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drawings/drawing5.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6.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drawings/drawing7.xml" ContentType="application/vnd.openxmlformats-officedocument.drawing+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drawings/drawing8.xml" ContentType="application/vnd.openxmlformats-officedocument.drawing+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drawings/drawing9.xml" ContentType="application/vnd.openxmlformats-officedocument.drawing+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drawings/drawing10.xml" ContentType="application/vnd.openxmlformats-officedocument.drawing+xml"/>
  <Override PartName="/xl/comments8.xml" ContentType="application/vnd.openxmlformats-officedocument.spreadsheetml.comments+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drawings/drawing11.xml" ContentType="application/vnd.openxmlformats-officedocument.drawing+xml"/>
  <Override PartName="/xl/comments9.xml" ContentType="application/vnd.openxmlformats-officedocument.spreadsheetml.comments+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2.xml" ContentType="application/vnd.openxmlformats-officedocument.drawing+xml"/>
  <Override PartName="/xl/comments10.xml" ContentType="application/vnd.openxmlformats-officedocument.spreadsheetml.comments+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drawings/drawing13.xml" ContentType="application/vnd.openxmlformats-officedocument.drawing+xml"/>
  <Override PartName="/xl/comments11.xml" ContentType="application/vnd.openxmlformats-officedocument.spreadsheetml.comments+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drawings/drawing14.xml" ContentType="application/vnd.openxmlformats-officedocument.drawing+xml"/>
  <Override PartName="/xl/comments12.xml" ContentType="application/vnd.openxmlformats-officedocument.spreadsheetml.comments+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drawings/drawing15.xml" ContentType="application/vnd.openxmlformats-officedocument.drawing+xml"/>
  <Override PartName="/xl/comments13.xml" ContentType="application/vnd.openxmlformats-officedocument.spreadsheetml.comments+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drawings/drawing16.xml" ContentType="application/vnd.openxmlformats-officedocument.drawing+xml"/>
  <Override PartName="/xl/comments14.xml" ContentType="application/vnd.openxmlformats-officedocument.spreadsheetml.comments+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drawings/drawing17.xml" ContentType="application/vnd.openxmlformats-officedocument.drawing+xml"/>
  <Override PartName="/xl/comments15.xml" ContentType="application/vnd.openxmlformats-officedocument.spreadsheetml.comments+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drawings/drawing18.xml" ContentType="application/vnd.openxmlformats-officedocument.drawing+xml"/>
  <Override PartName="/xl/comments16.xml" ContentType="application/vnd.openxmlformats-officedocument.spreadsheetml.comments+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drawings/drawing19.xml" ContentType="application/vnd.openxmlformats-officedocument.drawing+xml"/>
  <Override PartName="/xl/comments17.xml" ContentType="application/vnd.openxmlformats-officedocument.spreadsheetml.comments+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drawings/drawing20.xml" ContentType="application/vnd.openxmlformats-officedocument.drawing+xml"/>
  <Override PartName="/xl/comments18.xml" ContentType="application/vnd.openxmlformats-officedocument.spreadsheetml.comments+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drawings/drawing21.xml" ContentType="application/vnd.openxmlformats-officedocument.drawing+xml"/>
  <Override PartName="/xl/comments19.xml" ContentType="application/vnd.openxmlformats-officedocument.spreadsheetml.comments+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drawings/drawing22.xml" ContentType="application/vnd.openxmlformats-officedocument.drawing+xml"/>
  <Override PartName="/xl/comments20.xml" ContentType="application/vnd.openxmlformats-officedocument.spreadsheetml.comments+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drawings/drawing23.xml" ContentType="application/vnd.openxmlformats-officedocument.drawing+xml"/>
  <Override PartName="/xl/comments21.xml" ContentType="application/vnd.openxmlformats-officedocument.spreadsheetml.comments+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drawings/drawing24.xml" ContentType="application/vnd.openxmlformats-officedocument.drawing+xml"/>
  <Override PartName="/xl/comments22.xml" ContentType="application/vnd.openxmlformats-officedocument.spreadsheetml.comments+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drawings/drawing25.xml" ContentType="application/vnd.openxmlformats-officedocument.drawing+xml"/>
  <Override PartName="/xl/comments23.xml" ContentType="application/vnd.openxmlformats-officedocument.spreadsheetml.comments+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drawings/drawing26.xml" ContentType="application/vnd.openxmlformats-officedocument.drawing+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drawings/drawing27.xml" ContentType="application/vnd.openxmlformats-officedocument.drawing+xml"/>
  <Override PartName="/xl/comments24.xml" ContentType="application/vnd.openxmlformats-officedocument.spreadsheetml.comments+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drawings/drawing28.xml" ContentType="application/vnd.openxmlformats-officedocument.drawing+xml"/>
  <Override PartName="/xl/comments25.xml" ContentType="application/vnd.openxmlformats-officedocument.spreadsheetml.comments+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drawings/drawing29.xml" ContentType="application/vnd.openxmlformats-officedocument.drawing+xml"/>
  <Override PartName="/xl/comments26.xml" ContentType="application/vnd.openxmlformats-officedocument.spreadsheetml.comments+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drawings/drawing30.xml" ContentType="application/vnd.openxmlformats-officedocument.drawing+xml"/>
  <Override PartName="/xl/comments27.xml" ContentType="application/vnd.openxmlformats-officedocument.spreadsheetml.comments+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drawings/drawing31.xml" ContentType="application/vnd.openxmlformats-officedocument.drawing+xml"/>
  <Override PartName="/xl/comments28.xml" ContentType="application/vnd.openxmlformats-officedocument.spreadsheetml.comments+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drawings/drawing32.xml" ContentType="application/vnd.openxmlformats-officedocument.drawing+xml"/>
  <Override PartName="/xl/comments29.xml" ContentType="application/vnd.openxmlformats-officedocument.spreadsheetml.comments+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drawings/drawing33.xml" ContentType="application/vnd.openxmlformats-officedocument.drawing+xml"/>
  <Override PartName="/xl/charts/chart200.xml" ContentType="application/vnd.openxmlformats-officedocument.drawingml.chart+xml"/>
  <Override PartName="/xl/theme/themeOverride1.xml" ContentType="application/vnd.openxmlformats-officedocument.themeOverride+xml"/>
  <Override PartName="/xl/drawings/drawing34.xml" ContentType="application/vnd.openxmlformats-officedocument.drawing+xml"/>
  <Override PartName="/xl/charts/chart20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SC_Reader.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3cc7f20285534e6e"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15" windowWidth="23190" windowHeight="6375" firstSheet="1" activeTab="9"/>
  </bookViews>
  <sheets>
    <sheet name="IOS Index" sheetId="38" state="hidden" r:id="rId1"/>
    <sheet name="IOS Calc Run 09" sheetId="53" r:id="rId2"/>
    <sheet name="IOS Calc Run 10" sheetId="18" r:id="rId3"/>
    <sheet name="IOS Calc Run 11" sheetId="75" r:id="rId4"/>
    <sheet name="IOS Calc Run 12" sheetId="78" r:id="rId5"/>
    <sheet name="IOS Calc Run 13" sheetId="98" r:id="rId6"/>
    <sheet name="IOS Calc Run 14" sheetId="104" r:id="rId7"/>
    <sheet name="IOS Calc Run GN" sheetId="69" r:id="rId8"/>
    <sheet name="Monthly Summary" sheetId="73" state="hidden" r:id="rId9"/>
    <sheet name="Monthly Summary Avg" sheetId="90" r:id="rId10"/>
    <sheet name="Cumulative Summary" sheetId="81" r:id="rId11"/>
    <sheet name="Monthly Summary - Carry" sheetId="84" state="hidden" r:id="rId12"/>
    <sheet name="Monthly Summary - Carry %" sheetId="85" state="hidden" r:id="rId13"/>
    <sheet name="Annual Summary" sheetId="83" r:id="rId14"/>
    <sheet name="Current Balane Query" sheetId="102" state="hidden" r:id="rId15"/>
    <sheet name="IOS Index Return" sheetId="107" r:id="rId16"/>
    <sheet name="FN30.350.14(IOX)" sheetId="105" r:id="rId17"/>
    <sheet name="FN30.400.14(IOX)" sheetId="106" r:id="rId18"/>
    <sheet name="FN30.300.13(IOX)" sheetId="99" r:id="rId19"/>
    <sheet name="FN30.350.13(IOX)" sheetId="100" r:id="rId20"/>
    <sheet name="FN30.400.13(IOX)" sheetId="101" r:id="rId21"/>
    <sheet name="FN30.300.12(IOX)" sheetId="79" r:id="rId22"/>
    <sheet name="FN30.350.12(IOX)" sheetId="80" r:id="rId23"/>
    <sheet name="FN30.400.11(IOX)" sheetId="76" r:id="rId24"/>
    <sheet name="FN30.450.11(IOX)" sheetId="77" r:id="rId25"/>
    <sheet name="FN30.350.10(IOX)" sheetId="20" r:id="rId26"/>
    <sheet name="FN30.400.10(IOX)" sheetId="61" r:id="rId27"/>
    <sheet name="FN30.450.10(IOX)" sheetId="62" r:id="rId28"/>
    <sheet name="FN30.500.10(IOX)" sheetId="63" r:id="rId29"/>
    <sheet name="FN30.400.09(IOX)" sheetId="54" r:id="rId30"/>
    <sheet name="FN30.450.09(IOX)" sheetId="64" r:id="rId31"/>
    <sheet name="FN30.500.09(IOX)" sheetId="65" r:id="rId32"/>
    <sheet name="IOS Perf" sheetId="17" state="hidden" r:id="rId33"/>
    <sheet name="FN30.550.08(IOX)" sheetId="67" r:id="rId34"/>
    <sheet name="FN30.600.08(IOX)" sheetId="66" r:id="rId35"/>
    <sheet name="FN30.650.67(IOX)" sheetId="68" r:id="rId36"/>
    <sheet name="GII30.400.10(IOX)" sheetId="70" r:id="rId37"/>
    <sheet name="GII30.450.10(IOX)" sheetId="71" r:id="rId38"/>
    <sheet name="GII30.500.10(IOX)" sheetId="72" r:id="rId39"/>
    <sheet name="Notes" sheetId="60" r:id="rId40"/>
    <sheet name="-10yr Duration" sheetId="86" state="hidden" r:id="rId41"/>
    <sheet name="Disclaimer" sheetId="49" state="hidden" r:id="rId42"/>
    <sheet name="Monthly Summary Avg Sonata" sheetId="92" r:id="rId43"/>
    <sheet name="Cumulative Summary Sonata" sheetId="94" r:id="rId44"/>
    <sheet name="Annual Summary Sonata" sheetId="93" r:id="rId45"/>
    <sheet name="Monthly Summary Carry Sonata" sheetId="95" state="hidden" r:id="rId46"/>
    <sheet name="Monthly Summary Carry %  Sonata" sheetId="96" state="hidden" r:id="rId47"/>
    <sheet name="FN30.350.12(IOX) Chart Sonata" sheetId="97" r:id="rId48"/>
    <sheet name="Disclaimer Sonata" sheetId="91" r:id="rId49"/>
    <sheet name="Scatter Plot" sheetId="87" state="hidden" r:id="rId50"/>
    <sheet name="Barcap OAD" sheetId="88" r:id="rId51"/>
  </sheets>
  <functionGroups builtInGroupCount="17"/>
  <externalReferences>
    <externalReference r:id="rId52"/>
    <externalReference r:id="rId53"/>
    <externalReference r:id="rId54"/>
    <externalReference r:id="rId55"/>
  </externalReferences>
  <definedNames>
    <definedName name="Base_Date" localSheetId="1">'IOS Calc Run 09'!$AU$1</definedName>
    <definedName name="Base_Date" localSheetId="3">'IOS Calc Run 11'!$AU$1</definedName>
    <definedName name="Base_Date" localSheetId="4">'IOS Calc Run 12'!$AU$1</definedName>
    <definedName name="Base_Date" localSheetId="5">'IOS Calc Run 13'!$AU$1</definedName>
    <definedName name="Base_Date" localSheetId="6">'IOS Calc Run 14'!$AU$1</definedName>
    <definedName name="Base_Date" localSheetId="7">'IOS Calc Run GN'!$AU$1</definedName>
    <definedName name="Base_Date">'IOS Calc Run 10'!$AU$1</definedName>
    <definedName name="Benchmark_TBA">'IOS Calc Run 10'!$AU$3</definedName>
    <definedName name="BookmarkedPDFReportFileName">'IOS Calc Run 10'!$AU$11</definedName>
    <definedName name="CacheFileName">'IOS Calc Run 10'!$AU$13</definedName>
    <definedName name="ConfigArea">'IOS Calc Run 10'!$AT$1:$AU$15</definedName>
    <definedName name="CurrentCloseDate" localSheetId="46">'[1]Summary NAV'!$AA$1</definedName>
    <definedName name="CurrentCloseDate" localSheetId="45">'[1]Summary NAV'!$AA$1</definedName>
    <definedName name="CurrentLastDateOfMonth">'IOS Calc Run 10'!$AU$2</definedName>
    <definedName name="DatabaseEnv">'Monthly Summary Avg'!$AD$11</definedName>
    <definedName name="EndColumn" localSheetId="1">'IOS Calc Run 09'!$AQ$39</definedName>
    <definedName name="EndColumn" localSheetId="2">'IOS Calc Run 10'!$AQ$41</definedName>
    <definedName name="EndColumn" localSheetId="3">'IOS Calc Run 11'!$AQ$53</definedName>
    <definedName name="EndColumn" localSheetId="4">'IOS Calc Run 12'!$AQ$65</definedName>
    <definedName name="EndColumn" localSheetId="5">'IOS Calc Run 13'!$AQ$30</definedName>
    <definedName name="EndColumn" localSheetId="6">'IOS Calc Run 14'!$AQ$30</definedName>
    <definedName name="EndColumn" localSheetId="7">'IOS Calc Run GN'!$AQ$44</definedName>
    <definedName name="ExternalPDFReportFileName">'IOS Calc Run 10'!$AU$9</definedName>
    <definedName name="FactorDate">'IOS Calc Run 10'!$AU$4</definedName>
    <definedName name="FundList" localSheetId="46">'[1]Summary NAV'!$BE$7:$BE$8</definedName>
    <definedName name="FundList" localSheetId="45">'[1]Summary NAV'!$BE$7:$BE$8</definedName>
    <definedName name="InvestorPDFReportFileName">'IOS Calc Run 10'!$AU$7</definedName>
    <definedName name="IOS_08_09_List">'IOS Calc Run 10'!$AY$6:$AY$11</definedName>
    <definedName name="IOS_10_List">'IOS Calc Run 10'!$AY$2:$AY$5</definedName>
    <definedName name="IOS_11_List">'IOS Calc Run 10'!$AY$15:$AY$16</definedName>
    <definedName name="IOS_12_List">'IOS Calc Run 10'!$AY$17:$AY$18</definedName>
    <definedName name="IOS_13_List">'IOS Calc Run 10'!$AY$19:$AY$21</definedName>
    <definedName name="IOS_14_List">'IOS Calc Run 10'!$AY$22:$AY$23</definedName>
    <definedName name="IOS_CalcArea">'IOS Calc Run 10'!$I$54:$AP$66</definedName>
    <definedName name="IOS_Date_Range">'IOS Calc Run 10'!$I$54:$I$66</definedName>
    <definedName name="IOS_GN_LIst">'IOS Calc Run 10'!$AY$12:$AY$14</definedName>
    <definedName name="IOS_List">'IOS Calc Run 10'!$AY$2:$AY$24</definedName>
    <definedName name="IOS_Selector" localSheetId="1">'IOS Calc Run 09'!$I$24</definedName>
    <definedName name="IOS_Selector" localSheetId="2">'IOS Calc Run 10'!$I$24</definedName>
    <definedName name="IOS_Selector" localSheetId="3">'IOS Calc Run 11'!$I$24</definedName>
    <definedName name="IOS_Selector" localSheetId="4">'IOS Calc Run 12'!$I$24</definedName>
    <definedName name="IOS_Selector" localSheetId="5">'IOS Calc Run 13'!$I$24</definedName>
    <definedName name="IOS_Selector" localSheetId="6">'IOS Calc Run 14'!$I$24</definedName>
    <definedName name="IOS_Selector" localSheetId="7">'IOS Calc Run GN'!$I$24</definedName>
    <definedName name="Negative10YrExternalPDFReportFileName">'IOS Calc Run 10'!$AU$10</definedName>
    <definedName name="NonCurveExposureRange" localSheetId="46">[1]!NonCurveExposureTable[#All]</definedName>
    <definedName name="NonCurveExposureRange" localSheetId="45">[1]!NonCurveExposureTable[#All]</definedName>
    <definedName name="PDFReportBookmarkName">'IOS Calc Run 10'!$AU$12</definedName>
    <definedName name="PDFReportDir" localSheetId="46">'[1]Summary NAV'!$AE$1</definedName>
    <definedName name="PDFReportDir" localSheetId="45">'[1]Summary NAV'!$AE$1</definedName>
    <definedName name="PDFReportDir">'IOS Calc Run 10'!$AU$5</definedName>
    <definedName name="PDFReportFileName">'IOS Calc Run 10'!$AU$8</definedName>
    <definedName name="PrevCacheFileName">'IOS Calc Run 10'!$AU$14</definedName>
    <definedName name="_xlnm.Print_Area" localSheetId="40">'-10yr Duration'!$A$162:$AC$221</definedName>
    <definedName name="_xlnm.Print_Area" localSheetId="13">'Annual Summary'!$A$14:$AF$170</definedName>
    <definedName name="_xlnm.Print_Area" localSheetId="44">'Annual Summary Sonata'!$A$14:$AF$170</definedName>
    <definedName name="_xlnm.Print_Area" localSheetId="10">'Cumulative Summary'!$A$14:$AF$151</definedName>
    <definedName name="_xlnm.Print_Area" localSheetId="43">'Cumulative Summary Sonata'!$A$14:$AD$151</definedName>
    <definedName name="_xlnm.Print_Area" localSheetId="41">Disclaimer!$B$1:$U$44</definedName>
    <definedName name="_xlnm.Print_Area" localSheetId="48">'Disclaimer Sonata'!$B$1:$U$42</definedName>
    <definedName name="_xlnm.Print_Area" localSheetId="21">'FN30.300.12(IOX)'!$A$26:$AR$136</definedName>
    <definedName name="_xlnm.Print_Area" localSheetId="18">'FN30.300.13(IOX)'!$A$26:$AR$136</definedName>
    <definedName name="_xlnm.Print_Area" localSheetId="25">'FN30.350.10(IOX)'!$A$26:$AR$136</definedName>
    <definedName name="_xlnm.Print_Area" localSheetId="22">'FN30.350.12(IOX)'!$A$26:$AR$136</definedName>
    <definedName name="_xlnm.Print_Area" localSheetId="47">'FN30.350.12(IOX) Chart Sonata'!$A$1:$AI$42</definedName>
    <definedName name="_xlnm.Print_Area" localSheetId="19">'FN30.350.13(IOX)'!$A$26:$AR$136</definedName>
    <definedName name="_xlnm.Print_Area" localSheetId="16">'FN30.350.14(IOX)'!$A$26:$AR$136</definedName>
    <definedName name="_xlnm.Print_Area" localSheetId="29">'FN30.400.09(IOX)'!$A$26:$AR$136</definedName>
    <definedName name="_xlnm.Print_Area" localSheetId="26">'FN30.400.10(IOX)'!$A$26:$AR$136</definedName>
    <definedName name="_xlnm.Print_Area" localSheetId="23">'FN30.400.11(IOX)'!$A$26:$AR$136</definedName>
    <definedName name="_xlnm.Print_Area" localSheetId="20">'FN30.400.13(IOX)'!$A$26:$AR$136</definedName>
    <definedName name="_xlnm.Print_Area" localSheetId="17">'FN30.400.14(IOX)'!$A$26:$AR$136</definedName>
    <definedName name="_xlnm.Print_Area" localSheetId="30">'FN30.450.09(IOX)'!$A$26:$AR$136</definedName>
    <definedName name="_xlnm.Print_Area" localSheetId="27">'FN30.450.10(IOX)'!$A$26:$AR$136</definedName>
    <definedName name="_xlnm.Print_Area" localSheetId="24">'FN30.450.11(IOX)'!$A$26:$AR$136</definedName>
    <definedName name="_xlnm.Print_Area" localSheetId="31">'FN30.500.09(IOX)'!$A$26:$AR$136</definedName>
    <definedName name="_xlnm.Print_Area" localSheetId="28">'FN30.500.10(IOX)'!$A$26:$AR$136</definedName>
    <definedName name="_xlnm.Print_Area" localSheetId="33">'FN30.550.08(IOX)'!$A$26:$AR$136</definedName>
    <definedName name="_xlnm.Print_Area" localSheetId="34">'FN30.600.08(IOX)'!$A$26:$AR$136</definedName>
    <definedName name="_xlnm.Print_Area" localSheetId="35">'FN30.650.67(IOX)'!$A$26:$AR$136</definedName>
    <definedName name="_xlnm.Print_Area" localSheetId="36">'GII30.400.10(IOX)'!$A$26:$AR$136</definedName>
    <definedName name="_xlnm.Print_Area" localSheetId="37">'GII30.450.10(IOX)'!$A$26:$AR$136</definedName>
    <definedName name="_xlnm.Print_Area" localSheetId="38">'GII30.500.10(IOX)'!$A$26:$AR$136</definedName>
    <definedName name="_xlnm.Print_Area" localSheetId="1">'IOS Calc Run 09'!$A$10:$AR$121</definedName>
    <definedName name="_xlnm.Print_Area" localSheetId="2">'IOS Calc Run 10'!$A$10:$AR$132</definedName>
    <definedName name="_xlnm.Print_Area" localSheetId="3">'IOS Calc Run 11'!$A$10:$AR$121</definedName>
    <definedName name="_xlnm.Print_Area" localSheetId="4">'IOS Calc Run 12'!$A$10:$AR$120</definedName>
    <definedName name="_xlnm.Print_Area" localSheetId="5">'IOS Calc Run 13'!$A$10:$AR$73</definedName>
    <definedName name="_xlnm.Print_Area" localSheetId="6">'IOS Calc Run 14'!$A$10:$AR$60</definedName>
    <definedName name="_xlnm.Print_Area" localSheetId="7">'IOS Calc Run GN'!$A$10:$AR$123</definedName>
    <definedName name="_xlnm.Print_Area" localSheetId="0">'IOS Index'!$A$12:$X$95</definedName>
    <definedName name="_xlnm.Print_Area" localSheetId="15">'IOS Index Return'!$A$14:$T$80</definedName>
    <definedName name="_xlnm.Print_Area" localSheetId="32">'IOS Perf'!$A$1:$AK$68</definedName>
    <definedName name="_xlnm.Print_Area" localSheetId="8">'Monthly Summary'!$A$10:$AQ$87</definedName>
    <definedName name="_xlnm.Print_Area" localSheetId="11">'Monthly Summary - Carry'!$A$10:$AQ$87</definedName>
    <definedName name="_xlnm.Print_Area" localSheetId="12">'Monthly Summary - Carry %'!$A$10:$AQ$87</definedName>
    <definedName name="_xlnm.Print_Area" localSheetId="9">'Monthly Summary Avg'!$A$14:$AG$151</definedName>
    <definedName name="_xlnm.Print_Area" localSheetId="42">'Monthly Summary Avg Sonata'!$A$14:$AG$151</definedName>
    <definedName name="_xlnm.Print_Area" localSheetId="46">'Monthly Summary Carry %  Sonata'!$A$16:$AR$84</definedName>
    <definedName name="_xlnm.Print_Area" localSheetId="45">'Monthly Summary Carry Sonata'!$A$16:$AR$84</definedName>
    <definedName name="_xlnm.Print_Area" localSheetId="39">Notes!$A$1:$D$58</definedName>
    <definedName name="_xlnm.Print_Titles" localSheetId="21">'FN30.300.12(IOX)'!$10:$24</definedName>
    <definedName name="_xlnm.Print_Titles" localSheetId="18">'FN30.300.13(IOX)'!$10:$24</definedName>
    <definedName name="_xlnm.Print_Titles" localSheetId="25">'FN30.350.10(IOX)'!$10:$24</definedName>
    <definedName name="_xlnm.Print_Titles" localSheetId="22">'FN30.350.12(IOX)'!$10:$24</definedName>
    <definedName name="_xlnm.Print_Titles" localSheetId="19">'FN30.350.13(IOX)'!$10:$24</definedName>
    <definedName name="_xlnm.Print_Titles" localSheetId="16">'FN30.350.14(IOX)'!$10:$24</definedName>
    <definedName name="_xlnm.Print_Titles" localSheetId="29">'FN30.400.09(IOX)'!$10:$24</definedName>
    <definedName name="_xlnm.Print_Titles" localSheetId="26">'FN30.400.10(IOX)'!$10:$24</definedName>
    <definedName name="_xlnm.Print_Titles" localSheetId="23">'FN30.400.11(IOX)'!$10:$24</definedName>
    <definedName name="_xlnm.Print_Titles" localSheetId="20">'FN30.400.13(IOX)'!$10:$24</definedName>
    <definedName name="_xlnm.Print_Titles" localSheetId="17">'FN30.400.14(IOX)'!$10:$24</definedName>
    <definedName name="_xlnm.Print_Titles" localSheetId="30">'FN30.450.09(IOX)'!$10:$24</definedName>
    <definedName name="_xlnm.Print_Titles" localSheetId="27">'FN30.450.10(IOX)'!$10:$24</definedName>
    <definedName name="_xlnm.Print_Titles" localSheetId="24">'FN30.450.11(IOX)'!$10:$24</definedName>
    <definedName name="_xlnm.Print_Titles" localSheetId="31">'FN30.500.09(IOX)'!$10:$24</definedName>
    <definedName name="_xlnm.Print_Titles" localSheetId="28">'FN30.500.10(IOX)'!$10:$24</definedName>
    <definedName name="_xlnm.Print_Titles" localSheetId="33">'FN30.550.08(IOX)'!$10:$24</definedName>
    <definedName name="_xlnm.Print_Titles" localSheetId="34">'FN30.600.08(IOX)'!$10:$24</definedName>
    <definedName name="_xlnm.Print_Titles" localSheetId="35">'FN30.650.67(IOX)'!$10:$24</definedName>
    <definedName name="_xlnm.Print_Titles" localSheetId="36">'GII30.400.10(IOX)'!$10:$24</definedName>
    <definedName name="_xlnm.Print_Titles" localSheetId="37">'GII30.450.10(IOX)'!$10:$24</definedName>
    <definedName name="_xlnm.Print_Titles" localSheetId="38">'GII30.500.10(IOX)'!$10:$24</definedName>
    <definedName name="Query_from_Agency" localSheetId="14" hidden="1">'Current Balane Query'!$A$4:$C$1052</definedName>
    <definedName name="RunDir">'IOS Calc Run 10'!$AU$6</definedName>
    <definedName name="SaveDB_Carry">'Monthly Summary Avg'!$DF$27:$DY$75</definedName>
    <definedName name="SaveDB_HedgedReturn">'Monthly Summary Avg'!$I$99:$AE$147</definedName>
    <definedName name="SaveDB_tickerList">'Monthly Summary Avg'!$J$22:$AE$22</definedName>
    <definedName name="SaveDB_UnhedgeReturn">'Monthly Summary Avg'!$I$27:$AE$75</definedName>
    <definedName name="Scale">'-10yr Duration'!$I$63</definedName>
    <definedName name="SonataInvestorPDFReportFileName">'IOS Calc Run 10'!$AU$15</definedName>
    <definedName name="StartDateCell" localSheetId="1">'IOS Calc Run 09'!$I$39</definedName>
    <definedName name="StartDateCell" localSheetId="2">'IOS Calc Run 10'!$I$41</definedName>
    <definedName name="StartDateCell" localSheetId="3">'IOS Calc Run 11'!$I$53</definedName>
    <definedName name="StartDateCell" localSheetId="4">'IOS Calc Run 12'!$I$65</definedName>
    <definedName name="StartDateCell" localSheetId="5">'IOS Calc Run 13'!$I$30</definedName>
    <definedName name="StartDateCell" localSheetId="6">'IOS Calc Run 14'!$I$30</definedName>
    <definedName name="StartDateCell" localSheetId="7">'IOS Calc Run GN'!$I$44</definedName>
  </definedNames>
  <calcPr calcId="145621"/>
  <pivotCaches>
    <pivotCache cacheId="0" r:id="rId56"/>
  </pivotCaches>
</workbook>
</file>

<file path=xl/calcChain.xml><?xml version="1.0" encoding="utf-8"?>
<calcChain xmlns="http://schemas.openxmlformats.org/spreadsheetml/2006/main">
  <c r="O75" i="107" l="1"/>
  <c r="O74" i="107"/>
  <c r="O73" i="107"/>
  <c r="O72" i="107"/>
  <c r="O71" i="107"/>
  <c r="O70" i="107"/>
  <c r="O69" i="107"/>
  <c r="O68" i="107"/>
  <c r="O67" i="107"/>
  <c r="O66" i="107"/>
  <c r="O65" i="107"/>
  <c r="O64" i="107"/>
  <c r="O63" i="107"/>
  <c r="O62" i="107"/>
  <c r="O61" i="107"/>
  <c r="O60" i="107"/>
  <c r="O59" i="107"/>
  <c r="O58" i="107"/>
  <c r="O57" i="107"/>
  <c r="O56" i="107"/>
  <c r="O55" i="107"/>
  <c r="O54" i="107"/>
  <c r="O53" i="107"/>
  <c r="O52" i="107"/>
  <c r="O51" i="107"/>
  <c r="O50" i="107"/>
  <c r="O49" i="107"/>
  <c r="O48" i="107"/>
  <c r="O47" i="107"/>
  <c r="O46" i="107"/>
  <c r="O45" i="107"/>
  <c r="O44" i="107"/>
  <c r="O43" i="107"/>
  <c r="O42" i="107"/>
  <c r="O41" i="107"/>
  <c r="O40" i="107"/>
  <c r="O39" i="107"/>
  <c r="O38" i="107"/>
  <c r="O37" i="107"/>
  <c r="O36" i="107"/>
  <c r="O35" i="107"/>
  <c r="O34" i="107"/>
  <c r="O33" i="107"/>
  <c r="O32" i="107"/>
  <c r="O31" i="107"/>
  <c r="O30" i="107"/>
  <c r="O29" i="107"/>
  <c r="O28" i="107"/>
  <c r="L75" i="107"/>
  <c r="K75" i="107"/>
  <c r="J75" i="107"/>
  <c r="L74" i="107"/>
  <c r="K74" i="107"/>
  <c r="J74" i="107"/>
  <c r="L73" i="107"/>
  <c r="K73" i="107"/>
  <c r="J73" i="107"/>
  <c r="L72" i="107"/>
  <c r="K72" i="107"/>
  <c r="J72" i="107"/>
  <c r="L71" i="107"/>
  <c r="K71" i="107"/>
  <c r="J71" i="107"/>
  <c r="L70" i="107"/>
  <c r="K70" i="107"/>
  <c r="J70" i="107"/>
  <c r="L69" i="107"/>
  <c r="K69" i="107"/>
  <c r="J69" i="107"/>
  <c r="L68" i="107"/>
  <c r="K68" i="107"/>
  <c r="J68" i="107"/>
  <c r="L67" i="107"/>
  <c r="K67" i="107"/>
  <c r="J67" i="107"/>
  <c r="L66" i="107"/>
  <c r="K66" i="107"/>
  <c r="J66" i="107"/>
  <c r="L65" i="107"/>
  <c r="K65" i="107"/>
  <c r="J65" i="107"/>
  <c r="L64" i="107"/>
  <c r="K64" i="107"/>
  <c r="J64" i="107"/>
  <c r="L63" i="107"/>
  <c r="K63" i="107"/>
  <c r="J63" i="107"/>
  <c r="L62" i="107"/>
  <c r="K62" i="107"/>
  <c r="J62" i="107"/>
  <c r="L61" i="107"/>
  <c r="K61" i="107"/>
  <c r="J61" i="107"/>
  <c r="L60" i="107"/>
  <c r="K60" i="107"/>
  <c r="J60" i="107"/>
  <c r="L59" i="107"/>
  <c r="K59" i="107"/>
  <c r="J59" i="107"/>
  <c r="L58" i="107"/>
  <c r="K58" i="107"/>
  <c r="J58" i="107"/>
  <c r="L57" i="107"/>
  <c r="K57" i="107"/>
  <c r="J57" i="107"/>
  <c r="L56" i="107"/>
  <c r="K56" i="107"/>
  <c r="J56" i="107"/>
  <c r="L55" i="107"/>
  <c r="K55" i="107"/>
  <c r="J55" i="107"/>
  <c r="L54" i="107"/>
  <c r="K54" i="107"/>
  <c r="J54" i="107"/>
  <c r="L53" i="107"/>
  <c r="K53" i="107"/>
  <c r="J53" i="107"/>
  <c r="L52" i="107"/>
  <c r="K52" i="107"/>
  <c r="J52" i="107"/>
  <c r="L51" i="107"/>
  <c r="K51" i="107"/>
  <c r="J51" i="107"/>
  <c r="L50" i="107"/>
  <c r="K50" i="107"/>
  <c r="J50" i="107"/>
  <c r="L49" i="107"/>
  <c r="K49" i="107"/>
  <c r="J49" i="107"/>
  <c r="L48" i="107"/>
  <c r="K48" i="107"/>
  <c r="J48" i="107"/>
  <c r="L47" i="107"/>
  <c r="K47" i="107"/>
  <c r="J47" i="107"/>
  <c r="L46" i="107"/>
  <c r="K46" i="107"/>
  <c r="J46" i="107"/>
  <c r="L45" i="107"/>
  <c r="K45" i="107"/>
  <c r="J45" i="107"/>
  <c r="L44" i="107"/>
  <c r="K44" i="107"/>
  <c r="J44" i="107"/>
  <c r="L43" i="107"/>
  <c r="K43" i="107"/>
  <c r="J43" i="107"/>
  <c r="L42" i="107"/>
  <c r="K42" i="107"/>
  <c r="J42" i="107"/>
  <c r="L41" i="107"/>
  <c r="K41" i="107"/>
  <c r="J41" i="107"/>
  <c r="L40" i="107"/>
  <c r="K40" i="107"/>
  <c r="J40" i="107"/>
  <c r="L39" i="107"/>
  <c r="K39" i="107"/>
  <c r="J39" i="107"/>
  <c r="L38" i="107"/>
  <c r="K38" i="107"/>
  <c r="J38" i="107"/>
  <c r="L37" i="107"/>
  <c r="K37" i="107"/>
  <c r="J37" i="107"/>
  <c r="L36" i="107"/>
  <c r="K36" i="107"/>
  <c r="J36" i="107"/>
  <c r="L35" i="107"/>
  <c r="K35" i="107"/>
  <c r="J35" i="107"/>
  <c r="L34" i="107"/>
  <c r="K34" i="107"/>
  <c r="J34" i="107"/>
  <c r="L33" i="107"/>
  <c r="K33" i="107"/>
  <c r="J33" i="107"/>
  <c r="L32" i="107"/>
  <c r="K32" i="107"/>
  <c r="J32" i="107"/>
  <c r="L31" i="107"/>
  <c r="K31" i="107"/>
  <c r="J31" i="107"/>
  <c r="L30" i="107"/>
  <c r="K30" i="107"/>
  <c r="J30" i="107"/>
  <c r="L29" i="107"/>
  <c r="K29" i="107"/>
  <c r="J29" i="107"/>
  <c r="L28" i="107"/>
  <c r="K28" i="107"/>
  <c r="J28" i="107"/>
  <c r="N75" i="107"/>
  <c r="N74" i="107"/>
  <c r="N73" i="107"/>
  <c r="N72" i="107"/>
  <c r="N71" i="107"/>
  <c r="O27" i="107"/>
  <c r="N28" i="107"/>
  <c r="N29" i="107"/>
  <c r="N30" i="107"/>
  <c r="N31" i="107"/>
  <c r="N32" i="107"/>
  <c r="N33" i="107"/>
  <c r="N34" i="107"/>
  <c r="N35" i="107"/>
  <c r="N36" i="107"/>
  <c r="N37" i="107"/>
  <c r="N38" i="107"/>
  <c r="N39" i="107"/>
  <c r="N40" i="107"/>
  <c r="N41" i="107"/>
  <c r="N42" i="107"/>
  <c r="N43" i="107"/>
  <c r="N44" i="107"/>
  <c r="N45" i="107"/>
  <c r="N46" i="107"/>
  <c r="N47" i="107"/>
  <c r="N48" i="107"/>
  <c r="N49" i="107"/>
  <c r="N50" i="107"/>
  <c r="N51" i="107"/>
  <c r="N52" i="107"/>
  <c r="N53" i="107"/>
  <c r="N54" i="107"/>
  <c r="N55" i="107"/>
  <c r="N56" i="107"/>
  <c r="N57" i="107"/>
  <c r="N58" i="107"/>
  <c r="N59" i="107"/>
  <c r="N60" i="107"/>
  <c r="N61" i="107"/>
  <c r="N62" i="107"/>
  <c r="N63" i="107"/>
  <c r="N64" i="107"/>
  <c r="N65" i="107"/>
  <c r="N66" i="107"/>
  <c r="N67" i="107"/>
  <c r="N68" i="107"/>
  <c r="N69" i="107"/>
  <c r="N70" i="107"/>
  <c r="N27" i="107"/>
  <c r="L27" i="107"/>
  <c r="K27" i="107"/>
  <c r="J27" i="107"/>
  <c r="I75" i="107"/>
  <c r="I74" i="107"/>
  <c r="I73" i="107"/>
  <c r="I72" i="107"/>
  <c r="I71" i="107"/>
  <c r="I70" i="107"/>
  <c r="I69" i="107"/>
  <c r="I68" i="107"/>
  <c r="I67" i="107"/>
  <c r="I66" i="107"/>
  <c r="I65" i="107"/>
  <c r="I64" i="107"/>
  <c r="I63" i="107"/>
  <c r="I62" i="107"/>
  <c r="I61" i="107"/>
  <c r="I60" i="107"/>
  <c r="I59" i="107"/>
  <c r="I58" i="107"/>
  <c r="I57" i="107"/>
  <c r="I56" i="107"/>
  <c r="I55" i="107"/>
  <c r="I54" i="107"/>
  <c r="I53" i="107"/>
  <c r="I52" i="107"/>
  <c r="I51" i="107"/>
  <c r="I50" i="107"/>
  <c r="I49" i="107"/>
  <c r="I48" i="107"/>
  <c r="I47" i="107"/>
  <c r="I46" i="107"/>
  <c r="I45" i="107"/>
  <c r="I44" i="107"/>
  <c r="I43" i="107"/>
  <c r="I42" i="107"/>
  <c r="I41" i="107"/>
  <c r="I40" i="107"/>
  <c r="I39" i="107"/>
  <c r="I38" i="107"/>
  <c r="I37" i="107"/>
  <c r="I36" i="107"/>
  <c r="I35" i="107"/>
  <c r="I34" i="107"/>
  <c r="I33" i="107"/>
  <c r="I32" i="107"/>
  <c r="I31" i="107"/>
  <c r="I30" i="107"/>
  <c r="I29" i="107"/>
  <c r="I28" i="107"/>
  <c r="I27" i="107"/>
  <c r="L75" i="90"/>
  <c r="AI75" i="90"/>
  <c r="AH75" i="90"/>
  <c r="AL75" i="90"/>
  <c r="M75" i="90"/>
  <c r="AM75" i="90"/>
  <c r="N75" i="90"/>
  <c r="AN75" i="90"/>
  <c r="O75" i="90"/>
  <c r="AO75" i="90"/>
  <c r="P75" i="90"/>
  <c r="AP75" i="90"/>
  <c r="Q75" i="90"/>
  <c r="AQ75" i="90"/>
  <c r="R75" i="90"/>
  <c r="AR75" i="90"/>
  <c r="S75" i="90"/>
  <c r="AS75" i="90"/>
  <c r="T75" i="90"/>
  <c r="AT75" i="90"/>
  <c r="U75" i="90"/>
  <c r="AU75" i="90"/>
  <c r="V75" i="90"/>
  <c r="AV75" i="90"/>
  <c r="W75" i="90"/>
  <c r="AW75" i="90"/>
  <c r="X75" i="90"/>
  <c r="AX75" i="90"/>
  <c r="Y75" i="90"/>
  <c r="AY75" i="90"/>
  <c r="Z75" i="90"/>
  <c r="AZ75" i="90"/>
  <c r="AA75" i="90"/>
  <c r="BA75" i="90"/>
  <c r="AB75" i="90"/>
  <c r="BB75" i="90"/>
  <c r="BF75" i="90"/>
  <c r="L74" i="90"/>
  <c r="AI74" i="90"/>
  <c r="AH74" i="90"/>
  <c r="AL74" i="90"/>
  <c r="M74" i="90"/>
  <c r="AM74" i="90"/>
  <c r="N74" i="90"/>
  <c r="AN74" i="90"/>
  <c r="O74" i="90"/>
  <c r="AO74" i="90"/>
  <c r="P74" i="90"/>
  <c r="AP74" i="90"/>
  <c r="Q74" i="90"/>
  <c r="AQ74" i="90"/>
  <c r="R74" i="90"/>
  <c r="AR74" i="90"/>
  <c r="S74" i="90"/>
  <c r="AS74" i="90"/>
  <c r="T74" i="90"/>
  <c r="AT74" i="90"/>
  <c r="U74" i="90"/>
  <c r="AU74" i="90"/>
  <c r="V74" i="90"/>
  <c r="AV74" i="90"/>
  <c r="W74" i="90"/>
  <c r="AW74" i="90"/>
  <c r="X74" i="90"/>
  <c r="AX74" i="90"/>
  <c r="Y74" i="90"/>
  <c r="AY74" i="90"/>
  <c r="Z74" i="90"/>
  <c r="AZ74" i="90"/>
  <c r="AA74" i="90"/>
  <c r="BA74" i="90"/>
  <c r="AB74" i="90"/>
  <c r="BB74" i="90"/>
  <c r="BF74" i="90"/>
  <c r="L73" i="90"/>
  <c r="AI73" i="90"/>
  <c r="AH73" i="90"/>
  <c r="AL73" i="90"/>
  <c r="M73" i="90"/>
  <c r="AM73" i="90"/>
  <c r="N73" i="90"/>
  <c r="AN73" i="90"/>
  <c r="O73" i="90"/>
  <c r="AO73" i="90"/>
  <c r="P73" i="90"/>
  <c r="AP73" i="90"/>
  <c r="Q73" i="90"/>
  <c r="AQ73" i="90"/>
  <c r="R73" i="90"/>
  <c r="AR73" i="90"/>
  <c r="S73" i="90"/>
  <c r="AS73" i="90"/>
  <c r="T73" i="90"/>
  <c r="AT73" i="90"/>
  <c r="U73" i="90"/>
  <c r="AU73" i="90"/>
  <c r="V73" i="90"/>
  <c r="AV73" i="90"/>
  <c r="W73" i="90"/>
  <c r="AW73" i="90"/>
  <c r="X73" i="90"/>
  <c r="AX73" i="90"/>
  <c r="Y73" i="90"/>
  <c r="AY73" i="90"/>
  <c r="Z73" i="90"/>
  <c r="AZ73" i="90"/>
  <c r="AA73" i="90"/>
  <c r="BA73" i="90"/>
  <c r="AB73" i="90"/>
  <c r="BB73" i="90"/>
  <c r="BF73" i="90"/>
  <c r="L72" i="90"/>
  <c r="AI72" i="90"/>
  <c r="AH72" i="90"/>
  <c r="AL72" i="90"/>
  <c r="M72" i="90"/>
  <c r="AM72" i="90"/>
  <c r="N72" i="90"/>
  <c r="AN72" i="90"/>
  <c r="O72" i="90"/>
  <c r="AO72" i="90"/>
  <c r="P72" i="90"/>
  <c r="AP72" i="90"/>
  <c r="Q72" i="90"/>
  <c r="AQ72" i="90"/>
  <c r="R72" i="90"/>
  <c r="AR72" i="90"/>
  <c r="S72" i="90"/>
  <c r="AS72" i="90"/>
  <c r="T72" i="90"/>
  <c r="AT72" i="90"/>
  <c r="U72" i="90"/>
  <c r="AU72" i="90"/>
  <c r="V72" i="90"/>
  <c r="AV72" i="90"/>
  <c r="W72" i="90"/>
  <c r="AW72" i="90"/>
  <c r="X72" i="90"/>
  <c r="AX72" i="90"/>
  <c r="Y72" i="90"/>
  <c r="AY72" i="90"/>
  <c r="Z72" i="90"/>
  <c r="AZ72" i="90"/>
  <c r="AA72" i="90"/>
  <c r="BA72" i="90"/>
  <c r="AB72" i="90"/>
  <c r="BB72" i="90"/>
  <c r="BF72" i="90"/>
  <c r="L71" i="90"/>
  <c r="AI71" i="90"/>
  <c r="AH71" i="90"/>
  <c r="AL71" i="90"/>
  <c r="M71" i="90"/>
  <c r="AM71" i="90"/>
  <c r="N71" i="90"/>
  <c r="AN71" i="90"/>
  <c r="O71" i="90"/>
  <c r="AO71" i="90"/>
  <c r="P71" i="90"/>
  <c r="AP71" i="90"/>
  <c r="Q71" i="90"/>
  <c r="AQ71" i="90"/>
  <c r="R71" i="90"/>
  <c r="AR71" i="90"/>
  <c r="S71" i="90"/>
  <c r="AS71" i="90"/>
  <c r="T71" i="90"/>
  <c r="AT71" i="90"/>
  <c r="U71" i="90"/>
  <c r="AU71" i="90"/>
  <c r="V71" i="90"/>
  <c r="AV71" i="90"/>
  <c r="W71" i="90"/>
  <c r="AW71" i="90"/>
  <c r="X71" i="90"/>
  <c r="AX71" i="90"/>
  <c r="Y71" i="90"/>
  <c r="AY71" i="90"/>
  <c r="Z71" i="90"/>
  <c r="AZ71" i="90"/>
  <c r="AA71" i="90"/>
  <c r="BA71" i="90"/>
  <c r="AB71" i="90"/>
  <c r="BB71" i="90"/>
  <c r="BF71" i="90"/>
  <c r="L70" i="90"/>
  <c r="AI70" i="90"/>
  <c r="AH70" i="90"/>
  <c r="AL70" i="90"/>
  <c r="M70" i="90"/>
  <c r="AM70" i="90"/>
  <c r="N70" i="90"/>
  <c r="AN70" i="90"/>
  <c r="O70" i="90"/>
  <c r="AO70" i="90"/>
  <c r="P70" i="90"/>
  <c r="AP70" i="90"/>
  <c r="Q70" i="90"/>
  <c r="AQ70" i="90"/>
  <c r="R70" i="90"/>
  <c r="AR70" i="90"/>
  <c r="S70" i="90"/>
  <c r="AS70" i="90"/>
  <c r="T70" i="90"/>
  <c r="AT70" i="90"/>
  <c r="U70" i="90"/>
  <c r="AU70" i="90"/>
  <c r="V70" i="90"/>
  <c r="AV70" i="90"/>
  <c r="W70" i="90"/>
  <c r="AW70" i="90"/>
  <c r="X70" i="90"/>
  <c r="AX70" i="90"/>
  <c r="Y70" i="90"/>
  <c r="AY70" i="90"/>
  <c r="Z70" i="90"/>
  <c r="AZ70" i="90"/>
  <c r="AA70" i="90"/>
  <c r="BA70" i="90"/>
  <c r="AB70" i="90"/>
  <c r="BB70" i="90"/>
  <c r="BF70" i="90"/>
  <c r="L69" i="90"/>
  <c r="AI69" i="90"/>
  <c r="AH69" i="90"/>
  <c r="AL69" i="90"/>
  <c r="M69" i="90"/>
  <c r="AM69" i="90"/>
  <c r="N69" i="90"/>
  <c r="AN69" i="90"/>
  <c r="O69" i="90"/>
  <c r="AO69" i="90"/>
  <c r="P69" i="90"/>
  <c r="AP69" i="90"/>
  <c r="Q69" i="90"/>
  <c r="AQ69" i="90"/>
  <c r="R69" i="90"/>
  <c r="AR69" i="90"/>
  <c r="S69" i="90"/>
  <c r="AS69" i="90"/>
  <c r="T69" i="90"/>
  <c r="AT69" i="90"/>
  <c r="U69" i="90"/>
  <c r="AU69" i="90"/>
  <c r="V69" i="90"/>
  <c r="AV69" i="90"/>
  <c r="W69" i="90"/>
  <c r="AW69" i="90"/>
  <c r="X69" i="90"/>
  <c r="AX69" i="90"/>
  <c r="Y69" i="90"/>
  <c r="AY69" i="90"/>
  <c r="Z69" i="90"/>
  <c r="AZ69" i="90"/>
  <c r="AA69" i="90"/>
  <c r="BA69" i="90"/>
  <c r="AB69" i="90"/>
  <c r="BB69" i="90"/>
  <c r="BF69" i="90"/>
  <c r="L68" i="90"/>
  <c r="AI68" i="90"/>
  <c r="AH68" i="90"/>
  <c r="AL68" i="90"/>
  <c r="M68" i="90"/>
  <c r="AM68" i="90"/>
  <c r="N68" i="90"/>
  <c r="AN68" i="90"/>
  <c r="O68" i="90"/>
  <c r="AO68" i="90"/>
  <c r="P68" i="90"/>
  <c r="AP68" i="90"/>
  <c r="Q68" i="90"/>
  <c r="AQ68" i="90"/>
  <c r="R68" i="90"/>
  <c r="AR68" i="90"/>
  <c r="S68" i="90"/>
  <c r="AS68" i="90"/>
  <c r="T68" i="90"/>
  <c r="AT68" i="90"/>
  <c r="U68" i="90"/>
  <c r="AU68" i="90"/>
  <c r="V68" i="90"/>
  <c r="AV68" i="90"/>
  <c r="W68" i="90"/>
  <c r="AW68" i="90"/>
  <c r="X68" i="90"/>
  <c r="AX68" i="90"/>
  <c r="Y68" i="90"/>
  <c r="AY68" i="90"/>
  <c r="Z68" i="90"/>
  <c r="AZ68" i="90"/>
  <c r="AA68" i="90"/>
  <c r="BA68" i="90"/>
  <c r="AB68" i="90"/>
  <c r="BB68" i="90"/>
  <c r="BF68" i="90"/>
  <c r="L67" i="90"/>
  <c r="AI67" i="90"/>
  <c r="AH67" i="90"/>
  <c r="AL67" i="90"/>
  <c r="M67" i="90"/>
  <c r="AM67" i="90"/>
  <c r="N67" i="90"/>
  <c r="AN67" i="90"/>
  <c r="O67" i="90"/>
  <c r="AO67" i="90"/>
  <c r="P67" i="90"/>
  <c r="AP67" i="90"/>
  <c r="Q67" i="90"/>
  <c r="AQ67" i="90"/>
  <c r="R67" i="90"/>
  <c r="AR67" i="90"/>
  <c r="S67" i="90"/>
  <c r="AS67" i="90"/>
  <c r="T67" i="90"/>
  <c r="AT67" i="90"/>
  <c r="U67" i="90"/>
  <c r="AU67" i="90"/>
  <c r="V67" i="90"/>
  <c r="AV67" i="90"/>
  <c r="W67" i="90"/>
  <c r="AW67" i="90"/>
  <c r="X67" i="90"/>
  <c r="AX67" i="90"/>
  <c r="Y67" i="90"/>
  <c r="AY67" i="90"/>
  <c r="Z67" i="90"/>
  <c r="AZ67" i="90"/>
  <c r="AA67" i="90"/>
  <c r="BA67" i="90"/>
  <c r="AB67" i="90"/>
  <c r="BB67" i="90"/>
  <c r="BF67" i="90"/>
  <c r="L66" i="90"/>
  <c r="AI66" i="90"/>
  <c r="AH66" i="90"/>
  <c r="AL66" i="90"/>
  <c r="M66" i="90"/>
  <c r="AM66" i="90"/>
  <c r="N66" i="90"/>
  <c r="AN66" i="90"/>
  <c r="O66" i="90"/>
  <c r="AO66" i="90"/>
  <c r="P66" i="90"/>
  <c r="AP66" i="90"/>
  <c r="Q66" i="90"/>
  <c r="AQ66" i="90"/>
  <c r="R66" i="90"/>
  <c r="AR66" i="90"/>
  <c r="S66" i="90"/>
  <c r="AS66" i="90"/>
  <c r="T66" i="90"/>
  <c r="AT66" i="90"/>
  <c r="U66" i="90"/>
  <c r="AU66" i="90"/>
  <c r="V66" i="90"/>
  <c r="AV66" i="90"/>
  <c r="W66" i="90"/>
  <c r="AW66" i="90"/>
  <c r="X66" i="90"/>
  <c r="AX66" i="90"/>
  <c r="Y66" i="90"/>
  <c r="AY66" i="90"/>
  <c r="Z66" i="90"/>
  <c r="AZ66" i="90"/>
  <c r="AA66" i="90"/>
  <c r="BA66" i="90"/>
  <c r="AB66" i="90"/>
  <c r="BB66" i="90"/>
  <c r="BF66" i="90"/>
  <c r="L65" i="90"/>
  <c r="AI65" i="90"/>
  <c r="AH65" i="90"/>
  <c r="AL65" i="90"/>
  <c r="M65" i="90"/>
  <c r="AM65" i="90"/>
  <c r="N65" i="90"/>
  <c r="AN65" i="90"/>
  <c r="O65" i="90"/>
  <c r="AO65" i="90"/>
  <c r="P65" i="90"/>
  <c r="AP65" i="90"/>
  <c r="Q65" i="90"/>
  <c r="AQ65" i="90"/>
  <c r="R65" i="90"/>
  <c r="AR65" i="90"/>
  <c r="S65" i="90"/>
  <c r="AS65" i="90"/>
  <c r="T65" i="90"/>
  <c r="AT65" i="90"/>
  <c r="U65" i="90"/>
  <c r="AU65" i="90"/>
  <c r="V65" i="90"/>
  <c r="AV65" i="90"/>
  <c r="W65" i="90"/>
  <c r="AW65" i="90"/>
  <c r="X65" i="90"/>
  <c r="AX65" i="90"/>
  <c r="Y65" i="90"/>
  <c r="AY65" i="90"/>
  <c r="Z65" i="90"/>
  <c r="AZ65" i="90"/>
  <c r="AA65" i="90"/>
  <c r="BA65" i="90"/>
  <c r="AB65" i="90"/>
  <c r="BB65" i="90"/>
  <c r="BF65" i="90"/>
  <c r="L64" i="90"/>
  <c r="AI64" i="90"/>
  <c r="AH64" i="90"/>
  <c r="AL64" i="90"/>
  <c r="M64" i="90"/>
  <c r="AM64" i="90"/>
  <c r="N64" i="90"/>
  <c r="AN64" i="90"/>
  <c r="O64" i="90"/>
  <c r="AO64" i="90"/>
  <c r="P64" i="90"/>
  <c r="AP64" i="90"/>
  <c r="Q64" i="90"/>
  <c r="AQ64" i="90"/>
  <c r="R64" i="90"/>
  <c r="AR64" i="90"/>
  <c r="S64" i="90"/>
  <c r="AS64" i="90"/>
  <c r="T64" i="90"/>
  <c r="AT64" i="90"/>
  <c r="U64" i="90"/>
  <c r="AU64" i="90"/>
  <c r="V64" i="90"/>
  <c r="AV64" i="90"/>
  <c r="W64" i="90"/>
  <c r="AW64" i="90"/>
  <c r="X64" i="90"/>
  <c r="AX64" i="90"/>
  <c r="Y64" i="90"/>
  <c r="AY64" i="90"/>
  <c r="Z64" i="90"/>
  <c r="AZ64" i="90"/>
  <c r="AA64" i="90"/>
  <c r="BA64" i="90"/>
  <c r="AB64" i="90"/>
  <c r="BB64" i="90"/>
  <c r="BF64" i="90"/>
  <c r="L63" i="90"/>
  <c r="AI63" i="90"/>
  <c r="AH63" i="90"/>
  <c r="AL63" i="90"/>
  <c r="M63" i="90"/>
  <c r="AM63" i="90"/>
  <c r="N63" i="90"/>
  <c r="AN63" i="90"/>
  <c r="O63" i="90"/>
  <c r="AO63" i="90"/>
  <c r="P63" i="90"/>
  <c r="AP63" i="90"/>
  <c r="Q63" i="90"/>
  <c r="AQ63" i="90"/>
  <c r="R63" i="90"/>
  <c r="AR63" i="90"/>
  <c r="S63" i="90"/>
  <c r="AS63" i="90"/>
  <c r="T63" i="90"/>
  <c r="AT63" i="90"/>
  <c r="U63" i="90"/>
  <c r="AU63" i="90"/>
  <c r="V63" i="90"/>
  <c r="AV63" i="90"/>
  <c r="W63" i="90"/>
  <c r="AW63" i="90"/>
  <c r="X63" i="90"/>
  <c r="AX63" i="90"/>
  <c r="Y63" i="90"/>
  <c r="AY63" i="90"/>
  <c r="Z63" i="90"/>
  <c r="AZ63" i="90"/>
  <c r="AA63" i="90"/>
  <c r="BA63" i="90"/>
  <c r="AB63" i="90"/>
  <c r="BB63" i="90"/>
  <c r="BF63" i="90"/>
  <c r="AL62" i="90"/>
  <c r="AM62" i="90"/>
  <c r="AN62" i="90"/>
  <c r="O62" i="90"/>
  <c r="AI62" i="90"/>
  <c r="AH62" i="90"/>
  <c r="AO62" i="90"/>
  <c r="P62" i="90"/>
  <c r="AP62" i="90"/>
  <c r="Q62" i="90"/>
  <c r="AQ62" i="90"/>
  <c r="R62" i="90"/>
  <c r="AR62" i="90"/>
  <c r="S62" i="90"/>
  <c r="AS62" i="90"/>
  <c r="T62" i="90"/>
  <c r="AT62" i="90"/>
  <c r="U62" i="90"/>
  <c r="AU62" i="90"/>
  <c r="V62" i="90"/>
  <c r="AV62" i="90"/>
  <c r="W62" i="90"/>
  <c r="AW62" i="90"/>
  <c r="X62" i="90"/>
  <c r="AX62" i="90"/>
  <c r="Y62" i="90"/>
  <c r="AY62" i="90"/>
  <c r="Z62" i="90"/>
  <c r="AZ62" i="90"/>
  <c r="AA62" i="90"/>
  <c r="BA62" i="90"/>
  <c r="AB62" i="90"/>
  <c r="BB62" i="90"/>
  <c r="BF62" i="90"/>
  <c r="AL61" i="90"/>
  <c r="AM61" i="90"/>
  <c r="AN61" i="90"/>
  <c r="O61" i="90"/>
  <c r="AI61" i="90"/>
  <c r="AH61" i="90"/>
  <c r="AO61" i="90"/>
  <c r="P61" i="90"/>
  <c r="AP61" i="90"/>
  <c r="Q61" i="90"/>
  <c r="AQ61" i="90"/>
  <c r="R61" i="90"/>
  <c r="AR61" i="90"/>
  <c r="S61" i="90"/>
  <c r="AS61" i="90"/>
  <c r="T61" i="90"/>
  <c r="AT61" i="90"/>
  <c r="U61" i="90"/>
  <c r="AU61" i="90"/>
  <c r="V61" i="90"/>
  <c r="AV61" i="90"/>
  <c r="W61" i="90"/>
  <c r="AW61" i="90"/>
  <c r="X61" i="90"/>
  <c r="AX61" i="90"/>
  <c r="Y61" i="90"/>
  <c r="AY61" i="90"/>
  <c r="Z61" i="90"/>
  <c r="AZ61" i="90"/>
  <c r="AA61" i="90"/>
  <c r="BA61" i="90"/>
  <c r="AB61" i="90"/>
  <c r="BB61" i="90"/>
  <c r="BF61" i="90"/>
  <c r="AL60" i="90"/>
  <c r="AM60" i="90"/>
  <c r="AN60" i="90"/>
  <c r="O60" i="90"/>
  <c r="AI60" i="90"/>
  <c r="AH60" i="90"/>
  <c r="AO60" i="90"/>
  <c r="P60" i="90"/>
  <c r="AP60" i="90"/>
  <c r="Q60" i="90"/>
  <c r="AQ60" i="90"/>
  <c r="R60" i="90"/>
  <c r="AR60" i="90"/>
  <c r="S60" i="90"/>
  <c r="AS60" i="90"/>
  <c r="T60" i="90"/>
  <c r="AT60" i="90"/>
  <c r="U60" i="90"/>
  <c r="AU60" i="90"/>
  <c r="V60" i="90"/>
  <c r="AV60" i="90"/>
  <c r="W60" i="90"/>
  <c r="AW60" i="90"/>
  <c r="X60" i="90"/>
  <c r="AX60" i="90"/>
  <c r="Y60" i="90"/>
  <c r="AY60" i="90"/>
  <c r="Z60" i="90"/>
  <c r="AZ60" i="90"/>
  <c r="AA60" i="90"/>
  <c r="BA60" i="90"/>
  <c r="AB60" i="90"/>
  <c r="BB60" i="90"/>
  <c r="BF60" i="90"/>
  <c r="AL59" i="90"/>
  <c r="AM59" i="90"/>
  <c r="AN59" i="90"/>
  <c r="O59" i="90"/>
  <c r="AI59" i="90"/>
  <c r="AH59" i="90"/>
  <c r="AO59" i="90"/>
  <c r="P59" i="90"/>
  <c r="AP59" i="90"/>
  <c r="Q59" i="90"/>
  <c r="AQ59" i="90"/>
  <c r="R59" i="90"/>
  <c r="AR59" i="90"/>
  <c r="S59" i="90"/>
  <c r="AS59" i="90"/>
  <c r="T59" i="90"/>
  <c r="AT59" i="90"/>
  <c r="U59" i="90"/>
  <c r="AU59" i="90"/>
  <c r="V59" i="90"/>
  <c r="AV59" i="90"/>
  <c r="W59" i="90"/>
  <c r="AW59" i="90"/>
  <c r="X59" i="90"/>
  <c r="AX59" i="90"/>
  <c r="Y59" i="90"/>
  <c r="AY59" i="90"/>
  <c r="Z59" i="90"/>
  <c r="AZ59" i="90"/>
  <c r="AA59" i="90"/>
  <c r="BA59" i="90"/>
  <c r="AB59" i="90"/>
  <c r="BB59" i="90"/>
  <c r="BF59" i="90"/>
  <c r="AL58" i="90"/>
  <c r="AM58" i="90"/>
  <c r="AN58" i="90"/>
  <c r="O58" i="90"/>
  <c r="AI58" i="90"/>
  <c r="AH58" i="90"/>
  <c r="AO58" i="90"/>
  <c r="P58" i="90"/>
  <c r="AP58" i="90"/>
  <c r="Q58" i="90"/>
  <c r="AQ58" i="90"/>
  <c r="R58" i="90"/>
  <c r="AR58" i="90"/>
  <c r="S58" i="90"/>
  <c r="AS58" i="90"/>
  <c r="T58" i="90"/>
  <c r="AT58" i="90"/>
  <c r="U58" i="90"/>
  <c r="AU58" i="90"/>
  <c r="V58" i="90"/>
  <c r="AV58" i="90"/>
  <c r="W58" i="90"/>
  <c r="AW58" i="90"/>
  <c r="X58" i="90"/>
  <c r="AX58" i="90"/>
  <c r="Y58" i="90"/>
  <c r="AY58" i="90"/>
  <c r="Z58" i="90"/>
  <c r="AZ58" i="90"/>
  <c r="AA58" i="90"/>
  <c r="BA58" i="90"/>
  <c r="AB58" i="90"/>
  <c r="BB58" i="90"/>
  <c r="BF58" i="90"/>
  <c r="AL57" i="90"/>
  <c r="AM57" i="90"/>
  <c r="AN57" i="90"/>
  <c r="O57" i="90"/>
  <c r="AI57" i="90"/>
  <c r="AH57" i="90"/>
  <c r="AO57" i="90"/>
  <c r="P57" i="90"/>
  <c r="AP57" i="90"/>
  <c r="Q57" i="90"/>
  <c r="AQ57" i="90"/>
  <c r="R57" i="90"/>
  <c r="AR57" i="90"/>
  <c r="S57" i="90"/>
  <c r="AS57" i="90"/>
  <c r="T57" i="90"/>
  <c r="AT57" i="90"/>
  <c r="U57" i="90"/>
  <c r="AU57" i="90"/>
  <c r="V57" i="90"/>
  <c r="AV57" i="90"/>
  <c r="W57" i="90"/>
  <c r="AW57" i="90"/>
  <c r="X57" i="90"/>
  <c r="AX57" i="90"/>
  <c r="Y57" i="90"/>
  <c r="AY57" i="90"/>
  <c r="Z57" i="90"/>
  <c r="AZ57" i="90"/>
  <c r="AA57" i="90"/>
  <c r="BA57" i="90"/>
  <c r="AB57" i="90"/>
  <c r="BB57" i="90"/>
  <c r="BF57" i="90"/>
  <c r="AL56" i="90"/>
  <c r="AM56" i="90"/>
  <c r="AN56" i="90"/>
  <c r="O56" i="90"/>
  <c r="AI56" i="90"/>
  <c r="AH56" i="90"/>
  <c r="AO56" i="90"/>
  <c r="P56" i="90"/>
  <c r="AP56" i="90"/>
  <c r="Q56" i="90"/>
  <c r="AQ56" i="90"/>
  <c r="R56" i="90"/>
  <c r="AR56" i="90"/>
  <c r="S56" i="90"/>
  <c r="AS56" i="90"/>
  <c r="T56" i="90"/>
  <c r="AT56" i="90"/>
  <c r="U56" i="90"/>
  <c r="AU56" i="90"/>
  <c r="V56" i="90"/>
  <c r="AV56" i="90"/>
  <c r="W56" i="90"/>
  <c r="AW56" i="90"/>
  <c r="X56" i="90"/>
  <c r="AX56" i="90"/>
  <c r="Y56" i="90"/>
  <c r="AY56" i="90"/>
  <c r="Z56" i="90"/>
  <c r="AZ56" i="90"/>
  <c r="AA56" i="90"/>
  <c r="BA56" i="90"/>
  <c r="AB56" i="90"/>
  <c r="BB56" i="90"/>
  <c r="BF56" i="90"/>
  <c r="AL55" i="90"/>
  <c r="AM55" i="90"/>
  <c r="AN55" i="90"/>
  <c r="O55" i="90"/>
  <c r="AI55" i="90"/>
  <c r="AH55" i="90"/>
  <c r="AO55" i="90"/>
  <c r="P55" i="90"/>
  <c r="AP55" i="90"/>
  <c r="Q55" i="90"/>
  <c r="AQ55" i="90"/>
  <c r="R55" i="90"/>
  <c r="AR55" i="90"/>
  <c r="S55" i="90"/>
  <c r="AS55" i="90"/>
  <c r="T55" i="90"/>
  <c r="AT55" i="90"/>
  <c r="U55" i="90"/>
  <c r="AU55" i="90"/>
  <c r="V55" i="90"/>
  <c r="AV55" i="90"/>
  <c r="W55" i="90"/>
  <c r="AW55" i="90"/>
  <c r="X55" i="90"/>
  <c r="AX55" i="90"/>
  <c r="Y55" i="90"/>
  <c r="AY55" i="90"/>
  <c r="Z55" i="90"/>
  <c r="AZ55" i="90"/>
  <c r="AA55" i="90"/>
  <c r="BA55" i="90"/>
  <c r="AB55" i="90"/>
  <c r="BB55" i="90"/>
  <c r="BF55" i="90"/>
  <c r="AL54" i="90"/>
  <c r="AM54" i="90"/>
  <c r="AN54" i="90"/>
  <c r="O54" i="90"/>
  <c r="AI54" i="90"/>
  <c r="AH54" i="90"/>
  <c r="AO54" i="90"/>
  <c r="P54" i="90"/>
  <c r="AP54" i="90"/>
  <c r="Q54" i="90"/>
  <c r="AQ54" i="90"/>
  <c r="R54" i="90"/>
  <c r="AR54" i="90"/>
  <c r="S54" i="90"/>
  <c r="AS54" i="90"/>
  <c r="T54" i="90"/>
  <c r="AT54" i="90"/>
  <c r="U54" i="90"/>
  <c r="AU54" i="90"/>
  <c r="V54" i="90"/>
  <c r="AV54" i="90"/>
  <c r="W54" i="90"/>
  <c r="AW54" i="90"/>
  <c r="X54" i="90"/>
  <c r="AX54" i="90"/>
  <c r="Y54" i="90"/>
  <c r="AY54" i="90"/>
  <c r="Z54" i="90"/>
  <c r="AZ54" i="90"/>
  <c r="AA54" i="90"/>
  <c r="BA54" i="90"/>
  <c r="AB54" i="90"/>
  <c r="BB54" i="90"/>
  <c r="BF54" i="90"/>
  <c r="AL53" i="90"/>
  <c r="AM53" i="90"/>
  <c r="AN53" i="90"/>
  <c r="O53" i="90"/>
  <c r="AI53" i="90"/>
  <c r="AH53" i="90"/>
  <c r="AO53" i="90"/>
  <c r="P53" i="90"/>
  <c r="AP53" i="90"/>
  <c r="Q53" i="90"/>
  <c r="AQ53" i="90"/>
  <c r="R53" i="90"/>
  <c r="AR53" i="90"/>
  <c r="S53" i="90"/>
  <c r="AS53" i="90"/>
  <c r="T53" i="90"/>
  <c r="AT53" i="90"/>
  <c r="U53" i="90"/>
  <c r="AU53" i="90"/>
  <c r="V53" i="90"/>
  <c r="AV53" i="90"/>
  <c r="W53" i="90"/>
  <c r="AW53" i="90"/>
  <c r="X53" i="90"/>
  <c r="AX53" i="90"/>
  <c r="Y53" i="90"/>
  <c r="AY53" i="90"/>
  <c r="Z53" i="90"/>
  <c r="AZ53" i="90"/>
  <c r="AA53" i="90"/>
  <c r="BA53" i="90"/>
  <c r="AB53" i="90"/>
  <c r="BB53" i="90"/>
  <c r="BF53" i="90"/>
  <c r="AL52" i="90"/>
  <c r="AM52" i="90"/>
  <c r="AN52" i="90"/>
  <c r="O52" i="90"/>
  <c r="AI52" i="90"/>
  <c r="AH52" i="90"/>
  <c r="AO52" i="90"/>
  <c r="P52" i="90"/>
  <c r="AP52" i="90"/>
  <c r="Q52" i="90"/>
  <c r="AQ52" i="90"/>
  <c r="R52" i="90"/>
  <c r="AR52" i="90"/>
  <c r="S52" i="90"/>
  <c r="AS52" i="90"/>
  <c r="T52" i="90"/>
  <c r="AT52" i="90"/>
  <c r="U52" i="90"/>
  <c r="AU52" i="90"/>
  <c r="V52" i="90"/>
  <c r="AV52" i="90"/>
  <c r="W52" i="90"/>
  <c r="AW52" i="90"/>
  <c r="X52" i="90"/>
  <c r="AX52" i="90"/>
  <c r="Y52" i="90"/>
  <c r="AY52" i="90"/>
  <c r="Z52" i="90"/>
  <c r="AZ52" i="90"/>
  <c r="AA52" i="90"/>
  <c r="BA52" i="90"/>
  <c r="AB52" i="90"/>
  <c r="BB52" i="90"/>
  <c r="BF52" i="90"/>
  <c r="AL51" i="90"/>
  <c r="AM51" i="90"/>
  <c r="AN51" i="90"/>
  <c r="O51" i="90"/>
  <c r="AI51" i="90"/>
  <c r="AH51" i="90"/>
  <c r="AO51" i="90"/>
  <c r="P51" i="90"/>
  <c r="AP51" i="90"/>
  <c r="Q51" i="90"/>
  <c r="AQ51" i="90"/>
  <c r="R51" i="90"/>
  <c r="AR51" i="90"/>
  <c r="S51" i="90"/>
  <c r="AS51" i="90"/>
  <c r="T51" i="90"/>
  <c r="AT51" i="90"/>
  <c r="U51" i="90"/>
  <c r="AU51" i="90"/>
  <c r="V51" i="90"/>
  <c r="AV51" i="90"/>
  <c r="W51" i="90"/>
  <c r="AW51" i="90"/>
  <c r="X51" i="90"/>
  <c r="AX51" i="90"/>
  <c r="Y51" i="90"/>
  <c r="AY51" i="90"/>
  <c r="Z51" i="90"/>
  <c r="AZ51" i="90"/>
  <c r="AA51" i="90"/>
  <c r="BA51" i="90"/>
  <c r="AB51" i="90"/>
  <c r="BB51" i="90"/>
  <c r="BF51" i="90"/>
  <c r="AL50" i="90"/>
  <c r="AM50" i="90"/>
  <c r="AN50" i="90"/>
  <c r="AO50" i="90"/>
  <c r="AP50" i="90"/>
  <c r="Q50" i="90"/>
  <c r="AI50" i="90"/>
  <c r="AH50" i="90"/>
  <c r="AQ50" i="90"/>
  <c r="R50" i="90"/>
  <c r="AR50" i="90"/>
  <c r="S50" i="90"/>
  <c r="AS50" i="90"/>
  <c r="T50" i="90"/>
  <c r="AT50" i="90"/>
  <c r="U50" i="90"/>
  <c r="AU50" i="90"/>
  <c r="V50" i="90"/>
  <c r="AV50" i="90"/>
  <c r="W50" i="90"/>
  <c r="AW50" i="90"/>
  <c r="X50" i="90"/>
  <c r="AX50" i="90"/>
  <c r="Y50" i="90"/>
  <c r="AY50" i="90"/>
  <c r="Z50" i="90"/>
  <c r="AZ50" i="90"/>
  <c r="AA50" i="90"/>
  <c r="BA50" i="90"/>
  <c r="AB50" i="90"/>
  <c r="BB50" i="90"/>
  <c r="BF50" i="90"/>
  <c r="AL49" i="90"/>
  <c r="AM49" i="90"/>
  <c r="AN49" i="90"/>
  <c r="AO49" i="90"/>
  <c r="AP49" i="90"/>
  <c r="Q49" i="90"/>
  <c r="AI49" i="90"/>
  <c r="AH49" i="90"/>
  <c r="AQ49" i="90"/>
  <c r="R49" i="90"/>
  <c r="AR49" i="90"/>
  <c r="S49" i="90"/>
  <c r="AS49" i="90"/>
  <c r="T49" i="90"/>
  <c r="AT49" i="90"/>
  <c r="U49" i="90"/>
  <c r="AU49" i="90"/>
  <c r="V49" i="90"/>
  <c r="AV49" i="90"/>
  <c r="W49" i="90"/>
  <c r="AW49" i="90"/>
  <c r="X49" i="90"/>
  <c r="AX49" i="90"/>
  <c r="Y49" i="90"/>
  <c r="AY49" i="90"/>
  <c r="Z49" i="90"/>
  <c r="AZ49" i="90"/>
  <c r="AA49" i="90"/>
  <c r="BA49" i="90"/>
  <c r="AB49" i="90"/>
  <c r="BB49" i="90"/>
  <c r="BF49" i="90"/>
  <c r="AL48" i="90"/>
  <c r="AM48" i="90"/>
  <c r="AN48" i="90"/>
  <c r="AO48" i="90"/>
  <c r="AP48" i="90"/>
  <c r="Q48" i="90"/>
  <c r="AI48" i="90"/>
  <c r="AH48" i="90"/>
  <c r="AQ48" i="90"/>
  <c r="R48" i="90"/>
  <c r="AR48" i="90"/>
  <c r="S48" i="90"/>
  <c r="AS48" i="90"/>
  <c r="T48" i="90"/>
  <c r="AT48" i="90"/>
  <c r="U48" i="90"/>
  <c r="AU48" i="90"/>
  <c r="V48" i="90"/>
  <c r="AV48" i="90"/>
  <c r="W48" i="90"/>
  <c r="AW48" i="90"/>
  <c r="X48" i="90"/>
  <c r="AX48" i="90"/>
  <c r="Y48" i="90"/>
  <c r="AY48" i="90"/>
  <c r="Z48" i="90"/>
  <c r="AZ48" i="90"/>
  <c r="AA48" i="90"/>
  <c r="BA48" i="90"/>
  <c r="AB48" i="90"/>
  <c r="BB48" i="90"/>
  <c r="BF48" i="90"/>
  <c r="AL47" i="90"/>
  <c r="AM47" i="90"/>
  <c r="AN47" i="90"/>
  <c r="AO47" i="90"/>
  <c r="AP47" i="90"/>
  <c r="Q47" i="90"/>
  <c r="AI47" i="90"/>
  <c r="AH47" i="90"/>
  <c r="AQ47" i="90"/>
  <c r="R47" i="90"/>
  <c r="AR47" i="90"/>
  <c r="S47" i="90"/>
  <c r="AS47" i="90"/>
  <c r="T47" i="90"/>
  <c r="AT47" i="90"/>
  <c r="U47" i="90"/>
  <c r="AU47" i="90"/>
  <c r="V47" i="90"/>
  <c r="AV47" i="90"/>
  <c r="W47" i="90"/>
  <c r="AW47" i="90"/>
  <c r="X47" i="90"/>
  <c r="AX47" i="90"/>
  <c r="Y47" i="90"/>
  <c r="AY47" i="90"/>
  <c r="Z47" i="90"/>
  <c r="AZ47" i="90"/>
  <c r="AA47" i="90"/>
  <c r="BA47" i="90"/>
  <c r="AB47" i="90"/>
  <c r="BB47" i="90"/>
  <c r="BF47" i="90"/>
  <c r="AL46" i="90"/>
  <c r="AM46" i="90"/>
  <c r="AN46" i="90"/>
  <c r="AO46" i="90"/>
  <c r="AP46" i="90"/>
  <c r="Q46" i="90"/>
  <c r="AI46" i="90"/>
  <c r="AH46" i="90"/>
  <c r="AQ46" i="90"/>
  <c r="R46" i="90"/>
  <c r="AR46" i="90"/>
  <c r="S46" i="90"/>
  <c r="AS46" i="90"/>
  <c r="T46" i="90"/>
  <c r="AT46" i="90"/>
  <c r="U46" i="90"/>
  <c r="AU46" i="90"/>
  <c r="V46" i="90"/>
  <c r="AV46" i="90"/>
  <c r="W46" i="90"/>
  <c r="AW46" i="90"/>
  <c r="X46" i="90"/>
  <c r="AX46" i="90"/>
  <c r="Y46" i="90"/>
  <c r="AY46" i="90"/>
  <c r="Z46" i="90"/>
  <c r="AZ46" i="90"/>
  <c r="AA46" i="90"/>
  <c r="BA46" i="90"/>
  <c r="AB46" i="90"/>
  <c r="BB46" i="90"/>
  <c r="BF46" i="90"/>
  <c r="AL45" i="90"/>
  <c r="AM45" i="90"/>
  <c r="AN45" i="90"/>
  <c r="AO45" i="90"/>
  <c r="AP45" i="90"/>
  <c r="Q45" i="90"/>
  <c r="AI45" i="90"/>
  <c r="AH45" i="90"/>
  <c r="AQ45" i="90"/>
  <c r="R45" i="90"/>
  <c r="AR45" i="90"/>
  <c r="S45" i="90"/>
  <c r="AS45" i="90"/>
  <c r="T45" i="90"/>
  <c r="AT45" i="90"/>
  <c r="U45" i="90"/>
  <c r="AU45" i="90"/>
  <c r="V45" i="90"/>
  <c r="AV45" i="90"/>
  <c r="W45" i="90"/>
  <c r="AW45" i="90"/>
  <c r="X45" i="90"/>
  <c r="AX45" i="90"/>
  <c r="Y45" i="90"/>
  <c r="AY45" i="90"/>
  <c r="Z45" i="90"/>
  <c r="AZ45" i="90"/>
  <c r="AA45" i="90"/>
  <c r="BA45" i="90"/>
  <c r="AB45" i="90"/>
  <c r="BB45" i="90"/>
  <c r="BF45" i="90"/>
  <c r="AL44" i="90"/>
  <c r="AM44" i="90"/>
  <c r="AN44" i="90"/>
  <c r="AO44" i="90"/>
  <c r="AP44" i="90"/>
  <c r="Q44" i="90"/>
  <c r="AI44" i="90"/>
  <c r="AH44" i="90"/>
  <c r="AQ44" i="90"/>
  <c r="R44" i="90"/>
  <c r="AR44" i="90"/>
  <c r="S44" i="90"/>
  <c r="AS44" i="90"/>
  <c r="T44" i="90"/>
  <c r="AT44" i="90"/>
  <c r="U44" i="90"/>
  <c r="AU44" i="90"/>
  <c r="V44" i="90"/>
  <c r="AV44" i="90"/>
  <c r="W44" i="90"/>
  <c r="AW44" i="90"/>
  <c r="X44" i="90"/>
  <c r="AX44" i="90"/>
  <c r="Y44" i="90"/>
  <c r="AY44" i="90"/>
  <c r="Z44" i="90"/>
  <c r="AZ44" i="90"/>
  <c r="AA44" i="90"/>
  <c r="BA44" i="90"/>
  <c r="AB44" i="90"/>
  <c r="BB44" i="90"/>
  <c r="BF44" i="90"/>
  <c r="AL43" i="90"/>
  <c r="AM43" i="90"/>
  <c r="AN43" i="90"/>
  <c r="AO43" i="90"/>
  <c r="AP43" i="90"/>
  <c r="Q43" i="90"/>
  <c r="AI43" i="90"/>
  <c r="AH43" i="90"/>
  <c r="AQ43" i="90"/>
  <c r="R43" i="90"/>
  <c r="AR43" i="90"/>
  <c r="S43" i="90"/>
  <c r="AS43" i="90"/>
  <c r="T43" i="90"/>
  <c r="AT43" i="90"/>
  <c r="U43" i="90"/>
  <c r="AU43" i="90"/>
  <c r="V43" i="90"/>
  <c r="AV43" i="90"/>
  <c r="W43" i="90"/>
  <c r="AW43" i="90"/>
  <c r="X43" i="90"/>
  <c r="AX43" i="90"/>
  <c r="Y43" i="90"/>
  <c r="AY43" i="90"/>
  <c r="Z43" i="90"/>
  <c r="AZ43" i="90"/>
  <c r="AA43" i="90"/>
  <c r="BA43" i="90"/>
  <c r="AB43" i="90"/>
  <c r="BB43" i="90"/>
  <c r="BF43" i="90"/>
  <c r="AL42" i="90"/>
  <c r="AM42" i="90"/>
  <c r="AN42" i="90"/>
  <c r="AO42" i="90"/>
  <c r="AP42" i="90"/>
  <c r="Q42" i="90"/>
  <c r="AI42" i="90"/>
  <c r="AH42" i="90"/>
  <c r="AQ42" i="90"/>
  <c r="R42" i="90"/>
  <c r="AR42" i="90"/>
  <c r="S42" i="90"/>
  <c r="AS42" i="90"/>
  <c r="T42" i="90"/>
  <c r="AT42" i="90"/>
  <c r="U42" i="90"/>
  <c r="AU42" i="90"/>
  <c r="V42" i="90"/>
  <c r="AV42" i="90"/>
  <c r="W42" i="90"/>
  <c r="AW42" i="90"/>
  <c r="X42" i="90"/>
  <c r="AX42" i="90"/>
  <c r="Y42" i="90"/>
  <c r="AY42" i="90"/>
  <c r="Z42" i="90"/>
  <c r="AZ42" i="90"/>
  <c r="AA42" i="90"/>
  <c r="BA42" i="90"/>
  <c r="AB42" i="90"/>
  <c r="BB42" i="90"/>
  <c r="BF42" i="90"/>
  <c r="AL41" i="90"/>
  <c r="AM41" i="90"/>
  <c r="AN41" i="90"/>
  <c r="AO41" i="90"/>
  <c r="AP41" i="90"/>
  <c r="Q41" i="90"/>
  <c r="AI41" i="90"/>
  <c r="AH41" i="90"/>
  <c r="AQ41" i="90"/>
  <c r="R41" i="90"/>
  <c r="AR41" i="90"/>
  <c r="S41" i="90"/>
  <c r="AS41" i="90"/>
  <c r="T41" i="90"/>
  <c r="AT41" i="90"/>
  <c r="U41" i="90"/>
  <c r="AU41" i="90"/>
  <c r="V41" i="90"/>
  <c r="AV41" i="90"/>
  <c r="W41" i="90"/>
  <c r="AW41" i="90"/>
  <c r="X41" i="90"/>
  <c r="AX41" i="90"/>
  <c r="Y41" i="90"/>
  <c r="AY41" i="90"/>
  <c r="Z41" i="90"/>
  <c r="AZ41" i="90"/>
  <c r="AA41" i="90"/>
  <c r="BA41" i="90"/>
  <c r="AB41" i="90"/>
  <c r="BB41" i="90"/>
  <c r="BF41" i="90"/>
  <c r="AL40" i="90"/>
  <c r="AM40" i="90"/>
  <c r="AN40" i="90"/>
  <c r="AO40" i="90"/>
  <c r="AP40" i="90"/>
  <c r="Q40" i="90"/>
  <c r="AI40" i="90"/>
  <c r="AH40" i="90"/>
  <c r="AQ40" i="90"/>
  <c r="R40" i="90"/>
  <c r="AR40" i="90"/>
  <c r="S40" i="90"/>
  <c r="AS40" i="90"/>
  <c r="T40" i="90"/>
  <c r="AT40" i="90"/>
  <c r="U40" i="90"/>
  <c r="AU40" i="90"/>
  <c r="V40" i="90"/>
  <c r="AV40" i="90"/>
  <c r="W40" i="90"/>
  <c r="AW40" i="90"/>
  <c r="X40" i="90"/>
  <c r="AX40" i="90"/>
  <c r="Y40" i="90"/>
  <c r="AY40" i="90"/>
  <c r="Z40" i="90"/>
  <c r="AZ40" i="90"/>
  <c r="AA40" i="90"/>
  <c r="BA40" i="90"/>
  <c r="AB40" i="90"/>
  <c r="BB40" i="90"/>
  <c r="BF40" i="90"/>
  <c r="AL39" i="90"/>
  <c r="AM39" i="90"/>
  <c r="AN39" i="90"/>
  <c r="AO39" i="90"/>
  <c r="AP39" i="90"/>
  <c r="Q39" i="90"/>
  <c r="AI39" i="90"/>
  <c r="AH39" i="90"/>
  <c r="AQ39" i="90"/>
  <c r="R39" i="90"/>
  <c r="AR39" i="90"/>
  <c r="S39" i="90"/>
  <c r="AS39" i="90"/>
  <c r="T39" i="90"/>
  <c r="AT39" i="90"/>
  <c r="U39" i="90"/>
  <c r="AU39" i="90"/>
  <c r="V39" i="90"/>
  <c r="AV39" i="90"/>
  <c r="W39" i="90"/>
  <c r="AW39" i="90"/>
  <c r="X39" i="90"/>
  <c r="AX39" i="90"/>
  <c r="Y39" i="90"/>
  <c r="AY39" i="90"/>
  <c r="Z39" i="90"/>
  <c r="AZ39" i="90"/>
  <c r="AA39" i="90"/>
  <c r="BA39" i="90"/>
  <c r="AB39" i="90"/>
  <c r="BB39" i="90"/>
  <c r="BF39" i="90"/>
  <c r="AL38" i="90"/>
  <c r="AM38" i="90"/>
  <c r="AN38" i="90"/>
  <c r="AO38" i="90"/>
  <c r="AP38" i="90"/>
  <c r="AQ38" i="90"/>
  <c r="AR38" i="90"/>
  <c r="S38" i="90"/>
  <c r="AI38" i="90"/>
  <c r="AH38" i="90"/>
  <c r="AS38" i="90"/>
  <c r="T38" i="90"/>
  <c r="AT38" i="90"/>
  <c r="U38" i="90"/>
  <c r="AU38" i="90"/>
  <c r="V38" i="90"/>
  <c r="AV38" i="90"/>
  <c r="W38" i="90"/>
  <c r="AW38" i="90"/>
  <c r="X38" i="90"/>
  <c r="AX38" i="90"/>
  <c r="Y38" i="90"/>
  <c r="AY38" i="90"/>
  <c r="Z38" i="90"/>
  <c r="AZ38" i="90"/>
  <c r="AA38" i="90"/>
  <c r="BA38" i="90"/>
  <c r="AB38" i="90"/>
  <c r="BB38" i="90"/>
  <c r="BF38" i="90"/>
  <c r="AL37" i="90"/>
  <c r="AM37" i="90"/>
  <c r="AN37" i="90"/>
  <c r="AO37" i="90"/>
  <c r="AP37" i="90"/>
  <c r="AQ37" i="90"/>
  <c r="AR37" i="90"/>
  <c r="S37" i="90"/>
  <c r="AI37" i="90"/>
  <c r="AH37" i="90"/>
  <c r="AS37" i="90"/>
  <c r="T37" i="90"/>
  <c r="AT37" i="90"/>
  <c r="U37" i="90"/>
  <c r="AU37" i="90"/>
  <c r="V37" i="90"/>
  <c r="AV37" i="90"/>
  <c r="W37" i="90"/>
  <c r="AW37" i="90"/>
  <c r="X37" i="90"/>
  <c r="AX37" i="90"/>
  <c r="Y37" i="90"/>
  <c r="AY37" i="90"/>
  <c r="Z37" i="90"/>
  <c r="AZ37" i="90"/>
  <c r="AA37" i="90"/>
  <c r="BA37" i="90"/>
  <c r="AB37" i="90"/>
  <c r="BB37" i="90"/>
  <c r="BF37" i="90"/>
  <c r="AL36" i="90"/>
  <c r="AM36" i="90"/>
  <c r="AN36" i="90"/>
  <c r="AO36" i="90"/>
  <c r="AP36" i="90"/>
  <c r="AQ36" i="90"/>
  <c r="AR36" i="90"/>
  <c r="S36" i="90"/>
  <c r="AI36" i="90"/>
  <c r="AH36" i="90"/>
  <c r="AS36" i="90"/>
  <c r="T36" i="90"/>
  <c r="AT36" i="90"/>
  <c r="U36" i="90"/>
  <c r="AU36" i="90"/>
  <c r="V36" i="90"/>
  <c r="AV36" i="90"/>
  <c r="W36" i="90"/>
  <c r="AW36" i="90"/>
  <c r="X36" i="90"/>
  <c r="AX36" i="90"/>
  <c r="Y36" i="90"/>
  <c r="AY36" i="90"/>
  <c r="Z36" i="90"/>
  <c r="AZ36" i="90"/>
  <c r="AA36" i="90"/>
  <c r="BA36" i="90"/>
  <c r="AB36" i="90"/>
  <c r="BB36" i="90"/>
  <c r="BF36" i="90"/>
  <c r="AL35" i="90"/>
  <c r="AM35" i="90"/>
  <c r="AN35" i="90"/>
  <c r="AO35" i="90"/>
  <c r="AP35" i="90"/>
  <c r="AQ35" i="90"/>
  <c r="AR35" i="90"/>
  <c r="S35" i="90"/>
  <c r="AI35" i="90"/>
  <c r="AH35" i="90"/>
  <c r="AS35" i="90"/>
  <c r="T35" i="90"/>
  <c r="AT35" i="90"/>
  <c r="U35" i="90"/>
  <c r="AU35" i="90"/>
  <c r="V35" i="90"/>
  <c r="AV35" i="90"/>
  <c r="W35" i="90"/>
  <c r="AW35" i="90"/>
  <c r="X35" i="90"/>
  <c r="AX35" i="90"/>
  <c r="Y35" i="90"/>
  <c r="AY35" i="90"/>
  <c r="Z35" i="90"/>
  <c r="AZ35" i="90"/>
  <c r="AA35" i="90"/>
  <c r="BA35" i="90"/>
  <c r="AB35" i="90"/>
  <c r="BB35" i="90"/>
  <c r="BF35" i="90"/>
  <c r="AL34" i="90"/>
  <c r="AM34" i="90"/>
  <c r="AN34" i="90"/>
  <c r="AO34" i="90"/>
  <c r="AP34" i="90"/>
  <c r="AQ34" i="90"/>
  <c r="AR34" i="90"/>
  <c r="S34" i="90"/>
  <c r="AI34" i="90"/>
  <c r="AH34" i="90"/>
  <c r="AS34" i="90"/>
  <c r="T34" i="90"/>
  <c r="AT34" i="90"/>
  <c r="U34" i="90"/>
  <c r="AU34" i="90"/>
  <c r="V34" i="90"/>
  <c r="AV34" i="90"/>
  <c r="W34" i="90"/>
  <c r="AW34" i="90"/>
  <c r="X34" i="90"/>
  <c r="AX34" i="90"/>
  <c r="Y34" i="90"/>
  <c r="AY34" i="90"/>
  <c r="Z34" i="90"/>
  <c r="AZ34" i="90"/>
  <c r="AA34" i="90"/>
  <c r="BA34" i="90"/>
  <c r="AB34" i="90"/>
  <c r="BB34" i="90"/>
  <c r="BF34" i="90"/>
  <c r="AL33" i="90"/>
  <c r="AM33" i="90"/>
  <c r="AN33" i="90"/>
  <c r="AO33" i="90"/>
  <c r="AP33" i="90"/>
  <c r="AQ33" i="90"/>
  <c r="AR33" i="90"/>
  <c r="S33" i="90"/>
  <c r="AI33" i="90"/>
  <c r="AH33" i="90"/>
  <c r="AS33" i="90"/>
  <c r="T33" i="90"/>
  <c r="AT33" i="90"/>
  <c r="U33" i="90"/>
  <c r="AU33" i="90"/>
  <c r="V33" i="90"/>
  <c r="AV33" i="90"/>
  <c r="W33" i="90"/>
  <c r="AW33" i="90"/>
  <c r="X33" i="90"/>
  <c r="AX33" i="90"/>
  <c r="Y33" i="90"/>
  <c r="AY33" i="90"/>
  <c r="Z33" i="90"/>
  <c r="AZ33" i="90"/>
  <c r="AA33" i="90"/>
  <c r="BA33" i="90"/>
  <c r="AB33" i="90"/>
  <c r="BB33" i="90"/>
  <c r="BF33" i="90"/>
  <c r="AL32" i="90"/>
  <c r="AM32" i="90"/>
  <c r="AN32" i="90"/>
  <c r="AO32" i="90"/>
  <c r="AP32" i="90"/>
  <c r="AQ32" i="90"/>
  <c r="AR32" i="90"/>
  <c r="S32" i="90"/>
  <c r="AI32" i="90"/>
  <c r="AH32" i="90"/>
  <c r="AS32" i="90"/>
  <c r="T32" i="90"/>
  <c r="AT32" i="90"/>
  <c r="U32" i="90"/>
  <c r="AU32" i="90"/>
  <c r="V32" i="90"/>
  <c r="AV32" i="90"/>
  <c r="W32" i="90"/>
  <c r="AW32" i="90"/>
  <c r="X32" i="90"/>
  <c r="AX32" i="90"/>
  <c r="Y32" i="90"/>
  <c r="AY32" i="90"/>
  <c r="Z32" i="90"/>
  <c r="AZ32" i="90"/>
  <c r="AA32" i="90"/>
  <c r="BA32" i="90"/>
  <c r="AB32" i="90"/>
  <c r="BB32" i="90"/>
  <c r="BF32" i="90"/>
  <c r="AL31" i="90"/>
  <c r="AM31" i="90"/>
  <c r="AN31" i="90"/>
  <c r="AO31" i="90"/>
  <c r="AP31" i="90"/>
  <c r="AQ31" i="90"/>
  <c r="AR31" i="90"/>
  <c r="S31" i="90"/>
  <c r="AI31" i="90"/>
  <c r="AH31" i="90"/>
  <c r="AS31" i="90"/>
  <c r="T31" i="90"/>
  <c r="AT31" i="90"/>
  <c r="U31" i="90"/>
  <c r="AU31" i="90"/>
  <c r="V31" i="90"/>
  <c r="AV31" i="90"/>
  <c r="W31" i="90"/>
  <c r="AW31" i="90"/>
  <c r="X31" i="90"/>
  <c r="AX31" i="90"/>
  <c r="Y31" i="90"/>
  <c r="AY31" i="90"/>
  <c r="Z31" i="90"/>
  <c r="AZ31" i="90"/>
  <c r="AA31" i="90"/>
  <c r="BA31" i="90"/>
  <c r="AB31" i="90"/>
  <c r="BB31" i="90"/>
  <c r="BF31" i="90"/>
  <c r="AL30" i="90"/>
  <c r="AM30" i="90"/>
  <c r="AN30" i="90"/>
  <c r="AO30" i="90"/>
  <c r="AP30" i="90"/>
  <c r="AQ30" i="90"/>
  <c r="AR30" i="90"/>
  <c r="S30" i="90"/>
  <c r="AI30" i="90"/>
  <c r="AH30" i="90"/>
  <c r="AS30" i="90"/>
  <c r="T30" i="90"/>
  <c r="AT30" i="90"/>
  <c r="U30" i="90"/>
  <c r="AU30" i="90"/>
  <c r="V30" i="90"/>
  <c r="AV30" i="90"/>
  <c r="W30" i="90"/>
  <c r="AW30" i="90"/>
  <c r="X30" i="90"/>
  <c r="AX30" i="90"/>
  <c r="Y30" i="90"/>
  <c r="AY30" i="90"/>
  <c r="Z30" i="90"/>
  <c r="AZ30" i="90"/>
  <c r="AA30" i="90"/>
  <c r="BA30" i="90"/>
  <c r="AB30" i="90"/>
  <c r="BB30" i="90"/>
  <c r="BF30" i="90"/>
  <c r="AL29" i="90"/>
  <c r="AM29" i="90"/>
  <c r="AN29" i="90"/>
  <c r="AO29" i="90"/>
  <c r="AP29" i="90"/>
  <c r="AQ29" i="90"/>
  <c r="AR29" i="90"/>
  <c r="S29" i="90"/>
  <c r="AI29" i="90"/>
  <c r="AH29" i="90"/>
  <c r="AS29" i="90"/>
  <c r="T29" i="90"/>
  <c r="AT29" i="90"/>
  <c r="U29" i="90"/>
  <c r="AU29" i="90"/>
  <c r="V29" i="90"/>
  <c r="AV29" i="90"/>
  <c r="W29" i="90"/>
  <c r="AW29" i="90"/>
  <c r="X29" i="90"/>
  <c r="AX29" i="90"/>
  <c r="Y29" i="90"/>
  <c r="AY29" i="90"/>
  <c r="Z29" i="90"/>
  <c r="AZ29" i="90"/>
  <c r="AA29" i="90"/>
  <c r="BA29" i="90"/>
  <c r="AB29" i="90"/>
  <c r="BB29" i="90"/>
  <c r="BF29" i="90"/>
  <c r="AL28" i="90"/>
  <c r="AM28" i="90"/>
  <c r="AN28" i="90"/>
  <c r="AO28" i="90"/>
  <c r="AP28" i="90"/>
  <c r="AQ28" i="90"/>
  <c r="AR28" i="90"/>
  <c r="S28" i="90"/>
  <c r="AI28" i="90"/>
  <c r="AH28" i="90"/>
  <c r="AS28" i="90"/>
  <c r="T28" i="90"/>
  <c r="AT28" i="90"/>
  <c r="U28" i="90"/>
  <c r="AU28" i="90"/>
  <c r="V28" i="90"/>
  <c r="AV28" i="90"/>
  <c r="W28" i="90"/>
  <c r="AW28" i="90"/>
  <c r="X28" i="90"/>
  <c r="AX28" i="90"/>
  <c r="Y28" i="90"/>
  <c r="AY28" i="90"/>
  <c r="Z28" i="90"/>
  <c r="AZ28" i="90"/>
  <c r="AA28" i="90"/>
  <c r="BA28" i="90"/>
  <c r="AB28" i="90"/>
  <c r="BB28" i="90"/>
  <c r="BF28" i="90"/>
  <c r="AL27" i="90"/>
  <c r="AM27" i="90"/>
  <c r="AN27" i="90"/>
  <c r="AO27" i="90"/>
  <c r="AP27" i="90"/>
  <c r="AQ27" i="90"/>
  <c r="AR27" i="90"/>
  <c r="S27" i="90"/>
  <c r="AI27" i="90"/>
  <c r="AH27" i="90"/>
  <c r="AS27" i="90"/>
  <c r="T27" i="90"/>
  <c r="AT27" i="90"/>
  <c r="U27" i="90"/>
  <c r="AU27" i="90"/>
  <c r="V27" i="90"/>
  <c r="AV27" i="90"/>
  <c r="W27" i="90"/>
  <c r="AW27" i="90"/>
  <c r="X27" i="90"/>
  <c r="AX27" i="90"/>
  <c r="Y27" i="90"/>
  <c r="AY27" i="90"/>
  <c r="Z27" i="90"/>
  <c r="AZ27" i="90"/>
  <c r="AA27" i="90"/>
  <c r="BA27" i="90"/>
  <c r="AB27" i="90"/>
  <c r="BB27" i="90"/>
  <c r="BF27" i="90"/>
  <c r="K75" i="90"/>
  <c r="AK75" i="90"/>
  <c r="J75" i="90"/>
  <c r="AK74" i="90"/>
  <c r="AJ74" i="90"/>
  <c r="AK73" i="90"/>
  <c r="AJ73" i="90"/>
  <c r="AK72" i="90"/>
  <c r="AJ72" i="90"/>
  <c r="AK71" i="90"/>
  <c r="AJ71" i="90"/>
  <c r="AK70" i="90"/>
  <c r="AJ70" i="90"/>
  <c r="AK69" i="90"/>
  <c r="AJ69" i="90"/>
  <c r="AK68" i="90"/>
  <c r="AJ68" i="90"/>
  <c r="AK67" i="90"/>
  <c r="AJ67" i="90"/>
  <c r="AK66" i="90"/>
  <c r="AJ66" i="90"/>
  <c r="AK65" i="90"/>
  <c r="AJ65" i="90"/>
  <c r="AK64" i="90"/>
  <c r="AJ64" i="90"/>
  <c r="AK63" i="90"/>
  <c r="AJ63" i="90"/>
  <c r="AK62" i="90"/>
  <c r="AJ62" i="90"/>
  <c r="AK61" i="90"/>
  <c r="AJ61" i="90"/>
  <c r="AK60" i="90"/>
  <c r="AJ60" i="90"/>
  <c r="AK59" i="90"/>
  <c r="AJ59" i="90"/>
  <c r="AK58" i="90"/>
  <c r="AJ58" i="90"/>
  <c r="AK57" i="90"/>
  <c r="AJ57" i="90"/>
  <c r="AK56" i="90"/>
  <c r="AJ56" i="90"/>
  <c r="AK55" i="90"/>
  <c r="AJ55" i="90"/>
  <c r="AK54" i="90"/>
  <c r="AJ54" i="90"/>
  <c r="AK53" i="90"/>
  <c r="AJ53" i="90"/>
  <c r="AK52" i="90"/>
  <c r="AJ52" i="90"/>
  <c r="AK51" i="90"/>
  <c r="AJ51" i="90"/>
  <c r="AK50" i="90"/>
  <c r="AJ50" i="90"/>
  <c r="AK49" i="90"/>
  <c r="AJ49" i="90"/>
  <c r="AK48" i="90"/>
  <c r="AJ48" i="90"/>
  <c r="AK47" i="90"/>
  <c r="AJ47" i="90"/>
  <c r="AK46" i="90"/>
  <c r="AJ46" i="90"/>
  <c r="AK45" i="90"/>
  <c r="AJ45" i="90"/>
  <c r="AK44" i="90"/>
  <c r="AJ44" i="90"/>
  <c r="AK43" i="90"/>
  <c r="AJ43" i="90"/>
  <c r="AK42" i="90"/>
  <c r="AJ42" i="90"/>
  <c r="AK41" i="90"/>
  <c r="AJ41" i="90"/>
  <c r="AK40" i="90"/>
  <c r="AJ40" i="90"/>
  <c r="AK39" i="90"/>
  <c r="AJ39" i="90"/>
  <c r="AK38" i="90"/>
  <c r="AJ38" i="90"/>
  <c r="AK37" i="90"/>
  <c r="AJ37" i="90"/>
  <c r="AK36" i="90"/>
  <c r="AJ36" i="90"/>
  <c r="AK35" i="90"/>
  <c r="AJ35" i="90"/>
  <c r="AK34" i="90"/>
  <c r="AJ34" i="90"/>
  <c r="AK33" i="90"/>
  <c r="AJ33" i="90"/>
  <c r="AK32" i="90"/>
  <c r="AJ32" i="90"/>
  <c r="AK31" i="90"/>
  <c r="AJ31" i="90"/>
  <c r="AK30" i="90"/>
  <c r="AJ30" i="90"/>
  <c r="AK29" i="90"/>
  <c r="AJ29" i="90"/>
  <c r="AK28" i="90"/>
  <c r="AJ28" i="90"/>
  <c r="AK27" i="90"/>
  <c r="AJ27" i="90"/>
  <c r="K158" i="93"/>
  <c r="J158" i="93"/>
  <c r="K79" i="93"/>
  <c r="J79" i="93"/>
  <c r="K159" i="93"/>
  <c r="J159" i="93"/>
  <c r="K80" i="93"/>
  <c r="J80" i="93"/>
  <c r="K147" i="94"/>
  <c r="J147" i="94"/>
  <c r="K75" i="94"/>
  <c r="J75" i="94"/>
  <c r="K147" i="92"/>
  <c r="J147" i="92"/>
  <c r="K75" i="92"/>
  <c r="J75" i="92"/>
  <c r="K158" i="83"/>
  <c r="J158" i="83"/>
  <c r="J159" i="83"/>
  <c r="K79" i="83"/>
  <c r="J79" i="83"/>
  <c r="K159" i="83"/>
  <c r="K154" i="83"/>
  <c r="J154" i="83"/>
  <c r="K153" i="83"/>
  <c r="J153" i="83"/>
  <c r="K152" i="83"/>
  <c r="J152" i="83"/>
  <c r="K151" i="83"/>
  <c r="J151" i="83"/>
  <c r="K150" i="83"/>
  <c r="J150" i="83"/>
  <c r="K149" i="83"/>
  <c r="J149" i="83"/>
  <c r="K148" i="83"/>
  <c r="J148" i="83"/>
  <c r="K147" i="83"/>
  <c r="J147" i="83"/>
  <c r="K146" i="83"/>
  <c r="J146" i="83"/>
  <c r="K145" i="83"/>
  <c r="J145" i="83"/>
  <c r="J80" i="83"/>
  <c r="K80" i="83"/>
  <c r="K147" i="81"/>
  <c r="J147" i="81"/>
  <c r="K75" i="81"/>
  <c r="J75" i="81"/>
  <c r="AJ75" i="90"/>
  <c r="K147" i="90"/>
  <c r="J147" i="90"/>
  <c r="AU1" i="104"/>
  <c r="BA107" i="104"/>
  <c r="F101" i="104"/>
  <c r="F76" i="104"/>
  <c r="F24" i="104"/>
  <c r="AU1" i="98"/>
  <c r="BA29" i="104"/>
  <c r="BA147" i="104"/>
  <c r="G147" i="104"/>
  <c r="G146" i="104"/>
  <c r="G145" i="104"/>
  <c r="G144" i="104"/>
  <c r="G143" i="104"/>
  <c r="G142" i="104"/>
  <c r="G141" i="104"/>
  <c r="G140" i="104"/>
  <c r="G139" i="104"/>
  <c r="G138" i="104"/>
  <c r="G137" i="104"/>
  <c r="G136" i="104"/>
  <c r="G135" i="104"/>
  <c r="BK134" i="104"/>
  <c r="BK132" i="104"/>
  <c r="BK133" i="104"/>
  <c r="BL134" i="104"/>
  <c r="BI134" i="104"/>
  <c r="G134" i="104"/>
  <c r="BI133" i="104"/>
  <c r="BI132" i="104"/>
  <c r="BJ134" i="104"/>
  <c r="Z133" i="104"/>
  <c r="G133" i="104"/>
  <c r="BJ132" i="104"/>
  <c r="G132" i="104"/>
  <c r="F128" i="104"/>
  <c r="BK107" i="104"/>
  <c r="BI107" i="104"/>
  <c r="G107" i="104"/>
  <c r="BK106" i="104"/>
  <c r="BI106" i="104"/>
  <c r="Z106" i="104"/>
  <c r="G106" i="104"/>
  <c r="BK105" i="104"/>
  <c r="BL105" i="104"/>
  <c r="BI105" i="104"/>
  <c r="G105" i="104"/>
  <c r="BK82" i="104"/>
  <c r="BI82" i="104"/>
  <c r="G82" i="104"/>
  <c r="BK81" i="104"/>
  <c r="BI81" i="104"/>
  <c r="Z81" i="104"/>
  <c r="G81" i="104"/>
  <c r="BK80" i="104"/>
  <c r="BL80" i="104"/>
  <c r="BI80" i="104"/>
  <c r="BJ82" i="104"/>
  <c r="G80" i="104"/>
  <c r="BA145" i="104"/>
  <c r="BK30" i="104"/>
  <c r="BI30" i="104"/>
  <c r="G30" i="104"/>
  <c r="BK29" i="104"/>
  <c r="BI29" i="104"/>
  <c r="BI28" i="104"/>
  <c r="BJ29" i="104"/>
  <c r="Z29" i="104"/>
  <c r="G29" i="104"/>
  <c r="BK28" i="104"/>
  <c r="BJ28" i="104"/>
  <c r="G28" i="104"/>
  <c r="F26" i="104"/>
  <c r="BL81" i="104"/>
  <c r="BL29" i="104"/>
  <c r="BJ80" i="104"/>
  <c r="BJ106" i="104"/>
  <c r="BL28" i="104"/>
  <c r="BL30" i="104"/>
  <c r="BJ81" i="104"/>
  <c r="BL106" i="104"/>
  <c r="BJ133" i="104"/>
  <c r="BA144" i="104"/>
  <c r="BA146" i="104"/>
  <c r="BJ30" i="104"/>
  <c r="BJ105" i="104"/>
  <c r="BJ107" i="104"/>
  <c r="BL82" i="104"/>
  <c r="BL107" i="104"/>
  <c r="BL132" i="104"/>
  <c r="BL133" i="104"/>
  <c r="AU29" i="20"/>
  <c r="N27" i="96"/>
  <c r="AU29" i="61"/>
  <c r="O27" i="96"/>
  <c r="AU29" i="62"/>
  <c r="P27" i="96"/>
  <c r="AU29" i="63"/>
  <c r="Q27" i="96"/>
  <c r="AU31" i="54"/>
  <c r="R27" i="96"/>
  <c r="AU31" i="64"/>
  <c r="S27" i="96"/>
  <c r="AU31" i="65"/>
  <c r="T27" i="96"/>
  <c r="AU31" i="67"/>
  <c r="U27" i="96"/>
  <c r="AU31" i="66"/>
  <c r="V27" i="96"/>
  <c r="AU31" i="68"/>
  <c r="W27" i="96"/>
  <c r="AV29" i="20"/>
  <c r="AE27" i="96"/>
  <c r="AV29" i="61"/>
  <c r="AF27" i="96"/>
  <c r="AV29" i="62"/>
  <c r="AG27" i="96"/>
  <c r="AV29" i="63"/>
  <c r="AH27" i="96"/>
  <c r="AV31" i="54"/>
  <c r="AI27" i="96"/>
  <c r="AV31" i="64"/>
  <c r="AJ27" i="96"/>
  <c r="AV31" i="65"/>
  <c r="AK27" i="96"/>
  <c r="AV31" i="67"/>
  <c r="AL27" i="96"/>
  <c r="AV31" i="66"/>
  <c r="AM27" i="96"/>
  <c r="AV31" i="68"/>
  <c r="AU30" i="20"/>
  <c r="N28" i="96"/>
  <c r="AU30" i="61"/>
  <c r="O28" i="96"/>
  <c r="AU30" i="62"/>
  <c r="P28" i="96"/>
  <c r="AU30" i="63"/>
  <c r="AU32" i="54"/>
  <c r="R28" i="96"/>
  <c r="AU32" i="64"/>
  <c r="S28" i="96"/>
  <c r="AU32" i="65"/>
  <c r="T28" i="96"/>
  <c r="AU32" i="67"/>
  <c r="U28" i="96"/>
  <c r="AU32" i="66"/>
  <c r="V28" i="85"/>
  <c r="AU32" i="68"/>
  <c r="W28" i="96"/>
  <c r="AV30" i="20"/>
  <c r="AV30" i="61"/>
  <c r="AF28" i="96"/>
  <c r="AV30" i="62"/>
  <c r="AG28" i="96"/>
  <c r="AV30" i="63"/>
  <c r="AH28" i="96"/>
  <c r="AV32" i="54"/>
  <c r="AI28" i="96"/>
  <c r="AV32" i="64"/>
  <c r="AJ28" i="96"/>
  <c r="AV32" i="65"/>
  <c r="AK28" i="96"/>
  <c r="AV32" i="67"/>
  <c r="AL28" i="96"/>
  <c r="AV32" i="66"/>
  <c r="AM28" i="96"/>
  <c r="AV32" i="68"/>
  <c r="AN28" i="96"/>
  <c r="AU31" i="20"/>
  <c r="N29" i="96"/>
  <c r="AU31" i="61"/>
  <c r="O29" i="96"/>
  <c r="AU31" i="62"/>
  <c r="P29" i="96"/>
  <c r="AU31" i="63"/>
  <c r="Q29" i="96"/>
  <c r="AU33" i="54"/>
  <c r="R29" i="96"/>
  <c r="AU33" i="64"/>
  <c r="S29" i="96"/>
  <c r="AU33" i="65"/>
  <c r="T29" i="96"/>
  <c r="AU33" i="67"/>
  <c r="U29" i="96"/>
  <c r="AU33" i="66"/>
  <c r="V29" i="96"/>
  <c r="AU33" i="68"/>
  <c r="W29" i="96"/>
  <c r="AV31" i="20"/>
  <c r="AE29" i="96"/>
  <c r="AV31" i="61"/>
  <c r="AF29" i="96"/>
  <c r="AV31" i="62"/>
  <c r="AG29" i="96"/>
  <c r="AV31" i="63"/>
  <c r="AH29" i="96"/>
  <c r="AV33" i="54"/>
  <c r="AI29" i="96"/>
  <c r="AV33" i="64"/>
  <c r="AJ29" i="96"/>
  <c r="AV33" i="65"/>
  <c r="AK29" i="96"/>
  <c r="AV33" i="67"/>
  <c r="AL29" i="96"/>
  <c r="AV33" i="66"/>
  <c r="AV33" i="68"/>
  <c r="AN29" i="96"/>
  <c r="AU32" i="20"/>
  <c r="N30" i="96"/>
  <c r="AU32" i="61"/>
  <c r="AU32" i="62"/>
  <c r="P30" i="96"/>
  <c r="AU32" i="63"/>
  <c r="Q30" i="96"/>
  <c r="AU34" i="54"/>
  <c r="R30" i="96"/>
  <c r="AU34" i="64"/>
  <c r="S30" i="96"/>
  <c r="AU34" i="65"/>
  <c r="T30" i="96"/>
  <c r="AU34" i="67"/>
  <c r="U30" i="96"/>
  <c r="AU34" i="66"/>
  <c r="V30" i="96"/>
  <c r="AU34" i="68"/>
  <c r="W30" i="96"/>
  <c r="AU29" i="70"/>
  <c r="X30" i="96"/>
  <c r="AU29" i="71"/>
  <c r="Y30" i="96"/>
  <c r="AU29" i="72"/>
  <c r="Z30" i="96"/>
  <c r="AV32" i="20"/>
  <c r="AE30" i="96"/>
  <c r="AV32" i="61"/>
  <c r="AF30" i="96"/>
  <c r="AV32" i="62"/>
  <c r="AV32" i="63"/>
  <c r="AH30" i="96"/>
  <c r="AV34" i="54"/>
  <c r="AI30" i="96"/>
  <c r="AV34" i="64"/>
  <c r="AJ30" i="96"/>
  <c r="AV34" i="65"/>
  <c r="AK30" i="96"/>
  <c r="AV34" i="67"/>
  <c r="AL30" i="96"/>
  <c r="AV34" i="66"/>
  <c r="AM30" i="96"/>
  <c r="AV34" i="68"/>
  <c r="AN30" i="96"/>
  <c r="AV29" i="70"/>
  <c r="AO30" i="96"/>
  <c r="AV29" i="71"/>
  <c r="AP30" i="96"/>
  <c r="AV29" i="72"/>
  <c r="AQ30" i="96"/>
  <c r="AU33" i="20"/>
  <c r="N31" i="96"/>
  <c r="AU33" i="61"/>
  <c r="O31" i="96"/>
  <c r="AU33" i="62"/>
  <c r="P31" i="96"/>
  <c r="AU33" i="63"/>
  <c r="AU35" i="54"/>
  <c r="R31" i="96"/>
  <c r="AU35" i="64"/>
  <c r="S31" i="96"/>
  <c r="AU35" i="65"/>
  <c r="T31" i="96"/>
  <c r="AU35" i="67"/>
  <c r="AU35" i="66"/>
  <c r="V31" i="96"/>
  <c r="AU35" i="68"/>
  <c r="W31" i="96"/>
  <c r="AU30" i="70"/>
  <c r="X31" i="96"/>
  <c r="AU30" i="71"/>
  <c r="Y31" i="96"/>
  <c r="AU30" i="72"/>
  <c r="Z31" i="96"/>
  <c r="AV33" i="20"/>
  <c r="AE31" i="96"/>
  <c r="AV33" i="61"/>
  <c r="AV33" i="62"/>
  <c r="AG31" i="96"/>
  <c r="AV33" i="63"/>
  <c r="AH31" i="96"/>
  <c r="AV35" i="54"/>
  <c r="AV35" i="64"/>
  <c r="AJ31" i="96"/>
  <c r="AV35" i="65"/>
  <c r="AK31" i="96"/>
  <c r="AV35" i="67"/>
  <c r="AL31" i="96"/>
  <c r="AV35" i="66"/>
  <c r="AM31" i="96"/>
  <c r="AV35" i="68"/>
  <c r="AN31" i="96"/>
  <c r="AV30" i="70"/>
  <c r="AO31" i="96"/>
  <c r="AV30" i="71"/>
  <c r="AP31" i="96"/>
  <c r="AV30" i="72"/>
  <c r="AQ31" i="96"/>
  <c r="AU34" i="20"/>
  <c r="N32" i="96"/>
  <c r="AU34" i="61"/>
  <c r="O32" i="96"/>
  <c r="AU34" i="62"/>
  <c r="AU34" i="63"/>
  <c r="AU36" i="54"/>
  <c r="AU36" i="64"/>
  <c r="S32" i="96"/>
  <c r="AU36" i="65"/>
  <c r="T32" i="96"/>
  <c r="AU36" i="67"/>
  <c r="U32" i="96"/>
  <c r="AU36" i="66"/>
  <c r="V32" i="96"/>
  <c r="AU36" i="68"/>
  <c r="W32" i="96"/>
  <c r="AU31" i="70"/>
  <c r="X32" i="96"/>
  <c r="AU31" i="71"/>
  <c r="Y32" i="96"/>
  <c r="AU31" i="72"/>
  <c r="Z32" i="96"/>
  <c r="AV34" i="20"/>
  <c r="AE32" i="96"/>
  <c r="AV34" i="61"/>
  <c r="AF32" i="96"/>
  <c r="AV34" i="62"/>
  <c r="AG32" i="96"/>
  <c r="AV34" i="63"/>
  <c r="AH32" i="96"/>
  <c r="AV36" i="54"/>
  <c r="AI32" i="96"/>
  <c r="AV36" i="64"/>
  <c r="AJ32" i="96"/>
  <c r="AV36" i="65"/>
  <c r="AK32" i="96"/>
  <c r="AV36" i="67"/>
  <c r="AL32" i="96"/>
  <c r="AV36" i="66"/>
  <c r="AM32" i="96"/>
  <c r="AV36" i="68"/>
  <c r="AV31" i="70"/>
  <c r="AO32" i="96"/>
  <c r="AV31" i="71"/>
  <c r="AP32" i="96"/>
  <c r="AV31" i="72"/>
  <c r="AQ32" i="96"/>
  <c r="AU35" i="20"/>
  <c r="N33" i="96"/>
  <c r="AU35" i="61"/>
  <c r="O33" i="96"/>
  <c r="AU35" i="62"/>
  <c r="P33" i="96"/>
  <c r="AU35" i="63"/>
  <c r="Q33" i="96"/>
  <c r="AU37" i="54"/>
  <c r="R33" i="96"/>
  <c r="AU37" i="64"/>
  <c r="S33" i="96"/>
  <c r="AU37" i="65"/>
  <c r="T33" i="96"/>
  <c r="AU37" i="67"/>
  <c r="U33" i="96"/>
  <c r="AU37" i="66"/>
  <c r="V33" i="96"/>
  <c r="AU37" i="68"/>
  <c r="W33" i="96"/>
  <c r="AU32" i="70"/>
  <c r="X33" i="96"/>
  <c r="AU32" i="71"/>
  <c r="Y33" i="96"/>
  <c r="AU32" i="72"/>
  <c r="Z33" i="96"/>
  <c r="AV35" i="20"/>
  <c r="AE33" i="96"/>
  <c r="AV35" i="61"/>
  <c r="AF33" i="96"/>
  <c r="AV35" i="62"/>
  <c r="AG33" i="96"/>
  <c r="AV35" i="63"/>
  <c r="AH33" i="96"/>
  <c r="AV37" i="54"/>
  <c r="AI33" i="96"/>
  <c r="AV37" i="64"/>
  <c r="AJ33" i="96"/>
  <c r="AV37" i="65"/>
  <c r="AK33" i="96"/>
  <c r="AV37" i="67"/>
  <c r="AL33" i="96"/>
  <c r="AV37" i="66"/>
  <c r="AM33" i="96"/>
  <c r="AV37" i="68"/>
  <c r="AN33" i="96"/>
  <c r="AV32" i="70"/>
  <c r="AO33" i="96"/>
  <c r="AV32" i="71"/>
  <c r="AP33" i="96"/>
  <c r="AV32" i="72"/>
  <c r="AQ33" i="96"/>
  <c r="AU36" i="20"/>
  <c r="N34" i="96"/>
  <c r="AU36" i="61"/>
  <c r="O34" i="96"/>
  <c r="AU36" i="62"/>
  <c r="AU36" i="63"/>
  <c r="Q34" i="96"/>
  <c r="AU38" i="54"/>
  <c r="R34" i="96"/>
  <c r="AU38" i="64"/>
  <c r="S34" i="96"/>
  <c r="AU38" i="65"/>
  <c r="T34" i="96"/>
  <c r="AU38" i="67"/>
  <c r="U34" i="96"/>
  <c r="AU38" i="66"/>
  <c r="V34" i="96"/>
  <c r="AU38" i="68"/>
  <c r="AU33" i="70"/>
  <c r="X34" i="96"/>
  <c r="AU33" i="71"/>
  <c r="Y34" i="96"/>
  <c r="AU33" i="72"/>
  <c r="Z34" i="96"/>
  <c r="AV36" i="20"/>
  <c r="AE34" i="96"/>
  <c r="AV36" i="61"/>
  <c r="AF34" i="96"/>
  <c r="AV36" i="62"/>
  <c r="AG34" i="96"/>
  <c r="AV36" i="63"/>
  <c r="AH34" i="96"/>
  <c r="AV38" i="54"/>
  <c r="AI34" i="96"/>
  <c r="AV38" i="64"/>
  <c r="AJ34" i="96"/>
  <c r="AV38" i="65"/>
  <c r="AK34" i="96"/>
  <c r="AV38" i="67"/>
  <c r="AL34" i="96"/>
  <c r="AV38" i="66"/>
  <c r="AM34" i="96"/>
  <c r="AV38" i="68"/>
  <c r="AN34" i="96"/>
  <c r="AV33" i="70"/>
  <c r="AO34" i="96"/>
  <c r="AV33" i="71"/>
  <c r="AP34" i="96"/>
  <c r="AV33" i="72"/>
  <c r="AQ34" i="96"/>
  <c r="AU37" i="20"/>
  <c r="N35" i="96"/>
  <c r="AU37" i="61"/>
  <c r="O35" i="96"/>
  <c r="AU37" i="62"/>
  <c r="P35" i="96"/>
  <c r="AU37" i="63"/>
  <c r="Q35" i="96"/>
  <c r="AU39" i="54"/>
  <c r="R35" i="96"/>
  <c r="AU39" i="64"/>
  <c r="S35" i="96"/>
  <c r="AU39" i="65"/>
  <c r="T35" i="96"/>
  <c r="AU39" i="67"/>
  <c r="U35" i="96"/>
  <c r="AU39" i="66"/>
  <c r="V35" i="96"/>
  <c r="AU39" i="68"/>
  <c r="W35" i="96"/>
  <c r="AU34" i="70"/>
  <c r="X35" i="96"/>
  <c r="AU34" i="71"/>
  <c r="Y35" i="96"/>
  <c r="AU34" i="72"/>
  <c r="Z35" i="96"/>
  <c r="AV37" i="20"/>
  <c r="AE35" i="96"/>
  <c r="AV37" i="61"/>
  <c r="AF35" i="96"/>
  <c r="AV37" i="62"/>
  <c r="AG35" i="96"/>
  <c r="AV37" i="63"/>
  <c r="AH35" i="96"/>
  <c r="AV39" i="54"/>
  <c r="AI35" i="96"/>
  <c r="AV39" i="64"/>
  <c r="AJ35" i="96"/>
  <c r="AV39" i="65"/>
  <c r="AK35" i="96"/>
  <c r="AV39" i="67"/>
  <c r="AL35" i="96"/>
  <c r="AV39" i="66"/>
  <c r="AM35" i="96"/>
  <c r="AV39" i="68"/>
  <c r="AV34" i="70"/>
  <c r="AO35" i="96"/>
  <c r="AV34" i="71"/>
  <c r="AP35" i="96"/>
  <c r="AV34" i="72"/>
  <c r="AQ35" i="96"/>
  <c r="AU38" i="20"/>
  <c r="N36" i="96"/>
  <c r="AU38" i="61"/>
  <c r="O36" i="96"/>
  <c r="AU38" i="62"/>
  <c r="P36" i="96"/>
  <c r="AU38" i="63"/>
  <c r="Q36" i="96"/>
  <c r="AU40" i="54"/>
  <c r="AU40" i="64"/>
  <c r="S36" i="96"/>
  <c r="AU40" i="65"/>
  <c r="T36" i="96"/>
  <c r="AU40" i="67"/>
  <c r="U36" i="96"/>
  <c r="AU40" i="66"/>
  <c r="V36" i="96"/>
  <c r="AU40" i="68"/>
  <c r="W36" i="96"/>
  <c r="AU35" i="70"/>
  <c r="X36" i="96"/>
  <c r="AU35" i="71"/>
  <c r="Y36" i="96"/>
  <c r="AU35" i="72"/>
  <c r="Z36" i="85"/>
  <c r="AV38" i="20"/>
  <c r="AE36" i="96"/>
  <c r="AV38" i="61"/>
  <c r="AF36" i="96"/>
  <c r="AV38" i="62"/>
  <c r="AG36" i="96"/>
  <c r="AV38" i="63"/>
  <c r="AH36" i="96"/>
  <c r="AV40" i="54"/>
  <c r="AI36" i="96"/>
  <c r="AV40" i="64"/>
  <c r="AV40" i="65"/>
  <c r="AK36" i="96"/>
  <c r="AV40" i="67"/>
  <c r="AV40" i="66"/>
  <c r="AM36" i="96"/>
  <c r="AV40" i="68"/>
  <c r="AN36" i="96"/>
  <c r="AV35" i="70"/>
  <c r="AO36" i="96"/>
  <c r="AV35" i="71"/>
  <c r="AP36" i="96"/>
  <c r="AV35" i="72"/>
  <c r="AQ36" i="96"/>
  <c r="AU39" i="20"/>
  <c r="N37" i="96"/>
  <c r="AU39" i="61"/>
  <c r="AU39" i="62"/>
  <c r="P37" i="96"/>
  <c r="AU39" i="63"/>
  <c r="Q37" i="96"/>
  <c r="AU41" i="54"/>
  <c r="R37" i="96"/>
  <c r="AU41" i="64"/>
  <c r="S37" i="96"/>
  <c r="AU41" i="65"/>
  <c r="T37" i="96"/>
  <c r="AU41" i="67"/>
  <c r="U37" i="96"/>
  <c r="AU41" i="66"/>
  <c r="V37" i="96"/>
  <c r="AU41" i="68"/>
  <c r="W37" i="96"/>
  <c r="AU36" i="70"/>
  <c r="X37" i="96"/>
  <c r="AU36" i="71"/>
  <c r="Y37" i="96"/>
  <c r="AU36" i="72"/>
  <c r="Z37" i="96"/>
  <c r="AV39" i="20"/>
  <c r="AE37" i="96"/>
  <c r="AV39" i="61"/>
  <c r="AV39" i="62"/>
  <c r="AG37" i="96"/>
  <c r="AV39" i="63"/>
  <c r="AH37" i="96"/>
  <c r="AV41" i="54"/>
  <c r="AI37" i="96"/>
  <c r="AV41" i="64"/>
  <c r="AJ37" i="96"/>
  <c r="AV41" i="65"/>
  <c r="AK37" i="96"/>
  <c r="AV41" i="67"/>
  <c r="AL37" i="96"/>
  <c r="AV41" i="66"/>
  <c r="AM37" i="96"/>
  <c r="AV41" i="68"/>
  <c r="AN37" i="96"/>
  <c r="AV36" i="70"/>
  <c r="AO37" i="96"/>
  <c r="AV36" i="71"/>
  <c r="AP37" i="96"/>
  <c r="AV36" i="72"/>
  <c r="AU40" i="20"/>
  <c r="N38" i="96"/>
  <c r="AU40" i="61"/>
  <c r="O38" i="96"/>
  <c r="AU40" i="62"/>
  <c r="P38" i="96"/>
  <c r="AU40" i="63"/>
  <c r="Q38" i="96"/>
  <c r="AU42" i="54"/>
  <c r="R38" i="96"/>
  <c r="AU42" i="64"/>
  <c r="S38" i="96"/>
  <c r="AU42" i="65"/>
  <c r="T38" i="96"/>
  <c r="AU42" i="67"/>
  <c r="U38" i="96"/>
  <c r="AU42" i="66"/>
  <c r="V38" i="96"/>
  <c r="AU42" i="68"/>
  <c r="W38" i="96"/>
  <c r="AU37" i="70"/>
  <c r="X38" i="96"/>
  <c r="AU37" i="71"/>
  <c r="AU37" i="72"/>
  <c r="Z38" i="96"/>
  <c r="AV40" i="20"/>
  <c r="AE38" i="96"/>
  <c r="AV40" i="61"/>
  <c r="AF38" i="96"/>
  <c r="AV40" i="62"/>
  <c r="AG38" i="96"/>
  <c r="AV40" i="63"/>
  <c r="AH38" i="96"/>
  <c r="AV42" i="54"/>
  <c r="AI38" i="96"/>
  <c r="AV42" i="64"/>
  <c r="AJ38" i="96"/>
  <c r="AV42" i="65"/>
  <c r="AV42" i="67"/>
  <c r="AL38" i="96"/>
  <c r="AV42" i="66"/>
  <c r="AM38" i="96"/>
  <c r="AV42" i="68"/>
  <c r="AN38" i="96"/>
  <c r="AV37" i="70"/>
  <c r="AV37" i="71"/>
  <c r="AP38" i="96"/>
  <c r="AV37" i="72"/>
  <c r="AQ38" i="85"/>
  <c r="AU29" i="76"/>
  <c r="L39" i="96"/>
  <c r="AU29" i="77"/>
  <c r="M39" i="96"/>
  <c r="AU41" i="20"/>
  <c r="AU41" i="61"/>
  <c r="O39" i="96"/>
  <c r="AU41" i="62"/>
  <c r="AU41" i="63"/>
  <c r="Q39" i="96"/>
  <c r="AU43" i="54"/>
  <c r="R39" i="96"/>
  <c r="AU43" i="64"/>
  <c r="S39" i="96"/>
  <c r="AU43" i="65"/>
  <c r="T39" i="96"/>
  <c r="AU43" i="67"/>
  <c r="U39" i="96"/>
  <c r="AU43" i="66"/>
  <c r="V39" i="96"/>
  <c r="AU43" i="68"/>
  <c r="W39" i="96"/>
  <c r="AU38" i="70"/>
  <c r="X39" i="96"/>
  <c r="AU38" i="71"/>
  <c r="Y39" i="96"/>
  <c r="AU38" i="72"/>
  <c r="Z39" i="96"/>
  <c r="AV29" i="76"/>
  <c r="AC39" i="96"/>
  <c r="AV29" i="77"/>
  <c r="AD39" i="96"/>
  <c r="AV41" i="20"/>
  <c r="AE39" i="96"/>
  <c r="AV41" i="61"/>
  <c r="AV41" i="62"/>
  <c r="AG39" i="96"/>
  <c r="AV41" i="63"/>
  <c r="AH39" i="96"/>
  <c r="AV43" i="54"/>
  <c r="AI39" i="96"/>
  <c r="AV43" i="64"/>
  <c r="AJ39" i="96"/>
  <c r="AV43" i="65"/>
  <c r="AK39" i="96"/>
  <c r="AV43" i="67"/>
  <c r="AL39" i="96"/>
  <c r="AV43" i="66"/>
  <c r="AM39" i="96"/>
  <c r="AV43" i="68"/>
  <c r="AN39" i="96"/>
  <c r="AV38" i="70"/>
  <c r="AO39" i="96"/>
  <c r="AV38" i="71"/>
  <c r="AP39" i="96"/>
  <c r="AV38" i="72"/>
  <c r="AQ39" i="96"/>
  <c r="AU30" i="76"/>
  <c r="L40" i="96"/>
  <c r="AU30" i="77"/>
  <c r="M40" i="96"/>
  <c r="AU42" i="20"/>
  <c r="AU42" i="61"/>
  <c r="O40" i="96"/>
  <c r="AU42" i="62"/>
  <c r="P40" i="96"/>
  <c r="AU42" i="63"/>
  <c r="Q40" i="96"/>
  <c r="AU44" i="54"/>
  <c r="R40" i="96"/>
  <c r="AU44" i="64"/>
  <c r="S40" i="96"/>
  <c r="AU44" i="65"/>
  <c r="T40" i="96"/>
  <c r="AU44" i="67"/>
  <c r="U40" i="96"/>
  <c r="AU44" i="66"/>
  <c r="V40" i="96"/>
  <c r="AU44" i="68"/>
  <c r="W40" i="96"/>
  <c r="AU39" i="70"/>
  <c r="X40" i="96"/>
  <c r="AU39" i="71"/>
  <c r="Y40" i="96"/>
  <c r="AU39" i="72"/>
  <c r="Z40" i="96"/>
  <c r="AV30" i="76"/>
  <c r="AC40" i="96"/>
  <c r="AV30" i="77"/>
  <c r="AD40" i="96"/>
  <c r="AV42" i="20"/>
  <c r="AE40" i="96"/>
  <c r="AV42" i="61"/>
  <c r="AF40" i="96"/>
  <c r="AV42" i="62"/>
  <c r="AG40" i="96"/>
  <c r="AV42" i="63"/>
  <c r="AH40" i="96"/>
  <c r="AV44" i="54"/>
  <c r="AI40" i="96"/>
  <c r="AV44" i="64"/>
  <c r="AJ40" i="96"/>
  <c r="AV44" i="65"/>
  <c r="AK40" i="96"/>
  <c r="AV44" i="67"/>
  <c r="AL40" i="96"/>
  <c r="AV44" i="66"/>
  <c r="AM40" i="96"/>
  <c r="AV44" i="68"/>
  <c r="AN40" i="96"/>
  <c r="AV39" i="70"/>
  <c r="AO40" i="96"/>
  <c r="AV39" i="71"/>
  <c r="AP40" i="96"/>
  <c r="AV39" i="72"/>
  <c r="AQ40" i="96"/>
  <c r="AU31" i="76"/>
  <c r="L41" i="96"/>
  <c r="AU31" i="77"/>
  <c r="M41" i="96"/>
  <c r="AU43" i="20"/>
  <c r="N41" i="96"/>
  <c r="AU43" i="61"/>
  <c r="O41" i="96"/>
  <c r="AU43" i="62"/>
  <c r="P41" i="96"/>
  <c r="AU43" i="63"/>
  <c r="Q41" i="96"/>
  <c r="AU45" i="54"/>
  <c r="R41" i="96"/>
  <c r="AU45" i="64"/>
  <c r="S41" i="96"/>
  <c r="AU45" i="65"/>
  <c r="T41" i="96"/>
  <c r="AU45" i="67"/>
  <c r="U41" i="96"/>
  <c r="AU45" i="66"/>
  <c r="AU45" i="68"/>
  <c r="W41" i="96"/>
  <c r="AU40" i="70"/>
  <c r="X41" i="96"/>
  <c r="AU40" i="71"/>
  <c r="Y41" i="96"/>
  <c r="AU40" i="72"/>
  <c r="AV31" i="76"/>
  <c r="AC41" i="96"/>
  <c r="AV31" i="77"/>
  <c r="AD41" i="96"/>
  <c r="AV43" i="20"/>
  <c r="AE41" i="96"/>
  <c r="AV43" i="61"/>
  <c r="AF41" i="96"/>
  <c r="AV43" i="62"/>
  <c r="AG41" i="96"/>
  <c r="AV43" i="63"/>
  <c r="AH41" i="96"/>
  <c r="AV45" i="54"/>
  <c r="AV45" i="64"/>
  <c r="AJ41" i="96"/>
  <c r="AV45" i="65"/>
  <c r="AK41" i="96"/>
  <c r="AV45" i="67"/>
  <c r="AL41" i="96"/>
  <c r="AV45" i="66"/>
  <c r="AM41" i="96"/>
  <c r="AV45" i="68"/>
  <c r="AN41" i="96"/>
  <c r="AV40" i="70"/>
  <c r="AO41" i="96"/>
  <c r="AV40" i="71"/>
  <c r="AV40" i="72"/>
  <c r="AQ41" i="96"/>
  <c r="AU32" i="76"/>
  <c r="L42" i="96"/>
  <c r="AU32" i="77"/>
  <c r="AU44" i="20"/>
  <c r="N42" i="96"/>
  <c r="AU44" i="61"/>
  <c r="O42" i="96"/>
  <c r="AU44" i="62"/>
  <c r="P42" i="96"/>
  <c r="AU44" i="63"/>
  <c r="AU46" i="54"/>
  <c r="R42" i="96"/>
  <c r="AU46" i="64"/>
  <c r="S42" i="96"/>
  <c r="AU46" i="65"/>
  <c r="T42" i="96"/>
  <c r="AU46" i="67"/>
  <c r="U42" i="96"/>
  <c r="AU46" i="66"/>
  <c r="V42" i="96"/>
  <c r="AU46" i="68"/>
  <c r="W42" i="96"/>
  <c r="AU41" i="70"/>
  <c r="X42" i="96"/>
  <c r="AU41" i="71"/>
  <c r="Y42" i="96"/>
  <c r="AU41" i="72"/>
  <c r="Z42" i="96"/>
  <c r="AV32" i="76"/>
  <c r="AC42" i="96"/>
  <c r="AV32" i="77"/>
  <c r="AD42" i="96"/>
  <c r="AV44" i="20"/>
  <c r="AE42" i="96"/>
  <c r="AV44" i="61"/>
  <c r="AF42" i="96"/>
  <c r="AV44" i="62"/>
  <c r="AG42" i="96"/>
  <c r="AV44" i="63"/>
  <c r="AH42" i="96"/>
  <c r="AV46" i="54"/>
  <c r="AI42" i="96"/>
  <c r="AV46" i="64"/>
  <c r="AJ42" i="96"/>
  <c r="AV46" i="65"/>
  <c r="AK42" i="96"/>
  <c r="AV46" i="67"/>
  <c r="AL42" i="96"/>
  <c r="AV46" i="66"/>
  <c r="AM42" i="96"/>
  <c r="AV46" i="68"/>
  <c r="AN42" i="96"/>
  <c r="AV41" i="70"/>
  <c r="AO42" i="96"/>
  <c r="AV41" i="71"/>
  <c r="AP42" i="96"/>
  <c r="AV41" i="72"/>
  <c r="AQ42" i="96"/>
  <c r="AU33" i="76"/>
  <c r="L43" i="96"/>
  <c r="AU33" i="77"/>
  <c r="M43" i="96"/>
  <c r="AU45" i="20"/>
  <c r="N43" i="96"/>
  <c r="AU45" i="61"/>
  <c r="AU45" i="62"/>
  <c r="P43" i="96"/>
  <c r="AU45" i="63"/>
  <c r="Q43" i="96"/>
  <c r="AU47" i="54"/>
  <c r="R43" i="96"/>
  <c r="AU47" i="64"/>
  <c r="S43" i="96"/>
  <c r="AU47" i="65"/>
  <c r="T43" i="96"/>
  <c r="AU47" i="67"/>
  <c r="U43" i="96"/>
  <c r="AU47" i="66"/>
  <c r="V43" i="96"/>
  <c r="AU47" i="68"/>
  <c r="AU42" i="70"/>
  <c r="X43" i="96"/>
  <c r="AU42" i="71"/>
  <c r="Y43" i="96"/>
  <c r="AU42" i="72"/>
  <c r="Z43" i="96"/>
  <c r="AV33" i="76"/>
  <c r="AC43" i="96"/>
  <c r="AV33" i="77"/>
  <c r="AD43" i="96"/>
  <c r="AV45" i="20"/>
  <c r="AE43" i="96"/>
  <c r="AV45" i="61"/>
  <c r="AF43" i="96"/>
  <c r="AV45" i="62"/>
  <c r="AG43" i="96"/>
  <c r="AV45" i="63"/>
  <c r="AH43" i="96"/>
  <c r="AV47" i="54"/>
  <c r="AI43" i="96"/>
  <c r="AV47" i="64"/>
  <c r="AJ43" i="96"/>
  <c r="AV47" i="65"/>
  <c r="AK43" i="96"/>
  <c r="AV47" i="67"/>
  <c r="AL43" i="96"/>
  <c r="AV47" i="66"/>
  <c r="AM43" i="96"/>
  <c r="AV47" i="68"/>
  <c r="AN43" i="96"/>
  <c r="AV42" i="70"/>
  <c r="AO43" i="96"/>
  <c r="AV42" i="71"/>
  <c r="AP43" i="96"/>
  <c r="AV42" i="72"/>
  <c r="AQ43" i="96"/>
  <c r="AU34" i="76"/>
  <c r="L44" i="96"/>
  <c r="AU34" i="77"/>
  <c r="M44" i="96"/>
  <c r="AU46" i="20"/>
  <c r="AU46" i="61"/>
  <c r="AU46" i="62"/>
  <c r="P44" i="96"/>
  <c r="AU46" i="63"/>
  <c r="Q44" i="96"/>
  <c r="AU48" i="54"/>
  <c r="R44" i="96"/>
  <c r="AU48" i="64"/>
  <c r="S44" i="96"/>
  <c r="AU48" i="65"/>
  <c r="T44" i="96"/>
  <c r="AU48" i="67"/>
  <c r="U44" i="96"/>
  <c r="AU48" i="66"/>
  <c r="V44" i="96"/>
  <c r="AU48" i="68"/>
  <c r="W44" i="96"/>
  <c r="AU43" i="70"/>
  <c r="X44" i="96"/>
  <c r="AU43" i="71"/>
  <c r="Y44" i="96"/>
  <c r="AU43" i="72"/>
  <c r="Z44" i="96"/>
  <c r="AV34" i="76"/>
  <c r="AC44" i="96"/>
  <c r="AV34" i="77"/>
  <c r="AV46" i="20"/>
  <c r="AE44" i="96"/>
  <c r="AV46" i="61"/>
  <c r="AF44" i="96"/>
  <c r="AV46" i="62"/>
  <c r="AG44" i="96"/>
  <c r="AV46" i="63"/>
  <c r="AH44" i="96"/>
  <c r="AV48" i="54"/>
  <c r="AI44" i="96"/>
  <c r="AV48" i="64"/>
  <c r="AJ44" i="96"/>
  <c r="AV48" i="65"/>
  <c r="AK44" i="96"/>
  <c r="AV48" i="67"/>
  <c r="AV48" i="66"/>
  <c r="AM44" i="96"/>
  <c r="AV48" i="68"/>
  <c r="AN44" i="96"/>
  <c r="AV43" i="70"/>
  <c r="AO44" i="96"/>
  <c r="AV43" i="71"/>
  <c r="AP44" i="96"/>
  <c r="AV43" i="72"/>
  <c r="AQ44" i="96"/>
  <c r="AU35" i="76"/>
  <c r="AU35" i="77"/>
  <c r="M45" i="96"/>
  <c r="AU47" i="20"/>
  <c r="N45" i="96"/>
  <c r="AU47" i="61"/>
  <c r="O45" i="96"/>
  <c r="AU47" i="62"/>
  <c r="P45" i="96"/>
  <c r="AU47" i="63"/>
  <c r="Q45" i="96"/>
  <c r="AU49" i="54"/>
  <c r="R45" i="96"/>
  <c r="AU49" i="64"/>
  <c r="S45" i="96"/>
  <c r="AU49" i="65"/>
  <c r="AU49" i="67"/>
  <c r="U45" i="96"/>
  <c r="AU49" i="66"/>
  <c r="V45" i="96"/>
  <c r="AU49" i="68"/>
  <c r="W45" i="96"/>
  <c r="AU44" i="70"/>
  <c r="X45" i="96"/>
  <c r="AU44" i="71"/>
  <c r="Y45" i="96"/>
  <c r="AU44" i="72"/>
  <c r="Z45" i="96"/>
  <c r="AV35" i="76"/>
  <c r="AC45" i="96"/>
  <c r="AV35" i="77"/>
  <c r="AD45" i="96"/>
  <c r="AV47" i="20"/>
  <c r="AE45" i="96"/>
  <c r="AV47" i="61"/>
  <c r="AF45" i="96"/>
  <c r="AV47" i="62"/>
  <c r="AG45" i="96"/>
  <c r="AV47" i="63"/>
  <c r="AH45" i="96"/>
  <c r="AV49" i="54"/>
  <c r="AI45" i="96"/>
  <c r="AV49" i="64"/>
  <c r="AJ45" i="96"/>
  <c r="AV49" i="65"/>
  <c r="AK45" i="96"/>
  <c r="AV49" i="67"/>
  <c r="AL45" i="96"/>
  <c r="AV49" i="66"/>
  <c r="AM45" i="96"/>
  <c r="AV49" i="68"/>
  <c r="AN45" i="96"/>
  <c r="AV44" i="70"/>
  <c r="AO45" i="96"/>
  <c r="AV44" i="71"/>
  <c r="AP45" i="96"/>
  <c r="AV44" i="72"/>
  <c r="AQ45" i="96"/>
  <c r="AU36" i="76"/>
  <c r="L46" i="96"/>
  <c r="AU36" i="77"/>
  <c r="M46" i="96"/>
  <c r="AU48" i="20"/>
  <c r="N46" i="96"/>
  <c r="AU48" i="61"/>
  <c r="O46" i="96"/>
  <c r="AU48" i="62"/>
  <c r="P46" i="96"/>
  <c r="AU48" i="63"/>
  <c r="Q46" i="96"/>
  <c r="AU50" i="54"/>
  <c r="R46" i="96"/>
  <c r="AU50" i="64"/>
  <c r="S46" i="96"/>
  <c r="AU50" i="65"/>
  <c r="T46" i="96"/>
  <c r="AU50" i="67"/>
  <c r="U46" i="96"/>
  <c r="AU50" i="66"/>
  <c r="V46" i="96"/>
  <c r="AU50" i="68"/>
  <c r="W46" i="96"/>
  <c r="AU45" i="70"/>
  <c r="AU45" i="71"/>
  <c r="Y46" i="96"/>
  <c r="AU45" i="72"/>
  <c r="Z46" i="96"/>
  <c r="AV36" i="76"/>
  <c r="AC46" i="96"/>
  <c r="AV36" i="77"/>
  <c r="AD46" i="96"/>
  <c r="AV48" i="20"/>
  <c r="AE46" i="96"/>
  <c r="AV48" i="61"/>
  <c r="AF46" i="96"/>
  <c r="AV48" i="62"/>
  <c r="AG46" i="96"/>
  <c r="AV48" i="63"/>
  <c r="AH46" i="96"/>
  <c r="AV50" i="54"/>
  <c r="AI46" i="96"/>
  <c r="AV50" i="64"/>
  <c r="AJ46" i="96"/>
  <c r="AV50" i="65"/>
  <c r="AK46" i="96"/>
  <c r="AV50" i="67"/>
  <c r="AL46" i="96"/>
  <c r="AV50" i="66"/>
  <c r="AM46" i="96"/>
  <c r="AV50" i="68"/>
  <c r="AN46" i="96"/>
  <c r="AV45" i="70"/>
  <c r="AO46" i="96"/>
  <c r="AV45" i="71"/>
  <c r="AP46" i="96"/>
  <c r="AV45" i="72"/>
  <c r="AQ46" i="96"/>
  <c r="AU37" i="76"/>
  <c r="L47" i="96"/>
  <c r="AU37" i="77"/>
  <c r="M47" i="96"/>
  <c r="AU49" i="20"/>
  <c r="N47" i="96"/>
  <c r="AU49" i="61"/>
  <c r="O47" i="96"/>
  <c r="AU49" i="62"/>
  <c r="P47" i="96"/>
  <c r="AU49" i="63"/>
  <c r="Q47" i="96"/>
  <c r="AU51" i="54"/>
  <c r="R47" i="96"/>
  <c r="AU51" i="64"/>
  <c r="S47" i="96"/>
  <c r="AU51" i="65"/>
  <c r="T47" i="96"/>
  <c r="AU51" i="67"/>
  <c r="U47" i="96"/>
  <c r="AU51" i="66"/>
  <c r="V47" i="96"/>
  <c r="AU51" i="68"/>
  <c r="W47" i="96"/>
  <c r="AU46" i="70"/>
  <c r="X47" i="96"/>
  <c r="AU46" i="71"/>
  <c r="Y47" i="96"/>
  <c r="AU46" i="72"/>
  <c r="Z47" i="96"/>
  <c r="AV37" i="76"/>
  <c r="AC47" i="96"/>
  <c r="AV37" i="77"/>
  <c r="AD47" i="96"/>
  <c r="AV49" i="20"/>
  <c r="AE47" i="96"/>
  <c r="AV49" i="61"/>
  <c r="AF47" i="96"/>
  <c r="AV49" i="62"/>
  <c r="AG47" i="96"/>
  <c r="AV49" i="63"/>
  <c r="AH47" i="96"/>
  <c r="AV51" i="54"/>
  <c r="AI47" i="96"/>
  <c r="AV51" i="64"/>
  <c r="AJ47" i="96"/>
  <c r="AV51" i="65"/>
  <c r="AK47" i="96"/>
  <c r="AV51" i="67"/>
  <c r="AL47" i="96"/>
  <c r="AV51" i="66"/>
  <c r="AM47" i="96"/>
  <c r="AV51" i="68"/>
  <c r="AN47" i="96"/>
  <c r="AV46" i="70"/>
  <c r="AO47" i="96"/>
  <c r="AV46" i="71"/>
  <c r="AP47" i="96"/>
  <c r="AV46" i="72"/>
  <c r="AQ47" i="96"/>
  <c r="AU38" i="76"/>
  <c r="L48" i="96"/>
  <c r="AU38" i="77"/>
  <c r="M48" i="96"/>
  <c r="AU50" i="20"/>
  <c r="N48" i="96"/>
  <c r="AU50" i="61"/>
  <c r="O48" i="96"/>
  <c r="AU50" i="62"/>
  <c r="P48" i="96"/>
  <c r="AU50" i="63"/>
  <c r="Q48" i="96"/>
  <c r="AU52" i="54"/>
  <c r="R48" i="96"/>
  <c r="AU52" i="64"/>
  <c r="S48" i="96"/>
  <c r="AU52" i="65"/>
  <c r="T48" i="96"/>
  <c r="AU52" i="67"/>
  <c r="U48" i="96"/>
  <c r="AU52" i="66"/>
  <c r="V48" i="96"/>
  <c r="AU52" i="68"/>
  <c r="W48" i="96"/>
  <c r="AU47" i="70"/>
  <c r="X48" i="96"/>
  <c r="AU47" i="71"/>
  <c r="Y48" i="96"/>
  <c r="AU47" i="72"/>
  <c r="Z48" i="96"/>
  <c r="AV38" i="76"/>
  <c r="AC48" i="96"/>
  <c r="AV38" i="77"/>
  <c r="AD48" i="96"/>
  <c r="AV50" i="20"/>
  <c r="AE48" i="96"/>
  <c r="AV50" i="61"/>
  <c r="AF48" i="96"/>
  <c r="AV50" i="62"/>
  <c r="AG48" i="96"/>
  <c r="AV50" i="63"/>
  <c r="AH48" i="96"/>
  <c r="AV52" i="54"/>
  <c r="AI48" i="96"/>
  <c r="AV52" i="64"/>
  <c r="AJ48" i="96"/>
  <c r="AV52" i="65"/>
  <c r="AK48" i="96"/>
  <c r="AV52" i="67"/>
  <c r="AL48" i="96"/>
  <c r="AV52" i="66"/>
  <c r="AM48" i="96"/>
  <c r="AV52" i="68"/>
  <c r="AN48" i="96"/>
  <c r="AV47" i="70"/>
  <c r="AO48" i="96"/>
  <c r="AV47" i="71"/>
  <c r="AP48" i="96"/>
  <c r="AV47" i="72"/>
  <c r="AQ48" i="85"/>
  <c r="AU39" i="76"/>
  <c r="L49" i="96"/>
  <c r="AU39" i="77"/>
  <c r="M49" i="96"/>
  <c r="AU51" i="20"/>
  <c r="N49" i="96"/>
  <c r="AU51" i="61"/>
  <c r="O49" i="96"/>
  <c r="AU51" i="62"/>
  <c r="P49" i="96"/>
  <c r="AU51" i="63"/>
  <c r="Q49" i="96"/>
  <c r="AU53" i="54"/>
  <c r="R49" i="96"/>
  <c r="AU53" i="64"/>
  <c r="S49" i="96"/>
  <c r="AU53" i="65"/>
  <c r="T49" i="96"/>
  <c r="AU53" i="67"/>
  <c r="U49" i="96"/>
  <c r="AU53" i="66"/>
  <c r="V49" i="96"/>
  <c r="AU53" i="68"/>
  <c r="W49" i="96"/>
  <c r="AU48" i="70"/>
  <c r="X49" i="96"/>
  <c r="AU48" i="71"/>
  <c r="Y49" i="96"/>
  <c r="AU48" i="72"/>
  <c r="Z49" i="96"/>
  <c r="AV39" i="76"/>
  <c r="AC49" i="96"/>
  <c r="AV39" i="77"/>
  <c r="AD49" i="96"/>
  <c r="AV51" i="20"/>
  <c r="AE49" i="96"/>
  <c r="AV51" i="61"/>
  <c r="AF49" i="96"/>
  <c r="AV51" i="62"/>
  <c r="AG49" i="96"/>
  <c r="AV51" i="63"/>
  <c r="AH49" i="96"/>
  <c r="AV53" i="54"/>
  <c r="AI49" i="96"/>
  <c r="AV53" i="64"/>
  <c r="AJ49" i="96"/>
  <c r="AV53" i="65"/>
  <c r="AK49" i="96"/>
  <c r="AV53" i="67"/>
  <c r="AL49" i="96"/>
  <c r="AV53" i="66"/>
  <c r="AM49" i="96"/>
  <c r="AV53" i="68"/>
  <c r="AN49" i="96"/>
  <c r="AV48" i="70"/>
  <c r="AO49" i="96"/>
  <c r="AV48" i="71"/>
  <c r="AP49" i="96"/>
  <c r="AV48" i="72"/>
  <c r="AQ49" i="96"/>
  <c r="AU40" i="76"/>
  <c r="L50" i="96"/>
  <c r="AU40" i="77"/>
  <c r="M50" i="96"/>
  <c r="AU52" i="20"/>
  <c r="N50" i="96"/>
  <c r="AU52" i="61"/>
  <c r="O50" i="96"/>
  <c r="AU52" i="62"/>
  <c r="P50" i="96"/>
  <c r="AU52" i="63"/>
  <c r="Q50" i="96"/>
  <c r="AU54" i="54"/>
  <c r="R50" i="96"/>
  <c r="AU54" i="64"/>
  <c r="S50" i="96"/>
  <c r="AU54" i="65"/>
  <c r="T50" i="96"/>
  <c r="AU54" i="67"/>
  <c r="U50" i="96"/>
  <c r="AU54" i="66"/>
  <c r="V50" i="96"/>
  <c r="AU54" i="68"/>
  <c r="W50" i="96"/>
  <c r="AU49" i="70"/>
  <c r="X50" i="96"/>
  <c r="AU49" i="71"/>
  <c r="Y50" i="96"/>
  <c r="AU49" i="72"/>
  <c r="Z50" i="96"/>
  <c r="AV40" i="76"/>
  <c r="AC50" i="96"/>
  <c r="AV40" i="77"/>
  <c r="AD50" i="96"/>
  <c r="AV52" i="20"/>
  <c r="AE50" i="96"/>
  <c r="AV52" i="61"/>
  <c r="AF50" i="96"/>
  <c r="AV52" i="62"/>
  <c r="AG50" i="96"/>
  <c r="AV52" i="63"/>
  <c r="AH50" i="96"/>
  <c r="AV54" i="54"/>
  <c r="AI50" i="96"/>
  <c r="AV54" i="64"/>
  <c r="AJ50" i="96"/>
  <c r="AV54" i="65"/>
  <c r="AK50" i="96"/>
  <c r="AV54" i="67"/>
  <c r="AL50" i="96"/>
  <c r="AV54" i="66"/>
  <c r="AM50" i="96"/>
  <c r="AV54" i="68"/>
  <c r="AN50" i="96"/>
  <c r="AV49" i="70"/>
  <c r="AO50" i="96"/>
  <c r="AV49" i="71"/>
  <c r="AP50" i="96"/>
  <c r="AV49" i="72"/>
  <c r="AQ50" i="96"/>
  <c r="AU29" i="79"/>
  <c r="J51" i="96"/>
  <c r="AU29" i="80"/>
  <c r="K51" i="96"/>
  <c r="AU41" i="76"/>
  <c r="L51" i="96"/>
  <c r="AU41" i="77"/>
  <c r="M51" i="96"/>
  <c r="AU53" i="20"/>
  <c r="AU53" i="61"/>
  <c r="O51" i="96"/>
  <c r="AU53" i="62"/>
  <c r="P51" i="96"/>
  <c r="AU53" i="63"/>
  <c r="Q51" i="96"/>
  <c r="AU55" i="54"/>
  <c r="R51" i="96"/>
  <c r="AU55" i="64"/>
  <c r="S51" i="96"/>
  <c r="AU55" i="65"/>
  <c r="T51" i="96"/>
  <c r="AU55" i="67"/>
  <c r="U51" i="96"/>
  <c r="AU55" i="66"/>
  <c r="V51" i="96"/>
  <c r="AU55" i="68"/>
  <c r="W51" i="96"/>
  <c r="AU50" i="70"/>
  <c r="X51" i="96"/>
  <c r="AU50" i="71"/>
  <c r="Y51" i="96"/>
  <c r="AU50" i="72"/>
  <c r="Z51" i="96"/>
  <c r="AV29" i="79"/>
  <c r="AA51" i="96"/>
  <c r="AV29" i="80"/>
  <c r="AB51" i="96"/>
  <c r="AV41" i="76"/>
  <c r="AC51" i="96"/>
  <c r="AV41" i="77"/>
  <c r="AD51" i="96"/>
  <c r="AV53" i="20"/>
  <c r="AE51" i="96"/>
  <c r="AV53" i="61"/>
  <c r="AF51" i="96"/>
  <c r="AV53" i="62"/>
  <c r="AG51" i="96"/>
  <c r="AV53" i="63"/>
  <c r="AH51" i="96"/>
  <c r="AV55" i="54"/>
  <c r="AI51" i="96"/>
  <c r="AV55" i="64"/>
  <c r="AJ51" i="96"/>
  <c r="AV55" i="65"/>
  <c r="AK51" i="96"/>
  <c r="AV55" i="67"/>
  <c r="AL51" i="96"/>
  <c r="AV55" i="66"/>
  <c r="AM51" i="96"/>
  <c r="AV55" i="68"/>
  <c r="AN51" i="96"/>
  <c r="AV50" i="70"/>
  <c r="AO51" i="96"/>
  <c r="AV50" i="71"/>
  <c r="AP51" i="96"/>
  <c r="AV50" i="72"/>
  <c r="AQ51" i="96"/>
  <c r="AU30" i="79"/>
  <c r="J52" i="96"/>
  <c r="AU30" i="80"/>
  <c r="K52" i="96"/>
  <c r="AU42" i="76"/>
  <c r="L52" i="96"/>
  <c r="AU42" i="77"/>
  <c r="M52" i="96"/>
  <c r="AU54" i="20"/>
  <c r="N52" i="96"/>
  <c r="AU54" i="61"/>
  <c r="O52" i="96"/>
  <c r="AU54" i="62"/>
  <c r="P52" i="96"/>
  <c r="AU54" i="63"/>
  <c r="Q52" i="96"/>
  <c r="AU56" i="54"/>
  <c r="R52" i="96"/>
  <c r="AU56" i="64"/>
  <c r="S52" i="96"/>
  <c r="AU56" i="65"/>
  <c r="T52" i="96"/>
  <c r="AU56" i="67"/>
  <c r="U52" i="96"/>
  <c r="AU56" i="66"/>
  <c r="V52" i="96"/>
  <c r="AU56" i="68"/>
  <c r="W52" i="96"/>
  <c r="AU51" i="70"/>
  <c r="X52" i="96"/>
  <c r="AU51" i="71"/>
  <c r="Y52" i="96"/>
  <c r="AU51" i="72"/>
  <c r="Z52" i="96"/>
  <c r="AV30" i="79"/>
  <c r="AA52" i="96"/>
  <c r="AV30" i="80"/>
  <c r="AB52" i="96"/>
  <c r="AV42" i="76"/>
  <c r="AC52" i="96"/>
  <c r="AV42" i="77"/>
  <c r="AD52" i="96"/>
  <c r="AV54" i="20"/>
  <c r="AE52" i="96"/>
  <c r="AV54" i="61"/>
  <c r="AF52" i="96"/>
  <c r="AV54" i="62"/>
  <c r="AG52" i="96"/>
  <c r="AV54" i="63"/>
  <c r="AH52" i="96"/>
  <c r="AV56" i="54"/>
  <c r="AI52" i="96"/>
  <c r="AV56" i="64"/>
  <c r="AJ52" i="96"/>
  <c r="AV56" i="65"/>
  <c r="AK52" i="96"/>
  <c r="AV56" i="67"/>
  <c r="AL52" i="96"/>
  <c r="AV56" i="66"/>
  <c r="AM52" i="96"/>
  <c r="AV56" i="68"/>
  <c r="AN52" i="96"/>
  <c r="AV51" i="70"/>
  <c r="AO52" i="96"/>
  <c r="AV51" i="71"/>
  <c r="AP52" i="96"/>
  <c r="AV51" i="72"/>
  <c r="AQ52" i="96"/>
  <c r="AU31" i="79"/>
  <c r="J53" i="96"/>
  <c r="AU31" i="80"/>
  <c r="K53" i="96"/>
  <c r="AU43" i="76"/>
  <c r="L53" i="96"/>
  <c r="AU43" i="77"/>
  <c r="M53" i="96"/>
  <c r="AU55" i="20"/>
  <c r="N53" i="96"/>
  <c r="AU55" i="61"/>
  <c r="O53" i="96"/>
  <c r="AU55" i="62"/>
  <c r="P53" i="96"/>
  <c r="AU55" i="63"/>
  <c r="Q53" i="96"/>
  <c r="AU57" i="54"/>
  <c r="R53" i="96"/>
  <c r="AU57" i="64"/>
  <c r="S53" i="96"/>
  <c r="AU57" i="65"/>
  <c r="T53" i="96"/>
  <c r="AU57" i="67"/>
  <c r="U53" i="96"/>
  <c r="AU57" i="66"/>
  <c r="V53" i="96"/>
  <c r="AU57" i="68"/>
  <c r="W53" i="96"/>
  <c r="AU52" i="70"/>
  <c r="X53" i="96"/>
  <c r="AU52" i="71"/>
  <c r="Y53" i="96"/>
  <c r="AU52" i="72"/>
  <c r="Z53" i="96"/>
  <c r="AV31" i="79"/>
  <c r="AA53" i="96"/>
  <c r="AV31" i="80"/>
  <c r="AB53" i="96"/>
  <c r="AV43" i="76"/>
  <c r="AC53" i="96"/>
  <c r="AV43" i="77"/>
  <c r="AD53" i="96"/>
  <c r="AV55" i="20"/>
  <c r="AE53" i="96"/>
  <c r="AV55" i="61"/>
  <c r="AF53" i="96"/>
  <c r="AV55" i="62"/>
  <c r="AG53" i="96"/>
  <c r="AV55" i="63"/>
  <c r="AH53" i="96"/>
  <c r="AV57" i="54"/>
  <c r="AI53" i="96"/>
  <c r="AV57" i="64"/>
  <c r="AJ53" i="96"/>
  <c r="AV57" i="65"/>
  <c r="AK53" i="96"/>
  <c r="AV57" i="67"/>
  <c r="AL53" i="96"/>
  <c r="AV57" i="66"/>
  <c r="AM53" i="96"/>
  <c r="AV57" i="68"/>
  <c r="AN53" i="96"/>
  <c r="AV52" i="70"/>
  <c r="AO53" i="96"/>
  <c r="AV52" i="71"/>
  <c r="AP53" i="96"/>
  <c r="AV52" i="72"/>
  <c r="AQ53" i="96"/>
  <c r="AU32" i="79"/>
  <c r="J54" i="96"/>
  <c r="AU32" i="80"/>
  <c r="K54" i="96"/>
  <c r="AU44" i="76"/>
  <c r="L54" i="96"/>
  <c r="AU44" i="77"/>
  <c r="M54" i="96"/>
  <c r="AU56" i="20"/>
  <c r="N54" i="96"/>
  <c r="AU56" i="61"/>
  <c r="O54" i="96"/>
  <c r="AU56" i="62"/>
  <c r="P54" i="96"/>
  <c r="AU56" i="63"/>
  <c r="Q54" i="96"/>
  <c r="AU58" i="54"/>
  <c r="R54" i="96"/>
  <c r="AU58" i="64"/>
  <c r="S54" i="96"/>
  <c r="AU58" i="65"/>
  <c r="T54" i="96"/>
  <c r="AU58" i="67"/>
  <c r="U54" i="96"/>
  <c r="AU58" i="66"/>
  <c r="V54" i="96"/>
  <c r="AU58" i="68"/>
  <c r="W54" i="96"/>
  <c r="AU53" i="70"/>
  <c r="X54" i="96"/>
  <c r="AU53" i="71"/>
  <c r="Y54" i="96"/>
  <c r="AU53" i="72"/>
  <c r="Z54" i="96"/>
  <c r="AV32" i="79"/>
  <c r="AA54" i="96"/>
  <c r="AV32" i="80"/>
  <c r="AB54" i="96"/>
  <c r="AV44" i="76"/>
  <c r="AC54" i="96"/>
  <c r="AV44" i="77"/>
  <c r="AD54" i="96"/>
  <c r="AV56" i="20"/>
  <c r="AE54" i="96"/>
  <c r="AV56" i="61"/>
  <c r="AF54" i="96"/>
  <c r="AV56" i="62"/>
  <c r="AG54" i="96"/>
  <c r="AV56" i="63"/>
  <c r="AH54" i="96"/>
  <c r="AV58" i="54"/>
  <c r="AI54" i="96"/>
  <c r="AV58" i="64"/>
  <c r="AJ54" i="96"/>
  <c r="AV58" i="65"/>
  <c r="AK54" i="96"/>
  <c r="AV58" i="67"/>
  <c r="AL54" i="96"/>
  <c r="AV58" i="66"/>
  <c r="AM54" i="85"/>
  <c r="AV58" i="68"/>
  <c r="AN54" i="96"/>
  <c r="AV53" i="70"/>
  <c r="AO54" i="96"/>
  <c r="AV53" i="71"/>
  <c r="AP54" i="96"/>
  <c r="AV53" i="72"/>
  <c r="AQ54" i="96"/>
  <c r="AU33" i="79"/>
  <c r="J55" i="96"/>
  <c r="AU33" i="80"/>
  <c r="K55" i="96"/>
  <c r="AU45" i="76"/>
  <c r="L55" i="96"/>
  <c r="AU45" i="77"/>
  <c r="M55" i="96"/>
  <c r="AU57" i="20"/>
  <c r="N55" i="96"/>
  <c r="AU57" i="61"/>
  <c r="O55" i="96"/>
  <c r="AU57" i="62"/>
  <c r="P55" i="96"/>
  <c r="AU57" i="63"/>
  <c r="Q55" i="96"/>
  <c r="AU59" i="54"/>
  <c r="R55" i="96"/>
  <c r="AU59" i="64"/>
  <c r="S55" i="96"/>
  <c r="AU59" i="65"/>
  <c r="T55" i="96"/>
  <c r="AU59" i="67"/>
  <c r="U55" i="96"/>
  <c r="AU59" i="66"/>
  <c r="V55" i="96"/>
  <c r="AU59" i="68"/>
  <c r="W55" i="96"/>
  <c r="AU54" i="70"/>
  <c r="X55" i="96"/>
  <c r="AU54" i="71"/>
  <c r="Y55" i="96"/>
  <c r="AU54" i="72"/>
  <c r="Z55" i="85"/>
  <c r="AV33" i="79"/>
  <c r="AA55" i="96"/>
  <c r="AV33" i="80"/>
  <c r="AB55" i="96"/>
  <c r="AV45" i="76"/>
  <c r="AC55" i="96"/>
  <c r="AV45" i="77"/>
  <c r="AD55" i="96"/>
  <c r="AV57" i="20"/>
  <c r="AE55" i="96"/>
  <c r="AV57" i="61"/>
  <c r="AF55" i="96"/>
  <c r="AV57" i="62"/>
  <c r="AG55" i="96"/>
  <c r="AV57" i="63"/>
  <c r="AV59" i="54"/>
  <c r="AI55" i="96"/>
  <c r="AV59" i="64"/>
  <c r="AJ55" i="96"/>
  <c r="AV59" i="65"/>
  <c r="AK55" i="96"/>
  <c r="AV59" i="67"/>
  <c r="AL55" i="96"/>
  <c r="AV59" i="66"/>
  <c r="AM55" i="96"/>
  <c r="AV59" i="68"/>
  <c r="AN55" i="96"/>
  <c r="AV54" i="70"/>
  <c r="AO55" i="96"/>
  <c r="AV54" i="71"/>
  <c r="AP55" i="96"/>
  <c r="AV54" i="72"/>
  <c r="AQ55" i="96"/>
  <c r="AU34" i="79"/>
  <c r="J56" i="96"/>
  <c r="AU34" i="80"/>
  <c r="K56" i="96"/>
  <c r="AU46" i="76"/>
  <c r="L56" i="96"/>
  <c r="AU46" i="77"/>
  <c r="AU58" i="20"/>
  <c r="N56" i="96"/>
  <c r="AU58" i="61"/>
  <c r="O56" i="96"/>
  <c r="AU58" i="62"/>
  <c r="P56" i="96"/>
  <c r="AU58" i="63"/>
  <c r="Q56" i="96"/>
  <c r="AU60" i="54"/>
  <c r="R56" i="96"/>
  <c r="AU60" i="64"/>
  <c r="S56" i="96"/>
  <c r="AU60" i="65"/>
  <c r="T56" i="96"/>
  <c r="AU60" i="67"/>
  <c r="U56" i="96"/>
  <c r="AU60" i="66"/>
  <c r="V56" i="96"/>
  <c r="AU60" i="68"/>
  <c r="W56" i="96"/>
  <c r="AU55" i="70"/>
  <c r="X56" i="96"/>
  <c r="AU55" i="71"/>
  <c r="Y56" i="96"/>
  <c r="AU55" i="72"/>
  <c r="Z56" i="96"/>
  <c r="AV34" i="79"/>
  <c r="AA56" i="96"/>
  <c r="AV34" i="80"/>
  <c r="AB56" i="96"/>
  <c r="AV46" i="76"/>
  <c r="AC56" i="96"/>
  <c r="AV46" i="77"/>
  <c r="AD56" i="96"/>
  <c r="AV58" i="20"/>
  <c r="AE56" i="96"/>
  <c r="AV58" i="61"/>
  <c r="AF56" i="96"/>
  <c r="AV58" i="62"/>
  <c r="AG56" i="96"/>
  <c r="AV58" i="63"/>
  <c r="AH56" i="96"/>
  <c r="AV60" i="54"/>
  <c r="AI56" i="96"/>
  <c r="AV60" i="64"/>
  <c r="AJ56" i="96"/>
  <c r="AV60" i="65"/>
  <c r="AK56" i="96"/>
  <c r="AV60" i="67"/>
  <c r="AL56" i="96"/>
  <c r="AV60" i="66"/>
  <c r="AM56" i="96"/>
  <c r="AV60" i="68"/>
  <c r="AN56" i="96"/>
  <c r="AV55" i="70"/>
  <c r="AO56" i="96"/>
  <c r="AV55" i="71"/>
  <c r="AP56" i="96"/>
  <c r="AV55" i="72"/>
  <c r="AQ56" i="96"/>
  <c r="AU35" i="79"/>
  <c r="J57" i="96"/>
  <c r="AU35" i="80"/>
  <c r="K57" i="96"/>
  <c r="AU47" i="76"/>
  <c r="L57" i="96"/>
  <c r="AU47" i="77"/>
  <c r="M57" i="96"/>
  <c r="AU59" i="20"/>
  <c r="N57" i="96"/>
  <c r="AU59" i="61"/>
  <c r="O57" i="96"/>
  <c r="AU59" i="62"/>
  <c r="P57" i="96"/>
  <c r="AU59" i="63"/>
  <c r="Q57" i="96"/>
  <c r="AU61" i="54"/>
  <c r="R57" i="96"/>
  <c r="AU61" i="64"/>
  <c r="S57" i="96"/>
  <c r="AU61" i="65"/>
  <c r="T57" i="96"/>
  <c r="AU61" i="67"/>
  <c r="U57" i="96"/>
  <c r="AU61" i="66"/>
  <c r="V57" i="96"/>
  <c r="AU61" i="68"/>
  <c r="W57" i="96"/>
  <c r="AU56" i="70"/>
  <c r="X57" i="96"/>
  <c r="AU56" i="71"/>
  <c r="Y57" i="96"/>
  <c r="AU56" i="72"/>
  <c r="Z57" i="85"/>
  <c r="AV35" i="79"/>
  <c r="AA57" i="96"/>
  <c r="AV35" i="80"/>
  <c r="AB57" i="96"/>
  <c r="AV47" i="76"/>
  <c r="AC57" i="96"/>
  <c r="AV47" i="77"/>
  <c r="AD57" i="96"/>
  <c r="AV59" i="20"/>
  <c r="AE57" i="96"/>
  <c r="AV59" i="61"/>
  <c r="AF57" i="96"/>
  <c r="AV59" i="62"/>
  <c r="AG57" i="96"/>
  <c r="AV59" i="63"/>
  <c r="AH57" i="96"/>
  <c r="AV61" i="54"/>
  <c r="AI57" i="96"/>
  <c r="AV61" i="64"/>
  <c r="AJ57" i="96"/>
  <c r="AV61" i="65"/>
  <c r="AK57" i="96"/>
  <c r="AV61" i="67"/>
  <c r="AL57" i="96"/>
  <c r="AV61" i="66"/>
  <c r="AM57" i="96"/>
  <c r="AV61" i="68"/>
  <c r="AN57" i="96"/>
  <c r="AV56" i="70"/>
  <c r="AO57" i="96"/>
  <c r="AV56" i="71"/>
  <c r="AP57" i="96"/>
  <c r="AV56" i="72"/>
  <c r="AQ57" i="96"/>
  <c r="S27" i="93"/>
  <c r="S28" i="93"/>
  <c r="S29" i="93"/>
  <c r="S30" i="93"/>
  <c r="S31" i="93"/>
  <c r="S32" i="93"/>
  <c r="S33" i="93"/>
  <c r="S34" i="93"/>
  <c r="S35" i="93"/>
  <c r="S36" i="93"/>
  <c r="S37" i="93"/>
  <c r="T27" i="93"/>
  <c r="U27" i="93"/>
  <c r="V27" i="93"/>
  <c r="W27" i="93"/>
  <c r="X27" i="93"/>
  <c r="X28" i="93"/>
  <c r="X29" i="93"/>
  <c r="X30" i="93"/>
  <c r="X31" i="93"/>
  <c r="X32" i="93"/>
  <c r="X33" i="93"/>
  <c r="X34" i="93"/>
  <c r="X35" i="93"/>
  <c r="X36" i="93"/>
  <c r="X37" i="93"/>
  <c r="Y27" i="93"/>
  <c r="Z27" i="93"/>
  <c r="AA27" i="93"/>
  <c r="AA28" i="93"/>
  <c r="AA29" i="93"/>
  <c r="AA30" i="93"/>
  <c r="AA31" i="93"/>
  <c r="AA32" i="93"/>
  <c r="AA33" i="93"/>
  <c r="AA34" i="93"/>
  <c r="AA35" i="93"/>
  <c r="AA36" i="93"/>
  <c r="AA37" i="93"/>
  <c r="AB27" i="93"/>
  <c r="T28" i="93"/>
  <c r="U28" i="93"/>
  <c r="V28" i="93"/>
  <c r="W28" i="93"/>
  <c r="W29" i="93"/>
  <c r="W30" i="93"/>
  <c r="W31" i="93"/>
  <c r="W32" i="93"/>
  <c r="W33" i="93"/>
  <c r="W34" i="93"/>
  <c r="W35" i="93"/>
  <c r="W36" i="93"/>
  <c r="W37" i="93"/>
  <c r="Y28" i="93"/>
  <c r="Z28" i="93"/>
  <c r="AB28" i="93"/>
  <c r="T29" i="93"/>
  <c r="U29" i="93"/>
  <c r="U30" i="93"/>
  <c r="U31" i="93"/>
  <c r="U32" i="93"/>
  <c r="U33" i="93"/>
  <c r="U34" i="93"/>
  <c r="U35" i="93"/>
  <c r="U36" i="93"/>
  <c r="U37" i="93"/>
  <c r="V29" i="93"/>
  <c r="Y29" i="93"/>
  <c r="Z29" i="93"/>
  <c r="AB29" i="93"/>
  <c r="AB30" i="93"/>
  <c r="AB31" i="93"/>
  <c r="AB32" i="93"/>
  <c r="AB33" i="93"/>
  <c r="AB34" i="93"/>
  <c r="AB35" i="93"/>
  <c r="AB36" i="93"/>
  <c r="AB37" i="93"/>
  <c r="T30" i="93"/>
  <c r="V30" i="93"/>
  <c r="Y30" i="93"/>
  <c r="Z30" i="93"/>
  <c r="AC30" i="93"/>
  <c r="AD30" i="93"/>
  <c r="AE30" i="93"/>
  <c r="AE31" i="93"/>
  <c r="AE32" i="93"/>
  <c r="AE33" i="93"/>
  <c r="AE34" i="93"/>
  <c r="AE35" i="93"/>
  <c r="AE36" i="93"/>
  <c r="AE37" i="93"/>
  <c r="T31" i="93"/>
  <c r="V31" i="93"/>
  <c r="V32" i="93"/>
  <c r="V33" i="93"/>
  <c r="V34" i="93"/>
  <c r="V35" i="93"/>
  <c r="V36" i="93"/>
  <c r="V37" i="93"/>
  <c r="Y31" i="93"/>
  <c r="Z31" i="93"/>
  <c r="AC31" i="93"/>
  <c r="AD31" i="93"/>
  <c r="AD32" i="93"/>
  <c r="AD33" i="93"/>
  <c r="AD34" i="93"/>
  <c r="AD35" i="93"/>
  <c r="AD36" i="93"/>
  <c r="AD37" i="93"/>
  <c r="T32" i="93"/>
  <c r="Y32" i="93"/>
  <c r="Z32" i="93"/>
  <c r="AC32" i="93"/>
  <c r="T33" i="93"/>
  <c r="T34" i="93"/>
  <c r="T35" i="93"/>
  <c r="T36" i="93"/>
  <c r="T37" i="93"/>
  <c r="Y33" i="93"/>
  <c r="Z33" i="93"/>
  <c r="AC33" i="93"/>
  <c r="Y34" i="93"/>
  <c r="Z34" i="93"/>
  <c r="AC34" i="93"/>
  <c r="Y35" i="93"/>
  <c r="Z35" i="93"/>
  <c r="AC35" i="93"/>
  <c r="Y36" i="93"/>
  <c r="Z36" i="93"/>
  <c r="AC36" i="93"/>
  <c r="AC37" i="93"/>
  <c r="S38" i="93"/>
  <c r="T38" i="93"/>
  <c r="U38" i="93"/>
  <c r="V38" i="93"/>
  <c r="V39" i="93"/>
  <c r="V40" i="93"/>
  <c r="V41" i="93"/>
  <c r="V42" i="93"/>
  <c r="V43" i="93"/>
  <c r="V44" i="93"/>
  <c r="V45" i="93"/>
  <c r="V46" i="93"/>
  <c r="V47" i="93"/>
  <c r="V48" i="93"/>
  <c r="V49" i="93"/>
  <c r="V50" i="93"/>
  <c r="W38" i="93"/>
  <c r="W39" i="93"/>
  <c r="W40" i="93"/>
  <c r="W41" i="93"/>
  <c r="W42" i="93"/>
  <c r="W43" i="93"/>
  <c r="W44" i="93"/>
  <c r="W45" i="93"/>
  <c r="W46" i="93"/>
  <c r="W47" i="93"/>
  <c r="W48" i="93"/>
  <c r="W49" i="93"/>
  <c r="W50" i="93"/>
  <c r="X38" i="93"/>
  <c r="X39" i="93"/>
  <c r="X40" i="93"/>
  <c r="X41" i="93"/>
  <c r="X42" i="93"/>
  <c r="X43" i="93"/>
  <c r="X44" i="93"/>
  <c r="X45" i="93"/>
  <c r="X46" i="93"/>
  <c r="X47" i="93"/>
  <c r="X48" i="93"/>
  <c r="X49" i="93"/>
  <c r="X50" i="93"/>
  <c r="Y38" i="93"/>
  <c r="Z38" i="93"/>
  <c r="AA38" i="93"/>
  <c r="AB38" i="93"/>
  <c r="AB39" i="93"/>
  <c r="AB40" i="93"/>
  <c r="AB41" i="93"/>
  <c r="AB42" i="93"/>
  <c r="AB43" i="93"/>
  <c r="AB44" i="93"/>
  <c r="AB45" i="93"/>
  <c r="AB46" i="93"/>
  <c r="AB47" i="93"/>
  <c r="AB48" i="93"/>
  <c r="AB49" i="93"/>
  <c r="AB50" i="93"/>
  <c r="AC38" i="93"/>
  <c r="AC39" i="93"/>
  <c r="AC40" i="93"/>
  <c r="AC41" i="93"/>
  <c r="AC42" i="93"/>
  <c r="AC43" i="93"/>
  <c r="AC44" i="93"/>
  <c r="AC45" i="93"/>
  <c r="AC46" i="93"/>
  <c r="AC47" i="93"/>
  <c r="AC48" i="93"/>
  <c r="AC49" i="93"/>
  <c r="AC50" i="93"/>
  <c r="AD38" i="93"/>
  <c r="AD39" i="93"/>
  <c r="AD40" i="93"/>
  <c r="AD41" i="93"/>
  <c r="AD42" i="93"/>
  <c r="AD43" i="93"/>
  <c r="AD44" i="93"/>
  <c r="AD45" i="93"/>
  <c r="AD46" i="93"/>
  <c r="AD47" i="93"/>
  <c r="AD48" i="93"/>
  <c r="AD49" i="93"/>
  <c r="AD50" i="93"/>
  <c r="AE38" i="93"/>
  <c r="S39" i="93"/>
  <c r="T39" i="93"/>
  <c r="U39" i="93"/>
  <c r="Y39" i="93"/>
  <c r="Y40" i="93"/>
  <c r="Y41" i="93"/>
  <c r="Y42" i="93"/>
  <c r="Y43" i="93"/>
  <c r="Y44" i="93"/>
  <c r="Y45" i="93"/>
  <c r="Y46" i="93"/>
  <c r="Y47" i="93"/>
  <c r="Y48" i="93"/>
  <c r="Y49" i="93"/>
  <c r="Y50" i="93"/>
  <c r="Z39" i="93"/>
  <c r="AA39" i="93"/>
  <c r="AA40" i="93"/>
  <c r="AA41" i="93"/>
  <c r="AA42" i="93"/>
  <c r="AA43" i="93"/>
  <c r="AA44" i="93"/>
  <c r="AA45" i="93"/>
  <c r="AA46" i="93"/>
  <c r="AA47" i="93"/>
  <c r="AA48" i="93"/>
  <c r="AA49" i="93"/>
  <c r="AA50" i="93"/>
  <c r="AE39" i="93"/>
  <c r="AE40" i="93"/>
  <c r="AE41" i="93"/>
  <c r="AE42" i="93"/>
  <c r="AE43" i="93"/>
  <c r="AE44" i="93"/>
  <c r="AE45" i="93"/>
  <c r="AE46" i="93"/>
  <c r="AE47" i="93"/>
  <c r="AE48" i="93"/>
  <c r="AE49" i="93"/>
  <c r="AE50" i="93"/>
  <c r="Q40" i="93"/>
  <c r="Q41" i="93"/>
  <c r="Q42" i="93"/>
  <c r="Q43" i="93"/>
  <c r="Q44" i="93"/>
  <c r="Q45" i="93"/>
  <c r="Q46" i="93"/>
  <c r="Q47" i="93"/>
  <c r="Q48" i="93"/>
  <c r="Q49" i="93"/>
  <c r="Q50" i="93"/>
  <c r="R40" i="93"/>
  <c r="R41" i="93"/>
  <c r="R42" i="93"/>
  <c r="R43" i="93"/>
  <c r="R44" i="93"/>
  <c r="R45" i="93"/>
  <c r="R46" i="93"/>
  <c r="R47" i="93"/>
  <c r="R48" i="93"/>
  <c r="R49" i="93"/>
  <c r="R50" i="93"/>
  <c r="S40" i="93"/>
  <c r="T40" i="93"/>
  <c r="U40" i="93"/>
  <c r="Z40" i="93"/>
  <c r="Z41" i="93"/>
  <c r="Z42" i="93"/>
  <c r="Z43" i="93"/>
  <c r="Z44" i="93"/>
  <c r="Z45" i="93"/>
  <c r="Z46" i="93"/>
  <c r="Z47" i="93"/>
  <c r="Z48" i="93"/>
  <c r="Z49" i="93"/>
  <c r="Z50" i="93"/>
  <c r="S41" i="93"/>
  <c r="S42" i="93"/>
  <c r="S43" i="93"/>
  <c r="S44" i="93"/>
  <c r="S45" i="93"/>
  <c r="S46" i="93"/>
  <c r="S47" i="93"/>
  <c r="S48" i="93"/>
  <c r="S49" i="93"/>
  <c r="S50" i="93"/>
  <c r="T41" i="93"/>
  <c r="U41" i="93"/>
  <c r="T42" i="93"/>
  <c r="T43" i="93"/>
  <c r="T44" i="93"/>
  <c r="T45" i="93"/>
  <c r="T46" i="93"/>
  <c r="T47" i="93"/>
  <c r="T48" i="93"/>
  <c r="T49" i="93"/>
  <c r="T50" i="93"/>
  <c r="U42" i="93"/>
  <c r="U43" i="93"/>
  <c r="U44" i="93"/>
  <c r="U45" i="93"/>
  <c r="U46" i="93"/>
  <c r="U47" i="93"/>
  <c r="U48" i="93"/>
  <c r="U49" i="93"/>
  <c r="Q51" i="93"/>
  <c r="R51" i="93"/>
  <c r="S51" i="93"/>
  <c r="S52" i="93"/>
  <c r="S53" i="93"/>
  <c r="S54" i="93"/>
  <c r="S55" i="93"/>
  <c r="S56" i="93"/>
  <c r="S57" i="93"/>
  <c r="S58" i="93"/>
  <c r="S59" i="93"/>
  <c r="S60" i="93"/>
  <c r="S61" i="93"/>
  <c r="S62" i="93"/>
  <c r="S63" i="93"/>
  <c r="T51" i="93"/>
  <c r="T52" i="93"/>
  <c r="T53" i="93"/>
  <c r="T54" i="93"/>
  <c r="T55" i="93"/>
  <c r="T56" i="93"/>
  <c r="T57" i="93"/>
  <c r="T58" i="93"/>
  <c r="T59" i="93"/>
  <c r="T60" i="93"/>
  <c r="T61" i="93"/>
  <c r="T62" i="93"/>
  <c r="T63" i="93"/>
  <c r="U51" i="93"/>
  <c r="V51" i="93"/>
  <c r="V52" i="93"/>
  <c r="V53" i="93"/>
  <c r="V54" i="93"/>
  <c r="V55" i="93"/>
  <c r="V56" i="93"/>
  <c r="V57" i="93"/>
  <c r="V58" i="93"/>
  <c r="V59" i="93"/>
  <c r="V60" i="93"/>
  <c r="V61" i="93"/>
  <c r="V62" i="93"/>
  <c r="V63" i="93"/>
  <c r="W51" i="93"/>
  <c r="X51" i="93"/>
  <c r="Y51" i="93"/>
  <c r="Z51" i="93"/>
  <c r="AA51" i="93"/>
  <c r="AA52" i="93"/>
  <c r="AA53" i="93"/>
  <c r="AA54" i="93"/>
  <c r="AA55" i="93"/>
  <c r="AA56" i="93"/>
  <c r="AA57" i="93"/>
  <c r="AA58" i="93"/>
  <c r="AA59" i="93"/>
  <c r="AA60" i="93"/>
  <c r="AA61" i="93"/>
  <c r="AA62" i="93"/>
  <c r="AA63" i="93"/>
  <c r="AB51" i="93"/>
  <c r="AB52" i="93"/>
  <c r="AB53" i="93"/>
  <c r="AB54" i="93"/>
  <c r="AB55" i="93"/>
  <c r="AB56" i="93"/>
  <c r="AB57" i="93"/>
  <c r="AB58" i="93"/>
  <c r="AB59" i="93"/>
  <c r="AB60" i="93"/>
  <c r="AB61" i="93"/>
  <c r="AB62" i="93"/>
  <c r="AB63" i="93"/>
  <c r="AC51" i="93"/>
  <c r="AD51" i="93"/>
  <c r="AE51" i="93"/>
  <c r="Q52" i="93"/>
  <c r="Q53" i="93"/>
  <c r="Q54" i="93"/>
  <c r="Q55" i="93"/>
  <c r="Q56" i="93"/>
  <c r="Q57" i="93"/>
  <c r="Q58" i="93"/>
  <c r="Q59" i="93"/>
  <c r="Q60" i="93"/>
  <c r="Q61" i="93"/>
  <c r="Q62" i="93"/>
  <c r="Q63" i="93"/>
  <c r="R52" i="93"/>
  <c r="U52" i="93"/>
  <c r="U53" i="93"/>
  <c r="U54" i="93"/>
  <c r="U55" i="93"/>
  <c r="U56" i="93"/>
  <c r="U57" i="93"/>
  <c r="U58" i="93"/>
  <c r="U59" i="93"/>
  <c r="U60" i="93"/>
  <c r="U61" i="93"/>
  <c r="U62" i="93"/>
  <c r="U63" i="93"/>
  <c r="W52" i="93"/>
  <c r="X52" i="93"/>
  <c r="Y52" i="93"/>
  <c r="Z52" i="93"/>
  <c r="AC52" i="93"/>
  <c r="AC53" i="93"/>
  <c r="AC54" i="93"/>
  <c r="AC55" i="93"/>
  <c r="AC56" i="93"/>
  <c r="AC57" i="93"/>
  <c r="AC58" i="93"/>
  <c r="AC59" i="93"/>
  <c r="AC60" i="93"/>
  <c r="AC61" i="93"/>
  <c r="AC62" i="93"/>
  <c r="AC63" i="93"/>
  <c r="AD52" i="93"/>
  <c r="AE52" i="93"/>
  <c r="O53" i="93"/>
  <c r="P53" i="93"/>
  <c r="P54" i="93"/>
  <c r="P55" i="93"/>
  <c r="P56" i="93"/>
  <c r="P57" i="93"/>
  <c r="P58" i="93"/>
  <c r="P59" i="93"/>
  <c r="P60" i="93"/>
  <c r="P61" i="93"/>
  <c r="P62" i="93"/>
  <c r="P63" i="93"/>
  <c r="R53" i="93"/>
  <c r="W53" i="93"/>
  <c r="X53" i="93"/>
  <c r="Y53" i="93"/>
  <c r="Z53" i="93"/>
  <c r="AD53" i="93"/>
  <c r="AE53" i="93"/>
  <c r="O54" i="93"/>
  <c r="R54" i="93"/>
  <c r="R55" i="93"/>
  <c r="R56" i="93"/>
  <c r="R57" i="93"/>
  <c r="R58" i="93"/>
  <c r="R59" i="93"/>
  <c r="R60" i="93"/>
  <c r="R61" i="93"/>
  <c r="R62" i="93"/>
  <c r="R63" i="93"/>
  <c r="W54" i="93"/>
  <c r="X54" i="93"/>
  <c r="Y54" i="93"/>
  <c r="Z54" i="93"/>
  <c r="AD54" i="93"/>
  <c r="AE54" i="93"/>
  <c r="O55" i="93"/>
  <c r="W55" i="93"/>
  <c r="X55" i="93"/>
  <c r="Y55" i="93"/>
  <c r="Y56" i="93"/>
  <c r="Y57" i="93"/>
  <c r="Y58" i="93"/>
  <c r="Y59" i="93"/>
  <c r="Y60" i="93"/>
  <c r="Y61" i="93"/>
  <c r="Y62" i="93"/>
  <c r="Y63" i="93"/>
  <c r="Z55" i="93"/>
  <c r="Z56" i="93"/>
  <c r="Z57" i="93"/>
  <c r="Z58" i="93"/>
  <c r="Z59" i="93"/>
  <c r="Z60" i="93"/>
  <c r="Z61" i="93"/>
  <c r="Z62" i="93"/>
  <c r="Z63" i="93"/>
  <c r="AD55" i="93"/>
  <c r="AE55" i="93"/>
  <c r="O56" i="93"/>
  <c r="W56" i="93"/>
  <c r="X56" i="93"/>
  <c r="AD56" i="93"/>
  <c r="AE56" i="93"/>
  <c r="O57" i="93"/>
  <c r="O58" i="93"/>
  <c r="O59" i="93"/>
  <c r="O60" i="93"/>
  <c r="O61" i="93"/>
  <c r="O62" i="93"/>
  <c r="O63" i="93"/>
  <c r="W57" i="93"/>
  <c r="X57" i="93"/>
  <c r="AD57" i="93"/>
  <c r="AE57" i="93"/>
  <c r="W58" i="93"/>
  <c r="W59" i="93"/>
  <c r="W60" i="93"/>
  <c r="W61" i="93"/>
  <c r="W62" i="93"/>
  <c r="W63" i="93"/>
  <c r="X58" i="93"/>
  <c r="AD58" i="93"/>
  <c r="AD59" i="93"/>
  <c r="AD60" i="93"/>
  <c r="AD61" i="93"/>
  <c r="AD62" i="93"/>
  <c r="AD63" i="93"/>
  <c r="AE58" i="93"/>
  <c r="X59" i="93"/>
  <c r="AE59" i="93"/>
  <c r="X60" i="93"/>
  <c r="AE60" i="93"/>
  <c r="X61" i="93"/>
  <c r="AE61" i="93"/>
  <c r="X62" i="93"/>
  <c r="AE62" i="93"/>
  <c r="O64" i="93"/>
  <c r="P64" i="93"/>
  <c r="P65" i="93"/>
  <c r="P66" i="93"/>
  <c r="P67" i="93"/>
  <c r="P68" i="93"/>
  <c r="P69" i="93"/>
  <c r="P70" i="93"/>
  <c r="P71" i="93"/>
  <c r="P72" i="93"/>
  <c r="P73" i="93"/>
  <c r="P74" i="93"/>
  <c r="P75" i="93"/>
  <c r="P76" i="93"/>
  <c r="Q64" i="93"/>
  <c r="R64" i="93"/>
  <c r="S64" i="93"/>
  <c r="T64" i="93"/>
  <c r="U64" i="93"/>
  <c r="V64" i="93"/>
  <c r="W64" i="93"/>
  <c r="X64" i="93"/>
  <c r="X65" i="93"/>
  <c r="X66" i="93"/>
  <c r="X67" i="93"/>
  <c r="X68" i="93"/>
  <c r="X69" i="93"/>
  <c r="X70" i="93"/>
  <c r="X71" i="93"/>
  <c r="X72" i="93"/>
  <c r="X73" i="93"/>
  <c r="X74" i="93"/>
  <c r="X75" i="93"/>
  <c r="X76" i="93"/>
  <c r="Y64" i="93"/>
  <c r="Y65" i="93"/>
  <c r="Y66" i="93"/>
  <c r="Y67" i="93"/>
  <c r="Y68" i="93"/>
  <c r="Y69" i="93"/>
  <c r="Y70" i="93"/>
  <c r="Y71" i="93"/>
  <c r="Y72" i="93"/>
  <c r="Y73" i="93"/>
  <c r="Y74" i="93"/>
  <c r="Y75" i="93"/>
  <c r="Y76" i="93"/>
  <c r="Z64" i="93"/>
  <c r="AA64" i="93"/>
  <c r="AA65" i="93"/>
  <c r="AA66" i="93"/>
  <c r="AA67" i="93"/>
  <c r="AA68" i="93"/>
  <c r="AA69" i="93"/>
  <c r="AA70" i="93"/>
  <c r="AA71" i="93"/>
  <c r="AA72" i="93"/>
  <c r="AA73" i="93"/>
  <c r="AA74" i="93"/>
  <c r="AA75" i="93"/>
  <c r="AA76" i="93"/>
  <c r="AB64" i="93"/>
  <c r="AC64" i="93"/>
  <c r="AD64" i="93"/>
  <c r="AE64" i="93"/>
  <c r="O65" i="93"/>
  <c r="O66" i="93"/>
  <c r="O67" i="93"/>
  <c r="O68" i="93"/>
  <c r="O69" i="93"/>
  <c r="O70" i="93"/>
  <c r="O71" i="93"/>
  <c r="O72" i="93"/>
  <c r="O73" i="93"/>
  <c r="O74" i="93"/>
  <c r="O75" i="93"/>
  <c r="O76" i="93"/>
  <c r="Q65" i="93"/>
  <c r="R65" i="93"/>
  <c r="R66" i="93"/>
  <c r="R67" i="93"/>
  <c r="R68" i="93"/>
  <c r="R69" i="93"/>
  <c r="R70" i="93"/>
  <c r="R71" i="93"/>
  <c r="R72" i="93"/>
  <c r="R73" i="93"/>
  <c r="R74" i="93"/>
  <c r="R75" i="93"/>
  <c r="R76" i="93"/>
  <c r="S65" i="93"/>
  <c r="T65" i="93"/>
  <c r="U65" i="93"/>
  <c r="V65" i="93"/>
  <c r="W65" i="93"/>
  <c r="Z65" i="93"/>
  <c r="AB65" i="93"/>
  <c r="AC65" i="93"/>
  <c r="AD65" i="93"/>
  <c r="AD66" i="93"/>
  <c r="AD67" i="93"/>
  <c r="AD68" i="93"/>
  <c r="AD69" i="93"/>
  <c r="AD70" i="93"/>
  <c r="AD71" i="93"/>
  <c r="AD72" i="93"/>
  <c r="AD73" i="93"/>
  <c r="AD74" i="93"/>
  <c r="AD75" i="93"/>
  <c r="AD76" i="93"/>
  <c r="AE65" i="93"/>
  <c r="AE66" i="93"/>
  <c r="AE67" i="93"/>
  <c r="AE68" i="93"/>
  <c r="AE69" i="93"/>
  <c r="AE70" i="93"/>
  <c r="AE71" i="93"/>
  <c r="AE72" i="93"/>
  <c r="AE73" i="93"/>
  <c r="AE74" i="93"/>
  <c r="AE75" i="93"/>
  <c r="AE76" i="93"/>
  <c r="L66" i="93"/>
  <c r="L67" i="93"/>
  <c r="L68" i="93"/>
  <c r="L69" i="93"/>
  <c r="L70" i="93"/>
  <c r="L71" i="93"/>
  <c r="L72" i="93"/>
  <c r="L73" i="93"/>
  <c r="L74" i="93"/>
  <c r="L75" i="93"/>
  <c r="L76" i="93"/>
  <c r="M66" i="93"/>
  <c r="N66" i="93"/>
  <c r="Q66" i="93"/>
  <c r="S66" i="93"/>
  <c r="S67" i="93"/>
  <c r="S68" i="93"/>
  <c r="S69" i="93"/>
  <c r="S70" i="93"/>
  <c r="S71" i="93"/>
  <c r="S72" i="93"/>
  <c r="S73" i="93"/>
  <c r="S74" i="93"/>
  <c r="S75" i="93"/>
  <c r="S76" i="93"/>
  <c r="T66" i="93"/>
  <c r="T67" i="93"/>
  <c r="T68" i="93"/>
  <c r="T69" i="93"/>
  <c r="T70" i="93"/>
  <c r="T71" i="93"/>
  <c r="T72" i="93"/>
  <c r="T73" i="93"/>
  <c r="T74" i="93"/>
  <c r="T75" i="93"/>
  <c r="T76" i="93"/>
  <c r="U66" i="93"/>
  <c r="V66" i="93"/>
  <c r="W66" i="93"/>
  <c r="Z66" i="93"/>
  <c r="AB66" i="93"/>
  <c r="AB67" i="93"/>
  <c r="AB68" i="93"/>
  <c r="AB69" i="93"/>
  <c r="AB70" i="93"/>
  <c r="AB71" i="93"/>
  <c r="AB72" i="93"/>
  <c r="AB73" i="93"/>
  <c r="AB74" i="93"/>
  <c r="AB75" i="93"/>
  <c r="AB76" i="93"/>
  <c r="AC66" i="93"/>
  <c r="M67" i="93"/>
  <c r="N67" i="93"/>
  <c r="Q67" i="93"/>
  <c r="U67" i="93"/>
  <c r="V67" i="93"/>
  <c r="W67" i="93"/>
  <c r="Z67" i="93"/>
  <c r="AC67" i="93"/>
  <c r="M68" i="93"/>
  <c r="N68" i="93"/>
  <c r="Q68" i="93"/>
  <c r="U68" i="93"/>
  <c r="V68" i="93"/>
  <c r="W68" i="93"/>
  <c r="Z68" i="93"/>
  <c r="AC68" i="93"/>
  <c r="M69" i="93"/>
  <c r="N69" i="93"/>
  <c r="Q69" i="93"/>
  <c r="U69" i="93"/>
  <c r="V69" i="93"/>
  <c r="W69" i="93"/>
  <c r="Z69" i="93"/>
  <c r="AC69" i="93"/>
  <c r="M70" i="93"/>
  <c r="N70" i="93"/>
  <c r="Q70" i="93"/>
  <c r="U70" i="93"/>
  <c r="V70" i="93"/>
  <c r="W70" i="93"/>
  <c r="Z70" i="93"/>
  <c r="AC70" i="93"/>
  <c r="M71" i="93"/>
  <c r="N71" i="93"/>
  <c r="Q71" i="93"/>
  <c r="U71" i="93"/>
  <c r="V71" i="93"/>
  <c r="V72" i="93"/>
  <c r="V73" i="93"/>
  <c r="V74" i="93"/>
  <c r="V75" i="93"/>
  <c r="V76" i="93"/>
  <c r="W71" i="93"/>
  <c r="Z71" i="93"/>
  <c r="AC71" i="93"/>
  <c r="M72" i="93"/>
  <c r="N72" i="93"/>
  <c r="Q72" i="93"/>
  <c r="U72" i="93"/>
  <c r="W72" i="93"/>
  <c r="Z72" i="93"/>
  <c r="AC72" i="93"/>
  <c r="M73" i="93"/>
  <c r="N73" i="93"/>
  <c r="N74" i="93"/>
  <c r="N75" i="93"/>
  <c r="N76" i="93"/>
  <c r="Q73" i="93"/>
  <c r="U73" i="93"/>
  <c r="W73" i="93"/>
  <c r="Z73" i="93"/>
  <c r="AC73" i="93"/>
  <c r="M74" i="93"/>
  <c r="Q74" i="93"/>
  <c r="U74" i="93"/>
  <c r="W74" i="93"/>
  <c r="Z74" i="93"/>
  <c r="AC74" i="93"/>
  <c r="M75" i="93"/>
  <c r="Q75" i="93"/>
  <c r="U75" i="93"/>
  <c r="W75" i="93"/>
  <c r="Z75" i="93"/>
  <c r="AC75" i="93"/>
  <c r="AC76" i="93"/>
  <c r="L77" i="93"/>
  <c r="M77" i="93"/>
  <c r="M78" i="93"/>
  <c r="M79" i="93"/>
  <c r="M80" i="93"/>
  <c r="N77" i="93"/>
  <c r="O77" i="93"/>
  <c r="P77" i="93"/>
  <c r="P78" i="93"/>
  <c r="P79" i="93"/>
  <c r="P80" i="93"/>
  <c r="Q77" i="93"/>
  <c r="Q78" i="93"/>
  <c r="Q79" i="93"/>
  <c r="Q80" i="93"/>
  <c r="R77" i="93"/>
  <c r="S77" i="93"/>
  <c r="S78" i="93"/>
  <c r="S79" i="93"/>
  <c r="S80" i="93"/>
  <c r="T77" i="93"/>
  <c r="U77" i="93"/>
  <c r="U78" i="93"/>
  <c r="U79" i="93"/>
  <c r="U80" i="93"/>
  <c r="V77" i="93"/>
  <c r="W77" i="93"/>
  <c r="X77" i="93"/>
  <c r="X78" i="93"/>
  <c r="X79" i="93"/>
  <c r="X80" i="93"/>
  <c r="Y77" i="93"/>
  <c r="Y78" i="93"/>
  <c r="Y79" i="93"/>
  <c r="Y80" i="93"/>
  <c r="Z77" i="93"/>
  <c r="AA77" i="93"/>
  <c r="AB77" i="93"/>
  <c r="AC77" i="93"/>
  <c r="AC78" i="93"/>
  <c r="AC79" i="93"/>
  <c r="AC80" i="93"/>
  <c r="AD77" i="93"/>
  <c r="AE77" i="93"/>
  <c r="AE78" i="93"/>
  <c r="AE79" i="93"/>
  <c r="AE80" i="93"/>
  <c r="L78" i="93"/>
  <c r="L79" i="93"/>
  <c r="L80" i="93"/>
  <c r="N78" i="93"/>
  <c r="O78" i="93"/>
  <c r="R78" i="93"/>
  <c r="T78" i="93"/>
  <c r="T79" i="93"/>
  <c r="T80" i="93"/>
  <c r="V78" i="93"/>
  <c r="W78" i="93"/>
  <c r="Z78" i="93"/>
  <c r="AA78" i="93"/>
  <c r="AA79" i="93"/>
  <c r="AA80" i="93"/>
  <c r="AB78" i="93"/>
  <c r="AB79" i="93"/>
  <c r="AB80" i="93"/>
  <c r="AD78" i="93"/>
  <c r="AD79" i="93"/>
  <c r="AD80" i="93"/>
  <c r="N79" i="93"/>
  <c r="N80" i="93"/>
  <c r="O79" i="93"/>
  <c r="R79" i="93"/>
  <c r="R80" i="93"/>
  <c r="V79" i="93"/>
  <c r="V80" i="93"/>
  <c r="W79" i="93"/>
  <c r="Z79" i="93"/>
  <c r="O80" i="93"/>
  <c r="W80" i="93"/>
  <c r="Z80" i="93"/>
  <c r="I106" i="93"/>
  <c r="S106" i="93"/>
  <c r="T106" i="93"/>
  <c r="U106" i="93"/>
  <c r="U107" i="93"/>
  <c r="U108" i="93"/>
  <c r="U109" i="93"/>
  <c r="U110" i="93"/>
  <c r="U111" i="93"/>
  <c r="U112" i="93"/>
  <c r="U113" i="93"/>
  <c r="U114" i="93"/>
  <c r="U115" i="93"/>
  <c r="U116" i="93"/>
  <c r="V106" i="93"/>
  <c r="V107" i="93"/>
  <c r="V108" i="93"/>
  <c r="V109" i="93"/>
  <c r="V110" i="93"/>
  <c r="V111" i="93"/>
  <c r="V112" i="93"/>
  <c r="V113" i="93"/>
  <c r="V114" i="93"/>
  <c r="V115" i="93"/>
  <c r="V116" i="93"/>
  <c r="W106" i="93"/>
  <c r="W107" i="93"/>
  <c r="W108" i="93"/>
  <c r="W109" i="93"/>
  <c r="W110" i="93"/>
  <c r="W111" i="93"/>
  <c r="W112" i="93"/>
  <c r="W113" i="93"/>
  <c r="W114" i="93"/>
  <c r="W115" i="93"/>
  <c r="W116" i="93"/>
  <c r="X106" i="93"/>
  <c r="Y106" i="93"/>
  <c r="Z106" i="93"/>
  <c r="AA106" i="93"/>
  <c r="AA107" i="93"/>
  <c r="AA108" i="93"/>
  <c r="AA109" i="93"/>
  <c r="AA110" i="93"/>
  <c r="AA111" i="93"/>
  <c r="AA112" i="93"/>
  <c r="AA113" i="93"/>
  <c r="AA114" i="93"/>
  <c r="AA115" i="93"/>
  <c r="AA116" i="93"/>
  <c r="AB106" i="93"/>
  <c r="I107" i="93"/>
  <c r="S107" i="93"/>
  <c r="T107" i="93"/>
  <c r="X107" i="93"/>
  <c r="Y107" i="93"/>
  <c r="Z107" i="93"/>
  <c r="AB107" i="93"/>
  <c r="I108" i="93"/>
  <c r="S108" i="93"/>
  <c r="T108" i="93"/>
  <c r="X108" i="93"/>
  <c r="Y108" i="93"/>
  <c r="Z108" i="93"/>
  <c r="AB108" i="93"/>
  <c r="I109" i="93"/>
  <c r="S109" i="93"/>
  <c r="T109" i="93"/>
  <c r="T110" i="93"/>
  <c r="T111" i="93"/>
  <c r="T112" i="93"/>
  <c r="T113" i="93"/>
  <c r="T114" i="93"/>
  <c r="T115" i="93"/>
  <c r="T116" i="93"/>
  <c r="X109" i="93"/>
  <c r="Y109" i="93"/>
  <c r="Z109" i="93"/>
  <c r="AB109" i="93"/>
  <c r="AB110" i="93"/>
  <c r="AB111" i="93"/>
  <c r="AB112" i="93"/>
  <c r="AB113" i="93"/>
  <c r="AB114" i="93"/>
  <c r="AB115" i="93"/>
  <c r="AB116" i="93"/>
  <c r="AC109" i="93"/>
  <c r="AC110" i="93"/>
  <c r="AC111" i="93"/>
  <c r="AC112" i="93"/>
  <c r="AC113" i="93"/>
  <c r="AC114" i="93"/>
  <c r="AC115" i="93"/>
  <c r="AC116" i="93"/>
  <c r="AD109" i="93"/>
  <c r="AE109" i="93"/>
  <c r="I110" i="93"/>
  <c r="S110" i="93"/>
  <c r="X110" i="93"/>
  <c r="Y110" i="93"/>
  <c r="Z110" i="93"/>
  <c r="AD110" i="93"/>
  <c r="AD111" i="93"/>
  <c r="AD112" i="93"/>
  <c r="AD113" i="93"/>
  <c r="AD114" i="93"/>
  <c r="AD115" i="93"/>
  <c r="AD116" i="93"/>
  <c r="AE110" i="93"/>
  <c r="AE111" i="93"/>
  <c r="AE112" i="93"/>
  <c r="AE113" i="93"/>
  <c r="AE114" i="93"/>
  <c r="AE115" i="93"/>
  <c r="AE116" i="93"/>
  <c r="I111" i="93"/>
  <c r="S111" i="93"/>
  <c r="X111" i="93"/>
  <c r="Y111" i="93"/>
  <c r="Y112" i="93"/>
  <c r="Y113" i="93"/>
  <c r="Y114" i="93"/>
  <c r="Y115" i="93"/>
  <c r="Y116" i="93"/>
  <c r="Z111" i="93"/>
  <c r="I112" i="93"/>
  <c r="S112" i="93"/>
  <c r="X112" i="93"/>
  <c r="Z112" i="93"/>
  <c r="I113" i="93"/>
  <c r="S113" i="93"/>
  <c r="X113" i="93"/>
  <c r="Z113" i="93"/>
  <c r="I114" i="93"/>
  <c r="S114" i="93"/>
  <c r="X114" i="93"/>
  <c r="Z114" i="93"/>
  <c r="I115" i="93"/>
  <c r="S115" i="93"/>
  <c r="X115" i="93"/>
  <c r="Z115" i="93"/>
  <c r="I116" i="93"/>
  <c r="I117" i="93"/>
  <c r="S117" i="93"/>
  <c r="S118" i="93"/>
  <c r="S119" i="93"/>
  <c r="S120" i="93"/>
  <c r="S121" i="93"/>
  <c r="S122" i="93"/>
  <c r="S123" i="93"/>
  <c r="S124" i="93"/>
  <c r="S125" i="93"/>
  <c r="S126" i="93"/>
  <c r="S127" i="93"/>
  <c r="S128" i="93"/>
  <c r="S129" i="93"/>
  <c r="T117" i="93"/>
  <c r="U117" i="93"/>
  <c r="U118" i="93"/>
  <c r="U119" i="93"/>
  <c r="U120" i="93"/>
  <c r="U121" i="93"/>
  <c r="U122" i="93"/>
  <c r="U123" i="93"/>
  <c r="U124" i="93"/>
  <c r="U125" i="93"/>
  <c r="U126" i="93"/>
  <c r="U127" i="93"/>
  <c r="U128" i="93"/>
  <c r="U129" i="93"/>
  <c r="V117" i="93"/>
  <c r="W117" i="93"/>
  <c r="W118" i="93"/>
  <c r="W119" i="93"/>
  <c r="W120" i="93"/>
  <c r="W121" i="93"/>
  <c r="W122" i="93"/>
  <c r="W123" i="93"/>
  <c r="W124" i="93"/>
  <c r="W125" i="93"/>
  <c r="W126" i="93"/>
  <c r="W127" i="93"/>
  <c r="W128" i="93"/>
  <c r="W129" i="93"/>
  <c r="X117" i="93"/>
  <c r="Y117" i="93"/>
  <c r="Y118" i="93"/>
  <c r="Y119" i="93"/>
  <c r="Y120" i="93"/>
  <c r="Y121" i="93"/>
  <c r="Y122" i="93"/>
  <c r="Y123" i="93"/>
  <c r="Y124" i="93"/>
  <c r="Y125" i="93"/>
  <c r="Y126" i="93"/>
  <c r="Y127" i="93"/>
  <c r="Y128" i="93"/>
  <c r="Y129" i="93"/>
  <c r="Z117" i="93"/>
  <c r="AA117" i="93"/>
  <c r="AB117" i="93"/>
  <c r="AC117" i="93"/>
  <c r="AC118" i="93"/>
  <c r="AC119" i="93"/>
  <c r="AC120" i="93"/>
  <c r="AC121" i="93"/>
  <c r="AC122" i="93"/>
  <c r="AC123" i="93"/>
  <c r="AC124" i="93"/>
  <c r="AC125" i="93"/>
  <c r="AC126" i="93"/>
  <c r="AC127" i="93"/>
  <c r="AC128" i="93"/>
  <c r="AC129" i="93"/>
  <c r="AD117" i="93"/>
  <c r="AE117" i="93"/>
  <c r="I118" i="93"/>
  <c r="T118" i="93"/>
  <c r="T119" i="93"/>
  <c r="T120" i="93"/>
  <c r="T121" i="93"/>
  <c r="T122" i="93"/>
  <c r="T123" i="93"/>
  <c r="T124" i="93"/>
  <c r="T125" i="93"/>
  <c r="T126" i="93"/>
  <c r="T127" i="93"/>
  <c r="T128" i="93"/>
  <c r="T129" i="93"/>
  <c r="V118" i="93"/>
  <c r="X118" i="93"/>
  <c r="Z118" i="93"/>
  <c r="Z119" i="93"/>
  <c r="Z120" i="93"/>
  <c r="Z121" i="93"/>
  <c r="Z122" i="93"/>
  <c r="Z123" i="93"/>
  <c r="Z124" i="93"/>
  <c r="Z125" i="93"/>
  <c r="Z126" i="93"/>
  <c r="Z127" i="93"/>
  <c r="Z128" i="93"/>
  <c r="Z129" i="93"/>
  <c r="AA118" i="93"/>
  <c r="AB118" i="93"/>
  <c r="AB119" i="93"/>
  <c r="AB120" i="93"/>
  <c r="AB121" i="93"/>
  <c r="AB122" i="93"/>
  <c r="AB123" i="93"/>
  <c r="AB124" i="93"/>
  <c r="AB125" i="93"/>
  <c r="AB126" i="93"/>
  <c r="AB127" i="93"/>
  <c r="AB128" i="93"/>
  <c r="AB129" i="93"/>
  <c r="AD118" i="93"/>
  <c r="AE118" i="93"/>
  <c r="I119" i="93"/>
  <c r="Q119" i="93"/>
  <c r="R119" i="93"/>
  <c r="V119" i="93"/>
  <c r="X119" i="93"/>
  <c r="AA119" i="93"/>
  <c r="AD119" i="93"/>
  <c r="AE119" i="93"/>
  <c r="I120" i="93"/>
  <c r="Q120" i="93"/>
  <c r="R120" i="93"/>
  <c r="V120" i="93"/>
  <c r="X120" i="93"/>
  <c r="AA120" i="93"/>
  <c r="AD120" i="93"/>
  <c r="AE120" i="93"/>
  <c r="I121" i="93"/>
  <c r="Q121" i="93"/>
  <c r="R121" i="93"/>
  <c r="V121" i="93"/>
  <c r="X121" i="93"/>
  <c r="AA121" i="93"/>
  <c r="AD121" i="93"/>
  <c r="AD122" i="93"/>
  <c r="AD123" i="93"/>
  <c r="AD124" i="93"/>
  <c r="AD125" i="93"/>
  <c r="AD126" i="93"/>
  <c r="AD127" i="93"/>
  <c r="AD128" i="93"/>
  <c r="AD129" i="93"/>
  <c r="AE121" i="93"/>
  <c r="I122" i="93"/>
  <c r="Q122" i="93"/>
  <c r="R122" i="93"/>
  <c r="V122" i="93"/>
  <c r="X122" i="93"/>
  <c r="AA122" i="93"/>
  <c r="AE122" i="93"/>
  <c r="I123" i="93"/>
  <c r="Q123" i="93"/>
  <c r="R123" i="93"/>
  <c r="V123" i="93"/>
  <c r="X123" i="93"/>
  <c r="AA123" i="93"/>
  <c r="AE123" i="93"/>
  <c r="I124" i="93"/>
  <c r="Q124" i="93"/>
  <c r="R124" i="93"/>
  <c r="V124" i="93"/>
  <c r="X124" i="93"/>
  <c r="AA124" i="93"/>
  <c r="AE124" i="93"/>
  <c r="I125" i="93"/>
  <c r="Q125" i="93"/>
  <c r="R125" i="93"/>
  <c r="V125" i="93"/>
  <c r="X125" i="93"/>
  <c r="AA125" i="93"/>
  <c r="AE125" i="93"/>
  <c r="I126" i="93"/>
  <c r="Q126" i="93"/>
  <c r="R126" i="93"/>
  <c r="V126" i="93"/>
  <c r="X126" i="93"/>
  <c r="AA126" i="93"/>
  <c r="AE126" i="93"/>
  <c r="I127" i="93"/>
  <c r="Q127" i="93"/>
  <c r="R127" i="93"/>
  <c r="V127" i="93"/>
  <c r="X127" i="93"/>
  <c r="AA127" i="93"/>
  <c r="AE127" i="93"/>
  <c r="I128" i="93"/>
  <c r="Q128" i="93"/>
  <c r="R128" i="93"/>
  <c r="V128" i="93"/>
  <c r="X128" i="93"/>
  <c r="AA128" i="93"/>
  <c r="AE128" i="93"/>
  <c r="I129" i="93"/>
  <c r="Q129" i="93"/>
  <c r="R129" i="93"/>
  <c r="I130" i="93"/>
  <c r="Q130" i="93"/>
  <c r="R130" i="93"/>
  <c r="R131" i="93"/>
  <c r="R132" i="93"/>
  <c r="R133" i="93"/>
  <c r="R134" i="93"/>
  <c r="R135" i="93"/>
  <c r="R136" i="93"/>
  <c r="R137" i="93"/>
  <c r="R138" i="93"/>
  <c r="R139" i="93"/>
  <c r="R140" i="93"/>
  <c r="R141" i="93"/>
  <c r="R142" i="93"/>
  <c r="S130" i="93"/>
  <c r="T130" i="93"/>
  <c r="T131" i="93"/>
  <c r="T132" i="93"/>
  <c r="T133" i="93"/>
  <c r="T134" i="93"/>
  <c r="T135" i="93"/>
  <c r="T136" i="93"/>
  <c r="T137" i="93"/>
  <c r="T138" i="93"/>
  <c r="T139" i="93"/>
  <c r="T140" i="93"/>
  <c r="T141" i="93"/>
  <c r="T142" i="93"/>
  <c r="U130" i="93"/>
  <c r="V130" i="93"/>
  <c r="V131" i="93"/>
  <c r="V132" i="93"/>
  <c r="V133" i="93"/>
  <c r="V134" i="93"/>
  <c r="V135" i="93"/>
  <c r="V136" i="93"/>
  <c r="V137" i="93"/>
  <c r="V138" i="93"/>
  <c r="V139" i="93"/>
  <c r="V140" i="93"/>
  <c r="V141" i="93"/>
  <c r="V142" i="93"/>
  <c r="W130" i="93"/>
  <c r="X130" i="93"/>
  <c r="X131" i="93"/>
  <c r="X132" i="93"/>
  <c r="X133" i="93"/>
  <c r="X134" i="93"/>
  <c r="X135" i="93"/>
  <c r="X136" i="93"/>
  <c r="X137" i="93"/>
  <c r="X138" i="93"/>
  <c r="X139" i="93"/>
  <c r="X140" i="93"/>
  <c r="X141" i="93"/>
  <c r="X142" i="93"/>
  <c r="Y130" i="93"/>
  <c r="Z130" i="93"/>
  <c r="AA130" i="93"/>
  <c r="AB130" i="93"/>
  <c r="AB131" i="93"/>
  <c r="AB132" i="93"/>
  <c r="AB133" i="93"/>
  <c r="AB134" i="93"/>
  <c r="AB135" i="93"/>
  <c r="AB136" i="93"/>
  <c r="AB137" i="93"/>
  <c r="AB138" i="93"/>
  <c r="AB139" i="93"/>
  <c r="AB140" i="93"/>
  <c r="AB141" i="93"/>
  <c r="AB142" i="93"/>
  <c r="AC130" i="93"/>
  <c r="AD130" i="93"/>
  <c r="AE130" i="93"/>
  <c r="I131" i="93"/>
  <c r="Q131" i="93"/>
  <c r="S131" i="93"/>
  <c r="U131" i="93"/>
  <c r="W131" i="93"/>
  <c r="Y131" i="93"/>
  <c r="Z131" i="93"/>
  <c r="AA131" i="93"/>
  <c r="AC131" i="93"/>
  <c r="AD131" i="93"/>
  <c r="AE131" i="93"/>
  <c r="I132" i="93"/>
  <c r="O132" i="93"/>
  <c r="P132" i="93"/>
  <c r="Q132" i="93"/>
  <c r="S132" i="93"/>
  <c r="S133" i="93"/>
  <c r="S134" i="93"/>
  <c r="S135" i="93"/>
  <c r="S136" i="93"/>
  <c r="S137" i="93"/>
  <c r="S138" i="93"/>
  <c r="S139" i="93"/>
  <c r="S140" i="93"/>
  <c r="S141" i="93"/>
  <c r="S142" i="93"/>
  <c r="U132" i="93"/>
  <c r="W132" i="93"/>
  <c r="Y132" i="93"/>
  <c r="Z132" i="93"/>
  <c r="AA132" i="93"/>
  <c r="AA133" i="93"/>
  <c r="AA134" i="93"/>
  <c r="AA135" i="93"/>
  <c r="AA136" i="93"/>
  <c r="AA137" i="93"/>
  <c r="AA138" i="93"/>
  <c r="AA139" i="93"/>
  <c r="AA140" i="93"/>
  <c r="AA141" i="93"/>
  <c r="AA142" i="93"/>
  <c r="AC132" i="93"/>
  <c r="AD132" i="93"/>
  <c r="AE132" i="93"/>
  <c r="I133" i="93"/>
  <c r="O133" i="93"/>
  <c r="P133" i="93"/>
  <c r="Q133" i="93"/>
  <c r="Q134" i="93"/>
  <c r="Q135" i="93"/>
  <c r="Q136" i="93"/>
  <c r="Q137" i="93"/>
  <c r="Q138" i="93"/>
  <c r="Q139" i="93"/>
  <c r="Q140" i="93"/>
  <c r="Q141" i="93"/>
  <c r="Q142" i="93"/>
  <c r="U133" i="93"/>
  <c r="W133" i="93"/>
  <c r="Y133" i="93"/>
  <c r="Y134" i="93"/>
  <c r="Y135" i="93"/>
  <c r="Y136" i="93"/>
  <c r="Y137" i="93"/>
  <c r="Y138" i="93"/>
  <c r="Y139" i="93"/>
  <c r="Y140" i="93"/>
  <c r="Y141" i="93"/>
  <c r="Y142" i="93"/>
  <c r="Z133" i="93"/>
  <c r="Z134" i="93"/>
  <c r="Z135" i="93"/>
  <c r="Z136" i="93"/>
  <c r="Z137" i="93"/>
  <c r="Z138" i="93"/>
  <c r="Z139" i="93"/>
  <c r="Z140" i="93"/>
  <c r="Z141" i="93"/>
  <c r="Z142" i="93"/>
  <c r="AC133" i="93"/>
  <c r="AD133" i="93"/>
  <c r="AE133" i="93"/>
  <c r="I134" i="93"/>
  <c r="O134" i="93"/>
  <c r="O135" i="93"/>
  <c r="O136" i="93"/>
  <c r="O137" i="93"/>
  <c r="O138" i="93"/>
  <c r="O139" i="93"/>
  <c r="O140" i="93"/>
  <c r="O141" i="93"/>
  <c r="O142" i="93"/>
  <c r="P134" i="93"/>
  <c r="U134" i="93"/>
  <c r="W134" i="93"/>
  <c r="W135" i="93"/>
  <c r="W136" i="93"/>
  <c r="W137" i="93"/>
  <c r="W138" i="93"/>
  <c r="W139" i="93"/>
  <c r="W140" i="93"/>
  <c r="W141" i="93"/>
  <c r="W142" i="93"/>
  <c r="AC134" i="93"/>
  <c r="AD134" i="93"/>
  <c r="AE134" i="93"/>
  <c r="AE135" i="93"/>
  <c r="AE136" i="93"/>
  <c r="AE137" i="93"/>
  <c r="AE138" i="93"/>
  <c r="AE139" i="93"/>
  <c r="AE140" i="93"/>
  <c r="AE141" i="93"/>
  <c r="AE142" i="93"/>
  <c r="I135" i="93"/>
  <c r="P135" i="93"/>
  <c r="U135" i="93"/>
  <c r="AC135" i="93"/>
  <c r="AD135" i="93"/>
  <c r="I136" i="93"/>
  <c r="P136" i="93"/>
  <c r="U136" i="93"/>
  <c r="AC136" i="93"/>
  <c r="AD136" i="93"/>
  <c r="I137" i="93"/>
  <c r="P137" i="93"/>
  <c r="U137" i="93"/>
  <c r="AC137" i="93"/>
  <c r="AD137" i="93"/>
  <c r="I138" i="93"/>
  <c r="P138" i="93"/>
  <c r="U138" i="93"/>
  <c r="AC138" i="93"/>
  <c r="AD138" i="93"/>
  <c r="I139" i="93"/>
  <c r="P139" i="93"/>
  <c r="U139" i="93"/>
  <c r="AC139" i="93"/>
  <c r="AD139" i="93"/>
  <c r="I140" i="93"/>
  <c r="P140" i="93"/>
  <c r="U140" i="93"/>
  <c r="AC140" i="93"/>
  <c r="AD140" i="93"/>
  <c r="I141" i="93"/>
  <c r="P141" i="93"/>
  <c r="U141" i="93"/>
  <c r="AC141" i="93"/>
  <c r="AD141" i="93"/>
  <c r="I142" i="93"/>
  <c r="I143" i="93"/>
  <c r="O143" i="93"/>
  <c r="O144" i="93"/>
  <c r="O145" i="93"/>
  <c r="O146" i="93"/>
  <c r="O147" i="93"/>
  <c r="O148" i="93"/>
  <c r="O149" i="93"/>
  <c r="O150" i="93"/>
  <c r="O151" i="93"/>
  <c r="O152" i="93"/>
  <c r="O153" i="93"/>
  <c r="O154" i="93"/>
  <c r="O155" i="93"/>
  <c r="P143" i="93"/>
  <c r="Q143" i="93"/>
  <c r="Q144" i="93"/>
  <c r="Q145" i="93"/>
  <c r="Q146" i="93"/>
  <c r="Q147" i="93"/>
  <c r="Q148" i="93"/>
  <c r="Q149" i="93"/>
  <c r="Q150" i="93"/>
  <c r="Q151" i="93"/>
  <c r="Q152" i="93"/>
  <c r="Q153" i="93"/>
  <c r="Q154" i="93"/>
  <c r="Q155" i="93"/>
  <c r="R143" i="93"/>
  <c r="S143" i="93"/>
  <c r="T143" i="93"/>
  <c r="U143" i="93"/>
  <c r="V143" i="93"/>
  <c r="V144" i="93"/>
  <c r="V145" i="93"/>
  <c r="V146" i="93"/>
  <c r="V147" i="93"/>
  <c r="V148" i="93"/>
  <c r="V149" i="93"/>
  <c r="V150" i="93"/>
  <c r="V151" i="93"/>
  <c r="V152" i="93"/>
  <c r="V153" i="93"/>
  <c r="V154" i="93"/>
  <c r="V155" i="93"/>
  <c r="W143" i="93"/>
  <c r="W144" i="93"/>
  <c r="W145" i="93"/>
  <c r="W146" i="93"/>
  <c r="W147" i="93"/>
  <c r="W148" i="93"/>
  <c r="W149" i="93"/>
  <c r="W150" i="93"/>
  <c r="W151" i="93"/>
  <c r="W152" i="93"/>
  <c r="W153" i="93"/>
  <c r="W154" i="93"/>
  <c r="W155" i="93"/>
  <c r="X143" i="93"/>
  <c r="Y143" i="93"/>
  <c r="Y144" i="93"/>
  <c r="Y145" i="93"/>
  <c r="Y146" i="93"/>
  <c r="Y147" i="93"/>
  <c r="Y148" i="93"/>
  <c r="Y149" i="93"/>
  <c r="Y150" i="93"/>
  <c r="Y151" i="93"/>
  <c r="Y152" i="93"/>
  <c r="Y153" i="93"/>
  <c r="Y154" i="93"/>
  <c r="Y155" i="93"/>
  <c r="Z143" i="93"/>
  <c r="AA143" i="93"/>
  <c r="AB143" i="93"/>
  <c r="AC143" i="93"/>
  <c r="AD143" i="93"/>
  <c r="AD144" i="93"/>
  <c r="AD145" i="93"/>
  <c r="AD146" i="93"/>
  <c r="AD147" i="93"/>
  <c r="AD148" i="93"/>
  <c r="AD149" i="93"/>
  <c r="AD150" i="93"/>
  <c r="AD151" i="93"/>
  <c r="AD152" i="93"/>
  <c r="AD153" i="93"/>
  <c r="AD154" i="93"/>
  <c r="AD155" i="93"/>
  <c r="AE143" i="93"/>
  <c r="AE144" i="93"/>
  <c r="AE145" i="93"/>
  <c r="AE146" i="93"/>
  <c r="AE147" i="93"/>
  <c r="AE148" i="93"/>
  <c r="AE149" i="93"/>
  <c r="AE150" i="93"/>
  <c r="AE151" i="93"/>
  <c r="AE152" i="93"/>
  <c r="AE153" i="93"/>
  <c r="AE154" i="93"/>
  <c r="AE155" i="93"/>
  <c r="I144" i="93"/>
  <c r="P144" i="93"/>
  <c r="R144" i="93"/>
  <c r="S144" i="93"/>
  <c r="T144" i="93"/>
  <c r="T145" i="93"/>
  <c r="T146" i="93"/>
  <c r="T147" i="93"/>
  <c r="T148" i="93"/>
  <c r="T149" i="93"/>
  <c r="T150" i="93"/>
  <c r="T151" i="93"/>
  <c r="T152" i="93"/>
  <c r="T153" i="93"/>
  <c r="T154" i="93"/>
  <c r="T155" i="93"/>
  <c r="U144" i="93"/>
  <c r="U145" i="93"/>
  <c r="U146" i="93"/>
  <c r="U147" i="93"/>
  <c r="U148" i="93"/>
  <c r="U149" i="93"/>
  <c r="U150" i="93"/>
  <c r="U151" i="93"/>
  <c r="U152" i="93"/>
  <c r="U153" i="93"/>
  <c r="U154" i="93"/>
  <c r="U155" i="93"/>
  <c r="X144" i="93"/>
  <c r="Z144" i="93"/>
  <c r="AA144" i="93"/>
  <c r="AB144" i="93"/>
  <c r="AB145" i="93"/>
  <c r="AB146" i="93"/>
  <c r="AB147" i="93"/>
  <c r="AB148" i="93"/>
  <c r="AB149" i="93"/>
  <c r="AB150" i="93"/>
  <c r="AB151" i="93"/>
  <c r="AB152" i="93"/>
  <c r="AB153" i="93"/>
  <c r="AB154" i="93"/>
  <c r="AB155" i="93"/>
  <c r="AC144" i="93"/>
  <c r="AC145" i="93"/>
  <c r="AC146" i="93"/>
  <c r="AC147" i="93"/>
  <c r="AC148" i="93"/>
  <c r="AC149" i="93"/>
  <c r="AC150" i="93"/>
  <c r="AC151" i="93"/>
  <c r="AC152" i="93"/>
  <c r="AC153" i="93"/>
  <c r="AC154" i="93"/>
  <c r="AC155" i="93"/>
  <c r="I145" i="93"/>
  <c r="L145" i="93"/>
  <c r="L146" i="93"/>
  <c r="L147" i="93"/>
  <c r="L148" i="93"/>
  <c r="L149" i="93"/>
  <c r="L150" i="93"/>
  <c r="L151" i="93"/>
  <c r="L152" i="93"/>
  <c r="L153" i="93"/>
  <c r="L154" i="93"/>
  <c r="L155" i="93"/>
  <c r="M145" i="93"/>
  <c r="N145" i="93"/>
  <c r="P145" i="93"/>
  <c r="R145" i="93"/>
  <c r="S145" i="93"/>
  <c r="X145" i="93"/>
  <c r="X146" i="93"/>
  <c r="X147" i="93"/>
  <c r="X148" i="93"/>
  <c r="X149" i="93"/>
  <c r="X150" i="93"/>
  <c r="X151" i="93"/>
  <c r="X152" i="93"/>
  <c r="X153" i="93"/>
  <c r="X154" i="93"/>
  <c r="X155" i="93"/>
  <c r="Z145" i="93"/>
  <c r="AA145" i="93"/>
  <c r="I146" i="93"/>
  <c r="M146" i="93"/>
  <c r="N146" i="93"/>
  <c r="P146" i="93"/>
  <c r="R146" i="93"/>
  <c r="R147" i="93"/>
  <c r="R148" i="93"/>
  <c r="R149" i="93"/>
  <c r="R150" i="93"/>
  <c r="R151" i="93"/>
  <c r="R152" i="93"/>
  <c r="R153" i="93"/>
  <c r="R154" i="93"/>
  <c r="R155" i="93"/>
  <c r="S146" i="93"/>
  <c r="S147" i="93"/>
  <c r="S148" i="93"/>
  <c r="S149" i="93"/>
  <c r="S150" i="93"/>
  <c r="S151" i="93"/>
  <c r="S152" i="93"/>
  <c r="S153" i="93"/>
  <c r="S154" i="93"/>
  <c r="S155" i="93"/>
  <c r="Z146" i="93"/>
  <c r="Z147" i="93"/>
  <c r="Z148" i="93"/>
  <c r="Z149" i="93"/>
  <c r="Z150" i="93"/>
  <c r="Z151" i="93"/>
  <c r="Z152" i="93"/>
  <c r="Z153" i="93"/>
  <c r="Z154" i="93"/>
  <c r="Z155" i="93"/>
  <c r="AA146" i="93"/>
  <c r="AA147" i="93"/>
  <c r="AA148" i="93"/>
  <c r="AA149" i="93"/>
  <c r="AA150" i="93"/>
  <c r="AA151" i="93"/>
  <c r="AA152" i="93"/>
  <c r="AA153" i="93"/>
  <c r="AA154" i="93"/>
  <c r="AA155" i="93"/>
  <c r="I147" i="93"/>
  <c r="M147" i="93"/>
  <c r="N147" i="93"/>
  <c r="N148" i="93"/>
  <c r="N149" i="93"/>
  <c r="N150" i="93"/>
  <c r="N151" i="93"/>
  <c r="N152" i="93"/>
  <c r="N153" i="93"/>
  <c r="N154" i="93"/>
  <c r="N155" i="93"/>
  <c r="P147" i="93"/>
  <c r="I148" i="93"/>
  <c r="M148" i="93"/>
  <c r="P148" i="93"/>
  <c r="I149" i="93"/>
  <c r="M149" i="93"/>
  <c r="P149" i="93"/>
  <c r="I150" i="93"/>
  <c r="M150" i="93"/>
  <c r="P150" i="93"/>
  <c r="I151" i="93"/>
  <c r="M151" i="93"/>
  <c r="P151" i="93"/>
  <c r="I152" i="93"/>
  <c r="M152" i="93"/>
  <c r="P152" i="93"/>
  <c r="I153" i="93"/>
  <c r="M153" i="93"/>
  <c r="P153" i="93"/>
  <c r="I154" i="93"/>
  <c r="M154" i="93"/>
  <c r="P154" i="93"/>
  <c r="I155" i="93"/>
  <c r="I156" i="93"/>
  <c r="L156" i="93"/>
  <c r="M156" i="93"/>
  <c r="M157" i="93"/>
  <c r="M158" i="93"/>
  <c r="M159" i="93"/>
  <c r="N156" i="93"/>
  <c r="N157" i="93"/>
  <c r="N158" i="93"/>
  <c r="N159" i="93"/>
  <c r="O156" i="93"/>
  <c r="P156" i="93"/>
  <c r="Q156" i="93"/>
  <c r="Q157" i="93"/>
  <c r="Q158" i="93"/>
  <c r="Q159" i="93"/>
  <c r="R156" i="93"/>
  <c r="R157" i="93"/>
  <c r="R158" i="93"/>
  <c r="R159" i="93"/>
  <c r="S156" i="93"/>
  <c r="T156" i="93"/>
  <c r="U156" i="93"/>
  <c r="V156" i="93"/>
  <c r="V157" i="93"/>
  <c r="V158" i="93"/>
  <c r="V159" i="93"/>
  <c r="W156" i="93"/>
  <c r="W157" i="93"/>
  <c r="W158" i="93"/>
  <c r="W159" i="93"/>
  <c r="X156" i="93"/>
  <c r="X157" i="93"/>
  <c r="X158" i="93"/>
  <c r="X159" i="93"/>
  <c r="Y156" i="93"/>
  <c r="Z156" i="93"/>
  <c r="AA156" i="93"/>
  <c r="AB156" i="93"/>
  <c r="AC156" i="93"/>
  <c r="AC157" i="93"/>
  <c r="AC158" i="93"/>
  <c r="AC159" i="93"/>
  <c r="AD156" i="93"/>
  <c r="AD157" i="93"/>
  <c r="AD158" i="93"/>
  <c r="AD159" i="93"/>
  <c r="AE156" i="93"/>
  <c r="AE157" i="93"/>
  <c r="AE158" i="93"/>
  <c r="AE159" i="93"/>
  <c r="I157" i="93"/>
  <c r="L157" i="93"/>
  <c r="O157" i="93"/>
  <c r="P157" i="93"/>
  <c r="S157" i="93"/>
  <c r="T157" i="93"/>
  <c r="T158" i="93"/>
  <c r="T159" i="93"/>
  <c r="U157" i="93"/>
  <c r="Y157" i="93"/>
  <c r="Z157" i="93"/>
  <c r="AA157" i="93"/>
  <c r="AB157" i="93"/>
  <c r="I158" i="93"/>
  <c r="L158" i="93"/>
  <c r="O158" i="93"/>
  <c r="O159" i="93"/>
  <c r="P158" i="93"/>
  <c r="S158" i="93"/>
  <c r="U158" i="93"/>
  <c r="Y158" i="93"/>
  <c r="Z158" i="93"/>
  <c r="Z159" i="93"/>
  <c r="AA158" i="93"/>
  <c r="AB158" i="93"/>
  <c r="I159" i="93"/>
  <c r="Y159" i="93"/>
  <c r="I27" i="94"/>
  <c r="I99" i="94"/>
  <c r="Q27" i="94"/>
  <c r="R27" i="94"/>
  <c r="S27" i="94"/>
  <c r="T27" i="94"/>
  <c r="U27" i="94"/>
  <c r="V27" i="94"/>
  <c r="W27" i="94"/>
  <c r="X27" i="94"/>
  <c r="Y27" i="94"/>
  <c r="Z27" i="94"/>
  <c r="I28" i="94"/>
  <c r="I100" i="94"/>
  <c r="Q28" i="94"/>
  <c r="R28" i="94"/>
  <c r="S28" i="94"/>
  <c r="T28" i="94"/>
  <c r="U28" i="94"/>
  <c r="V28" i="94"/>
  <c r="W28" i="94"/>
  <c r="X28" i="94"/>
  <c r="Y28" i="94"/>
  <c r="Z28" i="94"/>
  <c r="I29" i="94"/>
  <c r="Q29" i="94"/>
  <c r="R29" i="94"/>
  <c r="S29" i="94"/>
  <c r="T29" i="94"/>
  <c r="U29" i="94"/>
  <c r="V29" i="94"/>
  <c r="W29" i="94"/>
  <c r="X29" i="94"/>
  <c r="Y29" i="94"/>
  <c r="Z29" i="94"/>
  <c r="I30" i="94"/>
  <c r="I102" i="94"/>
  <c r="Q30" i="94"/>
  <c r="R30" i="94"/>
  <c r="S30" i="94"/>
  <c r="T30" i="94"/>
  <c r="U30" i="94"/>
  <c r="V30" i="94"/>
  <c r="W30" i="94"/>
  <c r="X30" i="94"/>
  <c r="Y30" i="94"/>
  <c r="Z30" i="94"/>
  <c r="AA30" i="94"/>
  <c r="AB30" i="94"/>
  <c r="AC30" i="94"/>
  <c r="I31" i="94"/>
  <c r="I103" i="94"/>
  <c r="Q31" i="94"/>
  <c r="R31" i="94"/>
  <c r="S31" i="94"/>
  <c r="T31" i="94"/>
  <c r="U31" i="94"/>
  <c r="V31" i="94"/>
  <c r="W31" i="94"/>
  <c r="X31" i="94"/>
  <c r="Y31" i="94"/>
  <c r="Z31" i="94"/>
  <c r="AA31" i="94"/>
  <c r="AB31" i="94"/>
  <c r="AC31" i="94"/>
  <c r="I32" i="94"/>
  <c r="I104" i="94"/>
  <c r="Q32" i="94"/>
  <c r="R32" i="94"/>
  <c r="S32" i="94"/>
  <c r="T32" i="94"/>
  <c r="U32" i="94"/>
  <c r="V32" i="94"/>
  <c r="W32" i="94"/>
  <c r="X32" i="94"/>
  <c r="Y32" i="94"/>
  <c r="Z32" i="94"/>
  <c r="AA32" i="94"/>
  <c r="AB32" i="94"/>
  <c r="AC32" i="94"/>
  <c r="I33" i="94"/>
  <c r="I105" i="94"/>
  <c r="Q33" i="94"/>
  <c r="R33" i="94"/>
  <c r="S33" i="94"/>
  <c r="T33" i="94"/>
  <c r="U33" i="94"/>
  <c r="V33" i="94"/>
  <c r="W33" i="94"/>
  <c r="X33" i="94"/>
  <c r="Y33" i="94"/>
  <c r="Z33" i="94"/>
  <c r="AA33" i="94"/>
  <c r="AB33" i="94"/>
  <c r="AC33" i="94"/>
  <c r="I34" i="94"/>
  <c r="I106" i="94"/>
  <c r="Q34" i="94"/>
  <c r="R34" i="94"/>
  <c r="S34" i="94"/>
  <c r="T34" i="94"/>
  <c r="U34" i="94"/>
  <c r="V34" i="94"/>
  <c r="W34" i="94"/>
  <c r="X34" i="94"/>
  <c r="Y34" i="94"/>
  <c r="Z34" i="94"/>
  <c r="AA34" i="94"/>
  <c r="AB34" i="94"/>
  <c r="AC34" i="94"/>
  <c r="I35" i="94"/>
  <c r="I107" i="94"/>
  <c r="Q35" i="94"/>
  <c r="R35" i="94"/>
  <c r="S35" i="94"/>
  <c r="T35" i="94"/>
  <c r="U35" i="94"/>
  <c r="V35" i="94"/>
  <c r="W35" i="94"/>
  <c r="X35" i="94"/>
  <c r="Y35" i="94"/>
  <c r="Z35" i="94"/>
  <c r="AA35" i="94"/>
  <c r="AB35" i="94"/>
  <c r="AC35" i="94"/>
  <c r="I36" i="94"/>
  <c r="I108" i="94"/>
  <c r="Q36" i="94"/>
  <c r="R36" i="94"/>
  <c r="S36" i="94"/>
  <c r="T36" i="94"/>
  <c r="U36" i="94"/>
  <c r="V36" i="94"/>
  <c r="W36" i="94"/>
  <c r="X36" i="94"/>
  <c r="Y36" i="94"/>
  <c r="Z36" i="94"/>
  <c r="AA36" i="94"/>
  <c r="AB36" i="94"/>
  <c r="AC36" i="94"/>
  <c r="I37" i="94"/>
  <c r="I109" i="94"/>
  <c r="Q37" i="94"/>
  <c r="R37" i="94"/>
  <c r="S37" i="94"/>
  <c r="T37" i="94"/>
  <c r="U37" i="94"/>
  <c r="V37" i="94"/>
  <c r="W37" i="94"/>
  <c r="X37" i="94"/>
  <c r="Y37" i="94"/>
  <c r="Z37" i="94"/>
  <c r="AA37" i="94"/>
  <c r="AB37" i="94"/>
  <c r="AC37" i="94"/>
  <c r="I38" i="94"/>
  <c r="I110" i="94"/>
  <c r="Q38" i="94"/>
  <c r="R38" i="94"/>
  <c r="S38" i="94"/>
  <c r="T38" i="94"/>
  <c r="U38" i="94"/>
  <c r="V38" i="94"/>
  <c r="W38" i="94"/>
  <c r="X38" i="94"/>
  <c r="Y38" i="94"/>
  <c r="Z38" i="94"/>
  <c r="AA38" i="94"/>
  <c r="AB38" i="94"/>
  <c r="AC38" i="94"/>
  <c r="I39" i="94"/>
  <c r="O39" i="94"/>
  <c r="P39" i="94"/>
  <c r="Q39" i="94"/>
  <c r="R39" i="94"/>
  <c r="S39" i="94"/>
  <c r="T39" i="94"/>
  <c r="U39" i="94"/>
  <c r="V39" i="94"/>
  <c r="W39" i="94"/>
  <c r="X39" i="94"/>
  <c r="Y39" i="94"/>
  <c r="Z39" i="94"/>
  <c r="AA39" i="94"/>
  <c r="AB39" i="94"/>
  <c r="AC39" i="94"/>
  <c r="I40" i="94"/>
  <c r="O40" i="94"/>
  <c r="P40" i="94"/>
  <c r="Q40" i="94"/>
  <c r="R40" i="94"/>
  <c r="S40" i="94"/>
  <c r="T40" i="94"/>
  <c r="U40" i="94"/>
  <c r="V40" i="94"/>
  <c r="W40" i="94"/>
  <c r="X40" i="94"/>
  <c r="Y40" i="94"/>
  <c r="Z40" i="94"/>
  <c r="AA40" i="94"/>
  <c r="AB40" i="94"/>
  <c r="AC40" i="94"/>
  <c r="I41" i="94"/>
  <c r="O41" i="94"/>
  <c r="P41" i="94"/>
  <c r="Q41" i="94"/>
  <c r="R41" i="94"/>
  <c r="S41" i="94"/>
  <c r="T41" i="94"/>
  <c r="U41" i="94"/>
  <c r="V41" i="94"/>
  <c r="W41" i="94"/>
  <c r="X41" i="94"/>
  <c r="Y41" i="94"/>
  <c r="Z41" i="94"/>
  <c r="AA41" i="94"/>
  <c r="AB41" i="94"/>
  <c r="AC41" i="94"/>
  <c r="I42" i="94"/>
  <c r="O42" i="94"/>
  <c r="P42" i="94"/>
  <c r="Q42" i="94"/>
  <c r="R42" i="94"/>
  <c r="S42" i="94"/>
  <c r="T42" i="94"/>
  <c r="U42" i="94"/>
  <c r="V42" i="94"/>
  <c r="W42" i="94"/>
  <c r="X42" i="94"/>
  <c r="Y42" i="94"/>
  <c r="Z42" i="94"/>
  <c r="AA42" i="94"/>
  <c r="AB42" i="94"/>
  <c r="AC42" i="94"/>
  <c r="I43" i="94"/>
  <c r="O43" i="94"/>
  <c r="P43" i="94"/>
  <c r="Q43" i="94"/>
  <c r="R43" i="94"/>
  <c r="S43" i="94"/>
  <c r="T43" i="94"/>
  <c r="U43" i="94"/>
  <c r="V43" i="94"/>
  <c r="W43" i="94"/>
  <c r="X43" i="94"/>
  <c r="Y43" i="94"/>
  <c r="Z43" i="94"/>
  <c r="AA43" i="94"/>
  <c r="AB43" i="94"/>
  <c r="AC43" i="94"/>
  <c r="I44" i="94"/>
  <c r="O44" i="94"/>
  <c r="P44" i="94"/>
  <c r="Q44" i="94"/>
  <c r="R44" i="94"/>
  <c r="S44" i="94"/>
  <c r="T44" i="94"/>
  <c r="U44" i="94"/>
  <c r="V44" i="94"/>
  <c r="W44" i="94"/>
  <c r="X44" i="94"/>
  <c r="Y44" i="94"/>
  <c r="Z44" i="94"/>
  <c r="AA44" i="94"/>
  <c r="AB44" i="94"/>
  <c r="AC44" i="94"/>
  <c r="I45" i="94"/>
  <c r="O45" i="94"/>
  <c r="P45" i="94"/>
  <c r="Q45" i="94"/>
  <c r="R45" i="94"/>
  <c r="S45" i="94"/>
  <c r="T45" i="94"/>
  <c r="U45" i="94"/>
  <c r="V45" i="94"/>
  <c r="W45" i="94"/>
  <c r="X45" i="94"/>
  <c r="Y45" i="94"/>
  <c r="Z45" i="94"/>
  <c r="AA45" i="94"/>
  <c r="AB45" i="94"/>
  <c r="AC45" i="94"/>
  <c r="I46" i="94"/>
  <c r="O46" i="94"/>
  <c r="P46" i="94"/>
  <c r="Q46" i="94"/>
  <c r="R46" i="94"/>
  <c r="S46" i="94"/>
  <c r="T46" i="94"/>
  <c r="U46" i="94"/>
  <c r="V46" i="94"/>
  <c r="W46" i="94"/>
  <c r="X46" i="94"/>
  <c r="Y46" i="94"/>
  <c r="Z46" i="94"/>
  <c r="AA46" i="94"/>
  <c r="AB46" i="94"/>
  <c r="AC46" i="94"/>
  <c r="I47" i="94"/>
  <c r="O47" i="94"/>
  <c r="P47" i="94"/>
  <c r="Q47" i="94"/>
  <c r="R47" i="94"/>
  <c r="S47" i="94"/>
  <c r="T47" i="94"/>
  <c r="U47" i="94"/>
  <c r="V47" i="94"/>
  <c r="W47" i="94"/>
  <c r="X47" i="94"/>
  <c r="Y47" i="94"/>
  <c r="Z47" i="94"/>
  <c r="AA47" i="94"/>
  <c r="AB47" i="94"/>
  <c r="AC47" i="94"/>
  <c r="I48" i="94"/>
  <c r="O48" i="94"/>
  <c r="P48" i="94"/>
  <c r="Q48" i="94"/>
  <c r="R48" i="94"/>
  <c r="S48" i="94"/>
  <c r="T48" i="94"/>
  <c r="U48" i="94"/>
  <c r="V48" i="94"/>
  <c r="W48" i="94"/>
  <c r="X48" i="94"/>
  <c r="Y48" i="94"/>
  <c r="Z48" i="94"/>
  <c r="AA48" i="94"/>
  <c r="AB48" i="94"/>
  <c r="AC48" i="94"/>
  <c r="I49" i="94"/>
  <c r="O49" i="94"/>
  <c r="P49" i="94"/>
  <c r="Q49" i="94"/>
  <c r="R49" i="94"/>
  <c r="S49" i="94"/>
  <c r="T49" i="94"/>
  <c r="U49" i="94"/>
  <c r="V49" i="94"/>
  <c r="W49" i="94"/>
  <c r="X49" i="94"/>
  <c r="Y49" i="94"/>
  <c r="Z49" i="94"/>
  <c r="AA49" i="94"/>
  <c r="AB49" i="94"/>
  <c r="AC49" i="94"/>
  <c r="I50" i="94"/>
  <c r="O50" i="94"/>
  <c r="P50" i="94"/>
  <c r="Q50" i="94"/>
  <c r="R50" i="94"/>
  <c r="S50" i="94"/>
  <c r="T50" i="94"/>
  <c r="U50" i="94"/>
  <c r="V50" i="94"/>
  <c r="W50" i="94"/>
  <c r="X50" i="94"/>
  <c r="Y50" i="94"/>
  <c r="Z50" i="94"/>
  <c r="AA50" i="94"/>
  <c r="AB50" i="94"/>
  <c r="AC50" i="94"/>
  <c r="I51" i="94"/>
  <c r="M51" i="94"/>
  <c r="N51" i="94"/>
  <c r="O51" i="94"/>
  <c r="P51" i="94"/>
  <c r="Q51" i="94"/>
  <c r="R51" i="94"/>
  <c r="S51" i="94"/>
  <c r="T51" i="94"/>
  <c r="U51" i="94"/>
  <c r="V51" i="94"/>
  <c r="W51" i="94"/>
  <c r="X51" i="94"/>
  <c r="Y51" i="94"/>
  <c r="Z51" i="94"/>
  <c r="AA51" i="94"/>
  <c r="AB51" i="94"/>
  <c r="AC51" i="94"/>
  <c r="I52" i="94"/>
  <c r="I124" i="94"/>
  <c r="M52" i="94"/>
  <c r="N52" i="94"/>
  <c r="O52" i="94"/>
  <c r="P52" i="94"/>
  <c r="Q52" i="94"/>
  <c r="R52" i="94"/>
  <c r="S52" i="94"/>
  <c r="T52" i="94"/>
  <c r="U52" i="94"/>
  <c r="V52" i="94"/>
  <c r="W52" i="94"/>
  <c r="X52" i="94"/>
  <c r="Y52" i="94"/>
  <c r="Z52" i="94"/>
  <c r="AA52" i="94"/>
  <c r="AB52" i="94"/>
  <c r="AC52" i="94"/>
  <c r="I53" i="94"/>
  <c r="I125" i="94"/>
  <c r="M53" i="94"/>
  <c r="N53" i="94"/>
  <c r="O53" i="94"/>
  <c r="P53" i="94"/>
  <c r="Q53" i="94"/>
  <c r="R53" i="94"/>
  <c r="S53" i="94"/>
  <c r="T53" i="94"/>
  <c r="U53" i="94"/>
  <c r="V53" i="94"/>
  <c r="W53" i="94"/>
  <c r="X53" i="94"/>
  <c r="Y53" i="94"/>
  <c r="Z53" i="94"/>
  <c r="AA53" i="94"/>
  <c r="AB53" i="94"/>
  <c r="AC53" i="94"/>
  <c r="I54" i="94"/>
  <c r="I126" i="94"/>
  <c r="M54" i="94"/>
  <c r="N54" i="94"/>
  <c r="O54" i="94"/>
  <c r="P54" i="94"/>
  <c r="Q54" i="94"/>
  <c r="R54" i="94"/>
  <c r="S54" i="94"/>
  <c r="T54" i="94"/>
  <c r="U54" i="94"/>
  <c r="V54" i="94"/>
  <c r="W54" i="94"/>
  <c r="X54" i="94"/>
  <c r="Y54" i="94"/>
  <c r="Z54" i="94"/>
  <c r="AA54" i="94"/>
  <c r="AB54" i="94"/>
  <c r="AC54" i="94"/>
  <c r="I55" i="94"/>
  <c r="I127" i="94"/>
  <c r="M55" i="94"/>
  <c r="N55" i="94"/>
  <c r="O55" i="94"/>
  <c r="P55" i="94"/>
  <c r="Q55" i="94"/>
  <c r="R55" i="94"/>
  <c r="S55" i="94"/>
  <c r="T55" i="94"/>
  <c r="U55" i="94"/>
  <c r="V55" i="94"/>
  <c r="W55" i="94"/>
  <c r="X55" i="94"/>
  <c r="Y55" i="94"/>
  <c r="Z55" i="94"/>
  <c r="AA55" i="94"/>
  <c r="AB55" i="94"/>
  <c r="AC55" i="94"/>
  <c r="I56" i="94"/>
  <c r="I128" i="94"/>
  <c r="M56" i="94"/>
  <c r="N56" i="94"/>
  <c r="O56" i="94"/>
  <c r="P56" i="94"/>
  <c r="Q56" i="94"/>
  <c r="R56" i="94"/>
  <c r="S56" i="94"/>
  <c r="T56" i="94"/>
  <c r="U56" i="94"/>
  <c r="V56" i="94"/>
  <c r="W56" i="94"/>
  <c r="X56" i="94"/>
  <c r="Y56" i="94"/>
  <c r="Z56" i="94"/>
  <c r="AA56" i="94"/>
  <c r="AB56" i="94"/>
  <c r="AC56" i="94"/>
  <c r="I57" i="94"/>
  <c r="I129" i="94"/>
  <c r="M57" i="94"/>
  <c r="N57" i="94"/>
  <c r="O57" i="94"/>
  <c r="P57" i="94"/>
  <c r="Q57" i="94"/>
  <c r="R57" i="94"/>
  <c r="S57" i="94"/>
  <c r="T57" i="94"/>
  <c r="U57" i="94"/>
  <c r="V57" i="94"/>
  <c r="W57" i="94"/>
  <c r="X57" i="94"/>
  <c r="Y57" i="94"/>
  <c r="Z57" i="94"/>
  <c r="AA57" i="94"/>
  <c r="AB57" i="94"/>
  <c r="AC57" i="94"/>
  <c r="I58" i="94"/>
  <c r="I130" i="94"/>
  <c r="M58" i="94"/>
  <c r="N58" i="94"/>
  <c r="O58" i="94"/>
  <c r="P58" i="94"/>
  <c r="Q58" i="94"/>
  <c r="R58" i="94"/>
  <c r="S58" i="94"/>
  <c r="T58" i="94"/>
  <c r="U58" i="94"/>
  <c r="V58" i="94"/>
  <c r="W58" i="94"/>
  <c r="X58" i="94"/>
  <c r="Y58" i="94"/>
  <c r="Z58" i="94"/>
  <c r="AA58" i="94"/>
  <c r="AB58" i="94"/>
  <c r="AC58" i="94"/>
  <c r="I59" i="94"/>
  <c r="I131" i="94"/>
  <c r="M59" i="94"/>
  <c r="N59" i="94"/>
  <c r="O59" i="94"/>
  <c r="P59" i="94"/>
  <c r="Q59" i="94"/>
  <c r="R59" i="94"/>
  <c r="S59" i="94"/>
  <c r="T59" i="94"/>
  <c r="U59" i="94"/>
  <c r="V59" i="94"/>
  <c r="W59" i="94"/>
  <c r="X59" i="94"/>
  <c r="Y59" i="94"/>
  <c r="Z59" i="94"/>
  <c r="AA59" i="94"/>
  <c r="AB59" i="94"/>
  <c r="AC59" i="94"/>
  <c r="I60" i="94"/>
  <c r="I132" i="94"/>
  <c r="M60" i="94"/>
  <c r="N60" i="94"/>
  <c r="O60" i="94"/>
  <c r="P60" i="94"/>
  <c r="Q60" i="94"/>
  <c r="R60" i="94"/>
  <c r="S60" i="94"/>
  <c r="T60" i="94"/>
  <c r="U60" i="94"/>
  <c r="V60" i="94"/>
  <c r="W60" i="94"/>
  <c r="X60" i="94"/>
  <c r="Y60" i="94"/>
  <c r="Z60" i="94"/>
  <c r="AA60" i="94"/>
  <c r="AB60" i="94"/>
  <c r="AC60" i="94"/>
  <c r="I61" i="94"/>
  <c r="I133" i="94"/>
  <c r="M61" i="94"/>
  <c r="N61" i="94"/>
  <c r="O61" i="94"/>
  <c r="P61" i="94"/>
  <c r="Q61" i="94"/>
  <c r="R61" i="94"/>
  <c r="S61" i="94"/>
  <c r="T61" i="94"/>
  <c r="U61" i="94"/>
  <c r="V61" i="94"/>
  <c r="W61" i="94"/>
  <c r="X61" i="94"/>
  <c r="Y61" i="94"/>
  <c r="Z61" i="94"/>
  <c r="AA61" i="94"/>
  <c r="AB61" i="94"/>
  <c r="AC61" i="94"/>
  <c r="I62" i="94"/>
  <c r="I134" i="94"/>
  <c r="M62" i="94"/>
  <c r="N62" i="94"/>
  <c r="O62" i="94"/>
  <c r="P62" i="94"/>
  <c r="Q62" i="94"/>
  <c r="R62" i="94"/>
  <c r="S62" i="94"/>
  <c r="T62" i="94"/>
  <c r="U62" i="94"/>
  <c r="V62" i="94"/>
  <c r="W62" i="94"/>
  <c r="X62" i="94"/>
  <c r="Y62" i="94"/>
  <c r="Z62" i="94"/>
  <c r="AA62" i="94"/>
  <c r="AB62" i="94"/>
  <c r="AC62" i="94"/>
  <c r="I63" i="94"/>
  <c r="I135" i="94"/>
  <c r="L63" i="94"/>
  <c r="M63" i="94"/>
  <c r="N63" i="94"/>
  <c r="O63" i="94"/>
  <c r="P63" i="94"/>
  <c r="Q63" i="94"/>
  <c r="R63" i="94"/>
  <c r="S63" i="94"/>
  <c r="T63" i="94"/>
  <c r="U63" i="94"/>
  <c r="V63" i="94"/>
  <c r="W63" i="94"/>
  <c r="X63" i="94"/>
  <c r="Y63" i="94"/>
  <c r="Z63" i="94"/>
  <c r="AA63" i="94"/>
  <c r="AB63" i="94"/>
  <c r="AC63" i="94"/>
  <c r="I64" i="94"/>
  <c r="I136" i="94"/>
  <c r="L64" i="94"/>
  <c r="M64" i="94"/>
  <c r="N64" i="94"/>
  <c r="O64" i="94"/>
  <c r="P64" i="94"/>
  <c r="Q64" i="94"/>
  <c r="R64" i="94"/>
  <c r="S64" i="94"/>
  <c r="T64" i="94"/>
  <c r="U64" i="94"/>
  <c r="V64" i="94"/>
  <c r="W64" i="94"/>
  <c r="X64" i="94"/>
  <c r="Y64" i="94"/>
  <c r="Z64" i="94"/>
  <c r="AA64" i="94"/>
  <c r="AB64" i="94"/>
  <c r="AC64" i="94"/>
  <c r="I65" i="94"/>
  <c r="I137" i="94"/>
  <c r="L65" i="94"/>
  <c r="M65" i="94"/>
  <c r="N65" i="94"/>
  <c r="O65" i="94"/>
  <c r="P65" i="94"/>
  <c r="Q65" i="94"/>
  <c r="R65" i="94"/>
  <c r="S65" i="94"/>
  <c r="T65" i="94"/>
  <c r="U65" i="94"/>
  <c r="V65" i="94"/>
  <c r="W65" i="94"/>
  <c r="X65" i="94"/>
  <c r="Y65" i="94"/>
  <c r="Z65" i="94"/>
  <c r="AA65" i="94"/>
  <c r="AB65" i="94"/>
  <c r="AC65" i="94"/>
  <c r="I66" i="94"/>
  <c r="I138" i="94"/>
  <c r="L66" i="94"/>
  <c r="M66" i="94"/>
  <c r="N66" i="94"/>
  <c r="O66" i="94"/>
  <c r="P66" i="94"/>
  <c r="Q66" i="94"/>
  <c r="R66" i="94"/>
  <c r="S66" i="94"/>
  <c r="T66" i="94"/>
  <c r="U66" i="94"/>
  <c r="V66" i="94"/>
  <c r="W66" i="94"/>
  <c r="X66" i="94"/>
  <c r="Y66" i="94"/>
  <c r="Z66" i="94"/>
  <c r="AA66" i="94"/>
  <c r="AB66" i="94"/>
  <c r="AC66" i="94"/>
  <c r="I67" i="94"/>
  <c r="I139" i="94"/>
  <c r="L67" i="94"/>
  <c r="M67" i="94"/>
  <c r="N67" i="94"/>
  <c r="O67" i="94"/>
  <c r="P67" i="94"/>
  <c r="Q67" i="94"/>
  <c r="R67" i="94"/>
  <c r="S67" i="94"/>
  <c r="T67" i="94"/>
  <c r="U67" i="94"/>
  <c r="V67" i="94"/>
  <c r="W67" i="94"/>
  <c r="X67" i="94"/>
  <c r="Y67" i="94"/>
  <c r="Z67" i="94"/>
  <c r="AA67" i="94"/>
  <c r="AB67" i="94"/>
  <c r="AC67" i="94"/>
  <c r="I68" i="94"/>
  <c r="I140" i="94"/>
  <c r="L68" i="94"/>
  <c r="M68" i="94"/>
  <c r="N68" i="94"/>
  <c r="O68" i="94"/>
  <c r="P68" i="94"/>
  <c r="Q68" i="94"/>
  <c r="R68" i="94"/>
  <c r="S68" i="94"/>
  <c r="T68" i="94"/>
  <c r="U68" i="94"/>
  <c r="V68" i="94"/>
  <c r="W68" i="94"/>
  <c r="X68" i="94"/>
  <c r="Y68" i="94"/>
  <c r="Z68" i="94"/>
  <c r="AA68" i="94"/>
  <c r="AB68" i="94"/>
  <c r="AC68" i="94"/>
  <c r="I69" i="94"/>
  <c r="I141" i="94"/>
  <c r="L69" i="94"/>
  <c r="M69" i="94"/>
  <c r="N69" i="94"/>
  <c r="O69" i="94"/>
  <c r="P69" i="94"/>
  <c r="Q69" i="94"/>
  <c r="R69" i="94"/>
  <c r="S69" i="94"/>
  <c r="T69" i="94"/>
  <c r="U69" i="94"/>
  <c r="V69" i="94"/>
  <c r="W69" i="94"/>
  <c r="X69" i="94"/>
  <c r="Y69" i="94"/>
  <c r="Z69" i="94"/>
  <c r="AA69" i="94"/>
  <c r="AB69" i="94"/>
  <c r="AC69" i="94"/>
  <c r="I70" i="94"/>
  <c r="I142" i="94"/>
  <c r="L70" i="94"/>
  <c r="M70" i="94"/>
  <c r="N70" i="94"/>
  <c r="O70" i="94"/>
  <c r="P70" i="94"/>
  <c r="Q70" i="94"/>
  <c r="R70" i="94"/>
  <c r="S70" i="94"/>
  <c r="T70" i="94"/>
  <c r="U70" i="94"/>
  <c r="V70" i="94"/>
  <c r="W70" i="94"/>
  <c r="X70" i="94"/>
  <c r="Y70" i="94"/>
  <c r="Z70" i="94"/>
  <c r="AA70" i="94"/>
  <c r="AB70" i="94"/>
  <c r="AC70" i="94"/>
  <c r="I71" i="94"/>
  <c r="I143" i="94"/>
  <c r="L71" i="94"/>
  <c r="M71" i="94"/>
  <c r="N71" i="94"/>
  <c r="O71" i="94"/>
  <c r="P71" i="94"/>
  <c r="Q71" i="94"/>
  <c r="R71" i="94"/>
  <c r="S71" i="94"/>
  <c r="T71" i="94"/>
  <c r="U71" i="94"/>
  <c r="V71" i="94"/>
  <c r="W71" i="94"/>
  <c r="X71" i="94"/>
  <c r="Y71" i="94"/>
  <c r="Z71" i="94"/>
  <c r="AA71" i="94"/>
  <c r="AB71" i="94"/>
  <c r="AC71" i="94"/>
  <c r="I72" i="94"/>
  <c r="I144" i="94"/>
  <c r="L72" i="94"/>
  <c r="M72" i="94"/>
  <c r="N72" i="94"/>
  <c r="O72" i="94"/>
  <c r="P72" i="94"/>
  <c r="Q72" i="94"/>
  <c r="R72" i="94"/>
  <c r="S72" i="94"/>
  <c r="T72" i="94"/>
  <c r="U72" i="94"/>
  <c r="V72" i="94"/>
  <c r="W72" i="94"/>
  <c r="X72" i="94"/>
  <c r="Y72" i="94"/>
  <c r="Z72" i="94"/>
  <c r="AA72" i="94"/>
  <c r="AB72" i="94"/>
  <c r="AC72" i="94"/>
  <c r="I73" i="94"/>
  <c r="I145" i="94"/>
  <c r="L73" i="94"/>
  <c r="M73" i="94"/>
  <c r="N73" i="94"/>
  <c r="O73" i="94"/>
  <c r="P73" i="94"/>
  <c r="Q73" i="94"/>
  <c r="R73" i="94"/>
  <c r="S73" i="94"/>
  <c r="T73" i="94"/>
  <c r="U73" i="94"/>
  <c r="V73" i="94"/>
  <c r="W73" i="94"/>
  <c r="X73" i="94"/>
  <c r="Y73" i="94"/>
  <c r="Z73" i="94"/>
  <c r="AA73" i="94"/>
  <c r="AB73" i="94"/>
  <c r="AC73" i="94"/>
  <c r="I74" i="94"/>
  <c r="I146" i="94"/>
  <c r="L74" i="94"/>
  <c r="M74" i="94"/>
  <c r="N74" i="94"/>
  <c r="O74" i="94"/>
  <c r="P74" i="94"/>
  <c r="Q74" i="94"/>
  <c r="R74" i="94"/>
  <c r="S74" i="94"/>
  <c r="T74" i="94"/>
  <c r="U74" i="94"/>
  <c r="V74" i="94"/>
  <c r="W74" i="94"/>
  <c r="X74" i="94"/>
  <c r="Y74" i="94"/>
  <c r="Z74" i="94"/>
  <c r="AA74" i="94"/>
  <c r="AB74" i="94"/>
  <c r="AC74" i="94"/>
  <c r="I75" i="94"/>
  <c r="I147" i="94"/>
  <c r="L75" i="94"/>
  <c r="M75" i="94"/>
  <c r="N75" i="94"/>
  <c r="O75" i="94"/>
  <c r="P75" i="94"/>
  <c r="Q75" i="94"/>
  <c r="R75" i="94"/>
  <c r="S75" i="94"/>
  <c r="T75" i="94"/>
  <c r="U75" i="94"/>
  <c r="V75" i="94"/>
  <c r="W75" i="94"/>
  <c r="X75" i="94"/>
  <c r="Y75" i="94"/>
  <c r="Z75" i="94"/>
  <c r="AA75" i="94"/>
  <c r="AB75" i="94"/>
  <c r="AC75" i="94"/>
  <c r="Q99" i="94"/>
  <c r="R99" i="94"/>
  <c r="S99" i="94"/>
  <c r="T99" i="94"/>
  <c r="U99" i="94"/>
  <c r="V99" i="94"/>
  <c r="W99" i="94"/>
  <c r="X99" i="94"/>
  <c r="Y99" i="94"/>
  <c r="Z99" i="94"/>
  <c r="Q100" i="94"/>
  <c r="R100" i="94"/>
  <c r="S100" i="94"/>
  <c r="T100" i="94"/>
  <c r="U100" i="94"/>
  <c r="V100" i="94"/>
  <c r="W100" i="94"/>
  <c r="X100" i="94"/>
  <c r="Y100" i="94"/>
  <c r="Z100" i="94"/>
  <c r="I101" i="94"/>
  <c r="Q101" i="94"/>
  <c r="R101" i="94"/>
  <c r="S101" i="94"/>
  <c r="T101" i="94"/>
  <c r="U101" i="94"/>
  <c r="V101" i="94"/>
  <c r="W101" i="94"/>
  <c r="X101" i="94"/>
  <c r="Y101" i="94"/>
  <c r="Z101" i="94"/>
  <c r="Q102" i="94"/>
  <c r="R102" i="94"/>
  <c r="S102" i="94"/>
  <c r="T102" i="94"/>
  <c r="U102" i="94"/>
  <c r="V102" i="94"/>
  <c r="W102" i="94"/>
  <c r="X102" i="94"/>
  <c r="Y102" i="94"/>
  <c r="Z102" i="94"/>
  <c r="AA102" i="94"/>
  <c r="AB102" i="94"/>
  <c r="AC102" i="94"/>
  <c r="Q103" i="94"/>
  <c r="R103" i="94"/>
  <c r="S103" i="94"/>
  <c r="T103" i="94"/>
  <c r="U103" i="94"/>
  <c r="V103" i="94"/>
  <c r="W103" i="94"/>
  <c r="X103" i="94"/>
  <c r="Y103" i="94"/>
  <c r="Z103" i="94"/>
  <c r="AA103" i="94"/>
  <c r="AB103" i="94"/>
  <c r="AC103" i="94"/>
  <c r="Q104" i="94"/>
  <c r="R104" i="94"/>
  <c r="S104" i="94"/>
  <c r="T104" i="94"/>
  <c r="U104" i="94"/>
  <c r="V104" i="94"/>
  <c r="W104" i="94"/>
  <c r="X104" i="94"/>
  <c r="Y104" i="94"/>
  <c r="Z104" i="94"/>
  <c r="AA104" i="94"/>
  <c r="AB104" i="94"/>
  <c r="AC104" i="94"/>
  <c r="Q105" i="94"/>
  <c r="R105" i="94"/>
  <c r="S105" i="94"/>
  <c r="T105" i="94"/>
  <c r="U105" i="94"/>
  <c r="V105" i="94"/>
  <c r="W105" i="94"/>
  <c r="X105" i="94"/>
  <c r="Y105" i="94"/>
  <c r="Z105" i="94"/>
  <c r="AA105" i="94"/>
  <c r="AB105" i="94"/>
  <c r="AC105" i="94"/>
  <c r="Q106" i="94"/>
  <c r="R106" i="94"/>
  <c r="S106" i="94"/>
  <c r="T106" i="94"/>
  <c r="U106" i="94"/>
  <c r="V106" i="94"/>
  <c r="W106" i="94"/>
  <c r="X106" i="94"/>
  <c r="Y106" i="94"/>
  <c r="Z106" i="94"/>
  <c r="AA106" i="94"/>
  <c r="AB106" i="94"/>
  <c r="AC106" i="94"/>
  <c r="Q107" i="94"/>
  <c r="R107" i="94"/>
  <c r="S107" i="94"/>
  <c r="T107" i="94"/>
  <c r="U107" i="94"/>
  <c r="V107" i="94"/>
  <c r="W107" i="94"/>
  <c r="X107" i="94"/>
  <c r="Y107" i="94"/>
  <c r="Z107" i="94"/>
  <c r="AA107" i="94"/>
  <c r="AB107" i="94"/>
  <c r="AC107" i="94"/>
  <c r="Q108" i="94"/>
  <c r="R108" i="94"/>
  <c r="S108" i="94"/>
  <c r="T108" i="94"/>
  <c r="U108" i="94"/>
  <c r="V108" i="94"/>
  <c r="W108" i="94"/>
  <c r="X108" i="94"/>
  <c r="Y108" i="94"/>
  <c r="Z108" i="94"/>
  <c r="AA108" i="94"/>
  <c r="AB108" i="94"/>
  <c r="AC108" i="94"/>
  <c r="Q109" i="94"/>
  <c r="R109" i="94"/>
  <c r="S109" i="94"/>
  <c r="T109" i="94"/>
  <c r="U109" i="94"/>
  <c r="V109" i="94"/>
  <c r="W109" i="94"/>
  <c r="X109" i="94"/>
  <c r="Y109" i="94"/>
  <c r="Z109" i="94"/>
  <c r="AA109" i="94"/>
  <c r="AB109" i="94"/>
  <c r="AC109" i="94"/>
  <c r="Q110" i="94"/>
  <c r="R110" i="94"/>
  <c r="S110" i="94"/>
  <c r="T110" i="94"/>
  <c r="U110" i="94"/>
  <c r="V110" i="94"/>
  <c r="W110" i="94"/>
  <c r="X110" i="94"/>
  <c r="Y110" i="94"/>
  <c r="Z110" i="94"/>
  <c r="AA110" i="94"/>
  <c r="AB110" i="94"/>
  <c r="AC110" i="94"/>
  <c r="I111" i="94"/>
  <c r="O111" i="94"/>
  <c r="P111" i="94"/>
  <c r="Q111" i="94"/>
  <c r="R111" i="94"/>
  <c r="S111" i="94"/>
  <c r="T111" i="94"/>
  <c r="U111" i="94"/>
  <c r="V111" i="94"/>
  <c r="W111" i="94"/>
  <c r="X111" i="94"/>
  <c r="Y111" i="94"/>
  <c r="Z111" i="94"/>
  <c r="AA111" i="94"/>
  <c r="AB111" i="94"/>
  <c r="AC111" i="94"/>
  <c r="I112" i="94"/>
  <c r="O112" i="94"/>
  <c r="P112" i="94"/>
  <c r="Q112" i="94"/>
  <c r="R112" i="94"/>
  <c r="S112" i="94"/>
  <c r="T112" i="94"/>
  <c r="U112" i="94"/>
  <c r="V112" i="94"/>
  <c r="W112" i="94"/>
  <c r="X112" i="94"/>
  <c r="Y112" i="94"/>
  <c r="Z112" i="94"/>
  <c r="AA112" i="94"/>
  <c r="AB112" i="94"/>
  <c r="AC112" i="94"/>
  <c r="I113" i="94"/>
  <c r="O113" i="94"/>
  <c r="P113" i="94"/>
  <c r="Q113" i="94"/>
  <c r="R113" i="94"/>
  <c r="S113" i="94"/>
  <c r="T113" i="94"/>
  <c r="U113" i="94"/>
  <c r="V113" i="94"/>
  <c r="W113" i="94"/>
  <c r="X113" i="94"/>
  <c r="Y113" i="94"/>
  <c r="Z113" i="94"/>
  <c r="AA113" i="94"/>
  <c r="AB113" i="94"/>
  <c r="AC113" i="94"/>
  <c r="I114" i="94"/>
  <c r="O114" i="94"/>
  <c r="P114" i="94"/>
  <c r="Q114" i="94"/>
  <c r="R114" i="94"/>
  <c r="S114" i="94"/>
  <c r="T114" i="94"/>
  <c r="U114" i="94"/>
  <c r="V114" i="94"/>
  <c r="W114" i="94"/>
  <c r="X114" i="94"/>
  <c r="Y114" i="94"/>
  <c r="Z114" i="94"/>
  <c r="AA114" i="94"/>
  <c r="AB114" i="94"/>
  <c r="AC114" i="94"/>
  <c r="I115" i="94"/>
  <c r="O115" i="94"/>
  <c r="P115" i="94"/>
  <c r="Q115" i="94"/>
  <c r="R115" i="94"/>
  <c r="S115" i="94"/>
  <c r="T115" i="94"/>
  <c r="U115" i="94"/>
  <c r="V115" i="94"/>
  <c r="W115" i="94"/>
  <c r="X115" i="94"/>
  <c r="Y115" i="94"/>
  <c r="Z115" i="94"/>
  <c r="AA115" i="94"/>
  <c r="AB115" i="94"/>
  <c r="AC115" i="94"/>
  <c r="I116" i="94"/>
  <c r="O116" i="94"/>
  <c r="P116" i="94"/>
  <c r="Q116" i="94"/>
  <c r="R116" i="94"/>
  <c r="S116" i="94"/>
  <c r="T116" i="94"/>
  <c r="U116" i="94"/>
  <c r="V116" i="94"/>
  <c r="W116" i="94"/>
  <c r="X116" i="94"/>
  <c r="Y116" i="94"/>
  <c r="Z116" i="94"/>
  <c r="AA116" i="94"/>
  <c r="AB116" i="94"/>
  <c r="AC116" i="94"/>
  <c r="I117" i="94"/>
  <c r="O117" i="94"/>
  <c r="P117" i="94"/>
  <c r="Q117" i="94"/>
  <c r="R117" i="94"/>
  <c r="S117" i="94"/>
  <c r="T117" i="94"/>
  <c r="U117" i="94"/>
  <c r="V117" i="94"/>
  <c r="W117" i="94"/>
  <c r="X117" i="94"/>
  <c r="Y117" i="94"/>
  <c r="Z117" i="94"/>
  <c r="AA117" i="94"/>
  <c r="AB117" i="94"/>
  <c r="AC117" i="94"/>
  <c r="I118" i="94"/>
  <c r="O118" i="94"/>
  <c r="P118" i="94"/>
  <c r="Q118" i="94"/>
  <c r="R118" i="94"/>
  <c r="S118" i="94"/>
  <c r="T118" i="94"/>
  <c r="U118" i="94"/>
  <c r="V118" i="94"/>
  <c r="W118" i="94"/>
  <c r="X118" i="94"/>
  <c r="Y118" i="94"/>
  <c r="Z118" i="94"/>
  <c r="AA118" i="94"/>
  <c r="AB118" i="94"/>
  <c r="AC118" i="94"/>
  <c r="I119" i="94"/>
  <c r="O119" i="94"/>
  <c r="P119" i="94"/>
  <c r="Q119" i="94"/>
  <c r="R119" i="94"/>
  <c r="S119" i="94"/>
  <c r="T119" i="94"/>
  <c r="U119" i="94"/>
  <c r="V119" i="94"/>
  <c r="W119" i="94"/>
  <c r="X119" i="94"/>
  <c r="Y119" i="94"/>
  <c r="Z119" i="94"/>
  <c r="AA119" i="94"/>
  <c r="AB119" i="94"/>
  <c r="AC119" i="94"/>
  <c r="I120" i="94"/>
  <c r="O120" i="94"/>
  <c r="P120" i="94"/>
  <c r="Q120" i="94"/>
  <c r="R120" i="94"/>
  <c r="S120" i="94"/>
  <c r="T120" i="94"/>
  <c r="U120" i="94"/>
  <c r="V120" i="94"/>
  <c r="W120" i="94"/>
  <c r="X120" i="94"/>
  <c r="Y120" i="94"/>
  <c r="Z120" i="94"/>
  <c r="AA120" i="94"/>
  <c r="AB120" i="94"/>
  <c r="AC120" i="94"/>
  <c r="I121" i="94"/>
  <c r="O121" i="94"/>
  <c r="P121" i="94"/>
  <c r="Q121" i="94"/>
  <c r="R121" i="94"/>
  <c r="S121" i="94"/>
  <c r="T121" i="94"/>
  <c r="U121" i="94"/>
  <c r="V121" i="94"/>
  <c r="W121" i="94"/>
  <c r="X121" i="94"/>
  <c r="Y121" i="94"/>
  <c r="Z121" i="94"/>
  <c r="AA121" i="94"/>
  <c r="AB121" i="94"/>
  <c r="AC121" i="94"/>
  <c r="I122" i="94"/>
  <c r="O122" i="94"/>
  <c r="P122" i="94"/>
  <c r="Q122" i="94"/>
  <c r="R122" i="94"/>
  <c r="S122" i="94"/>
  <c r="T122" i="94"/>
  <c r="U122" i="94"/>
  <c r="V122" i="94"/>
  <c r="W122" i="94"/>
  <c r="X122" i="94"/>
  <c r="Y122" i="94"/>
  <c r="Z122" i="94"/>
  <c r="AA122" i="94"/>
  <c r="AB122" i="94"/>
  <c r="AC122" i="94"/>
  <c r="I123" i="94"/>
  <c r="M123" i="94"/>
  <c r="N123" i="94"/>
  <c r="O123" i="94"/>
  <c r="P123" i="94"/>
  <c r="Q123" i="94"/>
  <c r="R123" i="94"/>
  <c r="S123" i="94"/>
  <c r="T123" i="94"/>
  <c r="U123" i="94"/>
  <c r="V123" i="94"/>
  <c r="W123" i="94"/>
  <c r="X123" i="94"/>
  <c r="Y123" i="94"/>
  <c r="Z123" i="94"/>
  <c r="AA123" i="94"/>
  <c r="AB123" i="94"/>
  <c r="AC123" i="94"/>
  <c r="M124" i="94"/>
  <c r="N124" i="94"/>
  <c r="O124" i="94"/>
  <c r="P124" i="94"/>
  <c r="Q124" i="94"/>
  <c r="R124" i="94"/>
  <c r="S124" i="94"/>
  <c r="T124" i="94"/>
  <c r="U124" i="94"/>
  <c r="V124" i="94"/>
  <c r="W124" i="94"/>
  <c r="X124" i="94"/>
  <c r="Y124" i="94"/>
  <c r="Z124" i="94"/>
  <c r="AA124" i="94"/>
  <c r="AB124" i="94"/>
  <c r="AC124" i="94"/>
  <c r="M125" i="94"/>
  <c r="N125" i="94"/>
  <c r="O125" i="94"/>
  <c r="P125" i="94"/>
  <c r="Q125" i="94"/>
  <c r="R125" i="94"/>
  <c r="S125" i="94"/>
  <c r="T125" i="94"/>
  <c r="U125" i="94"/>
  <c r="V125" i="94"/>
  <c r="W125" i="94"/>
  <c r="X125" i="94"/>
  <c r="Y125" i="94"/>
  <c r="Z125" i="94"/>
  <c r="AA125" i="94"/>
  <c r="AB125" i="94"/>
  <c r="AC125" i="94"/>
  <c r="M126" i="94"/>
  <c r="N126" i="94"/>
  <c r="O126" i="94"/>
  <c r="P126" i="94"/>
  <c r="Q126" i="94"/>
  <c r="R126" i="94"/>
  <c r="S126" i="94"/>
  <c r="T126" i="94"/>
  <c r="U126" i="94"/>
  <c r="V126" i="94"/>
  <c r="W126" i="94"/>
  <c r="X126" i="94"/>
  <c r="Y126" i="94"/>
  <c r="Z126" i="94"/>
  <c r="AA126" i="94"/>
  <c r="AB126" i="94"/>
  <c r="AC126" i="94"/>
  <c r="M127" i="94"/>
  <c r="N127" i="94"/>
  <c r="O127" i="94"/>
  <c r="P127" i="94"/>
  <c r="Q127" i="94"/>
  <c r="R127" i="94"/>
  <c r="S127" i="94"/>
  <c r="T127" i="94"/>
  <c r="U127" i="94"/>
  <c r="V127" i="94"/>
  <c r="W127" i="94"/>
  <c r="X127" i="94"/>
  <c r="Y127" i="94"/>
  <c r="Z127" i="94"/>
  <c r="AA127" i="94"/>
  <c r="AB127" i="94"/>
  <c r="AC127" i="94"/>
  <c r="M128" i="94"/>
  <c r="N128" i="94"/>
  <c r="O128" i="94"/>
  <c r="P128" i="94"/>
  <c r="Q128" i="94"/>
  <c r="R128" i="94"/>
  <c r="S128" i="94"/>
  <c r="T128" i="94"/>
  <c r="U128" i="94"/>
  <c r="V128" i="94"/>
  <c r="W128" i="94"/>
  <c r="X128" i="94"/>
  <c r="Y128" i="94"/>
  <c r="Z128" i="94"/>
  <c r="AA128" i="94"/>
  <c r="AB128" i="94"/>
  <c r="AC128" i="94"/>
  <c r="M129" i="94"/>
  <c r="N129" i="94"/>
  <c r="O129" i="94"/>
  <c r="P129" i="94"/>
  <c r="Q129" i="94"/>
  <c r="R129" i="94"/>
  <c r="S129" i="94"/>
  <c r="T129" i="94"/>
  <c r="U129" i="94"/>
  <c r="V129" i="94"/>
  <c r="W129" i="94"/>
  <c r="X129" i="94"/>
  <c r="Y129" i="94"/>
  <c r="Z129" i="94"/>
  <c r="AA129" i="94"/>
  <c r="AB129" i="94"/>
  <c r="AC129" i="94"/>
  <c r="M130" i="94"/>
  <c r="N130" i="94"/>
  <c r="O130" i="94"/>
  <c r="P130" i="94"/>
  <c r="Q130" i="94"/>
  <c r="R130" i="94"/>
  <c r="S130" i="94"/>
  <c r="T130" i="94"/>
  <c r="U130" i="94"/>
  <c r="V130" i="94"/>
  <c r="W130" i="94"/>
  <c r="X130" i="94"/>
  <c r="Y130" i="94"/>
  <c r="Z130" i="94"/>
  <c r="AA130" i="94"/>
  <c r="AB130" i="94"/>
  <c r="AC130" i="94"/>
  <c r="M131" i="94"/>
  <c r="N131" i="94"/>
  <c r="O131" i="94"/>
  <c r="P131" i="94"/>
  <c r="Q131" i="94"/>
  <c r="R131" i="94"/>
  <c r="S131" i="94"/>
  <c r="T131" i="94"/>
  <c r="U131" i="94"/>
  <c r="V131" i="94"/>
  <c r="W131" i="94"/>
  <c r="X131" i="94"/>
  <c r="Y131" i="94"/>
  <c r="Z131" i="94"/>
  <c r="AA131" i="94"/>
  <c r="AB131" i="94"/>
  <c r="AC131" i="94"/>
  <c r="M132" i="94"/>
  <c r="N132" i="94"/>
  <c r="O132" i="94"/>
  <c r="P132" i="94"/>
  <c r="Q132" i="94"/>
  <c r="R132" i="94"/>
  <c r="S132" i="94"/>
  <c r="T132" i="94"/>
  <c r="U132" i="94"/>
  <c r="V132" i="94"/>
  <c r="W132" i="94"/>
  <c r="X132" i="94"/>
  <c r="Y132" i="94"/>
  <c r="Z132" i="94"/>
  <c r="AA132" i="94"/>
  <c r="AB132" i="94"/>
  <c r="AC132" i="94"/>
  <c r="M133" i="94"/>
  <c r="N133" i="94"/>
  <c r="O133" i="94"/>
  <c r="P133" i="94"/>
  <c r="Q133" i="94"/>
  <c r="R133" i="94"/>
  <c r="S133" i="94"/>
  <c r="T133" i="94"/>
  <c r="U133" i="94"/>
  <c r="V133" i="94"/>
  <c r="W133" i="94"/>
  <c r="X133" i="94"/>
  <c r="Y133" i="94"/>
  <c r="Z133" i="94"/>
  <c r="AA133" i="94"/>
  <c r="AB133" i="94"/>
  <c r="AC133" i="94"/>
  <c r="M134" i="94"/>
  <c r="N134" i="94"/>
  <c r="O134" i="94"/>
  <c r="P134" i="94"/>
  <c r="Q134" i="94"/>
  <c r="R134" i="94"/>
  <c r="S134" i="94"/>
  <c r="T134" i="94"/>
  <c r="U134" i="94"/>
  <c r="V134" i="94"/>
  <c r="W134" i="94"/>
  <c r="X134" i="94"/>
  <c r="Y134" i="94"/>
  <c r="Z134" i="94"/>
  <c r="AA134" i="94"/>
  <c r="AB134" i="94"/>
  <c r="AC134" i="94"/>
  <c r="L135" i="94"/>
  <c r="M135" i="94"/>
  <c r="N135" i="94"/>
  <c r="O135" i="94"/>
  <c r="P135" i="94"/>
  <c r="Q135" i="94"/>
  <c r="R135" i="94"/>
  <c r="S135" i="94"/>
  <c r="T135" i="94"/>
  <c r="U135" i="94"/>
  <c r="V135" i="94"/>
  <c r="W135" i="94"/>
  <c r="X135" i="94"/>
  <c r="Y135" i="94"/>
  <c r="Z135" i="94"/>
  <c r="AA135" i="94"/>
  <c r="AB135" i="94"/>
  <c r="AC135" i="94"/>
  <c r="L136" i="94"/>
  <c r="M136" i="94"/>
  <c r="N136" i="94"/>
  <c r="O136" i="94"/>
  <c r="P136" i="94"/>
  <c r="Q136" i="94"/>
  <c r="R136" i="94"/>
  <c r="S136" i="94"/>
  <c r="T136" i="94"/>
  <c r="U136" i="94"/>
  <c r="V136" i="94"/>
  <c r="W136" i="94"/>
  <c r="X136" i="94"/>
  <c r="Y136" i="94"/>
  <c r="Z136" i="94"/>
  <c r="AA136" i="94"/>
  <c r="AB136" i="94"/>
  <c r="AC136" i="94"/>
  <c r="L137" i="94"/>
  <c r="M137" i="94"/>
  <c r="N137" i="94"/>
  <c r="O137" i="94"/>
  <c r="P137" i="94"/>
  <c r="Q137" i="94"/>
  <c r="R137" i="94"/>
  <c r="S137" i="94"/>
  <c r="T137" i="94"/>
  <c r="U137" i="94"/>
  <c r="V137" i="94"/>
  <c r="W137" i="94"/>
  <c r="X137" i="94"/>
  <c r="Y137" i="94"/>
  <c r="Z137" i="94"/>
  <c r="AA137" i="94"/>
  <c r="AB137" i="94"/>
  <c r="AC137" i="94"/>
  <c r="L138" i="94"/>
  <c r="M138" i="94"/>
  <c r="N138" i="94"/>
  <c r="O138" i="94"/>
  <c r="P138" i="94"/>
  <c r="Q138" i="94"/>
  <c r="R138" i="94"/>
  <c r="S138" i="94"/>
  <c r="T138" i="94"/>
  <c r="U138" i="94"/>
  <c r="V138" i="94"/>
  <c r="W138" i="94"/>
  <c r="X138" i="94"/>
  <c r="Y138" i="94"/>
  <c r="Z138" i="94"/>
  <c r="AA138" i="94"/>
  <c r="AB138" i="94"/>
  <c r="AC138" i="94"/>
  <c r="L139" i="94"/>
  <c r="M139" i="94"/>
  <c r="N139" i="94"/>
  <c r="O139" i="94"/>
  <c r="P139" i="94"/>
  <c r="Q139" i="94"/>
  <c r="R139" i="94"/>
  <c r="S139" i="94"/>
  <c r="T139" i="94"/>
  <c r="U139" i="94"/>
  <c r="V139" i="94"/>
  <c r="W139" i="94"/>
  <c r="X139" i="94"/>
  <c r="Y139" i="94"/>
  <c r="Z139" i="94"/>
  <c r="AA139" i="94"/>
  <c r="AB139" i="94"/>
  <c r="AC139" i="94"/>
  <c r="L140" i="94"/>
  <c r="M140" i="94"/>
  <c r="N140" i="94"/>
  <c r="O140" i="94"/>
  <c r="P140" i="94"/>
  <c r="Q140" i="94"/>
  <c r="R140" i="94"/>
  <c r="S140" i="94"/>
  <c r="T140" i="94"/>
  <c r="U140" i="94"/>
  <c r="V140" i="94"/>
  <c r="W140" i="94"/>
  <c r="X140" i="94"/>
  <c r="Y140" i="94"/>
  <c r="Z140" i="94"/>
  <c r="AA140" i="94"/>
  <c r="AB140" i="94"/>
  <c r="AC140" i="94"/>
  <c r="L141" i="94"/>
  <c r="M141" i="94"/>
  <c r="N141" i="94"/>
  <c r="O141" i="94"/>
  <c r="P141" i="94"/>
  <c r="Q141" i="94"/>
  <c r="R141" i="94"/>
  <c r="S141" i="94"/>
  <c r="T141" i="94"/>
  <c r="U141" i="94"/>
  <c r="V141" i="94"/>
  <c r="W141" i="94"/>
  <c r="X141" i="94"/>
  <c r="Y141" i="94"/>
  <c r="Z141" i="94"/>
  <c r="AA141" i="94"/>
  <c r="AB141" i="94"/>
  <c r="AC141" i="94"/>
  <c r="L142" i="94"/>
  <c r="M142" i="94"/>
  <c r="N142" i="94"/>
  <c r="O142" i="94"/>
  <c r="P142" i="94"/>
  <c r="Q142" i="94"/>
  <c r="R142" i="94"/>
  <c r="S142" i="94"/>
  <c r="T142" i="94"/>
  <c r="U142" i="94"/>
  <c r="V142" i="94"/>
  <c r="W142" i="94"/>
  <c r="X142" i="94"/>
  <c r="Y142" i="94"/>
  <c r="Z142" i="94"/>
  <c r="AA142" i="94"/>
  <c r="AB142" i="94"/>
  <c r="AC142" i="94"/>
  <c r="L143" i="94"/>
  <c r="M143" i="94"/>
  <c r="N143" i="94"/>
  <c r="O143" i="94"/>
  <c r="P143" i="94"/>
  <c r="Q143" i="94"/>
  <c r="R143" i="94"/>
  <c r="S143" i="94"/>
  <c r="T143" i="94"/>
  <c r="U143" i="94"/>
  <c r="V143" i="94"/>
  <c r="W143" i="94"/>
  <c r="X143" i="94"/>
  <c r="Y143" i="94"/>
  <c r="Z143" i="94"/>
  <c r="AA143" i="94"/>
  <c r="AB143" i="94"/>
  <c r="AC143" i="94"/>
  <c r="L144" i="94"/>
  <c r="M144" i="94"/>
  <c r="N144" i="94"/>
  <c r="O144" i="94"/>
  <c r="P144" i="94"/>
  <c r="Q144" i="94"/>
  <c r="R144" i="94"/>
  <c r="S144" i="94"/>
  <c r="T144" i="94"/>
  <c r="U144" i="94"/>
  <c r="V144" i="94"/>
  <c r="W144" i="94"/>
  <c r="X144" i="94"/>
  <c r="Y144" i="94"/>
  <c r="Z144" i="94"/>
  <c r="AA144" i="94"/>
  <c r="AB144" i="94"/>
  <c r="AC144" i="94"/>
  <c r="L145" i="94"/>
  <c r="M145" i="94"/>
  <c r="N145" i="94"/>
  <c r="O145" i="94"/>
  <c r="P145" i="94"/>
  <c r="Q145" i="94"/>
  <c r="R145" i="94"/>
  <c r="S145" i="94"/>
  <c r="T145" i="94"/>
  <c r="U145" i="94"/>
  <c r="V145" i="94"/>
  <c r="W145" i="94"/>
  <c r="X145" i="94"/>
  <c r="Y145" i="94"/>
  <c r="Z145" i="94"/>
  <c r="AA145" i="94"/>
  <c r="AB145" i="94"/>
  <c r="AC145" i="94"/>
  <c r="L146" i="94"/>
  <c r="M146" i="94"/>
  <c r="N146" i="94"/>
  <c r="O146" i="94"/>
  <c r="P146" i="94"/>
  <c r="Q146" i="94"/>
  <c r="R146" i="94"/>
  <c r="S146" i="94"/>
  <c r="T146" i="94"/>
  <c r="U146" i="94"/>
  <c r="V146" i="94"/>
  <c r="W146" i="94"/>
  <c r="X146" i="94"/>
  <c r="Y146" i="94"/>
  <c r="Z146" i="94"/>
  <c r="AA146" i="94"/>
  <c r="AB146" i="94"/>
  <c r="AC146" i="94"/>
  <c r="L147" i="94"/>
  <c r="M147" i="94"/>
  <c r="N147" i="94"/>
  <c r="O147" i="94"/>
  <c r="P147" i="94"/>
  <c r="Q147" i="94"/>
  <c r="R147" i="94"/>
  <c r="S147" i="94"/>
  <c r="T147" i="94"/>
  <c r="U147" i="94"/>
  <c r="V147" i="94"/>
  <c r="W147" i="94"/>
  <c r="X147" i="94"/>
  <c r="Y147" i="94"/>
  <c r="Z147" i="94"/>
  <c r="AA147" i="94"/>
  <c r="AB147" i="94"/>
  <c r="AC147" i="94"/>
  <c r="I27" i="92"/>
  <c r="S27" i="92"/>
  <c r="T27" i="92"/>
  <c r="U27" i="92"/>
  <c r="V27" i="92"/>
  <c r="W27" i="92"/>
  <c r="X27" i="92"/>
  <c r="Y27" i="92"/>
  <c r="Z27" i="92"/>
  <c r="AA27" i="92"/>
  <c r="AB27" i="92"/>
  <c r="AF27" i="92"/>
  <c r="I28" i="92"/>
  <c r="I100" i="92"/>
  <c r="S28" i="92"/>
  <c r="T28" i="92"/>
  <c r="U28" i="92"/>
  <c r="V28" i="92"/>
  <c r="W28" i="92"/>
  <c r="X28" i="92"/>
  <c r="Y28" i="92"/>
  <c r="Z28" i="92"/>
  <c r="AA28" i="92"/>
  <c r="AB28" i="92"/>
  <c r="AF28" i="92"/>
  <c r="I29" i="92"/>
  <c r="I101" i="92"/>
  <c r="S29" i="92"/>
  <c r="T29" i="92"/>
  <c r="U29" i="92"/>
  <c r="V29" i="92"/>
  <c r="W29" i="92"/>
  <c r="X29" i="92"/>
  <c r="Y29" i="92"/>
  <c r="Z29" i="92"/>
  <c r="AA29" i="92"/>
  <c r="AB29" i="92"/>
  <c r="AF29" i="92"/>
  <c r="I30" i="92"/>
  <c r="I102" i="92"/>
  <c r="S30" i="92"/>
  <c r="T30" i="92"/>
  <c r="U30" i="92"/>
  <c r="V30" i="92"/>
  <c r="W30" i="92"/>
  <c r="X30" i="92"/>
  <c r="Y30" i="92"/>
  <c r="Z30" i="92"/>
  <c r="AA30" i="92"/>
  <c r="AB30" i="92"/>
  <c r="AC30" i="92"/>
  <c r="AD30" i="92"/>
  <c r="AE30" i="92"/>
  <c r="AF30" i="92"/>
  <c r="I31" i="92"/>
  <c r="I103" i="92"/>
  <c r="S31" i="92"/>
  <c r="T31" i="92"/>
  <c r="U31" i="92"/>
  <c r="V31" i="92"/>
  <c r="W31" i="92"/>
  <c r="X31" i="92"/>
  <c r="Y31" i="92"/>
  <c r="Z31" i="92"/>
  <c r="AA31" i="92"/>
  <c r="AB31" i="92"/>
  <c r="AC31" i="92"/>
  <c r="AD31" i="92"/>
  <c r="AE31" i="92"/>
  <c r="AF31" i="92"/>
  <c r="I32" i="92"/>
  <c r="S32" i="92"/>
  <c r="T32" i="92"/>
  <c r="U32" i="92"/>
  <c r="V32" i="92"/>
  <c r="W32" i="92"/>
  <c r="X32" i="92"/>
  <c r="Y32" i="92"/>
  <c r="Z32" i="92"/>
  <c r="AA32" i="92"/>
  <c r="AB32" i="92"/>
  <c r="AC32" i="92"/>
  <c r="AD32" i="92"/>
  <c r="AE32" i="92"/>
  <c r="AF32" i="92"/>
  <c r="I33" i="92"/>
  <c r="S33" i="92"/>
  <c r="T33" i="92"/>
  <c r="U33" i="92"/>
  <c r="V33" i="92"/>
  <c r="W33" i="92"/>
  <c r="X33" i="92"/>
  <c r="Y33" i="92"/>
  <c r="Z33" i="92"/>
  <c r="AA33" i="92"/>
  <c r="AB33" i="92"/>
  <c r="AC33" i="92"/>
  <c r="AD33" i="92"/>
  <c r="AE33" i="92"/>
  <c r="AF33" i="92"/>
  <c r="I34" i="92"/>
  <c r="I106" i="92"/>
  <c r="S34" i="92"/>
  <c r="T34" i="92"/>
  <c r="U34" i="92"/>
  <c r="V34" i="92"/>
  <c r="W34" i="92"/>
  <c r="X34" i="92"/>
  <c r="Y34" i="92"/>
  <c r="Z34" i="92"/>
  <c r="AA34" i="92"/>
  <c r="AB34" i="92"/>
  <c r="AC34" i="92"/>
  <c r="AD34" i="92"/>
  <c r="AE34" i="92"/>
  <c r="AF34" i="92"/>
  <c r="I35" i="92"/>
  <c r="S35" i="92"/>
  <c r="T35" i="92"/>
  <c r="U35" i="92"/>
  <c r="V35" i="92"/>
  <c r="W35" i="92"/>
  <c r="X35" i="92"/>
  <c r="Y35" i="92"/>
  <c r="Z35" i="92"/>
  <c r="AA35" i="92"/>
  <c r="AB35" i="92"/>
  <c r="AC35" i="92"/>
  <c r="AD35" i="92"/>
  <c r="AE35" i="92"/>
  <c r="AF35" i="92"/>
  <c r="I36" i="92"/>
  <c r="I108" i="92"/>
  <c r="S36" i="92"/>
  <c r="T36" i="92"/>
  <c r="U36" i="92"/>
  <c r="V36" i="92"/>
  <c r="W36" i="92"/>
  <c r="X36" i="92"/>
  <c r="Y36" i="92"/>
  <c r="Z36" i="92"/>
  <c r="AA36" i="92"/>
  <c r="AB36" i="92"/>
  <c r="AC36" i="92"/>
  <c r="AD36" i="92"/>
  <c r="AE36" i="92"/>
  <c r="I37" i="92"/>
  <c r="S37" i="92"/>
  <c r="T37" i="92"/>
  <c r="U37" i="92"/>
  <c r="V37" i="92"/>
  <c r="W37" i="92"/>
  <c r="X37" i="92"/>
  <c r="Y37" i="92"/>
  <c r="Z37" i="92"/>
  <c r="AA37" i="92"/>
  <c r="AB37" i="92"/>
  <c r="AC37" i="92"/>
  <c r="AD37" i="92"/>
  <c r="AE37" i="92"/>
  <c r="AF37" i="92"/>
  <c r="I38" i="92"/>
  <c r="S38" i="92"/>
  <c r="T38" i="92"/>
  <c r="U38" i="92"/>
  <c r="V38" i="92"/>
  <c r="W38" i="92"/>
  <c r="X38" i="92"/>
  <c r="Y38" i="92"/>
  <c r="Z38" i="92"/>
  <c r="AA38" i="92"/>
  <c r="AB38" i="92"/>
  <c r="AC38" i="92"/>
  <c r="AD38" i="92"/>
  <c r="AE38" i="92"/>
  <c r="AF38" i="92"/>
  <c r="I39" i="92"/>
  <c r="Q39" i="92"/>
  <c r="R39" i="92"/>
  <c r="S39" i="92"/>
  <c r="T39" i="92"/>
  <c r="U39" i="92"/>
  <c r="V39" i="92"/>
  <c r="W39" i="92"/>
  <c r="X39" i="92"/>
  <c r="Y39" i="92"/>
  <c r="Z39" i="92"/>
  <c r="AA39" i="92"/>
  <c r="AB39" i="92"/>
  <c r="AC39" i="92"/>
  <c r="AD39" i="92"/>
  <c r="AE39" i="92"/>
  <c r="AF39" i="92"/>
  <c r="I40" i="92"/>
  <c r="I112" i="92"/>
  <c r="Q40" i="92"/>
  <c r="R40" i="92"/>
  <c r="S40" i="92"/>
  <c r="T40" i="92"/>
  <c r="U40" i="92"/>
  <c r="V40" i="92"/>
  <c r="W40" i="92"/>
  <c r="X40" i="92"/>
  <c r="Y40" i="92"/>
  <c r="Z40" i="92"/>
  <c r="AA40" i="92"/>
  <c r="AB40" i="92"/>
  <c r="AC40" i="92"/>
  <c r="AD40" i="92"/>
  <c r="AE40" i="92"/>
  <c r="AF40" i="92"/>
  <c r="I41" i="92"/>
  <c r="I113" i="92"/>
  <c r="Q41" i="92"/>
  <c r="R41" i="92"/>
  <c r="S41" i="92"/>
  <c r="T41" i="92"/>
  <c r="U41" i="92"/>
  <c r="V41" i="92"/>
  <c r="W41" i="92"/>
  <c r="X41" i="92"/>
  <c r="Y41" i="92"/>
  <c r="Z41" i="92"/>
  <c r="AA41" i="92"/>
  <c r="AB41" i="92"/>
  <c r="AC41" i="92"/>
  <c r="AD41" i="92"/>
  <c r="AE41" i="92"/>
  <c r="AF41" i="92"/>
  <c r="I42" i="92"/>
  <c r="I114" i="92"/>
  <c r="Q42" i="92"/>
  <c r="R42" i="92"/>
  <c r="S42" i="92"/>
  <c r="T42" i="92"/>
  <c r="U42" i="92"/>
  <c r="V42" i="92"/>
  <c r="W42" i="92"/>
  <c r="X42" i="92"/>
  <c r="Y42" i="92"/>
  <c r="Z42" i="92"/>
  <c r="AA42" i="92"/>
  <c r="AB42" i="92"/>
  <c r="AC42" i="92"/>
  <c r="AD42" i="92"/>
  <c r="AE42" i="92"/>
  <c r="AF42" i="92"/>
  <c r="I43" i="92"/>
  <c r="I115" i="92"/>
  <c r="Q43" i="92"/>
  <c r="R43" i="92"/>
  <c r="S43" i="92"/>
  <c r="T43" i="92"/>
  <c r="U43" i="92"/>
  <c r="V43" i="92"/>
  <c r="W43" i="92"/>
  <c r="X43" i="92"/>
  <c r="Y43" i="92"/>
  <c r="Z43" i="92"/>
  <c r="AA43" i="92"/>
  <c r="AB43" i="92"/>
  <c r="AC43" i="92"/>
  <c r="AD43" i="92"/>
  <c r="AE43" i="92"/>
  <c r="AF43" i="92"/>
  <c r="I44" i="92"/>
  <c r="I116" i="92"/>
  <c r="Q44" i="92"/>
  <c r="R44" i="92"/>
  <c r="S44" i="92"/>
  <c r="T44" i="92"/>
  <c r="U44" i="92"/>
  <c r="V44" i="92"/>
  <c r="W44" i="92"/>
  <c r="X44" i="92"/>
  <c r="Y44" i="92"/>
  <c r="Z44" i="92"/>
  <c r="AA44" i="92"/>
  <c r="AB44" i="92"/>
  <c r="AC44" i="92"/>
  <c r="AD44" i="92"/>
  <c r="AE44" i="92"/>
  <c r="I45" i="92"/>
  <c r="I117" i="92"/>
  <c r="Q45" i="92"/>
  <c r="R45" i="92"/>
  <c r="S45" i="92"/>
  <c r="T45" i="92"/>
  <c r="U45" i="92"/>
  <c r="V45" i="92"/>
  <c r="W45" i="92"/>
  <c r="X45" i="92"/>
  <c r="Y45" i="92"/>
  <c r="Z45" i="92"/>
  <c r="AA45" i="92"/>
  <c r="AB45" i="92"/>
  <c r="AC45" i="92"/>
  <c r="AD45" i="92"/>
  <c r="AE45" i="92"/>
  <c r="AF45" i="92"/>
  <c r="I46" i="92"/>
  <c r="I118" i="92"/>
  <c r="Q46" i="92"/>
  <c r="R46" i="92"/>
  <c r="S46" i="92"/>
  <c r="T46" i="92"/>
  <c r="U46" i="92"/>
  <c r="V46" i="92"/>
  <c r="W46" i="92"/>
  <c r="X46" i="92"/>
  <c r="Y46" i="92"/>
  <c r="Z46" i="92"/>
  <c r="AA46" i="92"/>
  <c r="AB46" i="92"/>
  <c r="AC46" i="92"/>
  <c r="AD46" i="92"/>
  <c r="AE46" i="92"/>
  <c r="AF46" i="92"/>
  <c r="I47" i="92"/>
  <c r="Q47" i="92"/>
  <c r="R47" i="92"/>
  <c r="S47" i="92"/>
  <c r="T47" i="92"/>
  <c r="U47" i="92"/>
  <c r="V47" i="92"/>
  <c r="W47" i="92"/>
  <c r="X47" i="92"/>
  <c r="Y47" i="92"/>
  <c r="Z47" i="92"/>
  <c r="AA47" i="92"/>
  <c r="AB47" i="92"/>
  <c r="AC47" i="92"/>
  <c r="AD47" i="92"/>
  <c r="AE47" i="92"/>
  <c r="AF47" i="92"/>
  <c r="I48" i="92"/>
  <c r="I120" i="92"/>
  <c r="Q48" i="92"/>
  <c r="R48" i="92"/>
  <c r="S48" i="92"/>
  <c r="T48" i="92"/>
  <c r="U48" i="92"/>
  <c r="V48" i="92"/>
  <c r="W48" i="92"/>
  <c r="X48" i="92"/>
  <c r="Y48" i="92"/>
  <c r="Z48" i="92"/>
  <c r="AA48" i="92"/>
  <c r="AB48" i="92"/>
  <c r="AC48" i="92"/>
  <c r="AD48" i="92"/>
  <c r="AE48" i="92"/>
  <c r="AF48" i="92"/>
  <c r="I49" i="92"/>
  <c r="I121" i="92"/>
  <c r="Q49" i="92"/>
  <c r="R49" i="92"/>
  <c r="S49" i="92"/>
  <c r="T49" i="92"/>
  <c r="U49" i="92"/>
  <c r="V49" i="92"/>
  <c r="W49" i="92"/>
  <c r="X49" i="92"/>
  <c r="Y49" i="92"/>
  <c r="Z49" i="92"/>
  <c r="AA49" i="92"/>
  <c r="AB49" i="92"/>
  <c r="AC49" i="92"/>
  <c r="AD49" i="92"/>
  <c r="AE49" i="92"/>
  <c r="AF49" i="92"/>
  <c r="I50" i="92"/>
  <c r="I122" i="92"/>
  <c r="Q50" i="92"/>
  <c r="R50" i="92"/>
  <c r="S50" i="92"/>
  <c r="T50" i="92"/>
  <c r="U50" i="92"/>
  <c r="V50" i="92"/>
  <c r="W50" i="92"/>
  <c r="X50" i="92"/>
  <c r="Y50" i="92"/>
  <c r="Z50" i="92"/>
  <c r="AA50" i="92"/>
  <c r="AB50" i="92"/>
  <c r="AC50" i="92"/>
  <c r="AD50" i="92"/>
  <c r="AE50" i="92"/>
  <c r="I51" i="92"/>
  <c r="I123" i="92"/>
  <c r="O51" i="92"/>
  <c r="P51" i="92"/>
  <c r="Q51" i="92"/>
  <c r="R51" i="92"/>
  <c r="S51" i="92"/>
  <c r="T51" i="92"/>
  <c r="U51" i="92"/>
  <c r="V51" i="92"/>
  <c r="W51" i="92"/>
  <c r="X51" i="92"/>
  <c r="Y51" i="92"/>
  <c r="Z51" i="92"/>
  <c r="AA51" i="92"/>
  <c r="AB51" i="92"/>
  <c r="AC51" i="92"/>
  <c r="AD51" i="92"/>
  <c r="AE51" i="92"/>
  <c r="AF51" i="92"/>
  <c r="I52" i="92"/>
  <c r="I124" i="92"/>
  <c r="O52" i="92"/>
  <c r="P52" i="92"/>
  <c r="Q52" i="92"/>
  <c r="R52" i="92"/>
  <c r="S52" i="92"/>
  <c r="T52" i="92"/>
  <c r="U52" i="92"/>
  <c r="V52" i="92"/>
  <c r="W52" i="92"/>
  <c r="X52" i="92"/>
  <c r="Y52" i="92"/>
  <c r="Z52" i="92"/>
  <c r="AA52" i="92"/>
  <c r="AB52" i="92"/>
  <c r="AC52" i="92"/>
  <c r="AD52" i="92"/>
  <c r="AE52" i="92"/>
  <c r="AF52" i="92"/>
  <c r="I53" i="92"/>
  <c r="I125" i="92"/>
  <c r="O53" i="92"/>
  <c r="P53" i="92"/>
  <c r="Q53" i="92"/>
  <c r="R53" i="92"/>
  <c r="S53" i="92"/>
  <c r="T53" i="92"/>
  <c r="U53" i="92"/>
  <c r="V53" i="92"/>
  <c r="W53" i="92"/>
  <c r="X53" i="92"/>
  <c r="Y53" i="92"/>
  <c r="Z53" i="92"/>
  <c r="AA53" i="92"/>
  <c r="AB53" i="92"/>
  <c r="AC53" i="92"/>
  <c r="AD53" i="92"/>
  <c r="AE53" i="92"/>
  <c r="AF53" i="92"/>
  <c r="I54" i="92"/>
  <c r="I126" i="92"/>
  <c r="O54" i="92"/>
  <c r="P54" i="92"/>
  <c r="Q54" i="92"/>
  <c r="R54" i="92"/>
  <c r="S54" i="92"/>
  <c r="T54" i="92"/>
  <c r="U54" i="92"/>
  <c r="V54" i="92"/>
  <c r="W54" i="92"/>
  <c r="X54" i="92"/>
  <c r="Y54" i="92"/>
  <c r="Z54" i="92"/>
  <c r="AA54" i="92"/>
  <c r="AB54" i="92"/>
  <c r="AC54" i="92"/>
  <c r="AD54" i="92"/>
  <c r="AE54" i="92"/>
  <c r="I55" i="92"/>
  <c r="O55" i="92"/>
  <c r="P55" i="92"/>
  <c r="Q55" i="92"/>
  <c r="R55" i="92"/>
  <c r="S55" i="92"/>
  <c r="T55" i="92"/>
  <c r="U55" i="92"/>
  <c r="V55" i="92"/>
  <c r="W55" i="92"/>
  <c r="X55" i="92"/>
  <c r="Y55" i="92"/>
  <c r="Z55" i="92"/>
  <c r="AA55" i="92"/>
  <c r="AB55" i="92"/>
  <c r="AC55" i="92"/>
  <c r="AD55" i="92"/>
  <c r="AE55" i="92"/>
  <c r="I56" i="92"/>
  <c r="O56" i="92"/>
  <c r="P56" i="92"/>
  <c r="Q56" i="92"/>
  <c r="R56" i="92"/>
  <c r="S56" i="92"/>
  <c r="T56" i="92"/>
  <c r="U56" i="92"/>
  <c r="V56" i="92"/>
  <c r="W56" i="92"/>
  <c r="X56" i="92"/>
  <c r="Y56" i="92"/>
  <c r="Z56" i="92"/>
  <c r="AA56" i="92"/>
  <c r="AB56" i="92"/>
  <c r="AC56" i="92"/>
  <c r="AD56" i="92"/>
  <c r="AE56" i="92"/>
  <c r="I57" i="92"/>
  <c r="I129" i="92"/>
  <c r="O57" i="92"/>
  <c r="P57" i="92"/>
  <c r="Q57" i="92"/>
  <c r="R57" i="92"/>
  <c r="S57" i="92"/>
  <c r="T57" i="92"/>
  <c r="U57" i="92"/>
  <c r="V57" i="92"/>
  <c r="W57" i="92"/>
  <c r="X57" i="92"/>
  <c r="Y57" i="92"/>
  <c r="Z57" i="92"/>
  <c r="AA57" i="92"/>
  <c r="AB57" i="92"/>
  <c r="AC57" i="92"/>
  <c r="AD57" i="92"/>
  <c r="AE57" i="92"/>
  <c r="AF57" i="92"/>
  <c r="I58" i="92"/>
  <c r="I130" i="92"/>
  <c r="O58" i="92"/>
  <c r="P58" i="92"/>
  <c r="Q58" i="92"/>
  <c r="R58" i="92"/>
  <c r="S58" i="92"/>
  <c r="T58" i="92"/>
  <c r="U58" i="92"/>
  <c r="V58" i="92"/>
  <c r="W58" i="92"/>
  <c r="X58" i="92"/>
  <c r="Y58" i="92"/>
  <c r="Z58" i="92"/>
  <c r="AA58" i="92"/>
  <c r="AB58" i="92"/>
  <c r="AC58" i="92"/>
  <c r="AD58" i="92"/>
  <c r="AE58" i="92"/>
  <c r="AF58" i="92"/>
  <c r="I59" i="92"/>
  <c r="O59" i="92"/>
  <c r="P59" i="92"/>
  <c r="Q59" i="92"/>
  <c r="R59" i="92"/>
  <c r="S59" i="92"/>
  <c r="T59" i="92"/>
  <c r="U59" i="92"/>
  <c r="V59" i="92"/>
  <c r="W59" i="92"/>
  <c r="X59" i="92"/>
  <c r="Y59" i="92"/>
  <c r="Z59" i="92"/>
  <c r="AA59" i="92"/>
  <c r="AB59" i="92"/>
  <c r="AC59" i="92"/>
  <c r="AD59" i="92"/>
  <c r="AE59" i="92"/>
  <c r="AF59" i="92"/>
  <c r="I60" i="92"/>
  <c r="I132" i="92"/>
  <c r="O60" i="92"/>
  <c r="P60" i="92"/>
  <c r="Q60" i="92"/>
  <c r="R60" i="92"/>
  <c r="S60" i="92"/>
  <c r="T60" i="92"/>
  <c r="U60" i="92"/>
  <c r="V60" i="92"/>
  <c r="W60" i="92"/>
  <c r="X60" i="92"/>
  <c r="Y60" i="92"/>
  <c r="Z60" i="92"/>
  <c r="AA60" i="92"/>
  <c r="AB60" i="92"/>
  <c r="AC60" i="92"/>
  <c r="AD60" i="92"/>
  <c r="AE60" i="92"/>
  <c r="AF60" i="92"/>
  <c r="I61" i="92"/>
  <c r="O61" i="92"/>
  <c r="P61" i="92"/>
  <c r="Q61" i="92"/>
  <c r="R61" i="92"/>
  <c r="S61" i="92"/>
  <c r="T61" i="92"/>
  <c r="U61" i="92"/>
  <c r="V61" i="92"/>
  <c r="W61" i="92"/>
  <c r="X61" i="92"/>
  <c r="Y61" i="92"/>
  <c r="Z61" i="92"/>
  <c r="AA61" i="92"/>
  <c r="AB61" i="92"/>
  <c r="AC61" i="92"/>
  <c r="AD61" i="92"/>
  <c r="AE61" i="92"/>
  <c r="AF61" i="92"/>
  <c r="I62" i="92"/>
  <c r="I134" i="92"/>
  <c r="O62" i="92"/>
  <c r="P62" i="92"/>
  <c r="Q62" i="92"/>
  <c r="R62" i="92"/>
  <c r="S62" i="92"/>
  <c r="T62" i="92"/>
  <c r="U62" i="92"/>
  <c r="V62" i="92"/>
  <c r="W62" i="92"/>
  <c r="X62" i="92"/>
  <c r="Y62" i="92"/>
  <c r="Z62" i="92"/>
  <c r="AA62" i="92"/>
  <c r="AB62" i="92"/>
  <c r="AC62" i="92"/>
  <c r="AD62" i="92"/>
  <c r="AE62" i="92"/>
  <c r="AF62" i="92"/>
  <c r="I63" i="92"/>
  <c r="I135" i="92"/>
  <c r="L63" i="92"/>
  <c r="M63" i="92"/>
  <c r="N63" i="92"/>
  <c r="O63" i="92"/>
  <c r="P63" i="92"/>
  <c r="Q63" i="92"/>
  <c r="R63" i="92"/>
  <c r="S63" i="92"/>
  <c r="T63" i="92"/>
  <c r="U63" i="92"/>
  <c r="V63" i="92"/>
  <c r="W63" i="92"/>
  <c r="X63" i="92"/>
  <c r="Y63" i="92"/>
  <c r="Z63" i="92"/>
  <c r="AA63" i="92"/>
  <c r="AB63" i="92"/>
  <c r="AC63" i="92"/>
  <c r="AD63" i="92"/>
  <c r="AE63" i="92"/>
  <c r="AF63" i="92"/>
  <c r="I64" i="92"/>
  <c r="I136" i="92"/>
  <c r="L64" i="92"/>
  <c r="M64" i="92"/>
  <c r="N64" i="92"/>
  <c r="O64" i="92"/>
  <c r="P64" i="92"/>
  <c r="Q64" i="92"/>
  <c r="R64" i="92"/>
  <c r="S64" i="92"/>
  <c r="T64" i="92"/>
  <c r="U64" i="92"/>
  <c r="V64" i="92"/>
  <c r="W64" i="92"/>
  <c r="X64" i="92"/>
  <c r="Y64" i="92"/>
  <c r="Z64" i="92"/>
  <c r="AA64" i="92"/>
  <c r="AB64" i="92"/>
  <c r="AC64" i="92"/>
  <c r="AD64" i="92"/>
  <c r="AE64" i="92"/>
  <c r="AF64" i="92"/>
  <c r="I65" i="92"/>
  <c r="L65" i="92"/>
  <c r="M65" i="92"/>
  <c r="N65" i="92"/>
  <c r="O65" i="92"/>
  <c r="P65" i="92"/>
  <c r="Q65" i="92"/>
  <c r="R65" i="92"/>
  <c r="S65" i="92"/>
  <c r="T65" i="92"/>
  <c r="U65" i="92"/>
  <c r="V65" i="92"/>
  <c r="W65" i="92"/>
  <c r="X65" i="92"/>
  <c r="Y65" i="92"/>
  <c r="Z65" i="92"/>
  <c r="AA65" i="92"/>
  <c r="AB65" i="92"/>
  <c r="AC65" i="92"/>
  <c r="AD65" i="92"/>
  <c r="AE65" i="92"/>
  <c r="AF65" i="92"/>
  <c r="I66" i="92"/>
  <c r="I138" i="92"/>
  <c r="L66" i="92"/>
  <c r="M66" i="92"/>
  <c r="N66" i="92"/>
  <c r="O66" i="92"/>
  <c r="P66" i="92"/>
  <c r="Q66" i="92"/>
  <c r="R66" i="92"/>
  <c r="S66" i="92"/>
  <c r="T66" i="92"/>
  <c r="U66" i="92"/>
  <c r="V66" i="92"/>
  <c r="W66" i="92"/>
  <c r="X66" i="92"/>
  <c r="Y66" i="92"/>
  <c r="Z66" i="92"/>
  <c r="AA66" i="92"/>
  <c r="AB66" i="92"/>
  <c r="AC66" i="92"/>
  <c r="AD66" i="92"/>
  <c r="AE66" i="92"/>
  <c r="AF66" i="92"/>
  <c r="I67" i="92"/>
  <c r="I139" i="92"/>
  <c r="L67" i="92"/>
  <c r="M67" i="92"/>
  <c r="N67" i="92"/>
  <c r="O67" i="92"/>
  <c r="P67" i="92"/>
  <c r="Q67" i="92"/>
  <c r="R67" i="92"/>
  <c r="S67" i="92"/>
  <c r="T67" i="92"/>
  <c r="U67" i="92"/>
  <c r="V67" i="92"/>
  <c r="W67" i="92"/>
  <c r="X67" i="92"/>
  <c r="Y67" i="92"/>
  <c r="Z67" i="92"/>
  <c r="AA67" i="92"/>
  <c r="AB67" i="92"/>
  <c r="AC67" i="92"/>
  <c r="AD67" i="92"/>
  <c r="AE67" i="92"/>
  <c r="I68" i="92"/>
  <c r="L68" i="92"/>
  <c r="M68" i="92"/>
  <c r="N68" i="92"/>
  <c r="O68" i="92"/>
  <c r="P68" i="92"/>
  <c r="Q68" i="92"/>
  <c r="R68" i="92"/>
  <c r="S68" i="92"/>
  <c r="T68" i="92"/>
  <c r="U68" i="92"/>
  <c r="V68" i="92"/>
  <c r="W68" i="92"/>
  <c r="X68" i="92"/>
  <c r="Y68" i="92"/>
  <c r="Z68" i="92"/>
  <c r="AA68" i="92"/>
  <c r="AB68" i="92"/>
  <c r="AC68" i="92"/>
  <c r="AD68" i="92"/>
  <c r="AE68" i="92"/>
  <c r="I69" i="92"/>
  <c r="L69" i="92"/>
  <c r="M69" i="92"/>
  <c r="N69" i="92"/>
  <c r="O69" i="92"/>
  <c r="P69" i="92"/>
  <c r="Q69" i="92"/>
  <c r="R69" i="92"/>
  <c r="S69" i="92"/>
  <c r="T69" i="92"/>
  <c r="U69" i="92"/>
  <c r="V69" i="92"/>
  <c r="W69" i="92"/>
  <c r="X69" i="92"/>
  <c r="Y69" i="92"/>
  <c r="Z69" i="92"/>
  <c r="AA69" i="92"/>
  <c r="AB69" i="92"/>
  <c r="AC69" i="92"/>
  <c r="AD69" i="92"/>
  <c r="AE69" i="92"/>
  <c r="AF69" i="92"/>
  <c r="I70" i="92"/>
  <c r="I142" i="92"/>
  <c r="L70" i="92"/>
  <c r="M70" i="92"/>
  <c r="N70" i="92"/>
  <c r="O70" i="92"/>
  <c r="P70" i="92"/>
  <c r="Q70" i="92"/>
  <c r="R70" i="92"/>
  <c r="S70" i="92"/>
  <c r="T70" i="92"/>
  <c r="U70" i="92"/>
  <c r="V70" i="92"/>
  <c r="W70" i="92"/>
  <c r="X70" i="92"/>
  <c r="Y70" i="92"/>
  <c r="Z70" i="92"/>
  <c r="AA70" i="92"/>
  <c r="AB70" i="92"/>
  <c r="AC70" i="92"/>
  <c r="AD70" i="92"/>
  <c r="AE70" i="92"/>
  <c r="AF70" i="92"/>
  <c r="I71" i="92"/>
  <c r="I143" i="92"/>
  <c r="L71" i="92"/>
  <c r="M71" i="92"/>
  <c r="N71" i="92"/>
  <c r="O71" i="92"/>
  <c r="P71" i="92"/>
  <c r="Q71" i="92"/>
  <c r="R71" i="92"/>
  <c r="S71" i="92"/>
  <c r="T71" i="92"/>
  <c r="U71" i="92"/>
  <c r="V71" i="92"/>
  <c r="W71" i="92"/>
  <c r="X71" i="92"/>
  <c r="Y71" i="92"/>
  <c r="Z71" i="92"/>
  <c r="AA71" i="92"/>
  <c r="AB71" i="92"/>
  <c r="AC71" i="92"/>
  <c r="AD71" i="92"/>
  <c r="AE71" i="92"/>
  <c r="AF71" i="92"/>
  <c r="I72" i="92"/>
  <c r="L72" i="92"/>
  <c r="M72" i="92"/>
  <c r="N72" i="92"/>
  <c r="O72" i="92"/>
  <c r="P72" i="92"/>
  <c r="Q72" i="92"/>
  <c r="R72" i="92"/>
  <c r="S72" i="92"/>
  <c r="T72" i="92"/>
  <c r="U72" i="92"/>
  <c r="V72" i="92"/>
  <c r="W72" i="92"/>
  <c r="X72" i="92"/>
  <c r="Y72" i="92"/>
  <c r="Z72" i="92"/>
  <c r="AA72" i="92"/>
  <c r="AB72" i="92"/>
  <c r="AC72" i="92"/>
  <c r="AD72" i="92"/>
  <c r="AE72" i="92"/>
  <c r="AF72" i="92"/>
  <c r="I73" i="92"/>
  <c r="I145" i="92"/>
  <c r="L73" i="92"/>
  <c r="M73" i="92"/>
  <c r="N73" i="92"/>
  <c r="O73" i="92"/>
  <c r="P73" i="92"/>
  <c r="Q73" i="92"/>
  <c r="R73" i="92"/>
  <c r="S73" i="92"/>
  <c r="T73" i="92"/>
  <c r="U73" i="92"/>
  <c r="V73" i="92"/>
  <c r="W73" i="92"/>
  <c r="X73" i="92"/>
  <c r="Y73" i="92"/>
  <c r="Z73" i="92"/>
  <c r="AA73" i="92"/>
  <c r="AB73" i="92"/>
  <c r="AC73" i="92"/>
  <c r="AD73" i="92"/>
  <c r="AE73" i="92"/>
  <c r="I74" i="92"/>
  <c r="I146" i="92"/>
  <c r="L74" i="92"/>
  <c r="M74" i="92"/>
  <c r="N74" i="92"/>
  <c r="O74" i="92"/>
  <c r="P74" i="92"/>
  <c r="Q74" i="92"/>
  <c r="R74" i="92"/>
  <c r="S74" i="92"/>
  <c r="T74" i="92"/>
  <c r="U74" i="92"/>
  <c r="V74" i="92"/>
  <c r="W74" i="92"/>
  <c r="X74" i="92"/>
  <c r="Y74" i="92"/>
  <c r="Z74" i="92"/>
  <c r="AA74" i="92"/>
  <c r="AB74" i="92"/>
  <c r="AC74" i="92"/>
  <c r="AD74" i="92"/>
  <c r="AE74" i="92"/>
  <c r="AF74" i="92"/>
  <c r="I75" i="92"/>
  <c r="I147" i="92"/>
  <c r="L75" i="92"/>
  <c r="M75" i="92"/>
  <c r="N75" i="92"/>
  <c r="O75" i="92"/>
  <c r="P75" i="92"/>
  <c r="Q75" i="92"/>
  <c r="R75" i="92"/>
  <c r="S75" i="92"/>
  <c r="T75" i="92"/>
  <c r="U75" i="92"/>
  <c r="V75" i="92"/>
  <c r="W75" i="92"/>
  <c r="X75" i="92"/>
  <c r="Y75" i="92"/>
  <c r="Z75" i="92"/>
  <c r="AA75" i="92"/>
  <c r="AB75" i="92"/>
  <c r="AC75" i="92"/>
  <c r="AD75" i="92"/>
  <c r="AE75" i="92"/>
  <c r="AF75" i="92"/>
  <c r="I99" i="92"/>
  <c r="S99" i="92"/>
  <c r="T99" i="92"/>
  <c r="U99" i="92"/>
  <c r="V99" i="92"/>
  <c r="W99" i="92"/>
  <c r="X99" i="92"/>
  <c r="Y99" i="92"/>
  <c r="Z99" i="92"/>
  <c r="AA99" i="92"/>
  <c r="AB99" i="92"/>
  <c r="AF99" i="92"/>
  <c r="AH99" i="92"/>
  <c r="S100" i="92"/>
  <c r="T100" i="92"/>
  <c r="U100" i="92"/>
  <c r="V100" i="92"/>
  <c r="W100" i="92"/>
  <c r="X100" i="92"/>
  <c r="Y100" i="92"/>
  <c r="Z100" i="92"/>
  <c r="AA100" i="92"/>
  <c r="AB100" i="92"/>
  <c r="AF100" i="92"/>
  <c r="AH100" i="92"/>
  <c r="S101" i="92"/>
  <c r="T101" i="92"/>
  <c r="U101" i="92"/>
  <c r="V101" i="92"/>
  <c r="W101" i="92"/>
  <c r="X101" i="92"/>
  <c r="Y101" i="92"/>
  <c r="Z101" i="92"/>
  <c r="AA101" i="92"/>
  <c r="AB101" i="92"/>
  <c r="AF101" i="92"/>
  <c r="AH101" i="92"/>
  <c r="S102" i="92"/>
  <c r="T102" i="92"/>
  <c r="U102" i="92"/>
  <c r="V102" i="92"/>
  <c r="W102" i="92"/>
  <c r="X102" i="92"/>
  <c r="Y102" i="92"/>
  <c r="Z102" i="92"/>
  <c r="AA102" i="92"/>
  <c r="AB102" i="92"/>
  <c r="AC102" i="92"/>
  <c r="AD102" i="92"/>
  <c r="AE102" i="92"/>
  <c r="AF102" i="92"/>
  <c r="AH102" i="92"/>
  <c r="S103" i="92"/>
  <c r="T103" i="92"/>
  <c r="U103" i="92"/>
  <c r="V103" i="92"/>
  <c r="W103" i="92"/>
  <c r="X103" i="92"/>
  <c r="Y103" i="92"/>
  <c r="Z103" i="92"/>
  <c r="AA103" i="92"/>
  <c r="AB103" i="92"/>
  <c r="AC103" i="92"/>
  <c r="AD103" i="92"/>
  <c r="AE103" i="92"/>
  <c r="AF103" i="92"/>
  <c r="AH103" i="92"/>
  <c r="I104" i="92"/>
  <c r="S104" i="92"/>
  <c r="T104" i="92"/>
  <c r="U104" i="92"/>
  <c r="V104" i="92"/>
  <c r="W104" i="92"/>
  <c r="X104" i="92"/>
  <c r="Y104" i="92"/>
  <c r="Z104" i="92"/>
  <c r="AA104" i="92"/>
  <c r="AB104" i="92"/>
  <c r="AC104" i="92"/>
  <c r="AD104" i="92"/>
  <c r="AE104" i="92"/>
  <c r="AF104" i="92"/>
  <c r="AH104" i="92"/>
  <c r="I105" i="92"/>
  <c r="S105" i="92"/>
  <c r="T105" i="92"/>
  <c r="U105" i="92"/>
  <c r="V105" i="92"/>
  <c r="W105" i="92"/>
  <c r="X105" i="92"/>
  <c r="Y105" i="92"/>
  <c r="Z105" i="92"/>
  <c r="AA105" i="92"/>
  <c r="AB105" i="92"/>
  <c r="AC105" i="92"/>
  <c r="AD105" i="92"/>
  <c r="AE105" i="92"/>
  <c r="AF105" i="92"/>
  <c r="AH105" i="92"/>
  <c r="S106" i="92"/>
  <c r="T106" i="92"/>
  <c r="U106" i="92"/>
  <c r="V106" i="92"/>
  <c r="W106" i="92"/>
  <c r="X106" i="92"/>
  <c r="Y106" i="92"/>
  <c r="Z106" i="92"/>
  <c r="AA106" i="92"/>
  <c r="AB106" i="92"/>
  <c r="AC106" i="92"/>
  <c r="AD106" i="92"/>
  <c r="AE106" i="92"/>
  <c r="AF106" i="92"/>
  <c r="AH106" i="92"/>
  <c r="I107" i="92"/>
  <c r="S107" i="92"/>
  <c r="T107" i="92"/>
  <c r="U107" i="92"/>
  <c r="V107" i="92"/>
  <c r="W107" i="92"/>
  <c r="X107" i="92"/>
  <c r="Y107" i="92"/>
  <c r="Z107" i="92"/>
  <c r="AA107" i="92"/>
  <c r="AB107" i="92"/>
  <c r="AC107" i="92"/>
  <c r="AD107" i="92"/>
  <c r="AE107" i="92"/>
  <c r="AF107" i="92"/>
  <c r="AH107" i="92"/>
  <c r="S108" i="92"/>
  <c r="T108" i="92"/>
  <c r="U108" i="92"/>
  <c r="V108" i="92"/>
  <c r="W108" i="92"/>
  <c r="X108" i="92"/>
  <c r="Y108" i="92"/>
  <c r="Z108" i="92"/>
  <c r="AA108" i="92"/>
  <c r="AB108" i="92"/>
  <c r="AC108" i="92"/>
  <c r="AD108" i="92"/>
  <c r="AE108" i="92"/>
  <c r="AF108" i="92"/>
  <c r="AH108" i="92"/>
  <c r="I109" i="92"/>
  <c r="S109" i="92"/>
  <c r="T109" i="92"/>
  <c r="U109" i="92"/>
  <c r="V109" i="92"/>
  <c r="W109" i="92"/>
  <c r="X109" i="92"/>
  <c r="Y109" i="92"/>
  <c r="Z109" i="92"/>
  <c r="AA109" i="92"/>
  <c r="AB109" i="92"/>
  <c r="AC109" i="92"/>
  <c r="AD109" i="92"/>
  <c r="AE109" i="92"/>
  <c r="AF109" i="92"/>
  <c r="AH109" i="92"/>
  <c r="I110" i="92"/>
  <c r="S110" i="92"/>
  <c r="T110" i="92"/>
  <c r="U110" i="92"/>
  <c r="V110" i="92"/>
  <c r="W110" i="92"/>
  <c r="X110" i="92"/>
  <c r="Y110" i="92"/>
  <c r="Z110" i="92"/>
  <c r="AA110" i="92"/>
  <c r="AB110" i="92"/>
  <c r="AC110" i="92"/>
  <c r="AD110" i="92"/>
  <c r="AE110" i="92"/>
  <c r="AF110" i="92"/>
  <c r="AH110" i="92"/>
  <c r="I111" i="92"/>
  <c r="Q111" i="92"/>
  <c r="R111" i="92"/>
  <c r="S111" i="92"/>
  <c r="T111" i="92"/>
  <c r="U111" i="92"/>
  <c r="V111" i="92"/>
  <c r="W111" i="92"/>
  <c r="X111" i="92"/>
  <c r="Y111" i="92"/>
  <c r="Z111" i="92"/>
  <c r="AA111" i="92"/>
  <c r="AB111" i="92"/>
  <c r="AC111" i="92"/>
  <c r="AD111" i="92"/>
  <c r="AE111" i="92"/>
  <c r="AF111" i="92"/>
  <c r="AH111" i="92"/>
  <c r="Q112" i="92"/>
  <c r="R112" i="92"/>
  <c r="S112" i="92"/>
  <c r="T112" i="92"/>
  <c r="U112" i="92"/>
  <c r="V112" i="92"/>
  <c r="W112" i="92"/>
  <c r="X112" i="92"/>
  <c r="Y112" i="92"/>
  <c r="Z112" i="92"/>
  <c r="AA112" i="92"/>
  <c r="AB112" i="92"/>
  <c r="AC112" i="92"/>
  <c r="AD112" i="92"/>
  <c r="AE112" i="92"/>
  <c r="AF112" i="92"/>
  <c r="AH112" i="92"/>
  <c r="Q113" i="92"/>
  <c r="R113" i="92"/>
  <c r="S113" i="92"/>
  <c r="T113" i="92"/>
  <c r="U113" i="92"/>
  <c r="V113" i="92"/>
  <c r="W113" i="92"/>
  <c r="X113" i="92"/>
  <c r="Y113" i="92"/>
  <c r="Z113" i="92"/>
  <c r="AA113" i="92"/>
  <c r="AB113" i="92"/>
  <c r="AC113" i="92"/>
  <c r="AD113" i="92"/>
  <c r="AE113" i="92"/>
  <c r="AF113" i="92"/>
  <c r="AH113" i="92"/>
  <c r="Q114" i="92"/>
  <c r="R114" i="92"/>
  <c r="S114" i="92"/>
  <c r="T114" i="92"/>
  <c r="U114" i="92"/>
  <c r="V114" i="92"/>
  <c r="W114" i="92"/>
  <c r="X114" i="92"/>
  <c r="Y114" i="92"/>
  <c r="Z114" i="92"/>
  <c r="AA114" i="92"/>
  <c r="AB114" i="92"/>
  <c r="AC114" i="92"/>
  <c r="AD114" i="92"/>
  <c r="AE114" i="92"/>
  <c r="AF114" i="92"/>
  <c r="AH114" i="92"/>
  <c r="Q115" i="92"/>
  <c r="R115" i="92"/>
  <c r="S115" i="92"/>
  <c r="T115" i="92"/>
  <c r="U115" i="92"/>
  <c r="V115" i="92"/>
  <c r="W115" i="92"/>
  <c r="X115" i="92"/>
  <c r="Y115" i="92"/>
  <c r="Z115" i="92"/>
  <c r="AA115" i="92"/>
  <c r="AB115" i="92"/>
  <c r="AC115" i="92"/>
  <c r="AD115" i="92"/>
  <c r="AE115" i="92"/>
  <c r="AF115" i="92"/>
  <c r="AH115" i="92"/>
  <c r="Q116" i="92"/>
  <c r="R116" i="92"/>
  <c r="S116" i="92"/>
  <c r="T116" i="92"/>
  <c r="U116" i="92"/>
  <c r="V116" i="92"/>
  <c r="W116" i="92"/>
  <c r="X116" i="92"/>
  <c r="Y116" i="92"/>
  <c r="Z116" i="92"/>
  <c r="AA116" i="92"/>
  <c r="AB116" i="92"/>
  <c r="AC116" i="92"/>
  <c r="AD116" i="92"/>
  <c r="AE116" i="92"/>
  <c r="AF116" i="92"/>
  <c r="AH116" i="92"/>
  <c r="Q117" i="92"/>
  <c r="R117" i="92"/>
  <c r="S117" i="92"/>
  <c r="T117" i="92"/>
  <c r="U117" i="92"/>
  <c r="V117" i="92"/>
  <c r="W117" i="92"/>
  <c r="X117" i="92"/>
  <c r="Y117" i="92"/>
  <c r="Z117" i="92"/>
  <c r="AA117" i="92"/>
  <c r="AB117" i="92"/>
  <c r="AC117" i="92"/>
  <c r="AD117" i="92"/>
  <c r="AE117" i="92"/>
  <c r="AF117" i="92"/>
  <c r="AH117" i="92"/>
  <c r="Q118" i="92"/>
  <c r="R118" i="92"/>
  <c r="S118" i="92"/>
  <c r="T118" i="92"/>
  <c r="U118" i="92"/>
  <c r="V118" i="92"/>
  <c r="W118" i="92"/>
  <c r="X118" i="92"/>
  <c r="Y118" i="92"/>
  <c r="Z118" i="92"/>
  <c r="AA118" i="92"/>
  <c r="AB118" i="92"/>
  <c r="AC118" i="92"/>
  <c r="AD118" i="92"/>
  <c r="AE118" i="92"/>
  <c r="AF118" i="92"/>
  <c r="AH118" i="92"/>
  <c r="I119" i="92"/>
  <c r="Q119" i="92"/>
  <c r="R119" i="92"/>
  <c r="S119" i="92"/>
  <c r="T119" i="92"/>
  <c r="U119" i="92"/>
  <c r="V119" i="92"/>
  <c r="W119" i="92"/>
  <c r="X119" i="92"/>
  <c r="Y119" i="92"/>
  <c r="Z119" i="92"/>
  <c r="AA119" i="92"/>
  <c r="AB119" i="92"/>
  <c r="AC119" i="92"/>
  <c r="AD119" i="92"/>
  <c r="AE119" i="92"/>
  <c r="AF119" i="92"/>
  <c r="AH119" i="92"/>
  <c r="Q120" i="92"/>
  <c r="R120" i="92"/>
  <c r="S120" i="92"/>
  <c r="T120" i="92"/>
  <c r="U120" i="92"/>
  <c r="V120" i="92"/>
  <c r="W120" i="92"/>
  <c r="X120" i="92"/>
  <c r="Y120" i="92"/>
  <c r="Z120" i="92"/>
  <c r="AA120" i="92"/>
  <c r="AB120" i="92"/>
  <c r="AC120" i="92"/>
  <c r="AD120" i="92"/>
  <c r="AE120" i="92"/>
  <c r="AF120" i="92"/>
  <c r="AH120" i="92"/>
  <c r="Q121" i="92"/>
  <c r="R121" i="92"/>
  <c r="S121" i="92"/>
  <c r="T121" i="92"/>
  <c r="U121" i="92"/>
  <c r="V121" i="92"/>
  <c r="W121" i="92"/>
  <c r="X121" i="92"/>
  <c r="Y121" i="92"/>
  <c r="Z121" i="92"/>
  <c r="AA121" i="92"/>
  <c r="AB121" i="92"/>
  <c r="AC121" i="92"/>
  <c r="AD121" i="92"/>
  <c r="AE121" i="92"/>
  <c r="AF121" i="92"/>
  <c r="AH121" i="92"/>
  <c r="Q122" i="92"/>
  <c r="R122" i="92"/>
  <c r="S122" i="92"/>
  <c r="T122" i="92"/>
  <c r="U122" i="92"/>
  <c r="V122" i="92"/>
  <c r="W122" i="92"/>
  <c r="X122" i="92"/>
  <c r="Y122" i="92"/>
  <c r="Z122" i="92"/>
  <c r="AA122" i="92"/>
  <c r="AB122" i="92"/>
  <c r="AC122" i="92"/>
  <c r="AD122" i="92"/>
  <c r="AE122" i="92"/>
  <c r="AF122" i="92"/>
  <c r="AH122" i="92"/>
  <c r="O123" i="92"/>
  <c r="P123" i="92"/>
  <c r="Q123" i="92"/>
  <c r="R123" i="92"/>
  <c r="S123" i="92"/>
  <c r="T123" i="92"/>
  <c r="U123" i="92"/>
  <c r="V123" i="92"/>
  <c r="W123" i="92"/>
  <c r="X123" i="92"/>
  <c r="Y123" i="92"/>
  <c r="Z123" i="92"/>
  <c r="AA123" i="92"/>
  <c r="AB123" i="92"/>
  <c r="AC123" i="92"/>
  <c r="AD123" i="92"/>
  <c r="AE123" i="92"/>
  <c r="AF123" i="92"/>
  <c r="AH123" i="92"/>
  <c r="O124" i="92"/>
  <c r="P124" i="92"/>
  <c r="Q124" i="92"/>
  <c r="R124" i="92"/>
  <c r="S124" i="92"/>
  <c r="T124" i="92"/>
  <c r="U124" i="92"/>
  <c r="V124" i="92"/>
  <c r="W124" i="92"/>
  <c r="X124" i="92"/>
  <c r="Y124" i="92"/>
  <c r="Z124" i="92"/>
  <c r="AA124" i="92"/>
  <c r="AB124" i="92"/>
  <c r="AC124" i="92"/>
  <c r="AD124" i="92"/>
  <c r="AE124" i="92"/>
  <c r="AF124" i="92"/>
  <c r="AH124" i="92"/>
  <c r="O125" i="92"/>
  <c r="P125" i="92"/>
  <c r="Q125" i="92"/>
  <c r="R125" i="92"/>
  <c r="S125" i="92"/>
  <c r="T125" i="92"/>
  <c r="U125" i="92"/>
  <c r="V125" i="92"/>
  <c r="W125" i="92"/>
  <c r="X125" i="92"/>
  <c r="Y125" i="92"/>
  <c r="Z125" i="92"/>
  <c r="AA125" i="92"/>
  <c r="AB125" i="92"/>
  <c r="AC125" i="92"/>
  <c r="AD125" i="92"/>
  <c r="AE125" i="92"/>
  <c r="AF125" i="92"/>
  <c r="AH125" i="92"/>
  <c r="O126" i="92"/>
  <c r="P126" i="92"/>
  <c r="Q126" i="92"/>
  <c r="R126" i="92"/>
  <c r="S126" i="92"/>
  <c r="T126" i="92"/>
  <c r="U126" i="92"/>
  <c r="V126" i="92"/>
  <c r="W126" i="92"/>
  <c r="X126" i="92"/>
  <c r="Y126" i="92"/>
  <c r="Z126" i="92"/>
  <c r="AA126" i="92"/>
  <c r="AB126" i="92"/>
  <c r="AC126" i="92"/>
  <c r="AD126" i="92"/>
  <c r="AE126" i="92"/>
  <c r="AF126" i="92"/>
  <c r="AH126" i="92"/>
  <c r="I127" i="92"/>
  <c r="O127" i="92"/>
  <c r="P127" i="92"/>
  <c r="Q127" i="92"/>
  <c r="R127" i="92"/>
  <c r="S127" i="92"/>
  <c r="T127" i="92"/>
  <c r="U127" i="92"/>
  <c r="V127" i="92"/>
  <c r="W127" i="92"/>
  <c r="X127" i="92"/>
  <c r="Y127" i="92"/>
  <c r="Z127" i="92"/>
  <c r="AA127" i="92"/>
  <c r="AB127" i="92"/>
  <c r="AC127" i="92"/>
  <c r="AD127" i="92"/>
  <c r="AE127" i="92"/>
  <c r="AF127" i="92"/>
  <c r="AH127" i="92"/>
  <c r="I128" i="92"/>
  <c r="O128" i="92"/>
  <c r="P128" i="92"/>
  <c r="Q128" i="92"/>
  <c r="R128" i="92"/>
  <c r="S128" i="92"/>
  <c r="T128" i="92"/>
  <c r="U128" i="92"/>
  <c r="V128" i="92"/>
  <c r="W128" i="92"/>
  <c r="X128" i="92"/>
  <c r="Y128" i="92"/>
  <c r="Z128" i="92"/>
  <c r="AA128" i="92"/>
  <c r="AB128" i="92"/>
  <c r="AC128" i="92"/>
  <c r="AD128" i="92"/>
  <c r="AE128" i="92"/>
  <c r="AF128" i="92"/>
  <c r="AH128" i="92"/>
  <c r="O129" i="92"/>
  <c r="P129" i="92"/>
  <c r="Q129" i="92"/>
  <c r="R129" i="92"/>
  <c r="S129" i="92"/>
  <c r="T129" i="92"/>
  <c r="U129" i="92"/>
  <c r="V129" i="92"/>
  <c r="W129" i="92"/>
  <c r="X129" i="92"/>
  <c r="Y129" i="92"/>
  <c r="Z129" i="92"/>
  <c r="AA129" i="92"/>
  <c r="AB129" i="92"/>
  <c r="AC129" i="92"/>
  <c r="AD129" i="92"/>
  <c r="AE129" i="92"/>
  <c r="AF129" i="92"/>
  <c r="AH129" i="92"/>
  <c r="O130" i="92"/>
  <c r="P130" i="92"/>
  <c r="Q130" i="92"/>
  <c r="R130" i="92"/>
  <c r="S130" i="92"/>
  <c r="T130" i="92"/>
  <c r="U130" i="92"/>
  <c r="V130" i="92"/>
  <c r="W130" i="92"/>
  <c r="X130" i="92"/>
  <c r="Y130" i="92"/>
  <c r="Z130" i="92"/>
  <c r="AA130" i="92"/>
  <c r="AB130" i="92"/>
  <c r="AC130" i="92"/>
  <c r="AD130" i="92"/>
  <c r="AE130" i="92"/>
  <c r="AF130" i="92"/>
  <c r="AH130" i="92"/>
  <c r="I131" i="92"/>
  <c r="O131" i="92"/>
  <c r="P131" i="92"/>
  <c r="Q131" i="92"/>
  <c r="R131" i="92"/>
  <c r="S131" i="92"/>
  <c r="T131" i="92"/>
  <c r="U131" i="92"/>
  <c r="V131" i="92"/>
  <c r="W131" i="92"/>
  <c r="X131" i="92"/>
  <c r="Y131" i="92"/>
  <c r="Z131" i="92"/>
  <c r="AA131" i="92"/>
  <c r="AB131" i="92"/>
  <c r="AC131" i="92"/>
  <c r="AD131" i="92"/>
  <c r="AE131" i="92"/>
  <c r="AF131" i="92"/>
  <c r="AH131" i="92"/>
  <c r="O132" i="92"/>
  <c r="P132" i="92"/>
  <c r="Q132" i="92"/>
  <c r="R132" i="92"/>
  <c r="S132" i="92"/>
  <c r="T132" i="92"/>
  <c r="U132" i="92"/>
  <c r="V132" i="92"/>
  <c r="W132" i="92"/>
  <c r="X132" i="92"/>
  <c r="Y132" i="92"/>
  <c r="Z132" i="92"/>
  <c r="AA132" i="92"/>
  <c r="AB132" i="92"/>
  <c r="AC132" i="92"/>
  <c r="AD132" i="92"/>
  <c r="AE132" i="92"/>
  <c r="AF132" i="92"/>
  <c r="AH132" i="92"/>
  <c r="I133" i="92"/>
  <c r="O133" i="92"/>
  <c r="P133" i="92"/>
  <c r="Q133" i="92"/>
  <c r="R133" i="92"/>
  <c r="S133" i="92"/>
  <c r="T133" i="92"/>
  <c r="U133" i="92"/>
  <c r="V133" i="92"/>
  <c r="W133" i="92"/>
  <c r="X133" i="92"/>
  <c r="Y133" i="92"/>
  <c r="Z133" i="92"/>
  <c r="AA133" i="92"/>
  <c r="AB133" i="92"/>
  <c r="AC133" i="92"/>
  <c r="AD133" i="92"/>
  <c r="AE133" i="92"/>
  <c r="O134" i="92"/>
  <c r="P134" i="92"/>
  <c r="Q134" i="92"/>
  <c r="R134" i="92"/>
  <c r="S134" i="92"/>
  <c r="T134" i="92"/>
  <c r="U134" i="92"/>
  <c r="V134" i="92"/>
  <c r="W134" i="92"/>
  <c r="X134" i="92"/>
  <c r="Y134" i="92"/>
  <c r="Z134" i="92"/>
  <c r="AA134" i="92"/>
  <c r="AB134" i="92"/>
  <c r="AC134" i="92"/>
  <c r="AD134" i="92"/>
  <c r="AE134" i="92"/>
  <c r="AF134" i="92"/>
  <c r="AH134" i="92"/>
  <c r="L135" i="92"/>
  <c r="M135" i="92"/>
  <c r="N135" i="92"/>
  <c r="O135" i="92"/>
  <c r="P135" i="92"/>
  <c r="Q135" i="92"/>
  <c r="R135" i="92"/>
  <c r="S135" i="92"/>
  <c r="T135" i="92"/>
  <c r="U135" i="92"/>
  <c r="V135" i="92"/>
  <c r="W135" i="92"/>
  <c r="X135" i="92"/>
  <c r="Y135" i="92"/>
  <c r="Z135" i="92"/>
  <c r="AA135" i="92"/>
  <c r="AB135" i="92"/>
  <c r="AC135" i="92"/>
  <c r="AD135" i="92"/>
  <c r="AE135" i="92"/>
  <c r="AF135" i="92"/>
  <c r="AH135" i="92"/>
  <c r="L136" i="92"/>
  <c r="M136" i="92"/>
  <c r="N136" i="92"/>
  <c r="O136" i="92"/>
  <c r="P136" i="92"/>
  <c r="Q136" i="92"/>
  <c r="R136" i="92"/>
  <c r="S136" i="92"/>
  <c r="T136" i="92"/>
  <c r="U136" i="92"/>
  <c r="V136" i="92"/>
  <c r="W136" i="92"/>
  <c r="X136" i="92"/>
  <c r="Y136" i="92"/>
  <c r="Z136" i="92"/>
  <c r="AA136" i="92"/>
  <c r="AB136" i="92"/>
  <c r="AC136" i="92"/>
  <c r="AD136" i="92"/>
  <c r="AE136" i="92"/>
  <c r="AF136" i="92"/>
  <c r="AH136" i="92"/>
  <c r="I137" i="92"/>
  <c r="L137" i="92"/>
  <c r="M137" i="92"/>
  <c r="N137" i="92"/>
  <c r="O137" i="92"/>
  <c r="P137" i="92"/>
  <c r="Q137" i="92"/>
  <c r="R137" i="92"/>
  <c r="S137" i="92"/>
  <c r="T137" i="92"/>
  <c r="U137" i="92"/>
  <c r="V137" i="92"/>
  <c r="W137" i="92"/>
  <c r="X137" i="92"/>
  <c r="Y137" i="92"/>
  <c r="Z137" i="92"/>
  <c r="AA137" i="92"/>
  <c r="AB137" i="92"/>
  <c r="AC137" i="92"/>
  <c r="AD137" i="92"/>
  <c r="AE137" i="92"/>
  <c r="AF137" i="92"/>
  <c r="AH137" i="92"/>
  <c r="L138" i="92"/>
  <c r="M138" i="92"/>
  <c r="N138" i="92"/>
  <c r="O138" i="92"/>
  <c r="P138" i="92"/>
  <c r="Q138" i="92"/>
  <c r="R138" i="92"/>
  <c r="S138" i="92"/>
  <c r="T138" i="92"/>
  <c r="U138" i="92"/>
  <c r="V138" i="92"/>
  <c r="W138" i="92"/>
  <c r="X138" i="92"/>
  <c r="Y138" i="92"/>
  <c r="Z138" i="92"/>
  <c r="AA138" i="92"/>
  <c r="AB138" i="92"/>
  <c r="AC138" i="92"/>
  <c r="AD138" i="92"/>
  <c r="AE138" i="92"/>
  <c r="AF138" i="92"/>
  <c r="AH138" i="92"/>
  <c r="L139" i="92"/>
  <c r="M139" i="92"/>
  <c r="N139" i="92"/>
  <c r="O139" i="92"/>
  <c r="P139" i="92"/>
  <c r="Q139" i="92"/>
  <c r="R139" i="92"/>
  <c r="S139" i="92"/>
  <c r="T139" i="92"/>
  <c r="U139" i="92"/>
  <c r="V139" i="92"/>
  <c r="W139" i="92"/>
  <c r="X139" i="92"/>
  <c r="Y139" i="92"/>
  <c r="Z139" i="92"/>
  <c r="AA139" i="92"/>
  <c r="AB139" i="92"/>
  <c r="AC139" i="92"/>
  <c r="AD139" i="92"/>
  <c r="AE139" i="92"/>
  <c r="AF139" i="92"/>
  <c r="AH139" i="92"/>
  <c r="I140" i="92"/>
  <c r="L140" i="92"/>
  <c r="M140" i="92"/>
  <c r="N140" i="92"/>
  <c r="O140" i="92"/>
  <c r="P140" i="92"/>
  <c r="Q140" i="92"/>
  <c r="R140" i="92"/>
  <c r="S140" i="92"/>
  <c r="T140" i="92"/>
  <c r="U140" i="92"/>
  <c r="V140" i="92"/>
  <c r="W140" i="92"/>
  <c r="X140" i="92"/>
  <c r="Y140" i="92"/>
  <c r="Z140" i="92"/>
  <c r="AA140" i="92"/>
  <c r="AB140" i="92"/>
  <c r="AC140" i="92"/>
  <c r="AD140" i="92"/>
  <c r="AE140" i="92"/>
  <c r="AF140" i="92"/>
  <c r="AH140" i="92"/>
  <c r="I141" i="92"/>
  <c r="L141" i="92"/>
  <c r="M141" i="92"/>
  <c r="N141" i="92"/>
  <c r="O141" i="92"/>
  <c r="P141" i="92"/>
  <c r="Q141" i="92"/>
  <c r="R141" i="92"/>
  <c r="S141" i="92"/>
  <c r="T141" i="92"/>
  <c r="U141" i="92"/>
  <c r="V141" i="92"/>
  <c r="W141" i="92"/>
  <c r="X141" i="92"/>
  <c r="Y141" i="92"/>
  <c r="Z141" i="92"/>
  <c r="AA141" i="92"/>
  <c r="AB141" i="92"/>
  <c r="AC141" i="92"/>
  <c r="AD141" i="92"/>
  <c r="AE141" i="92"/>
  <c r="AF141" i="92"/>
  <c r="AH141" i="92"/>
  <c r="L142" i="92"/>
  <c r="M142" i="92"/>
  <c r="N142" i="92"/>
  <c r="O142" i="92"/>
  <c r="P142" i="92"/>
  <c r="Q142" i="92"/>
  <c r="R142" i="92"/>
  <c r="S142" i="92"/>
  <c r="T142" i="92"/>
  <c r="U142" i="92"/>
  <c r="V142" i="92"/>
  <c r="W142" i="92"/>
  <c r="X142" i="92"/>
  <c r="Y142" i="92"/>
  <c r="Z142" i="92"/>
  <c r="AA142" i="92"/>
  <c r="AB142" i="92"/>
  <c r="AC142" i="92"/>
  <c r="AD142" i="92"/>
  <c r="AE142" i="92"/>
  <c r="AF142" i="92"/>
  <c r="AH142" i="92"/>
  <c r="L143" i="92"/>
  <c r="M143" i="92"/>
  <c r="N143" i="92"/>
  <c r="O143" i="92"/>
  <c r="P143" i="92"/>
  <c r="Q143" i="92"/>
  <c r="R143" i="92"/>
  <c r="S143" i="92"/>
  <c r="T143" i="92"/>
  <c r="U143" i="92"/>
  <c r="V143" i="92"/>
  <c r="W143" i="92"/>
  <c r="X143" i="92"/>
  <c r="Y143" i="92"/>
  <c r="Z143" i="92"/>
  <c r="AA143" i="92"/>
  <c r="AB143" i="92"/>
  <c r="AC143" i="92"/>
  <c r="AD143" i="92"/>
  <c r="AE143" i="92"/>
  <c r="I144" i="92"/>
  <c r="L144" i="92"/>
  <c r="M144" i="92"/>
  <c r="N144" i="92"/>
  <c r="O144" i="92"/>
  <c r="P144" i="92"/>
  <c r="Q144" i="92"/>
  <c r="R144" i="92"/>
  <c r="S144" i="92"/>
  <c r="T144" i="92"/>
  <c r="U144" i="92"/>
  <c r="V144" i="92"/>
  <c r="W144" i="92"/>
  <c r="X144" i="92"/>
  <c r="Y144" i="92"/>
  <c r="Z144" i="92"/>
  <c r="AA144" i="92"/>
  <c r="AB144" i="92"/>
  <c r="AC144" i="92"/>
  <c r="AD144" i="92"/>
  <c r="AE144" i="92"/>
  <c r="AF144" i="92"/>
  <c r="AH144" i="92"/>
  <c r="L145" i="92"/>
  <c r="M145" i="92"/>
  <c r="N145" i="92"/>
  <c r="O145" i="92"/>
  <c r="P145" i="92"/>
  <c r="Q145" i="92"/>
  <c r="R145" i="92"/>
  <c r="S145" i="92"/>
  <c r="T145" i="92"/>
  <c r="U145" i="92"/>
  <c r="V145" i="92"/>
  <c r="W145" i="92"/>
  <c r="X145" i="92"/>
  <c r="Y145" i="92"/>
  <c r="Z145" i="92"/>
  <c r="AA145" i="92"/>
  <c r="AB145" i="92"/>
  <c r="AC145" i="92"/>
  <c r="AD145" i="92"/>
  <c r="AE145" i="92"/>
  <c r="AF145" i="92"/>
  <c r="AH145" i="92"/>
  <c r="L146" i="92"/>
  <c r="M146" i="92"/>
  <c r="N146" i="92"/>
  <c r="O146" i="92"/>
  <c r="P146" i="92"/>
  <c r="Q146" i="92"/>
  <c r="R146" i="92"/>
  <c r="S146" i="92"/>
  <c r="T146" i="92"/>
  <c r="U146" i="92"/>
  <c r="V146" i="92"/>
  <c r="W146" i="92"/>
  <c r="X146" i="92"/>
  <c r="Y146" i="92"/>
  <c r="Z146" i="92"/>
  <c r="AA146" i="92"/>
  <c r="AB146" i="92"/>
  <c r="AC146" i="92"/>
  <c r="AD146" i="92"/>
  <c r="AE146" i="92"/>
  <c r="AF146" i="92"/>
  <c r="AH146" i="92"/>
  <c r="L147" i="92"/>
  <c r="M147" i="92"/>
  <c r="N147" i="92"/>
  <c r="O147" i="92"/>
  <c r="P147" i="92"/>
  <c r="Q147" i="92"/>
  <c r="R147" i="92"/>
  <c r="S147" i="92"/>
  <c r="T147" i="92"/>
  <c r="U147" i="92"/>
  <c r="V147" i="92"/>
  <c r="W147" i="92"/>
  <c r="X147" i="92"/>
  <c r="Y147" i="92"/>
  <c r="Z147" i="92"/>
  <c r="AA147" i="92"/>
  <c r="AB147" i="92"/>
  <c r="AC147" i="92"/>
  <c r="AD147" i="92"/>
  <c r="AE147" i="92"/>
  <c r="AF147" i="92"/>
  <c r="AH147" i="92"/>
  <c r="N27" i="86"/>
  <c r="O27" i="86"/>
  <c r="P27" i="86"/>
  <c r="P74" i="86"/>
  <c r="AG74" i="86"/>
  <c r="AG27" i="73"/>
  <c r="AG125" i="86"/>
  <c r="Q27" i="86"/>
  <c r="Q74" i="86"/>
  <c r="AH74" i="86"/>
  <c r="AH125" i="86"/>
  <c r="AH27" i="73"/>
  <c r="R27" i="86"/>
  <c r="S27" i="86"/>
  <c r="T27" i="86"/>
  <c r="U27" i="86"/>
  <c r="U74" i="86"/>
  <c r="AL74" i="86"/>
  <c r="AL125" i="86"/>
  <c r="V27" i="86"/>
  <c r="W27" i="86"/>
  <c r="N28" i="86"/>
  <c r="N75" i="86"/>
  <c r="AE75" i="86"/>
  <c r="AE28" i="73"/>
  <c r="AE126" i="86"/>
  <c r="N28" i="73"/>
  <c r="N126" i="86"/>
  <c r="N181" i="86"/>
  <c r="O28" i="86"/>
  <c r="O75" i="86"/>
  <c r="O28" i="73"/>
  <c r="O126" i="86"/>
  <c r="AF75" i="86"/>
  <c r="AF28" i="73"/>
  <c r="AF126" i="86"/>
  <c r="P28" i="86"/>
  <c r="Q28" i="86"/>
  <c r="R28" i="86"/>
  <c r="S28" i="86"/>
  <c r="S75" i="86"/>
  <c r="AJ75" i="86"/>
  <c r="AJ126" i="86"/>
  <c r="AJ28" i="73"/>
  <c r="T28" i="86"/>
  <c r="T75" i="86"/>
  <c r="U28" i="86"/>
  <c r="V28" i="86"/>
  <c r="V75" i="86"/>
  <c r="W28" i="86"/>
  <c r="W75" i="86"/>
  <c r="AN28" i="73"/>
  <c r="N29" i="86"/>
  <c r="N76" i="86"/>
  <c r="N29" i="73"/>
  <c r="N127" i="86"/>
  <c r="O29" i="86"/>
  <c r="P29" i="86"/>
  <c r="Q29" i="86"/>
  <c r="Q76" i="86"/>
  <c r="AH76" i="86"/>
  <c r="R29" i="86"/>
  <c r="S29" i="86"/>
  <c r="S76" i="86"/>
  <c r="S29" i="73"/>
  <c r="S127" i="86"/>
  <c r="T29" i="86"/>
  <c r="T76" i="86"/>
  <c r="T127" i="86"/>
  <c r="T29" i="73"/>
  <c r="U29" i="86"/>
  <c r="V29" i="86"/>
  <c r="V76" i="86"/>
  <c r="W29" i="86"/>
  <c r="N30" i="86"/>
  <c r="O30" i="86"/>
  <c r="O77" i="86"/>
  <c r="P30" i="86"/>
  <c r="Q30" i="86"/>
  <c r="Q77" i="86"/>
  <c r="R30" i="86"/>
  <c r="R77" i="86"/>
  <c r="AI77" i="86"/>
  <c r="AI128" i="86"/>
  <c r="AI30" i="73"/>
  <c r="S30" i="86"/>
  <c r="S77" i="86"/>
  <c r="T30" i="86"/>
  <c r="T77" i="86"/>
  <c r="U30" i="86"/>
  <c r="U77" i="86"/>
  <c r="AL30" i="73"/>
  <c r="V30" i="86"/>
  <c r="V77" i="86"/>
  <c r="AM77" i="86"/>
  <c r="AM128" i="86"/>
  <c r="AM30" i="73"/>
  <c r="V30" i="73"/>
  <c r="V128" i="86"/>
  <c r="W30" i="86"/>
  <c r="W77" i="86"/>
  <c r="X30" i="86"/>
  <c r="Y30" i="86"/>
  <c r="Z30" i="86"/>
  <c r="N31" i="86"/>
  <c r="N78" i="86"/>
  <c r="O31" i="86"/>
  <c r="O78" i="86"/>
  <c r="O31" i="73"/>
  <c r="O129" i="86"/>
  <c r="P31" i="86"/>
  <c r="Q31" i="86"/>
  <c r="R31" i="86"/>
  <c r="R78" i="86"/>
  <c r="R129" i="86"/>
  <c r="R31" i="73"/>
  <c r="AI78" i="86"/>
  <c r="AI31" i="73"/>
  <c r="AI129" i="86"/>
  <c r="R184" i="86"/>
  <c r="S31" i="86"/>
  <c r="T31" i="86"/>
  <c r="T78" i="86"/>
  <c r="U31" i="86"/>
  <c r="U78" i="86"/>
  <c r="AL78" i="86"/>
  <c r="AL31" i="73"/>
  <c r="AL129" i="86"/>
  <c r="V31" i="86"/>
  <c r="V78" i="86"/>
  <c r="W31" i="86"/>
  <c r="W78" i="86"/>
  <c r="W31" i="73"/>
  <c r="W129" i="86"/>
  <c r="X31" i="86"/>
  <c r="Y31" i="86"/>
  <c r="Z31" i="86"/>
  <c r="Z78" i="86"/>
  <c r="N32" i="86"/>
  <c r="O32" i="86"/>
  <c r="O79" i="86"/>
  <c r="AF79" i="86"/>
  <c r="AF32" i="73"/>
  <c r="AF130" i="86"/>
  <c r="P32" i="86"/>
  <c r="Q32" i="86"/>
  <c r="Q79" i="86"/>
  <c r="R32" i="86"/>
  <c r="R79" i="86"/>
  <c r="S32" i="86"/>
  <c r="T32" i="86"/>
  <c r="U32" i="86"/>
  <c r="U79" i="86"/>
  <c r="V32" i="86"/>
  <c r="W32" i="86"/>
  <c r="W79" i="86"/>
  <c r="AN79" i="86"/>
  <c r="AN32" i="73"/>
  <c r="AN130" i="86"/>
  <c r="X32" i="86"/>
  <c r="X79" i="86"/>
  <c r="AO32" i="73"/>
  <c r="X32" i="73"/>
  <c r="Y32" i="86"/>
  <c r="Z32" i="86"/>
  <c r="Z79" i="86"/>
  <c r="AQ79" i="86"/>
  <c r="AQ130" i="86"/>
  <c r="AQ32" i="73"/>
  <c r="N33" i="86"/>
  <c r="N80" i="86"/>
  <c r="AE80" i="86"/>
  <c r="AE131" i="86"/>
  <c r="AE33" i="73"/>
  <c r="O33" i="86"/>
  <c r="P33" i="86"/>
  <c r="P80" i="86"/>
  <c r="Q33" i="86"/>
  <c r="Q80" i="86"/>
  <c r="R33" i="86"/>
  <c r="S33" i="86"/>
  <c r="S80" i="86"/>
  <c r="S131" i="86"/>
  <c r="S33" i="73"/>
  <c r="T33" i="86"/>
  <c r="T80" i="86"/>
  <c r="U33" i="86"/>
  <c r="U80" i="86"/>
  <c r="U131" i="86"/>
  <c r="U33" i="73"/>
  <c r="V33" i="86"/>
  <c r="V80" i="86"/>
  <c r="W33" i="86"/>
  <c r="X33" i="86"/>
  <c r="X80" i="86"/>
  <c r="AO80" i="86"/>
  <c r="Y33" i="86"/>
  <c r="Y80" i="86"/>
  <c r="Z33" i="86"/>
  <c r="Z80" i="86"/>
  <c r="AQ80" i="86"/>
  <c r="AQ131" i="86"/>
  <c r="N34" i="86"/>
  <c r="N81" i="86"/>
  <c r="AE81" i="86"/>
  <c r="AE132" i="86"/>
  <c r="AE34" i="73"/>
  <c r="O34" i="86"/>
  <c r="O81" i="86"/>
  <c r="O34" i="73"/>
  <c r="O132" i="86"/>
  <c r="P34" i="86"/>
  <c r="P81" i="86"/>
  <c r="Q34" i="86"/>
  <c r="R34" i="86"/>
  <c r="R81" i="86"/>
  <c r="S34" i="86"/>
  <c r="S81" i="86"/>
  <c r="T34" i="86"/>
  <c r="T81" i="86"/>
  <c r="AK81" i="86"/>
  <c r="AK132" i="86"/>
  <c r="T187" i="86"/>
  <c r="AK34" i="73"/>
  <c r="U34" i="86"/>
  <c r="U81" i="86"/>
  <c r="V34" i="86"/>
  <c r="V81" i="86"/>
  <c r="W34" i="86"/>
  <c r="W81" i="86"/>
  <c r="AN81" i="86"/>
  <c r="AN132" i="86"/>
  <c r="AN34" i="73"/>
  <c r="X34" i="86"/>
  <c r="Y34" i="86"/>
  <c r="Y81" i="86"/>
  <c r="Z34" i="86"/>
  <c r="N35" i="86"/>
  <c r="N82" i="86"/>
  <c r="N133" i="86"/>
  <c r="AE35" i="73"/>
  <c r="N35" i="73"/>
  <c r="O35" i="86"/>
  <c r="P35" i="86"/>
  <c r="P82" i="86"/>
  <c r="P133" i="86"/>
  <c r="AG82" i="86"/>
  <c r="AG133" i="86"/>
  <c r="AG35" i="73"/>
  <c r="Q35" i="86"/>
  <c r="Q82" i="86"/>
  <c r="R35" i="86"/>
  <c r="S35" i="86"/>
  <c r="S82" i="86"/>
  <c r="S133" i="86"/>
  <c r="AJ82" i="86"/>
  <c r="AJ133" i="86"/>
  <c r="AJ35" i="73"/>
  <c r="T35" i="86"/>
  <c r="T82" i="86"/>
  <c r="U35" i="86"/>
  <c r="V35" i="86"/>
  <c r="V82" i="86"/>
  <c r="AM82" i="86"/>
  <c r="W35" i="86"/>
  <c r="W82" i="86"/>
  <c r="X35" i="86"/>
  <c r="X82" i="86"/>
  <c r="Y35" i="86"/>
  <c r="Y82" i="86"/>
  <c r="Z35" i="86"/>
  <c r="Z82" i="86"/>
  <c r="AQ82" i="86"/>
  <c r="AQ133" i="86"/>
  <c r="N36" i="86"/>
  <c r="N83" i="86"/>
  <c r="O36" i="86"/>
  <c r="P36" i="86"/>
  <c r="Q36" i="86"/>
  <c r="Q83" i="86"/>
  <c r="Q134" i="86"/>
  <c r="Q36" i="73"/>
  <c r="R36" i="86"/>
  <c r="R83" i="86"/>
  <c r="S36" i="86"/>
  <c r="T36" i="86"/>
  <c r="T83" i="86"/>
  <c r="U36" i="86"/>
  <c r="U83" i="86"/>
  <c r="AL83" i="86"/>
  <c r="AL134" i="86"/>
  <c r="AL36" i="73"/>
  <c r="V36" i="86"/>
  <c r="W36" i="86"/>
  <c r="X36" i="86"/>
  <c r="Y36" i="86"/>
  <c r="Y83" i="86"/>
  <c r="AP83" i="86"/>
  <c r="AP134" i="86"/>
  <c r="AP36" i="73"/>
  <c r="Z36" i="86"/>
  <c r="N37" i="86"/>
  <c r="N84" i="86"/>
  <c r="AE37" i="73"/>
  <c r="O37" i="86"/>
  <c r="P37" i="86"/>
  <c r="P84" i="86"/>
  <c r="Q37" i="86"/>
  <c r="Q84" i="86"/>
  <c r="R37" i="86"/>
  <c r="S37" i="86"/>
  <c r="S84" i="86"/>
  <c r="T37" i="86"/>
  <c r="T84" i="86"/>
  <c r="U37" i="86"/>
  <c r="V37" i="86"/>
  <c r="V84" i="86"/>
  <c r="W37" i="86"/>
  <c r="W84" i="86"/>
  <c r="W135" i="86"/>
  <c r="W37" i="73"/>
  <c r="X37" i="86"/>
  <c r="X84" i="86"/>
  <c r="Y37" i="86"/>
  <c r="Y84" i="86"/>
  <c r="AP84" i="86"/>
  <c r="AP135" i="86"/>
  <c r="Z37" i="86"/>
  <c r="Z84" i="86"/>
  <c r="N38" i="86"/>
  <c r="O38" i="86"/>
  <c r="O85" i="86"/>
  <c r="AF85" i="86"/>
  <c r="P38" i="86"/>
  <c r="Q38" i="86"/>
  <c r="Q85" i="86"/>
  <c r="Q136" i="86"/>
  <c r="R38" i="86"/>
  <c r="R85" i="86"/>
  <c r="S38" i="86"/>
  <c r="S85" i="86"/>
  <c r="T38" i="86"/>
  <c r="T85" i="86"/>
  <c r="U38" i="86"/>
  <c r="U85" i="86"/>
  <c r="U38" i="73"/>
  <c r="V38" i="86"/>
  <c r="V85" i="86"/>
  <c r="W38" i="86"/>
  <c r="W85" i="86"/>
  <c r="X38" i="86"/>
  <c r="Y38" i="86"/>
  <c r="Y85" i="86"/>
  <c r="Y38" i="73"/>
  <c r="Z38" i="86"/>
  <c r="Z85" i="86"/>
  <c r="AQ85" i="86"/>
  <c r="AQ136" i="86"/>
  <c r="Z191" i="86"/>
  <c r="AQ38" i="73"/>
  <c r="L39" i="86"/>
  <c r="L86" i="86"/>
  <c r="AC86" i="86"/>
  <c r="AC137" i="86"/>
  <c r="AC39" i="73"/>
  <c r="M39" i="86"/>
  <c r="M86" i="86"/>
  <c r="M39" i="73"/>
  <c r="N39" i="86"/>
  <c r="N86" i="86"/>
  <c r="O39" i="86"/>
  <c r="P39" i="86"/>
  <c r="P86" i="86"/>
  <c r="Q39" i="86"/>
  <c r="R39" i="86"/>
  <c r="S39" i="86"/>
  <c r="S86" i="86"/>
  <c r="T39" i="86"/>
  <c r="U39" i="86"/>
  <c r="U86" i="86"/>
  <c r="V39" i="86"/>
  <c r="V86" i="86"/>
  <c r="W39" i="86"/>
  <c r="X39" i="86"/>
  <c r="X86" i="86"/>
  <c r="X39" i="73"/>
  <c r="X137" i="86"/>
  <c r="AO86" i="86"/>
  <c r="AO39" i="73"/>
  <c r="AO137" i="86"/>
  <c r="Y39" i="86"/>
  <c r="Y86" i="86"/>
  <c r="Y137" i="86"/>
  <c r="Z39" i="86"/>
  <c r="Z86" i="86"/>
  <c r="Z39" i="73"/>
  <c r="L40" i="86"/>
  <c r="L87" i="86"/>
  <c r="L40" i="73"/>
  <c r="L138" i="86"/>
  <c r="M40" i="86"/>
  <c r="M87" i="86"/>
  <c r="AD87" i="86"/>
  <c r="AD138" i="86"/>
  <c r="N40" i="86"/>
  <c r="O40" i="86"/>
  <c r="P40" i="86"/>
  <c r="Q40" i="86"/>
  <c r="Q87" i="86"/>
  <c r="R40" i="86"/>
  <c r="S40" i="86"/>
  <c r="S87" i="86"/>
  <c r="T40" i="86"/>
  <c r="T87" i="86"/>
  <c r="U40" i="86"/>
  <c r="U87" i="86"/>
  <c r="AL87" i="86"/>
  <c r="AL138" i="86"/>
  <c r="U40" i="73"/>
  <c r="U138" i="86"/>
  <c r="U193" i="86"/>
  <c r="AL40" i="73"/>
  <c r="V40" i="86"/>
  <c r="W40" i="86"/>
  <c r="X40" i="86"/>
  <c r="Y40" i="86"/>
  <c r="Y87" i="86"/>
  <c r="Z40" i="86"/>
  <c r="L41" i="86"/>
  <c r="M41" i="86"/>
  <c r="N41" i="86"/>
  <c r="N88" i="86"/>
  <c r="N139" i="86"/>
  <c r="O41" i="86"/>
  <c r="O88" i="86"/>
  <c r="P41" i="86"/>
  <c r="Q41" i="86"/>
  <c r="R41" i="86"/>
  <c r="R88" i="86"/>
  <c r="S41" i="86"/>
  <c r="T41" i="86"/>
  <c r="U41" i="86"/>
  <c r="U88" i="86"/>
  <c r="AL88" i="86"/>
  <c r="AL139" i="86"/>
  <c r="AL41" i="73"/>
  <c r="V41" i="86"/>
  <c r="W41" i="86"/>
  <c r="W88" i="86"/>
  <c r="W139" i="86"/>
  <c r="X41" i="86"/>
  <c r="Y41" i="86"/>
  <c r="Z41" i="86"/>
  <c r="Z88" i="86"/>
  <c r="AQ88" i="86"/>
  <c r="AQ41" i="73"/>
  <c r="AQ139" i="86"/>
  <c r="L42" i="86"/>
  <c r="M42" i="86"/>
  <c r="N42" i="86"/>
  <c r="N89" i="86"/>
  <c r="N42" i="73"/>
  <c r="N140" i="86"/>
  <c r="O42" i="86"/>
  <c r="P42" i="86"/>
  <c r="Q42" i="86"/>
  <c r="R42" i="86"/>
  <c r="R89" i="86"/>
  <c r="R140" i="86"/>
  <c r="R42" i="73"/>
  <c r="S42" i="86"/>
  <c r="S89" i="86"/>
  <c r="AJ89" i="86"/>
  <c r="AJ42" i="73"/>
  <c r="AJ140" i="86"/>
  <c r="S195" i="86"/>
  <c r="T42" i="86"/>
  <c r="T89" i="86"/>
  <c r="U42" i="86"/>
  <c r="U89" i="86"/>
  <c r="U42" i="73"/>
  <c r="U140" i="86"/>
  <c r="V42" i="86"/>
  <c r="V89" i="86"/>
  <c r="V140" i="86"/>
  <c r="V42" i="73"/>
  <c r="W42" i="86"/>
  <c r="X42" i="86"/>
  <c r="X89" i="86"/>
  <c r="Y42" i="86"/>
  <c r="Y89" i="86"/>
  <c r="AP42" i="73"/>
  <c r="Z42" i="86"/>
  <c r="L43" i="86"/>
  <c r="L90" i="86"/>
  <c r="AC90" i="86"/>
  <c r="AC43" i="73"/>
  <c r="AC141" i="86"/>
  <c r="M43" i="86"/>
  <c r="N43" i="86"/>
  <c r="N90" i="86"/>
  <c r="AE90" i="86"/>
  <c r="AE141" i="86"/>
  <c r="O43" i="86"/>
  <c r="O90" i="86"/>
  <c r="P43" i="86"/>
  <c r="P90" i="86"/>
  <c r="Q43" i="86"/>
  <c r="Q90" i="86"/>
  <c r="AH90" i="86"/>
  <c r="R43" i="86"/>
  <c r="S43" i="86"/>
  <c r="T43" i="86"/>
  <c r="T90" i="86"/>
  <c r="AK43" i="73"/>
  <c r="U43" i="86"/>
  <c r="V43" i="86"/>
  <c r="V90" i="86"/>
  <c r="AM90" i="86"/>
  <c r="AM43" i="73"/>
  <c r="AM141" i="86"/>
  <c r="V196" i="86"/>
  <c r="W43" i="86"/>
  <c r="W90" i="86"/>
  <c r="AN90" i="86"/>
  <c r="AN141" i="86"/>
  <c r="AN43" i="73"/>
  <c r="X43" i="86"/>
  <c r="X90" i="86"/>
  <c r="Y43" i="86"/>
  <c r="Z43" i="86"/>
  <c r="Z90" i="86"/>
  <c r="AQ43" i="73"/>
  <c r="L44" i="86"/>
  <c r="M44" i="86"/>
  <c r="M91" i="86"/>
  <c r="N44" i="86"/>
  <c r="O44" i="86"/>
  <c r="O91" i="86"/>
  <c r="P44" i="86"/>
  <c r="Q44" i="86"/>
  <c r="Q91" i="86"/>
  <c r="R44" i="86"/>
  <c r="S44" i="86"/>
  <c r="T44" i="86"/>
  <c r="U44" i="86"/>
  <c r="U91" i="86"/>
  <c r="AL91" i="86"/>
  <c r="AL142" i="86"/>
  <c r="AL44" i="73"/>
  <c r="V44" i="86"/>
  <c r="W44" i="86"/>
  <c r="W91" i="86"/>
  <c r="X44" i="86"/>
  <c r="X91" i="86"/>
  <c r="AO91" i="86"/>
  <c r="AO142" i="86"/>
  <c r="AO44" i="73"/>
  <c r="Y44" i="86"/>
  <c r="Y91" i="86"/>
  <c r="Y44" i="73"/>
  <c r="Y142" i="86"/>
  <c r="Z44" i="86"/>
  <c r="Z91" i="86"/>
  <c r="Z142" i="86"/>
  <c r="Z44" i="73"/>
  <c r="AQ91" i="86"/>
  <c r="AQ142" i="86"/>
  <c r="AQ44" i="73"/>
  <c r="L45" i="86"/>
  <c r="M45" i="86"/>
  <c r="N45" i="86"/>
  <c r="N92" i="86"/>
  <c r="AE92" i="86"/>
  <c r="AE143" i="86"/>
  <c r="AE45" i="73"/>
  <c r="O45" i="86"/>
  <c r="P45" i="86"/>
  <c r="Q45" i="86"/>
  <c r="R45" i="86"/>
  <c r="R92" i="86"/>
  <c r="S45" i="86"/>
  <c r="S92" i="86"/>
  <c r="T45" i="86"/>
  <c r="U45" i="86"/>
  <c r="V45" i="86"/>
  <c r="V92" i="86"/>
  <c r="AM45" i="73"/>
  <c r="V45" i="73"/>
  <c r="W45" i="86"/>
  <c r="W92" i="86"/>
  <c r="W143" i="86"/>
  <c r="W45" i="73"/>
  <c r="X45" i="86"/>
  <c r="Y45" i="86"/>
  <c r="Y92" i="86"/>
  <c r="AP92" i="86"/>
  <c r="AP45" i="73"/>
  <c r="AP143" i="86"/>
  <c r="Z45" i="86"/>
  <c r="L46" i="86"/>
  <c r="L93" i="86"/>
  <c r="L46" i="73"/>
  <c r="M46" i="86"/>
  <c r="N46" i="86"/>
  <c r="O46" i="86"/>
  <c r="O93" i="86"/>
  <c r="AF93" i="86"/>
  <c r="AF46" i="73"/>
  <c r="AF144" i="86"/>
  <c r="P46" i="86"/>
  <c r="Q46" i="86"/>
  <c r="R46" i="86"/>
  <c r="S46" i="86"/>
  <c r="S93" i="86"/>
  <c r="AJ93" i="86"/>
  <c r="T46" i="86"/>
  <c r="U46" i="86"/>
  <c r="U93" i="86"/>
  <c r="AL93" i="86"/>
  <c r="AL46" i="73"/>
  <c r="AL144" i="86"/>
  <c r="V46" i="86"/>
  <c r="W46" i="86"/>
  <c r="W93" i="86"/>
  <c r="W144" i="86"/>
  <c r="X46" i="86"/>
  <c r="Y46" i="86"/>
  <c r="Y93" i="86"/>
  <c r="Y46" i="73"/>
  <c r="Y144" i="86"/>
  <c r="Y199" i="86"/>
  <c r="Z46" i="86"/>
  <c r="Z93" i="86"/>
  <c r="Z46" i="73"/>
  <c r="Z144" i="86"/>
  <c r="L47" i="86"/>
  <c r="M47" i="86"/>
  <c r="M94" i="86"/>
  <c r="N47" i="86"/>
  <c r="N94" i="86"/>
  <c r="O47" i="86"/>
  <c r="P47" i="86"/>
  <c r="P94" i="86"/>
  <c r="AG47" i="73"/>
  <c r="Q47" i="86"/>
  <c r="Q94" i="86"/>
  <c r="Q47" i="73"/>
  <c r="Q145" i="86"/>
  <c r="R47" i="86"/>
  <c r="R94" i="86"/>
  <c r="AI47" i="73"/>
  <c r="S47" i="86"/>
  <c r="S94" i="86"/>
  <c r="T47" i="86"/>
  <c r="T94" i="86"/>
  <c r="AK47" i="73"/>
  <c r="U47" i="86"/>
  <c r="U94" i="86"/>
  <c r="AL94" i="86"/>
  <c r="AL47" i="73"/>
  <c r="AL145" i="86"/>
  <c r="V47" i="86"/>
  <c r="V94" i="86"/>
  <c r="V47" i="73"/>
  <c r="W47" i="86"/>
  <c r="X47" i="86"/>
  <c r="X94" i="86"/>
  <c r="X145" i="86"/>
  <c r="AO94" i="86"/>
  <c r="AO145" i="86"/>
  <c r="X200" i="86"/>
  <c r="AO47" i="73"/>
  <c r="Y47" i="86"/>
  <c r="Z47" i="86"/>
  <c r="L48" i="86"/>
  <c r="M48" i="86"/>
  <c r="M95" i="86"/>
  <c r="N48" i="86"/>
  <c r="O48" i="86"/>
  <c r="P48" i="86"/>
  <c r="Q48" i="86"/>
  <c r="Q95" i="86"/>
  <c r="AH95" i="86"/>
  <c r="AH146" i="86"/>
  <c r="R48" i="86"/>
  <c r="S48" i="86"/>
  <c r="S95" i="86"/>
  <c r="T48" i="86"/>
  <c r="T95" i="86"/>
  <c r="AK48" i="73"/>
  <c r="T48" i="73"/>
  <c r="U48" i="86"/>
  <c r="U95" i="86"/>
  <c r="AL95" i="86"/>
  <c r="AL146" i="86"/>
  <c r="AL48" i="73"/>
  <c r="V48" i="86"/>
  <c r="V95" i="86"/>
  <c r="AM95" i="86"/>
  <c r="AM146" i="86"/>
  <c r="AM48" i="73"/>
  <c r="W48" i="86"/>
  <c r="X48" i="86"/>
  <c r="Y48" i="86"/>
  <c r="Y95" i="86"/>
  <c r="Z48" i="86"/>
  <c r="L49" i="86"/>
  <c r="M49" i="86"/>
  <c r="M96" i="86"/>
  <c r="M49" i="73"/>
  <c r="M147" i="86"/>
  <c r="N49" i="86"/>
  <c r="N96" i="86"/>
  <c r="O49" i="86"/>
  <c r="P49" i="86"/>
  <c r="Q49" i="86"/>
  <c r="Q96" i="86"/>
  <c r="AH96" i="86"/>
  <c r="AH147" i="86"/>
  <c r="AH49" i="73"/>
  <c r="R49" i="86"/>
  <c r="R96" i="86"/>
  <c r="S49" i="86"/>
  <c r="T49" i="86"/>
  <c r="U49" i="86"/>
  <c r="U96" i="86"/>
  <c r="AL96" i="86"/>
  <c r="AL147" i="86"/>
  <c r="AL49" i="73"/>
  <c r="U49" i="73"/>
  <c r="U147" i="86"/>
  <c r="U202" i="86"/>
  <c r="V49" i="86"/>
  <c r="W49" i="86"/>
  <c r="W96" i="86"/>
  <c r="X49" i="86"/>
  <c r="Y49" i="86"/>
  <c r="Z49" i="86"/>
  <c r="Z96" i="86"/>
  <c r="AQ96" i="86"/>
  <c r="AQ147" i="86"/>
  <c r="AQ49" i="73"/>
  <c r="L50" i="86"/>
  <c r="M50" i="86"/>
  <c r="M97" i="86"/>
  <c r="M50" i="73"/>
  <c r="M148" i="86"/>
  <c r="N50" i="86"/>
  <c r="N97" i="86"/>
  <c r="N50" i="73"/>
  <c r="N148" i="86"/>
  <c r="N203" i="86"/>
  <c r="O50" i="86"/>
  <c r="P50" i="86"/>
  <c r="P97" i="86"/>
  <c r="P50" i="73"/>
  <c r="Q50" i="86"/>
  <c r="R50" i="86"/>
  <c r="R97" i="86"/>
  <c r="R148" i="86"/>
  <c r="S50" i="86"/>
  <c r="S97" i="86"/>
  <c r="AJ97" i="86"/>
  <c r="AJ148" i="86"/>
  <c r="AJ50" i="73"/>
  <c r="T50" i="86"/>
  <c r="U50" i="86"/>
  <c r="U97" i="86"/>
  <c r="U50" i="73"/>
  <c r="AL50" i="73"/>
  <c r="V50" i="86"/>
  <c r="V97" i="86"/>
  <c r="W50" i="86"/>
  <c r="X50" i="86"/>
  <c r="Y50" i="86"/>
  <c r="Y97" i="86"/>
  <c r="Y50" i="73"/>
  <c r="Y148" i="86"/>
  <c r="Z50" i="86"/>
  <c r="J51" i="86"/>
  <c r="J98" i="86"/>
  <c r="J149" i="86"/>
  <c r="K51" i="86"/>
  <c r="L51" i="86"/>
  <c r="M51" i="86"/>
  <c r="N51" i="86"/>
  <c r="O51" i="86"/>
  <c r="P51" i="86"/>
  <c r="Q51" i="86"/>
  <c r="R51" i="86"/>
  <c r="R98" i="86"/>
  <c r="AI98" i="86"/>
  <c r="AI51" i="73"/>
  <c r="AI149" i="86"/>
  <c r="S51" i="86"/>
  <c r="T51" i="86"/>
  <c r="U51" i="86"/>
  <c r="V51" i="86"/>
  <c r="V98" i="86"/>
  <c r="AM98" i="86"/>
  <c r="AM149" i="86"/>
  <c r="AM51" i="73"/>
  <c r="W51" i="86"/>
  <c r="W98" i="86"/>
  <c r="X51" i="86"/>
  <c r="Y51" i="86"/>
  <c r="Z51" i="86"/>
  <c r="Z98" i="86"/>
  <c r="AQ98" i="86"/>
  <c r="J52" i="86"/>
  <c r="K52" i="86"/>
  <c r="L52" i="86"/>
  <c r="L99" i="86"/>
  <c r="M52" i="86"/>
  <c r="N52" i="86"/>
  <c r="N99" i="86"/>
  <c r="O52" i="86"/>
  <c r="P52" i="86"/>
  <c r="P99" i="86"/>
  <c r="Q52" i="86"/>
  <c r="Q99" i="86"/>
  <c r="AH99" i="86"/>
  <c r="AH150" i="86"/>
  <c r="AH52" i="73"/>
  <c r="R52" i="86"/>
  <c r="S52" i="86"/>
  <c r="S99" i="86"/>
  <c r="S150" i="86"/>
  <c r="S52" i="73"/>
  <c r="AJ99" i="86"/>
  <c r="AJ150" i="86"/>
  <c r="AJ52" i="73"/>
  <c r="S205" i="86"/>
  <c r="T52" i="86"/>
  <c r="T99" i="86"/>
  <c r="AK99" i="86"/>
  <c r="AK150" i="86"/>
  <c r="T205" i="86"/>
  <c r="AK52" i="73"/>
  <c r="U52" i="86"/>
  <c r="V52" i="86"/>
  <c r="W52" i="86"/>
  <c r="X52" i="86"/>
  <c r="Y52" i="86"/>
  <c r="Z52" i="86"/>
  <c r="J53" i="86"/>
  <c r="K53" i="86"/>
  <c r="L53" i="86"/>
  <c r="L100" i="86"/>
  <c r="AC100" i="86"/>
  <c r="AC53" i="73"/>
  <c r="AC151" i="86"/>
  <c r="M53" i="86"/>
  <c r="M100" i="86"/>
  <c r="M53" i="73"/>
  <c r="M151" i="86"/>
  <c r="AD100" i="86"/>
  <c r="AD53" i="73"/>
  <c r="AD151" i="86"/>
  <c r="N53" i="86"/>
  <c r="O53" i="86"/>
  <c r="P53" i="86"/>
  <c r="P100" i="86"/>
  <c r="Q53" i="86"/>
  <c r="Q100" i="86"/>
  <c r="AH100" i="86"/>
  <c r="R53" i="86"/>
  <c r="S53" i="86"/>
  <c r="T53" i="86"/>
  <c r="T100" i="86"/>
  <c r="AK100" i="86"/>
  <c r="AK151" i="86"/>
  <c r="AK53" i="73"/>
  <c r="U53" i="86"/>
  <c r="V53" i="86"/>
  <c r="V100" i="86"/>
  <c r="V53" i="73"/>
  <c r="W53" i="86"/>
  <c r="X53" i="86"/>
  <c r="X100" i="86"/>
  <c r="X53" i="73"/>
  <c r="X151" i="86"/>
  <c r="AO100" i="86"/>
  <c r="AO151" i="86"/>
  <c r="AO53" i="73"/>
  <c r="Y53" i="86"/>
  <c r="Y100" i="86"/>
  <c r="Z53" i="86"/>
  <c r="Z100" i="86"/>
  <c r="AQ100" i="86"/>
  <c r="Z53" i="73"/>
  <c r="Z151" i="86"/>
  <c r="J54" i="86"/>
  <c r="K54" i="86"/>
  <c r="K101" i="86"/>
  <c r="L54" i="86"/>
  <c r="M54" i="86"/>
  <c r="N54" i="86"/>
  <c r="O54" i="86"/>
  <c r="O101" i="86"/>
  <c r="O152" i="86"/>
  <c r="AF101" i="86"/>
  <c r="AF54" i="73"/>
  <c r="AF152" i="86"/>
  <c r="P54" i="86"/>
  <c r="Q54" i="86"/>
  <c r="R54" i="86"/>
  <c r="S54" i="86"/>
  <c r="S101" i="86"/>
  <c r="S152" i="86"/>
  <c r="S54" i="73"/>
  <c r="T54" i="86"/>
  <c r="T101" i="86"/>
  <c r="T54" i="73"/>
  <c r="T152" i="86"/>
  <c r="AK101" i="86"/>
  <c r="AK54" i="73"/>
  <c r="AK152" i="86"/>
  <c r="U54" i="86"/>
  <c r="V54" i="86"/>
  <c r="V101" i="86"/>
  <c r="W54" i="86"/>
  <c r="W101" i="86"/>
  <c r="AN101" i="86"/>
  <c r="AN54" i="73"/>
  <c r="AN152" i="86"/>
  <c r="W207" i="86"/>
  <c r="X54" i="86"/>
  <c r="Y54" i="86"/>
  <c r="Y101" i="86"/>
  <c r="Y54" i="73"/>
  <c r="Y152" i="86"/>
  <c r="Z54" i="86"/>
  <c r="J55" i="86"/>
  <c r="J102" i="86"/>
  <c r="J153" i="86"/>
  <c r="K55" i="86"/>
  <c r="K102" i="86"/>
  <c r="AB102" i="86"/>
  <c r="AB153" i="86"/>
  <c r="L55" i="86"/>
  <c r="M55" i="86"/>
  <c r="N55" i="86"/>
  <c r="N102" i="86"/>
  <c r="O55" i="86"/>
  <c r="P55" i="86"/>
  <c r="Q55" i="86"/>
  <c r="R55" i="86"/>
  <c r="R102" i="86"/>
  <c r="AI102" i="86"/>
  <c r="AI55" i="73"/>
  <c r="AI153" i="86"/>
  <c r="S55" i="86"/>
  <c r="T55" i="86"/>
  <c r="U55" i="86"/>
  <c r="V55" i="86"/>
  <c r="V102" i="86"/>
  <c r="V55" i="73"/>
  <c r="V153" i="86"/>
  <c r="W55" i="86"/>
  <c r="X55" i="86"/>
  <c r="Y55" i="86"/>
  <c r="Z55" i="86"/>
  <c r="Z102" i="86"/>
  <c r="AQ102" i="86"/>
  <c r="AQ153" i="86"/>
  <c r="J56" i="86"/>
  <c r="K56" i="86"/>
  <c r="L56" i="86"/>
  <c r="M56" i="86"/>
  <c r="M103" i="86"/>
  <c r="M154" i="86"/>
  <c r="M56" i="73"/>
  <c r="N56" i="86"/>
  <c r="O56" i="86"/>
  <c r="P56" i="86"/>
  <c r="Q56" i="86"/>
  <c r="Q103" i="86"/>
  <c r="Q154" i="86"/>
  <c r="AH103" i="86"/>
  <c r="AH154" i="86"/>
  <c r="AH56" i="73"/>
  <c r="Q56" i="73"/>
  <c r="R56" i="86"/>
  <c r="R103" i="86"/>
  <c r="R154" i="86"/>
  <c r="R56" i="73"/>
  <c r="S56" i="86"/>
  <c r="T56" i="86"/>
  <c r="U56" i="86"/>
  <c r="U103" i="86"/>
  <c r="U56" i="73"/>
  <c r="U154" i="86"/>
  <c r="V56" i="86"/>
  <c r="W56" i="86"/>
  <c r="W103" i="86"/>
  <c r="W56" i="73"/>
  <c r="W154" i="86"/>
  <c r="X56" i="86"/>
  <c r="X103" i="86"/>
  <c r="Y56" i="86"/>
  <c r="Y103" i="86"/>
  <c r="Y56" i="73"/>
  <c r="AP56" i="73"/>
  <c r="Z56" i="86"/>
  <c r="J57" i="86"/>
  <c r="K57" i="86"/>
  <c r="L57" i="86"/>
  <c r="L104" i="86"/>
  <c r="AC57" i="73"/>
  <c r="M57" i="86"/>
  <c r="N57" i="86"/>
  <c r="N104" i="86"/>
  <c r="AE104" i="86"/>
  <c r="O57" i="86"/>
  <c r="P57" i="86"/>
  <c r="P104" i="86"/>
  <c r="Q57" i="86"/>
  <c r="Q104" i="86"/>
  <c r="AH104" i="86"/>
  <c r="AH155" i="86"/>
  <c r="AH57" i="73"/>
  <c r="R57" i="86"/>
  <c r="S57" i="86"/>
  <c r="S104" i="86"/>
  <c r="T57" i="86"/>
  <c r="U57" i="86"/>
  <c r="V57" i="86"/>
  <c r="V104" i="86"/>
  <c r="W57" i="86"/>
  <c r="W104" i="86"/>
  <c r="X57" i="86"/>
  <c r="Y57" i="86"/>
  <c r="Y104" i="86"/>
  <c r="Z57" i="86"/>
  <c r="N74" i="86"/>
  <c r="N125" i="86"/>
  <c r="AE74" i="86"/>
  <c r="AE125" i="86"/>
  <c r="AE27" i="73"/>
  <c r="O74" i="86"/>
  <c r="AF74" i="86"/>
  <c r="R74" i="86"/>
  <c r="S74" i="86"/>
  <c r="S27" i="73"/>
  <c r="S125" i="86"/>
  <c r="S180" i="86"/>
  <c r="AJ74" i="86"/>
  <c r="AJ125" i="86"/>
  <c r="AJ27" i="73"/>
  <c r="T74" i="86"/>
  <c r="AK74" i="86"/>
  <c r="AK27" i="73"/>
  <c r="AK125" i="86"/>
  <c r="V74" i="86"/>
  <c r="AM27" i="73"/>
  <c r="V27" i="73"/>
  <c r="W74" i="86"/>
  <c r="W27" i="73"/>
  <c r="W125" i="86"/>
  <c r="P75" i="86"/>
  <c r="P126" i="86"/>
  <c r="P28" i="73"/>
  <c r="Q75" i="86"/>
  <c r="AH75" i="86"/>
  <c r="AH126" i="86"/>
  <c r="Q181" i="86"/>
  <c r="AH28" i="73"/>
  <c r="R75" i="86"/>
  <c r="AI75" i="86"/>
  <c r="AI126" i="86"/>
  <c r="AI28" i="73"/>
  <c r="U75" i="86"/>
  <c r="AL75" i="86"/>
  <c r="AL126" i="86"/>
  <c r="U181" i="86"/>
  <c r="AL28" i="73"/>
  <c r="O76" i="86"/>
  <c r="O127" i="86"/>
  <c r="O29" i="73"/>
  <c r="P76" i="86"/>
  <c r="R76" i="86"/>
  <c r="U76" i="86"/>
  <c r="AL29" i="73"/>
  <c r="W76" i="86"/>
  <c r="AN76" i="86"/>
  <c r="AN127" i="86"/>
  <c r="AN29" i="73"/>
  <c r="AH29" i="73"/>
  <c r="AH127" i="86"/>
  <c r="Q182" i="86"/>
  <c r="N77" i="86"/>
  <c r="AE30" i="73"/>
  <c r="P77" i="86"/>
  <c r="P30" i="73"/>
  <c r="P128" i="86"/>
  <c r="X77" i="86"/>
  <c r="X128" i="86"/>
  <c r="AO77" i="86"/>
  <c r="Y77" i="86"/>
  <c r="AP77" i="86"/>
  <c r="AP128" i="86"/>
  <c r="Z77" i="86"/>
  <c r="P78" i="86"/>
  <c r="AG78" i="86"/>
  <c r="AG31" i="73"/>
  <c r="AG129" i="86"/>
  <c r="Q78" i="86"/>
  <c r="AH78" i="86"/>
  <c r="AH129" i="86"/>
  <c r="AH31" i="73"/>
  <c r="Q31" i="73"/>
  <c r="Q129" i="86"/>
  <c r="Q184" i="86"/>
  <c r="S78" i="86"/>
  <c r="X78" i="86"/>
  <c r="Y78" i="86"/>
  <c r="N79" i="86"/>
  <c r="AE32" i="73"/>
  <c r="P79" i="86"/>
  <c r="AG32" i="73"/>
  <c r="S79" i="86"/>
  <c r="T79" i="86"/>
  <c r="V79" i="86"/>
  <c r="Y79" i="86"/>
  <c r="Y130" i="86"/>
  <c r="O80" i="86"/>
  <c r="R80" i="86"/>
  <c r="R33" i="73"/>
  <c r="W80" i="86"/>
  <c r="AN80" i="86"/>
  <c r="AN33" i="73"/>
  <c r="AN131" i="86"/>
  <c r="Q81" i="86"/>
  <c r="Q34" i="73"/>
  <c r="Q132" i="86"/>
  <c r="X81" i="86"/>
  <c r="Z81" i="86"/>
  <c r="AQ81" i="86"/>
  <c r="AQ34" i="73"/>
  <c r="AQ132" i="86"/>
  <c r="AF81" i="86"/>
  <c r="AF34" i="73"/>
  <c r="AF132" i="86"/>
  <c r="O82" i="86"/>
  <c r="AF82" i="86"/>
  <c r="AF133" i="86"/>
  <c r="AF35" i="73"/>
  <c r="O35" i="73"/>
  <c r="O133" i="86"/>
  <c r="R82" i="86"/>
  <c r="AI35" i="73"/>
  <c r="U82" i="86"/>
  <c r="AL82" i="86"/>
  <c r="AL133" i="86"/>
  <c r="AL35" i="73"/>
  <c r="O83" i="86"/>
  <c r="P83" i="86"/>
  <c r="AG83" i="86"/>
  <c r="AG134" i="86"/>
  <c r="AG36" i="73"/>
  <c r="S83" i="86"/>
  <c r="V83" i="86"/>
  <c r="AM83" i="86"/>
  <c r="W83" i="86"/>
  <c r="X83" i="86"/>
  <c r="X36" i="73"/>
  <c r="X134" i="86"/>
  <c r="AO83" i="86"/>
  <c r="AO36" i="73"/>
  <c r="AO134" i="86"/>
  <c r="X189" i="86"/>
  <c r="Z83" i="86"/>
  <c r="Z36" i="73"/>
  <c r="Z134" i="86"/>
  <c r="O84" i="86"/>
  <c r="AF84" i="86"/>
  <c r="AF135" i="86"/>
  <c r="AF37" i="73"/>
  <c r="R84" i="86"/>
  <c r="AI37" i="73"/>
  <c r="R37" i="73"/>
  <c r="U84" i="86"/>
  <c r="AL84" i="86"/>
  <c r="AL135" i="86"/>
  <c r="N85" i="86"/>
  <c r="N136" i="86"/>
  <c r="P85" i="86"/>
  <c r="X85" i="86"/>
  <c r="O86" i="86"/>
  <c r="Q86" i="86"/>
  <c r="R86" i="86"/>
  <c r="R39" i="73"/>
  <c r="R137" i="86"/>
  <c r="T86" i="86"/>
  <c r="W86" i="86"/>
  <c r="W137" i="86"/>
  <c r="W39" i="73"/>
  <c r="N87" i="86"/>
  <c r="O87" i="86"/>
  <c r="P87" i="86"/>
  <c r="AG87" i="86"/>
  <c r="AG138" i="86"/>
  <c r="R87" i="86"/>
  <c r="R40" i="73"/>
  <c r="V87" i="86"/>
  <c r="AM87" i="86"/>
  <c r="AM40" i="73"/>
  <c r="AM138" i="86"/>
  <c r="V193" i="86"/>
  <c r="W87" i="86"/>
  <c r="X87" i="86"/>
  <c r="Z87" i="86"/>
  <c r="AQ87" i="86"/>
  <c r="AQ138" i="86"/>
  <c r="AQ40" i="73"/>
  <c r="L88" i="86"/>
  <c r="M88" i="86"/>
  <c r="AD88" i="86"/>
  <c r="AD139" i="86"/>
  <c r="M194" i="86"/>
  <c r="P88" i="86"/>
  <c r="Q88" i="86"/>
  <c r="AH88" i="86"/>
  <c r="AH139" i="86"/>
  <c r="AH41" i="73"/>
  <c r="S88" i="86"/>
  <c r="T88" i="86"/>
  <c r="V88" i="86"/>
  <c r="AM88" i="86"/>
  <c r="AM139" i="86"/>
  <c r="AM41" i="73"/>
  <c r="X88" i="86"/>
  <c r="Y88" i="86"/>
  <c r="L89" i="86"/>
  <c r="M89" i="86"/>
  <c r="AD89" i="86"/>
  <c r="O89" i="86"/>
  <c r="O42" i="73"/>
  <c r="O140" i="86"/>
  <c r="P89" i="86"/>
  <c r="AG89" i="86"/>
  <c r="AG42" i="73"/>
  <c r="AG140" i="86"/>
  <c r="Q89" i="86"/>
  <c r="Q140" i="86"/>
  <c r="Q42" i="73"/>
  <c r="W89" i="86"/>
  <c r="AN89" i="86"/>
  <c r="AN42" i="73"/>
  <c r="AN140" i="86"/>
  <c r="Z89" i="86"/>
  <c r="M90" i="86"/>
  <c r="R90" i="86"/>
  <c r="S90" i="86"/>
  <c r="S43" i="73"/>
  <c r="S141" i="86"/>
  <c r="U90" i="86"/>
  <c r="AL90" i="86"/>
  <c r="AL141" i="86"/>
  <c r="U196" i="86"/>
  <c r="Y90" i="86"/>
  <c r="L91" i="86"/>
  <c r="N91" i="86"/>
  <c r="P91" i="86"/>
  <c r="R91" i="86"/>
  <c r="S91" i="86"/>
  <c r="S44" i="73"/>
  <c r="S142" i="86"/>
  <c r="T91" i="86"/>
  <c r="T142" i="86"/>
  <c r="V91" i="86"/>
  <c r="AF91" i="86"/>
  <c r="AF44" i="73"/>
  <c r="AF142" i="86"/>
  <c r="O44" i="73"/>
  <c r="O142" i="86"/>
  <c r="O197" i="86"/>
  <c r="AH91" i="86"/>
  <c r="L92" i="86"/>
  <c r="L45" i="73"/>
  <c r="M92" i="86"/>
  <c r="O92" i="86"/>
  <c r="P92" i="86"/>
  <c r="Q92" i="86"/>
  <c r="AH92" i="86"/>
  <c r="T92" i="86"/>
  <c r="U92" i="86"/>
  <c r="U143" i="86"/>
  <c r="U45" i="73"/>
  <c r="X92" i="86"/>
  <c r="Z92" i="86"/>
  <c r="Z45" i="73"/>
  <c r="Z143" i="86"/>
  <c r="AD92" i="86"/>
  <c r="AD143" i="86"/>
  <c r="M93" i="86"/>
  <c r="AD93" i="86"/>
  <c r="N93" i="86"/>
  <c r="AE93" i="86"/>
  <c r="AE144" i="86"/>
  <c r="P93" i="86"/>
  <c r="P144" i="86"/>
  <c r="P46" i="73"/>
  <c r="Q93" i="86"/>
  <c r="Q46" i="73"/>
  <c r="Q144" i="86"/>
  <c r="R93" i="86"/>
  <c r="T93" i="86"/>
  <c r="AK93" i="86"/>
  <c r="AK144" i="86"/>
  <c r="V93" i="86"/>
  <c r="AM93" i="86"/>
  <c r="X93" i="86"/>
  <c r="AO93" i="86"/>
  <c r="AO46" i="73"/>
  <c r="AO144" i="86"/>
  <c r="L94" i="86"/>
  <c r="AC94" i="86"/>
  <c r="AC145" i="86"/>
  <c r="AC47" i="73"/>
  <c r="O94" i="86"/>
  <c r="O47" i="73"/>
  <c r="O145" i="86"/>
  <c r="W94" i="86"/>
  <c r="Y94" i="86"/>
  <c r="Z94" i="86"/>
  <c r="Z145" i="86"/>
  <c r="Z47" i="73"/>
  <c r="L95" i="86"/>
  <c r="L146" i="86"/>
  <c r="L48" i="73"/>
  <c r="N95" i="86"/>
  <c r="AE95" i="86"/>
  <c r="AE146" i="86"/>
  <c r="AE48" i="73"/>
  <c r="O95" i="86"/>
  <c r="O48" i="73"/>
  <c r="O146" i="86"/>
  <c r="P95" i="86"/>
  <c r="AG95" i="86"/>
  <c r="AG146" i="86"/>
  <c r="AG48" i="73"/>
  <c r="R95" i="86"/>
  <c r="W95" i="86"/>
  <c r="X95" i="86"/>
  <c r="Z95" i="86"/>
  <c r="AQ95" i="86"/>
  <c r="AQ146" i="86"/>
  <c r="AQ48" i="73"/>
  <c r="AI95" i="86"/>
  <c r="AI146" i="86"/>
  <c r="AI48" i="73"/>
  <c r="L96" i="86"/>
  <c r="O96" i="86"/>
  <c r="O147" i="86"/>
  <c r="AF96" i="86"/>
  <c r="AF147" i="86"/>
  <c r="O202" i="86"/>
  <c r="P96" i="86"/>
  <c r="P49" i="73"/>
  <c r="AG49" i="73"/>
  <c r="S96" i="86"/>
  <c r="AJ96" i="86"/>
  <c r="AJ147" i="86"/>
  <c r="T96" i="86"/>
  <c r="V96" i="86"/>
  <c r="V49" i="73"/>
  <c r="X96" i="86"/>
  <c r="Y96" i="86"/>
  <c r="L97" i="86"/>
  <c r="O97" i="86"/>
  <c r="O148" i="86"/>
  <c r="O50" i="73"/>
  <c r="Q97" i="86"/>
  <c r="T97" i="86"/>
  <c r="T50" i="73"/>
  <c r="T148" i="86"/>
  <c r="T203" i="86"/>
  <c r="W97" i="86"/>
  <c r="X97" i="86"/>
  <c r="AO50" i="73"/>
  <c r="Z97" i="86"/>
  <c r="K98" i="86"/>
  <c r="L98" i="86"/>
  <c r="L149" i="86"/>
  <c r="AC51" i="73"/>
  <c r="M98" i="86"/>
  <c r="AD51" i="73"/>
  <c r="N98" i="86"/>
  <c r="N51" i="73"/>
  <c r="O98" i="86"/>
  <c r="P98" i="86"/>
  <c r="Q98" i="86"/>
  <c r="AH98" i="86"/>
  <c r="AH149" i="86"/>
  <c r="AH51" i="73"/>
  <c r="S98" i="86"/>
  <c r="AJ98" i="86"/>
  <c r="T98" i="86"/>
  <c r="AK98" i="86"/>
  <c r="AK149" i="86"/>
  <c r="AK51" i="73"/>
  <c r="U98" i="86"/>
  <c r="AL98" i="86"/>
  <c r="AL149" i="86"/>
  <c r="AL51" i="73"/>
  <c r="X98" i="86"/>
  <c r="Y98" i="86"/>
  <c r="AP98" i="86"/>
  <c r="AP51" i="73"/>
  <c r="AP149" i="86"/>
  <c r="Y204" i="86"/>
  <c r="AJ51" i="73"/>
  <c r="AJ149" i="86"/>
  <c r="J99" i="86"/>
  <c r="K99" i="86"/>
  <c r="M99" i="86"/>
  <c r="O99" i="86"/>
  <c r="R99" i="86"/>
  <c r="AI99" i="86"/>
  <c r="AI52" i="73"/>
  <c r="AI150" i="86"/>
  <c r="U99" i="86"/>
  <c r="AL99" i="86"/>
  <c r="AL150" i="86"/>
  <c r="U205" i="86"/>
  <c r="AL52" i="73"/>
  <c r="V99" i="86"/>
  <c r="W99" i="86"/>
  <c r="AN99" i="86"/>
  <c r="X99" i="86"/>
  <c r="AO99" i="86"/>
  <c r="AO52" i="73"/>
  <c r="AO150" i="86"/>
  <c r="X205" i="86"/>
  <c r="Y99" i="86"/>
  <c r="Z99" i="86"/>
  <c r="Z52" i="73"/>
  <c r="Z150" i="86"/>
  <c r="AE99" i="86"/>
  <c r="AE150" i="86"/>
  <c r="J100" i="86"/>
  <c r="J151" i="86"/>
  <c r="K100" i="86"/>
  <c r="AB100" i="86"/>
  <c r="AB151" i="86"/>
  <c r="K206" i="86"/>
  <c r="AB53" i="73"/>
  <c r="N100" i="86"/>
  <c r="AE100" i="86"/>
  <c r="O100" i="86"/>
  <c r="R100" i="86"/>
  <c r="S100" i="86"/>
  <c r="AJ100" i="86"/>
  <c r="AJ151" i="86"/>
  <c r="AJ53" i="73"/>
  <c r="U100" i="86"/>
  <c r="AL100" i="86"/>
  <c r="W100" i="86"/>
  <c r="J101" i="86"/>
  <c r="AA101" i="86"/>
  <c r="AA54" i="73"/>
  <c r="AA152" i="86"/>
  <c r="L101" i="86"/>
  <c r="AC101" i="86"/>
  <c r="AC54" i="73"/>
  <c r="AC152" i="86"/>
  <c r="M101" i="86"/>
  <c r="M152" i="86"/>
  <c r="M54" i="73"/>
  <c r="N101" i="86"/>
  <c r="P101" i="86"/>
  <c r="P54" i="73"/>
  <c r="P152" i="86"/>
  <c r="P207" i="86"/>
  <c r="Q101" i="86"/>
  <c r="R101" i="86"/>
  <c r="R54" i="73"/>
  <c r="U101" i="86"/>
  <c r="U54" i="73"/>
  <c r="U152" i="86"/>
  <c r="X101" i="86"/>
  <c r="AO101" i="86"/>
  <c r="AO152" i="86"/>
  <c r="AO54" i="73"/>
  <c r="Z101" i="86"/>
  <c r="Z152" i="86"/>
  <c r="Z54" i="73"/>
  <c r="AQ101" i="86"/>
  <c r="AQ152" i="86"/>
  <c r="Z207" i="86"/>
  <c r="AQ54" i="73"/>
  <c r="L102" i="86"/>
  <c r="L153" i="86"/>
  <c r="L55" i="73"/>
  <c r="AC55" i="73"/>
  <c r="M102" i="86"/>
  <c r="AD102" i="86"/>
  <c r="AD153" i="86"/>
  <c r="AD55" i="73"/>
  <c r="O102" i="86"/>
  <c r="P102" i="86"/>
  <c r="P153" i="86"/>
  <c r="P55" i="73"/>
  <c r="Q102" i="86"/>
  <c r="S102" i="86"/>
  <c r="AJ102" i="86"/>
  <c r="AJ153" i="86"/>
  <c r="AJ55" i="73"/>
  <c r="T102" i="86"/>
  <c r="U102" i="86"/>
  <c r="U55" i="73"/>
  <c r="W102" i="86"/>
  <c r="AN102" i="86"/>
  <c r="AN153" i="86"/>
  <c r="AN55" i="73"/>
  <c r="X102" i="86"/>
  <c r="X55" i="73"/>
  <c r="Y102" i="86"/>
  <c r="AP102" i="86"/>
  <c r="J103" i="86"/>
  <c r="J154" i="86"/>
  <c r="J56" i="73"/>
  <c r="K103" i="86"/>
  <c r="L103" i="86"/>
  <c r="N103" i="86"/>
  <c r="O103" i="86"/>
  <c r="P103" i="86"/>
  <c r="P154" i="86"/>
  <c r="P56" i="73"/>
  <c r="S103" i="86"/>
  <c r="AJ103" i="86"/>
  <c r="AJ56" i="73"/>
  <c r="AJ154" i="86"/>
  <c r="T103" i="86"/>
  <c r="AK103" i="86"/>
  <c r="AK154" i="86"/>
  <c r="V103" i="86"/>
  <c r="V154" i="86"/>
  <c r="Z103" i="86"/>
  <c r="AQ103" i="86"/>
  <c r="AQ154" i="86"/>
  <c r="AQ56" i="73"/>
  <c r="AO56" i="73"/>
  <c r="X56" i="73"/>
  <c r="J104" i="86"/>
  <c r="J57" i="73"/>
  <c r="J155" i="86"/>
  <c r="K104" i="86"/>
  <c r="AB104" i="86"/>
  <c r="AB155" i="86"/>
  <c r="AB57" i="73"/>
  <c r="M104" i="86"/>
  <c r="M57" i="73"/>
  <c r="O104" i="86"/>
  <c r="AF104" i="86"/>
  <c r="R104" i="86"/>
  <c r="T104" i="86"/>
  <c r="AK104" i="86"/>
  <c r="AK155" i="86"/>
  <c r="AK57" i="73"/>
  <c r="U104" i="86"/>
  <c r="AL104" i="86"/>
  <c r="AL57" i="73"/>
  <c r="AL155" i="86"/>
  <c r="U210" i="86"/>
  <c r="X104" i="86"/>
  <c r="AO104" i="86"/>
  <c r="AO155" i="86"/>
  <c r="AO57" i="73"/>
  <c r="Z104" i="86"/>
  <c r="AD57" i="73"/>
  <c r="N27" i="73"/>
  <c r="O27" i="73"/>
  <c r="P27" i="73"/>
  <c r="Q27" i="73"/>
  <c r="R27" i="73"/>
  <c r="T27" i="73"/>
  <c r="U27" i="73"/>
  <c r="AF27" i="73"/>
  <c r="AI27" i="73"/>
  <c r="AL27" i="73"/>
  <c r="AN27" i="73"/>
  <c r="Q28" i="73"/>
  <c r="R28" i="73"/>
  <c r="S28" i="73"/>
  <c r="T28" i="73"/>
  <c r="U28" i="73"/>
  <c r="V28" i="73"/>
  <c r="W28" i="73"/>
  <c r="AG28" i="73"/>
  <c r="AK28" i="73"/>
  <c r="AM28" i="73"/>
  <c r="P29" i="73"/>
  <c r="Q29" i="73"/>
  <c r="R29" i="73"/>
  <c r="U29" i="73"/>
  <c r="V29" i="73"/>
  <c r="W29" i="73"/>
  <c r="AE29" i="73"/>
  <c r="AF29" i="73"/>
  <c r="AG29" i="73"/>
  <c r="AI29" i="73"/>
  <c r="AJ29" i="73"/>
  <c r="AK29" i="73"/>
  <c r="AM29" i="73"/>
  <c r="N30" i="73"/>
  <c r="O30" i="73"/>
  <c r="Q30" i="73"/>
  <c r="R30" i="73"/>
  <c r="S30" i="73"/>
  <c r="T30" i="73"/>
  <c r="U30" i="73"/>
  <c r="W30" i="73"/>
  <c r="X30" i="73"/>
  <c r="Y30" i="73"/>
  <c r="Z30" i="73"/>
  <c r="AF30" i="73"/>
  <c r="AG30" i="73"/>
  <c r="AH30" i="73"/>
  <c r="AJ30" i="73"/>
  <c r="AK30" i="73"/>
  <c r="AN30" i="73"/>
  <c r="AO30" i="73"/>
  <c r="AP30" i="73"/>
  <c r="AQ30" i="73"/>
  <c r="N31" i="73"/>
  <c r="P31" i="73"/>
  <c r="S31" i="73"/>
  <c r="T31" i="73"/>
  <c r="U31" i="73"/>
  <c r="V31" i="73"/>
  <c r="X31" i="73"/>
  <c r="Y31" i="73"/>
  <c r="Z31" i="73"/>
  <c r="AE31" i="73"/>
  <c r="AF31" i="73"/>
  <c r="AJ31" i="73"/>
  <c r="AK31" i="73"/>
  <c r="AM31" i="73"/>
  <c r="AN31" i="73"/>
  <c r="AO31" i="73"/>
  <c r="AP31" i="73"/>
  <c r="AQ31" i="73"/>
  <c r="N32" i="73"/>
  <c r="O32" i="73"/>
  <c r="P32" i="73"/>
  <c r="Q32" i="73"/>
  <c r="R32" i="73"/>
  <c r="S32" i="73"/>
  <c r="T32" i="73"/>
  <c r="U32" i="73"/>
  <c r="V32" i="73"/>
  <c r="W32" i="73"/>
  <c r="Y32" i="73"/>
  <c r="Z32" i="73"/>
  <c r="AH32" i="73"/>
  <c r="AI32" i="73"/>
  <c r="AJ32" i="73"/>
  <c r="AK32" i="73"/>
  <c r="AL32" i="73"/>
  <c r="AM32" i="73"/>
  <c r="AP32" i="73"/>
  <c r="N33" i="73"/>
  <c r="O33" i="73"/>
  <c r="P33" i="73"/>
  <c r="Q33" i="73"/>
  <c r="T33" i="73"/>
  <c r="V33" i="73"/>
  <c r="W33" i="73"/>
  <c r="X33" i="73"/>
  <c r="Y33" i="73"/>
  <c r="Z33" i="73"/>
  <c r="AF33" i="73"/>
  <c r="AG33" i="73"/>
  <c r="AH33" i="73"/>
  <c r="AI33" i="73"/>
  <c r="AJ33" i="73"/>
  <c r="AK33" i="73"/>
  <c r="AL33" i="73"/>
  <c r="AM33" i="73"/>
  <c r="AO33" i="73"/>
  <c r="AP33" i="73"/>
  <c r="AQ33" i="73"/>
  <c r="N34" i="73"/>
  <c r="P34" i="73"/>
  <c r="R34" i="73"/>
  <c r="S34" i="73"/>
  <c r="T34" i="73"/>
  <c r="U34" i="73"/>
  <c r="V34" i="73"/>
  <c r="W34" i="73"/>
  <c r="X34" i="73"/>
  <c r="Y34" i="73"/>
  <c r="Z34" i="73"/>
  <c r="AG34" i="73"/>
  <c r="AH34" i="73"/>
  <c r="AI34" i="73"/>
  <c r="AJ34" i="73"/>
  <c r="AL34" i="73"/>
  <c r="AM34" i="73"/>
  <c r="AO34" i="73"/>
  <c r="AP34" i="73"/>
  <c r="P35" i="73"/>
  <c r="Q35" i="73"/>
  <c r="R35" i="73"/>
  <c r="S35" i="73"/>
  <c r="T35" i="73"/>
  <c r="U35" i="73"/>
  <c r="V35" i="73"/>
  <c r="W35" i="73"/>
  <c r="X35" i="73"/>
  <c r="Y35" i="73"/>
  <c r="Z35" i="73"/>
  <c r="AH35" i="73"/>
  <c r="AK35" i="73"/>
  <c r="AM35" i="73"/>
  <c r="AN35" i="73"/>
  <c r="AO35" i="73"/>
  <c r="AP35" i="73"/>
  <c r="AQ35" i="73"/>
  <c r="N36" i="73"/>
  <c r="O36" i="73"/>
  <c r="P36" i="73"/>
  <c r="P134" i="86"/>
  <c r="R36" i="73"/>
  <c r="S36" i="73"/>
  <c r="T36" i="73"/>
  <c r="U36" i="73"/>
  <c r="U134" i="86"/>
  <c r="V36" i="73"/>
  <c r="W36" i="73"/>
  <c r="Y36" i="73"/>
  <c r="AE36" i="73"/>
  <c r="AF36" i="73"/>
  <c r="AH36" i="73"/>
  <c r="AI36" i="73"/>
  <c r="AJ36" i="73"/>
  <c r="AK36" i="73"/>
  <c r="AM36" i="73"/>
  <c r="AN36" i="73"/>
  <c r="AQ36" i="73"/>
  <c r="N37" i="73"/>
  <c r="O37" i="73"/>
  <c r="P37" i="73"/>
  <c r="Q37" i="73"/>
  <c r="S37" i="73"/>
  <c r="T37" i="73"/>
  <c r="U37" i="73"/>
  <c r="V37" i="73"/>
  <c r="X37" i="73"/>
  <c r="Y37" i="73"/>
  <c r="Z37" i="73"/>
  <c r="AG37" i="73"/>
  <c r="AH37" i="73"/>
  <c r="AJ37" i="73"/>
  <c r="AK37" i="73"/>
  <c r="AL37" i="73"/>
  <c r="AM37" i="73"/>
  <c r="AN37" i="73"/>
  <c r="AO37" i="73"/>
  <c r="AP37" i="73"/>
  <c r="AQ37" i="73"/>
  <c r="N38" i="73"/>
  <c r="O38" i="73"/>
  <c r="P38" i="73"/>
  <c r="Q38" i="73"/>
  <c r="R38" i="73"/>
  <c r="S38" i="73"/>
  <c r="T38" i="73"/>
  <c r="V38" i="73"/>
  <c r="W38" i="73"/>
  <c r="X38" i="73"/>
  <c r="Z38" i="73"/>
  <c r="AE38" i="73"/>
  <c r="AF38" i="73"/>
  <c r="AG38" i="73"/>
  <c r="AH38" i="73"/>
  <c r="AI38" i="73"/>
  <c r="AJ38" i="73"/>
  <c r="AK38" i="73"/>
  <c r="AL38" i="73"/>
  <c r="AM38" i="73"/>
  <c r="AN38" i="73"/>
  <c r="AO38" i="73"/>
  <c r="AP38" i="73"/>
  <c r="L39" i="73"/>
  <c r="N39" i="73"/>
  <c r="O39" i="73"/>
  <c r="P39" i="73"/>
  <c r="Q39" i="73"/>
  <c r="S39" i="73"/>
  <c r="T39" i="73"/>
  <c r="U39" i="73"/>
  <c r="V39" i="73"/>
  <c r="Y39" i="73"/>
  <c r="AD39" i="73"/>
  <c r="AE39" i="73"/>
  <c r="AF39" i="73"/>
  <c r="AG39" i="73"/>
  <c r="AH39" i="73"/>
  <c r="AI39" i="73"/>
  <c r="AJ39" i="73"/>
  <c r="AK39" i="73"/>
  <c r="AL39" i="73"/>
  <c r="AM39" i="73"/>
  <c r="AN39" i="73"/>
  <c r="AP39" i="73"/>
  <c r="AQ39" i="73"/>
  <c r="M40" i="73"/>
  <c r="N40" i="73"/>
  <c r="O40" i="73"/>
  <c r="P40" i="73"/>
  <c r="Q40" i="73"/>
  <c r="S40" i="73"/>
  <c r="T40" i="73"/>
  <c r="V40" i="73"/>
  <c r="V138" i="86"/>
  <c r="W40" i="73"/>
  <c r="X40" i="73"/>
  <c r="Y40" i="73"/>
  <c r="Z40" i="73"/>
  <c r="AC40" i="73"/>
  <c r="AD40" i="73"/>
  <c r="AE40" i="73"/>
  <c r="AF40" i="73"/>
  <c r="AG40" i="73"/>
  <c r="AH40" i="73"/>
  <c r="AI40" i="73"/>
  <c r="AJ40" i="73"/>
  <c r="AK40" i="73"/>
  <c r="AN40" i="73"/>
  <c r="AO40" i="73"/>
  <c r="AP40" i="73"/>
  <c r="L41" i="73"/>
  <c r="M41" i="73"/>
  <c r="N41" i="73"/>
  <c r="O41" i="73"/>
  <c r="P41" i="73"/>
  <c r="Q41" i="73"/>
  <c r="R41" i="73"/>
  <c r="S41" i="73"/>
  <c r="T41" i="73"/>
  <c r="U41" i="73"/>
  <c r="V41" i="73"/>
  <c r="W41" i="73"/>
  <c r="X41" i="73"/>
  <c r="Y41" i="73"/>
  <c r="Z41" i="73"/>
  <c r="AC41" i="73"/>
  <c r="AD41" i="73"/>
  <c r="AE41" i="73"/>
  <c r="AF41" i="73"/>
  <c r="AG41" i="73"/>
  <c r="AI41" i="73"/>
  <c r="AJ41" i="73"/>
  <c r="AK41" i="73"/>
  <c r="AN41" i="73"/>
  <c r="AO41" i="73"/>
  <c r="AP41" i="73"/>
  <c r="L42" i="73"/>
  <c r="M42" i="73"/>
  <c r="P42" i="73"/>
  <c r="S42" i="73"/>
  <c r="T42" i="73"/>
  <c r="W42" i="73"/>
  <c r="X42" i="73"/>
  <c r="Y42" i="73"/>
  <c r="Z42" i="73"/>
  <c r="AC42" i="73"/>
  <c r="AD42" i="73"/>
  <c r="AE42" i="73"/>
  <c r="AF42" i="73"/>
  <c r="AH42" i="73"/>
  <c r="AI42" i="73"/>
  <c r="AK42" i="73"/>
  <c r="AL42" i="73"/>
  <c r="AM42" i="73"/>
  <c r="AO42" i="73"/>
  <c r="AQ42" i="73"/>
  <c r="L43" i="73"/>
  <c r="M43" i="73"/>
  <c r="N43" i="73"/>
  <c r="O43" i="73"/>
  <c r="P43" i="73"/>
  <c r="Q43" i="73"/>
  <c r="R43" i="73"/>
  <c r="T43" i="73"/>
  <c r="U43" i="73"/>
  <c r="U141" i="86"/>
  <c r="V43" i="73"/>
  <c r="W43" i="73"/>
  <c r="X43" i="73"/>
  <c r="Y43" i="73"/>
  <c r="Z43" i="73"/>
  <c r="AD43" i="73"/>
  <c r="AE43" i="73"/>
  <c r="AF43" i="73"/>
  <c r="AG43" i="73"/>
  <c r="AH43" i="73"/>
  <c r="AI43" i="73"/>
  <c r="AJ43" i="73"/>
  <c r="AL43" i="73"/>
  <c r="AO43" i="73"/>
  <c r="AP43" i="73"/>
  <c r="L44" i="73"/>
  <c r="M44" i="73"/>
  <c r="N44" i="73"/>
  <c r="P44" i="73"/>
  <c r="Q44" i="73"/>
  <c r="Q142" i="86"/>
  <c r="R44" i="73"/>
  <c r="T44" i="73"/>
  <c r="U44" i="73"/>
  <c r="V44" i="73"/>
  <c r="W44" i="73"/>
  <c r="X44" i="73"/>
  <c r="AC44" i="73"/>
  <c r="AD44" i="73"/>
  <c r="AE44" i="73"/>
  <c r="AG44" i="73"/>
  <c r="AH44" i="73"/>
  <c r="AI44" i="73"/>
  <c r="AJ44" i="73"/>
  <c r="AK44" i="73"/>
  <c r="AM44" i="73"/>
  <c r="AN44" i="73"/>
  <c r="AP44" i="73"/>
  <c r="M45" i="73"/>
  <c r="N45" i="73"/>
  <c r="O45" i="73"/>
  <c r="P45" i="73"/>
  <c r="Q45" i="73"/>
  <c r="R45" i="73"/>
  <c r="S45" i="73"/>
  <c r="T45" i="73"/>
  <c r="X45" i="73"/>
  <c r="Y45" i="73"/>
  <c r="Y143" i="86"/>
  <c r="AC45" i="73"/>
  <c r="AD45" i="73"/>
  <c r="AF45" i="73"/>
  <c r="AG45" i="73"/>
  <c r="AH45" i="73"/>
  <c r="AI45" i="73"/>
  <c r="AJ45" i="73"/>
  <c r="AK45" i="73"/>
  <c r="AL45" i="73"/>
  <c r="AN45" i="73"/>
  <c r="AO45" i="73"/>
  <c r="AQ45" i="73"/>
  <c r="M46" i="73"/>
  <c r="N46" i="73"/>
  <c r="O46" i="73"/>
  <c r="R46" i="73"/>
  <c r="S46" i="73"/>
  <c r="T46" i="73"/>
  <c r="U46" i="73"/>
  <c r="V46" i="73"/>
  <c r="W46" i="73"/>
  <c r="X46" i="73"/>
  <c r="AC46" i="73"/>
  <c r="AD46" i="73"/>
  <c r="AE46" i="73"/>
  <c r="AG46" i="73"/>
  <c r="AH46" i="73"/>
  <c r="AI46" i="73"/>
  <c r="AJ46" i="73"/>
  <c r="AK46" i="73"/>
  <c r="AM46" i="73"/>
  <c r="AN46" i="73"/>
  <c r="AP46" i="73"/>
  <c r="AQ46" i="73"/>
  <c r="L47" i="73"/>
  <c r="M47" i="73"/>
  <c r="N47" i="73"/>
  <c r="P47" i="73"/>
  <c r="R47" i="73"/>
  <c r="S47" i="73"/>
  <c r="T47" i="73"/>
  <c r="U47" i="73"/>
  <c r="W47" i="73"/>
  <c r="X47" i="73"/>
  <c r="Y47" i="73"/>
  <c r="AD47" i="73"/>
  <c r="AE47" i="73"/>
  <c r="AF47" i="73"/>
  <c r="AH47" i="73"/>
  <c r="AJ47" i="73"/>
  <c r="AM47" i="73"/>
  <c r="AN47" i="73"/>
  <c r="AP47" i="73"/>
  <c r="AQ47" i="73"/>
  <c r="M48" i="73"/>
  <c r="N48" i="73"/>
  <c r="P48" i="73"/>
  <c r="Q48" i="73"/>
  <c r="R48" i="73"/>
  <c r="R146" i="86"/>
  <c r="S48" i="73"/>
  <c r="U48" i="73"/>
  <c r="V48" i="73"/>
  <c r="W48" i="73"/>
  <c r="X48" i="73"/>
  <c r="Y48" i="73"/>
  <c r="Z48" i="73"/>
  <c r="AC48" i="73"/>
  <c r="AD48" i="73"/>
  <c r="AF48" i="73"/>
  <c r="AH48" i="73"/>
  <c r="AJ48" i="73"/>
  <c r="AN48" i="73"/>
  <c r="AO48" i="73"/>
  <c r="AP48" i="73"/>
  <c r="L49" i="73"/>
  <c r="N49" i="73"/>
  <c r="O49" i="73"/>
  <c r="Q49" i="73"/>
  <c r="R49" i="73"/>
  <c r="S49" i="73"/>
  <c r="T49" i="73"/>
  <c r="W49" i="73"/>
  <c r="X49" i="73"/>
  <c r="Y49" i="73"/>
  <c r="Z49" i="73"/>
  <c r="AC49" i="73"/>
  <c r="AD49" i="73"/>
  <c r="AE49" i="73"/>
  <c r="AF49" i="73"/>
  <c r="AI49" i="73"/>
  <c r="AJ49" i="73"/>
  <c r="AK49" i="73"/>
  <c r="AM49" i="73"/>
  <c r="AN49" i="73"/>
  <c r="AO49" i="73"/>
  <c r="AP49" i="73"/>
  <c r="L50" i="73"/>
  <c r="Q50" i="73"/>
  <c r="R50" i="73"/>
  <c r="S50" i="73"/>
  <c r="V50" i="73"/>
  <c r="W50" i="73"/>
  <c r="X50" i="73"/>
  <c r="Z50" i="73"/>
  <c r="AC50" i="73"/>
  <c r="AD50" i="73"/>
  <c r="AE50" i="73"/>
  <c r="AF50" i="73"/>
  <c r="AG50" i="73"/>
  <c r="AH50" i="73"/>
  <c r="AI50" i="73"/>
  <c r="AK50" i="73"/>
  <c r="AM50" i="73"/>
  <c r="AN50" i="73"/>
  <c r="AP50" i="73"/>
  <c r="AQ50" i="73"/>
  <c r="J51" i="73"/>
  <c r="K51" i="73"/>
  <c r="L51" i="73"/>
  <c r="M51" i="73"/>
  <c r="O51" i="73"/>
  <c r="P51" i="73"/>
  <c r="Q51" i="73"/>
  <c r="R51" i="73"/>
  <c r="S51" i="73"/>
  <c r="S149" i="86"/>
  <c r="S204" i="86"/>
  <c r="T51" i="73"/>
  <c r="T149" i="86"/>
  <c r="T204" i="86"/>
  <c r="U51" i="73"/>
  <c r="V51" i="73"/>
  <c r="W51" i="73"/>
  <c r="X51" i="73"/>
  <c r="Y51" i="73"/>
  <c r="Z51" i="73"/>
  <c r="AA51" i="73"/>
  <c r="AB51" i="73"/>
  <c r="AE51" i="73"/>
  <c r="AF51" i="73"/>
  <c r="AG51" i="73"/>
  <c r="AN51" i="73"/>
  <c r="AO51" i="73"/>
  <c r="AQ51" i="73"/>
  <c r="J52" i="73"/>
  <c r="K52" i="73"/>
  <c r="L52" i="73"/>
  <c r="M52" i="73"/>
  <c r="N52" i="73"/>
  <c r="N150" i="86"/>
  <c r="AE52" i="73"/>
  <c r="N205" i="86"/>
  <c r="O52" i="73"/>
  <c r="P52" i="73"/>
  <c r="Q52" i="73"/>
  <c r="R52" i="73"/>
  <c r="T52" i="73"/>
  <c r="U52" i="73"/>
  <c r="V52" i="73"/>
  <c r="W52" i="73"/>
  <c r="X52" i="73"/>
  <c r="Y52" i="73"/>
  <c r="AA52" i="73"/>
  <c r="AB52" i="73"/>
  <c r="AC52" i="73"/>
  <c r="AD52" i="73"/>
  <c r="AF52" i="73"/>
  <c r="AG52" i="73"/>
  <c r="AM52" i="73"/>
  <c r="AN52" i="73"/>
  <c r="AP52" i="73"/>
  <c r="AQ52" i="73"/>
  <c r="J53" i="73"/>
  <c r="K53" i="73"/>
  <c r="L53" i="73"/>
  <c r="L151" i="86"/>
  <c r="L206" i="86"/>
  <c r="N53" i="73"/>
  <c r="O53" i="73"/>
  <c r="P53" i="73"/>
  <c r="Q53" i="73"/>
  <c r="R53" i="73"/>
  <c r="S53" i="73"/>
  <c r="T53" i="73"/>
  <c r="U53" i="73"/>
  <c r="W53" i="73"/>
  <c r="Y53" i="73"/>
  <c r="AA53" i="73"/>
  <c r="AE53" i="73"/>
  <c r="AF53" i="73"/>
  <c r="AG53" i="73"/>
  <c r="AH53" i="73"/>
  <c r="AI53" i="73"/>
  <c r="AL53" i="73"/>
  <c r="AM53" i="73"/>
  <c r="AN53" i="73"/>
  <c r="AP53" i="73"/>
  <c r="AQ53" i="73"/>
  <c r="J54" i="73"/>
  <c r="K54" i="73"/>
  <c r="L54" i="73"/>
  <c r="N54" i="73"/>
  <c r="O54" i="73"/>
  <c r="Q54" i="73"/>
  <c r="V54" i="73"/>
  <c r="W54" i="73"/>
  <c r="X54" i="73"/>
  <c r="AB54" i="73"/>
  <c r="AD54" i="73"/>
  <c r="AE54" i="73"/>
  <c r="AG54" i="73"/>
  <c r="AH54" i="73"/>
  <c r="AI54" i="73"/>
  <c r="AJ54" i="73"/>
  <c r="AL54" i="73"/>
  <c r="AM54" i="73"/>
  <c r="AP54" i="73"/>
  <c r="J55" i="73"/>
  <c r="K55" i="73"/>
  <c r="M55" i="73"/>
  <c r="N55" i="73"/>
  <c r="O55" i="73"/>
  <c r="Q55" i="73"/>
  <c r="R55" i="73"/>
  <c r="S55" i="73"/>
  <c r="S153" i="86"/>
  <c r="T55" i="73"/>
  <c r="W55" i="73"/>
  <c r="Y55" i="73"/>
  <c r="Z55" i="73"/>
  <c r="AA55" i="73"/>
  <c r="AB55" i="73"/>
  <c r="AE55" i="73"/>
  <c r="AF55" i="73"/>
  <c r="AG55" i="73"/>
  <c r="AH55" i="73"/>
  <c r="AK55" i="73"/>
  <c r="AL55" i="73"/>
  <c r="AM55" i="73"/>
  <c r="AO55" i="73"/>
  <c r="AP55" i="73"/>
  <c r="AQ55" i="73"/>
  <c r="K56" i="73"/>
  <c r="L56" i="73"/>
  <c r="N56" i="73"/>
  <c r="O56" i="73"/>
  <c r="S56" i="73"/>
  <c r="T56" i="73"/>
  <c r="V56" i="73"/>
  <c r="Z56" i="73"/>
  <c r="AA56" i="73"/>
  <c r="AB56" i="73"/>
  <c r="AC56" i="73"/>
  <c r="AD56" i="73"/>
  <c r="AE56" i="73"/>
  <c r="AF56" i="73"/>
  <c r="AG56" i="73"/>
  <c r="AI56" i="73"/>
  <c r="AK56" i="73"/>
  <c r="AL56" i="73"/>
  <c r="AM56" i="73"/>
  <c r="AN56" i="73"/>
  <c r="K57" i="73"/>
  <c r="L57" i="73"/>
  <c r="N57" i="73"/>
  <c r="O57" i="73"/>
  <c r="P57" i="73"/>
  <c r="Q57" i="73"/>
  <c r="R57" i="73"/>
  <c r="S57" i="73"/>
  <c r="T57" i="73"/>
  <c r="U57" i="73"/>
  <c r="V57" i="73"/>
  <c r="W57" i="73"/>
  <c r="X57" i="73"/>
  <c r="Y57" i="73"/>
  <c r="Z57" i="73"/>
  <c r="AA57" i="73"/>
  <c r="AE57" i="73"/>
  <c r="AF57" i="73"/>
  <c r="AG57" i="73"/>
  <c r="AI57" i="73"/>
  <c r="AJ57" i="73"/>
  <c r="AM57" i="73"/>
  <c r="AN57" i="73"/>
  <c r="AP57" i="73"/>
  <c r="AQ57" i="73"/>
  <c r="AY180" i="86"/>
  <c r="BB180" i="86"/>
  <c r="AY181" i="86"/>
  <c r="BB181" i="86"/>
  <c r="AY182" i="86"/>
  <c r="BB182" i="86"/>
  <c r="AY183" i="86"/>
  <c r="BB183" i="86"/>
  <c r="BC183" i="86"/>
  <c r="AY184" i="86"/>
  <c r="BB184" i="86"/>
  <c r="AY185" i="86"/>
  <c r="BB185" i="86"/>
  <c r="AY186" i="86"/>
  <c r="BB186" i="86"/>
  <c r="AY187" i="86"/>
  <c r="BB187" i="86"/>
  <c r="AY188" i="86"/>
  <c r="BB188" i="86"/>
  <c r="AY189" i="86"/>
  <c r="BB189" i="86"/>
  <c r="AY190" i="86"/>
  <c r="BB190" i="86"/>
  <c r="AY191" i="86"/>
  <c r="BB191" i="86"/>
  <c r="AY192" i="86"/>
  <c r="BB192" i="86"/>
  <c r="AY193" i="86"/>
  <c r="BB193" i="86"/>
  <c r="AY194" i="86"/>
  <c r="BB194" i="86"/>
  <c r="AY195" i="86"/>
  <c r="BB195" i="86"/>
  <c r="AY196" i="86"/>
  <c r="BB196" i="86"/>
  <c r="AY197" i="86"/>
  <c r="BB197" i="86"/>
  <c r="BC197" i="86"/>
  <c r="AY198" i="86"/>
  <c r="BB198" i="86"/>
  <c r="AY199" i="86"/>
  <c r="BB199" i="86"/>
  <c r="AY200" i="86"/>
  <c r="BB200" i="86"/>
  <c r="AY201" i="86"/>
  <c r="BB201" i="86"/>
  <c r="AY202" i="86"/>
  <c r="BB202" i="86"/>
  <c r="AY203" i="86"/>
  <c r="BB203" i="86"/>
  <c r="AY204" i="86"/>
  <c r="BB204" i="86"/>
  <c r="AY205" i="86"/>
  <c r="BB205" i="86"/>
  <c r="AY206" i="86"/>
  <c r="BB206" i="86"/>
  <c r="AY207" i="86"/>
  <c r="BB207" i="86"/>
  <c r="AY208" i="86"/>
  <c r="BB208" i="86"/>
  <c r="AY209" i="86"/>
  <c r="BB209" i="86"/>
  <c r="AY210" i="86"/>
  <c r="BB210" i="86"/>
  <c r="C28" i="68"/>
  <c r="E28" i="68"/>
  <c r="D28" i="68"/>
  <c r="F28" i="68"/>
  <c r="G28" i="68"/>
  <c r="C29" i="68"/>
  <c r="D29" i="68"/>
  <c r="F29" i="68"/>
  <c r="E29" i="68"/>
  <c r="G29" i="68"/>
  <c r="AU29" i="68"/>
  <c r="AV29" i="68"/>
  <c r="C30" i="68"/>
  <c r="E30" i="68"/>
  <c r="D30" i="68"/>
  <c r="F30" i="68"/>
  <c r="G30" i="68"/>
  <c r="AU30" i="68"/>
  <c r="AV30" i="68"/>
  <c r="C31" i="68"/>
  <c r="E31" i="68"/>
  <c r="D31" i="68"/>
  <c r="F31" i="68"/>
  <c r="G31" i="68"/>
  <c r="C32" i="68"/>
  <c r="E32" i="68"/>
  <c r="D32" i="68"/>
  <c r="F32" i="68"/>
  <c r="G32" i="68"/>
  <c r="C33" i="68"/>
  <c r="E33" i="68"/>
  <c r="D33" i="68"/>
  <c r="F33" i="68"/>
  <c r="G33" i="68"/>
  <c r="C34" i="68"/>
  <c r="E34" i="68"/>
  <c r="D34" i="68"/>
  <c r="F34" i="68"/>
  <c r="G34" i="68"/>
  <c r="C35" i="68"/>
  <c r="E35" i="68"/>
  <c r="D35" i="68"/>
  <c r="F35" i="68"/>
  <c r="G35" i="68"/>
  <c r="C36" i="68"/>
  <c r="E36" i="68"/>
  <c r="D36" i="68"/>
  <c r="F36" i="68"/>
  <c r="G36" i="68"/>
  <c r="C37" i="68"/>
  <c r="E37" i="68"/>
  <c r="D37" i="68"/>
  <c r="F37" i="68"/>
  <c r="G37" i="68"/>
  <c r="C38" i="68"/>
  <c r="E38" i="68"/>
  <c r="D38" i="68"/>
  <c r="F38" i="68"/>
  <c r="G38" i="68"/>
  <c r="C39" i="68"/>
  <c r="E39" i="68"/>
  <c r="D39" i="68"/>
  <c r="F39" i="68"/>
  <c r="G39" i="68"/>
  <c r="C40" i="68"/>
  <c r="D40" i="68"/>
  <c r="F40" i="68"/>
  <c r="E40" i="68"/>
  <c r="G40" i="68"/>
  <c r="C41" i="68"/>
  <c r="E41" i="68"/>
  <c r="D41" i="68"/>
  <c r="F41" i="68"/>
  <c r="G41" i="68"/>
  <c r="C42" i="68"/>
  <c r="E42" i="68"/>
  <c r="D42" i="68"/>
  <c r="F42" i="68"/>
  <c r="G42" i="68"/>
  <c r="C43" i="68"/>
  <c r="E43" i="68"/>
  <c r="D43" i="68"/>
  <c r="F43" i="68"/>
  <c r="G43" i="68"/>
  <c r="C44" i="68"/>
  <c r="E44" i="68"/>
  <c r="D44" i="68"/>
  <c r="F44" i="68"/>
  <c r="G44" i="68"/>
  <c r="C45" i="68"/>
  <c r="E45" i="68"/>
  <c r="D45" i="68"/>
  <c r="F45" i="68"/>
  <c r="G45" i="68"/>
  <c r="C46" i="68"/>
  <c r="E46" i="68"/>
  <c r="D46" i="68"/>
  <c r="F46" i="68"/>
  <c r="G46" i="68"/>
  <c r="C47" i="68"/>
  <c r="E47" i="68"/>
  <c r="D47" i="68"/>
  <c r="F47" i="68"/>
  <c r="G47" i="68"/>
  <c r="C48" i="68"/>
  <c r="D48" i="68"/>
  <c r="F48" i="68"/>
  <c r="E48" i="68"/>
  <c r="G48" i="68"/>
  <c r="C49" i="68"/>
  <c r="E49" i="68"/>
  <c r="D49" i="68"/>
  <c r="F49" i="68"/>
  <c r="G49" i="68"/>
  <c r="C50" i="68"/>
  <c r="E50" i="68"/>
  <c r="D50" i="68"/>
  <c r="F50" i="68"/>
  <c r="G50" i="68"/>
  <c r="C51" i="68"/>
  <c r="E51" i="68"/>
  <c r="D51" i="68"/>
  <c r="F51" i="68"/>
  <c r="G51" i="68"/>
  <c r="C52" i="68"/>
  <c r="E52" i="68"/>
  <c r="D52" i="68"/>
  <c r="F52" i="68"/>
  <c r="G52" i="68"/>
  <c r="C53" i="68"/>
  <c r="E53" i="68"/>
  <c r="D53" i="68"/>
  <c r="F53" i="68"/>
  <c r="G53" i="68"/>
  <c r="C54" i="68"/>
  <c r="E54" i="68"/>
  <c r="D54" i="68"/>
  <c r="F54" i="68"/>
  <c r="G54" i="68"/>
  <c r="C55" i="68"/>
  <c r="E55" i="68"/>
  <c r="D55" i="68"/>
  <c r="F55" i="68"/>
  <c r="G55" i="68"/>
  <c r="C56" i="68"/>
  <c r="D56" i="68"/>
  <c r="F56" i="68"/>
  <c r="E56" i="68"/>
  <c r="G56" i="68"/>
  <c r="C57" i="68"/>
  <c r="E57" i="68"/>
  <c r="D57" i="68"/>
  <c r="F57" i="68"/>
  <c r="G57" i="68"/>
  <c r="C58" i="68"/>
  <c r="E58" i="68"/>
  <c r="D58" i="68"/>
  <c r="F58" i="68"/>
  <c r="G58" i="68"/>
  <c r="C28" i="66"/>
  <c r="E28" i="66"/>
  <c r="D28" i="66"/>
  <c r="F28" i="66"/>
  <c r="G28" i="66"/>
  <c r="C29" i="66"/>
  <c r="E29" i="66"/>
  <c r="D29" i="66"/>
  <c r="F29" i="66"/>
  <c r="G29" i="66"/>
  <c r="AU29" i="66"/>
  <c r="AV29" i="66"/>
  <c r="C30" i="66"/>
  <c r="E30" i="66"/>
  <c r="D30" i="66"/>
  <c r="F30" i="66"/>
  <c r="G30" i="66"/>
  <c r="AU30" i="66"/>
  <c r="AV30" i="66"/>
  <c r="C31" i="66"/>
  <c r="E31" i="66"/>
  <c r="D31" i="66"/>
  <c r="F31" i="66"/>
  <c r="G31" i="66"/>
  <c r="C32" i="66"/>
  <c r="D32" i="66"/>
  <c r="F32" i="66"/>
  <c r="E32" i="66"/>
  <c r="G32" i="66"/>
  <c r="C33" i="66"/>
  <c r="E33" i="66"/>
  <c r="D33" i="66"/>
  <c r="F33" i="66"/>
  <c r="G33" i="66"/>
  <c r="C34" i="66"/>
  <c r="E34" i="66"/>
  <c r="D34" i="66"/>
  <c r="F34" i="66"/>
  <c r="G34" i="66"/>
  <c r="C35" i="66"/>
  <c r="E35" i="66"/>
  <c r="D35" i="66"/>
  <c r="F35" i="66"/>
  <c r="G35" i="66"/>
  <c r="C36" i="66"/>
  <c r="D36" i="66"/>
  <c r="F36" i="66"/>
  <c r="E36" i="66"/>
  <c r="G36" i="66"/>
  <c r="C37" i="66"/>
  <c r="E37" i="66"/>
  <c r="D37" i="66"/>
  <c r="F37" i="66"/>
  <c r="G37" i="66"/>
  <c r="C38" i="66"/>
  <c r="E38" i="66"/>
  <c r="D38" i="66"/>
  <c r="F38" i="66"/>
  <c r="G38" i="66"/>
  <c r="C39" i="66"/>
  <c r="E39" i="66"/>
  <c r="D39" i="66"/>
  <c r="F39" i="66"/>
  <c r="G39" i="66"/>
  <c r="C40" i="66"/>
  <c r="D40" i="66"/>
  <c r="F40" i="66"/>
  <c r="E40" i="66"/>
  <c r="G40" i="66"/>
  <c r="C41" i="66"/>
  <c r="E41" i="66"/>
  <c r="D41" i="66"/>
  <c r="F41" i="66"/>
  <c r="G41" i="66"/>
  <c r="C42" i="66"/>
  <c r="E42" i="66"/>
  <c r="D42" i="66"/>
  <c r="F42" i="66"/>
  <c r="G42" i="66"/>
  <c r="C43" i="66"/>
  <c r="E43" i="66"/>
  <c r="D43" i="66"/>
  <c r="F43" i="66"/>
  <c r="G43" i="66"/>
  <c r="C44" i="66"/>
  <c r="D44" i="66"/>
  <c r="F44" i="66"/>
  <c r="E44" i="66"/>
  <c r="G44" i="66"/>
  <c r="C45" i="66"/>
  <c r="E45" i="66"/>
  <c r="D45" i="66"/>
  <c r="F45" i="66"/>
  <c r="G45" i="66"/>
  <c r="C46" i="66"/>
  <c r="E46" i="66"/>
  <c r="D46" i="66"/>
  <c r="F46" i="66"/>
  <c r="G46" i="66"/>
  <c r="C47" i="66"/>
  <c r="E47" i="66"/>
  <c r="D47" i="66"/>
  <c r="F47" i="66"/>
  <c r="G47" i="66"/>
  <c r="C48" i="66"/>
  <c r="D48" i="66"/>
  <c r="F48" i="66"/>
  <c r="E48" i="66"/>
  <c r="G48" i="66"/>
  <c r="C49" i="66"/>
  <c r="E49" i="66"/>
  <c r="D49" i="66"/>
  <c r="F49" i="66"/>
  <c r="G49" i="66"/>
  <c r="C50" i="66"/>
  <c r="E50" i="66"/>
  <c r="D50" i="66"/>
  <c r="F50" i="66"/>
  <c r="G50" i="66"/>
  <c r="C51" i="66"/>
  <c r="E51" i="66"/>
  <c r="D51" i="66"/>
  <c r="F51" i="66"/>
  <c r="G51" i="66"/>
  <c r="C52" i="66"/>
  <c r="D52" i="66"/>
  <c r="F52" i="66"/>
  <c r="E52" i="66"/>
  <c r="G52" i="66"/>
  <c r="C53" i="66"/>
  <c r="E53" i="66"/>
  <c r="D53" i="66"/>
  <c r="F53" i="66"/>
  <c r="G53" i="66"/>
  <c r="C54" i="66"/>
  <c r="E54" i="66"/>
  <c r="D54" i="66"/>
  <c r="F54" i="66"/>
  <c r="G54" i="66"/>
  <c r="C55" i="66"/>
  <c r="E55" i="66"/>
  <c r="D55" i="66"/>
  <c r="F55" i="66"/>
  <c r="G55" i="66"/>
  <c r="C56" i="66"/>
  <c r="D56" i="66"/>
  <c r="F56" i="66"/>
  <c r="E56" i="66"/>
  <c r="G56" i="66"/>
  <c r="C57" i="66"/>
  <c r="E57" i="66"/>
  <c r="D57" i="66"/>
  <c r="F57" i="66"/>
  <c r="G57" i="66"/>
  <c r="C58" i="66"/>
  <c r="E58" i="66"/>
  <c r="D58" i="66"/>
  <c r="F58" i="66"/>
  <c r="G58" i="66"/>
  <c r="C28" i="67"/>
  <c r="E28" i="67"/>
  <c r="D28" i="67"/>
  <c r="F28" i="67"/>
  <c r="G28" i="67"/>
  <c r="C29" i="67"/>
  <c r="D29" i="67"/>
  <c r="F29" i="67"/>
  <c r="E29" i="67"/>
  <c r="G29" i="67"/>
  <c r="AU29" i="67"/>
  <c r="AV29" i="67"/>
  <c r="C30" i="67"/>
  <c r="E30" i="67"/>
  <c r="D30" i="67"/>
  <c r="F30" i="67"/>
  <c r="G30" i="67"/>
  <c r="AU30" i="67"/>
  <c r="AV30" i="67"/>
  <c r="C31" i="67"/>
  <c r="E31" i="67"/>
  <c r="D31" i="67"/>
  <c r="F31" i="67"/>
  <c r="G31" i="67"/>
  <c r="C32" i="67"/>
  <c r="E32" i="67"/>
  <c r="D32" i="67"/>
  <c r="F32" i="67"/>
  <c r="G32" i="67"/>
  <c r="C33" i="67"/>
  <c r="E33" i="67"/>
  <c r="D33" i="67"/>
  <c r="F33" i="67"/>
  <c r="G33" i="67"/>
  <c r="C34" i="67"/>
  <c r="E34" i="67"/>
  <c r="D34" i="67"/>
  <c r="F34" i="67"/>
  <c r="G34" i="67"/>
  <c r="C35" i="67"/>
  <c r="E35" i="67"/>
  <c r="D35" i="67"/>
  <c r="F35" i="67"/>
  <c r="G35" i="67"/>
  <c r="C36" i="67"/>
  <c r="E36" i="67"/>
  <c r="D36" i="67"/>
  <c r="F36" i="67"/>
  <c r="G36" i="67"/>
  <c r="C37" i="67"/>
  <c r="E37" i="67"/>
  <c r="D37" i="67"/>
  <c r="F37" i="67"/>
  <c r="G37" i="67"/>
  <c r="C38" i="67"/>
  <c r="E38" i="67"/>
  <c r="D38" i="67"/>
  <c r="F38" i="67"/>
  <c r="G38" i="67"/>
  <c r="C39" i="67"/>
  <c r="E39" i="67"/>
  <c r="D39" i="67"/>
  <c r="F39" i="67"/>
  <c r="G39" i="67"/>
  <c r="C40" i="67"/>
  <c r="E40" i="67"/>
  <c r="D40" i="67"/>
  <c r="F40" i="67"/>
  <c r="G40" i="67"/>
  <c r="C41" i="67"/>
  <c r="E41" i="67"/>
  <c r="D41" i="67"/>
  <c r="F41" i="67"/>
  <c r="G41" i="67"/>
  <c r="C42" i="67"/>
  <c r="E42" i="67"/>
  <c r="D42" i="67"/>
  <c r="F42" i="67"/>
  <c r="G42" i="67"/>
  <c r="C43" i="67"/>
  <c r="E43" i="67"/>
  <c r="D43" i="67"/>
  <c r="F43" i="67"/>
  <c r="G43" i="67"/>
  <c r="C44" i="67"/>
  <c r="D44" i="67"/>
  <c r="F44" i="67"/>
  <c r="E44" i="67"/>
  <c r="G44" i="67"/>
  <c r="C45" i="67"/>
  <c r="E45" i="67"/>
  <c r="D45" i="67"/>
  <c r="F45" i="67"/>
  <c r="G45" i="67"/>
  <c r="C46" i="67"/>
  <c r="E46" i="67"/>
  <c r="D46" i="67"/>
  <c r="F46" i="67"/>
  <c r="G46" i="67"/>
  <c r="C47" i="67"/>
  <c r="E47" i="67"/>
  <c r="D47" i="67"/>
  <c r="F47" i="67"/>
  <c r="G47" i="67"/>
  <c r="C48" i="67"/>
  <c r="D48" i="67"/>
  <c r="F48" i="67"/>
  <c r="E48" i="67"/>
  <c r="G48" i="67"/>
  <c r="C49" i="67"/>
  <c r="E49" i="67"/>
  <c r="D49" i="67"/>
  <c r="F49" i="67"/>
  <c r="G49" i="67"/>
  <c r="C50" i="67"/>
  <c r="E50" i="67"/>
  <c r="D50" i="67"/>
  <c r="F50" i="67"/>
  <c r="G50" i="67"/>
  <c r="C51" i="67"/>
  <c r="E51" i="67"/>
  <c r="D51" i="67"/>
  <c r="F51" i="67"/>
  <c r="G51" i="67"/>
  <c r="C52" i="67"/>
  <c r="D52" i="67"/>
  <c r="F52" i="67"/>
  <c r="E52" i="67"/>
  <c r="G52" i="67"/>
  <c r="C53" i="67"/>
  <c r="E53" i="67"/>
  <c r="D53" i="67"/>
  <c r="F53" i="67"/>
  <c r="G53" i="67"/>
  <c r="C54" i="67"/>
  <c r="E54" i="67"/>
  <c r="D54" i="67"/>
  <c r="F54" i="67"/>
  <c r="G54" i="67"/>
  <c r="C55" i="67"/>
  <c r="E55" i="67"/>
  <c r="D55" i="67"/>
  <c r="F55" i="67"/>
  <c r="G55" i="67"/>
  <c r="C56" i="67"/>
  <c r="E56" i="67"/>
  <c r="D56" i="67"/>
  <c r="F56" i="67"/>
  <c r="G56" i="67"/>
  <c r="C57" i="67"/>
  <c r="E57" i="67"/>
  <c r="D57" i="67"/>
  <c r="F57" i="67"/>
  <c r="G57" i="67"/>
  <c r="C58" i="67"/>
  <c r="E58" i="67"/>
  <c r="D58" i="67"/>
  <c r="F58" i="67"/>
  <c r="G58" i="67"/>
  <c r="C7" i="17"/>
  <c r="E7" i="17"/>
  <c r="D7" i="17"/>
  <c r="F7" i="17"/>
  <c r="G7" i="17"/>
  <c r="C8" i="17"/>
  <c r="D8" i="17"/>
  <c r="E8" i="17"/>
  <c r="F8" i="17"/>
  <c r="G8" i="17"/>
  <c r="C9" i="17"/>
  <c r="D9" i="17"/>
  <c r="F9" i="17"/>
  <c r="E9" i="17"/>
  <c r="G9" i="17"/>
  <c r="C10" i="17"/>
  <c r="D10" i="17"/>
  <c r="E10" i="17"/>
  <c r="F10" i="17"/>
  <c r="G10" i="17"/>
  <c r="C11" i="17"/>
  <c r="D11" i="17"/>
  <c r="F11" i="17"/>
  <c r="E11" i="17"/>
  <c r="G11" i="17"/>
  <c r="C12" i="17"/>
  <c r="E12" i="17"/>
  <c r="D12" i="17"/>
  <c r="F12" i="17"/>
  <c r="G12" i="17"/>
  <c r="C13" i="17"/>
  <c r="E13" i="17"/>
  <c r="D13" i="17"/>
  <c r="F13" i="17"/>
  <c r="G13" i="17"/>
  <c r="C14" i="17"/>
  <c r="D14" i="17"/>
  <c r="E14" i="17"/>
  <c r="F14" i="17"/>
  <c r="G14" i="17"/>
  <c r="C15" i="17"/>
  <c r="D15" i="17"/>
  <c r="E15" i="17"/>
  <c r="F15" i="17"/>
  <c r="G15" i="17"/>
  <c r="C16" i="17"/>
  <c r="D16" i="17"/>
  <c r="F16" i="17"/>
  <c r="E16" i="17"/>
  <c r="G16" i="17"/>
  <c r="C17" i="17"/>
  <c r="E17" i="17"/>
  <c r="D17" i="17"/>
  <c r="F17" i="17"/>
  <c r="G17" i="17"/>
  <c r="C18" i="17"/>
  <c r="E18" i="17"/>
  <c r="D18" i="17"/>
  <c r="F18" i="17"/>
  <c r="G18" i="17"/>
  <c r="C19" i="17"/>
  <c r="D19" i="17"/>
  <c r="E19" i="17"/>
  <c r="F19" i="17"/>
  <c r="G19" i="17"/>
  <c r="C20" i="17"/>
  <c r="E20" i="17"/>
  <c r="D20" i="17"/>
  <c r="F20" i="17"/>
  <c r="G20" i="17"/>
  <c r="C21" i="17"/>
  <c r="D21" i="17"/>
  <c r="F21" i="17"/>
  <c r="E21" i="17"/>
  <c r="G21" i="17"/>
  <c r="C22" i="17"/>
  <c r="D22" i="17"/>
  <c r="F22" i="17"/>
  <c r="E22" i="17"/>
  <c r="G22" i="17"/>
  <c r="AQ22" i="17"/>
  <c r="C23" i="17"/>
  <c r="E23" i="17"/>
  <c r="D23" i="17"/>
  <c r="F23" i="17"/>
  <c r="G23" i="17"/>
  <c r="AQ23" i="17"/>
  <c r="C24" i="17"/>
  <c r="D24" i="17"/>
  <c r="E24" i="17"/>
  <c r="F24" i="17"/>
  <c r="G24" i="17"/>
  <c r="AQ24" i="17"/>
  <c r="C25" i="17"/>
  <c r="E25" i="17"/>
  <c r="D25" i="17"/>
  <c r="F25" i="17"/>
  <c r="G25" i="17"/>
  <c r="AQ25" i="17"/>
  <c r="C26" i="17"/>
  <c r="E26" i="17"/>
  <c r="D26" i="17"/>
  <c r="F26" i="17"/>
  <c r="G26" i="17"/>
  <c r="AQ26" i="17"/>
  <c r="C27" i="17"/>
  <c r="E27" i="17"/>
  <c r="D27" i="17"/>
  <c r="F27" i="17"/>
  <c r="G27" i="17"/>
  <c r="AQ27" i="17"/>
  <c r="C28" i="17"/>
  <c r="D28" i="17"/>
  <c r="E28" i="17"/>
  <c r="F28" i="17"/>
  <c r="G28" i="17"/>
  <c r="AQ28" i="17"/>
  <c r="C29" i="17"/>
  <c r="E29" i="17"/>
  <c r="D29" i="17"/>
  <c r="F29" i="17"/>
  <c r="G29" i="17"/>
  <c r="AQ29" i="17"/>
  <c r="C30" i="17"/>
  <c r="D30" i="17"/>
  <c r="E30" i="17"/>
  <c r="F30" i="17"/>
  <c r="G30" i="17"/>
  <c r="AQ30" i="17"/>
  <c r="C28" i="65"/>
  <c r="E28" i="65"/>
  <c r="D28" i="65"/>
  <c r="F28" i="65"/>
  <c r="G28" i="65"/>
  <c r="C29" i="65"/>
  <c r="E29" i="65"/>
  <c r="D29" i="65"/>
  <c r="F29" i="65"/>
  <c r="G29" i="65"/>
  <c r="AU29" i="65"/>
  <c r="AV29" i="65"/>
  <c r="C30" i="65"/>
  <c r="D30" i="65"/>
  <c r="E30" i="65"/>
  <c r="F30" i="65"/>
  <c r="G30" i="65"/>
  <c r="AU30" i="65"/>
  <c r="AV30" i="65"/>
  <c r="C31" i="65"/>
  <c r="E31" i="65"/>
  <c r="D31" i="65"/>
  <c r="F31" i="65"/>
  <c r="G31" i="65"/>
  <c r="C32" i="65"/>
  <c r="E32" i="65"/>
  <c r="D32" i="65"/>
  <c r="F32" i="65"/>
  <c r="G32" i="65"/>
  <c r="C33" i="65"/>
  <c r="E33" i="65"/>
  <c r="D33" i="65"/>
  <c r="F33" i="65"/>
  <c r="G33" i="65"/>
  <c r="C34" i="65"/>
  <c r="E34" i="65"/>
  <c r="D34" i="65"/>
  <c r="F34" i="65"/>
  <c r="G34" i="65"/>
  <c r="C35" i="65"/>
  <c r="E35" i="65"/>
  <c r="D35" i="65"/>
  <c r="F35" i="65"/>
  <c r="G35" i="65"/>
  <c r="C36" i="65"/>
  <c r="E36" i="65"/>
  <c r="D36" i="65"/>
  <c r="F36" i="65"/>
  <c r="G36" i="65"/>
  <c r="C37" i="65"/>
  <c r="E37" i="65"/>
  <c r="D37" i="65"/>
  <c r="F37" i="65"/>
  <c r="G37" i="65"/>
  <c r="C38" i="65"/>
  <c r="E38" i="65"/>
  <c r="D38" i="65"/>
  <c r="F38" i="65"/>
  <c r="G38" i="65"/>
  <c r="C39" i="65"/>
  <c r="E39" i="65"/>
  <c r="D39" i="65"/>
  <c r="F39" i="65"/>
  <c r="G39" i="65"/>
  <c r="C40" i="65"/>
  <c r="D40" i="65"/>
  <c r="E40" i="65"/>
  <c r="F40" i="65"/>
  <c r="G40" i="65"/>
  <c r="C41" i="65"/>
  <c r="E41" i="65"/>
  <c r="D41" i="65"/>
  <c r="F41" i="65"/>
  <c r="G41" i="65"/>
  <c r="C42" i="65"/>
  <c r="E42" i="65"/>
  <c r="D42" i="65"/>
  <c r="F42" i="65"/>
  <c r="G42" i="65"/>
  <c r="C43" i="65"/>
  <c r="E43" i="65"/>
  <c r="D43" i="65"/>
  <c r="F43" i="65"/>
  <c r="G43" i="65"/>
  <c r="C44" i="65"/>
  <c r="D44" i="65"/>
  <c r="E44" i="65"/>
  <c r="F44" i="65"/>
  <c r="G44" i="65"/>
  <c r="C45" i="65"/>
  <c r="E45" i="65"/>
  <c r="D45" i="65"/>
  <c r="F45" i="65"/>
  <c r="G45" i="65"/>
  <c r="C46" i="65"/>
  <c r="E46" i="65"/>
  <c r="D46" i="65"/>
  <c r="F46" i="65"/>
  <c r="G46" i="65"/>
  <c r="C47" i="65"/>
  <c r="E47" i="65"/>
  <c r="D47" i="65"/>
  <c r="F47" i="65"/>
  <c r="G47" i="65"/>
  <c r="C48" i="65"/>
  <c r="D48" i="65"/>
  <c r="E48" i="65"/>
  <c r="F48" i="65"/>
  <c r="G48" i="65"/>
  <c r="C49" i="65"/>
  <c r="E49" i="65"/>
  <c r="D49" i="65"/>
  <c r="F49" i="65"/>
  <c r="G49" i="65"/>
  <c r="C50" i="65"/>
  <c r="E50" i="65"/>
  <c r="D50" i="65"/>
  <c r="F50" i="65"/>
  <c r="G50" i="65"/>
  <c r="C51" i="65"/>
  <c r="E51" i="65"/>
  <c r="D51" i="65"/>
  <c r="F51" i="65"/>
  <c r="G51" i="65"/>
  <c r="C52" i="65"/>
  <c r="D52" i="65"/>
  <c r="E52" i="65"/>
  <c r="F52" i="65"/>
  <c r="G52" i="65"/>
  <c r="C53" i="65"/>
  <c r="E53" i="65"/>
  <c r="D53" i="65"/>
  <c r="F53" i="65"/>
  <c r="G53" i="65"/>
  <c r="C54" i="65"/>
  <c r="E54" i="65"/>
  <c r="D54" i="65"/>
  <c r="F54" i="65"/>
  <c r="G54" i="65"/>
  <c r="C55" i="65"/>
  <c r="E55" i="65"/>
  <c r="D55" i="65"/>
  <c r="F55" i="65"/>
  <c r="G55" i="65"/>
  <c r="C56" i="65"/>
  <c r="D56" i="65"/>
  <c r="E56" i="65"/>
  <c r="F56" i="65"/>
  <c r="G56" i="65"/>
  <c r="C57" i="65"/>
  <c r="E57" i="65"/>
  <c r="D57" i="65"/>
  <c r="F57" i="65"/>
  <c r="G57" i="65"/>
  <c r="C58" i="65"/>
  <c r="E58" i="65"/>
  <c r="D58" i="65"/>
  <c r="F58" i="65"/>
  <c r="G58" i="65"/>
  <c r="C28" i="64"/>
  <c r="D28" i="64"/>
  <c r="F28" i="64"/>
  <c r="E28" i="64"/>
  <c r="G28" i="64"/>
  <c r="C29" i="64"/>
  <c r="E29" i="64"/>
  <c r="D29" i="64"/>
  <c r="F29" i="64"/>
  <c r="G29" i="64"/>
  <c r="AU29" i="64"/>
  <c r="AV29" i="64"/>
  <c r="C30" i="64"/>
  <c r="E30" i="64"/>
  <c r="D30" i="64"/>
  <c r="F30" i="64"/>
  <c r="G30" i="64"/>
  <c r="AU30" i="64"/>
  <c r="AV30" i="64"/>
  <c r="C31" i="64"/>
  <c r="E31" i="64"/>
  <c r="D31" i="64"/>
  <c r="F31" i="64"/>
  <c r="G31" i="64"/>
  <c r="C32" i="64"/>
  <c r="E32" i="64"/>
  <c r="D32" i="64"/>
  <c r="F32" i="64"/>
  <c r="G32" i="64"/>
  <c r="C33" i="64"/>
  <c r="E33" i="64"/>
  <c r="D33" i="64"/>
  <c r="F33" i="64"/>
  <c r="G33" i="64"/>
  <c r="C34" i="64"/>
  <c r="E34" i="64"/>
  <c r="D34" i="64"/>
  <c r="F34" i="64"/>
  <c r="G34" i="64"/>
  <c r="C35" i="64"/>
  <c r="D35" i="64"/>
  <c r="E35" i="64"/>
  <c r="F35" i="64"/>
  <c r="G35" i="64"/>
  <c r="C36" i="64"/>
  <c r="E36" i="64"/>
  <c r="D36" i="64"/>
  <c r="F36" i="64"/>
  <c r="G36" i="64"/>
  <c r="C37" i="64"/>
  <c r="D37" i="64"/>
  <c r="F37" i="64"/>
  <c r="E37" i="64"/>
  <c r="G37" i="64"/>
  <c r="C38" i="64"/>
  <c r="E38" i="64"/>
  <c r="D38" i="64"/>
  <c r="F38" i="64"/>
  <c r="G38" i="64"/>
  <c r="C39" i="64"/>
  <c r="D39" i="64"/>
  <c r="F39" i="64"/>
  <c r="E39" i="64"/>
  <c r="G39" i="64"/>
  <c r="C40" i="64"/>
  <c r="E40" i="64"/>
  <c r="D40" i="64"/>
  <c r="F40" i="64"/>
  <c r="G40" i="64"/>
  <c r="C41" i="64"/>
  <c r="E41" i="64"/>
  <c r="D41" i="64"/>
  <c r="F41" i="64"/>
  <c r="G41" i="64"/>
  <c r="C42" i="64"/>
  <c r="E42" i="64"/>
  <c r="D42" i="64"/>
  <c r="F42" i="64"/>
  <c r="G42" i="64"/>
  <c r="C43" i="64"/>
  <c r="D43" i="64"/>
  <c r="F43" i="64"/>
  <c r="E43" i="64"/>
  <c r="G43" i="64"/>
  <c r="C44" i="64"/>
  <c r="E44" i="64"/>
  <c r="D44" i="64"/>
  <c r="F44" i="64"/>
  <c r="G44" i="64"/>
  <c r="C45" i="64"/>
  <c r="E45" i="64"/>
  <c r="D45" i="64"/>
  <c r="F45" i="64"/>
  <c r="G45" i="64"/>
  <c r="C46" i="64"/>
  <c r="D46" i="64"/>
  <c r="F46" i="64"/>
  <c r="E46" i="64"/>
  <c r="G46" i="64"/>
  <c r="C47" i="64"/>
  <c r="D47" i="64"/>
  <c r="F47" i="64"/>
  <c r="E47" i="64"/>
  <c r="G47" i="64"/>
  <c r="C48" i="64"/>
  <c r="E48" i="64"/>
  <c r="D48" i="64"/>
  <c r="F48" i="64"/>
  <c r="G48" i="64"/>
  <c r="C49" i="64"/>
  <c r="E49" i="64"/>
  <c r="D49" i="64"/>
  <c r="F49" i="64"/>
  <c r="G49" i="64"/>
  <c r="C50" i="64"/>
  <c r="E50" i="64"/>
  <c r="D50" i="64"/>
  <c r="F50" i="64"/>
  <c r="G50" i="64"/>
  <c r="C51" i="64"/>
  <c r="D51" i="64"/>
  <c r="F51" i="64"/>
  <c r="E51" i="64"/>
  <c r="G51" i="64"/>
  <c r="C52" i="64"/>
  <c r="E52" i="64"/>
  <c r="D52" i="64"/>
  <c r="F52" i="64"/>
  <c r="G52" i="64"/>
  <c r="C53" i="64"/>
  <c r="E53" i="64"/>
  <c r="D53" i="64"/>
  <c r="F53" i="64"/>
  <c r="G53" i="64"/>
  <c r="C54" i="64"/>
  <c r="E54" i="64"/>
  <c r="D54" i="64"/>
  <c r="F54" i="64"/>
  <c r="G54" i="64"/>
  <c r="C55" i="64"/>
  <c r="D55" i="64"/>
  <c r="F55" i="64"/>
  <c r="E55" i="64"/>
  <c r="G55" i="64"/>
  <c r="C56" i="64"/>
  <c r="E56" i="64"/>
  <c r="D56" i="64"/>
  <c r="F56" i="64"/>
  <c r="G56" i="64"/>
  <c r="C57" i="64"/>
  <c r="E57" i="64"/>
  <c r="D57" i="64"/>
  <c r="F57" i="64"/>
  <c r="G57" i="64"/>
  <c r="C58" i="64"/>
  <c r="D58" i="64"/>
  <c r="F58" i="64"/>
  <c r="E58" i="64"/>
  <c r="G58" i="64"/>
  <c r="C28" i="54"/>
  <c r="D28" i="54"/>
  <c r="F28" i="54"/>
  <c r="E28" i="54"/>
  <c r="G28" i="54"/>
  <c r="C29" i="54"/>
  <c r="E29" i="54"/>
  <c r="D29" i="54"/>
  <c r="F29" i="54"/>
  <c r="G29" i="54"/>
  <c r="AU29" i="54"/>
  <c r="AV29" i="54"/>
  <c r="C30" i="54"/>
  <c r="E30" i="54"/>
  <c r="D30" i="54"/>
  <c r="F30" i="54"/>
  <c r="G30" i="54"/>
  <c r="AU30" i="54"/>
  <c r="AV30" i="54"/>
  <c r="C31" i="54"/>
  <c r="E31" i="54"/>
  <c r="D31" i="54"/>
  <c r="F31" i="54"/>
  <c r="G31" i="54"/>
  <c r="C32" i="54"/>
  <c r="E32" i="54"/>
  <c r="D32" i="54"/>
  <c r="F32" i="54"/>
  <c r="G32" i="54"/>
  <c r="C33" i="54"/>
  <c r="E33" i="54"/>
  <c r="D33" i="54"/>
  <c r="F33" i="54"/>
  <c r="G33" i="54"/>
  <c r="C34" i="54"/>
  <c r="E34" i="54"/>
  <c r="D34" i="54"/>
  <c r="F34" i="54"/>
  <c r="G34" i="54"/>
  <c r="C35" i="54"/>
  <c r="E35" i="54"/>
  <c r="D35" i="54"/>
  <c r="F35" i="54"/>
  <c r="G35" i="54"/>
  <c r="C36" i="54"/>
  <c r="E36" i="54"/>
  <c r="D36" i="54"/>
  <c r="F36" i="54"/>
  <c r="G36" i="54"/>
  <c r="C37" i="54"/>
  <c r="E37" i="54"/>
  <c r="D37" i="54"/>
  <c r="F37" i="54"/>
  <c r="G37" i="54"/>
  <c r="C38" i="54"/>
  <c r="E38" i="54"/>
  <c r="D38" i="54"/>
  <c r="F38" i="54"/>
  <c r="G38" i="54"/>
  <c r="C39" i="54"/>
  <c r="E39" i="54"/>
  <c r="D39" i="54"/>
  <c r="F39" i="54"/>
  <c r="G39" i="54"/>
  <c r="C40" i="54"/>
  <c r="E40" i="54"/>
  <c r="D40" i="54"/>
  <c r="F40" i="54"/>
  <c r="G40" i="54"/>
  <c r="C41" i="54"/>
  <c r="E41" i="54"/>
  <c r="D41" i="54"/>
  <c r="F41" i="54"/>
  <c r="G41" i="54"/>
  <c r="C42" i="54"/>
  <c r="E42" i="54"/>
  <c r="D42" i="54"/>
  <c r="F42" i="54"/>
  <c r="G42" i="54"/>
  <c r="C43" i="54"/>
  <c r="E43" i="54"/>
  <c r="D43" i="54"/>
  <c r="F43" i="54"/>
  <c r="G43" i="54"/>
  <c r="C44" i="54"/>
  <c r="E44" i="54"/>
  <c r="D44" i="54"/>
  <c r="F44" i="54"/>
  <c r="G44" i="54"/>
  <c r="C45" i="54"/>
  <c r="E45" i="54"/>
  <c r="D45" i="54"/>
  <c r="F45" i="54"/>
  <c r="G45" i="54"/>
  <c r="C46" i="54"/>
  <c r="E46" i="54"/>
  <c r="D46" i="54"/>
  <c r="F46" i="54"/>
  <c r="G46" i="54"/>
  <c r="C47" i="54"/>
  <c r="E47" i="54"/>
  <c r="D47" i="54"/>
  <c r="F47" i="54"/>
  <c r="G47" i="54"/>
  <c r="C48" i="54"/>
  <c r="D48" i="54"/>
  <c r="F48" i="54"/>
  <c r="E48" i="54"/>
  <c r="G48" i="54"/>
  <c r="C49" i="54"/>
  <c r="E49" i="54"/>
  <c r="D49" i="54"/>
  <c r="F49" i="54"/>
  <c r="G49" i="54"/>
  <c r="C50" i="54"/>
  <c r="E50" i="54"/>
  <c r="D50" i="54"/>
  <c r="F50" i="54"/>
  <c r="G50" i="54"/>
  <c r="C51" i="54"/>
  <c r="E51" i="54"/>
  <c r="D51" i="54"/>
  <c r="F51" i="54"/>
  <c r="G51" i="54"/>
  <c r="C52" i="54"/>
  <c r="D52" i="54"/>
  <c r="F52" i="54"/>
  <c r="E52" i="54"/>
  <c r="G52" i="54"/>
  <c r="C53" i="54"/>
  <c r="E53" i="54"/>
  <c r="D53" i="54"/>
  <c r="F53" i="54"/>
  <c r="G53" i="54"/>
  <c r="C54" i="54"/>
  <c r="E54" i="54"/>
  <c r="D54" i="54"/>
  <c r="F54" i="54"/>
  <c r="G54" i="54"/>
  <c r="C55" i="54"/>
  <c r="E55" i="54"/>
  <c r="D55" i="54"/>
  <c r="F55" i="54"/>
  <c r="G55" i="54"/>
  <c r="C56" i="54"/>
  <c r="E56" i="54"/>
  <c r="D56" i="54"/>
  <c r="F56" i="54"/>
  <c r="G56" i="54"/>
  <c r="C57" i="54"/>
  <c r="E57" i="54"/>
  <c r="D57" i="54"/>
  <c r="F57" i="54"/>
  <c r="G57" i="54"/>
  <c r="C58" i="54"/>
  <c r="E58" i="54"/>
  <c r="D58" i="54"/>
  <c r="F58" i="54"/>
  <c r="G58" i="54"/>
  <c r="AU29" i="101"/>
  <c r="AV29" i="101"/>
  <c r="AU30" i="101"/>
  <c r="AV30" i="101"/>
  <c r="AU31" i="101"/>
  <c r="AV31" i="101"/>
  <c r="AU32" i="101"/>
  <c r="AV32" i="101"/>
  <c r="AU33" i="101"/>
  <c r="AV33" i="101"/>
  <c r="AU34" i="101"/>
  <c r="AV34" i="101"/>
  <c r="AU35" i="101"/>
  <c r="AV35" i="101"/>
  <c r="AU36" i="101"/>
  <c r="AV36" i="101"/>
  <c r="AU37" i="101"/>
  <c r="AV37" i="101"/>
  <c r="AU38" i="101"/>
  <c r="AV38" i="101"/>
  <c r="AU39" i="101"/>
  <c r="AV39" i="101"/>
  <c r="AU29" i="100"/>
  <c r="AV29" i="100"/>
  <c r="AU30" i="100"/>
  <c r="AV30" i="100"/>
  <c r="AU31" i="100"/>
  <c r="AV31" i="100"/>
  <c r="AU32" i="100"/>
  <c r="AV32" i="100"/>
  <c r="AU33" i="100"/>
  <c r="AV33" i="100"/>
  <c r="AU34" i="100"/>
  <c r="AV34" i="100"/>
  <c r="AU35" i="100"/>
  <c r="AV35" i="100"/>
  <c r="AU36" i="100"/>
  <c r="AV36" i="100"/>
  <c r="AU37" i="100"/>
  <c r="AV37" i="100"/>
  <c r="AU38" i="100"/>
  <c r="AV38" i="100"/>
  <c r="AU39" i="100"/>
  <c r="AV39" i="100"/>
  <c r="AU29" i="99"/>
  <c r="AV29" i="99"/>
  <c r="AU30" i="99"/>
  <c r="AV30" i="99"/>
  <c r="AU31" i="99"/>
  <c r="AV31" i="99"/>
  <c r="AU32" i="99"/>
  <c r="AV32" i="99"/>
  <c r="AU33" i="99"/>
  <c r="AV33" i="99"/>
  <c r="AU34" i="99"/>
  <c r="AV34" i="99"/>
  <c r="AU35" i="99"/>
  <c r="AV35" i="99"/>
  <c r="AU36" i="99"/>
  <c r="AV36" i="99"/>
  <c r="AU37" i="99"/>
  <c r="AV37" i="99"/>
  <c r="AU38" i="99"/>
  <c r="AV38" i="99"/>
  <c r="AU39" i="99"/>
  <c r="AV39" i="99"/>
  <c r="S27" i="83"/>
  <c r="T27" i="83"/>
  <c r="U27" i="83"/>
  <c r="V27" i="83"/>
  <c r="W27" i="83"/>
  <c r="X27" i="83"/>
  <c r="Y27" i="83"/>
  <c r="Z27" i="83"/>
  <c r="AA27" i="83"/>
  <c r="AB27" i="83"/>
  <c r="S28" i="83"/>
  <c r="T28" i="83"/>
  <c r="U28" i="83"/>
  <c r="V28" i="83"/>
  <c r="W28" i="83"/>
  <c r="X28" i="83"/>
  <c r="Y28" i="83"/>
  <c r="Z28" i="83"/>
  <c r="AA28" i="83"/>
  <c r="AB28" i="83"/>
  <c r="S29" i="83"/>
  <c r="S30" i="83"/>
  <c r="S31" i="83"/>
  <c r="S32" i="83"/>
  <c r="S33" i="83"/>
  <c r="S34" i="83"/>
  <c r="S35" i="83"/>
  <c r="S36" i="83"/>
  <c r="S37" i="83"/>
  <c r="T29" i="83"/>
  <c r="U29" i="83"/>
  <c r="V29" i="83"/>
  <c r="W29" i="83"/>
  <c r="X29" i="83"/>
  <c r="Y29" i="83"/>
  <c r="Z29" i="83"/>
  <c r="AA29" i="83"/>
  <c r="AB29" i="83"/>
  <c r="T30" i="83"/>
  <c r="U30" i="83"/>
  <c r="V30" i="83"/>
  <c r="W30" i="83"/>
  <c r="X30" i="83"/>
  <c r="Y30" i="83"/>
  <c r="Z30" i="83"/>
  <c r="AA30" i="83"/>
  <c r="AB30" i="83"/>
  <c r="AC30" i="83"/>
  <c r="AD30" i="83"/>
  <c r="AE30" i="83"/>
  <c r="T31" i="83"/>
  <c r="U31" i="83"/>
  <c r="V31" i="83"/>
  <c r="W31" i="83"/>
  <c r="X31" i="83"/>
  <c r="Y31" i="83"/>
  <c r="Z31" i="83"/>
  <c r="AA31" i="83"/>
  <c r="AB31" i="83"/>
  <c r="AC31" i="83"/>
  <c r="AD31" i="83"/>
  <c r="AE31" i="83"/>
  <c r="T32" i="83"/>
  <c r="U32" i="83"/>
  <c r="V32" i="83"/>
  <c r="W32" i="83"/>
  <c r="X32" i="83"/>
  <c r="Y32" i="83"/>
  <c r="Z32" i="83"/>
  <c r="AA32" i="83"/>
  <c r="AB32" i="83"/>
  <c r="AC32" i="83"/>
  <c r="AD32" i="83"/>
  <c r="AE32" i="83"/>
  <c r="T33" i="83"/>
  <c r="U33" i="83"/>
  <c r="V33" i="83"/>
  <c r="W33" i="83"/>
  <c r="X33" i="83"/>
  <c r="Y33" i="83"/>
  <c r="Z33" i="83"/>
  <c r="AA33" i="83"/>
  <c r="AB33" i="83"/>
  <c r="AC33" i="83"/>
  <c r="AD33" i="83"/>
  <c r="AE33" i="83"/>
  <c r="T34" i="83"/>
  <c r="U34" i="83"/>
  <c r="V34" i="83"/>
  <c r="W34" i="83"/>
  <c r="X34" i="83"/>
  <c r="Y34" i="83"/>
  <c r="Z34" i="83"/>
  <c r="AA34" i="83"/>
  <c r="AB34" i="83"/>
  <c r="AC34" i="83"/>
  <c r="AD34" i="83"/>
  <c r="AE34" i="83"/>
  <c r="T35" i="83"/>
  <c r="U35" i="83"/>
  <c r="V35" i="83"/>
  <c r="W35" i="83"/>
  <c r="X35" i="83"/>
  <c r="Y35" i="83"/>
  <c r="Z35" i="83"/>
  <c r="AA35" i="83"/>
  <c r="AB35" i="83"/>
  <c r="AC35" i="83"/>
  <c r="AD35" i="83"/>
  <c r="AE35" i="83"/>
  <c r="T36" i="83"/>
  <c r="U36" i="83"/>
  <c r="V36" i="83"/>
  <c r="W36" i="83"/>
  <c r="X36" i="83"/>
  <c r="Y36" i="83"/>
  <c r="Z36" i="83"/>
  <c r="AA36" i="83"/>
  <c r="AB36" i="83"/>
  <c r="AC36" i="83"/>
  <c r="AD36" i="83"/>
  <c r="AE36" i="83"/>
  <c r="S38" i="83"/>
  <c r="T38" i="83"/>
  <c r="U38" i="83"/>
  <c r="V38" i="83"/>
  <c r="W38" i="83"/>
  <c r="X38" i="83"/>
  <c r="Y38" i="83"/>
  <c r="Z38" i="83"/>
  <c r="AA38" i="83"/>
  <c r="AB38" i="83"/>
  <c r="AC38" i="83"/>
  <c r="AD38" i="83"/>
  <c r="AE38" i="83"/>
  <c r="S39" i="83"/>
  <c r="T39" i="83"/>
  <c r="U39" i="83"/>
  <c r="V39" i="83"/>
  <c r="W39" i="83"/>
  <c r="X39" i="83"/>
  <c r="Y39" i="83"/>
  <c r="Z39" i="83"/>
  <c r="AA39" i="83"/>
  <c r="AB39" i="83"/>
  <c r="AC39" i="83"/>
  <c r="AD39" i="83"/>
  <c r="AE39" i="83"/>
  <c r="Q40" i="83"/>
  <c r="R40" i="83"/>
  <c r="S40" i="83"/>
  <c r="T40" i="83"/>
  <c r="U40" i="83"/>
  <c r="V40" i="83"/>
  <c r="W40" i="83"/>
  <c r="X40" i="83"/>
  <c r="Y40" i="83"/>
  <c r="Z40" i="83"/>
  <c r="AA40" i="83"/>
  <c r="AB40" i="83"/>
  <c r="AC40" i="83"/>
  <c r="AD40" i="83"/>
  <c r="AE40" i="83"/>
  <c r="Q41" i="83"/>
  <c r="R41" i="83"/>
  <c r="S41" i="83"/>
  <c r="T41" i="83"/>
  <c r="U41" i="83"/>
  <c r="V41" i="83"/>
  <c r="W41" i="83"/>
  <c r="X41" i="83"/>
  <c r="Y41" i="83"/>
  <c r="Z41" i="83"/>
  <c r="AA41" i="83"/>
  <c r="AB41" i="83"/>
  <c r="AC41" i="83"/>
  <c r="AD41" i="83"/>
  <c r="AE41" i="83"/>
  <c r="Q42" i="83"/>
  <c r="R42" i="83"/>
  <c r="S42" i="83"/>
  <c r="T42" i="83"/>
  <c r="U42" i="83"/>
  <c r="V42" i="83"/>
  <c r="W42" i="83"/>
  <c r="X42" i="83"/>
  <c r="Y42" i="83"/>
  <c r="Z42" i="83"/>
  <c r="AA42" i="83"/>
  <c r="AB42" i="83"/>
  <c r="AC42" i="83"/>
  <c r="AD42" i="83"/>
  <c r="AE42" i="83"/>
  <c r="Q43" i="83"/>
  <c r="R43" i="83"/>
  <c r="S43" i="83"/>
  <c r="T43" i="83"/>
  <c r="U43" i="83"/>
  <c r="V43" i="83"/>
  <c r="W43" i="83"/>
  <c r="X43" i="83"/>
  <c r="Y43" i="83"/>
  <c r="Z43" i="83"/>
  <c r="AA43" i="83"/>
  <c r="AB43" i="83"/>
  <c r="AC43" i="83"/>
  <c r="AD43" i="83"/>
  <c r="AE43" i="83"/>
  <c r="Q44" i="83"/>
  <c r="R44" i="83"/>
  <c r="S44" i="83"/>
  <c r="T44" i="83"/>
  <c r="U44" i="83"/>
  <c r="V44" i="83"/>
  <c r="W44" i="83"/>
  <c r="X44" i="83"/>
  <c r="Y44" i="83"/>
  <c r="Z44" i="83"/>
  <c r="AA44" i="83"/>
  <c r="AB44" i="83"/>
  <c r="AC44" i="83"/>
  <c r="AD44" i="83"/>
  <c r="AE44" i="83"/>
  <c r="Q45" i="83"/>
  <c r="R45" i="83"/>
  <c r="S45" i="83"/>
  <c r="T45" i="83"/>
  <c r="U45" i="83"/>
  <c r="V45" i="83"/>
  <c r="W45" i="83"/>
  <c r="X45" i="83"/>
  <c r="Y45" i="83"/>
  <c r="Z45" i="83"/>
  <c r="AA45" i="83"/>
  <c r="AB45" i="83"/>
  <c r="AC45" i="83"/>
  <c r="AD45" i="83"/>
  <c r="AE45" i="83"/>
  <c r="Q46" i="83"/>
  <c r="R46" i="83"/>
  <c r="S46" i="83"/>
  <c r="T46" i="83"/>
  <c r="U46" i="83"/>
  <c r="V46" i="83"/>
  <c r="W46" i="83"/>
  <c r="X46" i="83"/>
  <c r="Y46" i="83"/>
  <c r="Z46" i="83"/>
  <c r="AA46" i="83"/>
  <c r="AB46" i="83"/>
  <c r="AC46" i="83"/>
  <c r="AD46" i="83"/>
  <c r="AE46" i="83"/>
  <c r="Q47" i="83"/>
  <c r="R47" i="83"/>
  <c r="S47" i="83"/>
  <c r="S48" i="83"/>
  <c r="S49" i="83"/>
  <c r="S50" i="83"/>
  <c r="T47" i="83"/>
  <c r="U47" i="83"/>
  <c r="V47" i="83"/>
  <c r="W47" i="83"/>
  <c r="X47" i="83"/>
  <c r="Y47" i="83"/>
  <c r="Z47" i="83"/>
  <c r="AA47" i="83"/>
  <c r="AB47" i="83"/>
  <c r="AC47" i="83"/>
  <c r="AD47" i="83"/>
  <c r="AE47" i="83"/>
  <c r="Q48" i="83"/>
  <c r="R48" i="83"/>
  <c r="T48" i="83"/>
  <c r="U48" i="83"/>
  <c r="V48" i="83"/>
  <c r="W48" i="83"/>
  <c r="X48" i="83"/>
  <c r="Y48" i="83"/>
  <c r="Z48" i="83"/>
  <c r="AA48" i="83"/>
  <c r="AB48" i="83"/>
  <c r="AC48" i="83"/>
  <c r="AD48" i="83"/>
  <c r="AE48" i="83"/>
  <c r="Q49" i="83"/>
  <c r="R49" i="83"/>
  <c r="T49" i="83"/>
  <c r="U49" i="83"/>
  <c r="V49" i="83"/>
  <c r="W49" i="83"/>
  <c r="X49" i="83"/>
  <c r="Y49" i="83"/>
  <c r="Z49" i="83"/>
  <c r="AA49" i="83"/>
  <c r="AB49" i="83"/>
  <c r="AC49" i="83"/>
  <c r="AD49" i="83"/>
  <c r="AE49" i="83"/>
  <c r="Q51" i="83"/>
  <c r="R51" i="83"/>
  <c r="S51" i="83"/>
  <c r="T51" i="83"/>
  <c r="U51" i="83"/>
  <c r="V51" i="83"/>
  <c r="W51" i="83"/>
  <c r="X51" i="83"/>
  <c r="Y51" i="83"/>
  <c r="Z51" i="83"/>
  <c r="AA51" i="83"/>
  <c r="AB51" i="83"/>
  <c r="AC51" i="83"/>
  <c r="AD51" i="83"/>
  <c r="AE51" i="83"/>
  <c r="Q52" i="83"/>
  <c r="R52" i="83"/>
  <c r="S52" i="83"/>
  <c r="T52" i="83"/>
  <c r="U52" i="83"/>
  <c r="V52" i="83"/>
  <c r="W52" i="83"/>
  <c r="X52" i="83"/>
  <c r="Y52" i="83"/>
  <c r="Z52" i="83"/>
  <c r="AA52" i="83"/>
  <c r="AB52" i="83"/>
  <c r="AC52" i="83"/>
  <c r="AD52" i="83"/>
  <c r="AE52" i="83"/>
  <c r="O53" i="83"/>
  <c r="P53" i="83"/>
  <c r="Q53" i="83"/>
  <c r="R53" i="83"/>
  <c r="S53" i="83"/>
  <c r="T53" i="83"/>
  <c r="U53" i="83"/>
  <c r="V53" i="83"/>
  <c r="W53" i="83"/>
  <c r="X53" i="83"/>
  <c r="Y53" i="83"/>
  <c r="Z53" i="83"/>
  <c r="AA53" i="83"/>
  <c r="AB53" i="83"/>
  <c r="AC53" i="83"/>
  <c r="AD53" i="83"/>
  <c r="AE53" i="83"/>
  <c r="O54" i="83"/>
  <c r="P54" i="83"/>
  <c r="Q54" i="83"/>
  <c r="R54" i="83"/>
  <c r="S54" i="83"/>
  <c r="T54" i="83"/>
  <c r="U54" i="83"/>
  <c r="V54" i="83"/>
  <c r="W54" i="83"/>
  <c r="X54" i="83"/>
  <c r="Y54" i="83"/>
  <c r="Z54" i="83"/>
  <c r="AA54" i="83"/>
  <c r="AB54" i="83"/>
  <c r="AC54" i="83"/>
  <c r="AD54" i="83"/>
  <c r="AE54" i="83"/>
  <c r="O55" i="83"/>
  <c r="P55" i="83"/>
  <c r="Q55" i="83"/>
  <c r="R55" i="83"/>
  <c r="S55" i="83"/>
  <c r="T55" i="83"/>
  <c r="U55" i="83"/>
  <c r="V55" i="83"/>
  <c r="W55" i="83"/>
  <c r="X55" i="83"/>
  <c r="Y55" i="83"/>
  <c r="Z55" i="83"/>
  <c r="AA55" i="83"/>
  <c r="AB55" i="83"/>
  <c r="AC55" i="83"/>
  <c r="AD55" i="83"/>
  <c r="AE55" i="83"/>
  <c r="O56" i="83"/>
  <c r="P56" i="83"/>
  <c r="Q56" i="83"/>
  <c r="R56" i="83"/>
  <c r="S56" i="83"/>
  <c r="T56" i="83"/>
  <c r="U56" i="83"/>
  <c r="V56" i="83"/>
  <c r="W56" i="83"/>
  <c r="X56" i="83"/>
  <c r="Y56" i="83"/>
  <c r="Z56" i="83"/>
  <c r="AA56" i="83"/>
  <c r="AB56" i="83"/>
  <c r="AC56" i="83"/>
  <c r="AD56" i="83"/>
  <c r="AE56" i="83"/>
  <c r="O57" i="83"/>
  <c r="P57" i="83"/>
  <c r="Q57" i="83"/>
  <c r="R57" i="83"/>
  <c r="S57" i="83"/>
  <c r="T57" i="83"/>
  <c r="U57" i="83"/>
  <c r="V57" i="83"/>
  <c r="W57" i="83"/>
  <c r="X57" i="83"/>
  <c r="Y57" i="83"/>
  <c r="Z57" i="83"/>
  <c r="AA57" i="83"/>
  <c r="AB57" i="83"/>
  <c r="AC57" i="83"/>
  <c r="AD57" i="83"/>
  <c r="AE57" i="83"/>
  <c r="O58" i="83"/>
  <c r="P58" i="83"/>
  <c r="Q58" i="83"/>
  <c r="R58" i="83"/>
  <c r="S58" i="83"/>
  <c r="T58" i="83"/>
  <c r="U58" i="83"/>
  <c r="V58" i="83"/>
  <c r="W58" i="83"/>
  <c r="X58" i="83"/>
  <c r="Y58" i="83"/>
  <c r="Z58" i="83"/>
  <c r="AA58" i="83"/>
  <c r="AB58" i="83"/>
  <c r="AC58" i="83"/>
  <c r="AD58" i="83"/>
  <c r="AE58" i="83"/>
  <c r="O59" i="83"/>
  <c r="P59" i="83"/>
  <c r="Q59" i="83"/>
  <c r="R59" i="83"/>
  <c r="S59" i="83"/>
  <c r="T59" i="83"/>
  <c r="U59" i="83"/>
  <c r="V59" i="83"/>
  <c r="W59" i="83"/>
  <c r="X59" i="83"/>
  <c r="Y59" i="83"/>
  <c r="Z59" i="83"/>
  <c r="AA59" i="83"/>
  <c r="AB59" i="83"/>
  <c r="AC59" i="83"/>
  <c r="AD59" i="83"/>
  <c r="AE59" i="83"/>
  <c r="O60" i="83"/>
  <c r="P60" i="83"/>
  <c r="Q60" i="83"/>
  <c r="R60" i="83"/>
  <c r="S60" i="83"/>
  <c r="T60" i="83"/>
  <c r="U60" i="83"/>
  <c r="V60" i="83"/>
  <c r="W60" i="83"/>
  <c r="X60" i="83"/>
  <c r="Y60" i="83"/>
  <c r="Z60" i="83"/>
  <c r="AA60" i="83"/>
  <c r="AB60" i="83"/>
  <c r="AC60" i="83"/>
  <c r="AD60" i="83"/>
  <c r="AE60" i="83"/>
  <c r="O61" i="83"/>
  <c r="P61" i="83"/>
  <c r="Q61" i="83"/>
  <c r="R61" i="83"/>
  <c r="S61" i="83"/>
  <c r="T61" i="83"/>
  <c r="U61" i="83"/>
  <c r="V61" i="83"/>
  <c r="W61" i="83"/>
  <c r="X61" i="83"/>
  <c r="Y61" i="83"/>
  <c r="Z61" i="83"/>
  <c r="AA61" i="83"/>
  <c r="AB61" i="83"/>
  <c r="AC61" i="83"/>
  <c r="AD61" i="83"/>
  <c r="AE61" i="83"/>
  <c r="O62" i="83"/>
  <c r="P62" i="83"/>
  <c r="Q62" i="83"/>
  <c r="R62" i="83"/>
  <c r="S62" i="83"/>
  <c r="T62" i="83"/>
  <c r="U62" i="83"/>
  <c r="V62" i="83"/>
  <c r="W62" i="83"/>
  <c r="X62" i="83"/>
  <c r="Y62" i="83"/>
  <c r="Z62" i="83"/>
  <c r="AA62" i="83"/>
  <c r="AB62" i="83"/>
  <c r="AC62" i="83"/>
  <c r="AD62" i="83"/>
  <c r="AE62" i="83"/>
  <c r="O64" i="83"/>
  <c r="P64" i="83"/>
  <c r="Q64" i="83"/>
  <c r="R64" i="83"/>
  <c r="S64" i="83"/>
  <c r="T64" i="83"/>
  <c r="U64" i="83"/>
  <c r="V64" i="83"/>
  <c r="W64" i="83"/>
  <c r="X64" i="83"/>
  <c r="Y64" i="83"/>
  <c r="Z64" i="83"/>
  <c r="AA64" i="83"/>
  <c r="AB64" i="83"/>
  <c r="AC64" i="83"/>
  <c r="AD64" i="83"/>
  <c r="AE64" i="83"/>
  <c r="O65" i="83"/>
  <c r="P65" i="83"/>
  <c r="Q65" i="83"/>
  <c r="R65" i="83"/>
  <c r="S65" i="83"/>
  <c r="T65" i="83"/>
  <c r="U65" i="83"/>
  <c r="V65" i="83"/>
  <c r="W65" i="83"/>
  <c r="X65" i="83"/>
  <c r="Y65" i="83"/>
  <c r="Z65" i="83"/>
  <c r="Z66" i="83"/>
  <c r="Z67" i="83"/>
  <c r="Z68" i="83"/>
  <c r="Z69" i="83"/>
  <c r="Z70" i="83"/>
  <c r="Z71" i="83"/>
  <c r="Z72" i="83"/>
  <c r="Z73" i="83"/>
  <c r="Z74" i="83"/>
  <c r="Z75" i="83"/>
  <c r="Z76" i="83"/>
  <c r="AA65" i="83"/>
  <c r="AB65" i="83"/>
  <c r="AC65" i="83"/>
  <c r="AD65" i="83"/>
  <c r="AE65" i="83"/>
  <c r="L66" i="83"/>
  <c r="M66" i="83"/>
  <c r="N66" i="83"/>
  <c r="O66" i="83"/>
  <c r="P66" i="83"/>
  <c r="Q66" i="83"/>
  <c r="R66" i="83"/>
  <c r="S66" i="83"/>
  <c r="T66" i="83"/>
  <c r="U66" i="83"/>
  <c r="V66" i="83"/>
  <c r="W66" i="83"/>
  <c r="X66" i="83"/>
  <c r="Y66" i="83"/>
  <c r="AA66" i="83"/>
  <c r="AB66" i="83"/>
  <c r="AC66" i="83"/>
  <c r="AD66" i="83"/>
  <c r="AE66" i="83"/>
  <c r="L67" i="83"/>
  <c r="M67" i="83"/>
  <c r="N67" i="83"/>
  <c r="O67" i="83"/>
  <c r="P67" i="83"/>
  <c r="Q67" i="83"/>
  <c r="R67" i="83"/>
  <c r="S67" i="83"/>
  <c r="T67" i="83"/>
  <c r="U67" i="83"/>
  <c r="V67" i="83"/>
  <c r="W67" i="83"/>
  <c r="X67" i="83"/>
  <c r="Y67" i="83"/>
  <c r="AA67" i="83"/>
  <c r="AB67" i="83"/>
  <c r="AC67" i="83"/>
  <c r="AD67" i="83"/>
  <c r="AE67" i="83"/>
  <c r="L68" i="83"/>
  <c r="M68" i="83"/>
  <c r="N68" i="83"/>
  <c r="O68" i="83"/>
  <c r="P68" i="83"/>
  <c r="Q68" i="83"/>
  <c r="R68" i="83"/>
  <c r="S68" i="83"/>
  <c r="T68" i="83"/>
  <c r="U68" i="83"/>
  <c r="V68" i="83"/>
  <c r="W68" i="83"/>
  <c r="X68" i="83"/>
  <c r="Y68" i="83"/>
  <c r="AA68" i="83"/>
  <c r="AB68" i="83"/>
  <c r="AC68" i="83"/>
  <c r="AD68" i="83"/>
  <c r="AE68" i="83"/>
  <c r="L69" i="83"/>
  <c r="M69" i="83"/>
  <c r="N69" i="83"/>
  <c r="O69" i="83"/>
  <c r="P69" i="83"/>
  <c r="Q69" i="83"/>
  <c r="R69" i="83"/>
  <c r="S69" i="83"/>
  <c r="T69" i="83"/>
  <c r="U69" i="83"/>
  <c r="V69" i="83"/>
  <c r="W69" i="83"/>
  <c r="X69" i="83"/>
  <c r="Y69" i="83"/>
  <c r="AA69" i="83"/>
  <c r="AB69" i="83"/>
  <c r="AC69" i="83"/>
  <c r="AD69" i="83"/>
  <c r="AE69" i="83"/>
  <c r="L70" i="83"/>
  <c r="M70" i="83"/>
  <c r="N70" i="83"/>
  <c r="O70" i="83"/>
  <c r="P70" i="83"/>
  <c r="Q70" i="83"/>
  <c r="R70" i="83"/>
  <c r="S70" i="83"/>
  <c r="T70" i="83"/>
  <c r="U70" i="83"/>
  <c r="V70" i="83"/>
  <c r="W70" i="83"/>
  <c r="X70" i="83"/>
  <c r="Y70" i="83"/>
  <c r="AA70" i="83"/>
  <c r="AB70" i="83"/>
  <c r="AC70" i="83"/>
  <c r="AD70" i="83"/>
  <c r="AE70" i="83"/>
  <c r="L71" i="83"/>
  <c r="M71" i="83"/>
  <c r="N71" i="83"/>
  <c r="O71" i="83"/>
  <c r="P71" i="83"/>
  <c r="Q71" i="83"/>
  <c r="R71" i="83"/>
  <c r="S71" i="83"/>
  <c r="T71" i="83"/>
  <c r="U71" i="83"/>
  <c r="V71" i="83"/>
  <c r="W71" i="83"/>
  <c r="X71" i="83"/>
  <c r="Y71" i="83"/>
  <c r="AA71" i="83"/>
  <c r="AB71" i="83"/>
  <c r="AC71" i="83"/>
  <c r="AD71" i="83"/>
  <c r="AE71" i="83"/>
  <c r="L72" i="83"/>
  <c r="M72" i="83"/>
  <c r="N72" i="83"/>
  <c r="O72" i="83"/>
  <c r="P72" i="83"/>
  <c r="Q72" i="83"/>
  <c r="R72" i="83"/>
  <c r="S72" i="83"/>
  <c r="T72" i="83"/>
  <c r="U72" i="83"/>
  <c r="V72" i="83"/>
  <c r="W72" i="83"/>
  <c r="X72" i="83"/>
  <c r="Y72" i="83"/>
  <c r="AA72" i="83"/>
  <c r="AB72" i="83"/>
  <c r="AC72" i="83"/>
  <c r="AD72" i="83"/>
  <c r="AE72" i="83"/>
  <c r="L73" i="83"/>
  <c r="M73" i="83"/>
  <c r="N73" i="83"/>
  <c r="O73" i="83"/>
  <c r="P73" i="83"/>
  <c r="Q73" i="83"/>
  <c r="R73" i="83"/>
  <c r="S73" i="83"/>
  <c r="T73" i="83"/>
  <c r="U73" i="83"/>
  <c r="V73" i="83"/>
  <c r="W73" i="83"/>
  <c r="X73" i="83"/>
  <c r="Y73" i="83"/>
  <c r="AA73" i="83"/>
  <c r="AB73" i="83"/>
  <c r="AC73" i="83"/>
  <c r="AD73" i="83"/>
  <c r="AE73" i="83"/>
  <c r="L74" i="83"/>
  <c r="M74" i="83"/>
  <c r="N74" i="83"/>
  <c r="O74" i="83"/>
  <c r="P74" i="83"/>
  <c r="Q74" i="83"/>
  <c r="R74" i="83"/>
  <c r="S74" i="83"/>
  <c r="T74" i="83"/>
  <c r="U74" i="83"/>
  <c r="V74" i="83"/>
  <c r="W74" i="83"/>
  <c r="X74" i="83"/>
  <c r="Y74" i="83"/>
  <c r="AA74" i="83"/>
  <c r="AB74" i="83"/>
  <c r="AC74" i="83"/>
  <c r="AD74" i="83"/>
  <c r="AE74" i="83"/>
  <c r="L75" i="83"/>
  <c r="M75" i="83"/>
  <c r="N75" i="83"/>
  <c r="O75" i="83"/>
  <c r="P75" i="83"/>
  <c r="Q75" i="83"/>
  <c r="R75" i="83"/>
  <c r="S75" i="83"/>
  <c r="T75" i="83"/>
  <c r="U75" i="83"/>
  <c r="V75" i="83"/>
  <c r="W75" i="83"/>
  <c r="X75" i="83"/>
  <c r="Y75" i="83"/>
  <c r="AA75" i="83"/>
  <c r="AB75" i="83"/>
  <c r="AC75" i="83"/>
  <c r="AD75" i="83"/>
  <c r="AE75" i="83"/>
  <c r="L77" i="83"/>
  <c r="M77" i="83"/>
  <c r="N77" i="83"/>
  <c r="O77" i="83"/>
  <c r="P77" i="83"/>
  <c r="Q77" i="83"/>
  <c r="R77" i="83"/>
  <c r="S77" i="83"/>
  <c r="T77" i="83"/>
  <c r="U77" i="83"/>
  <c r="V77" i="83"/>
  <c r="W77" i="83"/>
  <c r="X77" i="83"/>
  <c r="Y77" i="83"/>
  <c r="Z77" i="83"/>
  <c r="AA77" i="83"/>
  <c r="AB77" i="83"/>
  <c r="AC77" i="83"/>
  <c r="AD77" i="83"/>
  <c r="AE77" i="83"/>
  <c r="L78" i="83"/>
  <c r="M78" i="83"/>
  <c r="N78" i="83"/>
  <c r="O78" i="83"/>
  <c r="P78" i="83"/>
  <c r="Q78" i="83"/>
  <c r="Q79" i="83"/>
  <c r="Q80" i="83"/>
  <c r="R78" i="83"/>
  <c r="R79" i="83"/>
  <c r="R80" i="83"/>
  <c r="S78" i="83"/>
  <c r="T78" i="83"/>
  <c r="U78" i="83"/>
  <c r="V78" i="83"/>
  <c r="W78" i="83"/>
  <c r="X78" i="83"/>
  <c r="Y78" i="83"/>
  <c r="Y79" i="83"/>
  <c r="Y80" i="83"/>
  <c r="Z78" i="83"/>
  <c r="Z79" i="83"/>
  <c r="Z80" i="83"/>
  <c r="AA78" i="83"/>
  <c r="AB78" i="83"/>
  <c r="AC78" i="83"/>
  <c r="AD78" i="83"/>
  <c r="AE78" i="83"/>
  <c r="L79" i="83"/>
  <c r="M79" i="83"/>
  <c r="M80" i="83"/>
  <c r="N79" i="83"/>
  <c r="N80" i="83"/>
  <c r="O79" i="83"/>
  <c r="P79" i="83"/>
  <c r="S79" i="83"/>
  <c r="T79" i="83"/>
  <c r="U79" i="83"/>
  <c r="V79" i="83"/>
  <c r="W79" i="83"/>
  <c r="X79" i="83"/>
  <c r="AA79" i="83"/>
  <c r="AB79" i="83"/>
  <c r="AC79" i="83"/>
  <c r="AD79" i="83"/>
  <c r="AD80" i="83"/>
  <c r="AE79" i="83"/>
  <c r="I106" i="83"/>
  <c r="S106" i="83"/>
  <c r="T106" i="83"/>
  <c r="U106" i="83"/>
  <c r="V106" i="83"/>
  <c r="W106" i="83"/>
  <c r="X106" i="83"/>
  <c r="Y106" i="83"/>
  <c r="Z106" i="83"/>
  <c r="AA106" i="83"/>
  <c r="AB106" i="83"/>
  <c r="I107" i="83"/>
  <c r="S107" i="83"/>
  <c r="T107" i="83"/>
  <c r="U107" i="83"/>
  <c r="V107" i="83"/>
  <c r="W107" i="83"/>
  <c r="X107" i="83"/>
  <c r="Y107" i="83"/>
  <c r="Z107" i="83"/>
  <c r="AA107" i="83"/>
  <c r="AB107" i="83"/>
  <c r="I108" i="83"/>
  <c r="S108" i="83"/>
  <c r="T108" i="83"/>
  <c r="U108" i="83"/>
  <c r="V108" i="83"/>
  <c r="W108" i="83"/>
  <c r="X108" i="83"/>
  <c r="Y108" i="83"/>
  <c r="Z108" i="83"/>
  <c r="AA108" i="83"/>
  <c r="AB108" i="83"/>
  <c r="I109" i="83"/>
  <c r="S109" i="83"/>
  <c r="T109" i="83"/>
  <c r="U109" i="83"/>
  <c r="V109" i="83"/>
  <c r="W109" i="83"/>
  <c r="X109" i="83"/>
  <c r="Y109" i="83"/>
  <c r="Z109" i="83"/>
  <c r="AA109" i="83"/>
  <c r="AB109" i="83"/>
  <c r="AC109" i="83"/>
  <c r="AD109" i="83"/>
  <c r="AE109" i="83"/>
  <c r="I110" i="83"/>
  <c r="S110" i="83"/>
  <c r="T110" i="83"/>
  <c r="U110" i="83"/>
  <c r="V110" i="83"/>
  <c r="W110" i="83"/>
  <c r="X110" i="83"/>
  <c r="Y110" i="83"/>
  <c r="Z110" i="83"/>
  <c r="AA110" i="83"/>
  <c r="AB110" i="83"/>
  <c r="AC110" i="83"/>
  <c r="AD110" i="83"/>
  <c r="AE110" i="83"/>
  <c r="I111" i="83"/>
  <c r="S111" i="83"/>
  <c r="T111" i="83"/>
  <c r="U111" i="83"/>
  <c r="V111" i="83"/>
  <c r="W111" i="83"/>
  <c r="X111" i="83"/>
  <c r="Y111" i="83"/>
  <c r="Z111" i="83"/>
  <c r="AA111" i="83"/>
  <c r="AB111" i="83"/>
  <c r="AC111" i="83"/>
  <c r="AD111" i="83"/>
  <c r="AE111" i="83"/>
  <c r="I112" i="83"/>
  <c r="S112" i="83"/>
  <c r="T112" i="83"/>
  <c r="U112" i="83"/>
  <c r="V112" i="83"/>
  <c r="W112" i="83"/>
  <c r="X112" i="83"/>
  <c r="Y112" i="83"/>
  <c r="Z112" i="83"/>
  <c r="AA112" i="83"/>
  <c r="AB112" i="83"/>
  <c r="AC112" i="83"/>
  <c r="AD112" i="83"/>
  <c r="AE112" i="83"/>
  <c r="I113" i="83"/>
  <c r="S113" i="83"/>
  <c r="T113" i="83"/>
  <c r="U113" i="83"/>
  <c r="V113" i="83"/>
  <c r="W113" i="83"/>
  <c r="X113" i="83"/>
  <c r="Y113" i="83"/>
  <c r="Z113" i="83"/>
  <c r="AA113" i="83"/>
  <c r="AB113" i="83"/>
  <c r="AC113" i="83"/>
  <c r="AD113" i="83"/>
  <c r="AE113" i="83"/>
  <c r="I114" i="83"/>
  <c r="S114" i="83"/>
  <c r="T114" i="83"/>
  <c r="U114" i="83"/>
  <c r="V114" i="83"/>
  <c r="W114" i="83"/>
  <c r="X114" i="83"/>
  <c r="Y114" i="83"/>
  <c r="Z114" i="83"/>
  <c r="AA114" i="83"/>
  <c r="AB114" i="83"/>
  <c r="AC114" i="83"/>
  <c r="AD114" i="83"/>
  <c r="AE114" i="83"/>
  <c r="I115" i="83"/>
  <c r="S115" i="83"/>
  <c r="T115" i="83"/>
  <c r="U115" i="83"/>
  <c r="V115" i="83"/>
  <c r="W115" i="83"/>
  <c r="X115" i="83"/>
  <c r="Y115" i="83"/>
  <c r="Z115" i="83"/>
  <c r="AA115" i="83"/>
  <c r="AB115" i="83"/>
  <c r="AC115" i="83"/>
  <c r="AD115" i="83"/>
  <c r="AE115" i="83"/>
  <c r="I116" i="83"/>
  <c r="I117" i="83"/>
  <c r="S117" i="83"/>
  <c r="S118" i="83"/>
  <c r="S119" i="83"/>
  <c r="S120" i="83"/>
  <c r="S121" i="83"/>
  <c r="S122" i="83"/>
  <c r="S123" i="83"/>
  <c r="S124" i="83"/>
  <c r="S125" i="83"/>
  <c r="S126" i="83"/>
  <c r="S127" i="83"/>
  <c r="S128" i="83"/>
  <c r="S129" i="83"/>
  <c r="T117" i="83"/>
  <c r="T118" i="83"/>
  <c r="T119" i="83"/>
  <c r="T120" i="83"/>
  <c r="T121" i="83"/>
  <c r="T122" i="83"/>
  <c r="T123" i="83"/>
  <c r="T124" i="83"/>
  <c r="T125" i="83"/>
  <c r="T126" i="83"/>
  <c r="T127" i="83"/>
  <c r="T128" i="83"/>
  <c r="T129" i="83"/>
  <c r="U117" i="83"/>
  <c r="V117" i="83"/>
  <c r="W117" i="83"/>
  <c r="W118" i="83"/>
  <c r="W119" i="83"/>
  <c r="W120" i="83"/>
  <c r="W121" i="83"/>
  <c r="W122" i="83"/>
  <c r="W123" i="83"/>
  <c r="W124" i="83"/>
  <c r="W125" i="83"/>
  <c r="W126" i="83"/>
  <c r="W127" i="83"/>
  <c r="W128" i="83"/>
  <c r="W129" i="83"/>
  <c r="X117" i="83"/>
  <c r="Y117" i="83"/>
  <c r="Z117" i="83"/>
  <c r="Z118" i="83"/>
  <c r="Z119" i="83"/>
  <c r="Z120" i="83"/>
  <c r="Z121" i="83"/>
  <c r="Z122" i="83"/>
  <c r="Z123" i="83"/>
  <c r="Z124" i="83"/>
  <c r="Z125" i="83"/>
  <c r="Z126" i="83"/>
  <c r="Z127" i="83"/>
  <c r="Z128" i="83"/>
  <c r="Z129" i="83"/>
  <c r="AA117" i="83"/>
  <c r="AA118" i="83"/>
  <c r="AA119" i="83"/>
  <c r="AA120" i="83"/>
  <c r="AA121" i="83"/>
  <c r="AA122" i="83"/>
  <c r="AA123" i="83"/>
  <c r="AA124" i="83"/>
  <c r="AA125" i="83"/>
  <c r="AA126" i="83"/>
  <c r="AA127" i="83"/>
  <c r="AA128" i="83"/>
  <c r="AA129" i="83"/>
  <c r="AB117" i="83"/>
  <c r="AC117" i="83"/>
  <c r="AD117" i="83"/>
  <c r="AE117" i="83"/>
  <c r="AE118" i="83"/>
  <c r="AE119" i="83"/>
  <c r="AE120" i="83"/>
  <c r="AE121" i="83"/>
  <c r="AE122" i="83"/>
  <c r="AE123" i="83"/>
  <c r="AE124" i="83"/>
  <c r="AE125" i="83"/>
  <c r="AE126" i="83"/>
  <c r="AE127" i="83"/>
  <c r="AE128" i="83"/>
  <c r="AE129" i="83"/>
  <c r="I118" i="83"/>
  <c r="U118" i="83"/>
  <c r="V118" i="83"/>
  <c r="X118" i="83"/>
  <c r="Y118" i="83"/>
  <c r="AB118" i="83"/>
  <c r="AC118" i="83"/>
  <c r="AD118" i="83"/>
  <c r="I119" i="83"/>
  <c r="Q119" i="83"/>
  <c r="R119" i="83"/>
  <c r="U119" i="83"/>
  <c r="V119" i="83"/>
  <c r="X119" i="83"/>
  <c r="Y119" i="83"/>
  <c r="AB119" i="83"/>
  <c r="AC119" i="83"/>
  <c r="AD119" i="83"/>
  <c r="I120" i="83"/>
  <c r="Q120" i="83"/>
  <c r="R120" i="83"/>
  <c r="U120" i="83"/>
  <c r="V120" i="83"/>
  <c r="X120" i="83"/>
  <c r="Y120" i="83"/>
  <c r="AB120" i="83"/>
  <c r="AC120" i="83"/>
  <c r="AD120" i="83"/>
  <c r="I121" i="83"/>
  <c r="Q121" i="83"/>
  <c r="R121" i="83"/>
  <c r="U121" i="83"/>
  <c r="V121" i="83"/>
  <c r="X121" i="83"/>
  <c r="Y121" i="83"/>
  <c r="AB121" i="83"/>
  <c r="AC121" i="83"/>
  <c r="AD121" i="83"/>
  <c r="I122" i="83"/>
  <c r="Q122" i="83"/>
  <c r="R122" i="83"/>
  <c r="U122" i="83"/>
  <c r="V122" i="83"/>
  <c r="X122" i="83"/>
  <c r="Y122" i="83"/>
  <c r="AB122" i="83"/>
  <c r="AC122" i="83"/>
  <c r="AD122" i="83"/>
  <c r="I123" i="83"/>
  <c r="Q123" i="83"/>
  <c r="R123" i="83"/>
  <c r="U123" i="83"/>
  <c r="V123" i="83"/>
  <c r="X123" i="83"/>
  <c r="Y123" i="83"/>
  <c r="AB123" i="83"/>
  <c r="AC123" i="83"/>
  <c r="AD123" i="83"/>
  <c r="I124" i="83"/>
  <c r="Q124" i="83"/>
  <c r="R124" i="83"/>
  <c r="U124" i="83"/>
  <c r="V124" i="83"/>
  <c r="X124" i="83"/>
  <c r="Y124" i="83"/>
  <c r="AB124" i="83"/>
  <c r="AC124" i="83"/>
  <c r="AD124" i="83"/>
  <c r="I125" i="83"/>
  <c r="Q125" i="83"/>
  <c r="R125" i="83"/>
  <c r="U125" i="83"/>
  <c r="V125" i="83"/>
  <c r="X125" i="83"/>
  <c r="Y125" i="83"/>
  <c r="AB125" i="83"/>
  <c r="AC125" i="83"/>
  <c r="AD125" i="83"/>
  <c r="I126" i="83"/>
  <c r="Q126" i="83"/>
  <c r="R126" i="83"/>
  <c r="U126" i="83"/>
  <c r="V126" i="83"/>
  <c r="X126" i="83"/>
  <c r="Y126" i="83"/>
  <c r="AB126" i="83"/>
  <c r="AC126" i="83"/>
  <c r="AD126" i="83"/>
  <c r="I127" i="83"/>
  <c r="Q127" i="83"/>
  <c r="R127" i="83"/>
  <c r="U127" i="83"/>
  <c r="V127" i="83"/>
  <c r="X127" i="83"/>
  <c r="Y127" i="83"/>
  <c r="AB127" i="83"/>
  <c r="AC127" i="83"/>
  <c r="AD127" i="83"/>
  <c r="I128" i="83"/>
  <c r="Q128" i="83"/>
  <c r="R128" i="83"/>
  <c r="U128" i="83"/>
  <c r="V128" i="83"/>
  <c r="X128" i="83"/>
  <c r="Y128" i="83"/>
  <c r="AB128" i="83"/>
  <c r="AC128" i="83"/>
  <c r="AD128" i="83"/>
  <c r="I129" i="83"/>
  <c r="Q129" i="83"/>
  <c r="R129" i="83"/>
  <c r="I130" i="83"/>
  <c r="Q130" i="83"/>
  <c r="R130" i="83"/>
  <c r="S130" i="83"/>
  <c r="T130" i="83"/>
  <c r="U130" i="83"/>
  <c r="V130" i="83"/>
  <c r="W130" i="83"/>
  <c r="X130" i="83"/>
  <c r="Y130" i="83"/>
  <c r="Z130" i="83"/>
  <c r="AA130" i="83"/>
  <c r="AB130" i="83"/>
  <c r="AC130" i="83"/>
  <c r="AD130" i="83"/>
  <c r="AE130" i="83"/>
  <c r="I131" i="83"/>
  <c r="Q131" i="83"/>
  <c r="R131" i="83"/>
  <c r="S131" i="83"/>
  <c r="T131" i="83"/>
  <c r="U131" i="83"/>
  <c r="V131" i="83"/>
  <c r="W131" i="83"/>
  <c r="X131" i="83"/>
  <c r="Y131" i="83"/>
  <c r="Z131" i="83"/>
  <c r="AA131" i="83"/>
  <c r="AB131" i="83"/>
  <c r="AC131" i="83"/>
  <c r="AD131" i="83"/>
  <c r="AE131" i="83"/>
  <c r="I132" i="83"/>
  <c r="O132" i="83"/>
  <c r="P132" i="83"/>
  <c r="Q132" i="83"/>
  <c r="R132" i="83"/>
  <c r="S132" i="83"/>
  <c r="T132" i="83"/>
  <c r="U132" i="83"/>
  <c r="V132" i="83"/>
  <c r="W132" i="83"/>
  <c r="X132" i="83"/>
  <c r="Y132" i="83"/>
  <c r="Z132" i="83"/>
  <c r="AA132" i="83"/>
  <c r="AB132" i="83"/>
  <c r="AC132" i="83"/>
  <c r="AD132" i="83"/>
  <c r="AE132" i="83"/>
  <c r="I133" i="83"/>
  <c r="O133" i="83"/>
  <c r="P133" i="83"/>
  <c r="Q133" i="83"/>
  <c r="R133" i="83"/>
  <c r="S133" i="83"/>
  <c r="T133" i="83"/>
  <c r="U133" i="83"/>
  <c r="V133" i="83"/>
  <c r="W133" i="83"/>
  <c r="X133" i="83"/>
  <c r="Y133" i="83"/>
  <c r="Z133" i="83"/>
  <c r="AA133" i="83"/>
  <c r="AB133" i="83"/>
  <c r="AC133" i="83"/>
  <c r="AD133" i="83"/>
  <c r="AE133" i="83"/>
  <c r="I134" i="83"/>
  <c r="O134" i="83"/>
  <c r="P134" i="83"/>
  <c r="Q134" i="83"/>
  <c r="R134" i="83"/>
  <c r="S134" i="83"/>
  <c r="T134" i="83"/>
  <c r="U134" i="83"/>
  <c r="V134" i="83"/>
  <c r="W134" i="83"/>
  <c r="X134" i="83"/>
  <c r="Y134" i="83"/>
  <c r="Z134" i="83"/>
  <c r="AA134" i="83"/>
  <c r="AB134" i="83"/>
  <c r="AC134" i="83"/>
  <c r="AD134" i="83"/>
  <c r="AE134" i="83"/>
  <c r="I135" i="83"/>
  <c r="O135" i="83"/>
  <c r="P135" i="83"/>
  <c r="Q135" i="83"/>
  <c r="R135" i="83"/>
  <c r="S135" i="83"/>
  <c r="T135" i="83"/>
  <c r="U135" i="83"/>
  <c r="V135" i="83"/>
  <c r="W135" i="83"/>
  <c r="X135" i="83"/>
  <c r="Y135" i="83"/>
  <c r="Z135" i="83"/>
  <c r="AA135" i="83"/>
  <c r="AB135" i="83"/>
  <c r="AC135" i="83"/>
  <c r="AD135" i="83"/>
  <c r="AE135" i="83"/>
  <c r="I136" i="83"/>
  <c r="O136" i="83"/>
  <c r="P136" i="83"/>
  <c r="Q136" i="83"/>
  <c r="R136" i="83"/>
  <c r="S136" i="83"/>
  <c r="T136" i="83"/>
  <c r="U136" i="83"/>
  <c r="V136" i="83"/>
  <c r="W136" i="83"/>
  <c r="X136" i="83"/>
  <c r="Y136" i="83"/>
  <c r="Z136" i="83"/>
  <c r="AA136" i="83"/>
  <c r="AB136" i="83"/>
  <c r="AC136" i="83"/>
  <c r="AD136" i="83"/>
  <c r="AE136" i="83"/>
  <c r="I137" i="83"/>
  <c r="O137" i="83"/>
  <c r="P137" i="83"/>
  <c r="Q137" i="83"/>
  <c r="R137" i="83"/>
  <c r="S137" i="83"/>
  <c r="T137" i="83"/>
  <c r="U137" i="83"/>
  <c r="V137" i="83"/>
  <c r="W137" i="83"/>
  <c r="X137" i="83"/>
  <c r="Y137" i="83"/>
  <c r="Z137" i="83"/>
  <c r="AA137" i="83"/>
  <c r="AB137" i="83"/>
  <c r="AC137" i="83"/>
  <c r="AD137" i="83"/>
  <c r="AE137" i="83"/>
  <c r="I138" i="83"/>
  <c r="O138" i="83"/>
  <c r="P138" i="83"/>
  <c r="Q138" i="83"/>
  <c r="R138" i="83"/>
  <c r="S138" i="83"/>
  <c r="T138" i="83"/>
  <c r="U138" i="83"/>
  <c r="V138" i="83"/>
  <c r="W138" i="83"/>
  <c r="X138" i="83"/>
  <c r="Y138" i="83"/>
  <c r="Z138" i="83"/>
  <c r="AA138" i="83"/>
  <c r="AB138" i="83"/>
  <c r="AC138" i="83"/>
  <c r="AD138" i="83"/>
  <c r="AE138" i="83"/>
  <c r="I139" i="83"/>
  <c r="O139" i="83"/>
  <c r="P139" i="83"/>
  <c r="Q139" i="83"/>
  <c r="R139" i="83"/>
  <c r="S139" i="83"/>
  <c r="T139" i="83"/>
  <c r="U139" i="83"/>
  <c r="V139" i="83"/>
  <c r="W139" i="83"/>
  <c r="X139" i="83"/>
  <c r="Y139" i="83"/>
  <c r="Z139" i="83"/>
  <c r="AA139" i="83"/>
  <c r="AB139" i="83"/>
  <c r="AC139" i="83"/>
  <c r="AD139" i="83"/>
  <c r="AE139" i="83"/>
  <c r="I140" i="83"/>
  <c r="O140" i="83"/>
  <c r="P140" i="83"/>
  <c r="Q140" i="83"/>
  <c r="R140" i="83"/>
  <c r="S140" i="83"/>
  <c r="T140" i="83"/>
  <c r="U140" i="83"/>
  <c r="V140" i="83"/>
  <c r="W140" i="83"/>
  <c r="X140" i="83"/>
  <c r="Y140" i="83"/>
  <c r="Z140" i="83"/>
  <c r="AA140" i="83"/>
  <c r="AB140" i="83"/>
  <c r="AC140" i="83"/>
  <c r="AD140" i="83"/>
  <c r="AE140" i="83"/>
  <c r="I141" i="83"/>
  <c r="O141" i="83"/>
  <c r="P141" i="83"/>
  <c r="Q141" i="83"/>
  <c r="R141" i="83"/>
  <c r="S141" i="83"/>
  <c r="T141" i="83"/>
  <c r="U141" i="83"/>
  <c r="V141" i="83"/>
  <c r="W141" i="83"/>
  <c r="X141" i="83"/>
  <c r="Y141" i="83"/>
  <c r="Z141" i="83"/>
  <c r="AA141" i="83"/>
  <c r="AB141" i="83"/>
  <c r="AC141" i="83"/>
  <c r="AD141" i="83"/>
  <c r="AE141" i="83"/>
  <c r="I142" i="83"/>
  <c r="I143" i="83"/>
  <c r="O143" i="83"/>
  <c r="P143" i="83"/>
  <c r="Q143" i="83"/>
  <c r="R143" i="83"/>
  <c r="S143" i="83"/>
  <c r="T143" i="83"/>
  <c r="U143" i="83"/>
  <c r="V143" i="83"/>
  <c r="W143" i="83"/>
  <c r="X143" i="83"/>
  <c r="Y143" i="83"/>
  <c r="Z143" i="83"/>
  <c r="AA143" i="83"/>
  <c r="AB143" i="83"/>
  <c r="AC143" i="83"/>
  <c r="AD143" i="83"/>
  <c r="AE143" i="83"/>
  <c r="I144" i="83"/>
  <c r="O144" i="83"/>
  <c r="P144" i="83"/>
  <c r="Q144" i="83"/>
  <c r="R144" i="83"/>
  <c r="S144" i="83"/>
  <c r="T144" i="83"/>
  <c r="U144" i="83"/>
  <c r="V144" i="83"/>
  <c r="W144" i="83"/>
  <c r="X144" i="83"/>
  <c r="Y144" i="83"/>
  <c r="Z144" i="83"/>
  <c r="AA144" i="83"/>
  <c r="AB144" i="83"/>
  <c r="AC144" i="83"/>
  <c r="AD144" i="83"/>
  <c r="AE144" i="83"/>
  <c r="I145" i="83"/>
  <c r="L145" i="83"/>
  <c r="M145" i="83"/>
  <c r="N145" i="83"/>
  <c r="O145" i="83"/>
  <c r="P145" i="83"/>
  <c r="Q145" i="83"/>
  <c r="R145" i="83"/>
  <c r="S145" i="83"/>
  <c r="T145" i="83"/>
  <c r="U145" i="83"/>
  <c r="V145" i="83"/>
  <c r="W145" i="83"/>
  <c r="X145" i="83"/>
  <c r="Y145" i="83"/>
  <c r="Z145" i="83"/>
  <c r="AA145" i="83"/>
  <c r="AB145" i="83"/>
  <c r="AC145" i="83"/>
  <c r="AD145" i="83"/>
  <c r="AE145" i="83"/>
  <c r="I146" i="83"/>
  <c r="L146" i="83"/>
  <c r="M146" i="83"/>
  <c r="N146" i="83"/>
  <c r="O146" i="83"/>
  <c r="P146" i="83"/>
  <c r="Q146" i="83"/>
  <c r="R146" i="83"/>
  <c r="S146" i="83"/>
  <c r="T146" i="83"/>
  <c r="U146" i="83"/>
  <c r="V146" i="83"/>
  <c r="W146" i="83"/>
  <c r="X146" i="83"/>
  <c r="Y146" i="83"/>
  <c r="Z146" i="83"/>
  <c r="AA146" i="83"/>
  <c r="AB146" i="83"/>
  <c r="AC146" i="83"/>
  <c r="AD146" i="83"/>
  <c r="AE146" i="83"/>
  <c r="I147" i="83"/>
  <c r="L147" i="83"/>
  <c r="M147" i="83"/>
  <c r="N147" i="83"/>
  <c r="O147" i="83"/>
  <c r="P147" i="83"/>
  <c r="Q147" i="83"/>
  <c r="R147" i="83"/>
  <c r="S147" i="83"/>
  <c r="T147" i="83"/>
  <c r="U147" i="83"/>
  <c r="V147" i="83"/>
  <c r="W147" i="83"/>
  <c r="X147" i="83"/>
  <c r="Y147" i="83"/>
  <c r="Z147" i="83"/>
  <c r="AA147" i="83"/>
  <c r="AB147" i="83"/>
  <c r="AC147" i="83"/>
  <c r="AD147" i="83"/>
  <c r="AE147" i="83"/>
  <c r="I148" i="83"/>
  <c r="L148" i="83"/>
  <c r="M148" i="83"/>
  <c r="N148" i="83"/>
  <c r="O148" i="83"/>
  <c r="P148" i="83"/>
  <c r="Q148" i="83"/>
  <c r="R148" i="83"/>
  <c r="S148" i="83"/>
  <c r="T148" i="83"/>
  <c r="U148" i="83"/>
  <c r="V148" i="83"/>
  <c r="W148" i="83"/>
  <c r="X148" i="83"/>
  <c r="Y148" i="83"/>
  <c r="Z148" i="83"/>
  <c r="AA148" i="83"/>
  <c r="AB148" i="83"/>
  <c r="AC148" i="83"/>
  <c r="AD148" i="83"/>
  <c r="AE148" i="83"/>
  <c r="I149" i="83"/>
  <c r="L149" i="83"/>
  <c r="M149" i="83"/>
  <c r="N149" i="83"/>
  <c r="O149" i="83"/>
  <c r="P149" i="83"/>
  <c r="Q149" i="83"/>
  <c r="R149" i="83"/>
  <c r="S149" i="83"/>
  <c r="T149" i="83"/>
  <c r="U149" i="83"/>
  <c r="V149" i="83"/>
  <c r="W149" i="83"/>
  <c r="X149" i="83"/>
  <c r="Y149" i="83"/>
  <c r="Z149" i="83"/>
  <c r="AA149" i="83"/>
  <c r="AB149" i="83"/>
  <c r="AC149" i="83"/>
  <c r="AD149" i="83"/>
  <c r="AE149" i="83"/>
  <c r="I150" i="83"/>
  <c r="L150" i="83"/>
  <c r="M150" i="83"/>
  <c r="N150" i="83"/>
  <c r="O150" i="83"/>
  <c r="P150" i="83"/>
  <c r="Q150" i="83"/>
  <c r="R150" i="83"/>
  <c r="S150" i="83"/>
  <c r="T150" i="83"/>
  <c r="U150" i="83"/>
  <c r="V150" i="83"/>
  <c r="W150" i="83"/>
  <c r="X150" i="83"/>
  <c r="Y150" i="83"/>
  <c r="Z150" i="83"/>
  <c r="AA150" i="83"/>
  <c r="AB150" i="83"/>
  <c r="AC150" i="83"/>
  <c r="AD150" i="83"/>
  <c r="AE150" i="83"/>
  <c r="I151" i="83"/>
  <c r="L151" i="83"/>
  <c r="M151" i="83"/>
  <c r="N151" i="83"/>
  <c r="O151" i="83"/>
  <c r="P151" i="83"/>
  <c r="Q151" i="83"/>
  <c r="R151" i="83"/>
  <c r="S151" i="83"/>
  <c r="T151" i="83"/>
  <c r="U151" i="83"/>
  <c r="V151" i="83"/>
  <c r="W151" i="83"/>
  <c r="X151" i="83"/>
  <c r="Y151" i="83"/>
  <c r="Z151" i="83"/>
  <c r="AA151" i="83"/>
  <c r="AB151" i="83"/>
  <c r="AC151" i="83"/>
  <c r="AD151" i="83"/>
  <c r="AE151" i="83"/>
  <c r="I152" i="83"/>
  <c r="L152" i="83"/>
  <c r="M152" i="83"/>
  <c r="N152" i="83"/>
  <c r="O152" i="83"/>
  <c r="P152" i="83"/>
  <c r="Q152" i="83"/>
  <c r="R152" i="83"/>
  <c r="S152" i="83"/>
  <c r="T152" i="83"/>
  <c r="U152" i="83"/>
  <c r="V152" i="83"/>
  <c r="W152" i="83"/>
  <c r="X152" i="83"/>
  <c r="Y152" i="83"/>
  <c r="Z152" i="83"/>
  <c r="AA152" i="83"/>
  <c r="AB152" i="83"/>
  <c r="AC152" i="83"/>
  <c r="AD152" i="83"/>
  <c r="AE152" i="83"/>
  <c r="I153" i="83"/>
  <c r="L153" i="83"/>
  <c r="M153" i="83"/>
  <c r="N153" i="83"/>
  <c r="O153" i="83"/>
  <c r="P153" i="83"/>
  <c r="Q153" i="83"/>
  <c r="R153" i="83"/>
  <c r="S153" i="83"/>
  <c r="T153" i="83"/>
  <c r="U153" i="83"/>
  <c r="V153" i="83"/>
  <c r="W153" i="83"/>
  <c r="X153" i="83"/>
  <c r="Y153" i="83"/>
  <c r="Z153" i="83"/>
  <c r="AA153" i="83"/>
  <c r="AB153" i="83"/>
  <c r="AC153" i="83"/>
  <c r="AD153" i="83"/>
  <c r="AE153" i="83"/>
  <c r="I154" i="83"/>
  <c r="L154" i="83"/>
  <c r="M154" i="83"/>
  <c r="N154" i="83"/>
  <c r="O154" i="83"/>
  <c r="P154" i="83"/>
  <c r="Q154" i="83"/>
  <c r="R154" i="83"/>
  <c r="S154" i="83"/>
  <c r="T154" i="83"/>
  <c r="U154" i="83"/>
  <c r="V154" i="83"/>
  <c r="W154" i="83"/>
  <c r="X154" i="83"/>
  <c r="Y154" i="83"/>
  <c r="Z154" i="83"/>
  <c r="AA154" i="83"/>
  <c r="AB154" i="83"/>
  <c r="AC154" i="83"/>
  <c r="AD154" i="83"/>
  <c r="AE154" i="83"/>
  <c r="I155" i="83"/>
  <c r="I156" i="83"/>
  <c r="L156" i="83"/>
  <c r="M156" i="83"/>
  <c r="N156" i="83"/>
  <c r="O156" i="83"/>
  <c r="O157" i="83"/>
  <c r="O158" i="83"/>
  <c r="O159" i="83"/>
  <c r="P156" i="83"/>
  <c r="Q156" i="83"/>
  <c r="R156" i="83"/>
  <c r="S156" i="83"/>
  <c r="T156" i="83"/>
  <c r="U156" i="83"/>
  <c r="V156" i="83"/>
  <c r="W156" i="83"/>
  <c r="X156" i="83"/>
  <c r="X157" i="83"/>
  <c r="X158" i="83"/>
  <c r="X159" i="83"/>
  <c r="Y156" i="83"/>
  <c r="Z156" i="83"/>
  <c r="AA156" i="83"/>
  <c r="AB156" i="83"/>
  <c r="AC156" i="83"/>
  <c r="AD156" i="83"/>
  <c r="AE156" i="83"/>
  <c r="I157" i="83"/>
  <c r="L157" i="83"/>
  <c r="M157" i="83"/>
  <c r="N157" i="83"/>
  <c r="P157" i="83"/>
  <c r="Q157" i="83"/>
  <c r="R157" i="83"/>
  <c r="S157" i="83"/>
  <c r="T157" i="83"/>
  <c r="U157" i="83"/>
  <c r="V157" i="83"/>
  <c r="W157" i="83"/>
  <c r="Y157" i="83"/>
  <c r="Z157" i="83"/>
  <c r="AA157" i="83"/>
  <c r="AA158" i="83"/>
  <c r="AA159" i="83"/>
  <c r="AB157" i="83"/>
  <c r="AC157" i="83"/>
  <c r="AD157" i="83"/>
  <c r="AE157" i="83"/>
  <c r="I158" i="83"/>
  <c r="L158" i="83"/>
  <c r="M158" i="83"/>
  <c r="N158" i="83"/>
  <c r="P158" i="83"/>
  <c r="Q158" i="83"/>
  <c r="R158" i="83"/>
  <c r="S158" i="83"/>
  <c r="T158" i="83"/>
  <c r="U158" i="83"/>
  <c r="V158" i="83"/>
  <c r="V159" i="83"/>
  <c r="W158" i="83"/>
  <c r="Y158" i="83"/>
  <c r="Z158" i="83"/>
  <c r="AB158" i="83"/>
  <c r="AC158" i="83"/>
  <c r="AD158" i="83"/>
  <c r="AE158" i="83"/>
  <c r="I159" i="83"/>
  <c r="N27" i="85"/>
  <c r="O27" i="85"/>
  <c r="Q27" i="85"/>
  <c r="R27" i="85"/>
  <c r="S27" i="85"/>
  <c r="T27" i="85"/>
  <c r="U27" i="85"/>
  <c r="V27" i="85"/>
  <c r="W27" i="85"/>
  <c r="AE27" i="85"/>
  <c r="AF27" i="85"/>
  <c r="AG27" i="85"/>
  <c r="AH27" i="85"/>
  <c r="AI27" i="85"/>
  <c r="AJ27" i="85"/>
  <c r="AK27" i="85"/>
  <c r="AL27" i="85"/>
  <c r="N28" i="85"/>
  <c r="O28" i="85"/>
  <c r="P28" i="85"/>
  <c r="R28" i="85"/>
  <c r="T28" i="85"/>
  <c r="U28" i="85"/>
  <c r="W28" i="85"/>
  <c r="AF28" i="85"/>
  <c r="AG28" i="85"/>
  <c r="AH28" i="85"/>
  <c r="AI28" i="85"/>
  <c r="AJ28" i="85"/>
  <c r="AK28" i="85"/>
  <c r="AL28" i="85"/>
  <c r="AN28" i="85"/>
  <c r="N29" i="85"/>
  <c r="O29" i="85"/>
  <c r="Q29" i="85"/>
  <c r="R29" i="85"/>
  <c r="S29" i="85"/>
  <c r="T29" i="85"/>
  <c r="V29" i="85"/>
  <c r="W29" i="85"/>
  <c r="AE29" i="85"/>
  <c r="AF29" i="85"/>
  <c r="AG29" i="85"/>
  <c r="AH29" i="85"/>
  <c r="AI29" i="85"/>
  <c r="AJ29" i="85"/>
  <c r="AK29" i="85"/>
  <c r="AL29" i="85"/>
  <c r="AN29" i="85"/>
  <c r="N30" i="85"/>
  <c r="P30" i="85"/>
  <c r="Q30" i="85"/>
  <c r="R30" i="85"/>
  <c r="S30" i="85"/>
  <c r="T30" i="85"/>
  <c r="V30" i="85"/>
  <c r="W30" i="85"/>
  <c r="X30" i="85"/>
  <c r="Y30" i="85"/>
  <c r="Z30" i="85"/>
  <c r="AE30" i="85"/>
  <c r="AF30" i="85"/>
  <c r="AH30" i="85"/>
  <c r="AI30" i="85"/>
  <c r="AJ30" i="85"/>
  <c r="AK30" i="85"/>
  <c r="AL30" i="85"/>
  <c r="AM30" i="85"/>
  <c r="AN30" i="85"/>
  <c r="AO30" i="85"/>
  <c r="AP30" i="85"/>
  <c r="N31" i="85"/>
  <c r="O31" i="85"/>
  <c r="P31" i="85"/>
  <c r="R31" i="85"/>
  <c r="S31" i="85"/>
  <c r="T31" i="85"/>
  <c r="V31" i="85"/>
  <c r="W31" i="85"/>
  <c r="X31" i="85"/>
  <c r="Y31" i="85"/>
  <c r="Z31" i="85"/>
  <c r="AE31" i="85"/>
  <c r="AG31" i="85"/>
  <c r="AH31" i="85"/>
  <c r="AJ31" i="85"/>
  <c r="AK31" i="85"/>
  <c r="AM31" i="85"/>
  <c r="AN31" i="85"/>
  <c r="AO31" i="85"/>
  <c r="AP31" i="85"/>
  <c r="AQ31" i="85"/>
  <c r="N32" i="85"/>
  <c r="O32" i="85"/>
  <c r="S32" i="85"/>
  <c r="T32" i="85"/>
  <c r="V32" i="85"/>
  <c r="W32" i="85"/>
  <c r="X32" i="85"/>
  <c r="Y32" i="85"/>
  <c r="Z32" i="85"/>
  <c r="AE32" i="85"/>
  <c r="AF32" i="85"/>
  <c r="AG32" i="85"/>
  <c r="AH32" i="85"/>
  <c r="AI32" i="85"/>
  <c r="AJ32" i="85"/>
  <c r="AK32" i="85"/>
  <c r="AL32" i="85"/>
  <c r="AM32" i="85"/>
  <c r="AO32" i="85"/>
  <c r="AQ32" i="85"/>
  <c r="N33" i="85"/>
  <c r="O33" i="85"/>
  <c r="P33" i="85"/>
  <c r="Q33" i="85"/>
  <c r="R33" i="85"/>
  <c r="S33" i="85"/>
  <c r="T33" i="85"/>
  <c r="U33" i="85"/>
  <c r="V33" i="85"/>
  <c r="W33" i="85"/>
  <c r="X33" i="85"/>
  <c r="Z33" i="85"/>
  <c r="AE33" i="85"/>
  <c r="AF33" i="85"/>
  <c r="AG33" i="85"/>
  <c r="AH33" i="85"/>
  <c r="AI33" i="85"/>
  <c r="AJ33" i="85"/>
  <c r="AK33" i="85"/>
  <c r="AL33" i="85"/>
  <c r="AM33" i="85"/>
  <c r="AN33" i="85"/>
  <c r="AO33" i="85"/>
  <c r="AP33" i="85"/>
  <c r="AQ33" i="85"/>
  <c r="N34" i="85"/>
  <c r="O34" i="85"/>
  <c r="Q34" i="85"/>
  <c r="R34" i="85"/>
  <c r="S34" i="85"/>
  <c r="T34" i="85"/>
  <c r="X34" i="85"/>
  <c r="Z34" i="85"/>
  <c r="AE34" i="85"/>
  <c r="AF34" i="85"/>
  <c r="AG34" i="85"/>
  <c r="AH34" i="85"/>
  <c r="AI34" i="85"/>
  <c r="AJ34" i="85"/>
  <c r="AK34" i="85"/>
  <c r="AL34" i="85"/>
  <c r="AN34" i="85"/>
  <c r="AO34" i="85"/>
  <c r="AP34" i="85"/>
  <c r="N35" i="85"/>
  <c r="O35" i="85"/>
  <c r="P35" i="85"/>
  <c r="Q35" i="85"/>
  <c r="R35" i="85"/>
  <c r="S35" i="85"/>
  <c r="T35" i="85"/>
  <c r="V35" i="85"/>
  <c r="W35" i="85"/>
  <c r="X35" i="85"/>
  <c r="Y35" i="85"/>
  <c r="Z35" i="85"/>
  <c r="AE35" i="85"/>
  <c r="AF35" i="85"/>
  <c r="AG35" i="85"/>
  <c r="AH35" i="85"/>
  <c r="AI35" i="85"/>
  <c r="AJ35" i="85"/>
  <c r="AK35" i="85"/>
  <c r="AL35" i="85"/>
  <c r="AM35" i="85"/>
  <c r="AO35" i="85"/>
  <c r="AP35" i="85"/>
  <c r="AQ35" i="85"/>
  <c r="N36" i="85"/>
  <c r="O36" i="85"/>
  <c r="P36" i="85"/>
  <c r="Q36" i="85"/>
  <c r="S36" i="85"/>
  <c r="T36" i="85"/>
  <c r="U36" i="85"/>
  <c r="V36" i="85"/>
  <c r="W36" i="85"/>
  <c r="X36" i="85"/>
  <c r="Y36" i="85"/>
  <c r="AE36" i="85"/>
  <c r="AF36" i="85"/>
  <c r="AG36" i="85"/>
  <c r="AH36" i="85"/>
  <c r="AI36" i="85"/>
  <c r="AK36" i="85"/>
  <c r="AM36" i="85"/>
  <c r="AN36" i="85"/>
  <c r="AO36" i="85"/>
  <c r="AQ36" i="85"/>
  <c r="N37" i="85"/>
  <c r="P37" i="85"/>
  <c r="Q37" i="85"/>
  <c r="R37" i="85"/>
  <c r="S37" i="85"/>
  <c r="T37" i="85"/>
  <c r="U37" i="85"/>
  <c r="V37" i="85"/>
  <c r="W37" i="85"/>
  <c r="X37" i="85"/>
  <c r="Y37" i="85"/>
  <c r="Z37" i="85"/>
  <c r="AE37" i="85"/>
  <c r="AG37" i="85"/>
  <c r="AH37" i="85"/>
  <c r="AI37" i="85"/>
  <c r="AJ37" i="85"/>
  <c r="AK37" i="85"/>
  <c r="AL37" i="85"/>
  <c r="AM37" i="85"/>
  <c r="AN37" i="85"/>
  <c r="AO37" i="85"/>
  <c r="AP37" i="85"/>
  <c r="N38" i="85"/>
  <c r="O38" i="85"/>
  <c r="P38" i="85"/>
  <c r="Q38" i="85"/>
  <c r="R38" i="85"/>
  <c r="S38" i="85"/>
  <c r="T38" i="85"/>
  <c r="U38" i="85"/>
  <c r="V38" i="85"/>
  <c r="W38" i="85"/>
  <c r="X38" i="85"/>
  <c r="Z38" i="85"/>
  <c r="AE38" i="85"/>
  <c r="AF38" i="85"/>
  <c r="AG38" i="85"/>
  <c r="AH38" i="85"/>
  <c r="AI38" i="85"/>
  <c r="AJ38" i="85"/>
  <c r="AL38" i="85"/>
  <c r="AM38" i="85"/>
  <c r="AN38" i="85"/>
  <c r="AP38" i="85"/>
  <c r="L39" i="85"/>
  <c r="M39" i="85"/>
  <c r="O39" i="85"/>
  <c r="Q39" i="85"/>
  <c r="R39" i="85"/>
  <c r="S39" i="85"/>
  <c r="T39" i="85"/>
  <c r="V39" i="85"/>
  <c r="W39" i="85"/>
  <c r="X39" i="85"/>
  <c r="Y39" i="85"/>
  <c r="Z39" i="85"/>
  <c r="AC39" i="85"/>
  <c r="AD39" i="85"/>
  <c r="AE39" i="85"/>
  <c r="AG39" i="85"/>
  <c r="AH39" i="85"/>
  <c r="AI39" i="85"/>
  <c r="AJ39" i="85"/>
  <c r="AK39" i="85"/>
  <c r="AL39" i="85"/>
  <c r="AM39" i="85"/>
  <c r="AN39" i="85"/>
  <c r="AO39" i="85"/>
  <c r="AP39" i="85"/>
  <c r="AQ39" i="85"/>
  <c r="L40" i="85"/>
  <c r="M40" i="85"/>
  <c r="O40" i="85"/>
  <c r="P40" i="85"/>
  <c r="Q40" i="85"/>
  <c r="R40" i="85"/>
  <c r="T40" i="85"/>
  <c r="V40" i="85"/>
  <c r="W40" i="85"/>
  <c r="X40" i="85"/>
  <c r="Z40" i="85"/>
  <c r="AC40" i="85"/>
  <c r="AD40" i="85"/>
  <c r="AE40" i="85"/>
  <c r="AF40" i="85"/>
  <c r="AG40" i="85"/>
  <c r="AH40" i="85"/>
  <c r="AI40" i="85"/>
  <c r="AJ40" i="85"/>
  <c r="AK40" i="85"/>
  <c r="AL40" i="85"/>
  <c r="AM40" i="85"/>
  <c r="AN40" i="85"/>
  <c r="AO40" i="85"/>
  <c r="AP40" i="85"/>
  <c r="AQ40" i="85"/>
  <c r="L41" i="85"/>
  <c r="M41" i="85"/>
  <c r="N41" i="85"/>
  <c r="O41" i="85"/>
  <c r="P41" i="85"/>
  <c r="Q41" i="85"/>
  <c r="R41" i="85"/>
  <c r="S41" i="85"/>
  <c r="T41" i="85"/>
  <c r="U41" i="85"/>
  <c r="W41" i="85"/>
  <c r="X41" i="85"/>
  <c r="Y41" i="85"/>
  <c r="AC41" i="85"/>
  <c r="AD41" i="85"/>
  <c r="AE41" i="85"/>
  <c r="AF41" i="85"/>
  <c r="AH41" i="85"/>
  <c r="AJ41" i="85"/>
  <c r="AK41" i="85"/>
  <c r="AM41" i="85"/>
  <c r="AN41" i="85"/>
  <c r="AO41" i="85"/>
  <c r="AQ41" i="85"/>
  <c r="L42" i="85"/>
  <c r="N42" i="85"/>
  <c r="O42" i="85"/>
  <c r="P42" i="85"/>
  <c r="R42" i="85"/>
  <c r="S42" i="85"/>
  <c r="T42" i="85"/>
  <c r="U42" i="85"/>
  <c r="V42" i="85"/>
  <c r="W42" i="85"/>
  <c r="X42" i="85"/>
  <c r="Y42" i="85"/>
  <c r="Z42" i="85"/>
  <c r="AC42" i="85"/>
  <c r="AD42" i="85"/>
  <c r="AE42" i="85"/>
  <c r="AF42" i="85"/>
  <c r="AG42" i="85"/>
  <c r="AH42" i="85"/>
  <c r="AI42" i="85"/>
  <c r="AJ42" i="85"/>
  <c r="AK42" i="85"/>
  <c r="AL42" i="85"/>
  <c r="AM42" i="85"/>
  <c r="AN42" i="85"/>
  <c r="AO42" i="85"/>
  <c r="AP42" i="85"/>
  <c r="L43" i="85"/>
  <c r="M43" i="85"/>
  <c r="N43" i="85"/>
  <c r="P43" i="85"/>
  <c r="Q43" i="85"/>
  <c r="R43" i="85"/>
  <c r="S43" i="85"/>
  <c r="T43" i="85"/>
  <c r="U43" i="85"/>
  <c r="V43" i="85"/>
  <c r="X43" i="85"/>
  <c r="AC43" i="85"/>
  <c r="AD43" i="85"/>
  <c r="AE43" i="85"/>
  <c r="AF43" i="85"/>
  <c r="AG43" i="85"/>
  <c r="AH43" i="85"/>
  <c r="AI43" i="85"/>
  <c r="AJ43" i="85"/>
  <c r="AK43" i="85"/>
  <c r="AM43" i="85"/>
  <c r="AN43" i="85"/>
  <c r="AO43" i="85"/>
  <c r="AQ43" i="85"/>
  <c r="L44" i="85"/>
  <c r="M44" i="85"/>
  <c r="P44" i="85"/>
  <c r="Q44" i="85"/>
  <c r="R44" i="85"/>
  <c r="S44" i="85"/>
  <c r="T44" i="85"/>
  <c r="U44" i="85"/>
  <c r="V44" i="85"/>
  <c r="W44" i="85"/>
  <c r="X44" i="85"/>
  <c r="Y44" i="85"/>
  <c r="Z44" i="85"/>
  <c r="AC44" i="85"/>
  <c r="AE44" i="85"/>
  <c r="AF44" i="85"/>
  <c r="AG44" i="85"/>
  <c r="AH44" i="85"/>
  <c r="AI44" i="85"/>
  <c r="AJ44" i="85"/>
  <c r="AK44" i="85"/>
  <c r="AM44" i="85"/>
  <c r="AN44" i="85"/>
  <c r="AO44" i="85"/>
  <c r="AP44" i="85"/>
  <c r="AQ44" i="85"/>
  <c r="M45" i="85"/>
  <c r="N45" i="85"/>
  <c r="O45" i="85"/>
  <c r="P45" i="85"/>
  <c r="Q45" i="85"/>
  <c r="R45" i="85"/>
  <c r="U45" i="85"/>
  <c r="V45" i="85"/>
  <c r="W45" i="85"/>
  <c r="X45" i="85"/>
  <c r="Y45" i="85"/>
  <c r="AC45" i="85"/>
  <c r="AD45" i="85"/>
  <c r="AE45" i="85"/>
  <c r="AF45" i="85"/>
  <c r="AG45" i="85"/>
  <c r="AH45" i="85"/>
  <c r="AI45" i="85"/>
  <c r="AJ45" i="85"/>
  <c r="AK45" i="85"/>
  <c r="AL45" i="85"/>
  <c r="AM45" i="85"/>
  <c r="AN45" i="85"/>
  <c r="AO45" i="85"/>
  <c r="AP45" i="85"/>
  <c r="AQ45" i="85"/>
  <c r="L46" i="85"/>
  <c r="M46" i="85"/>
  <c r="N46" i="85"/>
  <c r="O46" i="85"/>
  <c r="P46" i="85"/>
  <c r="Q46" i="85"/>
  <c r="R46" i="85"/>
  <c r="S46" i="85"/>
  <c r="T46" i="85"/>
  <c r="U46" i="85"/>
  <c r="V46" i="85"/>
  <c r="W46" i="85"/>
  <c r="Y46" i="85"/>
  <c r="AC46" i="85"/>
  <c r="AD46" i="85"/>
  <c r="AE46" i="85"/>
  <c r="AF46" i="85"/>
  <c r="AG46" i="85"/>
  <c r="AH46" i="85"/>
  <c r="AI46" i="85"/>
  <c r="AJ46" i="85"/>
  <c r="AK46" i="85"/>
  <c r="AL46" i="85"/>
  <c r="AM46" i="85"/>
  <c r="AN46" i="85"/>
  <c r="AO46" i="85"/>
  <c r="AP46" i="85"/>
  <c r="AQ46" i="85"/>
  <c r="L47" i="85"/>
  <c r="M47" i="85"/>
  <c r="O47" i="85"/>
  <c r="P47" i="85"/>
  <c r="Q47" i="85"/>
  <c r="R47" i="85"/>
  <c r="S47" i="85"/>
  <c r="T47" i="85"/>
  <c r="U47" i="85"/>
  <c r="V47" i="85"/>
  <c r="W47" i="85"/>
  <c r="X47" i="85"/>
  <c r="Y47" i="85"/>
  <c r="Z47" i="85"/>
  <c r="AC47" i="85"/>
  <c r="AD47" i="85"/>
  <c r="AE47" i="85"/>
  <c r="AF47" i="85"/>
  <c r="AG47" i="85"/>
  <c r="AH47" i="85"/>
  <c r="AI47" i="85"/>
  <c r="AJ47" i="85"/>
  <c r="AK47" i="85"/>
  <c r="AL47" i="85"/>
  <c r="AM47" i="85"/>
  <c r="AN47" i="85"/>
  <c r="AO47" i="85"/>
  <c r="AP47" i="85"/>
  <c r="AQ47" i="85"/>
  <c r="L48" i="85"/>
  <c r="M48" i="85"/>
  <c r="N48" i="85"/>
  <c r="O48" i="85"/>
  <c r="P48" i="85"/>
  <c r="Q48" i="85"/>
  <c r="R48" i="85"/>
  <c r="S48" i="85"/>
  <c r="T48" i="85"/>
  <c r="W48" i="85"/>
  <c r="X48" i="85"/>
  <c r="Y48" i="85"/>
  <c r="Z48" i="85"/>
  <c r="AC48" i="85"/>
  <c r="AD48" i="85"/>
  <c r="AE48" i="85"/>
  <c r="AF48" i="85"/>
  <c r="AG48" i="85"/>
  <c r="AH48" i="85"/>
  <c r="AI48" i="85"/>
  <c r="AJ48" i="85"/>
  <c r="AK48" i="85"/>
  <c r="AL48" i="85"/>
  <c r="AM48" i="85"/>
  <c r="AN48" i="85"/>
  <c r="AO48" i="85"/>
  <c r="AP48" i="85"/>
  <c r="L49" i="85"/>
  <c r="M49" i="85"/>
  <c r="N49" i="85"/>
  <c r="O49" i="85"/>
  <c r="P49" i="85"/>
  <c r="Q49" i="85"/>
  <c r="R49" i="85"/>
  <c r="S49" i="85"/>
  <c r="T49" i="85"/>
  <c r="U49" i="85"/>
  <c r="V49" i="85"/>
  <c r="W49" i="85"/>
  <c r="X49" i="85"/>
  <c r="Z49" i="85"/>
  <c r="AC49" i="85"/>
  <c r="AD49" i="85"/>
  <c r="AE49" i="85"/>
  <c r="AF49" i="85"/>
  <c r="AH49" i="85"/>
  <c r="AI49" i="85"/>
  <c r="AJ49" i="85"/>
  <c r="AK49" i="85"/>
  <c r="AL49" i="85"/>
  <c r="AN49" i="85"/>
  <c r="AO49" i="85"/>
  <c r="AP49" i="85"/>
  <c r="AQ49" i="85"/>
  <c r="L50" i="85"/>
  <c r="M50" i="85"/>
  <c r="N50" i="85"/>
  <c r="O50" i="85"/>
  <c r="P50" i="85"/>
  <c r="Q50" i="85"/>
  <c r="R50" i="85"/>
  <c r="S50" i="85"/>
  <c r="T50" i="85"/>
  <c r="U50" i="85"/>
  <c r="V50" i="85"/>
  <c r="W50" i="85"/>
  <c r="X50" i="85"/>
  <c r="Z50" i="85"/>
  <c r="AC50" i="85"/>
  <c r="AD50" i="85"/>
  <c r="AE50" i="85"/>
  <c r="AF50" i="85"/>
  <c r="AG50" i="85"/>
  <c r="AH50" i="85"/>
  <c r="AI50" i="85"/>
  <c r="AJ50" i="85"/>
  <c r="AK50" i="85"/>
  <c r="AL50" i="85"/>
  <c r="AN50" i="85"/>
  <c r="AO50" i="85"/>
  <c r="AP50" i="85"/>
  <c r="AQ50" i="85"/>
  <c r="J51" i="85"/>
  <c r="K51" i="85"/>
  <c r="L51" i="85"/>
  <c r="M51" i="85"/>
  <c r="O51" i="85"/>
  <c r="P51" i="85"/>
  <c r="Q51" i="85"/>
  <c r="R51" i="85"/>
  <c r="S51" i="85"/>
  <c r="T51" i="85"/>
  <c r="U51" i="85"/>
  <c r="V51" i="85"/>
  <c r="W51" i="85"/>
  <c r="X51" i="85"/>
  <c r="Y51" i="85"/>
  <c r="Z51" i="85"/>
  <c r="AA51" i="85"/>
  <c r="AB51" i="85"/>
  <c r="AC51" i="85"/>
  <c r="AD51" i="85"/>
  <c r="AE51" i="85"/>
  <c r="AF51" i="85"/>
  <c r="AG51" i="85"/>
  <c r="AH51" i="85"/>
  <c r="AI51" i="85"/>
  <c r="AJ51" i="85"/>
  <c r="AK51" i="85"/>
  <c r="AL51" i="85"/>
  <c r="AN51" i="85"/>
  <c r="AO51" i="85"/>
  <c r="AP51" i="85"/>
  <c r="AQ51" i="85"/>
  <c r="J52" i="85"/>
  <c r="K52" i="85"/>
  <c r="L52" i="85"/>
  <c r="M52" i="85"/>
  <c r="O52" i="85"/>
  <c r="P52" i="85"/>
  <c r="Q52" i="85"/>
  <c r="R52" i="85"/>
  <c r="S52" i="85"/>
  <c r="T52" i="85"/>
  <c r="U52" i="85"/>
  <c r="V52" i="85"/>
  <c r="W52" i="85"/>
  <c r="X52" i="85"/>
  <c r="Y52" i="85"/>
  <c r="Z52" i="85"/>
  <c r="AA52" i="85"/>
  <c r="AB52" i="85"/>
  <c r="AC52" i="85"/>
  <c r="AD52" i="85"/>
  <c r="AE52" i="85"/>
  <c r="AF52" i="85"/>
  <c r="AG52" i="85"/>
  <c r="AH52" i="85"/>
  <c r="AI52" i="85"/>
  <c r="AJ52" i="85"/>
  <c r="AK52" i="85"/>
  <c r="AN52" i="85"/>
  <c r="AO52" i="85"/>
  <c r="AP52" i="85"/>
  <c r="AQ52" i="85"/>
  <c r="J53" i="85"/>
  <c r="K53" i="85"/>
  <c r="L53" i="85"/>
  <c r="M53" i="85"/>
  <c r="O53" i="85"/>
  <c r="P53" i="85"/>
  <c r="Q53" i="85"/>
  <c r="R53" i="85"/>
  <c r="S53" i="85"/>
  <c r="T53" i="85"/>
  <c r="U53" i="85"/>
  <c r="V53" i="85"/>
  <c r="W53" i="85"/>
  <c r="X53" i="85"/>
  <c r="Y53" i="85"/>
  <c r="AA53" i="85"/>
  <c r="AB53" i="85"/>
  <c r="AC53" i="85"/>
  <c r="AD53" i="85"/>
  <c r="AE53" i="85"/>
  <c r="AF53" i="85"/>
  <c r="AG53" i="85"/>
  <c r="AH53" i="85"/>
  <c r="AI53" i="85"/>
  <c r="AJ53" i="85"/>
  <c r="AK53" i="85"/>
  <c r="AL53" i="85"/>
  <c r="AM53" i="85"/>
  <c r="AN53" i="85"/>
  <c r="AO53" i="85"/>
  <c r="AQ53" i="85"/>
  <c r="J54" i="85"/>
  <c r="K54" i="85"/>
  <c r="L54" i="85"/>
  <c r="M54" i="85"/>
  <c r="O54" i="85"/>
  <c r="Q54" i="85"/>
  <c r="R54" i="85"/>
  <c r="S54" i="85"/>
  <c r="T54" i="85"/>
  <c r="U54" i="85"/>
  <c r="V54" i="85"/>
  <c r="W54" i="85"/>
  <c r="X54" i="85"/>
  <c r="Y54" i="85"/>
  <c r="Z54" i="85"/>
  <c r="AA54" i="85"/>
  <c r="AB54" i="85"/>
  <c r="AC54" i="85"/>
  <c r="AD54" i="85"/>
  <c r="AE54" i="85"/>
  <c r="AF54" i="85"/>
  <c r="AH54" i="85"/>
  <c r="AI54" i="85"/>
  <c r="AJ54" i="85"/>
  <c r="AK54" i="85"/>
  <c r="AL54" i="85"/>
  <c r="AN54" i="85"/>
  <c r="AO54" i="85"/>
  <c r="AQ54" i="85"/>
  <c r="J55" i="85"/>
  <c r="K55" i="85"/>
  <c r="L55" i="85"/>
  <c r="M55" i="85"/>
  <c r="N55" i="85"/>
  <c r="O55" i="85"/>
  <c r="P55" i="85"/>
  <c r="Q55" i="85"/>
  <c r="R55" i="85"/>
  <c r="S55" i="85"/>
  <c r="T55" i="85"/>
  <c r="U55" i="85"/>
  <c r="V55" i="85"/>
  <c r="W55" i="85"/>
  <c r="X55" i="85"/>
  <c r="Y55" i="85"/>
  <c r="AA55" i="85"/>
  <c r="AB55" i="85"/>
  <c r="AC55" i="85"/>
  <c r="AD55" i="85"/>
  <c r="AE55" i="85"/>
  <c r="AF55" i="85"/>
  <c r="AI55" i="85"/>
  <c r="AJ55" i="85"/>
  <c r="AK55" i="85"/>
  <c r="AL55" i="85"/>
  <c r="AM55" i="85"/>
  <c r="AN55" i="85"/>
  <c r="AO55" i="85"/>
  <c r="AP55" i="85"/>
  <c r="AQ55" i="85"/>
  <c r="J56" i="85"/>
  <c r="K56" i="85"/>
  <c r="L56" i="85"/>
  <c r="N56" i="85"/>
  <c r="O56" i="85"/>
  <c r="P56" i="85"/>
  <c r="Q56" i="85"/>
  <c r="R56" i="85"/>
  <c r="S56" i="85"/>
  <c r="T56" i="85"/>
  <c r="U56" i="85"/>
  <c r="W56" i="85"/>
  <c r="X56" i="85"/>
  <c r="Y56" i="85"/>
  <c r="Z56" i="85"/>
  <c r="AA56" i="85"/>
  <c r="AB56" i="85"/>
  <c r="AC56" i="85"/>
  <c r="AD56" i="85"/>
  <c r="AE56" i="85"/>
  <c r="AF56" i="85"/>
  <c r="AG56" i="85"/>
  <c r="AH56" i="85"/>
  <c r="AI56" i="85"/>
  <c r="AJ56" i="85"/>
  <c r="AK56" i="85"/>
  <c r="AN56" i="85"/>
  <c r="AO56" i="85"/>
  <c r="AP56" i="85"/>
  <c r="AQ56" i="85"/>
  <c r="J57" i="85"/>
  <c r="K57" i="85"/>
  <c r="L57" i="85"/>
  <c r="M57" i="85"/>
  <c r="N57" i="85"/>
  <c r="O57" i="85"/>
  <c r="P57" i="85"/>
  <c r="Q57" i="85"/>
  <c r="R57" i="85"/>
  <c r="S57" i="85"/>
  <c r="T57" i="85"/>
  <c r="U57" i="85"/>
  <c r="V57" i="85"/>
  <c r="W57" i="85"/>
  <c r="X57" i="85"/>
  <c r="Y57" i="85"/>
  <c r="AA57" i="85"/>
  <c r="AB57" i="85"/>
  <c r="AC57" i="85"/>
  <c r="AD57" i="85"/>
  <c r="AE57" i="85"/>
  <c r="AF57" i="85"/>
  <c r="AG57" i="85"/>
  <c r="AH57" i="85"/>
  <c r="AI57" i="85"/>
  <c r="AJ57" i="85"/>
  <c r="AK57" i="85"/>
  <c r="AL57" i="85"/>
  <c r="AM57" i="85"/>
  <c r="AN57" i="85"/>
  <c r="AO57" i="85"/>
  <c r="I27" i="81"/>
  <c r="I99" i="81"/>
  <c r="S27" i="81"/>
  <c r="T27" i="81"/>
  <c r="U27" i="81"/>
  <c r="V27" i="81"/>
  <c r="W27" i="81"/>
  <c r="X27" i="81"/>
  <c r="Y27" i="81"/>
  <c r="Z27" i="81"/>
  <c r="AA27" i="81"/>
  <c r="AB27" i="81"/>
  <c r="I28" i="81"/>
  <c r="S28" i="81"/>
  <c r="T28" i="81"/>
  <c r="U28" i="81"/>
  <c r="V28" i="81"/>
  <c r="W28" i="81"/>
  <c r="X28" i="81"/>
  <c r="Y28" i="81"/>
  <c r="Z28" i="81"/>
  <c r="AA28" i="81"/>
  <c r="AB28" i="81"/>
  <c r="I29" i="81"/>
  <c r="I101" i="81"/>
  <c r="S29" i="81"/>
  <c r="T29" i="81"/>
  <c r="U29" i="81"/>
  <c r="V29" i="81"/>
  <c r="W29" i="81"/>
  <c r="X29" i="81"/>
  <c r="Y29" i="81"/>
  <c r="Z29" i="81"/>
  <c r="AA29" i="81"/>
  <c r="AB29" i="81"/>
  <c r="I30" i="81"/>
  <c r="S30" i="81"/>
  <c r="T30" i="81"/>
  <c r="U30" i="81"/>
  <c r="V30" i="81"/>
  <c r="W30" i="81"/>
  <c r="X30" i="81"/>
  <c r="Y30" i="81"/>
  <c r="Z30" i="81"/>
  <c r="AA30" i="81"/>
  <c r="AB30" i="81"/>
  <c r="AC30" i="81"/>
  <c r="AD30" i="81"/>
  <c r="AE30" i="81"/>
  <c r="I31" i="81"/>
  <c r="S31" i="81"/>
  <c r="T31" i="81"/>
  <c r="U31" i="81"/>
  <c r="V31" i="81"/>
  <c r="W31" i="81"/>
  <c r="X31" i="81"/>
  <c r="Y31" i="81"/>
  <c r="Z31" i="81"/>
  <c r="AA31" i="81"/>
  <c r="AB31" i="81"/>
  <c r="AC31" i="81"/>
  <c r="AD31" i="81"/>
  <c r="AE31" i="81"/>
  <c r="I32" i="81"/>
  <c r="I104" i="81"/>
  <c r="S32" i="81"/>
  <c r="T32" i="81"/>
  <c r="U32" i="81"/>
  <c r="V32" i="81"/>
  <c r="W32" i="81"/>
  <c r="X32" i="81"/>
  <c r="Y32" i="81"/>
  <c r="Z32" i="81"/>
  <c r="AA32" i="81"/>
  <c r="AB32" i="81"/>
  <c r="AC32" i="81"/>
  <c r="AD32" i="81"/>
  <c r="AE32" i="81"/>
  <c r="I33" i="81"/>
  <c r="S33" i="81"/>
  <c r="T33" i="81"/>
  <c r="U33" i="81"/>
  <c r="V33" i="81"/>
  <c r="W33" i="81"/>
  <c r="X33" i="81"/>
  <c r="Y33" i="81"/>
  <c r="Z33" i="81"/>
  <c r="AA33" i="81"/>
  <c r="AB33" i="81"/>
  <c r="AC33" i="81"/>
  <c r="AD33" i="81"/>
  <c r="AE33" i="81"/>
  <c r="I34" i="81"/>
  <c r="S34" i="81"/>
  <c r="T34" i="81"/>
  <c r="U34" i="81"/>
  <c r="V34" i="81"/>
  <c r="W34" i="81"/>
  <c r="X34" i="81"/>
  <c r="Y34" i="81"/>
  <c r="Z34" i="81"/>
  <c r="AA34" i="81"/>
  <c r="AB34" i="81"/>
  <c r="AC34" i="81"/>
  <c r="AD34" i="81"/>
  <c r="AE34" i="81"/>
  <c r="I35" i="81"/>
  <c r="S35" i="81"/>
  <c r="T35" i="81"/>
  <c r="U35" i="81"/>
  <c r="V35" i="81"/>
  <c r="W35" i="81"/>
  <c r="X35" i="81"/>
  <c r="Y35" i="81"/>
  <c r="Z35" i="81"/>
  <c r="AA35" i="81"/>
  <c r="AB35" i="81"/>
  <c r="AC35" i="81"/>
  <c r="AD35" i="81"/>
  <c r="AE35" i="81"/>
  <c r="I36" i="81"/>
  <c r="I108" i="81"/>
  <c r="S36" i="81"/>
  <c r="T36" i="81"/>
  <c r="U36" i="81"/>
  <c r="V36" i="81"/>
  <c r="W36" i="81"/>
  <c r="X36" i="81"/>
  <c r="Y36" i="81"/>
  <c r="Z36" i="81"/>
  <c r="AA36" i="81"/>
  <c r="AB36" i="81"/>
  <c r="AC36" i="81"/>
  <c r="AD36" i="81"/>
  <c r="AE36" i="81"/>
  <c r="I37" i="81"/>
  <c r="I109" i="81"/>
  <c r="S37" i="81"/>
  <c r="T37" i="81"/>
  <c r="U37" i="81"/>
  <c r="V37" i="81"/>
  <c r="W37" i="81"/>
  <c r="X37" i="81"/>
  <c r="Y37" i="81"/>
  <c r="Z37" i="81"/>
  <c r="AA37" i="81"/>
  <c r="AB37" i="81"/>
  <c r="AC37" i="81"/>
  <c r="AD37" i="81"/>
  <c r="AE37" i="81"/>
  <c r="I38" i="81"/>
  <c r="I110" i="81"/>
  <c r="S38" i="81"/>
  <c r="T38" i="81"/>
  <c r="U38" i="81"/>
  <c r="V38" i="81"/>
  <c r="W38" i="81"/>
  <c r="X38" i="81"/>
  <c r="Y38" i="81"/>
  <c r="Z38" i="81"/>
  <c r="AA38" i="81"/>
  <c r="AB38" i="81"/>
  <c r="AC38" i="81"/>
  <c r="AD38" i="81"/>
  <c r="AE38" i="81"/>
  <c r="I39" i="81"/>
  <c r="I111" i="81"/>
  <c r="Q39" i="81"/>
  <c r="R39" i="81"/>
  <c r="S39" i="81"/>
  <c r="T39" i="81"/>
  <c r="U39" i="81"/>
  <c r="V39" i="81"/>
  <c r="W39" i="81"/>
  <c r="X39" i="81"/>
  <c r="Y39" i="81"/>
  <c r="Z39" i="81"/>
  <c r="AA39" i="81"/>
  <c r="AB39" i="81"/>
  <c r="AC39" i="81"/>
  <c r="AD39" i="81"/>
  <c r="AE39" i="81"/>
  <c r="I40" i="81"/>
  <c r="I112" i="81"/>
  <c r="Q40" i="81"/>
  <c r="R40" i="81"/>
  <c r="S40" i="81"/>
  <c r="T40" i="81"/>
  <c r="U40" i="81"/>
  <c r="V40" i="81"/>
  <c r="W40" i="81"/>
  <c r="X40" i="81"/>
  <c r="Y40" i="81"/>
  <c r="Z40" i="81"/>
  <c r="AA40" i="81"/>
  <c r="AB40" i="81"/>
  <c r="AC40" i="81"/>
  <c r="AD40" i="81"/>
  <c r="AE40" i="81"/>
  <c r="I41" i="81"/>
  <c r="I113" i="81"/>
  <c r="Q41" i="81"/>
  <c r="R41" i="81"/>
  <c r="S41" i="81"/>
  <c r="T41" i="81"/>
  <c r="U41" i="81"/>
  <c r="V41" i="81"/>
  <c r="W41" i="81"/>
  <c r="X41" i="81"/>
  <c r="Y41" i="81"/>
  <c r="Z41" i="81"/>
  <c r="AA41" i="81"/>
  <c r="AB41" i="81"/>
  <c r="AC41" i="81"/>
  <c r="AD41" i="81"/>
  <c r="AE41" i="81"/>
  <c r="I42" i="81"/>
  <c r="I114" i="81"/>
  <c r="Q42" i="81"/>
  <c r="R42" i="81"/>
  <c r="S42" i="81"/>
  <c r="T42" i="81"/>
  <c r="U42" i="81"/>
  <c r="V42" i="81"/>
  <c r="W42" i="81"/>
  <c r="X42" i="81"/>
  <c r="Y42" i="81"/>
  <c r="Z42" i="81"/>
  <c r="AA42" i="81"/>
  <c r="AB42" i="81"/>
  <c r="AC42" i="81"/>
  <c r="AD42" i="81"/>
  <c r="AE42" i="81"/>
  <c r="I43" i="81"/>
  <c r="I115" i="81"/>
  <c r="Q43" i="81"/>
  <c r="R43" i="81"/>
  <c r="S43" i="81"/>
  <c r="T43" i="81"/>
  <c r="U43" i="81"/>
  <c r="V43" i="81"/>
  <c r="W43" i="81"/>
  <c r="X43" i="81"/>
  <c r="Y43" i="81"/>
  <c r="Z43" i="81"/>
  <c r="AA43" i="81"/>
  <c r="AB43" i="81"/>
  <c r="AC43" i="81"/>
  <c r="AD43" i="81"/>
  <c r="AE43" i="81"/>
  <c r="I44" i="81"/>
  <c r="I116" i="81"/>
  <c r="Q44" i="81"/>
  <c r="R44" i="81"/>
  <c r="S44" i="81"/>
  <c r="T44" i="81"/>
  <c r="U44" i="81"/>
  <c r="V44" i="81"/>
  <c r="W44" i="81"/>
  <c r="X44" i="81"/>
  <c r="Y44" i="81"/>
  <c r="Z44" i="81"/>
  <c r="AA44" i="81"/>
  <c r="AB44" i="81"/>
  <c r="AC44" i="81"/>
  <c r="AD44" i="81"/>
  <c r="AE44" i="81"/>
  <c r="I45" i="81"/>
  <c r="I117" i="81"/>
  <c r="Q45" i="81"/>
  <c r="R45" i="81"/>
  <c r="S45" i="81"/>
  <c r="T45" i="81"/>
  <c r="U45" i="81"/>
  <c r="V45" i="81"/>
  <c r="W45" i="81"/>
  <c r="X45" i="81"/>
  <c r="Y45" i="81"/>
  <c r="Z45" i="81"/>
  <c r="AA45" i="81"/>
  <c r="AB45" i="81"/>
  <c r="AC45" i="81"/>
  <c r="AD45" i="81"/>
  <c r="AE45" i="81"/>
  <c r="I46" i="81"/>
  <c r="I118" i="81"/>
  <c r="Q46" i="81"/>
  <c r="R46" i="81"/>
  <c r="S46" i="81"/>
  <c r="T46" i="81"/>
  <c r="U46" i="81"/>
  <c r="V46" i="81"/>
  <c r="W46" i="81"/>
  <c r="X46" i="81"/>
  <c r="Y46" i="81"/>
  <c r="Z46" i="81"/>
  <c r="AA46" i="81"/>
  <c r="AB46" i="81"/>
  <c r="AC46" i="81"/>
  <c r="AD46" i="81"/>
  <c r="AE46" i="81"/>
  <c r="I47" i="81"/>
  <c r="I119" i="81"/>
  <c r="Q47" i="81"/>
  <c r="R47" i="81"/>
  <c r="S47" i="81"/>
  <c r="T47" i="81"/>
  <c r="U47" i="81"/>
  <c r="V47" i="81"/>
  <c r="W47" i="81"/>
  <c r="X47" i="81"/>
  <c r="Y47" i="81"/>
  <c r="Z47" i="81"/>
  <c r="AA47" i="81"/>
  <c r="AB47" i="81"/>
  <c r="AC47" i="81"/>
  <c r="AD47" i="81"/>
  <c r="AE47" i="81"/>
  <c r="I48" i="81"/>
  <c r="I120" i="81"/>
  <c r="Q48" i="81"/>
  <c r="R48" i="81"/>
  <c r="S48" i="81"/>
  <c r="T48" i="81"/>
  <c r="U48" i="81"/>
  <c r="V48" i="81"/>
  <c r="W48" i="81"/>
  <c r="X48" i="81"/>
  <c r="Y48" i="81"/>
  <c r="Z48" i="81"/>
  <c r="AA48" i="81"/>
  <c r="AB48" i="81"/>
  <c r="AC48" i="81"/>
  <c r="AD48" i="81"/>
  <c r="AE48" i="81"/>
  <c r="I49" i="81"/>
  <c r="I121" i="81"/>
  <c r="Q49" i="81"/>
  <c r="R49" i="81"/>
  <c r="S49" i="81"/>
  <c r="T49" i="81"/>
  <c r="U49" i="81"/>
  <c r="V49" i="81"/>
  <c r="W49" i="81"/>
  <c r="X49" i="81"/>
  <c r="Y49" i="81"/>
  <c r="Z49" i="81"/>
  <c r="AA49" i="81"/>
  <c r="AB49" i="81"/>
  <c r="AC49" i="81"/>
  <c r="AD49" i="81"/>
  <c r="AE49" i="81"/>
  <c r="I50" i="81"/>
  <c r="I122" i="81"/>
  <c r="Q50" i="81"/>
  <c r="R50" i="81"/>
  <c r="S50" i="81"/>
  <c r="T50" i="81"/>
  <c r="U50" i="81"/>
  <c r="V50" i="81"/>
  <c r="W50" i="81"/>
  <c r="X50" i="81"/>
  <c r="Y50" i="81"/>
  <c r="Z50" i="81"/>
  <c r="AA50" i="81"/>
  <c r="AB50" i="81"/>
  <c r="AC50" i="81"/>
  <c r="AD50" i="81"/>
  <c r="AE50" i="81"/>
  <c r="I51" i="81"/>
  <c r="I123" i="81"/>
  <c r="O51" i="81"/>
  <c r="P51" i="81"/>
  <c r="Q51" i="81"/>
  <c r="R51" i="81"/>
  <c r="S51" i="81"/>
  <c r="T51" i="81"/>
  <c r="U51" i="81"/>
  <c r="V51" i="81"/>
  <c r="W51" i="81"/>
  <c r="X51" i="81"/>
  <c r="Y51" i="81"/>
  <c r="Z51" i="81"/>
  <c r="AA51" i="81"/>
  <c r="AB51" i="81"/>
  <c r="AC51" i="81"/>
  <c r="AD51" i="81"/>
  <c r="AE51" i="81"/>
  <c r="I52" i="81"/>
  <c r="I124" i="81"/>
  <c r="O52" i="81"/>
  <c r="P52" i="81"/>
  <c r="Q52" i="81"/>
  <c r="R52" i="81"/>
  <c r="S52" i="81"/>
  <c r="T52" i="81"/>
  <c r="U52" i="81"/>
  <c r="V52" i="81"/>
  <c r="W52" i="81"/>
  <c r="X52" i="81"/>
  <c r="Y52" i="81"/>
  <c r="Z52" i="81"/>
  <c r="AA52" i="81"/>
  <c r="AB52" i="81"/>
  <c r="AC52" i="81"/>
  <c r="AD52" i="81"/>
  <c r="AE52" i="81"/>
  <c r="I53" i="81"/>
  <c r="I125" i="81"/>
  <c r="O53" i="81"/>
  <c r="P53" i="81"/>
  <c r="Q53" i="81"/>
  <c r="R53" i="81"/>
  <c r="S53" i="81"/>
  <c r="T53" i="81"/>
  <c r="U53" i="81"/>
  <c r="V53" i="81"/>
  <c r="W53" i="81"/>
  <c r="X53" i="81"/>
  <c r="Y53" i="81"/>
  <c r="Z53" i="81"/>
  <c r="AA53" i="81"/>
  <c r="AB53" i="81"/>
  <c r="AC53" i="81"/>
  <c r="AD53" i="81"/>
  <c r="AE53" i="81"/>
  <c r="I54" i="81"/>
  <c r="I126" i="81"/>
  <c r="O54" i="81"/>
  <c r="P54" i="81"/>
  <c r="Q54" i="81"/>
  <c r="R54" i="81"/>
  <c r="S54" i="81"/>
  <c r="T54" i="81"/>
  <c r="U54" i="81"/>
  <c r="V54" i="81"/>
  <c r="W54" i="81"/>
  <c r="X54" i="81"/>
  <c r="Y54" i="81"/>
  <c r="Z54" i="81"/>
  <c r="AA54" i="81"/>
  <c r="AB54" i="81"/>
  <c r="AC54" i="81"/>
  <c r="AD54" i="81"/>
  <c r="AE54" i="81"/>
  <c r="I55" i="81"/>
  <c r="I127" i="81"/>
  <c r="O55" i="81"/>
  <c r="P55" i="81"/>
  <c r="Q55" i="81"/>
  <c r="R55" i="81"/>
  <c r="S55" i="81"/>
  <c r="T55" i="81"/>
  <c r="U55" i="81"/>
  <c r="V55" i="81"/>
  <c r="W55" i="81"/>
  <c r="X55" i="81"/>
  <c r="Y55" i="81"/>
  <c r="Z55" i="81"/>
  <c r="AA55" i="81"/>
  <c r="AB55" i="81"/>
  <c r="AC55" i="81"/>
  <c r="AD55" i="81"/>
  <c r="AE55" i="81"/>
  <c r="I56" i="81"/>
  <c r="I128" i="81"/>
  <c r="O56" i="81"/>
  <c r="P56" i="81"/>
  <c r="Q56" i="81"/>
  <c r="R56" i="81"/>
  <c r="S56" i="81"/>
  <c r="T56" i="81"/>
  <c r="U56" i="81"/>
  <c r="V56" i="81"/>
  <c r="W56" i="81"/>
  <c r="X56" i="81"/>
  <c r="Y56" i="81"/>
  <c r="Z56" i="81"/>
  <c r="AA56" i="81"/>
  <c r="AB56" i="81"/>
  <c r="AC56" i="81"/>
  <c r="AD56" i="81"/>
  <c r="AE56" i="81"/>
  <c r="I57" i="81"/>
  <c r="O57" i="81"/>
  <c r="P57" i="81"/>
  <c r="Q57" i="81"/>
  <c r="R57" i="81"/>
  <c r="S57" i="81"/>
  <c r="T57" i="81"/>
  <c r="U57" i="81"/>
  <c r="V57" i="81"/>
  <c r="W57" i="81"/>
  <c r="X57" i="81"/>
  <c r="Y57" i="81"/>
  <c r="Z57" i="81"/>
  <c r="AA57" i="81"/>
  <c r="AB57" i="81"/>
  <c r="AC57" i="81"/>
  <c r="AD57" i="81"/>
  <c r="AE57" i="81"/>
  <c r="I58" i="81"/>
  <c r="I130" i="81"/>
  <c r="O58" i="81"/>
  <c r="P58" i="81"/>
  <c r="Q58" i="81"/>
  <c r="R58" i="81"/>
  <c r="S58" i="81"/>
  <c r="T58" i="81"/>
  <c r="U58" i="81"/>
  <c r="V58" i="81"/>
  <c r="W58" i="81"/>
  <c r="X58" i="81"/>
  <c r="Y58" i="81"/>
  <c r="Z58" i="81"/>
  <c r="AA58" i="81"/>
  <c r="AB58" i="81"/>
  <c r="AC58" i="81"/>
  <c r="AD58" i="81"/>
  <c r="AE58" i="81"/>
  <c r="I59" i="81"/>
  <c r="I131" i="81"/>
  <c r="O59" i="81"/>
  <c r="P59" i="81"/>
  <c r="Q59" i="81"/>
  <c r="R59" i="81"/>
  <c r="S59" i="81"/>
  <c r="T59" i="81"/>
  <c r="U59" i="81"/>
  <c r="V59" i="81"/>
  <c r="W59" i="81"/>
  <c r="X59" i="81"/>
  <c r="Y59" i="81"/>
  <c r="Z59" i="81"/>
  <c r="AA59" i="81"/>
  <c r="AB59" i="81"/>
  <c r="AC59" i="81"/>
  <c r="AD59" i="81"/>
  <c r="AE59" i="81"/>
  <c r="I60" i="81"/>
  <c r="I132" i="81"/>
  <c r="O60" i="81"/>
  <c r="P60" i="81"/>
  <c r="Q60" i="81"/>
  <c r="R60" i="81"/>
  <c r="S60" i="81"/>
  <c r="T60" i="81"/>
  <c r="U60" i="81"/>
  <c r="V60" i="81"/>
  <c r="W60" i="81"/>
  <c r="X60" i="81"/>
  <c r="Y60" i="81"/>
  <c r="Z60" i="81"/>
  <c r="AA60" i="81"/>
  <c r="AB60" i="81"/>
  <c r="AC60" i="81"/>
  <c r="AD60" i="81"/>
  <c r="AE60" i="81"/>
  <c r="I61" i="81"/>
  <c r="I133" i="81"/>
  <c r="O61" i="81"/>
  <c r="P61" i="81"/>
  <c r="Q61" i="81"/>
  <c r="R61" i="81"/>
  <c r="S61" i="81"/>
  <c r="T61" i="81"/>
  <c r="U61" i="81"/>
  <c r="V61" i="81"/>
  <c r="W61" i="81"/>
  <c r="X61" i="81"/>
  <c r="Y61" i="81"/>
  <c r="Z61" i="81"/>
  <c r="AA61" i="81"/>
  <c r="AB61" i="81"/>
  <c r="AC61" i="81"/>
  <c r="AD61" i="81"/>
  <c r="AE61" i="81"/>
  <c r="I62" i="81"/>
  <c r="I134" i="81"/>
  <c r="O62" i="81"/>
  <c r="P62" i="81"/>
  <c r="Q62" i="81"/>
  <c r="R62" i="81"/>
  <c r="S62" i="81"/>
  <c r="T62" i="81"/>
  <c r="U62" i="81"/>
  <c r="V62" i="81"/>
  <c r="W62" i="81"/>
  <c r="X62" i="81"/>
  <c r="Y62" i="81"/>
  <c r="Z62" i="81"/>
  <c r="AA62" i="81"/>
  <c r="AB62" i="81"/>
  <c r="AC62" i="81"/>
  <c r="AD62" i="81"/>
  <c r="AE62" i="81"/>
  <c r="I63" i="81"/>
  <c r="I135" i="81"/>
  <c r="L63" i="81"/>
  <c r="M63" i="81"/>
  <c r="N63" i="81"/>
  <c r="O63" i="81"/>
  <c r="P63" i="81"/>
  <c r="Q63" i="81"/>
  <c r="R63" i="81"/>
  <c r="S63" i="81"/>
  <c r="T63" i="81"/>
  <c r="U63" i="81"/>
  <c r="V63" i="81"/>
  <c r="W63" i="81"/>
  <c r="X63" i="81"/>
  <c r="Y63" i="81"/>
  <c r="Z63" i="81"/>
  <c r="AA63" i="81"/>
  <c r="AB63" i="81"/>
  <c r="AC63" i="81"/>
  <c r="AD63" i="81"/>
  <c r="AE63" i="81"/>
  <c r="I64" i="81"/>
  <c r="I136" i="81"/>
  <c r="L64" i="81"/>
  <c r="M64" i="81"/>
  <c r="N64" i="81"/>
  <c r="O64" i="81"/>
  <c r="P64" i="81"/>
  <c r="Q64" i="81"/>
  <c r="R64" i="81"/>
  <c r="S64" i="81"/>
  <c r="T64" i="81"/>
  <c r="U64" i="81"/>
  <c r="V64" i="81"/>
  <c r="W64" i="81"/>
  <c r="X64" i="81"/>
  <c r="Y64" i="81"/>
  <c r="Z64" i="81"/>
  <c r="AA64" i="81"/>
  <c r="AB64" i="81"/>
  <c r="AC64" i="81"/>
  <c r="AD64" i="81"/>
  <c r="AE64" i="81"/>
  <c r="I65" i="81"/>
  <c r="I137" i="81"/>
  <c r="L65" i="81"/>
  <c r="M65" i="81"/>
  <c r="N65" i="81"/>
  <c r="O65" i="81"/>
  <c r="P65" i="81"/>
  <c r="Q65" i="81"/>
  <c r="R65" i="81"/>
  <c r="S65" i="81"/>
  <c r="T65" i="81"/>
  <c r="U65" i="81"/>
  <c r="V65" i="81"/>
  <c r="W65" i="81"/>
  <c r="X65" i="81"/>
  <c r="Y65" i="81"/>
  <c r="Z65" i="81"/>
  <c r="AA65" i="81"/>
  <c r="AB65" i="81"/>
  <c r="AC65" i="81"/>
  <c r="AD65" i="81"/>
  <c r="AE65" i="81"/>
  <c r="I66" i="81"/>
  <c r="I138" i="81"/>
  <c r="L66" i="81"/>
  <c r="M66" i="81"/>
  <c r="N66" i="81"/>
  <c r="O66" i="81"/>
  <c r="P66" i="81"/>
  <c r="Q66" i="81"/>
  <c r="R66" i="81"/>
  <c r="S66" i="81"/>
  <c r="T66" i="81"/>
  <c r="U66" i="81"/>
  <c r="V66" i="81"/>
  <c r="W66" i="81"/>
  <c r="X66" i="81"/>
  <c r="Y66" i="81"/>
  <c r="Z66" i="81"/>
  <c r="AA66" i="81"/>
  <c r="AB66" i="81"/>
  <c r="AC66" i="81"/>
  <c r="AD66" i="81"/>
  <c r="AE66" i="81"/>
  <c r="I67" i="81"/>
  <c r="I139" i="81"/>
  <c r="L67" i="81"/>
  <c r="M67" i="81"/>
  <c r="N67" i="81"/>
  <c r="O67" i="81"/>
  <c r="P67" i="81"/>
  <c r="Q67" i="81"/>
  <c r="R67" i="81"/>
  <c r="S67" i="81"/>
  <c r="T67" i="81"/>
  <c r="U67" i="81"/>
  <c r="V67" i="81"/>
  <c r="W67" i="81"/>
  <c r="X67" i="81"/>
  <c r="Y67" i="81"/>
  <c r="Z67" i="81"/>
  <c r="AA67" i="81"/>
  <c r="AB67" i="81"/>
  <c r="AC67" i="81"/>
  <c r="AD67" i="81"/>
  <c r="AE67" i="81"/>
  <c r="I68" i="81"/>
  <c r="I140" i="81"/>
  <c r="L68" i="81"/>
  <c r="M68" i="81"/>
  <c r="N68" i="81"/>
  <c r="O68" i="81"/>
  <c r="P68" i="81"/>
  <c r="Q68" i="81"/>
  <c r="R68" i="81"/>
  <c r="S68" i="81"/>
  <c r="T68" i="81"/>
  <c r="U68" i="81"/>
  <c r="V68" i="81"/>
  <c r="W68" i="81"/>
  <c r="X68" i="81"/>
  <c r="Y68" i="81"/>
  <c r="Z68" i="81"/>
  <c r="AA68" i="81"/>
  <c r="AB68" i="81"/>
  <c r="AC68" i="81"/>
  <c r="AD68" i="81"/>
  <c r="AE68" i="81"/>
  <c r="I69" i="81"/>
  <c r="I141" i="81"/>
  <c r="L69" i="81"/>
  <c r="M69" i="81"/>
  <c r="N69" i="81"/>
  <c r="O69" i="81"/>
  <c r="P69" i="81"/>
  <c r="Q69" i="81"/>
  <c r="R69" i="81"/>
  <c r="S69" i="81"/>
  <c r="T69" i="81"/>
  <c r="U69" i="81"/>
  <c r="V69" i="81"/>
  <c r="W69" i="81"/>
  <c r="X69" i="81"/>
  <c r="Y69" i="81"/>
  <c r="Z69" i="81"/>
  <c r="AA69" i="81"/>
  <c r="AB69" i="81"/>
  <c r="AC69" i="81"/>
  <c r="AD69" i="81"/>
  <c r="AE69" i="81"/>
  <c r="I70" i="81"/>
  <c r="I142" i="81"/>
  <c r="L70" i="81"/>
  <c r="M70" i="81"/>
  <c r="N70" i="81"/>
  <c r="O70" i="81"/>
  <c r="P70" i="81"/>
  <c r="Q70" i="81"/>
  <c r="R70" i="81"/>
  <c r="S70" i="81"/>
  <c r="T70" i="81"/>
  <c r="U70" i="81"/>
  <c r="V70" i="81"/>
  <c r="W70" i="81"/>
  <c r="X70" i="81"/>
  <c r="Y70" i="81"/>
  <c r="Z70" i="81"/>
  <c r="AA70" i="81"/>
  <c r="AB70" i="81"/>
  <c r="AC70" i="81"/>
  <c r="AD70" i="81"/>
  <c r="AE70" i="81"/>
  <c r="I71" i="81"/>
  <c r="I143" i="81"/>
  <c r="L71" i="81"/>
  <c r="M71" i="81"/>
  <c r="N71" i="81"/>
  <c r="O71" i="81"/>
  <c r="P71" i="81"/>
  <c r="Q71" i="81"/>
  <c r="R71" i="81"/>
  <c r="S71" i="81"/>
  <c r="T71" i="81"/>
  <c r="U71" i="81"/>
  <c r="V71" i="81"/>
  <c r="W71" i="81"/>
  <c r="X71" i="81"/>
  <c r="Y71" i="81"/>
  <c r="Z71" i="81"/>
  <c r="AA71" i="81"/>
  <c r="AB71" i="81"/>
  <c r="AC71" i="81"/>
  <c r="AD71" i="81"/>
  <c r="AE71" i="81"/>
  <c r="I72" i="81"/>
  <c r="I144" i="81"/>
  <c r="L72" i="81"/>
  <c r="M72" i="81"/>
  <c r="N72" i="81"/>
  <c r="O72" i="81"/>
  <c r="P72" i="81"/>
  <c r="Q72" i="81"/>
  <c r="R72" i="81"/>
  <c r="S72" i="81"/>
  <c r="T72" i="81"/>
  <c r="U72" i="81"/>
  <c r="V72" i="81"/>
  <c r="W72" i="81"/>
  <c r="X72" i="81"/>
  <c r="Y72" i="81"/>
  <c r="Z72" i="81"/>
  <c r="AA72" i="81"/>
  <c r="AB72" i="81"/>
  <c r="AC72" i="81"/>
  <c r="AD72" i="81"/>
  <c r="AE72" i="81"/>
  <c r="I73" i="81"/>
  <c r="I145" i="81"/>
  <c r="L73" i="81"/>
  <c r="M73" i="81"/>
  <c r="N73" i="81"/>
  <c r="O73" i="81"/>
  <c r="P73" i="81"/>
  <c r="Q73" i="81"/>
  <c r="R73" i="81"/>
  <c r="S73" i="81"/>
  <c r="T73" i="81"/>
  <c r="U73" i="81"/>
  <c r="V73" i="81"/>
  <c r="W73" i="81"/>
  <c r="X73" i="81"/>
  <c r="Y73" i="81"/>
  <c r="Z73" i="81"/>
  <c r="AA73" i="81"/>
  <c r="AB73" i="81"/>
  <c r="AC73" i="81"/>
  <c r="AD73" i="81"/>
  <c r="AE73" i="81"/>
  <c r="I74" i="81"/>
  <c r="I146" i="81"/>
  <c r="L74" i="81"/>
  <c r="M74" i="81"/>
  <c r="N74" i="81"/>
  <c r="O74" i="81"/>
  <c r="P74" i="81"/>
  <c r="Q74" i="81"/>
  <c r="R74" i="81"/>
  <c r="S74" i="81"/>
  <c r="T74" i="81"/>
  <c r="U74" i="81"/>
  <c r="V74" i="81"/>
  <c r="W74" i="81"/>
  <c r="X74" i="81"/>
  <c r="Y74" i="81"/>
  <c r="Z74" i="81"/>
  <c r="AA74" i="81"/>
  <c r="AB74" i="81"/>
  <c r="AC74" i="81"/>
  <c r="AD74" i="81"/>
  <c r="AE74" i="81"/>
  <c r="I75" i="81"/>
  <c r="I147" i="81"/>
  <c r="L75" i="81"/>
  <c r="M75" i="81"/>
  <c r="N75" i="81"/>
  <c r="O75" i="81"/>
  <c r="P75" i="81"/>
  <c r="Q75" i="81"/>
  <c r="R75" i="81"/>
  <c r="S75" i="81"/>
  <c r="T75" i="81"/>
  <c r="U75" i="81"/>
  <c r="V75" i="81"/>
  <c r="W75" i="81"/>
  <c r="X75" i="81"/>
  <c r="Y75" i="81"/>
  <c r="Z75" i="81"/>
  <c r="AA75" i="81"/>
  <c r="AB75" i="81"/>
  <c r="AC75" i="81"/>
  <c r="AD75" i="81"/>
  <c r="AE75" i="81"/>
  <c r="S99" i="81"/>
  <c r="T99" i="81"/>
  <c r="U99" i="81"/>
  <c r="V99" i="81"/>
  <c r="W99" i="81"/>
  <c r="X99" i="81"/>
  <c r="Y99" i="81"/>
  <c r="Z99" i="81"/>
  <c r="AA99" i="81"/>
  <c r="AB99" i="81"/>
  <c r="I100" i="81"/>
  <c r="S100" i="81"/>
  <c r="T100" i="81"/>
  <c r="U100" i="81"/>
  <c r="V100" i="81"/>
  <c r="W100" i="81"/>
  <c r="X100" i="81"/>
  <c r="Y100" i="81"/>
  <c r="Z100" i="81"/>
  <c r="AA100" i="81"/>
  <c r="AB100" i="81"/>
  <c r="S101" i="81"/>
  <c r="T101" i="81"/>
  <c r="U101" i="81"/>
  <c r="V101" i="81"/>
  <c r="W101" i="81"/>
  <c r="X101" i="81"/>
  <c r="Y101" i="81"/>
  <c r="Z101" i="81"/>
  <c r="AA101" i="81"/>
  <c r="AB101" i="81"/>
  <c r="I102" i="81"/>
  <c r="S102" i="81"/>
  <c r="T102" i="81"/>
  <c r="U102" i="81"/>
  <c r="V102" i="81"/>
  <c r="W102" i="81"/>
  <c r="X102" i="81"/>
  <c r="Y102" i="81"/>
  <c r="Z102" i="81"/>
  <c r="AA102" i="81"/>
  <c r="AB102" i="81"/>
  <c r="AC102" i="81"/>
  <c r="AD102" i="81"/>
  <c r="AE102" i="81"/>
  <c r="I103" i="81"/>
  <c r="S103" i="81"/>
  <c r="T103" i="81"/>
  <c r="U103" i="81"/>
  <c r="V103" i="81"/>
  <c r="W103" i="81"/>
  <c r="X103" i="81"/>
  <c r="Y103" i="81"/>
  <c r="Z103" i="81"/>
  <c r="AA103" i="81"/>
  <c r="AB103" i="81"/>
  <c r="AC103" i="81"/>
  <c r="AD103" i="81"/>
  <c r="AE103" i="81"/>
  <c r="S104" i="81"/>
  <c r="T104" i="81"/>
  <c r="U104" i="81"/>
  <c r="V104" i="81"/>
  <c r="W104" i="81"/>
  <c r="X104" i="81"/>
  <c r="Y104" i="81"/>
  <c r="Z104" i="81"/>
  <c r="AA104" i="81"/>
  <c r="AB104" i="81"/>
  <c r="AC104" i="81"/>
  <c r="AD104" i="81"/>
  <c r="AE104" i="81"/>
  <c r="I105" i="81"/>
  <c r="S105" i="81"/>
  <c r="T105" i="81"/>
  <c r="U105" i="81"/>
  <c r="V105" i="81"/>
  <c r="W105" i="81"/>
  <c r="X105" i="81"/>
  <c r="Y105" i="81"/>
  <c r="Z105" i="81"/>
  <c r="AA105" i="81"/>
  <c r="AB105" i="81"/>
  <c r="AC105" i="81"/>
  <c r="AD105" i="81"/>
  <c r="AE105" i="81"/>
  <c r="I106" i="81"/>
  <c r="S106" i="81"/>
  <c r="T106" i="81"/>
  <c r="U106" i="81"/>
  <c r="V106" i="81"/>
  <c r="W106" i="81"/>
  <c r="X106" i="81"/>
  <c r="Y106" i="81"/>
  <c r="Z106" i="81"/>
  <c r="AA106" i="81"/>
  <c r="AB106" i="81"/>
  <c r="AC106" i="81"/>
  <c r="AD106" i="81"/>
  <c r="AE106" i="81"/>
  <c r="I107" i="81"/>
  <c r="S107" i="81"/>
  <c r="T107" i="81"/>
  <c r="U107" i="81"/>
  <c r="V107" i="81"/>
  <c r="W107" i="81"/>
  <c r="X107" i="81"/>
  <c r="Y107" i="81"/>
  <c r="Z107" i="81"/>
  <c r="AA107" i="81"/>
  <c r="AB107" i="81"/>
  <c r="AC107" i="81"/>
  <c r="AD107" i="81"/>
  <c r="AE107" i="81"/>
  <c r="S108" i="81"/>
  <c r="T108" i="81"/>
  <c r="U108" i="81"/>
  <c r="V108" i="81"/>
  <c r="W108" i="81"/>
  <c r="X108" i="81"/>
  <c r="Y108" i="81"/>
  <c r="Z108" i="81"/>
  <c r="AA108" i="81"/>
  <c r="AB108" i="81"/>
  <c r="AC108" i="81"/>
  <c r="AD108" i="81"/>
  <c r="AE108" i="81"/>
  <c r="S109" i="81"/>
  <c r="T109" i="81"/>
  <c r="U109" i="81"/>
  <c r="V109" i="81"/>
  <c r="W109" i="81"/>
  <c r="X109" i="81"/>
  <c r="Y109" i="81"/>
  <c r="Z109" i="81"/>
  <c r="AA109" i="81"/>
  <c r="AB109" i="81"/>
  <c r="AC109" i="81"/>
  <c r="AD109" i="81"/>
  <c r="AE109" i="81"/>
  <c r="S110" i="81"/>
  <c r="T110" i="81"/>
  <c r="U110" i="81"/>
  <c r="V110" i="81"/>
  <c r="W110" i="81"/>
  <c r="X110" i="81"/>
  <c r="Y110" i="81"/>
  <c r="Z110" i="81"/>
  <c r="AA110" i="81"/>
  <c r="AB110" i="81"/>
  <c r="AC110" i="81"/>
  <c r="AD110" i="81"/>
  <c r="AE110" i="81"/>
  <c r="Q111" i="81"/>
  <c r="R111" i="81"/>
  <c r="S111" i="81"/>
  <c r="T111" i="81"/>
  <c r="U111" i="81"/>
  <c r="V111" i="81"/>
  <c r="W111" i="81"/>
  <c r="X111" i="81"/>
  <c r="Y111" i="81"/>
  <c r="Z111" i="81"/>
  <c r="AA111" i="81"/>
  <c r="AB111" i="81"/>
  <c r="AC111" i="81"/>
  <c r="AD111" i="81"/>
  <c r="AE111" i="81"/>
  <c r="Q112" i="81"/>
  <c r="R112" i="81"/>
  <c r="S112" i="81"/>
  <c r="T112" i="81"/>
  <c r="U112" i="81"/>
  <c r="V112" i="81"/>
  <c r="W112" i="81"/>
  <c r="X112" i="81"/>
  <c r="Y112" i="81"/>
  <c r="Z112" i="81"/>
  <c r="AA112" i="81"/>
  <c r="AB112" i="81"/>
  <c r="AC112" i="81"/>
  <c r="AD112" i="81"/>
  <c r="AE112" i="81"/>
  <c r="Q113" i="81"/>
  <c r="R113" i="81"/>
  <c r="S113" i="81"/>
  <c r="T113" i="81"/>
  <c r="U113" i="81"/>
  <c r="V113" i="81"/>
  <c r="W113" i="81"/>
  <c r="X113" i="81"/>
  <c r="Y113" i="81"/>
  <c r="Z113" i="81"/>
  <c r="AA113" i="81"/>
  <c r="AB113" i="81"/>
  <c r="AC113" i="81"/>
  <c r="AD113" i="81"/>
  <c r="AE113" i="81"/>
  <c r="Q114" i="81"/>
  <c r="R114" i="81"/>
  <c r="S114" i="81"/>
  <c r="T114" i="81"/>
  <c r="U114" i="81"/>
  <c r="V114" i="81"/>
  <c r="W114" i="81"/>
  <c r="X114" i="81"/>
  <c r="Y114" i="81"/>
  <c r="Z114" i="81"/>
  <c r="AA114" i="81"/>
  <c r="AB114" i="81"/>
  <c r="AC114" i="81"/>
  <c r="AD114" i="81"/>
  <c r="AE114" i="81"/>
  <c r="Q115" i="81"/>
  <c r="R115" i="81"/>
  <c r="S115" i="81"/>
  <c r="T115" i="81"/>
  <c r="U115" i="81"/>
  <c r="V115" i="81"/>
  <c r="W115" i="81"/>
  <c r="X115" i="81"/>
  <c r="Y115" i="81"/>
  <c r="Z115" i="81"/>
  <c r="AA115" i="81"/>
  <c r="AB115" i="81"/>
  <c r="AC115" i="81"/>
  <c r="AD115" i="81"/>
  <c r="AE115" i="81"/>
  <c r="Q116" i="81"/>
  <c r="R116" i="81"/>
  <c r="S116" i="81"/>
  <c r="T116" i="81"/>
  <c r="U116" i="81"/>
  <c r="V116" i="81"/>
  <c r="W116" i="81"/>
  <c r="X116" i="81"/>
  <c r="Y116" i="81"/>
  <c r="Z116" i="81"/>
  <c r="AA116" i="81"/>
  <c r="AB116" i="81"/>
  <c r="AC116" i="81"/>
  <c r="AD116" i="81"/>
  <c r="AE116" i="81"/>
  <c r="Q117" i="81"/>
  <c r="R117" i="81"/>
  <c r="S117" i="81"/>
  <c r="T117" i="81"/>
  <c r="U117" i="81"/>
  <c r="V117" i="81"/>
  <c r="W117" i="81"/>
  <c r="X117" i="81"/>
  <c r="Y117" i="81"/>
  <c r="Z117" i="81"/>
  <c r="AA117" i="81"/>
  <c r="AB117" i="81"/>
  <c r="AC117" i="81"/>
  <c r="AD117" i="81"/>
  <c r="AE117" i="81"/>
  <c r="Q118" i="81"/>
  <c r="R118" i="81"/>
  <c r="S118" i="81"/>
  <c r="T118" i="81"/>
  <c r="U118" i="81"/>
  <c r="V118" i="81"/>
  <c r="W118" i="81"/>
  <c r="X118" i="81"/>
  <c r="Y118" i="81"/>
  <c r="Z118" i="81"/>
  <c r="AA118" i="81"/>
  <c r="AB118" i="81"/>
  <c r="AC118" i="81"/>
  <c r="AD118" i="81"/>
  <c r="AE118" i="81"/>
  <c r="Q119" i="81"/>
  <c r="R119" i="81"/>
  <c r="S119" i="81"/>
  <c r="T119" i="81"/>
  <c r="U119" i="81"/>
  <c r="V119" i="81"/>
  <c r="W119" i="81"/>
  <c r="X119" i="81"/>
  <c r="Y119" i="81"/>
  <c r="Z119" i="81"/>
  <c r="AA119" i="81"/>
  <c r="AB119" i="81"/>
  <c r="AC119" i="81"/>
  <c r="AD119" i="81"/>
  <c r="AE119" i="81"/>
  <c r="Q120" i="81"/>
  <c r="R120" i="81"/>
  <c r="S120" i="81"/>
  <c r="T120" i="81"/>
  <c r="U120" i="81"/>
  <c r="V120" i="81"/>
  <c r="W120" i="81"/>
  <c r="X120" i="81"/>
  <c r="Y120" i="81"/>
  <c r="Z120" i="81"/>
  <c r="AA120" i="81"/>
  <c r="AB120" i="81"/>
  <c r="AC120" i="81"/>
  <c r="AD120" i="81"/>
  <c r="AE120" i="81"/>
  <c r="Q121" i="81"/>
  <c r="R121" i="81"/>
  <c r="S121" i="81"/>
  <c r="T121" i="81"/>
  <c r="U121" i="81"/>
  <c r="V121" i="81"/>
  <c r="W121" i="81"/>
  <c r="X121" i="81"/>
  <c r="Y121" i="81"/>
  <c r="Z121" i="81"/>
  <c r="AA121" i="81"/>
  <c r="AB121" i="81"/>
  <c r="AC121" i="81"/>
  <c r="AD121" i="81"/>
  <c r="AE121" i="81"/>
  <c r="Q122" i="81"/>
  <c r="R122" i="81"/>
  <c r="S122" i="81"/>
  <c r="T122" i="81"/>
  <c r="U122" i="81"/>
  <c r="V122" i="81"/>
  <c r="W122" i="81"/>
  <c r="X122" i="81"/>
  <c r="Y122" i="81"/>
  <c r="Z122" i="81"/>
  <c r="AA122" i="81"/>
  <c r="AB122" i="81"/>
  <c r="AC122" i="81"/>
  <c r="AD122" i="81"/>
  <c r="AE122" i="81"/>
  <c r="O123" i="81"/>
  <c r="P123" i="81"/>
  <c r="Q123" i="81"/>
  <c r="R123" i="81"/>
  <c r="S123" i="81"/>
  <c r="T123" i="81"/>
  <c r="U123" i="81"/>
  <c r="V123" i="81"/>
  <c r="W123" i="81"/>
  <c r="X123" i="81"/>
  <c r="Y123" i="81"/>
  <c r="Z123" i="81"/>
  <c r="AA123" i="81"/>
  <c r="AB123" i="81"/>
  <c r="AC123" i="81"/>
  <c r="AD123" i="81"/>
  <c r="AE123" i="81"/>
  <c r="O124" i="81"/>
  <c r="P124" i="81"/>
  <c r="Q124" i="81"/>
  <c r="R124" i="81"/>
  <c r="S124" i="81"/>
  <c r="T124" i="81"/>
  <c r="U124" i="81"/>
  <c r="V124" i="81"/>
  <c r="W124" i="81"/>
  <c r="X124" i="81"/>
  <c r="Y124" i="81"/>
  <c r="Z124" i="81"/>
  <c r="AA124" i="81"/>
  <c r="AB124" i="81"/>
  <c r="AC124" i="81"/>
  <c r="AD124" i="81"/>
  <c r="AE124" i="81"/>
  <c r="O125" i="81"/>
  <c r="P125" i="81"/>
  <c r="Q125" i="81"/>
  <c r="R125" i="81"/>
  <c r="S125" i="81"/>
  <c r="T125" i="81"/>
  <c r="U125" i="81"/>
  <c r="V125" i="81"/>
  <c r="W125" i="81"/>
  <c r="X125" i="81"/>
  <c r="Y125" i="81"/>
  <c r="Z125" i="81"/>
  <c r="AA125" i="81"/>
  <c r="AB125" i="81"/>
  <c r="AC125" i="81"/>
  <c r="AD125" i="81"/>
  <c r="AE125" i="81"/>
  <c r="O126" i="81"/>
  <c r="P126" i="81"/>
  <c r="Q126" i="81"/>
  <c r="R126" i="81"/>
  <c r="S126" i="81"/>
  <c r="T126" i="81"/>
  <c r="U126" i="81"/>
  <c r="V126" i="81"/>
  <c r="W126" i="81"/>
  <c r="X126" i="81"/>
  <c r="Y126" i="81"/>
  <c r="Z126" i="81"/>
  <c r="AA126" i="81"/>
  <c r="AB126" i="81"/>
  <c r="AC126" i="81"/>
  <c r="AD126" i="81"/>
  <c r="AE126" i="81"/>
  <c r="O127" i="81"/>
  <c r="P127" i="81"/>
  <c r="Q127" i="81"/>
  <c r="R127" i="81"/>
  <c r="S127" i="81"/>
  <c r="T127" i="81"/>
  <c r="U127" i="81"/>
  <c r="V127" i="81"/>
  <c r="W127" i="81"/>
  <c r="X127" i="81"/>
  <c r="Y127" i="81"/>
  <c r="Z127" i="81"/>
  <c r="AA127" i="81"/>
  <c r="AB127" i="81"/>
  <c r="AC127" i="81"/>
  <c r="AD127" i="81"/>
  <c r="AE127" i="81"/>
  <c r="O128" i="81"/>
  <c r="P128" i="81"/>
  <c r="Q128" i="81"/>
  <c r="R128" i="81"/>
  <c r="S128" i="81"/>
  <c r="T128" i="81"/>
  <c r="U128" i="81"/>
  <c r="V128" i="81"/>
  <c r="W128" i="81"/>
  <c r="X128" i="81"/>
  <c r="Y128" i="81"/>
  <c r="Z128" i="81"/>
  <c r="AA128" i="81"/>
  <c r="AB128" i="81"/>
  <c r="AC128" i="81"/>
  <c r="AD128" i="81"/>
  <c r="AE128" i="81"/>
  <c r="I129" i="81"/>
  <c r="O129" i="81"/>
  <c r="P129" i="81"/>
  <c r="Q129" i="81"/>
  <c r="R129" i="81"/>
  <c r="S129" i="81"/>
  <c r="T129" i="81"/>
  <c r="U129" i="81"/>
  <c r="V129" i="81"/>
  <c r="W129" i="81"/>
  <c r="X129" i="81"/>
  <c r="Y129" i="81"/>
  <c r="Z129" i="81"/>
  <c r="AA129" i="81"/>
  <c r="AB129" i="81"/>
  <c r="AC129" i="81"/>
  <c r="AD129" i="81"/>
  <c r="AE129" i="81"/>
  <c r="O130" i="81"/>
  <c r="P130" i="81"/>
  <c r="Q130" i="81"/>
  <c r="R130" i="81"/>
  <c r="S130" i="81"/>
  <c r="T130" i="81"/>
  <c r="U130" i="81"/>
  <c r="V130" i="81"/>
  <c r="W130" i="81"/>
  <c r="X130" i="81"/>
  <c r="Y130" i="81"/>
  <c r="Z130" i="81"/>
  <c r="AA130" i="81"/>
  <c r="AB130" i="81"/>
  <c r="AC130" i="81"/>
  <c r="AD130" i="81"/>
  <c r="AE130" i="81"/>
  <c r="O131" i="81"/>
  <c r="P131" i="81"/>
  <c r="Q131" i="81"/>
  <c r="R131" i="81"/>
  <c r="S131" i="81"/>
  <c r="T131" i="81"/>
  <c r="U131" i="81"/>
  <c r="V131" i="81"/>
  <c r="W131" i="81"/>
  <c r="X131" i="81"/>
  <c r="Y131" i="81"/>
  <c r="Z131" i="81"/>
  <c r="AA131" i="81"/>
  <c r="AB131" i="81"/>
  <c r="AC131" i="81"/>
  <c r="AD131" i="81"/>
  <c r="AE131" i="81"/>
  <c r="O132" i="81"/>
  <c r="P132" i="81"/>
  <c r="Q132" i="81"/>
  <c r="R132" i="81"/>
  <c r="S132" i="81"/>
  <c r="T132" i="81"/>
  <c r="U132" i="81"/>
  <c r="V132" i="81"/>
  <c r="W132" i="81"/>
  <c r="X132" i="81"/>
  <c r="Y132" i="81"/>
  <c r="Z132" i="81"/>
  <c r="AA132" i="81"/>
  <c r="AB132" i="81"/>
  <c r="AC132" i="81"/>
  <c r="AD132" i="81"/>
  <c r="AE132" i="81"/>
  <c r="O133" i="81"/>
  <c r="P133" i="81"/>
  <c r="Q133" i="81"/>
  <c r="R133" i="81"/>
  <c r="S133" i="81"/>
  <c r="T133" i="81"/>
  <c r="U133" i="81"/>
  <c r="V133" i="81"/>
  <c r="W133" i="81"/>
  <c r="X133" i="81"/>
  <c r="Y133" i="81"/>
  <c r="Z133" i="81"/>
  <c r="AA133" i="81"/>
  <c r="AB133" i="81"/>
  <c r="AC133" i="81"/>
  <c r="AD133" i="81"/>
  <c r="AE133" i="81"/>
  <c r="O134" i="81"/>
  <c r="P134" i="81"/>
  <c r="Q134" i="81"/>
  <c r="R134" i="81"/>
  <c r="S134" i="81"/>
  <c r="T134" i="81"/>
  <c r="U134" i="81"/>
  <c r="V134" i="81"/>
  <c r="W134" i="81"/>
  <c r="X134" i="81"/>
  <c r="Y134" i="81"/>
  <c r="Z134" i="81"/>
  <c r="AA134" i="81"/>
  <c r="AB134" i="81"/>
  <c r="AC134" i="81"/>
  <c r="AD134" i="81"/>
  <c r="AE134" i="81"/>
  <c r="L135" i="81"/>
  <c r="M135" i="81"/>
  <c r="N135" i="81"/>
  <c r="O135" i="81"/>
  <c r="P135" i="81"/>
  <c r="Q135" i="81"/>
  <c r="R135" i="81"/>
  <c r="S135" i="81"/>
  <c r="T135" i="81"/>
  <c r="U135" i="81"/>
  <c r="V135" i="81"/>
  <c r="W135" i="81"/>
  <c r="X135" i="81"/>
  <c r="Y135" i="81"/>
  <c r="Z135" i="81"/>
  <c r="AA135" i="81"/>
  <c r="AB135" i="81"/>
  <c r="AC135" i="81"/>
  <c r="AD135" i="81"/>
  <c r="AE135" i="81"/>
  <c r="L136" i="81"/>
  <c r="M136" i="81"/>
  <c r="N136" i="81"/>
  <c r="O136" i="81"/>
  <c r="P136" i="81"/>
  <c r="Q136" i="81"/>
  <c r="R136" i="81"/>
  <c r="S136" i="81"/>
  <c r="T136" i="81"/>
  <c r="U136" i="81"/>
  <c r="V136" i="81"/>
  <c r="W136" i="81"/>
  <c r="X136" i="81"/>
  <c r="Y136" i="81"/>
  <c r="Z136" i="81"/>
  <c r="AA136" i="81"/>
  <c r="AB136" i="81"/>
  <c r="AC136" i="81"/>
  <c r="AD136" i="81"/>
  <c r="AE136" i="81"/>
  <c r="L137" i="81"/>
  <c r="M137" i="81"/>
  <c r="N137" i="81"/>
  <c r="O137" i="81"/>
  <c r="P137" i="81"/>
  <c r="Q137" i="81"/>
  <c r="R137" i="81"/>
  <c r="S137" i="81"/>
  <c r="T137" i="81"/>
  <c r="U137" i="81"/>
  <c r="V137" i="81"/>
  <c r="W137" i="81"/>
  <c r="X137" i="81"/>
  <c r="Y137" i="81"/>
  <c r="Z137" i="81"/>
  <c r="AA137" i="81"/>
  <c r="AB137" i="81"/>
  <c r="AC137" i="81"/>
  <c r="AD137" i="81"/>
  <c r="AE137" i="81"/>
  <c r="L138" i="81"/>
  <c r="M138" i="81"/>
  <c r="N138" i="81"/>
  <c r="O138" i="81"/>
  <c r="P138" i="81"/>
  <c r="Q138" i="81"/>
  <c r="R138" i="81"/>
  <c r="S138" i="81"/>
  <c r="T138" i="81"/>
  <c r="U138" i="81"/>
  <c r="V138" i="81"/>
  <c r="W138" i="81"/>
  <c r="X138" i="81"/>
  <c r="Y138" i="81"/>
  <c r="Z138" i="81"/>
  <c r="AA138" i="81"/>
  <c r="AB138" i="81"/>
  <c r="AC138" i="81"/>
  <c r="AD138" i="81"/>
  <c r="AE138" i="81"/>
  <c r="L139" i="81"/>
  <c r="M139" i="81"/>
  <c r="N139" i="81"/>
  <c r="O139" i="81"/>
  <c r="P139" i="81"/>
  <c r="Q139" i="81"/>
  <c r="R139" i="81"/>
  <c r="S139" i="81"/>
  <c r="T139" i="81"/>
  <c r="U139" i="81"/>
  <c r="V139" i="81"/>
  <c r="W139" i="81"/>
  <c r="X139" i="81"/>
  <c r="Y139" i="81"/>
  <c r="Z139" i="81"/>
  <c r="AA139" i="81"/>
  <c r="AB139" i="81"/>
  <c r="AC139" i="81"/>
  <c r="AD139" i="81"/>
  <c r="AE139" i="81"/>
  <c r="L140" i="81"/>
  <c r="M140" i="81"/>
  <c r="N140" i="81"/>
  <c r="O140" i="81"/>
  <c r="P140" i="81"/>
  <c r="Q140" i="81"/>
  <c r="R140" i="81"/>
  <c r="S140" i="81"/>
  <c r="T140" i="81"/>
  <c r="U140" i="81"/>
  <c r="V140" i="81"/>
  <c r="W140" i="81"/>
  <c r="X140" i="81"/>
  <c r="Y140" i="81"/>
  <c r="Z140" i="81"/>
  <c r="AA140" i="81"/>
  <c r="AB140" i="81"/>
  <c r="AC140" i="81"/>
  <c r="AD140" i="81"/>
  <c r="AE140" i="81"/>
  <c r="L141" i="81"/>
  <c r="M141" i="81"/>
  <c r="N141" i="81"/>
  <c r="O141" i="81"/>
  <c r="P141" i="81"/>
  <c r="Q141" i="81"/>
  <c r="R141" i="81"/>
  <c r="S141" i="81"/>
  <c r="T141" i="81"/>
  <c r="U141" i="81"/>
  <c r="V141" i="81"/>
  <c r="W141" i="81"/>
  <c r="X141" i="81"/>
  <c r="Y141" i="81"/>
  <c r="Z141" i="81"/>
  <c r="AA141" i="81"/>
  <c r="AB141" i="81"/>
  <c r="AC141" i="81"/>
  <c r="AD141" i="81"/>
  <c r="AE141" i="81"/>
  <c r="L142" i="81"/>
  <c r="M142" i="81"/>
  <c r="N142" i="81"/>
  <c r="O142" i="81"/>
  <c r="P142" i="81"/>
  <c r="Q142" i="81"/>
  <c r="R142" i="81"/>
  <c r="S142" i="81"/>
  <c r="T142" i="81"/>
  <c r="U142" i="81"/>
  <c r="V142" i="81"/>
  <c r="W142" i="81"/>
  <c r="X142" i="81"/>
  <c r="Y142" i="81"/>
  <c r="Z142" i="81"/>
  <c r="AA142" i="81"/>
  <c r="AB142" i="81"/>
  <c r="AC142" i="81"/>
  <c r="AD142" i="81"/>
  <c r="AE142" i="81"/>
  <c r="L143" i="81"/>
  <c r="M143" i="81"/>
  <c r="N143" i="81"/>
  <c r="O143" i="81"/>
  <c r="P143" i="81"/>
  <c r="Q143" i="81"/>
  <c r="R143" i="81"/>
  <c r="S143" i="81"/>
  <c r="T143" i="81"/>
  <c r="U143" i="81"/>
  <c r="V143" i="81"/>
  <c r="W143" i="81"/>
  <c r="X143" i="81"/>
  <c r="Y143" i="81"/>
  <c r="Z143" i="81"/>
  <c r="AA143" i="81"/>
  <c r="AB143" i="81"/>
  <c r="AC143" i="81"/>
  <c r="AD143" i="81"/>
  <c r="AE143" i="81"/>
  <c r="L144" i="81"/>
  <c r="M144" i="81"/>
  <c r="N144" i="81"/>
  <c r="O144" i="81"/>
  <c r="P144" i="81"/>
  <c r="Q144" i="81"/>
  <c r="R144" i="81"/>
  <c r="S144" i="81"/>
  <c r="T144" i="81"/>
  <c r="U144" i="81"/>
  <c r="V144" i="81"/>
  <c r="W144" i="81"/>
  <c r="X144" i="81"/>
  <c r="Y144" i="81"/>
  <c r="Z144" i="81"/>
  <c r="AA144" i="81"/>
  <c r="AB144" i="81"/>
  <c r="AC144" i="81"/>
  <c r="AD144" i="81"/>
  <c r="AE144" i="81"/>
  <c r="L145" i="81"/>
  <c r="M145" i="81"/>
  <c r="N145" i="81"/>
  <c r="O145" i="81"/>
  <c r="P145" i="81"/>
  <c r="Q145" i="81"/>
  <c r="R145" i="81"/>
  <c r="S145" i="81"/>
  <c r="T145" i="81"/>
  <c r="U145" i="81"/>
  <c r="V145" i="81"/>
  <c r="W145" i="81"/>
  <c r="X145" i="81"/>
  <c r="Y145" i="81"/>
  <c r="Z145" i="81"/>
  <c r="AA145" i="81"/>
  <c r="AB145" i="81"/>
  <c r="AC145" i="81"/>
  <c r="AD145" i="81"/>
  <c r="AE145" i="81"/>
  <c r="L146" i="81"/>
  <c r="M146" i="81"/>
  <c r="N146" i="81"/>
  <c r="O146" i="81"/>
  <c r="P146" i="81"/>
  <c r="Q146" i="81"/>
  <c r="R146" i="81"/>
  <c r="S146" i="81"/>
  <c r="T146" i="81"/>
  <c r="U146" i="81"/>
  <c r="V146" i="81"/>
  <c r="W146" i="81"/>
  <c r="X146" i="81"/>
  <c r="Y146" i="81"/>
  <c r="Z146" i="81"/>
  <c r="AA146" i="81"/>
  <c r="AB146" i="81"/>
  <c r="AC146" i="81"/>
  <c r="AD146" i="81"/>
  <c r="AE146" i="81"/>
  <c r="L147" i="81"/>
  <c r="M147" i="81"/>
  <c r="N147" i="81"/>
  <c r="O147" i="81"/>
  <c r="P147" i="81"/>
  <c r="Q147" i="81"/>
  <c r="R147" i="81"/>
  <c r="S147" i="81"/>
  <c r="T147" i="81"/>
  <c r="U147" i="81"/>
  <c r="V147" i="81"/>
  <c r="W147" i="81"/>
  <c r="X147" i="81"/>
  <c r="Y147" i="81"/>
  <c r="Z147" i="81"/>
  <c r="AA147" i="81"/>
  <c r="AB147" i="81"/>
  <c r="AC147" i="81"/>
  <c r="AD147" i="81"/>
  <c r="AE147" i="81"/>
  <c r="BC27" i="90"/>
  <c r="BD27" i="90"/>
  <c r="BE27" i="90"/>
  <c r="CG27" i="90"/>
  <c r="CQ27" i="90"/>
  <c r="CR27" i="90"/>
  <c r="CS27" i="90"/>
  <c r="CT27" i="90"/>
  <c r="CU27" i="90"/>
  <c r="CV27" i="90"/>
  <c r="CW27" i="90"/>
  <c r="CX27" i="90"/>
  <c r="CY27" i="90"/>
  <c r="CZ27" i="90"/>
  <c r="DF27" i="90"/>
  <c r="DP27" i="90"/>
  <c r="DQ27" i="90"/>
  <c r="DR27" i="90"/>
  <c r="DS27" i="90"/>
  <c r="DT27" i="90"/>
  <c r="DU27" i="90"/>
  <c r="DV27" i="90"/>
  <c r="DW27" i="90"/>
  <c r="DX27" i="90"/>
  <c r="DY27" i="90"/>
  <c r="EH27" i="90"/>
  <c r="BC28" i="90"/>
  <c r="BD28" i="90"/>
  <c r="BE28" i="90"/>
  <c r="CG28" i="90"/>
  <c r="CQ28" i="90"/>
  <c r="CR28" i="90"/>
  <c r="CS28" i="90"/>
  <c r="CT28" i="90"/>
  <c r="CU28" i="90"/>
  <c r="CV28" i="90"/>
  <c r="CW28" i="90"/>
  <c r="CX28" i="90"/>
  <c r="CY28" i="90"/>
  <c r="CZ28" i="90"/>
  <c r="DF28" i="90"/>
  <c r="DP28" i="90"/>
  <c r="DQ28" i="90"/>
  <c r="DR28" i="90"/>
  <c r="DS28" i="90"/>
  <c r="DT28" i="90"/>
  <c r="DU28" i="90"/>
  <c r="DV28" i="90"/>
  <c r="DW28" i="90"/>
  <c r="DX28" i="90"/>
  <c r="DY28" i="90"/>
  <c r="EH28" i="90"/>
  <c r="BC29" i="90"/>
  <c r="BD29" i="90"/>
  <c r="BE29" i="90"/>
  <c r="CG29" i="90"/>
  <c r="CQ29" i="90"/>
  <c r="CR29" i="90"/>
  <c r="CS29" i="90"/>
  <c r="CT29" i="90"/>
  <c r="CU29" i="90"/>
  <c r="CV29" i="90"/>
  <c r="CW29" i="90"/>
  <c r="CX29" i="90"/>
  <c r="CY29" i="90"/>
  <c r="CZ29" i="90"/>
  <c r="DA29" i="90"/>
  <c r="DB29" i="90"/>
  <c r="DC29" i="90"/>
  <c r="DF29" i="90"/>
  <c r="DP29" i="90"/>
  <c r="DQ29" i="90"/>
  <c r="DR29" i="90"/>
  <c r="DS29" i="90"/>
  <c r="DT29" i="90"/>
  <c r="DU29" i="90"/>
  <c r="DV29" i="90"/>
  <c r="DW29" i="90"/>
  <c r="DX29" i="90"/>
  <c r="DY29" i="90"/>
  <c r="DZ29" i="90"/>
  <c r="EA29" i="90"/>
  <c r="EB29" i="90"/>
  <c r="EH29" i="90"/>
  <c r="AC30" i="90"/>
  <c r="BC30" i="90"/>
  <c r="AD30" i="90"/>
  <c r="BD30" i="90"/>
  <c r="AE30" i="90"/>
  <c r="BE30" i="90"/>
  <c r="CG30" i="90"/>
  <c r="CQ30" i="90"/>
  <c r="CR30" i="90"/>
  <c r="CS30" i="90"/>
  <c r="CT30" i="90"/>
  <c r="CU30" i="90"/>
  <c r="CV30" i="90"/>
  <c r="CW30" i="90"/>
  <c r="CX30" i="90"/>
  <c r="CY30" i="90"/>
  <c r="CZ30" i="90"/>
  <c r="DA30" i="90"/>
  <c r="DB30" i="90"/>
  <c r="DC30" i="90"/>
  <c r="DF30" i="90"/>
  <c r="DP30" i="90"/>
  <c r="DQ30" i="90"/>
  <c r="DR30" i="90"/>
  <c r="DS30" i="90"/>
  <c r="DT30" i="90"/>
  <c r="DU30" i="90"/>
  <c r="DV30" i="90"/>
  <c r="DW30" i="90"/>
  <c r="DX30" i="90"/>
  <c r="DY30" i="90"/>
  <c r="DZ30" i="90"/>
  <c r="EA30" i="90"/>
  <c r="EB30" i="90"/>
  <c r="EH30" i="90"/>
  <c r="AC31" i="90"/>
  <c r="BC31" i="90"/>
  <c r="AD31" i="90"/>
  <c r="BD31" i="90"/>
  <c r="AE31" i="90"/>
  <c r="BE31" i="90"/>
  <c r="CG31" i="90"/>
  <c r="CQ31" i="90"/>
  <c r="CR31" i="90"/>
  <c r="CS31" i="90"/>
  <c r="CT31" i="90"/>
  <c r="CU31" i="90"/>
  <c r="CV31" i="90"/>
  <c r="CW31" i="90"/>
  <c r="CX31" i="90"/>
  <c r="CY31" i="90"/>
  <c r="CZ31" i="90"/>
  <c r="DA31" i="90"/>
  <c r="DB31" i="90"/>
  <c r="DC31" i="90"/>
  <c r="DF31" i="90"/>
  <c r="DP31" i="90"/>
  <c r="DQ31" i="90"/>
  <c r="DR31" i="90"/>
  <c r="DS31" i="90"/>
  <c r="DT31" i="90"/>
  <c r="DU31" i="90"/>
  <c r="DV31" i="90"/>
  <c r="DW31" i="90"/>
  <c r="DX31" i="90"/>
  <c r="DY31" i="90"/>
  <c r="DZ31" i="90"/>
  <c r="EA31" i="90"/>
  <c r="EB31" i="90"/>
  <c r="EH31" i="90"/>
  <c r="AC32" i="90"/>
  <c r="BC32" i="90"/>
  <c r="AD32" i="90"/>
  <c r="BD32" i="90"/>
  <c r="AE32" i="90"/>
  <c r="BE32" i="90"/>
  <c r="CG32" i="90"/>
  <c r="CQ32" i="90"/>
  <c r="CR32" i="90"/>
  <c r="CS32" i="90"/>
  <c r="CT32" i="90"/>
  <c r="CU32" i="90"/>
  <c r="CV32" i="90"/>
  <c r="CW32" i="90"/>
  <c r="CX32" i="90"/>
  <c r="CY32" i="90"/>
  <c r="CZ32" i="90"/>
  <c r="DA32" i="90"/>
  <c r="DB32" i="90"/>
  <c r="DC32" i="90"/>
  <c r="DF32" i="90"/>
  <c r="DP32" i="90"/>
  <c r="DQ32" i="90"/>
  <c r="DR32" i="90"/>
  <c r="DS32" i="90"/>
  <c r="DT32" i="90"/>
  <c r="DU32" i="90"/>
  <c r="DV32" i="90"/>
  <c r="DW32" i="90"/>
  <c r="DX32" i="90"/>
  <c r="DY32" i="90"/>
  <c r="DZ32" i="90"/>
  <c r="EA32" i="90"/>
  <c r="EB32" i="90"/>
  <c r="EH32" i="90"/>
  <c r="AC33" i="90"/>
  <c r="BC33" i="90"/>
  <c r="AD33" i="90"/>
  <c r="BD33" i="90"/>
  <c r="AE33" i="90"/>
  <c r="BE33" i="90"/>
  <c r="CG33" i="90"/>
  <c r="CQ33" i="90"/>
  <c r="CR33" i="90"/>
  <c r="CS33" i="90"/>
  <c r="CT33" i="90"/>
  <c r="CU33" i="90"/>
  <c r="CV33" i="90"/>
  <c r="CW33" i="90"/>
  <c r="CX33" i="90"/>
  <c r="CY33" i="90"/>
  <c r="CZ33" i="90"/>
  <c r="DA33" i="90"/>
  <c r="DB33" i="90"/>
  <c r="DC33" i="90"/>
  <c r="DF33" i="90"/>
  <c r="DP33" i="90"/>
  <c r="DQ33" i="90"/>
  <c r="DR33" i="90"/>
  <c r="DS33" i="90"/>
  <c r="DT33" i="90"/>
  <c r="DU33" i="90"/>
  <c r="DV33" i="90"/>
  <c r="DW33" i="90"/>
  <c r="DX33" i="90"/>
  <c r="DY33" i="90"/>
  <c r="DZ33" i="90"/>
  <c r="EA33" i="90"/>
  <c r="EB33" i="90"/>
  <c r="EH33" i="90"/>
  <c r="AC34" i="90"/>
  <c r="BC34" i="90"/>
  <c r="AD34" i="90"/>
  <c r="BD34" i="90"/>
  <c r="AE34" i="90"/>
  <c r="BE34" i="90"/>
  <c r="CG34" i="90"/>
  <c r="CQ34" i="90"/>
  <c r="CR34" i="90"/>
  <c r="CS34" i="90"/>
  <c r="CT34" i="90"/>
  <c r="CU34" i="90"/>
  <c r="CV34" i="90"/>
  <c r="CW34" i="90"/>
  <c r="CX34" i="90"/>
  <c r="CY34" i="90"/>
  <c r="CZ34" i="90"/>
  <c r="DA34" i="90"/>
  <c r="DB34" i="90"/>
  <c r="DC34" i="90"/>
  <c r="DF34" i="90"/>
  <c r="DP34" i="90"/>
  <c r="DQ34" i="90"/>
  <c r="DR34" i="90"/>
  <c r="DS34" i="90"/>
  <c r="DT34" i="90"/>
  <c r="DU34" i="90"/>
  <c r="DV34" i="90"/>
  <c r="DW34" i="90"/>
  <c r="DX34" i="90"/>
  <c r="DY34" i="90"/>
  <c r="DZ34" i="90"/>
  <c r="EA34" i="90"/>
  <c r="EB34" i="90"/>
  <c r="EH34" i="90"/>
  <c r="AC35" i="90"/>
  <c r="BC35" i="90"/>
  <c r="AD35" i="90"/>
  <c r="BD35" i="90"/>
  <c r="AE35" i="90"/>
  <c r="BE35" i="90"/>
  <c r="CG35" i="90"/>
  <c r="CQ35" i="90"/>
  <c r="CR35" i="90"/>
  <c r="CS35" i="90"/>
  <c r="CT35" i="90"/>
  <c r="CU35" i="90"/>
  <c r="CV35" i="90"/>
  <c r="CW35" i="90"/>
  <c r="CX35" i="90"/>
  <c r="CY35" i="90"/>
  <c r="CZ35" i="90"/>
  <c r="DA35" i="90"/>
  <c r="DB35" i="90"/>
  <c r="DC35" i="90"/>
  <c r="DF35" i="90"/>
  <c r="DP35" i="90"/>
  <c r="DQ35" i="90"/>
  <c r="DR35" i="90"/>
  <c r="DS35" i="90"/>
  <c r="DT35" i="90"/>
  <c r="DU35" i="90"/>
  <c r="DV35" i="90"/>
  <c r="DW35" i="90"/>
  <c r="DX35" i="90"/>
  <c r="DY35" i="90"/>
  <c r="DZ35" i="90"/>
  <c r="EA35" i="90"/>
  <c r="EB35" i="90"/>
  <c r="EH35" i="90"/>
  <c r="AC36" i="90"/>
  <c r="BC36" i="90"/>
  <c r="AD36" i="90"/>
  <c r="BD36" i="90"/>
  <c r="AE36" i="90"/>
  <c r="BE36" i="90"/>
  <c r="CG36" i="90"/>
  <c r="CQ36" i="90"/>
  <c r="CR36" i="90"/>
  <c r="CS36" i="90"/>
  <c r="CT36" i="90"/>
  <c r="CU36" i="90"/>
  <c r="CV36" i="90"/>
  <c r="CW36" i="90"/>
  <c r="CX36" i="90"/>
  <c r="CY36" i="90"/>
  <c r="CZ36" i="90"/>
  <c r="DA36" i="90"/>
  <c r="DB36" i="90"/>
  <c r="DC36" i="90"/>
  <c r="DF36" i="90"/>
  <c r="DP36" i="90"/>
  <c r="DQ36" i="90"/>
  <c r="DR36" i="90"/>
  <c r="DS36" i="90"/>
  <c r="DT36" i="90"/>
  <c r="DU36" i="90"/>
  <c r="DV36" i="90"/>
  <c r="DW36" i="90"/>
  <c r="DX36" i="90"/>
  <c r="DY36" i="90"/>
  <c r="DZ36" i="90"/>
  <c r="EA36" i="90"/>
  <c r="EB36" i="90"/>
  <c r="EH36" i="90"/>
  <c r="AC37" i="90"/>
  <c r="BC37" i="90"/>
  <c r="AD37" i="90"/>
  <c r="BD37" i="90"/>
  <c r="AE37" i="90"/>
  <c r="BE37" i="90"/>
  <c r="CG37" i="90"/>
  <c r="CQ37" i="90"/>
  <c r="CR37" i="90"/>
  <c r="CS37" i="90"/>
  <c r="CT37" i="90"/>
  <c r="CU37" i="90"/>
  <c r="CV37" i="90"/>
  <c r="CW37" i="90"/>
  <c r="CX37" i="90"/>
  <c r="CY37" i="90"/>
  <c r="CZ37" i="90"/>
  <c r="DA37" i="90"/>
  <c r="DB37" i="90"/>
  <c r="DC37" i="90"/>
  <c r="DF37" i="90"/>
  <c r="DP37" i="90"/>
  <c r="DQ37" i="90"/>
  <c r="DR37" i="90"/>
  <c r="DS37" i="90"/>
  <c r="DT37" i="90"/>
  <c r="DU37" i="90"/>
  <c r="DV37" i="90"/>
  <c r="DW37" i="90"/>
  <c r="DX37" i="90"/>
  <c r="DY37" i="90"/>
  <c r="DZ37" i="90"/>
  <c r="EA37" i="90"/>
  <c r="EB37" i="90"/>
  <c r="EH37" i="90"/>
  <c r="AC38" i="90"/>
  <c r="BC38" i="90"/>
  <c r="AD38" i="90"/>
  <c r="BD38" i="90"/>
  <c r="AE38" i="90"/>
  <c r="BE38" i="90"/>
  <c r="CG38" i="90"/>
  <c r="CO38" i="90"/>
  <c r="CP38" i="90"/>
  <c r="CQ38" i="90"/>
  <c r="CR38" i="90"/>
  <c r="CS38" i="90"/>
  <c r="CT38" i="90"/>
  <c r="CU38" i="90"/>
  <c r="CV38" i="90"/>
  <c r="CW38" i="90"/>
  <c r="CX38" i="90"/>
  <c r="CY38" i="90"/>
  <c r="CZ38" i="90"/>
  <c r="DA38" i="90"/>
  <c r="DB38" i="90"/>
  <c r="DC38" i="90"/>
  <c r="DF38" i="90"/>
  <c r="DN38" i="90"/>
  <c r="DO38" i="90"/>
  <c r="DP38" i="90"/>
  <c r="DQ38" i="90"/>
  <c r="DR38" i="90"/>
  <c r="DS38" i="90"/>
  <c r="DT38" i="90"/>
  <c r="DU38" i="90"/>
  <c r="DV38" i="90"/>
  <c r="DW38" i="90"/>
  <c r="DX38" i="90"/>
  <c r="DY38" i="90"/>
  <c r="DZ38" i="90"/>
  <c r="EA38" i="90"/>
  <c r="EB38" i="90"/>
  <c r="EH38" i="90"/>
  <c r="AC39" i="90"/>
  <c r="BC39" i="90"/>
  <c r="AD39" i="90"/>
  <c r="BD39" i="90"/>
  <c r="AE39" i="90"/>
  <c r="BE39" i="90"/>
  <c r="CG39" i="90"/>
  <c r="CO39" i="90"/>
  <c r="CP39" i="90"/>
  <c r="CQ39" i="90"/>
  <c r="CR39" i="90"/>
  <c r="CS39" i="90"/>
  <c r="CT39" i="90"/>
  <c r="CU39" i="90"/>
  <c r="CV39" i="90"/>
  <c r="CW39" i="90"/>
  <c r="CX39" i="90"/>
  <c r="CY39" i="90"/>
  <c r="CZ39" i="90"/>
  <c r="DA39" i="90"/>
  <c r="DB39" i="90"/>
  <c r="DC39" i="90"/>
  <c r="DF39" i="90"/>
  <c r="DN39" i="90"/>
  <c r="DO39" i="90"/>
  <c r="DP39" i="90"/>
  <c r="DQ39" i="90"/>
  <c r="DR39" i="90"/>
  <c r="DS39" i="90"/>
  <c r="DT39" i="90"/>
  <c r="DU39" i="90"/>
  <c r="DV39" i="90"/>
  <c r="DW39" i="90"/>
  <c r="DX39" i="90"/>
  <c r="DY39" i="90"/>
  <c r="DZ39" i="90"/>
  <c r="EA39" i="90"/>
  <c r="EB39" i="90"/>
  <c r="EH39" i="90"/>
  <c r="AC40" i="90"/>
  <c r="BC40" i="90"/>
  <c r="AD40" i="90"/>
  <c r="BD40" i="90"/>
  <c r="AE40" i="90"/>
  <c r="BE40" i="90"/>
  <c r="CG40" i="90"/>
  <c r="CO40" i="90"/>
  <c r="CP40" i="90"/>
  <c r="CQ40" i="90"/>
  <c r="CR40" i="90"/>
  <c r="CS40" i="90"/>
  <c r="CT40" i="90"/>
  <c r="CU40" i="90"/>
  <c r="CV40" i="90"/>
  <c r="CW40" i="90"/>
  <c r="CX40" i="90"/>
  <c r="CY40" i="90"/>
  <c r="CZ40" i="90"/>
  <c r="DA40" i="90"/>
  <c r="DB40" i="90"/>
  <c r="DC40" i="90"/>
  <c r="DF40" i="90"/>
  <c r="DN40" i="90"/>
  <c r="DO40" i="90"/>
  <c r="DP40" i="90"/>
  <c r="DQ40" i="90"/>
  <c r="DR40" i="90"/>
  <c r="DS40" i="90"/>
  <c r="DT40" i="90"/>
  <c r="DU40" i="90"/>
  <c r="DV40" i="90"/>
  <c r="DW40" i="90"/>
  <c r="DX40" i="90"/>
  <c r="DY40" i="90"/>
  <c r="DZ40" i="90"/>
  <c r="EA40" i="90"/>
  <c r="EB40" i="90"/>
  <c r="EH40" i="90"/>
  <c r="AC41" i="90"/>
  <c r="BC41" i="90"/>
  <c r="AD41" i="90"/>
  <c r="BD41" i="90"/>
  <c r="AE41" i="90"/>
  <c r="BE41" i="90"/>
  <c r="CG41" i="90"/>
  <c r="CO41" i="90"/>
  <c r="CP41" i="90"/>
  <c r="CQ41" i="90"/>
  <c r="CR41" i="90"/>
  <c r="CS41" i="90"/>
  <c r="CT41" i="90"/>
  <c r="CU41" i="90"/>
  <c r="CV41" i="90"/>
  <c r="CW41" i="90"/>
  <c r="CX41" i="90"/>
  <c r="CY41" i="90"/>
  <c r="CZ41" i="90"/>
  <c r="DA41" i="90"/>
  <c r="DB41" i="90"/>
  <c r="DC41" i="90"/>
  <c r="DF41" i="90"/>
  <c r="DN41" i="90"/>
  <c r="DO41" i="90"/>
  <c r="DP41" i="90"/>
  <c r="DQ41" i="90"/>
  <c r="DR41" i="90"/>
  <c r="DS41" i="90"/>
  <c r="DT41" i="90"/>
  <c r="DU41" i="90"/>
  <c r="DV41" i="90"/>
  <c r="DW41" i="90"/>
  <c r="DX41" i="90"/>
  <c r="DY41" i="90"/>
  <c r="DZ41" i="90"/>
  <c r="EA41" i="90"/>
  <c r="EB41" i="90"/>
  <c r="EH41" i="90"/>
  <c r="AC42" i="90"/>
  <c r="BC42" i="90"/>
  <c r="AD42" i="90"/>
  <c r="BD42" i="90"/>
  <c r="AE42" i="90"/>
  <c r="BE42" i="90"/>
  <c r="CG42" i="90"/>
  <c r="CO42" i="90"/>
  <c r="CP42" i="90"/>
  <c r="CQ42" i="90"/>
  <c r="CR42" i="90"/>
  <c r="CS42" i="90"/>
  <c r="CT42" i="90"/>
  <c r="CU42" i="90"/>
  <c r="CV42" i="90"/>
  <c r="CW42" i="90"/>
  <c r="CX42" i="90"/>
  <c r="CY42" i="90"/>
  <c r="CZ42" i="90"/>
  <c r="DA42" i="90"/>
  <c r="DB42" i="90"/>
  <c r="DC42" i="90"/>
  <c r="DF42" i="90"/>
  <c r="DN42" i="90"/>
  <c r="DO42" i="90"/>
  <c r="DP42" i="90"/>
  <c r="DQ42" i="90"/>
  <c r="DR42" i="90"/>
  <c r="DS42" i="90"/>
  <c r="DT42" i="90"/>
  <c r="DU42" i="90"/>
  <c r="DV42" i="90"/>
  <c r="DW42" i="90"/>
  <c r="DX42" i="90"/>
  <c r="DY42" i="90"/>
  <c r="DZ42" i="90"/>
  <c r="EA42" i="90"/>
  <c r="EB42" i="90"/>
  <c r="EH42" i="90"/>
  <c r="AC43" i="90"/>
  <c r="BC43" i="90"/>
  <c r="AD43" i="90"/>
  <c r="BD43" i="90"/>
  <c r="AE43" i="90"/>
  <c r="BE43" i="90"/>
  <c r="CG43" i="90"/>
  <c r="CO43" i="90"/>
  <c r="CP43" i="90"/>
  <c r="CQ43" i="90"/>
  <c r="CR43" i="90"/>
  <c r="CS43" i="90"/>
  <c r="CT43" i="90"/>
  <c r="CU43" i="90"/>
  <c r="CV43" i="90"/>
  <c r="CW43" i="90"/>
  <c r="CX43" i="90"/>
  <c r="CY43" i="90"/>
  <c r="CZ43" i="90"/>
  <c r="DA43" i="90"/>
  <c r="DB43" i="90"/>
  <c r="DC43" i="90"/>
  <c r="DF43" i="90"/>
  <c r="DN43" i="90"/>
  <c r="DO43" i="90"/>
  <c r="DP43" i="90"/>
  <c r="DQ43" i="90"/>
  <c r="DR43" i="90"/>
  <c r="DS43" i="90"/>
  <c r="DT43" i="90"/>
  <c r="DU43" i="90"/>
  <c r="DV43" i="90"/>
  <c r="DW43" i="90"/>
  <c r="DX43" i="90"/>
  <c r="DY43" i="90"/>
  <c r="DZ43" i="90"/>
  <c r="EA43" i="90"/>
  <c r="EB43" i="90"/>
  <c r="EH43" i="90"/>
  <c r="AC44" i="90"/>
  <c r="BC44" i="90"/>
  <c r="AD44" i="90"/>
  <c r="BD44" i="90"/>
  <c r="AE44" i="90"/>
  <c r="BE44" i="90"/>
  <c r="CG44" i="90"/>
  <c r="CO44" i="90"/>
  <c r="CP44" i="90"/>
  <c r="CQ44" i="90"/>
  <c r="CR44" i="90"/>
  <c r="CS44" i="90"/>
  <c r="CT44" i="90"/>
  <c r="CU44" i="90"/>
  <c r="CV44" i="90"/>
  <c r="CW44" i="90"/>
  <c r="CX44" i="90"/>
  <c r="CY44" i="90"/>
  <c r="CZ44" i="90"/>
  <c r="DA44" i="90"/>
  <c r="DB44" i="90"/>
  <c r="DC44" i="90"/>
  <c r="DF44" i="90"/>
  <c r="DN44" i="90"/>
  <c r="DO44" i="90"/>
  <c r="DP44" i="90"/>
  <c r="DQ44" i="90"/>
  <c r="DR44" i="90"/>
  <c r="DS44" i="90"/>
  <c r="DT44" i="90"/>
  <c r="DU44" i="90"/>
  <c r="DV44" i="90"/>
  <c r="DW44" i="90"/>
  <c r="DX44" i="90"/>
  <c r="DY44" i="90"/>
  <c r="DZ44" i="90"/>
  <c r="EA44" i="90"/>
  <c r="EB44" i="90"/>
  <c r="EH44" i="90"/>
  <c r="AC45" i="90"/>
  <c r="BC45" i="90"/>
  <c r="AD45" i="90"/>
  <c r="BD45" i="90"/>
  <c r="AE45" i="90"/>
  <c r="BE45" i="90"/>
  <c r="CG45" i="90"/>
  <c r="CO45" i="90"/>
  <c r="CP45" i="90"/>
  <c r="CQ45" i="90"/>
  <c r="CR45" i="90"/>
  <c r="CS45" i="90"/>
  <c r="CT45" i="90"/>
  <c r="CU45" i="90"/>
  <c r="CV45" i="90"/>
  <c r="CW45" i="90"/>
  <c r="CX45" i="90"/>
  <c r="CY45" i="90"/>
  <c r="CZ45" i="90"/>
  <c r="DA45" i="90"/>
  <c r="DB45" i="90"/>
  <c r="DC45" i="90"/>
  <c r="DF45" i="90"/>
  <c r="DN45" i="90"/>
  <c r="DO45" i="90"/>
  <c r="DP45" i="90"/>
  <c r="DQ45" i="90"/>
  <c r="DR45" i="90"/>
  <c r="DS45" i="90"/>
  <c r="DT45" i="90"/>
  <c r="DU45" i="90"/>
  <c r="DV45" i="90"/>
  <c r="DW45" i="90"/>
  <c r="DX45" i="90"/>
  <c r="DY45" i="90"/>
  <c r="DZ45" i="90"/>
  <c r="EA45" i="90"/>
  <c r="EB45" i="90"/>
  <c r="EH45" i="90"/>
  <c r="AC46" i="90"/>
  <c r="AD46" i="90"/>
  <c r="BD46" i="90"/>
  <c r="AE46" i="90"/>
  <c r="BE46" i="90"/>
  <c r="CG46" i="90"/>
  <c r="CO46" i="90"/>
  <c r="CP46" i="90"/>
  <c r="CQ46" i="90"/>
  <c r="CR46" i="90"/>
  <c r="CS46" i="90"/>
  <c r="CT46" i="90"/>
  <c r="CU46" i="90"/>
  <c r="CV46" i="90"/>
  <c r="CW46" i="90"/>
  <c r="CX46" i="90"/>
  <c r="CY46" i="90"/>
  <c r="CZ46" i="90"/>
  <c r="DA46" i="90"/>
  <c r="DB46" i="90"/>
  <c r="DC46" i="90"/>
  <c r="DF46" i="90"/>
  <c r="DN46" i="90"/>
  <c r="DO46" i="90"/>
  <c r="DP46" i="90"/>
  <c r="DQ46" i="90"/>
  <c r="DR46" i="90"/>
  <c r="DS46" i="90"/>
  <c r="DT46" i="90"/>
  <c r="DU46" i="90"/>
  <c r="DV46" i="90"/>
  <c r="DW46" i="90"/>
  <c r="DX46" i="90"/>
  <c r="DY46" i="90"/>
  <c r="DZ46" i="90"/>
  <c r="EA46" i="90"/>
  <c r="EB46" i="90"/>
  <c r="EH46" i="90"/>
  <c r="AC47" i="90"/>
  <c r="BC47" i="90"/>
  <c r="AD47" i="90"/>
  <c r="BD47" i="90"/>
  <c r="AE47" i="90"/>
  <c r="BE47" i="90"/>
  <c r="CG47" i="90"/>
  <c r="CO47" i="90"/>
  <c r="CP47" i="90"/>
  <c r="CQ47" i="90"/>
  <c r="CR47" i="90"/>
  <c r="CS47" i="90"/>
  <c r="CT47" i="90"/>
  <c r="CU47" i="90"/>
  <c r="CV47" i="90"/>
  <c r="CW47" i="90"/>
  <c r="CX47" i="90"/>
  <c r="CY47" i="90"/>
  <c r="CZ47" i="90"/>
  <c r="DA47" i="90"/>
  <c r="DB47" i="90"/>
  <c r="DC47" i="90"/>
  <c r="DF47" i="90"/>
  <c r="DN47" i="90"/>
  <c r="DO47" i="90"/>
  <c r="DP47" i="90"/>
  <c r="DQ47" i="90"/>
  <c r="DR47" i="90"/>
  <c r="DS47" i="90"/>
  <c r="DT47" i="90"/>
  <c r="DU47" i="90"/>
  <c r="DV47" i="90"/>
  <c r="DW47" i="90"/>
  <c r="DX47" i="90"/>
  <c r="DY47" i="90"/>
  <c r="DZ47" i="90"/>
  <c r="EA47" i="90"/>
  <c r="EB47" i="90"/>
  <c r="EH47" i="90"/>
  <c r="AC48" i="90"/>
  <c r="BC48" i="90"/>
  <c r="AD48" i="90"/>
  <c r="BD48" i="90"/>
  <c r="AE48" i="90"/>
  <c r="BE48" i="90"/>
  <c r="CG48" i="90"/>
  <c r="CO48" i="90"/>
  <c r="CP48" i="90"/>
  <c r="CQ48" i="90"/>
  <c r="CR48" i="90"/>
  <c r="CS48" i="90"/>
  <c r="CT48" i="90"/>
  <c r="CU48" i="90"/>
  <c r="CV48" i="90"/>
  <c r="CW48" i="90"/>
  <c r="CX48" i="90"/>
  <c r="CY48" i="90"/>
  <c r="CZ48" i="90"/>
  <c r="DA48" i="90"/>
  <c r="DB48" i="90"/>
  <c r="DC48" i="90"/>
  <c r="DF48" i="90"/>
  <c r="DN48" i="90"/>
  <c r="DO48" i="90"/>
  <c r="DP48" i="90"/>
  <c r="DQ48" i="90"/>
  <c r="DR48" i="90"/>
  <c r="DS48" i="90"/>
  <c r="DT48" i="90"/>
  <c r="DU48" i="90"/>
  <c r="DV48" i="90"/>
  <c r="DW48" i="90"/>
  <c r="DX48" i="90"/>
  <c r="DY48" i="90"/>
  <c r="DZ48" i="90"/>
  <c r="EA48" i="90"/>
  <c r="EB48" i="90"/>
  <c r="EH48" i="90"/>
  <c r="AC49" i="90"/>
  <c r="BC49" i="90"/>
  <c r="AD49" i="90"/>
  <c r="BD49" i="90"/>
  <c r="AE49" i="90"/>
  <c r="BE49" i="90"/>
  <c r="CG49" i="90"/>
  <c r="CO49" i="90"/>
  <c r="CP49" i="90"/>
  <c r="CQ49" i="90"/>
  <c r="CR49" i="90"/>
  <c r="CS49" i="90"/>
  <c r="CT49" i="90"/>
  <c r="CU49" i="90"/>
  <c r="CV49" i="90"/>
  <c r="CW49" i="90"/>
  <c r="CX49" i="90"/>
  <c r="CY49" i="90"/>
  <c r="CZ49" i="90"/>
  <c r="DA49" i="90"/>
  <c r="DB49" i="90"/>
  <c r="DC49" i="90"/>
  <c r="DF49" i="90"/>
  <c r="DN49" i="90"/>
  <c r="DO49" i="90"/>
  <c r="DP49" i="90"/>
  <c r="DQ49" i="90"/>
  <c r="DR49" i="90"/>
  <c r="DS49" i="90"/>
  <c r="DT49" i="90"/>
  <c r="DU49" i="90"/>
  <c r="DV49" i="90"/>
  <c r="DW49" i="90"/>
  <c r="DX49" i="90"/>
  <c r="DY49" i="90"/>
  <c r="DZ49" i="90"/>
  <c r="EA49" i="90"/>
  <c r="EB49" i="90"/>
  <c r="EH49" i="90"/>
  <c r="AC50" i="90"/>
  <c r="BC50" i="90"/>
  <c r="AD50" i="90"/>
  <c r="BD50" i="90"/>
  <c r="AE50" i="90"/>
  <c r="BE50" i="90"/>
  <c r="CG50" i="90"/>
  <c r="CM50" i="90"/>
  <c r="CN50" i="90"/>
  <c r="CO50" i="90"/>
  <c r="CP50" i="90"/>
  <c r="CQ50" i="90"/>
  <c r="CR50" i="90"/>
  <c r="CS50" i="90"/>
  <c r="CT50" i="90"/>
  <c r="CU50" i="90"/>
  <c r="CV50" i="90"/>
  <c r="CW50" i="90"/>
  <c r="CX50" i="90"/>
  <c r="CY50" i="90"/>
  <c r="CZ50" i="90"/>
  <c r="DA50" i="90"/>
  <c r="DB50" i="90"/>
  <c r="DC50" i="90"/>
  <c r="DF50" i="90"/>
  <c r="DL50" i="90"/>
  <c r="DM50" i="90"/>
  <c r="DN50" i="90"/>
  <c r="DO50" i="90"/>
  <c r="DP50" i="90"/>
  <c r="DQ50" i="90"/>
  <c r="DR50" i="90"/>
  <c r="DS50" i="90"/>
  <c r="DT50" i="90"/>
  <c r="DU50" i="90"/>
  <c r="DV50" i="90"/>
  <c r="DW50" i="90"/>
  <c r="DX50" i="90"/>
  <c r="DY50" i="90"/>
  <c r="DZ50" i="90"/>
  <c r="EA50" i="90"/>
  <c r="EB50" i="90"/>
  <c r="EH50" i="90"/>
  <c r="AC51" i="90"/>
  <c r="BC51" i="90"/>
  <c r="AD51" i="90"/>
  <c r="BD51" i="90"/>
  <c r="AE51" i="90"/>
  <c r="BE51" i="90"/>
  <c r="CG51" i="90"/>
  <c r="CM51" i="90"/>
  <c r="CN51" i="90"/>
  <c r="CO51" i="90"/>
  <c r="CP51" i="90"/>
  <c r="CQ51" i="90"/>
  <c r="CR51" i="90"/>
  <c r="CS51" i="90"/>
  <c r="CT51" i="90"/>
  <c r="CU51" i="90"/>
  <c r="CV51" i="90"/>
  <c r="CW51" i="90"/>
  <c r="CX51" i="90"/>
  <c r="CY51" i="90"/>
  <c r="CZ51" i="90"/>
  <c r="DA51" i="90"/>
  <c r="DB51" i="90"/>
  <c r="DC51" i="90"/>
  <c r="DF51" i="90"/>
  <c r="DL51" i="90"/>
  <c r="DM51" i="90"/>
  <c r="DN51" i="90"/>
  <c r="DO51" i="90"/>
  <c r="DP51" i="90"/>
  <c r="DQ51" i="90"/>
  <c r="DR51" i="90"/>
  <c r="DS51" i="90"/>
  <c r="DT51" i="90"/>
  <c r="DU51" i="90"/>
  <c r="DV51" i="90"/>
  <c r="DW51" i="90"/>
  <c r="DX51" i="90"/>
  <c r="DY51" i="90"/>
  <c r="DZ51" i="90"/>
  <c r="EA51" i="90"/>
  <c r="EB51" i="90"/>
  <c r="EH51" i="90"/>
  <c r="AC52" i="90"/>
  <c r="BC52" i="90"/>
  <c r="AD52" i="90"/>
  <c r="BD52" i="90"/>
  <c r="AE52" i="90"/>
  <c r="BE52" i="90"/>
  <c r="CG52" i="90"/>
  <c r="CM52" i="90"/>
  <c r="CN52" i="90"/>
  <c r="CO52" i="90"/>
  <c r="CP52" i="90"/>
  <c r="CQ52" i="90"/>
  <c r="CR52" i="90"/>
  <c r="CS52" i="90"/>
  <c r="CT52" i="90"/>
  <c r="CU52" i="90"/>
  <c r="CV52" i="90"/>
  <c r="CW52" i="90"/>
  <c r="CX52" i="90"/>
  <c r="CY52" i="90"/>
  <c r="CZ52" i="90"/>
  <c r="DA52" i="90"/>
  <c r="DB52" i="90"/>
  <c r="DC52" i="90"/>
  <c r="DF52" i="90"/>
  <c r="DL52" i="90"/>
  <c r="DM52" i="90"/>
  <c r="DN52" i="90"/>
  <c r="DO52" i="90"/>
  <c r="DP52" i="90"/>
  <c r="DQ52" i="90"/>
  <c r="DR52" i="90"/>
  <c r="DS52" i="90"/>
  <c r="DT52" i="90"/>
  <c r="DU52" i="90"/>
  <c r="DV52" i="90"/>
  <c r="DW52" i="90"/>
  <c r="DX52" i="90"/>
  <c r="DY52" i="90"/>
  <c r="DZ52" i="90"/>
  <c r="EA52" i="90"/>
  <c r="EB52" i="90"/>
  <c r="EH52" i="90"/>
  <c r="AC53" i="90"/>
  <c r="BC53" i="90"/>
  <c r="AD53" i="90"/>
  <c r="BD53" i="90"/>
  <c r="AE53" i="90"/>
  <c r="BE53" i="90"/>
  <c r="CG53" i="90"/>
  <c r="CM53" i="90"/>
  <c r="CN53" i="90"/>
  <c r="CO53" i="90"/>
  <c r="CP53" i="90"/>
  <c r="CQ53" i="90"/>
  <c r="CR53" i="90"/>
  <c r="CS53" i="90"/>
  <c r="CT53" i="90"/>
  <c r="CU53" i="90"/>
  <c r="CV53" i="90"/>
  <c r="CW53" i="90"/>
  <c r="CX53" i="90"/>
  <c r="CY53" i="90"/>
  <c r="CZ53" i="90"/>
  <c r="DA53" i="90"/>
  <c r="DB53" i="90"/>
  <c r="DC53" i="90"/>
  <c r="DF53" i="90"/>
  <c r="DL53" i="90"/>
  <c r="DM53" i="90"/>
  <c r="DN53" i="90"/>
  <c r="DO53" i="90"/>
  <c r="DP53" i="90"/>
  <c r="DQ53" i="90"/>
  <c r="DR53" i="90"/>
  <c r="DS53" i="90"/>
  <c r="DT53" i="90"/>
  <c r="DU53" i="90"/>
  <c r="DV53" i="90"/>
  <c r="DW53" i="90"/>
  <c r="DX53" i="90"/>
  <c r="DY53" i="90"/>
  <c r="DZ53" i="90"/>
  <c r="EA53" i="90"/>
  <c r="EB53" i="90"/>
  <c r="EH53" i="90"/>
  <c r="AC54" i="90"/>
  <c r="BC54" i="90"/>
  <c r="AD54" i="90"/>
  <c r="BD54" i="90"/>
  <c r="AE54" i="90"/>
  <c r="BE54" i="90"/>
  <c r="CG54" i="90"/>
  <c r="CM54" i="90"/>
  <c r="CN54" i="90"/>
  <c r="CO54" i="90"/>
  <c r="CP54" i="90"/>
  <c r="CQ54" i="90"/>
  <c r="CR54" i="90"/>
  <c r="CS54" i="90"/>
  <c r="CT54" i="90"/>
  <c r="CU54" i="90"/>
  <c r="CV54" i="90"/>
  <c r="CW54" i="90"/>
  <c r="CX54" i="90"/>
  <c r="CY54" i="90"/>
  <c r="CZ54" i="90"/>
  <c r="DA54" i="90"/>
  <c r="DB54" i="90"/>
  <c r="DC54" i="90"/>
  <c r="DF54" i="90"/>
  <c r="DL54" i="90"/>
  <c r="DM54" i="90"/>
  <c r="DN54" i="90"/>
  <c r="DO54" i="90"/>
  <c r="DP54" i="90"/>
  <c r="DQ54" i="90"/>
  <c r="DR54" i="90"/>
  <c r="DS54" i="90"/>
  <c r="DT54" i="90"/>
  <c r="DU54" i="90"/>
  <c r="DV54" i="90"/>
  <c r="DW54" i="90"/>
  <c r="DX54" i="90"/>
  <c r="DY54" i="90"/>
  <c r="DZ54" i="90"/>
  <c r="EA54" i="90"/>
  <c r="EB54" i="90"/>
  <c r="EH54" i="90"/>
  <c r="AC55" i="90"/>
  <c r="BC55" i="90"/>
  <c r="AD55" i="90"/>
  <c r="BD55" i="90"/>
  <c r="AE55" i="90"/>
  <c r="BE55" i="90"/>
  <c r="CG55" i="90"/>
  <c r="CM55" i="90"/>
  <c r="CN55" i="90"/>
  <c r="CO55" i="90"/>
  <c r="CP55" i="90"/>
  <c r="CQ55" i="90"/>
  <c r="CR55" i="90"/>
  <c r="CS55" i="90"/>
  <c r="CT55" i="90"/>
  <c r="CU55" i="90"/>
  <c r="CV55" i="90"/>
  <c r="CW55" i="90"/>
  <c r="CX55" i="90"/>
  <c r="CY55" i="90"/>
  <c r="CZ55" i="90"/>
  <c r="DA55" i="90"/>
  <c r="DB55" i="90"/>
  <c r="DC55" i="90"/>
  <c r="DF55" i="90"/>
  <c r="DL55" i="90"/>
  <c r="DM55" i="90"/>
  <c r="DN55" i="90"/>
  <c r="DO55" i="90"/>
  <c r="DP55" i="90"/>
  <c r="DQ55" i="90"/>
  <c r="DR55" i="90"/>
  <c r="DS55" i="90"/>
  <c r="DT55" i="90"/>
  <c r="DU55" i="90"/>
  <c r="DV55" i="90"/>
  <c r="DW55" i="90"/>
  <c r="DX55" i="90"/>
  <c r="DY55" i="90"/>
  <c r="DZ55" i="90"/>
  <c r="EA55" i="90"/>
  <c r="EB55" i="90"/>
  <c r="EH55" i="90"/>
  <c r="AC56" i="90"/>
  <c r="BC56" i="90"/>
  <c r="AD56" i="90"/>
  <c r="BD56" i="90"/>
  <c r="AE56" i="90"/>
  <c r="BE56" i="90"/>
  <c r="CG56" i="90"/>
  <c r="CM56" i="90"/>
  <c r="CN56" i="90"/>
  <c r="CO56" i="90"/>
  <c r="CP56" i="90"/>
  <c r="CQ56" i="90"/>
  <c r="CR56" i="90"/>
  <c r="CS56" i="90"/>
  <c r="CT56" i="90"/>
  <c r="CU56" i="90"/>
  <c r="CV56" i="90"/>
  <c r="CW56" i="90"/>
  <c r="CX56" i="90"/>
  <c r="CY56" i="90"/>
  <c r="CZ56" i="90"/>
  <c r="DA56" i="90"/>
  <c r="DB56" i="90"/>
  <c r="DC56" i="90"/>
  <c r="DF56" i="90"/>
  <c r="DL56" i="90"/>
  <c r="DM56" i="90"/>
  <c r="DN56" i="90"/>
  <c r="DO56" i="90"/>
  <c r="DP56" i="90"/>
  <c r="DQ56" i="90"/>
  <c r="DR56" i="90"/>
  <c r="DS56" i="90"/>
  <c r="DT56" i="90"/>
  <c r="DU56" i="90"/>
  <c r="DV56" i="90"/>
  <c r="DW56" i="90"/>
  <c r="DX56" i="90"/>
  <c r="DY56" i="90"/>
  <c r="DZ56" i="90"/>
  <c r="EA56" i="90"/>
  <c r="EB56" i="90"/>
  <c r="EH56" i="90"/>
  <c r="AC57" i="90"/>
  <c r="BC57" i="90"/>
  <c r="AD57" i="90"/>
  <c r="BD57" i="90"/>
  <c r="AE57" i="90"/>
  <c r="BE57" i="90"/>
  <c r="CG57" i="90"/>
  <c r="CM57" i="90"/>
  <c r="CN57" i="90"/>
  <c r="CO57" i="90"/>
  <c r="CP57" i="90"/>
  <c r="CQ57" i="90"/>
  <c r="CR57" i="90"/>
  <c r="CS57" i="90"/>
  <c r="CT57" i="90"/>
  <c r="CU57" i="90"/>
  <c r="CV57" i="90"/>
  <c r="CW57" i="90"/>
  <c r="CX57" i="90"/>
  <c r="CY57" i="90"/>
  <c r="CZ57" i="90"/>
  <c r="DA57" i="90"/>
  <c r="DB57" i="90"/>
  <c r="DC57" i="90"/>
  <c r="DF57" i="90"/>
  <c r="DL57" i="90"/>
  <c r="DM57" i="90"/>
  <c r="DN57" i="90"/>
  <c r="DO57" i="90"/>
  <c r="DP57" i="90"/>
  <c r="DQ57" i="90"/>
  <c r="DR57" i="90"/>
  <c r="DS57" i="90"/>
  <c r="DT57" i="90"/>
  <c r="DU57" i="90"/>
  <c r="DV57" i="90"/>
  <c r="DW57" i="90"/>
  <c r="DX57" i="90"/>
  <c r="DY57" i="90"/>
  <c r="DZ57" i="90"/>
  <c r="EA57" i="90"/>
  <c r="EB57" i="90"/>
  <c r="EH57" i="90"/>
  <c r="AC58" i="90"/>
  <c r="BC58" i="90"/>
  <c r="AD58" i="90"/>
  <c r="BD58" i="90"/>
  <c r="AE58" i="90"/>
  <c r="BE58" i="90"/>
  <c r="CG58" i="90"/>
  <c r="CM58" i="90"/>
  <c r="CN58" i="90"/>
  <c r="CO58" i="90"/>
  <c r="CP58" i="90"/>
  <c r="CQ58" i="90"/>
  <c r="CR58" i="90"/>
  <c r="CS58" i="90"/>
  <c r="CT58" i="90"/>
  <c r="CU58" i="90"/>
  <c r="CV58" i="90"/>
  <c r="CW58" i="90"/>
  <c r="CX58" i="90"/>
  <c r="CY58" i="90"/>
  <c r="CZ58" i="90"/>
  <c r="DA58" i="90"/>
  <c r="DB58" i="90"/>
  <c r="DC58" i="90"/>
  <c r="DF58" i="90"/>
  <c r="DL58" i="90"/>
  <c r="DM58" i="90"/>
  <c r="DN58" i="90"/>
  <c r="DO58" i="90"/>
  <c r="DP58" i="90"/>
  <c r="DQ58" i="90"/>
  <c r="DR58" i="90"/>
  <c r="DS58" i="90"/>
  <c r="DT58" i="90"/>
  <c r="DU58" i="90"/>
  <c r="DV58" i="90"/>
  <c r="DW58" i="90"/>
  <c r="DX58" i="90"/>
  <c r="DY58" i="90"/>
  <c r="DZ58" i="90"/>
  <c r="EA58" i="90"/>
  <c r="EB58" i="90"/>
  <c r="EH58" i="90"/>
  <c r="AC59" i="90"/>
  <c r="BC59" i="90"/>
  <c r="AD59" i="90"/>
  <c r="BD59" i="90"/>
  <c r="AE59" i="90"/>
  <c r="BE59" i="90"/>
  <c r="CG59" i="90"/>
  <c r="CM59" i="90"/>
  <c r="CN59" i="90"/>
  <c r="CO59" i="90"/>
  <c r="CP59" i="90"/>
  <c r="CQ59" i="90"/>
  <c r="CR59" i="90"/>
  <c r="CS59" i="90"/>
  <c r="CT59" i="90"/>
  <c r="CU59" i="90"/>
  <c r="CV59" i="90"/>
  <c r="CW59" i="90"/>
  <c r="CX59" i="90"/>
  <c r="CY59" i="90"/>
  <c r="CZ59" i="90"/>
  <c r="DA59" i="90"/>
  <c r="DB59" i="90"/>
  <c r="DC59" i="90"/>
  <c r="DF59" i="90"/>
  <c r="DL59" i="90"/>
  <c r="DM59" i="90"/>
  <c r="DN59" i="90"/>
  <c r="DO59" i="90"/>
  <c r="DP59" i="90"/>
  <c r="DQ59" i="90"/>
  <c r="DR59" i="90"/>
  <c r="DS59" i="90"/>
  <c r="DT59" i="90"/>
  <c r="DU59" i="90"/>
  <c r="DV59" i="90"/>
  <c r="DW59" i="90"/>
  <c r="DX59" i="90"/>
  <c r="DY59" i="90"/>
  <c r="DZ59" i="90"/>
  <c r="EA59" i="90"/>
  <c r="EB59" i="90"/>
  <c r="EH59" i="90"/>
  <c r="AC60" i="90"/>
  <c r="BC60" i="90"/>
  <c r="AD60" i="90"/>
  <c r="BD60" i="90"/>
  <c r="AE60" i="90"/>
  <c r="BE60" i="90"/>
  <c r="CG60" i="90"/>
  <c r="CM60" i="90"/>
  <c r="CN60" i="90"/>
  <c r="CO60" i="90"/>
  <c r="CP60" i="90"/>
  <c r="CQ60" i="90"/>
  <c r="CR60" i="90"/>
  <c r="CS60" i="90"/>
  <c r="CT60" i="90"/>
  <c r="CU60" i="90"/>
  <c r="CV60" i="90"/>
  <c r="CW60" i="90"/>
  <c r="CX60" i="90"/>
  <c r="CY60" i="90"/>
  <c r="CZ60" i="90"/>
  <c r="DA60" i="90"/>
  <c r="DB60" i="90"/>
  <c r="DC60" i="90"/>
  <c r="DF60" i="90"/>
  <c r="DL60" i="90"/>
  <c r="DM60" i="90"/>
  <c r="DN60" i="90"/>
  <c r="DO60" i="90"/>
  <c r="DP60" i="90"/>
  <c r="DQ60" i="90"/>
  <c r="DR60" i="90"/>
  <c r="DS60" i="90"/>
  <c r="DT60" i="90"/>
  <c r="DU60" i="90"/>
  <c r="DV60" i="90"/>
  <c r="DW60" i="90"/>
  <c r="DX60" i="90"/>
  <c r="DY60" i="90"/>
  <c r="DZ60" i="90"/>
  <c r="EA60" i="90"/>
  <c r="EB60" i="90"/>
  <c r="EH60" i="90"/>
  <c r="AC61" i="90"/>
  <c r="BC61" i="90"/>
  <c r="AD61" i="90"/>
  <c r="BD61" i="90"/>
  <c r="AE61" i="90"/>
  <c r="BE61" i="90"/>
  <c r="CG61" i="90"/>
  <c r="CM61" i="90"/>
  <c r="CN61" i="90"/>
  <c r="CO61" i="90"/>
  <c r="CP61" i="90"/>
  <c r="CQ61" i="90"/>
  <c r="CR61" i="90"/>
  <c r="CS61" i="90"/>
  <c r="CT61" i="90"/>
  <c r="CU61" i="90"/>
  <c r="CV61" i="90"/>
  <c r="CW61" i="90"/>
  <c r="CX61" i="90"/>
  <c r="CY61" i="90"/>
  <c r="CZ61" i="90"/>
  <c r="DA61" i="90"/>
  <c r="DB61" i="90"/>
  <c r="DC61" i="90"/>
  <c r="DF61" i="90"/>
  <c r="DL61" i="90"/>
  <c r="DM61" i="90"/>
  <c r="DN61" i="90"/>
  <c r="DO61" i="90"/>
  <c r="DP61" i="90"/>
  <c r="DQ61" i="90"/>
  <c r="DR61" i="90"/>
  <c r="DS61" i="90"/>
  <c r="DT61" i="90"/>
  <c r="DU61" i="90"/>
  <c r="DV61" i="90"/>
  <c r="DW61" i="90"/>
  <c r="DX61" i="90"/>
  <c r="DY61" i="90"/>
  <c r="DZ61" i="90"/>
  <c r="EA61" i="90"/>
  <c r="EB61" i="90"/>
  <c r="EH61" i="90"/>
  <c r="AC62" i="90"/>
  <c r="BC62" i="90"/>
  <c r="AD62" i="90"/>
  <c r="BD62" i="90"/>
  <c r="AE62" i="90"/>
  <c r="BE62" i="90"/>
  <c r="CG62" i="90"/>
  <c r="CJ62" i="90"/>
  <c r="CK62" i="90"/>
  <c r="CL62" i="90"/>
  <c r="CM62" i="90"/>
  <c r="CN62" i="90"/>
  <c r="CO62" i="90"/>
  <c r="CP62" i="90"/>
  <c r="CQ62" i="90"/>
  <c r="CR62" i="90"/>
  <c r="CS62" i="90"/>
  <c r="CT62" i="90"/>
  <c r="CU62" i="90"/>
  <c r="CV62" i="90"/>
  <c r="CW62" i="90"/>
  <c r="CX62" i="90"/>
  <c r="CY62" i="90"/>
  <c r="CZ62" i="90"/>
  <c r="DA62" i="90"/>
  <c r="DB62" i="90"/>
  <c r="DC62" i="90"/>
  <c r="DF62" i="90"/>
  <c r="DI62" i="90"/>
  <c r="DJ62" i="90"/>
  <c r="DK62" i="90"/>
  <c r="DL62" i="90"/>
  <c r="DM62" i="90"/>
  <c r="DN62" i="90"/>
  <c r="DO62" i="90"/>
  <c r="DP62" i="90"/>
  <c r="DQ62" i="90"/>
  <c r="DR62" i="90"/>
  <c r="DS62" i="90"/>
  <c r="DT62" i="90"/>
  <c r="DU62" i="90"/>
  <c r="DV62" i="90"/>
  <c r="DW62" i="90"/>
  <c r="DX62" i="90"/>
  <c r="DY62" i="90"/>
  <c r="DZ62" i="90"/>
  <c r="EA62" i="90"/>
  <c r="EB62" i="90"/>
  <c r="EH62" i="90"/>
  <c r="AC63" i="90"/>
  <c r="BC63" i="90"/>
  <c r="AD63" i="90"/>
  <c r="BD63" i="90"/>
  <c r="AE63" i="90"/>
  <c r="BE63" i="90"/>
  <c r="CG63" i="90"/>
  <c r="CJ63" i="90"/>
  <c r="CK63" i="90"/>
  <c r="CL63" i="90"/>
  <c r="CM63" i="90"/>
  <c r="CN63" i="90"/>
  <c r="CO63" i="90"/>
  <c r="CP63" i="90"/>
  <c r="CQ63" i="90"/>
  <c r="CR63" i="90"/>
  <c r="CS63" i="90"/>
  <c r="CT63" i="90"/>
  <c r="CU63" i="90"/>
  <c r="CV63" i="90"/>
  <c r="CW63" i="90"/>
  <c r="CX63" i="90"/>
  <c r="CY63" i="90"/>
  <c r="CZ63" i="90"/>
  <c r="DA63" i="90"/>
  <c r="DB63" i="90"/>
  <c r="DC63" i="90"/>
  <c r="DF63" i="90"/>
  <c r="DI63" i="90"/>
  <c r="DJ63" i="90"/>
  <c r="DK63" i="90"/>
  <c r="DL63" i="90"/>
  <c r="DM63" i="90"/>
  <c r="DN63" i="90"/>
  <c r="DO63" i="90"/>
  <c r="DP63" i="90"/>
  <c r="DQ63" i="90"/>
  <c r="DR63" i="90"/>
  <c r="DS63" i="90"/>
  <c r="DT63" i="90"/>
  <c r="DU63" i="90"/>
  <c r="DV63" i="90"/>
  <c r="DW63" i="90"/>
  <c r="DX63" i="90"/>
  <c r="DY63" i="90"/>
  <c r="DZ63" i="90"/>
  <c r="EA63" i="90"/>
  <c r="EB63" i="90"/>
  <c r="EH63" i="90"/>
  <c r="AC64" i="90"/>
  <c r="BC64" i="90"/>
  <c r="AD64" i="90"/>
  <c r="BD64" i="90"/>
  <c r="AE64" i="90"/>
  <c r="BE64" i="90"/>
  <c r="CG64" i="90"/>
  <c r="CJ64" i="90"/>
  <c r="CK64" i="90"/>
  <c r="CL64" i="90"/>
  <c r="CM64" i="90"/>
  <c r="CN64" i="90"/>
  <c r="CO64" i="90"/>
  <c r="CP64" i="90"/>
  <c r="CQ64" i="90"/>
  <c r="CR64" i="90"/>
  <c r="CS64" i="90"/>
  <c r="CT64" i="90"/>
  <c r="CU64" i="90"/>
  <c r="CV64" i="90"/>
  <c r="CW64" i="90"/>
  <c r="CX64" i="90"/>
  <c r="CY64" i="90"/>
  <c r="CZ64" i="90"/>
  <c r="DA64" i="90"/>
  <c r="DB64" i="90"/>
  <c r="DC64" i="90"/>
  <c r="DF64" i="90"/>
  <c r="DI64" i="90"/>
  <c r="DJ64" i="90"/>
  <c r="DK64" i="90"/>
  <c r="DL64" i="90"/>
  <c r="DM64" i="90"/>
  <c r="DN64" i="90"/>
  <c r="DO64" i="90"/>
  <c r="DP64" i="90"/>
  <c r="DQ64" i="90"/>
  <c r="DR64" i="90"/>
  <c r="DS64" i="90"/>
  <c r="DT64" i="90"/>
  <c r="DU64" i="90"/>
  <c r="DV64" i="90"/>
  <c r="DW64" i="90"/>
  <c r="DX64" i="90"/>
  <c r="DY64" i="90"/>
  <c r="DZ64" i="90"/>
  <c r="EA64" i="90"/>
  <c r="EB64" i="90"/>
  <c r="EH64" i="90"/>
  <c r="AC65" i="90"/>
  <c r="AD65" i="90"/>
  <c r="BD65" i="90"/>
  <c r="AE65" i="90"/>
  <c r="BE65" i="90"/>
  <c r="CG65" i="90"/>
  <c r="CJ65" i="90"/>
  <c r="CK65" i="90"/>
  <c r="CL65" i="90"/>
  <c r="CM65" i="90"/>
  <c r="CN65" i="90"/>
  <c r="CO65" i="90"/>
  <c r="CP65" i="90"/>
  <c r="CQ65" i="90"/>
  <c r="CR65" i="90"/>
  <c r="CS65" i="90"/>
  <c r="CT65" i="90"/>
  <c r="CU65" i="90"/>
  <c r="CV65" i="90"/>
  <c r="CW65" i="90"/>
  <c r="CX65" i="90"/>
  <c r="CY65" i="90"/>
  <c r="CZ65" i="90"/>
  <c r="DA65" i="90"/>
  <c r="DB65" i="90"/>
  <c r="DC65" i="90"/>
  <c r="DF65" i="90"/>
  <c r="DI65" i="90"/>
  <c r="DJ65" i="90"/>
  <c r="DK65" i="90"/>
  <c r="DL65" i="90"/>
  <c r="DM65" i="90"/>
  <c r="DN65" i="90"/>
  <c r="DO65" i="90"/>
  <c r="DP65" i="90"/>
  <c r="DQ65" i="90"/>
  <c r="DR65" i="90"/>
  <c r="DS65" i="90"/>
  <c r="DT65" i="90"/>
  <c r="DU65" i="90"/>
  <c r="DV65" i="90"/>
  <c r="DW65" i="90"/>
  <c r="DX65" i="90"/>
  <c r="DY65" i="90"/>
  <c r="DZ65" i="90"/>
  <c r="EA65" i="90"/>
  <c r="EB65" i="90"/>
  <c r="EH65" i="90"/>
  <c r="AC66" i="90"/>
  <c r="BC66" i="90"/>
  <c r="AD66" i="90"/>
  <c r="BD66" i="90"/>
  <c r="AE66" i="90"/>
  <c r="BE66" i="90"/>
  <c r="CG66" i="90"/>
  <c r="CJ66" i="90"/>
  <c r="CK66" i="90"/>
  <c r="CL66" i="90"/>
  <c r="CM66" i="90"/>
  <c r="CN66" i="90"/>
  <c r="CO66" i="90"/>
  <c r="CP66" i="90"/>
  <c r="CQ66" i="90"/>
  <c r="CR66" i="90"/>
  <c r="CS66" i="90"/>
  <c r="CT66" i="90"/>
  <c r="CU66" i="90"/>
  <c r="CV66" i="90"/>
  <c r="CW66" i="90"/>
  <c r="CX66" i="90"/>
  <c r="CY66" i="90"/>
  <c r="CZ66" i="90"/>
  <c r="DA66" i="90"/>
  <c r="DB66" i="90"/>
  <c r="DC66" i="90"/>
  <c r="DF66" i="90"/>
  <c r="DI66" i="90"/>
  <c r="DJ66" i="90"/>
  <c r="DK66" i="90"/>
  <c r="DL66" i="90"/>
  <c r="DM66" i="90"/>
  <c r="DN66" i="90"/>
  <c r="DO66" i="90"/>
  <c r="DP66" i="90"/>
  <c r="DQ66" i="90"/>
  <c r="DR66" i="90"/>
  <c r="DS66" i="90"/>
  <c r="DT66" i="90"/>
  <c r="DU66" i="90"/>
  <c r="DV66" i="90"/>
  <c r="DW66" i="90"/>
  <c r="DX66" i="90"/>
  <c r="DY66" i="90"/>
  <c r="DZ66" i="90"/>
  <c r="EA66" i="90"/>
  <c r="EB66" i="90"/>
  <c r="EH66" i="90"/>
  <c r="AC67" i="90"/>
  <c r="BC67" i="90"/>
  <c r="AD67" i="90"/>
  <c r="BD67" i="90"/>
  <c r="AE67" i="90"/>
  <c r="BE67" i="90"/>
  <c r="CG67" i="90"/>
  <c r="CJ67" i="90"/>
  <c r="CK67" i="90"/>
  <c r="CL67" i="90"/>
  <c r="CM67" i="90"/>
  <c r="CN67" i="90"/>
  <c r="CO67" i="90"/>
  <c r="CP67" i="90"/>
  <c r="CQ67" i="90"/>
  <c r="CR67" i="90"/>
  <c r="CS67" i="90"/>
  <c r="CT67" i="90"/>
  <c r="CU67" i="90"/>
  <c r="CV67" i="90"/>
  <c r="CW67" i="90"/>
  <c r="CX67" i="90"/>
  <c r="CY67" i="90"/>
  <c r="CZ67" i="90"/>
  <c r="DA67" i="90"/>
  <c r="DB67" i="90"/>
  <c r="DC67" i="90"/>
  <c r="DF67" i="90"/>
  <c r="DI67" i="90"/>
  <c r="DJ67" i="90"/>
  <c r="DK67" i="90"/>
  <c r="DL67" i="90"/>
  <c r="DM67" i="90"/>
  <c r="DN67" i="90"/>
  <c r="DO67" i="90"/>
  <c r="DP67" i="90"/>
  <c r="DQ67" i="90"/>
  <c r="DR67" i="90"/>
  <c r="DS67" i="90"/>
  <c r="DT67" i="90"/>
  <c r="DU67" i="90"/>
  <c r="DV67" i="90"/>
  <c r="DW67" i="90"/>
  <c r="DX67" i="90"/>
  <c r="DY67" i="90"/>
  <c r="DZ67" i="90"/>
  <c r="EA67" i="90"/>
  <c r="EB67" i="90"/>
  <c r="EH67" i="90"/>
  <c r="AC68" i="90"/>
  <c r="AD68" i="90"/>
  <c r="BD68" i="90"/>
  <c r="AE68" i="90"/>
  <c r="BC68" i="90"/>
  <c r="CG68" i="90"/>
  <c r="CJ68" i="90"/>
  <c r="CK68" i="90"/>
  <c r="CL68" i="90"/>
  <c r="CM68" i="90"/>
  <c r="CN68" i="90"/>
  <c r="CO68" i="90"/>
  <c r="CP68" i="90"/>
  <c r="CQ68" i="90"/>
  <c r="CR68" i="90"/>
  <c r="CS68" i="90"/>
  <c r="CT68" i="90"/>
  <c r="CU68" i="90"/>
  <c r="CV68" i="90"/>
  <c r="CW68" i="90"/>
  <c r="CX68" i="90"/>
  <c r="CY68" i="90"/>
  <c r="CZ68" i="90"/>
  <c r="DA68" i="90"/>
  <c r="DB68" i="90"/>
  <c r="DC68" i="90"/>
  <c r="DF68" i="90"/>
  <c r="DI68" i="90"/>
  <c r="DJ68" i="90"/>
  <c r="DK68" i="90"/>
  <c r="DL68" i="90"/>
  <c r="DM68" i="90"/>
  <c r="DN68" i="90"/>
  <c r="DO68" i="90"/>
  <c r="DP68" i="90"/>
  <c r="DQ68" i="90"/>
  <c r="DR68" i="90"/>
  <c r="DS68" i="90"/>
  <c r="DT68" i="90"/>
  <c r="DU68" i="90"/>
  <c r="DV68" i="90"/>
  <c r="DW68" i="90"/>
  <c r="DX68" i="90"/>
  <c r="DY68" i="90"/>
  <c r="DZ68" i="90"/>
  <c r="EA68" i="90"/>
  <c r="EB68" i="90"/>
  <c r="EH68" i="90"/>
  <c r="AC69" i="90"/>
  <c r="BC69" i="90"/>
  <c r="AD69" i="90"/>
  <c r="BD69" i="90"/>
  <c r="AE69" i="90"/>
  <c r="BE69" i="90"/>
  <c r="CG69" i="90"/>
  <c r="CJ69" i="90"/>
  <c r="CK69" i="90"/>
  <c r="CL69" i="90"/>
  <c r="CM69" i="90"/>
  <c r="CN69" i="90"/>
  <c r="CO69" i="90"/>
  <c r="CP69" i="90"/>
  <c r="CQ69" i="90"/>
  <c r="CR69" i="90"/>
  <c r="CS69" i="90"/>
  <c r="CT69" i="90"/>
  <c r="CU69" i="90"/>
  <c r="CV69" i="90"/>
  <c r="CW69" i="90"/>
  <c r="CX69" i="90"/>
  <c r="CY69" i="90"/>
  <c r="CZ69" i="90"/>
  <c r="DA69" i="90"/>
  <c r="DB69" i="90"/>
  <c r="DC69" i="90"/>
  <c r="DF69" i="90"/>
  <c r="DI69" i="90"/>
  <c r="DJ69" i="90"/>
  <c r="DK69" i="90"/>
  <c r="DL69" i="90"/>
  <c r="DM69" i="90"/>
  <c r="DN69" i="90"/>
  <c r="DO69" i="90"/>
  <c r="DP69" i="90"/>
  <c r="DQ69" i="90"/>
  <c r="DR69" i="90"/>
  <c r="DS69" i="90"/>
  <c r="DT69" i="90"/>
  <c r="DU69" i="90"/>
  <c r="DV69" i="90"/>
  <c r="DW69" i="90"/>
  <c r="DX69" i="90"/>
  <c r="DY69" i="90"/>
  <c r="DZ69" i="90"/>
  <c r="EA69" i="90"/>
  <c r="EB69" i="90"/>
  <c r="EH69" i="90"/>
  <c r="AC70" i="90"/>
  <c r="BC70" i="90"/>
  <c r="AD70" i="90"/>
  <c r="BD70" i="90"/>
  <c r="AE70" i="90"/>
  <c r="BE70" i="90"/>
  <c r="CG70" i="90"/>
  <c r="CJ70" i="90"/>
  <c r="CK70" i="90"/>
  <c r="CL70" i="90"/>
  <c r="CM70" i="90"/>
  <c r="CN70" i="90"/>
  <c r="CO70" i="90"/>
  <c r="CP70" i="90"/>
  <c r="CQ70" i="90"/>
  <c r="CR70" i="90"/>
  <c r="CS70" i="90"/>
  <c r="CT70" i="90"/>
  <c r="CU70" i="90"/>
  <c r="CV70" i="90"/>
  <c r="CW70" i="90"/>
  <c r="CX70" i="90"/>
  <c r="CY70" i="90"/>
  <c r="CZ70" i="90"/>
  <c r="DA70" i="90"/>
  <c r="DB70" i="90"/>
  <c r="DC70" i="90"/>
  <c r="DF70" i="90"/>
  <c r="DI70" i="90"/>
  <c r="DJ70" i="90"/>
  <c r="DK70" i="90"/>
  <c r="DL70" i="90"/>
  <c r="DM70" i="90"/>
  <c r="DN70" i="90"/>
  <c r="DO70" i="90"/>
  <c r="DP70" i="90"/>
  <c r="DQ70" i="90"/>
  <c r="DR70" i="90"/>
  <c r="DS70" i="90"/>
  <c r="DT70" i="90"/>
  <c r="DU70" i="90"/>
  <c r="DV70" i="90"/>
  <c r="DW70" i="90"/>
  <c r="DX70" i="90"/>
  <c r="DY70" i="90"/>
  <c r="DZ70" i="90"/>
  <c r="EA70" i="90"/>
  <c r="EB70" i="90"/>
  <c r="EH70" i="90"/>
  <c r="AC71" i="90"/>
  <c r="BC71" i="90"/>
  <c r="AD71" i="90"/>
  <c r="BD71" i="90"/>
  <c r="AE71" i="90"/>
  <c r="BE71" i="90"/>
  <c r="CG71" i="90"/>
  <c r="CJ71" i="90"/>
  <c r="CK71" i="90"/>
  <c r="CL71" i="90"/>
  <c r="CM71" i="90"/>
  <c r="CN71" i="90"/>
  <c r="CO71" i="90"/>
  <c r="CP71" i="90"/>
  <c r="CQ71" i="90"/>
  <c r="CR71" i="90"/>
  <c r="CS71" i="90"/>
  <c r="CT71" i="90"/>
  <c r="CU71" i="90"/>
  <c r="CV71" i="90"/>
  <c r="CW71" i="90"/>
  <c r="CX71" i="90"/>
  <c r="CY71" i="90"/>
  <c r="CZ71" i="90"/>
  <c r="DA71" i="90"/>
  <c r="DB71" i="90"/>
  <c r="DC71" i="90"/>
  <c r="DF71" i="90"/>
  <c r="DI71" i="90"/>
  <c r="DJ71" i="90"/>
  <c r="DK71" i="90"/>
  <c r="DL71" i="90"/>
  <c r="DM71" i="90"/>
  <c r="DN71" i="90"/>
  <c r="DO71" i="90"/>
  <c r="DP71" i="90"/>
  <c r="DQ71" i="90"/>
  <c r="DR71" i="90"/>
  <c r="DS71" i="90"/>
  <c r="DT71" i="90"/>
  <c r="DU71" i="90"/>
  <c r="DV71" i="90"/>
  <c r="DW71" i="90"/>
  <c r="DX71" i="90"/>
  <c r="DY71" i="90"/>
  <c r="DZ71" i="90"/>
  <c r="EA71" i="90"/>
  <c r="EB71" i="90"/>
  <c r="EH71" i="90"/>
  <c r="AC72" i="90"/>
  <c r="BC72" i="90"/>
  <c r="AD72" i="90"/>
  <c r="BD72" i="90"/>
  <c r="AE72" i="90"/>
  <c r="BE72" i="90"/>
  <c r="CG72" i="90"/>
  <c r="CJ72" i="90"/>
  <c r="CK72" i="90"/>
  <c r="CL72" i="90"/>
  <c r="CM72" i="90"/>
  <c r="CN72" i="90"/>
  <c r="CO72" i="90"/>
  <c r="CP72" i="90"/>
  <c r="CQ72" i="90"/>
  <c r="CR72" i="90"/>
  <c r="CS72" i="90"/>
  <c r="CT72" i="90"/>
  <c r="CU72" i="90"/>
  <c r="CV72" i="90"/>
  <c r="CW72" i="90"/>
  <c r="CX72" i="90"/>
  <c r="CY72" i="90"/>
  <c r="CZ72" i="90"/>
  <c r="DA72" i="90"/>
  <c r="DB72" i="90"/>
  <c r="DC72" i="90"/>
  <c r="DF72" i="90"/>
  <c r="DI72" i="90"/>
  <c r="DJ72" i="90"/>
  <c r="DK72" i="90"/>
  <c r="DL72" i="90"/>
  <c r="DM72" i="90"/>
  <c r="DN72" i="90"/>
  <c r="DO72" i="90"/>
  <c r="DP72" i="90"/>
  <c r="DQ72" i="90"/>
  <c r="DR72" i="90"/>
  <c r="DS72" i="90"/>
  <c r="DT72" i="90"/>
  <c r="DU72" i="90"/>
  <c r="DV72" i="90"/>
  <c r="DW72" i="90"/>
  <c r="DX72" i="90"/>
  <c r="DY72" i="90"/>
  <c r="DZ72" i="90"/>
  <c r="EA72" i="90"/>
  <c r="EB72" i="90"/>
  <c r="EH72" i="90"/>
  <c r="AC73" i="90"/>
  <c r="BC73" i="90"/>
  <c r="AD73" i="90"/>
  <c r="BD73" i="90"/>
  <c r="AE73" i="90"/>
  <c r="BE73" i="90"/>
  <c r="CG73" i="90"/>
  <c r="CJ73" i="90"/>
  <c r="CK73" i="90"/>
  <c r="CL73" i="90"/>
  <c r="CM73" i="90"/>
  <c r="CN73" i="90"/>
  <c r="CO73" i="90"/>
  <c r="CP73" i="90"/>
  <c r="CQ73" i="90"/>
  <c r="CR73" i="90"/>
  <c r="CS73" i="90"/>
  <c r="CT73" i="90"/>
  <c r="CU73" i="90"/>
  <c r="CV73" i="90"/>
  <c r="CW73" i="90"/>
  <c r="CX73" i="90"/>
  <c r="CY73" i="90"/>
  <c r="CZ73" i="90"/>
  <c r="DA73" i="90"/>
  <c r="DB73" i="90"/>
  <c r="DC73" i="90"/>
  <c r="DF73" i="90"/>
  <c r="DI73" i="90"/>
  <c r="DJ73" i="90"/>
  <c r="DK73" i="90"/>
  <c r="DL73" i="90"/>
  <c r="DM73" i="90"/>
  <c r="DN73" i="90"/>
  <c r="DO73" i="90"/>
  <c r="DP73" i="90"/>
  <c r="DQ73" i="90"/>
  <c r="DR73" i="90"/>
  <c r="DS73" i="90"/>
  <c r="DT73" i="90"/>
  <c r="DU73" i="90"/>
  <c r="DV73" i="90"/>
  <c r="DW73" i="90"/>
  <c r="DX73" i="90"/>
  <c r="DY73" i="90"/>
  <c r="DZ73" i="90"/>
  <c r="EA73" i="90"/>
  <c r="EB73" i="90"/>
  <c r="EH73" i="90"/>
  <c r="AC74" i="90"/>
  <c r="BC74" i="90"/>
  <c r="AD74" i="90"/>
  <c r="BD74" i="90"/>
  <c r="AE74" i="90"/>
  <c r="BE74" i="90"/>
  <c r="CG74" i="90"/>
  <c r="CJ74" i="90"/>
  <c r="CK74" i="90"/>
  <c r="CL74" i="90"/>
  <c r="CM74" i="90"/>
  <c r="CN74" i="90"/>
  <c r="CO74" i="90"/>
  <c r="CP74" i="90"/>
  <c r="CQ74" i="90"/>
  <c r="CR74" i="90"/>
  <c r="CS74" i="90"/>
  <c r="CT74" i="90"/>
  <c r="CU74" i="90"/>
  <c r="CV74" i="90"/>
  <c r="CW74" i="90"/>
  <c r="CX74" i="90"/>
  <c r="CY74" i="90"/>
  <c r="CZ74" i="90"/>
  <c r="DA74" i="90"/>
  <c r="DB74" i="90"/>
  <c r="DC74" i="90"/>
  <c r="DF74" i="90"/>
  <c r="DI74" i="90"/>
  <c r="DJ74" i="90"/>
  <c r="DK74" i="90"/>
  <c r="DL74" i="90"/>
  <c r="DM74" i="90"/>
  <c r="DN74" i="90"/>
  <c r="DO74" i="90"/>
  <c r="DP74" i="90"/>
  <c r="DQ74" i="90"/>
  <c r="DR74" i="90"/>
  <c r="DS74" i="90"/>
  <c r="DT74" i="90"/>
  <c r="DU74" i="90"/>
  <c r="DV74" i="90"/>
  <c r="DW74" i="90"/>
  <c r="DX74" i="90"/>
  <c r="DY74" i="90"/>
  <c r="DZ74" i="90"/>
  <c r="EA74" i="90"/>
  <c r="EB74" i="90"/>
  <c r="EH74" i="90"/>
  <c r="AC75" i="90"/>
  <c r="BC75" i="90"/>
  <c r="AD75" i="90"/>
  <c r="BD75" i="90"/>
  <c r="AE75" i="90"/>
  <c r="BE75" i="90"/>
  <c r="CG75" i="90"/>
  <c r="CJ75" i="90"/>
  <c r="CK75" i="90"/>
  <c r="CL75" i="90"/>
  <c r="CM75" i="90"/>
  <c r="CN75" i="90"/>
  <c r="CO75" i="90"/>
  <c r="CP75" i="90"/>
  <c r="CQ75" i="90"/>
  <c r="CR75" i="90"/>
  <c r="CS75" i="90"/>
  <c r="CT75" i="90"/>
  <c r="CU75" i="90"/>
  <c r="CV75" i="90"/>
  <c r="CW75" i="90"/>
  <c r="CX75" i="90"/>
  <c r="CY75" i="90"/>
  <c r="CZ75" i="90"/>
  <c r="DA75" i="90"/>
  <c r="DB75" i="90"/>
  <c r="DC75" i="90"/>
  <c r="DF75" i="90"/>
  <c r="DI75" i="90"/>
  <c r="DJ75" i="90"/>
  <c r="DK75" i="90"/>
  <c r="DL75" i="90"/>
  <c r="DM75" i="90"/>
  <c r="DN75" i="90"/>
  <c r="DO75" i="90"/>
  <c r="DP75" i="90"/>
  <c r="DQ75" i="90"/>
  <c r="DR75" i="90"/>
  <c r="DS75" i="90"/>
  <c r="DT75" i="90"/>
  <c r="DU75" i="90"/>
  <c r="DV75" i="90"/>
  <c r="DW75" i="90"/>
  <c r="DX75" i="90"/>
  <c r="DY75" i="90"/>
  <c r="DZ75" i="90"/>
  <c r="EA75" i="90"/>
  <c r="EB75" i="90"/>
  <c r="EH75" i="90"/>
  <c r="I99" i="90"/>
  <c r="EH99" i="90"/>
  <c r="S99" i="90"/>
  <c r="T99" i="90"/>
  <c r="U99" i="90"/>
  <c r="V99" i="90"/>
  <c r="W99" i="90"/>
  <c r="X99" i="90"/>
  <c r="Y99" i="90"/>
  <c r="Z99" i="90"/>
  <c r="AA99" i="90"/>
  <c r="AB99" i="90"/>
  <c r="I100" i="90"/>
  <c r="EH100" i="90"/>
  <c r="S100" i="90"/>
  <c r="T100" i="90"/>
  <c r="U100" i="90"/>
  <c r="V100" i="90"/>
  <c r="W100" i="90"/>
  <c r="X100" i="90"/>
  <c r="Y100" i="90"/>
  <c r="Z100" i="90"/>
  <c r="AA100" i="90"/>
  <c r="AB100" i="90"/>
  <c r="I101" i="90"/>
  <c r="S101" i="90"/>
  <c r="T101" i="90"/>
  <c r="U101" i="90"/>
  <c r="V101" i="90"/>
  <c r="W101" i="90"/>
  <c r="X101" i="90"/>
  <c r="Y101" i="90"/>
  <c r="Z101" i="90"/>
  <c r="AA101" i="90"/>
  <c r="AB101" i="90"/>
  <c r="EH101" i="90"/>
  <c r="I102" i="90"/>
  <c r="EH102" i="90"/>
  <c r="S102" i="90"/>
  <c r="T102" i="90"/>
  <c r="U102" i="90"/>
  <c r="V102" i="90"/>
  <c r="W102" i="90"/>
  <c r="X102" i="90"/>
  <c r="Y102" i="90"/>
  <c r="Z102" i="90"/>
  <c r="AA102" i="90"/>
  <c r="AB102" i="90"/>
  <c r="AC102" i="90"/>
  <c r="AD102" i="90"/>
  <c r="AE102" i="90"/>
  <c r="I103" i="90"/>
  <c r="EH103" i="90"/>
  <c r="S103" i="90"/>
  <c r="T103" i="90"/>
  <c r="U103" i="90"/>
  <c r="V103" i="90"/>
  <c r="W103" i="90"/>
  <c r="X103" i="90"/>
  <c r="Y103" i="90"/>
  <c r="Z103" i="90"/>
  <c r="AA103" i="90"/>
  <c r="AB103" i="90"/>
  <c r="AC103" i="90"/>
  <c r="AD103" i="90"/>
  <c r="AE103" i="90"/>
  <c r="I104" i="90"/>
  <c r="S104" i="90"/>
  <c r="T104" i="90"/>
  <c r="U104" i="90"/>
  <c r="V104" i="90"/>
  <c r="W104" i="90"/>
  <c r="X104" i="90"/>
  <c r="Y104" i="90"/>
  <c r="Z104" i="90"/>
  <c r="AA104" i="90"/>
  <c r="AB104" i="90"/>
  <c r="AC104" i="90"/>
  <c r="AD104" i="90"/>
  <c r="AE104" i="90"/>
  <c r="EH104" i="90"/>
  <c r="I105" i="90"/>
  <c r="EH105" i="90"/>
  <c r="S105" i="90"/>
  <c r="T105" i="90"/>
  <c r="U105" i="90"/>
  <c r="V105" i="90"/>
  <c r="W105" i="90"/>
  <c r="X105" i="90"/>
  <c r="Y105" i="90"/>
  <c r="Z105" i="90"/>
  <c r="AA105" i="90"/>
  <c r="AB105" i="90"/>
  <c r="AC105" i="90"/>
  <c r="AD105" i="90"/>
  <c r="AE105" i="90"/>
  <c r="I106" i="90"/>
  <c r="EH106" i="90"/>
  <c r="S106" i="90"/>
  <c r="T106" i="90"/>
  <c r="U106" i="90"/>
  <c r="V106" i="90"/>
  <c r="W106" i="90"/>
  <c r="X106" i="90"/>
  <c r="Y106" i="90"/>
  <c r="Z106" i="90"/>
  <c r="AA106" i="90"/>
  <c r="AB106" i="90"/>
  <c r="AC106" i="90"/>
  <c r="AD106" i="90"/>
  <c r="AE106" i="90"/>
  <c r="I107" i="90"/>
  <c r="S107" i="90"/>
  <c r="T107" i="90"/>
  <c r="U107" i="90"/>
  <c r="V107" i="90"/>
  <c r="W107" i="90"/>
  <c r="X107" i="90"/>
  <c r="Y107" i="90"/>
  <c r="Z107" i="90"/>
  <c r="AA107" i="90"/>
  <c r="AB107" i="90"/>
  <c r="AC107" i="90"/>
  <c r="AD107" i="90"/>
  <c r="AE107" i="90"/>
  <c r="EH107" i="90"/>
  <c r="I108" i="90"/>
  <c r="S108" i="90"/>
  <c r="T108" i="90"/>
  <c r="U108" i="90"/>
  <c r="V108" i="90"/>
  <c r="W108" i="90"/>
  <c r="X108" i="90"/>
  <c r="Y108" i="90"/>
  <c r="Z108" i="90"/>
  <c r="AA108" i="90"/>
  <c r="AB108" i="90"/>
  <c r="AC108" i="90"/>
  <c r="AD108" i="90"/>
  <c r="AE108" i="90"/>
  <c r="EH108" i="90"/>
  <c r="I109" i="90"/>
  <c r="S109" i="90"/>
  <c r="T109" i="90"/>
  <c r="U109" i="90"/>
  <c r="V109" i="90"/>
  <c r="W109" i="90"/>
  <c r="X109" i="90"/>
  <c r="Y109" i="90"/>
  <c r="Z109" i="90"/>
  <c r="AA109" i="90"/>
  <c r="AB109" i="90"/>
  <c r="AC109" i="90"/>
  <c r="AD109" i="90"/>
  <c r="AE109" i="90"/>
  <c r="EH109" i="90"/>
  <c r="I110" i="90"/>
  <c r="EH110" i="90"/>
  <c r="S110" i="90"/>
  <c r="T110" i="90"/>
  <c r="U110" i="90"/>
  <c r="V110" i="90"/>
  <c r="W110" i="90"/>
  <c r="X110" i="90"/>
  <c r="Y110" i="90"/>
  <c r="Z110" i="90"/>
  <c r="AA110" i="90"/>
  <c r="AB110" i="90"/>
  <c r="AC110" i="90"/>
  <c r="AD110" i="90"/>
  <c r="AE110" i="90"/>
  <c r="I111" i="90"/>
  <c r="Q111" i="90"/>
  <c r="R111" i="90"/>
  <c r="S111" i="90"/>
  <c r="T111" i="90"/>
  <c r="U111" i="90"/>
  <c r="V111" i="90"/>
  <c r="W111" i="90"/>
  <c r="X111" i="90"/>
  <c r="Y111" i="90"/>
  <c r="Z111" i="90"/>
  <c r="AA111" i="90"/>
  <c r="AB111" i="90"/>
  <c r="AC111" i="90"/>
  <c r="AD111" i="90"/>
  <c r="AE111" i="90"/>
  <c r="EH111" i="90"/>
  <c r="I112" i="90"/>
  <c r="Q112" i="90"/>
  <c r="R112" i="90"/>
  <c r="S112" i="90"/>
  <c r="T112" i="90"/>
  <c r="U112" i="90"/>
  <c r="V112" i="90"/>
  <c r="W112" i="90"/>
  <c r="X112" i="90"/>
  <c r="Y112" i="90"/>
  <c r="Z112" i="90"/>
  <c r="AA112" i="90"/>
  <c r="AB112" i="90"/>
  <c r="AC112" i="90"/>
  <c r="AD112" i="90"/>
  <c r="AE112" i="90"/>
  <c r="EH112" i="90"/>
  <c r="I113" i="90"/>
  <c r="Q113" i="90"/>
  <c r="R113" i="90"/>
  <c r="S113" i="90"/>
  <c r="T113" i="90"/>
  <c r="U113" i="90"/>
  <c r="V113" i="90"/>
  <c r="W113" i="90"/>
  <c r="X113" i="90"/>
  <c r="Y113" i="90"/>
  <c r="Z113" i="90"/>
  <c r="AA113" i="90"/>
  <c r="AB113" i="90"/>
  <c r="AC113" i="90"/>
  <c r="AD113" i="90"/>
  <c r="AE113" i="90"/>
  <c r="EH113" i="90"/>
  <c r="I114" i="90"/>
  <c r="Q114" i="90"/>
  <c r="R114" i="90"/>
  <c r="S114" i="90"/>
  <c r="T114" i="90"/>
  <c r="U114" i="90"/>
  <c r="V114" i="90"/>
  <c r="W114" i="90"/>
  <c r="X114" i="90"/>
  <c r="Y114" i="90"/>
  <c r="Z114" i="90"/>
  <c r="AA114" i="90"/>
  <c r="AB114" i="90"/>
  <c r="AC114" i="90"/>
  <c r="AD114" i="90"/>
  <c r="AE114" i="90"/>
  <c r="EH114" i="90"/>
  <c r="I115" i="90"/>
  <c r="Q115" i="90"/>
  <c r="R115" i="90"/>
  <c r="S115" i="90"/>
  <c r="T115" i="90"/>
  <c r="U115" i="90"/>
  <c r="V115" i="90"/>
  <c r="W115" i="90"/>
  <c r="X115" i="90"/>
  <c r="Y115" i="90"/>
  <c r="Z115" i="90"/>
  <c r="AA115" i="90"/>
  <c r="AB115" i="90"/>
  <c r="AC115" i="90"/>
  <c r="AD115" i="90"/>
  <c r="AE115" i="90"/>
  <c r="EH115" i="90"/>
  <c r="I116" i="90"/>
  <c r="Q116" i="90"/>
  <c r="R116" i="90"/>
  <c r="S116" i="90"/>
  <c r="T116" i="90"/>
  <c r="U116" i="90"/>
  <c r="V116" i="90"/>
  <c r="W116" i="90"/>
  <c r="X116" i="90"/>
  <c r="Y116" i="90"/>
  <c r="Z116" i="90"/>
  <c r="AA116" i="90"/>
  <c r="AB116" i="90"/>
  <c r="AC116" i="90"/>
  <c r="AD116" i="90"/>
  <c r="AE116" i="90"/>
  <c r="EH116" i="90"/>
  <c r="I117" i="90"/>
  <c r="Q117" i="90"/>
  <c r="R117" i="90"/>
  <c r="S117" i="90"/>
  <c r="T117" i="90"/>
  <c r="U117" i="90"/>
  <c r="V117" i="90"/>
  <c r="W117" i="90"/>
  <c r="X117" i="90"/>
  <c r="Y117" i="90"/>
  <c r="Z117" i="90"/>
  <c r="AA117" i="90"/>
  <c r="AB117" i="90"/>
  <c r="AC117" i="90"/>
  <c r="AD117" i="90"/>
  <c r="AE117" i="90"/>
  <c r="EH117" i="90"/>
  <c r="I118" i="90"/>
  <c r="Q118" i="90"/>
  <c r="R118" i="90"/>
  <c r="S118" i="90"/>
  <c r="T118" i="90"/>
  <c r="U118" i="90"/>
  <c r="V118" i="90"/>
  <c r="W118" i="90"/>
  <c r="X118" i="90"/>
  <c r="Y118" i="90"/>
  <c r="Z118" i="90"/>
  <c r="AA118" i="90"/>
  <c r="AB118" i="90"/>
  <c r="AC118" i="90"/>
  <c r="AD118" i="90"/>
  <c r="AE118" i="90"/>
  <c r="EH118" i="90"/>
  <c r="I119" i="90"/>
  <c r="Q119" i="90"/>
  <c r="R119" i="90"/>
  <c r="S119" i="90"/>
  <c r="T119" i="90"/>
  <c r="U119" i="90"/>
  <c r="V119" i="90"/>
  <c r="W119" i="90"/>
  <c r="X119" i="90"/>
  <c r="Y119" i="90"/>
  <c r="Z119" i="90"/>
  <c r="AA119" i="90"/>
  <c r="AB119" i="90"/>
  <c r="AC119" i="90"/>
  <c r="AD119" i="90"/>
  <c r="AE119" i="90"/>
  <c r="EH119" i="90"/>
  <c r="I120" i="90"/>
  <c r="Q120" i="90"/>
  <c r="R120" i="90"/>
  <c r="S120" i="90"/>
  <c r="T120" i="90"/>
  <c r="U120" i="90"/>
  <c r="V120" i="90"/>
  <c r="W120" i="90"/>
  <c r="X120" i="90"/>
  <c r="Y120" i="90"/>
  <c r="Z120" i="90"/>
  <c r="AA120" i="90"/>
  <c r="AB120" i="90"/>
  <c r="AC120" i="90"/>
  <c r="AD120" i="90"/>
  <c r="AE120" i="90"/>
  <c r="EH120" i="90"/>
  <c r="I121" i="90"/>
  <c r="Q121" i="90"/>
  <c r="R121" i="90"/>
  <c r="S121" i="90"/>
  <c r="T121" i="90"/>
  <c r="U121" i="90"/>
  <c r="V121" i="90"/>
  <c r="W121" i="90"/>
  <c r="X121" i="90"/>
  <c r="Y121" i="90"/>
  <c r="Z121" i="90"/>
  <c r="AA121" i="90"/>
  <c r="AB121" i="90"/>
  <c r="AC121" i="90"/>
  <c r="AD121" i="90"/>
  <c r="AE121" i="90"/>
  <c r="EH121" i="90"/>
  <c r="I122" i="90"/>
  <c r="Q122" i="90"/>
  <c r="R122" i="90"/>
  <c r="S122" i="90"/>
  <c r="T122" i="90"/>
  <c r="U122" i="90"/>
  <c r="V122" i="90"/>
  <c r="W122" i="90"/>
  <c r="X122" i="90"/>
  <c r="Y122" i="90"/>
  <c r="Z122" i="90"/>
  <c r="AA122" i="90"/>
  <c r="AB122" i="90"/>
  <c r="AC122" i="90"/>
  <c r="AD122" i="90"/>
  <c r="AE122" i="90"/>
  <c r="EH122" i="90"/>
  <c r="I123" i="90"/>
  <c r="O123" i="90"/>
  <c r="P123" i="90"/>
  <c r="Q123" i="90"/>
  <c r="R123" i="90"/>
  <c r="S123" i="90"/>
  <c r="T123" i="90"/>
  <c r="U123" i="90"/>
  <c r="V123" i="90"/>
  <c r="W123" i="90"/>
  <c r="X123" i="90"/>
  <c r="Y123" i="90"/>
  <c r="Z123" i="90"/>
  <c r="AA123" i="90"/>
  <c r="AB123" i="90"/>
  <c r="AC123" i="90"/>
  <c r="AD123" i="90"/>
  <c r="AE123" i="90"/>
  <c r="EH123" i="90"/>
  <c r="I124" i="90"/>
  <c r="O124" i="90"/>
  <c r="P124" i="90"/>
  <c r="Q124" i="90"/>
  <c r="R124" i="90"/>
  <c r="S124" i="90"/>
  <c r="T124" i="90"/>
  <c r="U124" i="90"/>
  <c r="V124" i="90"/>
  <c r="W124" i="90"/>
  <c r="X124" i="90"/>
  <c r="Y124" i="90"/>
  <c r="Z124" i="90"/>
  <c r="AA124" i="90"/>
  <c r="AB124" i="90"/>
  <c r="AC124" i="90"/>
  <c r="AD124" i="90"/>
  <c r="AE124" i="90"/>
  <c r="EH124" i="90"/>
  <c r="I125" i="90"/>
  <c r="EH125" i="90"/>
  <c r="O125" i="90"/>
  <c r="P125" i="90"/>
  <c r="Q125" i="90"/>
  <c r="R125" i="90"/>
  <c r="S125" i="90"/>
  <c r="T125" i="90"/>
  <c r="U125" i="90"/>
  <c r="V125" i="90"/>
  <c r="W125" i="90"/>
  <c r="X125" i="90"/>
  <c r="Y125" i="90"/>
  <c r="Z125" i="90"/>
  <c r="AA125" i="90"/>
  <c r="AB125" i="90"/>
  <c r="AC125" i="90"/>
  <c r="AD125" i="90"/>
  <c r="AE125" i="90"/>
  <c r="I126" i="90"/>
  <c r="EH126" i="90"/>
  <c r="O126" i="90"/>
  <c r="P126" i="90"/>
  <c r="Q126" i="90"/>
  <c r="R126" i="90"/>
  <c r="S126" i="90"/>
  <c r="T126" i="90"/>
  <c r="U126" i="90"/>
  <c r="V126" i="90"/>
  <c r="W126" i="90"/>
  <c r="X126" i="90"/>
  <c r="Y126" i="90"/>
  <c r="Z126" i="90"/>
  <c r="AA126" i="90"/>
  <c r="AB126" i="90"/>
  <c r="AC126" i="90"/>
  <c r="AD126" i="90"/>
  <c r="AE126" i="90"/>
  <c r="I127" i="90"/>
  <c r="EH127" i="90"/>
  <c r="O127" i="90"/>
  <c r="P127" i="90"/>
  <c r="Q127" i="90"/>
  <c r="R127" i="90"/>
  <c r="S127" i="90"/>
  <c r="T127" i="90"/>
  <c r="U127" i="90"/>
  <c r="V127" i="90"/>
  <c r="W127" i="90"/>
  <c r="X127" i="90"/>
  <c r="Y127" i="90"/>
  <c r="Z127" i="90"/>
  <c r="AA127" i="90"/>
  <c r="AB127" i="90"/>
  <c r="AC127" i="90"/>
  <c r="AD127" i="90"/>
  <c r="AE127" i="90"/>
  <c r="I128" i="90"/>
  <c r="EH128" i="90"/>
  <c r="O128" i="90"/>
  <c r="P128" i="90"/>
  <c r="Q128" i="90"/>
  <c r="R128" i="90"/>
  <c r="S128" i="90"/>
  <c r="T128" i="90"/>
  <c r="U128" i="90"/>
  <c r="V128" i="90"/>
  <c r="W128" i="90"/>
  <c r="X128" i="90"/>
  <c r="Y128" i="90"/>
  <c r="Z128" i="90"/>
  <c r="AA128" i="90"/>
  <c r="AB128" i="90"/>
  <c r="AC128" i="90"/>
  <c r="AD128" i="90"/>
  <c r="AE128" i="90"/>
  <c r="I129" i="90"/>
  <c r="O129" i="90"/>
  <c r="P129" i="90"/>
  <c r="Q129" i="90"/>
  <c r="R129" i="90"/>
  <c r="S129" i="90"/>
  <c r="T129" i="90"/>
  <c r="U129" i="90"/>
  <c r="V129" i="90"/>
  <c r="W129" i="90"/>
  <c r="X129" i="90"/>
  <c r="Y129" i="90"/>
  <c r="Z129" i="90"/>
  <c r="AA129" i="90"/>
  <c r="AB129" i="90"/>
  <c r="AC129" i="90"/>
  <c r="AD129" i="90"/>
  <c r="AE129" i="90"/>
  <c r="EH129" i="90"/>
  <c r="I130" i="90"/>
  <c r="O130" i="90"/>
  <c r="P130" i="90"/>
  <c r="Q130" i="90"/>
  <c r="R130" i="90"/>
  <c r="S130" i="90"/>
  <c r="T130" i="90"/>
  <c r="U130" i="90"/>
  <c r="V130" i="90"/>
  <c r="W130" i="90"/>
  <c r="X130" i="90"/>
  <c r="Y130" i="90"/>
  <c r="Z130" i="90"/>
  <c r="AA130" i="90"/>
  <c r="AB130" i="90"/>
  <c r="AC130" i="90"/>
  <c r="AD130" i="90"/>
  <c r="AE130" i="90"/>
  <c r="EH130" i="90"/>
  <c r="I131" i="90"/>
  <c r="O131" i="90"/>
  <c r="P131" i="90"/>
  <c r="Q131" i="90"/>
  <c r="R131" i="90"/>
  <c r="S131" i="90"/>
  <c r="T131" i="90"/>
  <c r="U131" i="90"/>
  <c r="V131" i="90"/>
  <c r="W131" i="90"/>
  <c r="X131" i="90"/>
  <c r="Y131" i="90"/>
  <c r="Z131" i="90"/>
  <c r="AA131" i="90"/>
  <c r="AB131" i="90"/>
  <c r="AC131" i="90"/>
  <c r="AD131" i="90"/>
  <c r="AE131" i="90"/>
  <c r="EH131" i="90"/>
  <c r="I132" i="90"/>
  <c r="O132" i="90"/>
  <c r="P132" i="90"/>
  <c r="Q132" i="90"/>
  <c r="R132" i="90"/>
  <c r="S132" i="90"/>
  <c r="T132" i="90"/>
  <c r="U132" i="90"/>
  <c r="V132" i="90"/>
  <c r="W132" i="90"/>
  <c r="X132" i="90"/>
  <c r="Y132" i="90"/>
  <c r="Z132" i="90"/>
  <c r="AA132" i="90"/>
  <c r="AB132" i="90"/>
  <c r="AC132" i="90"/>
  <c r="AD132" i="90"/>
  <c r="AE132" i="90"/>
  <c r="EH132" i="90"/>
  <c r="I133" i="90"/>
  <c r="EH133" i="90"/>
  <c r="O133" i="90"/>
  <c r="P133" i="90"/>
  <c r="Q133" i="90"/>
  <c r="R133" i="90"/>
  <c r="S133" i="90"/>
  <c r="T133" i="90"/>
  <c r="U133" i="90"/>
  <c r="V133" i="90"/>
  <c r="W133" i="90"/>
  <c r="X133" i="90"/>
  <c r="Y133" i="90"/>
  <c r="Z133" i="90"/>
  <c r="AA133" i="90"/>
  <c r="AB133" i="90"/>
  <c r="AC133" i="90"/>
  <c r="AD133" i="90"/>
  <c r="AE133" i="90"/>
  <c r="I134" i="90"/>
  <c r="EH134" i="90"/>
  <c r="O134" i="90"/>
  <c r="P134" i="90"/>
  <c r="Q134" i="90"/>
  <c r="R134" i="90"/>
  <c r="S134" i="90"/>
  <c r="T134" i="90"/>
  <c r="U134" i="90"/>
  <c r="V134" i="90"/>
  <c r="W134" i="90"/>
  <c r="X134" i="90"/>
  <c r="Y134" i="90"/>
  <c r="Z134" i="90"/>
  <c r="AA134" i="90"/>
  <c r="AB134" i="90"/>
  <c r="AC134" i="90"/>
  <c r="AD134" i="90"/>
  <c r="AE134" i="90"/>
  <c r="I135" i="90"/>
  <c r="L135" i="90"/>
  <c r="M135" i="90"/>
  <c r="N135" i="90"/>
  <c r="O135" i="90"/>
  <c r="P135" i="90"/>
  <c r="Q135" i="90"/>
  <c r="R135" i="90"/>
  <c r="S135" i="90"/>
  <c r="T135" i="90"/>
  <c r="U135" i="90"/>
  <c r="V135" i="90"/>
  <c r="W135" i="90"/>
  <c r="X135" i="90"/>
  <c r="Y135" i="90"/>
  <c r="Z135" i="90"/>
  <c r="AA135" i="90"/>
  <c r="AB135" i="90"/>
  <c r="AC135" i="90"/>
  <c r="AD135" i="90"/>
  <c r="AE135" i="90"/>
  <c r="EH135" i="90"/>
  <c r="I136" i="90"/>
  <c r="EH136" i="90"/>
  <c r="L136" i="90"/>
  <c r="M136" i="90"/>
  <c r="N136" i="90"/>
  <c r="O136" i="90"/>
  <c r="P136" i="90"/>
  <c r="Q136" i="90"/>
  <c r="R136" i="90"/>
  <c r="S136" i="90"/>
  <c r="T136" i="90"/>
  <c r="U136" i="90"/>
  <c r="V136" i="90"/>
  <c r="W136" i="90"/>
  <c r="X136" i="90"/>
  <c r="Y136" i="90"/>
  <c r="Z136" i="90"/>
  <c r="AA136" i="90"/>
  <c r="AB136" i="90"/>
  <c r="AC136" i="90"/>
  <c r="AD136" i="90"/>
  <c r="AE136" i="90"/>
  <c r="I137" i="90"/>
  <c r="L137" i="90"/>
  <c r="M137" i="90"/>
  <c r="N137" i="90"/>
  <c r="O137" i="90"/>
  <c r="P137" i="90"/>
  <c r="Q137" i="90"/>
  <c r="R137" i="90"/>
  <c r="S137" i="90"/>
  <c r="T137" i="90"/>
  <c r="U137" i="90"/>
  <c r="V137" i="90"/>
  <c r="W137" i="90"/>
  <c r="X137" i="90"/>
  <c r="Y137" i="90"/>
  <c r="Z137" i="90"/>
  <c r="AA137" i="90"/>
  <c r="AB137" i="90"/>
  <c r="AC137" i="90"/>
  <c r="AD137" i="90"/>
  <c r="AE137" i="90"/>
  <c r="EH137" i="90"/>
  <c r="I138" i="90"/>
  <c r="EH138" i="90"/>
  <c r="L138" i="90"/>
  <c r="M138" i="90"/>
  <c r="N138" i="90"/>
  <c r="O138" i="90"/>
  <c r="P138" i="90"/>
  <c r="Q138" i="90"/>
  <c r="R138" i="90"/>
  <c r="S138" i="90"/>
  <c r="T138" i="90"/>
  <c r="U138" i="90"/>
  <c r="V138" i="90"/>
  <c r="W138" i="90"/>
  <c r="X138" i="90"/>
  <c r="Y138" i="90"/>
  <c r="Z138" i="90"/>
  <c r="AA138" i="90"/>
  <c r="AB138" i="90"/>
  <c r="AC138" i="90"/>
  <c r="AD138" i="90"/>
  <c r="AE138" i="90"/>
  <c r="I139" i="90"/>
  <c r="EH139" i="90"/>
  <c r="L139" i="90"/>
  <c r="M139" i="90"/>
  <c r="N139" i="90"/>
  <c r="O139" i="90"/>
  <c r="P139" i="90"/>
  <c r="Q139" i="90"/>
  <c r="R139" i="90"/>
  <c r="S139" i="90"/>
  <c r="T139" i="90"/>
  <c r="U139" i="90"/>
  <c r="V139" i="90"/>
  <c r="W139" i="90"/>
  <c r="X139" i="90"/>
  <c r="Y139" i="90"/>
  <c r="Z139" i="90"/>
  <c r="AA139" i="90"/>
  <c r="AB139" i="90"/>
  <c r="AC139" i="90"/>
  <c r="AD139" i="90"/>
  <c r="AE139" i="90"/>
  <c r="I140" i="90"/>
  <c r="L140" i="90"/>
  <c r="M140" i="90"/>
  <c r="N140" i="90"/>
  <c r="O140" i="90"/>
  <c r="P140" i="90"/>
  <c r="Q140" i="90"/>
  <c r="R140" i="90"/>
  <c r="S140" i="90"/>
  <c r="T140" i="90"/>
  <c r="U140" i="90"/>
  <c r="V140" i="90"/>
  <c r="W140" i="90"/>
  <c r="X140" i="90"/>
  <c r="Y140" i="90"/>
  <c r="Z140" i="90"/>
  <c r="AA140" i="90"/>
  <c r="AB140" i="90"/>
  <c r="AC140" i="90"/>
  <c r="AD140" i="90"/>
  <c r="AE140" i="90"/>
  <c r="EH140" i="90"/>
  <c r="I141" i="90"/>
  <c r="L141" i="90"/>
  <c r="M141" i="90"/>
  <c r="N141" i="90"/>
  <c r="O141" i="90"/>
  <c r="P141" i="90"/>
  <c r="Q141" i="90"/>
  <c r="R141" i="90"/>
  <c r="S141" i="90"/>
  <c r="T141" i="90"/>
  <c r="U141" i="90"/>
  <c r="V141" i="90"/>
  <c r="W141" i="90"/>
  <c r="X141" i="90"/>
  <c r="Y141" i="90"/>
  <c r="Z141" i="90"/>
  <c r="AA141" i="90"/>
  <c r="AB141" i="90"/>
  <c r="AC141" i="90"/>
  <c r="AD141" i="90"/>
  <c r="AE141" i="90"/>
  <c r="EH141" i="90"/>
  <c r="I142" i="90"/>
  <c r="EH142" i="90"/>
  <c r="L142" i="90"/>
  <c r="M142" i="90"/>
  <c r="N142" i="90"/>
  <c r="O142" i="90"/>
  <c r="P142" i="90"/>
  <c r="Q142" i="90"/>
  <c r="R142" i="90"/>
  <c r="S142" i="90"/>
  <c r="T142" i="90"/>
  <c r="U142" i="90"/>
  <c r="V142" i="90"/>
  <c r="W142" i="90"/>
  <c r="X142" i="90"/>
  <c r="Y142" i="90"/>
  <c r="Z142" i="90"/>
  <c r="AA142" i="90"/>
  <c r="AB142" i="90"/>
  <c r="AC142" i="90"/>
  <c r="AD142" i="90"/>
  <c r="AE142" i="90"/>
  <c r="I143" i="90"/>
  <c r="EH143" i="90"/>
  <c r="L143" i="90"/>
  <c r="M143" i="90"/>
  <c r="N143" i="90"/>
  <c r="O143" i="90"/>
  <c r="P143" i="90"/>
  <c r="Q143" i="90"/>
  <c r="R143" i="90"/>
  <c r="S143" i="90"/>
  <c r="T143" i="90"/>
  <c r="U143" i="90"/>
  <c r="V143" i="90"/>
  <c r="W143" i="90"/>
  <c r="X143" i="90"/>
  <c r="Y143" i="90"/>
  <c r="Z143" i="90"/>
  <c r="AA143" i="90"/>
  <c r="AB143" i="90"/>
  <c r="AC143" i="90"/>
  <c r="AD143" i="90"/>
  <c r="AE143" i="90"/>
  <c r="I144" i="90"/>
  <c r="L144" i="90"/>
  <c r="M144" i="90"/>
  <c r="N144" i="90"/>
  <c r="O144" i="90"/>
  <c r="P144" i="90"/>
  <c r="Q144" i="90"/>
  <c r="R144" i="90"/>
  <c r="S144" i="90"/>
  <c r="T144" i="90"/>
  <c r="U144" i="90"/>
  <c r="V144" i="90"/>
  <c r="W144" i="90"/>
  <c r="X144" i="90"/>
  <c r="Y144" i="90"/>
  <c r="Z144" i="90"/>
  <c r="AA144" i="90"/>
  <c r="AB144" i="90"/>
  <c r="AC144" i="90"/>
  <c r="AD144" i="90"/>
  <c r="AE144" i="90"/>
  <c r="EH144" i="90"/>
  <c r="I145" i="90"/>
  <c r="L145" i="90"/>
  <c r="M145" i="90"/>
  <c r="N145" i="90"/>
  <c r="O145" i="90"/>
  <c r="P145" i="90"/>
  <c r="Q145" i="90"/>
  <c r="R145" i="90"/>
  <c r="S145" i="90"/>
  <c r="T145" i="90"/>
  <c r="U145" i="90"/>
  <c r="V145" i="90"/>
  <c r="W145" i="90"/>
  <c r="X145" i="90"/>
  <c r="Y145" i="90"/>
  <c r="Z145" i="90"/>
  <c r="AA145" i="90"/>
  <c r="AB145" i="90"/>
  <c r="AC145" i="90"/>
  <c r="AD145" i="90"/>
  <c r="AE145" i="90"/>
  <c r="EH145" i="90"/>
  <c r="I146" i="90"/>
  <c r="EH146" i="90"/>
  <c r="L146" i="90"/>
  <c r="M146" i="90"/>
  <c r="N146" i="90"/>
  <c r="O146" i="90"/>
  <c r="P146" i="90"/>
  <c r="Q146" i="90"/>
  <c r="R146" i="90"/>
  <c r="S146" i="90"/>
  <c r="T146" i="90"/>
  <c r="U146" i="90"/>
  <c r="V146" i="90"/>
  <c r="W146" i="90"/>
  <c r="X146" i="90"/>
  <c r="Y146" i="90"/>
  <c r="Z146" i="90"/>
  <c r="AA146" i="90"/>
  <c r="AB146" i="90"/>
  <c r="AC146" i="90"/>
  <c r="AD146" i="90"/>
  <c r="AE146" i="90"/>
  <c r="I147" i="90"/>
  <c r="EH147" i="90"/>
  <c r="L147" i="90"/>
  <c r="M147" i="90"/>
  <c r="N147" i="90"/>
  <c r="O147" i="90"/>
  <c r="P147" i="90"/>
  <c r="Q147" i="90"/>
  <c r="R147" i="90"/>
  <c r="S147" i="90"/>
  <c r="T147" i="90"/>
  <c r="U147" i="90"/>
  <c r="V147" i="90"/>
  <c r="W147" i="90"/>
  <c r="X147" i="90"/>
  <c r="Y147" i="90"/>
  <c r="Z147" i="90"/>
  <c r="AA147" i="90"/>
  <c r="AB147" i="90"/>
  <c r="AC147" i="90"/>
  <c r="AD147" i="90"/>
  <c r="AE147" i="90"/>
  <c r="BH35" i="73"/>
  <c r="BH36" i="73"/>
  <c r="BH37" i="73"/>
  <c r="BF40" i="73"/>
  <c r="BF42" i="73"/>
  <c r="N105" i="73"/>
  <c r="O105" i="73"/>
  <c r="P105" i="73"/>
  <c r="Q105" i="73"/>
  <c r="R105" i="73"/>
  <c r="S105" i="73"/>
  <c r="T105" i="73"/>
  <c r="U105" i="73"/>
  <c r="V105" i="73"/>
  <c r="W105" i="73"/>
  <c r="AE105" i="73"/>
  <c r="AF105" i="73"/>
  <c r="AG105" i="73"/>
  <c r="AH105" i="73"/>
  <c r="AI105" i="73"/>
  <c r="AJ105" i="73"/>
  <c r="AK105" i="73"/>
  <c r="AL105" i="73"/>
  <c r="AM105" i="73"/>
  <c r="AN105" i="73"/>
  <c r="N106" i="73"/>
  <c r="O106" i="73"/>
  <c r="P106" i="73"/>
  <c r="Q106" i="73"/>
  <c r="R106" i="73"/>
  <c r="S106" i="73"/>
  <c r="T106" i="73"/>
  <c r="U106" i="73"/>
  <c r="V106" i="73"/>
  <c r="W106" i="73"/>
  <c r="AE106" i="73"/>
  <c r="AF106" i="73"/>
  <c r="AG106" i="73"/>
  <c r="AH106" i="73"/>
  <c r="AI106" i="73"/>
  <c r="AJ106" i="73"/>
  <c r="AK106" i="73"/>
  <c r="AL106" i="73"/>
  <c r="AM106" i="73"/>
  <c r="AN106" i="73"/>
  <c r="N107" i="73"/>
  <c r="O107" i="73"/>
  <c r="P107" i="73"/>
  <c r="Q107" i="73"/>
  <c r="R107" i="73"/>
  <c r="S107" i="73"/>
  <c r="T107" i="73"/>
  <c r="U107" i="73"/>
  <c r="V107" i="73"/>
  <c r="W107" i="73"/>
  <c r="AE107" i="73"/>
  <c r="AF107" i="73"/>
  <c r="AG107" i="73"/>
  <c r="AH107" i="73"/>
  <c r="AI107" i="73"/>
  <c r="AJ107" i="73"/>
  <c r="AK107" i="73"/>
  <c r="AL107" i="73"/>
  <c r="AM107" i="73"/>
  <c r="AN107" i="73"/>
  <c r="N108" i="73"/>
  <c r="O108" i="73"/>
  <c r="P108" i="73"/>
  <c r="Q108" i="73"/>
  <c r="R108" i="73"/>
  <c r="S108" i="73"/>
  <c r="T108" i="73"/>
  <c r="U108" i="73"/>
  <c r="V108" i="73"/>
  <c r="W108" i="73"/>
  <c r="X108" i="73"/>
  <c r="Y108" i="73"/>
  <c r="Z108" i="73"/>
  <c r="AE108" i="73"/>
  <c r="AF108" i="73"/>
  <c r="AG108" i="73"/>
  <c r="AH108" i="73"/>
  <c r="AI108" i="73"/>
  <c r="AJ108" i="73"/>
  <c r="AK108" i="73"/>
  <c r="AL108" i="73"/>
  <c r="AM108" i="73"/>
  <c r="AN108" i="73"/>
  <c r="AO108" i="73"/>
  <c r="AP108" i="73"/>
  <c r="AQ108" i="73"/>
  <c r="N109" i="73"/>
  <c r="O109" i="73"/>
  <c r="P109" i="73"/>
  <c r="Q109" i="73"/>
  <c r="R109" i="73"/>
  <c r="S109" i="73"/>
  <c r="T109" i="73"/>
  <c r="U109" i="73"/>
  <c r="V109" i="73"/>
  <c r="W109" i="73"/>
  <c r="X109" i="73"/>
  <c r="Y109" i="73"/>
  <c r="Z109" i="73"/>
  <c r="AE109" i="73"/>
  <c r="AF109" i="73"/>
  <c r="AG109" i="73"/>
  <c r="AH109" i="73"/>
  <c r="AI109" i="73"/>
  <c r="AJ109" i="73"/>
  <c r="AK109" i="73"/>
  <c r="AL109" i="73"/>
  <c r="AM109" i="73"/>
  <c r="AN109" i="73"/>
  <c r="AO109" i="73"/>
  <c r="AP109" i="73"/>
  <c r="AQ109" i="73"/>
  <c r="N110" i="73"/>
  <c r="O110" i="73"/>
  <c r="P110" i="73"/>
  <c r="Q110" i="73"/>
  <c r="R110" i="73"/>
  <c r="S110" i="73"/>
  <c r="T110" i="73"/>
  <c r="U110" i="73"/>
  <c r="V110" i="73"/>
  <c r="W110" i="73"/>
  <c r="X110" i="73"/>
  <c r="Y110" i="73"/>
  <c r="Z110" i="73"/>
  <c r="AE110" i="73"/>
  <c r="AF110" i="73"/>
  <c r="AG110" i="73"/>
  <c r="AH110" i="73"/>
  <c r="AI110" i="73"/>
  <c r="AJ110" i="73"/>
  <c r="AK110" i="73"/>
  <c r="AL110" i="73"/>
  <c r="AM110" i="73"/>
  <c r="AN110" i="73"/>
  <c r="AO110" i="73"/>
  <c r="AP110" i="73"/>
  <c r="AQ110" i="73"/>
  <c r="N111" i="73"/>
  <c r="O111" i="73"/>
  <c r="P111" i="73"/>
  <c r="Q111" i="73"/>
  <c r="R111" i="73"/>
  <c r="S111" i="73"/>
  <c r="T111" i="73"/>
  <c r="U111" i="73"/>
  <c r="V111" i="73"/>
  <c r="W111" i="73"/>
  <c r="X111" i="73"/>
  <c r="Y111" i="73"/>
  <c r="Z111" i="73"/>
  <c r="AE111" i="73"/>
  <c r="AF111" i="73"/>
  <c r="AG111" i="73"/>
  <c r="AH111" i="73"/>
  <c r="AI111" i="73"/>
  <c r="AJ111" i="73"/>
  <c r="AK111" i="73"/>
  <c r="AL111" i="73"/>
  <c r="AM111" i="73"/>
  <c r="AN111" i="73"/>
  <c r="AO111" i="73"/>
  <c r="AP111" i="73"/>
  <c r="AQ111" i="73"/>
  <c r="N112" i="73"/>
  <c r="O112" i="73"/>
  <c r="P112" i="73"/>
  <c r="Q112" i="73"/>
  <c r="R112" i="73"/>
  <c r="S112" i="73"/>
  <c r="T112" i="73"/>
  <c r="U112" i="73"/>
  <c r="V112" i="73"/>
  <c r="W112" i="73"/>
  <c r="X112" i="73"/>
  <c r="Y112" i="73"/>
  <c r="Z112" i="73"/>
  <c r="AE112" i="73"/>
  <c r="AF112" i="73"/>
  <c r="AG112" i="73"/>
  <c r="AH112" i="73"/>
  <c r="AI112" i="73"/>
  <c r="AJ112" i="73"/>
  <c r="AK112" i="73"/>
  <c r="AL112" i="73"/>
  <c r="AM112" i="73"/>
  <c r="AN112" i="73"/>
  <c r="AO112" i="73"/>
  <c r="AP112" i="73"/>
  <c r="AQ112" i="73"/>
  <c r="N113" i="73"/>
  <c r="O113" i="73"/>
  <c r="P113" i="73"/>
  <c r="Q113" i="73"/>
  <c r="R113" i="73"/>
  <c r="S113" i="73"/>
  <c r="T113" i="73"/>
  <c r="U113" i="73"/>
  <c r="V113" i="73"/>
  <c r="W113" i="73"/>
  <c r="X113" i="73"/>
  <c r="Y113" i="73"/>
  <c r="Z113" i="73"/>
  <c r="AE113" i="73"/>
  <c r="AF113" i="73"/>
  <c r="AG113" i="73"/>
  <c r="AH113" i="73"/>
  <c r="AI113" i="73"/>
  <c r="AJ113" i="73"/>
  <c r="AK113" i="73"/>
  <c r="AL113" i="73"/>
  <c r="AM113" i="73"/>
  <c r="AN113" i="73"/>
  <c r="AO113" i="73"/>
  <c r="AP113" i="73"/>
  <c r="AQ113" i="73"/>
  <c r="N114" i="73"/>
  <c r="O114" i="73"/>
  <c r="P114" i="73"/>
  <c r="Q114" i="73"/>
  <c r="R114" i="73"/>
  <c r="S114" i="73"/>
  <c r="T114" i="73"/>
  <c r="U114" i="73"/>
  <c r="V114" i="73"/>
  <c r="W114" i="73"/>
  <c r="X114" i="73"/>
  <c r="Y114" i="73"/>
  <c r="Z114" i="73"/>
  <c r="AE114" i="73"/>
  <c r="AF114" i="73"/>
  <c r="AG114" i="73"/>
  <c r="AH114" i="73"/>
  <c r="AI114" i="73"/>
  <c r="AJ114" i="73"/>
  <c r="AK114" i="73"/>
  <c r="AL114" i="73"/>
  <c r="AM114" i="73"/>
  <c r="AN114" i="73"/>
  <c r="AO114" i="73"/>
  <c r="AP114" i="73"/>
  <c r="AQ114" i="73"/>
  <c r="N115" i="73"/>
  <c r="O115" i="73"/>
  <c r="P115" i="73"/>
  <c r="Q115" i="73"/>
  <c r="R115" i="73"/>
  <c r="S115" i="73"/>
  <c r="T115" i="73"/>
  <c r="U115" i="73"/>
  <c r="V115" i="73"/>
  <c r="W115" i="73"/>
  <c r="X115" i="73"/>
  <c r="Y115" i="73"/>
  <c r="Z115" i="73"/>
  <c r="AE115" i="73"/>
  <c r="AF115" i="73"/>
  <c r="AG115" i="73"/>
  <c r="AH115" i="73"/>
  <c r="AI115" i="73"/>
  <c r="AJ115" i="73"/>
  <c r="AK115" i="73"/>
  <c r="AL115" i="73"/>
  <c r="AM115" i="73"/>
  <c r="AN115" i="73"/>
  <c r="AO115" i="73"/>
  <c r="AP115" i="73"/>
  <c r="AQ115" i="73"/>
  <c r="N116" i="73"/>
  <c r="O116" i="73"/>
  <c r="P116" i="73"/>
  <c r="Q116" i="73"/>
  <c r="R116" i="73"/>
  <c r="S116" i="73"/>
  <c r="T116" i="73"/>
  <c r="U116" i="73"/>
  <c r="V116" i="73"/>
  <c r="W116" i="73"/>
  <c r="X116" i="73"/>
  <c r="Y116" i="73"/>
  <c r="Z116" i="73"/>
  <c r="AE116" i="73"/>
  <c r="AF116" i="73"/>
  <c r="AG116" i="73"/>
  <c r="AH116" i="73"/>
  <c r="AI116" i="73"/>
  <c r="AJ116" i="73"/>
  <c r="AK116" i="73"/>
  <c r="AL116" i="73"/>
  <c r="AM116" i="73"/>
  <c r="AN116" i="73"/>
  <c r="AO116" i="73"/>
  <c r="AP116" i="73"/>
  <c r="AQ116" i="73"/>
  <c r="L117" i="73"/>
  <c r="M117" i="73"/>
  <c r="N117" i="73"/>
  <c r="O117" i="73"/>
  <c r="P117" i="73"/>
  <c r="Q117" i="73"/>
  <c r="R117" i="73"/>
  <c r="S117" i="73"/>
  <c r="T117" i="73"/>
  <c r="U117" i="73"/>
  <c r="V117" i="73"/>
  <c r="W117" i="73"/>
  <c r="X117" i="73"/>
  <c r="Y117" i="73"/>
  <c r="Z117" i="73"/>
  <c r="AC117" i="73"/>
  <c r="AD117" i="73"/>
  <c r="AE117" i="73"/>
  <c r="AF117" i="73"/>
  <c r="AG117" i="73"/>
  <c r="AH117" i="73"/>
  <c r="AI117" i="73"/>
  <c r="AJ117" i="73"/>
  <c r="AK117" i="73"/>
  <c r="AL117" i="73"/>
  <c r="AM117" i="73"/>
  <c r="AN117" i="73"/>
  <c r="AO117" i="73"/>
  <c r="AP117" i="73"/>
  <c r="AQ117" i="73"/>
  <c r="L118" i="73"/>
  <c r="M118" i="73"/>
  <c r="N118" i="73"/>
  <c r="O118" i="73"/>
  <c r="P118" i="73"/>
  <c r="Q118" i="73"/>
  <c r="R118" i="73"/>
  <c r="S118" i="73"/>
  <c r="T118" i="73"/>
  <c r="U118" i="73"/>
  <c r="V118" i="73"/>
  <c r="W118" i="73"/>
  <c r="X118" i="73"/>
  <c r="Y118" i="73"/>
  <c r="Z118" i="73"/>
  <c r="AC118" i="73"/>
  <c r="AD118" i="73"/>
  <c r="AE118" i="73"/>
  <c r="AF118" i="73"/>
  <c r="AG118" i="73"/>
  <c r="AH118" i="73"/>
  <c r="AI118" i="73"/>
  <c r="AJ118" i="73"/>
  <c r="AK118" i="73"/>
  <c r="AL118" i="73"/>
  <c r="AM118" i="73"/>
  <c r="AN118" i="73"/>
  <c r="AO118" i="73"/>
  <c r="AP118" i="73"/>
  <c r="AQ118" i="73"/>
  <c r="L119" i="73"/>
  <c r="M119" i="73"/>
  <c r="N119" i="73"/>
  <c r="O119" i="73"/>
  <c r="P119" i="73"/>
  <c r="Q119" i="73"/>
  <c r="R119" i="73"/>
  <c r="S119" i="73"/>
  <c r="T119" i="73"/>
  <c r="U119" i="73"/>
  <c r="V119" i="73"/>
  <c r="W119" i="73"/>
  <c r="X119" i="73"/>
  <c r="Y119" i="73"/>
  <c r="Z119" i="73"/>
  <c r="AC119" i="73"/>
  <c r="AD119" i="73"/>
  <c r="AE119" i="73"/>
  <c r="AF119" i="73"/>
  <c r="AG119" i="73"/>
  <c r="AH119" i="73"/>
  <c r="AI119" i="73"/>
  <c r="AJ119" i="73"/>
  <c r="AK119" i="73"/>
  <c r="AL119" i="73"/>
  <c r="AM119" i="73"/>
  <c r="AN119" i="73"/>
  <c r="AO119" i="73"/>
  <c r="AP119" i="73"/>
  <c r="AQ119" i="73"/>
  <c r="L120" i="73"/>
  <c r="M120" i="73"/>
  <c r="N120" i="73"/>
  <c r="O120" i="73"/>
  <c r="P120" i="73"/>
  <c r="Q120" i="73"/>
  <c r="R120" i="73"/>
  <c r="S120" i="73"/>
  <c r="T120" i="73"/>
  <c r="U120" i="73"/>
  <c r="V120" i="73"/>
  <c r="W120" i="73"/>
  <c r="X120" i="73"/>
  <c r="Y120" i="73"/>
  <c r="Z120" i="73"/>
  <c r="AC120" i="73"/>
  <c r="AD120" i="73"/>
  <c r="AE120" i="73"/>
  <c r="AF120" i="73"/>
  <c r="AG120" i="73"/>
  <c r="AH120" i="73"/>
  <c r="AI120" i="73"/>
  <c r="AJ120" i="73"/>
  <c r="AK120" i="73"/>
  <c r="AL120" i="73"/>
  <c r="AM120" i="73"/>
  <c r="AN120" i="73"/>
  <c r="AO120" i="73"/>
  <c r="AP120" i="73"/>
  <c r="AQ120" i="73"/>
  <c r="L121" i="73"/>
  <c r="M121" i="73"/>
  <c r="N121" i="73"/>
  <c r="O121" i="73"/>
  <c r="P121" i="73"/>
  <c r="Q121" i="73"/>
  <c r="R121" i="73"/>
  <c r="S121" i="73"/>
  <c r="T121" i="73"/>
  <c r="U121" i="73"/>
  <c r="V121" i="73"/>
  <c r="W121" i="73"/>
  <c r="X121" i="73"/>
  <c r="Y121" i="73"/>
  <c r="Z121" i="73"/>
  <c r="AC121" i="73"/>
  <c r="AD121" i="73"/>
  <c r="AE121" i="73"/>
  <c r="AF121" i="73"/>
  <c r="AG121" i="73"/>
  <c r="AH121" i="73"/>
  <c r="AI121" i="73"/>
  <c r="AJ121" i="73"/>
  <c r="AK121" i="73"/>
  <c r="AL121" i="73"/>
  <c r="AM121" i="73"/>
  <c r="AN121" i="73"/>
  <c r="AO121" i="73"/>
  <c r="AP121" i="73"/>
  <c r="AQ121" i="73"/>
  <c r="L122" i="73"/>
  <c r="M122" i="73"/>
  <c r="N122" i="73"/>
  <c r="O122" i="73"/>
  <c r="P122" i="73"/>
  <c r="Q122" i="73"/>
  <c r="R122" i="73"/>
  <c r="S122" i="73"/>
  <c r="T122" i="73"/>
  <c r="U122" i="73"/>
  <c r="V122" i="73"/>
  <c r="W122" i="73"/>
  <c r="X122" i="73"/>
  <c r="Y122" i="73"/>
  <c r="Z122" i="73"/>
  <c r="AC122" i="73"/>
  <c r="AD122" i="73"/>
  <c r="AE122" i="73"/>
  <c r="AF122" i="73"/>
  <c r="AG122" i="73"/>
  <c r="AH122" i="73"/>
  <c r="AI122" i="73"/>
  <c r="AJ122" i="73"/>
  <c r="AK122" i="73"/>
  <c r="AL122" i="73"/>
  <c r="AM122" i="73"/>
  <c r="AN122" i="73"/>
  <c r="AO122" i="73"/>
  <c r="AP122" i="73"/>
  <c r="AQ122" i="73"/>
  <c r="L123" i="73"/>
  <c r="M123" i="73"/>
  <c r="N123" i="73"/>
  <c r="O123" i="73"/>
  <c r="P123" i="73"/>
  <c r="Q123" i="73"/>
  <c r="R123" i="73"/>
  <c r="S123" i="73"/>
  <c r="T123" i="73"/>
  <c r="U123" i="73"/>
  <c r="V123" i="73"/>
  <c r="W123" i="73"/>
  <c r="X123" i="73"/>
  <c r="Y123" i="73"/>
  <c r="Z123" i="73"/>
  <c r="AC123" i="73"/>
  <c r="AD123" i="73"/>
  <c r="AE123" i="73"/>
  <c r="AF123" i="73"/>
  <c r="AG123" i="73"/>
  <c r="AH123" i="73"/>
  <c r="AI123" i="73"/>
  <c r="AJ123" i="73"/>
  <c r="AK123" i="73"/>
  <c r="AL123" i="73"/>
  <c r="AM123" i="73"/>
  <c r="AN123" i="73"/>
  <c r="AO123" i="73"/>
  <c r="AP123" i="73"/>
  <c r="AQ123" i="73"/>
  <c r="L124" i="73"/>
  <c r="M124" i="73"/>
  <c r="N124" i="73"/>
  <c r="O124" i="73"/>
  <c r="P124" i="73"/>
  <c r="Q124" i="73"/>
  <c r="R124" i="73"/>
  <c r="S124" i="73"/>
  <c r="T124" i="73"/>
  <c r="U124" i="73"/>
  <c r="V124" i="73"/>
  <c r="W124" i="73"/>
  <c r="X124" i="73"/>
  <c r="Y124" i="73"/>
  <c r="Z124" i="73"/>
  <c r="AC124" i="73"/>
  <c r="AD124" i="73"/>
  <c r="AE124" i="73"/>
  <c r="AF124" i="73"/>
  <c r="AG124" i="73"/>
  <c r="AH124" i="73"/>
  <c r="AI124" i="73"/>
  <c r="AJ124" i="73"/>
  <c r="AK124" i="73"/>
  <c r="AL124" i="73"/>
  <c r="AM124" i="73"/>
  <c r="AN124" i="73"/>
  <c r="AO124" i="73"/>
  <c r="AP124" i="73"/>
  <c r="AQ124" i="73"/>
  <c r="L125" i="73"/>
  <c r="M125" i="73"/>
  <c r="N125" i="73"/>
  <c r="O125" i="73"/>
  <c r="P125" i="73"/>
  <c r="Q125" i="73"/>
  <c r="R125" i="73"/>
  <c r="S125" i="73"/>
  <c r="T125" i="73"/>
  <c r="U125" i="73"/>
  <c r="V125" i="73"/>
  <c r="W125" i="73"/>
  <c r="X125" i="73"/>
  <c r="Y125" i="73"/>
  <c r="Z125" i="73"/>
  <c r="AC125" i="73"/>
  <c r="AD125" i="73"/>
  <c r="AE125" i="73"/>
  <c r="AF125" i="73"/>
  <c r="AG125" i="73"/>
  <c r="AH125" i="73"/>
  <c r="AI125" i="73"/>
  <c r="AJ125" i="73"/>
  <c r="AK125" i="73"/>
  <c r="AL125" i="73"/>
  <c r="AM125" i="73"/>
  <c r="AN125" i="73"/>
  <c r="AO125" i="73"/>
  <c r="AP125" i="73"/>
  <c r="AQ125" i="73"/>
  <c r="L126" i="73"/>
  <c r="M126" i="73"/>
  <c r="N126" i="73"/>
  <c r="O126" i="73"/>
  <c r="P126" i="73"/>
  <c r="Q126" i="73"/>
  <c r="R126" i="73"/>
  <c r="S126" i="73"/>
  <c r="T126" i="73"/>
  <c r="U126" i="73"/>
  <c r="V126" i="73"/>
  <c r="W126" i="73"/>
  <c r="X126" i="73"/>
  <c r="Y126" i="73"/>
  <c r="Z126" i="73"/>
  <c r="AC126" i="73"/>
  <c r="AD126" i="73"/>
  <c r="AE126" i="73"/>
  <c r="AF126" i="73"/>
  <c r="AG126" i="73"/>
  <c r="AH126" i="73"/>
  <c r="AI126" i="73"/>
  <c r="AJ126" i="73"/>
  <c r="AK126" i="73"/>
  <c r="AL126" i="73"/>
  <c r="AM126" i="73"/>
  <c r="AN126" i="73"/>
  <c r="AO126" i="73"/>
  <c r="AP126" i="73"/>
  <c r="AQ126" i="73"/>
  <c r="L127" i="73"/>
  <c r="M127" i="73"/>
  <c r="N127" i="73"/>
  <c r="O127" i="73"/>
  <c r="P127" i="73"/>
  <c r="Q127" i="73"/>
  <c r="R127" i="73"/>
  <c r="S127" i="73"/>
  <c r="T127" i="73"/>
  <c r="U127" i="73"/>
  <c r="V127" i="73"/>
  <c r="W127" i="73"/>
  <c r="X127" i="73"/>
  <c r="Y127" i="73"/>
  <c r="Z127" i="73"/>
  <c r="AC127" i="73"/>
  <c r="AD127" i="73"/>
  <c r="AE127" i="73"/>
  <c r="AF127" i="73"/>
  <c r="AG127" i="73"/>
  <c r="AH127" i="73"/>
  <c r="AI127" i="73"/>
  <c r="AJ127" i="73"/>
  <c r="AK127" i="73"/>
  <c r="AL127" i="73"/>
  <c r="AM127" i="73"/>
  <c r="AN127" i="73"/>
  <c r="AO127" i="73"/>
  <c r="AP127" i="73"/>
  <c r="AQ127" i="73"/>
  <c r="L128" i="73"/>
  <c r="M128" i="73"/>
  <c r="N128" i="73"/>
  <c r="O128" i="73"/>
  <c r="P128" i="73"/>
  <c r="Q128" i="73"/>
  <c r="R128" i="73"/>
  <c r="S128" i="73"/>
  <c r="T128" i="73"/>
  <c r="U128" i="73"/>
  <c r="V128" i="73"/>
  <c r="W128" i="73"/>
  <c r="X128" i="73"/>
  <c r="Y128" i="73"/>
  <c r="Z128" i="73"/>
  <c r="AC128" i="73"/>
  <c r="AD128" i="73"/>
  <c r="AE128" i="73"/>
  <c r="AF128" i="73"/>
  <c r="AG128" i="73"/>
  <c r="AH128" i="73"/>
  <c r="AI128" i="73"/>
  <c r="AJ128" i="73"/>
  <c r="AK128" i="73"/>
  <c r="AL128" i="73"/>
  <c r="AM128" i="73"/>
  <c r="AN128" i="73"/>
  <c r="AO128" i="73"/>
  <c r="AP128" i="73"/>
  <c r="AQ128" i="73"/>
  <c r="J129" i="73"/>
  <c r="K129" i="73"/>
  <c r="L129" i="73"/>
  <c r="M129" i="73"/>
  <c r="N129" i="73"/>
  <c r="O129" i="73"/>
  <c r="P129" i="73"/>
  <c r="Q129" i="73"/>
  <c r="R129" i="73"/>
  <c r="S129" i="73"/>
  <c r="T129" i="73"/>
  <c r="U129" i="73"/>
  <c r="V129" i="73"/>
  <c r="W129" i="73"/>
  <c r="X129" i="73"/>
  <c r="Y129" i="73"/>
  <c r="Z129" i="73"/>
  <c r="AA129" i="73"/>
  <c r="AB129" i="73"/>
  <c r="AC129" i="73"/>
  <c r="AD129" i="73"/>
  <c r="AE129" i="73"/>
  <c r="AF129" i="73"/>
  <c r="AG129" i="73"/>
  <c r="AH129" i="73"/>
  <c r="AI129" i="73"/>
  <c r="AJ129" i="73"/>
  <c r="AK129" i="73"/>
  <c r="AL129" i="73"/>
  <c r="AM129" i="73"/>
  <c r="AN129" i="73"/>
  <c r="AO129" i="73"/>
  <c r="AP129" i="73"/>
  <c r="AQ129" i="73"/>
  <c r="J130" i="73"/>
  <c r="K130" i="73"/>
  <c r="L130" i="73"/>
  <c r="M130" i="73"/>
  <c r="N130" i="73"/>
  <c r="O130" i="73"/>
  <c r="P130" i="73"/>
  <c r="Q130" i="73"/>
  <c r="R130" i="73"/>
  <c r="S130" i="73"/>
  <c r="T130" i="73"/>
  <c r="U130" i="73"/>
  <c r="V130" i="73"/>
  <c r="W130" i="73"/>
  <c r="X130" i="73"/>
  <c r="Y130" i="73"/>
  <c r="Z130" i="73"/>
  <c r="AA130" i="73"/>
  <c r="AB130" i="73"/>
  <c r="AC130" i="73"/>
  <c r="AD130" i="73"/>
  <c r="AE130" i="73"/>
  <c r="AF130" i="73"/>
  <c r="AG130" i="73"/>
  <c r="AH130" i="73"/>
  <c r="AI130" i="73"/>
  <c r="AJ130" i="73"/>
  <c r="AK130" i="73"/>
  <c r="AL130" i="73"/>
  <c r="AM130" i="73"/>
  <c r="AN130" i="73"/>
  <c r="AO130" i="73"/>
  <c r="AP130" i="73"/>
  <c r="AQ130" i="73"/>
  <c r="J131" i="73"/>
  <c r="K131" i="73"/>
  <c r="L131" i="73"/>
  <c r="M131" i="73"/>
  <c r="N131" i="73"/>
  <c r="O131" i="73"/>
  <c r="P131" i="73"/>
  <c r="Q131" i="73"/>
  <c r="R131" i="73"/>
  <c r="S131" i="73"/>
  <c r="T131" i="73"/>
  <c r="U131" i="73"/>
  <c r="V131" i="73"/>
  <c r="W131" i="73"/>
  <c r="X131" i="73"/>
  <c r="Y131" i="73"/>
  <c r="Z131" i="73"/>
  <c r="AA131" i="73"/>
  <c r="AB131" i="73"/>
  <c r="AC131" i="73"/>
  <c r="AD131" i="73"/>
  <c r="AE131" i="73"/>
  <c r="AF131" i="73"/>
  <c r="AG131" i="73"/>
  <c r="AH131" i="73"/>
  <c r="AI131" i="73"/>
  <c r="AJ131" i="73"/>
  <c r="AK131" i="73"/>
  <c r="AL131" i="73"/>
  <c r="AM131" i="73"/>
  <c r="AN131" i="73"/>
  <c r="AO131" i="73"/>
  <c r="AP131" i="73"/>
  <c r="AQ131" i="73"/>
  <c r="J132" i="73"/>
  <c r="K132" i="73"/>
  <c r="L132" i="73"/>
  <c r="M132" i="73"/>
  <c r="N132" i="73"/>
  <c r="O132" i="73"/>
  <c r="P132" i="73"/>
  <c r="Q132" i="73"/>
  <c r="R132" i="73"/>
  <c r="S132" i="73"/>
  <c r="T132" i="73"/>
  <c r="U132" i="73"/>
  <c r="V132" i="73"/>
  <c r="W132" i="73"/>
  <c r="X132" i="73"/>
  <c r="Y132" i="73"/>
  <c r="Z132" i="73"/>
  <c r="AA132" i="73"/>
  <c r="AB132" i="73"/>
  <c r="AC132" i="73"/>
  <c r="AD132" i="73"/>
  <c r="AE132" i="73"/>
  <c r="AF132" i="73"/>
  <c r="AG132" i="73"/>
  <c r="AH132" i="73"/>
  <c r="AI132" i="73"/>
  <c r="AJ132" i="73"/>
  <c r="AK132" i="73"/>
  <c r="AL132" i="73"/>
  <c r="AM132" i="73"/>
  <c r="AN132" i="73"/>
  <c r="AO132" i="73"/>
  <c r="AP132" i="73"/>
  <c r="AQ132" i="73"/>
  <c r="J133" i="73"/>
  <c r="K133" i="73"/>
  <c r="L133" i="73"/>
  <c r="M133" i="73"/>
  <c r="N133" i="73"/>
  <c r="O133" i="73"/>
  <c r="P133" i="73"/>
  <c r="Q133" i="73"/>
  <c r="R133" i="73"/>
  <c r="S133" i="73"/>
  <c r="T133" i="73"/>
  <c r="U133" i="73"/>
  <c r="V133" i="73"/>
  <c r="W133" i="73"/>
  <c r="X133" i="73"/>
  <c r="Y133" i="73"/>
  <c r="Z133" i="73"/>
  <c r="AA133" i="73"/>
  <c r="AB133" i="73"/>
  <c r="AC133" i="73"/>
  <c r="AD133" i="73"/>
  <c r="AE133" i="73"/>
  <c r="AF133" i="73"/>
  <c r="AG133" i="73"/>
  <c r="AH133" i="73"/>
  <c r="AI133" i="73"/>
  <c r="AJ133" i="73"/>
  <c r="AK133" i="73"/>
  <c r="AL133" i="73"/>
  <c r="AM133" i="73"/>
  <c r="AN133" i="73"/>
  <c r="AO133" i="73"/>
  <c r="AP133" i="73"/>
  <c r="AQ133" i="73"/>
  <c r="AU1" i="69"/>
  <c r="AV89" i="69"/>
  <c r="F24" i="69"/>
  <c r="F26" i="69"/>
  <c r="G28" i="69"/>
  <c r="T28" i="69"/>
  <c r="AC28" i="69"/>
  <c r="AL28" i="69"/>
  <c r="AK28" i="69"/>
  <c r="AI28" i="69"/>
  <c r="AN28" i="69"/>
  <c r="G29" i="69"/>
  <c r="G30" i="69"/>
  <c r="G31" i="69"/>
  <c r="T31" i="69"/>
  <c r="AC31" i="69"/>
  <c r="AL31" i="69"/>
  <c r="AN31" i="69"/>
  <c r="AK31" i="69"/>
  <c r="AI31" i="69"/>
  <c r="G32" i="69"/>
  <c r="G33" i="69"/>
  <c r="G34" i="69"/>
  <c r="G35" i="69"/>
  <c r="G36" i="69"/>
  <c r="G37" i="69"/>
  <c r="G38" i="69"/>
  <c r="G39" i="69"/>
  <c r="T39" i="69"/>
  <c r="U39" i="69"/>
  <c r="AL39" i="69"/>
  <c r="AN39" i="69"/>
  <c r="AO39" i="69"/>
  <c r="G40" i="69"/>
  <c r="T40" i="69"/>
  <c r="U40" i="69"/>
  <c r="AI40" i="69"/>
  <c r="AN40" i="69"/>
  <c r="G41" i="69"/>
  <c r="G42" i="69"/>
  <c r="T42" i="69"/>
  <c r="U42" i="69"/>
  <c r="AN42" i="69"/>
  <c r="AO42" i="69"/>
  <c r="G43" i="69"/>
  <c r="T43" i="69"/>
  <c r="U43" i="69"/>
  <c r="AN43" i="69"/>
  <c r="AO43" i="69"/>
  <c r="G44" i="69"/>
  <c r="G45" i="69"/>
  <c r="G46" i="69"/>
  <c r="G47" i="69"/>
  <c r="G48" i="69"/>
  <c r="G49" i="69"/>
  <c r="G50" i="69"/>
  <c r="G51" i="69"/>
  <c r="G52" i="69"/>
  <c r="G53" i="69"/>
  <c r="G54" i="69"/>
  <c r="G55" i="69"/>
  <c r="G56" i="69"/>
  <c r="G57" i="69"/>
  <c r="G58" i="69"/>
  <c r="G59" i="69"/>
  <c r="G60" i="69"/>
  <c r="G61" i="69"/>
  <c r="G62" i="69"/>
  <c r="G63" i="69"/>
  <c r="G64" i="69"/>
  <c r="G65" i="69"/>
  <c r="G66" i="69"/>
  <c r="G67" i="69"/>
  <c r="G68" i="69"/>
  <c r="G69" i="69"/>
  <c r="G70" i="69"/>
  <c r="G71" i="69"/>
  <c r="G72" i="69"/>
  <c r="G73" i="69"/>
  <c r="G74" i="69"/>
  <c r="G75" i="69"/>
  <c r="G76" i="69"/>
  <c r="G77" i="69"/>
  <c r="G78" i="69"/>
  <c r="G79" i="69"/>
  <c r="G80" i="69"/>
  <c r="G81" i="69"/>
  <c r="G82" i="69"/>
  <c r="G83" i="69"/>
  <c r="G84" i="69"/>
  <c r="G85" i="69"/>
  <c r="G86" i="69"/>
  <c r="G87" i="69"/>
  <c r="G88" i="69"/>
  <c r="G89" i="69"/>
  <c r="G90" i="69"/>
  <c r="F136" i="69"/>
  <c r="G140" i="69"/>
  <c r="AC140" i="69"/>
  <c r="AL140" i="69"/>
  <c r="AK140" i="69"/>
  <c r="AI140" i="69"/>
  <c r="G141" i="69"/>
  <c r="G142" i="69"/>
  <c r="G143" i="69"/>
  <c r="AC143" i="69"/>
  <c r="AL143" i="69"/>
  <c r="AK143" i="69"/>
  <c r="AI143" i="69"/>
  <c r="G144" i="69"/>
  <c r="G145" i="69"/>
  <c r="G146" i="69"/>
  <c r="G147" i="69"/>
  <c r="G148" i="69"/>
  <c r="G149" i="69"/>
  <c r="G150" i="69"/>
  <c r="G151" i="69"/>
  <c r="U151" i="69"/>
  <c r="AL151" i="69"/>
  <c r="AO151" i="69"/>
  <c r="G152" i="69"/>
  <c r="U152" i="69"/>
  <c r="AI152" i="69"/>
  <c r="G153" i="69"/>
  <c r="G154" i="69"/>
  <c r="U154" i="69"/>
  <c r="AO154" i="69"/>
  <c r="G155" i="69"/>
  <c r="U155" i="69"/>
  <c r="AO155" i="69"/>
  <c r="G156" i="69"/>
  <c r="G157" i="69"/>
  <c r="G158" i="69"/>
  <c r="G159" i="69"/>
  <c r="G160" i="69"/>
  <c r="G161" i="69"/>
  <c r="G162" i="69"/>
  <c r="G163" i="69"/>
  <c r="G164" i="69"/>
  <c r="G165" i="69"/>
  <c r="G166" i="69"/>
  <c r="G167" i="69"/>
  <c r="G168" i="69"/>
  <c r="G169" i="69"/>
  <c r="G170" i="69"/>
  <c r="G171" i="69"/>
  <c r="G172" i="69"/>
  <c r="G173" i="69"/>
  <c r="G174" i="69"/>
  <c r="G175" i="69"/>
  <c r="G176" i="69"/>
  <c r="G177" i="69"/>
  <c r="G178" i="69"/>
  <c r="G179" i="69"/>
  <c r="G180" i="69"/>
  <c r="G181" i="69"/>
  <c r="G182" i="69"/>
  <c r="G183" i="69"/>
  <c r="G184" i="69"/>
  <c r="G185" i="69"/>
  <c r="G186" i="69"/>
  <c r="G187" i="69"/>
  <c r="G188" i="69"/>
  <c r="G189" i="69"/>
  <c r="G190" i="69"/>
  <c r="G191" i="69"/>
  <c r="G192" i="69"/>
  <c r="G193" i="69"/>
  <c r="G194" i="69"/>
  <c r="G195" i="69"/>
  <c r="G196" i="69"/>
  <c r="G197" i="69"/>
  <c r="G198" i="69"/>
  <c r="G199" i="69"/>
  <c r="G200" i="69"/>
  <c r="G201" i="69"/>
  <c r="AV202" i="69"/>
  <c r="AV274" i="69"/>
  <c r="AV346" i="69"/>
  <c r="G202" i="69"/>
  <c r="F208" i="69"/>
  <c r="G212" i="69"/>
  <c r="AC212" i="69"/>
  <c r="AL212" i="69"/>
  <c r="AK212" i="69"/>
  <c r="AI212" i="69"/>
  <c r="G213" i="69"/>
  <c r="G214" i="69"/>
  <c r="G215" i="69"/>
  <c r="AC215" i="69"/>
  <c r="AL215" i="69"/>
  <c r="AK215" i="69"/>
  <c r="AI215" i="69"/>
  <c r="G216" i="69"/>
  <c r="G217" i="69"/>
  <c r="G218" i="69"/>
  <c r="G219" i="69"/>
  <c r="G220" i="69"/>
  <c r="G221" i="69"/>
  <c r="G222" i="69"/>
  <c r="G223" i="69"/>
  <c r="U223" i="69"/>
  <c r="AL223" i="69"/>
  <c r="AO223" i="69"/>
  <c r="G224" i="69"/>
  <c r="U224" i="69"/>
  <c r="AI224" i="69"/>
  <c r="G225" i="69"/>
  <c r="G226" i="69"/>
  <c r="U226" i="69"/>
  <c r="AO226" i="69"/>
  <c r="G227" i="69"/>
  <c r="U227" i="69"/>
  <c r="AO227" i="69"/>
  <c r="G228" i="69"/>
  <c r="G229" i="69"/>
  <c r="G230" i="69"/>
  <c r="G231" i="69"/>
  <c r="G232" i="69"/>
  <c r="G233" i="69"/>
  <c r="G234" i="69"/>
  <c r="G235" i="69"/>
  <c r="G236" i="69"/>
  <c r="G237" i="69"/>
  <c r="G238" i="69"/>
  <c r="G239" i="69"/>
  <c r="G240" i="69"/>
  <c r="G241" i="69"/>
  <c r="G242" i="69"/>
  <c r="G243" i="69"/>
  <c r="G244" i="69"/>
  <c r="G245" i="69"/>
  <c r="G246" i="69"/>
  <c r="G247" i="69"/>
  <c r="G248" i="69"/>
  <c r="G249" i="69"/>
  <c r="G250" i="69"/>
  <c r="G251" i="69"/>
  <c r="G252" i="69"/>
  <c r="G253" i="69"/>
  <c r="G254" i="69"/>
  <c r="G255" i="69"/>
  <c r="G256" i="69"/>
  <c r="G257" i="69"/>
  <c r="G258" i="69"/>
  <c r="G259" i="69"/>
  <c r="G260" i="69"/>
  <c r="G261" i="69"/>
  <c r="G262" i="69"/>
  <c r="G263" i="69"/>
  <c r="G264" i="69"/>
  <c r="G265" i="69"/>
  <c r="G266" i="69"/>
  <c r="G267" i="69"/>
  <c r="G268" i="69"/>
  <c r="G269" i="69"/>
  <c r="G270" i="69"/>
  <c r="G271" i="69"/>
  <c r="G272" i="69"/>
  <c r="G273" i="69"/>
  <c r="G274" i="69"/>
  <c r="F280" i="69"/>
  <c r="G284" i="69"/>
  <c r="AC284" i="69"/>
  <c r="AL284" i="69"/>
  <c r="AK284" i="69"/>
  <c r="AI284" i="69"/>
  <c r="G285" i="69"/>
  <c r="G286" i="69"/>
  <c r="G287" i="69"/>
  <c r="AC287" i="69"/>
  <c r="AL287" i="69"/>
  <c r="AK287" i="69"/>
  <c r="AI287" i="69"/>
  <c r="G288" i="69"/>
  <c r="G289" i="69"/>
  <c r="G290" i="69"/>
  <c r="G291" i="69"/>
  <c r="G292" i="69"/>
  <c r="G293" i="69"/>
  <c r="G294" i="69"/>
  <c r="G295" i="69"/>
  <c r="U295" i="69"/>
  <c r="AL295" i="69"/>
  <c r="AO295" i="69"/>
  <c r="G296" i="69"/>
  <c r="U296" i="69"/>
  <c r="AI296" i="69"/>
  <c r="G297" i="69"/>
  <c r="G298" i="69"/>
  <c r="U298" i="69"/>
  <c r="AO298" i="69"/>
  <c r="G299" i="69"/>
  <c r="U299" i="69"/>
  <c r="AO299" i="69"/>
  <c r="G300" i="69"/>
  <c r="G301" i="69"/>
  <c r="G302" i="69"/>
  <c r="G303" i="69"/>
  <c r="G304" i="69"/>
  <c r="G305" i="69"/>
  <c r="G306" i="69"/>
  <c r="G307" i="69"/>
  <c r="G308" i="69"/>
  <c r="G309" i="69"/>
  <c r="G310" i="69"/>
  <c r="G311" i="69"/>
  <c r="G312" i="69"/>
  <c r="G313" i="69"/>
  <c r="G314" i="69"/>
  <c r="G315" i="69"/>
  <c r="G316" i="69"/>
  <c r="G317" i="69"/>
  <c r="G318" i="69"/>
  <c r="G319" i="69"/>
  <c r="G320" i="69"/>
  <c r="G321" i="69"/>
  <c r="G322" i="69"/>
  <c r="G323" i="69"/>
  <c r="G324" i="69"/>
  <c r="G325" i="69"/>
  <c r="G326" i="69"/>
  <c r="G327" i="69"/>
  <c r="G328" i="69"/>
  <c r="G329" i="69"/>
  <c r="G330" i="69"/>
  <c r="G331" i="69"/>
  <c r="G332" i="69"/>
  <c r="G333" i="69"/>
  <c r="G334" i="69"/>
  <c r="G335" i="69"/>
  <c r="G336" i="69"/>
  <c r="G337" i="69"/>
  <c r="G338" i="69"/>
  <c r="G339" i="69"/>
  <c r="G340" i="69"/>
  <c r="G341" i="69"/>
  <c r="G342" i="69"/>
  <c r="G343" i="69"/>
  <c r="G344" i="69"/>
  <c r="G345" i="69"/>
  <c r="G346" i="69"/>
  <c r="F24" i="98"/>
  <c r="F26" i="98"/>
  <c r="BA42" i="98"/>
  <c r="BA132" i="98"/>
  <c r="G28" i="98"/>
  <c r="BI28" i="98"/>
  <c r="BK28" i="98"/>
  <c r="BK29" i="98"/>
  <c r="BL29" i="98"/>
  <c r="BL28" i="98"/>
  <c r="G29" i="98"/>
  <c r="Z29" i="98"/>
  <c r="BI29" i="98"/>
  <c r="BJ29" i="98"/>
  <c r="G30" i="98"/>
  <c r="BI30" i="98"/>
  <c r="BK30" i="98"/>
  <c r="BL30" i="98"/>
  <c r="G31" i="98"/>
  <c r="G32" i="98"/>
  <c r="G33" i="98"/>
  <c r="G34" i="98"/>
  <c r="G35" i="98"/>
  <c r="G36" i="98"/>
  <c r="G37" i="98"/>
  <c r="G38" i="98"/>
  <c r="G39" i="98"/>
  <c r="G40" i="98"/>
  <c r="G41" i="98"/>
  <c r="G42" i="98"/>
  <c r="G43" i="98"/>
  <c r="F89" i="98"/>
  <c r="G93" i="98"/>
  <c r="BI93" i="98"/>
  <c r="BK93" i="98"/>
  <c r="BL93" i="98"/>
  <c r="G94" i="98"/>
  <c r="Z94" i="98"/>
  <c r="BI94" i="98"/>
  <c r="BK94" i="98"/>
  <c r="BL94" i="98"/>
  <c r="G95" i="98"/>
  <c r="BI95" i="98"/>
  <c r="BK95" i="98"/>
  <c r="BL95" i="98"/>
  <c r="G96" i="98"/>
  <c r="G97" i="98"/>
  <c r="G98" i="98"/>
  <c r="G99" i="98"/>
  <c r="G100" i="98"/>
  <c r="G101" i="98"/>
  <c r="G102" i="98"/>
  <c r="G103" i="98"/>
  <c r="G104" i="98"/>
  <c r="G105" i="98"/>
  <c r="G106" i="98"/>
  <c r="G107" i="98"/>
  <c r="BA108" i="98"/>
  <c r="G108" i="98"/>
  <c r="F114" i="98"/>
  <c r="G118" i="98"/>
  <c r="BI118" i="98"/>
  <c r="BJ118" i="98"/>
  <c r="BK118" i="98"/>
  <c r="G119" i="98"/>
  <c r="Z119" i="98"/>
  <c r="BI119" i="98"/>
  <c r="BJ119" i="98"/>
  <c r="BK119" i="98"/>
  <c r="G120" i="98"/>
  <c r="BI120" i="98"/>
  <c r="BJ120" i="98"/>
  <c r="BK120" i="98"/>
  <c r="G121" i="98"/>
  <c r="G122" i="98"/>
  <c r="G123" i="98"/>
  <c r="G124" i="98"/>
  <c r="G125" i="98"/>
  <c r="G126" i="98"/>
  <c r="G127" i="98"/>
  <c r="G128" i="98"/>
  <c r="G129" i="98"/>
  <c r="G130" i="98"/>
  <c r="G131" i="98"/>
  <c r="G132" i="98"/>
  <c r="BA133" i="98"/>
  <c r="G133" i="98"/>
  <c r="F141" i="98"/>
  <c r="G145" i="98"/>
  <c r="BI145" i="98"/>
  <c r="BK145" i="98"/>
  <c r="BL145" i="98"/>
  <c r="G146" i="98"/>
  <c r="Z146" i="98"/>
  <c r="BI146" i="98"/>
  <c r="BK146" i="98"/>
  <c r="BL146" i="98"/>
  <c r="G147" i="98"/>
  <c r="BI147" i="98"/>
  <c r="BK147" i="98"/>
  <c r="BL147" i="98"/>
  <c r="G148" i="98"/>
  <c r="G149" i="98"/>
  <c r="G150" i="98"/>
  <c r="G151" i="98"/>
  <c r="G152" i="98"/>
  <c r="G153" i="98"/>
  <c r="G154" i="98"/>
  <c r="G155" i="98"/>
  <c r="G156" i="98"/>
  <c r="G157" i="98"/>
  <c r="G158" i="98"/>
  <c r="G159" i="98"/>
  <c r="BA160" i="98"/>
  <c r="G160" i="98"/>
  <c r="AU1" i="78"/>
  <c r="F24" i="78"/>
  <c r="F26" i="78"/>
  <c r="BA89" i="78"/>
  <c r="G28" i="78"/>
  <c r="G29" i="78"/>
  <c r="G30" i="78"/>
  <c r="G31" i="78"/>
  <c r="G32" i="78"/>
  <c r="G33" i="78"/>
  <c r="G34" i="78"/>
  <c r="G35" i="78"/>
  <c r="G36" i="78"/>
  <c r="G37" i="78"/>
  <c r="G38" i="78"/>
  <c r="G39" i="78"/>
  <c r="G40" i="78"/>
  <c r="G41" i="78"/>
  <c r="G42" i="78"/>
  <c r="G43" i="78"/>
  <c r="G44" i="78"/>
  <c r="G45" i="78"/>
  <c r="G46" i="78"/>
  <c r="G47" i="78"/>
  <c r="G48" i="78"/>
  <c r="G49" i="78"/>
  <c r="G50" i="78"/>
  <c r="G51" i="78"/>
  <c r="G52" i="78"/>
  <c r="G53" i="78"/>
  <c r="G54" i="78"/>
  <c r="G55" i="78"/>
  <c r="G56" i="78"/>
  <c r="G57" i="78"/>
  <c r="G58" i="78"/>
  <c r="G59" i="78"/>
  <c r="G60" i="78"/>
  <c r="G61" i="78"/>
  <c r="G62" i="78"/>
  <c r="G63" i="78"/>
  <c r="G64" i="78"/>
  <c r="Z64" i="78"/>
  <c r="AJ64" i="78"/>
  <c r="G65" i="78"/>
  <c r="G66" i="78"/>
  <c r="G67" i="78"/>
  <c r="G68" i="78"/>
  <c r="G69" i="78"/>
  <c r="G70" i="78"/>
  <c r="G71" i="78"/>
  <c r="G72" i="78"/>
  <c r="G73" i="78"/>
  <c r="G74" i="78"/>
  <c r="G75" i="78"/>
  <c r="G76" i="78"/>
  <c r="G77" i="78"/>
  <c r="G78" i="78"/>
  <c r="G79" i="78"/>
  <c r="G80" i="78"/>
  <c r="G81" i="78"/>
  <c r="G82" i="78"/>
  <c r="G83" i="78"/>
  <c r="G84" i="78"/>
  <c r="G85" i="78"/>
  <c r="G86" i="78"/>
  <c r="G87" i="78"/>
  <c r="G88" i="78"/>
  <c r="G89" i="78"/>
  <c r="G90" i="78"/>
  <c r="F136" i="78"/>
  <c r="G140" i="78"/>
  <c r="G141" i="78"/>
  <c r="G142" i="78"/>
  <c r="G143" i="78"/>
  <c r="G144" i="78"/>
  <c r="G145" i="78"/>
  <c r="G146" i="78"/>
  <c r="G147" i="78"/>
  <c r="G148" i="78"/>
  <c r="G149" i="78"/>
  <c r="G150" i="78"/>
  <c r="G151" i="78"/>
  <c r="G152" i="78"/>
  <c r="G153" i="78"/>
  <c r="G154" i="78"/>
  <c r="G155" i="78"/>
  <c r="G156" i="78"/>
  <c r="G157" i="78"/>
  <c r="G158" i="78"/>
  <c r="G159" i="78"/>
  <c r="G160" i="78"/>
  <c r="G161" i="78"/>
  <c r="G162" i="78"/>
  <c r="G163" i="78"/>
  <c r="G164" i="78"/>
  <c r="G165" i="78"/>
  <c r="G166" i="78"/>
  <c r="G167" i="78"/>
  <c r="G168" i="78"/>
  <c r="G169" i="78"/>
  <c r="G170" i="78"/>
  <c r="G171" i="78"/>
  <c r="G172" i="78"/>
  <c r="G173" i="78"/>
  <c r="G174" i="78"/>
  <c r="G175" i="78"/>
  <c r="G176" i="78"/>
  <c r="Z176" i="78"/>
  <c r="AJ176" i="78"/>
  <c r="G177" i="78"/>
  <c r="G178" i="78"/>
  <c r="G179" i="78"/>
  <c r="G180" i="78"/>
  <c r="G181" i="78"/>
  <c r="G182" i="78"/>
  <c r="G183" i="78"/>
  <c r="G184" i="78"/>
  <c r="G185" i="78"/>
  <c r="G186" i="78"/>
  <c r="G187" i="78"/>
  <c r="G188" i="78"/>
  <c r="G189" i="78"/>
  <c r="G190" i="78"/>
  <c r="G191" i="78"/>
  <c r="G192" i="78"/>
  <c r="G193" i="78"/>
  <c r="G194" i="78"/>
  <c r="G195" i="78"/>
  <c r="G196" i="78"/>
  <c r="G197" i="78"/>
  <c r="G198" i="78"/>
  <c r="G199" i="78"/>
  <c r="G200" i="78"/>
  <c r="G201" i="78"/>
  <c r="BA202" i="78"/>
  <c r="G202" i="78"/>
  <c r="F208" i="78"/>
  <c r="G212" i="78"/>
  <c r="G213" i="78"/>
  <c r="G214" i="78"/>
  <c r="G215" i="78"/>
  <c r="G216" i="78"/>
  <c r="G217" i="78"/>
  <c r="G218" i="78"/>
  <c r="G219" i="78"/>
  <c r="G220" i="78"/>
  <c r="G221" i="78"/>
  <c r="G222" i="78"/>
  <c r="G223" i="78"/>
  <c r="G224" i="78"/>
  <c r="G225" i="78"/>
  <c r="G226" i="78"/>
  <c r="G227" i="78"/>
  <c r="G228" i="78"/>
  <c r="G229" i="78"/>
  <c r="G230" i="78"/>
  <c r="G231" i="78"/>
  <c r="G232" i="78"/>
  <c r="G233" i="78"/>
  <c r="G234" i="78"/>
  <c r="G235" i="78"/>
  <c r="G236" i="78"/>
  <c r="G237" i="78"/>
  <c r="G238" i="78"/>
  <c r="G239" i="78"/>
  <c r="G240" i="78"/>
  <c r="G241" i="78"/>
  <c r="G242" i="78"/>
  <c r="G243" i="78"/>
  <c r="G244" i="78"/>
  <c r="G245" i="78"/>
  <c r="G246" i="78"/>
  <c r="G247" i="78"/>
  <c r="G248" i="78"/>
  <c r="Z248" i="78"/>
  <c r="AJ248" i="78"/>
  <c r="G249" i="78"/>
  <c r="G250" i="78"/>
  <c r="G251" i="78"/>
  <c r="G252" i="78"/>
  <c r="G253" i="78"/>
  <c r="G254" i="78"/>
  <c r="G255" i="78"/>
  <c r="G256" i="78"/>
  <c r="G257" i="78"/>
  <c r="G258" i="78"/>
  <c r="G259" i="78"/>
  <c r="G260" i="78"/>
  <c r="G261" i="78"/>
  <c r="G262" i="78"/>
  <c r="G263" i="78"/>
  <c r="G264" i="78"/>
  <c r="G265" i="78"/>
  <c r="G266" i="78"/>
  <c r="G267" i="78"/>
  <c r="G268" i="78"/>
  <c r="G269" i="78"/>
  <c r="G270" i="78"/>
  <c r="G271" i="78"/>
  <c r="G272" i="78"/>
  <c r="G273" i="78"/>
  <c r="BA274" i="78"/>
  <c r="G274" i="78"/>
  <c r="AU1" i="75"/>
  <c r="F24" i="75"/>
  <c r="F26" i="75"/>
  <c r="BA89" i="75"/>
  <c r="G28" i="75"/>
  <c r="G29" i="75"/>
  <c r="G30" i="75"/>
  <c r="G31" i="75"/>
  <c r="G32" i="75"/>
  <c r="G33" i="75"/>
  <c r="G34" i="75"/>
  <c r="G35" i="75"/>
  <c r="G36" i="75"/>
  <c r="G37" i="75"/>
  <c r="G38" i="75"/>
  <c r="G39" i="75"/>
  <c r="G40" i="75"/>
  <c r="G41" i="75"/>
  <c r="G42" i="75"/>
  <c r="G43" i="75"/>
  <c r="G44" i="75"/>
  <c r="G45" i="75"/>
  <c r="G46" i="75"/>
  <c r="G47" i="75"/>
  <c r="G48" i="75"/>
  <c r="G49" i="75"/>
  <c r="G50" i="75"/>
  <c r="G51" i="75"/>
  <c r="G52" i="75"/>
  <c r="Z52" i="75"/>
  <c r="AB52" i="75"/>
  <c r="G53" i="75"/>
  <c r="G54" i="75"/>
  <c r="G55" i="75"/>
  <c r="G56" i="75"/>
  <c r="G57" i="75"/>
  <c r="G58" i="75"/>
  <c r="G59" i="75"/>
  <c r="G60" i="75"/>
  <c r="G61" i="75"/>
  <c r="G62" i="75"/>
  <c r="G63" i="75"/>
  <c r="G64" i="75"/>
  <c r="G65" i="75"/>
  <c r="G66" i="75"/>
  <c r="G67" i="75"/>
  <c r="G68" i="75"/>
  <c r="G69" i="75"/>
  <c r="G70" i="75"/>
  <c r="G71" i="75"/>
  <c r="G72" i="75"/>
  <c r="G73" i="75"/>
  <c r="G74" i="75"/>
  <c r="G75" i="75"/>
  <c r="G76" i="75"/>
  <c r="G77" i="75"/>
  <c r="G78" i="75"/>
  <c r="G79" i="75"/>
  <c r="G80" i="75"/>
  <c r="G81" i="75"/>
  <c r="G82" i="75"/>
  <c r="G83" i="75"/>
  <c r="G84" i="75"/>
  <c r="G85" i="75"/>
  <c r="G86" i="75"/>
  <c r="G87" i="75"/>
  <c r="G88" i="75"/>
  <c r="G89" i="75"/>
  <c r="G90" i="75"/>
  <c r="F137" i="75"/>
  <c r="G141" i="75"/>
  <c r="G142" i="75"/>
  <c r="G143" i="75"/>
  <c r="G144" i="75"/>
  <c r="G145" i="75"/>
  <c r="G146" i="75"/>
  <c r="G147" i="75"/>
  <c r="G148" i="75"/>
  <c r="G149" i="75"/>
  <c r="G150" i="75"/>
  <c r="G151" i="75"/>
  <c r="G152" i="75"/>
  <c r="G153" i="75"/>
  <c r="G154" i="75"/>
  <c r="G155" i="75"/>
  <c r="G156" i="75"/>
  <c r="G157" i="75"/>
  <c r="G158" i="75"/>
  <c r="G159" i="75"/>
  <c r="G160" i="75"/>
  <c r="G161" i="75"/>
  <c r="G162" i="75"/>
  <c r="G163" i="75"/>
  <c r="G164" i="75"/>
  <c r="G165" i="75"/>
  <c r="Z165" i="75"/>
  <c r="AB165" i="75"/>
  <c r="G166" i="75"/>
  <c r="G167" i="75"/>
  <c r="G168" i="75"/>
  <c r="G169" i="75"/>
  <c r="G170" i="75"/>
  <c r="G171" i="75"/>
  <c r="G172" i="75"/>
  <c r="G173" i="75"/>
  <c r="G174" i="75"/>
  <c r="G175" i="75"/>
  <c r="G176" i="75"/>
  <c r="G177" i="75"/>
  <c r="G178" i="75"/>
  <c r="G179" i="75"/>
  <c r="G180" i="75"/>
  <c r="G181" i="75"/>
  <c r="G182" i="75"/>
  <c r="G183" i="75"/>
  <c r="G184" i="75"/>
  <c r="G185" i="75"/>
  <c r="G186" i="75"/>
  <c r="G187" i="75"/>
  <c r="G188" i="75"/>
  <c r="G189" i="75"/>
  <c r="G190" i="75"/>
  <c r="G191" i="75"/>
  <c r="G192" i="75"/>
  <c r="G193" i="75"/>
  <c r="G194" i="75"/>
  <c r="G195" i="75"/>
  <c r="G196" i="75"/>
  <c r="G197" i="75"/>
  <c r="G198" i="75"/>
  <c r="G199" i="75"/>
  <c r="G200" i="75"/>
  <c r="G201" i="75"/>
  <c r="G202" i="75"/>
  <c r="BA203" i="75"/>
  <c r="BA276" i="75"/>
  <c r="G203" i="75"/>
  <c r="F210" i="75"/>
  <c r="G214" i="75"/>
  <c r="G215" i="75"/>
  <c r="G216" i="75"/>
  <c r="G217" i="75"/>
  <c r="G218" i="75"/>
  <c r="G219" i="75"/>
  <c r="G220" i="75"/>
  <c r="G221" i="75"/>
  <c r="G222" i="75"/>
  <c r="G223" i="75"/>
  <c r="G224" i="75"/>
  <c r="G225" i="75"/>
  <c r="G226" i="75"/>
  <c r="G227" i="75"/>
  <c r="G228" i="75"/>
  <c r="G229" i="75"/>
  <c r="G230" i="75"/>
  <c r="G231" i="75"/>
  <c r="G232" i="75"/>
  <c r="G233" i="75"/>
  <c r="G234" i="75"/>
  <c r="G235" i="75"/>
  <c r="G236" i="75"/>
  <c r="G237" i="75"/>
  <c r="G238" i="75"/>
  <c r="Z238" i="75"/>
  <c r="AB238" i="75"/>
  <c r="G239" i="75"/>
  <c r="G240" i="75"/>
  <c r="G241" i="75"/>
  <c r="G242" i="75"/>
  <c r="G243" i="75"/>
  <c r="G244" i="75"/>
  <c r="G245" i="75"/>
  <c r="G246" i="75"/>
  <c r="G247" i="75"/>
  <c r="G248" i="75"/>
  <c r="G249" i="75"/>
  <c r="G250" i="75"/>
  <c r="G251" i="75"/>
  <c r="G252" i="75"/>
  <c r="G253" i="75"/>
  <c r="G254" i="75"/>
  <c r="G255" i="75"/>
  <c r="G256" i="75"/>
  <c r="G257" i="75"/>
  <c r="G258" i="75"/>
  <c r="G259" i="75"/>
  <c r="G260" i="75"/>
  <c r="G261" i="75"/>
  <c r="G262" i="75"/>
  <c r="G263" i="75"/>
  <c r="G264" i="75"/>
  <c r="G265" i="75"/>
  <c r="G266" i="75"/>
  <c r="G267" i="75"/>
  <c r="G268" i="75"/>
  <c r="G269" i="75"/>
  <c r="G270" i="75"/>
  <c r="G271" i="75"/>
  <c r="G272" i="75"/>
  <c r="G273" i="75"/>
  <c r="G274" i="75"/>
  <c r="G275" i="75"/>
  <c r="G276" i="75"/>
  <c r="AU4" i="18"/>
  <c r="AU7" i="18"/>
  <c r="AU5" i="18"/>
  <c r="AU12" i="18"/>
  <c r="F24" i="18"/>
  <c r="F26" i="18"/>
  <c r="AV89" i="18"/>
  <c r="AV202" i="18"/>
  <c r="AV273" i="18"/>
  <c r="AV345" i="18"/>
  <c r="AV417" i="18"/>
  <c r="AV88" i="18"/>
  <c r="AV87" i="18"/>
  <c r="G28" i="18"/>
  <c r="T28" i="18"/>
  <c r="AC28" i="18"/>
  <c r="AL28" i="18"/>
  <c r="AN28" i="18"/>
  <c r="AK28" i="18"/>
  <c r="G29" i="18"/>
  <c r="G30" i="18"/>
  <c r="G31" i="18"/>
  <c r="T31" i="18"/>
  <c r="AC31" i="18"/>
  <c r="AL31" i="18"/>
  <c r="AN31" i="18"/>
  <c r="AK31" i="18"/>
  <c r="G32" i="18"/>
  <c r="G33" i="18"/>
  <c r="G34" i="18"/>
  <c r="G35" i="18"/>
  <c r="G36" i="18"/>
  <c r="G37" i="18"/>
  <c r="G38" i="18"/>
  <c r="G39" i="18"/>
  <c r="T39" i="18"/>
  <c r="U39" i="18"/>
  <c r="AL39" i="18"/>
  <c r="AN39" i="18"/>
  <c r="AO39" i="18"/>
  <c r="G40" i="18"/>
  <c r="T40" i="18"/>
  <c r="U40" i="18"/>
  <c r="AI40" i="18"/>
  <c r="AN40" i="18"/>
  <c r="G41" i="18"/>
  <c r="G42" i="18"/>
  <c r="G43" i="18"/>
  <c r="G44" i="18"/>
  <c r="G45" i="18"/>
  <c r="G46" i="18"/>
  <c r="G47" i="18"/>
  <c r="G48" i="18"/>
  <c r="G49" i="18"/>
  <c r="G50" i="18"/>
  <c r="G51" i="18"/>
  <c r="G52" i="18"/>
  <c r="G53" i="18"/>
  <c r="G54" i="18"/>
  <c r="G55" i="18"/>
  <c r="G56" i="18"/>
  <c r="G57" i="18"/>
  <c r="G58" i="18"/>
  <c r="G59" i="18"/>
  <c r="G60" i="18"/>
  <c r="G61" i="18"/>
  <c r="G62" i="18"/>
  <c r="G63" i="18"/>
  <c r="G64" i="18"/>
  <c r="G65" i="18"/>
  <c r="G66" i="18"/>
  <c r="G67" i="18"/>
  <c r="G68" i="18"/>
  <c r="G69" i="18"/>
  <c r="G70" i="18"/>
  <c r="G71" i="18"/>
  <c r="G72" i="18"/>
  <c r="G73" i="18"/>
  <c r="G74" i="18"/>
  <c r="G75" i="18"/>
  <c r="G76" i="18"/>
  <c r="G77" i="18"/>
  <c r="G78" i="18"/>
  <c r="G79" i="18"/>
  <c r="G80" i="18"/>
  <c r="G81" i="18"/>
  <c r="G82" i="18"/>
  <c r="G83" i="18"/>
  <c r="G84" i="18"/>
  <c r="G85" i="18"/>
  <c r="G86" i="18"/>
  <c r="G87" i="18"/>
  <c r="G88" i="18"/>
  <c r="G89" i="18"/>
  <c r="G90" i="18"/>
  <c r="F137" i="18"/>
  <c r="G141" i="18"/>
  <c r="AC141" i="18"/>
  <c r="AL141" i="18"/>
  <c r="AK141" i="18"/>
  <c r="G142" i="18"/>
  <c r="G143" i="18"/>
  <c r="G144" i="18"/>
  <c r="AC144" i="18"/>
  <c r="AL144" i="18"/>
  <c r="AK144" i="18"/>
  <c r="G145" i="18"/>
  <c r="G146" i="18"/>
  <c r="G147" i="18"/>
  <c r="G148" i="18"/>
  <c r="G149" i="18"/>
  <c r="G150" i="18"/>
  <c r="G151" i="18"/>
  <c r="G152" i="18"/>
  <c r="U152" i="18"/>
  <c r="AL152" i="18"/>
  <c r="AO152" i="18"/>
  <c r="G153" i="18"/>
  <c r="U153" i="18"/>
  <c r="AI153" i="18"/>
  <c r="G154" i="18"/>
  <c r="G155" i="18"/>
  <c r="G156" i="18"/>
  <c r="G157" i="18"/>
  <c r="G158" i="18"/>
  <c r="G159" i="18"/>
  <c r="G160" i="18"/>
  <c r="G161" i="18"/>
  <c r="G162" i="18"/>
  <c r="G163" i="18"/>
  <c r="G164" i="18"/>
  <c r="G165" i="18"/>
  <c r="G166" i="18"/>
  <c r="G167" i="18"/>
  <c r="G168" i="18"/>
  <c r="G169" i="18"/>
  <c r="G170" i="18"/>
  <c r="G171" i="18"/>
  <c r="G172" i="18"/>
  <c r="G173" i="18"/>
  <c r="G174" i="18"/>
  <c r="G175" i="18"/>
  <c r="G176" i="18"/>
  <c r="G177" i="18"/>
  <c r="G178" i="18"/>
  <c r="G179" i="18"/>
  <c r="G180" i="18"/>
  <c r="G181" i="18"/>
  <c r="G182" i="18"/>
  <c r="G183" i="18"/>
  <c r="G184" i="18"/>
  <c r="G185" i="18"/>
  <c r="G186" i="18"/>
  <c r="G187" i="18"/>
  <c r="G188" i="18"/>
  <c r="G189" i="18"/>
  <c r="G190" i="18"/>
  <c r="G191" i="18"/>
  <c r="G192" i="18"/>
  <c r="G193" i="18"/>
  <c r="G194" i="18"/>
  <c r="G195" i="18"/>
  <c r="G196" i="18"/>
  <c r="G197" i="18"/>
  <c r="G198" i="18"/>
  <c r="G199" i="18"/>
  <c r="G200" i="18"/>
  <c r="AV201" i="18"/>
  <c r="AV272" i="18"/>
  <c r="G201" i="18"/>
  <c r="G202" i="18"/>
  <c r="AV203" i="18"/>
  <c r="AV274" i="18"/>
  <c r="AV346" i="18"/>
  <c r="AV418" i="18"/>
  <c r="G203" i="18"/>
  <c r="F208" i="18"/>
  <c r="G212" i="18"/>
  <c r="AC212" i="18"/>
  <c r="AL212" i="18"/>
  <c r="AK212" i="18"/>
  <c r="AI212" i="18"/>
  <c r="G213" i="18"/>
  <c r="G214" i="18"/>
  <c r="G215" i="18"/>
  <c r="AC215" i="18"/>
  <c r="AL215" i="18"/>
  <c r="AK215" i="18"/>
  <c r="G216" i="18"/>
  <c r="G217" i="18"/>
  <c r="G218" i="18"/>
  <c r="G219" i="18"/>
  <c r="G220" i="18"/>
  <c r="G221" i="18"/>
  <c r="G222" i="18"/>
  <c r="G223" i="18"/>
  <c r="U223" i="18"/>
  <c r="AL223" i="18"/>
  <c r="AO223" i="18"/>
  <c r="G224" i="18"/>
  <c r="U224" i="18"/>
  <c r="AI224" i="18"/>
  <c r="G225" i="18"/>
  <c r="G226" i="18"/>
  <c r="G227" i="18"/>
  <c r="G228" i="18"/>
  <c r="G229" i="18"/>
  <c r="G230" i="18"/>
  <c r="G231" i="18"/>
  <c r="G232" i="18"/>
  <c r="G233" i="18"/>
  <c r="G234" i="18"/>
  <c r="G235" i="18"/>
  <c r="G236" i="18"/>
  <c r="G237" i="18"/>
  <c r="G238" i="18"/>
  <c r="G239" i="18"/>
  <c r="G240" i="18"/>
  <c r="G241" i="18"/>
  <c r="G242" i="18"/>
  <c r="G243" i="18"/>
  <c r="G244" i="18"/>
  <c r="G245" i="18"/>
  <c r="G246" i="18"/>
  <c r="G247" i="18"/>
  <c r="G248" i="18"/>
  <c r="G249" i="18"/>
  <c r="G250" i="18"/>
  <c r="G251" i="18"/>
  <c r="G252" i="18"/>
  <c r="G253" i="18"/>
  <c r="G254" i="18"/>
  <c r="G255" i="18"/>
  <c r="G256" i="18"/>
  <c r="G257" i="18"/>
  <c r="G258" i="18"/>
  <c r="G259" i="18"/>
  <c r="G260" i="18"/>
  <c r="G261" i="18"/>
  <c r="G262" i="18"/>
  <c r="G263" i="18"/>
  <c r="G264" i="18"/>
  <c r="G265" i="18"/>
  <c r="G266" i="18"/>
  <c r="G267" i="18"/>
  <c r="G268" i="18"/>
  <c r="G269" i="18"/>
  <c r="G270" i="18"/>
  <c r="G271" i="18"/>
  <c r="G272" i="18"/>
  <c r="G273" i="18"/>
  <c r="G274" i="18"/>
  <c r="F280" i="18"/>
  <c r="G284" i="18"/>
  <c r="AC284" i="18"/>
  <c r="AL284" i="18"/>
  <c r="AK284" i="18"/>
  <c r="AI284" i="18"/>
  <c r="G285" i="18"/>
  <c r="G286" i="18"/>
  <c r="G287" i="18"/>
  <c r="AC287" i="18"/>
  <c r="AL287" i="18"/>
  <c r="AK287" i="18"/>
  <c r="AI287" i="18"/>
  <c r="G288" i="18"/>
  <c r="G289" i="18"/>
  <c r="G290" i="18"/>
  <c r="G291" i="18"/>
  <c r="G292" i="18"/>
  <c r="G293" i="18"/>
  <c r="G294" i="18"/>
  <c r="G295" i="18"/>
  <c r="U295" i="18"/>
  <c r="AL295" i="18"/>
  <c r="AO295" i="18"/>
  <c r="G296" i="18"/>
  <c r="U296" i="18"/>
  <c r="AI296" i="18"/>
  <c r="G297" i="18"/>
  <c r="G298" i="18"/>
  <c r="G299" i="18"/>
  <c r="G300" i="18"/>
  <c r="G301" i="18"/>
  <c r="G302" i="18"/>
  <c r="G303" i="18"/>
  <c r="G304" i="18"/>
  <c r="G305" i="18"/>
  <c r="G306" i="18"/>
  <c r="G307" i="18"/>
  <c r="G308" i="18"/>
  <c r="G309" i="18"/>
  <c r="G310" i="18"/>
  <c r="G311" i="18"/>
  <c r="G312" i="18"/>
  <c r="G313" i="18"/>
  <c r="G314" i="18"/>
  <c r="G315" i="18"/>
  <c r="G316" i="18"/>
  <c r="G317" i="18"/>
  <c r="G318" i="18"/>
  <c r="G319" i="18"/>
  <c r="G320" i="18"/>
  <c r="G321" i="18"/>
  <c r="G322" i="18"/>
  <c r="G323" i="18"/>
  <c r="G324" i="18"/>
  <c r="G325" i="18"/>
  <c r="G326" i="18"/>
  <c r="G327" i="18"/>
  <c r="G328" i="18"/>
  <c r="G329" i="18"/>
  <c r="G330" i="18"/>
  <c r="G331" i="18"/>
  <c r="G332" i="18"/>
  <c r="G333" i="18"/>
  <c r="G334" i="18"/>
  <c r="G335" i="18"/>
  <c r="G336" i="18"/>
  <c r="G337" i="18"/>
  <c r="G338" i="18"/>
  <c r="G339" i="18"/>
  <c r="G340" i="18"/>
  <c r="G341" i="18"/>
  <c r="G342" i="18"/>
  <c r="G343" i="18"/>
  <c r="G344" i="18"/>
  <c r="G345" i="18"/>
  <c r="G346" i="18"/>
  <c r="F352" i="18"/>
  <c r="G356" i="18"/>
  <c r="AC356" i="18"/>
  <c r="AL356" i="18"/>
  <c r="AK356" i="18"/>
  <c r="G357" i="18"/>
  <c r="G358" i="18"/>
  <c r="G359" i="18"/>
  <c r="AC359" i="18"/>
  <c r="AL359" i="18"/>
  <c r="AK359" i="18"/>
  <c r="AI359" i="18"/>
  <c r="G360" i="18"/>
  <c r="G361" i="18"/>
  <c r="G362" i="18"/>
  <c r="G363" i="18"/>
  <c r="G364" i="18"/>
  <c r="G365" i="18"/>
  <c r="G366" i="18"/>
  <c r="G367" i="18"/>
  <c r="U367" i="18"/>
  <c r="AL367" i="18"/>
  <c r="AO367" i="18"/>
  <c r="G368" i="18"/>
  <c r="U368" i="18"/>
  <c r="AI368" i="18"/>
  <c r="G369" i="18"/>
  <c r="G370" i="18"/>
  <c r="G371" i="18"/>
  <c r="G372" i="18"/>
  <c r="G373" i="18"/>
  <c r="G374" i="18"/>
  <c r="G375" i="18"/>
  <c r="G376" i="18"/>
  <c r="G377" i="18"/>
  <c r="G378" i="18"/>
  <c r="G379" i="18"/>
  <c r="G380" i="18"/>
  <c r="G381" i="18"/>
  <c r="G382" i="18"/>
  <c r="G383" i="18"/>
  <c r="G384" i="18"/>
  <c r="G385" i="18"/>
  <c r="G386" i="18"/>
  <c r="G387" i="18"/>
  <c r="G388" i="18"/>
  <c r="G389" i="18"/>
  <c r="G390" i="18"/>
  <c r="G391" i="18"/>
  <c r="G392" i="18"/>
  <c r="G393" i="18"/>
  <c r="G394" i="18"/>
  <c r="G395" i="18"/>
  <c r="G396" i="18"/>
  <c r="G397" i="18"/>
  <c r="G398" i="18"/>
  <c r="G399" i="18"/>
  <c r="G400" i="18"/>
  <c r="G401" i="18"/>
  <c r="G402" i="18"/>
  <c r="G403" i="18"/>
  <c r="G404" i="18"/>
  <c r="G405" i="18"/>
  <c r="G406" i="18"/>
  <c r="G407" i="18"/>
  <c r="G408" i="18"/>
  <c r="G409" i="18"/>
  <c r="G410" i="18"/>
  <c r="G411" i="18"/>
  <c r="G412" i="18"/>
  <c r="G413" i="18"/>
  <c r="G414" i="18"/>
  <c r="G415" i="18"/>
  <c r="G416" i="18"/>
  <c r="G417" i="18"/>
  <c r="G418" i="18"/>
  <c r="AU1" i="53"/>
  <c r="F24" i="53"/>
  <c r="F26" i="53"/>
  <c r="BA89" i="53"/>
  <c r="G28" i="53"/>
  <c r="T28" i="53"/>
  <c r="AC28" i="53"/>
  <c r="AL28" i="53"/>
  <c r="AK28" i="53"/>
  <c r="G29" i="53"/>
  <c r="G30" i="53"/>
  <c r="G31" i="53"/>
  <c r="T31" i="53"/>
  <c r="AC31" i="53"/>
  <c r="AL31" i="53"/>
  <c r="AK31" i="53"/>
  <c r="G32" i="53"/>
  <c r="G33" i="53"/>
  <c r="G34" i="53"/>
  <c r="G35" i="53"/>
  <c r="G36" i="53"/>
  <c r="G37" i="53"/>
  <c r="G38" i="53"/>
  <c r="G39" i="53"/>
  <c r="G40" i="53"/>
  <c r="G41" i="53"/>
  <c r="G42" i="53"/>
  <c r="G43" i="53"/>
  <c r="G44" i="53"/>
  <c r="G45" i="53"/>
  <c r="G46" i="53"/>
  <c r="G47" i="53"/>
  <c r="G48" i="53"/>
  <c r="G49" i="53"/>
  <c r="G50" i="53"/>
  <c r="G51" i="53"/>
  <c r="G52" i="53"/>
  <c r="G53" i="53"/>
  <c r="G54" i="53"/>
  <c r="G55" i="53"/>
  <c r="G56" i="53"/>
  <c r="G57" i="53"/>
  <c r="G58" i="53"/>
  <c r="G59" i="53"/>
  <c r="G60" i="53"/>
  <c r="G61" i="53"/>
  <c r="G62" i="53"/>
  <c r="G63" i="53"/>
  <c r="G64" i="53"/>
  <c r="G65" i="53"/>
  <c r="G66" i="53"/>
  <c r="G67" i="53"/>
  <c r="G68" i="53"/>
  <c r="G69" i="53"/>
  <c r="G70" i="53"/>
  <c r="G71" i="53"/>
  <c r="G72" i="53"/>
  <c r="G73" i="53"/>
  <c r="G74" i="53"/>
  <c r="G75" i="53"/>
  <c r="G76" i="53"/>
  <c r="G77" i="53"/>
  <c r="G78" i="53"/>
  <c r="G79" i="53"/>
  <c r="G80" i="53"/>
  <c r="G81" i="53"/>
  <c r="G82" i="53"/>
  <c r="G83" i="53"/>
  <c r="G84" i="53"/>
  <c r="G85" i="53"/>
  <c r="G86" i="53"/>
  <c r="G87" i="53"/>
  <c r="G88" i="53"/>
  <c r="G89" i="53"/>
  <c r="G90" i="53"/>
  <c r="F137" i="53"/>
  <c r="G141" i="53"/>
  <c r="AC141" i="53"/>
  <c r="AL141" i="53"/>
  <c r="AK141" i="53"/>
  <c r="AI141" i="53"/>
  <c r="G142" i="53"/>
  <c r="G143" i="53"/>
  <c r="G144" i="53"/>
  <c r="AC144" i="53"/>
  <c r="AL144" i="53"/>
  <c r="AK144" i="53"/>
  <c r="AI144" i="53"/>
  <c r="G145" i="53"/>
  <c r="G146" i="53"/>
  <c r="G147" i="53"/>
  <c r="G148" i="53"/>
  <c r="G149" i="53"/>
  <c r="G150" i="53"/>
  <c r="G151" i="53"/>
  <c r="G152" i="53"/>
  <c r="G153" i="53"/>
  <c r="G154" i="53"/>
  <c r="G155" i="53"/>
  <c r="G156" i="53"/>
  <c r="G157" i="53"/>
  <c r="G158" i="53"/>
  <c r="G159" i="53"/>
  <c r="G160" i="53"/>
  <c r="G161" i="53"/>
  <c r="G162" i="53"/>
  <c r="G163" i="53"/>
  <c r="G164" i="53"/>
  <c r="G165" i="53"/>
  <c r="G166" i="53"/>
  <c r="G167" i="53"/>
  <c r="G168" i="53"/>
  <c r="G169" i="53"/>
  <c r="G170" i="53"/>
  <c r="G171" i="53"/>
  <c r="G172" i="53"/>
  <c r="G173" i="53"/>
  <c r="G174" i="53"/>
  <c r="G175" i="53"/>
  <c r="G176" i="53"/>
  <c r="G177" i="53"/>
  <c r="G178" i="53"/>
  <c r="G179" i="53"/>
  <c r="G180" i="53"/>
  <c r="G181" i="53"/>
  <c r="G182" i="53"/>
  <c r="G183" i="53"/>
  <c r="G184" i="53"/>
  <c r="G185" i="53"/>
  <c r="G186" i="53"/>
  <c r="G187" i="53"/>
  <c r="G188" i="53"/>
  <c r="G189" i="53"/>
  <c r="G190" i="53"/>
  <c r="G191" i="53"/>
  <c r="G192" i="53"/>
  <c r="G193" i="53"/>
  <c r="G194" i="53"/>
  <c r="G195" i="53"/>
  <c r="G196" i="53"/>
  <c r="G197" i="53"/>
  <c r="G198" i="53"/>
  <c r="G199" i="53"/>
  <c r="G200" i="53"/>
  <c r="G201" i="53"/>
  <c r="G202" i="53"/>
  <c r="BA203" i="53"/>
  <c r="BA275" i="53"/>
  <c r="BA347" i="53"/>
  <c r="BA419" i="53"/>
  <c r="BA491" i="53"/>
  <c r="BA563" i="53"/>
  <c r="G203" i="53"/>
  <c r="F209" i="53"/>
  <c r="G213" i="53"/>
  <c r="AC213" i="53"/>
  <c r="AL213" i="53"/>
  <c r="AK213" i="53"/>
  <c r="AI213" i="53"/>
  <c r="G214" i="53"/>
  <c r="G215" i="53"/>
  <c r="G216" i="53"/>
  <c r="AC216" i="53"/>
  <c r="AL216" i="53"/>
  <c r="AK216" i="53"/>
  <c r="AI216" i="53"/>
  <c r="G217" i="53"/>
  <c r="G218" i="53"/>
  <c r="G219" i="53"/>
  <c r="G220" i="53"/>
  <c r="G221" i="53"/>
  <c r="G222" i="53"/>
  <c r="G223" i="53"/>
  <c r="G224" i="53"/>
  <c r="G225" i="53"/>
  <c r="G226" i="53"/>
  <c r="G227" i="53"/>
  <c r="G228" i="53"/>
  <c r="G229" i="53"/>
  <c r="G230" i="53"/>
  <c r="G231" i="53"/>
  <c r="G232" i="53"/>
  <c r="G233" i="53"/>
  <c r="G234" i="53"/>
  <c r="G235" i="53"/>
  <c r="G236" i="53"/>
  <c r="G237" i="53"/>
  <c r="G238" i="53"/>
  <c r="G239" i="53"/>
  <c r="G240" i="53"/>
  <c r="G241" i="53"/>
  <c r="G242" i="53"/>
  <c r="G243" i="53"/>
  <c r="G244" i="53"/>
  <c r="G245" i="53"/>
  <c r="G246" i="53"/>
  <c r="G247" i="53"/>
  <c r="G248" i="53"/>
  <c r="G249" i="53"/>
  <c r="G250" i="53"/>
  <c r="G251" i="53"/>
  <c r="G252" i="53"/>
  <c r="G253" i="53"/>
  <c r="G254" i="53"/>
  <c r="G255" i="53"/>
  <c r="G256" i="53"/>
  <c r="G257" i="53"/>
  <c r="G258" i="53"/>
  <c r="G259" i="53"/>
  <c r="G260" i="53"/>
  <c r="G261" i="53"/>
  <c r="G262" i="53"/>
  <c r="G263" i="53"/>
  <c r="G264" i="53"/>
  <c r="G265" i="53"/>
  <c r="G266" i="53"/>
  <c r="G267" i="53"/>
  <c r="G268" i="53"/>
  <c r="G269" i="53"/>
  <c r="G270" i="53"/>
  <c r="G271" i="53"/>
  <c r="G272" i="53"/>
  <c r="G273" i="53"/>
  <c r="G274" i="53"/>
  <c r="G275" i="53"/>
  <c r="F281" i="53"/>
  <c r="G285" i="53"/>
  <c r="AC285" i="53"/>
  <c r="AL285" i="53"/>
  <c r="AK285" i="53"/>
  <c r="AI285" i="53"/>
  <c r="G286" i="53"/>
  <c r="G287" i="53"/>
  <c r="G288" i="53"/>
  <c r="AC288" i="53"/>
  <c r="AL288" i="53"/>
  <c r="AK288" i="53"/>
  <c r="AI288" i="53"/>
  <c r="G289" i="53"/>
  <c r="G290" i="53"/>
  <c r="G291" i="53"/>
  <c r="G292" i="53"/>
  <c r="G293" i="53"/>
  <c r="G294" i="53"/>
  <c r="G295" i="53"/>
  <c r="G296" i="53"/>
  <c r="G297" i="53"/>
  <c r="G298" i="53"/>
  <c r="G299" i="53"/>
  <c r="G300" i="53"/>
  <c r="G301" i="53"/>
  <c r="G302" i="53"/>
  <c r="G303" i="53"/>
  <c r="G304" i="53"/>
  <c r="G305" i="53"/>
  <c r="G306" i="53"/>
  <c r="G307" i="53"/>
  <c r="G308" i="53"/>
  <c r="G309" i="53"/>
  <c r="G310" i="53"/>
  <c r="G311" i="53"/>
  <c r="G312" i="53"/>
  <c r="G313" i="53"/>
  <c r="G314" i="53"/>
  <c r="G315" i="53"/>
  <c r="G316" i="53"/>
  <c r="G317" i="53"/>
  <c r="G318" i="53"/>
  <c r="G319" i="53"/>
  <c r="G320" i="53"/>
  <c r="G321" i="53"/>
  <c r="G322" i="53"/>
  <c r="G323" i="53"/>
  <c r="G324" i="53"/>
  <c r="G325" i="53"/>
  <c r="G326" i="53"/>
  <c r="G327" i="53"/>
  <c r="G328" i="53"/>
  <c r="G329" i="53"/>
  <c r="G330" i="53"/>
  <c r="G331" i="53"/>
  <c r="G332" i="53"/>
  <c r="G333" i="53"/>
  <c r="G334" i="53"/>
  <c r="G335" i="53"/>
  <c r="G336" i="53"/>
  <c r="G337" i="53"/>
  <c r="G338" i="53"/>
  <c r="G339" i="53"/>
  <c r="G340" i="53"/>
  <c r="G341" i="53"/>
  <c r="G342" i="53"/>
  <c r="G343" i="53"/>
  <c r="G344" i="53"/>
  <c r="G345" i="53"/>
  <c r="G346" i="53"/>
  <c r="G347" i="53"/>
  <c r="F353" i="53"/>
  <c r="G357" i="53"/>
  <c r="AC357" i="53"/>
  <c r="AL357" i="53"/>
  <c r="AK357" i="53"/>
  <c r="G358" i="53"/>
  <c r="G359" i="53"/>
  <c r="G360" i="53"/>
  <c r="AC360" i="53"/>
  <c r="AL360" i="53"/>
  <c r="AK360" i="53"/>
  <c r="AI360" i="53"/>
  <c r="G361" i="53"/>
  <c r="G362" i="53"/>
  <c r="G363" i="53"/>
  <c r="G364" i="53"/>
  <c r="G365" i="53"/>
  <c r="G366" i="53"/>
  <c r="G367" i="53"/>
  <c r="G368" i="53"/>
  <c r="G369" i="53"/>
  <c r="G370" i="53"/>
  <c r="G371" i="53"/>
  <c r="G372" i="53"/>
  <c r="G373" i="53"/>
  <c r="G374" i="53"/>
  <c r="G375" i="53"/>
  <c r="G376" i="53"/>
  <c r="G377" i="53"/>
  <c r="G378" i="53"/>
  <c r="G379" i="53"/>
  <c r="G380" i="53"/>
  <c r="G381" i="53"/>
  <c r="G382" i="53"/>
  <c r="G383" i="53"/>
  <c r="G384" i="53"/>
  <c r="G385" i="53"/>
  <c r="G386" i="53"/>
  <c r="G387" i="53"/>
  <c r="G388" i="53"/>
  <c r="G389" i="53"/>
  <c r="G390" i="53"/>
  <c r="G391" i="53"/>
  <c r="G392" i="53"/>
  <c r="G393" i="53"/>
  <c r="G394" i="53"/>
  <c r="G395" i="53"/>
  <c r="G396" i="53"/>
  <c r="G397" i="53"/>
  <c r="G398" i="53"/>
  <c r="G399" i="53"/>
  <c r="G400" i="53"/>
  <c r="G401" i="53"/>
  <c r="G402" i="53"/>
  <c r="G403" i="53"/>
  <c r="G404" i="53"/>
  <c r="G405" i="53"/>
  <c r="G406" i="53"/>
  <c r="G407" i="53"/>
  <c r="G408" i="53"/>
  <c r="G409" i="53"/>
  <c r="G410" i="53"/>
  <c r="G411" i="53"/>
  <c r="G412" i="53"/>
  <c r="G413" i="53"/>
  <c r="G414" i="53"/>
  <c r="G415" i="53"/>
  <c r="G416" i="53"/>
  <c r="G417" i="53"/>
  <c r="G418" i="53"/>
  <c r="G419" i="53"/>
  <c r="F425" i="53"/>
  <c r="G429" i="53"/>
  <c r="AC429" i="53"/>
  <c r="AL429" i="53"/>
  <c r="AK429" i="53"/>
  <c r="AI429" i="53"/>
  <c r="G430" i="53"/>
  <c r="G431" i="53"/>
  <c r="G432" i="53"/>
  <c r="AC432" i="53"/>
  <c r="AL432" i="53"/>
  <c r="AK432" i="53"/>
  <c r="AI432" i="53"/>
  <c r="G433" i="53"/>
  <c r="G434" i="53"/>
  <c r="G435" i="53"/>
  <c r="G436" i="53"/>
  <c r="G437" i="53"/>
  <c r="G438" i="53"/>
  <c r="G439" i="53"/>
  <c r="G440" i="53"/>
  <c r="G441" i="53"/>
  <c r="G442" i="53"/>
  <c r="G443" i="53"/>
  <c r="G444" i="53"/>
  <c r="G445" i="53"/>
  <c r="G446" i="53"/>
  <c r="G447" i="53"/>
  <c r="G448" i="53"/>
  <c r="G449" i="53"/>
  <c r="G450" i="53"/>
  <c r="G451" i="53"/>
  <c r="G452" i="53"/>
  <c r="G453" i="53"/>
  <c r="G454" i="53"/>
  <c r="G455" i="53"/>
  <c r="G456" i="53"/>
  <c r="G457" i="53"/>
  <c r="G458" i="53"/>
  <c r="G459" i="53"/>
  <c r="G460" i="53"/>
  <c r="G461" i="53"/>
  <c r="G462" i="53"/>
  <c r="G463" i="53"/>
  <c r="G464" i="53"/>
  <c r="G465" i="53"/>
  <c r="G466" i="53"/>
  <c r="G467" i="53"/>
  <c r="G468" i="53"/>
  <c r="G469" i="53"/>
  <c r="G470" i="53"/>
  <c r="G471" i="53"/>
  <c r="G472" i="53"/>
  <c r="G473" i="53"/>
  <c r="G474" i="53"/>
  <c r="G475" i="53"/>
  <c r="G476" i="53"/>
  <c r="G477" i="53"/>
  <c r="G478" i="53"/>
  <c r="G479" i="53"/>
  <c r="G480" i="53"/>
  <c r="G481" i="53"/>
  <c r="G482" i="53"/>
  <c r="G483" i="53"/>
  <c r="G484" i="53"/>
  <c r="G485" i="53"/>
  <c r="G486" i="53"/>
  <c r="G487" i="53"/>
  <c r="G488" i="53"/>
  <c r="G489" i="53"/>
  <c r="G490" i="53"/>
  <c r="G491" i="53"/>
  <c r="F497" i="53"/>
  <c r="G501" i="53"/>
  <c r="AC501" i="53"/>
  <c r="AL501" i="53"/>
  <c r="AK501" i="53"/>
  <c r="AI501" i="53"/>
  <c r="G502" i="53"/>
  <c r="G503" i="53"/>
  <c r="G504" i="53"/>
  <c r="AC504" i="53"/>
  <c r="AL504" i="53"/>
  <c r="AK504" i="53"/>
  <c r="AI504" i="53"/>
  <c r="G505" i="53"/>
  <c r="G506" i="53"/>
  <c r="G507" i="53"/>
  <c r="G508" i="53"/>
  <c r="G509" i="53"/>
  <c r="G510" i="53"/>
  <c r="G511" i="53"/>
  <c r="G512" i="53"/>
  <c r="G513" i="53"/>
  <c r="G514" i="53"/>
  <c r="G515" i="53"/>
  <c r="G516" i="53"/>
  <c r="G517" i="53"/>
  <c r="G518" i="53"/>
  <c r="G519" i="53"/>
  <c r="G520" i="53"/>
  <c r="G521" i="53"/>
  <c r="G522" i="53"/>
  <c r="G523" i="53"/>
  <c r="G524" i="53"/>
  <c r="G525" i="53"/>
  <c r="G526" i="53"/>
  <c r="G527" i="53"/>
  <c r="G528" i="53"/>
  <c r="G529" i="53"/>
  <c r="G530" i="53"/>
  <c r="G531" i="53"/>
  <c r="G532" i="53"/>
  <c r="G533" i="53"/>
  <c r="G534" i="53"/>
  <c r="G535" i="53"/>
  <c r="G536" i="53"/>
  <c r="G537" i="53"/>
  <c r="G538" i="53"/>
  <c r="G539" i="53"/>
  <c r="G540" i="53"/>
  <c r="G541" i="53"/>
  <c r="G542" i="53"/>
  <c r="G543" i="53"/>
  <c r="G544" i="53"/>
  <c r="G545" i="53"/>
  <c r="G546" i="53"/>
  <c r="G547" i="53"/>
  <c r="G548" i="53"/>
  <c r="G549" i="53"/>
  <c r="G550" i="53"/>
  <c r="G551" i="53"/>
  <c r="G552" i="53"/>
  <c r="G553" i="53"/>
  <c r="G554" i="53"/>
  <c r="G555" i="53"/>
  <c r="G556" i="53"/>
  <c r="G557" i="53"/>
  <c r="G558" i="53"/>
  <c r="G559" i="53"/>
  <c r="G560" i="53"/>
  <c r="G561" i="53"/>
  <c r="G562" i="53"/>
  <c r="G563" i="53"/>
  <c r="N28" i="38"/>
  <c r="N29" i="38"/>
  <c r="N30" i="38"/>
  <c r="N31" i="38"/>
  <c r="N32" i="38"/>
  <c r="N33" i="38"/>
  <c r="N34" i="38"/>
  <c r="N35" i="38"/>
  <c r="N36" i="38"/>
  <c r="N37" i="38"/>
  <c r="N38" i="38"/>
  <c r="N39" i="38"/>
  <c r="N40" i="38"/>
  <c r="AI215" i="18"/>
  <c r="AI141" i="18"/>
  <c r="AI144" i="18"/>
  <c r="AI28" i="18"/>
  <c r="AI31" i="18"/>
  <c r="AI356" i="18"/>
  <c r="R149" i="86"/>
  <c r="R204" i="86"/>
  <c r="R126" i="86"/>
  <c r="R181" i="86"/>
  <c r="S147" i="86"/>
  <c r="Q126" i="86"/>
  <c r="R150" i="86"/>
  <c r="M140" i="86"/>
  <c r="AO128" i="86"/>
  <c r="X183" i="86"/>
  <c r="AF89" i="86"/>
  <c r="AF140" i="86"/>
  <c r="M56" i="96"/>
  <c r="M56" i="85"/>
  <c r="AH55" i="96"/>
  <c r="AH55" i="85"/>
  <c r="M42" i="96"/>
  <c r="M42" i="85"/>
  <c r="Y38" i="96"/>
  <c r="Y38" i="85"/>
  <c r="AN35" i="96"/>
  <c r="AN35" i="85"/>
  <c r="Q31" i="96"/>
  <c r="Q31" i="85"/>
  <c r="AG30" i="96"/>
  <c r="AG30" i="85"/>
  <c r="AI31" i="53"/>
  <c r="AN31" i="53"/>
  <c r="AI28" i="53"/>
  <c r="AN28" i="53"/>
  <c r="V41" i="96"/>
  <c r="V41" i="85"/>
  <c r="AK38" i="96"/>
  <c r="AK38" i="85"/>
  <c r="AF37" i="96"/>
  <c r="AF37" i="85"/>
  <c r="AJ36" i="96"/>
  <c r="AJ36" i="85"/>
  <c r="R36" i="96"/>
  <c r="R36" i="85"/>
  <c r="AF31" i="96"/>
  <c r="AF31" i="85"/>
  <c r="O30" i="96"/>
  <c r="O30" i="85"/>
  <c r="Q28" i="96"/>
  <c r="Q28" i="85"/>
  <c r="AI357" i="53"/>
  <c r="AV344" i="18"/>
  <c r="Q42" i="96"/>
  <c r="Q42" i="85"/>
  <c r="AP41" i="96"/>
  <c r="AP41" i="85"/>
  <c r="AI41" i="96"/>
  <c r="AI41" i="85"/>
  <c r="Z41" i="96"/>
  <c r="Z41" i="85"/>
  <c r="AO38" i="96"/>
  <c r="AO38" i="85"/>
  <c r="AQ37" i="96"/>
  <c r="AQ37" i="85"/>
  <c r="AN32" i="96"/>
  <c r="AN32" i="85"/>
  <c r="R32" i="96"/>
  <c r="R32" i="85"/>
  <c r="U31" i="96"/>
  <c r="U31" i="85"/>
  <c r="AM29" i="96"/>
  <c r="AM29" i="85"/>
  <c r="AV86" i="18"/>
  <c r="AV200" i="18"/>
  <c r="BJ95" i="98"/>
  <c r="BJ93" i="98"/>
  <c r="BJ94" i="98"/>
  <c r="BL120" i="98"/>
  <c r="BL119" i="98"/>
  <c r="BL118" i="98"/>
  <c r="BJ30" i="98"/>
  <c r="BJ28" i="98"/>
  <c r="BJ145" i="98"/>
  <c r="AQ92" i="86"/>
  <c r="AQ143" i="86"/>
  <c r="BC46" i="90"/>
  <c r="X129" i="83"/>
  <c r="BC65" i="90"/>
  <c r="BC201" i="86"/>
  <c r="BE68" i="90"/>
  <c r="X46" i="96"/>
  <c r="X46" i="85"/>
  <c r="T45" i="96"/>
  <c r="T45" i="85"/>
  <c r="AL44" i="96"/>
  <c r="AL44" i="85"/>
  <c r="O44" i="96"/>
  <c r="O44" i="85"/>
  <c r="W43" i="96"/>
  <c r="W43" i="85"/>
  <c r="O43" i="96"/>
  <c r="O43" i="85"/>
  <c r="P39" i="96"/>
  <c r="P39" i="85"/>
  <c r="P34" i="96"/>
  <c r="P34" i="85"/>
  <c r="Q32" i="96"/>
  <c r="Q32" i="85"/>
  <c r="AI31" i="96"/>
  <c r="AI31" i="85"/>
  <c r="AE28" i="96"/>
  <c r="AE28" i="85"/>
  <c r="AN27" i="96"/>
  <c r="AN27" i="85"/>
  <c r="T80" i="83"/>
  <c r="L80" i="83"/>
  <c r="AY211" i="86"/>
  <c r="BB211" i="86"/>
  <c r="BC192" i="86"/>
  <c r="BC200" i="86"/>
  <c r="BC204" i="86"/>
  <c r="BC191" i="86"/>
  <c r="BC196" i="86"/>
  <c r="BC198" i="86"/>
  <c r="BC205" i="86"/>
  <c r="BC187" i="86"/>
  <c r="BC189" i="86"/>
  <c r="BC188" i="86"/>
  <c r="BC186" i="86"/>
  <c r="BC195" i="86"/>
  <c r="BC203" i="86"/>
  <c r="BC206" i="86"/>
  <c r="BC208" i="86"/>
  <c r="BC202" i="86"/>
  <c r="BC181" i="86"/>
  <c r="BC184" i="86"/>
  <c r="BC190" i="86"/>
  <c r="BC199" i="86"/>
  <c r="BC209" i="86"/>
  <c r="BC194" i="86"/>
  <c r="BC182" i="86"/>
  <c r="BC207" i="86"/>
  <c r="BC210" i="86"/>
  <c r="U146" i="86"/>
  <c r="U201" i="86"/>
  <c r="L45" i="96"/>
  <c r="L45" i="85"/>
  <c r="AD44" i="96"/>
  <c r="AD44" i="85"/>
  <c r="AF39" i="96"/>
  <c r="AF39" i="85"/>
  <c r="O37" i="96"/>
  <c r="O37" i="85"/>
  <c r="AL36" i="96"/>
  <c r="AL36" i="85"/>
  <c r="W34" i="96"/>
  <c r="W34" i="85"/>
  <c r="P32" i="96"/>
  <c r="P32" i="85"/>
  <c r="AE97" i="86"/>
  <c r="AE148" i="86"/>
  <c r="AD103" i="86"/>
  <c r="AD154" i="86"/>
  <c r="Z149" i="86"/>
  <c r="AQ149" i="86"/>
  <c r="Z204" i="86"/>
  <c r="U142" i="86"/>
  <c r="U197" i="86"/>
  <c r="BC193" i="86"/>
  <c r="BC185" i="86"/>
  <c r="AA99" i="86"/>
  <c r="AA150" i="86"/>
  <c r="J205" i="86"/>
  <c r="J150" i="86"/>
  <c r="R125" i="86"/>
  <c r="AI74" i="86"/>
  <c r="AI125" i="86"/>
  <c r="R180" i="86"/>
  <c r="X144" i="86"/>
  <c r="N146" i="86"/>
  <c r="N201" i="86"/>
  <c r="AH142" i="86"/>
  <c r="Q197" i="86"/>
  <c r="Y128" i="86"/>
  <c r="U155" i="86"/>
  <c r="S144" i="86"/>
  <c r="S199" i="86"/>
  <c r="V134" i="86"/>
  <c r="AK97" i="86"/>
  <c r="AK148" i="86"/>
  <c r="Z146" i="86"/>
  <c r="Z201" i="86"/>
  <c r="AP79" i="86"/>
  <c r="AP130" i="86"/>
  <c r="R153" i="86"/>
  <c r="R208" i="86"/>
  <c r="K151" i="86"/>
  <c r="Q127" i="86"/>
  <c r="AK96" i="86"/>
  <c r="AK147" i="86"/>
  <c r="T202" i="86"/>
  <c r="T147" i="86"/>
  <c r="AN78" i="86"/>
  <c r="AN129" i="86"/>
  <c r="W184" i="86"/>
  <c r="T155" i="86"/>
  <c r="T210" i="86"/>
  <c r="X152" i="86"/>
  <c r="X207" i="86"/>
  <c r="U150" i="86"/>
  <c r="Q146" i="86"/>
  <c r="V139" i="86"/>
  <c r="V194" i="86"/>
  <c r="W132" i="86"/>
  <c r="W187" i="86"/>
  <c r="Q125" i="86"/>
  <c r="Q180" i="86"/>
  <c r="Y153" i="86"/>
  <c r="X142" i="86"/>
  <c r="AN84" i="86"/>
  <c r="AN135" i="86"/>
  <c r="W190" i="86"/>
  <c r="T144" i="86"/>
  <c r="P129" i="86"/>
  <c r="P184" i="86"/>
  <c r="N144" i="86"/>
  <c r="N199" i="86"/>
  <c r="M143" i="86"/>
  <c r="Z116" i="93"/>
  <c r="X116" i="93"/>
  <c r="L152" i="86"/>
  <c r="L207" i="86"/>
  <c r="Q150" i="86"/>
  <c r="Q205" i="86"/>
  <c r="U149" i="86"/>
  <c r="U204" i="86"/>
  <c r="V146" i="86"/>
  <c r="L137" i="86"/>
  <c r="L192" i="86"/>
  <c r="W130" i="86"/>
  <c r="W185" i="86"/>
  <c r="O130" i="86"/>
  <c r="O185" i="86"/>
  <c r="AJ91" i="86"/>
  <c r="AJ142" i="86"/>
  <c r="P140" i="86"/>
  <c r="U139" i="86"/>
  <c r="S159" i="93"/>
  <c r="M76" i="93"/>
  <c r="Q76" i="93"/>
  <c r="AB159" i="93"/>
  <c r="Y37" i="93"/>
  <c r="M139" i="86"/>
  <c r="O136" i="86"/>
  <c r="W127" i="86"/>
  <c r="W182" i="86"/>
  <c r="AC142" i="93"/>
  <c r="P142" i="93"/>
  <c r="N145" i="86"/>
  <c r="U159" i="93"/>
  <c r="M155" i="93"/>
  <c r="Y145" i="86"/>
  <c r="AH151" i="86"/>
  <c r="AE129" i="93"/>
  <c r="Z76" i="93"/>
  <c r="Z138" i="86"/>
  <c r="Z193" i="86"/>
  <c r="AE63" i="93"/>
  <c r="Z139" i="86"/>
  <c r="AQ99" i="86"/>
  <c r="AQ150" i="86"/>
  <c r="Z205" i="86"/>
  <c r="AQ94" i="86"/>
  <c r="AQ145" i="86"/>
  <c r="Z200" i="86"/>
  <c r="Z133" i="86"/>
  <c r="Z188" i="86"/>
  <c r="Z129" i="86"/>
  <c r="AQ78" i="86"/>
  <c r="AQ129" i="86"/>
  <c r="Z132" i="86"/>
  <c r="Z187" i="86"/>
  <c r="AQ93" i="86"/>
  <c r="AQ144" i="86"/>
  <c r="Z53" i="85"/>
  <c r="Z45" i="85"/>
  <c r="Z43" i="85"/>
  <c r="AQ34" i="85"/>
  <c r="AQ30" i="85"/>
  <c r="Z57" i="96"/>
  <c r="Z55" i="96"/>
  <c r="AQ48" i="96"/>
  <c r="AQ38" i="96"/>
  <c r="Z36" i="96"/>
  <c r="AQ57" i="85"/>
  <c r="Z46" i="85"/>
  <c r="AQ42" i="85"/>
  <c r="AP101" i="86"/>
  <c r="AP152" i="86"/>
  <c r="Y207" i="86"/>
  <c r="AP93" i="86"/>
  <c r="AP144" i="86"/>
  <c r="AD142" i="93"/>
  <c r="Y134" i="86"/>
  <c r="Y189" i="86"/>
  <c r="Y151" i="86"/>
  <c r="AP100" i="86"/>
  <c r="AP151" i="86"/>
  <c r="Y206" i="86"/>
  <c r="Y135" i="86"/>
  <c r="Y190" i="86"/>
  <c r="AP80" i="86"/>
  <c r="AP131" i="86"/>
  <c r="Y186" i="86"/>
  <c r="Y131" i="86"/>
  <c r="AP54" i="85"/>
  <c r="Y50" i="85"/>
  <c r="Y49" i="85"/>
  <c r="AP43" i="85"/>
  <c r="AP94" i="86"/>
  <c r="AP145" i="86"/>
  <c r="Y200" i="86"/>
  <c r="Y34" i="85"/>
  <c r="Y33" i="85"/>
  <c r="AP153" i="86"/>
  <c r="AP57" i="85"/>
  <c r="AP53" i="85"/>
  <c r="Y43" i="85"/>
  <c r="Y40" i="85"/>
  <c r="AP36" i="85"/>
  <c r="AP32" i="85"/>
  <c r="AN92" i="86"/>
  <c r="AN143" i="86"/>
  <c r="W198" i="86"/>
  <c r="W141" i="86"/>
  <c r="AM104" i="86"/>
  <c r="AM155" i="86"/>
  <c r="V155" i="86"/>
  <c r="V210" i="86"/>
  <c r="AM27" i="85"/>
  <c r="AM134" i="86"/>
  <c r="AM56" i="85"/>
  <c r="V56" i="85"/>
  <c r="AM49" i="85"/>
  <c r="V48" i="85"/>
  <c r="V34" i="85"/>
  <c r="AM28" i="85"/>
  <c r="AM144" i="86"/>
  <c r="V126" i="86"/>
  <c r="AM75" i="86"/>
  <c r="AM126" i="86"/>
  <c r="AA159" i="93"/>
  <c r="AM54" i="96"/>
  <c r="V28" i="96"/>
  <c r="AM52" i="85"/>
  <c r="AM51" i="85"/>
  <c r="AA129" i="93"/>
  <c r="AM50" i="85"/>
  <c r="V141" i="86"/>
  <c r="AM133" i="86"/>
  <c r="V188" i="86"/>
  <c r="V133" i="86"/>
  <c r="AM34" i="85"/>
  <c r="AL89" i="86"/>
  <c r="AL140" i="86"/>
  <c r="U195" i="86"/>
  <c r="U34" i="85"/>
  <c r="U32" i="85"/>
  <c r="U30" i="85"/>
  <c r="U29" i="85"/>
  <c r="U129" i="86"/>
  <c r="U184" i="86"/>
  <c r="AL52" i="85"/>
  <c r="U48" i="85"/>
  <c r="AL43" i="85"/>
  <c r="AL41" i="85"/>
  <c r="U40" i="85"/>
  <c r="U39" i="85"/>
  <c r="AL31" i="85"/>
  <c r="AL101" i="86"/>
  <c r="AL152" i="86"/>
  <c r="U207" i="86"/>
  <c r="Z37" i="93"/>
  <c r="Z142" i="83"/>
  <c r="AL56" i="85"/>
  <c r="U35" i="85"/>
  <c r="Y129" i="83"/>
  <c r="T125" i="86"/>
  <c r="T180" i="86"/>
  <c r="T199" i="86"/>
  <c r="T132" i="86"/>
  <c r="AJ104" i="86"/>
  <c r="AJ155" i="86"/>
  <c r="S210" i="86"/>
  <c r="S155" i="86"/>
  <c r="AJ94" i="86"/>
  <c r="AJ145" i="86"/>
  <c r="S145" i="86"/>
  <c r="S200" i="86"/>
  <c r="S137" i="86"/>
  <c r="S192" i="86"/>
  <c r="AJ86" i="86"/>
  <c r="AJ137" i="86"/>
  <c r="AJ80" i="86"/>
  <c r="AJ131" i="86"/>
  <c r="S151" i="86"/>
  <c r="S206" i="86"/>
  <c r="AJ144" i="86"/>
  <c r="X129" i="93"/>
  <c r="S148" i="86"/>
  <c r="S126" i="86"/>
  <c r="S181" i="86"/>
  <c r="S28" i="85"/>
  <c r="S45" i="85"/>
  <c r="S40" i="85"/>
  <c r="S140" i="86"/>
  <c r="X63" i="93"/>
  <c r="R134" i="86"/>
  <c r="AI83" i="86"/>
  <c r="AI134" i="86"/>
  <c r="R189" i="86"/>
  <c r="W76" i="93"/>
  <c r="AI89" i="86"/>
  <c r="AI140" i="86"/>
  <c r="R136" i="86"/>
  <c r="R191" i="86"/>
  <c r="AI85" i="86"/>
  <c r="AI136" i="86"/>
  <c r="AI79" i="86"/>
  <c r="AI130" i="86"/>
  <c r="R130" i="86"/>
  <c r="Q155" i="86"/>
  <c r="Q210" i="86"/>
  <c r="AH141" i="86"/>
  <c r="Q151" i="86"/>
  <c r="V129" i="93"/>
  <c r="Q147" i="86"/>
  <c r="AF67" i="92"/>
  <c r="AF68" i="92"/>
  <c r="U142" i="93"/>
  <c r="U50" i="93"/>
  <c r="U76" i="93"/>
  <c r="P155" i="86"/>
  <c r="P210" i="86"/>
  <c r="AG104" i="86"/>
  <c r="AG155" i="86"/>
  <c r="P151" i="86"/>
  <c r="AG100" i="86"/>
  <c r="AG151" i="86"/>
  <c r="AG90" i="86"/>
  <c r="AG141" i="86"/>
  <c r="P141" i="86"/>
  <c r="AG84" i="86"/>
  <c r="AG135" i="86"/>
  <c r="P190" i="86"/>
  <c r="P135" i="86"/>
  <c r="AG54" i="85"/>
  <c r="AG41" i="85"/>
  <c r="AF36" i="92"/>
  <c r="P54" i="85"/>
  <c r="P29" i="85"/>
  <c r="P27" i="85"/>
  <c r="AG55" i="85"/>
  <c r="AG49" i="85"/>
  <c r="AF136" i="86"/>
  <c r="AF143" i="92"/>
  <c r="AH143" i="92"/>
  <c r="AF73" i="92"/>
  <c r="N53" i="85"/>
  <c r="AE94" i="86"/>
  <c r="AE145" i="86"/>
  <c r="N200" i="86"/>
  <c r="N151" i="86"/>
  <c r="AE151" i="86"/>
  <c r="N206" i="86"/>
  <c r="N51" i="96"/>
  <c r="N51" i="85"/>
  <c r="N143" i="86"/>
  <c r="N44" i="96"/>
  <c r="N44" i="85"/>
  <c r="N47" i="85"/>
  <c r="N39" i="96"/>
  <c r="N39" i="85"/>
  <c r="N54" i="85"/>
  <c r="N52" i="85"/>
  <c r="S116" i="93"/>
  <c r="N40" i="96"/>
  <c r="N40" i="85"/>
  <c r="N131" i="86"/>
  <c r="AF54" i="92"/>
  <c r="AD140" i="86"/>
  <c r="M195" i="86"/>
  <c r="AF56" i="92"/>
  <c r="AF44" i="92"/>
  <c r="AF50" i="92"/>
  <c r="AF133" i="92"/>
  <c r="AH133" i="92"/>
  <c r="AF55" i="92"/>
  <c r="P159" i="93"/>
  <c r="P155" i="93"/>
  <c r="AA102" i="86"/>
  <c r="AA153" i="86"/>
  <c r="L159" i="93"/>
  <c r="AV85" i="18"/>
  <c r="AV199" i="18"/>
  <c r="AV271" i="18"/>
  <c r="AV416" i="18"/>
  <c r="AV343" i="18"/>
  <c r="AV84" i="18"/>
  <c r="AV198" i="18"/>
  <c r="AV270" i="18"/>
  <c r="AV342" i="18"/>
  <c r="AV415" i="18"/>
  <c r="AV269" i="18"/>
  <c r="AV197" i="18"/>
  <c r="AV83" i="18"/>
  <c r="AV414" i="18"/>
  <c r="AV268" i="18"/>
  <c r="AV82" i="18"/>
  <c r="AV196" i="18"/>
  <c r="AV341" i="18"/>
  <c r="AV267" i="18"/>
  <c r="AV413" i="18"/>
  <c r="AV81" i="18"/>
  <c r="AV195" i="18"/>
  <c r="AV340" i="18"/>
  <c r="AV412" i="18"/>
  <c r="AV266" i="18"/>
  <c r="AV80" i="18"/>
  <c r="AV194" i="18"/>
  <c r="AV339" i="18"/>
  <c r="AV411" i="18"/>
  <c r="AV338" i="18"/>
  <c r="AV265" i="18"/>
  <c r="AV79" i="18"/>
  <c r="AV193" i="18"/>
  <c r="AV264" i="18"/>
  <c r="AV410" i="18"/>
  <c r="AV337" i="18"/>
  <c r="AV78" i="18"/>
  <c r="AV192" i="18"/>
  <c r="AV409" i="18"/>
  <c r="AV77" i="18"/>
  <c r="AV191" i="18"/>
  <c r="AV263" i="18"/>
  <c r="AV336" i="18"/>
  <c r="AV335" i="18"/>
  <c r="AV408" i="18"/>
  <c r="AV262" i="18"/>
  <c r="AV76" i="18"/>
  <c r="AV190" i="18"/>
  <c r="AV334" i="18"/>
  <c r="AV189" i="18"/>
  <c r="AV75" i="18"/>
  <c r="AV407" i="18"/>
  <c r="AV261" i="18"/>
  <c r="AV74" i="18"/>
  <c r="AV188" i="18"/>
  <c r="AV406" i="18"/>
  <c r="AV333" i="18"/>
  <c r="AV260" i="18"/>
  <c r="AV332" i="18"/>
  <c r="AV405" i="18"/>
  <c r="AV259" i="18"/>
  <c r="AV73" i="18"/>
  <c r="AV187" i="18"/>
  <c r="AV331" i="18"/>
  <c r="AV72" i="18"/>
  <c r="AV186" i="18"/>
  <c r="AV258" i="18"/>
  <c r="AV404" i="18"/>
  <c r="AV71" i="18"/>
  <c r="AV185" i="18"/>
  <c r="AV257" i="18"/>
  <c r="AV403" i="18"/>
  <c r="AV330" i="18"/>
  <c r="AV402" i="18"/>
  <c r="AV329" i="18"/>
  <c r="AV256" i="18"/>
  <c r="AV184" i="18"/>
  <c r="AV70" i="18"/>
  <c r="AV401" i="18"/>
  <c r="AV69" i="18"/>
  <c r="AV183" i="18"/>
  <c r="AV328" i="18"/>
  <c r="AV255" i="18"/>
  <c r="AV400" i="18"/>
  <c r="AV68" i="18"/>
  <c r="AV182" i="18"/>
  <c r="AV254" i="18"/>
  <c r="AV327" i="18"/>
  <c r="AV326" i="18"/>
  <c r="AV253" i="18"/>
  <c r="AV67" i="18"/>
  <c r="AV181" i="18"/>
  <c r="AV399" i="18"/>
  <c r="AV66" i="18"/>
  <c r="AV180" i="18"/>
  <c r="AV325" i="18"/>
  <c r="AV252" i="18"/>
  <c r="AV398" i="18"/>
  <c r="AV324" i="18"/>
  <c r="AV251" i="18"/>
  <c r="AV397" i="18"/>
  <c r="AV65" i="18"/>
  <c r="AV179" i="18"/>
  <c r="AV64" i="18"/>
  <c r="AV178" i="18"/>
  <c r="AV396" i="18"/>
  <c r="AV323" i="18"/>
  <c r="AV250" i="18"/>
  <c r="AV249" i="18"/>
  <c r="AV395" i="18"/>
  <c r="AV322" i="18"/>
  <c r="AV63" i="18"/>
  <c r="AV177" i="18"/>
  <c r="AV321" i="18"/>
  <c r="AV394" i="18"/>
  <c r="AV62" i="18"/>
  <c r="AV176" i="18"/>
  <c r="AV248" i="18"/>
  <c r="AV247" i="18"/>
  <c r="AV320" i="18"/>
  <c r="AV61" i="18"/>
  <c r="AV175" i="18"/>
  <c r="AV393" i="18"/>
  <c r="AV60" i="18"/>
  <c r="AV174" i="18"/>
  <c r="AV319" i="18"/>
  <c r="AV246" i="18"/>
  <c r="AV392" i="18"/>
  <c r="AV318" i="18"/>
  <c r="AV391" i="18"/>
  <c r="AV59" i="18"/>
  <c r="AV173" i="18"/>
  <c r="AV245" i="18"/>
  <c r="AV390" i="18"/>
  <c r="AV317" i="18"/>
  <c r="AV244" i="18"/>
  <c r="AV58" i="18"/>
  <c r="AV172" i="18"/>
  <c r="AV316" i="18"/>
  <c r="AV243" i="18"/>
  <c r="AV57" i="18"/>
  <c r="AV171" i="18"/>
  <c r="AV389" i="18"/>
  <c r="AV315" i="18"/>
  <c r="AV242" i="18"/>
  <c r="AV56" i="18"/>
  <c r="AV170" i="18"/>
  <c r="AV388" i="18"/>
  <c r="AV387" i="18"/>
  <c r="AV241" i="18"/>
  <c r="AV55" i="18"/>
  <c r="AV169" i="18"/>
  <c r="AV314" i="18"/>
  <c r="AV240" i="18"/>
  <c r="AV386" i="18"/>
  <c r="AV313" i="18"/>
  <c r="AV168" i="18"/>
  <c r="AV54" i="18"/>
  <c r="AV239" i="18"/>
  <c r="AV312" i="18"/>
  <c r="AV53" i="18"/>
  <c r="AV167" i="18"/>
  <c r="AV385" i="18"/>
  <c r="AV238" i="18"/>
  <c r="AV311" i="18"/>
  <c r="AV384" i="18"/>
  <c r="AV52" i="18"/>
  <c r="AV166" i="18"/>
  <c r="AV237" i="18"/>
  <c r="AV51" i="18"/>
  <c r="AV165" i="18"/>
  <c r="AV383" i="18"/>
  <c r="AV310" i="18"/>
  <c r="AV309" i="18"/>
  <c r="AV50" i="18"/>
  <c r="AV164" i="18"/>
  <c r="AV382" i="18"/>
  <c r="AV236" i="18"/>
  <c r="AV381" i="18"/>
  <c r="AV308" i="18"/>
  <c r="AV49" i="18"/>
  <c r="AV163" i="18"/>
  <c r="AV235" i="18"/>
  <c r="AV307" i="18"/>
  <c r="AV380" i="18"/>
  <c r="AV48" i="18"/>
  <c r="AV162" i="18"/>
  <c r="AV234" i="18"/>
  <c r="AV47" i="18"/>
  <c r="AV161" i="18"/>
  <c r="AV306" i="18"/>
  <c r="AV233" i="18"/>
  <c r="AV379" i="18"/>
  <c r="AV46" i="18"/>
  <c r="AV160" i="18"/>
  <c r="AV232" i="18"/>
  <c r="AV378" i="18"/>
  <c r="AV305" i="18"/>
  <c r="AV377" i="18"/>
  <c r="AV231" i="18"/>
  <c r="AV159" i="18"/>
  <c r="AV45" i="18"/>
  <c r="AV304" i="18"/>
  <c r="AV230" i="18"/>
  <c r="AV44" i="18"/>
  <c r="AV158" i="18"/>
  <c r="AV376" i="18"/>
  <c r="AV303" i="18"/>
  <c r="AV157" i="18"/>
  <c r="AV43" i="18"/>
  <c r="AV229" i="18"/>
  <c r="AV302" i="18"/>
  <c r="AV375" i="18"/>
  <c r="AV228" i="18"/>
  <c r="AV301" i="18"/>
  <c r="AV374" i="18"/>
  <c r="AV42" i="18"/>
  <c r="AV156" i="18"/>
  <c r="AV227" i="18"/>
  <c r="AV373" i="18"/>
  <c r="AV300" i="18"/>
  <c r="AV41" i="18"/>
  <c r="AV155" i="18"/>
  <c r="AV226" i="18"/>
  <c r="AY40" i="18"/>
  <c r="AV154" i="18"/>
  <c r="AV299" i="18"/>
  <c r="AV372" i="18"/>
  <c r="AV371" i="18"/>
  <c r="AY153" i="18"/>
  <c r="AV225" i="18"/>
  <c r="AV298" i="18"/>
  <c r="AY39" i="18"/>
  <c r="AV370" i="18"/>
  <c r="AV297" i="18"/>
  <c r="AY224" i="18"/>
  <c r="AY152" i="18"/>
  <c r="AY38" i="18"/>
  <c r="AY223" i="18"/>
  <c r="AV369" i="18"/>
  <c r="AY296" i="18"/>
  <c r="AY37" i="18"/>
  <c r="AY151" i="18"/>
  <c r="AY222" i="18"/>
  <c r="AY295" i="18"/>
  <c r="AY368" i="18"/>
  <c r="AY36" i="18"/>
  <c r="AY150" i="18"/>
  <c r="AY367" i="18"/>
  <c r="AY149" i="18"/>
  <c r="AY35" i="18"/>
  <c r="AY294" i="18"/>
  <c r="AY221" i="18"/>
  <c r="AY220" i="18"/>
  <c r="AY366" i="18"/>
  <c r="AY34" i="18"/>
  <c r="AY148" i="18"/>
  <c r="AY293" i="18"/>
  <c r="AY147" i="18"/>
  <c r="AY219" i="18"/>
  <c r="AY365" i="18"/>
  <c r="AY292" i="18"/>
  <c r="AY33" i="18"/>
  <c r="AY364" i="18"/>
  <c r="AY218" i="18"/>
  <c r="AY146" i="18"/>
  <c r="AY32" i="18"/>
  <c r="AY291" i="18"/>
  <c r="AY31" i="18"/>
  <c r="AY363" i="18"/>
  <c r="AY290" i="18"/>
  <c r="AY145" i="18"/>
  <c r="AY217" i="18"/>
  <c r="AY144" i="18"/>
  <c r="AY362" i="18"/>
  <c r="AY30" i="18"/>
  <c r="AY289" i="18"/>
  <c r="AY216" i="18"/>
  <c r="AY288" i="18"/>
  <c r="AY215" i="18"/>
  <c r="AY361" i="18"/>
  <c r="AY29" i="18"/>
  <c r="AY143" i="18"/>
  <c r="AY28" i="18"/>
  <c r="AY142" i="18"/>
  <c r="AY287" i="18"/>
  <c r="AY360" i="18"/>
  <c r="AY214" i="18"/>
  <c r="AY286" i="18"/>
  <c r="AY359" i="18"/>
  <c r="AY141" i="18"/>
  <c r="AY213" i="18"/>
  <c r="AY285" i="18"/>
  <c r="AY358" i="18"/>
  <c r="AY212" i="18"/>
  <c r="AY357" i="18"/>
  <c r="AY284" i="18"/>
  <c r="AY356" i="18"/>
  <c r="X131" i="86"/>
  <c r="AO131" i="86"/>
  <c r="AM78" i="86"/>
  <c r="AM129" i="86"/>
  <c r="V129" i="86"/>
  <c r="V184" i="86"/>
  <c r="J152" i="86"/>
  <c r="O137" i="86"/>
  <c r="AF86" i="86"/>
  <c r="AF137" i="86"/>
  <c r="U133" i="86"/>
  <c r="AH81" i="86"/>
  <c r="AH132" i="86"/>
  <c r="Q187" i="86"/>
  <c r="AP104" i="86"/>
  <c r="AP155" i="86"/>
  <c r="Y155" i="86"/>
  <c r="K153" i="86"/>
  <c r="K208" i="86"/>
  <c r="AJ101" i="86"/>
  <c r="AJ152" i="86"/>
  <c r="AA98" i="86"/>
  <c r="AA149" i="86"/>
  <c r="J204" i="86"/>
  <c r="AM97" i="86"/>
  <c r="AM148" i="86"/>
  <c r="V203" i="86"/>
  <c r="V148" i="86"/>
  <c r="AI97" i="86"/>
  <c r="AI148" i="86"/>
  <c r="AM81" i="86"/>
  <c r="AM132" i="86"/>
  <c r="V132" i="86"/>
  <c r="AI81" i="86"/>
  <c r="AI132" i="86"/>
  <c r="R132" i="86"/>
  <c r="AK87" i="86"/>
  <c r="AK138" i="86"/>
  <c r="T138" i="86"/>
  <c r="AK84" i="86"/>
  <c r="AK135" i="86"/>
  <c r="T135" i="86"/>
  <c r="AN97" i="86"/>
  <c r="AN148" i="86"/>
  <c r="W203" i="86"/>
  <c r="W148" i="86"/>
  <c r="AF94" i="86"/>
  <c r="AF145" i="86"/>
  <c r="O200" i="86"/>
  <c r="AP88" i="86"/>
  <c r="AP139" i="86"/>
  <c r="Y139" i="86"/>
  <c r="AE87" i="86"/>
  <c r="AE138" i="86"/>
  <c r="N138" i="86"/>
  <c r="N193" i="86"/>
  <c r="V152" i="86"/>
  <c r="AM101" i="86"/>
  <c r="AM152" i="86"/>
  <c r="AQ89" i="86"/>
  <c r="AQ140" i="86"/>
  <c r="Z140" i="86"/>
  <c r="P131" i="86"/>
  <c r="AG80" i="86"/>
  <c r="AG131" i="86"/>
  <c r="Z130" i="86"/>
  <c r="AF155" i="86"/>
  <c r="O155" i="86"/>
  <c r="O210" i="86"/>
  <c r="AJ92" i="86"/>
  <c r="AJ143" i="86"/>
  <c r="S143" i="86"/>
  <c r="S198" i="86"/>
  <c r="AF97" i="86"/>
  <c r="AF148" i="86"/>
  <c r="O203" i="86"/>
  <c r="O125" i="86"/>
  <c r="O180" i="86"/>
  <c r="AF125" i="86"/>
  <c r="BA143" i="104"/>
  <c r="X155" i="86"/>
  <c r="X210" i="86"/>
  <c r="AH79" i="86"/>
  <c r="AH130" i="86"/>
  <c r="Q185" i="86"/>
  <c r="Q130" i="86"/>
  <c r="T154" i="86"/>
  <c r="T153" i="86"/>
  <c r="AK102" i="86"/>
  <c r="AK153" i="86"/>
  <c r="T208" i="86"/>
  <c r="Q139" i="86"/>
  <c r="N155" i="86"/>
  <c r="N210" i="86"/>
  <c r="AE155" i="86"/>
  <c r="AL103" i="86"/>
  <c r="AL154" i="86"/>
  <c r="AI86" i="86"/>
  <c r="AI137" i="86"/>
  <c r="AN83" i="86"/>
  <c r="AN134" i="86"/>
  <c r="W189" i="86"/>
  <c r="W134" i="86"/>
  <c r="AG75" i="86"/>
  <c r="AG126" i="86"/>
  <c r="P181" i="86"/>
  <c r="AF88" i="86"/>
  <c r="AF139" i="86"/>
  <c r="O139" i="86"/>
  <c r="O194" i="86"/>
  <c r="AO84" i="86"/>
  <c r="AO135" i="86"/>
  <c r="X135" i="86"/>
  <c r="AM76" i="86"/>
  <c r="AM127" i="86"/>
  <c r="V127" i="86"/>
  <c r="M150" i="86"/>
  <c r="AD99" i="86"/>
  <c r="AD150" i="86"/>
  <c r="M205" i="86"/>
  <c r="AH86" i="86"/>
  <c r="AH137" i="86"/>
  <c r="Q137" i="86"/>
  <c r="R201" i="86"/>
  <c r="AN94" i="86"/>
  <c r="AN145" i="86"/>
  <c r="W145" i="86"/>
  <c r="W200" i="86"/>
  <c r="AK91" i="86"/>
  <c r="AK142" i="86"/>
  <c r="AF99" i="86"/>
  <c r="AF150" i="86"/>
  <c r="O150" i="86"/>
  <c r="X139" i="86"/>
  <c r="AO88" i="86"/>
  <c r="AO139" i="86"/>
  <c r="K155" i="86"/>
  <c r="K210" i="86"/>
  <c r="Y149" i="86"/>
  <c r="AD144" i="86"/>
  <c r="M144" i="86"/>
  <c r="M199" i="86"/>
  <c r="AC88" i="86"/>
  <c r="AC139" i="86"/>
  <c r="L139" i="86"/>
  <c r="AI103" i="86"/>
  <c r="AI154" i="86"/>
  <c r="Q194" i="86"/>
  <c r="U188" i="86"/>
  <c r="O192" i="86"/>
  <c r="BA142" i="104"/>
  <c r="BA141" i="104"/>
  <c r="BA140" i="104"/>
  <c r="BA139" i="104"/>
  <c r="BA138" i="104"/>
  <c r="BA137" i="104"/>
  <c r="BA136" i="104"/>
  <c r="BA135" i="104"/>
  <c r="BA134" i="104"/>
  <c r="BA82" i="104"/>
  <c r="AB99" i="86"/>
  <c r="AB150" i="86"/>
  <c r="K150" i="86"/>
  <c r="AO82" i="86"/>
  <c r="AO133" i="86"/>
  <c r="X133" i="86"/>
  <c r="X188" i="86"/>
  <c r="AE102" i="86"/>
  <c r="AE153" i="86"/>
  <c r="N153" i="86"/>
  <c r="N208" i="86"/>
  <c r="AG99" i="86"/>
  <c r="AG150" i="86"/>
  <c r="P150" i="86"/>
  <c r="P205" i="86"/>
  <c r="U137" i="86"/>
  <c r="AL86" i="86"/>
  <c r="AL137" i="86"/>
  <c r="P146" i="86"/>
  <c r="P201" i="86"/>
  <c r="W131" i="86"/>
  <c r="W186" i="86"/>
  <c r="AF100" i="86"/>
  <c r="AF151" i="86"/>
  <c r="O206" i="86"/>
  <c r="O151" i="86"/>
  <c r="AQ97" i="86"/>
  <c r="AQ148" i="86"/>
  <c r="Z148" i="86"/>
  <c r="Z203" i="86"/>
  <c r="AE85" i="86"/>
  <c r="AE136" i="86"/>
  <c r="AG103" i="86"/>
  <c r="AG154" i="86"/>
  <c r="P209" i="86"/>
  <c r="AF102" i="86"/>
  <c r="AF153" i="86"/>
  <c r="O153" i="86"/>
  <c r="O208" i="86"/>
  <c r="AK88" i="86"/>
  <c r="AK139" i="86"/>
  <c r="T139" i="86"/>
  <c r="T194" i="86"/>
  <c r="AN87" i="86"/>
  <c r="AN138" i="86"/>
  <c r="W193" i="86"/>
  <c r="W138" i="86"/>
  <c r="T207" i="86"/>
  <c r="AO90" i="86"/>
  <c r="AO141" i="86"/>
  <c r="X141" i="86"/>
  <c r="AK89" i="86"/>
  <c r="AK140" i="86"/>
  <c r="T195" i="86"/>
  <c r="T140" i="86"/>
  <c r="W128" i="86"/>
  <c r="AN77" i="86"/>
  <c r="AN128" i="86"/>
  <c r="AK77" i="86"/>
  <c r="AK128" i="86"/>
  <c r="T128" i="86"/>
  <c r="AD96" i="86"/>
  <c r="AD147" i="86"/>
  <c r="M202" i="86"/>
  <c r="AG102" i="86"/>
  <c r="AG153" i="86"/>
  <c r="P208" i="86"/>
  <c r="AD101" i="86"/>
  <c r="AD152" i="86"/>
  <c r="M207" i="86"/>
  <c r="AG93" i="86"/>
  <c r="AG144" i="86"/>
  <c r="M153" i="86"/>
  <c r="M208" i="86"/>
  <c r="AJ90" i="86"/>
  <c r="AJ141" i="86"/>
  <c r="S196" i="86"/>
  <c r="AJ88" i="86"/>
  <c r="AJ139" i="86"/>
  <c r="S139" i="86"/>
  <c r="U135" i="86"/>
  <c r="U190" i="86"/>
  <c r="AG76" i="86"/>
  <c r="AG127" i="86"/>
  <c r="P127" i="86"/>
  <c r="P182" i="86"/>
  <c r="AN74" i="86"/>
  <c r="AN125" i="86"/>
  <c r="AN103" i="86"/>
  <c r="AN154" i="86"/>
  <c r="AE89" i="86"/>
  <c r="AE140" i="86"/>
  <c r="N195" i="86"/>
  <c r="AC87" i="86"/>
  <c r="AC138" i="86"/>
  <c r="L193" i="86"/>
  <c r="X192" i="86"/>
  <c r="AL80" i="86"/>
  <c r="AL131" i="86"/>
  <c r="U186" i="86"/>
  <c r="Q131" i="86"/>
  <c r="AH80" i="86"/>
  <c r="AH131" i="86"/>
  <c r="AK78" i="86"/>
  <c r="AK129" i="86"/>
  <c r="T129" i="86"/>
  <c r="T184" i="86"/>
  <c r="O181" i="86"/>
  <c r="Q202" i="86"/>
  <c r="AG101" i="86"/>
  <c r="AG152" i="86"/>
  <c r="L194" i="86"/>
  <c r="J208" i="86"/>
  <c r="AE101" i="86"/>
  <c r="AE152" i="86"/>
  <c r="N207" i="86"/>
  <c r="N152" i="86"/>
  <c r="W150" i="86"/>
  <c r="W205" i="86"/>
  <c r="AN150" i="86"/>
  <c r="AO87" i="86"/>
  <c r="AO138" i="86"/>
  <c r="X138" i="86"/>
  <c r="AF90" i="86"/>
  <c r="AF141" i="86"/>
  <c r="O141" i="86"/>
  <c r="O196" i="86"/>
  <c r="M138" i="86"/>
  <c r="M193" i="86"/>
  <c r="O205" i="86"/>
  <c r="V182" i="86"/>
  <c r="Q149" i="86"/>
  <c r="U145" i="86"/>
  <c r="AH83" i="86"/>
  <c r="AH134" i="86"/>
  <c r="AE103" i="86"/>
  <c r="AE154" i="86"/>
  <c r="N154" i="86"/>
  <c r="AG77" i="86"/>
  <c r="AG128" i="86"/>
  <c r="P183" i="86"/>
  <c r="AF76" i="86"/>
  <c r="AF127" i="86"/>
  <c r="O182" i="86"/>
  <c r="W209" i="86"/>
  <c r="W152" i="86"/>
  <c r="S207" i="86"/>
  <c r="AD91" i="86"/>
  <c r="AD142" i="86"/>
  <c r="M142" i="86"/>
  <c r="M197" i="86"/>
  <c r="AN88" i="86"/>
  <c r="AN139" i="86"/>
  <c r="AI88" i="86"/>
  <c r="AI139" i="86"/>
  <c r="R194" i="86"/>
  <c r="R139" i="86"/>
  <c r="AJ84" i="86"/>
  <c r="AJ135" i="86"/>
  <c r="S190" i="86"/>
  <c r="S135" i="86"/>
  <c r="P132" i="86"/>
  <c r="AG81" i="86"/>
  <c r="AG132" i="86"/>
  <c r="S128" i="86"/>
  <c r="AJ77" i="86"/>
  <c r="AJ128" i="86"/>
  <c r="S183" i="86"/>
  <c r="AJ76" i="86"/>
  <c r="AJ127" i="86"/>
  <c r="S182" i="86"/>
  <c r="AE76" i="86"/>
  <c r="AE127" i="86"/>
  <c r="N182" i="86"/>
  <c r="P125" i="86"/>
  <c r="P180" i="86"/>
  <c r="L148" i="86"/>
  <c r="AC97" i="86"/>
  <c r="AC148" i="86"/>
  <c r="L203" i="86"/>
  <c r="U209" i="86"/>
  <c r="P137" i="86"/>
  <c r="AG86" i="86"/>
  <c r="AG137" i="86"/>
  <c r="P192" i="86"/>
  <c r="V136" i="86"/>
  <c r="AM85" i="86"/>
  <c r="AM136" i="86"/>
  <c r="V191" i="86"/>
  <c r="AF95" i="86"/>
  <c r="AF146" i="86"/>
  <c r="O201" i="86"/>
  <c r="X150" i="86"/>
  <c r="AH94" i="86"/>
  <c r="AH145" i="86"/>
  <c r="Q200" i="86"/>
  <c r="L145" i="86"/>
  <c r="L200" i="86"/>
  <c r="S154" i="86"/>
  <c r="S209" i="86"/>
  <c r="T151" i="86"/>
  <c r="T206" i="86"/>
  <c r="AH97" i="86"/>
  <c r="AH148" i="86"/>
  <c r="Q203" i="86"/>
  <c r="Q148" i="86"/>
  <c r="AI90" i="86"/>
  <c r="AI141" i="86"/>
  <c r="R141" i="86"/>
  <c r="R196" i="86"/>
  <c r="AG88" i="86"/>
  <c r="AG139" i="86"/>
  <c r="P194" i="86"/>
  <c r="P139" i="86"/>
  <c r="AK79" i="86"/>
  <c r="AK130" i="86"/>
  <c r="T130" i="86"/>
  <c r="R147" i="86"/>
  <c r="AI96" i="86"/>
  <c r="AI147" i="86"/>
  <c r="AN91" i="86"/>
  <c r="AN142" i="86"/>
  <c r="W142" i="86"/>
  <c r="AJ85" i="86"/>
  <c r="AJ136" i="86"/>
  <c r="S136" i="86"/>
  <c r="S191" i="86"/>
  <c r="Q189" i="86"/>
  <c r="Y133" i="86"/>
  <c r="Y188" i="86"/>
  <c r="AP82" i="86"/>
  <c r="AP133" i="86"/>
  <c r="AL79" i="86"/>
  <c r="AL130" i="86"/>
  <c r="U130" i="86"/>
  <c r="Z147" i="86"/>
  <c r="Z202" i="86"/>
  <c r="V187" i="86"/>
  <c r="V149" i="86"/>
  <c r="V204" i="86"/>
  <c r="Z136" i="86"/>
  <c r="AE91" i="86"/>
  <c r="AE142" i="86"/>
  <c r="N142" i="86"/>
  <c r="N197" i="86"/>
  <c r="P189" i="86"/>
  <c r="S130" i="86"/>
  <c r="AJ79" i="86"/>
  <c r="AJ130" i="86"/>
  <c r="AN98" i="86"/>
  <c r="AN149" i="86"/>
  <c r="W149" i="86"/>
  <c r="W204" i="86"/>
  <c r="M145" i="86"/>
  <c r="M200" i="86"/>
  <c r="AD94" i="86"/>
  <c r="AD145" i="86"/>
  <c r="AK80" i="86"/>
  <c r="AK131" i="86"/>
  <c r="T186" i="86"/>
  <c r="T131" i="86"/>
  <c r="L141" i="86"/>
  <c r="L196" i="86"/>
  <c r="O135" i="86"/>
  <c r="U189" i="86"/>
  <c r="AC103" i="86"/>
  <c r="AC154" i="86"/>
  <c r="L209" i="86"/>
  <c r="L154" i="86"/>
  <c r="Y141" i="86"/>
  <c r="AP90" i="86"/>
  <c r="AP141" i="86"/>
  <c r="AQ151" i="86"/>
  <c r="Z206" i="86"/>
  <c r="Y146" i="86"/>
  <c r="AP95" i="86"/>
  <c r="AP146" i="86"/>
  <c r="AP91" i="86"/>
  <c r="AP142" i="86"/>
  <c r="Y197" i="86"/>
  <c r="S186" i="86"/>
  <c r="X190" i="86"/>
  <c r="T209" i="86"/>
  <c r="U144" i="86"/>
  <c r="U199" i="86"/>
  <c r="R128" i="86"/>
  <c r="R183" i="86"/>
  <c r="O144" i="86"/>
  <c r="O199" i="86"/>
  <c r="W140" i="86"/>
  <c r="W195" i="86"/>
  <c r="AC95" i="86"/>
  <c r="AC146" i="86"/>
  <c r="Z154" i="86"/>
  <c r="Z209" i="86"/>
  <c r="AH89" i="86"/>
  <c r="AH140" i="86"/>
  <c r="AF87" i="86"/>
  <c r="AF138" i="86"/>
  <c r="O193" i="86"/>
  <c r="O138" i="86"/>
  <c r="AO85" i="86"/>
  <c r="AO136" i="86"/>
  <c r="X191" i="86"/>
  <c r="X136" i="86"/>
  <c r="AQ83" i="86"/>
  <c r="AQ134" i="86"/>
  <c r="Z189" i="86"/>
  <c r="Z153" i="86"/>
  <c r="AE96" i="86"/>
  <c r="AE147" i="86"/>
  <c r="N147" i="86"/>
  <c r="AP87" i="86"/>
  <c r="AP138" i="86"/>
  <c r="Y138" i="86"/>
  <c r="AK85" i="86"/>
  <c r="AK136" i="86"/>
  <c r="T136" i="86"/>
  <c r="T191" i="86"/>
  <c r="AB103" i="86"/>
  <c r="AB154" i="86"/>
  <c r="K209" i="86"/>
  <c r="K154" i="86"/>
  <c r="W151" i="86"/>
  <c r="AN100" i="86"/>
  <c r="AN151" i="86"/>
  <c r="N132" i="86"/>
  <c r="N187" i="86"/>
  <c r="Q141" i="86"/>
  <c r="Q196" i="86"/>
  <c r="AM89" i="86"/>
  <c r="AM140" i="86"/>
  <c r="V144" i="86"/>
  <c r="AP99" i="86"/>
  <c r="AP150" i="86"/>
  <c r="Y150" i="86"/>
  <c r="Y205" i="86"/>
  <c r="X146" i="86"/>
  <c r="AO95" i="86"/>
  <c r="AO146" i="86"/>
  <c r="Q201" i="86"/>
  <c r="S134" i="86"/>
  <c r="AJ83" i="86"/>
  <c r="AJ134" i="86"/>
  <c r="S189" i="86"/>
  <c r="N141" i="86"/>
  <c r="N196" i="86"/>
  <c r="AE88" i="86"/>
  <c r="AE139" i="86"/>
  <c r="R127" i="86"/>
  <c r="AI76" i="86"/>
  <c r="AI127" i="86"/>
  <c r="AP86" i="86"/>
  <c r="AP137" i="86"/>
  <c r="AE83" i="86"/>
  <c r="AE134" i="86"/>
  <c r="N134" i="86"/>
  <c r="AN82" i="86"/>
  <c r="AN133" i="86"/>
  <c r="W133" i="86"/>
  <c r="X140" i="86"/>
  <c r="AO89" i="86"/>
  <c r="AO140" i="86"/>
  <c r="AE78" i="86"/>
  <c r="AE129" i="86"/>
  <c r="N129" i="86"/>
  <c r="N184" i="86"/>
  <c r="Z155" i="86"/>
  <c r="Z210" i="86"/>
  <c r="AQ104" i="86"/>
  <c r="AQ155" i="86"/>
  <c r="L140" i="86"/>
  <c r="L195" i="86"/>
  <c r="AC89" i="86"/>
  <c r="AC140" i="86"/>
  <c r="AH82" i="86"/>
  <c r="AH133" i="86"/>
  <c r="Q133" i="86"/>
  <c r="Q188" i="86"/>
  <c r="AP81" i="86"/>
  <c r="AP132" i="86"/>
  <c r="Y132" i="86"/>
  <c r="Y187" i="86"/>
  <c r="U132" i="86"/>
  <c r="AL81" i="86"/>
  <c r="AL132" i="86"/>
  <c r="U187" i="86"/>
  <c r="Z131" i="86"/>
  <c r="Z186" i="86"/>
  <c r="U125" i="86"/>
  <c r="U180" i="86"/>
  <c r="R187" i="86"/>
  <c r="Z185" i="86"/>
  <c r="P186" i="86"/>
  <c r="AL151" i="86"/>
  <c r="U151" i="86"/>
  <c r="AA100" i="86"/>
  <c r="AA151" i="86"/>
  <c r="J206" i="86"/>
  <c r="AG85" i="86"/>
  <c r="AG136" i="86"/>
  <c r="P136" i="86"/>
  <c r="AJ95" i="86"/>
  <c r="AJ146" i="86"/>
  <c r="S201" i="86"/>
  <c r="S146" i="86"/>
  <c r="M146" i="86"/>
  <c r="AD95" i="86"/>
  <c r="AD146" i="86"/>
  <c r="P142" i="86"/>
  <c r="AG91" i="86"/>
  <c r="AG142" i="86"/>
  <c r="AM80" i="86"/>
  <c r="AM131" i="86"/>
  <c r="V131" i="86"/>
  <c r="AO96" i="86"/>
  <c r="AO147" i="86"/>
  <c r="X147" i="86"/>
  <c r="X202" i="86"/>
  <c r="O143" i="86"/>
  <c r="AF92" i="86"/>
  <c r="AF143" i="86"/>
  <c r="S129" i="86"/>
  <c r="AJ78" i="86"/>
  <c r="AJ129" i="86"/>
  <c r="AD97" i="86"/>
  <c r="AD148" i="86"/>
  <c r="M203" i="86"/>
  <c r="W147" i="86"/>
  <c r="AN96" i="86"/>
  <c r="AN147" i="86"/>
  <c r="AI92" i="86"/>
  <c r="AI143" i="86"/>
  <c r="R143" i="86"/>
  <c r="AK82" i="86"/>
  <c r="AK133" i="86"/>
  <c r="T188" i="86"/>
  <c r="T133" i="86"/>
  <c r="AH102" i="86"/>
  <c r="AH153" i="86"/>
  <c r="Q208" i="86"/>
  <c r="Q153" i="86"/>
  <c r="AN93" i="86"/>
  <c r="AN144" i="86"/>
  <c r="AQ84" i="86"/>
  <c r="AQ135" i="86"/>
  <c r="Z135" i="86"/>
  <c r="Z190" i="86"/>
  <c r="L147" i="86"/>
  <c r="AC96" i="86"/>
  <c r="AC147" i="86"/>
  <c r="AI93" i="86"/>
  <c r="AI144" i="86"/>
  <c r="R144" i="86"/>
  <c r="R199" i="86"/>
  <c r="AG92" i="86"/>
  <c r="AG143" i="86"/>
  <c r="P143" i="86"/>
  <c r="X132" i="86"/>
  <c r="AO81" i="86"/>
  <c r="AO132" i="86"/>
  <c r="X187" i="86"/>
  <c r="Z199" i="86"/>
  <c r="W153" i="86"/>
  <c r="W208" i="86"/>
  <c r="T150" i="86"/>
  <c r="V150" i="86"/>
  <c r="AM99" i="86"/>
  <c r="AM150" i="86"/>
  <c r="V205" i="86"/>
  <c r="M206" i="86"/>
  <c r="AA104" i="86"/>
  <c r="AA155" i="86"/>
  <c r="J210" i="86"/>
  <c r="AO92" i="86"/>
  <c r="AO143" i="86"/>
  <c r="X198" i="86"/>
  <c r="X143" i="86"/>
  <c r="Y129" i="86"/>
  <c r="AP78" i="86"/>
  <c r="AP129" i="86"/>
  <c r="Z128" i="86"/>
  <c r="AQ77" i="86"/>
  <c r="AQ128" i="86"/>
  <c r="U126" i="86"/>
  <c r="W180" i="86"/>
  <c r="AK76" i="86"/>
  <c r="AK127" i="86"/>
  <c r="T182" i="86"/>
  <c r="W196" i="86"/>
  <c r="P195" i="86"/>
  <c r="AF103" i="86"/>
  <c r="AF154" i="86"/>
  <c r="O154" i="86"/>
  <c r="O209" i="86"/>
  <c r="AI100" i="86"/>
  <c r="AI151" i="86"/>
  <c r="R151" i="86"/>
  <c r="AO98" i="86"/>
  <c r="AO149" i="86"/>
  <c r="X204" i="86"/>
  <c r="X149" i="86"/>
  <c r="AG98" i="86"/>
  <c r="AG149" i="86"/>
  <c r="P204" i="86"/>
  <c r="P149" i="86"/>
  <c r="X129" i="86"/>
  <c r="X184" i="86"/>
  <c r="AO78" i="86"/>
  <c r="AO129" i="86"/>
  <c r="L150" i="86"/>
  <c r="AC99" i="86"/>
  <c r="AC150" i="86"/>
  <c r="O128" i="86"/>
  <c r="AF77" i="86"/>
  <c r="AF128" i="86"/>
  <c r="O183" i="86"/>
  <c r="V130" i="86"/>
  <c r="AM79" i="86"/>
  <c r="AM130" i="86"/>
  <c r="AH85" i="86"/>
  <c r="AH136" i="86"/>
  <c r="Q191" i="86"/>
  <c r="AK83" i="86"/>
  <c r="AK134" i="86"/>
  <c r="T134" i="86"/>
  <c r="U194" i="86"/>
  <c r="AA103" i="86"/>
  <c r="AA154" i="86"/>
  <c r="J209" i="86"/>
  <c r="AF98" i="86"/>
  <c r="AF149" i="86"/>
  <c r="O149" i="86"/>
  <c r="W146" i="86"/>
  <c r="AN95" i="86"/>
  <c r="AN146" i="86"/>
  <c r="AL92" i="86"/>
  <c r="AL143" i="86"/>
  <c r="U198" i="86"/>
  <c r="M141" i="86"/>
  <c r="M196" i="86"/>
  <c r="AD90" i="86"/>
  <c r="AD141" i="86"/>
  <c r="W155" i="86"/>
  <c r="AN104" i="86"/>
  <c r="AN155" i="86"/>
  <c r="W210" i="86"/>
  <c r="AM102" i="86"/>
  <c r="AM153" i="86"/>
  <c r="V208" i="86"/>
  <c r="AP97" i="86"/>
  <c r="AP148" i="86"/>
  <c r="Y203" i="86"/>
  <c r="X199" i="86"/>
  <c r="O207" i="86"/>
  <c r="Y198" i="86"/>
  <c r="P138" i="86"/>
  <c r="AH93" i="86"/>
  <c r="AH144" i="86"/>
  <c r="Q199" i="86"/>
  <c r="AI91" i="86"/>
  <c r="AI142" i="86"/>
  <c r="R197" i="86"/>
  <c r="R142" i="86"/>
  <c r="Q195" i="86"/>
  <c r="M209" i="86"/>
  <c r="O187" i="86"/>
  <c r="AF78" i="86"/>
  <c r="AF129" i="86"/>
  <c r="O184" i="86"/>
  <c r="AH143" i="86"/>
  <c r="Q143" i="86"/>
  <c r="Q198" i="86"/>
  <c r="M198" i="86"/>
  <c r="N180" i="86"/>
  <c r="S208" i="86"/>
  <c r="AM103" i="86"/>
  <c r="AM154" i="86"/>
  <c r="P193" i="86"/>
  <c r="K205" i="86"/>
  <c r="N202" i="86"/>
  <c r="N191" i="86"/>
  <c r="V186" i="86"/>
  <c r="Z208" i="86"/>
  <c r="X195" i="86"/>
  <c r="R202" i="86"/>
  <c r="V185" i="86"/>
  <c r="R198" i="86"/>
  <c r="P191" i="86"/>
  <c r="T189" i="86"/>
  <c r="S184" i="86"/>
  <c r="P197" i="86"/>
  <c r="W201" i="86"/>
  <c r="M201" i="86"/>
  <c r="N189" i="86"/>
  <c r="R182" i="86"/>
  <c r="L205" i="86"/>
  <c r="R206" i="86"/>
  <c r="P198" i="86"/>
  <c r="Y192" i="86"/>
  <c r="BA88" i="78"/>
  <c r="BA272" i="78"/>
  <c r="BJ146" i="98"/>
  <c r="BJ147" i="98"/>
  <c r="BX67" i="90"/>
  <c r="BM63" i="90"/>
  <c r="BT34" i="90"/>
  <c r="BJ64" i="90"/>
  <c r="BJ72" i="90"/>
  <c r="AF136" i="90"/>
  <c r="AF127" i="90"/>
  <c r="AF103" i="90"/>
  <c r="BJ52" i="90"/>
  <c r="BJ56" i="90"/>
  <c r="BI50" i="90"/>
  <c r="BJ38" i="90"/>
  <c r="BJ42" i="90"/>
  <c r="BJ70" i="90"/>
  <c r="AF119" i="90"/>
  <c r="AF101" i="90"/>
  <c r="AF144" i="90"/>
  <c r="AF123" i="90"/>
  <c r="AF113" i="90"/>
  <c r="AF68" i="90"/>
  <c r="AF137" i="90"/>
  <c r="AF118" i="90"/>
  <c r="AF135" i="90"/>
  <c r="AF133" i="90"/>
  <c r="AF110" i="90"/>
  <c r="AF102" i="90"/>
  <c r="AF131" i="90"/>
  <c r="AF111" i="90"/>
  <c r="AF112" i="90"/>
  <c r="AF104" i="90"/>
  <c r="AF59" i="90"/>
  <c r="AF64" i="90"/>
  <c r="AF58" i="90"/>
  <c r="AF43" i="90"/>
  <c r="AF50" i="90"/>
  <c r="AF147" i="90"/>
  <c r="AF145" i="90"/>
  <c r="AF132" i="90"/>
  <c r="AF126" i="90"/>
  <c r="AF125" i="90"/>
  <c r="AF120" i="90"/>
  <c r="AF62" i="90"/>
  <c r="AF40" i="90"/>
  <c r="AF75" i="90"/>
  <c r="AF71" i="90"/>
  <c r="AF70" i="90"/>
  <c r="AI104" i="92"/>
  <c r="AI120" i="92"/>
  <c r="AI110" i="92"/>
  <c r="AI107" i="92"/>
  <c r="AI144" i="92"/>
  <c r="AI142" i="92"/>
  <c r="AI102" i="92"/>
  <c r="AI119" i="92"/>
  <c r="AI134" i="92"/>
  <c r="AI117" i="92"/>
  <c r="AI122" i="92"/>
  <c r="AI123" i="92"/>
  <c r="AI115" i="92"/>
  <c r="AI130" i="92"/>
  <c r="AI147" i="92"/>
  <c r="AI129" i="92"/>
  <c r="AI103" i="92"/>
  <c r="AI124" i="92"/>
  <c r="AI121" i="92"/>
  <c r="AI133" i="92"/>
  <c r="AI131" i="92"/>
  <c r="AI141" i="92"/>
  <c r="AI114" i="92"/>
  <c r="AI105" i="92"/>
  <c r="AI146" i="92"/>
  <c r="AI140" i="92"/>
  <c r="AI138" i="92"/>
  <c r="AI132" i="92"/>
  <c r="AI118" i="92"/>
  <c r="AI136" i="92"/>
  <c r="AI125" i="92"/>
  <c r="AI100" i="92"/>
  <c r="AI126" i="92"/>
  <c r="AI106" i="92"/>
  <c r="AI128" i="92"/>
  <c r="AI143" i="92"/>
  <c r="AI145" i="92"/>
  <c r="AI127" i="92"/>
  <c r="AI112" i="92"/>
  <c r="AI109" i="92"/>
  <c r="AI116" i="92"/>
  <c r="AI139" i="92"/>
  <c r="AI137" i="92"/>
  <c r="AI111" i="92"/>
  <c r="AI108" i="92"/>
  <c r="AI113" i="92"/>
  <c r="AI135" i="92"/>
  <c r="AI101" i="92"/>
  <c r="U142" i="83"/>
  <c r="R155" i="83"/>
  <c r="W142" i="83"/>
  <c r="W155" i="83"/>
  <c r="AC116" i="83"/>
  <c r="AA80" i="83"/>
  <c r="S80" i="83"/>
  <c r="AD142" i="83"/>
  <c r="T116" i="83"/>
  <c r="V116" i="83"/>
  <c r="U116" i="83"/>
  <c r="AE50" i="83"/>
  <c r="AB37" i="83"/>
  <c r="AD129" i="83"/>
  <c r="V129" i="83"/>
  <c r="T76" i="83"/>
  <c r="Y37" i="83"/>
  <c r="AA116" i="83"/>
  <c r="O76" i="83"/>
  <c r="T63" i="83"/>
  <c r="V50" i="83"/>
  <c r="AD37" i="83"/>
  <c r="AC129" i="83"/>
  <c r="U129" i="83"/>
  <c r="O80" i="83"/>
  <c r="Z37" i="83"/>
  <c r="X155" i="83"/>
  <c r="X142" i="83"/>
  <c r="Z63" i="83"/>
  <c r="R63" i="83"/>
  <c r="Y63" i="83"/>
  <c r="Q63" i="83"/>
  <c r="AD50" i="83"/>
  <c r="AA50" i="83"/>
  <c r="T37" i="83"/>
  <c r="Y155" i="83"/>
  <c r="Q155" i="83"/>
  <c r="O142" i="83"/>
  <c r="Z116" i="83"/>
  <c r="V80" i="83"/>
  <c r="AC76" i="83"/>
  <c r="U63" i="83"/>
  <c r="P63" i="83"/>
  <c r="X63" i="83"/>
  <c r="U50" i="83"/>
  <c r="Z50" i="83"/>
  <c r="W37" i="83"/>
  <c r="Y116" i="83"/>
  <c r="AC80" i="83"/>
  <c r="U80" i="83"/>
  <c r="U76" i="83"/>
  <c r="AD63" i="83"/>
  <c r="O63" i="83"/>
  <c r="AE63" i="83"/>
  <c r="W63" i="83"/>
  <c r="Y50" i="83"/>
  <c r="AC159" i="83"/>
  <c r="AE116" i="83"/>
  <c r="W116" i="83"/>
  <c r="X116" i="83"/>
  <c r="AE80" i="83"/>
  <c r="AB80" i="83"/>
  <c r="AA76" i="83"/>
  <c r="AA63" i="83"/>
  <c r="S63" i="83"/>
  <c r="AC63" i="83"/>
  <c r="V63" i="83"/>
  <c r="Z155" i="83"/>
  <c r="V155" i="83"/>
  <c r="S155" i="83"/>
  <c r="U155" i="83"/>
  <c r="AE142" i="83"/>
  <c r="AA142" i="83"/>
  <c r="S116" i="83"/>
  <c r="P159" i="83"/>
  <c r="U159" i="83"/>
  <c r="M159" i="83"/>
  <c r="Z159" i="83"/>
  <c r="R159" i="83"/>
  <c r="M155" i="83"/>
  <c r="AB155" i="83"/>
  <c r="T155" i="83"/>
  <c r="R142" i="83"/>
  <c r="AB142" i="83"/>
  <c r="T142" i="83"/>
  <c r="X80" i="83"/>
  <c r="P80" i="83"/>
  <c r="S76" i="83"/>
  <c r="W76" i="83"/>
  <c r="Y76" i="83"/>
  <c r="AB63" i="83"/>
  <c r="V37" i="83"/>
  <c r="P155" i="83"/>
  <c r="P142" i="83"/>
  <c r="V142" i="83"/>
  <c r="AB129" i="83"/>
  <c r="AD116" i="83"/>
  <c r="AB116" i="83"/>
  <c r="M76" i="83"/>
  <c r="Q76" i="83"/>
  <c r="X37" i="83"/>
  <c r="AD159" i="83"/>
  <c r="N159" i="83"/>
  <c r="S159" i="83"/>
  <c r="L155" i="83"/>
  <c r="AD155" i="83"/>
  <c r="N155" i="83"/>
  <c r="AC155" i="83"/>
  <c r="Y142" i="83"/>
  <c r="Q142" i="83"/>
  <c r="AC142" i="83"/>
  <c r="AB76" i="83"/>
  <c r="L76" i="83"/>
  <c r="AE159" i="83"/>
  <c r="W159" i="83"/>
  <c r="AB159" i="83"/>
  <c r="T159" i="83"/>
  <c r="L159" i="83"/>
  <c r="Y159" i="83"/>
  <c r="Q159" i="83"/>
  <c r="AE155" i="83"/>
  <c r="O155" i="83"/>
  <c r="AA155" i="83"/>
  <c r="S142" i="83"/>
  <c r="W80" i="83"/>
  <c r="N76" i="83"/>
  <c r="R76" i="83"/>
  <c r="AD76" i="83"/>
  <c r="V76" i="83"/>
  <c r="AE76" i="83"/>
  <c r="X76" i="83"/>
  <c r="P76" i="83"/>
  <c r="AC50" i="83"/>
  <c r="R50" i="83"/>
  <c r="Q50" i="83"/>
  <c r="X50" i="83"/>
  <c r="W50" i="83"/>
  <c r="AB50" i="83"/>
  <c r="T50" i="83"/>
  <c r="AC37" i="83"/>
  <c r="AE37" i="83"/>
  <c r="AA37" i="83"/>
  <c r="U37" i="83"/>
  <c r="AF74" i="90"/>
  <c r="AF49" i="90"/>
  <c r="BN37" i="90"/>
  <c r="AF37" i="90"/>
  <c r="AF35" i="90"/>
  <c r="BS35" i="90"/>
  <c r="AF34" i="90"/>
  <c r="AF73" i="90"/>
  <c r="BZ73" i="90"/>
  <c r="AF61" i="90"/>
  <c r="BL68" i="90"/>
  <c r="AF63" i="90"/>
  <c r="AF57" i="90"/>
  <c r="AF55" i="90"/>
  <c r="AF30" i="90"/>
  <c r="BP45" i="90"/>
  <c r="AF45" i="90"/>
  <c r="AF44" i="90"/>
  <c r="BQ42" i="90"/>
  <c r="AF139" i="90"/>
  <c r="AF122" i="90"/>
  <c r="AF116" i="90"/>
  <c r="AF114" i="90"/>
  <c r="AF108" i="90"/>
  <c r="AF107" i="90"/>
  <c r="AF48" i="90"/>
  <c r="AF31" i="90"/>
  <c r="AF52" i="90"/>
  <c r="AF47" i="90"/>
  <c r="BU55" i="90"/>
  <c r="AF69" i="90"/>
  <c r="AF67" i="90"/>
  <c r="AF46" i="90"/>
  <c r="AF41" i="90"/>
  <c r="AF38" i="90"/>
  <c r="BY29" i="90"/>
  <c r="AF29" i="90"/>
  <c r="AF121" i="90"/>
  <c r="AF109" i="90"/>
  <c r="AF100" i="90"/>
  <c r="AF56" i="90"/>
  <c r="BU54" i="90"/>
  <c r="AF54" i="90"/>
  <c r="AF53" i="90"/>
  <c r="BW50" i="90"/>
  <c r="AF39" i="90"/>
  <c r="AF36" i="90"/>
  <c r="CC36" i="90"/>
  <c r="AF32" i="90"/>
  <c r="BO38" i="90"/>
  <c r="AF60" i="90"/>
  <c r="BU42" i="90"/>
  <c r="AF141" i="90"/>
  <c r="AF140" i="90"/>
  <c r="AF134" i="90"/>
  <c r="AF130" i="90"/>
  <c r="AF129" i="90"/>
  <c r="AF105" i="90"/>
  <c r="AF99" i="90"/>
  <c r="AF66" i="90"/>
  <c r="AF65" i="90"/>
  <c r="BO37" i="90"/>
  <c r="AF27" i="90"/>
  <c r="AF124" i="90"/>
  <c r="AF51" i="90"/>
  <c r="AF33" i="90"/>
  <c r="AF146" i="90"/>
  <c r="AF142" i="90"/>
  <c r="AF138" i="90"/>
  <c r="AF117" i="90"/>
  <c r="AF106" i="90"/>
  <c r="AF72" i="90"/>
  <c r="AF28" i="90"/>
  <c r="AF143" i="90"/>
  <c r="AF128" i="90"/>
  <c r="AF115" i="90"/>
  <c r="AF42" i="90"/>
  <c r="BM37" i="90"/>
  <c r="BW37" i="90"/>
  <c r="BK52" i="90"/>
  <c r="BI60" i="90"/>
  <c r="BJ58" i="90"/>
  <c r="CD40" i="90"/>
  <c r="BL39" i="90"/>
  <c r="BZ28" i="90"/>
  <c r="BO50" i="90"/>
  <c r="BS50" i="90"/>
  <c r="BQ50" i="90"/>
  <c r="BL75" i="90"/>
  <c r="BR66" i="90"/>
  <c r="CA56" i="90"/>
  <c r="BP56" i="90"/>
  <c r="BS56" i="90"/>
  <c r="BZ56" i="90"/>
  <c r="BV56" i="90"/>
  <c r="BK56" i="90"/>
  <c r="BO56" i="90"/>
  <c r="BQ56" i="90"/>
  <c r="CB56" i="90"/>
  <c r="BJ62" i="90"/>
  <c r="BM56" i="90"/>
  <c r="BJ53" i="90"/>
  <c r="CC47" i="90"/>
  <c r="BR46" i="90"/>
  <c r="CA41" i="90"/>
  <c r="CB71" i="90"/>
  <c r="BU39" i="90"/>
  <c r="BN56" i="90"/>
  <c r="BM52" i="90"/>
  <c r="BM59" i="90"/>
  <c r="BW43" i="90"/>
  <c r="BA87" i="78"/>
  <c r="BA200" i="78"/>
  <c r="BJ57" i="90"/>
  <c r="BI74" i="90"/>
  <c r="BJ44" i="90"/>
  <c r="BJ31" i="90"/>
  <c r="BJ27" i="90"/>
  <c r="BI30" i="90"/>
  <c r="CD72" i="90"/>
  <c r="BQ72" i="90"/>
  <c r="BY54" i="90"/>
  <c r="BI49" i="90"/>
  <c r="BI31" i="90"/>
  <c r="BM61" i="90"/>
  <c r="BK32" i="90"/>
  <c r="BJ32" i="90"/>
  <c r="BI32" i="90"/>
  <c r="BJ50" i="90"/>
  <c r="BI37" i="90"/>
  <c r="BI66" i="90"/>
  <c r="BJ55" i="90"/>
  <c r="BI71" i="90"/>
  <c r="BI45" i="90"/>
  <c r="CB47" i="90"/>
  <c r="BU28" i="90"/>
  <c r="CB68" i="90"/>
  <c r="BJ46" i="90"/>
  <c r="BI54" i="90"/>
  <c r="BI41" i="90"/>
  <c r="BI44" i="90"/>
  <c r="BI59" i="90"/>
  <c r="BI27" i="90"/>
  <c r="BJ49" i="90"/>
  <c r="BJ74" i="90"/>
  <c r="BI29" i="90"/>
  <c r="BI40" i="90"/>
  <c r="BJ47" i="90"/>
  <c r="BI55" i="90"/>
  <c r="BJ75" i="90"/>
  <c r="BJ45" i="90"/>
  <c r="BI36" i="90"/>
  <c r="BJ41" i="90"/>
  <c r="BX42" i="90"/>
  <c r="BJ66" i="90"/>
  <c r="BJ34" i="90"/>
  <c r="BI68" i="90"/>
  <c r="BI42" i="90"/>
  <c r="BJ39" i="90"/>
  <c r="BI47" i="90"/>
  <c r="BJ37" i="90"/>
  <c r="BJ40" i="90"/>
  <c r="BI46" i="90"/>
  <c r="BJ43" i="90"/>
  <c r="BJ73" i="90"/>
  <c r="BQ28" i="90"/>
  <c r="BJ30" i="90"/>
  <c r="BJ67" i="90"/>
  <c r="BI38" i="90"/>
  <c r="BI28" i="90"/>
  <c r="BJ35" i="90"/>
  <c r="BI43" i="90"/>
  <c r="BJ28" i="90"/>
  <c r="BW73" i="90"/>
  <c r="BJ36" i="90"/>
  <c r="BO58" i="90"/>
  <c r="BT58" i="90"/>
  <c r="BI75" i="90"/>
  <c r="BI67" i="90"/>
  <c r="BI34" i="90"/>
  <c r="BI72" i="90"/>
  <c r="BJ71" i="90"/>
  <c r="BI39" i="90"/>
  <c r="BJ29" i="90"/>
  <c r="BJ63" i="90"/>
  <c r="BJ54" i="90"/>
  <c r="BJ59" i="90"/>
  <c r="BI35" i="90"/>
  <c r="BI73" i="90"/>
  <c r="BI63" i="90"/>
  <c r="CD64" i="90"/>
  <c r="BI64" i="90"/>
  <c r="BK53" i="90"/>
  <c r="BI53" i="90"/>
  <c r="BS62" i="90"/>
  <c r="BI62" i="90"/>
  <c r="BS58" i="90"/>
  <c r="BI58" i="90"/>
  <c r="BW60" i="90"/>
  <c r="BJ60" i="90"/>
  <c r="BX70" i="90"/>
  <c r="BI70" i="90"/>
  <c r="BW52" i="90"/>
  <c r="BI52" i="90"/>
  <c r="BU56" i="90"/>
  <c r="BI56" i="90"/>
  <c r="BW57" i="90"/>
  <c r="BI57" i="90"/>
  <c r="BK68" i="90"/>
  <c r="BJ68" i="90"/>
  <c r="BZ30" i="90"/>
  <c r="BX30" i="90"/>
  <c r="CC31" i="90"/>
  <c r="BL31" i="90"/>
  <c r="BT37" i="90"/>
  <c r="CA58" i="90"/>
  <c r="BU37" i="90"/>
  <c r="BV37" i="90"/>
  <c r="BQ37" i="90"/>
  <c r="BM38" i="90"/>
  <c r="CA37" i="90"/>
  <c r="BZ37" i="90"/>
  <c r="BR38" i="90"/>
  <c r="BS71" i="90"/>
  <c r="CB37" i="90"/>
  <c r="BU58" i="90"/>
  <c r="BK37" i="90"/>
  <c r="BM72" i="90"/>
  <c r="BT70" i="90"/>
  <c r="BK35" i="90"/>
  <c r="BX37" i="90"/>
  <c r="BR56" i="90"/>
  <c r="CC52" i="90"/>
  <c r="BU32" i="90"/>
  <c r="BR31" i="90"/>
  <c r="BR36" i="90"/>
  <c r="BP31" i="90"/>
  <c r="BY42" i="90"/>
  <c r="CD70" i="90"/>
  <c r="CD38" i="90"/>
  <c r="BW70" i="90"/>
  <c r="BY52" i="90"/>
  <c r="CD58" i="90"/>
  <c r="BO39" i="90"/>
  <c r="BO40" i="90"/>
  <c r="BX52" i="90"/>
  <c r="BY32" i="90"/>
  <c r="BW32" i="90"/>
  <c r="BZ32" i="90"/>
  <c r="BX73" i="90"/>
  <c r="BT52" i="90"/>
  <c r="BZ40" i="90"/>
  <c r="BK64" i="90"/>
  <c r="BY58" i="90"/>
  <c r="BN28" i="90"/>
  <c r="BO71" i="90"/>
  <c r="BV52" i="90"/>
  <c r="CC42" i="90"/>
  <c r="BS70" i="90"/>
  <c r="BR72" i="90"/>
  <c r="BV30" i="90"/>
  <c r="BS38" i="90"/>
  <c r="BU40" i="90"/>
  <c r="CB28" i="90"/>
  <c r="BU29" i="90"/>
  <c r="BU36" i="90"/>
  <c r="CA32" i="90"/>
  <c r="BP52" i="90"/>
  <c r="BV42" i="90"/>
  <c r="BV38" i="90"/>
  <c r="BZ68" i="90"/>
  <c r="BS72" i="90"/>
  <c r="BX74" i="90"/>
  <c r="BZ74" i="90"/>
  <c r="CA74" i="90"/>
  <c r="BY74" i="90"/>
  <c r="BS74" i="90"/>
  <c r="BP49" i="90"/>
  <c r="BV49" i="90"/>
  <c r="BU49" i="90"/>
  <c r="CB49" i="90"/>
  <c r="BZ49" i="90"/>
  <c r="BM49" i="90"/>
  <c r="BX49" i="90"/>
  <c r="CA44" i="90"/>
  <c r="BZ44" i="90"/>
  <c r="BN44" i="90"/>
  <c r="CD44" i="90"/>
  <c r="BX44" i="90"/>
  <c r="BR44" i="90"/>
  <c r="CB44" i="90"/>
  <c r="BP44" i="90"/>
  <c r="BY44" i="90"/>
  <c r="BM44" i="90"/>
  <c r="BQ44" i="90"/>
  <c r="BS44" i="90"/>
  <c r="BY61" i="90"/>
  <c r="BO29" i="90"/>
  <c r="BV55" i="90"/>
  <c r="CD55" i="90"/>
  <c r="BY66" i="90"/>
  <c r="BT29" i="90"/>
  <c r="CD63" i="90"/>
  <c r="BT50" i="90"/>
  <c r="BU50" i="90"/>
  <c r="BT59" i="90"/>
  <c r="CC55" i="90"/>
  <c r="BN40" i="90"/>
  <c r="BX50" i="90"/>
  <c r="BY50" i="90"/>
  <c r="BQ54" i="90"/>
  <c r="BN31" i="90"/>
  <c r="CB29" i="90"/>
  <c r="BS40" i="90"/>
  <c r="BZ63" i="90"/>
  <c r="CA45" i="90"/>
  <c r="CA46" i="90"/>
  <c r="BP50" i="90"/>
  <c r="BS52" i="90"/>
  <c r="BR60" i="90"/>
  <c r="CB41" i="90"/>
  <c r="BV29" i="90"/>
  <c r="BM50" i="90"/>
  <c r="BK50" i="90"/>
  <c r="CC28" i="90"/>
  <c r="BY40" i="90"/>
  <c r="BU75" i="90"/>
  <c r="BQ60" i="90"/>
  <c r="CA52" i="90"/>
  <c r="BP73" i="90"/>
  <c r="BT68" i="90"/>
  <c r="BK42" i="90"/>
  <c r="BZ70" i="90"/>
  <c r="BU72" i="90"/>
  <c r="BX56" i="90"/>
  <c r="BT31" i="90"/>
  <c r="BL56" i="90"/>
  <c r="BT56" i="90"/>
  <c r="BW56" i="90"/>
  <c r="BY56" i="90"/>
  <c r="EI56" i="90"/>
  <c r="BX72" i="90"/>
  <c r="BU38" i="90"/>
  <c r="BO72" i="90"/>
  <c r="BK72" i="90"/>
  <c r="BO75" i="90"/>
  <c r="CC50" i="90"/>
  <c r="BN29" i="90"/>
  <c r="BY75" i="90"/>
  <c r="BM75" i="90"/>
  <c r="CC35" i="90"/>
  <c r="BM66" i="90"/>
  <c r="BZ50" i="90"/>
  <c r="BT40" i="90"/>
  <c r="BN75" i="90"/>
  <c r="BL34" i="90"/>
  <c r="BY34" i="90"/>
  <c r="BU52" i="90"/>
  <c r="BM45" i="90"/>
  <c r="BR52" i="90"/>
  <c r="BQ71" i="90"/>
  <c r="CA50" i="90"/>
  <c r="BL29" i="90"/>
  <c r="BW75" i="90"/>
  <c r="BQ52" i="90"/>
  <c r="BU44" i="90"/>
  <c r="BT38" i="90"/>
  <c r="CA31" i="90"/>
  <c r="BW38" i="90"/>
  <c r="CC56" i="90"/>
  <c r="BR70" i="90"/>
  <c r="BL30" i="90"/>
  <c r="BO68" i="90"/>
  <c r="CD62" i="90"/>
  <c r="BR30" i="90"/>
  <c r="BU68" i="90"/>
  <c r="BZ31" i="90"/>
  <c r="BT72" i="90"/>
  <c r="BP68" i="90"/>
  <c r="CA72" i="90"/>
  <c r="BM46" i="90"/>
  <c r="BT63" i="90"/>
  <c r="CA54" i="90"/>
  <c r="BU35" i="90"/>
  <c r="CC63" i="90"/>
  <c r="BW54" i="90"/>
  <c r="BR50" i="90"/>
  <c r="BT54" i="90"/>
  <c r="BW66" i="90"/>
  <c r="BS43" i="90"/>
  <c r="BL50" i="90"/>
  <c r="BN50" i="90"/>
  <c r="BP35" i="90"/>
  <c r="BN52" i="90"/>
  <c r="BT43" i="90"/>
  <c r="CB30" i="90"/>
  <c r="BR32" i="90"/>
  <c r="BK30" i="90"/>
  <c r="CC32" i="90"/>
  <c r="CC68" i="90"/>
  <c r="BY72" i="90"/>
  <c r="BX62" i="90"/>
  <c r="BS49" i="90"/>
  <c r="BL52" i="90"/>
  <c r="BO52" i="90"/>
  <c r="BZ52" i="90"/>
  <c r="EI52" i="90"/>
  <c r="BU71" i="90"/>
  <c r="CD52" i="90"/>
  <c r="CA63" i="90"/>
  <c r="CD50" i="90"/>
  <c r="BV50" i="90"/>
  <c r="CB50" i="90"/>
  <c r="CB52" i="90"/>
  <c r="BS31" i="90"/>
  <c r="BR42" i="90"/>
  <c r="CB70" i="90"/>
  <c r="BJ69" i="90"/>
  <c r="BK33" i="90"/>
  <c r="CC33" i="90"/>
  <c r="BL33" i="90"/>
  <c r="BP33" i="90"/>
  <c r="CD33" i="90"/>
  <c r="BT44" i="90"/>
  <c r="CC44" i="90"/>
  <c r="BW44" i="90"/>
  <c r="BV44" i="90"/>
  <c r="BO44" i="90"/>
  <c r="BK44" i="90"/>
  <c r="BL44" i="90"/>
  <c r="BQ70" i="90"/>
  <c r="BL70" i="90"/>
  <c r="BY70" i="90"/>
  <c r="BM70" i="90"/>
  <c r="BU70" i="90"/>
  <c r="BV70" i="90"/>
  <c r="CA70" i="90"/>
  <c r="BP70" i="90"/>
  <c r="BN70" i="90"/>
  <c r="BK70" i="90"/>
  <c r="BO70" i="90"/>
  <c r="EI70" i="90"/>
  <c r="CC70" i="90"/>
  <c r="BX38" i="90"/>
  <c r="BY38" i="90"/>
  <c r="CC38" i="90"/>
  <c r="BL38" i="90"/>
  <c r="BN38" i="90"/>
  <c r="CA38" i="90"/>
  <c r="BP38" i="90"/>
  <c r="CB38" i="90"/>
  <c r="BK38" i="90"/>
  <c r="BZ38" i="90"/>
  <c r="BQ38" i="90"/>
  <c r="CA42" i="90"/>
  <c r="BL42" i="90"/>
  <c r="BN42" i="90"/>
  <c r="BS42" i="90"/>
  <c r="CD42" i="90"/>
  <c r="BM42" i="90"/>
  <c r="CB42" i="90"/>
  <c r="BW42" i="90"/>
  <c r="BO42" i="90"/>
  <c r="BZ42" i="90"/>
  <c r="BT42" i="90"/>
  <c r="BP42" i="90"/>
  <c r="CA49" i="90"/>
  <c r="BT49" i="90"/>
  <c r="CC49" i="90"/>
  <c r="BR49" i="90"/>
  <c r="BO49" i="90"/>
  <c r="BW49" i="90"/>
  <c r="BK49" i="90"/>
  <c r="BN49" i="90"/>
  <c r="CD49" i="90"/>
  <c r="BL49" i="90"/>
  <c r="BQ49" i="90"/>
  <c r="BY49" i="90"/>
  <c r="BM30" i="90"/>
  <c r="BY30" i="90"/>
  <c r="BU30" i="90"/>
  <c r="BQ30" i="90"/>
  <c r="CC30" i="90"/>
  <c r="CA30" i="90"/>
  <c r="BP30" i="90"/>
  <c r="BO30" i="90"/>
  <c r="BT30" i="90"/>
  <c r="BW30" i="90"/>
  <c r="BN30" i="90"/>
  <c r="BS30" i="90"/>
  <c r="CD30" i="90"/>
  <c r="BX31" i="90"/>
  <c r="BK31" i="90"/>
  <c r="BQ31" i="90"/>
  <c r="BW31" i="90"/>
  <c r="CB31" i="90"/>
  <c r="BM31" i="90"/>
  <c r="BO31" i="90"/>
  <c r="BU31" i="90"/>
  <c r="CD31" i="90"/>
  <c r="BY31" i="90"/>
  <c r="BV31" i="90"/>
  <c r="CD56" i="90"/>
  <c r="BV68" i="90"/>
  <c r="BY68" i="90"/>
  <c r="BR68" i="90"/>
  <c r="BW68" i="90"/>
  <c r="CD68" i="90"/>
  <c r="BQ68" i="90"/>
  <c r="CA68" i="90"/>
  <c r="BN68" i="90"/>
  <c r="BX68" i="90"/>
  <c r="BS68" i="90"/>
  <c r="BM68" i="90"/>
  <c r="BS32" i="90"/>
  <c r="BO32" i="90"/>
  <c r="CB32" i="90"/>
  <c r="BN32" i="90"/>
  <c r="BL32" i="90"/>
  <c r="BX32" i="90"/>
  <c r="BV32" i="90"/>
  <c r="CD32" i="90"/>
  <c r="BM32" i="90"/>
  <c r="BT32" i="90"/>
  <c r="BQ32" i="90"/>
  <c r="BP32" i="90"/>
  <c r="CC72" i="90"/>
  <c r="BP72" i="90"/>
  <c r="BL72" i="90"/>
  <c r="BW72" i="90"/>
  <c r="BN72" i="90"/>
  <c r="CB72" i="90"/>
  <c r="BV72" i="90"/>
  <c r="BZ72" i="90"/>
  <c r="BL37" i="90"/>
  <c r="CD37" i="90"/>
  <c r="BR37" i="90"/>
  <c r="BS37" i="90"/>
  <c r="BP37" i="90"/>
  <c r="CC37" i="90"/>
  <c r="BY37" i="90"/>
  <c r="BW65" i="90"/>
  <c r="CC65" i="90"/>
  <c r="BU27" i="90"/>
  <c r="BO27" i="90"/>
  <c r="BX27" i="90"/>
  <c r="BY27" i="90"/>
  <c r="CC27" i="90"/>
  <c r="BS27" i="90"/>
  <c r="CD27" i="90"/>
  <c r="BT27" i="90"/>
  <c r="BM27" i="90"/>
  <c r="BL27" i="90"/>
  <c r="CB27" i="90"/>
  <c r="BW27" i="90"/>
  <c r="BZ27" i="90"/>
  <c r="BN27" i="90"/>
  <c r="BR27" i="90"/>
  <c r="BP27" i="90"/>
  <c r="BV27" i="90"/>
  <c r="BX53" i="90"/>
  <c r="BU53" i="90"/>
  <c r="BZ53" i="90"/>
  <c r="BN53" i="90"/>
  <c r="CA53" i="90"/>
  <c r="BM53" i="90"/>
  <c r="CD53" i="90"/>
  <c r="CC53" i="90"/>
  <c r="BR53" i="90"/>
  <c r="BV53" i="90"/>
  <c r="BL53" i="90"/>
  <c r="BT53" i="90"/>
  <c r="BQ53" i="90"/>
  <c r="BO53" i="90"/>
  <c r="BY53" i="90"/>
  <c r="BL36" i="90"/>
  <c r="BP60" i="90"/>
  <c r="BK43" i="90"/>
  <c r="BT66" i="90"/>
  <c r="CA27" i="90"/>
  <c r="BT62" i="90"/>
  <c r="BW36" i="90"/>
  <c r="BY55" i="90"/>
  <c r="BZ55" i="90"/>
  <c r="BK55" i="90"/>
  <c r="CA55" i="90"/>
  <c r="BS55" i="90"/>
  <c r="BQ55" i="90"/>
  <c r="BL55" i="90"/>
  <c r="BN55" i="90"/>
  <c r="BT55" i="90"/>
  <c r="BP55" i="90"/>
  <c r="CB55" i="90"/>
  <c r="BX55" i="90"/>
  <c r="BY41" i="90"/>
  <c r="CD54" i="90"/>
  <c r="BL54" i="90"/>
  <c r="BX54" i="90"/>
  <c r="BV54" i="90"/>
  <c r="BK54" i="90"/>
  <c r="BR54" i="90"/>
  <c r="CB54" i="90"/>
  <c r="BO54" i="90"/>
  <c r="BS54" i="90"/>
  <c r="BM54" i="90"/>
  <c r="CC54" i="90"/>
  <c r="BZ54" i="90"/>
  <c r="BN54" i="90"/>
  <c r="BP54" i="90"/>
  <c r="BK62" i="90"/>
  <c r="BM67" i="90"/>
  <c r="CD71" i="90"/>
  <c r="BW55" i="90"/>
  <c r="BL66" i="90"/>
  <c r="BO55" i="90"/>
  <c r="BS61" i="90"/>
  <c r="BR61" i="90"/>
  <c r="BQ39" i="90"/>
  <c r="BM40" i="90"/>
  <c r="BQ40" i="90"/>
  <c r="CB40" i="90"/>
  <c r="BX40" i="90"/>
  <c r="BK40" i="90"/>
  <c r="BV40" i="90"/>
  <c r="BR40" i="90"/>
  <c r="BW40" i="90"/>
  <c r="BP40" i="90"/>
  <c r="BL40" i="90"/>
  <c r="CA40" i="90"/>
  <c r="BN58" i="90"/>
  <c r="BZ58" i="90"/>
  <c r="BQ58" i="90"/>
  <c r="BK58" i="90"/>
  <c r="BL58" i="90"/>
  <c r="CC58" i="90"/>
  <c r="BX58" i="90"/>
  <c r="BR58" i="90"/>
  <c r="CB58" i="90"/>
  <c r="BV58" i="90"/>
  <c r="BM58" i="90"/>
  <c r="BP58" i="90"/>
  <c r="BW58" i="90"/>
  <c r="BP53" i="90"/>
  <c r="CC40" i="90"/>
  <c r="BK60" i="90"/>
  <c r="CB60" i="90"/>
  <c r="CC60" i="90"/>
  <c r="BZ60" i="90"/>
  <c r="BL60" i="90"/>
  <c r="BX60" i="90"/>
  <c r="CD60" i="90"/>
  <c r="BS60" i="90"/>
  <c r="BY60" i="90"/>
  <c r="BV60" i="90"/>
  <c r="BO60" i="90"/>
  <c r="BU60" i="90"/>
  <c r="CB57" i="90"/>
  <c r="CC57" i="90"/>
  <c r="BP57" i="90"/>
  <c r="BT57" i="90"/>
  <c r="BZ57" i="90"/>
  <c r="BO57" i="90"/>
  <c r="BM57" i="90"/>
  <c r="BK57" i="90"/>
  <c r="CA57" i="90"/>
  <c r="BX57" i="90"/>
  <c r="BY57" i="90"/>
  <c r="BL57" i="90"/>
  <c r="CD57" i="90"/>
  <c r="BV57" i="90"/>
  <c r="BR57" i="90"/>
  <c r="BN57" i="90"/>
  <c r="BU57" i="90"/>
  <c r="BO45" i="90"/>
  <c r="BK45" i="90"/>
  <c r="BL45" i="90"/>
  <c r="BT45" i="90"/>
  <c r="BZ45" i="90"/>
  <c r="CC45" i="90"/>
  <c r="BU45" i="90"/>
  <c r="BX45" i="90"/>
  <c r="CD45" i="90"/>
  <c r="BQ45" i="90"/>
  <c r="BS45" i="90"/>
  <c r="BL47" i="90"/>
  <c r="BZ59" i="90"/>
  <c r="CB59" i="90"/>
  <c r="BX59" i="90"/>
  <c r="BK59" i="90"/>
  <c r="BU59" i="90"/>
  <c r="BO59" i="90"/>
  <c r="BR59" i="90"/>
  <c r="BV59" i="90"/>
  <c r="CC59" i="90"/>
  <c r="BQ59" i="90"/>
  <c r="BN59" i="90"/>
  <c r="BW59" i="90"/>
  <c r="BP59" i="90"/>
  <c r="BL59" i="90"/>
  <c r="CD59" i="90"/>
  <c r="BY59" i="90"/>
  <c r="CA59" i="90"/>
  <c r="BS59" i="90"/>
  <c r="CD67" i="90"/>
  <c r="BO67" i="90"/>
  <c r="CA60" i="90"/>
  <c r="BP34" i="90"/>
  <c r="BW34" i="90"/>
  <c r="BX34" i="90"/>
  <c r="CA34" i="90"/>
  <c r="BR34" i="90"/>
  <c r="BS34" i="90"/>
  <c r="BO34" i="90"/>
  <c r="BK34" i="90"/>
  <c r="BU34" i="90"/>
  <c r="BN34" i="90"/>
  <c r="CC34" i="90"/>
  <c r="CD34" i="90"/>
  <c r="BQ34" i="90"/>
  <c r="CB34" i="90"/>
  <c r="BM34" i="90"/>
  <c r="BS64" i="90"/>
  <c r="BT60" i="90"/>
  <c r="BQ57" i="90"/>
  <c r="BK39" i="90"/>
  <c r="BN60" i="90"/>
  <c r="BN45" i="90"/>
  <c r="BM55" i="90"/>
  <c r="BZ75" i="90"/>
  <c r="BV75" i="90"/>
  <c r="BK75" i="90"/>
  <c r="BP75" i="90"/>
  <c r="BQ75" i="90"/>
  <c r="BR75" i="90"/>
  <c r="BS75" i="90"/>
  <c r="BT75" i="90"/>
  <c r="BX75" i="90"/>
  <c r="CA75" i="90"/>
  <c r="EI75" i="90"/>
  <c r="CC75" i="90"/>
  <c r="CD75" i="90"/>
  <c r="BZ34" i="90"/>
  <c r="BS66" i="90"/>
  <c r="BZ62" i="90"/>
  <c r="CA47" i="90"/>
  <c r="BT67" i="90"/>
  <c r="BV67" i="90"/>
  <c r="CA67" i="90"/>
  <c r="BP67" i="90"/>
  <c r="BL67" i="90"/>
  <c r="CC67" i="90"/>
  <c r="BW67" i="90"/>
  <c r="BZ67" i="90"/>
  <c r="BR67" i="90"/>
  <c r="BY67" i="90"/>
  <c r="BK67" i="90"/>
  <c r="CB67" i="90"/>
  <c r="BQ67" i="90"/>
  <c r="BN64" i="90"/>
  <c r="BY64" i="90"/>
  <c r="BX64" i="90"/>
  <c r="BL64" i="90"/>
  <c r="BM64" i="90"/>
  <c r="BQ64" i="90"/>
  <c r="CA64" i="90"/>
  <c r="BO64" i="90"/>
  <c r="BT64" i="90"/>
  <c r="BU64" i="90"/>
  <c r="BW64" i="90"/>
  <c r="BV64" i="90"/>
  <c r="BR64" i="90"/>
  <c r="BZ64" i="90"/>
  <c r="CC64" i="90"/>
  <c r="BZ36" i="90"/>
  <c r="BV36" i="90"/>
  <c r="BM36" i="90"/>
  <c r="CB36" i="90"/>
  <c r="BO36" i="90"/>
  <c r="BN36" i="90"/>
  <c r="BT36" i="90"/>
  <c r="CA36" i="90"/>
  <c r="BQ36" i="90"/>
  <c r="BP36" i="90"/>
  <c r="BS36" i="90"/>
  <c r="BX36" i="90"/>
  <c r="CD36" i="90"/>
  <c r="CB64" i="90"/>
  <c r="BS67" i="90"/>
  <c r="BY36" i="90"/>
  <c r="BO66" i="90"/>
  <c r="BP39" i="90"/>
  <c r="BW39" i="90"/>
  <c r="BT39" i="90"/>
  <c r="CA39" i="90"/>
  <c r="BX39" i="90"/>
  <c r="BR39" i="90"/>
  <c r="BM39" i="90"/>
  <c r="CB39" i="90"/>
  <c r="BV39" i="90"/>
  <c r="BY39" i="90"/>
  <c r="BZ39" i="90"/>
  <c r="CC39" i="90"/>
  <c r="BM60" i="90"/>
  <c r="BY45" i="90"/>
  <c r="BS53" i="90"/>
  <c r="BW46" i="90"/>
  <c r="BS46" i="90"/>
  <c r="CD46" i="90"/>
  <c r="BP46" i="90"/>
  <c r="BT46" i="90"/>
  <c r="BO46" i="90"/>
  <c r="BV46" i="90"/>
  <c r="CB46" i="90"/>
  <c r="BL46" i="90"/>
  <c r="BZ46" i="90"/>
  <c r="BU46" i="90"/>
  <c r="BY46" i="90"/>
  <c r="BN46" i="90"/>
  <c r="BQ46" i="90"/>
  <c r="BX46" i="90"/>
  <c r="BU63" i="90"/>
  <c r="BK63" i="90"/>
  <c r="BW63" i="90"/>
  <c r="BL63" i="90"/>
  <c r="CB63" i="90"/>
  <c r="BY63" i="90"/>
  <c r="BV63" i="90"/>
  <c r="BX63" i="90"/>
  <c r="BQ63" i="90"/>
  <c r="BO63" i="90"/>
  <c r="BP63" i="90"/>
  <c r="BO73" i="90"/>
  <c r="CC73" i="90"/>
  <c r="BV73" i="90"/>
  <c r="BT73" i="90"/>
  <c r="BY73" i="90"/>
  <c r="BS73" i="90"/>
  <c r="BL73" i="90"/>
  <c r="BN73" i="90"/>
  <c r="BM73" i="90"/>
  <c r="BK73" i="90"/>
  <c r="BQ73" i="90"/>
  <c r="BU73" i="90"/>
  <c r="CA73" i="90"/>
  <c r="BR73" i="90"/>
  <c r="CD73" i="90"/>
  <c r="CB73" i="90"/>
  <c r="BR63" i="90"/>
  <c r="BS28" i="90"/>
  <c r="BY28" i="90"/>
  <c r="BR28" i="90"/>
  <c r="BX28" i="90"/>
  <c r="BT28" i="90"/>
  <c r="BW28" i="90"/>
  <c r="CA28" i="90"/>
  <c r="BL28" i="90"/>
  <c r="BO28" i="90"/>
  <c r="BM28" i="90"/>
  <c r="BK28" i="90"/>
  <c r="BV28" i="90"/>
  <c r="CD28" i="90"/>
  <c r="BP28" i="90"/>
  <c r="BV34" i="90"/>
  <c r="CD39" i="90"/>
  <c r="BK74" i="90"/>
  <c r="BU74" i="90"/>
  <c r="BL74" i="90"/>
  <c r="BW74" i="90"/>
  <c r="CC74" i="90"/>
  <c r="BR74" i="90"/>
  <c r="BP74" i="90"/>
  <c r="CD74" i="90"/>
  <c r="BV74" i="90"/>
  <c r="BT74" i="90"/>
  <c r="CB74" i="90"/>
  <c r="BN74" i="90"/>
  <c r="BO74" i="90"/>
  <c r="BQ74" i="90"/>
  <c r="CC46" i="90"/>
  <c r="BS39" i="90"/>
  <c r="BU67" i="90"/>
  <c r="BT47" i="90"/>
  <c r="BQ47" i="90"/>
  <c r="BY47" i="90"/>
  <c r="BM47" i="90"/>
  <c r="BW47" i="90"/>
  <c r="BZ47" i="90"/>
  <c r="BX47" i="90"/>
  <c r="BO47" i="90"/>
  <c r="BR47" i="90"/>
  <c r="BS47" i="90"/>
  <c r="BV47" i="90"/>
  <c r="BN47" i="90"/>
  <c r="BU47" i="90"/>
  <c r="BK47" i="90"/>
  <c r="CD47" i="90"/>
  <c r="BN67" i="90"/>
  <c r="BU43" i="90"/>
  <c r="BN43" i="90"/>
  <c r="BV43" i="90"/>
  <c r="CA43" i="90"/>
  <c r="BR43" i="90"/>
  <c r="CB43" i="90"/>
  <c r="BX43" i="90"/>
  <c r="CD43" i="90"/>
  <c r="BQ43" i="90"/>
  <c r="CC43" i="90"/>
  <c r="BL43" i="90"/>
  <c r="BO43" i="90"/>
  <c r="BY43" i="90"/>
  <c r="BP43" i="90"/>
  <c r="BM43" i="90"/>
  <c r="BZ43" i="90"/>
  <c r="BK36" i="90"/>
  <c r="BN41" i="90"/>
  <c r="BV41" i="90"/>
  <c r="BK41" i="90"/>
  <c r="BO41" i="90"/>
  <c r="BP41" i="90"/>
  <c r="BL41" i="90"/>
  <c r="CC41" i="90"/>
  <c r="BZ41" i="90"/>
  <c r="BS41" i="90"/>
  <c r="BR41" i="90"/>
  <c r="BT41" i="90"/>
  <c r="CD41" i="90"/>
  <c r="BM41" i="90"/>
  <c r="BU41" i="90"/>
  <c r="BW41" i="90"/>
  <c r="CB53" i="90"/>
  <c r="BW53" i="90"/>
  <c r="BV45" i="90"/>
  <c r="BP47" i="90"/>
  <c r="BP64" i="90"/>
  <c r="BV62" i="90"/>
  <c r="BQ62" i="90"/>
  <c r="CA62" i="90"/>
  <c r="BR62" i="90"/>
  <c r="BL62" i="90"/>
  <c r="CC62" i="90"/>
  <c r="BW62" i="90"/>
  <c r="BY62" i="90"/>
  <c r="BU62" i="90"/>
  <c r="BP62" i="90"/>
  <c r="BN62" i="90"/>
  <c r="BO62" i="90"/>
  <c r="BU66" i="90"/>
  <c r="BX66" i="90"/>
  <c r="BV66" i="90"/>
  <c r="BK66" i="90"/>
  <c r="BP66" i="90"/>
  <c r="CD66" i="90"/>
  <c r="BZ66" i="90"/>
  <c r="CB66" i="90"/>
  <c r="BQ66" i="90"/>
  <c r="CC66" i="90"/>
  <c r="BN66" i="90"/>
  <c r="CA66" i="90"/>
  <c r="BQ27" i="90"/>
  <c r="BK27" i="90"/>
  <c r="BN39" i="90"/>
  <c r="BM62" i="90"/>
  <c r="BR45" i="90"/>
  <c r="BZ29" i="90"/>
  <c r="BQ29" i="90"/>
  <c r="BR29" i="90"/>
  <c r="BP29" i="90"/>
  <c r="BX29" i="90"/>
  <c r="BK29" i="90"/>
  <c r="CC29" i="90"/>
  <c r="CA29" i="90"/>
  <c r="BW29" i="90"/>
  <c r="CD29" i="90"/>
  <c r="BS29" i="90"/>
  <c r="BM29" i="90"/>
  <c r="BX41" i="90"/>
  <c r="CB62" i="90"/>
  <c r="CC71" i="90"/>
  <c r="BL71" i="90"/>
  <c r="BW71" i="90"/>
  <c r="BP71" i="90"/>
  <c r="BM71" i="90"/>
  <c r="BX71" i="90"/>
  <c r="BZ71" i="90"/>
  <c r="BK71" i="90"/>
  <c r="BV71" i="90"/>
  <c r="CA71" i="90"/>
  <c r="BN71" i="90"/>
  <c r="BR71" i="90"/>
  <c r="BY71" i="90"/>
  <c r="BT71" i="90"/>
  <c r="BK46" i="90"/>
  <c r="BS57" i="90"/>
  <c r="BS63" i="90"/>
  <c r="BW45" i="90"/>
  <c r="BR55" i="90"/>
  <c r="BN63" i="90"/>
  <c r="BM35" i="90"/>
  <c r="BN35" i="90"/>
  <c r="BV35" i="90"/>
  <c r="BY35" i="90"/>
  <c r="BR35" i="90"/>
  <c r="CB35" i="90"/>
  <c r="BO35" i="90"/>
  <c r="BZ35" i="90"/>
  <c r="BQ35" i="90"/>
  <c r="CA35" i="90"/>
  <c r="BL35" i="90"/>
  <c r="CD35" i="90"/>
  <c r="BT35" i="90"/>
  <c r="BW35" i="90"/>
  <c r="BM74" i="90"/>
  <c r="CB75" i="90"/>
  <c r="CB45" i="90"/>
  <c r="BX35" i="90"/>
  <c r="BQ41" i="90"/>
  <c r="EI66" i="90"/>
  <c r="EI63" i="90"/>
  <c r="EI39" i="90"/>
  <c r="EI60" i="90"/>
  <c r="EI49" i="90"/>
  <c r="EI37" i="90"/>
  <c r="EI41" i="90"/>
  <c r="EI30" i="90"/>
  <c r="EI67" i="90"/>
  <c r="EI68" i="90"/>
  <c r="EI43" i="90"/>
  <c r="EI58" i="90"/>
  <c r="EI71" i="90"/>
  <c r="EI29" i="90"/>
  <c r="EI74" i="90"/>
  <c r="EI73" i="90"/>
  <c r="EI57" i="90"/>
  <c r="EI54" i="90"/>
  <c r="EI44" i="90"/>
  <c r="EI35" i="90"/>
  <c r="EI32" i="90"/>
  <c r="EI45" i="90"/>
  <c r="EI53" i="90"/>
  <c r="EI28" i="90"/>
  <c r="EI34" i="90"/>
  <c r="EI36" i="90"/>
  <c r="EI59" i="90"/>
  <c r="EI55" i="90"/>
  <c r="EI31" i="90"/>
  <c r="EI46" i="90"/>
  <c r="EI27" i="90"/>
  <c r="EI40" i="90"/>
  <c r="EI72" i="90"/>
  <c r="EI64" i="90"/>
  <c r="EI62" i="90"/>
  <c r="EI47" i="90"/>
  <c r="EI38" i="90"/>
  <c r="EI42" i="90"/>
  <c r="EI50" i="90"/>
  <c r="BO61" i="90"/>
  <c r="BT61" i="90"/>
  <c r="CE50" i="90"/>
  <c r="BZ61" i="90"/>
  <c r="CE60" i="90"/>
  <c r="BQ61" i="90"/>
  <c r="CE31" i="90"/>
  <c r="CE67" i="90"/>
  <c r="CE46" i="90"/>
  <c r="CE40" i="90"/>
  <c r="CE54" i="90"/>
  <c r="CB61" i="90"/>
  <c r="BP61" i="90"/>
  <c r="CE70" i="90"/>
  <c r="CE53" i="90"/>
  <c r="CE75" i="90"/>
  <c r="CE28" i="90"/>
  <c r="CE29" i="90"/>
  <c r="BI61" i="90"/>
  <c r="CE30" i="90"/>
  <c r="CE64" i="90"/>
  <c r="CE47" i="90"/>
  <c r="CE36" i="90"/>
  <c r="BL61" i="90"/>
  <c r="CD61" i="90"/>
  <c r="CE39" i="90"/>
  <c r="CE27" i="90"/>
  <c r="CE49" i="90"/>
  <c r="CE57" i="90"/>
  <c r="CE37" i="90"/>
  <c r="BK61" i="90"/>
  <c r="BV61" i="90"/>
  <c r="BW61" i="90"/>
  <c r="CE56" i="90"/>
  <c r="CE58" i="90"/>
  <c r="CE63" i="90"/>
  <c r="CE42" i="90"/>
  <c r="CE59" i="90"/>
  <c r="CE45" i="90"/>
  <c r="CE32" i="90"/>
  <c r="BJ61" i="90"/>
  <c r="CE74" i="90"/>
  <c r="CE66" i="90"/>
  <c r="BX61" i="90"/>
  <c r="BU61" i="90"/>
  <c r="CA61" i="90"/>
  <c r="CE73" i="90"/>
  <c r="CE72" i="90"/>
  <c r="CE68" i="90"/>
  <c r="CE55" i="90"/>
  <c r="CE44" i="90"/>
  <c r="CE38" i="90"/>
  <c r="BN61" i="90"/>
  <c r="CC61" i="90"/>
  <c r="CE52" i="90"/>
  <c r="CE62" i="90"/>
  <c r="CE35" i="90"/>
  <c r="CE34" i="90"/>
  <c r="CE43" i="90"/>
  <c r="CE41" i="90"/>
  <c r="CE71" i="90"/>
  <c r="BQ48" i="90"/>
  <c r="BJ48" i="90"/>
  <c r="BI48" i="90"/>
  <c r="BM48" i="90"/>
  <c r="CC48" i="90"/>
  <c r="BI65" i="90"/>
  <c r="BJ65" i="90"/>
  <c r="BY33" i="90"/>
  <c r="BJ33" i="90"/>
  <c r="BI33" i="90"/>
  <c r="BN51" i="90"/>
  <c r="BI51" i="90"/>
  <c r="BJ51" i="90"/>
  <c r="CB69" i="90"/>
  <c r="BI69" i="90"/>
  <c r="BS48" i="90"/>
  <c r="CA48" i="90"/>
  <c r="BT48" i="90"/>
  <c r="BK48" i="90"/>
  <c r="BU48" i="90"/>
  <c r="BP48" i="90"/>
  <c r="BY48" i="90"/>
  <c r="BZ48" i="90"/>
  <c r="BS33" i="90"/>
  <c r="BO48" i="90"/>
  <c r="CD48" i="90"/>
  <c r="BV48" i="90"/>
  <c r="BL48" i="90"/>
  <c r="BY69" i="90"/>
  <c r="BL65" i="90"/>
  <c r="BM65" i="90"/>
  <c r="BQ65" i="90"/>
  <c r="CA65" i="90"/>
  <c r="BN65" i="90"/>
  <c r="BO65" i="90"/>
  <c r="CC69" i="90"/>
  <c r="BO69" i="90"/>
  <c r="BL69" i="90"/>
  <c r="CA69" i="90"/>
  <c r="BR69" i="90"/>
  <c r="BN69" i="90"/>
  <c r="BQ69" i="90"/>
  <c r="BN33" i="90"/>
  <c r="BX33" i="90"/>
  <c r="BM33" i="90"/>
  <c r="BO33" i="90"/>
  <c r="BQ33" i="90"/>
  <c r="BR33" i="90"/>
  <c r="BT33" i="90"/>
  <c r="BU33" i="90"/>
  <c r="BV33" i="90"/>
  <c r="BW33" i="90"/>
  <c r="BZ33" i="90"/>
  <c r="CA33" i="90"/>
  <c r="EI33" i="90"/>
  <c r="CD51" i="90"/>
  <c r="BO51" i="90"/>
  <c r="BT51" i="90"/>
  <c r="BM51" i="90"/>
  <c r="CB51" i="90"/>
  <c r="BL51" i="90"/>
  <c r="BR51" i="90"/>
  <c r="BS51" i="90"/>
  <c r="BY51" i="90"/>
  <c r="BV65" i="90"/>
  <c r="BS65" i="90"/>
  <c r="CD65" i="90"/>
  <c r="BX65" i="90"/>
  <c r="BP65" i="90"/>
  <c r="BR65" i="90"/>
  <c r="BZ65" i="90"/>
  <c r="BU65" i="90"/>
  <c r="CB65" i="90"/>
  <c r="BY65" i="90"/>
  <c r="BT65" i="90"/>
  <c r="BK65" i="90"/>
  <c r="BZ69" i="90"/>
  <c r="BK69" i="90"/>
  <c r="BX69" i="90"/>
  <c r="BS69" i="90"/>
  <c r="BU69" i="90"/>
  <c r="BP69" i="90"/>
  <c r="BM69" i="90"/>
  <c r="BW69" i="90"/>
  <c r="BT69" i="90"/>
  <c r="CD69" i="90"/>
  <c r="BV69" i="90"/>
  <c r="BX48" i="90"/>
  <c r="BR48" i="90"/>
  <c r="CB48" i="90"/>
  <c r="BN48" i="90"/>
  <c r="BW48" i="90"/>
  <c r="CB33" i="90"/>
  <c r="BU51" i="90"/>
  <c r="BZ51" i="90"/>
  <c r="BV51" i="90"/>
  <c r="BQ51" i="90"/>
  <c r="CA51" i="90"/>
  <c r="BK51" i="90"/>
  <c r="CC51" i="90"/>
  <c r="BW51" i="90"/>
  <c r="BX51" i="90"/>
  <c r="BP51" i="90"/>
  <c r="EI51" i="90"/>
  <c r="EI61" i="90"/>
  <c r="EI69" i="90"/>
  <c r="EI65" i="90"/>
  <c r="EI48" i="90"/>
  <c r="CE69" i="90"/>
  <c r="CE61" i="90"/>
  <c r="CE33" i="90"/>
  <c r="CE48" i="90"/>
  <c r="CE65" i="90"/>
  <c r="CE51" i="90"/>
  <c r="EJ27" i="90"/>
  <c r="EJ28" i="90"/>
  <c r="EJ29" i="90"/>
  <c r="EJ30" i="90"/>
  <c r="EJ31" i="90"/>
  <c r="EJ32" i="90"/>
  <c r="EJ33" i="90"/>
  <c r="EJ34" i="90"/>
  <c r="EJ35" i="90"/>
  <c r="EJ36" i="90"/>
  <c r="EJ37" i="90"/>
  <c r="EJ38" i="90"/>
  <c r="EJ39" i="90"/>
  <c r="EJ40" i="90"/>
  <c r="EJ41" i="90"/>
  <c r="EJ42" i="90"/>
  <c r="EJ43" i="90"/>
  <c r="EJ44" i="90"/>
  <c r="EJ45" i="90"/>
  <c r="EJ46" i="90"/>
  <c r="EJ47" i="90"/>
  <c r="EJ48" i="90"/>
  <c r="EJ49" i="90"/>
  <c r="EJ50" i="90"/>
  <c r="EJ51" i="90"/>
  <c r="EJ52" i="90"/>
  <c r="EJ53" i="90"/>
  <c r="EJ54" i="90"/>
  <c r="EJ55" i="90"/>
  <c r="EJ56" i="90"/>
  <c r="EJ57" i="90"/>
  <c r="EJ58" i="90"/>
  <c r="EJ59" i="90"/>
  <c r="EJ60" i="90"/>
  <c r="EJ61" i="90"/>
  <c r="EJ62" i="90"/>
  <c r="EJ63" i="90"/>
  <c r="EJ64" i="90"/>
  <c r="EJ65" i="90"/>
  <c r="EJ66" i="90"/>
  <c r="EJ67" i="90"/>
  <c r="EJ68" i="90"/>
  <c r="EJ69" i="90"/>
  <c r="EJ70" i="90"/>
  <c r="EJ71" i="90"/>
  <c r="EJ72" i="90"/>
  <c r="EJ73" i="90"/>
  <c r="EJ74" i="90"/>
  <c r="EJ75" i="90"/>
  <c r="EK27" i="90"/>
  <c r="EK28" i="90"/>
  <c r="EK29" i="90"/>
  <c r="EK30" i="90"/>
  <c r="EK31" i="90"/>
  <c r="EK32" i="90"/>
  <c r="EK33" i="90"/>
  <c r="EK34" i="90"/>
  <c r="EK35" i="90"/>
  <c r="EK36" i="90"/>
  <c r="EK37" i="90"/>
  <c r="EK38" i="90"/>
  <c r="EK39" i="90"/>
  <c r="EK40" i="90"/>
  <c r="EK41" i="90"/>
  <c r="EK42" i="90"/>
  <c r="EK43" i="90"/>
  <c r="EK44" i="90"/>
  <c r="EK45" i="90"/>
  <c r="EK46" i="90"/>
  <c r="EK47" i="90"/>
  <c r="EK48" i="90"/>
  <c r="EK49" i="90"/>
  <c r="EK50" i="90"/>
  <c r="EK51" i="90"/>
  <c r="EK52" i="90"/>
  <c r="EK53" i="90"/>
  <c r="EK54" i="90"/>
  <c r="EK55" i="90"/>
  <c r="EK56" i="90"/>
  <c r="EK57" i="90"/>
  <c r="EK58" i="90"/>
  <c r="EK59" i="90"/>
  <c r="EK60" i="90"/>
  <c r="EK61" i="90"/>
  <c r="EK62" i="90"/>
  <c r="EK63" i="90"/>
  <c r="EK64" i="90"/>
  <c r="EK65" i="90"/>
  <c r="EK66" i="90"/>
  <c r="EK67" i="90"/>
  <c r="EK68" i="90"/>
  <c r="EK69" i="90"/>
  <c r="EK70" i="90"/>
  <c r="EK71" i="90"/>
  <c r="EK72" i="90"/>
  <c r="EK73" i="90"/>
  <c r="EK74" i="90"/>
  <c r="EK75" i="90"/>
  <c r="EI99" i="90"/>
  <c r="EI100" i="90"/>
  <c r="EI101" i="90"/>
  <c r="EI102" i="90"/>
  <c r="EI103" i="90"/>
  <c r="EI104" i="90"/>
  <c r="EI105" i="90"/>
  <c r="EI106" i="90"/>
  <c r="EI107" i="90"/>
  <c r="EI108" i="90"/>
  <c r="EI109" i="90"/>
  <c r="EI110" i="90"/>
  <c r="EI111" i="90"/>
  <c r="EI112" i="90"/>
  <c r="EI113" i="90"/>
  <c r="EI114" i="90"/>
  <c r="EI115" i="90"/>
  <c r="EI116" i="90"/>
  <c r="EI117" i="90"/>
  <c r="EI118" i="90"/>
  <c r="EI119" i="90"/>
  <c r="EI120" i="90"/>
  <c r="EI121" i="90"/>
  <c r="EI122" i="90"/>
  <c r="EI123" i="90"/>
  <c r="EI124" i="90"/>
  <c r="EI125" i="90"/>
  <c r="EI126" i="90"/>
  <c r="EI127" i="90"/>
  <c r="EI128" i="90"/>
  <c r="EI129" i="90"/>
  <c r="EI130" i="90"/>
  <c r="EI131" i="90"/>
  <c r="EI132" i="90"/>
  <c r="EI133" i="90"/>
  <c r="EI134" i="90"/>
  <c r="EI135" i="90"/>
  <c r="EI136" i="90"/>
  <c r="EI137" i="90"/>
  <c r="EI138" i="90"/>
  <c r="EI139" i="90"/>
  <c r="EI140" i="90"/>
  <c r="EI141" i="90"/>
  <c r="EI142" i="90"/>
  <c r="EI143" i="90"/>
  <c r="EI144" i="90"/>
  <c r="EI145" i="90"/>
  <c r="EI146" i="90"/>
  <c r="EI147" i="90"/>
  <c r="Y22" i="17"/>
  <c r="M26" i="17"/>
  <c r="M10" i="17"/>
  <c r="Y17" i="17"/>
  <c r="Y20" i="17"/>
  <c r="J26" i="17"/>
  <c r="J10" i="17"/>
  <c r="V15" i="17"/>
  <c r="M21" i="17"/>
  <c r="AB182" i="86"/>
  <c r="V18" i="17"/>
  <c r="J29" i="17"/>
  <c r="V20" i="17"/>
  <c r="V10" i="17"/>
  <c r="V8" i="17"/>
  <c r="AA22" i="17"/>
  <c r="I411" i="18"/>
  <c r="I395" i="18"/>
  <c r="I379" i="18"/>
  <c r="I346" i="18"/>
  <c r="I330" i="18"/>
  <c r="I314" i="18"/>
  <c r="I298" i="18"/>
  <c r="I371" i="18"/>
  <c r="I345" i="18"/>
  <c r="I329" i="18"/>
  <c r="I313" i="18"/>
  <c r="I297" i="18"/>
  <c r="I264" i="18"/>
  <c r="I248" i="18"/>
  <c r="I232" i="18"/>
  <c r="I221" i="18"/>
  <c r="I265" i="18"/>
  <c r="I233" i="18"/>
  <c r="I199" i="18"/>
  <c r="I183" i="18"/>
  <c r="I167" i="18"/>
  <c r="I142" i="18"/>
  <c r="I75" i="18"/>
  <c r="I59" i="18"/>
  <c r="I43" i="18"/>
  <c r="O264" i="18"/>
  <c r="O232" i="18"/>
  <c r="AU14" i="18"/>
  <c r="I366" i="18"/>
  <c r="I259" i="18"/>
  <c r="I172" i="18"/>
  <c r="I70" i="18"/>
  <c r="I247" i="18"/>
  <c r="I190" i="18"/>
  <c r="I158" i="18"/>
  <c r="AX75" i="18"/>
  <c r="I68" i="18"/>
  <c r="I34" i="18"/>
  <c r="V19" i="17"/>
  <c r="M24" i="17"/>
  <c r="M8" i="17"/>
  <c r="V14" i="17"/>
  <c r="V17" i="17"/>
  <c r="J24" i="17"/>
  <c r="J8" i="17"/>
  <c r="AA13" i="17"/>
  <c r="M19" i="17"/>
  <c r="V28" i="17"/>
  <c r="AA8" i="17"/>
  <c r="J25" i="17"/>
  <c r="AA10" i="17"/>
  <c r="V29" i="17"/>
  <c r="AB186" i="86"/>
  <c r="AA19" i="17"/>
  <c r="I409" i="18"/>
  <c r="I393" i="18"/>
  <c r="I377" i="18"/>
  <c r="I410" i="18"/>
  <c r="I369" i="18"/>
  <c r="I384" i="18"/>
  <c r="I344" i="18"/>
  <c r="I328" i="18"/>
  <c r="N329" i="18"/>
  <c r="I312" i="18"/>
  <c r="I290" i="18"/>
  <c r="I406" i="18"/>
  <c r="N411" i="18"/>
  <c r="I343" i="18"/>
  <c r="I327" i="18"/>
  <c r="I311" i="18"/>
  <c r="AX311" i="18"/>
  <c r="I294" i="18"/>
  <c r="I380" i="18"/>
  <c r="I288" i="18"/>
  <c r="I262" i="18"/>
  <c r="O262" i="18"/>
  <c r="I246" i="18"/>
  <c r="I230" i="18"/>
  <c r="O230" i="18"/>
  <c r="O328" i="18"/>
  <c r="N394" i="18"/>
  <c r="O346" i="18"/>
  <c r="O314" i="18"/>
  <c r="M410" i="18"/>
  <c r="N344" i="18"/>
  <c r="I396" i="18"/>
  <c r="I261" i="18"/>
  <c r="I229" i="18"/>
  <c r="I197" i="18"/>
  <c r="O197" i="18"/>
  <c r="I181" i="18"/>
  <c r="O181" i="18"/>
  <c r="I165" i="18"/>
  <c r="O165" i="18"/>
  <c r="I89" i="18"/>
  <c r="I73" i="18"/>
  <c r="I57" i="18"/>
  <c r="I41" i="18"/>
  <c r="M311" i="18"/>
  <c r="AX409" i="18"/>
  <c r="O75" i="18"/>
  <c r="O59" i="18"/>
  <c r="O43" i="18"/>
  <c r="N184" i="18"/>
  <c r="I153" i="18"/>
  <c r="I214" i="18"/>
  <c r="AX313" i="18"/>
  <c r="I251" i="18"/>
  <c r="I200" i="18"/>
  <c r="I168" i="18"/>
  <c r="I66" i="18"/>
  <c r="I29" i="18"/>
  <c r="I239" i="18"/>
  <c r="I186" i="18"/>
  <c r="I154" i="18"/>
  <c r="I64" i="18"/>
  <c r="M64" i="18"/>
  <c r="N69" i="18"/>
  <c r="N44" i="18"/>
  <c r="N201" i="18"/>
  <c r="M262" i="18"/>
  <c r="AA17" i="17"/>
  <c r="M22" i="17"/>
  <c r="AB184" i="86"/>
  <c r="AA12" i="17"/>
  <c r="AA15" i="17"/>
  <c r="J22" i="17"/>
  <c r="AB181" i="86"/>
  <c r="Y10" i="17"/>
  <c r="M17" i="17"/>
  <c r="AA18" i="17"/>
  <c r="Z40" i="17"/>
  <c r="J21" i="17"/>
  <c r="Y7" i="17"/>
  <c r="Y16" i="17"/>
  <c r="Y19" i="17"/>
  <c r="J15" i="17"/>
  <c r="I407" i="18"/>
  <c r="I391" i="18"/>
  <c r="I375" i="18"/>
  <c r="I367" i="18"/>
  <c r="N380" i="18"/>
  <c r="I342" i="18"/>
  <c r="I326" i="18"/>
  <c r="N327" i="18"/>
  <c r="I310" i="18"/>
  <c r="I285" i="18"/>
  <c r="AD285" i="18"/>
  <c r="I408" i="18"/>
  <c r="I376" i="18"/>
  <c r="AX314" i="18"/>
  <c r="I341" i="18"/>
  <c r="M341" i="18"/>
  <c r="I325" i="18"/>
  <c r="AX325" i="18"/>
  <c r="I309" i="18"/>
  <c r="M309" i="18"/>
  <c r="I284" i="18"/>
  <c r="AX309" i="18"/>
  <c r="K284" i="18"/>
  <c r="I260" i="18"/>
  <c r="I244" i="18"/>
  <c r="I228" i="18"/>
  <c r="I386" i="18"/>
  <c r="I224" i="18"/>
  <c r="I382" i="18"/>
  <c r="O342" i="18"/>
  <c r="O310" i="18"/>
  <c r="AD221" i="18"/>
  <c r="I219" i="18"/>
  <c r="N383" i="18"/>
  <c r="N311" i="18"/>
  <c r="I257" i="18"/>
  <c r="I225" i="18"/>
  <c r="I195" i="18"/>
  <c r="O195" i="18"/>
  <c r="I179" i="18"/>
  <c r="O179" i="18"/>
  <c r="I163" i="18"/>
  <c r="O163" i="18"/>
  <c r="I87" i="18"/>
  <c r="I71" i="18"/>
  <c r="I55" i="18"/>
  <c r="I38" i="18"/>
  <c r="AD38" i="18"/>
  <c r="O224" i="18"/>
  <c r="AX327" i="18"/>
  <c r="I286" i="18"/>
  <c r="O89" i="18"/>
  <c r="O73" i="18"/>
  <c r="O57" i="18"/>
  <c r="O41" i="18"/>
  <c r="M228" i="18"/>
  <c r="N180" i="18"/>
  <c r="N331" i="18"/>
  <c r="I243" i="18"/>
  <c r="I196" i="18"/>
  <c r="I164" i="18"/>
  <c r="AX73" i="18"/>
  <c r="I62" i="18"/>
  <c r="AX380" i="18"/>
  <c r="I231" i="18"/>
  <c r="I182" i="18"/>
  <c r="I151" i="18"/>
  <c r="I60" i="18"/>
  <c r="M60" i="18"/>
  <c r="AX326" i="18"/>
  <c r="N155" i="18"/>
  <c r="N61" i="18"/>
  <c r="I31" i="18"/>
  <c r="M239" i="18"/>
  <c r="M154" i="18"/>
  <c r="M247" i="18"/>
  <c r="M158" i="18"/>
  <c r="M246" i="18"/>
  <c r="AA9" i="17"/>
  <c r="V30" i="17"/>
  <c r="V25" i="17"/>
  <c r="J18" i="17"/>
  <c r="Y18" i="17"/>
  <c r="M11" i="17"/>
  <c r="AA27" i="17"/>
  <c r="AA26" i="17"/>
  <c r="J19" i="17"/>
  <c r="J23" i="17"/>
  <c r="I401" i="18"/>
  <c r="I373" i="18"/>
  <c r="N412" i="18"/>
  <c r="I320" i="18"/>
  <c r="O401" i="18"/>
  <c r="I357" i="18"/>
  <c r="I335" i="18"/>
  <c r="N336" i="18"/>
  <c r="I307" i="18"/>
  <c r="M307" i="18"/>
  <c r="I412" i="18"/>
  <c r="N345" i="18"/>
  <c r="I254" i="18"/>
  <c r="I226" i="18"/>
  <c r="AX335" i="18"/>
  <c r="J294" i="18"/>
  <c r="N385" i="18"/>
  <c r="O312" i="18"/>
  <c r="N255" i="18"/>
  <c r="N233" i="18"/>
  <c r="O369" i="18"/>
  <c r="N328" i="18"/>
  <c r="I296" i="18"/>
  <c r="I237" i="18"/>
  <c r="I189" i="18"/>
  <c r="I161" i="18"/>
  <c r="I79" i="18"/>
  <c r="I51" i="18"/>
  <c r="N52" i="18"/>
  <c r="O395" i="18"/>
  <c r="AX246" i="18"/>
  <c r="I402" i="18"/>
  <c r="N200" i="18"/>
  <c r="AX59" i="18"/>
  <c r="N376" i="18"/>
  <c r="I160" i="18"/>
  <c r="I78" i="18"/>
  <c r="I255" i="18"/>
  <c r="M255" i="18"/>
  <c r="I170" i="18"/>
  <c r="I88" i="18"/>
  <c r="I44" i="18"/>
  <c r="M44" i="18"/>
  <c r="AX41" i="18"/>
  <c r="AX396" i="18"/>
  <c r="M231" i="18"/>
  <c r="AD142" i="18"/>
  <c r="I40" i="18"/>
  <c r="N88" i="18"/>
  <c r="N72" i="18"/>
  <c r="N190" i="18"/>
  <c r="O384" i="18"/>
  <c r="M312" i="18"/>
  <c r="O406" i="18"/>
  <c r="O371" i="18"/>
  <c r="O327" i="18"/>
  <c r="M380" i="18"/>
  <c r="N225" i="18"/>
  <c r="M396" i="18"/>
  <c r="N297" i="18"/>
  <c r="M261" i="18"/>
  <c r="O237" i="18"/>
  <c r="O229" i="18"/>
  <c r="M197" i="18"/>
  <c r="M189" i="18"/>
  <c r="M30" i="17"/>
  <c r="AA28" i="17"/>
  <c r="AA23" i="17"/>
  <c r="J16" i="17"/>
  <c r="V7" i="17"/>
  <c r="M9" i="17"/>
  <c r="Y24" i="17"/>
  <c r="Y23" i="17"/>
  <c r="J11" i="17"/>
  <c r="I363" i="18"/>
  <c r="K363" i="18"/>
  <c r="I399" i="18"/>
  <c r="I361" i="18"/>
  <c r="I378" i="18"/>
  <c r="N379" i="18"/>
  <c r="O409" i="18"/>
  <c r="I340" i="18"/>
  <c r="AX340" i="18"/>
  <c r="I318" i="18"/>
  <c r="AX395" i="18"/>
  <c r="I374" i="18"/>
  <c r="N375" i="18"/>
  <c r="AX310" i="18"/>
  <c r="I333" i="18"/>
  <c r="I305" i="18"/>
  <c r="M305" i="18"/>
  <c r="N341" i="18"/>
  <c r="I274" i="18"/>
  <c r="I252" i="18"/>
  <c r="I218" i="18"/>
  <c r="M345" i="18"/>
  <c r="I291" i="18"/>
  <c r="K291" i="18"/>
  <c r="AX345" i="18"/>
  <c r="N253" i="18"/>
  <c r="N231" i="18"/>
  <c r="I215" i="18"/>
  <c r="AX393" i="18"/>
  <c r="AX232" i="18"/>
  <c r="I222" i="18"/>
  <c r="I187" i="18"/>
  <c r="I159" i="18"/>
  <c r="O159" i="18"/>
  <c r="I77" i="18"/>
  <c r="I49" i="18"/>
  <c r="AX343" i="18"/>
  <c r="J215" i="18"/>
  <c r="M376" i="18"/>
  <c r="O274" i="18"/>
  <c r="I217" i="18"/>
  <c r="O79" i="18"/>
  <c r="O51" i="18"/>
  <c r="N196" i="18"/>
  <c r="AX51" i="18"/>
  <c r="N58" i="18"/>
  <c r="I287" i="18"/>
  <c r="N315" i="18"/>
  <c r="I156" i="18"/>
  <c r="I74" i="18"/>
  <c r="K366" i="18"/>
  <c r="J217" i="18"/>
  <c r="I166" i="18"/>
  <c r="M166" i="18"/>
  <c r="I84" i="18"/>
  <c r="N85" i="18"/>
  <c r="N67" i="18"/>
  <c r="N60" i="18"/>
  <c r="J367" i="18"/>
  <c r="I148" i="18"/>
  <c r="K217" i="18"/>
  <c r="N197" i="18"/>
  <c r="AX49" i="18"/>
  <c r="N298" i="18"/>
  <c r="J218" i="18"/>
  <c r="N56" i="18"/>
  <c r="AX342" i="18"/>
  <c r="O378" i="18"/>
  <c r="M346" i="18"/>
  <c r="M310" i="18"/>
  <c r="AX406" i="18"/>
  <c r="M371" i="18"/>
  <c r="O325" i="18"/>
  <c r="N381" i="18"/>
  <c r="J288" i="18"/>
  <c r="AX262" i="18"/>
  <c r="AD291" i="18"/>
  <c r="J224" i="18"/>
  <c r="M382" i="18"/>
  <c r="N397" i="18"/>
  <c r="J296" i="18"/>
  <c r="N262" i="18"/>
  <c r="M233" i="18"/>
  <c r="AX225" i="18"/>
  <c r="AB185" i="86"/>
  <c r="M28" i="17"/>
  <c r="Y25" i="17"/>
  <c r="Y12" i="17"/>
  <c r="J14" i="17"/>
  <c r="M29" i="17"/>
  <c r="J7" i="17"/>
  <c r="V21" i="17"/>
  <c r="AA30" i="17"/>
  <c r="Y27" i="17"/>
  <c r="I358" i="18"/>
  <c r="J358" i="18"/>
  <c r="I397" i="18"/>
  <c r="I365" i="18"/>
  <c r="K365" i="18"/>
  <c r="I400" i="18"/>
  <c r="N401" i="18"/>
  <c r="I338" i="18"/>
  <c r="N339" i="18"/>
  <c r="I316" i="18"/>
  <c r="I293" i="18"/>
  <c r="AD293" i="18"/>
  <c r="I392" i="18"/>
  <c r="I331" i="18"/>
  <c r="N332" i="18"/>
  <c r="I303" i="18"/>
  <c r="I272" i="18"/>
  <c r="I250" i="18"/>
  <c r="I213" i="18"/>
  <c r="M329" i="18"/>
  <c r="J284" i="18"/>
  <c r="AX329" i="18"/>
  <c r="N251" i="18"/>
  <c r="I216" i="18"/>
  <c r="AD216" i="18"/>
  <c r="J361" i="18"/>
  <c r="K213" i="18"/>
  <c r="N312" i="18"/>
  <c r="N370" i="18"/>
  <c r="I273" i="18"/>
  <c r="K215" i="18"/>
  <c r="I185" i="18"/>
  <c r="I157" i="18"/>
  <c r="O157" i="18"/>
  <c r="I69" i="18"/>
  <c r="I47" i="18"/>
  <c r="AX47" i="18"/>
  <c r="AX316" i="18"/>
  <c r="AD284" i="18"/>
  <c r="O183" i="18"/>
  <c r="O71" i="18"/>
  <c r="O49" i="18"/>
  <c r="AX43" i="18"/>
  <c r="N42" i="18"/>
  <c r="N299" i="18"/>
  <c r="I58" i="18"/>
  <c r="N59" i="18"/>
  <c r="AX338" i="18"/>
  <c r="I162" i="18"/>
  <c r="I80" i="18"/>
  <c r="M80" i="18"/>
  <c r="N346" i="18"/>
  <c r="N187" i="18"/>
  <c r="N45" i="18"/>
  <c r="J365" i="18"/>
  <c r="N306" i="18"/>
  <c r="J34" i="18"/>
  <c r="M250" i="18"/>
  <c r="N198" i="18"/>
  <c r="N158" i="18"/>
  <c r="AU2" i="18"/>
  <c r="N167" i="18"/>
  <c r="N330" i="18"/>
  <c r="N326" i="18"/>
  <c r="M379" i="18"/>
  <c r="AX378" i="18"/>
  <c r="AX344" i="18"/>
  <c r="M298" i="18"/>
  <c r="J293" i="18"/>
  <c r="N377" i="18"/>
  <c r="O335" i="18"/>
  <c r="O313" i="18"/>
  <c r="O297" i="18"/>
  <c r="O380" i="18"/>
  <c r="N289" i="18"/>
  <c r="J221" i="18"/>
  <c r="K224" i="18"/>
  <c r="O382" i="18"/>
  <c r="O396" i="18"/>
  <c r="K296" i="18"/>
  <c r="O261" i="18"/>
  <c r="N234" i="18"/>
  <c r="M225" i="18"/>
  <c r="M195" i="18"/>
  <c r="M16" i="17"/>
  <c r="V9" i="17"/>
  <c r="V23" i="17"/>
  <c r="V12" i="17"/>
  <c r="J9" i="17"/>
  <c r="V26" i="17"/>
  <c r="I389" i="18"/>
  <c r="I394" i="18"/>
  <c r="O377" i="18"/>
  <c r="I322" i="18"/>
  <c r="O399" i="18"/>
  <c r="I339" i="18"/>
  <c r="I299" i="18"/>
  <c r="I266" i="18"/>
  <c r="AX266" i="18"/>
  <c r="I418" i="18"/>
  <c r="M313" i="18"/>
  <c r="O340" i="18"/>
  <c r="N263" i="18"/>
  <c r="I414" i="18"/>
  <c r="AX414" i="18"/>
  <c r="O298" i="18"/>
  <c r="AX305" i="18"/>
  <c r="I241" i="18"/>
  <c r="M241" i="18"/>
  <c r="I173" i="18"/>
  <c r="I67" i="18"/>
  <c r="AD365" i="18"/>
  <c r="O248" i="18"/>
  <c r="O246" i="18"/>
  <c r="I37" i="18"/>
  <c r="N214" i="18"/>
  <c r="N74" i="18"/>
  <c r="I235" i="18"/>
  <c r="N415" i="18"/>
  <c r="I194" i="18"/>
  <c r="N195" i="18"/>
  <c r="I76" i="18"/>
  <c r="N77" i="18"/>
  <c r="M274" i="18"/>
  <c r="I32" i="18"/>
  <c r="I223" i="18"/>
  <c r="M84" i="18"/>
  <c r="AX307" i="18"/>
  <c r="I144" i="18"/>
  <c r="N191" i="18"/>
  <c r="M266" i="18"/>
  <c r="K34" i="18"/>
  <c r="AX410" i="18"/>
  <c r="M400" i="18"/>
  <c r="M316" i="18"/>
  <c r="J290" i="18"/>
  <c r="O374" i="18"/>
  <c r="O376" i="18"/>
  <c r="O339" i="18"/>
  <c r="N285" i="18"/>
  <c r="AX252" i="18"/>
  <c r="J291" i="18"/>
  <c r="K216" i="18"/>
  <c r="M265" i="18"/>
  <c r="AX257" i="18"/>
  <c r="M237" i="18"/>
  <c r="N226" i="18"/>
  <c r="M199" i="18"/>
  <c r="AX189" i="18"/>
  <c r="M181" i="18"/>
  <c r="AX163" i="18"/>
  <c r="M51" i="18"/>
  <c r="AX402" i="18"/>
  <c r="AD153" i="18"/>
  <c r="K214" i="18"/>
  <c r="AX259" i="18"/>
  <c r="O243" i="18"/>
  <c r="AX172" i="18"/>
  <c r="O160" i="18"/>
  <c r="AX78" i="18"/>
  <c r="O66" i="18"/>
  <c r="O247" i="18"/>
  <c r="AX186" i="18"/>
  <c r="O170" i="18"/>
  <c r="O154" i="18"/>
  <c r="AX84" i="18"/>
  <c r="O68" i="18"/>
  <c r="K31" i="18"/>
  <c r="K148" i="18"/>
  <c r="O40" i="18"/>
  <c r="AA25" i="17"/>
  <c r="J28" i="17"/>
  <c r="Y21" i="17"/>
  <c r="Y29" i="17"/>
  <c r="I383" i="18"/>
  <c r="N364" i="18"/>
  <c r="I368" i="18"/>
  <c r="N313" i="18"/>
  <c r="J368" i="18"/>
  <c r="AD213" i="18"/>
  <c r="I201" i="18"/>
  <c r="N202" i="18"/>
  <c r="M335" i="18"/>
  <c r="O67" i="18"/>
  <c r="Y30" i="17"/>
  <c r="M14" i="17"/>
  <c r="AA7" i="17"/>
  <c r="AA21" i="17"/>
  <c r="AB180" i="86"/>
  <c r="V24" i="17"/>
  <c r="Y13" i="17"/>
  <c r="I387" i="18"/>
  <c r="N390" i="18"/>
  <c r="N368" i="18"/>
  <c r="I308" i="18"/>
  <c r="I390" i="18"/>
  <c r="M390" i="18"/>
  <c r="N372" i="18"/>
  <c r="I337" i="18"/>
  <c r="AD368" i="18"/>
  <c r="I258" i="18"/>
  <c r="O411" i="18"/>
  <c r="M297" i="18"/>
  <c r="N249" i="18"/>
  <c r="O407" i="18"/>
  <c r="N343" i="18"/>
  <c r="I212" i="18"/>
  <c r="I171" i="18"/>
  <c r="M171" i="18"/>
  <c r="I65" i="18"/>
  <c r="M408" i="18"/>
  <c r="O244" i="18"/>
  <c r="M339" i="18"/>
  <c r="O173" i="18"/>
  <c r="N70" i="18"/>
  <c r="I227" i="18"/>
  <c r="O227" i="18"/>
  <c r="I90" i="18"/>
  <c r="AX297" i="18"/>
  <c r="I178" i="18"/>
  <c r="M178" i="18"/>
  <c r="I72" i="18"/>
  <c r="M72" i="18"/>
  <c r="J213" i="18"/>
  <c r="N162" i="18"/>
  <c r="N169" i="18"/>
  <c r="M76" i="18"/>
  <c r="N391" i="18"/>
  <c r="N79" i="18"/>
  <c r="N89" i="18"/>
  <c r="N41" i="18"/>
  <c r="N183" i="18"/>
  <c r="O394" i="18"/>
  <c r="O400" i="18"/>
  <c r="M330" i="18"/>
  <c r="M314" i="18"/>
  <c r="N291" i="18"/>
  <c r="AX374" i="18"/>
  <c r="O333" i="18"/>
  <c r="M412" i="18"/>
  <c r="AX250" i="18"/>
  <c r="N222" i="18"/>
  <c r="M414" i="18"/>
  <c r="J219" i="18"/>
  <c r="O296" i="18"/>
  <c r="N266" i="18"/>
  <c r="N238" i="18"/>
  <c r="O225" i="18"/>
  <c r="AX199" i="18"/>
  <c r="M187" i="18"/>
  <c r="M179" i="18"/>
  <c r="AX171" i="18"/>
  <c r="M161" i="18"/>
  <c r="M47" i="18"/>
  <c r="AD366" i="18"/>
  <c r="J153" i="18"/>
  <c r="AD214" i="18"/>
  <c r="M251" i="18"/>
  <c r="M235" i="18"/>
  <c r="M200" i="18"/>
  <c r="M168" i="18"/>
  <c r="AX160" i="18"/>
  <c r="M74" i="18"/>
  <c r="AX66" i="18"/>
  <c r="AX247" i="18"/>
  <c r="O186" i="18"/>
  <c r="AX170" i="18"/>
  <c r="AX154" i="18"/>
  <c r="O80" i="18"/>
  <c r="AX64" i="18"/>
  <c r="AD31" i="18"/>
  <c r="AD148" i="18"/>
  <c r="V22" i="17"/>
  <c r="I417" i="18"/>
  <c r="I304" i="18"/>
  <c r="O304" i="18"/>
  <c r="AD358" i="18"/>
  <c r="I242" i="18"/>
  <c r="AX337" i="18"/>
  <c r="I61" i="18"/>
  <c r="V27" i="17"/>
  <c r="M12" i="17"/>
  <c r="J30" i="17"/>
  <c r="M27" i="17"/>
  <c r="AA24" i="17"/>
  <c r="Y11" i="17"/>
  <c r="V13" i="17"/>
  <c r="I385" i="18"/>
  <c r="N362" i="18"/>
  <c r="N366" i="18"/>
  <c r="I306" i="18"/>
  <c r="N386" i="18"/>
  <c r="I370" i="18"/>
  <c r="I323" i="18"/>
  <c r="AD363" i="18"/>
  <c r="N317" i="18"/>
  <c r="I256" i="18"/>
  <c r="O379" i="18"/>
  <c r="O320" i="18"/>
  <c r="N247" i="18"/>
  <c r="O375" i="18"/>
  <c r="I289" i="18"/>
  <c r="N304" i="18"/>
  <c r="I203" i="18"/>
  <c r="I169" i="18"/>
  <c r="I63" i="18"/>
  <c r="AX63" i="18"/>
  <c r="M343" i="18"/>
  <c r="M331" i="18"/>
  <c r="O171" i="18"/>
  <c r="O69" i="18"/>
  <c r="N172" i="18"/>
  <c r="N66" i="18"/>
  <c r="I143" i="18"/>
  <c r="I192" i="18"/>
  <c r="I86" i="18"/>
  <c r="N292" i="18"/>
  <c r="I174" i="18"/>
  <c r="M174" i="18"/>
  <c r="I56" i="18"/>
  <c r="M56" i="18"/>
  <c r="N179" i="18"/>
  <c r="N154" i="18"/>
  <c r="M68" i="18"/>
  <c r="M190" i="18"/>
  <c r="I292" i="18"/>
  <c r="N71" i="18"/>
  <c r="N57" i="18"/>
  <c r="M248" i="18"/>
  <c r="AX61" i="18"/>
  <c r="M369" i="18"/>
  <c r="AX400" i="18"/>
  <c r="AX328" i="18"/>
  <c r="AX312" i="18"/>
  <c r="J285" i="18"/>
  <c r="N294" i="18"/>
  <c r="O370" i="18"/>
  <c r="AX333" i="18"/>
  <c r="N413" i="18"/>
  <c r="K288" i="18"/>
  <c r="AX248" i="18"/>
  <c r="O414" i="18"/>
  <c r="N220" i="18"/>
  <c r="AD296" i="18"/>
  <c r="O265" i="18"/>
  <c r="AX237" i="18"/>
  <c r="J222" i="18"/>
  <c r="AX197" i="18"/>
  <c r="AX187" i="18"/>
  <c r="AX179" i="18"/>
  <c r="M169" i="18"/>
  <c r="M159" i="18"/>
  <c r="J142" i="18"/>
  <c r="M43" i="18"/>
  <c r="J366" i="18"/>
  <c r="K153" i="18"/>
  <c r="J143" i="18"/>
  <c r="AX251" i="18"/>
  <c r="N236" i="18"/>
  <c r="O200" i="18"/>
  <c r="O168" i="18"/>
  <c r="M156" i="18"/>
  <c r="AX86" i="18"/>
  <c r="O74" i="18"/>
  <c r="M62" i="18"/>
  <c r="AX239" i="18"/>
  <c r="O182" i="18"/>
  <c r="O166" i="18"/>
  <c r="AD151" i="18"/>
  <c r="AX80" i="18"/>
  <c r="O64" i="18"/>
  <c r="K223" i="18"/>
  <c r="K144" i="18"/>
  <c r="M25" i="17"/>
  <c r="K358" i="18"/>
  <c r="I321" i="18"/>
  <c r="O316" i="18"/>
  <c r="I155" i="18"/>
  <c r="O169" i="18"/>
  <c r="Y14" i="17"/>
  <c r="J20" i="17"/>
  <c r="AA11" i="17"/>
  <c r="I415" i="18"/>
  <c r="AX415" i="18"/>
  <c r="I356" i="18"/>
  <c r="I302" i="18"/>
  <c r="I359" i="18"/>
  <c r="I364" i="18"/>
  <c r="AD364" i="18"/>
  <c r="I240" i="18"/>
  <c r="O240" i="18"/>
  <c r="N410" i="18"/>
  <c r="I220" i="18"/>
  <c r="I269" i="18"/>
  <c r="I147" i="18"/>
  <c r="M327" i="18"/>
  <c r="O167" i="18"/>
  <c r="N407" i="18"/>
  <c r="AD37" i="18"/>
  <c r="M402" i="18"/>
  <c r="AX89" i="18"/>
  <c r="I263" i="18"/>
  <c r="O263" i="18"/>
  <c r="I52" i="18"/>
  <c r="M186" i="18"/>
  <c r="AD32" i="18"/>
  <c r="N63" i="18"/>
  <c r="N159" i="18"/>
  <c r="N81" i="18"/>
  <c r="N64" i="18"/>
  <c r="K367" i="18"/>
  <c r="M340" i="18"/>
  <c r="M306" i="18"/>
  <c r="M374" i="18"/>
  <c r="O343" i="18"/>
  <c r="O311" i="18"/>
  <c r="J364" i="18"/>
  <c r="M386" i="18"/>
  <c r="N217" i="18"/>
  <c r="AX265" i="18"/>
  <c r="N242" i="18"/>
  <c r="AD222" i="18"/>
  <c r="AX159" i="18"/>
  <c r="M59" i="18"/>
  <c r="O153" i="18"/>
  <c r="K287" i="18"/>
  <c r="N244" i="18"/>
  <c r="M196" i="18"/>
  <c r="O164" i="18"/>
  <c r="AX70" i="18"/>
  <c r="N232" i="18"/>
  <c r="AX182" i="18"/>
  <c r="O158" i="18"/>
  <c r="AX76" i="18"/>
  <c r="AX52" i="18"/>
  <c r="N33" i="18"/>
  <c r="AD40" i="18"/>
  <c r="O196" i="18"/>
  <c r="O231" i="18"/>
  <c r="O178" i="18"/>
  <c r="O72" i="18"/>
  <c r="AX44" i="18"/>
  <c r="J40" i="18"/>
  <c r="O44" i="18"/>
  <c r="M18" i="17"/>
  <c r="J13" i="17"/>
  <c r="I403" i="18"/>
  <c r="O344" i="18"/>
  <c r="J363" i="18"/>
  <c r="I81" i="18"/>
  <c r="O87" i="18"/>
  <c r="I50" i="18"/>
  <c r="N342" i="18"/>
  <c r="M230" i="18"/>
  <c r="J356" i="18"/>
  <c r="M302" i="18"/>
  <c r="O305" i="18"/>
  <c r="J289" i="18"/>
  <c r="N258" i="18"/>
  <c r="M183" i="18"/>
  <c r="K143" i="18"/>
  <c r="M192" i="18"/>
  <c r="M78" i="18"/>
  <c r="O255" i="18"/>
  <c r="AD223" i="18"/>
  <c r="M23" i="17"/>
  <c r="I336" i="18"/>
  <c r="N309" i="18"/>
  <c r="O338" i="18"/>
  <c r="I53" i="18"/>
  <c r="AX53" i="18"/>
  <c r="O65" i="18"/>
  <c r="I46" i="18"/>
  <c r="AX46" i="18"/>
  <c r="N310" i="18"/>
  <c r="N308" i="18"/>
  <c r="N65" i="18"/>
  <c r="M391" i="18"/>
  <c r="N286" i="18"/>
  <c r="AX331" i="18"/>
  <c r="O257" i="18"/>
  <c r="AX183" i="18"/>
  <c r="AD143" i="18"/>
  <c r="M172" i="18"/>
  <c r="M58" i="18"/>
  <c r="AX194" i="18"/>
  <c r="AX60" i="18"/>
  <c r="N293" i="18"/>
  <c r="M15" i="17"/>
  <c r="N305" i="18"/>
  <c r="I35" i="18"/>
  <c r="N36" i="18"/>
  <c r="I33" i="18"/>
  <c r="N34" i="18"/>
  <c r="I42" i="18"/>
  <c r="O42" i="18"/>
  <c r="O223" i="18"/>
  <c r="M264" i="18"/>
  <c r="M384" i="18"/>
  <c r="AX376" i="18"/>
  <c r="N216" i="18"/>
  <c r="N230" i="18"/>
  <c r="AX165" i="18"/>
  <c r="AD286" i="18"/>
  <c r="N252" i="18"/>
  <c r="O172" i="18"/>
  <c r="J29" i="18"/>
  <c r="AX166" i="18"/>
  <c r="O60" i="18"/>
  <c r="AD144" i="18"/>
  <c r="AB183" i="86"/>
  <c r="AX387" i="18"/>
  <c r="I315" i="18"/>
  <c r="M315" i="18"/>
  <c r="I177" i="18"/>
  <c r="N316" i="18"/>
  <c r="K142" i="18"/>
  <c r="N400" i="18"/>
  <c r="N182" i="18"/>
  <c r="M344" i="18"/>
  <c r="AX370" i="18"/>
  <c r="AX256" i="18"/>
  <c r="AX273" i="18"/>
  <c r="M67" i="18"/>
  <c r="N288" i="18"/>
  <c r="M70" i="18"/>
  <c r="K29" i="18"/>
  <c r="O162" i="18"/>
  <c r="K32" i="18"/>
  <c r="O403" i="18"/>
  <c r="I268" i="18"/>
  <c r="N269" i="18"/>
  <c r="I175" i="18"/>
  <c r="AX175" i="18"/>
  <c r="I39" i="18"/>
  <c r="M194" i="18"/>
  <c r="N219" i="18"/>
  <c r="M308" i="18"/>
  <c r="AX321" i="18"/>
  <c r="J216" i="18"/>
  <c r="K222" i="18"/>
  <c r="M163" i="18"/>
  <c r="AD217" i="18"/>
  <c r="M243" i="18"/>
  <c r="AX90" i="18"/>
  <c r="AX162" i="18"/>
  <c r="N149" i="18"/>
  <c r="V11" i="17"/>
  <c r="J12" i="17"/>
  <c r="Y8" i="17"/>
  <c r="I413" i="18"/>
  <c r="I295" i="18"/>
  <c r="N296" i="18"/>
  <c r="I300" i="18"/>
  <c r="AX302" i="18"/>
  <c r="I360" i="18"/>
  <c r="I238" i="18"/>
  <c r="I398" i="18"/>
  <c r="N384" i="18"/>
  <c r="I253" i="18"/>
  <c r="I85" i="18"/>
  <c r="O295" i="18"/>
  <c r="AX230" i="18"/>
  <c r="M268" i="18"/>
  <c r="N90" i="18"/>
  <c r="J286" i="18"/>
  <c r="I82" i="18"/>
  <c r="I202" i="18"/>
  <c r="M202" i="18"/>
  <c r="I48" i="18"/>
  <c r="O48" i="18"/>
  <c r="K38" i="18"/>
  <c r="N76" i="18"/>
  <c r="K37" i="18"/>
  <c r="M88" i="18"/>
  <c r="N73" i="18"/>
  <c r="N49" i="18"/>
  <c r="AD367" i="18"/>
  <c r="M338" i="18"/>
  <c r="AX304" i="18"/>
  <c r="K293" i="18"/>
  <c r="O341" i="18"/>
  <c r="O309" i="18"/>
  <c r="N365" i="18"/>
  <c r="N387" i="18"/>
  <c r="AX382" i="18"/>
  <c r="AX261" i="18"/>
  <c r="O241" i="18"/>
  <c r="AX203" i="18"/>
  <c r="M185" i="18"/>
  <c r="AX173" i="18"/>
  <c r="AX157" i="18"/>
  <c r="M55" i="18"/>
  <c r="K33" i="18"/>
  <c r="AD287" i="18"/>
  <c r="AX243" i="18"/>
  <c r="AX164" i="18"/>
  <c r="M66" i="18"/>
  <c r="AX263" i="18"/>
  <c r="AX158" i="18"/>
  <c r="N32" i="18"/>
  <c r="AX72" i="18"/>
  <c r="J31" i="18"/>
  <c r="N418" i="18"/>
  <c r="AX379" i="18"/>
  <c r="I245" i="18"/>
  <c r="AX411" i="18"/>
  <c r="K285" i="18"/>
  <c r="N161" i="18"/>
  <c r="N175" i="18"/>
  <c r="AX226" i="18"/>
  <c r="M395" i="18"/>
  <c r="M326" i="18"/>
  <c r="O331" i="18"/>
  <c r="AX274" i="18"/>
  <c r="M273" i="18"/>
  <c r="AX201" i="18"/>
  <c r="M155" i="18"/>
  <c r="O402" i="18"/>
  <c r="N260" i="18"/>
  <c r="AX62" i="18"/>
  <c r="AX68" i="18"/>
  <c r="J292" i="18"/>
  <c r="AA20" i="17"/>
  <c r="I381" i="18"/>
  <c r="K359" i="18"/>
  <c r="I152" i="18"/>
  <c r="I150" i="18"/>
  <c r="K150" i="18"/>
  <c r="I404" i="18"/>
  <c r="AX404" i="18"/>
  <c r="AD224" i="18"/>
  <c r="N75" i="18"/>
  <c r="M232" i="18"/>
  <c r="O303" i="18"/>
  <c r="N290" i="18"/>
  <c r="M229" i="18"/>
  <c r="AX167" i="18"/>
  <c r="K286" i="18"/>
  <c r="O259" i="18"/>
  <c r="O78" i="18"/>
  <c r="AX255" i="18"/>
  <c r="O88" i="18"/>
  <c r="J223" i="18"/>
  <c r="Y9" i="17"/>
  <c r="J27" i="17"/>
  <c r="I334" i="18"/>
  <c r="N335" i="18"/>
  <c r="M325" i="18"/>
  <c r="O334" i="18"/>
  <c r="I45" i="18"/>
  <c r="O199" i="18"/>
  <c r="N168" i="18"/>
  <c r="M378" i="18"/>
  <c r="AX87" i="18"/>
  <c r="I149" i="18"/>
  <c r="N150" i="18"/>
  <c r="N51" i="18"/>
  <c r="N80" i="18"/>
  <c r="M320" i="18"/>
  <c r="O329" i="18"/>
  <c r="O398" i="18"/>
  <c r="AX181" i="18"/>
  <c r="J39" i="18"/>
  <c r="AX74" i="18"/>
  <c r="N248" i="18"/>
  <c r="AX88" i="18"/>
  <c r="N224" i="18"/>
  <c r="M13" i="17"/>
  <c r="I332" i="18"/>
  <c r="I30" i="18"/>
  <c r="K30" i="18"/>
  <c r="AX371" i="18"/>
  <c r="N164" i="18"/>
  <c r="AD215" i="18"/>
  <c r="M256" i="18"/>
  <c r="M182" i="18"/>
  <c r="N48" i="18"/>
  <c r="K361" i="18"/>
  <c r="M318" i="18"/>
  <c r="O323" i="18"/>
  <c r="AX398" i="18"/>
  <c r="M245" i="18"/>
  <c r="M177" i="18"/>
  <c r="J150" i="18"/>
  <c r="K39" i="18"/>
  <c r="AX227" i="18"/>
  <c r="AX168" i="18"/>
  <c r="AX58" i="18"/>
  <c r="AX190" i="18"/>
  <c r="AX56" i="18"/>
  <c r="J144" i="18"/>
  <c r="Y28" i="17"/>
  <c r="V16" i="17"/>
  <c r="I324" i="18"/>
  <c r="M324" i="18"/>
  <c r="N265" i="18"/>
  <c r="O326" i="18"/>
  <c r="AX384" i="18"/>
  <c r="AD360" i="18"/>
  <c r="O189" i="18"/>
  <c r="N160" i="18"/>
  <c r="I176" i="18"/>
  <c r="J151" i="18"/>
  <c r="AD33" i="18"/>
  <c r="O410" i="18"/>
  <c r="AX390" i="18"/>
  <c r="K364" i="18"/>
  <c r="AX269" i="18"/>
  <c r="M63" i="18"/>
  <c r="J287" i="18"/>
  <c r="AX200" i="18"/>
  <c r="O70" i="18"/>
  <c r="O239" i="18"/>
  <c r="O76" i="18"/>
  <c r="K40" i="18"/>
  <c r="M20" i="17"/>
  <c r="AA29" i="17"/>
  <c r="J17" i="17"/>
  <c r="I405" i="18"/>
  <c r="I416" i="18"/>
  <c r="AD361" i="18"/>
  <c r="AX298" i="18"/>
  <c r="AX346" i="18"/>
  <c r="I236" i="18"/>
  <c r="O391" i="18"/>
  <c r="AX392" i="18"/>
  <c r="I372" i="18"/>
  <c r="I249" i="18"/>
  <c r="I83" i="18"/>
  <c r="K289" i="18"/>
  <c r="O266" i="18"/>
  <c r="I146" i="18"/>
  <c r="N147" i="18"/>
  <c r="M260" i="18"/>
  <c r="I36" i="18"/>
  <c r="J36" i="18"/>
  <c r="AX241" i="18"/>
  <c r="I54" i="18"/>
  <c r="I198" i="18"/>
  <c r="N314" i="18"/>
  <c r="AX57" i="18"/>
  <c r="N338" i="18"/>
  <c r="N30" i="18"/>
  <c r="I388" i="18"/>
  <c r="N47" i="18"/>
  <c r="N174" i="18"/>
  <c r="AX55" i="18"/>
  <c r="O367" i="18"/>
  <c r="M328" i="18"/>
  <c r="M304" i="18"/>
  <c r="N409" i="18"/>
  <c r="AX341" i="18"/>
  <c r="O307" i="18"/>
  <c r="AD288" i="18"/>
  <c r="O386" i="18"/>
  <c r="AD289" i="18"/>
  <c r="M257" i="18"/>
  <c r="O233" i="18"/>
  <c r="M201" i="18"/>
  <c r="AX185" i="18"/>
  <c r="M173" i="18"/>
  <c r="M157" i="18"/>
  <c r="J38" i="18"/>
  <c r="N403" i="18"/>
  <c r="N37" i="18"/>
  <c r="J214" i="18"/>
  <c r="M259" i="18"/>
  <c r="AX235" i="18"/>
  <c r="AX196" i="18"/>
  <c r="O176" i="18"/>
  <c r="M160" i="18"/>
  <c r="AX82" i="18"/>
  <c r="O62" i="18"/>
  <c r="M46" i="18"/>
  <c r="N256" i="18"/>
  <c r="AX231" i="18"/>
  <c r="AX178" i="18"/>
  <c r="O388" i="18"/>
  <c r="Y26" i="17"/>
  <c r="N396" i="18"/>
  <c r="AD295" i="18"/>
  <c r="AX330" i="18"/>
  <c r="I234" i="18"/>
  <c r="N235" i="18"/>
  <c r="O252" i="18"/>
  <c r="O250" i="18"/>
  <c r="M252" i="18"/>
  <c r="I267" i="18"/>
  <c r="I145" i="18"/>
  <c r="O408" i="18"/>
  <c r="AX386" i="18"/>
  <c r="AX233" i="18"/>
  <c r="M167" i="18"/>
  <c r="K36" i="18"/>
  <c r="O235" i="18"/>
  <c r="O156" i="18"/>
  <c r="O46" i="18"/>
  <c r="O174" i="18"/>
  <c r="N35" i="18"/>
  <c r="AD145" i="18"/>
  <c r="AA16" i="17"/>
  <c r="AX399" i="18"/>
  <c r="I319" i="18"/>
  <c r="I193" i="18"/>
  <c r="AX193" i="18"/>
  <c r="O201" i="18"/>
  <c r="K221" i="18"/>
  <c r="I188" i="18"/>
  <c r="I141" i="18"/>
  <c r="N145" i="18"/>
  <c r="AX416" i="18"/>
  <c r="AX408" i="18"/>
  <c r="AX272" i="18"/>
  <c r="N274" i="18"/>
  <c r="AX195" i="18"/>
  <c r="AX155" i="18"/>
  <c r="AD36" i="18"/>
  <c r="M227" i="18"/>
  <c r="AX156" i="18"/>
  <c r="AX42" i="18"/>
  <c r="AX174" i="18"/>
  <c r="AD34" i="18"/>
  <c r="AX401" i="18"/>
  <c r="AX375" i="18"/>
  <c r="I317" i="18"/>
  <c r="I191" i="18"/>
  <c r="O63" i="18"/>
  <c r="I184" i="18"/>
  <c r="M272" i="18"/>
  <c r="N173" i="18"/>
  <c r="N166" i="18"/>
  <c r="M375" i="18"/>
  <c r="M406" i="18"/>
  <c r="O412" i="18"/>
  <c r="O273" i="18"/>
  <c r="M193" i="18"/>
  <c r="N143" i="18"/>
  <c r="M404" i="18"/>
  <c r="N228" i="18"/>
  <c r="M90" i="18"/>
  <c r="O58" i="18"/>
  <c r="O194" i="18"/>
  <c r="AD149" i="18"/>
  <c r="AA14" i="17"/>
  <c r="AX369" i="18"/>
  <c r="M321" i="18"/>
  <c r="N267" i="18"/>
  <c r="O330" i="18"/>
  <c r="I28" i="18"/>
  <c r="O55" i="18"/>
  <c r="I180" i="18"/>
  <c r="N165" i="18"/>
  <c r="O390" i="18"/>
  <c r="AX412" i="18"/>
  <c r="K219" i="18"/>
  <c r="AX229" i="18"/>
  <c r="M165" i="18"/>
  <c r="N218" i="18"/>
  <c r="O251" i="18"/>
  <c r="O90" i="18"/>
  <c r="N240" i="18"/>
  <c r="O84" i="18"/>
  <c r="J148" i="18"/>
  <c r="Y15" i="17"/>
  <c r="N404" i="18"/>
  <c r="I301" i="18"/>
  <c r="I362" i="18"/>
  <c r="O47" i="18"/>
  <c r="AX79" i="18"/>
  <c r="AX69" i="18"/>
  <c r="AD29" i="18"/>
  <c r="N157" i="18"/>
  <c r="K151" i="18"/>
  <c r="M342" i="18"/>
  <c r="O345" i="18"/>
  <c r="AX240" i="18"/>
  <c r="N246" i="18"/>
  <c r="M175" i="18"/>
  <c r="J33" i="18"/>
  <c r="AD39" i="18"/>
  <c r="O184" i="18"/>
  <c r="M50" i="18"/>
  <c r="O190" i="18"/>
  <c r="J32" i="18"/>
  <c r="I270" i="18"/>
  <c r="I271" i="18"/>
  <c r="AD219" i="18"/>
  <c r="M164" i="18"/>
  <c r="O56" i="18"/>
  <c r="O393" i="18"/>
  <c r="AX377" i="18"/>
  <c r="N378" i="18"/>
  <c r="K290" i="18"/>
  <c r="AD290" i="18"/>
  <c r="K294" i="18"/>
  <c r="N408" i="18"/>
  <c r="AX407" i="18"/>
  <c r="AX391" i="18"/>
  <c r="N392" i="18"/>
  <c r="O260" i="18"/>
  <c r="N261" i="18"/>
  <c r="M244" i="18"/>
  <c r="AX244" i="18"/>
  <c r="N245" i="18"/>
  <c r="O228" i="18"/>
  <c r="AX228" i="18"/>
  <c r="N229" i="18"/>
  <c r="AX71" i="18"/>
  <c r="N402" i="18"/>
  <c r="AX373" i="18"/>
  <c r="O373" i="18"/>
  <c r="N374" i="18"/>
  <c r="N321" i="18"/>
  <c r="AX320" i="18"/>
  <c r="N358" i="18"/>
  <c r="J357" i="18"/>
  <c r="K357" i="18"/>
  <c r="O254" i="18"/>
  <c r="M254" i="18"/>
  <c r="M226" i="18"/>
  <c r="O226" i="18"/>
  <c r="N227" i="18"/>
  <c r="O161" i="18"/>
  <c r="AX161" i="18"/>
  <c r="M170" i="18"/>
  <c r="N171" i="18"/>
  <c r="N319" i="18"/>
  <c r="AX318" i="18"/>
  <c r="O318" i="18"/>
  <c r="M333" i="18"/>
  <c r="N334" i="18"/>
  <c r="AD218" i="18"/>
  <c r="K218" i="18"/>
  <c r="O187" i="18"/>
  <c r="N188" i="18"/>
  <c r="N78" i="18"/>
  <c r="AX77" i="18"/>
  <c r="O77" i="18"/>
  <c r="N50" i="18"/>
  <c r="AX397" i="18"/>
  <c r="O397" i="18"/>
  <c r="N398" i="18"/>
  <c r="O392" i="18"/>
  <c r="N393" i="18"/>
  <c r="M392" i="18"/>
  <c r="M303" i="18"/>
  <c r="AX303" i="18"/>
  <c r="O272" i="18"/>
  <c r="N273" i="18"/>
  <c r="O185" i="18"/>
  <c r="N186" i="18"/>
  <c r="M162" i="18"/>
  <c r="N163" i="18"/>
  <c r="AX389" i="18"/>
  <c r="O389" i="18"/>
  <c r="N395" i="18"/>
  <c r="AX394" i="18"/>
  <c r="M394" i="18"/>
  <c r="M322" i="18"/>
  <c r="AX322" i="18"/>
  <c r="O322" i="18"/>
  <c r="N323" i="18"/>
  <c r="N340" i="18"/>
  <c r="AX339" i="18"/>
  <c r="O299" i="18"/>
  <c r="N300" i="18"/>
  <c r="AX299" i="18"/>
  <c r="M299" i="18"/>
  <c r="AX418" i="18"/>
  <c r="O418" i="18"/>
  <c r="M418" i="18"/>
  <c r="N68" i="18"/>
  <c r="AX67" i="18"/>
  <c r="J37" i="18"/>
  <c r="N38" i="18"/>
  <c r="AX383" i="18"/>
  <c r="M383" i="18"/>
  <c r="O383" i="18"/>
  <c r="K368" i="18"/>
  <c r="O368" i="18"/>
  <c r="N369" i="18"/>
  <c r="N388" i="18"/>
  <c r="M387" i="18"/>
  <c r="O387" i="18"/>
  <c r="AX308" i="18"/>
  <c r="O308" i="18"/>
  <c r="O337" i="18"/>
  <c r="M337" i="18"/>
  <c r="AX258" i="18"/>
  <c r="O258" i="18"/>
  <c r="N259" i="18"/>
  <c r="M258" i="18"/>
  <c r="K212" i="18"/>
  <c r="N213" i="18"/>
  <c r="J212" i="18"/>
  <c r="AD212" i="18"/>
  <c r="AX65" i="18"/>
  <c r="AX417" i="18"/>
  <c r="O417" i="18"/>
  <c r="O242" i="18"/>
  <c r="AX242" i="18"/>
  <c r="M242" i="18"/>
  <c r="N243" i="18"/>
  <c r="N62" i="18"/>
  <c r="O61" i="18"/>
  <c r="AX385" i="18"/>
  <c r="O385" i="18"/>
  <c r="AX306" i="18"/>
  <c r="O306" i="18"/>
  <c r="N307" i="18"/>
  <c r="N371" i="18"/>
  <c r="M370" i="18"/>
  <c r="M323" i="18"/>
  <c r="AX323" i="18"/>
  <c r="N324" i="18"/>
  <c r="O256" i="18"/>
  <c r="N257" i="18"/>
  <c r="O203" i="18"/>
  <c r="M203" i="18"/>
  <c r="N170" i="18"/>
  <c r="AX169" i="18"/>
  <c r="AX192" i="18"/>
  <c r="O192" i="18"/>
  <c r="N193" i="18"/>
  <c r="O86" i="18"/>
  <c r="M86" i="18"/>
  <c r="N87" i="18"/>
  <c r="K292" i="18"/>
  <c r="AD292" i="18"/>
  <c r="N322" i="18"/>
  <c r="O321" i="18"/>
  <c r="O155" i="18"/>
  <c r="N156" i="18"/>
  <c r="N416" i="18"/>
  <c r="O415" i="18"/>
  <c r="K356" i="18"/>
  <c r="AD356" i="18"/>
  <c r="N357" i="18"/>
  <c r="N303" i="18"/>
  <c r="O302" i="18"/>
  <c r="AD359" i="18"/>
  <c r="J359" i="18"/>
  <c r="N360" i="18"/>
  <c r="M240" i="18"/>
  <c r="N241" i="18"/>
  <c r="K220" i="18"/>
  <c r="N221" i="18"/>
  <c r="J220" i="18"/>
  <c r="AD220" i="18"/>
  <c r="O269" i="18"/>
  <c r="N270" i="18"/>
  <c r="M269" i="18"/>
  <c r="N148" i="18"/>
  <c r="J147" i="18"/>
  <c r="AD147" i="18"/>
  <c r="K147" i="18"/>
  <c r="N264" i="18"/>
  <c r="M263" i="18"/>
  <c r="O52" i="18"/>
  <c r="N53" i="18"/>
  <c r="M52" i="18"/>
  <c r="AX403" i="18"/>
  <c r="O81" i="18"/>
  <c r="N82" i="18"/>
  <c r="AX81" i="18"/>
  <c r="O336" i="18"/>
  <c r="AX336" i="18"/>
  <c r="N337" i="18"/>
  <c r="M336" i="18"/>
  <c r="O53" i="18"/>
  <c r="N54" i="18"/>
  <c r="K35" i="18"/>
  <c r="J35" i="18"/>
  <c r="AD35" i="18"/>
  <c r="M42" i="18"/>
  <c r="N43" i="18"/>
  <c r="AX315" i="18"/>
  <c r="O315" i="18"/>
  <c r="AX177" i="18"/>
  <c r="N178" i="18"/>
  <c r="O177" i="18"/>
  <c r="O268" i="18"/>
  <c r="N176" i="18"/>
  <c r="O175" i="18"/>
  <c r="O39" i="18"/>
  <c r="N40" i="18"/>
  <c r="N414" i="18"/>
  <c r="O413" i="18"/>
  <c r="AX413" i="18"/>
  <c r="J295" i="18"/>
  <c r="K295" i="18"/>
  <c r="M300" i="18"/>
  <c r="AX300" i="18"/>
  <c r="N301" i="18"/>
  <c r="O300" i="18"/>
  <c r="J360" i="18"/>
  <c r="K360" i="18"/>
  <c r="N361" i="18"/>
  <c r="N239" i="18"/>
  <c r="M238" i="18"/>
  <c r="O253" i="18"/>
  <c r="N254" i="18"/>
  <c r="M253" i="18"/>
  <c r="AX253" i="18"/>
  <c r="AX85" i="18"/>
  <c r="O85" i="18"/>
  <c r="N86" i="18"/>
  <c r="O202" i="18"/>
  <c r="AX202" i="18"/>
  <c r="N203" i="18"/>
  <c r="AX48" i="18"/>
  <c r="M48" i="18"/>
  <c r="O245" i="18"/>
  <c r="AX245" i="18"/>
  <c r="O381" i="18"/>
  <c r="N382" i="18"/>
  <c r="AX381" i="18"/>
  <c r="AD152" i="18"/>
  <c r="O152" i="18"/>
  <c r="AD150" i="18"/>
  <c r="N151" i="18"/>
  <c r="O404" i="18"/>
  <c r="N405" i="18"/>
  <c r="AX334" i="18"/>
  <c r="M334" i="18"/>
  <c r="AX45" i="18"/>
  <c r="N46" i="18"/>
  <c r="O45" i="18"/>
  <c r="J149" i="18"/>
  <c r="K149" i="18"/>
  <c r="N333" i="18"/>
  <c r="M332" i="18"/>
  <c r="AX332" i="18"/>
  <c r="O332" i="18"/>
  <c r="J30" i="18"/>
  <c r="AD30" i="18"/>
  <c r="AX324" i="18"/>
  <c r="O324" i="18"/>
  <c r="N325" i="18"/>
  <c r="O405" i="18"/>
  <c r="N406" i="18"/>
  <c r="AX405" i="18"/>
  <c r="N417" i="18"/>
  <c r="O416" i="18"/>
  <c r="M416" i="18"/>
  <c r="M236" i="18"/>
  <c r="AX236" i="18"/>
  <c r="O372" i="18"/>
  <c r="AX372" i="18"/>
  <c r="N373" i="18"/>
  <c r="M372" i="18"/>
  <c r="M249" i="18"/>
  <c r="AX249" i="18"/>
  <c r="O83" i="18"/>
  <c r="K146" i="18"/>
  <c r="J146" i="18"/>
  <c r="AD146" i="18"/>
  <c r="O54" i="18"/>
  <c r="M54" i="18"/>
  <c r="M198" i="18"/>
  <c r="N199" i="18"/>
  <c r="AX234" i="18"/>
  <c r="M234" i="18"/>
  <c r="O234" i="18"/>
  <c r="O319" i="18"/>
  <c r="AX319" i="18"/>
  <c r="N320" i="18"/>
  <c r="M319" i="18"/>
  <c r="N194" i="18"/>
  <c r="O193" i="18"/>
  <c r="J141" i="18"/>
  <c r="K141" i="18"/>
  <c r="AX317" i="18"/>
  <c r="N318" i="18"/>
  <c r="O180" i="18"/>
  <c r="M180" i="18"/>
  <c r="AX301" i="18"/>
  <c r="N302" i="18"/>
  <c r="O301" i="18"/>
  <c r="M301" i="18"/>
  <c r="AX271" i="18"/>
  <c r="M271" i="18"/>
  <c r="AX50" i="18"/>
  <c r="O50" i="18"/>
  <c r="O238" i="18"/>
  <c r="AX238" i="18"/>
  <c r="M398" i="18"/>
  <c r="N399" i="18"/>
  <c r="O82" i="18"/>
  <c r="M82" i="18"/>
  <c r="N83" i="18"/>
  <c r="K152" i="18"/>
  <c r="J152" i="18"/>
  <c r="N153" i="18"/>
  <c r="AX176" i="18"/>
  <c r="M176" i="18"/>
  <c r="N177" i="18"/>
  <c r="N237" i="18"/>
  <c r="O236" i="18"/>
  <c r="O249" i="18"/>
  <c r="N250" i="18"/>
  <c r="AX83" i="18"/>
  <c r="N84" i="18"/>
  <c r="N55" i="18"/>
  <c r="AX54" i="18"/>
  <c r="O198" i="18"/>
  <c r="AX198" i="18"/>
  <c r="AX388" i="18"/>
  <c r="M388" i="18"/>
  <c r="N389" i="18"/>
  <c r="AX267" i="18"/>
  <c r="O267" i="18"/>
  <c r="N268" i="18"/>
  <c r="M267" i="18"/>
  <c r="K145" i="18"/>
  <c r="N146" i="18"/>
  <c r="J145" i="18"/>
  <c r="AX188" i="18"/>
  <c r="O188" i="18"/>
  <c r="M188" i="18"/>
  <c r="N189" i="18"/>
  <c r="N142" i="18"/>
  <c r="AD141" i="18"/>
  <c r="M317" i="18"/>
  <c r="O317" i="18"/>
  <c r="M191" i="18"/>
  <c r="O191" i="18"/>
  <c r="AX191" i="18"/>
  <c r="N192" i="18"/>
  <c r="M184" i="18"/>
  <c r="AX184" i="18"/>
  <c r="N185" i="18"/>
  <c r="AD28" i="18"/>
  <c r="J28" i="18"/>
  <c r="N29" i="18"/>
  <c r="K28" i="18"/>
  <c r="N181" i="18"/>
  <c r="AX180" i="18"/>
  <c r="K362" i="18"/>
  <c r="J362" i="18"/>
  <c r="N363" i="18"/>
  <c r="AD362" i="18"/>
  <c r="N271" i="18"/>
  <c r="M270" i="18"/>
  <c r="AX270" i="18"/>
  <c r="O270" i="18"/>
  <c r="N272" i="18"/>
  <c r="O271" i="18"/>
  <c r="BA81" i="104"/>
  <c r="BA28" i="104"/>
  <c r="BA106" i="104"/>
  <c r="BA133" i="104"/>
  <c r="BA199" i="78"/>
  <c r="BA271" i="78"/>
  <c r="BA86" i="78"/>
  <c r="BA202" i="53"/>
  <c r="BA274" i="53"/>
  <c r="BA346" i="53"/>
  <c r="BA88" i="53"/>
  <c r="BA88" i="75"/>
  <c r="BA202" i="75"/>
  <c r="BA201" i="78"/>
  <c r="BA273" i="78"/>
  <c r="AV88" i="69"/>
  <c r="AV201" i="69"/>
  <c r="K22" i="17"/>
  <c r="Z24" i="17"/>
  <c r="AB25" i="17"/>
  <c r="W24" i="17"/>
  <c r="K8" i="17"/>
  <c r="W26" i="17"/>
  <c r="Z26" i="17"/>
  <c r="AB27" i="17"/>
  <c r="W25" i="17"/>
  <c r="AB26" i="17"/>
  <c r="Z25" i="17"/>
  <c r="AB24" i="17"/>
  <c r="Z23" i="17"/>
  <c r="W23" i="17"/>
  <c r="K15" i="17"/>
  <c r="W15" i="17"/>
  <c r="AB16" i="17"/>
  <c r="Z15" i="17"/>
  <c r="W7" i="17"/>
  <c r="AB8" i="17"/>
  <c r="K17" i="17"/>
  <c r="K10" i="17"/>
  <c r="Z29" i="17"/>
  <c r="W29" i="17"/>
  <c r="AB30" i="17"/>
  <c r="Z12" i="17"/>
  <c r="AB13" i="17"/>
  <c r="W12" i="17"/>
  <c r="K14" i="17"/>
  <c r="K26" i="17"/>
  <c r="K23" i="17"/>
  <c r="K30" i="17"/>
  <c r="W28" i="17"/>
  <c r="AB29" i="17"/>
  <c r="Z28" i="17"/>
  <c r="K11" i="17"/>
  <c r="K20" i="17"/>
  <c r="K25" i="17"/>
  <c r="K16" i="17"/>
  <c r="W10" i="17"/>
  <c r="AB11" i="17"/>
  <c r="Z10" i="17"/>
  <c r="K29" i="17"/>
  <c r="K18" i="17"/>
  <c r="W17" i="17"/>
  <c r="AB18" i="17"/>
  <c r="Z17" i="17"/>
  <c r="W9" i="17"/>
  <c r="AB10" i="17"/>
  <c r="Z9" i="17"/>
  <c r="W27" i="17"/>
  <c r="AB28" i="17"/>
  <c r="Z27" i="17"/>
  <c r="Z21" i="17"/>
  <c r="W21" i="17"/>
  <c r="AB22" i="17"/>
  <c r="W22" i="17"/>
  <c r="Z22" i="17"/>
  <c r="AB23" i="17"/>
  <c r="K13" i="17"/>
  <c r="K12" i="17"/>
  <c r="K28" i="17"/>
  <c r="Z14" i="17"/>
  <c r="AB15" i="17"/>
  <c r="W14" i="17"/>
  <c r="K24" i="17"/>
  <c r="AB12" i="17"/>
  <c r="W11" i="17"/>
  <c r="Z11" i="17"/>
  <c r="AC11" i="17"/>
  <c r="Z30" i="17"/>
  <c r="AC30" i="17"/>
  <c r="W30" i="17"/>
  <c r="K21" i="17"/>
  <c r="AB17" i="17"/>
  <c r="W16" i="17"/>
  <c r="Z16" i="17"/>
  <c r="K27" i="17"/>
  <c r="Z8" i="17"/>
  <c r="AC8" i="17"/>
  <c r="W8" i="17"/>
  <c r="AB9" i="17"/>
  <c r="K9" i="17"/>
  <c r="Z19" i="17"/>
  <c r="AB20" i="17"/>
  <c r="W19" i="17"/>
  <c r="Z18" i="17"/>
  <c r="AB19" i="17"/>
  <c r="W18" i="17"/>
  <c r="K19" i="17"/>
  <c r="W20" i="17"/>
  <c r="AB21" i="17"/>
  <c r="Z20" i="17"/>
  <c r="AC20" i="17"/>
  <c r="W13" i="17"/>
  <c r="Z13" i="17"/>
  <c r="AB14" i="17"/>
  <c r="BA107" i="98"/>
  <c r="BA41" i="98"/>
  <c r="BA159" i="98"/>
  <c r="J165" i="18"/>
  <c r="J402" i="18"/>
  <c r="J321" i="18"/>
  <c r="J62" i="18"/>
  <c r="J178" i="18"/>
  <c r="J299" i="18"/>
  <c r="J185" i="18"/>
  <c r="J197" i="18"/>
  <c r="J195" i="18"/>
  <c r="J309" i="18"/>
  <c r="J316" i="18"/>
  <c r="L142" i="18"/>
  <c r="J256" i="18"/>
  <c r="L147" i="18"/>
  <c r="J401" i="18"/>
  <c r="J226" i="18"/>
  <c r="J242" i="18"/>
  <c r="J380" i="18"/>
  <c r="J383" i="18"/>
  <c r="J255" i="18"/>
  <c r="J372" i="18"/>
  <c r="J85" i="18"/>
  <c r="J68" i="18"/>
  <c r="J229" i="18"/>
  <c r="J326" i="18"/>
  <c r="J333" i="18"/>
  <c r="J69" i="18"/>
  <c r="J245" i="18"/>
  <c r="J300" i="18"/>
  <c r="J330" i="18"/>
  <c r="L219" i="18"/>
  <c r="J258" i="18"/>
  <c r="J53" i="18"/>
  <c r="J193" i="18"/>
  <c r="J396" i="18"/>
  <c r="J344" i="18"/>
  <c r="J246" i="18"/>
  <c r="L220" i="18"/>
  <c r="J181" i="18"/>
  <c r="J231" i="18"/>
  <c r="J167" i="18"/>
  <c r="J397" i="18"/>
  <c r="J237" i="18"/>
  <c r="J236" i="18"/>
  <c r="L358" i="18"/>
  <c r="J70" i="18"/>
  <c r="J83" i="18"/>
  <c r="L148" i="18"/>
  <c r="J416" i="18"/>
  <c r="J47" i="18"/>
  <c r="J250" i="18"/>
  <c r="J263" i="18"/>
  <c r="J272" i="18"/>
  <c r="J370" i="18"/>
  <c r="J369" i="18"/>
  <c r="J338" i="18"/>
  <c r="J52" i="18"/>
  <c r="J297" i="18"/>
  <c r="J384" i="18"/>
  <c r="J266" i="18"/>
  <c r="J417" i="18"/>
  <c r="J170" i="18"/>
  <c r="J413" i="18"/>
  <c r="J395" i="18"/>
  <c r="L224" i="18"/>
  <c r="J247" i="18"/>
  <c r="J302" i="18"/>
  <c r="J175" i="18"/>
  <c r="J406" i="18"/>
  <c r="L360" i="18"/>
  <c r="J77" i="18"/>
  <c r="J317" i="18"/>
  <c r="J241" i="18"/>
  <c r="J400" i="18"/>
  <c r="J298" i="18"/>
  <c r="J391" i="18"/>
  <c r="J200" i="18"/>
  <c r="L217" i="18"/>
  <c r="J179" i="18"/>
  <c r="J72" i="18"/>
  <c r="J81" i="18"/>
  <c r="L294" i="18"/>
  <c r="J199" i="18"/>
  <c r="J318" i="18"/>
  <c r="J230" i="18"/>
  <c r="J389" i="18"/>
  <c r="J189" i="18"/>
  <c r="L286" i="18"/>
  <c r="L30" i="18"/>
  <c r="J253" i="18"/>
  <c r="J312" i="18"/>
  <c r="D165" i="18"/>
  <c r="F165" i="18"/>
  <c r="V165" i="18"/>
  <c r="AD165" i="18"/>
  <c r="C165" i="18"/>
  <c r="E165" i="18"/>
  <c r="J331" i="18"/>
  <c r="J248" i="18"/>
  <c r="J238" i="18"/>
  <c r="J407" i="18"/>
  <c r="C402" i="18"/>
  <c r="E402" i="18"/>
  <c r="V402" i="18"/>
  <c r="AD402" i="18"/>
  <c r="D402" i="18"/>
  <c r="F402" i="18"/>
  <c r="D321" i="18"/>
  <c r="F321" i="18"/>
  <c r="AD321" i="18"/>
  <c r="C321" i="18"/>
  <c r="E321" i="18"/>
  <c r="V321" i="18"/>
  <c r="J403" i="18"/>
  <c r="J88" i="18"/>
  <c r="J337" i="18"/>
  <c r="J44" i="18"/>
  <c r="J160" i="18"/>
  <c r="V62" i="18"/>
  <c r="AD62" i="18"/>
  <c r="C62" i="18"/>
  <c r="E62" i="18"/>
  <c r="D62" i="18"/>
  <c r="F62" i="18"/>
  <c r="J233" i="18"/>
  <c r="AD178" i="18"/>
  <c r="D178" i="18"/>
  <c r="F178" i="18"/>
  <c r="C178" i="18"/>
  <c r="E178" i="18"/>
  <c r="V178" i="18"/>
  <c r="J164" i="18"/>
  <c r="D299" i="18"/>
  <c r="F299" i="18"/>
  <c r="AD299" i="18"/>
  <c r="C299" i="18"/>
  <c r="E299" i="18"/>
  <c r="V299" i="18"/>
  <c r="J340" i="18"/>
  <c r="J46" i="18"/>
  <c r="V185" i="18"/>
  <c r="AD185" i="18"/>
  <c r="D185" i="18"/>
  <c r="F185" i="18"/>
  <c r="C185" i="18"/>
  <c r="E185" i="18"/>
  <c r="J161" i="18"/>
  <c r="J346" i="18"/>
  <c r="J58" i="18"/>
  <c r="V197" i="18"/>
  <c r="D197" i="18"/>
  <c r="F197" i="18"/>
  <c r="AD197" i="18"/>
  <c r="C197" i="18"/>
  <c r="E197" i="18"/>
  <c r="C195" i="18"/>
  <c r="E195" i="18"/>
  <c r="AD195" i="18"/>
  <c r="D195" i="18"/>
  <c r="F195" i="18"/>
  <c r="V195" i="18"/>
  <c r="J158" i="18"/>
  <c r="D160" i="18"/>
  <c r="F160" i="18"/>
  <c r="V160" i="18"/>
  <c r="C160" i="18"/>
  <c r="E160" i="18"/>
  <c r="AD160" i="18"/>
  <c r="J73" i="18"/>
  <c r="AD309" i="18"/>
  <c r="D309" i="18"/>
  <c r="F309" i="18"/>
  <c r="C309" i="18"/>
  <c r="E309" i="18"/>
  <c r="V309" i="18"/>
  <c r="J80" i="18"/>
  <c r="J166" i="18"/>
  <c r="J155" i="18"/>
  <c r="J76" i="18"/>
  <c r="C316" i="18"/>
  <c r="E316" i="18"/>
  <c r="AD316" i="18"/>
  <c r="V316" i="18"/>
  <c r="D316" i="18"/>
  <c r="F316" i="18"/>
  <c r="J269" i="18"/>
  <c r="D142" i="18"/>
  <c r="F142" i="18"/>
  <c r="C142" i="18"/>
  <c r="E142" i="18"/>
  <c r="J202" i="18"/>
  <c r="J345" i="18"/>
  <c r="M38" i="38"/>
  <c r="M34" i="38"/>
  <c r="M36" i="38"/>
  <c r="M40" i="38"/>
  <c r="M37" i="38"/>
  <c r="C256" i="18"/>
  <c r="E256" i="18"/>
  <c r="M31" i="38"/>
  <c r="M29" i="38"/>
  <c r="M30" i="38"/>
  <c r="M35" i="38"/>
  <c r="D256" i="18"/>
  <c r="F256" i="18"/>
  <c r="M28" i="38"/>
  <c r="AD256" i="18"/>
  <c r="M33" i="38"/>
  <c r="M32" i="38"/>
  <c r="M39" i="38"/>
  <c r="V256" i="18"/>
  <c r="D378" i="18"/>
  <c r="F378" i="18"/>
  <c r="AD378" i="18"/>
  <c r="V378" i="18"/>
  <c r="C378" i="18"/>
  <c r="E378" i="18"/>
  <c r="J186" i="18"/>
  <c r="J335" i="18"/>
  <c r="L149" i="18"/>
  <c r="L368" i="18"/>
  <c r="J71" i="18"/>
  <c r="C147" i="18"/>
  <c r="E147" i="18"/>
  <c r="D147" i="18"/>
  <c r="F147" i="18"/>
  <c r="J249" i="18"/>
  <c r="AD401" i="18"/>
  <c r="D401" i="18"/>
  <c r="F401" i="18"/>
  <c r="V401" i="18"/>
  <c r="C401" i="18"/>
  <c r="E401" i="18"/>
  <c r="D226" i="18"/>
  <c r="F226" i="18"/>
  <c r="C226" i="18"/>
  <c r="E226" i="18"/>
  <c r="V226" i="18"/>
  <c r="AD226" i="18"/>
  <c r="D242" i="18"/>
  <c r="F242" i="18"/>
  <c r="V242" i="18"/>
  <c r="C242" i="18"/>
  <c r="E242" i="18"/>
  <c r="AD242" i="18"/>
  <c r="C363" i="18"/>
  <c r="E363" i="18"/>
  <c r="D363" i="18"/>
  <c r="F363" i="18"/>
  <c r="J59" i="18"/>
  <c r="J315" i="18"/>
  <c r="J394" i="18"/>
  <c r="J382" i="18"/>
  <c r="J75" i="18"/>
  <c r="J305" i="18"/>
  <c r="J304" i="18"/>
  <c r="J89" i="18"/>
  <c r="C223" i="18"/>
  <c r="E223" i="18"/>
  <c r="D223" i="18"/>
  <c r="F223" i="18"/>
  <c r="D380" i="18"/>
  <c r="F380" i="18"/>
  <c r="AD380" i="18"/>
  <c r="C380" i="18"/>
  <c r="E380" i="18"/>
  <c r="V380" i="18"/>
  <c r="J328" i="18"/>
  <c r="AD383" i="18"/>
  <c r="V383" i="18"/>
  <c r="D383" i="18"/>
  <c r="F383" i="18"/>
  <c r="C383" i="18"/>
  <c r="E383" i="18"/>
  <c r="V255" i="18"/>
  <c r="AD255" i="18"/>
  <c r="C255" i="18"/>
  <c r="E255" i="18"/>
  <c r="D255" i="18"/>
  <c r="F255" i="18"/>
  <c r="D372" i="18"/>
  <c r="F372" i="18"/>
  <c r="AD372" i="18"/>
  <c r="V372" i="18"/>
  <c r="C372" i="18"/>
  <c r="E372" i="18"/>
  <c r="J65" i="18"/>
  <c r="J332" i="18"/>
  <c r="J240" i="18"/>
  <c r="C85" i="18"/>
  <c r="E85" i="18"/>
  <c r="V85" i="18"/>
  <c r="AD85" i="18"/>
  <c r="D85" i="18"/>
  <c r="F85" i="18"/>
  <c r="C68" i="18"/>
  <c r="E68" i="18"/>
  <c r="V68" i="18"/>
  <c r="D68" i="18"/>
  <c r="F68" i="18"/>
  <c r="AD68" i="18"/>
  <c r="J409" i="18"/>
  <c r="J56" i="18"/>
  <c r="J42" i="18"/>
  <c r="J265" i="18"/>
  <c r="J393" i="18"/>
  <c r="C229" i="18"/>
  <c r="E229" i="18"/>
  <c r="AD229" i="18"/>
  <c r="D229" i="18"/>
  <c r="F229" i="18"/>
  <c r="V229" i="18"/>
  <c r="AD326" i="18"/>
  <c r="D326" i="18"/>
  <c r="F326" i="18"/>
  <c r="V326" i="18"/>
  <c r="C326" i="18"/>
  <c r="E326" i="18"/>
  <c r="J307" i="18"/>
  <c r="J334" i="18"/>
  <c r="D268" i="18"/>
  <c r="F268" i="18"/>
  <c r="V268" i="18"/>
  <c r="AD268" i="18"/>
  <c r="C268" i="18"/>
  <c r="E268" i="18"/>
  <c r="J327" i="18"/>
  <c r="L37" i="18"/>
  <c r="J322" i="18"/>
  <c r="J243" i="18"/>
  <c r="D212" i="18"/>
  <c r="F212" i="18"/>
  <c r="C212" i="18"/>
  <c r="E212" i="18"/>
  <c r="L218" i="18"/>
  <c r="C333" i="18"/>
  <c r="E333" i="18"/>
  <c r="AD333" i="18"/>
  <c r="V333" i="18"/>
  <c r="D333" i="18"/>
  <c r="F333" i="18"/>
  <c r="C145" i="18"/>
  <c r="E145" i="18"/>
  <c r="D145" i="18"/>
  <c r="F145" i="18"/>
  <c r="J371" i="18"/>
  <c r="J376" i="18"/>
  <c r="L364" i="18"/>
  <c r="J180" i="18"/>
  <c r="J177" i="18"/>
  <c r="AD371" i="18"/>
  <c r="C371" i="18"/>
  <c r="E371" i="18"/>
  <c r="D371" i="18"/>
  <c r="F371" i="18"/>
  <c r="V371" i="18"/>
  <c r="J74" i="18"/>
  <c r="J157" i="18"/>
  <c r="C69" i="18"/>
  <c r="E69" i="18"/>
  <c r="AD69" i="18"/>
  <c r="V69" i="18"/>
  <c r="D69" i="18"/>
  <c r="F69" i="18"/>
  <c r="J320" i="18"/>
  <c r="J274" i="18"/>
  <c r="J399" i="18"/>
  <c r="J319" i="18"/>
  <c r="V245" i="18"/>
  <c r="AD245" i="18"/>
  <c r="C245" i="18"/>
  <c r="E245" i="18"/>
  <c r="D245" i="18"/>
  <c r="F245" i="18"/>
  <c r="V300" i="18"/>
  <c r="C300" i="18"/>
  <c r="E300" i="18"/>
  <c r="AD300" i="18"/>
  <c r="D300" i="18"/>
  <c r="F300" i="18"/>
  <c r="J43" i="18"/>
  <c r="J257" i="18"/>
  <c r="J408" i="18"/>
  <c r="J50" i="18"/>
  <c r="V330" i="18"/>
  <c r="C330" i="18"/>
  <c r="E330" i="18"/>
  <c r="AD330" i="18"/>
  <c r="D330" i="18"/>
  <c r="F330" i="18"/>
  <c r="C219" i="18"/>
  <c r="E219" i="18"/>
  <c r="D219" i="18"/>
  <c r="F219" i="18"/>
  <c r="AD258" i="18"/>
  <c r="D258" i="18"/>
  <c r="F258" i="18"/>
  <c r="V258" i="18"/>
  <c r="C258" i="18"/>
  <c r="E258" i="18"/>
  <c r="D53" i="18"/>
  <c r="F53" i="18"/>
  <c r="V53" i="18"/>
  <c r="AD53" i="18"/>
  <c r="C53" i="18"/>
  <c r="E53" i="18"/>
  <c r="D193" i="18"/>
  <c r="F193" i="18"/>
  <c r="C193" i="18"/>
  <c r="E193" i="18"/>
  <c r="AD193" i="18"/>
  <c r="V193" i="18"/>
  <c r="J187" i="18"/>
  <c r="J313" i="18"/>
  <c r="C67" i="18"/>
  <c r="E67" i="18"/>
  <c r="AD67" i="18"/>
  <c r="D67" i="18"/>
  <c r="F67" i="18"/>
  <c r="V67" i="18"/>
  <c r="V315" i="18"/>
  <c r="D315" i="18"/>
  <c r="F315" i="18"/>
  <c r="C315" i="18"/>
  <c r="E315" i="18"/>
  <c r="AD315" i="18"/>
  <c r="J41" i="18"/>
  <c r="J374" i="18"/>
  <c r="C56" i="18"/>
  <c r="E56" i="18"/>
  <c r="AD56" i="18"/>
  <c r="V56" i="18"/>
  <c r="D56" i="18"/>
  <c r="F56" i="18"/>
  <c r="J183" i="18"/>
  <c r="C394" i="18"/>
  <c r="E394" i="18"/>
  <c r="D394" i="18"/>
  <c r="F394" i="18"/>
  <c r="AD394" i="18"/>
  <c r="V394" i="18"/>
  <c r="C396" i="18"/>
  <c r="E396" i="18"/>
  <c r="V396" i="18"/>
  <c r="AD396" i="18"/>
  <c r="D396" i="18"/>
  <c r="F396" i="18"/>
  <c r="J405" i="18"/>
  <c r="J336" i="18"/>
  <c r="D344" i="18"/>
  <c r="F344" i="18"/>
  <c r="C344" i="18"/>
  <c r="E344" i="18"/>
  <c r="AD344" i="18"/>
  <c r="V344" i="18"/>
  <c r="J54" i="18"/>
  <c r="D246" i="18"/>
  <c r="F246" i="18"/>
  <c r="C246" i="18"/>
  <c r="E246" i="18"/>
  <c r="AD246" i="18"/>
  <c r="V246" i="18"/>
  <c r="C220" i="18"/>
  <c r="E220" i="18"/>
  <c r="D220" i="18"/>
  <c r="F220" i="18"/>
  <c r="AD181" i="18"/>
  <c r="D181" i="18"/>
  <c r="F181" i="18"/>
  <c r="C181" i="18"/>
  <c r="E181" i="18"/>
  <c r="V181" i="18"/>
  <c r="V231" i="18"/>
  <c r="C231" i="18"/>
  <c r="E231" i="18"/>
  <c r="D231" i="18"/>
  <c r="F231" i="18"/>
  <c r="AD231" i="18"/>
  <c r="D76" i="18"/>
  <c r="F76" i="18"/>
  <c r="AD76" i="18"/>
  <c r="C76" i="18"/>
  <c r="E76" i="18"/>
  <c r="V76" i="18"/>
  <c r="V191" i="18"/>
  <c r="AD191" i="18"/>
  <c r="D191" i="18"/>
  <c r="F191" i="18"/>
  <c r="C191" i="18"/>
  <c r="E191" i="18"/>
  <c r="J162" i="18"/>
  <c r="L216" i="18"/>
  <c r="J314" i="18"/>
  <c r="J341" i="18"/>
  <c r="J64" i="18"/>
  <c r="L289" i="18"/>
  <c r="J262" i="18"/>
  <c r="C167" i="18"/>
  <c r="E167" i="18"/>
  <c r="D167" i="18"/>
  <c r="F167" i="18"/>
  <c r="AD167" i="18"/>
  <c r="V167" i="18"/>
  <c r="D364" i="18"/>
  <c r="F364" i="18"/>
  <c r="C364" i="18"/>
  <c r="E364" i="18"/>
  <c r="J392" i="18"/>
  <c r="L153" i="18"/>
  <c r="J418" i="18"/>
  <c r="L361" i="18"/>
  <c r="J227" i="18"/>
  <c r="C397" i="18"/>
  <c r="E397" i="18"/>
  <c r="D397" i="18"/>
  <c r="F397" i="18"/>
  <c r="V397" i="18"/>
  <c r="AD397" i="18"/>
  <c r="D237" i="18"/>
  <c r="F237" i="18"/>
  <c r="AD237" i="18"/>
  <c r="C237" i="18"/>
  <c r="E237" i="18"/>
  <c r="V237" i="18"/>
  <c r="D35" i="18"/>
  <c r="F35" i="18"/>
  <c r="C35" i="18"/>
  <c r="E35" i="18"/>
  <c r="D44" i="18"/>
  <c r="F44" i="18"/>
  <c r="AD44" i="18"/>
  <c r="V44" i="18"/>
  <c r="C44" i="18"/>
  <c r="E44" i="18"/>
  <c r="V337" i="18"/>
  <c r="AD337" i="18"/>
  <c r="C337" i="18"/>
  <c r="E337" i="18"/>
  <c r="D337" i="18"/>
  <c r="F337" i="18"/>
  <c r="C236" i="18"/>
  <c r="E236" i="18"/>
  <c r="AD236" i="18"/>
  <c r="V236" i="18"/>
  <c r="D236" i="18"/>
  <c r="F236" i="18"/>
  <c r="J66" i="18"/>
  <c r="J244" i="18"/>
  <c r="J48" i="18"/>
  <c r="J55" i="18"/>
  <c r="D358" i="18"/>
  <c r="F358" i="18"/>
  <c r="C358" i="18"/>
  <c r="E358" i="18"/>
  <c r="AD232" i="18"/>
  <c r="C232" i="18"/>
  <c r="E232" i="18"/>
  <c r="V232" i="18"/>
  <c r="D232" i="18"/>
  <c r="F232" i="18"/>
  <c r="C392" i="18"/>
  <c r="E392" i="18"/>
  <c r="D392" i="18"/>
  <c r="F392" i="18"/>
  <c r="V392" i="18"/>
  <c r="AD392" i="18"/>
  <c r="J174" i="18"/>
  <c r="D70" i="18"/>
  <c r="F70" i="18"/>
  <c r="V70" i="18"/>
  <c r="C70" i="18"/>
  <c r="E70" i="18"/>
  <c r="AD70" i="18"/>
  <c r="C37" i="18"/>
  <c r="E37" i="18"/>
  <c r="D37" i="18"/>
  <c r="F37" i="18"/>
  <c r="V83" i="18"/>
  <c r="C83" i="18"/>
  <c r="E83" i="18"/>
  <c r="AD83" i="18"/>
  <c r="D83" i="18"/>
  <c r="F83" i="18"/>
  <c r="C367" i="18"/>
  <c r="E367" i="18"/>
  <c r="D367" i="18"/>
  <c r="F367" i="18"/>
  <c r="C180" i="18"/>
  <c r="E180" i="18"/>
  <c r="AD180" i="18"/>
  <c r="D180" i="18"/>
  <c r="F180" i="18"/>
  <c r="V180" i="18"/>
  <c r="C148" i="18"/>
  <c r="E148" i="18"/>
  <c r="D148" i="18"/>
  <c r="F148" i="18"/>
  <c r="J311" i="18"/>
  <c r="D287" i="18"/>
  <c r="F287" i="18"/>
  <c r="C287" i="18"/>
  <c r="E287" i="18"/>
  <c r="AD416" i="18"/>
  <c r="C416" i="18"/>
  <c r="E416" i="18"/>
  <c r="D416" i="18"/>
  <c r="F416" i="18"/>
  <c r="V416" i="18"/>
  <c r="C47" i="18"/>
  <c r="E47" i="18"/>
  <c r="V47" i="18"/>
  <c r="D47" i="18"/>
  <c r="F47" i="18"/>
  <c r="AD47" i="18"/>
  <c r="J375" i="18"/>
  <c r="J377" i="18"/>
  <c r="J267" i="18"/>
  <c r="J90" i="18"/>
  <c r="L357" i="18"/>
  <c r="L143" i="18"/>
  <c r="L221" i="18"/>
  <c r="J271" i="18"/>
  <c r="AD250" i="18"/>
  <c r="V250" i="18"/>
  <c r="D250" i="18"/>
  <c r="F250" i="18"/>
  <c r="C250" i="18"/>
  <c r="E250" i="18"/>
  <c r="C263" i="18"/>
  <c r="E263" i="18"/>
  <c r="AD263" i="18"/>
  <c r="D263" i="18"/>
  <c r="F263" i="18"/>
  <c r="V263" i="18"/>
  <c r="AD403" i="18"/>
  <c r="D403" i="18"/>
  <c r="F403" i="18"/>
  <c r="C403" i="18"/>
  <c r="E403" i="18"/>
  <c r="V403" i="18"/>
  <c r="J228" i="18"/>
  <c r="AD272" i="18"/>
  <c r="V272" i="18"/>
  <c r="C272" i="18"/>
  <c r="E272" i="18"/>
  <c r="D272" i="18"/>
  <c r="F272" i="18"/>
  <c r="V65" i="18"/>
  <c r="C65" i="18"/>
  <c r="E65" i="18"/>
  <c r="D65" i="18"/>
  <c r="F65" i="18"/>
  <c r="AD65" i="18"/>
  <c r="L34" i="18"/>
  <c r="D370" i="18"/>
  <c r="F370" i="18"/>
  <c r="AD370" i="18"/>
  <c r="C370" i="18"/>
  <c r="E370" i="18"/>
  <c r="V370" i="18"/>
  <c r="J339" i="18"/>
  <c r="D166" i="18"/>
  <c r="F166" i="18"/>
  <c r="AD166" i="18"/>
  <c r="V166" i="18"/>
  <c r="C166" i="18"/>
  <c r="E166" i="18"/>
  <c r="V369" i="18"/>
  <c r="D369" i="18"/>
  <c r="F369" i="18"/>
  <c r="AD369" i="18"/>
  <c r="C369" i="18"/>
  <c r="E369" i="18"/>
  <c r="AD377" i="18"/>
  <c r="C377" i="18"/>
  <c r="E377" i="18"/>
  <c r="V377" i="18"/>
  <c r="D377" i="18"/>
  <c r="F377" i="18"/>
  <c r="J171" i="18"/>
  <c r="D314" i="18"/>
  <c r="F314" i="18"/>
  <c r="V314" i="18"/>
  <c r="AD314" i="18"/>
  <c r="C314" i="18"/>
  <c r="E314" i="18"/>
  <c r="AD338" i="18"/>
  <c r="D338" i="18"/>
  <c r="F338" i="18"/>
  <c r="C338" i="18"/>
  <c r="E338" i="18"/>
  <c r="V338" i="18"/>
  <c r="D216" i="18"/>
  <c r="F216" i="18"/>
  <c r="C216" i="18"/>
  <c r="E216" i="18"/>
  <c r="J379" i="18"/>
  <c r="J412" i="18"/>
  <c r="AD52" i="18"/>
  <c r="C52" i="18"/>
  <c r="E52" i="18"/>
  <c r="D52" i="18"/>
  <c r="F52" i="18"/>
  <c r="V52" i="18"/>
  <c r="J301" i="18"/>
  <c r="D297" i="18"/>
  <c r="F297" i="18"/>
  <c r="C297" i="18"/>
  <c r="E297" i="18"/>
  <c r="V297" i="18"/>
  <c r="AD297" i="18"/>
  <c r="L214" i="18"/>
  <c r="J386" i="18"/>
  <c r="J159" i="18"/>
  <c r="AD267" i="18"/>
  <c r="V267" i="18"/>
  <c r="D267" i="18"/>
  <c r="F267" i="18"/>
  <c r="C267" i="18"/>
  <c r="E267" i="18"/>
  <c r="D161" i="18"/>
  <c r="F161" i="18"/>
  <c r="V161" i="18"/>
  <c r="AD161" i="18"/>
  <c r="C161" i="18"/>
  <c r="E161" i="18"/>
  <c r="J343" i="18"/>
  <c r="V384" i="18"/>
  <c r="C384" i="18"/>
  <c r="E384" i="18"/>
  <c r="D384" i="18"/>
  <c r="F384" i="18"/>
  <c r="AD384" i="18"/>
  <c r="V266" i="18"/>
  <c r="D266" i="18"/>
  <c r="F266" i="18"/>
  <c r="AD266" i="18"/>
  <c r="C266" i="18"/>
  <c r="E266" i="18"/>
  <c r="J342" i="18"/>
  <c r="V80" i="18"/>
  <c r="C80" i="18"/>
  <c r="E80" i="18"/>
  <c r="AD80" i="18"/>
  <c r="D80" i="18"/>
  <c r="F80" i="18"/>
  <c r="C215" i="18"/>
  <c r="E215" i="18"/>
  <c r="D215" i="18"/>
  <c r="F215" i="18"/>
  <c r="C264" i="18"/>
  <c r="E264" i="18"/>
  <c r="D264" i="18"/>
  <c r="F264" i="18"/>
  <c r="AD264" i="18"/>
  <c r="V264" i="18"/>
  <c r="L291" i="18"/>
  <c r="V417" i="18"/>
  <c r="D417" i="18"/>
  <c r="F417" i="18"/>
  <c r="AD417" i="18"/>
  <c r="C417" i="18"/>
  <c r="E417" i="18"/>
  <c r="C285" i="18"/>
  <c r="E285" i="18"/>
  <c r="D285" i="18"/>
  <c r="F285" i="18"/>
  <c r="D170" i="18"/>
  <c r="F170" i="18"/>
  <c r="AD170" i="18"/>
  <c r="C170" i="18"/>
  <c r="E170" i="18"/>
  <c r="V170" i="18"/>
  <c r="J381" i="18"/>
  <c r="J84" i="18"/>
  <c r="J387" i="18"/>
  <c r="J323" i="18"/>
  <c r="J270" i="18"/>
  <c r="V335" i="18"/>
  <c r="AD335" i="18"/>
  <c r="C335" i="18"/>
  <c r="E335" i="18"/>
  <c r="D335" i="18"/>
  <c r="F335" i="18"/>
  <c r="J239" i="18"/>
  <c r="C413" i="18"/>
  <c r="E413" i="18"/>
  <c r="V413" i="18"/>
  <c r="AD413" i="18"/>
  <c r="D413" i="18"/>
  <c r="F413" i="18"/>
  <c r="D289" i="18"/>
  <c r="F289" i="18"/>
  <c r="C289" i="18"/>
  <c r="E289" i="18"/>
  <c r="J201" i="18"/>
  <c r="AD381" i="18"/>
  <c r="C381" i="18"/>
  <c r="E381" i="18"/>
  <c r="V381" i="18"/>
  <c r="D381" i="18"/>
  <c r="F381" i="18"/>
  <c r="J398" i="18"/>
  <c r="C153" i="18"/>
  <c r="E153" i="18"/>
  <c r="D153" i="18"/>
  <c r="F153" i="18"/>
  <c r="L365" i="18"/>
  <c r="C213" i="18"/>
  <c r="E213" i="18"/>
  <c r="D213" i="18"/>
  <c r="F213" i="18"/>
  <c r="J390" i="18"/>
  <c r="C32" i="18"/>
  <c r="E32" i="18"/>
  <c r="D32" i="18"/>
  <c r="F32" i="18"/>
  <c r="AD395" i="18"/>
  <c r="D395" i="18"/>
  <c r="F395" i="18"/>
  <c r="V395" i="18"/>
  <c r="C395" i="18"/>
  <c r="E395" i="18"/>
  <c r="J79" i="18"/>
  <c r="J404" i="18"/>
  <c r="J414" i="18"/>
  <c r="J57" i="18"/>
  <c r="D224" i="18"/>
  <c r="F224" i="18"/>
  <c r="C224" i="18"/>
  <c r="E224" i="18"/>
  <c r="AD247" i="18"/>
  <c r="C247" i="18"/>
  <c r="E247" i="18"/>
  <c r="V247" i="18"/>
  <c r="D247" i="18"/>
  <c r="F247" i="18"/>
  <c r="L33" i="18"/>
  <c r="V393" i="18"/>
  <c r="AD393" i="18"/>
  <c r="D393" i="18"/>
  <c r="F393" i="18"/>
  <c r="C393" i="18"/>
  <c r="E393" i="18"/>
  <c r="C302" i="18"/>
  <c r="E302" i="18"/>
  <c r="AD302" i="18"/>
  <c r="D302" i="18"/>
  <c r="F302" i="18"/>
  <c r="V302" i="18"/>
  <c r="D387" i="18"/>
  <c r="F387" i="18"/>
  <c r="AD387" i="18"/>
  <c r="C387" i="18"/>
  <c r="E387" i="18"/>
  <c r="V387" i="18"/>
  <c r="C175" i="18"/>
  <c r="E175" i="18"/>
  <c r="AD175" i="18"/>
  <c r="V175" i="18"/>
  <c r="D175" i="18"/>
  <c r="F175" i="18"/>
  <c r="J303" i="18"/>
  <c r="C382" i="18"/>
  <c r="E382" i="18"/>
  <c r="D382" i="18"/>
  <c r="F382" i="18"/>
  <c r="V382" i="18"/>
  <c r="AD382" i="18"/>
  <c r="D152" i="18"/>
  <c r="F152" i="18"/>
  <c r="C152" i="18"/>
  <c r="E152" i="18"/>
  <c r="D156" i="18"/>
  <c r="F156" i="18"/>
  <c r="V156" i="18"/>
  <c r="C156" i="18"/>
  <c r="E156" i="18"/>
  <c r="AD156" i="18"/>
  <c r="V406" i="18"/>
  <c r="C406" i="18"/>
  <c r="E406" i="18"/>
  <c r="AD406" i="18"/>
  <c r="D406" i="18"/>
  <c r="F406" i="18"/>
  <c r="D407" i="18"/>
  <c r="F407" i="18"/>
  <c r="AD407" i="18"/>
  <c r="C407" i="18"/>
  <c r="E407" i="18"/>
  <c r="V407" i="18"/>
  <c r="V271" i="18"/>
  <c r="AD271" i="18"/>
  <c r="C271" i="18"/>
  <c r="E271" i="18"/>
  <c r="D271" i="18"/>
  <c r="F271" i="18"/>
  <c r="C218" i="18"/>
  <c r="E218" i="18"/>
  <c r="D218" i="18"/>
  <c r="F218" i="18"/>
  <c r="C362" i="18"/>
  <c r="E362" i="18"/>
  <c r="D362" i="18"/>
  <c r="F362" i="18"/>
  <c r="J173" i="18"/>
  <c r="J87" i="18"/>
  <c r="J49" i="18"/>
  <c r="J63" i="18"/>
  <c r="L296" i="18"/>
  <c r="V375" i="18"/>
  <c r="D375" i="18"/>
  <c r="F375" i="18"/>
  <c r="C375" i="18"/>
  <c r="E375" i="18"/>
  <c r="AD375" i="18"/>
  <c r="V187" i="18"/>
  <c r="AD187" i="18"/>
  <c r="C187" i="18"/>
  <c r="E187" i="18"/>
  <c r="D187" i="18"/>
  <c r="F187" i="18"/>
  <c r="J172" i="18"/>
  <c r="AD270" i="18"/>
  <c r="D270" i="18"/>
  <c r="F270" i="18"/>
  <c r="C270" i="18"/>
  <c r="E270" i="18"/>
  <c r="V270" i="18"/>
  <c r="J251" i="18"/>
  <c r="V172" i="18"/>
  <c r="AD172" i="18"/>
  <c r="C172" i="18"/>
  <c r="E172" i="18"/>
  <c r="D172" i="18"/>
  <c r="F172" i="18"/>
  <c r="C149" i="18"/>
  <c r="E149" i="18"/>
  <c r="D149" i="18"/>
  <c r="F149" i="18"/>
  <c r="J176" i="18"/>
  <c r="C368" i="18"/>
  <c r="E368" i="18"/>
  <c r="D368" i="18"/>
  <c r="F368" i="18"/>
  <c r="D409" i="18"/>
  <c r="F409" i="18"/>
  <c r="V409" i="18"/>
  <c r="AD409" i="18"/>
  <c r="C409" i="18"/>
  <c r="E409" i="18"/>
  <c r="D260" i="18"/>
  <c r="F260" i="18"/>
  <c r="C260" i="18"/>
  <c r="E260" i="18"/>
  <c r="V260" i="18"/>
  <c r="AD260" i="18"/>
  <c r="L290" i="18"/>
  <c r="J78" i="18"/>
  <c r="AD323" i="18"/>
  <c r="D323" i="18"/>
  <c r="F323" i="18"/>
  <c r="V323" i="18"/>
  <c r="C323" i="18"/>
  <c r="E323" i="18"/>
  <c r="J192" i="18"/>
  <c r="J261" i="18"/>
  <c r="C79" i="18"/>
  <c r="E79" i="18"/>
  <c r="D79" i="18"/>
  <c r="F79" i="18"/>
  <c r="AD79" i="18"/>
  <c r="V79" i="18"/>
  <c r="J324" i="18"/>
  <c r="J410" i="18"/>
  <c r="J188" i="18"/>
  <c r="D365" i="18"/>
  <c r="F365" i="18"/>
  <c r="C365" i="18"/>
  <c r="E365" i="18"/>
  <c r="J273" i="18"/>
  <c r="J182" i="18"/>
  <c r="J385" i="18"/>
  <c r="AD243" i="18"/>
  <c r="V243" i="18"/>
  <c r="D243" i="18"/>
  <c r="F243" i="18"/>
  <c r="C243" i="18"/>
  <c r="E243" i="18"/>
  <c r="C28" i="18"/>
  <c r="E28" i="18"/>
  <c r="D28" i="18"/>
  <c r="F28" i="18"/>
  <c r="V415" i="18"/>
  <c r="C415" i="18"/>
  <c r="E415" i="18"/>
  <c r="AD415" i="18"/>
  <c r="D415" i="18"/>
  <c r="F415" i="18"/>
  <c r="C54" i="18"/>
  <c r="E54" i="18"/>
  <c r="D54" i="18"/>
  <c r="F54" i="18"/>
  <c r="AD54" i="18"/>
  <c r="V54" i="18"/>
  <c r="V228" i="18"/>
  <c r="C228" i="18"/>
  <c r="E228" i="18"/>
  <c r="D228" i="18"/>
  <c r="F228" i="18"/>
  <c r="AD228" i="18"/>
  <c r="AD304" i="18"/>
  <c r="V304" i="18"/>
  <c r="D304" i="18"/>
  <c r="F304" i="18"/>
  <c r="C304" i="18"/>
  <c r="E304" i="18"/>
  <c r="C33" i="18"/>
  <c r="E33" i="18"/>
  <c r="D33" i="18"/>
  <c r="F33" i="18"/>
  <c r="J225" i="18"/>
  <c r="AD273" i="18"/>
  <c r="D273" i="18"/>
  <c r="F273" i="18"/>
  <c r="V273" i="18"/>
  <c r="C273" i="18"/>
  <c r="E273" i="18"/>
  <c r="C345" i="18"/>
  <c r="E345" i="18"/>
  <c r="V345" i="18"/>
  <c r="AD345" i="18"/>
  <c r="D345" i="18"/>
  <c r="F345" i="18"/>
  <c r="D360" i="18"/>
  <c r="F360" i="18"/>
  <c r="C360" i="18"/>
  <c r="E360" i="18"/>
  <c r="AD388" i="18"/>
  <c r="V388" i="18"/>
  <c r="D388" i="18"/>
  <c r="F388" i="18"/>
  <c r="C388" i="18"/>
  <c r="E388" i="18"/>
  <c r="C77" i="18"/>
  <c r="E77" i="18"/>
  <c r="AD77" i="18"/>
  <c r="D77" i="18"/>
  <c r="F77" i="18"/>
  <c r="V77" i="18"/>
  <c r="J411" i="18"/>
  <c r="J306" i="18"/>
  <c r="L293" i="18"/>
  <c r="J184" i="18"/>
  <c r="J60" i="18"/>
  <c r="D162" i="18"/>
  <c r="F162" i="18"/>
  <c r="C162" i="18"/>
  <c r="E162" i="18"/>
  <c r="AD162" i="18"/>
  <c r="V162" i="18"/>
  <c r="J235" i="18"/>
  <c r="V168" i="18"/>
  <c r="AD168" i="18"/>
  <c r="D168" i="18"/>
  <c r="F168" i="18"/>
  <c r="C168" i="18"/>
  <c r="E168" i="18"/>
  <c r="D40" i="18"/>
  <c r="F40" i="18"/>
  <c r="C40" i="18"/>
  <c r="E40" i="18"/>
  <c r="J169" i="18"/>
  <c r="J198" i="18"/>
  <c r="V173" i="18"/>
  <c r="C173" i="18"/>
  <c r="E173" i="18"/>
  <c r="AD173" i="18"/>
  <c r="D173" i="18"/>
  <c r="F173" i="18"/>
  <c r="D184" i="18"/>
  <c r="F184" i="18"/>
  <c r="C184" i="18"/>
  <c r="E184" i="18"/>
  <c r="V184" i="18"/>
  <c r="AD184" i="18"/>
  <c r="D376" i="18"/>
  <c r="F376" i="18"/>
  <c r="V376" i="18"/>
  <c r="AD376" i="18"/>
  <c r="C376" i="18"/>
  <c r="E376" i="18"/>
  <c r="J310" i="18"/>
  <c r="V87" i="18"/>
  <c r="D87" i="18"/>
  <c r="F87" i="18"/>
  <c r="C87" i="18"/>
  <c r="E87" i="18"/>
  <c r="AD87" i="18"/>
  <c r="J308" i="18"/>
  <c r="C222" i="18"/>
  <c r="E222" i="18"/>
  <c r="D222" i="18"/>
  <c r="F222" i="18"/>
  <c r="J163" i="18"/>
  <c r="V324" i="18"/>
  <c r="AD324" i="18"/>
  <c r="C324" i="18"/>
  <c r="E324" i="18"/>
  <c r="D324" i="18"/>
  <c r="F324" i="18"/>
  <c r="D410" i="18"/>
  <c r="F410" i="18"/>
  <c r="AD410" i="18"/>
  <c r="C410" i="18"/>
  <c r="E410" i="18"/>
  <c r="V410" i="18"/>
  <c r="AD317" i="18"/>
  <c r="V317" i="18"/>
  <c r="C317" i="18"/>
  <c r="E317" i="18"/>
  <c r="D317" i="18"/>
  <c r="F317" i="18"/>
  <c r="C331" i="18"/>
  <c r="E331" i="18"/>
  <c r="AD331" i="18"/>
  <c r="V331" i="18"/>
  <c r="D331" i="18"/>
  <c r="F331" i="18"/>
  <c r="J154" i="18"/>
  <c r="AD241" i="18"/>
  <c r="C241" i="18"/>
  <c r="E241" i="18"/>
  <c r="V241" i="18"/>
  <c r="D241" i="18"/>
  <c r="F241" i="18"/>
  <c r="C43" i="18"/>
  <c r="E43" i="18"/>
  <c r="V43" i="18"/>
  <c r="AD43" i="18"/>
  <c r="D43" i="18"/>
  <c r="F43" i="18"/>
  <c r="C400" i="18"/>
  <c r="E400" i="18"/>
  <c r="AD400" i="18"/>
  <c r="V400" i="18"/>
  <c r="D400" i="18"/>
  <c r="F400" i="18"/>
  <c r="D357" i="18"/>
  <c r="F357" i="18"/>
  <c r="C357" i="18"/>
  <c r="E357" i="18"/>
  <c r="D284" i="18"/>
  <c r="F284" i="18"/>
  <c r="C284" i="18"/>
  <c r="E284" i="18"/>
  <c r="V155" i="18"/>
  <c r="AD155" i="18"/>
  <c r="C155" i="18"/>
  <c r="E155" i="18"/>
  <c r="D155" i="18"/>
  <c r="F155" i="18"/>
  <c r="D234" i="18"/>
  <c r="F234" i="18"/>
  <c r="AD234" i="18"/>
  <c r="C234" i="18"/>
  <c r="E234" i="18"/>
  <c r="V234" i="18"/>
  <c r="D150" i="18"/>
  <c r="F150" i="18"/>
  <c r="C150" i="18"/>
  <c r="E150" i="18"/>
  <c r="AD298" i="18"/>
  <c r="D298" i="18"/>
  <c r="F298" i="18"/>
  <c r="C298" i="18"/>
  <c r="E298" i="18"/>
  <c r="V298" i="18"/>
  <c r="V391" i="18"/>
  <c r="C391" i="18"/>
  <c r="E391" i="18"/>
  <c r="D391" i="18"/>
  <c r="F391" i="18"/>
  <c r="AD391" i="18"/>
  <c r="D141" i="18"/>
  <c r="F141" i="18"/>
  <c r="C141" i="18"/>
  <c r="E141" i="18"/>
  <c r="AD240" i="18"/>
  <c r="V240" i="18"/>
  <c r="D240" i="18"/>
  <c r="F240" i="18"/>
  <c r="C240" i="18"/>
  <c r="E240" i="18"/>
  <c r="AD49" i="18"/>
  <c r="V49" i="18"/>
  <c r="D49" i="18"/>
  <c r="F49" i="18"/>
  <c r="C49" i="18"/>
  <c r="E49" i="18"/>
  <c r="AD203" i="18"/>
  <c r="D203" i="18"/>
  <c r="F203" i="18"/>
  <c r="V203" i="18"/>
  <c r="C203" i="18"/>
  <c r="E203" i="18"/>
  <c r="V48" i="18"/>
  <c r="AD48" i="18"/>
  <c r="D48" i="18"/>
  <c r="F48" i="18"/>
  <c r="C48" i="18"/>
  <c r="E48" i="18"/>
  <c r="D90" i="18"/>
  <c r="F90" i="18"/>
  <c r="V90" i="18"/>
  <c r="C90" i="18"/>
  <c r="E90" i="18"/>
  <c r="AD90" i="18"/>
  <c r="J259" i="18"/>
  <c r="C182" i="18"/>
  <c r="E182" i="18"/>
  <c r="D182" i="18"/>
  <c r="F182" i="18"/>
  <c r="V182" i="18"/>
  <c r="AD182" i="18"/>
  <c r="J196" i="18"/>
  <c r="V154" i="18"/>
  <c r="D154" i="18"/>
  <c r="F154" i="18"/>
  <c r="C154" i="18"/>
  <c r="E154" i="18"/>
  <c r="AD154" i="18"/>
  <c r="D244" i="18"/>
  <c r="F244" i="18"/>
  <c r="C244" i="18"/>
  <c r="E244" i="18"/>
  <c r="V244" i="18"/>
  <c r="AD244" i="18"/>
  <c r="D214" i="18"/>
  <c r="F214" i="18"/>
  <c r="C214" i="18"/>
  <c r="E214" i="18"/>
  <c r="D164" i="18"/>
  <c r="F164" i="18"/>
  <c r="V164" i="18"/>
  <c r="C164" i="18"/>
  <c r="E164" i="18"/>
  <c r="AD164" i="18"/>
  <c r="D262" i="18"/>
  <c r="F262" i="18"/>
  <c r="C262" i="18"/>
  <c r="E262" i="18"/>
  <c r="V262" i="18"/>
  <c r="AD262" i="18"/>
  <c r="AD301" i="18"/>
  <c r="C301" i="18"/>
  <c r="E301" i="18"/>
  <c r="V301" i="18"/>
  <c r="D301" i="18"/>
  <c r="F301" i="18"/>
  <c r="C71" i="18"/>
  <c r="E71" i="18"/>
  <c r="AD71" i="18"/>
  <c r="D71" i="18"/>
  <c r="F71" i="18"/>
  <c r="V71" i="18"/>
  <c r="D183" i="18"/>
  <c r="F183" i="18"/>
  <c r="AD183" i="18"/>
  <c r="V183" i="18"/>
  <c r="C183" i="18"/>
  <c r="E183" i="18"/>
  <c r="D176" i="18"/>
  <c r="F176" i="18"/>
  <c r="V176" i="18"/>
  <c r="AD176" i="18"/>
  <c r="C176" i="18"/>
  <c r="E176" i="18"/>
  <c r="C385" i="18"/>
  <c r="E385" i="18"/>
  <c r="V385" i="18"/>
  <c r="D385" i="18"/>
  <c r="F385" i="18"/>
  <c r="AD385" i="18"/>
  <c r="V200" i="18"/>
  <c r="AD200" i="18"/>
  <c r="D200" i="18"/>
  <c r="F200" i="18"/>
  <c r="C200" i="18"/>
  <c r="E200" i="18"/>
  <c r="D379" i="18"/>
  <c r="F379" i="18"/>
  <c r="V379" i="18"/>
  <c r="C379" i="18"/>
  <c r="E379" i="18"/>
  <c r="AD379" i="18"/>
  <c r="J82" i="18"/>
  <c r="AD238" i="18"/>
  <c r="V238" i="18"/>
  <c r="D238" i="18"/>
  <c r="F238" i="18"/>
  <c r="C238" i="18"/>
  <c r="E238" i="18"/>
  <c r="V227" i="18"/>
  <c r="C227" i="18"/>
  <c r="E227" i="18"/>
  <c r="D227" i="18"/>
  <c r="F227" i="18"/>
  <c r="AD227" i="18"/>
  <c r="C217" i="18"/>
  <c r="E217" i="18"/>
  <c r="D217" i="18"/>
  <c r="F217" i="18"/>
  <c r="V196" i="18"/>
  <c r="AD196" i="18"/>
  <c r="C196" i="18"/>
  <c r="E196" i="18"/>
  <c r="D196" i="18"/>
  <c r="F196" i="18"/>
  <c r="V179" i="18"/>
  <c r="AD179" i="18"/>
  <c r="C179" i="18"/>
  <c r="E179" i="18"/>
  <c r="D179" i="18"/>
  <c r="F179" i="18"/>
  <c r="D72" i="18"/>
  <c r="F72" i="18"/>
  <c r="V72" i="18"/>
  <c r="C72" i="18"/>
  <c r="E72" i="18"/>
  <c r="AD72" i="18"/>
  <c r="AD305" i="18"/>
  <c r="V305" i="18"/>
  <c r="D305" i="18"/>
  <c r="F305" i="18"/>
  <c r="C305" i="18"/>
  <c r="E305" i="18"/>
  <c r="AD198" i="18"/>
  <c r="V198" i="18"/>
  <c r="C198" i="18"/>
  <c r="E198" i="18"/>
  <c r="D198" i="18"/>
  <c r="F198" i="18"/>
  <c r="V239" i="18"/>
  <c r="D239" i="18"/>
  <c r="F239" i="18"/>
  <c r="AD239" i="18"/>
  <c r="C239" i="18"/>
  <c r="E239" i="18"/>
  <c r="V398" i="18"/>
  <c r="AD398" i="18"/>
  <c r="C398" i="18"/>
  <c r="E398" i="18"/>
  <c r="D398" i="18"/>
  <c r="F398" i="18"/>
  <c r="D186" i="18"/>
  <c r="F186" i="18"/>
  <c r="V186" i="18"/>
  <c r="C186" i="18"/>
  <c r="E186" i="18"/>
  <c r="AD186" i="18"/>
  <c r="C31" i="18"/>
  <c r="E31" i="18"/>
  <c r="D31" i="18"/>
  <c r="F31" i="18"/>
  <c r="C81" i="18"/>
  <c r="E81" i="18"/>
  <c r="V81" i="18"/>
  <c r="D81" i="18"/>
  <c r="F81" i="18"/>
  <c r="AD81" i="18"/>
  <c r="C327" i="18"/>
  <c r="E327" i="18"/>
  <c r="D327" i="18"/>
  <c r="F327" i="18"/>
  <c r="AD327" i="18"/>
  <c r="V327" i="18"/>
  <c r="D294" i="18"/>
  <c r="F294" i="18"/>
  <c r="C294" i="18"/>
  <c r="E294" i="18"/>
  <c r="C151" i="18"/>
  <c r="E151" i="18"/>
  <c r="D151" i="18"/>
  <c r="F151" i="18"/>
  <c r="C328" i="18"/>
  <c r="E328" i="18"/>
  <c r="D328" i="18"/>
  <c r="F328" i="18"/>
  <c r="AD328" i="18"/>
  <c r="V328" i="18"/>
  <c r="J86" i="18"/>
  <c r="V311" i="18"/>
  <c r="C311" i="18"/>
  <c r="E311" i="18"/>
  <c r="D311" i="18"/>
  <c r="F311" i="18"/>
  <c r="AD311" i="18"/>
  <c r="C339" i="18"/>
  <c r="E339" i="18"/>
  <c r="AD339" i="18"/>
  <c r="V339" i="18"/>
  <c r="D339" i="18"/>
  <c r="F339" i="18"/>
  <c r="C82" i="18"/>
  <c r="E82" i="18"/>
  <c r="D82" i="18"/>
  <c r="F82" i="18"/>
  <c r="AD82" i="18"/>
  <c r="V82" i="18"/>
  <c r="D199" i="18"/>
  <c r="F199" i="18"/>
  <c r="C199" i="18"/>
  <c r="E199" i="18"/>
  <c r="AD199" i="18"/>
  <c r="V199" i="18"/>
  <c r="D74" i="18"/>
  <c r="F74" i="18"/>
  <c r="V74" i="18"/>
  <c r="AD74" i="18"/>
  <c r="C74" i="18"/>
  <c r="E74" i="18"/>
  <c r="D291" i="18"/>
  <c r="F291" i="18"/>
  <c r="C291" i="18"/>
  <c r="E291" i="18"/>
  <c r="C55" i="18"/>
  <c r="E55" i="18"/>
  <c r="AD55" i="18"/>
  <c r="V55" i="18"/>
  <c r="D55" i="18"/>
  <c r="F55" i="18"/>
  <c r="V318" i="18"/>
  <c r="C318" i="18"/>
  <c r="E318" i="18"/>
  <c r="D318" i="18"/>
  <c r="F318" i="18"/>
  <c r="AD318" i="18"/>
  <c r="D230" i="18"/>
  <c r="F230" i="18"/>
  <c r="AD230" i="18"/>
  <c r="V230" i="18"/>
  <c r="C230" i="18"/>
  <c r="E230" i="18"/>
  <c r="D389" i="18"/>
  <c r="F389" i="18"/>
  <c r="AD389" i="18"/>
  <c r="V389" i="18"/>
  <c r="C389" i="18"/>
  <c r="E389" i="18"/>
  <c r="C60" i="18"/>
  <c r="E60" i="18"/>
  <c r="D60" i="18"/>
  <c r="F60" i="18"/>
  <c r="V60" i="18"/>
  <c r="AD60" i="18"/>
  <c r="C171" i="18"/>
  <c r="E171" i="18"/>
  <c r="V171" i="18"/>
  <c r="D171" i="18"/>
  <c r="F171" i="18"/>
  <c r="AD171" i="18"/>
  <c r="AD332" i="18"/>
  <c r="D332" i="18"/>
  <c r="F332" i="18"/>
  <c r="V332" i="18"/>
  <c r="C332" i="18"/>
  <c r="E332" i="18"/>
  <c r="AD411" i="18"/>
  <c r="C411" i="18"/>
  <c r="E411" i="18"/>
  <c r="D411" i="18"/>
  <c r="F411" i="18"/>
  <c r="V411" i="18"/>
  <c r="L38" i="18"/>
  <c r="C45" i="18"/>
  <c r="E45" i="18"/>
  <c r="V45" i="18"/>
  <c r="D45" i="18"/>
  <c r="F45" i="18"/>
  <c r="AD45" i="18"/>
  <c r="D192" i="18"/>
  <c r="F192" i="18"/>
  <c r="V192" i="18"/>
  <c r="C192" i="18"/>
  <c r="E192" i="18"/>
  <c r="AD192" i="18"/>
  <c r="J373" i="18"/>
  <c r="V66" i="18"/>
  <c r="C66" i="18"/>
  <c r="E66" i="18"/>
  <c r="AD66" i="18"/>
  <c r="D66" i="18"/>
  <c r="F66" i="18"/>
  <c r="L292" i="18"/>
  <c r="C404" i="18"/>
  <c r="E404" i="18"/>
  <c r="AD404" i="18"/>
  <c r="D404" i="18"/>
  <c r="F404" i="18"/>
  <c r="V404" i="18"/>
  <c r="J194" i="18"/>
  <c r="D296" i="18"/>
  <c r="F296" i="18"/>
  <c r="C296" i="18"/>
  <c r="E296" i="18"/>
  <c r="D63" i="18"/>
  <c r="F63" i="18"/>
  <c r="C63" i="18"/>
  <c r="E63" i="18"/>
  <c r="AD63" i="18"/>
  <c r="V63" i="18"/>
  <c r="AD340" i="18"/>
  <c r="V340" i="18"/>
  <c r="C340" i="18"/>
  <c r="E340" i="18"/>
  <c r="D340" i="18"/>
  <c r="F340" i="18"/>
  <c r="C41" i="18"/>
  <c r="E41" i="18"/>
  <c r="V41" i="18"/>
  <c r="D41" i="18"/>
  <c r="F41" i="18"/>
  <c r="AD41" i="18"/>
  <c r="V235" i="18"/>
  <c r="AD235" i="18"/>
  <c r="D235" i="18"/>
  <c r="F235" i="18"/>
  <c r="C235" i="18"/>
  <c r="E235" i="18"/>
  <c r="AD405" i="18"/>
  <c r="D405" i="18"/>
  <c r="F405" i="18"/>
  <c r="V405" i="18"/>
  <c r="C405" i="18"/>
  <c r="E405" i="18"/>
  <c r="C86" i="18"/>
  <c r="E86" i="18"/>
  <c r="AD86" i="18"/>
  <c r="V86" i="18"/>
  <c r="D86" i="18"/>
  <c r="F86" i="18"/>
  <c r="AD202" i="18"/>
  <c r="C202" i="18"/>
  <c r="E202" i="18"/>
  <c r="V202" i="18"/>
  <c r="D202" i="18"/>
  <c r="F202" i="18"/>
  <c r="AD75" i="18"/>
  <c r="V75" i="18"/>
  <c r="D75" i="18"/>
  <c r="F75" i="18"/>
  <c r="C75" i="18"/>
  <c r="E75" i="18"/>
  <c r="J61" i="18"/>
  <c r="C157" i="18"/>
  <c r="E157" i="18"/>
  <c r="AD157" i="18"/>
  <c r="D157" i="18"/>
  <c r="F157" i="18"/>
  <c r="V157" i="18"/>
  <c r="C146" i="18"/>
  <c r="E146" i="18"/>
  <c r="D146" i="18"/>
  <c r="F146" i="18"/>
  <c r="C201" i="18"/>
  <c r="E201" i="18"/>
  <c r="V201" i="18"/>
  <c r="AD201" i="18"/>
  <c r="D201" i="18"/>
  <c r="F201" i="18"/>
  <c r="D390" i="18"/>
  <c r="F390" i="18"/>
  <c r="C390" i="18"/>
  <c r="E390" i="18"/>
  <c r="V390" i="18"/>
  <c r="AD390" i="18"/>
  <c r="AD343" i="18"/>
  <c r="V343" i="18"/>
  <c r="C343" i="18"/>
  <c r="E343" i="18"/>
  <c r="D343" i="18"/>
  <c r="F343" i="18"/>
  <c r="AD254" i="18"/>
  <c r="C254" i="18"/>
  <c r="E254" i="18"/>
  <c r="V254" i="18"/>
  <c r="D254" i="18"/>
  <c r="F254" i="18"/>
  <c r="D399" i="18"/>
  <c r="F399" i="18"/>
  <c r="C399" i="18"/>
  <c r="E399" i="18"/>
  <c r="V399" i="18"/>
  <c r="AD399" i="18"/>
  <c r="C169" i="18"/>
  <c r="E169" i="18"/>
  <c r="V169" i="18"/>
  <c r="AD169" i="18"/>
  <c r="D169" i="18"/>
  <c r="F169" i="18"/>
  <c r="D319" i="18"/>
  <c r="F319" i="18"/>
  <c r="V319" i="18"/>
  <c r="C319" i="18"/>
  <c r="E319" i="18"/>
  <c r="AD319" i="18"/>
  <c r="J51" i="18"/>
  <c r="C159" i="18"/>
  <c r="E159" i="18"/>
  <c r="AD159" i="18"/>
  <c r="D159" i="18"/>
  <c r="F159" i="18"/>
  <c r="V159" i="18"/>
  <c r="AD261" i="18"/>
  <c r="D261" i="18"/>
  <c r="F261" i="18"/>
  <c r="V261" i="18"/>
  <c r="C261" i="18"/>
  <c r="E261" i="18"/>
  <c r="C359" i="18"/>
  <c r="E359" i="18"/>
  <c r="D359" i="18"/>
  <c r="F359" i="18"/>
  <c r="D269" i="18"/>
  <c r="F269" i="18"/>
  <c r="V269" i="18"/>
  <c r="AD269" i="18"/>
  <c r="C269" i="18"/>
  <c r="E269" i="18"/>
  <c r="C408" i="18"/>
  <c r="E408" i="18"/>
  <c r="AD408" i="18"/>
  <c r="D408" i="18"/>
  <c r="F408" i="18"/>
  <c r="V408" i="18"/>
  <c r="AD84" i="18"/>
  <c r="C84" i="18"/>
  <c r="E84" i="18"/>
  <c r="D84" i="18"/>
  <c r="F84" i="18"/>
  <c r="V84" i="18"/>
  <c r="D322" i="18"/>
  <c r="F322" i="18"/>
  <c r="C322" i="18"/>
  <c r="E322" i="18"/>
  <c r="AD322" i="18"/>
  <c r="V322" i="18"/>
  <c r="AD58" i="18"/>
  <c r="V58" i="18"/>
  <c r="C58" i="18"/>
  <c r="E58" i="18"/>
  <c r="D58" i="18"/>
  <c r="F58" i="18"/>
  <c r="C274" i="18"/>
  <c r="E274" i="18"/>
  <c r="D274" i="18"/>
  <c r="F274" i="18"/>
  <c r="V274" i="18"/>
  <c r="AD274" i="18"/>
  <c r="C42" i="18"/>
  <c r="E42" i="18"/>
  <c r="V42" i="18"/>
  <c r="AD42" i="18"/>
  <c r="D42" i="18"/>
  <c r="F42" i="18"/>
  <c r="C329" i="18"/>
  <c r="E329" i="18"/>
  <c r="AD329" i="18"/>
  <c r="V329" i="18"/>
  <c r="D329" i="18"/>
  <c r="F329" i="18"/>
  <c r="C265" i="18"/>
  <c r="E265" i="18"/>
  <c r="D265" i="18"/>
  <c r="F265" i="18"/>
  <c r="AD265" i="18"/>
  <c r="V265" i="18"/>
  <c r="AD189" i="18"/>
  <c r="C189" i="18"/>
  <c r="E189" i="18"/>
  <c r="D189" i="18"/>
  <c r="F189" i="18"/>
  <c r="V189" i="18"/>
  <c r="C50" i="18"/>
  <c r="E50" i="18"/>
  <c r="D50" i="18"/>
  <c r="F50" i="18"/>
  <c r="V50" i="18"/>
  <c r="AD50" i="18"/>
  <c r="C46" i="18"/>
  <c r="E46" i="18"/>
  <c r="V46" i="18"/>
  <c r="AD46" i="18"/>
  <c r="D46" i="18"/>
  <c r="F46" i="18"/>
  <c r="AD251" i="18"/>
  <c r="V251" i="18"/>
  <c r="C251" i="18"/>
  <c r="E251" i="18"/>
  <c r="D251" i="18"/>
  <c r="F251" i="18"/>
  <c r="V341" i="18"/>
  <c r="C341" i="18"/>
  <c r="E341" i="18"/>
  <c r="D341" i="18"/>
  <c r="F341" i="18"/>
  <c r="AD341" i="18"/>
  <c r="D57" i="18"/>
  <c r="F57" i="18"/>
  <c r="AD57" i="18"/>
  <c r="C57" i="18"/>
  <c r="E57" i="18"/>
  <c r="V57" i="18"/>
  <c r="C286" i="18"/>
  <c r="E286" i="18"/>
  <c r="D286" i="18"/>
  <c r="F286" i="18"/>
  <c r="C39" i="18"/>
  <c r="E39" i="18"/>
  <c r="D39" i="18"/>
  <c r="F39" i="18"/>
  <c r="C144" i="18"/>
  <c r="E144" i="18"/>
  <c r="D144" i="18"/>
  <c r="F144" i="18"/>
  <c r="C30" i="18"/>
  <c r="E30" i="18"/>
  <c r="D30" i="18"/>
  <c r="F30" i="18"/>
  <c r="C292" i="18"/>
  <c r="E292" i="18"/>
  <c r="D292" i="18"/>
  <c r="F292" i="18"/>
  <c r="C253" i="18"/>
  <c r="E253" i="18"/>
  <c r="AD253" i="18"/>
  <c r="V253" i="18"/>
  <c r="D253" i="18"/>
  <c r="F253" i="18"/>
  <c r="AD64" i="18"/>
  <c r="V64" i="18"/>
  <c r="C64" i="18"/>
  <c r="E64" i="18"/>
  <c r="D64" i="18"/>
  <c r="F64" i="18"/>
  <c r="V373" i="18"/>
  <c r="C373" i="18"/>
  <c r="E373" i="18"/>
  <c r="AD373" i="18"/>
  <c r="D373" i="18"/>
  <c r="F373" i="18"/>
  <c r="C312" i="18"/>
  <c r="E312" i="18"/>
  <c r="AD312" i="18"/>
  <c r="D312" i="18"/>
  <c r="F312" i="18"/>
  <c r="V312" i="18"/>
  <c r="AU15" i="18"/>
  <c r="AU13" i="18"/>
  <c r="AU10" i="18"/>
  <c r="AU9" i="18"/>
  <c r="AU11" i="18"/>
  <c r="AU8" i="18"/>
  <c r="C174" i="18"/>
  <c r="E174" i="18"/>
  <c r="V174" i="18"/>
  <c r="D174" i="18"/>
  <c r="F174" i="18"/>
  <c r="AD174" i="18"/>
  <c r="L288" i="18"/>
  <c r="AD336" i="18"/>
  <c r="V336" i="18"/>
  <c r="C336" i="18"/>
  <c r="E336" i="18"/>
  <c r="D336" i="18"/>
  <c r="F336" i="18"/>
  <c r="C225" i="18"/>
  <c r="E225" i="18"/>
  <c r="V225" i="18"/>
  <c r="AD225" i="18"/>
  <c r="D225" i="18"/>
  <c r="F225" i="18"/>
  <c r="D412" i="18"/>
  <c r="F412" i="18"/>
  <c r="AD412" i="18"/>
  <c r="V412" i="18"/>
  <c r="C412" i="18"/>
  <c r="E412" i="18"/>
  <c r="D177" i="18"/>
  <c r="F177" i="18"/>
  <c r="AD177" i="18"/>
  <c r="V177" i="18"/>
  <c r="C177" i="18"/>
  <c r="E177" i="18"/>
  <c r="AD334" i="18"/>
  <c r="C334" i="18"/>
  <c r="E334" i="18"/>
  <c r="D334" i="18"/>
  <c r="F334" i="18"/>
  <c r="V334" i="18"/>
  <c r="D158" i="18"/>
  <c r="F158" i="18"/>
  <c r="V158" i="18"/>
  <c r="C158" i="18"/>
  <c r="E158" i="18"/>
  <c r="AD158" i="18"/>
  <c r="D143" i="18"/>
  <c r="F143" i="18"/>
  <c r="C143" i="18"/>
  <c r="E143" i="18"/>
  <c r="C325" i="18"/>
  <c r="E325" i="18"/>
  <c r="D325" i="18"/>
  <c r="F325" i="18"/>
  <c r="V325" i="18"/>
  <c r="AD325" i="18"/>
  <c r="C36" i="18"/>
  <c r="E36" i="18"/>
  <c r="D36" i="18"/>
  <c r="F36" i="18"/>
  <c r="C290" i="18"/>
  <c r="E290" i="18"/>
  <c r="D290" i="18"/>
  <c r="F290" i="18"/>
  <c r="D307" i="18"/>
  <c r="F307" i="18"/>
  <c r="V307" i="18"/>
  <c r="AD307" i="18"/>
  <c r="C307" i="18"/>
  <c r="E307" i="18"/>
  <c r="AD51" i="18"/>
  <c r="D51" i="18"/>
  <c r="F51" i="18"/>
  <c r="C51" i="18"/>
  <c r="E51" i="18"/>
  <c r="V51" i="18"/>
  <c r="AD306" i="18"/>
  <c r="D306" i="18"/>
  <c r="F306" i="18"/>
  <c r="C306" i="18"/>
  <c r="E306" i="18"/>
  <c r="V306" i="18"/>
  <c r="C414" i="18"/>
  <c r="E414" i="18"/>
  <c r="AD414" i="18"/>
  <c r="D414" i="18"/>
  <c r="F414" i="18"/>
  <c r="V414" i="18"/>
  <c r="C313" i="18"/>
  <c r="E313" i="18"/>
  <c r="V313" i="18"/>
  <c r="AD313" i="18"/>
  <c r="D313" i="18"/>
  <c r="F313" i="18"/>
  <c r="AD248" i="18"/>
  <c r="D248" i="18"/>
  <c r="F248" i="18"/>
  <c r="C248" i="18"/>
  <c r="E248" i="18"/>
  <c r="V248" i="18"/>
  <c r="D308" i="18"/>
  <c r="F308" i="18"/>
  <c r="C308" i="18"/>
  <c r="E308" i="18"/>
  <c r="V308" i="18"/>
  <c r="AD308" i="18"/>
  <c r="C252" i="18"/>
  <c r="E252" i="18"/>
  <c r="V252" i="18"/>
  <c r="AD252" i="18"/>
  <c r="D252" i="18"/>
  <c r="F252" i="18"/>
  <c r="C342" i="18"/>
  <c r="E342" i="18"/>
  <c r="V342" i="18"/>
  <c r="AD342" i="18"/>
  <c r="D342" i="18"/>
  <c r="F342" i="18"/>
  <c r="V194" i="18"/>
  <c r="AD194" i="18"/>
  <c r="C194" i="18"/>
  <c r="E194" i="18"/>
  <c r="D194" i="18"/>
  <c r="F194" i="18"/>
  <c r="AD188" i="18"/>
  <c r="D188" i="18"/>
  <c r="F188" i="18"/>
  <c r="V188" i="18"/>
  <c r="C188" i="18"/>
  <c r="E188" i="18"/>
  <c r="D88" i="18"/>
  <c r="F88" i="18"/>
  <c r="V88" i="18"/>
  <c r="AD88" i="18"/>
  <c r="C88" i="18"/>
  <c r="E88" i="18"/>
  <c r="D29" i="18"/>
  <c r="F29" i="18"/>
  <c r="C29" i="18"/>
  <c r="E29" i="18"/>
  <c r="C34" i="18"/>
  <c r="E34" i="18"/>
  <c r="D34" i="18"/>
  <c r="F34" i="18"/>
  <c r="D356" i="18"/>
  <c r="F356" i="18"/>
  <c r="C356" i="18"/>
  <c r="E356" i="18"/>
  <c r="AD78" i="18"/>
  <c r="C78" i="18"/>
  <c r="E78" i="18"/>
  <c r="V78" i="18"/>
  <c r="D78" i="18"/>
  <c r="F78" i="18"/>
  <c r="C293" i="18"/>
  <c r="E293" i="18"/>
  <c r="D293" i="18"/>
  <c r="F293" i="18"/>
  <c r="D295" i="18"/>
  <c r="F295" i="18"/>
  <c r="C295" i="18"/>
  <c r="E295" i="18"/>
  <c r="D38" i="18"/>
  <c r="F38" i="18"/>
  <c r="C38" i="18"/>
  <c r="E38" i="18"/>
  <c r="AD259" i="18"/>
  <c r="V259" i="18"/>
  <c r="D259" i="18"/>
  <c r="F259" i="18"/>
  <c r="C259" i="18"/>
  <c r="E259" i="18"/>
  <c r="AD163" i="18"/>
  <c r="V163" i="18"/>
  <c r="C163" i="18"/>
  <c r="E163" i="18"/>
  <c r="D163" i="18"/>
  <c r="F163" i="18"/>
  <c r="AD374" i="18"/>
  <c r="C374" i="18"/>
  <c r="E374" i="18"/>
  <c r="V374" i="18"/>
  <c r="D374" i="18"/>
  <c r="F374" i="18"/>
  <c r="V346" i="18"/>
  <c r="AD346" i="18"/>
  <c r="C346" i="18"/>
  <c r="E346" i="18"/>
  <c r="D346" i="18"/>
  <c r="F346" i="18"/>
  <c r="C386" i="18"/>
  <c r="E386" i="18"/>
  <c r="V386" i="18"/>
  <c r="D386" i="18"/>
  <c r="F386" i="18"/>
  <c r="AD386" i="18"/>
  <c r="D366" i="18"/>
  <c r="F366" i="18"/>
  <c r="C366" i="18"/>
  <c r="E366" i="18"/>
  <c r="V249" i="18"/>
  <c r="C249" i="18"/>
  <c r="E249" i="18"/>
  <c r="D249" i="18"/>
  <c r="F249" i="18"/>
  <c r="AD249" i="18"/>
  <c r="D288" i="18"/>
  <c r="F288" i="18"/>
  <c r="C288" i="18"/>
  <c r="E288" i="18"/>
  <c r="D59" i="18"/>
  <c r="F59" i="18"/>
  <c r="V59" i="18"/>
  <c r="C59" i="18"/>
  <c r="E59" i="18"/>
  <c r="AD59" i="18"/>
  <c r="V89" i="18"/>
  <c r="C89" i="18"/>
  <c r="E89" i="18"/>
  <c r="AD89" i="18"/>
  <c r="D89" i="18"/>
  <c r="F89" i="18"/>
  <c r="AD310" i="18"/>
  <c r="C310" i="18"/>
  <c r="E310" i="18"/>
  <c r="V310" i="18"/>
  <c r="D310" i="18"/>
  <c r="F310" i="18"/>
  <c r="V190" i="18"/>
  <c r="D190" i="18"/>
  <c r="F190" i="18"/>
  <c r="AD190" i="18"/>
  <c r="C190" i="18"/>
  <c r="E190" i="18"/>
  <c r="V73" i="18"/>
  <c r="C73" i="18"/>
  <c r="E73" i="18"/>
  <c r="D73" i="18"/>
  <c r="F73" i="18"/>
  <c r="AD73" i="18"/>
  <c r="C221" i="18"/>
  <c r="E221" i="18"/>
  <c r="D221" i="18"/>
  <c r="F221" i="18"/>
  <c r="C418" i="18"/>
  <c r="E418" i="18"/>
  <c r="D418" i="18"/>
  <c r="F418" i="18"/>
  <c r="AD418" i="18"/>
  <c r="V418" i="18"/>
  <c r="AD320" i="18"/>
  <c r="V320" i="18"/>
  <c r="C320" i="18"/>
  <c r="E320" i="18"/>
  <c r="D320" i="18"/>
  <c r="F320" i="18"/>
  <c r="V257" i="18"/>
  <c r="AD257" i="18"/>
  <c r="C257" i="18"/>
  <c r="E257" i="18"/>
  <c r="D257" i="18"/>
  <c r="F257" i="18"/>
  <c r="D361" i="18"/>
  <c r="F361" i="18"/>
  <c r="C361" i="18"/>
  <c r="E361" i="18"/>
  <c r="C233" i="18"/>
  <c r="E233" i="18"/>
  <c r="AD233" i="18"/>
  <c r="V233" i="18"/>
  <c r="D233" i="18"/>
  <c r="F233" i="18"/>
  <c r="D303" i="18"/>
  <c r="F303" i="18"/>
  <c r="AD303" i="18"/>
  <c r="C303" i="18"/>
  <c r="E303" i="18"/>
  <c r="V303" i="18"/>
  <c r="V61" i="18"/>
  <c r="AD61" i="18"/>
  <c r="D61" i="18"/>
  <c r="F61" i="18"/>
  <c r="C61" i="18"/>
  <c r="E61" i="18"/>
  <c r="U127" i="86"/>
  <c r="U182" i="86"/>
  <c r="AA182" i="86"/>
  <c r="AL76" i="86"/>
  <c r="AL127" i="86"/>
  <c r="X153" i="86"/>
  <c r="AO102" i="86"/>
  <c r="AO153" i="86"/>
  <c r="AH101" i="86"/>
  <c r="AH152" i="86"/>
  <c r="Q152" i="86"/>
  <c r="AE77" i="86"/>
  <c r="AE128" i="86"/>
  <c r="N128" i="86"/>
  <c r="N183" i="86"/>
  <c r="U206" i="86"/>
  <c r="Z195" i="86"/>
  <c r="T193" i="86"/>
  <c r="R185" i="86"/>
  <c r="V209" i="86"/>
  <c r="O134" i="86"/>
  <c r="AF83" i="86"/>
  <c r="AF134" i="86"/>
  <c r="AG79" i="86"/>
  <c r="AG130" i="86"/>
  <c r="P130" i="86"/>
  <c r="W136" i="86"/>
  <c r="AN85" i="86"/>
  <c r="AN136" i="86"/>
  <c r="Y196" i="86"/>
  <c r="N209" i="86"/>
  <c r="Q192" i="86"/>
  <c r="P196" i="86"/>
  <c r="V201" i="86"/>
  <c r="R152" i="86"/>
  <c r="AI101" i="86"/>
  <c r="AI152" i="86"/>
  <c r="K149" i="86"/>
  <c r="AB98" i="86"/>
  <c r="AB149" i="86"/>
  <c r="W183" i="86"/>
  <c r="R205" i="86"/>
  <c r="AI104" i="86"/>
  <c r="AI155" i="86"/>
  <c r="R155" i="86"/>
  <c r="AQ90" i="86"/>
  <c r="AQ141" i="86"/>
  <c r="Z141" i="86"/>
  <c r="Z196" i="86"/>
  <c r="V195" i="86"/>
  <c r="AD86" i="86"/>
  <c r="AD137" i="86"/>
  <c r="M137" i="86"/>
  <c r="M192" i="86"/>
  <c r="O204" i="86"/>
  <c r="Z183" i="86"/>
  <c r="X201" i="86"/>
  <c r="S194" i="86"/>
  <c r="V147" i="86"/>
  <c r="V202" i="86"/>
  <c r="AM96" i="86"/>
  <c r="AM147" i="86"/>
  <c r="L201" i="86"/>
  <c r="P199" i="86"/>
  <c r="L143" i="86"/>
  <c r="L198" i="86"/>
  <c r="AC92" i="86"/>
  <c r="AC143" i="86"/>
  <c r="V142" i="86"/>
  <c r="AM91" i="86"/>
  <c r="AM142" i="86"/>
  <c r="AC91" i="86"/>
  <c r="AC142" i="86"/>
  <c r="L142" i="86"/>
  <c r="AG97" i="86"/>
  <c r="AG148" i="86"/>
  <c r="P148" i="86"/>
  <c r="P203" i="86"/>
  <c r="AK95" i="86"/>
  <c r="AK146" i="86"/>
  <c r="T146" i="86"/>
  <c r="L144" i="86"/>
  <c r="AC93" i="86"/>
  <c r="AC144" i="86"/>
  <c r="AH87" i="86"/>
  <c r="AH138" i="86"/>
  <c r="Q138" i="86"/>
  <c r="V137" i="86"/>
  <c r="AM86" i="86"/>
  <c r="AM137" i="86"/>
  <c r="W188" i="86"/>
  <c r="W194" i="86"/>
  <c r="S132" i="86"/>
  <c r="AJ81" i="86"/>
  <c r="AJ132" i="86"/>
  <c r="Y201" i="86"/>
  <c r="O190" i="86"/>
  <c r="Z184" i="86"/>
  <c r="AA184" i="86"/>
  <c r="N194" i="86"/>
  <c r="AA194" i="86"/>
  <c r="Z137" i="86"/>
  <c r="AQ86" i="86"/>
  <c r="AQ137" i="86"/>
  <c r="N137" i="86"/>
  <c r="AE86" i="86"/>
  <c r="AE137" i="86"/>
  <c r="AP85" i="86"/>
  <c r="AP136" i="86"/>
  <c r="Y136" i="86"/>
  <c r="Y191" i="86"/>
  <c r="U136" i="86"/>
  <c r="U191" i="86"/>
  <c r="AL85" i="86"/>
  <c r="AL136" i="86"/>
  <c r="AM84" i="86"/>
  <c r="AM135" i="86"/>
  <c r="V135" i="86"/>
  <c r="Q135" i="86"/>
  <c r="AH84" i="86"/>
  <c r="AH135" i="86"/>
  <c r="V183" i="86"/>
  <c r="W202" i="86"/>
  <c r="AK94" i="86"/>
  <c r="AK145" i="86"/>
  <c r="T145" i="86"/>
  <c r="T141" i="86"/>
  <c r="AK90" i="86"/>
  <c r="AK141" i="86"/>
  <c r="R195" i="86"/>
  <c r="S138" i="86"/>
  <c r="AJ87" i="86"/>
  <c r="AJ138" i="86"/>
  <c r="Q128" i="86"/>
  <c r="Q183" i="86"/>
  <c r="AH77" i="86"/>
  <c r="AH128" i="86"/>
  <c r="T126" i="86"/>
  <c r="AK75" i="86"/>
  <c r="AK126" i="86"/>
  <c r="T183" i="86"/>
  <c r="X196" i="86"/>
  <c r="Y208" i="86"/>
  <c r="AI87" i="86"/>
  <c r="AI138" i="86"/>
  <c r="R138" i="86"/>
  <c r="R193" i="86"/>
  <c r="AL77" i="86"/>
  <c r="AL128" i="86"/>
  <c r="U128" i="86"/>
  <c r="T185" i="86"/>
  <c r="X193" i="86"/>
  <c r="V207" i="86"/>
  <c r="P206" i="86"/>
  <c r="S203" i="86"/>
  <c r="AG96" i="86"/>
  <c r="AG147" i="86"/>
  <c r="P147" i="86"/>
  <c r="P202" i="86"/>
  <c r="AK86" i="86"/>
  <c r="AK137" i="86"/>
  <c r="T137" i="86"/>
  <c r="R131" i="86"/>
  <c r="AI80" i="86"/>
  <c r="AI131" i="86"/>
  <c r="K152" i="86"/>
  <c r="K207" i="86"/>
  <c r="AB101" i="86"/>
  <c r="AB152" i="86"/>
  <c r="P145" i="86"/>
  <c r="AG94" i="86"/>
  <c r="AG145" i="86"/>
  <c r="W197" i="86"/>
  <c r="V181" i="86"/>
  <c r="AA205" i="86"/>
  <c r="R192" i="86"/>
  <c r="O131" i="86"/>
  <c r="AF80" i="86"/>
  <c r="AF131" i="86"/>
  <c r="Y154" i="86"/>
  <c r="Y209" i="86"/>
  <c r="AP103" i="86"/>
  <c r="AP154" i="86"/>
  <c r="R209" i="86"/>
  <c r="V151" i="86"/>
  <c r="AM100" i="86"/>
  <c r="AM151" i="86"/>
  <c r="Y184" i="86"/>
  <c r="P187" i="86"/>
  <c r="Q204" i="86"/>
  <c r="Q186" i="86"/>
  <c r="T190" i="86"/>
  <c r="X197" i="86"/>
  <c r="M155" i="86"/>
  <c r="AD104" i="86"/>
  <c r="AD155" i="86"/>
  <c r="Y147" i="86"/>
  <c r="AP96" i="86"/>
  <c r="AP147" i="86"/>
  <c r="O195" i="86"/>
  <c r="AM94" i="86"/>
  <c r="AM145" i="86"/>
  <c r="V145" i="86"/>
  <c r="V200" i="86"/>
  <c r="L202" i="86"/>
  <c r="V199" i="86"/>
  <c r="W206" i="86"/>
  <c r="T197" i="86"/>
  <c r="Y185" i="86"/>
  <c r="AE79" i="86"/>
  <c r="AE130" i="86"/>
  <c r="N130" i="86"/>
  <c r="N185" i="86"/>
  <c r="R203" i="86"/>
  <c r="R145" i="86"/>
  <c r="R200" i="86"/>
  <c r="AI94" i="86"/>
  <c r="AI145" i="86"/>
  <c r="W199" i="86"/>
  <c r="Z197" i="86"/>
  <c r="Y140" i="86"/>
  <c r="Y195" i="86"/>
  <c r="AA195" i="86"/>
  <c r="AP89" i="86"/>
  <c r="AP140" i="86"/>
  <c r="P188" i="86"/>
  <c r="O198" i="86"/>
  <c r="Y193" i="86"/>
  <c r="U185" i="86"/>
  <c r="U200" i="86"/>
  <c r="X194" i="86"/>
  <c r="Y194" i="86"/>
  <c r="V189" i="86"/>
  <c r="T143" i="86"/>
  <c r="AK92" i="86"/>
  <c r="AK143" i="86"/>
  <c r="S197" i="86"/>
  <c r="V125" i="86"/>
  <c r="V180" i="86"/>
  <c r="AA180" i="86"/>
  <c r="AM74" i="86"/>
  <c r="AM125" i="86"/>
  <c r="X154" i="86"/>
  <c r="AO103" i="86"/>
  <c r="AO154" i="86"/>
  <c r="X206" i="86"/>
  <c r="U148" i="86"/>
  <c r="AL97" i="86"/>
  <c r="AL148" i="86"/>
  <c r="N135" i="86"/>
  <c r="N190" i="86"/>
  <c r="AE84" i="86"/>
  <c r="AE135" i="86"/>
  <c r="S188" i="86"/>
  <c r="Y210" i="86"/>
  <c r="J207" i="86"/>
  <c r="N186" i="86"/>
  <c r="Q206" i="86"/>
  <c r="O191" i="86"/>
  <c r="Y183" i="86"/>
  <c r="AO97" i="86"/>
  <c r="AO148" i="86"/>
  <c r="X148" i="86"/>
  <c r="X203" i="86"/>
  <c r="O188" i="86"/>
  <c r="AN75" i="86"/>
  <c r="AN126" i="86"/>
  <c r="W126" i="86"/>
  <c r="W181" i="86"/>
  <c r="X186" i="86"/>
  <c r="N198" i="86"/>
  <c r="S202" i="86"/>
  <c r="AL102" i="86"/>
  <c r="AL153" i="86"/>
  <c r="U153" i="86"/>
  <c r="AO79" i="86"/>
  <c r="AO130" i="86"/>
  <c r="X130" i="86"/>
  <c r="X185" i="86"/>
  <c r="S185" i="86"/>
  <c r="U192" i="86"/>
  <c r="Z194" i="86"/>
  <c r="AE98" i="86"/>
  <c r="AE149" i="86"/>
  <c r="N149" i="86"/>
  <c r="N204" i="86"/>
  <c r="R135" i="86"/>
  <c r="R190" i="86"/>
  <c r="AI84" i="86"/>
  <c r="AI135" i="86"/>
  <c r="AI82" i="86"/>
  <c r="AI133" i="86"/>
  <c r="R133" i="86"/>
  <c r="R188" i="86"/>
  <c r="AM92" i="86"/>
  <c r="AM143" i="86"/>
  <c r="V143" i="86"/>
  <c r="AE82" i="86"/>
  <c r="AE133" i="86"/>
  <c r="N188" i="86"/>
  <c r="AA188" i="86"/>
  <c r="L155" i="86"/>
  <c r="L210" i="86"/>
  <c r="AC104" i="86"/>
  <c r="AC155" i="86"/>
  <c r="M149" i="86"/>
  <c r="AD98" i="86"/>
  <c r="AD149" i="86"/>
  <c r="Z198" i="86"/>
  <c r="AC98" i="86"/>
  <c r="AC149" i="86"/>
  <c r="L204" i="86"/>
  <c r="Q209" i="86"/>
  <c r="AC102" i="86"/>
  <c r="AC153" i="86"/>
  <c r="L208" i="86"/>
  <c r="AN86" i="86"/>
  <c r="AN137" i="86"/>
  <c r="W192" i="86"/>
  <c r="M83" i="18"/>
  <c r="M81" i="18"/>
  <c r="M69" i="18"/>
  <c r="M373" i="18"/>
  <c r="M73" i="18"/>
  <c r="M411" i="18"/>
  <c r="AY158" i="18"/>
  <c r="V214" i="18"/>
  <c r="AY269" i="18"/>
  <c r="W293" i="18"/>
  <c r="W147" i="18"/>
  <c r="AY249" i="18"/>
  <c r="V295" i="18"/>
  <c r="W358" i="18"/>
  <c r="U12" i="17"/>
  <c r="AY162" i="18"/>
  <c r="W287" i="18"/>
  <c r="AY273" i="18"/>
  <c r="V293" i="18"/>
  <c r="V147" i="18"/>
  <c r="AY303" i="18"/>
  <c r="Q296" i="18"/>
  <c r="V358" i="18"/>
  <c r="T12" i="17"/>
  <c r="AY166" i="18"/>
  <c r="V287" i="18"/>
  <c r="M296" i="18"/>
  <c r="Q293" i="18"/>
  <c r="M147" i="18"/>
  <c r="AY411" i="18"/>
  <c r="M295" i="18"/>
  <c r="Q358" i="18"/>
  <c r="N12" i="17"/>
  <c r="V223" i="18"/>
  <c r="AY156" i="18"/>
  <c r="AY179" i="18"/>
  <c r="AY258" i="18"/>
  <c r="M151" i="18"/>
  <c r="AY297" i="18"/>
  <c r="AY343" i="18"/>
  <c r="Q294" i="18"/>
  <c r="U13" i="17"/>
  <c r="L30" i="17"/>
  <c r="AY182" i="18"/>
  <c r="M36" i="18"/>
  <c r="W362" i="18"/>
  <c r="AY406" i="18"/>
  <c r="V141" i="18"/>
  <c r="AY67" i="18"/>
  <c r="M365" i="18"/>
  <c r="AY401" i="18"/>
  <c r="N14" i="17"/>
  <c r="AY187" i="18"/>
  <c r="W142" i="18"/>
  <c r="AY385" i="18"/>
  <c r="AY197" i="18"/>
  <c r="M142" i="18"/>
  <c r="AY407" i="18"/>
  <c r="AY199" i="18"/>
  <c r="Q142" i="18"/>
  <c r="AY381" i="18"/>
  <c r="M405" i="18"/>
  <c r="M403" i="18"/>
  <c r="M397" i="18"/>
  <c r="M401" i="18"/>
  <c r="M89" i="18"/>
  <c r="AY190" i="18"/>
  <c r="W36" i="18"/>
  <c r="Q362" i="18"/>
  <c r="AY304" i="18"/>
  <c r="Q141" i="18"/>
  <c r="V221" i="18"/>
  <c r="AY379" i="18"/>
  <c r="U15" i="17"/>
  <c r="T16" i="17"/>
  <c r="AY194" i="18"/>
  <c r="V36" i="18"/>
  <c r="M219" i="18"/>
  <c r="AY308" i="18"/>
  <c r="W141" i="18"/>
  <c r="M221" i="18"/>
  <c r="AY392" i="18"/>
  <c r="T15" i="17"/>
  <c r="L16" i="17"/>
  <c r="AY198" i="18"/>
  <c r="W153" i="18"/>
  <c r="Q219" i="18"/>
  <c r="AY312" i="18"/>
  <c r="AY299" i="18"/>
  <c r="Q221" i="18"/>
  <c r="AY236" i="18"/>
  <c r="N15" i="17"/>
  <c r="N16" i="17"/>
  <c r="V32" i="18"/>
  <c r="AY188" i="18"/>
  <c r="AY195" i="18"/>
  <c r="W288" i="18"/>
  <c r="AY55" i="18"/>
  <c r="AY77" i="18"/>
  <c r="AY393" i="18"/>
  <c r="V368" i="18"/>
  <c r="U21" i="17"/>
  <c r="AY247" i="18"/>
  <c r="W286" i="18"/>
  <c r="AY382" i="18"/>
  <c r="AY336" i="18"/>
  <c r="W38" i="18"/>
  <c r="M30" i="18"/>
  <c r="V363" i="18"/>
  <c r="T23" i="17"/>
  <c r="N18" i="17"/>
  <c r="M40" i="18"/>
  <c r="AY257" i="18"/>
  <c r="M366" i="18"/>
  <c r="U19" i="17"/>
  <c r="W40" i="18"/>
  <c r="AY265" i="18"/>
  <c r="AY81" i="18"/>
  <c r="T19" i="17"/>
  <c r="V144" i="18"/>
  <c r="V296" i="18"/>
  <c r="AY85" i="18"/>
  <c r="L19" i="17"/>
  <c r="M45" i="18"/>
  <c r="M415" i="18"/>
  <c r="M49" i="18"/>
  <c r="M71" i="18"/>
  <c r="AD294" i="18"/>
  <c r="Q145" i="18"/>
  <c r="AY263" i="18"/>
  <c r="Q286" i="18"/>
  <c r="Q216" i="18"/>
  <c r="AY400" i="18"/>
  <c r="M38" i="18"/>
  <c r="W35" i="18"/>
  <c r="M363" i="18"/>
  <c r="U11" i="17"/>
  <c r="U20" i="17"/>
  <c r="W145" i="18"/>
  <c r="AY271" i="18"/>
  <c r="AY402" i="18"/>
  <c r="W216" i="18"/>
  <c r="AY416" i="18"/>
  <c r="Q38" i="18"/>
  <c r="V35" i="18"/>
  <c r="AY373" i="18"/>
  <c r="T11" i="17"/>
  <c r="N20" i="17"/>
  <c r="V145" i="18"/>
  <c r="Q29" i="18"/>
  <c r="W33" i="18"/>
  <c r="V216" i="18"/>
  <c r="W367" i="18"/>
  <c r="AY53" i="18"/>
  <c r="Q35" i="18"/>
  <c r="AY405" i="18"/>
  <c r="N11" i="17"/>
  <c r="T20" i="17"/>
  <c r="AY44" i="18"/>
  <c r="AY259" i="18"/>
  <c r="V212" i="18"/>
  <c r="W364" i="18"/>
  <c r="AY49" i="18"/>
  <c r="V220" i="18"/>
  <c r="AY334" i="18"/>
  <c r="AY332" i="18"/>
  <c r="U29" i="17"/>
  <c r="W144" i="18"/>
  <c r="AY42" i="18"/>
  <c r="V150" i="18"/>
  <c r="M224" i="18"/>
  <c r="AY378" i="18"/>
  <c r="V142" i="18"/>
  <c r="V152" i="18"/>
  <c r="Q359" i="18"/>
  <c r="N19" i="17"/>
  <c r="N22" i="17"/>
  <c r="M31" i="18"/>
  <c r="W224" i="18"/>
  <c r="M146" i="18"/>
  <c r="U17" i="17"/>
  <c r="M32" i="18"/>
  <c r="V224" i="18"/>
  <c r="AY234" i="18"/>
  <c r="T25" i="17"/>
  <c r="Q32" i="18"/>
  <c r="AY398" i="18"/>
  <c r="AY51" i="18"/>
  <c r="U25" i="17"/>
  <c r="M413" i="18"/>
  <c r="M417" i="18"/>
  <c r="M79" i="18"/>
  <c r="M407" i="18"/>
  <c r="M409" i="18"/>
  <c r="Q31" i="18"/>
  <c r="AY176" i="18"/>
  <c r="AY189" i="18"/>
  <c r="AY274" i="18"/>
  <c r="W356" i="18"/>
  <c r="Q366" i="18"/>
  <c r="W215" i="18"/>
  <c r="AY325" i="18"/>
  <c r="T21" i="17"/>
  <c r="W31" i="18"/>
  <c r="AY180" i="18"/>
  <c r="AY191" i="18"/>
  <c r="M288" i="18"/>
  <c r="M356" i="18"/>
  <c r="AY380" i="18"/>
  <c r="AY232" i="18"/>
  <c r="AY330" i="18"/>
  <c r="N21" i="17"/>
  <c r="V31" i="18"/>
  <c r="AY184" i="18"/>
  <c r="AY193" i="18"/>
  <c r="Q288" i="18"/>
  <c r="V356" i="18"/>
  <c r="AY73" i="18"/>
  <c r="AY305" i="18"/>
  <c r="AY346" i="18"/>
  <c r="L21" i="17"/>
  <c r="AY202" i="18"/>
  <c r="M153" i="18"/>
  <c r="W219" i="18"/>
  <c r="AY322" i="18"/>
  <c r="AY41" i="18"/>
  <c r="AY242" i="18"/>
  <c r="AY329" i="18"/>
  <c r="L15" i="17"/>
  <c r="L18" i="17"/>
  <c r="M381" i="18"/>
  <c r="M77" i="18"/>
  <c r="M377" i="18"/>
  <c r="W39" i="18"/>
  <c r="AY323" i="18"/>
  <c r="M357" i="18"/>
  <c r="AY415" i="18"/>
  <c r="M143" i="18"/>
  <c r="AY331" i="18"/>
  <c r="W357" i="18"/>
  <c r="AY320" i="18"/>
  <c r="V143" i="18"/>
  <c r="AY333" i="18"/>
  <c r="V357" i="18"/>
  <c r="AY389" i="18"/>
  <c r="Q292" i="18"/>
  <c r="AY157" i="18"/>
  <c r="Q361" i="18"/>
  <c r="AY397" i="18"/>
  <c r="L27" i="17"/>
  <c r="AY388" i="18"/>
  <c r="Q40" i="18"/>
  <c r="AY270" i="18"/>
  <c r="V37" i="18"/>
  <c r="V290" i="18"/>
  <c r="N9" i="17"/>
  <c r="AY84" i="18"/>
  <c r="Q356" i="18"/>
  <c r="U22" i="17"/>
  <c r="AY154" i="18"/>
  <c r="AY61" i="18"/>
  <c r="T22" i="17"/>
  <c r="AY174" i="18"/>
  <c r="AY383" i="18"/>
  <c r="U24" i="17"/>
  <c r="V149" i="18"/>
  <c r="AY386" i="18"/>
  <c r="AY59" i="18"/>
  <c r="L25" i="17"/>
  <c r="AY186" i="18"/>
  <c r="V364" i="18"/>
  <c r="AY246" i="18"/>
  <c r="U16" i="17"/>
  <c r="AY241" i="18"/>
  <c r="Q234" i="18"/>
  <c r="BA242" i="18"/>
  <c r="X229" i="18"/>
  <c r="BD67" i="18"/>
  <c r="BD231" i="18"/>
  <c r="AA287" i="18"/>
  <c r="BD377" i="18"/>
  <c r="X170" i="18"/>
  <c r="BA271" i="18"/>
  <c r="AA243" i="18"/>
  <c r="M85" i="18"/>
  <c r="M399" i="18"/>
  <c r="M393" i="18"/>
  <c r="Q144" i="18"/>
  <c r="Q150" i="18"/>
  <c r="AY410" i="18"/>
  <c r="AY230" i="18"/>
  <c r="U27" i="17"/>
  <c r="M144" i="18"/>
  <c r="M150" i="18"/>
  <c r="W361" i="18"/>
  <c r="AY327" i="18"/>
  <c r="T27" i="17"/>
  <c r="V292" i="18"/>
  <c r="AY155" i="18"/>
  <c r="M361" i="18"/>
  <c r="AY371" i="18"/>
  <c r="N27" i="17"/>
  <c r="AY76" i="18"/>
  <c r="AY237" i="18"/>
  <c r="AY396" i="18"/>
  <c r="Q218" i="18"/>
  <c r="L10" i="17"/>
  <c r="W223" i="18"/>
  <c r="Q214" i="18"/>
  <c r="M360" i="18"/>
  <c r="AY75" i="18"/>
  <c r="V213" i="18"/>
  <c r="L17" i="17"/>
  <c r="W29" i="18"/>
  <c r="W37" i="18"/>
  <c r="V29" i="18"/>
  <c r="M37" i="18"/>
  <c r="AY46" i="18"/>
  <c r="AY47" i="18"/>
  <c r="AY178" i="18"/>
  <c r="Q360" i="18"/>
  <c r="AY409" i="18"/>
  <c r="T14" i="17"/>
  <c r="AY70" i="18"/>
  <c r="AY300" i="18"/>
  <c r="AY377" i="18"/>
  <c r="U26" i="17"/>
  <c r="V215" i="18"/>
  <c r="Q166" i="18"/>
  <c r="Q176" i="18"/>
  <c r="BA299" i="18"/>
  <c r="Q76" i="18"/>
  <c r="Q308" i="18"/>
  <c r="AA67" i="18"/>
  <c r="AA191" i="18"/>
  <c r="BD47" i="18"/>
  <c r="AA377" i="18"/>
  <c r="X413" i="18"/>
  <c r="X271" i="18"/>
  <c r="AX268" i="18"/>
  <c r="AX254" i="18"/>
  <c r="M75" i="18"/>
  <c r="M61" i="18"/>
  <c r="AX260" i="18"/>
  <c r="M53" i="18"/>
  <c r="AX264" i="18"/>
  <c r="M385" i="18"/>
  <c r="AY50" i="18"/>
  <c r="W360" i="18"/>
  <c r="Q290" i="18"/>
  <c r="T24" i="17"/>
  <c r="AY54" i="18"/>
  <c r="M364" i="18"/>
  <c r="AY311" i="18"/>
  <c r="L24" i="17"/>
  <c r="AY58" i="18"/>
  <c r="Q364" i="18"/>
  <c r="AY317" i="18"/>
  <c r="N24" i="17"/>
  <c r="Q143" i="18"/>
  <c r="V367" i="18"/>
  <c r="AY238" i="18"/>
  <c r="AY74" i="18"/>
  <c r="AY240" i="18"/>
  <c r="AY89" i="18"/>
  <c r="AY298" i="18"/>
  <c r="M215" i="18"/>
  <c r="V288" i="18"/>
  <c r="L12" i="17"/>
  <c r="W290" i="18"/>
  <c r="M292" i="18"/>
  <c r="V361" i="18"/>
  <c r="AY302" i="18"/>
  <c r="AY48" i="18"/>
  <c r="AY65" i="18"/>
  <c r="AY417" i="18"/>
  <c r="M389" i="18"/>
  <c r="M41" i="18"/>
  <c r="Q148" i="18"/>
  <c r="AY225" i="18"/>
  <c r="AY83" i="18"/>
  <c r="T13" i="17"/>
  <c r="W148" i="18"/>
  <c r="AY229" i="18"/>
  <c r="AY87" i="18"/>
  <c r="N13" i="17"/>
  <c r="V148" i="18"/>
  <c r="AY233" i="18"/>
  <c r="AY169" i="18"/>
  <c r="L13" i="17"/>
  <c r="AY170" i="18"/>
  <c r="W291" i="18"/>
  <c r="AY43" i="18"/>
  <c r="L14" i="17"/>
  <c r="W32" i="18"/>
  <c r="AY201" i="18"/>
  <c r="Q28" i="18"/>
  <c r="AY244" i="18"/>
  <c r="T10" i="17"/>
  <c r="AY370" i="18"/>
  <c r="AY192" i="18"/>
  <c r="W295" i="18"/>
  <c r="AY374" i="18"/>
  <c r="AY203" i="18"/>
  <c r="M290" i="18"/>
  <c r="V362" i="18"/>
  <c r="W365" i="18"/>
  <c r="M286" i="18"/>
  <c r="Q69" i="18"/>
  <c r="X321" i="18"/>
  <c r="BA380" i="18"/>
  <c r="BA245" i="18"/>
  <c r="X220" i="18"/>
  <c r="AA47" i="18"/>
  <c r="X52" i="18"/>
  <c r="Q80" i="18"/>
  <c r="X54" i="18"/>
  <c r="X234" i="18"/>
  <c r="AA200" i="18"/>
  <c r="AA327" i="18"/>
  <c r="BD171" i="18"/>
  <c r="X75" i="18"/>
  <c r="X261" i="18"/>
  <c r="X341" i="18"/>
  <c r="AA177" i="18"/>
  <c r="BA163" i="18"/>
  <c r="V286" i="18"/>
  <c r="L28" i="17"/>
  <c r="Q182" i="18"/>
  <c r="AA165" i="18"/>
  <c r="BA255" i="18"/>
  <c r="BD69" i="18"/>
  <c r="X396" i="18"/>
  <c r="BA44" i="18"/>
  <c r="X272" i="18"/>
  <c r="AA417" i="18"/>
  <c r="AA302" i="18"/>
  <c r="Q262" i="18"/>
  <c r="AA87" i="18"/>
  <c r="BA240" i="18"/>
  <c r="BA200" i="18"/>
  <c r="X291" i="18"/>
  <c r="X63" i="18"/>
  <c r="M65" i="18"/>
  <c r="AY250" i="18"/>
  <c r="V359" i="18"/>
  <c r="AY243" i="18"/>
  <c r="M285" i="18"/>
  <c r="L8" i="17"/>
  <c r="AY256" i="18"/>
  <c r="Q33" i="18"/>
  <c r="Q146" i="18"/>
  <c r="L26" i="17"/>
  <c r="AY261" i="18"/>
  <c r="V146" i="18"/>
  <c r="T7" i="17"/>
  <c r="AY272" i="18"/>
  <c r="AY403" i="18"/>
  <c r="M287" i="18"/>
  <c r="U14" i="17"/>
  <c r="AY159" i="18"/>
  <c r="M222" i="18"/>
  <c r="AY340" i="18"/>
  <c r="V294" i="18"/>
  <c r="Q71" i="18"/>
  <c r="AA195" i="18"/>
  <c r="AA68" i="18"/>
  <c r="X56" i="18"/>
  <c r="X83" i="18"/>
  <c r="X338" i="18"/>
  <c r="AA152" i="18"/>
  <c r="AA273" i="18"/>
  <c r="BD240" i="18"/>
  <c r="BA305" i="18"/>
  <c r="AA291" i="18"/>
  <c r="X41" i="18"/>
  <c r="Q52" i="18"/>
  <c r="AA286" i="18"/>
  <c r="BD158" i="18"/>
  <c r="X346" i="18"/>
  <c r="Q357" i="18"/>
  <c r="BA401" i="18"/>
  <c r="BA371" i="18"/>
  <c r="X193" i="18"/>
  <c r="AA236" i="18"/>
  <c r="Q391" i="18"/>
  <c r="Q64" i="18"/>
  <c r="BD54" i="18"/>
  <c r="X391" i="18"/>
  <c r="X176" i="18"/>
  <c r="X389" i="18"/>
  <c r="X399" i="18"/>
  <c r="X39" i="18"/>
  <c r="AA313" i="18"/>
  <c r="AA163" i="18"/>
  <c r="BD41" i="18"/>
  <c r="X319" i="18"/>
  <c r="X158" i="18"/>
  <c r="BA320" i="18"/>
  <c r="Q75" i="18"/>
  <c r="AA35" i="18"/>
  <c r="AA289" i="18"/>
  <c r="BD182" i="18"/>
  <c r="AY414" i="18"/>
  <c r="Q232" i="18"/>
  <c r="Q159" i="18"/>
  <c r="X363" i="18"/>
  <c r="AA229" i="18"/>
  <c r="Q163" i="18"/>
  <c r="AA272" i="18"/>
  <c r="X32" i="18"/>
  <c r="AA187" i="18"/>
  <c r="X273" i="18"/>
  <c r="BA324" i="18"/>
  <c r="Q260" i="18"/>
  <c r="AA379" i="18"/>
  <c r="BD230" i="18"/>
  <c r="BA386" i="18"/>
  <c r="AA53" i="18"/>
  <c r="BD250" i="18"/>
  <c r="X33" i="18"/>
  <c r="X227" i="18"/>
  <c r="AY344" i="18"/>
  <c r="Q53" i="18"/>
  <c r="X178" i="18"/>
  <c r="X147" i="18"/>
  <c r="X212" i="18"/>
  <c r="AA315" i="18"/>
  <c r="Q378" i="18"/>
  <c r="X264" i="18"/>
  <c r="BD387" i="18"/>
  <c r="AA79" i="18"/>
  <c r="AA388" i="18"/>
  <c r="X241" i="18"/>
  <c r="X72" i="18"/>
  <c r="AA294" i="18"/>
  <c r="Q374" i="18"/>
  <c r="BA42" i="18"/>
  <c r="BD225" i="18"/>
  <c r="AA248" i="18"/>
  <c r="AA221" i="18"/>
  <c r="V38" i="18"/>
  <c r="Q318" i="18"/>
  <c r="X223" i="18"/>
  <c r="BA65" i="18"/>
  <c r="X153" i="18"/>
  <c r="X155" i="18"/>
  <c r="AY412" i="18"/>
  <c r="Q237" i="18"/>
  <c r="Q45" i="18"/>
  <c r="X195" i="18"/>
  <c r="BD242" i="18"/>
  <c r="X68" i="18"/>
  <c r="X219" i="18"/>
  <c r="X364" i="18"/>
  <c r="BA47" i="18"/>
  <c r="BA267" i="18"/>
  <c r="Q271" i="18"/>
  <c r="AA260" i="18"/>
  <c r="BA168" i="18"/>
  <c r="BA410" i="18"/>
  <c r="AA90" i="18"/>
  <c r="BD239" i="18"/>
  <c r="AA296" i="18"/>
  <c r="BA269" i="18"/>
  <c r="X336" i="18"/>
  <c r="X313" i="18"/>
  <c r="AA59" i="18"/>
  <c r="AY245" i="18"/>
  <c r="Q162" i="18"/>
  <c r="X326" i="18"/>
  <c r="AA344" i="18"/>
  <c r="AA338" i="18"/>
  <c r="AA142" i="18"/>
  <c r="AA85" i="18"/>
  <c r="BA179" i="18"/>
  <c r="X328" i="18"/>
  <c r="X30" i="18"/>
  <c r="BA302" i="18"/>
  <c r="BA260" i="18"/>
  <c r="BA162" i="18"/>
  <c r="BD386" i="18"/>
  <c r="X405" i="18"/>
  <c r="BA297" i="18"/>
  <c r="BD374" i="18"/>
  <c r="X61" i="18"/>
  <c r="AA166" i="18"/>
  <c r="BD50" i="18"/>
  <c r="X290" i="18"/>
  <c r="AA38" i="18"/>
  <c r="BD161" i="18"/>
  <c r="BA334" i="18"/>
  <c r="AA73" i="18"/>
  <c r="AA55" i="18"/>
  <c r="X329" i="18"/>
  <c r="X412" i="18"/>
  <c r="AY80" i="18"/>
  <c r="AA326" i="18"/>
  <c r="AD357" i="18"/>
  <c r="M149" i="18"/>
  <c r="Q34" i="18"/>
  <c r="W284" i="18"/>
  <c r="AY173" i="18"/>
  <c r="W220" i="18"/>
  <c r="T28" i="17"/>
  <c r="W149" i="18"/>
  <c r="W151" i="18"/>
  <c r="W294" i="18"/>
  <c r="W296" i="18"/>
  <c r="M35" i="18"/>
  <c r="AY56" i="18"/>
  <c r="AY315" i="18"/>
  <c r="Q289" i="18"/>
  <c r="T26" i="17"/>
  <c r="M367" i="18"/>
  <c r="M359" i="18"/>
  <c r="W150" i="18"/>
  <c r="M362" i="18"/>
  <c r="AY387" i="18"/>
  <c r="AY418" i="18"/>
  <c r="U9" i="17"/>
  <c r="L9" i="17"/>
  <c r="Q371" i="18"/>
  <c r="X316" i="18"/>
  <c r="BA229" i="18"/>
  <c r="X344" i="18"/>
  <c r="BA83" i="18"/>
  <c r="BA52" i="18"/>
  <c r="Q50" i="18"/>
  <c r="X360" i="18"/>
  <c r="X90" i="18"/>
  <c r="X305" i="18"/>
  <c r="BD318" i="18"/>
  <c r="AA86" i="18"/>
  <c r="BA261" i="18"/>
  <c r="AA292" i="18"/>
  <c r="BA306" i="18"/>
  <c r="BA59" i="18"/>
  <c r="W213" i="18"/>
  <c r="Q403" i="18"/>
  <c r="X401" i="18"/>
  <c r="X371" i="18"/>
  <c r="BA396" i="18"/>
  <c r="BD236" i="18"/>
  <c r="BD52" i="18"/>
  <c r="Q405" i="18"/>
  <c r="BA187" i="18"/>
  <c r="Q412" i="18"/>
  <c r="X240" i="18"/>
  <c r="X200" i="18"/>
  <c r="BA389" i="18"/>
  <c r="BA399" i="18"/>
  <c r="BA253" i="18"/>
  <c r="AA342" i="18"/>
  <c r="BD163" i="18"/>
  <c r="AA41" i="18"/>
  <c r="AA329" i="18"/>
  <c r="X36" i="18"/>
  <c r="X320" i="18"/>
  <c r="Q188" i="18"/>
  <c r="BA337" i="18"/>
  <c r="AA224" i="18"/>
  <c r="AA196" i="18"/>
  <c r="AY328" i="18"/>
  <c r="Q339" i="18"/>
  <c r="BA309" i="18"/>
  <c r="Q305" i="18"/>
  <c r="AA268" i="18"/>
  <c r="BD167" i="18"/>
  <c r="X370" i="18"/>
  <c r="BA161" i="18"/>
  <c r="Q415" i="18"/>
  <c r="AA409" i="18"/>
  <c r="BA273" i="18"/>
  <c r="X317" i="18"/>
  <c r="BA154" i="18"/>
  <c r="BD379" i="18"/>
  <c r="X60" i="18"/>
  <c r="BD249" i="18"/>
  <c r="Q184" i="18"/>
  <c r="AA250" i="18"/>
  <c r="BD49" i="18"/>
  <c r="AA198" i="18"/>
  <c r="AY319" i="18"/>
  <c r="Q414" i="18"/>
  <c r="Q341" i="18"/>
  <c r="X226" i="18"/>
  <c r="Q372" i="18"/>
  <c r="BD315" i="18"/>
  <c r="AA232" i="18"/>
  <c r="AA403" i="18"/>
  <c r="X417" i="18"/>
  <c r="AA387" i="18"/>
  <c r="Q274" i="18"/>
  <c r="BD376" i="18"/>
  <c r="X150" i="18"/>
  <c r="BA72" i="18"/>
  <c r="Q87" i="18"/>
  <c r="AA404" i="18"/>
  <c r="X265" i="18"/>
  <c r="AA225" i="18"/>
  <c r="X356" i="18"/>
  <c r="AA320" i="18"/>
  <c r="V30" i="18"/>
  <c r="Q63" i="18"/>
  <c r="Q73" i="18"/>
  <c r="Q377" i="18"/>
  <c r="X65" i="18"/>
  <c r="BA156" i="18"/>
  <c r="BA173" i="18"/>
  <c r="BA164" i="18"/>
  <c r="AY342" i="18"/>
  <c r="Q264" i="18"/>
  <c r="X62" i="18"/>
  <c r="BA195" i="18"/>
  <c r="Q395" i="18"/>
  <c r="BA68" i="18"/>
  <c r="BA67" i="18"/>
  <c r="BD44" i="18"/>
  <c r="X47" i="18"/>
  <c r="X267" i="18"/>
  <c r="X168" i="18"/>
  <c r="BA43" i="18"/>
  <c r="AA262" i="18"/>
  <c r="AA151" i="18"/>
  <c r="X340" i="18"/>
  <c r="AA58" i="18"/>
  <c r="BA336" i="18"/>
  <c r="AA308" i="18"/>
  <c r="X257" i="18"/>
  <c r="AY321" i="18"/>
  <c r="Q303" i="18"/>
  <c r="Q74" i="18"/>
  <c r="BA326" i="18"/>
  <c r="X231" i="18"/>
  <c r="V39" i="18"/>
  <c r="X378" i="18"/>
  <c r="Q266" i="18"/>
  <c r="X179" i="18"/>
  <c r="BA328" i="18"/>
  <c r="AA257" i="18"/>
  <c r="X302" i="18"/>
  <c r="X260" i="18"/>
  <c r="X162" i="18"/>
  <c r="AA288" i="18"/>
  <c r="BA169" i="18"/>
  <c r="X297" i="18"/>
  <c r="X288" i="18"/>
  <c r="BA61" i="18"/>
  <c r="BD166" i="18"/>
  <c r="AA144" i="18"/>
  <c r="BA51" i="18"/>
  <c r="AY79" i="18"/>
  <c r="AA161" i="18"/>
  <c r="X88" i="18"/>
  <c r="AA361" i="18"/>
  <c r="X66" i="18"/>
  <c r="X46" i="18"/>
  <c r="BA412" i="18"/>
  <c r="BA333" i="18"/>
  <c r="M87" i="18"/>
  <c r="M57" i="18"/>
  <c r="Q245" i="18"/>
  <c r="AY171" i="18"/>
  <c r="Q213" i="18"/>
  <c r="Q149" i="18"/>
  <c r="W217" i="18"/>
  <c r="Q291" i="18"/>
  <c r="L29" i="17"/>
  <c r="Q287" i="18"/>
  <c r="V34" i="18"/>
  <c r="AY375" i="18"/>
  <c r="AY318" i="18"/>
  <c r="W152" i="18"/>
  <c r="AY394" i="18"/>
  <c r="AY404" i="18"/>
  <c r="N26" i="17"/>
  <c r="M141" i="18"/>
  <c r="M148" i="18"/>
  <c r="Q186" i="18"/>
  <c r="X299" i="18"/>
  <c r="AA333" i="18"/>
  <c r="BD237" i="18"/>
  <c r="BA338" i="18"/>
  <c r="X368" i="18"/>
  <c r="AA284" i="18"/>
  <c r="BD179" i="18"/>
  <c r="AA171" i="18"/>
  <c r="AA399" i="18"/>
  <c r="BA341" i="18"/>
  <c r="X34" i="18"/>
  <c r="AY372" i="18"/>
  <c r="Q227" i="18"/>
  <c r="Q59" i="18"/>
  <c r="X145" i="18"/>
  <c r="X191" i="18"/>
  <c r="X287" i="18"/>
  <c r="BA335" i="18"/>
  <c r="AA368" i="18"/>
  <c r="AA43" i="18"/>
  <c r="BA176" i="18"/>
  <c r="X192" i="18"/>
  <c r="AA408" i="18"/>
  <c r="BD313" i="18"/>
  <c r="BA249" i="18"/>
  <c r="BA343" i="18"/>
  <c r="BA158" i="18"/>
  <c r="X233" i="18"/>
  <c r="BD246" i="18"/>
  <c r="X369" i="18"/>
  <c r="X294" i="18"/>
  <c r="AY369" i="18"/>
  <c r="Q322" i="18"/>
  <c r="AA226" i="18"/>
  <c r="AA145" i="18"/>
  <c r="Q67" i="18"/>
  <c r="AA216" i="18"/>
  <c r="AA175" i="18"/>
  <c r="X28" i="18"/>
  <c r="X324" i="18"/>
  <c r="BD164" i="18"/>
  <c r="BA55" i="18"/>
  <c r="X386" i="18"/>
  <c r="X181" i="18"/>
  <c r="AA375" i="18"/>
  <c r="BA227" i="18"/>
  <c r="M218" i="18"/>
  <c r="Q180" i="18"/>
  <c r="AA316" i="18"/>
  <c r="Q57" i="18"/>
  <c r="AA56" i="18"/>
  <c r="X367" i="18"/>
  <c r="BA264" i="18"/>
  <c r="AA218" i="18"/>
  <c r="BA345" i="18"/>
  <c r="BA241" i="18"/>
  <c r="X198" i="18"/>
  <c r="AA332" i="18"/>
  <c r="X42" i="18"/>
  <c r="X177" i="18"/>
  <c r="X89" i="18"/>
  <c r="W34" i="18"/>
  <c r="Q298" i="18"/>
  <c r="AA396" i="18"/>
  <c r="Q343" i="18"/>
  <c r="BA388" i="18"/>
  <c r="BA379" i="18"/>
  <c r="U23" i="17"/>
  <c r="Q300" i="18"/>
  <c r="Q332" i="18"/>
  <c r="X185" i="18"/>
  <c r="AA380" i="18"/>
  <c r="X69" i="18"/>
  <c r="Q65" i="18"/>
  <c r="X263" i="18"/>
  <c r="BA80" i="18"/>
  <c r="AA149" i="18"/>
  <c r="AA173" i="18"/>
  <c r="BD234" i="18"/>
  <c r="AA239" i="18"/>
  <c r="AA235" i="18"/>
  <c r="AA251" i="18"/>
  <c r="BA313" i="18"/>
  <c r="AA303" i="18"/>
  <c r="Q284" i="18"/>
  <c r="Q249" i="18"/>
  <c r="Q66" i="18"/>
  <c r="Q393" i="18"/>
  <c r="Q167" i="18"/>
  <c r="AA203" i="18"/>
  <c r="X186" i="18"/>
  <c r="AA84" i="18"/>
  <c r="X213" i="18"/>
  <c r="BA406" i="18"/>
  <c r="AA77" i="18"/>
  <c r="BA418" i="18"/>
  <c r="BA310" i="18"/>
  <c r="Q380" i="18"/>
  <c r="BA190" i="18"/>
  <c r="AA65" i="18"/>
  <c r="AA253" i="18"/>
  <c r="BA248" i="18"/>
  <c r="Q30" i="18"/>
  <c r="BA390" i="18"/>
  <c r="BD55" i="18"/>
  <c r="X292" i="18"/>
  <c r="AA306" i="18"/>
  <c r="Q251" i="18"/>
  <c r="AA364" i="18"/>
  <c r="AA393" i="18"/>
  <c r="X409" i="18"/>
  <c r="AA254" i="18"/>
  <c r="AA194" i="18"/>
  <c r="BD155" i="18"/>
  <c r="X244" i="18"/>
  <c r="AA81" i="18"/>
  <c r="AA45" i="18"/>
  <c r="X308" i="18"/>
  <c r="Q385" i="18"/>
  <c r="Q342" i="18"/>
  <c r="AA153" i="18"/>
  <c r="BA415" i="18"/>
  <c r="AA66" i="18"/>
  <c r="X143" i="18"/>
  <c r="Q172" i="18"/>
  <c r="Q160" i="18"/>
  <c r="Q202" i="18"/>
  <c r="Q325" i="18"/>
  <c r="AY64" i="18"/>
  <c r="W285" i="18"/>
  <c r="AY252" i="18"/>
  <c r="AY310" i="18"/>
  <c r="AY251" i="18"/>
  <c r="AY316" i="18"/>
  <c r="V40" i="18"/>
  <c r="AY69" i="18"/>
  <c r="AY185" i="18"/>
  <c r="Q215" i="18"/>
  <c r="Q153" i="18"/>
  <c r="V33" i="18"/>
  <c r="AY161" i="18"/>
  <c r="Q36" i="18"/>
  <c r="L7" i="17"/>
  <c r="L20" i="17"/>
  <c r="Q313" i="18"/>
  <c r="Q333" i="18"/>
  <c r="BA344" i="18"/>
  <c r="BD370" i="18"/>
  <c r="X381" i="18"/>
  <c r="X40" i="18"/>
  <c r="AA71" i="18"/>
  <c r="X339" i="18"/>
  <c r="BA75" i="18"/>
  <c r="AA274" i="18"/>
  <c r="BD177" i="18"/>
  <c r="X59" i="18"/>
  <c r="Q241" i="18"/>
  <c r="AA258" i="18"/>
  <c r="X232" i="18"/>
  <c r="AA266" i="18"/>
  <c r="AA406" i="18"/>
  <c r="Q170" i="18"/>
  <c r="AA154" i="18"/>
  <c r="X199" i="18"/>
  <c r="BA159" i="18"/>
  <c r="BD174" i="18"/>
  <c r="BA259" i="18"/>
  <c r="AA405" i="18"/>
  <c r="AA39" i="18"/>
  <c r="AA88" i="18"/>
  <c r="X315" i="18"/>
  <c r="X403" i="18"/>
  <c r="AA48" i="18"/>
  <c r="AY57" i="18"/>
  <c r="Q390" i="18"/>
  <c r="BD378" i="18"/>
  <c r="Q410" i="18"/>
  <c r="AA167" i="18"/>
  <c r="BD369" i="18"/>
  <c r="BD381" i="18"/>
  <c r="BA79" i="18"/>
  <c r="Q199" i="18"/>
  <c r="AA391" i="18"/>
  <c r="X238" i="18"/>
  <c r="X202" i="18"/>
  <c r="Q400" i="18"/>
  <c r="Q388" i="18"/>
  <c r="AA244" i="18"/>
  <c r="AY181" i="18"/>
  <c r="Q168" i="18"/>
  <c r="AA197" i="18"/>
  <c r="Q90" i="18"/>
  <c r="X258" i="18"/>
  <c r="BD232" i="18"/>
  <c r="Q344" i="18"/>
  <c r="AA32" i="18"/>
  <c r="AA28" i="18"/>
  <c r="BD324" i="18"/>
  <c r="BA196" i="18"/>
  <c r="AA339" i="18"/>
  <c r="BD159" i="18"/>
  <c r="AA57" i="18"/>
  <c r="X295" i="18"/>
  <c r="M39" i="18"/>
  <c r="Q194" i="18"/>
  <c r="Q81" i="18"/>
  <c r="Q340" i="18"/>
  <c r="BD172" i="18"/>
  <c r="BA331" i="18"/>
  <c r="AY338" i="18"/>
  <c r="Q267" i="18"/>
  <c r="BD299" i="18"/>
  <c r="Q187" i="18"/>
  <c r="Q394" i="18"/>
  <c r="AA394" i="18"/>
  <c r="AA37" i="18"/>
  <c r="BD384" i="18"/>
  <c r="Q174" i="18"/>
  <c r="AA162" i="18"/>
  <c r="X43" i="18"/>
  <c r="BD176" i="18"/>
  <c r="BA171" i="18"/>
  <c r="BD58" i="18"/>
  <c r="X325" i="18"/>
  <c r="AA366" i="18"/>
  <c r="AY253" i="18"/>
  <c r="Q299" i="18"/>
  <c r="Q336" i="18"/>
  <c r="BA53" i="18"/>
  <c r="U10" i="17"/>
  <c r="X197" i="18"/>
  <c r="BD383" i="18"/>
  <c r="BD305" i="18"/>
  <c r="X411" i="18"/>
  <c r="BA175" i="18"/>
  <c r="Q411" i="18"/>
  <c r="AA331" i="18"/>
  <c r="X169" i="18"/>
  <c r="Q324" i="18"/>
  <c r="Q151" i="18"/>
  <c r="X250" i="18"/>
  <c r="AA265" i="18"/>
  <c r="X51" i="18"/>
  <c r="X251" i="18"/>
  <c r="X86" i="18"/>
  <c r="AA186" i="18"/>
  <c r="BA274" i="18"/>
  <c r="BD325" i="18"/>
  <c r="Q406" i="18"/>
  <c r="AA395" i="18"/>
  <c r="X375" i="18"/>
  <c r="BD168" i="18"/>
  <c r="BD157" i="18"/>
  <c r="AA241" i="18"/>
  <c r="X49" i="18"/>
  <c r="X183" i="18"/>
  <c r="X332" i="18"/>
  <c r="BA64" i="18"/>
  <c r="BD300" i="18"/>
  <c r="AA392" i="18"/>
  <c r="BD323" i="18"/>
  <c r="AA146" i="18"/>
  <c r="BD390" i="18"/>
  <c r="X366" i="18"/>
  <c r="M291" i="18"/>
  <c r="U28" i="17"/>
  <c r="W218" i="18"/>
  <c r="Q212" i="18"/>
  <c r="N28" i="17"/>
  <c r="AY337" i="18"/>
  <c r="AY165" i="18"/>
  <c r="AY309" i="18"/>
  <c r="M33" i="18"/>
  <c r="W214" i="18"/>
  <c r="AY227" i="18"/>
  <c r="AY267" i="18"/>
  <c r="V219" i="18"/>
  <c r="Q331" i="18"/>
  <c r="X380" i="18"/>
  <c r="Q263" i="18"/>
  <c r="BA170" i="18"/>
  <c r="BA54" i="18"/>
  <c r="AA179" i="18"/>
  <c r="BD63" i="18"/>
  <c r="X322" i="18"/>
  <c r="X306" i="18"/>
  <c r="Q37" i="18"/>
  <c r="Q171" i="18"/>
  <c r="Q244" i="18"/>
  <c r="BA167" i="18"/>
  <c r="Q387" i="18"/>
  <c r="X187" i="18"/>
  <c r="BA391" i="18"/>
  <c r="X31" i="18"/>
  <c r="X359" i="18"/>
  <c r="X188" i="18"/>
  <c r="X361" i="18"/>
  <c r="X373" i="18"/>
  <c r="Q47" i="18"/>
  <c r="Q268" i="18"/>
  <c r="AA398" i="18"/>
  <c r="U30" i="17"/>
  <c r="Q259" i="18"/>
  <c r="BD226" i="18"/>
  <c r="BD371" i="18"/>
  <c r="AA369" i="18"/>
  <c r="BD175" i="18"/>
  <c r="BD304" i="18"/>
  <c r="AA150" i="18"/>
  <c r="AA31" i="18"/>
  <c r="X221" i="18"/>
  <c r="AA367" i="18"/>
  <c r="AA385" i="18"/>
  <c r="U7" i="17"/>
  <c r="Q54" i="18"/>
  <c r="AA160" i="18"/>
  <c r="BA300" i="18"/>
  <c r="Q228" i="18"/>
  <c r="X266" i="18"/>
  <c r="BA172" i="18"/>
  <c r="AA324" i="18"/>
  <c r="BA198" i="18"/>
  <c r="BA45" i="18"/>
  <c r="BD57" i="18"/>
  <c r="BA374" i="18"/>
  <c r="AY413" i="18"/>
  <c r="Q334" i="18"/>
  <c r="BD396" i="18"/>
  <c r="X285" i="18"/>
  <c r="X331" i="18"/>
  <c r="Q363" i="18"/>
  <c r="AA299" i="18"/>
  <c r="BD380" i="18"/>
  <c r="Q44" i="18"/>
  <c r="AA358" i="18"/>
  <c r="X80" i="18"/>
  <c r="BD228" i="18"/>
  <c r="AY82" i="18"/>
  <c r="AY306" i="18"/>
  <c r="V151" i="18"/>
  <c r="AY72" i="18"/>
  <c r="V218" i="18"/>
  <c r="M293" i="18"/>
  <c r="AY88" i="18"/>
  <c r="V366" i="18"/>
  <c r="W359" i="18"/>
  <c r="V365" i="18"/>
  <c r="W221" i="18"/>
  <c r="BA316" i="18"/>
  <c r="AA193" i="18"/>
  <c r="BA166" i="18"/>
  <c r="Q193" i="18"/>
  <c r="BA90" i="18"/>
  <c r="AA199" i="18"/>
  <c r="AA319" i="18"/>
  <c r="BA225" i="18"/>
  <c r="Q224" i="18"/>
  <c r="Q230" i="18"/>
  <c r="Q306" i="18"/>
  <c r="BA193" i="18"/>
  <c r="Q272" i="18"/>
  <c r="BD302" i="18"/>
  <c r="Q155" i="18"/>
  <c r="AA238" i="18"/>
  <c r="BA63" i="18"/>
  <c r="BA307" i="18"/>
  <c r="X249" i="18"/>
  <c r="AA46" i="18"/>
  <c r="AA295" i="18"/>
  <c r="X76" i="18"/>
  <c r="AA141" i="18"/>
  <c r="W146" i="18"/>
  <c r="Q196" i="18"/>
  <c r="X309" i="18"/>
  <c r="BD229" i="18"/>
  <c r="AA83" i="18"/>
  <c r="Q382" i="18"/>
  <c r="X79" i="18"/>
  <c r="BA317" i="18"/>
  <c r="BA385" i="18"/>
  <c r="AA359" i="18"/>
  <c r="X397" i="18"/>
  <c r="AA49" i="18"/>
  <c r="AY248" i="18"/>
  <c r="Q310" i="18"/>
  <c r="Q161" i="18"/>
  <c r="BD372" i="18"/>
  <c r="Q55" i="18"/>
  <c r="X216" i="18"/>
  <c r="Q58" i="18"/>
  <c r="X345" i="18"/>
  <c r="BA301" i="18"/>
  <c r="BD60" i="18"/>
  <c r="BA265" i="18"/>
  <c r="AA51" i="18"/>
  <c r="AY183" i="18"/>
  <c r="X165" i="18"/>
  <c r="BD297" i="18"/>
  <c r="X173" i="18"/>
  <c r="W143" i="18"/>
  <c r="AA321" i="18"/>
  <c r="X256" i="18"/>
  <c r="Q328" i="18"/>
  <c r="AA44" i="18"/>
  <c r="X377" i="18"/>
  <c r="X270" i="18"/>
  <c r="BA376" i="18"/>
  <c r="BA71" i="18"/>
  <c r="X171" i="18"/>
  <c r="BD251" i="18"/>
  <c r="BA342" i="18"/>
  <c r="W366" i="18"/>
  <c r="Q86" i="18"/>
  <c r="Q77" i="18"/>
  <c r="Q375" i="18"/>
  <c r="Q316" i="18"/>
  <c r="AA305" i="18"/>
  <c r="V217" i="18"/>
  <c r="M289" i="18"/>
  <c r="Q220" i="18"/>
  <c r="M358" i="18"/>
  <c r="M284" i="18"/>
  <c r="Q368" i="18"/>
  <c r="AY66" i="18"/>
  <c r="M34" i="18"/>
  <c r="Q319" i="18"/>
  <c r="Q409" i="18"/>
  <c r="AA80" i="18"/>
  <c r="X184" i="18"/>
  <c r="BA339" i="18"/>
  <c r="BA322" i="18"/>
  <c r="AA259" i="18"/>
  <c r="AA309" i="18"/>
  <c r="BA191" i="18"/>
  <c r="X335" i="18"/>
  <c r="AA54" i="18"/>
  <c r="AA72" i="18"/>
  <c r="AA341" i="18"/>
  <c r="AA346" i="18"/>
  <c r="BA373" i="18"/>
  <c r="Q60" i="18"/>
  <c r="X407" i="18"/>
  <c r="N17" i="17"/>
  <c r="Q327" i="18"/>
  <c r="AA255" i="18"/>
  <c r="BA237" i="18"/>
  <c r="AA381" i="18"/>
  <c r="Q236" i="18"/>
  <c r="AA183" i="18"/>
  <c r="AA249" i="18"/>
  <c r="BA382" i="18"/>
  <c r="AY164" i="18"/>
  <c r="BD160" i="18"/>
  <c r="X330" i="18"/>
  <c r="BA416" i="18"/>
  <c r="Q173" i="18"/>
  <c r="AA317" i="18"/>
  <c r="BA81" i="18"/>
  <c r="BA50" i="18"/>
  <c r="AA190" i="18"/>
  <c r="BA165" i="18"/>
  <c r="AA264" i="18"/>
  <c r="X164" i="18"/>
  <c r="Q401" i="18"/>
  <c r="AA242" i="18"/>
  <c r="Q42" i="18"/>
  <c r="BA377" i="18"/>
  <c r="AA228" i="18"/>
  <c r="AA357" i="18"/>
  <c r="BD311" i="18"/>
  <c r="AA42" i="18"/>
  <c r="X342" i="18"/>
  <c r="AY384" i="18"/>
  <c r="Q254" i="18"/>
  <c r="AA219" i="18"/>
  <c r="AA223" i="18"/>
  <c r="BA327" i="18"/>
  <c r="X175" i="18"/>
  <c r="AA40" i="18"/>
  <c r="X190" i="18"/>
  <c r="Q165" i="18"/>
  <c r="AA50" i="18"/>
  <c r="BA194" i="18"/>
  <c r="BA58" i="18"/>
  <c r="BA86" i="18"/>
  <c r="BA66" i="18"/>
  <c r="BA174" i="18"/>
  <c r="Q256" i="18"/>
  <c r="X35" i="18"/>
  <c r="AA362" i="18"/>
  <c r="AA168" i="18"/>
  <c r="X38" i="18"/>
  <c r="AA402" i="18"/>
  <c r="BA48" i="18"/>
  <c r="BA311" i="18"/>
  <c r="BD322" i="18"/>
  <c r="Q70" i="18"/>
  <c r="BD397" i="18"/>
  <c r="X387" i="18"/>
  <c r="X74" i="18"/>
  <c r="BD252" i="18"/>
  <c r="AY177" i="18"/>
  <c r="AY314" i="18"/>
  <c r="M29" i="18"/>
  <c r="L11" i="17"/>
  <c r="AY168" i="18"/>
  <c r="AY391" i="18"/>
  <c r="M368" i="18"/>
  <c r="AY196" i="18"/>
  <c r="AY390" i="18"/>
  <c r="AY71" i="18"/>
  <c r="Q239" i="18"/>
  <c r="BA56" i="18"/>
  <c r="BA413" i="18"/>
  <c r="BA234" i="18"/>
  <c r="AA318" i="18"/>
  <c r="BA189" i="18"/>
  <c r="X163" i="18"/>
  <c r="X255" i="18"/>
  <c r="X167" i="18"/>
  <c r="AA247" i="18"/>
  <c r="BD43" i="18"/>
  <c r="BA199" i="18"/>
  <c r="X253" i="18"/>
  <c r="BD310" i="18"/>
  <c r="X414" i="18"/>
  <c r="BA315" i="18"/>
  <c r="BD48" i="18"/>
  <c r="X402" i="18"/>
  <c r="X85" i="18"/>
  <c r="Q376" i="18"/>
  <c r="BD156" i="18"/>
  <c r="X87" i="18"/>
  <c r="X385" i="18"/>
  <c r="Q396" i="18"/>
  <c r="BD375" i="18"/>
  <c r="W30" i="18"/>
  <c r="Q381" i="18"/>
  <c r="BD316" i="18"/>
  <c r="BA258" i="18"/>
  <c r="Q302" i="18"/>
  <c r="X172" i="18"/>
  <c r="X182" i="18"/>
  <c r="AA60" i="18"/>
  <c r="X144" i="18"/>
  <c r="BD320" i="18"/>
  <c r="Q338" i="18"/>
  <c r="X156" i="18"/>
  <c r="X379" i="18"/>
  <c r="BD321" i="18"/>
  <c r="BA383" i="18"/>
  <c r="BD394" i="18"/>
  <c r="Q413" i="18"/>
  <c r="Q226" i="18"/>
  <c r="AA234" i="18"/>
  <c r="BD389" i="18"/>
  <c r="BD42" i="18"/>
  <c r="AA29" i="18"/>
  <c r="L23" i="17"/>
  <c r="AA62" i="18"/>
  <c r="X53" i="18"/>
  <c r="AA383" i="18"/>
  <c r="X327" i="18"/>
  <c r="X406" i="18"/>
  <c r="AA184" i="18"/>
  <c r="BA405" i="18"/>
  <c r="AA418" i="18"/>
  <c r="X148" i="18"/>
  <c r="BD253" i="18"/>
  <c r="X194" i="18"/>
  <c r="BA251" i="18"/>
  <c r="X390" i="18"/>
  <c r="X408" i="18"/>
  <c r="X174" i="18"/>
  <c r="Q397" i="18"/>
  <c r="Q56" i="18"/>
  <c r="BA375" i="18"/>
  <c r="AA75" i="18"/>
  <c r="W363" i="18"/>
  <c r="BD241" i="18"/>
  <c r="X48" i="18"/>
  <c r="X311" i="18"/>
  <c r="X286" i="18"/>
  <c r="Q238" i="18"/>
  <c r="AA397" i="18"/>
  <c r="AA270" i="18"/>
  <c r="BA74" i="18"/>
  <c r="AA252" i="18"/>
  <c r="V289" i="18"/>
  <c r="M294" i="18"/>
  <c r="N8" i="17"/>
  <c r="AY62" i="18"/>
  <c r="L22" i="17"/>
  <c r="AY200" i="18"/>
  <c r="N25" i="17"/>
  <c r="T29" i="17"/>
  <c r="V291" i="18"/>
  <c r="AY175" i="18"/>
  <c r="N30" i="17"/>
  <c r="AY335" i="18"/>
  <c r="Q365" i="18"/>
  <c r="M28" i="18"/>
  <c r="M220" i="18"/>
  <c r="Q323" i="18"/>
  <c r="BA381" i="18"/>
  <c r="AA217" i="18"/>
  <c r="X201" i="18"/>
  <c r="BA346" i="18"/>
  <c r="Q335" i="18"/>
  <c r="AA70" i="18"/>
  <c r="BA243" i="18"/>
  <c r="BA192" i="18"/>
  <c r="BA188" i="18"/>
  <c r="BA319" i="18"/>
  <c r="AA246" i="18"/>
  <c r="M223" i="18"/>
  <c r="BD178" i="18"/>
  <c r="AA76" i="18"/>
  <c r="AA156" i="18"/>
  <c r="BA400" i="18"/>
  <c r="BA202" i="18"/>
  <c r="AA363" i="18"/>
  <c r="BA70" i="18"/>
  <c r="Q79" i="18"/>
  <c r="X196" i="18"/>
  <c r="AA269" i="18"/>
  <c r="AY60" i="18"/>
  <c r="Q270" i="18"/>
  <c r="X388" i="18"/>
  <c r="X142" i="18"/>
  <c r="Q337" i="18"/>
  <c r="BD170" i="18"/>
  <c r="AA222" i="18"/>
  <c r="AA389" i="18"/>
  <c r="BA325" i="18"/>
  <c r="AY239" i="18"/>
  <c r="Q273" i="18"/>
  <c r="BA231" i="18"/>
  <c r="BA160" i="18"/>
  <c r="X217" i="18"/>
  <c r="X323" i="18"/>
  <c r="BD61" i="18"/>
  <c r="AA267" i="18"/>
  <c r="X84" i="18"/>
  <c r="X151" i="18"/>
  <c r="AA325" i="18"/>
  <c r="AA330" i="18"/>
  <c r="AA382" i="18"/>
  <c r="BD169" i="18"/>
  <c r="X141" i="18"/>
  <c r="BA230" i="18"/>
  <c r="BA308" i="18"/>
  <c r="X394" i="18"/>
  <c r="AA323" i="18"/>
  <c r="BA235" i="18"/>
  <c r="T8" i="17"/>
  <c r="V28" i="18"/>
  <c r="AY45" i="18"/>
  <c r="M216" i="18"/>
  <c r="N10" i="17"/>
  <c r="W368" i="18"/>
  <c r="AY63" i="18"/>
  <c r="V284" i="18"/>
  <c r="X245" i="18"/>
  <c r="AA213" i="18"/>
  <c r="X239" i="18"/>
  <c r="BD319" i="18"/>
  <c r="AY78" i="18"/>
  <c r="AA69" i="18"/>
  <c r="BA272" i="18"/>
  <c r="X243" i="18"/>
  <c r="BA404" i="18"/>
  <c r="AA34" i="18"/>
  <c r="BD46" i="18"/>
  <c r="BA76" i="18"/>
  <c r="AY160" i="18"/>
  <c r="AA378" i="18"/>
  <c r="X237" i="18"/>
  <c r="AA407" i="18"/>
  <c r="BD391" i="18"/>
  <c r="AA356" i="18"/>
  <c r="BD244" i="18"/>
  <c r="Q417" i="18"/>
  <c r="AA372" i="18"/>
  <c r="X416" i="18"/>
  <c r="X304" i="18"/>
  <c r="X398" i="18"/>
  <c r="X50" i="18"/>
  <c r="AY262" i="18"/>
  <c r="Q315" i="18"/>
  <c r="Q246" i="18"/>
  <c r="BA256" i="18"/>
  <c r="BA236" i="18"/>
  <c r="X393" i="18"/>
  <c r="X410" i="18"/>
  <c r="BA340" i="18"/>
  <c r="AA307" i="18"/>
  <c r="V153" i="18"/>
  <c r="Q200" i="18"/>
  <c r="X358" i="18"/>
  <c r="X160" i="18"/>
  <c r="BA186" i="18"/>
  <c r="Q240" i="18"/>
  <c r="BA323" i="18"/>
  <c r="AA61" i="18"/>
  <c r="X384" i="18"/>
  <c r="BA84" i="18"/>
  <c r="AA82" i="18"/>
  <c r="N29" i="17"/>
  <c r="Q217" i="18"/>
  <c r="AY339" i="18"/>
  <c r="AY326" i="18"/>
  <c r="Q402" i="18"/>
  <c r="AA231" i="18"/>
  <c r="Q252" i="18"/>
  <c r="BA239" i="18"/>
  <c r="X189" i="18"/>
  <c r="AY324" i="18"/>
  <c r="Q198" i="18"/>
  <c r="BD245" i="18"/>
  <c r="AA52" i="18"/>
  <c r="X284" i="18"/>
  <c r="X404" i="18"/>
  <c r="AA293" i="18"/>
  <c r="BA414" i="18"/>
  <c r="X337" i="18"/>
  <c r="AY167" i="18"/>
  <c r="Q72" i="18"/>
  <c r="BA370" i="18"/>
  <c r="X218" i="18"/>
  <c r="X154" i="18"/>
  <c r="Q43" i="18"/>
  <c r="BD385" i="18"/>
  <c r="Q78" i="18"/>
  <c r="X300" i="18"/>
  <c r="BA266" i="18"/>
  <c r="BA304" i="18"/>
  <c r="BA398" i="18"/>
  <c r="BA177" i="18"/>
  <c r="AY345" i="18"/>
  <c r="BA392" i="18"/>
  <c r="AA410" i="18"/>
  <c r="Q345" i="18"/>
  <c r="X383" i="18"/>
  <c r="X236" i="18"/>
  <c r="BA393" i="18"/>
  <c r="BA298" i="18"/>
  <c r="BD235" i="18"/>
  <c r="BD307" i="18"/>
  <c r="T18" i="17"/>
  <c r="BD62" i="18"/>
  <c r="BD180" i="18"/>
  <c r="BA378" i="18"/>
  <c r="BA318" i="18"/>
  <c r="BA395" i="18"/>
  <c r="AA415" i="18"/>
  <c r="BA57" i="18"/>
  <c r="BA384" i="18"/>
  <c r="BD373" i="18"/>
  <c r="BA408" i="18"/>
  <c r="AA188" i="18"/>
  <c r="X246" i="18"/>
  <c r="X149" i="18"/>
  <c r="AA192" i="18"/>
  <c r="Q242" i="18"/>
  <c r="BA244" i="18"/>
  <c r="BA332" i="18"/>
  <c r="N23" i="17"/>
  <c r="AA337" i="18"/>
  <c r="X415" i="18"/>
  <c r="X312" i="18"/>
  <c r="V285" i="18"/>
  <c r="AY313" i="18"/>
  <c r="Q175" i="18"/>
  <c r="AA214" i="18"/>
  <c r="X225" i="18"/>
  <c r="Q408" i="18"/>
  <c r="BD247" i="18"/>
  <c r="BD238" i="18"/>
  <c r="BA157" i="18"/>
  <c r="BA403" i="18"/>
  <c r="Q321" i="18"/>
  <c r="Q307" i="18"/>
  <c r="BD53" i="18"/>
  <c r="AY399" i="18"/>
  <c r="BA226" i="18"/>
  <c r="AA413" i="18"/>
  <c r="X81" i="18"/>
  <c r="X374" i="18"/>
  <c r="Q190" i="18"/>
  <c r="W222" i="18"/>
  <c r="BA185" i="18"/>
  <c r="BA263" i="18"/>
  <c r="X376" i="18"/>
  <c r="X269" i="18"/>
  <c r="AA401" i="18"/>
  <c r="BA197" i="18"/>
  <c r="AA340" i="18"/>
  <c r="AA360" i="18"/>
  <c r="BA250" i="18"/>
  <c r="X248" i="18"/>
  <c r="X254" i="18"/>
  <c r="BD306" i="18"/>
  <c r="X37" i="18"/>
  <c r="X77" i="18"/>
  <c r="AA301" i="18"/>
  <c r="X64" i="18"/>
  <c r="BA394" i="18"/>
  <c r="Q61" i="18"/>
  <c r="X73" i="18"/>
  <c r="AY90" i="18"/>
  <c r="AY395" i="18"/>
  <c r="AY255" i="18"/>
  <c r="AA263" i="18"/>
  <c r="AA328" i="18"/>
  <c r="AA158" i="18"/>
  <c r="BD309" i="18"/>
  <c r="X152" i="18"/>
  <c r="Q62" i="18"/>
  <c r="X157" i="18"/>
  <c r="BA369" i="18"/>
  <c r="Q243" i="18"/>
  <c r="AA314" i="18"/>
  <c r="BA87" i="18"/>
  <c r="BA181" i="18"/>
  <c r="T30" i="17"/>
  <c r="BA330" i="18"/>
  <c r="Q399" i="18"/>
  <c r="X45" i="18"/>
  <c r="BA89" i="18"/>
  <c r="X392" i="18"/>
  <c r="W289" i="18"/>
  <c r="Q156" i="18"/>
  <c r="Q229" i="18"/>
  <c r="X298" i="18"/>
  <c r="AA30" i="18"/>
  <c r="Q383" i="18"/>
  <c r="Q250" i="18"/>
  <c r="Q222" i="18"/>
  <c r="Q311" i="18"/>
  <c r="BD65" i="18"/>
  <c r="BA303" i="18"/>
  <c r="AA78" i="18"/>
  <c r="X289" i="18"/>
  <c r="BA77" i="18"/>
  <c r="Q82" i="18"/>
  <c r="BA183" i="18"/>
  <c r="AA336" i="18"/>
  <c r="BD392" i="18"/>
  <c r="X222" i="18"/>
  <c r="BA73" i="18"/>
  <c r="AY68" i="18"/>
  <c r="Q285" i="18"/>
  <c r="AY341" i="18"/>
  <c r="Q392" i="18"/>
  <c r="AA370" i="18"/>
  <c r="AA411" i="18"/>
  <c r="X293" i="18"/>
  <c r="AA245" i="18"/>
  <c r="AA271" i="18"/>
  <c r="X159" i="18"/>
  <c r="X343" i="18"/>
  <c r="BA407" i="18"/>
  <c r="BA402" i="18"/>
  <c r="BD314" i="18"/>
  <c r="X400" i="18"/>
  <c r="BA397" i="18"/>
  <c r="BD56" i="18"/>
  <c r="Q304" i="18"/>
  <c r="AA201" i="18"/>
  <c r="U8" i="17"/>
  <c r="AA416" i="18"/>
  <c r="U18" i="17"/>
  <c r="X372" i="18"/>
  <c r="AA384" i="18"/>
  <c r="X71" i="18"/>
  <c r="AA334" i="18"/>
  <c r="Q178" i="18"/>
  <c r="X357" i="18"/>
  <c r="Q164" i="18"/>
  <c r="AA285" i="18"/>
  <c r="BA314" i="18"/>
  <c r="AA202" i="18"/>
  <c r="X303" i="18"/>
  <c r="BD395" i="18"/>
  <c r="AA169" i="18"/>
  <c r="AA400" i="18"/>
  <c r="BD227" i="18"/>
  <c r="X29" i="18"/>
  <c r="BA180" i="18"/>
  <c r="BD66" i="18"/>
  <c r="AY235" i="18"/>
  <c r="AY376" i="18"/>
  <c r="AY228" i="18"/>
  <c r="AY163" i="18"/>
  <c r="X242" i="18"/>
  <c r="BD243" i="18"/>
  <c r="BA201" i="18"/>
  <c r="Q84" i="18"/>
  <c r="X44" i="18"/>
  <c r="BA203" i="18"/>
  <c r="X307" i="18"/>
  <c r="BA233" i="18"/>
  <c r="M213" i="18"/>
  <c r="BA85" i="18"/>
  <c r="AA335" i="18"/>
  <c r="X55" i="18"/>
  <c r="X82" i="18"/>
  <c r="Q89" i="18"/>
  <c r="X70" i="18"/>
  <c r="BD317" i="18"/>
  <c r="AA36" i="18"/>
  <c r="Q317" i="18"/>
  <c r="AA172" i="18"/>
  <c r="Q248" i="18"/>
  <c r="BA69" i="18"/>
  <c r="AA345" i="18"/>
  <c r="AA311" i="18"/>
  <c r="BA257" i="18"/>
  <c r="Q301" i="18"/>
  <c r="Q312" i="18"/>
  <c r="X262" i="18"/>
  <c r="X247" i="18"/>
  <c r="X57" i="18"/>
  <c r="BD233" i="18"/>
  <c r="AA412" i="18"/>
  <c r="BA88" i="18"/>
  <c r="BA46" i="18"/>
  <c r="Q320" i="18"/>
  <c r="BA409" i="18"/>
  <c r="AA290" i="18"/>
  <c r="AA298" i="18"/>
  <c r="BD45" i="18"/>
  <c r="X268" i="18"/>
  <c r="BA387" i="18"/>
  <c r="BA312" i="18"/>
  <c r="Q179" i="18"/>
  <c r="Q257" i="18"/>
  <c r="Q373" i="18"/>
  <c r="Q418" i="18"/>
  <c r="Q407" i="18"/>
  <c r="Q201" i="18"/>
  <c r="Q231" i="18"/>
  <c r="Q404" i="18"/>
  <c r="AY172" i="18"/>
  <c r="V360" i="18"/>
  <c r="BA321" i="18"/>
  <c r="AA63" i="18"/>
  <c r="AA365" i="18"/>
  <c r="BA252" i="18"/>
  <c r="X161" i="18"/>
  <c r="Q49" i="18"/>
  <c r="BD388" i="18"/>
  <c r="AA297" i="18"/>
  <c r="AA170" i="18"/>
  <c r="BD308" i="18"/>
  <c r="Q197" i="18"/>
  <c r="AA386" i="18"/>
  <c r="X314" i="18"/>
  <c r="X274" i="18"/>
  <c r="BD393" i="18"/>
  <c r="AA155" i="18"/>
  <c r="X235" i="18"/>
  <c r="M214" i="18"/>
  <c r="M152" i="18"/>
  <c r="Q346" i="18"/>
  <c r="BA41" i="18"/>
  <c r="X203" i="18"/>
  <c r="X252" i="18"/>
  <c r="AA215" i="18"/>
  <c r="X382" i="18"/>
  <c r="AA376" i="18"/>
  <c r="X362" i="18"/>
  <c r="BA270" i="18"/>
  <c r="BD59" i="18"/>
  <c r="BA262" i="18"/>
  <c r="X418" i="18"/>
  <c r="AA373" i="18"/>
  <c r="BA329" i="18"/>
  <c r="BD382" i="18"/>
  <c r="BD298" i="18"/>
  <c r="BA268" i="18"/>
  <c r="AA390" i="18"/>
  <c r="W28" i="18"/>
  <c r="Q147" i="18"/>
  <c r="AA237" i="18"/>
  <c r="AA64" i="18"/>
  <c r="BD165" i="18"/>
  <c r="X214" i="18"/>
  <c r="AA147" i="18"/>
  <c r="AA304" i="18"/>
  <c r="AY52" i="18"/>
  <c r="AA256" i="18"/>
  <c r="X301" i="18"/>
  <c r="AY231" i="18"/>
  <c r="BD173" i="18"/>
  <c r="M145" i="18"/>
  <c r="Q203" i="18"/>
  <c r="BA411" i="18"/>
  <c r="AY266" i="18"/>
  <c r="AA414" i="18"/>
  <c r="BD312" i="18"/>
  <c r="BA228" i="18"/>
  <c r="BD301" i="18"/>
  <c r="AA300" i="18"/>
  <c r="BA78" i="18"/>
  <c r="W292" i="18"/>
  <c r="BD68" i="18"/>
  <c r="AA189" i="18"/>
  <c r="BA238" i="18"/>
  <c r="BA178" i="18"/>
  <c r="BD51" i="18"/>
  <c r="AA148" i="18"/>
  <c r="X318" i="18"/>
  <c r="AA233" i="18"/>
  <c r="X224" i="18"/>
  <c r="M212" i="18"/>
  <c r="AY226" i="18"/>
  <c r="Q189" i="18"/>
  <c r="Q370" i="18"/>
  <c r="X259" i="18"/>
  <c r="AA178" i="18"/>
  <c r="BA60" i="18"/>
  <c r="AA181" i="18"/>
  <c r="AA176" i="18"/>
  <c r="BA247" i="18"/>
  <c r="AA143" i="18"/>
  <c r="Q314" i="18"/>
  <c r="AA227" i="18"/>
  <c r="AA33" i="18"/>
  <c r="AY86" i="18"/>
  <c r="AY307" i="18"/>
  <c r="BA184" i="18"/>
  <c r="Q51" i="18"/>
  <c r="AA310" i="18"/>
  <c r="Q329" i="18"/>
  <c r="BA82" i="18"/>
  <c r="BA417" i="18"/>
  <c r="Q83" i="18"/>
  <c r="Q247" i="18"/>
  <c r="Q88" i="18"/>
  <c r="X58" i="18"/>
  <c r="BA246" i="18"/>
  <c r="X230" i="18"/>
  <c r="X78" i="18"/>
  <c r="AY408" i="18"/>
  <c r="AY301" i="18"/>
  <c r="Q384" i="18"/>
  <c r="AA164" i="18"/>
  <c r="BA182" i="18"/>
  <c r="BD303" i="18"/>
  <c r="Q177" i="18"/>
  <c r="AA312" i="18"/>
  <c r="AA322" i="18"/>
  <c r="X166" i="18"/>
  <c r="AA212" i="18"/>
  <c r="BD162" i="18"/>
  <c r="V222" i="18"/>
  <c r="Q48" i="18"/>
  <c r="X395" i="18"/>
  <c r="M217" i="18"/>
  <c r="T17" i="17"/>
  <c r="AA182" i="18"/>
  <c r="AA230" i="18"/>
  <c r="AA343" i="18"/>
  <c r="BA62" i="18"/>
  <c r="X310" i="18"/>
  <c r="X333" i="18"/>
  <c r="Q158" i="18"/>
  <c r="Q309" i="18"/>
  <c r="BA232" i="18"/>
  <c r="AA157" i="18"/>
  <c r="T9" i="17"/>
  <c r="Q398" i="18"/>
  <c r="BD154" i="18"/>
  <c r="BD181" i="18"/>
  <c r="AA185" i="18"/>
  <c r="BA254" i="18"/>
  <c r="W212" i="18"/>
  <c r="AA74" i="18"/>
  <c r="AA159" i="18"/>
  <c r="BA372" i="18"/>
  <c r="AA374" i="18"/>
  <c r="X228" i="18"/>
  <c r="X180" i="18"/>
  <c r="Q185" i="18"/>
  <c r="X67" i="18"/>
  <c r="X215" i="18"/>
  <c r="BA49" i="18"/>
  <c r="AA174" i="18"/>
  <c r="Q85" i="18"/>
  <c r="AA220" i="18"/>
  <c r="BD248" i="18"/>
  <c r="Q181" i="18"/>
  <c r="Q258" i="18"/>
  <c r="AA89" i="18"/>
  <c r="X296" i="18"/>
  <c r="Q386" i="18"/>
  <c r="Q183" i="18"/>
  <c r="AA180" i="18"/>
  <c r="X334" i="18"/>
  <c r="AA240" i="18"/>
  <c r="AA371" i="18"/>
  <c r="X146" i="18"/>
  <c r="BD64" i="18"/>
  <c r="X365" i="18"/>
  <c r="BA155" i="18"/>
  <c r="AA261" i="18"/>
  <c r="Q195" i="18"/>
  <c r="J264" i="18"/>
  <c r="J260" i="18"/>
  <c r="J254" i="18"/>
  <c r="J268" i="18"/>
  <c r="AC14" i="17"/>
  <c r="AC29" i="17"/>
  <c r="J252" i="18"/>
  <c r="L285" i="18"/>
  <c r="J325" i="18"/>
  <c r="J415" i="18"/>
  <c r="J156" i="18"/>
  <c r="L29" i="18"/>
  <c r="U28" i="18"/>
  <c r="AO28" i="18"/>
  <c r="L213" i="18"/>
  <c r="L35" i="18"/>
  <c r="L36" i="18"/>
  <c r="L145" i="18"/>
  <c r="L146" i="18"/>
  <c r="J232" i="18"/>
  <c r="L32" i="18"/>
  <c r="U31" i="18"/>
  <c r="AO31" i="18"/>
  <c r="J168" i="18"/>
  <c r="J45" i="18"/>
  <c r="L362" i="18"/>
  <c r="L363" i="18"/>
  <c r="J67" i="18"/>
  <c r="J190" i="18"/>
  <c r="J329" i="18"/>
  <c r="L150" i="18"/>
  <c r="L151" i="18"/>
  <c r="J378" i="18"/>
  <c r="J191" i="18"/>
  <c r="L40" i="18"/>
  <c r="L366" i="18"/>
  <c r="L222" i="18"/>
  <c r="J388" i="18"/>
  <c r="J203" i="18"/>
  <c r="J234" i="18"/>
  <c r="BA87" i="53"/>
  <c r="BA201" i="53"/>
  <c r="AV273" i="69"/>
  <c r="BA80" i="104"/>
  <c r="BA132" i="104"/>
  <c r="BA105" i="104"/>
  <c r="BA418" i="53"/>
  <c r="AV200" i="69"/>
  <c r="AV87" i="69"/>
  <c r="AC27" i="17"/>
  <c r="AC23" i="17"/>
  <c r="AD23" i="17"/>
  <c r="BA85" i="78"/>
  <c r="BA270" i="78"/>
  <c r="BA198" i="78"/>
  <c r="AC28" i="17"/>
  <c r="AC9" i="17"/>
  <c r="AC10" i="17"/>
  <c r="BA275" i="75"/>
  <c r="BA87" i="75"/>
  <c r="BA201" i="75"/>
  <c r="O9" i="17"/>
  <c r="O17" i="17"/>
  <c r="P17" i="17"/>
  <c r="Q17" i="17"/>
  <c r="X30" i="17"/>
  <c r="X17" i="17"/>
  <c r="X7" i="17"/>
  <c r="X26" i="17"/>
  <c r="O21" i="17"/>
  <c r="P21" i="17"/>
  <c r="Q21" i="17"/>
  <c r="O29" i="17"/>
  <c r="X25" i="17"/>
  <c r="O25" i="17"/>
  <c r="P25" i="17"/>
  <c r="Q25" i="17"/>
  <c r="O28" i="17"/>
  <c r="O14" i="17"/>
  <c r="P14" i="17"/>
  <c r="Q14" i="17"/>
  <c r="O10" i="17"/>
  <c r="P10" i="17"/>
  <c r="Q10" i="17"/>
  <c r="O22" i="17"/>
  <c r="P22" i="17"/>
  <c r="Q22" i="17"/>
  <c r="O27" i="17"/>
  <c r="P27" i="17"/>
  <c r="Q27" i="17"/>
  <c r="O12" i="17"/>
  <c r="P12" i="17"/>
  <c r="Q12" i="17"/>
  <c r="O18" i="17"/>
  <c r="X16" i="17"/>
  <c r="X20" i="17"/>
  <c r="X10" i="17"/>
  <c r="X8" i="17"/>
  <c r="AF8" i="17"/>
  <c r="AG8" i="17"/>
  <c r="X9" i="17"/>
  <c r="X27" i="17"/>
  <c r="X21" i="17"/>
  <c r="X12" i="17"/>
  <c r="X13" i="17"/>
  <c r="X18" i="17"/>
  <c r="X23" i="17"/>
  <c r="X15" i="17"/>
  <c r="X22" i="17"/>
  <c r="O19" i="17"/>
  <c r="P19" i="17"/>
  <c r="Q19" i="17"/>
  <c r="O24" i="17"/>
  <c r="P24" i="17"/>
  <c r="Q24" i="17"/>
  <c r="X28" i="17"/>
  <c r="O13" i="17"/>
  <c r="X29" i="17"/>
  <c r="O30" i="17"/>
  <c r="P30" i="17"/>
  <c r="Q30" i="17"/>
  <c r="O8" i="17"/>
  <c r="O16" i="17"/>
  <c r="O20" i="17"/>
  <c r="P20" i="17"/>
  <c r="Q20" i="17"/>
  <c r="O11" i="17"/>
  <c r="P11" i="17"/>
  <c r="Q11" i="17"/>
  <c r="O23" i="17"/>
  <c r="P23" i="17"/>
  <c r="Q23" i="17"/>
  <c r="X14" i="17"/>
  <c r="X19" i="17"/>
  <c r="AD20" i="17"/>
  <c r="X24" i="17"/>
  <c r="X11" i="17"/>
  <c r="O26" i="17"/>
  <c r="P26" i="17"/>
  <c r="Q26" i="17"/>
  <c r="O15" i="17"/>
  <c r="P15" i="17"/>
  <c r="Q15" i="17"/>
  <c r="P8" i="17"/>
  <c r="P9" i="17"/>
  <c r="Q9" i="17"/>
  <c r="BA158" i="98"/>
  <c r="BA106" i="98"/>
  <c r="BA40" i="98"/>
  <c r="BA131" i="98"/>
  <c r="P16" i="17"/>
  <c r="Q16" i="17"/>
  <c r="BA200" i="53"/>
  <c r="BA86" i="53"/>
  <c r="AC24" i="17"/>
  <c r="AD24" i="17"/>
  <c r="AE24" i="17"/>
  <c r="AC21" i="17"/>
  <c r="AC22" i="17"/>
  <c r="AC18" i="17"/>
  <c r="AC17" i="17"/>
  <c r="AC25" i="17"/>
  <c r="AD25" i="17"/>
  <c r="AC12" i="17"/>
  <c r="AC13" i="17"/>
  <c r="AD13" i="17"/>
  <c r="AC19" i="17"/>
  <c r="AC16" i="17"/>
  <c r="P13" i="17"/>
  <c r="Q13" i="17"/>
  <c r="P29" i="17"/>
  <c r="Q29" i="17"/>
  <c r="AD8" i="17"/>
  <c r="P28" i="17"/>
  <c r="Q28" i="17"/>
  <c r="P18" i="17"/>
  <c r="Q18" i="17"/>
  <c r="AC15" i="17"/>
  <c r="AC26" i="17"/>
  <c r="K198" i="18"/>
  <c r="P199" i="18"/>
  <c r="K377" i="18"/>
  <c r="K324" i="18"/>
  <c r="K239" i="18"/>
  <c r="P35" i="18"/>
  <c r="R35" i="18"/>
  <c r="P362" i="18"/>
  <c r="K315" i="18"/>
  <c r="K238" i="18"/>
  <c r="W238" i="18"/>
  <c r="K405" i="18"/>
  <c r="K408" i="18"/>
  <c r="W408" i="18"/>
  <c r="K393" i="18"/>
  <c r="W393" i="18"/>
  <c r="AF393" i="18"/>
  <c r="K305" i="18"/>
  <c r="K82" i="18"/>
  <c r="P83" i="18"/>
  <c r="K79" i="18"/>
  <c r="K371" i="18"/>
  <c r="P38" i="18"/>
  <c r="K46" i="18"/>
  <c r="W46" i="18"/>
  <c r="AF46" i="18"/>
  <c r="K323" i="18"/>
  <c r="K307" i="18"/>
  <c r="P308" i="18"/>
  <c r="K192" i="18"/>
  <c r="P33" i="18"/>
  <c r="R33" i="18"/>
  <c r="S33" i="18"/>
  <c r="K57" i="18"/>
  <c r="L57" i="18"/>
  <c r="K412" i="18"/>
  <c r="P413" i="18"/>
  <c r="K314" i="18"/>
  <c r="K54" i="18"/>
  <c r="K331" i="18"/>
  <c r="K225" i="18"/>
  <c r="W225" i="18"/>
  <c r="K311" i="18"/>
  <c r="K319" i="18"/>
  <c r="K186" i="18"/>
  <c r="W186" i="18"/>
  <c r="K159" i="18"/>
  <c r="W159" i="18"/>
  <c r="K249" i="18"/>
  <c r="K76" i="18"/>
  <c r="L77" i="18"/>
  <c r="K398" i="18"/>
  <c r="P399" i="18"/>
  <c r="K399" i="18"/>
  <c r="P400" i="18"/>
  <c r="K180" i="18"/>
  <c r="P181" i="18"/>
  <c r="K58" i="18"/>
  <c r="K43" i="18"/>
  <c r="K182" i="18"/>
  <c r="P183" i="18"/>
  <c r="K342" i="18"/>
  <c r="P358" i="18"/>
  <c r="R358" i="18"/>
  <c r="S358" i="18"/>
  <c r="K341" i="18"/>
  <c r="K346" i="18"/>
  <c r="W346" i="18"/>
  <c r="K51" i="18"/>
  <c r="K194" i="18"/>
  <c r="K86" i="18"/>
  <c r="K196" i="18"/>
  <c r="W196" i="18"/>
  <c r="P147" i="18"/>
  <c r="K60" i="18"/>
  <c r="K63" i="18"/>
  <c r="W63" i="18"/>
  <c r="AF63" i="18"/>
  <c r="K414" i="18"/>
  <c r="P30" i="18"/>
  <c r="R30" i="18"/>
  <c r="S30" i="18"/>
  <c r="K386" i="18"/>
  <c r="K301" i="18"/>
  <c r="P302" i="18"/>
  <c r="K228" i="18"/>
  <c r="K271" i="18"/>
  <c r="P288" i="18"/>
  <c r="R288" i="18"/>
  <c r="S288" i="18"/>
  <c r="K374" i="18"/>
  <c r="K274" i="18"/>
  <c r="P365" i="18"/>
  <c r="R365" i="18"/>
  <c r="K240" i="18"/>
  <c r="K89" i="18"/>
  <c r="P150" i="18"/>
  <c r="P214" i="18"/>
  <c r="K158" i="18"/>
  <c r="K340" i="18"/>
  <c r="K407" i="18"/>
  <c r="P408" i="18"/>
  <c r="K248" i="18"/>
  <c r="P145" i="18"/>
  <c r="K188" i="18"/>
  <c r="K173" i="18"/>
  <c r="K90" i="18"/>
  <c r="K48" i="18"/>
  <c r="W48" i="18"/>
  <c r="AF48" i="18"/>
  <c r="K244" i="18"/>
  <c r="K66" i="18"/>
  <c r="L66" i="18"/>
  <c r="P290" i="18"/>
  <c r="K243" i="18"/>
  <c r="W243" i="18"/>
  <c r="K65" i="18"/>
  <c r="K88" i="18"/>
  <c r="P291" i="18"/>
  <c r="R291" i="18"/>
  <c r="K390" i="18"/>
  <c r="L390" i="18"/>
  <c r="K375" i="18"/>
  <c r="P376" i="18"/>
  <c r="K183" i="18"/>
  <c r="K313" i="18"/>
  <c r="P219" i="18"/>
  <c r="R219" i="18"/>
  <c r="P37" i="18"/>
  <c r="R37" i="18"/>
  <c r="K373" i="18"/>
  <c r="K411" i="18"/>
  <c r="K273" i="18"/>
  <c r="K410" i="18"/>
  <c r="W410" i="18"/>
  <c r="K78" i="18"/>
  <c r="K176" i="18"/>
  <c r="K251" i="18"/>
  <c r="K172" i="18"/>
  <c r="K379" i="18"/>
  <c r="K171" i="18"/>
  <c r="K227" i="18"/>
  <c r="P228" i="18"/>
  <c r="K392" i="18"/>
  <c r="W392" i="18"/>
  <c r="K262" i="18"/>
  <c r="P217" i="18"/>
  <c r="K41" i="18"/>
  <c r="K157" i="18"/>
  <c r="K376" i="18"/>
  <c r="K322" i="18"/>
  <c r="K327" i="18"/>
  <c r="K334" i="18"/>
  <c r="K409" i="18"/>
  <c r="K394" i="18"/>
  <c r="K202" i="18"/>
  <c r="K155" i="18"/>
  <c r="W155" i="18"/>
  <c r="K161" i="18"/>
  <c r="K44" i="18"/>
  <c r="W44" i="18"/>
  <c r="K403" i="18"/>
  <c r="K259" i="18"/>
  <c r="K169" i="18"/>
  <c r="L170" i="18"/>
  <c r="P294" i="18"/>
  <c r="K162" i="18"/>
  <c r="K56" i="18"/>
  <c r="K382" i="18"/>
  <c r="K80" i="18"/>
  <c r="P293" i="18"/>
  <c r="R293" i="18"/>
  <c r="K235" i="18"/>
  <c r="W235" i="18"/>
  <c r="K231" i="18"/>
  <c r="P289" i="18"/>
  <c r="K184" i="18"/>
  <c r="K385" i="18"/>
  <c r="K49" i="18"/>
  <c r="W49" i="18"/>
  <c r="K404" i="18"/>
  <c r="L405" i="18"/>
  <c r="K270" i="18"/>
  <c r="P271" i="18"/>
  <c r="K343" i="18"/>
  <c r="W343" i="18"/>
  <c r="P222" i="18"/>
  <c r="K267" i="18"/>
  <c r="K174" i="18"/>
  <c r="P357" i="18"/>
  <c r="R357" i="18"/>
  <c r="S357" i="18"/>
  <c r="K418" i="18"/>
  <c r="W418" i="18"/>
  <c r="K336" i="18"/>
  <c r="K187" i="18"/>
  <c r="K50" i="18"/>
  <c r="L51" i="18"/>
  <c r="K320" i="18"/>
  <c r="K332" i="18"/>
  <c r="K304" i="18"/>
  <c r="K59" i="18"/>
  <c r="K71" i="18"/>
  <c r="K335" i="18"/>
  <c r="K164" i="18"/>
  <c r="L164" i="18"/>
  <c r="K233" i="18"/>
  <c r="W233" i="18"/>
  <c r="K160" i="18"/>
  <c r="K310" i="18"/>
  <c r="P366" i="18"/>
  <c r="K381" i="18"/>
  <c r="P382" i="18"/>
  <c r="P292" i="18"/>
  <c r="R292" i="18"/>
  <c r="K73" i="18"/>
  <c r="P74" i="18"/>
  <c r="K61" i="18"/>
  <c r="W61" i="18"/>
  <c r="AF61" i="18"/>
  <c r="K308" i="18"/>
  <c r="L309" i="18"/>
  <c r="K87" i="18"/>
  <c r="K387" i="18"/>
  <c r="K257" i="18"/>
  <c r="K265" i="18"/>
  <c r="P266" i="18"/>
  <c r="K154" i="18"/>
  <c r="P155" i="18"/>
  <c r="K163" i="18"/>
  <c r="W163" i="18"/>
  <c r="AF163" i="18"/>
  <c r="K306" i="18"/>
  <c r="L306" i="18"/>
  <c r="K261" i="18"/>
  <c r="K303" i="18"/>
  <c r="P304" i="18"/>
  <c r="P34" i="18"/>
  <c r="R34" i="18"/>
  <c r="S34" i="18"/>
  <c r="K201" i="18"/>
  <c r="K84" i="18"/>
  <c r="P85" i="18"/>
  <c r="K339" i="18"/>
  <c r="P340" i="18"/>
  <c r="K55" i="18"/>
  <c r="P56" i="18"/>
  <c r="K64" i="18"/>
  <c r="P65" i="18"/>
  <c r="K74" i="18"/>
  <c r="P75" i="18"/>
  <c r="K177" i="18"/>
  <c r="P360" i="18"/>
  <c r="R360" i="18"/>
  <c r="S360" i="18"/>
  <c r="K42" i="18"/>
  <c r="K328" i="18"/>
  <c r="P329" i="18"/>
  <c r="K75" i="18"/>
  <c r="K345" i="18"/>
  <c r="K269" i="18"/>
  <c r="K166" i="18"/>
  <c r="K337" i="18"/>
  <c r="K389" i="18"/>
  <c r="K395" i="18"/>
  <c r="P396" i="18"/>
  <c r="K272" i="18"/>
  <c r="K229" i="18"/>
  <c r="K226" i="18"/>
  <c r="W226" i="18"/>
  <c r="K178" i="18"/>
  <c r="P179" i="18"/>
  <c r="K230" i="18"/>
  <c r="K372" i="18"/>
  <c r="K200" i="18"/>
  <c r="K69" i="18"/>
  <c r="P70" i="18"/>
  <c r="K179" i="18"/>
  <c r="K266" i="18"/>
  <c r="W266" i="18"/>
  <c r="AF266" i="18"/>
  <c r="K330" i="18"/>
  <c r="W330" i="18"/>
  <c r="AF330" i="18"/>
  <c r="K380" i="18"/>
  <c r="L381" i="18"/>
  <c r="K401" i="18"/>
  <c r="K370" i="18"/>
  <c r="K181" i="18"/>
  <c r="K300" i="18"/>
  <c r="K195" i="18"/>
  <c r="K241" i="18"/>
  <c r="P242" i="18"/>
  <c r="P361" i="18"/>
  <c r="R361" i="18"/>
  <c r="S361" i="18"/>
  <c r="P286" i="18"/>
  <c r="R286" i="18"/>
  <c r="S286" i="18"/>
  <c r="K47" i="18"/>
  <c r="K237" i="18"/>
  <c r="K53" i="18"/>
  <c r="W53" i="18"/>
  <c r="K333" i="18"/>
  <c r="K391" i="18"/>
  <c r="P392" i="18"/>
  <c r="K406" i="18"/>
  <c r="K397" i="18"/>
  <c r="K317" i="18"/>
  <c r="P148" i="18"/>
  <c r="R148" i="18"/>
  <c r="K316" i="18"/>
  <c r="W316" i="18"/>
  <c r="K185" i="18"/>
  <c r="K299" i="18"/>
  <c r="K72" i="18"/>
  <c r="W72" i="18"/>
  <c r="AF72" i="18"/>
  <c r="K298" i="18"/>
  <c r="K384" i="18"/>
  <c r="W384" i="18"/>
  <c r="K263" i="18"/>
  <c r="P149" i="18"/>
  <c r="R149" i="18"/>
  <c r="K193" i="18"/>
  <c r="W193" i="18"/>
  <c r="K85" i="18"/>
  <c r="P86" i="18"/>
  <c r="K253" i="18"/>
  <c r="K318" i="18"/>
  <c r="P319" i="18"/>
  <c r="P218" i="18"/>
  <c r="P142" i="18"/>
  <c r="K302" i="18"/>
  <c r="W302" i="18"/>
  <c r="K52" i="18"/>
  <c r="W52" i="18"/>
  <c r="K83" i="18"/>
  <c r="L83" i="18"/>
  <c r="P221" i="18"/>
  <c r="R221" i="18"/>
  <c r="K344" i="18"/>
  <c r="K62" i="18"/>
  <c r="P63" i="18"/>
  <c r="K402" i="18"/>
  <c r="K199" i="18"/>
  <c r="L199" i="18"/>
  <c r="K247" i="18"/>
  <c r="W247" i="18"/>
  <c r="K170" i="18"/>
  <c r="P171" i="18"/>
  <c r="K338" i="18"/>
  <c r="W338" i="18"/>
  <c r="K416" i="18"/>
  <c r="K70" i="18"/>
  <c r="K236" i="18"/>
  <c r="P237" i="18"/>
  <c r="P220" i="18"/>
  <c r="K383" i="18"/>
  <c r="P384" i="18"/>
  <c r="K242" i="18"/>
  <c r="K256" i="18"/>
  <c r="K189" i="18"/>
  <c r="P190" i="18"/>
  <c r="K81" i="18"/>
  <c r="K400" i="18"/>
  <c r="P216" i="18"/>
  <c r="R216" i="18"/>
  <c r="S216" i="18"/>
  <c r="K167" i="18"/>
  <c r="L167" i="18"/>
  <c r="K246" i="18"/>
  <c r="K396" i="18"/>
  <c r="K258" i="18"/>
  <c r="K326" i="18"/>
  <c r="K68" i="18"/>
  <c r="P69" i="18"/>
  <c r="P364" i="18"/>
  <c r="P143" i="18"/>
  <c r="R143" i="18"/>
  <c r="S143" i="18"/>
  <c r="K197" i="18"/>
  <c r="K312" i="18"/>
  <c r="K77" i="18"/>
  <c r="P78" i="18"/>
  <c r="K175" i="18"/>
  <c r="K413" i="18"/>
  <c r="P414" i="18"/>
  <c r="K417" i="18"/>
  <c r="K297" i="18"/>
  <c r="K369" i="18"/>
  <c r="K250" i="18"/>
  <c r="P251" i="18"/>
  <c r="K245" i="18"/>
  <c r="K255" i="18"/>
  <c r="P256" i="18"/>
  <c r="K309" i="18"/>
  <c r="L310" i="18"/>
  <c r="K321" i="18"/>
  <c r="W321" i="18"/>
  <c r="K165" i="18"/>
  <c r="Z403" i="18"/>
  <c r="AB403" i="18"/>
  <c r="Y402" i="18"/>
  <c r="AE402" i="18"/>
  <c r="Y165" i="18"/>
  <c r="AE165" i="18"/>
  <c r="Z166" i="18"/>
  <c r="AE321" i="18"/>
  <c r="Y321" i="18"/>
  <c r="Z322" i="18"/>
  <c r="Y62" i="18"/>
  <c r="Z63" i="18"/>
  <c r="AB63" i="18"/>
  <c r="AE62" i="18"/>
  <c r="AA183" i="86"/>
  <c r="AA192" i="86"/>
  <c r="AA198" i="86"/>
  <c r="AA210" i="86"/>
  <c r="V206" i="86"/>
  <c r="AA206" i="86"/>
  <c r="R207" i="86"/>
  <c r="AA187" i="86"/>
  <c r="R210" i="86"/>
  <c r="R290" i="18"/>
  <c r="S290" i="18"/>
  <c r="T198" i="86"/>
  <c r="W191" i="86"/>
  <c r="V198" i="86"/>
  <c r="AA191" i="86"/>
  <c r="T192" i="86"/>
  <c r="Q193" i="86"/>
  <c r="AA193" i="86"/>
  <c r="L197" i="86"/>
  <c r="AA197" i="86"/>
  <c r="P185" i="86"/>
  <c r="Q207" i="86"/>
  <c r="R38" i="18"/>
  <c r="R186" i="86"/>
  <c r="R364" i="18"/>
  <c r="Y202" i="86"/>
  <c r="AA202" i="86"/>
  <c r="T196" i="86"/>
  <c r="AA196" i="86"/>
  <c r="Q190" i="86"/>
  <c r="N192" i="86"/>
  <c r="S187" i="86"/>
  <c r="R289" i="18"/>
  <c r="S289" i="18"/>
  <c r="U203" i="86"/>
  <c r="AA203" i="86"/>
  <c r="AA186" i="86"/>
  <c r="AA207" i="86"/>
  <c r="AA185" i="86"/>
  <c r="O186" i="86"/>
  <c r="P200" i="86"/>
  <c r="U183" i="86"/>
  <c r="T181" i="86"/>
  <c r="AA181" i="86"/>
  <c r="T200" i="86"/>
  <c r="V190" i="86"/>
  <c r="L199" i="86"/>
  <c r="AA199" i="86"/>
  <c r="V197" i="86"/>
  <c r="O189" i="86"/>
  <c r="AA189" i="86"/>
  <c r="X208" i="86"/>
  <c r="R218" i="18"/>
  <c r="S218" i="18"/>
  <c r="S193" i="86"/>
  <c r="V192" i="86"/>
  <c r="X209" i="86"/>
  <c r="AA209" i="86"/>
  <c r="M204" i="86"/>
  <c r="U208" i="86"/>
  <c r="AA208" i="86"/>
  <c r="M210" i="86"/>
  <c r="Z192" i="86"/>
  <c r="T201" i="86"/>
  <c r="AA201" i="86"/>
  <c r="K204" i="86"/>
  <c r="R214" i="18"/>
  <c r="S214" i="18"/>
  <c r="R145" i="18"/>
  <c r="S145" i="18"/>
  <c r="R220" i="18"/>
  <c r="R294" i="18"/>
  <c r="R142" i="18"/>
  <c r="S142" i="18"/>
  <c r="R217" i="18"/>
  <c r="S217" i="18"/>
  <c r="R147" i="18"/>
  <c r="S147" i="18"/>
  <c r="Z62" i="18"/>
  <c r="AB62" i="18"/>
  <c r="Y61" i="18"/>
  <c r="AE61" i="18"/>
  <c r="Z304" i="18"/>
  <c r="AB304" i="18"/>
  <c r="AE303" i="18"/>
  <c r="Y303" i="18"/>
  <c r="Y233" i="18"/>
  <c r="AE233" i="18"/>
  <c r="Z234" i="18"/>
  <c r="AB234" i="18"/>
  <c r="Y257" i="18"/>
  <c r="AE257" i="18"/>
  <c r="Z258" i="18"/>
  <c r="Z321" i="18"/>
  <c r="AB321" i="18"/>
  <c r="Y320" i="18"/>
  <c r="AE320" i="18"/>
  <c r="AE418" i="18"/>
  <c r="Y418" i="18"/>
  <c r="Z74" i="18"/>
  <c r="AB74" i="18"/>
  <c r="AE73" i="18"/>
  <c r="Y73" i="18"/>
  <c r="AE190" i="18"/>
  <c r="Z191" i="18"/>
  <c r="AB191" i="18"/>
  <c r="Y190" i="18"/>
  <c r="Z311" i="18"/>
  <c r="AB311" i="18"/>
  <c r="AE310" i="18"/>
  <c r="Y310" i="18"/>
  <c r="Y89" i="18"/>
  <c r="AE89" i="18"/>
  <c r="Z90" i="18"/>
  <c r="Z60" i="18"/>
  <c r="AB60" i="18"/>
  <c r="Y59" i="18"/>
  <c r="AE59" i="18"/>
  <c r="Z250" i="18"/>
  <c r="Y249" i="18"/>
  <c r="AE249" i="18"/>
  <c r="Y386" i="18"/>
  <c r="AE386" i="18"/>
  <c r="Z387" i="18"/>
  <c r="AB387" i="18"/>
  <c r="Y346" i="18"/>
  <c r="AE346" i="18"/>
  <c r="AE374" i="18"/>
  <c r="Y374" i="18"/>
  <c r="Z375" i="18"/>
  <c r="AB375" i="18"/>
  <c r="Z164" i="18"/>
  <c r="AE163" i="18"/>
  <c r="Y163" i="18"/>
  <c r="Y259" i="18"/>
  <c r="AE259" i="18"/>
  <c r="Z260" i="18"/>
  <c r="Z79" i="18"/>
  <c r="AE78" i="18"/>
  <c r="Y78" i="18"/>
  <c r="Y88" i="18"/>
  <c r="AE88" i="18"/>
  <c r="Z89" i="18"/>
  <c r="AE188" i="18"/>
  <c r="Z189" i="18"/>
  <c r="AB189" i="18"/>
  <c r="Y188" i="18"/>
  <c r="Z195" i="18"/>
  <c r="Y194" i="18"/>
  <c r="AE194" i="18"/>
  <c r="AB195" i="18"/>
  <c r="AE342" i="18"/>
  <c r="Z343" i="18"/>
  <c r="AB343" i="18"/>
  <c r="Y342" i="18"/>
  <c r="AE252" i="18"/>
  <c r="Y252" i="18"/>
  <c r="Z253" i="18"/>
  <c r="Z309" i="18"/>
  <c r="AB309" i="18"/>
  <c r="AE308" i="18"/>
  <c r="Y308" i="18"/>
  <c r="Y248" i="18"/>
  <c r="AE248" i="18"/>
  <c r="Z249" i="18"/>
  <c r="AB249" i="18"/>
  <c r="AE313" i="18"/>
  <c r="Z314" i="18"/>
  <c r="AB314" i="18"/>
  <c r="Y313" i="18"/>
  <c r="Z415" i="18"/>
  <c r="AB415" i="18"/>
  <c r="AE414" i="18"/>
  <c r="Y414" i="18"/>
  <c r="Z307" i="18"/>
  <c r="AB307" i="18"/>
  <c r="Y306" i="18"/>
  <c r="AE306" i="18"/>
  <c r="AE51" i="18"/>
  <c r="Y51" i="18"/>
  <c r="Z52" i="18"/>
  <c r="AB52" i="18"/>
  <c r="Z308" i="18"/>
  <c r="AB308" i="18"/>
  <c r="AE307" i="18"/>
  <c r="Y307" i="18"/>
  <c r="Z326" i="18"/>
  <c r="Y325" i="18"/>
  <c r="AE325" i="18"/>
  <c r="AB326" i="18"/>
  <c r="Z159" i="18"/>
  <c r="AB159" i="18"/>
  <c r="Y158" i="18"/>
  <c r="AE158" i="18"/>
  <c r="Z335" i="18"/>
  <c r="AB335" i="18"/>
  <c r="AE334" i="18"/>
  <c r="Y334" i="18"/>
  <c r="Z178" i="18"/>
  <c r="AB178" i="18"/>
  <c r="Y177" i="18"/>
  <c r="AE177" i="18"/>
  <c r="Z413" i="18"/>
  <c r="AB413" i="18"/>
  <c r="AE412" i="18"/>
  <c r="Y412" i="18"/>
  <c r="Z226" i="18"/>
  <c r="AB226" i="18"/>
  <c r="Y225" i="18"/>
  <c r="AK225" i="18"/>
  <c r="AI225" i="18"/>
  <c r="AE225" i="18"/>
  <c r="AE336" i="18"/>
  <c r="Z337" i="18"/>
  <c r="AB337" i="18"/>
  <c r="Y336" i="18"/>
  <c r="AE174" i="18"/>
  <c r="Y174" i="18"/>
  <c r="Z175" i="18"/>
  <c r="AE312" i="18"/>
  <c r="Z313" i="18"/>
  <c r="Y312" i="18"/>
  <c r="Z374" i="18"/>
  <c r="AE373" i="18"/>
  <c r="AB374" i="18"/>
  <c r="Y373" i="18"/>
  <c r="Y64" i="18"/>
  <c r="AE64" i="18"/>
  <c r="Z65" i="18"/>
  <c r="AB65" i="18"/>
  <c r="AE253" i="18"/>
  <c r="Y253" i="18"/>
  <c r="Z254" i="18"/>
  <c r="AB254" i="18"/>
  <c r="Z58" i="18"/>
  <c r="Y57" i="18"/>
  <c r="AE57" i="18"/>
  <c r="AB58" i="18"/>
  <c r="AE341" i="18"/>
  <c r="Z342" i="18"/>
  <c r="AB342" i="18"/>
  <c r="Y341" i="18"/>
  <c r="AE251" i="18"/>
  <c r="Y251" i="18"/>
  <c r="Z252" i="18"/>
  <c r="AB252" i="18"/>
  <c r="Y46" i="18"/>
  <c r="Z47" i="18"/>
  <c r="AB47" i="18"/>
  <c r="AE46" i="18"/>
  <c r="AE50" i="18"/>
  <c r="Z51" i="18"/>
  <c r="AB51" i="18"/>
  <c r="Y50" i="18"/>
  <c r="Y189" i="18"/>
  <c r="AE189" i="18"/>
  <c r="Z190" i="18"/>
  <c r="AE265" i="18"/>
  <c r="Y265" i="18"/>
  <c r="Z266" i="18"/>
  <c r="AB266" i="18"/>
  <c r="Z330" i="18"/>
  <c r="AB330" i="18"/>
  <c r="Y329" i="18"/>
  <c r="AE329" i="18"/>
  <c r="Z43" i="18"/>
  <c r="AB43" i="18"/>
  <c r="AC43" i="18"/>
  <c r="Y42" i="18"/>
  <c r="AE42" i="18"/>
  <c r="AE274" i="18"/>
  <c r="Y274" i="18"/>
  <c r="AE58" i="18"/>
  <c r="Y58" i="18"/>
  <c r="Z59" i="18"/>
  <c r="AB59" i="18"/>
  <c r="Z323" i="18"/>
  <c r="AB323" i="18"/>
  <c r="AE322" i="18"/>
  <c r="Y322" i="18"/>
  <c r="Y84" i="18"/>
  <c r="Z85" i="18"/>
  <c r="AE84" i="18"/>
  <c r="Z409" i="18"/>
  <c r="AB409" i="18"/>
  <c r="AE408" i="18"/>
  <c r="Y408" i="18"/>
  <c r="Y269" i="18"/>
  <c r="AE269" i="18"/>
  <c r="Z270" i="18"/>
  <c r="Z262" i="18"/>
  <c r="AB262" i="18"/>
  <c r="Y261" i="18"/>
  <c r="AE261" i="18"/>
  <c r="Z160" i="18"/>
  <c r="AE159" i="18"/>
  <c r="Y159" i="18"/>
  <c r="Z320" i="18"/>
  <c r="Y319" i="18"/>
  <c r="AE319" i="18"/>
  <c r="AE169" i="18"/>
  <c r="Y169" i="18"/>
  <c r="Z170" i="18"/>
  <c r="AB170" i="18"/>
  <c r="AE399" i="18"/>
  <c r="Z400" i="18"/>
  <c r="AB400" i="18"/>
  <c r="Y399" i="18"/>
  <c r="Z255" i="18"/>
  <c r="Y254" i="18"/>
  <c r="AE254" i="18"/>
  <c r="Z344" i="18"/>
  <c r="AB344" i="18"/>
  <c r="Y343" i="18"/>
  <c r="AE343" i="18"/>
  <c r="AE390" i="18"/>
  <c r="Z391" i="18"/>
  <c r="Y390" i="18"/>
  <c r="Z202" i="18"/>
  <c r="AB202" i="18"/>
  <c r="Y201" i="18"/>
  <c r="AE201" i="18"/>
  <c r="Z158" i="18"/>
  <c r="AE157" i="18"/>
  <c r="Y157" i="18"/>
  <c r="AE75" i="18"/>
  <c r="Z76" i="18"/>
  <c r="Y75" i="18"/>
  <c r="AE202" i="18"/>
  <c r="Y202" i="18"/>
  <c r="Z203" i="18"/>
  <c r="AB203" i="18"/>
  <c r="Z87" i="18"/>
  <c r="AE86" i="18"/>
  <c r="Y86" i="18"/>
  <c r="Z406" i="18"/>
  <c r="Y405" i="18"/>
  <c r="AE405" i="18"/>
  <c r="Y235" i="18"/>
  <c r="AE235" i="18"/>
  <c r="Z236" i="18"/>
  <c r="AB236" i="18"/>
  <c r="Y41" i="18"/>
  <c r="AK41" i="18"/>
  <c r="AI41" i="18"/>
  <c r="AE41" i="18"/>
  <c r="Z42" i="18"/>
  <c r="AB42" i="18"/>
  <c r="Y340" i="18"/>
  <c r="AE340" i="18"/>
  <c r="Z341" i="18"/>
  <c r="Z64" i="18"/>
  <c r="Y63" i="18"/>
  <c r="AC63" i="18"/>
  <c r="AE63" i="18"/>
  <c r="Y404" i="18"/>
  <c r="AE404" i="18"/>
  <c r="Z405" i="18"/>
  <c r="AB405" i="18"/>
  <c r="AE66" i="18"/>
  <c r="Z67" i="18"/>
  <c r="AB67" i="18"/>
  <c r="Y66" i="18"/>
  <c r="Y192" i="18"/>
  <c r="AE192" i="18"/>
  <c r="Z193" i="18"/>
  <c r="AB193" i="18"/>
  <c r="AE45" i="18"/>
  <c r="Y45" i="18"/>
  <c r="Z46" i="18"/>
  <c r="AE411" i="18"/>
  <c r="Z412" i="18"/>
  <c r="AB412" i="18"/>
  <c r="Y411" i="18"/>
  <c r="AE332" i="18"/>
  <c r="Y332" i="18"/>
  <c r="Z333" i="18"/>
  <c r="Z172" i="18"/>
  <c r="Y171" i="18"/>
  <c r="AE171" i="18"/>
  <c r="Y60" i="18"/>
  <c r="AE60" i="18"/>
  <c r="Z61" i="18"/>
  <c r="AE389" i="18"/>
  <c r="Y389" i="18"/>
  <c r="Z390" i="18"/>
  <c r="Z231" i="18"/>
  <c r="AE230" i="18"/>
  <c r="Y230" i="18"/>
  <c r="AE318" i="18"/>
  <c r="Y318" i="18"/>
  <c r="Z319" i="18"/>
  <c r="AE55" i="18"/>
  <c r="Z56" i="18"/>
  <c r="AB56" i="18"/>
  <c r="Y55" i="18"/>
  <c r="Z75" i="18"/>
  <c r="AB75" i="18"/>
  <c r="Y74" i="18"/>
  <c r="AE74" i="18"/>
  <c r="Y199" i="18"/>
  <c r="Z200" i="18"/>
  <c r="AB200" i="18"/>
  <c r="AE199" i="18"/>
  <c r="Z83" i="18"/>
  <c r="AB83" i="18"/>
  <c r="Y82" i="18"/>
  <c r="AE82" i="18"/>
  <c r="Z340" i="18"/>
  <c r="Y339" i="18"/>
  <c r="AE339" i="18"/>
  <c r="AE311" i="18"/>
  <c r="Y311" i="18"/>
  <c r="Z312" i="18"/>
  <c r="AB312" i="18"/>
  <c r="Y328" i="18"/>
  <c r="Z329" i="18"/>
  <c r="AB329" i="18"/>
  <c r="AE328" i="18"/>
  <c r="Y327" i="18"/>
  <c r="AE327" i="18"/>
  <c r="Z328" i="18"/>
  <c r="Z82" i="18"/>
  <c r="AE81" i="18"/>
  <c r="Y81" i="18"/>
  <c r="AE186" i="18"/>
  <c r="Z187" i="18"/>
  <c r="Y186" i="18"/>
  <c r="Y398" i="18"/>
  <c r="AE398" i="18"/>
  <c r="Z399" i="18"/>
  <c r="AB399" i="18"/>
  <c r="AE239" i="18"/>
  <c r="Y239" i="18"/>
  <c r="Z240" i="18"/>
  <c r="AB240" i="18"/>
  <c r="Z199" i="18"/>
  <c r="AB199" i="18"/>
  <c r="Y198" i="18"/>
  <c r="AE198" i="18"/>
  <c r="Y305" i="18"/>
  <c r="AE305" i="18"/>
  <c r="Z306" i="18"/>
  <c r="AB306" i="18"/>
  <c r="Y72" i="18"/>
  <c r="Z73" i="18"/>
  <c r="AB73" i="18"/>
  <c r="AE72" i="18"/>
  <c r="Y179" i="18"/>
  <c r="Z180" i="18"/>
  <c r="AB180" i="18"/>
  <c r="AE179" i="18"/>
  <c r="AE196" i="18"/>
  <c r="Y196" i="18"/>
  <c r="Z197" i="18"/>
  <c r="AB197" i="18"/>
  <c r="Y227" i="18"/>
  <c r="Z228" i="18"/>
  <c r="AB228" i="18"/>
  <c r="AC228" i="18"/>
  <c r="AE227" i="18"/>
  <c r="AE238" i="18"/>
  <c r="Y238" i="18"/>
  <c r="Z239" i="18"/>
  <c r="AB239" i="18"/>
  <c r="AE379" i="18"/>
  <c r="Y379" i="18"/>
  <c r="Z380" i="18"/>
  <c r="AB380" i="18"/>
  <c r="Z201" i="18"/>
  <c r="AB201" i="18"/>
  <c r="AE200" i="18"/>
  <c r="Y200" i="18"/>
  <c r="AC200" i="18"/>
  <c r="AE385" i="18"/>
  <c r="Z386" i="18"/>
  <c r="Y385" i="18"/>
  <c r="Z177" i="18"/>
  <c r="AB177" i="18"/>
  <c r="AE176" i="18"/>
  <c r="Y176" i="18"/>
  <c r="Z184" i="18"/>
  <c r="Y183" i="18"/>
  <c r="AE183" i="18"/>
  <c r="Y71" i="18"/>
  <c r="AE71" i="18"/>
  <c r="Z72" i="18"/>
  <c r="AB72" i="18"/>
  <c r="Y301" i="18"/>
  <c r="Z302" i="18"/>
  <c r="AE301" i="18"/>
  <c r="AE262" i="18"/>
  <c r="Y262" i="18"/>
  <c r="Z263" i="18"/>
  <c r="Z165" i="18"/>
  <c r="AB165" i="18"/>
  <c r="AE164" i="18"/>
  <c r="Y164" i="18"/>
  <c r="Y244" i="18"/>
  <c r="Z245" i="18"/>
  <c r="AB245" i="18"/>
  <c r="AE244" i="18"/>
  <c r="Z155" i="18"/>
  <c r="AB155" i="18"/>
  <c r="AE154" i="18"/>
  <c r="Y154" i="18"/>
  <c r="AK154" i="18"/>
  <c r="AI154" i="18"/>
  <c r="AE182" i="18"/>
  <c r="Z183" i="18"/>
  <c r="AB183" i="18"/>
  <c r="Y182" i="18"/>
  <c r="Y90" i="18"/>
  <c r="AC90" i="18"/>
  <c r="AE90" i="18"/>
  <c r="Y48" i="18"/>
  <c r="AE48" i="18"/>
  <c r="Z49" i="18"/>
  <c r="AE203" i="18"/>
  <c r="Y203" i="18"/>
  <c r="AE49" i="18"/>
  <c r="Z50" i="18"/>
  <c r="Y49" i="18"/>
  <c r="AE240" i="18"/>
  <c r="Z241" i="18"/>
  <c r="Y240" i="18"/>
  <c r="Z392" i="18"/>
  <c r="AE391" i="18"/>
  <c r="Y391" i="18"/>
  <c r="AE298" i="18"/>
  <c r="Z299" i="18"/>
  <c r="AB299" i="18"/>
  <c r="AC299" i="18"/>
  <c r="Y298" i="18"/>
  <c r="AE234" i="18"/>
  <c r="Z235" i="18"/>
  <c r="Y234" i="18"/>
  <c r="AE155" i="18"/>
  <c r="Z156" i="18"/>
  <c r="Y155" i="18"/>
  <c r="AE400" i="18"/>
  <c r="Z401" i="18"/>
  <c r="AB401" i="18"/>
  <c r="Y400" i="18"/>
  <c r="AE43" i="18"/>
  <c r="Y43" i="18"/>
  <c r="Z44" i="18"/>
  <c r="AB44" i="18"/>
  <c r="AC44" i="18"/>
  <c r="Y241" i="18"/>
  <c r="AE241" i="18"/>
  <c r="Z242" i="18"/>
  <c r="AB242" i="18"/>
  <c r="Y331" i="18"/>
  <c r="Z332" i="18"/>
  <c r="AB332" i="18"/>
  <c r="AE331" i="18"/>
  <c r="AE317" i="18"/>
  <c r="Z318" i="18"/>
  <c r="AB318" i="18"/>
  <c r="Y317" i="18"/>
  <c r="Y410" i="18"/>
  <c r="Z411" i="18"/>
  <c r="AE410" i="18"/>
  <c r="AE324" i="18"/>
  <c r="Y324" i="18"/>
  <c r="Z325" i="18"/>
  <c r="AB325" i="18"/>
  <c r="Y87" i="18"/>
  <c r="AE87" i="18"/>
  <c r="Z88" i="18"/>
  <c r="AB88" i="18"/>
  <c r="AE376" i="18"/>
  <c r="Z377" i="18"/>
  <c r="AB377" i="18"/>
  <c r="Y376" i="18"/>
  <c r="AE184" i="18"/>
  <c r="Y184" i="18"/>
  <c r="Z185" i="18"/>
  <c r="AB185" i="18"/>
  <c r="AE173" i="18"/>
  <c r="Z174" i="18"/>
  <c r="AB174" i="18"/>
  <c r="Y173" i="18"/>
  <c r="AE168" i="18"/>
  <c r="Y168" i="18"/>
  <c r="Z169" i="18"/>
  <c r="AB169" i="18"/>
  <c r="Z163" i="18"/>
  <c r="AE162" i="18"/>
  <c r="Y162" i="18"/>
  <c r="Z78" i="18"/>
  <c r="AB78" i="18"/>
  <c r="AE77" i="18"/>
  <c r="Y77" i="18"/>
  <c r="Y388" i="18"/>
  <c r="Z389" i="18"/>
  <c r="AB389" i="18"/>
  <c r="AE388" i="18"/>
  <c r="Y345" i="18"/>
  <c r="Z346" i="18"/>
  <c r="AB346" i="18"/>
  <c r="AE345" i="18"/>
  <c r="Z274" i="18"/>
  <c r="AE273" i="18"/>
  <c r="Y273" i="18"/>
  <c r="AE304" i="18"/>
  <c r="Y304" i="18"/>
  <c r="Z305" i="18"/>
  <c r="Z229" i="18"/>
  <c r="AB229" i="18"/>
  <c r="Y228" i="18"/>
  <c r="AE228" i="18"/>
  <c r="AE54" i="18"/>
  <c r="Y54" i="18"/>
  <c r="Z55" i="18"/>
  <c r="AB55" i="18"/>
  <c r="Z416" i="18"/>
  <c r="AB416" i="18"/>
  <c r="AE415" i="18"/>
  <c r="Y415" i="18"/>
  <c r="AE243" i="18"/>
  <c r="Z244" i="18"/>
  <c r="Y243" i="18"/>
  <c r="Z80" i="18"/>
  <c r="AB80" i="18"/>
  <c r="Y79" i="18"/>
  <c r="AE79" i="18"/>
  <c r="Y323" i="18"/>
  <c r="Z324" i="18"/>
  <c r="AE323" i="18"/>
  <c r="AE260" i="18"/>
  <c r="Z261" i="18"/>
  <c r="AB261" i="18"/>
  <c r="Y260" i="18"/>
  <c r="AC260" i="18"/>
  <c r="AE409" i="18"/>
  <c r="Z410" i="18"/>
  <c r="AB410" i="18"/>
  <c r="Y409" i="18"/>
  <c r="Y172" i="18"/>
  <c r="Z173" i="18"/>
  <c r="AB173" i="18"/>
  <c r="AE172" i="18"/>
  <c r="Y270" i="18"/>
  <c r="AE270" i="18"/>
  <c r="Z271" i="18"/>
  <c r="AB271" i="18"/>
  <c r="AE187" i="18"/>
  <c r="Z188" i="18"/>
  <c r="AB188" i="18"/>
  <c r="Y187" i="18"/>
  <c r="Y375" i="18"/>
  <c r="Z376" i="18"/>
  <c r="AE375" i="18"/>
  <c r="AE271" i="18"/>
  <c r="Z272" i="18"/>
  <c r="AB272" i="18"/>
  <c r="Y271" i="18"/>
  <c r="AE407" i="18"/>
  <c r="Z408" i="18"/>
  <c r="Y407" i="18"/>
  <c r="Y406" i="18"/>
  <c r="AE406" i="18"/>
  <c r="Z407" i="18"/>
  <c r="AB407" i="18"/>
  <c r="Y156" i="18"/>
  <c r="AE156" i="18"/>
  <c r="Z157" i="18"/>
  <c r="AB157" i="18"/>
  <c r="AC157" i="18"/>
  <c r="Y382" i="18"/>
  <c r="AE382" i="18"/>
  <c r="Z383" i="18"/>
  <c r="AB383" i="18"/>
  <c r="Z176" i="18"/>
  <c r="AB176" i="18"/>
  <c r="AE175" i="18"/>
  <c r="Y175" i="18"/>
  <c r="Y387" i="18"/>
  <c r="AE387" i="18"/>
  <c r="Z388" i="18"/>
  <c r="Z303" i="18"/>
  <c r="AE302" i="18"/>
  <c r="Y302" i="18"/>
  <c r="Z394" i="18"/>
  <c r="AB394" i="18"/>
  <c r="AE393" i="18"/>
  <c r="Y393" i="18"/>
  <c r="Y247" i="18"/>
  <c r="Z248" i="18"/>
  <c r="AE247" i="18"/>
  <c r="AE395" i="18"/>
  <c r="Y395" i="18"/>
  <c r="Z396" i="18"/>
  <c r="AE381" i="18"/>
  <c r="Y381" i="18"/>
  <c r="Z382" i="18"/>
  <c r="AB382" i="18"/>
  <c r="Y413" i="18"/>
  <c r="AC413" i="18"/>
  <c r="AE413" i="18"/>
  <c r="Z414" i="18"/>
  <c r="AB414" i="18"/>
  <c r="Y335" i="18"/>
  <c r="AE335" i="18"/>
  <c r="Z336" i="18"/>
  <c r="AB336" i="18"/>
  <c r="Z171" i="18"/>
  <c r="AB171" i="18"/>
  <c r="Y170" i="18"/>
  <c r="AC170" i="18"/>
  <c r="AE170" i="18"/>
  <c r="AE417" i="18"/>
  <c r="Y417" i="18"/>
  <c r="Z418" i="18"/>
  <c r="AE264" i="18"/>
  <c r="Z265" i="18"/>
  <c r="AB265" i="18"/>
  <c r="Y264" i="18"/>
  <c r="Y80" i="18"/>
  <c r="AC80" i="18"/>
  <c r="AE80" i="18"/>
  <c r="Z81" i="18"/>
  <c r="AB81" i="18"/>
  <c r="Y266" i="18"/>
  <c r="Z267" i="18"/>
  <c r="AB267" i="18"/>
  <c r="AE266" i="18"/>
  <c r="AE384" i="18"/>
  <c r="Z385" i="18"/>
  <c r="Y384" i="18"/>
  <c r="Y161" i="18"/>
  <c r="AE161" i="18"/>
  <c r="Z162" i="18"/>
  <c r="Z268" i="18"/>
  <c r="AE267" i="18"/>
  <c r="Y267" i="18"/>
  <c r="Z298" i="18"/>
  <c r="AB298" i="18"/>
  <c r="AE297" i="18"/>
  <c r="Y297" i="18"/>
  <c r="AK297" i="18"/>
  <c r="AI297" i="18"/>
  <c r="AE52" i="18"/>
  <c r="Z53" i="18"/>
  <c r="AB53" i="18"/>
  <c r="Y52" i="18"/>
  <c r="Z339" i="18"/>
  <c r="AB339" i="18"/>
  <c r="AE338" i="18"/>
  <c r="Y338" i="18"/>
  <c r="Z315" i="18"/>
  <c r="AE314" i="18"/>
  <c r="Y314" i="18"/>
  <c r="AE377" i="18"/>
  <c r="Y377" i="18"/>
  <c r="Z378" i="18"/>
  <c r="AE369" i="18"/>
  <c r="Y369" i="18"/>
  <c r="AK369" i="18"/>
  <c r="AI369" i="18"/>
  <c r="Z370" i="18"/>
  <c r="AB370" i="18"/>
  <c r="AE166" i="18"/>
  <c r="Z167" i="18"/>
  <c r="AB167" i="18"/>
  <c r="Y166" i="18"/>
  <c r="AE370" i="18"/>
  <c r="Y370" i="18"/>
  <c r="Z371" i="18"/>
  <c r="AB371" i="18"/>
  <c r="AC371" i="18"/>
  <c r="Z66" i="18"/>
  <c r="AB66" i="18"/>
  <c r="Y65" i="18"/>
  <c r="AE65" i="18"/>
  <c r="Y272" i="18"/>
  <c r="AE272" i="18"/>
  <c r="Z273" i="18"/>
  <c r="Y403" i="18"/>
  <c r="Z404" i="18"/>
  <c r="AB404" i="18"/>
  <c r="AE403" i="18"/>
  <c r="Y263" i="18"/>
  <c r="AE263" i="18"/>
  <c r="Z264" i="18"/>
  <c r="Z251" i="18"/>
  <c r="AB251" i="18"/>
  <c r="AE250" i="18"/>
  <c r="Y250" i="18"/>
  <c r="AC250" i="18"/>
  <c r="Z48" i="18"/>
  <c r="AE47" i="18"/>
  <c r="Y47" i="18"/>
  <c r="Z417" i="18"/>
  <c r="AB417" i="18"/>
  <c r="Y416" i="18"/>
  <c r="AE416" i="18"/>
  <c r="Z181" i="18"/>
  <c r="AB181" i="18"/>
  <c r="AE180" i="18"/>
  <c r="Y180" i="18"/>
  <c r="AE83" i="18"/>
  <c r="Y83" i="18"/>
  <c r="Z84" i="18"/>
  <c r="Y70" i="18"/>
  <c r="Z71" i="18"/>
  <c r="AE70" i="18"/>
  <c r="Z393" i="18"/>
  <c r="AB393" i="18"/>
  <c r="AE392" i="18"/>
  <c r="Y392" i="18"/>
  <c r="AE232" i="18"/>
  <c r="Z233" i="18"/>
  <c r="Y232" i="18"/>
  <c r="AE236" i="18"/>
  <c r="Y236" i="18"/>
  <c r="Z237" i="18"/>
  <c r="AB237" i="18"/>
  <c r="AE337" i="18"/>
  <c r="Y337" i="18"/>
  <c r="AC337" i="18"/>
  <c r="Z338" i="18"/>
  <c r="AE44" i="18"/>
  <c r="Y44" i="18"/>
  <c r="Z45" i="18"/>
  <c r="Z238" i="18"/>
  <c r="AE237" i="18"/>
  <c r="Y237" i="18"/>
  <c r="Y397" i="18"/>
  <c r="Z398" i="18"/>
  <c r="AB398" i="18"/>
  <c r="AE397" i="18"/>
  <c r="AE167" i="18"/>
  <c r="Y167" i="18"/>
  <c r="Z168" i="18"/>
  <c r="AB168" i="18"/>
  <c r="Z192" i="18"/>
  <c r="AB192" i="18"/>
  <c r="Y191" i="18"/>
  <c r="AC191" i="18"/>
  <c r="AE191" i="18"/>
  <c r="Y76" i="18"/>
  <c r="AE76" i="18"/>
  <c r="Z77" i="18"/>
  <c r="AB77" i="18"/>
  <c r="AE231" i="18"/>
  <c r="Y231" i="18"/>
  <c r="Z232" i="18"/>
  <c r="AE181" i="18"/>
  <c r="Z182" i="18"/>
  <c r="AB182" i="18"/>
  <c r="Y181" i="18"/>
  <c r="Z247" i="18"/>
  <c r="AE246" i="18"/>
  <c r="Y246" i="18"/>
  <c r="Y344" i="18"/>
  <c r="AE344" i="18"/>
  <c r="Z345" i="18"/>
  <c r="AB345" i="18"/>
  <c r="Z397" i="18"/>
  <c r="AB397" i="18"/>
  <c r="AE396" i="18"/>
  <c r="Y396" i="18"/>
  <c r="AE394" i="18"/>
  <c r="Z395" i="18"/>
  <c r="Y394" i="18"/>
  <c r="Z57" i="18"/>
  <c r="AB57" i="18"/>
  <c r="AE56" i="18"/>
  <c r="Y56" i="18"/>
  <c r="Z316" i="18"/>
  <c r="AB316" i="18"/>
  <c r="Y315" i="18"/>
  <c r="AE315" i="18"/>
  <c r="Z68" i="18"/>
  <c r="AE67" i="18"/>
  <c r="Y67" i="18"/>
  <c r="Z194" i="18"/>
  <c r="AB194" i="18"/>
  <c r="Y193" i="18"/>
  <c r="AE193" i="18"/>
  <c r="Z54" i="18"/>
  <c r="AE53" i="18"/>
  <c r="Y53" i="18"/>
  <c r="Y258" i="18"/>
  <c r="Z259" i="18"/>
  <c r="AE258" i="18"/>
  <c r="Y330" i="18"/>
  <c r="AE330" i="18"/>
  <c r="Z331" i="18"/>
  <c r="AB331" i="18"/>
  <c r="Z301" i="18"/>
  <c r="AB301" i="18"/>
  <c r="Y300" i="18"/>
  <c r="AE300" i="18"/>
  <c r="Z246" i="18"/>
  <c r="AE245" i="18"/>
  <c r="Y245" i="18"/>
  <c r="Z70" i="18"/>
  <c r="AE69" i="18"/>
  <c r="Y69" i="18"/>
  <c r="AE371" i="18"/>
  <c r="Y371" i="18"/>
  <c r="Z372" i="18"/>
  <c r="Y333" i="18"/>
  <c r="Z334" i="18"/>
  <c r="AE333" i="18"/>
  <c r="Y268" i="18"/>
  <c r="AE268" i="18"/>
  <c r="Z269" i="18"/>
  <c r="Z327" i="18"/>
  <c r="AB327" i="18"/>
  <c r="Y326" i="18"/>
  <c r="AE326" i="18"/>
  <c r="AE229" i="18"/>
  <c r="Y229" i="18"/>
  <c r="Z230" i="18"/>
  <c r="Z69" i="18"/>
  <c r="AB69" i="18"/>
  <c r="AE68" i="18"/>
  <c r="Y68" i="18"/>
  <c r="AE85" i="18"/>
  <c r="Z86" i="18"/>
  <c r="AB86" i="18"/>
  <c r="Y85" i="18"/>
  <c r="AE372" i="18"/>
  <c r="Z373" i="18"/>
  <c r="Y372" i="18"/>
  <c r="Y255" i="18"/>
  <c r="AE255" i="18"/>
  <c r="Z256" i="18"/>
  <c r="AE383" i="18"/>
  <c r="Z384" i="18"/>
  <c r="AB384" i="18"/>
  <c r="Y383" i="18"/>
  <c r="AE380" i="18"/>
  <c r="Z381" i="18"/>
  <c r="AB381" i="18"/>
  <c r="Y380" i="18"/>
  <c r="AE242" i="18"/>
  <c r="Z243" i="18"/>
  <c r="AB243" i="18"/>
  <c r="Y242" i="18"/>
  <c r="AE226" i="18"/>
  <c r="Z227" i="18"/>
  <c r="AB227" i="18"/>
  <c r="AC227" i="18"/>
  <c r="Y226" i="18"/>
  <c r="Y401" i="18"/>
  <c r="Z402" i="18"/>
  <c r="AB402" i="18"/>
  <c r="AE401" i="18"/>
  <c r="Z379" i="18"/>
  <c r="Y378" i="18"/>
  <c r="AE378" i="18"/>
  <c r="Z257" i="18"/>
  <c r="AE256" i="18"/>
  <c r="Y256" i="18"/>
  <c r="Y316" i="18"/>
  <c r="AE316" i="18"/>
  <c r="Z317" i="18"/>
  <c r="Z310" i="18"/>
  <c r="AB310" i="18"/>
  <c r="AE309" i="18"/>
  <c r="Y309" i="18"/>
  <c r="AE160" i="18"/>
  <c r="Z161" i="18"/>
  <c r="Y160" i="18"/>
  <c r="Z196" i="18"/>
  <c r="AB196" i="18"/>
  <c r="AE195" i="18"/>
  <c r="Y195" i="18"/>
  <c r="Y197" i="18"/>
  <c r="Z198" i="18"/>
  <c r="AB198" i="18"/>
  <c r="AE197" i="18"/>
  <c r="Z186" i="18"/>
  <c r="Y185" i="18"/>
  <c r="AE185" i="18"/>
  <c r="AE299" i="18"/>
  <c r="Z300" i="18"/>
  <c r="AB300" i="18"/>
  <c r="AC300" i="18"/>
  <c r="Y299" i="18"/>
  <c r="Y178" i="18"/>
  <c r="AE178" i="18"/>
  <c r="Z179" i="18"/>
  <c r="AB179" i="18"/>
  <c r="Z362" i="18"/>
  <c r="Y361" i="18"/>
  <c r="AE361" i="18"/>
  <c r="AF361" i="18"/>
  <c r="Y221" i="18"/>
  <c r="AE221" i="18"/>
  <c r="AF221" i="18"/>
  <c r="Z222" i="18"/>
  <c r="Z289" i="18"/>
  <c r="AE288" i="18"/>
  <c r="AF288" i="18"/>
  <c r="Y288" i="18"/>
  <c r="Z367" i="18"/>
  <c r="AE366" i="18"/>
  <c r="Y366" i="18"/>
  <c r="Z39" i="18"/>
  <c r="AB39" i="18"/>
  <c r="AE38" i="18"/>
  <c r="AF38" i="18"/>
  <c r="Y38" i="18"/>
  <c r="Y295" i="18"/>
  <c r="AE295" i="18"/>
  <c r="AF295" i="18"/>
  <c r="Z296" i="18"/>
  <c r="AE293" i="18"/>
  <c r="AF293" i="18"/>
  <c r="Y293" i="18"/>
  <c r="Z294" i="18"/>
  <c r="AE356" i="18"/>
  <c r="AF356" i="18"/>
  <c r="AP356" i="18"/>
  <c r="Z357" i="18"/>
  <c r="AE34" i="18"/>
  <c r="AF34" i="18"/>
  <c r="Y34" i="18"/>
  <c r="Z35" i="18"/>
  <c r="Z30" i="18"/>
  <c r="Y29" i="18"/>
  <c r="AE29" i="18"/>
  <c r="AF29" i="18"/>
  <c r="Z291" i="18"/>
  <c r="Y290" i="18"/>
  <c r="AE290" i="18"/>
  <c r="AF290" i="18"/>
  <c r="Y36" i="18"/>
  <c r="Z37" i="18"/>
  <c r="AE36" i="18"/>
  <c r="AF36" i="18"/>
  <c r="Y143" i="18"/>
  <c r="AE143" i="18"/>
  <c r="AF143" i="18"/>
  <c r="Y292" i="18"/>
  <c r="Z293" i="18"/>
  <c r="AE292" i="18"/>
  <c r="AF292" i="18"/>
  <c r="AE30" i="18"/>
  <c r="AF30" i="18"/>
  <c r="Y30" i="18"/>
  <c r="AE144" i="18"/>
  <c r="AF144" i="18"/>
  <c r="AP144" i="18"/>
  <c r="Z145" i="18"/>
  <c r="Y39" i="18"/>
  <c r="AE39" i="18"/>
  <c r="AF39" i="18"/>
  <c r="Z40" i="18"/>
  <c r="Y286" i="18"/>
  <c r="AE286" i="18"/>
  <c r="AF286" i="18"/>
  <c r="Z360" i="18"/>
  <c r="AE359" i="18"/>
  <c r="AF359" i="18"/>
  <c r="AP359" i="18"/>
  <c r="P52" i="18"/>
  <c r="W51" i="18"/>
  <c r="Z147" i="18"/>
  <c r="Y146" i="18"/>
  <c r="AE146" i="18"/>
  <c r="AF146" i="18"/>
  <c r="AE296" i="18"/>
  <c r="AF296" i="18"/>
  <c r="Y296" i="18"/>
  <c r="Z297" i="18"/>
  <c r="AB297" i="18"/>
  <c r="P374" i="18"/>
  <c r="W373" i="18"/>
  <c r="AE291" i="18"/>
  <c r="AF291" i="18"/>
  <c r="Z292" i="18"/>
  <c r="Y291" i="18"/>
  <c r="W86" i="18"/>
  <c r="Y151" i="18"/>
  <c r="Z152" i="18"/>
  <c r="AE151" i="18"/>
  <c r="AF151" i="18"/>
  <c r="AE294" i="18"/>
  <c r="AF294" i="18"/>
  <c r="AJ294" i="18"/>
  <c r="Y294" i="18"/>
  <c r="AC294" i="18"/>
  <c r="AG294" i="18"/>
  <c r="AL294" i="18"/>
  <c r="Z295" i="18"/>
  <c r="Z32" i="18"/>
  <c r="AE31" i="18"/>
  <c r="Y217" i="18"/>
  <c r="AE217" i="18"/>
  <c r="AF217" i="18"/>
  <c r="Z218" i="18"/>
  <c r="W82" i="18"/>
  <c r="AE214" i="18"/>
  <c r="AF214" i="18"/>
  <c r="AJ214" i="18"/>
  <c r="AK214" i="18"/>
  <c r="Y214" i="18"/>
  <c r="P197" i="18"/>
  <c r="AE141" i="18"/>
  <c r="AF141" i="18"/>
  <c r="AP141" i="18"/>
  <c r="Z142" i="18"/>
  <c r="Z151" i="18"/>
  <c r="AE150" i="18"/>
  <c r="Y150" i="18"/>
  <c r="AE284" i="18"/>
  <c r="Z285" i="18"/>
  <c r="AE357" i="18"/>
  <c r="AF357" i="18"/>
  <c r="Z358" i="18"/>
  <c r="Y357" i="18"/>
  <c r="Y222" i="18"/>
  <c r="Z223" i="18"/>
  <c r="AB223" i="18"/>
  <c r="AE222" i="18"/>
  <c r="W308" i="18"/>
  <c r="AF308" i="18"/>
  <c r="P311" i="18"/>
  <c r="W310" i="18"/>
  <c r="AF310" i="18"/>
  <c r="P170" i="18"/>
  <c r="W169" i="18"/>
  <c r="Z41" i="18"/>
  <c r="AB41" i="18"/>
  <c r="AE40" i="18"/>
  <c r="Y40" i="18"/>
  <c r="P236" i="18"/>
  <c r="AE360" i="18"/>
  <c r="AF360" i="18"/>
  <c r="Y360" i="18"/>
  <c r="Z361" i="18"/>
  <c r="P226" i="18"/>
  <c r="Z34" i="18"/>
  <c r="AE33" i="18"/>
  <c r="AF33" i="18"/>
  <c r="Y33" i="18"/>
  <c r="Z29" i="18"/>
  <c r="AE28" i="18"/>
  <c r="Z366" i="18"/>
  <c r="AE365" i="18"/>
  <c r="AF365" i="18"/>
  <c r="Y365" i="18"/>
  <c r="W261" i="18"/>
  <c r="Y368" i="18"/>
  <c r="Z369" i="18"/>
  <c r="AB369" i="18"/>
  <c r="AE368" i="18"/>
  <c r="AF368" i="18"/>
  <c r="L176" i="18"/>
  <c r="P177" i="18"/>
  <c r="W176" i="18"/>
  <c r="AE149" i="18"/>
  <c r="AF149" i="18"/>
  <c r="Z150" i="18"/>
  <c r="Y149" i="18"/>
  <c r="W251" i="18"/>
  <c r="P50" i="18"/>
  <c r="W87" i="18"/>
  <c r="L173" i="18"/>
  <c r="AE362" i="18"/>
  <c r="Z363" i="18"/>
  <c r="Y362" i="18"/>
  <c r="AC362" i="18"/>
  <c r="Z219" i="18"/>
  <c r="AE218" i="18"/>
  <c r="AF218" i="18"/>
  <c r="Y218" i="18"/>
  <c r="Z153" i="18"/>
  <c r="AE152" i="18"/>
  <c r="AF152" i="18"/>
  <c r="Y152" i="18"/>
  <c r="AE224" i="18"/>
  <c r="AF224" i="18"/>
  <c r="Z225" i="18"/>
  <c r="AB225" i="18"/>
  <c r="Y224" i="18"/>
  <c r="W57" i="18"/>
  <c r="AF57" i="18"/>
  <c r="P58" i="18"/>
  <c r="L404" i="18"/>
  <c r="W79" i="18"/>
  <c r="P80" i="18"/>
  <c r="Y32" i="18"/>
  <c r="AC32" i="18"/>
  <c r="Z33" i="18"/>
  <c r="AE32" i="18"/>
  <c r="AF32" i="18"/>
  <c r="Y213" i="18"/>
  <c r="Z214" i="18"/>
  <c r="AE213" i="18"/>
  <c r="AF213" i="18"/>
  <c r="Y153" i="18"/>
  <c r="Z154" i="18"/>
  <c r="AB154" i="18"/>
  <c r="AE153" i="18"/>
  <c r="AF153" i="18"/>
  <c r="AE289" i="18"/>
  <c r="AF289" i="18"/>
  <c r="Z290" i="18"/>
  <c r="Y289" i="18"/>
  <c r="L387" i="18"/>
  <c r="P388" i="18"/>
  <c r="W387" i="18"/>
  <c r="W84" i="18"/>
  <c r="L84" i="18"/>
  <c r="Z286" i="18"/>
  <c r="AE285" i="18"/>
  <c r="AF285" i="18"/>
  <c r="Y285" i="18"/>
  <c r="AE215" i="18"/>
  <c r="AF215" i="18"/>
  <c r="AP215" i="18"/>
  <c r="Z216" i="18"/>
  <c r="P343" i="18"/>
  <c r="W342" i="18"/>
  <c r="W386" i="18"/>
  <c r="AF386" i="18"/>
  <c r="P387" i="18"/>
  <c r="L412" i="18"/>
  <c r="W412" i="18"/>
  <c r="W379" i="18"/>
  <c r="P380" i="18"/>
  <c r="AE216" i="18"/>
  <c r="AF216" i="18"/>
  <c r="Y216" i="18"/>
  <c r="Z217" i="18"/>
  <c r="W171" i="18"/>
  <c r="W228" i="18"/>
  <c r="W271" i="18"/>
  <c r="P272" i="18"/>
  <c r="W90" i="18"/>
  <c r="W267" i="18"/>
  <c r="W377" i="18"/>
  <c r="Z288" i="18"/>
  <c r="AE287" i="18"/>
  <c r="AF287" i="18"/>
  <c r="AP287" i="18"/>
  <c r="W311" i="18"/>
  <c r="P312" i="18"/>
  <c r="AE148" i="18"/>
  <c r="AF148" i="18"/>
  <c r="Y148" i="18"/>
  <c r="Z149" i="18"/>
  <c r="Y367" i="18"/>
  <c r="AE367" i="18"/>
  <c r="AF367" i="18"/>
  <c r="Z368" i="18"/>
  <c r="Y37" i="18"/>
  <c r="AE37" i="18"/>
  <c r="AF37" i="18"/>
  <c r="Z38" i="18"/>
  <c r="Y358" i="18"/>
  <c r="AE358" i="18"/>
  <c r="AF358" i="18"/>
  <c r="P67" i="18"/>
  <c r="W66" i="18"/>
  <c r="Z36" i="18"/>
  <c r="AE35" i="18"/>
  <c r="Y35" i="18"/>
  <c r="Z365" i="18"/>
  <c r="AE364" i="18"/>
  <c r="AF364" i="18"/>
  <c r="Y364" i="18"/>
  <c r="L314" i="18"/>
  <c r="P163" i="18"/>
  <c r="Z221" i="18"/>
  <c r="Y220" i="18"/>
  <c r="AE220" i="18"/>
  <c r="AF220" i="18"/>
  <c r="P314" i="18"/>
  <c r="W313" i="18"/>
  <c r="Z220" i="18"/>
  <c r="AE219" i="18"/>
  <c r="AF219" i="18"/>
  <c r="AJ219" i="18"/>
  <c r="Y219" i="18"/>
  <c r="P409" i="18"/>
  <c r="W319" i="18"/>
  <c r="W320" i="18"/>
  <c r="P321" i="18"/>
  <c r="W177" i="18"/>
  <c r="L177" i="18"/>
  <c r="P178" i="18"/>
  <c r="W180" i="18"/>
  <c r="L180" i="18"/>
  <c r="P377" i="18"/>
  <c r="W376" i="18"/>
  <c r="W371" i="18"/>
  <c r="P372" i="18"/>
  <c r="Z146" i="18"/>
  <c r="AE145" i="18"/>
  <c r="Y145" i="18"/>
  <c r="Z213" i="18"/>
  <c r="AE212" i="18"/>
  <c r="P244" i="18"/>
  <c r="W322" i="18"/>
  <c r="P323" i="18"/>
  <c r="P57" i="18"/>
  <c r="L56" i="18"/>
  <c r="W56" i="18"/>
  <c r="AF56" i="18"/>
  <c r="L409" i="18"/>
  <c r="P241" i="18"/>
  <c r="W240" i="18"/>
  <c r="W332" i="18"/>
  <c r="P333" i="18"/>
  <c r="L332" i="18"/>
  <c r="W328" i="18"/>
  <c r="Y223" i="18"/>
  <c r="Z224" i="18"/>
  <c r="AE223" i="18"/>
  <c r="AF223" i="18"/>
  <c r="P305" i="18"/>
  <c r="W304" i="18"/>
  <c r="W75" i="18"/>
  <c r="P383" i="18"/>
  <c r="W382" i="18"/>
  <c r="W394" i="18"/>
  <c r="P395" i="18"/>
  <c r="W315" i="18"/>
  <c r="P316" i="18"/>
  <c r="Y363" i="18"/>
  <c r="Z364" i="18"/>
  <c r="AE363" i="18"/>
  <c r="AF363" i="18"/>
  <c r="Y147" i="18"/>
  <c r="AE147" i="18"/>
  <c r="AF147" i="18"/>
  <c r="AJ147" i="18"/>
  <c r="Z148" i="18"/>
  <c r="P72" i="18"/>
  <c r="P187" i="18"/>
  <c r="AE142" i="18"/>
  <c r="AF142" i="18"/>
  <c r="Y142" i="18"/>
  <c r="Z143" i="18"/>
  <c r="P59" i="18"/>
  <c r="L58" i="18"/>
  <c r="W58" i="18"/>
  <c r="L346" i="18"/>
  <c r="W161" i="18"/>
  <c r="P162" i="18"/>
  <c r="P234" i="18"/>
  <c r="P45" i="18"/>
  <c r="W337" i="18"/>
  <c r="P89" i="18"/>
  <c r="P239" i="18"/>
  <c r="P254" i="18"/>
  <c r="L189" i="18"/>
  <c r="W189" i="18"/>
  <c r="AF189" i="18"/>
  <c r="W230" i="18"/>
  <c r="P231" i="18"/>
  <c r="L318" i="18"/>
  <c r="W318" i="18"/>
  <c r="AF318" i="18"/>
  <c r="W199" i="18"/>
  <c r="P73" i="18"/>
  <c r="W179" i="18"/>
  <c r="P180" i="18"/>
  <c r="W391" i="18"/>
  <c r="AF391" i="18"/>
  <c r="W298" i="18"/>
  <c r="L400" i="18"/>
  <c r="R400" i="18"/>
  <c r="S400" i="18"/>
  <c r="BI400" i="18"/>
  <c r="L317" i="18"/>
  <c r="W77" i="18"/>
  <c r="AF77" i="18"/>
  <c r="P248" i="18"/>
  <c r="W413" i="18"/>
  <c r="L413" i="18"/>
  <c r="R413" i="18"/>
  <c r="S413" i="18"/>
  <c r="BI413" i="18"/>
  <c r="W170" i="18"/>
  <c r="P418" i="18"/>
  <c r="P267" i="18"/>
  <c r="L384" i="18"/>
  <c r="P385" i="18"/>
  <c r="P53" i="18"/>
  <c r="L52" i="18"/>
  <c r="L338" i="18"/>
  <c r="W370" i="18"/>
  <c r="P371" i="18"/>
  <c r="P273" i="18"/>
  <c r="L272" i="18"/>
  <c r="W272" i="18"/>
  <c r="AF272" i="18"/>
  <c r="L263" i="18"/>
  <c r="W250" i="18"/>
  <c r="AF250" i="18"/>
  <c r="W47" i="18"/>
  <c r="P48" i="18"/>
  <c r="W83" i="18"/>
  <c r="AF83" i="18"/>
  <c r="P84" i="18"/>
  <c r="L237" i="18"/>
  <c r="L397" i="18"/>
  <c r="W167" i="18"/>
  <c r="AF167" i="18"/>
  <c r="P168" i="18"/>
  <c r="W231" i="18"/>
  <c r="L231" i="18"/>
  <c r="P232" i="18"/>
  <c r="P247" i="18"/>
  <c r="L246" i="18"/>
  <c r="P345" i="18"/>
  <c r="L193" i="18"/>
  <c r="P194" i="18"/>
  <c r="P54" i="18"/>
  <c r="P259" i="18"/>
  <c r="W258" i="18"/>
  <c r="W300" i="18"/>
  <c r="P301" i="18"/>
  <c r="W245" i="18"/>
  <c r="P246" i="18"/>
  <c r="P334" i="18"/>
  <c r="W333" i="18"/>
  <c r="L333" i="18"/>
  <c r="P327" i="18"/>
  <c r="W326" i="18"/>
  <c r="W229" i="18"/>
  <c r="W68" i="18"/>
  <c r="L85" i="18"/>
  <c r="P373" i="18"/>
  <c r="W372" i="18"/>
  <c r="W255" i="18"/>
  <c r="AF255" i="18"/>
  <c r="W383" i="18"/>
  <c r="L383" i="18"/>
  <c r="W242" i="18"/>
  <c r="L401" i="18"/>
  <c r="P402" i="18"/>
  <c r="W401" i="18"/>
  <c r="P257" i="18"/>
  <c r="L256" i="18"/>
  <c r="P317" i="18"/>
  <c r="P310" i="18"/>
  <c r="W309" i="18"/>
  <c r="P198" i="18"/>
  <c r="W185" i="18"/>
  <c r="P186" i="18"/>
  <c r="L185" i="18"/>
  <c r="W62" i="18"/>
  <c r="AF62" i="18"/>
  <c r="P322" i="18"/>
  <c r="P403" i="18"/>
  <c r="L402" i="18"/>
  <c r="W402" i="18"/>
  <c r="BB155" i="18"/>
  <c r="BE181" i="18"/>
  <c r="BB182" i="18"/>
  <c r="BB60" i="18"/>
  <c r="BE165" i="18"/>
  <c r="BB387" i="18"/>
  <c r="BE317" i="18"/>
  <c r="BB180" i="18"/>
  <c r="BE314" i="18"/>
  <c r="BB303" i="18"/>
  <c r="BB369" i="18"/>
  <c r="BB185" i="18"/>
  <c r="BB332" i="18"/>
  <c r="BB378" i="18"/>
  <c r="BB414" i="18"/>
  <c r="BB340" i="18"/>
  <c r="BB76" i="18"/>
  <c r="BB230" i="18"/>
  <c r="BB188" i="18"/>
  <c r="BB375" i="18"/>
  <c r="BB383" i="18"/>
  <c r="BE156" i="18"/>
  <c r="BE397" i="18"/>
  <c r="BB194" i="18"/>
  <c r="BE160" i="18"/>
  <c r="BE297" i="18"/>
  <c r="BB166" i="18"/>
  <c r="BB172" i="18"/>
  <c r="BB167" i="18"/>
  <c r="BE300" i="18"/>
  <c r="BB175" i="18"/>
  <c r="BE384" i="18"/>
  <c r="BE324" i="18"/>
  <c r="BB259" i="18"/>
  <c r="BB190" i="18"/>
  <c r="BB80" i="18"/>
  <c r="BB249" i="18"/>
  <c r="BB328" i="18"/>
  <c r="BE315" i="18"/>
  <c r="BE167" i="18"/>
  <c r="BB187" i="18"/>
  <c r="BE318" i="18"/>
  <c r="BE386" i="18"/>
  <c r="BB410" i="18"/>
  <c r="BB386" i="18"/>
  <c r="BE54" i="18"/>
  <c r="BB255" i="18"/>
  <c r="AY260" i="18"/>
  <c r="Q416" i="18"/>
  <c r="BE64" i="18"/>
  <c r="BE154" i="18"/>
  <c r="BE68" i="18"/>
  <c r="BB268" i="18"/>
  <c r="BB41" i="18"/>
  <c r="BE45" i="18"/>
  <c r="BB85" i="18"/>
  <c r="BE227" i="18"/>
  <c r="BB402" i="18"/>
  <c r="BE65" i="18"/>
  <c r="BE309" i="18"/>
  <c r="BB226" i="18"/>
  <c r="BB244" i="18"/>
  <c r="BE180" i="18"/>
  <c r="BB392" i="18"/>
  <c r="BE245" i="18"/>
  <c r="BB236" i="18"/>
  <c r="BE46" i="18"/>
  <c r="BE169" i="18"/>
  <c r="BB192" i="18"/>
  <c r="BB251" i="18"/>
  <c r="BE321" i="18"/>
  <c r="BB189" i="18"/>
  <c r="BE322" i="18"/>
  <c r="BB327" i="18"/>
  <c r="BB382" i="18"/>
  <c r="BB265" i="18"/>
  <c r="BB316" i="18"/>
  <c r="BB300" i="18"/>
  <c r="BE305" i="18"/>
  <c r="BE299" i="18"/>
  <c r="BE232" i="18"/>
  <c r="BE174" i="18"/>
  <c r="BB310" i="18"/>
  <c r="BB227" i="18"/>
  <c r="BE313" i="18"/>
  <c r="BB333" i="18"/>
  <c r="BB326" i="18"/>
  <c r="BB309" i="18"/>
  <c r="BE52" i="18"/>
  <c r="BB52" i="18"/>
  <c r="BB162" i="18"/>
  <c r="BB168" i="18"/>
  <c r="BE225" i="18"/>
  <c r="BE230" i="18"/>
  <c r="BB371" i="18"/>
  <c r="Q255" i="18"/>
  <c r="BB271" i="18"/>
  <c r="BE162" i="18"/>
  <c r="BB82" i="18"/>
  <c r="BE51" i="18"/>
  <c r="BE312" i="18"/>
  <c r="BB262" i="18"/>
  <c r="BB252" i="18"/>
  <c r="BE233" i="18"/>
  <c r="BB201" i="18"/>
  <c r="BE56" i="18"/>
  <c r="BE392" i="18"/>
  <c r="BB330" i="18"/>
  <c r="BB250" i="18"/>
  <c r="BE238" i="18"/>
  <c r="BB57" i="18"/>
  <c r="BE235" i="18"/>
  <c r="BB266" i="18"/>
  <c r="BB84" i="18"/>
  <c r="BB400" i="18"/>
  <c r="BE42" i="18"/>
  <c r="BE316" i="18"/>
  <c r="BB199" i="18"/>
  <c r="BB66" i="18"/>
  <c r="BB50" i="18"/>
  <c r="BB191" i="18"/>
  <c r="BE251" i="18"/>
  <c r="BB385" i="18"/>
  <c r="BB193" i="18"/>
  <c r="BE57" i="18"/>
  <c r="BE371" i="18"/>
  <c r="BE325" i="18"/>
  <c r="BE58" i="18"/>
  <c r="BE369" i="18"/>
  <c r="BB75" i="18"/>
  <c r="BB390" i="18"/>
  <c r="BB241" i="18"/>
  <c r="BE246" i="18"/>
  <c r="BE179" i="18"/>
  <c r="BB61" i="18"/>
  <c r="BB67" i="18"/>
  <c r="BB154" i="18"/>
  <c r="BB253" i="18"/>
  <c r="BB59" i="18"/>
  <c r="BE50" i="18"/>
  <c r="BE182" i="18"/>
  <c r="BE158" i="18"/>
  <c r="BB240" i="18"/>
  <c r="BB380" i="18"/>
  <c r="Q265" i="18"/>
  <c r="BE47" i="18"/>
  <c r="BB242" i="18"/>
  <c r="Q330" i="18"/>
  <c r="Q389" i="18"/>
  <c r="BB254" i="18"/>
  <c r="BB184" i="18"/>
  <c r="BB178" i="18"/>
  <c r="BB411" i="18"/>
  <c r="BE59" i="18"/>
  <c r="BB321" i="18"/>
  <c r="BB257" i="18"/>
  <c r="BE243" i="18"/>
  <c r="BB183" i="18"/>
  <c r="BB181" i="18"/>
  <c r="BB197" i="18"/>
  <c r="BE247" i="18"/>
  <c r="BB395" i="18"/>
  <c r="BB298" i="18"/>
  <c r="BE385" i="18"/>
  <c r="BB323" i="18"/>
  <c r="BE244" i="18"/>
  <c r="BB235" i="18"/>
  <c r="BB325" i="18"/>
  <c r="BE178" i="18"/>
  <c r="BB74" i="18"/>
  <c r="BE389" i="18"/>
  <c r="BE43" i="18"/>
  <c r="BB86" i="18"/>
  <c r="BB81" i="18"/>
  <c r="BB322" i="18"/>
  <c r="BB71" i="18"/>
  <c r="BB317" i="18"/>
  <c r="BB225" i="18"/>
  <c r="BE228" i="18"/>
  <c r="BB45" i="18"/>
  <c r="BE226" i="18"/>
  <c r="BE390" i="18"/>
  <c r="BB274" i="18"/>
  <c r="BB171" i="18"/>
  <c r="BE159" i="18"/>
  <c r="BE378" i="18"/>
  <c r="BE370" i="18"/>
  <c r="BB313" i="18"/>
  <c r="BB345" i="18"/>
  <c r="BB158" i="18"/>
  <c r="BB338" i="18"/>
  <c r="BB68" i="18"/>
  <c r="BB72" i="18"/>
  <c r="BB273" i="18"/>
  <c r="BB399" i="18"/>
  <c r="BB306" i="18"/>
  <c r="BE374" i="18"/>
  <c r="BB269" i="18"/>
  <c r="BB320" i="18"/>
  <c r="BB305" i="18"/>
  <c r="BB44" i="18"/>
  <c r="AY264" i="18"/>
  <c r="BB299" i="18"/>
  <c r="BE248" i="18"/>
  <c r="BB246" i="18"/>
  <c r="BB78" i="18"/>
  <c r="BE393" i="18"/>
  <c r="BB407" i="18"/>
  <c r="BB394" i="18"/>
  <c r="BB408" i="18"/>
  <c r="BB177" i="18"/>
  <c r="BB256" i="18"/>
  <c r="BE61" i="18"/>
  <c r="BB243" i="18"/>
  <c r="BB234" i="18"/>
  <c r="BE311" i="18"/>
  <c r="BB307" i="18"/>
  <c r="BE396" i="18"/>
  <c r="BE63" i="18"/>
  <c r="BE383" i="18"/>
  <c r="BB415" i="18"/>
  <c r="BB379" i="18"/>
  <c r="BB176" i="18"/>
  <c r="BB336" i="18"/>
  <c r="BE49" i="18"/>
  <c r="BE236" i="18"/>
  <c r="BB267" i="18"/>
  <c r="BB324" i="18"/>
  <c r="AY268" i="18"/>
  <c r="Q326" i="18"/>
  <c r="Q379" i="18"/>
  <c r="BB417" i="18"/>
  <c r="BE388" i="18"/>
  <c r="BB73" i="18"/>
  <c r="BB384" i="18"/>
  <c r="BB231" i="18"/>
  <c r="BB258" i="18"/>
  <c r="BB165" i="18"/>
  <c r="BE302" i="18"/>
  <c r="BB170" i="18"/>
  <c r="BE55" i="18"/>
  <c r="BB341" i="18"/>
  <c r="BE379" i="18"/>
  <c r="BE242" i="18"/>
  <c r="BB200" i="18"/>
  <c r="Q191" i="18"/>
  <c r="BE173" i="18"/>
  <c r="BE66" i="18"/>
  <c r="BB263" i="18"/>
  <c r="BE391" i="18"/>
  <c r="BE241" i="18"/>
  <c r="BE252" i="18"/>
  <c r="BB416" i="18"/>
  <c r="BB90" i="18"/>
  <c r="BE323" i="18"/>
  <c r="BB264" i="18"/>
  <c r="BB161" i="18"/>
  <c r="BB297" i="18"/>
  <c r="BE41" i="18"/>
  <c r="BE231" i="18"/>
  <c r="BB232" i="18"/>
  <c r="BE395" i="18"/>
  <c r="BE53" i="18"/>
  <c r="BB239" i="18"/>
  <c r="BE48" i="18"/>
  <c r="BB159" i="18"/>
  <c r="BB164" i="18"/>
  <c r="BB260" i="18"/>
  <c r="BB163" i="18"/>
  <c r="BB49" i="18"/>
  <c r="BE301" i="18"/>
  <c r="BE308" i="18"/>
  <c r="BB233" i="18"/>
  <c r="BE373" i="18"/>
  <c r="BB398" i="18"/>
  <c r="BB160" i="18"/>
  <c r="BB346" i="18"/>
  <c r="BE320" i="18"/>
  <c r="BB413" i="18"/>
  <c r="BB377" i="18"/>
  <c r="BB63" i="18"/>
  <c r="BB54" i="18"/>
  <c r="BB53" i="18"/>
  <c r="BB79" i="18"/>
  <c r="BE155" i="18"/>
  <c r="BB388" i="18"/>
  <c r="BB335" i="18"/>
  <c r="BB43" i="18"/>
  <c r="BE249" i="18"/>
  <c r="BB396" i="18"/>
  <c r="BB334" i="18"/>
  <c r="BB47" i="18"/>
  <c r="Q235" i="18"/>
  <c r="BB372" i="18"/>
  <c r="BB228" i="18"/>
  <c r="BB203" i="18"/>
  <c r="BE306" i="18"/>
  <c r="BB304" i="18"/>
  <c r="BB381" i="18"/>
  <c r="BB56" i="18"/>
  <c r="BB342" i="18"/>
  <c r="BB374" i="18"/>
  <c r="BE381" i="18"/>
  <c r="BE44" i="18"/>
  <c r="BE161" i="18"/>
  <c r="BE377" i="18"/>
  <c r="BB247" i="18"/>
  <c r="BB312" i="18"/>
  <c r="BB77" i="18"/>
  <c r="BB318" i="18"/>
  <c r="BB370" i="18"/>
  <c r="BE170" i="18"/>
  <c r="BE375" i="18"/>
  <c r="BB376" i="18"/>
  <c r="BB198" i="18"/>
  <c r="BE176" i="18"/>
  <c r="BB248" i="18"/>
  <c r="BE237" i="18"/>
  <c r="BB195" i="18"/>
  <c r="BB261" i="18"/>
  <c r="BB65" i="18"/>
  <c r="BE69" i="18"/>
  <c r="BE62" i="18"/>
  <c r="BB311" i="18"/>
  <c r="BB64" i="18"/>
  <c r="BB55" i="18"/>
  <c r="BB83" i="18"/>
  <c r="Q261" i="18"/>
  <c r="BE382" i="18"/>
  <c r="BB46" i="18"/>
  <c r="BB314" i="18"/>
  <c r="BB403" i="18"/>
  <c r="BB272" i="18"/>
  <c r="BB70" i="18"/>
  <c r="BB405" i="18"/>
  <c r="BB315" i="18"/>
  <c r="BB48" i="18"/>
  <c r="BB301" i="18"/>
  <c r="BE304" i="18"/>
  <c r="BE157" i="18"/>
  <c r="BE172" i="18"/>
  <c r="BB406" i="18"/>
  <c r="BE164" i="18"/>
  <c r="BB51" i="18"/>
  <c r="BB173" i="18"/>
  <c r="BB337" i="18"/>
  <c r="BB229" i="18"/>
  <c r="BB302" i="18"/>
  <c r="BE387" i="18"/>
  <c r="BE171" i="18"/>
  <c r="Q169" i="18"/>
  <c r="BB238" i="18"/>
  <c r="Q46" i="18"/>
  <c r="BE298" i="18"/>
  <c r="BE253" i="18"/>
  <c r="BE60" i="18"/>
  <c r="BB418" i="18"/>
  <c r="BB401" i="18"/>
  <c r="Q253" i="18"/>
  <c r="Q192" i="18"/>
  <c r="BB62" i="18"/>
  <c r="BB329" i="18"/>
  <c r="BB88" i="18"/>
  <c r="BB89" i="18"/>
  <c r="BB157" i="18"/>
  <c r="BE307" i="18"/>
  <c r="BE319" i="18"/>
  <c r="BB202" i="18"/>
  <c r="BE310" i="18"/>
  <c r="BB174" i="18"/>
  <c r="BB373" i="18"/>
  <c r="BE372" i="18"/>
  <c r="BE175" i="18"/>
  <c r="BE168" i="18"/>
  <c r="BE177" i="18"/>
  <c r="BE166" i="18"/>
  <c r="BB156" i="18"/>
  <c r="BE163" i="18"/>
  <c r="BB179" i="18"/>
  <c r="BB245" i="18"/>
  <c r="AY254" i="18"/>
  <c r="Q233" i="18"/>
  <c r="Q68" i="18"/>
  <c r="BE303" i="18"/>
  <c r="BB270" i="18"/>
  <c r="BB69" i="18"/>
  <c r="BB397" i="18"/>
  <c r="BB87" i="18"/>
  <c r="BB393" i="18"/>
  <c r="BB186" i="18"/>
  <c r="BB308" i="18"/>
  <c r="BB319" i="18"/>
  <c r="BE394" i="18"/>
  <c r="BB58" i="18"/>
  <c r="BB339" i="18"/>
  <c r="BE229" i="18"/>
  <c r="BE380" i="18"/>
  <c r="BB391" i="18"/>
  <c r="BB196" i="18"/>
  <c r="BB344" i="18"/>
  <c r="BE234" i="18"/>
  <c r="BB343" i="18"/>
  <c r="BB169" i="18"/>
  <c r="BE376" i="18"/>
  <c r="BB389" i="18"/>
  <c r="BE239" i="18"/>
  <c r="BE250" i="18"/>
  <c r="BE240" i="18"/>
  <c r="Q269" i="18"/>
  <c r="BB409" i="18"/>
  <c r="BB404" i="18"/>
  <c r="BB237" i="18"/>
  <c r="BB331" i="18"/>
  <c r="BB412" i="18"/>
  <c r="BB42" i="18"/>
  <c r="BE67" i="18"/>
  <c r="Q157" i="18"/>
  <c r="K254" i="18"/>
  <c r="K268" i="18"/>
  <c r="K264" i="18"/>
  <c r="K260" i="18"/>
  <c r="P324" i="18"/>
  <c r="W323" i="18"/>
  <c r="AF323" i="18"/>
  <c r="W239" i="18"/>
  <c r="P240" i="18"/>
  <c r="W164" i="18"/>
  <c r="W73" i="18"/>
  <c r="AF73" i="18"/>
  <c r="W270" i="18"/>
  <c r="W181" i="18"/>
  <c r="AF181" i="18"/>
  <c r="L181" i="18"/>
  <c r="R181" i="18"/>
  <c r="S181" i="18"/>
  <c r="BI181" i="18"/>
  <c r="W389" i="18"/>
  <c r="AF389" i="18"/>
  <c r="P390" i="18"/>
  <c r="AF370" i="18"/>
  <c r="R409" i="18"/>
  <c r="S409" i="18"/>
  <c r="BI409" i="18"/>
  <c r="L239" i="18"/>
  <c r="P411" i="18"/>
  <c r="L238" i="18"/>
  <c r="P238" i="18"/>
  <c r="W334" i="18"/>
  <c r="AF334" i="18"/>
  <c r="P335" i="18"/>
  <c r="L334" i="18"/>
  <c r="L240" i="18"/>
  <c r="AP38" i="18"/>
  <c r="L410" i="18"/>
  <c r="R410" i="18"/>
  <c r="S410" i="18"/>
  <c r="BI410" i="18"/>
  <c r="P397" i="18"/>
  <c r="W396" i="18"/>
  <c r="AF396" i="18"/>
  <c r="AF247" i="18"/>
  <c r="AP247" i="18"/>
  <c r="AQ247" i="18"/>
  <c r="W263" i="18"/>
  <c r="P264" i="18"/>
  <c r="P410" i="18"/>
  <c r="W409" i="18"/>
  <c r="P263" i="18"/>
  <c r="R263" i="18"/>
  <c r="S263" i="18"/>
  <c r="BI263" i="18"/>
  <c r="W262" i="18"/>
  <c r="AF262" i="18"/>
  <c r="P79" i="18"/>
  <c r="W78" i="18"/>
  <c r="AF78" i="18"/>
  <c r="W183" i="18"/>
  <c r="AF183" i="18"/>
  <c r="P184" i="18"/>
  <c r="L269" i="18"/>
  <c r="P306" i="18"/>
  <c r="L305" i="18"/>
  <c r="W305" i="18"/>
  <c r="L271" i="18"/>
  <c r="P299" i="18"/>
  <c r="L298" i="18"/>
  <c r="W406" i="18"/>
  <c r="L406" i="18"/>
  <c r="P346" i="18"/>
  <c r="W345" i="18"/>
  <c r="AF345" i="18"/>
  <c r="AP345" i="18"/>
  <c r="AQ345" i="18"/>
  <c r="P405" i="18"/>
  <c r="W404" i="18"/>
  <c r="W327" i="18"/>
  <c r="AF327" i="18"/>
  <c r="AJ327" i="18"/>
  <c r="AK327" i="18"/>
  <c r="L328" i="18"/>
  <c r="W273" i="18"/>
  <c r="L273" i="18"/>
  <c r="P61" i="18"/>
  <c r="W60" i="18"/>
  <c r="P77" i="18"/>
  <c r="W76" i="18"/>
  <c r="L398" i="18"/>
  <c r="R398" i="18"/>
  <c r="S398" i="18"/>
  <c r="BI398" i="18"/>
  <c r="L163" i="18"/>
  <c r="P370" i="18"/>
  <c r="W369" i="18"/>
  <c r="AF369" i="18"/>
  <c r="L230" i="18"/>
  <c r="P230" i="18"/>
  <c r="AP230" i="18"/>
  <c r="AQ230" i="18"/>
  <c r="L229" i="18"/>
  <c r="R272" i="18"/>
  <c r="S272" i="18"/>
  <c r="BI272" i="18"/>
  <c r="L394" i="18"/>
  <c r="R394" i="18"/>
  <c r="S394" i="18"/>
  <c r="BI394" i="18"/>
  <c r="P328" i="18"/>
  <c r="L323" i="18"/>
  <c r="W398" i="18"/>
  <c r="P164" i="18"/>
  <c r="AC304" i="18"/>
  <c r="AC60" i="18"/>
  <c r="W297" i="18"/>
  <c r="P298" i="18"/>
  <c r="R298" i="18"/>
  <c r="P401" i="18"/>
  <c r="W400" i="18"/>
  <c r="AF400" i="18"/>
  <c r="P71" i="18"/>
  <c r="W70" i="18"/>
  <c r="W299" i="18"/>
  <c r="AF299" i="18"/>
  <c r="AJ299" i="18"/>
  <c r="AK299" i="18"/>
  <c r="P300" i="18"/>
  <c r="L299" i="18"/>
  <c r="R164" i="18"/>
  <c r="S164" i="18"/>
  <c r="BI164" i="18"/>
  <c r="P47" i="18"/>
  <c r="L47" i="18"/>
  <c r="R237" i="18"/>
  <c r="S237" i="18"/>
  <c r="BI237" i="18"/>
  <c r="P394" i="18"/>
  <c r="W236" i="18"/>
  <c r="AF236" i="18"/>
  <c r="L236" i="18"/>
  <c r="L266" i="18"/>
  <c r="P303" i="18"/>
  <c r="P165" i="18"/>
  <c r="W55" i="18"/>
  <c r="W375" i="18"/>
  <c r="W339" i="18"/>
  <c r="L78" i="18"/>
  <c r="R78" i="18"/>
  <c r="L411" i="18"/>
  <c r="AC258" i="18"/>
  <c r="AC403" i="18"/>
  <c r="AF321" i="18"/>
  <c r="L418" i="18"/>
  <c r="W417" i="18"/>
  <c r="P82" i="18"/>
  <c r="W81" i="18"/>
  <c r="AF81" i="18"/>
  <c r="P258" i="18"/>
  <c r="W257" i="18"/>
  <c r="W174" i="18"/>
  <c r="P175" i="18"/>
  <c r="AF155" i="18"/>
  <c r="L188" i="18"/>
  <c r="AD26" i="17"/>
  <c r="AF328" i="18"/>
  <c r="AJ328" i="18"/>
  <c r="AK328" i="18"/>
  <c r="AF171" i="18"/>
  <c r="AC183" i="18"/>
  <c r="AC305" i="18"/>
  <c r="AC58" i="18"/>
  <c r="AC336" i="18"/>
  <c r="AF384" i="18"/>
  <c r="L162" i="18"/>
  <c r="AF185" i="18"/>
  <c r="AJ186" i="18"/>
  <c r="AK186" i="18"/>
  <c r="AF401" i="18"/>
  <c r="AF199" i="18"/>
  <c r="AF315" i="18"/>
  <c r="AF176" i="18"/>
  <c r="AC261" i="18"/>
  <c r="R222" i="18"/>
  <c r="L311" i="18"/>
  <c r="AF320" i="18"/>
  <c r="AF193" i="18"/>
  <c r="L186" i="18"/>
  <c r="AF418" i="18"/>
  <c r="AJ418" i="18"/>
  <c r="AK418" i="18"/>
  <c r="AF408" i="18"/>
  <c r="AF16" i="17"/>
  <c r="AG16" i="17"/>
  <c r="AC331" i="18"/>
  <c r="L175" i="18"/>
  <c r="L258" i="18"/>
  <c r="L60" i="18"/>
  <c r="R150" i="18"/>
  <c r="AD18" i="17"/>
  <c r="AE18" i="17"/>
  <c r="AD29" i="17"/>
  <c r="P391" i="18"/>
  <c r="AP391" i="18"/>
  <c r="AQ391" i="18"/>
  <c r="W390" i="18"/>
  <c r="AF390" i="18"/>
  <c r="L342" i="18"/>
  <c r="P342" i="18"/>
  <c r="R177" i="18"/>
  <c r="S177" i="18"/>
  <c r="BI177" i="18"/>
  <c r="W246" i="18"/>
  <c r="AF246" i="18"/>
  <c r="AJ247" i="18"/>
  <c r="AK247" i="18"/>
  <c r="L247" i="18"/>
  <c r="AF309" i="18"/>
  <c r="AJ309" i="18"/>
  <c r="AK309" i="18"/>
  <c r="L300" i="18"/>
  <c r="R300" i="18"/>
  <c r="P182" i="18"/>
  <c r="P200" i="18"/>
  <c r="W341" i="18"/>
  <c r="AF341" i="18"/>
  <c r="L48" i="18"/>
  <c r="AP290" i="18"/>
  <c r="AP293" i="18"/>
  <c r="AC47" i="18"/>
  <c r="AC65" i="18"/>
  <c r="AG65" i="18"/>
  <c r="AH65" i="18"/>
  <c r="W317" i="18"/>
  <c r="AF317" i="18"/>
  <c r="P318" i="18"/>
  <c r="P315" i="18"/>
  <c r="W314" i="18"/>
  <c r="P378" i="18"/>
  <c r="L377" i="18"/>
  <c r="W254" i="18"/>
  <c r="AF254" i="18"/>
  <c r="P255" i="18"/>
  <c r="W265" i="18"/>
  <c r="AF265" i="18"/>
  <c r="L403" i="18"/>
  <c r="W403" i="18"/>
  <c r="AF403" i="18"/>
  <c r="AF245" i="18"/>
  <c r="L70" i="18"/>
  <c r="AF186" i="18"/>
  <c r="AG362" i="18"/>
  <c r="L312" i="18"/>
  <c r="R312" i="18"/>
  <c r="S312" i="18"/>
  <c r="BI312" i="18"/>
  <c r="L313" i="18"/>
  <c r="L200" i="18"/>
  <c r="P201" i="18"/>
  <c r="AF229" i="18"/>
  <c r="AJ230" i="18"/>
  <c r="AK230" i="18"/>
  <c r="W237" i="18"/>
  <c r="AF237" i="18"/>
  <c r="W200" i="18"/>
  <c r="P404" i="18"/>
  <c r="L322" i="18"/>
  <c r="R322" i="18"/>
  <c r="S322" i="18"/>
  <c r="BI322" i="18"/>
  <c r="W50" i="18"/>
  <c r="AF50" i="18"/>
  <c r="W64" i="18"/>
  <c r="AF64" i="18"/>
  <c r="W227" i="18"/>
  <c r="AF227" i="18"/>
  <c r="AG228" i="18"/>
  <c r="P49" i="18"/>
  <c r="L343" i="18"/>
  <c r="W381" i="18"/>
  <c r="AC249" i="18"/>
  <c r="AC89" i="18"/>
  <c r="P167" i="18"/>
  <c r="R167" i="18"/>
  <c r="S167" i="18"/>
  <c r="BI167" i="18"/>
  <c r="W166" i="18"/>
  <c r="AF166" i="18"/>
  <c r="L262" i="18"/>
  <c r="R262" i="18"/>
  <c r="S262" i="18"/>
  <c r="BI262" i="18"/>
  <c r="P262" i="18"/>
  <c r="P88" i="18"/>
  <c r="L87" i="18"/>
  <c r="L88" i="18"/>
  <c r="R88" i="18"/>
  <c r="S88" i="18"/>
  <c r="BI88" i="18"/>
  <c r="L161" i="18"/>
  <c r="L160" i="18"/>
  <c r="P158" i="18"/>
  <c r="W157" i="18"/>
  <c r="AF157" i="18"/>
  <c r="P66" i="18"/>
  <c r="W65" i="18"/>
  <c r="W188" i="18"/>
  <c r="P189" i="18"/>
  <c r="R189" i="18"/>
  <c r="S189" i="18"/>
  <c r="BI189" i="18"/>
  <c r="P229" i="18"/>
  <c r="L228" i="18"/>
  <c r="W405" i="18"/>
  <c r="AF405" i="18"/>
  <c r="AP405" i="18"/>
  <c r="AQ405" i="18"/>
  <c r="P406" i="18"/>
  <c r="P309" i="18"/>
  <c r="R309" i="18"/>
  <c r="S309" i="18"/>
  <c r="BI309" i="18"/>
  <c r="L308" i="18"/>
  <c r="W41" i="18"/>
  <c r="AF41" i="18"/>
  <c r="P42" i="18"/>
  <c r="AP42" i="18"/>
  <c r="AQ42" i="18"/>
  <c r="P252" i="18"/>
  <c r="L251" i="18"/>
  <c r="R251" i="18"/>
  <c r="S251" i="18"/>
  <c r="BI251" i="18"/>
  <c r="W89" i="18"/>
  <c r="AF89" i="18"/>
  <c r="AG90" i="18"/>
  <c r="P90" i="18"/>
  <c r="L301" i="18"/>
  <c r="W301" i="18"/>
  <c r="L302" i="18"/>
  <c r="R302" i="18"/>
  <c r="S302" i="18"/>
  <c r="BI302" i="18"/>
  <c r="P87" i="18"/>
  <c r="R87" i="18"/>
  <c r="S87" i="18"/>
  <c r="BI87" i="18"/>
  <c r="L86" i="18"/>
  <c r="L43" i="18"/>
  <c r="W43" i="18"/>
  <c r="AF43" i="18"/>
  <c r="W380" i="18"/>
  <c r="AF380" i="18"/>
  <c r="L396" i="18"/>
  <c r="P407" i="18"/>
  <c r="L65" i="18"/>
  <c r="R65" i="18"/>
  <c r="S65" i="18"/>
  <c r="BI65" i="18"/>
  <c r="P274" i="18"/>
  <c r="L417" i="18"/>
  <c r="L227" i="18"/>
  <c r="L321" i="18"/>
  <c r="R321" i="18"/>
  <c r="S321" i="18"/>
  <c r="BI321" i="18"/>
  <c r="L380" i="18"/>
  <c r="R380" i="18"/>
  <c r="S380" i="18"/>
  <c r="BI380" i="18"/>
  <c r="W85" i="18"/>
  <c r="L69" i="18"/>
  <c r="AF258" i="18"/>
  <c r="R236" i="18"/>
  <c r="S236" i="18"/>
  <c r="BI236" i="18"/>
  <c r="L395" i="18"/>
  <c r="W312" i="18"/>
  <c r="AF312" i="18"/>
  <c r="L44" i="18"/>
  <c r="R44" i="18"/>
  <c r="S44" i="18"/>
  <c r="BI44" i="18"/>
  <c r="P270" i="18"/>
  <c r="W269" i="18"/>
  <c r="AF269" i="18"/>
  <c r="L270" i="18"/>
  <c r="L307" i="18"/>
  <c r="P307" i="18"/>
  <c r="W306" i="18"/>
  <c r="AF306" i="18"/>
  <c r="P51" i="18"/>
  <c r="L50" i="18"/>
  <c r="R50" i="18"/>
  <c r="S50" i="18"/>
  <c r="BI50" i="18"/>
  <c r="W69" i="18"/>
  <c r="AF69" i="18"/>
  <c r="AK219" i="18"/>
  <c r="AC87" i="18"/>
  <c r="P381" i="18"/>
  <c r="R381" i="18"/>
  <c r="S381" i="18"/>
  <c r="BI381" i="18"/>
  <c r="AF231" i="18"/>
  <c r="AP231" i="18"/>
  <c r="AQ231" i="18"/>
  <c r="W395" i="18"/>
  <c r="R77" i="18"/>
  <c r="S77" i="18"/>
  <c r="BI77" i="18"/>
  <c r="P313" i="18"/>
  <c r="R313" i="18"/>
  <c r="S313" i="18"/>
  <c r="BI313" i="18"/>
  <c r="L382" i="18"/>
  <c r="R382" i="18"/>
  <c r="S382" i="18"/>
  <c r="BI382" i="18"/>
  <c r="L327" i="18"/>
  <c r="AC145" i="18"/>
  <c r="AG145" i="18"/>
  <c r="AL145" i="18"/>
  <c r="P44" i="18"/>
  <c r="W162" i="18"/>
  <c r="AF339" i="18"/>
  <c r="L49" i="18"/>
  <c r="R49" i="18"/>
  <c r="L71" i="18"/>
  <c r="W71" i="18"/>
  <c r="L393" i="18"/>
  <c r="P393" i="18"/>
  <c r="R393" i="18"/>
  <c r="L399" i="18"/>
  <c r="R399" i="18"/>
  <c r="S399" i="18"/>
  <c r="BI399" i="18"/>
  <c r="W399" i="18"/>
  <c r="AF399" i="18"/>
  <c r="AF170" i="18"/>
  <c r="AJ171" i="18"/>
  <c r="AK171" i="18"/>
  <c r="AJ400" i="18"/>
  <c r="AK400" i="18"/>
  <c r="AP221" i="18"/>
  <c r="AF379" i="18"/>
  <c r="AJ291" i="18"/>
  <c r="AP296" i="18"/>
  <c r="AC375" i="18"/>
  <c r="AC46" i="18"/>
  <c r="R175" i="18"/>
  <c r="S175" i="18"/>
  <c r="BI175" i="18"/>
  <c r="R258" i="18"/>
  <c r="S258" i="18"/>
  <c r="BI258" i="18"/>
  <c r="L196" i="18"/>
  <c r="AF235" i="18"/>
  <c r="L261" i="18"/>
  <c r="AD16" i="17"/>
  <c r="AF230" i="18"/>
  <c r="AJ142" i="18"/>
  <c r="AK142" i="18"/>
  <c r="AC383" i="18"/>
  <c r="AG383" i="18"/>
  <c r="AH383" i="18"/>
  <c r="AC370" i="18"/>
  <c r="L75" i="18"/>
  <c r="L320" i="18"/>
  <c r="L79" i="18"/>
  <c r="R79" i="18"/>
  <c r="S79" i="18"/>
  <c r="BI79" i="18"/>
  <c r="L315" i="18"/>
  <c r="AD9" i="17"/>
  <c r="AE9" i="17"/>
  <c r="AP361" i="18"/>
  <c r="AC292" i="18"/>
  <c r="AG292" i="18"/>
  <c r="AL292" i="18"/>
  <c r="AC326" i="18"/>
  <c r="AC203" i="18"/>
  <c r="AC86" i="18"/>
  <c r="AC341" i="18"/>
  <c r="AF44" i="18"/>
  <c r="L90" i="18"/>
  <c r="L158" i="18"/>
  <c r="R158" i="18"/>
  <c r="S158" i="18"/>
  <c r="BI158" i="18"/>
  <c r="AF337" i="18"/>
  <c r="AC74" i="18"/>
  <c r="AF225" i="18"/>
  <c r="AD12" i="17"/>
  <c r="AD28" i="17"/>
  <c r="AE28" i="17"/>
  <c r="AF14" i="17"/>
  <c r="AG14" i="17"/>
  <c r="AF9" i="17"/>
  <c r="AG9" i="17"/>
  <c r="R362" i="18"/>
  <c r="S362" i="18"/>
  <c r="AF18" i="17"/>
  <c r="AG18" i="17"/>
  <c r="P36" i="18"/>
  <c r="R36" i="18"/>
  <c r="K252" i="18"/>
  <c r="K168" i="18"/>
  <c r="P213" i="18"/>
  <c r="R213" i="18"/>
  <c r="S213" i="18"/>
  <c r="K415" i="18"/>
  <c r="P146" i="18"/>
  <c r="R146" i="18"/>
  <c r="S146" i="18"/>
  <c r="K190" i="18"/>
  <c r="K203" i="18"/>
  <c r="P363" i="18"/>
  <c r="K388" i="18"/>
  <c r="K329" i="18"/>
  <c r="K45" i="18"/>
  <c r="W45" i="18"/>
  <c r="AF45" i="18"/>
  <c r="AP45" i="18"/>
  <c r="AQ45" i="18"/>
  <c r="K156" i="18"/>
  <c r="L157" i="18"/>
  <c r="K325" i="18"/>
  <c r="K191" i="18"/>
  <c r="K67" i="18"/>
  <c r="K232" i="18"/>
  <c r="K234" i="18"/>
  <c r="P151" i="18"/>
  <c r="R151" i="18"/>
  <c r="K378" i="18"/>
  <c r="L378" i="18"/>
  <c r="R378" i="18"/>
  <c r="P32" i="18"/>
  <c r="AP32" i="18"/>
  <c r="P29" i="18"/>
  <c r="R29" i="18"/>
  <c r="P285" i="18"/>
  <c r="R285" i="18"/>
  <c r="S285" i="18"/>
  <c r="L61" i="18"/>
  <c r="R61" i="18"/>
  <c r="S61" i="18"/>
  <c r="BI61" i="18"/>
  <c r="P62" i="18"/>
  <c r="AP62" i="18"/>
  <c r="AQ62" i="18"/>
  <c r="L62" i="18"/>
  <c r="BA273" i="53"/>
  <c r="W194" i="18"/>
  <c r="AF194" i="18"/>
  <c r="P195" i="18"/>
  <c r="L194" i="18"/>
  <c r="R266" i="18"/>
  <c r="S266" i="18"/>
  <c r="BI266" i="18"/>
  <c r="AP146" i="18"/>
  <c r="AV272" i="69"/>
  <c r="P386" i="18"/>
  <c r="L386" i="18"/>
  <c r="W385" i="18"/>
  <c r="AF385" i="18"/>
  <c r="AP385" i="18"/>
  <c r="AQ385" i="18"/>
  <c r="L385" i="18"/>
  <c r="R385" i="18"/>
  <c r="S385" i="18"/>
  <c r="BI385" i="18"/>
  <c r="L165" i="18"/>
  <c r="R165" i="18"/>
  <c r="S165" i="18"/>
  <c r="BI165" i="18"/>
  <c r="W165" i="18"/>
  <c r="AF165" i="18"/>
  <c r="AP165" i="18"/>
  <c r="AQ165" i="18"/>
  <c r="P166" i="18"/>
  <c r="AP166" i="18"/>
  <c r="AQ166" i="18"/>
  <c r="L166" i="18"/>
  <c r="P161" i="18"/>
  <c r="W160" i="18"/>
  <c r="P250" i="18"/>
  <c r="AP250" i="18"/>
  <c r="AQ250" i="18"/>
  <c r="W249" i="18"/>
  <c r="AF249" i="18"/>
  <c r="AJ250" i="18"/>
  <c r="AK250" i="18"/>
  <c r="L250" i="18"/>
  <c r="R47" i="18"/>
  <c r="S47" i="18"/>
  <c r="BI47" i="18"/>
  <c r="P268" i="18"/>
  <c r="L267" i="18"/>
  <c r="R267" i="18"/>
  <c r="S267" i="18"/>
  <c r="BI267" i="18"/>
  <c r="L408" i="18"/>
  <c r="R408" i="18"/>
  <c r="S408" i="18"/>
  <c r="BI408" i="18"/>
  <c r="W407" i="18"/>
  <c r="AF407" i="18"/>
  <c r="P160" i="18"/>
  <c r="R160" i="18"/>
  <c r="S160" i="18"/>
  <c r="BI160" i="18"/>
  <c r="L159" i="18"/>
  <c r="L324" i="18"/>
  <c r="R324" i="18"/>
  <c r="S324" i="18"/>
  <c r="BI324" i="18"/>
  <c r="W324" i="18"/>
  <c r="AF324" i="18"/>
  <c r="AP324" i="18"/>
  <c r="AQ324" i="18"/>
  <c r="AF300" i="18"/>
  <c r="AP300" i="18"/>
  <c r="AQ300" i="18"/>
  <c r="L339" i="18"/>
  <c r="P344" i="18"/>
  <c r="AF84" i="18"/>
  <c r="AP285" i="18"/>
  <c r="AF196" i="18"/>
  <c r="AF31" i="18"/>
  <c r="AC237" i="18"/>
  <c r="L344" i="18"/>
  <c r="W344" i="18"/>
  <c r="AF344" i="18"/>
  <c r="L345" i="18"/>
  <c r="R345" i="18"/>
  <c r="S345" i="18"/>
  <c r="BI345" i="18"/>
  <c r="W253" i="18"/>
  <c r="AF253" i="18"/>
  <c r="L254" i="18"/>
  <c r="L73" i="18"/>
  <c r="R73" i="18"/>
  <c r="S73" i="18"/>
  <c r="BI73" i="18"/>
  <c r="L72" i="18"/>
  <c r="R72" i="18"/>
  <c r="S72" i="18"/>
  <c r="BI72" i="18"/>
  <c r="W397" i="18"/>
  <c r="AF397" i="18"/>
  <c r="AJ397" i="18"/>
  <c r="AK397" i="18"/>
  <c r="P398" i="18"/>
  <c r="L370" i="18"/>
  <c r="R370" i="18"/>
  <c r="S370" i="18"/>
  <c r="BI370" i="18"/>
  <c r="L371" i="18"/>
  <c r="R371" i="18"/>
  <c r="L372" i="18"/>
  <c r="R372" i="18"/>
  <c r="S372" i="18"/>
  <c r="BI372" i="18"/>
  <c r="L373" i="18"/>
  <c r="R373" i="18"/>
  <c r="P185" i="18"/>
  <c r="R185" i="18"/>
  <c r="S185" i="18"/>
  <c r="BI185" i="18"/>
  <c r="W184" i="18"/>
  <c r="L184" i="18"/>
  <c r="L171" i="18"/>
  <c r="P172" i="18"/>
  <c r="P412" i="18"/>
  <c r="W411" i="18"/>
  <c r="P375" i="18"/>
  <c r="L374" i="18"/>
  <c r="R374" i="18"/>
  <c r="S374" i="18"/>
  <c r="BI374" i="18"/>
  <c r="W374" i="18"/>
  <c r="AF374" i="18"/>
  <c r="AF29" i="17"/>
  <c r="AG29" i="17"/>
  <c r="AD30" i="17"/>
  <c r="AE30" i="17"/>
  <c r="R366" i="18"/>
  <c r="W201" i="18"/>
  <c r="AF201" i="18"/>
  <c r="L201" i="18"/>
  <c r="P202" i="18"/>
  <c r="R85" i="18"/>
  <c r="S85" i="18"/>
  <c r="BI85" i="18"/>
  <c r="W416" i="18"/>
  <c r="AF416" i="18"/>
  <c r="L407" i="18"/>
  <c r="R407" i="18"/>
  <c r="AF212" i="18"/>
  <c r="AP212" i="18"/>
  <c r="L319" i="18"/>
  <c r="R319" i="18"/>
  <c r="L375" i="18"/>
  <c r="AF338" i="18"/>
  <c r="R83" i="18"/>
  <c r="S83" i="18"/>
  <c r="BI83" i="18"/>
  <c r="L391" i="18"/>
  <c r="L392" i="18"/>
  <c r="W241" i="18"/>
  <c r="AF241" i="18"/>
  <c r="AP241" i="18"/>
  <c r="AQ241" i="18"/>
  <c r="L241" i="18"/>
  <c r="R241" i="18"/>
  <c r="S241" i="18"/>
  <c r="BI241" i="18"/>
  <c r="W178" i="18"/>
  <c r="AF178" i="18"/>
  <c r="L179" i="18"/>
  <c r="R179" i="18"/>
  <c r="S179" i="18"/>
  <c r="BI179" i="18"/>
  <c r="L178" i="18"/>
  <c r="R178" i="18"/>
  <c r="S178" i="18"/>
  <c r="BI178" i="18"/>
  <c r="P338" i="18"/>
  <c r="R338" i="18"/>
  <c r="S338" i="18"/>
  <c r="BI338" i="18"/>
  <c r="L337" i="18"/>
  <c r="L187" i="18"/>
  <c r="W187" i="18"/>
  <c r="AF187" i="18"/>
  <c r="AP187" i="18"/>
  <c r="AQ187" i="18"/>
  <c r="L155" i="18"/>
  <c r="R155" i="18"/>
  <c r="P156" i="18"/>
  <c r="P173" i="18"/>
  <c r="R173" i="18"/>
  <c r="S173" i="18"/>
  <c r="BI173" i="18"/>
  <c r="L172" i="18"/>
  <c r="W172" i="18"/>
  <c r="AF172" i="18"/>
  <c r="AP172" i="18"/>
  <c r="AQ172" i="18"/>
  <c r="L89" i="18"/>
  <c r="R89" i="18"/>
  <c r="S89" i="18"/>
  <c r="BI89" i="18"/>
  <c r="W88" i="18"/>
  <c r="W173" i="18"/>
  <c r="AF173" i="18"/>
  <c r="AP173" i="18"/>
  <c r="AQ173" i="18"/>
  <c r="L174" i="18"/>
  <c r="P174" i="18"/>
  <c r="W198" i="18"/>
  <c r="AF198" i="18"/>
  <c r="L198" i="18"/>
  <c r="R198" i="18"/>
  <c r="W335" i="18"/>
  <c r="AF335" i="18"/>
  <c r="P336" i="18"/>
  <c r="L335" i="18"/>
  <c r="R335" i="18"/>
  <c r="S335" i="18"/>
  <c r="BI335" i="18"/>
  <c r="P417" i="18"/>
  <c r="R417" i="18"/>
  <c r="S417" i="18"/>
  <c r="BI417" i="18"/>
  <c r="AF417" i="18"/>
  <c r="L76" i="18"/>
  <c r="L376" i="18"/>
  <c r="R376" i="18"/>
  <c r="S376" i="18"/>
  <c r="BI376" i="18"/>
  <c r="P320" i="18"/>
  <c r="AF162" i="18"/>
  <c r="AP162" i="18"/>
  <c r="AQ162" i="18"/>
  <c r="AC216" i="18"/>
  <c r="AG216" i="18"/>
  <c r="AL216" i="18"/>
  <c r="AF49" i="18"/>
  <c r="W154" i="18"/>
  <c r="AF154" i="18"/>
  <c r="AF150" i="18"/>
  <c r="AJ150" i="18"/>
  <c r="AK150" i="18"/>
  <c r="L257" i="18"/>
  <c r="R257" i="18"/>
  <c r="S257" i="18"/>
  <c r="BI257" i="18"/>
  <c r="W256" i="18"/>
  <c r="AF256" i="18"/>
  <c r="AJ256" i="18"/>
  <c r="AK256" i="18"/>
  <c r="AF52" i="18"/>
  <c r="AP52" i="18"/>
  <c r="AQ52" i="18"/>
  <c r="L330" i="18"/>
  <c r="P227" i="18"/>
  <c r="L226" i="18"/>
  <c r="R226" i="18"/>
  <c r="W336" i="18"/>
  <c r="AF336" i="18"/>
  <c r="AP336" i="18"/>
  <c r="AQ336" i="18"/>
  <c r="L336" i="18"/>
  <c r="P337" i="18"/>
  <c r="W202" i="18"/>
  <c r="AF202" i="18"/>
  <c r="L202" i="18"/>
  <c r="AF366" i="18"/>
  <c r="AP366" i="18"/>
  <c r="W42" i="18"/>
  <c r="AF42" i="18"/>
  <c r="P43" i="18"/>
  <c r="L64" i="18"/>
  <c r="L63" i="18"/>
  <c r="R63" i="18"/>
  <c r="S63" i="18"/>
  <c r="BI63" i="18"/>
  <c r="P64" i="18"/>
  <c r="W260" i="18"/>
  <c r="AF260" i="18"/>
  <c r="P261" i="18"/>
  <c r="AF68" i="18"/>
  <c r="AJ69" i="18"/>
  <c r="AK69" i="18"/>
  <c r="R384" i="18"/>
  <c r="S384" i="18"/>
  <c r="BI384" i="18"/>
  <c r="L316" i="18"/>
  <c r="R316" i="18"/>
  <c r="S316" i="18"/>
  <c r="BI316" i="18"/>
  <c r="L242" i="18"/>
  <c r="R242" i="18"/>
  <c r="S242" i="18"/>
  <c r="BI242" i="18"/>
  <c r="L255" i="18"/>
  <c r="R255" i="18"/>
  <c r="S255" i="18"/>
  <c r="BI255" i="18"/>
  <c r="L53" i="18"/>
  <c r="R53" i="18"/>
  <c r="P339" i="18"/>
  <c r="AP339" i="18"/>
  <c r="AQ339" i="18"/>
  <c r="W175" i="18"/>
  <c r="AF175" i="18"/>
  <c r="AF76" i="18"/>
  <c r="AJ77" i="18"/>
  <c r="AK77" i="18"/>
  <c r="P203" i="18"/>
  <c r="AC363" i="18"/>
  <c r="P188" i="18"/>
  <c r="R188" i="18"/>
  <c r="S188" i="18"/>
  <c r="BI188" i="18"/>
  <c r="AF392" i="18"/>
  <c r="P325" i="18"/>
  <c r="AC415" i="18"/>
  <c r="AG415" i="18"/>
  <c r="AH415" i="18"/>
  <c r="L243" i="18"/>
  <c r="P243" i="18"/>
  <c r="L59" i="18"/>
  <c r="W59" i="18"/>
  <c r="AF59" i="18"/>
  <c r="AG60" i="18"/>
  <c r="P60" i="18"/>
  <c r="P332" i="18"/>
  <c r="W331" i="18"/>
  <c r="AF331" i="18"/>
  <c r="R199" i="18"/>
  <c r="S199" i="18"/>
  <c r="BI199" i="18"/>
  <c r="AP220" i="18"/>
  <c r="P159" i="18"/>
  <c r="W158" i="18"/>
  <c r="AF158" i="18"/>
  <c r="L268" i="18"/>
  <c r="R268" i="18"/>
  <c r="S268" i="18"/>
  <c r="BI268" i="18"/>
  <c r="AF263" i="18"/>
  <c r="AF242" i="18"/>
  <c r="AP242" i="18"/>
  <c r="AQ242" i="18"/>
  <c r="P176" i="18"/>
  <c r="AP176" i="18"/>
  <c r="AQ176" i="18"/>
  <c r="L260" i="18"/>
  <c r="R260" i="18"/>
  <c r="S260" i="18"/>
  <c r="BI260" i="18"/>
  <c r="AP148" i="18"/>
  <c r="P76" i="18"/>
  <c r="L42" i="18"/>
  <c r="R42" i="18"/>
  <c r="T44" i="18"/>
  <c r="AF145" i="18"/>
  <c r="AC387" i="18"/>
  <c r="AG387" i="18"/>
  <c r="W197" i="18"/>
  <c r="AF197" i="18"/>
  <c r="L197" i="18"/>
  <c r="L169" i="18"/>
  <c r="AP214" i="18"/>
  <c r="AF28" i="18"/>
  <c r="AP28" i="18"/>
  <c r="AF40" i="18"/>
  <c r="AP40" i="18"/>
  <c r="AP292" i="18"/>
  <c r="AC330" i="18"/>
  <c r="AC396" i="18"/>
  <c r="AC199" i="18"/>
  <c r="AF20" i="17"/>
  <c r="AG20" i="17"/>
  <c r="AF30" i="17"/>
  <c r="AG30" i="17"/>
  <c r="AH30" i="17"/>
  <c r="AI30" i="17"/>
  <c r="AF402" i="18"/>
  <c r="AP402" i="18"/>
  <c r="AQ402" i="18"/>
  <c r="AJ266" i="18"/>
  <c r="AK266" i="18"/>
  <c r="R395" i="18"/>
  <c r="S395" i="18"/>
  <c r="BI395" i="18"/>
  <c r="AF305" i="18"/>
  <c r="AF409" i="18"/>
  <c r="AP213" i="18"/>
  <c r="AF313" i="18"/>
  <c r="AF35" i="18"/>
  <c r="AP35" i="18"/>
  <c r="AJ37" i="18"/>
  <c r="AK37" i="18"/>
  <c r="AF301" i="18"/>
  <c r="AJ301" i="18"/>
  <c r="AK301" i="18"/>
  <c r="AP33" i="18"/>
  <c r="AJ368" i="18"/>
  <c r="AF284" i="18"/>
  <c r="AC380" i="18"/>
  <c r="AC263" i="18"/>
  <c r="AG263" i="18"/>
  <c r="AH263" i="18"/>
  <c r="AC262" i="18"/>
  <c r="AC254" i="18"/>
  <c r="AC189" i="18"/>
  <c r="AC174" i="18"/>
  <c r="AV199" i="69"/>
  <c r="AV86" i="69"/>
  <c r="AV345" i="69"/>
  <c r="AF51" i="18"/>
  <c r="AP51" i="18"/>
  <c r="AQ51" i="18"/>
  <c r="AC197" i="18"/>
  <c r="AC394" i="18"/>
  <c r="AG394" i="18"/>
  <c r="AH394" i="18"/>
  <c r="AD22" i="17"/>
  <c r="AE22" i="17"/>
  <c r="BA274" i="75"/>
  <c r="BA490" i="53"/>
  <c r="R383" i="18"/>
  <c r="S383" i="18"/>
  <c r="BI383" i="18"/>
  <c r="R229" i="18"/>
  <c r="S229" i="18"/>
  <c r="BI229" i="18"/>
  <c r="AF297" i="18"/>
  <c r="AF298" i="18"/>
  <c r="AP298" i="18"/>
  <c r="AQ298" i="18"/>
  <c r="AJ199" i="18"/>
  <c r="AK199" i="18"/>
  <c r="AC147" i="18"/>
  <c r="AG147" i="18"/>
  <c r="AL147" i="18"/>
  <c r="AM147" i="18"/>
  <c r="AF65" i="18"/>
  <c r="R240" i="18"/>
  <c r="S240" i="18"/>
  <c r="BI240" i="18"/>
  <c r="R56" i="18"/>
  <c r="S56" i="18"/>
  <c r="BI56" i="18"/>
  <c r="AJ393" i="18"/>
  <c r="AK393" i="18"/>
  <c r="AF311" i="18"/>
  <c r="AF271" i="18"/>
  <c r="AJ272" i="18"/>
  <c r="AK272" i="18"/>
  <c r="AC153" i="18"/>
  <c r="AF362" i="18"/>
  <c r="AG363" i="18"/>
  <c r="AF222" i="18"/>
  <c r="AJ222" i="18"/>
  <c r="AC378" i="18"/>
  <c r="AC229" i="18"/>
  <c r="AC344" i="18"/>
  <c r="AC377" i="18"/>
  <c r="AC52" i="18"/>
  <c r="AG52" i="18"/>
  <c r="AH52" i="18"/>
  <c r="AC264" i="18"/>
  <c r="AC234" i="18"/>
  <c r="AC301" i="18"/>
  <c r="AC322" i="18"/>
  <c r="AE16" i="17"/>
  <c r="AH16" i="17"/>
  <c r="AI16" i="17"/>
  <c r="AF85" i="18"/>
  <c r="AF47" i="18"/>
  <c r="AJ47" i="18"/>
  <c r="AK47" i="18"/>
  <c r="AF179" i="18"/>
  <c r="AJ179" i="18"/>
  <c r="AK179" i="18"/>
  <c r="AF161" i="18"/>
  <c r="AP286" i="18"/>
  <c r="AF404" i="18"/>
  <c r="AP404" i="18"/>
  <c r="AQ404" i="18"/>
  <c r="AJ360" i="18"/>
  <c r="AC291" i="18"/>
  <c r="AG291" i="18"/>
  <c r="AL291" i="18"/>
  <c r="AC245" i="18"/>
  <c r="AC231" i="18"/>
  <c r="AG231" i="18"/>
  <c r="AH231" i="18"/>
  <c r="AC166" i="18"/>
  <c r="AC407" i="18"/>
  <c r="AC77" i="18"/>
  <c r="AC240" i="18"/>
  <c r="AC179" i="18"/>
  <c r="AC414" i="18"/>
  <c r="AC61" i="18"/>
  <c r="AD10" i="17"/>
  <c r="AF23" i="17"/>
  <c r="AG23" i="17"/>
  <c r="BA200" i="75"/>
  <c r="BA86" i="75"/>
  <c r="BA84" i="78"/>
  <c r="BA197" i="78"/>
  <c r="BA269" i="78"/>
  <c r="W414" i="18"/>
  <c r="AF414" i="18"/>
  <c r="AP414" i="18"/>
  <c r="AQ414" i="18"/>
  <c r="L414" i="18"/>
  <c r="R414" i="18"/>
  <c r="S414" i="18"/>
  <c r="BI414" i="18"/>
  <c r="P415" i="18"/>
  <c r="L259" i="18"/>
  <c r="R259" i="18"/>
  <c r="S259" i="18"/>
  <c r="BI259" i="18"/>
  <c r="W259" i="18"/>
  <c r="AF259" i="18"/>
  <c r="P260" i="18"/>
  <c r="AC302" i="18"/>
  <c r="AG302" i="18"/>
  <c r="L183" i="18"/>
  <c r="R183" i="18"/>
  <c r="S183" i="18"/>
  <c r="BI183" i="18"/>
  <c r="L182" i="18"/>
  <c r="W182" i="18"/>
  <c r="P341" i="18"/>
  <c r="AP341" i="18"/>
  <c r="AQ341" i="18"/>
  <c r="W340" i="18"/>
  <c r="AF340" i="18"/>
  <c r="AJ340" i="18"/>
  <c r="AK340" i="18"/>
  <c r="L341" i="18"/>
  <c r="L340" i="18"/>
  <c r="R340" i="18"/>
  <c r="S340" i="18"/>
  <c r="BI340" i="18"/>
  <c r="P379" i="18"/>
  <c r="AP379" i="18"/>
  <c r="AQ379" i="18"/>
  <c r="L274" i="18"/>
  <c r="W274" i="18"/>
  <c r="AF274" i="18"/>
  <c r="P81" i="18"/>
  <c r="W80" i="18"/>
  <c r="AF80" i="18"/>
  <c r="L81" i="18"/>
  <c r="R81" i="18"/>
  <c r="S81" i="18"/>
  <c r="BI81" i="18"/>
  <c r="L80" i="18"/>
  <c r="R80" i="18"/>
  <c r="S80" i="18"/>
  <c r="BI80" i="18"/>
  <c r="AJ408" i="18"/>
  <c r="AK408" i="18"/>
  <c r="AC69" i="18"/>
  <c r="W74" i="18"/>
  <c r="AF74" i="18"/>
  <c r="AJ74" i="18"/>
  <c r="AK74" i="18"/>
  <c r="W195" i="18"/>
  <c r="AF195" i="18"/>
  <c r="AJ195" i="18"/>
  <c r="AK195" i="18"/>
  <c r="AJ300" i="18"/>
  <c r="AK300" i="18"/>
  <c r="AF413" i="18"/>
  <c r="AF302" i="18"/>
  <c r="AF406" i="18"/>
  <c r="AJ364" i="18"/>
  <c r="AK364" i="18"/>
  <c r="AF90" i="18"/>
  <c r="AF342" i="18"/>
  <c r="AJ342" i="18"/>
  <c r="AK342" i="18"/>
  <c r="AF251" i="18"/>
  <c r="AJ251" i="18"/>
  <c r="AK251" i="18"/>
  <c r="AC357" i="18"/>
  <c r="AG357" i="18"/>
  <c r="AL357" i="18"/>
  <c r="AC67" i="18"/>
  <c r="AC271" i="18"/>
  <c r="AC409" i="18"/>
  <c r="AG409" i="18"/>
  <c r="AC328" i="18"/>
  <c r="AC312" i="18"/>
  <c r="AG312" i="18"/>
  <c r="AL312" i="18"/>
  <c r="AC242" i="18"/>
  <c r="W303" i="18"/>
  <c r="AF303" i="18"/>
  <c r="AP303" i="18"/>
  <c r="AQ303" i="18"/>
  <c r="L304" i="18"/>
  <c r="R304" i="18"/>
  <c r="S304" i="18"/>
  <c r="BI304" i="18"/>
  <c r="L303" i="18"/>
  <c r="AF372" i="18"/>
  <c r="AP372" i="18"/>
  <c r="AQ372" i="18"/>
  <c r="R52" i="18"/>
  <c r="S52" i="18"/>
  <c r="BI52" i="18"/>
  <c r="AF395" i="18"/>
  <c r="AP395" i="18"/>
  <c r="AQ395" i="18"/>
  <c r="W307" i="18"/>
  <c r="AF307" i="18"/>
  <c r="AJ307" i="18"/>
  <c r="AK307" i="18"/>
  <c r="L74" i="18"/>
  <c r="R74" i="18"/>
  <c r="S74" i="18"/>
  <c r="BI74" i="18"/>
  <c r="AF174" i="18"/>
  <c r="AP291" i="18"/>
  <c r="AB172" i="18"/>
  <c r="BA105" i="98"/>
  <c r="BA130" i="98"/>
  <c r="BA39" i="98"/>
  <c r="BA157" i="98"/>
  <c r="AF13" i="17"/>
  <c r="AG13" i="17"/>
  <c r="AD14" i="17"/>
  <c r="AE14" i="17"/>
  <c r="AF164" i="18"/>
  <c r="AJ164" i="18"/>
  <c r="AK164" i="18"/>
  <c r="AF226" i="18"/>
  <c r="AP226" i="18"/>
  <c r="AQ226" i="18"/>
  <c r="AF200" i="18"/>
  <c r="AJ200" i="18"/>
  <c r="AK200" i="18"/>
  <c r="AJ217" i="18"/>
  <c r="AK217" i="18"/>
  <c r="R402" i="18"/>
  <c r="S402" i="18"/>
  <c r="BI402" i="18"/>
  <c r="P196" i="18"/>
  <c r="AF316" i="18"/>
  <c r="R333" i="18"/>
  <c r="S333" i="18"/>
  <c r="BI333" i="18"/>
  <c r="AF70" i="18"/>
  <c r="AP70" i="18"/>
  <c r="AQ70" i="18"/>
  <c r="R170" i="18"/>
  <c r="S170" i="18"/>
  <c r="BI170" i="18"/>
  <c r="R318" i="18"/>
  <c r="S318" i="18"/>
  <c r="BI318" i="18"/>
  <c r="R254" i="18"/>
  <c r="S254" i="18"/>
  <c r="BI254" i="18"/>
  <c r="AF55" i="18"/>
  <c r="AP149" i="18"/>
  <c r="AF375" i="18"/>
  <c r="AJ375" i="18"/>
  <c r="AK375" i="18"/>
  <c r="AF267" i="18"/>
  <c r="AC285" i="18"/>
  <c r="AJ289" i="18"/>
  <c r="AK289" i="18"/>
  <c r="AF79" i="18"/>
  <c r="AG80" i="18"/>
  <c r="AC40" i="18"/>
  <c r="AG40" i="18"/>
  <c r="AC185" i="18"/>
  <c r="AC314" i="18"/>
  <c r="AG314" i="18"/>
  <c r="AG199" i="18"/>
  <c r="AC202" i="18"/>
  <c r="AP288" i="18"/>
  <c r="AJ153" i="18"/>
  <c r="AC416" i="18"/>
  <c r="AC388" i="18"/>
  <c r="L195" i="18"/>
  <c r="AF383" i="18"/>
  <c r="AJ384" i="18"/>
  <c r="AK384" i="18"/>
  <c r="AF333" i="18"/>
  <c r="AP333" i="18"/>
  <c r="AQ333" i="18"/>
  <c r="AF53" i="18"/>
  <c r="R344" i="18"/>
  <c r="S344" i="18"/>
  <c r="BI344" i="18"/>
  <c r="R70" i="18"/>
  <c r="S70" i="18"/>
  <c r="BI70" i="18"/>
  <c r="AJ254" i="18"/>
  <c r="AK254" i="18"/>
  <c r="AG153" i="18"/>
  <c r="AC178" i="18"/>
  <c r="AC56" i="18"/>
  <c r="AC59" i="18"/>
  <c r="AF346" i="18"/>
  <c r="AF382" i="18"/>
  <c r="AP382" i="18"/>
  <c r="AQ382" i="18"/>
  <c r="R305" i="18"/>
  <c r="S305" i="18"/>
  <c r="BI305" i="18"/>
  <c r="AF243" i="18"/>
  <c r="AJ64" i="18"/>
  <c r="AK64" i="18"/>
  <c r="AJ311" i="18"/>
  <c r="AK311" i="18"/>
  <c r="AC289" i="18"/>
  <c r="AG289" i="18"/>
  <c r="AL289" i="18"/>
  <c r="AF398" i="18"/>
  <c r="AP398" i="18"/>
  <c r="AQ398" i="18"/>
  <c r="AJ224" i="18"/>
  <c r="AF60" i="18"/>
  <c r="AJ61" i="18"/>
  <c r="AK61" i="18"/>
  <c r="AF86" i="18"/>
  <c r="AG87" i="18"/>
  <c r="AJ34" i="18"/>
  <c r="AK34" i="18"/>
  <c r="AC68" i="18"/>
  <c r="AC267" i="18"/>
  <c r="AG267" i="18"/>
  <c r="AC379" i="18"/>
  <c r="AC192" i="18"/>
  <c r="AC75" i="18"/>
  <c r="AC201" i="18"/>
  <c r="AG201" i="18"/>
  <c r="AH201" i="18"/>
  <c r="AC408" i="18"/>
  <c r="AG408" i="18"/>
  <c r="AC50" i="18"/>
  <c r="AC177" i="18"/>
  <c r="AG177" i="18"/>
  <c r="AL177" i="18"/>
  <c r="AC307" i="18"/>
  <c r="AG307" i="18"/>
  <c r="AC308" i="18"/>
  <c r="AF238" i="18"/>
  <c r="AJ238" i="18"/>
  <c r="AK238" i="18"/>
  <c r="AF160" i="18"/>
  <c r="AJ161" i="18"/>
  <c r="AK161" i="18"/>
  <c r="AK147" i="18"/>
  <c r="AF75" i="18"/>
  <c r="R332" i="18"/>
  <c r="AF322" i="18"/>
  <c r="AJ145" i="18"/>
  <c r="AK145" i="18"/>
  <c r="AI145" i="18"/>
  <c r="AF319" i="18"/>
  <c r="AP319" i="18"/>
  <c r="AQ319" i="18"/>
  <c r="AC364" i="18"/>
  <c r="AG364" i="18"/>
  <c r="AL364" i="18"/>
  <c r="AM364" i="18"/>
  <c r="R387" i="18"/>
  <c r="AC360" i="18"/>
  <c r="AG360" i="18"/>
  <c r="AL360" i="18"/>
  <c r="AM360" i="18"/>
  <c r="AC222" i="18"/>
  <c r="AG222" i="18"/>
  <c r="AL222" i="18"/>
  <c r="AM222" i="18"/>
  <c r="AP218" i="18"/>
  <c r="AC143" i="18"/>
  <c r="AG143" i="18"/>
  <c r="AL143" i="18"/>
  <c r="AC29" i="18"/>
  <c r="AC266" i="18"/>
  <c r="AG266" i="18"/>
  <c r="AC323" i="18"/>
  <c r="AC298" i="18"/>
  <c r="AC238" i="18"/>
  <c r="AG238" i="18"/>
  <c r="AH238" i="18"/>
  <c r="AC318" i="18"/>
  <c r="AF233" i="18"/>
  <c r="AF394" i="18"/>
  <c r="AJ394" i="18"/>
  <c r="AK394" i="18"/>
  <c r="AF332" i="18"/>
  <c r="AJ332" i="18"/>
  <c r="AK332" i="18"/>
  <c r="AJ399" i="18"/>
  <c r="AK399" i="18"/>
  <c r="AF66" i="18"/>
  <c r="AJ66" i="18"/>
  <c r="AK66" i="18"/>
  <c r="R311" i="18"/>
  <c r="S311" i="18"/>
  <c r="BI311" i="18"/>
  <c r="AF377" i="18"/>
  <c r="R404" i="18"/>
  <c r="S404" i="18"/>
  <c r="BI404" i="18"/>
  <c r="AF261" i="18"/>
  <c r="AP358" i="18"/>
  <c r="AK294" i="18"/>
  <c r="AI294" i="18"/>
  <c r="AC30" i="18"/>
  <c r="AG30" i="18"/>
  <c r="AL30" i="18"/>
  <c r="AP37" i="18"/>
  <c r="AC309" i="18"/>
  <c r="AG309" i="18"/>
  <c r="AH309" i="18"/>
  <c r="AC401" i="18"/>
  <c r="AG401" i="18"/>
  <c r="AC384" i="18"/>
  <c r="AC417" i="18"/>
  <c r="AC381" i="18"/>
  <c r="AG381" i="18"/>
  <c r="AH381" i="18"/>
  <c r="AC155" i="18"/>
  <c r="AC311" i="18"/>
  <c r="AG311" i="18"/>
  <c r="AC84" i="18"/>
  <c r="AG84" i="18"/>
  <c r="AC329" i="18"/>
  <c r="AG329" i="18"/>
  <c r="AH329" i="18"/>
  <c r="AF88" i="18"/>
  <c r="AP143" i="18"/>
  <c r="AF240" i="18"/>
  <c r="AP240" i="18"/>
  <c r="AQ240" i="18"/>
  <c r="AF371" i="18"/>
  <c r="AP371" i="18"/>
  <c r="AQ371" i="18"/>
  <c r="AF257" i="18"/>
  <c r="AJ258" i="18"/>
  <c r="AK258" i="18"/>
  <c r="R405" i="18"/>
  <c r="S405" i="18"/>
  <c r="BI405" i="18"/>
  <c r="AF412" i="18"/>
  <c r="AG413" i="18"/>
  <c r="AF343" i="18"/>
  <c r="AP343" i="18"/>
  <c r="AQ343" i="18"/>
  <c r="AF87" i="18"/>
  <c r="AJ87" i="18"/>
  <c r="AK87" i="18"/>
  <c r="AF273" i="18"/>
  <c r="AJ357" i="18"/>
  <c r="AK357" i="18"/>
  <c r="AP142" i="18"/>
  <c r="AF373" i="18"/>
  <c r="AC361" i="18"/>
  <c r="AG361" i="18"/>
  <c r="AL361" i="18"/>
  <c r="AC195" i="18"/>
  <c r="AC226" i="18"/>
  <c r="AG226" i="18"/>
  <c r="AH226" i="18"/>
  <c r="AG380" i="18"/>
  <c r="AC333" i="18"/>
  <c r="AG333" i="18"/>
  <c r="AC167" i="18"/>
  <c r="AG167" i="18"/>
  <c r="AC180" i="18"/>
  <c r="AG47" i="18"/>
  <c r="AC272" i="18"/>
  <c r="AC335" i="18"/>
  <c r="AC393" i="18"/>
  <c r="AG393" i="18"/>
  <c r="AH393" i="18"/>
  <c r="AC270" i="18"/>
  <c r="AG270" i="18"/>
  <c r="AC345" i="18"/>
  <c r="AC327" i="18"/>
  <c r="AC404" i="18"/>
  <c r="AC269" i="18"/>
  <c r="AC274" i="18"/>
  <c r="AC313" i="18"/>
  <c r="AE26" i="17"/>
  <c r="BA199" i="53"/>
  <c r="BA85" i="53"/>
  <c r="AE25" i="17"/>
  <c r="L82" i="18"/>
  <c r="R28" i="17"/>
  <c r="S28" i="17"/>
  <c r="R8" i="17"/>
  <c r="S8" i="17"/>
  <c r="R25" i="17"/>
  <c r="S25" i="17"/>
  <c r="R20" i="17"/>
  <c r="S20" i="17"/>
  <c r="R21" i="17"/>
  <c r="S21" i="17"/>
  <c r="R15" i="17"/>
  <c r="S15" i="17"/>
  <c r="R14" i="17"/>
  <c r="S14" i="17"/>
  <c r="R9" i="17"/>
  <c r="S9" i="17"/>
  <c r="Q8" i="17"/>
  <c r="R12" i="17"/>
  <c r="S12" i="17"/>
  <c r="R16" i="17"/>
  <c r="S16" i="17"/>
  <c r="R17" i="17"/>
  <c r="S17" i="17"/>
  <c r="R30" i="17"/>
  <c r="S30" i="17"/>
  <c r="R29" i="17"/>
  <c r="S29" i="17"/>
  <c r="R24" i="17"/>
  <c r="S24" i="17"/>
  <c r="R23" i="17"/>
  <c r="S23" i="17"/>
  <c r="R13" i="17"/>
  <c r="S13" i="17"/>
  <c r="R27" i="17"/>
  <c r="S27" i="17"/>
  <c r="R10" i="17"/>
  <c r="S10" i="17"/>
  <c r="R26" i="17"/>
  <c r="S26" i="17"/>
  <c r="R22" i="17"/>
  <c r="S22" i="17"/>
  <c r="R19" i="17"/>
  <c r="S19" i="17"/>
  <c r="R18" i="17"/>
  <c r="S18" i="17"/>
  <c r="R11" i="17"/>
  <c r="S11" i="17"/>
  <c r="AF10" i="17"/>
  <c r="AG10" i="17"/>
  <c r="AD11" i="17"/>
  <c r="AE11" i="17"/>
  <c r="AF26" i="17"/>
  <c r="AG26" i="17"/>
  <c r="AD27" i="17"/>
  <c r="AE27" i="17"/>
  <c r="AF17" i="17"/>
  <c r="AG17" i="17"/>
  <c r="AD17" i="17"/>
  <c r="AE17" i="17"/>
  <c r="AE29" i="17"/>
  <c r="AF24" i="17"/>
  <c r="AG24" i="17"/>
  <c r="AH24" i="17"/>
  <c r="AI24" i="17"/>
  <c r="AF21" i="17"/>
  <c r="AG21" i="17"/>
  <c r="AE12" i="17"/>
  <c r="AD21" i="17"/>
  <c r="AE21" i="17"/>
  <c r="AE20" i="17"/>
  <c r="AD15" i="17"/>
  <c r="AE15" i="17"/>
  <c r="AE23" i="17"/>
  <c r="AE10" i="17"/>
  <c r="AF11" i="17"/>
  <c r="AG11" i="17"/>
  <c r="AF12" i="17"/>
  <c r="AG12" i="17"/>
  <c r="AF25" i="17"/>
  <c r="AG25" i="17"/>
  <c r="AD19" i="17"/>
  <c r="AE19" i="17"/>
  <c r="BA272" i="53"/>
  <c r="AF19" i="17"/>
  <c r="AG19" i="17"/>
  <c r="AF27" i="17"/>
  <c r="AG27" i="17"/>
  <c r="AE8" i="17"/>
  <c r="AH8" i="17"/>
  <c r="AE13" i="17"/>
  <c r="AF22" i="17"/>
  <c r="AG22" i="17"/>
  <c r="AH22" i="17"/>
  <c r="AI22" i="17"/>
  <c r="AH9" i="17"/>
  <c r="AI9" i="17"/>
  <c r="AF28" i="17"/>
  <c r="AG28" i="17"/>
  <c r="AF15" i="17"/>
  <c r="AG15" i="17"/>
  <c r="AB334" i="18"/>
  <c r="AB385" i="18"/>
  <c r="AJ62" i="18"/>
  <c r="AK62" i="18"/>
  <c r="AP295" i="18"/>
  <c r="AB295" i="18"/>
  <c r="AJ70" i="18"/>
  <c r="AK70" i="18"/>
  <c r="AB257" i="18"/>
  <c r="P249" i="18"/>
  <c r="AP249" i="18"/>
  <c r="AQ249" i="18"/>
  <c r="L248" i="18"/>
  <c r="R248" i="18"/>
  <c r="S248" i="18"/>
  <c r="BI248" i="18"/>
  <c r="L249" i="18"/>
  <c r="W248" i="18"/>
  <c r="AF248" i="18"/>
  <c r="AB54" i="18"/>
  <c r="AB376" i="18"/>
  <c r="L331" i="18"/>
  <c r="P331" i="18"/>
  <c r="AP331" i="18"/>
  <c r="AQ331" i="18"/>
  <c r="L244" i="18"/>
  <c r="R244" i="18"/>
  <c r="S244" i="18"/>
  <c r="BI244" i="18"/>
  <c r="W244" i="18"/>
  <c r="AF244" i="18"/>
  <c r="P245" i="18"/>
  <c r="L245" i="18"/>
  <c r="AJ401" i="18"/>
  <c r="AK401" i="18"/>
  <c r="R256" i="18"/>
  <c r="S256" i="18"/>
  <c r="BI256" i="18"/>
  <c r="R69" i="18"/>
  <c r="S69" i="18"/>
  <c r="BI69" i="18"/>
  <c r="R397" i="18"/>
  <c r="S397" i="18"/>
  <c r="BI397" i="18"/>
  <c r="R197" i="18"/>
  <c r="AJ255" i="18"/>
  <c r="AK255" i="18"/>
  <c r="R231" i="18"/>
  <c r="S231" i="18"/>
  <c r="BI231" i="18"/>
  <c r="R200" i="18"/>
  <c r="S200" i="18"/>
  <c r="BI200" i="18"/>
  <c r="R401" i="18"/>
  <c r="S401" i="18"/>
  <c r="BI401" i="18"/>
  <c r="AF326" i="18"/>
  <c r="R246" i="18"/>
  <c r="S246" i="18"/>
  <c r="BI246" i="18"/>
  <c r="R247" i="18"/>
  <c r="AJ317" i="18"/>
  <c r="AK317" i="18"/>
  <c r="AJ318" i="18"/>
  <c r="AK318" i="18"/>
  <c r="R396" i="18"/>
  <c r="S396" i="18"/>
  <c r="BI396" i="18"/>
  <c r="R317" i="18"/>
  <c r="S317" i="18"/>
  <c r="BI317" i="18"/>
  <c r="AB82" i="18"/>
  <c r="AG318" i="18"/>
  <c r="AB79" i="18"/>
  <c r="AJ322" i="18"/>
  <c r="AK322" i="18"/>
  <c r="R334" i="18"/>
  <c r="AF177" i="18"/>
  <c r="AJ177" i="18"/>
  <c r="AK177" i="18"/>
  <c r="AB246" i="18"/>
  <c r="AG166" i="18"/>
  <c r="AP408" i="18"/>
  <c r="AQ408" i="18"/>
  <c r="AB408" i="18"/>
  <c r="L54" i="18"/>
  <c r="R54" i="18"/>
  <c r="S54" i="18"/>
  <c r="BI54" i="18"/>
  <c r="P55" i="18"/>
  <c r="AP55" i="18"/>
  <c r="AQ55" i="18"/>
  <c r="L55" i="18"/>
  <c r="W54" i="18"/>
  <c r="AF54" i="18"/>
  <c r="AJ54" i="18"/>
  <c r="AK54" i="18"/>
  <c r="P193" i="18"/>
  <c r="AP193" i="18"/>
  <c r="AQ193" i="18"/>
  <c r="W192" i="18"/>
  <c r="AF192" i="18"/>
  <c r="L45" i="18"/>
  <c r="R45" i="18"/>
  <c r="S45" i="18"/>
  <c r="BI45" i="18"/>
  <c r="L46" i="18"/>
  <c r="AB406" i="18"/>
  <c r="AB160" i="18"/>
  <c r="AB175" i="18"/>
  <c r="AB340" i="18"/>
  <c r="AB390" i="18"/>
  <c r="AG86" i="18"/>
  <c r="AB76" i="18"/>
  <c r="R84" i="18"/>
  <c r="S84" i="18"/>
  <c r="BI84" i="18"/>
  <c r="AB70" i="18"/>
  <c r="AB247" i="18"/>
  <c r="AB319" i="18"/>
  <c r="AB64" i="18"/>
  <c r="R75" i="18"/>
  <c r="S75" i="18"/>
  <c r="BI75" i="18"/>
  <c r="AP224" i="18"/>
  <c r="R162" i="18"/>
  <c r="S162" i="18"/>
  <c r="BI162" i="18"/>
  <c r="AJ341" i="18"/>
  <c r="AK341" i="18"/>
  <c r="R48" i="18"/>
  <c r="S48" i="18"/>
  <c r="BI48" i="18"/>
  <c r="R86" i="18"/>
  <c r="S86" i="18"/>
  <c r="BI86" i="18"/>
  <c r="R194" i="18"/>
  <c r="S194" i="18"/>
  <c r="BI194" i="18"/>
  <c r="AP367" i="18"/>
  <c r="AB367" i="18"/>
  <c r="AB161" i="18"/>
  <c r="AB233" i="18"/>
  <c r="AB324" i="18"/>
  <c r="AB235" i="18"/>
  <c r="AP392" i="18"/>
  <c r="AQ392" i="18"/>
  <c r="AB392" i="18"/>
  <c r="R403" i="18"/>
  <c r="S403" i="18"/>
  <c r="BI403" i="18"/>
  <c r="AC358" i="18"/>
  <c r="AG358" i="18"/>
  <c r="AL358" i="18"/>
  <c r="R228" i="18"/>
  <c r="AJ339" i="18"/>
  <c r="AK339" i="18"/>
  <c r="AF381" i="18"/>
  <c r="AJ381" i="18"/>
  <c r="AK381" i="18"/>
  <c r="R390" i="18"/>
  <c r="S390" i="18"/>
  <c r="BI390" i="18"/>
  <c r="AJ218" i="18"/>
  <c r="AK218" i="18"/>
  <c r="AP310" i="18"/>
  <c r="AQ310" i="18"/>
  <c r="AP48" i="18"/>
  <c r="AQ48" i="18"/>
  <c r="AB48" i="18"/>
  <c r="AB156" i="18"/>
  <c r="AC156" i="18"/>
  <c r="AG156" i="18"/>
  <c r="AP50" i="18"/>
  <c r="AQ50" i="18"/>
  <c r="AB50" i="18"/>
  <c r="AB263" i="18"/>
  <c r="AB328" i="18"/>
  <c r="AP87" i="18"/>
  <c r="AQ87" i="18"/>
  <c r="AB87" i="18"/>
  <c r="AB391" i="18"/>
  <c r="AP255" i="18"/>
  <c r="AQ255" i="18"/>
  <c r="AB255" i="18"/>
  <c r="AC334" i="18"/>
  <c r="AB253" i="18"/>
  <c r="AF180" i="18"/>
  <c r="AC37" i="18"/>
  <c r="AG37" i="18"/>
  <c r="AL37" i="18"/>
  <c r="R339" i="18"/>
  <c r="S339" i="18"/>
  <c r="BI339" i="18"/>
  <c r="AP217" i="18"/>
  <c r="R323" i="18"/>
  <c r="S323" i="18"/>
  <c r="BI323" i="18"/>
  <c r="AP219" i="18"/>
  <c r="AC149" i="18"/>
  <c r="AG149" i="18"/>
  <c r="AL149" i="18"/>
  <c r="AJ365" i="18"/>
  <c r="AK365" i="18"/>
  <c r="AC33" i="18"/>
  <c r="AG33" i="18"/>
  <c r="AL33" i="18"/>
  <c r="AP186" i="18"/>
  <c r="AQ186" i="18"/>
  <c r="AB186" i="18"/>
  <c r="AP373" i="18"/>
  <c r="AQ373" i="18"/>
  <c r="AB373" i="18"/>
  <c r="AB269" i="18"/>
  <c r="AB395" i="18"/>
  <c r="AB232" i="18"/>
  <c r="AB71" i="18"/>
  <c r="AB268" i="18"/>
  <c r="AB244" i="18"/>
  <c r="AP163" i="18"/>
  <c r="AQ163" i="18"/>
  <c r="AB163" i="18"/>
  <c r="AP83" i="18"/>
  <c r="AQ83" i="18"/>
  <c r="AJ73" i="18"/>
  <c r="AK73" i="18"/>
  <c r="AP368" i="18"/>
  <c r="AC148" i="18"/>
  <c r="AG148" i="18"/>
  <c r="AL148" i="18"/>
  <c r="AM148" i="18"/>
  <c r="R90" i="18"/>
  <c r="S90" i="18"/>
  <c r="BI90" i="18"/>
  <c r="R343" i="18"/>
  <c r="S343" i="18"/>
  <c r="BI343" i="18"/>
  <c r="AP145" i="18"/>
  <c r="AJ366" i="18"/>
  <c r="AK366" i="18"/>
  <c r="AC246" i="18"/>
  <c r="AC70" i="18"/>
  <c r="AG70" i="18"/>
  <c r="AB411" i="18"/>
  <c r="AG331" i="18"/>
  <c r="AH331" i="18"/>
  <c r="AP386" i="18"/>
  <c r="AQ386" i="18"/>
  <c r="AB386" i="18"/>
  <c r="AC186" i="18"/>
  <c r="AG186" i="18"/>
  <c r="AH186" i="18"/>
  <c r="AB164" i="18"/>
  <c r="AJ331" i="18"/>
  <c r="AK331" i="18"/>
  <c r="R238" i="18"/>
  <c r="S238" i="18"/>
  <c r="BI238" i="18"/>
  <c r="R346" i="18"/>
  <c r="S346" i="18"/>
  <c r="BI346" i="18"/>
  <c r="AP364" i="18"/>
  <c r="R328" i="18"/>
  <c r="S328" i="18"/>
  <c r="BI328" i="18"/>
  <c r="R243" i="18"/>
  <c r="S243" i="18"/>
  <c r="BI243" i="18"/>
  <c r="R180" i="18"/>
  <c r="S180" i="18"/>
  <c r="BI180" i="18"/>
  <c r="R336" i="18"/>
  <c r="S336" i="18"/>
  <c r="BI336" i="18"/>
  <c r="AF314" i="18"/>
  <c r="R64" i="18"/>
  <c r="AP365" i="18"/>
  <c r="R66" i="18"/>
  <c r="AJ148" i="18"/>
  <c r="AK148" i="18"/>
  <c r="AI148" i="18"/>
  <c r="AJ216" i="18"/>
  <c r="AK216" i="18"/>
  <c r="AP216" i="18"/>
  <c r="AC365" i="18"/>
  <c r="AG365" i="18"/>
  <c r="AL365" i="18"/>
  <c r="AF182" i="18"/>
  <c r="R308" i="18"/>
  <c r="S308" i="18"/>
  <c r="BI308" i="18"/>
  <c r="AP223" i="18"/>
  <c r="AB68" i="18"/>
  <c r="AB338" i="18"/>
  <c r="AP181" i="18"/>
  <c r="AQ181" i="18"/>
  <c r="AP53" i="18"/>
  <c r="AQ53" i="18"/>
  <c r="AC395" i="18"/>
  <c r="AP274" i="18"/>
  <c r="AQ274" i="18"/>
  <c r="AB274" i="18"/>
  <c r="AC410" i="18"/>
  <c r="AG410" i="18"/>
  <c r="AC398" i="18"/>
  <c r="AG254" i="18"/>
  <c r="AF58" i="18"/>
  <c r="AF304" i="18"/>
  <c r="AJ409" i="18"/>
  <c r="AK409" i="18"/>
  <c r="AJ220" i="18"/>
  <c r="AK220" i="18"/>
  <c r="R314" i="18"/>
  <c r="S314" i="18"/>
  <c r="BI314" i="18"/>
  <c r="R392" i="18"/>
  <c r="S392" i="18"/>
  <c r="BI392" i="18"/>
  <c r="R377" i="18"/>
  <c r="S377" i="18"/>
  <c r="BI377" i="18"/>
  <c r="R271" i="18"/>
  <c r="S271" i="18"/>
  <c r="BI271" i="18"/>
  <c r="R301" i="18"/>
  <c r="S301" i="18"/>
  <c r="BI301" i="18"/>
  <c r="AF270" i="18"/>
  <c r="AC213" i="18"/>
  <c r="AG213" i="18"/>
  <c r="AL213" i="18"/>
  <c r="AM213" i="18"/>
  <c r="AF410" i="18"/>
  <c r="AJ410" i="18"/>
  <c r="AK410" i="18"/>
  <c r="AJ33" i="18"/>
  <c r="AK33" i="18"/>
  <c r="AJ306" i="18"/>
  <c r="AK306" i="18"/>
  <c r="AC214" i="18"/>
  <c r="AG214" i="18"/>
  <c r="AL214" i="18"/>
  <c r="AM214" i="18"/>
  <c r="AC288" i="18"/>
  <c r="AG288" i="18"/>
  <c r="AL288" i="18"/>
  <c r="AM288" i="18"/>
  <c r="AP384" i="18"/>
  <c r="AQ384" i="18"/>
  <c r="AB230" i="18"/>
  <c r="AB84" i="18"/>
  <c r="AG371" i="18"/>
  <c r="AH371" i="18"/>
  <c r="AB315" i="18"/>
  <c r="AB162" i="18"/>
  <c r="AP305" i="18"/>
  <c r="AQ305" i="18"/>
  <c r="AC241" i="18"/>
  <c r="AB187" i="18"/>
  <c r="AC373" i="18"/>
  <c r="AB260" i="18"/>
  <c r="R58" i="18"/>
  <c r="S58" i="18"/>
  <c r="BI58" i="18"/>
  <c r="AC142" i="18"/>
  <c r="AG142" i="18"/>
  <c r="AL142" i="18"/>
  <c r="R186" i="18"/>
  <c r="S186" i="18"/>
  <c r="BI186" i="18"/>
  <c r="AF71" i="18"/>
  <c r="R59" i="18"/>
  <c r="S59" i="18"/>
  <c r="BI59" i="18"/>
  <c r="R327" i="18"/>
  <c r="S327" i="18"/>
  <c r="BI327" i="18"/>
  <c r="AF376" i="18"/>
  <c r="AC220" i="18"/>
  <c r="AG220" i="18"/>
  <c r="AL220" i="18"/>
  <c r="AI220" i="18"/>
  <c r="AJ262" i="18"/>
  <c r="AK262" i="18"/>
  <c r="AJ392" i="18"/>
  <c r="AK392" i="18"/>
  <c r="AC35" i="18"/>
  <c r="AG35" i="18"/>
  <c r="AL35" i="18"/>
  <c r="R171" i="18"/>
  <c r="S171" i="18"/>
  <c r="BI171" i="18"/>
  <c r="AF387" i="18"/>
  <c r="R270" i="18"/>
  <c r="S270" i="18"/>
  <c r="BI270" i="18"/>
  <c r="AF239" i="18"/>
  <c r="AJ240" i="18"/>
  <c r="AK240" i="18"/>
  <c r="AP152" i="18"/>
  <c r="AB152" i="18"/>
  <c r="AC146" i="18"/>
  <c r="AG146" i="18"/>
  <c r="AL146" i="18"/>
  <c r="AM146" i="18"/>
  <c r="R51" i="18"/>
  <c r="AJ288" i="18"/>
  <c r="AK288" i="18"/>
  <c r="AC85" i="18"/>
  <c r="AG85" i="18"/>
  <c r="AB372" i="18"/>
  <c r="AC372" i="18"/>
  <c r="AB238" i="18"/>
  <c r="AC392" i="18"/>
  <c r="AG392" i="18"/>
  <c r="AB273" i="18"/>
  <c r="AG370" i="18"/>
  <c r="AB248" i="18"/>
  <c r="AB303" i="18"/>
  <c r="AC187" i="18"/>
  <c r="AG187" i="18"/>
  <c r="AL187" i="18"/>
  <c r="AC243" i="18"/>
  <c r="AB305" i="18"/>
  <c r="AG298" i="18"/>
  <c r="AB49" i="18"/>
  <c r="AB302" i="18"/>
  <c r="AB184" i="18"/>
  <c r="AG200" i="18"/>
  <c r="AP306" i="18"/>
  <c r="AQ306" i="18"/>
  <c r="AB341" i="18"/>
  <c r="AC235" i="18"/>
  <c r="AB158" i="18"/>
  <c r="AP254" i="18"/>
  <c r="AQ254" i="18"/>
  <c r="AC158" i="18"/>
  <c r="AC306" i="18"/>
  <c r="AG306" i="18"/>
  <c r="R71" i="18"/>
  <c r="S71" i="18"/>
  <c r="BI71" i="18"/>
  <c r="AC219" i="18"/>
  <c r="AG219" i="18"/>
  <c r="AL219" i="18"/>
  <c r="R187" i="18"/>
  <c r="S187" i="18"/>
  <c r="BI187" i="18"/>
  <c r="R418" i="18"/>
  <c r="S418" i="18"/>
  <c r="BI418" i="18"/>
  <c r="AJ358" i="18"/>
  <c r="AK358" i="18"/>
  <c r="AF228" i="18"/>
  <c r="AF159" i="18"/>
  <c r="R342" i="18"/>
  <c r="S342" i="18"/>
  <c r="BI342" i="18"/>
  <c r="R176" i="18"/>
  <c r="S176" i="18"/>
  <c r="BI176" i="18"/>
  <c r="AF411" i="18"/>
  <c r="R306" i="18"/>
  <c r="AC151" i="18"/>
  <c r="AG151" i="18"/>
  <c r="AP147" i="18"/>
  <c r="AJ143" i="18"/>
  <c r="AK143" i="18"/>
  <c r="AI143" i="18"/>
  <c r="AC366" i="18"/>
  <c r="AG366" i="18"/>
  <c r="AP256" i="18"/>
  <c r="AQ256" i="18"/>
  <c r="AB256" i="18"/>
  <c r="AB259" i="18"/>
  <c r="AC76" i="18"/>
  <c r="AB45" i="18"/>
  <c r="AB264" i="18"/>
  <c r="AB418" i="18"/>
  <c r="AC247" i="18"/>
  <c r="AC54" i="18"/>
  <c r="AG54" i="18"/>
  <c r="AH54" i="18"/>
  <c r="AG43" i="18"/>
  <c r="AB241" i="18"/>
  <c r="AG301" i="18"/>
  <c r="AH301" i="18"/>
  <c r="AC176" i="18"/>
  <c r="AB231" i="18"/>
  <c r="AC411" i="18"/>
  <c r="AP400" i="18"/>
  <c r="AQ400" i="18"/>
  <c r="AB320" i="18"/>
  <c r="AP85" i="18"/>
  <c r="AQ85" i="18"/>
  <c r="AB85" i="18"/>
  <c r="AB190" i="18"/>
  <c r="AP342" i="18"/>
  <c r="AQ342" i="18"/>
  <c r="AC253" i="18"/>
  <c r="AC165" i="18"/>
  <c r="AG165" i="18"/>
  <c r="R82" i="18"/>
  <c r="S82" i="18"/>
  <c r="BI82" i="18"/>
  <c r="R273" i="18"/>
  <c r="S273" i="18"/>
  <c r="BI273" i="18"/>
  <c r="AP34" i="18"/>
  <c r="AK360" i="18"/>
  <c r="AF169" i="18"/>
  <c r="AG170" i="18"/>
  <c r="R163" i="18"/>
  <c r="R196" i="18"/>
  <c r="S196" i="18"/>
  <c r="BI196" i="18"/>
  <c r="AC217" i="18"/>
  <c r="AG217" i="18"/>
  <c r="AL217" i="18"/>
  <c r="AP30" i="18"/>
  <c r="AC38" i="18"/>
  <c r="AG38" i="18"/>
  <c r="AL38" i="18"/>
  <c r="AP289" i="18"/>
  <c r="AC160" i="18"/>
  <c r="AP317" i="18"/>
  <c r="AQ317" i="18"/>
  <c r="AP69" i="18"/>
  <c r="AQ69" i="18"/>
  <c r="AC193" i="18"/>
  <c r="AP237" i="18"/>
  <c r="AQ237" i="18"/>
  <c r="AC338" i="18"/>
  <c r="AP396" i="18"/>
  <c r="AQ396" i="18"/>
  <c r="AP346" i="18"/>
  <c r="AQ346" i="18"/>
  <c r="AC168" i="18"/>
  <c r="AG168" i="18"/>
  <c r="AC184" i="18"/>
  <c r="AG184" i="18"/>
  <c r="AH184" i="18"/>
  <c r="AP299" i="18"/>
  <c r="AQ299" i="18"/>
  <c r="AP72" i="18"/>
  <c r="AQ72" i="18"/>
  <c r="AP239" i="18"/>
  <c r="AQ239" i="18"/>
  <c r="AC239" i="18"/>
  <c r="AC82" i="18"/>
  <c r="AG74" i="18"/>
  <c r="AC389" i="18"/>
  <c r="AC171" i="18"/>
  <c r="AC340" i="18"/>
  <c r="AG340" i="18"/>
  <c r="AH340" i="18"/>
  <c r="AC343" i="18"/>
  <c r="AG343" i="18"/>
  <c r="AC399" i="18"/>
  <c r="AC319" i="18"/>
  <c r="AG319" i="18"/>
  <c r="AG322" i="18"/>
  <c r="AP178" i="18"/>
  <c r="AQ178" i="18"/>
  <c r="AP308" i="18"/>
  <c r="AQ308" i="18"/>
  <c r="AP309" i="18"/>
  <c r="AQ309" i="18"/>
  <c r="AB89" i="18"/>
  <c r="AJ57" i="18"/>
  <c r="AK57" i="18"/>
  <c r="AJ63" i="18"/>
  <c r="AK63" i="18"/>
  <c r="AP150" i="18"/>
  <c r="AC368" i="18"/>
  <c r="AG368" i="18"/>
  <c r="R411" i="18"/>
  <c r="S411" i="18"/>
  <c r="BI411" i="18"/>
  <c r="AF184" i="18"/>
  <c r="R310" i="18"/>
  <c r="AJ286" i="18"/>
  <c r="AK286" i="18"/>
  <c r="AJ30" i="18"/>
  <c r="AK30" i="18"/>
  <c r="AI30" i="18"/>
  <c r="AC36" i="18"/>
  <c r="AC34" i="18"/>
  <c r="AG34" i="18"/>
  <c r="AL34" i="18"/>
  <c r="AM34" i="18"/>
  <c r="AP294" i="18"/>
  <c r="AJ38" i="18"/>
  <c r="AK38" i="18"/>
  <c r="AI38" i="18"/>
  <c r="AJ221" i="18"/>
  <c r="AK221" i="18"/>
  <c r="AP198" i="18"/>
  <c r="AQ198" i="18"/>
  <c r="AB317" i="18"/>
  <c r="AP57" i="18"/>
  <c r="AQ57" i="18"/>
  <c r="AC397" i="18"/>
  <c r="AG397" i="18"/>
  <c r="AC236" i="18"/>
  <c r="AG236" i="18"/>
  <c r="AH236" i="18"/>
  <c r="AC83" i="18"/>
  <c r="AP167" i="18"/>
  <c r="AQ167" i="18"/>
  <c r="AB396" i="18"/>
  <c r="AP407" i="18"/>
  <c r="AQ407" i="18"/>
  <c r="AC273" i="18"/>
  <c r="AG273" i="18"/>
  <c r="AH273" i="18"/>
  <c r="AC162" i="18"/>
  <c r="AG162" i="18"/>
  <c r="AC173" i="18"/>
  <c r="AP155" i="18"/>
  <c r="AQ155" i="18"/>
  <c r="AC244" i="18"/>
  <c r="AC71" i="18"/>
  <c r="AG71" i="18"/>
  <c r="AH71" i="18"/>
  <c r="AP197" i="18"/>
  <c r="AQ197" i="18"/>
  <c r="AC230" i="18"/>
  <c r="AP61" i="18"/>
  <c r="AQ61" i="18"/>
  <c r="AP262" i="18"/>
  <c r="AQ262" i="18"/>
  <c r="AP409" i="18"/>
  <c r="AQ409" i="18"/>
  <c r="AC42" i="18"/>
  <c r="AP266" i="18"/>
  <c r="AQ266" i="18"/>
  <c r="AP65" i="18"/>
  <c r="AQ65" i="18"/>
  <c r="AC412" i="18"/>
  <c r="AG412" i="18"/>
  <c r="AH412" i="18"/>
  <c r="AC163" i="18"/>
  <c r="AB250" i="18"/>
  <c r="AC73" i="18"/>
  <c r="AG73" i="18"/>
  <c r="AC320" i="18"/>
  <c r="AC233" i="18"/>
  <c r="AA190" i="86"/>
  <c r="R57" i="18"/>
  <c r="S57" i="18"/>
  <c r="BI57" i="18"/>
  <c r="AP153" i="18"/>
  <c r="R172" i="18"/>
  <c r="S172" i="18"/>
  <c r="BI172" i="18"/>
  <c r="AJ149" i="18"/>
  <c r="AK149" i="18"/>
  <c r="AF188" i="18"/>
  <c r="R182" i="18"/>
  <c r="S182" i="18"/>
  <c r="BI182" i="18"/>
  <c r="AJ310" i="18"/>
  <c r="AK310" i="18"/>
  <c r="AC150" i="18"/>
  <c r="AG150" i="18"/>
  <c r="AL150" i="18"/>
  <c r="AF82" i="18"/>
  <c r="AK291" i="18"/>
  <c r="AI291" i="18"/>
  <c r="AC296" i="18"/>
  <c r="AG296" i="18"/>
  <c r="AJ51" i="18"/>
  <c r="AK51" i="18"/>
  <c r="AP360" i="18"/>
  <c r="AC286" i="18"/>
  <c r="AG286" i="18"/>
  <c r="AL286" i="18"/>
  <c r="AJ292" i="18"/>
  <c r="AK292" i="18"/>
  <c r="AJ290" i="18"/>
  <c r="AK290" i="18"/>
  <c r="AC293" i="18"/>
  <c r="AG293" i="18"/>
  <c r="AL293" i="18"/>
  <c r="AP39" i="18"/>
  <c r="AC221" i="18"/>
  <c r="AG221" i="18"/>
  <c r="AL221" i="18"/>
  <c r="AM221" i="18"/>
  <c r="AC316" i="18"/>
  <c r="AB379" i="18"/>
  <c r="AC255" i="18"/>
  <c r="AG255" i="18"/>
  <c r="AC53" i="18"/>
  <c r="AC181" i="18"/>
  <c r="AG403" i="18"/>
  <c r="AP66" i="18"/>
  <c r="AQ66" i="18"/>
  <c r="AB378" i="18"/>
  <c r="AC161" i="18"/>
  <c r="AG161" i="18"/>
  <c r="AP171" i="18"/>
  <c r="AQ171" i="18"/>
  <c r="AB388" i="18"/>
  <c r="AC382" i="18"/>
  <c r="AG382" i="18"/>
  <c r="AL382" i="18"/>
  <c r="AP272" i="18"/>
  <c r="AQ272" i="18"/>
  <c r="AC79" i="18"/>
  <c r="AC376" i="18"/>
  <c r="AC324" i="18"/>
  <c r="AC317" i="18"/>
  <c r="AC400" i="18"/>
  <c r="AG400" i="18"/>
  <c r="AH400" i="18"/>
  <c r="AC391" i="18"/>
  <c r="AC48" i="18"/>
  <c r="AC182" i="18"/>
  <c r="AG182" i="18"/>
  <c r="AC164" i="18"/>
  <c r="AG164" i="18"/>
  <c r="AC196" i="18"/>
  <c r="AG196" i="18"/>
  <c r="AP73" i="18"/>
  <c r="AQ73" i="18"/>
  <c r="AC198" i="18"/>
  <c r="AG198" i="18"/>
  <c r="AP399" i="18"/>
  <c r="AQ399" i="18"/>
  <c r="AC81" i="18"/>
  <c r="AG81" i="18"/>
  <c r="AC55" i="18"/>
  <c r="AB61" i="18"/>
  <c r="AC332" i="18"/>
  <c r="AG332" i="18"/>
  <c r="AH332" i="18"/>
  <c r="AB46" i="18"/>
  <c r="AC66" i="18"/>
  <c r="AG66" i="18"/>
  <c r="AH66" i="18"/>
  <c r="AC390" i="18"/>
  <c r="AP170" i="18"/>
  <c r="AQ170" i="18"/>
  <c r="AC265" i="18"/>
  <c r="AC251" i="18"/>
  <c r="AG251" i="18"/>
  <c r="AH251" i="18"/>
  <c r="AC57" i="18"/>
  <c r="AG57" i="18"/>
  <c r="AL57" i="18"/>
  <c r="AB313" i="18"/>
  <c r="AC325" i="18"/>
  <c r="AG325" i="18"/>
  <c r="AH325" i="18"/>
  <c r="AC51" i="18"/>
  <c r="AG51" i="18"/>
  <c r="AH51" i="18"/>
  <c r="AC346" i="18"/>
  <c r="AC310" i="18"/>
  <c r="AG310" i="18"/>
  <c r="AH310" i="18"/>
  <c r="AP321" i="18"/>
  <c r="AQ321" i="18"/>
  <c r="AC303" i="18"/>
  <c r="R239" i="18"/>
  <c r="S239" i="18"/>
  <c r="BI239" i="18"/>
  <c r="AJ213" i="18"/>
  <c r="AK213" i="18"/>
  <c r="AC224" i="18"/>
  <c r="AG224" i="18"/>
  <c r="AC218" i="18"/>
  <c r="AG218" i="18"/>
  <c r="AL218" i="18"/>
  <c r="R184" i="18"/>
  <c r="S184" i="18"/>
  <c r="BI184" i="18"/>
  <c r="AJ198" i="18"/>
  <c r="AK198" i="18"/>
  <c r="AK222" i="18"/>
  <c r="AI222" i="18"/>
  <c r="AJ296" i="18"/>
  <c r="AJ146" i="18"/>
  <c r="AK146" i="18"/>
  <c r="AC290" i="18"/>
  <c r="AG290" i="18"/>
  <c r="AL290" i="18"/>
  <c r="AM290" i="18"/>
  <c r="AP357" i="18"/>
  <c r="AJ293" i="18"/>
  <c r="AK293" i="18"/>
  <c r="AJ361" i="18"/>
  <c r="AK361" i="18"/>
  <c r="AC256" i="18"/>
  <c r="AG256" i="18"/>
  <c r="AH256" i="18"/>
  <c r="AC268" i="18"/>
  <c r="AC315" i="18"/>
  <c r="AP77" i="18"/>
  <c r="AQ77" i="18"/>
  <c r="AC232" i="18"/>
  <c r="AP370" i="18"/>
  <c r="AQ370" i="18"/>
  <c r="AC175" i="18"/>
  <c r="AC406" i="18"/>
  <c r="AG406" i="18"/>
  <c r="AH406" i="18"/>
  <c r="AC172" i="18"/>
  <c r="AG172" i="18"/>
  <c r="AP318" i="18"/>
  <c r="AQ318" i="18"/>
  <c r="AP401" i="18"/>
  <c r="AQ401" i="18"/>
  <c r="AC49" i="18"/>
  <c r="AG49" i="18"/>
  <c r="AP183" i="18"/>
  <c r="AQ183" i="18"/>
  <c r="AC385" i="18"/>
  <c r="AG385" i="18"/>
  <c r="AP380" i="18"/>
  <c r="AQ380" i="18"/>
  <c r="AC72" i="18"/>
  <c r="AP199" i="18"/>
  <c r="AQ199" i="18"/>
  <c r="AC339" i="18"/>
  <c r="AG339" i="18"/>
  <c r="AL339" i="18"/>
  <c r="AP56" i="18"/>
  <c r="AQ56" i="18"/>
  <c r="AB333" i="18"/>
  <c r="AC45" i="18"/>
  <c r="AG63" i="18"/>
  <c r="AH63" i="18"/>
  <c r="AC405" i="18"/>
  <c r="AC169" i="18"/>
  <c r="AC159" i="18"/>
  <c r="AB270" i="18"/>
  <c r="AG58" i="18"/>
  <c r="AC64" i="18"/>
  <c r="AG64" i="18"/>
  <c r="AH64" i="18"/>
  <c r="AC248" i="18"/>
  <c r="AC342" i="18"/>
  <c r="AG342" i="18"/>
  <c r="AC188" i="18"/>
  <c r="AC78" i="18"/>
  <c r="AG78" i="18"/>
  <c r="AH78" i="18"/>
  <c r="AP258" i="18"/>
  <c r="AQ258" i="18"/>
  <c r="AB258" i="18"/>
  <c r="AC386" i="18"/>
  <c r="AP311" i="18"/>
  <c r="AQ311" i="18"/>
  <c r="AC252" i="18"/>
  <c r="AC194" i="18"/>
  <c r="AG194" i="18"/>
  <c r="AC374" i="18"/>
  <c r="AP90" i="18"/>
  <c r="AQ90" i="18"/>
  <c r="AC190" i="18"/>
  <c r="AG190" i="18"/>
  <c r="AC418" i="18"/>
  <c r="AC257" i="18"/>
  <c r="AG257" i="18"/>
  <c r="AA204" i="86"/>
  <c r="AA200" i="86"/>
  <c r="AC88" i="18"/>
  <c r="AG88" i="18"/>
  <c r="AH88" i="18"/>
  <c r="AC259" i="18"/>
  <c r="AG259" i="18"/>
  <c r="AH259" i="18"/>
  <c r="AB90" i="18"/>
  <c r="AP322" i="18"/>
  <c r="AQ322" i="18"/>
  <c r="AB322" i="18"/>
  <c r="AC402" i="18"/>
  <c r="AG402" i="18"/>
  <c r="AC321" i="18"/>
  <c r="AB166" i="18"/>
  <c r="AP63" i="18"/>
  <c r="AQ63" i="18"/>
  <c r="AC62" i="18"/>
  <c r="AG62" i="18"/>
  <c r="T226" i="18"/>
  <c r="S226" i="18"/>
  <c r="BI226" i="18"/>
  <c r="S155" i="18"/>
  <c r="BI155" i="18"/>
  <c r="T156" i="18"/>
  <c r="T155" i="18"/>
  <c r="AC223" i="18"/>
  <c r="AK223" i="18"/>
  <c r="AI223" i="18"/>
  <c r="AM145" i="18"/>
  <c r="AI219" i="18"/>
  <c r="AM219" i="18"/>
  <c r="AM220" i="18"/>
  <c r="AK367" i="18"/>
  <c r="AI367" i="18"/>
  <c r="AC367" i="18"/>
  <c r="AK152" i="18"/>
  <c r="AI152" i="18"/>
  <c r="AC152" i="18"/>
  <c r="AM217" i="18"/>
  <c r="AM294" i="18"/>
  <c r="AM291" i="18"/>
  <c r="AM286" i="18"/>
  <c r="AK39" i="18"/>
  <c r="AI39" i="18"/>
  <c r="AC39" i="18"/>
  <c r="AM30" i="18"/>
  <c r="AM143" i="18"/>
  <c r="AM293" i="18"/>
  <c r="AK295" i="18"/>
  <c r="AI295" i="18"/>
  <c r="AC295" i="18"/>
  <c r="AM38" i="18"/>
  <c r="AL380" i="18"/>
  <c r="AH380" i="18"/>
  <c r="AH392" i="18"/>
  <c r="AL70" i="18"/>
  <c r="AH70" i="18"/>
  <c r="AH166" i="18"/>
  <c r="AH161" i="18"/>
  <c r="AH387" i="18"/>
  <c r="AH156" i="18"/>
  <c r="AH172" i="18"/>
  <c r="AH49" i="18"/>
  <c r="AH200" i="18"/>
  <c r="AL200" i="18"/>
  <c r="AH198" i="18"/>
  <c r="AH199" i="18"/>
  <c r="AH86" i="18"/>
  <c r="AL86" i="18"/>
  <c r="AH319" i="18"/>
  <c r="AH408" i="18"/>
  <c r="AL408" i="18"/>
  <c r="AH58" i="18"/>
  <c r="AH57" i="18"/>
  <c r="AH312" i="18"/>
  <c r="AH306" i="18"/>
  <c r="AH194" i="18"/>
  <c r="AH190" i="18"/>
  <c r="AJ236" i="18"/>
  <c r="AK236" i="18"/>
  <c r="AJ237" i="18"/>
  <c r="AK237" i="18"/>
  <c r="AP236" i="18"/>
  <c r="AQ236" i="18"/>
  <c r="AG237" i="18"/>
  <c r="S298" i="18"/>
  <c r="BI298" i="18"/>
  <c r="BJ301" i="18"/>
  <c r="U301" i="18"/>
  <c r="T299" i="18"/>
  <c r="T298" i="18"/>
  <c r="AP334" i="18"/>
  <c r="AQ334" i="18"/>
  <c r="AJ334" i="18"/>
  <c r="AK334" i="18"/>
  <c r="AP323" i="18"/>
  <c r="AQ323" i="18"/>
  <c r="AJ323" i="18"/>
  <c r="AK323" i="18"/>
  <c r="AH18" i="17"/>
  <c r="AI18" i="17"/>
  <c r="AI292" i="18"/>
  <c r="W264" i="18"/>
  <c r="AF264" i="18"/>
  <c r="P265" i="18"/>
  <c r="AP265" i="18"/>
  <c r="AQ265" i="18"/>
  <c r="L264" i="18"/>
  <c r="R264" i="18"/>
  <c r="AH382" i="18"/>
  <c r="AG346" i="18"/>
  <c r="AG390" i="18"/>
  <c r="AH390" i="18"/>
  <c r="AI293" i="18"/>
  <c r="AG230" i="18"/>
  <c r="AH230" i="18"/>
  <c r="AJ373" i="18"/>
  <c r="AK373" i="18"/>
  <c r="AG305" i="18"/>
  <c r="AL305" i="18"/>
  <c r="AM305" i="18"/>
  <c r="BK305" i="18"/>
  <c r="AP271" i="18"/>
  <c r="AQ271" i="18"/>
  <c r="AG300" i="18"/>
  <c r="AG272" i="18"/>
  <c r="R195" i="18"/>
  <c r="S195" i="18"/>
  <c r="BI195" i="18"/>
  <c r="AG337" i="18"/>
  <c r="AJ316" i="18"/>
  <c r="AK316" i="18"/>
  <c r="AG299" i="18"/>
  <c r="R303" i="18"/>
  <c r="S303" i="18"/>
  <c r="BI303" i="18"/>
  <c r="AJ231" i="18"/>
  <c r="AK231" i="18"/>
  <c r="AP76" i="18"/>
  <c r="AQ76" i="18"/>
  <c r="AG313" i="18"/>
  <c r="R227" i="18"/>
  <c r="S227" i="18"/>
  <c r="BI227" i="18"/>
  <c r="AJ166" i="18"/>
  <c r="AK166" i="18"/>
  <c r="R201" i="18"/>
  <c r="S201" i="18"/>
  <c r="BI201" i="18"/>
  <c r="AJ403" i="18"/>
  <c r="AK403" i="18"/>
  <c r="R299" i="18"/>
  <c r="S299" i="18"/>
  <c r="BI299" i="18"/>
  <c r="AG61" i="18"/>
  <c r="AJ337" i="18"/>
  <c r="AK337" i="18"/>
  <c r="AP406" i="18"/>
  <c r="AQ406" i="18"/>
  <c r="AP301" i="18"/>
  <c r="AQ301" i="18"/>
  <c r="AP327" i="18"/>
  <c r="AQ327" i="18"/>
  <c r="AG247" i="18"/>
  <c r="AH247" i="18"/>
  <c r="AL298" i="18"/>
  <c r="AP328" i="18"/>
  <c r="AQ328" i="18"/>
  <c r="AP160" i="18"/>
  <c r="AQ160" i="18"/>
  <c r="AL47" i="18"/>
  <c r="AG323" i="18"/>
  <c r="AJ298" i="18"/>
  <c r="AK298" i="18"/>
  <c r="AH14" i="17"/>
  <c r="AI14" i="17"/>
  <c r="AG344" i="18"/>
  <c r="AL344" i="18"/>
  <c r="AI344" i="18"/>
  <c r="R391" i="18"/>
  <c r="S391" i="18"/>
  <c r="BI391" i="18"/>
  <c r="AP196" i="18"/>
  <c r="AQ196" i="18"/>
  <c r="R159" i="18"/>
  <c r="S159" i="18"/>
  <c r="BI159" i="18"/>
  <c r="P269" i="18"/>
  <c r="W268" i="18"/>
  <c r="AF268" i="18"/>
  <c r="AP315" i="18"/>
  <c r="AQ315" i="18"/>
  <c r="AG376" i="18"/>
  <c r="AP383" i="18"/>
  <c r="AQ383" i="18"/>
  <c r="AP47" i="18"/>
  <c r="AQ47" i="18"/>
  <c r="AP418" i="18"/>
  <c r="AQ418" i="18"/>
  <c r="AJ257" i="18"/>
  <c r="AK257" i="18"/>
  <c r="AJ315" i="18"/>
  <c r="AK315" i="18"/>
  <c r="R230" i="18"/>
  <c r="S230" i="18"/>
  <c r="BI230" i="18"/>
  <c r="AH29" i="17"/>
  <c r="AI29" i="17"/>
  <c r="AI289" i="18"/>
  <c r="AI217" i="18"/>
  <c r="AG77" i="18"/>
  <c r="AH77" i="18"/>
  <c r="AP151" i="18"/>
  <c r="R202" i="18"/>
  <c r="S202" i="18"/>
  <c r="BI202" i="18"/>
  <c r="AP320" i="18"/>
  <c r="AQ320" i="18"/>
  <c r="AG341" i="18"/>
  <c r="R261" i="18"/>
  <c r="S261" i="18"/>
  <c r="BI261" i="18"/>
  <c r="AP44" i="18"/>
  <c r="AQ44" i="18"/>
  <c r="R307" i="18"/>
  <c r="S307" i="18"/>
  <c r="BI307" i="18"/>
  <c r="AJ42" i="18"/>
  <c r="AK42" i="18"/>
  <c r="L265" i="18"/>
  <c r="AG335" i="18"/>
  <c r="AG324" i="18"/>
  <c r="AG45" i="18"/>
  <c r="AI360" i="18"/>
  <c r="AJ324" i="18"/>
  <c r="AK324" i="18"/>
  <c r="AJ90" i="18"/>
  <c r="AK90" i="18"/>
  <c r="AP260" i="18"/>
  <c r="AQ260" i="18"/>
  <c r="AP161" i="18"/>
  <c r="AQ161" i="18"/>
  <c r="AP375" i="18"/>
  <c r="AQ375" i="18"/>
  <c r="AG248" i="18"/>
  <c r="AG321" i="18"/>
  <c r="AG316" i="18"/>
  <c r="AH316" i="18"/>
  <c r="AG399" i="18"/>
  <c r="AH399" i="18"/>
  <c r="AJ229" i="18"/>
  <c r="AK229" i="18"/>
  <c r="AG373" i="18"/>
  <c r="AH373" i="18"/>
  <c r="AI34" i="18"/>
  <c r="AG328" i="18"/>
  <c r="AH328" i="18"/>
  <c r="AG234" i="18"/>
  <c r="AP36" i="18"/>
  <c r="AG179" i="18"/>
  <c r="AH179" i="18"/>
  <c r="AJ370" i="18"/>
  <c r="AK370" i="18"/>
  <c r="AI370" i="18"/>
  <c r="AP177" i="18"/>
  <c r="AQ177" i="18"/>
  <c r="AG232" i="18"/>
  <c r="AH232" i="18"/>
  <c r="AG265" i="18"/>
  <c r="AH265" i="18"/>
  <c r="AG48" i="18"/>
  <c r="AP89" i="18"/>
  <c r="AQ89" i="18"/>
  <c r="AL151" i="18"/>
  <c r="AM151" i="18"/>
  <c r="AP338" i="18"/>
  <c r="AQ338" i="18"/>
  <c r="AJ48" i="18"/>
  <c r="AK48" i="18"/>
  <c r="AP340" i="18"/>
  <c r="AQ340" i="18"/>
  <c r="AH15" i="17"/>
  <c r="AI15" i="17"/>
  <c r="AJ88" i="18"/>
  <c r="AK88" i="18"/>
  <c r="AL199" i="18"/>
  <c r="AG69" i="18"/>
  <c r="R274" i="18"/>
  <c r="S274" i="18"/>
  <c r="BI274" i="18"/>
  <c r="AJ321" i="18"/>
  <c r="AK321" i="18"/>
  <c r="AP390" i="18"/>
  <c r="AQ390" i="18"/>
  <c r="AJ390" i="18"/>
  <c r="AK390" i="18"/>
  <c r="AJ391" i="18"/>
  <c r="AK391" i="18"/>
  <c r="AJ44" i="18"/>
  <c r="AK44" i="18"/>
  <c r="AP43" i="18"/>
  <c r="AQ43" i="18"/>
  <c r="AG44" i="18"/>
  <c r="AL44" i="18"/>
  <c r="AJ43" i="18"/>
  <c r="AK43" i="18"/>
  <c r="AL90" i="18"/>
  <c r="AH90" i="18"/>
  <c r="AH228" i="18"/>
  <c r="AL228" i="18"/>
  <c r="AM228" i="18"/>
  <c r="BK228" i="18"/>
  <c r="AL313" i="18"/>
  <c r="AH313" i="18"/>
  <c r="AL167" i="18"/>
  <c r="AH167" i="18"/>
  <c r="S49" i="18"/>
  <c r="BI49" i="18"/>
  <c r="AL49" i="18"/>
  <c r="AM49" i="18"/>
  <c r="BK49" i="18"/>
  <c r="AG391" i="18"/>
  <c r="AL391" i="18"/>
  <c r="L379" i="18"/>
  <c r="AL52" i="18"/>
  <c r="AL236" i="18"/>
  <c r="AM236" i="18"/>
  <c r="BK236" i="18"/>
  <c r="AL226" i="18"/>
  <c r="AP195" i="18"/>
  <c r="AQ195" i="18"/>
  <c r="AL194" i="18"/>
  <c r="AP229" i="18"/>
  <c r="AQ229" i="18"/>
  <c r="AJ151" i="18"/>
  <c r="AK151" i="18"/>
  <c r="AP393" i="18"/>
  <c r="AQ393" i="18"/>
  <c r="AG42" i="18"/>
  <c r="AH42" i="18"/>
  <c r="AP307" i="18"/>
  <c r="AQ307" i="18"/>
  <c r="AG338" i="18"/>
  <c r="AJ35" i="18"/>
  <c r="AK35" i="18"/>
  <c r="AI35" i="18"/>
  <c r="AI146" i="18"/>
  <c r="AP189" i="18"/>
  <c r="AQ189" i="18"/>
  <c r="AJ249" i="18"/>
  <c r="AK249" i="18"/>
  <c r="R161" i="18"/>
  <c r="AL161" i="18"/>
  <c r="AI33" i="18"/>
  <c r="AI37" i="18"/>
  <c r="AG334" i="18"/>
  <c r="AH334" i="18"/>
  <c r="R315" i="18"/>
  <c r="S315" i="18"/>
  <c r="BI315" i="18"/>
  <c r="P46" i="18"/>
  <c r="AP46" i="18"/>
  <c r="AQ46" i="18"/>
  <c r="AH19" i="17"/>
  <c r="AI19" i="17"/>
  <c r="AG29" i="18"/>
  <c r="AJ162" i="18"/>
  <c r="AK162" i="18"/>
  <c r="AI162" i="18"/>
  <c r="AJ167" i="18"/>
  <c r="AK167" i="18"/>
  <c r="W378" i="18"/>
  <c r="AF378" i="18"/>
  <c r="AJ378" i="18"/>
  <c r="AK378" i="18"/>
  <c r="AL302" i="18"/>
  <c r="R320" i="18"/>
  <c r="S320" i="18"/>
  <c r="BI320" i="18"/>
  <c r="AJ338" i="18"/>
  <c r="AK338" i="18"/>
  <c r="R406" i="18"/>
  <c r="S406" i="18"/>
  <c r="BI406" i="18"/>
  <c r="AG240" i="18"/>
  <c r="AH23" i="17"/>
  <c r="AI23" i="17"/>
  <c r="AL399" i="18"/>
  <c r="AP397" i="18"/>
  <c r="AQ397" i="18"/>
  <c r="AI221" i="18"/>
  <c r="AJ163" i="18"/>
  <c r="AK163" i="18"/>
  <c r="AJ173" i="18"/>
  <c r="AK173" i="18"/>
  <c r="AG171" i="18"/>
  <c r="AL171" i="18"/>
  <c r="AG250" i="18"/>
  <c r="AH250" i="18"/>
  <c r="AP238" i="18"/>
  <c r="AQ238" i="18"/>
  <c r="AJ196" i="18"/>
  <c r="AK196" i="18"/>
  <c r="AJ180" i="18"/>
  <c r="AK180" i="18"/>
  <c r="AP257" i="18"/>
  <c r="AQ257" i="18"/>
  <c r="AJ53" i="18"/>
  <c r="AK53" i="18"/>
  <c r="AJ406" i="18"/>
  <c r="AK406" i="18"/>
  <c r="AJ65" i="18"/>
  <c r="AK65" i="18"/>
  <c r="AP64" i="18"/>
  <c r="AQ64" i="18"/>
  <c r="AP337" i="18"/>
  <c r="AQ337" i="18"/>
  <c r="R375" i="18"/>
  <c r="S375" i="18"/>
  <c r="BI375" i="18"/>
  <c r="AJ201" i="18"/>
  <c r="AK201" i="18"/>
  <c r="AJ402" i="18"/>
  <c r="AK402" i="18"/>
  <c r="AH187" i="18"/>
  <c r="AL381" i="18"/>
  <c r="AI381" i="18"/>
  <c r="AJ40" i="18"/>
  <c r="AG53" i="18"/>
  <c r="AH53" i="18"/>
  <c r="AG163" i="18"/>
  <c r="AG258" i="18"/>
  <c r="AL258" i="18"/>
  <c r="AI258" i="18"/>
  <c r="AG193" i="18"/>
  <c r="AH193" i="18"/>
  <c r="AJ36" i="18"/>
  <c r="AK36" i="18"/>
  <c r="AI36" i="18"/>
  <c r="AJ29" i="18"/>
  <c r="AK29" i="18"/>
  <c r="AP79" i="18"/>
  <c r="AQ79" i="18"/>
  <c r="AP245" i="18"/>
  <c r="AQ245" i="18"/>
  <c r="AL309" i="18"/>
  <c r="AG308" i="18"/>
  <c r="AH308" i="18"/>
  <c r="AL69" i="18"/>
  <c r="AJ246" i="18"/>
  <c r="AK246" i="18"/>
  <c r="AL362" i="18"/>
  <c r="AM362" i="18"/>
  <c r="AL256" i="18"/>
  <c r="AP185" i="18"/>
  <c r="AQ185" i="18"/>
  <c r="AP304" i="18"/>
  <c r="AQ304" i="18"/>
  <c r="AG158" i="18"/>
  <c r="AJ172" i="18"/>
  <c r="AK172" i="18"/>
  <c r="AJ308" i="18"/>
  <c r="AK308" i="18"/>
  <c r="AP312" i="18"/>
  <c r="AQ312" i="18"/>
  <c r="AJ382" i="18"/>
  <c r="AK382" i="18"/>
  <c r="AI382" i="18"/>
  <c r="AP246" i="18"/>
  <c r="AQ246" i="18"/>
  <c r="R43" i="18"/>
  <c r="S43" i="18"/>
  <c r="BI43" i="18"/>
  <c r="AH298" i="18"/>
  <c r="AG386" i="18"/>
  <c r="AL58" i="18"/>
  <c r="T370" i="18"/>
  <c r="AP381" i="18"/>
  <c r="AQ381" i="18"/>
  <c r="AG36" i="18"/>
  <c r="AL36" i="18"/>
  <c r="AM36" i="18"/>
  <c r="AG239" i="18"/>
  <c r="AH239" i="18"/>
  <c r="AG246" i="18"/>
  <c r="AL246" i="18"/>
  <c r="AJ312" i="18"/>
  <c r="AK312" i="18"/>
  <c r="AI312" i="18"/>
  <c r="AG197" i="18"/>
  <c r="AH197" i="18"/>
  <c r="AP227" i="18"/>
  <c r="AQ227" i="18"/>
  <c r="R166" i="18"/>
  <c r="AJ380" i="18"/>
  <c r="AK380" i="18"/>
  <c r="AL61" i="18"/>
  <c r="AH61" i="18"/>
  <c r="AJ263" i="18"/>
  <c r="AK263" i="18"/>
  <c r="AJ264" i="18"/>
  <c r="AK264" i="18"/>
  <c r="AP60" i="18"/>
  <c r="AQ60" i="18"/>
  <c r="R60" i="18"/>
  <c r="S60" i="18"/>
  <c r="BI60" i="18"/>
  <c r="AJ335" i="18"/>
  <c r="AK335" i="18"/>
  <c r="AP335" i="18"/>
  <c r="AQ335" i="18"/>
  <c r="S166" i="18"/>
  <c r="BI166" i="18"/>
  <c r="AL166" i="18"/>
  <c r="AM166" i="18"/>
  <c r="BK166" i="18"/>
  <c r="AL394" i="18"/>
  <c r="AM394" i="18"/>
  <c r="BK394" i="18"/>
  <c r="AI288" i="18"/>
  <c r="AP251" i="18"/>
  <c r="AQ251" i="18"/>
  <c r="AP179" i="18"/>
  <c r="AQ179" i="18"/>
  <c r="S198" i="18"/>
  <c r="BI198" i="18"/>
  <c r="AL198" i="18"/>
  <c r="AI198" i="18"/>
  <c r="AH170" i="18"/>
  <c r="AL170" i="18"/>
  <c r="AM170" i="18"/>
  <c r="BK170" i="18"/>
  <c r="AP180" i="18"/>
  <c r="AQ180" i="18"/>
  <c r="AH410" i="18"/>
  <c r="AL410" i="18"/>
  <c r="AI410" i="18"/>
  <c r="AJ45" i="18"/>
  <c r="AK45" i="18"/>
  <c r="AJ46" i="18"/>
  <c r="AK46" i="18"/>
  <c r="AG46" i="18"/>
  <c r="AH46" i="18"/>
  <c r="AL270" i="18"/>
  <c r="AH270" i="18"/>
  <c r="AJ175" i="18"/>
  <c r="AK175" i="18"/>
  <c r="AP175" i="18"/>
  <c r="AQ175" i="18"/>
  <c r="AH60" i="18"/>
  <c r="W388" i="18"/>
  <c r="AF388" i="18"/>
  <c r="AJ388" i="18"/>
  <c r="AK388" i="18"/>
  <c r="L388" i="18"/>
  <c r="R388" i="18"/>
  <c r="S388" i="18"/>
  <c r="BI388" i="18"/>
  <c r="L389" i="18"/>
  <c r="P389" i="18"/>
  <c r="AP389" i="18"/>
  <c r="AQ389" i="18"/>
  <c r="R363" i="18"/>
  <c r="AL363" i="18"/>
  <c r="AP363" i="18"/>
  <c r="AL88" i="18"/>
  <c r="AM88" i="18"/>
  <c r="BK88" i="18"/>
  <c r="AL63" i="18"/>
  <c r="AI214" i="18"/>
  <c r="AG418" i="18"/>
  <c r="AP74" i="18"/>
  <c r="AQ74" i="18"/>
  <c r="AJ336" i="18"/>
  <c r="AK336" i="18"/>
  <c r="AG384" i="18"/>
  <c r="AG262" i="18"/>
  <c r="AJ261" i="18"/>
  <c r="AK261" i="18"/>
  <c r="AP261" i="18"/>
  <c r="AQ261" i="18"/>
  <c r="BA562" i="53"/>
  <c r="AP284" i="18"/>
  <c r="AJ285" i="18"/>
  <c r="AK285" i="18"/>
  <c r="AJ313" i="18"/>
  <c r="AK313" i="18"/>
  <c r="AI313" i="18"/>
  <c r="AP313" i="18"/>
  <c r="AQ313" i="18"/>
  <c r="S53" i="18"/>
  <c r="BI53" i="18"/>
  <c r="AP202" i="18"/>
  <c r="AQ202" i="18"/>
  <c r="AG203" i="18"/>
  <c r="AJ84" i="18"/>
  <c r="AK84" i="18"/>
  <c r="AP84" i="18"/>
  <c r="AQ84" i="18"/>
  <c r="P157" i="18"/>
  <c r="AP157" i="18"/>
  <c r="AQ157" i="18"/>
  <c r="L156" i="18"/>
  <c r="R156" i="18"/>
  <c r="W156" i="18"/>
  <c r="AF156" i="18"/>
  <c r="AG157" i="18"/>
  <c r="AJ273" i="18"/>
  <c r="AK273" i="18"/>
  <c r="AP273" i="18"/>
  <c r="AQ273" i="18"/>
  <c r="AL196" i="18"/>
  <c r="AI196" i="18"/>
  <c r="AH196" i="18"/>
  <c r="R412" i="18"/>
  <c r="S412" i="18"/>
  <c r="BI412" i="18"/>
  <c r="AP412" i="18"/>
  <c r="AQ412" i="18"/>
  <c r="AL400" i="18"/>
  <c r="AJ314" i="18"/>
  <c r="AK314" i="18"/>
  <c r="AP314" i="18"/>
  <c r="AQ314" i="18"/>
  <c r="AL179" i="18"/>
  <c r="AM179" i="18"/>
  <c r="BK179" i="18"/>
  <c r="AH386" i="18"/>
  <c r="AH339" i="18"/>
  <c r="AL301" i="18"/>
  <c r="AM301" i="18"/>
  <c r="BK301" i="18"/>
  <c r="AH258" i="18"/>
  <c r="AM33" i="18"/>
  <c r="AL385" i="18"/>
  <c r="AH385" i="18"/>
  <c r="AG180" i="18"/>
  <c r="AL180" i="18"/>
  <c r="AG160" i="18"/>
  <c r="AL306" i="18"/>
  <c r="AL254" i="18"/>
  <c r="AM254" i="18"/>
  <c r="BK254" i="18"/>
  <c r="AH254" i="18"/>
  <c r="AG264" i="18"/>
  <c r="AP377" i="18"/>
  <c r="AQ377" i="18"/>
  <c r="AG378" i="18"/>
  <c r="AH378" i="18"/>
  <c r="AP267" i="18"/>
  <c r="AQ267" i="18"/>
  <c r="AJ267" i="18"/>
  <c r="AK267" i="18"/>
  <c r="AP194" i="18"/>
  <c r="AQ194" i="18"/>
  <c r="AJ194" i="18"/>
  <c r="AK194" i="18"/>
  <c r="AH234" i="18"/>
  <c r="AJ362" i="18"/>
  <c r="AK362" i="18"/>
  <c r="AJ363" i="18"/>
  <c r="AK363" i="18"/>
  <c r="AP362" i="18"/>
  <c r="AG181" i="18"/>
  <c r="AP228" i="18"/>
  <c r="AQ228" i="18"/>
  <c r="AJ371" i="18"/>
  <c r="AK371" i="18"/>
  <c r="AJ320" i="18"/>
  <c r="AK320" i="18"/>
  <c r="AJ319" i="18"/>
  <c r="AK319" i="18"/>
  <c r="AP403" i="18"/>
  <c r="AQ403" i="18"/>
  <c r="AL255" i="18"/>
  <c r="AH255" i="18"/>
  <c r="AH74" i="18"/>
  <c r="AL74" i="18"/>
  <c r="AI74" i="18"/>
  <c r="AP263" i="18"/>
  <c r="AQ263" i="18"/>
  <c r="AH311" i="18"/>
  <c r="AL311" i="18"/>
  <c r="AM311" i="18"/>
  <c r="BK311" i="18"/>
  <c r="T227" i="18"/>
  <c r="T240" i="18"/>
  <c r="AP49" i="18"/>
  <c r="AQ49" i="18"/>
  <c r="AJ49" i="18"/>
  <c r="AK49" i="18"/>
  <c r="AJ50" i="18"/>
  <c r="AK50" i="18"/>
  <c r="P416" i="18"/>
  <c r="AP416" i="18"/>
  <c r="AQ416" i="18"/>
  <c r="L415" i="18"/>
  <c r="R415" i="18"/>
  <c r="W415" i="18"/>
  <c r="AF415" i="18"/>
  <c r="L416" i="18"/>
  <c r="AM289" i="18"/>
  <c r="AH43" i="18"/>
  <c r="AJ160" i="18"/>
  <c r="AK160" i="18"/>
  <c r="AP159" i="18"/>
  <c r="AQ159" i="18"/>
  <c r="S64" i="18"/>
  <c r="BI64" i="18"/>
  <c r="AL64" i="18"/>
  <c r="AM64" i="18"/>
  <c r="BK64" i="18"/>
  <c r="AI149" i="18"/>
  <c r="AM149" i="18"/>
  <c r="AP243" i="18"/>
  <c r="AQ243" i="18"/>
  <c r="AJ243" i="18"/>
  <c r="AK243" i="18"/>
  <c r="T48" i="18"/>
  <c r="T46" i="18"/>
  <c r="AH272" i="18"/>
  <c r="AL272" i="18"/>
  <c r="AI272" i="18"/>
  <c r="AJ417" i="18"/>
  <c r="AK417" i="18"/>
  <c r="AP417" i="18"/>
  <c r="AQ417" i="18"/>
  <c r="S319" i="18"/>
  <c r="BI319" i="18"/>
  <c r="AL319" i="18"/>
  <c r="AM319" i="18"/>
  <c r="BK319" i="18"/>
  <c r="AJ344" i="18"/>
  <c r="AK344" i="18"/>
  <c r="AP344" i="18"/>
  <c r="AQ344" i="18"/>
  <c r="AL328" i="18"/>
  <c r="AL231" i="18"/>
  <c r="AI231" i="18"/>
  <c r="AH322" i="18"/>
  <c r="AL322" i="18"/>
  <c r="AL314" i="18"/>
  <c r="AI314" i="18"/>
  <c r="AH314" i="18"/>
  <c r="S161" i="18"/>
  <c r="BI161" i="18"/>
  <c r="AJ248" i="18"/>
  <c r="AK248" i="18"/>
  <c r="AP248" i="18"/>
  <c r="AQ248" i="18"/>
  <c r="AG249" i="18"/>
  <c r="AH249" i="18"/>
  <c r="AJ226" i="18"/>
  <c r="AK226" i="18"/>
  <c r="AG227" i="18"/>
  <c r="AH227" i="18"/>
  <c r="BA273" i="75"/>
  <c r="AJ404" i="18"/>
  <c r="AK404" i="18"/>
  <c r="AJ405" i="18"/>
  <c r="AK405" i="18"/>
  <c r="AG375" i="18"/>
  <c r="AH375" i="18"/>
  <c r="AP374" i="18"/>
  <c r="AQ374" i="18"/>
  <c r="AP31" i="18"/>
  <c r="AJ32" i="18"/>
  <c r="AK32" i="18"/>
  <c r="AG32" i="18"/>
  <c r="W191" i="18"/>
  <c r="AF191" i="18"/>
  <c r="L191" i="18"/>
  <c r="P192" i="18"/>
  <c r="AP192" i="18"/>
  <c r="AQ192" i="18"/>
  <c r="L192" i="18"/>
  <c r="AI147" i="18"/>
  <c r="AG252" i="18"/>
  <c r="AG315" i="18"/>
  <c r="AH315" i="18"/>
  <c r="AP59" i="18"/>
  <c r="AQ59" i="18"/>
  <c r="AL182" i="18"/>
  <c r="AM182" i="18"/>
  <c r="BK182" i="18"/>
  <c r="AL366" i="18"/>
  <c r="AM366" i="18"/>
  <c r="AJ239" i="18"/>
  <c r="AK239" i="18"/>
  <c r="AH21" i="17"/>
  <c r="AI21" i="17"/>
  <c r="AG327" i="18"/>
  <c r="AH327" i="18"/>
  <c r="AL29" i="18"/>
  <c r="AN142" i="18"/>
  <c r="AO142" i="18"/>
  <c r="AG50" i="18"/>
  <c r="AG67" i="18"/>
  <c r="AV344" i="69"/>
  <c r="BA345" i="53"/>
  <c r="W232" i="18"/>
  <c r="AF232" i="18"/>
  <c r="AG233" i="18"/>
  <c r="AH233" i="18"/>
  <c r="L232" i="18"/>
  <c r="R232" i="18"/>
  <c r="S232" i="18"/>
  <c r="BI232" i="18"/>
  <c r="L233" i="18"/>
  <c r="P233" i="18"/>
  <c r="AP233" i="18"/>
  <c r="AQ233" i="18"/>
  <c r="W168" i="18"/>
  <c r="AF168" i="18"/>
  <c r="AJ169" i="18"/>
  <c r="AK169" i="18"/>
  <c r="P169" i="18"/>
  <c r="R169" i="18"/>
  <c r="S169" i="18"/>
  <c r="BI169" i="18"/>
  <c r="L168" i="18"/>
  <c r="R168" i="18"/>
  <c r="S168" i="18"/>
  <c r="BI168" i="18"/>
  <c r="AH17" i="17"/>
  <c r="AL26" i="17"/>
  <c r="AM26" i="17"/>
  <c r="AG404" i="18"/>
  <c r="AJ374" i="18"/>
  <c r="AK374" i="18"/>
  <c r="R174" i="18"/>
  <c r="S174" i="18"/>
  <c r="BI174" i="18"/>
  <c r="AG268" i="18"/>
  <c r="AP200" i="18"/>
  <c r="AQ200" i="18"/>
  <c r="AG320" i="18"/>
  <c r="AH320" i="18"/>
  <c r="AG243" i="18"/>
  <c r="AG261" i="18"/>
  <c r="AL261" i="18"/>
  <c r="AM261" i="18"/>
  <c r="BK261" i="18"/>
  <c r="AH26" i="17"/>
  <c r="AI26" i="17"/>
  <c r="AG345" i="18"/>
  <c r="AH345" i="18"/>
  <c r="AG285" i="18"/>
  <c r="AL285" i="18"/>
  <c r="AM285" i="18"/>
  <c r="R379" i="18"/>
  <c r="S379" i="18"/>
  <c r="BI379" i="18"/>
  <c r="AJ197" i="18"/>
  <c r="AK197" i="18"/>
  <c r="AJ52" i="18"/>
  <c r="AK52" i="18"/>
  <c r="R62" i="18"/>
  <c r="S62" i="18"/>
  <c r="BI62" i="18"/>
  <c r="P235" i="18"/>
  <c r="AP235" i="18"/>
  <c r="AQ235" i="18"/>
  <c r="W234" i="18"/>
  <c r="AF234" i="18"/>
  <c r="L234" i="18"/>
  <c r="R234" i="18"/>
  <c r="S234" i="18"/>
  <c r="BI234" i="18"/>
  <c r="L235" i="18"/>
  <c r="R235" i="18"/>
  <c r="S235" i="18"/>
  <c r="BI235" i="18"/>
  <c r="P68" i="18"/>
  <c r="L68" i="18"/>
  <c r="W67" i="18"/>
  <c r="AF67" i="18"/>
  <c r="L67" i="18"/>
  <c r="R67" i="18"/>
  <c r="S67" i="18"/>
  <c r="BI67" i="18"/>
  <c r="AH10" i="17"/>
  <c r="AI10" i="17"/>
  <c r="BA268" i="78"/>
  <c r="BA83" i="78"/>
  <c r="BA196" i="78"/>
  <c r="R76" i="18"/>
  <c r="S76" i="18"/>
  <c r="BI76" i="18"/>
  <c r="R337" i="18"/>
  <c r="S337" i="18"/>
  <c r="BI337" i="18"/>
  <c r="T214" i="18"/>
  <c r="U214" i="18"/>
  <c r="T356" i="18"/>
  <c r="U356" i="18"/>
  <c r="T357" i="18"/>
  <c r="U357" i="18"/>
  <c r="T213" i="18"/>
  <c r="U213" i="18"/>
  <c r="T358" i="18"/>
  <c r="U358" i="18"/>
  <c r="T284" i="18"/>
  <c r="U284" i="18"/>
  <c r="T142" i="18"/>
  <c r="U142" i="18"/>
  <c r="T143" i="18"/>
  <c r="U143" i="18"/>
  <c r="T29" i="18"/>
  <c r="U29" i="18"/>
  <c r="T30" i="18"/>
  <c r="U30" i="18"/>
  <c r="T286" i="18"/>
  <c r="U286" i="18"/>
  <c r="T141" i="18"/>
  <c r="U141" i="18"/>
  <c r="T212" i="18"/>
  <c r="U212" i="18"/>
  <c r="T285" i="18"/>
  <c r="U285" i="18"/>
  <c r="S29" i="18"/>
  <c r="AH47" i="18"/>
  <c r="AH44" i="18"/>
  <c r="AG175" i="18"/>
  <c r="AL175" i="18"/>
  <c r="AP188" i="18"/>
  <c r="AQ188" i="18"/>
  <c r="AG173" i="18"/>
  <c r="AL173" i="18"/>
  <c r="AI173" i="18"/>
  <c r="AP29" i="18"/>
  <c r="AG82" i="18"/>
  <c r="AP332" i="18"/>
  <c r="AQ332" i="18"/>
  <c r="AJ86" i="18"/>
  <c r="AK86" i="18"/>
  <c r="AJ71" i="18"/>
  <c r="AK71" i="18"/>
  <c r="AG241" i="18"/>
  <c r="AG407" i="18"/>
  <c r="AH407" i="18"/>
  <c r="AP68" i="18"/>
  <c r="AQ68" i="18"/>
  <c r="AP164" i="18"/>
  <c r="AQ164" i="18"/>
  <c r="AL84" i="18"/>
  <c r="AM84" i="18"/>
  <c r="BK84" i="18"/>
  <c r="R46" i="18"/>
  <c r="S46" i="18"/>
  <c r="BI46" i="18"/>
  <c r="R55" i="18"/>
  <c r="S55" i="18"/>
  <c r="BI55" i="18"/>
  <c r="AH27" i="17"/>
  <c r="AI27" i="17"/>
  <c r="AH25" i="17"/>
  <c r="AI25" i="17"/>
  <c r="AH20" i="17"/>
  <c r="AI20" i="17"/>
  <c r="AJ60" i="18"/>
  <c r="AK60" i="18"/>
  <c r="AG178" i="18"/>
  <c r="AH178" i="18"/>
  <c r="AP81" i="18"/>
  <c r="AQ81" i="18"/>
  <c r="R341" i="18"/>
  <c r="S341" i="18"/>
  <c r="BI341" i="18"/>
  <c r="BA199" i="75"/>
  <c r="BA85" i="75"/>
  <c r="AV85" i="69"/>
  <c r="AV198" i="69"/>
  <c r="R32" i="18"/>
  <c r="W329" i="18"/>
  <c r="AF329" i="18"/>
  <c r="P330" i="18"/>
  <c r="L329" i="18"/>
  <c r="R329" i="18"/>
  <c r="S329" i="18"/>
  <c r="BI329" i="18"/>
  <c r="W203" i="18"/>
  <c r="AF203" i="18"/>
  <c r="L203" i="18"/>
  <c r="R203" i="18"/>
  <c r="S203" i="18"/>
  <c r="BI203" i="18"/>
  <c r="W252" i="18"/>
  <c r="AF252" i="18"/>
  <c r="AP252" i="18"/>
  <c r="AQ252" i="18"/>
  <c r="L252" i="18"/>
  <c r="R252" i="18"/>
  <c r="S252" i="18"/>
  <c r="BI252" i="18"/>
  <c r="L253" i="18"/>
  <c r="R253" i="18"/>
  <c r="S253" i="18"/>
  <c r="BI253" i="18"/>
  <c r="P253" i="18"/>
  <c r="AP253" i="18"/>
  <c r="AQ253" i="18"/>
  <c r="AJ174" i="18"/>
  <c r="AK174" i="18"/>
  <c r="AG242" i="18"/>
  <c r="AG405" i="18"/>
  <c r="AH405" i="18"/>
  <c r="AP86" i="18"/>
  <c r="AQ86" i="18"/>
  <c r="AJ407" i="18"/>
  <c r="AK407" i="18"/>
  <c r="AG372" i="18"/>
  <c r="AH372" i="18"/>
  <c r="AH12" i="17"/>
  <c r="AI12" i="17"/>
  <c r="AG274" i="18"/>
  <c r="AG195" i="18"/>
  <c r="AL195" i="18"/>
  <c r="AG417" i="18"/>
  <c r="AJ85" i="18"/>
  <c r="AK85" i="18"/>
  <c r="AV271" i="69"/>
  <c r="AP222" i="18"/>
  <c r="R250" i="18"/>
  <c r="R386" i="18"/>
  <c r="S386" i="18"/>
  <c r="BI386" i="18"/>
  <c r="P326" i="18"/>
  <c r="AP326" i="18"/>
  <c r="AQ326" i="18"/>
  <c r="L325" i="18"/>
  <c r="R325" i="18"/>
  <c r="S325" i="18"/>
  <c r="BI325" i="18"/>
  <c r="L326" i="18"/>
  <c r="W325" i="18"/>
  <c r="AF325" i="18"/>
  <c r="AJ326" i="18"/>
  <c r="AK326" i="18"/>
  <c r="P191" i="18"/>
  <c r="L190" i="18"/>
  <c r="R190" i="18"/>
  <c r="S190" i="18"/>
  <c r="BI190" i="18"/>
  <c r="W190" i="18"/>
  <c r="AF190" i="18"/>
  <c r="T411" i="18"/>
  <c r="AL164" i="18"/>
  <c r="AI164" i="18"/>
  <c r="AH164" i="18"/>
  <c r="AM357" i="18"/>
  <c r="AI357" i="18"/>
  <c r="AH300" i="18"/>
  <c r="AL300" i="18"/>
  <c r="AI300" i="18"/>
  <c r="T407" i="18"/>
  <c r="AG303" i="18"/>
  <c r="AG202" i="18"/>
  <c r="AH202" i="18"/>
  <c r="AL85" i="18"/>
  <c r="AH85" i="18"/>
  <c r="AH182" i="18"/>
  <c r="T307" i="18"/>
  <c r="T384" i="18"/>
  <c r="AL248" i="18"/>
  <c r="AH248" i="18"/>
  <c r="AM142" i="18"/>
  <c r="AI142" i="18"/>
  <c r="S371" i="18"/>
  <c r="BI371" i="18"/>
  <c r="T372" i="18"/>
  <c r="T392" i="18"/>
  <c r="T377" i="18"/>
  <c r="T409" i="18"/>
  <c r="T386" i="18"/>
  <c r="T390" i="18"/>
  <c r="AL371" i="18"/>
  <c r="AM371" i="18"/>
  <c r="BK371" i="18"/>
  <c r="T399" i="18"/>
  <c r="T371" i="18"/>
  <c r="AI216" i="18"/>
  <c r="AM216" i="18"/>
  <c r="T86" i="18"/>
  <c r="T83" i="18"/>
  <c r="T84" i="18"/>
  <c r="T53" i="18"/>
  <c r="T47" i="18"/>
  <c r="T60" i="18"/>
  <c r="AH305" i="18"/>
  <c r="AH80" i="18"/>
  <c r="AL80" i="18"/>
  <c r="AM80" i="18"/>
  <c r="BK80" i="18"/>
  <c r="AJ386" i="18"/>
  <c r="AK386" i="18"/>
  <c r="AJ385" i="18"/>
  <c r="AK385" i="18"/>
  <c r="S332" i="18"/>
  <c r="BI332" i="18"/>
  <c r="AL332" i="18"/>
  <c r="AI332" i="18"/>
  <c r="AG379" i="18"/>
  <c r="AJ252" i="18"/>
  <c r="AK252" i="18"/>
  <c r="AG56" i="18"/>
  <c r="AJ56" i="18"/>
  <c r="AK56" i="18"/>
  <c r="S300" i="18"/>
  <c r="BI300" i="18"/>
  <c r="T316" i="18"/>
  <c r="T301" i="18"/>
  <c r="T302" i="18"/>
  <c r="T300" i="18"/>
  <c r="T303" i="18"/>
  <c r="T308" i="18"/>
  <c r="AJ268" i="18"/>
  <c r="AK268" i="18"/>
  <c r="AP268" i="18"/>
  <c r="AQ268" i="18"/>
  <c r="AJ269" i="18"/>
  <c r="AK269" i="18"/>
  <c r="S407" i="18"/>
  <c r="BI407" i="18"/>
  <c r="AH168" i="18"/>
  <c r="T173" i="18"/>
  <c r="T229" i="18"/>
  <c r="T243" i="18"/>
  <c r="T245" i="18"/>
  <c r="AL337" i="18"/>
  <c r="AM337" i="18"/>
  <c r="BK337" i="18"/>
  <c r="AH337" i="18"/>
  <c r="AL372" i="18"/>
  <c r="AM292" i="18"/>
  <c r="AO296" i="18"/>
  <c r="T413" i="18"/>
  <c r="T228" i="18"/>
  <c r="AM35" i="18"/>
  <c r="AI358" i="18"/>
  <c r="AM358" i="18"/>
  <c r="AG269" i="18"/>
  <c r="AI361" i="18"/>
  <c r="AM361" i="18"/>
  <c r="AJ203" i="18"/>
  <c r="AK203" i="18"/>
  <c r="AP203" i="18"/>
  <c r="AQ203" i="18"/>
  <c r="T160" i="18"/>
  <c r="T162" i="18"/>
  <c r="S387" i="18"/>
  <c r="BI387" i="18"/>
  <c r="AL387" i="18"/>
  <c r="AM387" i="18"/>
  <c r="BK387" i="18"/>
  <c r="AJ76" i="18"/>
  <c r="AK76" i="18"/>
  <c r="AP75" i="18"/>
  <c r="AQ75" i="18"/>
  <c r="AJ75" i="18"/>
  <c r="AK75" i="18"/>
  <c r="AH307" i="18"/>
  <c r="AL307" i="18"/>
  <c r="AI307" i="18"/>
  <c r="AL267" i="18"/>
  <c r="AI267" i="18"/>
  <c r="AH267" i="18"/>
  <c r="S378" i="18"/>
  <c r="BI378" i="18"/>
  <c r="AL376" i="18"/>
  <c r="AM376" i="18"/>
  <c r="BK376" i="18"/>
  <c r="AH376" i="18"/>
  <c r="AL345" i="18"/>
  <c r="AM345" i="18"/>
  <c r="BK345" i="18"/>
  <c r="AJ302" i="18"/>
  <c r="AK302" i="18"/>
  <c r="AI302" i="18"/>
  <c r="AP302" i="18"/>
  <c r="AQ302" i="18"/>
  <c r="AP259" i="18"/>
  <c r="AQ259" i="18"/>
  <c r="AJ259" i="18"/>
  <c r="AK259" i="18"/>
  <c r="AG260" i="18"/>
  <c r="AL184" i="18"/>
  <c r="T389" i="18"/>
  <c r="AM218" i="18"/>
  <c r="AI218" i="18"/>
  <c r="S78" i="18"/>
  <c r="BI78" i="18"/>
  <c r="AL78" i="18"/>
  <c r="AM78" i="18"/>
  <c r="BK78" i="18"/>
  <c r="S66" i="18"/>
  <c r="BI66" i="18"/>
  <c r="AL66" i="18"/>
  <c r="AI66" i="18"/>
  <c r="AL87" i="18"/>
  <c r="AH87" i="18"/>
  <c r="T305" i="18"/>
  <c r="AH257" i="18"/>
  <c r="AL257" i="18"/>
  <c r="AM257" i="18"/>
  <c r="BK257" i="18"/>
  <c r="AL81" i="18"/>
  <c r="AM81" i="18"/>
  <c r="BK81" i="18"/>
  <c r="AH81" i="18"/>
  <c r="AL370" i="18"/>
  <c r="AM370" i="18"/>
  <c r="BK370" i="18"/>
  <c r="AH370" i="18"/>
  <c r="AJ303" i="18"/>
  <c r="AK303" i="18"/>
  <c r="AL186" i="18"/>
  <c r="AM186" i="18"/>
  <c r="BK186" i="18"/>
  <c r="AH302" i="18"/>
  <c r="AL65" i="18"/>
  <c r="AI65" i="18"/>
  <c r="T394" i="18"/>
  <c r="AH333" i="18"/>
  <c r="AL333" i="18"/>
  <c r="S51" i="18"/>
  <c r="BI51" i="18"/>
  <c r="AL51" i="18"/>
  <c r="AI213" i="18"/>
  <c r="AP410" i="18"/>
  <c r="AQ410" i="18"/>
  <c r="S393" i="18"/>
  <c r="BI393" i="18"/>
  <c r="BJ406" i="18"/>
  <c r="U406" i="18"/>
  <c r="AL393" i="18"/>
  <c r="AI393" i="18"/>
  <c r="AL409" i="18"/>
  <c r="AI409" i="18"/>
  <c r="AH409" i="18"/>
  <c r="AL318" i="18"/>
  <c r="AI318" i="18"/>
  <c r="AH318" i="18"/>
  <c r="S247" i="18"/>
  <c r="BI247" i="18"/>
  <c r="AJ244" i="18"/>
  <c r="AK244" i="18"/>
  <c r="AG245" i="18"/>
  <c r="AJ245" i="18"/>
  <c r="AK245" i="18"/>
  <c r="AP244" i="18"/>
  <c r="AQ244" i="18"/>
  <c r="BA271" i="53"/>
  <c r="AL401" i="18"/>
  <c r="AI401" i="18"/>
  <c r="AH401" i="18"/>
  <c r="AI364" i="18"/>
  <c r="AJ155" i="18"/>
  <c r="AK155" i="18"/>
  <c r="AG155" i="18"/>
  <c r="AJ413" i="18"/>
  <c r="AK413" i="18"/>
  <c r="AG414" i="18"/>
  <c r="AJ414" i="18"/>
  <c r="AK414" i="18"/>
  <c r="AP413" i="18"/>
  <c r="AQ413" i="18"/>
  <c r="AM365" i="18"/>
  <c r="AI365" i="18"/>
  <c r="AI150" i="18"/>
  <c r="AM150" i="18"/>
  <c r="AH397" i="18"/>
  <c r="AL397" i="18"/>
  <c r="AL390" i="18"/>
  <c r="AM390" i="18"/>
  <c r="BK390" i="18"/>
  <c r="AL259" i="18"/>
  <c r="AM259" i="18"/>
  <c r="BK259" i="18"/>
  <c r="AL412" i="18"/>
  <c r="AH69" i="18"/>
  <c r="T304" i="18"/>
  <c r="T405" i="18"/>
  <c r="AL413" i="18"/>
  <c r="AI413" i="18"/>
  <c r="AH413" i="18"/>
  <c r="AH403" i="18"/>
  <c r="AL403" i="18"/>
  <c r="AM403" i="18"/>
  <c r="BK403" i="18"/>
  <c r="AP201" i="18"/>
  <c r="AQ201" i="18"/>
  <c r="AH203" i="18"/>
  <c r="S334" i="18"/>
  <c r="BI334" i="18"/>
  <c r="AL334" i="18"/>
  <c r="AI334" i="18"/>
  <c r="AL327" i="18"/>
  <c r="AI327" i="18"/>
  <c r="BA156" i="98"/>
  <c r="BA104" i="98"/>
  <c r="BA129" i="98"/>
  <c r="BA38" i="98"/>
  <c r="AP174" i="18"/>
  <c r="AQ174" i="18"/>
  <c r="AJ227" i="18"/>
  <c r="AK227" i="18"/>
  <c r="AL251" i="18"/>
  <c r="AL54" i="18"/>
  <c r="AM54" i="18"/>
  <c r="BK54" i="18"/>
  <c r="AL383" i="18"/>
  <c r="AN358" i="18"/>
  <c r="AO358" i="18"/>
  <c r="AG304" i="18"/>
  <c r="AG411" i="18"/>
  <c r="AG89" i="18"/>
  <c r="AG398" i="18"/>
  <c r="AG396" i="18"/>
  <c r="AP88" i="18"/>
  <c r="AQ88" i="18"/>
  <c r="AJ89" i="18"/>
  <c r="AK89" i="18"/>
  <c r="R331" i="18"/>
  <c r="AJ72" i="18"/>
  <c r="AK72" i="18"/>
  <c r="AJ274" i="18"/>
  <c r="AK274" i="18"/>
  <c r="AJ22" i="17"/>
  <c r="AK22" i="17"/>
  <c r="AJ14" i="17"/>
  <c r="AK14" i="17"/>
  <c r="AJ27" i="17"/>
  <c r="AK27" i="17"/>
  <c r="AJ28" i="17"/>
  <c r="AK28" i="17"/>
  <c r="AJ9" i="17"/>
  <c r="AK9" i="17"/>
  <c r="AJ10" i="17"/>
  <c r="AK10" i="17"/>
  <c r="AJ24" i="17"/>
  <c r="AK24" i="17"/>
  <c r="AJ15" i="17"/>
  <c r="AK15" i="17"/>
  <c r="AJ20" i="17"/>
  <c r="AK20" i="17"/>
  <c r="AJ17" i="17"/>
  <c r="AK17" i="17"/>
  <c r="AJ25" i="17"/>
  <c r="AK25" i="17"/>
  <c r="AJ12" i="17"/>
  <c r="AK12" i="17"/>
  <c r="AJ8" i="17"/>
  <c r="AK8" i="17"/>
  <c r="AJ19" i="17"/>
  <c r="AK19" i="17"/>
  <c r="AJ29" i="17"/>
  <c r="AK29" i="17"/>
  <c r="AJ18" i="17"/>
  <c r="AK18" i="17"/>
  <c r="AJ26" i="17"/>
  <c r="AK26" i="17"/>
  <c r="AJ30" i="17"/>
  <c r="AK30" i="17"/>
  <c r="AI8" i="17"/>
  <c r="AJ11" i="17"/>
  <c r="AK11" i="17"/>
  <c r="AJ13" i="17"/>
  <c r="AK13" i="17"/>
  <c r="AJ23" i="17"/>
  <c r="AK23" i="17"/>
  <c r="AJ21" i="17"/>
  <c r="AK21" i="17"/>
  <c r="AJ16" i="17"/>
  <c r="AK16" i="17"/>
  <c r="AJ395" i="18"/>
  <c r="AK395" i="18"/>
  <c r="AJ396" i="18"/>
  <c r="AK396" i="18"/>
  <c r="AH177" i="18"/>
  <c r="AL238" i="18"/>
  <c r="AI238" i="18"/>
  <c r="AL263" i="18"/>
  <c r="AM263" i="18"/>
  <c r="BK263" i="18"/>
  <c r="AI290" i="18"/>
  <c r="AG244" i="18"/>
  <c r="AG76" i="18"/>
  <c r="AJ398" i="18"/>
  <c r="AK398" i="18"/>
  <c r="AJ345" i="18"/>
  <c r="AK345" i="18"/>
  <c r="AP316" i="18"/>
  <c r="AQ316" i="18"/>
  <c r="AG336" i="18"/>
  <c r="AG75" i="18"/>
  <c r="AJ170" i="18"/>
  <c r="AK170" i="18"/>
  <c r="AH28" i="17"/>
  <c r="AI28" i="17"/>
  <c r="AJ333" i="18"/>
  <c r="AK333" i="18"/>
  <c r="AH11" i="17"/>
  <c r="AI11" i="17"/>
  <c r="AH171" i="18"/>
  <c r="AL71" i="18"/>
  <c r="AL172" i="18"/>
  <c r="AM172" i="18"/>
  <c r="BK172" i="18"/>
  <c r="AG374" i="18"/>
  <c r="AG188" i="18"/>
  <c r="AJ176" i="18"/>
  <c r="AK176" i="18"/>
  <c r="AG317" i="18"/>
  <c r="AI286" i="18"/>
  <c r="AJ187" i="18"/>
  <c r="AK187" i="18"/>
  <c r="AI187" i="18"/>
  <c r="AG395" i="18"/>
  <c r="BA344" i="53"/>
  <c r="AL23" i="17"/>
  <c r="AM23" i="17"/>
  <c r="AL20" i="17"/>
  <c r="AM20" i="17"/>
  <c r="AJ234" i="18"/>
  <c r="AK234" i="18"/>
  <c r="AJ383" i="18"/>
  <c r="AK383" i="18"/>
  <c r="AH13" i="17"/>
  <c r="AI13" i="17"/>
  <c r="AJ260" i="18"/>
  <c r="AK260" i="18"/>
  <c r="AJ241" i="18"/>
  <c r="AK241" i="18"/>
  <c r="AJ165" i="18"/>
  <c r="AK165" i="18"/>
  <c r="AJ242" i="18"/>
  <c r="AK242" i="18"/>
  <c r="AP394" i="18"/>
  <c r="AQ394" i="18"/>
  <c r="AG176" i="18"/>
  <c r="AH176" i="18"/>
  <c r="AJ411" i="18"/>
  <c r="AK411" i="18"/>
  <c r="AJ304" i="18"/>
  <c r="AK304" i="18"/>
  <c r="AJ346" i="18"/>
  <c r="AK346" i="18"/>
  <c r="R245" i="18"/>
  <c r="R249" i="18"/>
  <c r="T266" i="18"/>
  <c r="BA198" i="53"/>
  <c r="BA84" i="53"/>
  <c r="AJ343" i="18"/>
  <c r="AK343" i="18"/>
  <c r="AJ372" i="18"/>
  <c r="AK372" i="18"/>
  <c r="AI372" i="18"/>
  <c r="S310" i="18"/>
  <c r="BI310" i="18"/>
  <c r="T320" i="18"/>
  <c r="T326" i="18"/>
  <c r="T312" i="18"/>
  <c r="T321" i="18"/>
  <c r="T325" i="18"/>
  <c r="T322" i="18"/>
  <c r="T328" i="18"/>
  <c r="AH343" i="18"/>
  <c r="AL343" i="18"/>
  <c r="AM343" i="18"/>
  <c r="BK343" i="18"/>
  <c r="AH165" i="18"/>
  <c r="AL165" i="18"/>
  <c r="T184" i="18"/>
  <c r="T61" i="18"/>
  <c r="AL342" i="18"/>
  <c r="AM342" i="18"/>
  <c r="BK342" i="18"/>
  <c r="AH342" i="18"/>
  <c r="AL48" i="18"/>
  <c r="AI48" i="18"/>
  <c r="AH48" i="18"/>
  <c r="AL266" i="18"/>
  <c r="AI266" i="18"/>
  <c r="AH266" i="18"/>
  <c r="AH73" i="18"/>
  <c r="AL73" i="18"/>
  <c r="AI73" i="18"/>
  <c r="AH162" i="18"/>
  <c r="AL162" i="18"/>
  <c r="AM162" i="18"/>
  <c r="BK162" i="18"/>
  <c r="AJ184" i="18"/>
  <c r="AK184" i="18"/>
  <c r="AG185" i="18"/>
  <c r="AP184" i="18"/>
  <c r="AQ184" i="18"/>
  <c r="AO224" i="18"/>
  <c r="T81" i="18"/>
  <c r="T89" i="18"/>
  <c r="T72" i="18"/>
  <c r="T188" i="18"/>
  <c r="S197" i="18"/>
  <c r="BI197" i="18"/>
  <c r="AL197" i="18"/>
  <c r="T176" i="18"/>
  <c r="T71" i="18"/>
  <c r="S264" i="18"/>
  <c r="BI264" i="18"/>
  <c r="T269" i="18"/>
  <c r="T152" i="18"/>
  <c r="T172" i="18"/>
  <c r="T313" i="18"/>
  <c r="T311" i="18"/>
  <c r="AL323" i="18"/>
  <c r="AI323" i="18"/>
  <c r="AH323" i="18"/>
  <c r="S163" i="18"/>
  <c r="BI163" i="18"/>
  <c r="T180" i="18"/>
  <c r="T165" i="18"/>
  <c r="T168" i="18"/>
  <c r="AJ58" i="18"/>
  <c r="AK58" i="18"/>
  <c r="AJ59" i="18"/>
  <c r="AK59" i="18"/>
  <c r="AP58" i="18"/>
  <c r="AQ58" i="18"/>
  <c r="AG59" i="18"/>
  <c r="T224" i="18"/>
  <c r="T187" i="18"/>
  <c r="T174" i="18"/>
  <c r="AL310" i="18"/>
  <c r="AM310" i="18"/>
  <c r="BK310" i="18"/>
  <c r="T77" i="18"/>
  <c r="AJ185" i="18"/>
  <c r="AK185" i="18"/>
  <c r="T59" i="18"/>
  <c r="T368" i="18"/>
  <c r="T192" i="18"/>
  <c r="T344" i="18"/>
  <c r="T56" i="18"/>
  <c r="T58" i="18"/>
  <c r="T50" i="18"/>
  <c r="T73" i="18"/>
  <c r="T79" i="18"/>
  <c r="T65" i="18"/>
  <c r="T88" i="18"/>
  <c r="T67" i="18"/>
  <c r="T63" i="18"/>
  <c r="T64" i="18"/>
  <c r="T49" i="18"/>
  <c r="T62" i="18"/>
  <c r="T90" i="18"/>
  <c r="T52" i="18"/>
  <c r="T153" i="18"/>
  <c r="T70" i="18"/>
  <c r="T42" i="18"/>
  <c r="T75" i="18"/>
  <c r="T55" i="18"/>
  <c r="T80" i="18"/>
  <c r="T57" i="18"/>
  <c r="T45" i="18"/>
  <c r="T76" i="18"/>
  <c r="T87" i="18"/>
  <c r="T78" i="18"/>
  <c r="T85" i="18"/>
  <c r="AL42" i="18"/>
  <c r="AN52" i="18"/>
  <c r="T51" i="18"/>
  <c r="T68" i="18"/>
  <c r="T54" i="18"/>
  <c r="T223" i="18"/>
  <c r="T69" i="18"/>
  <c r="T296" i="18"/>
  <c r="T66" i="18"/>
  <c r="S42" i="18"/>
  <c r="BI42" i="18"/>
  <c r="BJ88" i="18"/>
  <c r="U88" i="18"/>
  <c r="T367" i="18"/>
  <c r="T43" i="18"/>
  <c r="T295" i="18"/>
  <c r="T171" i="18"/>
  <c r="AL320" i="18"/>
  <c r="AM320" i="18"/>
  <c r="BK320" i="18"/>
  <c r="AL340" i="18"/>
  <c r="AM340" i="18"/>
  <c r="BK340" i="18"/>
  <c r="AL239" i="18"/>
  <c r="AM239" i="18"/>
  <c r="BK239" i="18"/>
  <c r="T82" i="18"/>
  <c r="T74" i="18"/>
  <c r="T183" i="18"/>
  <c r="S228" i="18"/>
  <c r="BI228" i="18"/>
  <c r="T234" i="18"/>
  <c r="T235" i="18"/>
  <c r="T236" i="18"/>
  <c r="T267" i="18"/>
  <c r="T261" i="18"/>
  <c r="T241" i="18"/>
  <c r="T247" i="18"/>
  <c r="T244" i="18"/>
  <c r="T239" i="18"/>
  <c r="T233" i="18"/>
  <c r="T232" i="18"/>
  <c r="T271" i="18"/>
  <c r="T237" i="18"/>
  <c r="T230" i="18"/>
  <c r="T159" i="18"/>
  <c r="T190" i="18"/>
  <c r="T161" i="18"/>
  <c r="T189" i="18"/>
  <c r="T181" i="18"/>
  <c r="T416" i="18"/>
  <c r="T400" i="18"/>
  <c r="T246" i="18"/>
  <c r="T257" i="18"/>
  <c r="AJ329" i="18"/>
  <c r="AK329" i="18"/>
  <c r="AG330" i="18"/>
  <c r="AP329" i="18"/>
  <c r="AQ329" i="18"/>
  <c r="AJ158" i="18"/>
  <c r="AK158" i="18"/>
  <c r="AP158" i="18"/>
  <c r="AQ158" i="18"/>
  <c r="AJ270" i="18"/>
  <c r="AK270" i="18"/>
  <c r="AJ271" i="18"/>
  <c r="AK271" i="18"/>
  <c r="AP270" i="18"/>
  <c r="AQ270" i="18"/>
  <c r="AG271" i="18"/>
  <c r="AJ80" i="18"/>
  <c r="AK80" i="18"/>
  <c r="AJ81" i="18"/>
  <c r="AK81" i="18"/>
  <c r="AI81" i="18"/>
  <c r="AP80" i="18"/>
  <c r="AQ80" i="18"/>
  <c r="AM37" i="18"/>
  <c r="AO40" i="18"/>
  <c r="T178" i="18"/>
  <c r="T182" i="18"/>
  <c r="T163" i="18"/>
  <c r="T158" i="18"/>
  <c r="T191" i="18"/>
  <c r="T167" i="18"/>
  <c r="T410" i="18"/>
  <c r="T396" i="18"/>
  <c r="T408" i="18"/>
  <c r="T231" i="18"/>
  <c r="AJ82" i="18"/>
  <c r="AK82" i="18"/>
  <c r="AP82" i="18"/>
  <c r="AQ82" i="18"/>
  <c r="AH84" i="18"/>
  <c r="AH391" i="18"/>
  <c r="AL273" i="18"/>
  <c r="AM273" i="18"/>
  <c r="BK273" i="18"/>
  <c r="AH246" i="18"/>
  <c r="T177" i="18"/>
  <c r="T169" i="18"/>
  <c r="T164" i="18"/>
  <c r="T166" i="18"/>
  <c r="T404" i="18"/>
  <c r="T376" i="18"/>
  <c r="T401" i="18"/>
  <c r="T242" i="18"/>
  <c r="T238" i="18"/>
  <c r="AJ387" i="18"/>
  <c r="AK387" i="18"/>
  <c r="AG388" i="18"/>
  <c r="AP387" i="18"/>
  <c r="AQ387" i="18"/>
  <c r="AJ376" i="18"/>
  <c r="AK376" i="18"/>
  <c r="AI376" i="18"/>
  <c r="AP376" i="18"/>
  <c r="AQ376" i="18"/>
  <c r="AG377" i="18"/>
  <c r="AJ377" i="18"/>
  <c r="AK377" i="18"/>
  <c r="S373" i="18"/>
  <c r="BI373" i="18"/>
  <c r="T393" i="18"/>
  <c r="T412" i="18"/>
  <c r="T414" i="18"/>
  <c r="T402" i="18"/>
  <c r="T415" i="18"/>
  <c r="T418" i="18"/>
  <c r="T397" i="18"/>
  <c r="T391" i="18"/>
  <c r="T385" i="18"/>
  <c r="T373" i="18"/>
  <c r="T398" i="18"/>
  <c r="T395" i="18"/>
  <c r="T380" i="18"/>
  <c r="T388" i="18"/>
  <c r="T383" i="18"/>
  <c r="T379" i="18"/>
  <c r="T406" i="18"/>
  <c r="T382" i="18"/>
  <c r="T375" i="18"/>
  <c r="T381" i="18"/>
  <c r="T417" i="18"/>
  <c r="T378" i="18"/>
  <c r="AJ83" i="18"/>
  <c r="AK83" i="18"/>
  <c r="AH252" i="18"/>
  <c r="AH341" i="18"/>
  <c r="AL373" i="18"/>
  <c r="AL392" i="18"/>
  <c r="T179" i="18"/>
  <c r="T185" i="18"/>
  <c r="T175" i="18"/>
  <c r="T186" i="18"/>
  <c r="T157" i="18"/>
  <c r="T170" i="18"/>
  <c r="T403" i="18"/>
  <c r="T374" i="18"/>
  <c r="T387" i="18"/>
  <c r="S306" i="18"/>
  <c r="BI306" i="18"/>
  <c r="T309" i="18"/>
  <c r="T329" i="18"/>
  <c r="T306" i="18"/>
  <c r="T317" i="18"/>
  <c r="T319" i="18"/>
  <c r="T330" i="18"/>
  <c r="T318" i="18"/>
  <c r="T314" i="18"/>
  <c r="T323" i="18"/>
  <c r="T315" i="18"/>
  <c r="T310" i="18"/>
  <c r="T324" i="18"/>
  <c r="T327" i="18"/>
  <c r="AJ330" i="18"/>
  <c r="AK330" i="18"/>
  <c r="AJ188" i="18"/>
  <c r="AK188" i="18"/>
  <c r="AG189" i="18"/>
  <c r="AJ182" i="18"/>
  <c r="AK182" i="18"/>
  <c r="AG183" i="18"/>
  <c r="AP182" i="18"/>
  <c r="AQ182" i="18"/>
  <c r="AJ183" i="18"/>
  <c r="AK183" i="18"/>
  <c r="R193" i="18"/>
  <c r="AJ189" i="18"/>
  <c r="AK189" i="18"/>
  <c r="AJ78" i="18"/>
  <c r="AK78" i="18"/>
  <c r="AJ79" i="18"/>
  <c r="AK79" i="18"/>
  <c r="AP78" i="18"/>
  <c r="AQ78" i="18"/>
  <c r="AJ228" i="18"/>
  <c r="AK228" i="18"/>
  <c r="AI228" i="18"/>
  <c r="AG229" i="18"/>
  <c r="AP71" i="18"/>
  <c r="AQ71" i="18"/>
  <c r="AP54" i="18"/>
  <c r="AQ54" i="18"/>
  <c r="AJ55" i="18"/>
  <c r="AK55" i="18"/>
  <c r="AH62" i="18"/>
  <c r="AH321" i="18"/>
  <c r="AL321" i="18"/>
  <c r="AH402" i="18"/>
  <c r="AL402" i="18"/>
  <c r="AG159" i="18"/>
  <c r="AP411" i="18"/>
  <c r="AQ411" i="18"/>
  <c r="AJ202" i="18"/>
  <c r="AK202" i="18"/>
  <c r="AJ305" i="18"/>
  <c r="AK305" i="18"/>
  <c r="AG83" i="18"/>
  <c r="AJ159" i="18"/>
  <c r="AK159" i="18"/>
  <c r="AJ412" i="18"/>
  <c r="AK412" i="18"/>
  <c r="AJ193" i="18"/>
  <c r="AK193" i="18"/>
  <c r="AG55" i="18"/>
  <c r="AJ178" i="18"/>
  <c r="AK178" i="18"/>
  <c r="AJ181" i="18"/>
  <c r="AK181" i="18"/>
  <c r="AG72" i="18"/>
  <c r="AG79" i="18"/>
  <c r="AG174" i="18"/>
  <c r="AP169" i="18"/>
  <c r="AQ169" i="18"/>
  <c r="AM61" i="18"/>
  <c r="BK61" i="18"/>
  <c r="AI61" i="18"/>
  <c r="AM73" i="18"/>
  <c r="BK73" i="18"/>
  <c r="AI194" i="18"/>
  <c r="AM194" i="18"/>
  <c r="BK194" i="18"/>
  <c r="AM248" i="18"/>
  <c r="BK248" i="18"/>
  <c r="AM313" i="18"/>
  <c r="BK313" i="18"/>
  <c r="AM306" i="18"/>
  <c r="BK306" i="18"/>
  <c r="AI306" i="18"/>
  <c r="AI51" i="18"/>
  <c r="AM51" i="18"/>
  <c r="BK51" i="18"/>
  <c r="AI177" i="18"/>
  <c r="AM177" i="18"/>
  <c r="BK177" i="18"/>
  <c r="AM312" i="18"/>
  <c r="BK312" i="18"/>
  <c r="AI57" i="18"/>
  <c r="AM57" i="18"/>
  <c r="BK57" i="18"/>
  <c r="AM251" i="18"/>
  <c r="BK251" i="18"/>
  <c r="AI251" i="18"/>
  <c r="AM58" i="18"/>
  <c r="BK58" i="18"/>
  <c r="AI322" i="18"/>
  <c r="AM322" i="18"/>
  <c r="BK322" i="18"/>
  <c r="AI408" i="18"/>
  <c r="AM408" i="18"/>
  <c r="BK408" i="18"/>
  <c r="AM399" i="18"/>
  <c r="BK399" i="18"/>
  <c r="AI399" i="18"/>
  <c r="AI254" i="18"/>
  <c r="AM86" i="18"/>
  <c r="BK86" i="18"/>
  <c r="AI86" i="18"/>
  <c r="AM63" i="18"/>
  <c r="BK63" i="18"/>
  <c r="AI63" i="18"/>
  <c r="AM318" i="18"/>
  <c r="BK318" i="18"/>
  <c r="AM199" i="18"/>
  <c r="BK199" i="18"/>
  <c r="AI199" i="18"/>
  <c r="AM339" i="18"/>
  <c r="BK339" i="18"/>
  <c r="AI339" i="18"/>
  <c r="AM328" i="18"/>
  <c r="BK328" i="18"/>
  <c r="AI328" i="18"/>
  <c r="AM198" i="18"/>
  <c r="BK198" i="18"/>
  <c r="AM196" i="18"/>
  <c r="BK196" i="18"/>
  <c r="AM200" i="18"/>
  <c r="BK200" i="18"/>
  <c r="AI200" i="18"/>
  <c r="AI71" i="18"/>
  <c r="AM71" i="18"/>
  <c r="BK71" i="18"/>
  <c r="AI90" i="18"/>
  <c r="AM90" i="18"/>
  <c r="BK90" i="18"/>
  <c r="AM48" i="18"/>
  <c r="BK48" i="18"/>
  <c r="AI391" i="18"/>
  <c r="AM391" i="18"/>
  <c r="BK391" i="18"/>
  <c r="AN298" i="18"/>
  <c r="AM298" i="18"/>
  <c r="BK298" i="18"/>
  <c r="AI298" i="18"/>
  <c r="AN302" i="18"/>
  <c r="AN301" i="18"/>
  <c r="AN300" i="18"/>
  <c r="AN299" i="18"/>
  <c r="AM400" i="18"/>
  <c r="BK400" i="18"/>
  <c r="AI400" i="18"/>
  <c r="AM87" i="18"/>
  <c r="BK87" i="18"/>
  <c r="AI87" i="18"/>
  <c r="AM173" i="18"/>
  <c r="BK173" i="18"/>
  <c r="AI54" i="18"/>
  <c r="AM323" i="18"/>
  <c r="BK323" i="18"/>
  <c r="AM409" i="18"/>
  <c r="BK409" i="18"/>
  <c r="AI270" i="18"/>
  <c r="AM270" i="18"/>
  <c r="BK270" i="18"/>
  <c r="AM187" i="18"/>
  <c r="BK187" i="18"/>
  <c r="AM382" i="18"/>
  <c r="BK382" i="18"/>
  <c r="AM302" i="18"/>
  <c r="BK302" i="18"/>
  <c r="AM381" i="18"/>
  <c r="BK381" i="18"/>
  <c r="AM52" i="18"/>
  <c r="BK52" i="18"/>
  <c r="AI52" i="18"/>
  <c r="AI166" i="18"/>
  <c r="AN370" i="18"/>
  <c r="AI403" i="18"/>
  <c r="AM47" i="18"/>
  <c r="BK47" i="18"/>
  <c r="AI47" i="18"/>
  <c r="AI70" i="18"/>
  <c r="AM70" i="18"/>
  <c r="BK70" i="18"/>
  <c r="AI236" i="18"/>
  <c r="AI44" i="18"/>
  <c r="AM44" i="18"/>
  <c r="BK44" i="18"/>
  <c r="AI397" i="18"/>
  <c r="AM397" i="18"/>
  <c r="BK397" i="18"/>
  <c r="AM167" i="18"/>
  <c r="BK167" i="18"/>
  <c r="AI167" i="18"/>
  <c r="AM246" i="18"/>
  <c r="BK246" i="18"/>
  <c r="AI246" i="18"/>
  <c r="AM344" i="18"/>
  <c r="BK344" i="18"/>
  <c r="AM69" i="18"/>
  <c r="BK69" i="18"/>
  <c r="AI69" i="18"/>
  <c r="AI371" i="18"/>
  <c r="AM85" i="18"/>
  <c r="BK85" i="18"/>
  <c r="AM372" i="18"/>
  <c r="BK372" i="18"/>
  <c r="AM255" i="18"/>
  <c r="BK255" i="18"/>
  <c r="AI255" i="18"/>
  <c r="AI383" i="18"/>
  <c r="AM383" i="18"/>
  <c r="BK383" i="18"/>
  <c r="AM380" i="18"/>
  <c r="BK380" i="18"/>
  <c r="AI380" i="18"/>
  <c r="AI226" i="18"/>
  <c r="AM226" i="18"/>
  <c r="BK226" i="18"/>
  <c r="AN226" i="18"/>
  <c r="AM401" i="18"/>
  <c r="BK401" i="18"/>
  <c r="AM256" i="18"/>
  <c r="BK256" i="18"/>
  <c r="AI256" i="18"/>
  <c r="AI309" i="18"/>
  <c r="AM309" i="18"/>
  <c r="BK309" i="18"/>
  <c r="AM197" i="18"/>
  <c r="BK197" i="18"/>
  <c r="BJ68" i="18"/>
  <c r="U68" i="18"/>
  <c r="BJ190" i="18"/>
  <c r="U190" i="18"/>
  <c r="BJ180" i="18"/>
  <c r="U180" i="18"/>
  <c r="BJ178" i="18"/>
  <c r="U178" i="18"/>
  <c r="BJ170" i="18"/>
  <c r="U170" i="18"/>
  <c r="BJ184" i="18"/>
  <c r="U184" i="18"/>
  <c r="BJ165" i="18"/>
  <c r="U165" i="18"/>
  <c r="BJ158" i="18"/>
  <c r="U158" i="18"/>
  <c r="BJ171" i="18"/>
  <c r="U171" i="18"/>
  <c r="BJ191" i="18"/>
  <c r="U191" i="18"/>
  <c r="BJ176" i="18"/>
  <c r="U176" i="18"/>
  <c r="BJ157" i="18"/>
  <c r="U157" i="18"/>
  <c r="BJ164" i="18"/>
  <c r="U164" i="18"/>
  <c r="BJ163" i="18"/>
  <c r="U163" i="18"/>
  <c r="BJ189" i="18"/>
  <c r="U189" i="18"/>
  <c r="BJ187" i="18"/>
  <c r="U187" i="18"/>
  <c r="BJ162" i="18"/>
  <c r="U162" i="18"/>
  <c r="BJ186" i="18"/>
  <c r="U186" i="18"/>
  <c r="BJ174" i="18"/>
  <c r="U174" i="18"/>
  <c r="BJ181" i="18"/>
  <c r="U181" i="18"/>
  <c r="BJ177" i="18"/>
  <c r="U177" i="18"/>
  <c r="BJ192" i="18"/>
  <c r="U192" i="18"/>
  <c r="BJ169" i="18"/>
  <c r="U169" i="18"/>
  <c r="BJ166" i="18"/>
  <c r="U166" i="18"/>
  <c r="BJ167" i="18"/>
  <c r="U167" i="18"/>
  <c r="BJ155" i="18"/>
  <c r="U155" i="18"/>
  <c r="BJ175" i="18"/>
  <c r="U175" i="18"/>
  <c r="BJ160" i="18"/>
  <c r="U160" i="18"/>
  <c r="BJ185" i="18"/>
  <c r="U185" i="18"/>
  <c r="BJ179" i="18"/>
  <c r="U179" i="18"/>
  <c r="BJ156" i="18"/>
  <c r="U156" i="18"/>
  <c r="BJ182" i="18"/>
  <c r="U182" i="18"/>
  <c r="BJ161" i="18"/>
  <c r="U161" i="18"/>
  <c r="BJ173" i="18"/>
  <c r="U173" i="18"/>
  <c r="BJ159" i="18"/>
  <c r="U159" i="18"/>
  <c r="BJ188" i="18"/>
  <c r="U188" i="18"/>
  <c r="BJ183" i="18"/>
  <c r="U183" i="18"/>
  <c r="BJ168" i="18"/>
  <c r="U168" i="18"/>
  <c r="BJ172" i="18"/>
  <c r="U172" i="18"/>
  <c r="BJ298" i="18"/>
  <c r="U298" i="18"/>
  <c r="BJ304" i="18"/>
  <c r="U304" i="18"/>
  <c r="BJ305" i="18"/>
  <c r="U305" i="18"/>
  <c r="BJ403" i="18"/>
  <c r="U403" i="18"/>
  <c r="BJ374" i="18"/>
  <c r="U374" i="18"/>
  <c r="BJ412" i="18"/>
  <c r="U412" i="18"/>
  <c r="BJ418" i="18"/>
  <c r="U418" i="18"/>
  <c r="BJ383" i="18"/>
  <c r="U383" i="18"/>
  <c r="BJ409" i="18"/>
  <c r="U409" i="18"/>
  <c r="BJ402" i="18"/>
  <c r="U402" i="18"/>
  <c r="BJ388" i="18"/>
  <c r="U388" i="18"/>
  <c r="BJ384" i="18"/>
  <c r="U384" i="18"/>
  <c r="BJ380" i="18"/>
  <c r="U380" i="18"/>
  <c r="BJ385" i="18"/>
  <c r="U385" i="18"/>
  <c r="BJ379" i="18"/>
  <c r="U379" i="18"/>
  <c r="BJ415" i="18"/>
  <c r="U415" i="18"/>
  <c r="BJ378" i="18"/>
  <c r="U378" i="18"/>
  <c r="BJ372" i="18"/>
  <c r="U372" i="18"/>
  <c r="BJ410" i="18"/>
  <c r="U410" i="18"/>
  <c r="BJ370" i="18"/>
  <c r="U370" i="18"/>
  <c r="BJ413" i="18"/>
  <c r="U413" i="18"/>
  <c r="BJ386" i="18"/>
  <c r="U386" i="18"/>
  <c r="BJ375" i="18"/>
  <c r="U375" i="18"/>
  <c r="BJ389" i="18"/>
  <c r="U389" i="18"/>
  <c r="BJ382" i="18"/>
  <c r="U382" i="18"/>
  <c r="BJ373" i="18"/>
  <c r="U373" i="18"/>
  <c r="BJ414" i="18"/>
  <c r="U414" i="18"/>
  <c r="BJ377" i="18"/>
  <c r="U377" i="18"/>
  <c r="BJ387" i="18"/>
  <c r="U387" i="18"/>
  <c r="BJ371" i="18"/>
  <c r="U371" i="18"/>
  <c r="BJ376" i="18"/>
  <c r="U376" i="18"/>
  <c r="BJ392" i="18"/>
  <c r="U392" i="18"/>
  <c r="BJ390" i="18"/>
  <c r="U390" i="18"/>
  <c r="BJ411" i="18"/>
  <c r="U411" i="18"/>
  <c r="BJ381" i="18"/>
  <c r="U381" i="18"/>
  <c r="BJ391" i="18"/>
  <c r="U391" i="18"/>
  <c r="BJ242" i="18"/>
  <c r="U242" i="18"/>
  <c r="BJ231" i="18"/>
  <c r="U231" i="18"/>
  <c r="BJ239" i="18"/>
  <c r="U239" i="18"/>
  <c r="BJ226" i="18"/>
  <c r="U226" i="18"/>
  <c r="BJ233" i="18"/>
  <c r="U233" i="18"/>
  <c r="BJ235" i="18"/>
  <c r="U235" i="18"/>
  <c r="BJ243" i="18"/>
  <c r="U243" i="18"/>
  <c r="BJ238" i="18"/>
  <c r="U238" i="18"/>
  <c r="BJ232" i="18"/>
  <c r="U232" i="18"/>
  <c r="BJ228" i="18"/>
  <c r="U228" i="18"/>
  <c r="BJ244" i="18"/>
  <c r="U244" i="18"/>
  <c r="BJ237" i="18"/>
  <c r="U237" i="18"/>
  <c r="BJ229" i="18"/>
  <c r="U229" i="18"/>
  <c r="BJ234" i="18"/>
  <c r="U234" i="18"/>
  <c r="BJ227" i="18"/>
  <c r="U227" i="18"/>
  <c r="BJ230" i="18"/>
  <c r="U230" i="18"/>
  <c r="BJ241" i="18"/>
  <c r="U241" i="18"/>
  <c r="BJ236" i="18"/>
  <c r="U236" i="18"/>
  <c r="BJ240" i="18"/>
  <c r="U240" i="18"/>
  <c r="AM161" i="18"/>
  <c r="BK161" i="18"/>
  <c r="AI161" i="18"/>
  <c r="BJ315" i="18"/>
  <c r="U315" i="18"/>
  <c r="AI263" i="18"/>
  <c r="AL316" i="18"/>
  <c r="AI316" i="18"/>
  <c r="AH344" i="18"/>
  <c r="AL247" i="18"/>
  <c r="AH299" i="18"/>
  <c r="AL299" i="18"/>
  <c r="AJ265" i="18"/>
  <c r="AK265" i="18"/>
  <c r="AP264" i="18"/>
  <c r="AQ264" i="18"/>
  <c r="AI182" i="18"/>
  <c r="AI151" i="18"/>
  <c r="AO153" i="18"/>
  <c r="AG169" i="18"/>
  <c r="AH169" i="18"/>
  <c r="AL237" i="18"/>
  <c r="AH237" i="18"/>
  <c r="BJ320" i="18"/>
  <c r="U320" i="18"/>
  <c r="AI58" i="18"/>
  <c r="AL201" i="18"/>
  <c r="AL230" i="18"/>
  <c r="AM230" i="18"/>
  <c r="BK230" i="18"/>
  <c r="AL45" i="18"/>
  <c r="AM45" i="18"/>
  <c r="BK45" i="18"/>
  <c r="AH45" i="18"/>
  <c r="AM267" i="18"/>
  <c r="BK267" i="18"/>
  <c r="AI179" i="18"/>
  <c r="AM65" i="18"/>
  <c r="BK65" i="18"/>
  <c r="BJ311" i="18"/>
  <c r="U311" i="18"/>
  <c r="AH173" i="18"/>
  <c r="BJ300" i="18"/>
  <c r="U300" i="18"/>
  <c r="AI273" i="18"/>
  <c r="AI186" i="18"/>
  <c r="AI257" i="18"/>
  <c r="AH324" i="18"/>
  <c r="AL324" i="18"/>
  <c r="AH346" i="18"/>
  <c r="AL346" i="18"/>
  <c r="AM346" i="18"/>
  <c r="BK346" i="18"/>
  <c r="BJ299" i="18"/>
  <c r="U299" i="18"/>
  <c r="BJ302" i="18"/>
  <c r="U302" i="18"/>
  <c r="BJ303" i="18"/>
  <c r="U303" i="18"/>
  <c r="R68" i="18"/>
  <c r="S68" i="18"/>
  <c r="BI68" i="18"/>
  <c r="AI362" i="18"/>
  <c r="AL77" i="18"/>
  <c r="AM77" i="18"/>
  <c r="BK77" i="18"/>
  <c r="AH335" i="18"/>
  <c r="AL335" i="18"/>
  <c r="R269" i="18"/>
  <c r="S269" i="18"/>
  <c r="BI269" i="18"/>
  <c r="AP269" i="18"/>
  <c r="AQ269" i="18"/>
  <c r="AM272" i="18"/>
  <c r="BK272" i="18"/>
  <c r="BJ306" i="18"/>
  <c r="U306" i="18"/>
  <c r="AM300" i="18"/>
  <c r="BK300" i="18"/>
  <c r="AM413" i="18"/>
  <c r="BK413" i="18"/>
  <c r="AI64" i="18"/>
  <c r="AH180" i="18"/>
  <c r="AL378" i="18"/>
  <c r="AM378" i="18"/>
  <c r="BK378" i="18"/>
  <c r="AL405" i="18"/>
  <c r="AI405" i="18"/>
  <c r="R265" i="18"/>
  <c r="AM171" i="18"/>
  <c r="BK171" i="18"/>
  <c r="AI171" i="18"/>
  <c r="AI180" i="18"/>
  <c r="AM180" i="18"/>
  <c r="BK180" i="18"/>
  <c r="AN371" i="18"/>
  <c r="AL29" i="17"/>
  <c r="AM29" i="17"/>
  <c r="AN29" i="18"/>
  <c r="AO29" i="18"/>
  <c r="AL406" i="18"/>
  <c r="AL32" i="18"/>
  <c r="AI319" i="18"/>
  <c r="AH158" i="18"/>
  <c r="AL158" i="18"/>
  <c r="AI78" i="18"/>
  <c r="AI80" i="18"/>
  <c r="AI17" i="17"/>
  <c r="AL46" i="18"/>
  <c r="AM46" i="18"/>
  <c r="BK46" i="18"/>
  <c r="AL227" i="18"/>
  <c r="AJ253" i="18"/>
  <c r="AK253" i="18"/>
  <c r="AH195" i="18"/>
  <c r="AI85" i="18"/>
  <c r="AJ233" i="18"/>
  <c r="AK233" i="18"/>
  <c r="R389" i="18"/>
  <c r="S389" i="18"/>
  <c r="BI389" i="18"/>
  <c r="AH163" i="18"/>
  <c r="AL163" i="18"/>
  <c r="AH338" i="18"/>
  <c r="AL338" i="18"/>
  <c r="AN373" i="18"/>
  <c r="AN30" i="18"/>
  <c r="AO30" i="18"/>
  <c r="AG253" i="18"/>
  <c r="AH253" i="18"/>
  <c r="AI29" i="18"/>
  <c r="AN356" i="18"/>
  <c r="AO356" i="18"/>
  <c r="AL232" i="18"/>
  <c r="AM232" i="18"/>
  <c r="BK232" i="18"/>
  <c r="AP378" i="18"/>
  <c r="AQ378" i="18"/>
  <c r="AL308" i="18"/>
  <c r="R192" i="18"/>
  <c r="S192" i="18"/>
  <c r="BI192" i="18"/>
  <c r="AL43" i="18"/>
  <c r="AI43" i="18"/>
  <c r="AI49" i="18"/>
  <c r="AL203" i="18"/>
  <c r="AI170" i="18"/>
  <c r="AI77" i="18"/>
  <c r="AM327" i="18"/>
  <c r="BK327" i="18"/>
  <c r="AM74" i="18"/>
  <c r="BK74" i="18"/>
  <c r="AI197" i="18"/>
  <c r="AN141" i="18"/>
  <c r="AO141" i="18"/>
  <c r="AH261" i="18"/>
  <c r="AJ379" i="18"/>
  <c r="AK379" i="18"/>
  <c r="AL407" i="18"/>
  <c r="AL67" i="18"/>
  <c r="AM67" i="18"/>
  <c r="BK67" i="18"/>
  <c r="AI248" i="18"/>
  <c r="AI366" i="18"/>
  <c r="AI385" i="18"/>
  <c r="AM258" i="18"/>
  <c r="BK258" i="18"/>
  <c r="AI337" i="18"/>
  <c r="AN372" i="18"/>
  <c r="AI412" i="18"/>
  <c r="AL53" i="18"/>
  <c r="AI261" i="18"/>
  <c r="AL60" i="18"/>
  <c r="AM60" i="18"/>
  <c r="BK60" i="18"/>
  <c r="AH240" i="18"/>
  <c r="AL240" i="18"/>
  <c r="S415" i="18"/>
  <c r="BI415" i="18"/>
  <c r="AL415" i="18"/>
  <c r="AI195" i="18"/>
  <c r="AM195" i="18"/>
  <c r="BK195" i="18"/>
  <c r="AM175" i="18"/>
  <c r="BK175" i="18"/>
  <c r="AI175" i="18"/>
  <c r="AM203" i="18"/>
  <c r="BK203" i="18"/>
  <c r="AI203" i="18"/>
  <c r="AL417" i="18"/>
  <c r="AH417" i="18"/>
  <c r="AJ415" i="18"/>
  <c r="AK415" i="18"/>
  <c r="AP415" i="18"/>
  <c r="AQ415" i="18"/>
  <c r="AL202" i="18"/>
  <c r="AM202" i="18"/>
  <c r="BK202" i="18"/>
  <c r="AL19" i="17"/>
  <c r="AM19" i="17"/>
  <c r="AL325" i="18"/>
  <c r="AM325" i="18"/>
  <c r="BK325" i="18"/>
  <c r="AV270" i="69"/>
  <c r="AG68" i="18"/>
  <c r="AJ67" i="18"/>
  <c r="AK67" i="18"/>
  <c r="AP67" i="18"/>
  <c r="AQ67" i="18"/>
  <c r="R233" i="18"/>
  <c r="AI378" i="18"/>
  <c r="AM266" i="18"/>
  <c r="BK266" i="18"/>
  <c r="AM393" i="18"/>
  <c r="BK393" i="18"/>
  <c r="AM410" i="18"/>
  <c r="BK410" i="18"/>
  <c r="AI301" i="18"/>
  <c r="AM238" i="18"/>
  <c r="BK238" i="18"/>
  <c r="AI311" i="18"/>
  <c r="AI60" i="18"/>
  <c r="AM66" i="18"/>
  <c r="BK66" i="18"/>
  <c r="AI46" i="18"/>
  <c r="AM334" i="18"/>
  <c r="BK334" i="18"/>
  <c r="AN215" i="18"/>
  <c r="AO215" i="18"/>
  <c r="AM32" i="18"/>
  <c r="AN364" i="18"/>
  <c r="AO364" i="18"/>
  <c r="AL329" i="18"/>
  <c r="AM329" i="18"/>
  <c r="BK329" i="18"/>
  <c r="AL28" i="17"/>
  <c r="AM28" i="17"/>
  <c r="AL30" i="17"/>
  <c r="AM30" i="17"/>
  <c r="AL178" i="18"/>
  <c r="AM178" i="18"/>
  <c r="BK178" i="18"/>
  <c r="AI184" i="18"/>
  <c r="AL190" i="18"/>
  <c r="AL169" i="18"/>
  <c r="AL274" i="18"/>
  <c r="AH274" i="18"/>
  <c r="AV84" i="69"/>
  <c r="AV197" i="69"/>
  <c r="AM29" i="18"/>
  <c r="AN143" i="18"/>
  <c r="AO143" i="18"/>
  <c r="AN285" i="18"/>
  <c r="AO285" i="18"/>
  <c r="AN214" i="18"/>
  <c r="AO214" i="18"/>
  <c r="AN286" i="18"/>
  <c r="AO286" i="18"/>
  <c r="AN284" i="18"/>
  <c r="AO284" i="18"/>
  <c r="AN357" i="18"/>
  <c r="AO357" i="18"/>
  <c r="AN213" i="18"/>
  <c r="AO213" i="18"/>
  <c r="AN212" i="18"/>
  <c r="AO212" i="18"/>
  <c r="AL234" i="18"/>
  <c r="AL386" i="18"/>
  <c r="AM386" i="18"/>
  <c r="BK386" i="18"/>
  <c r="AJ389" i="18"/>
  <c r="AK389" i="18"/>
  <c r="AP388" i="18"/>
  <c r="AQ388" i="18"/>
  <c r="AH82" i="18"/>
  <c r="AL82" i="18"/>
  <c r="AH268" i="18"/>
  <c r="AL268" i="18"/>
  <c r="AI390" i="18"/>
  <c r="AL27" i="17"/>
  <c r="AM27" i="17"/>
  <c r="AH50" i="18"/>
  <c r="AL50" i="18"/>
  <c r="AL168" i="18"/>
  <c r="AL418" i="18"/>
  <c r="AH418" i="18"/>
  <c r="AN149" i="18"/>
  <c r="AO149" i="18"/>
  <c r="AN292" i="18"/>
  <c r="AO292" i="18"/>
  <c r="AN219" i="18"/>
  <c r="AO219" i="18"/>
  <c r="AL25" i="17"/>
  <c r="AM25" i="17"/>
  <c r="AL24" i="17"/>
  <c r="AM24" i="17"/>
  <c r="AI345" i="18"/>
  <c r="AI333" i="18"/>
  <c r="AP190" i="18"/>
  <c r="AQ190" i="18"/>
  <c r="AG191" i="18"/>
  <c r="AJ190" i="18"/>
  <c r="AK190" i="18"/>
  <c r="S250" i="18"/>
  <c r="BI250" i="18"/>
  <c r="AL250" i="18"/>
  <c r="AL242" i="18"/>
  <c r="AM242" i="18"/>
  <c r="BK242" i="18"/>
  <c r="AH242" i="18"/>
  <c r="BA198" i="75"/>
  <c r="BA84" i="75"/>
  <c r="BA82" i="78"/>
  <c r="BA267" i="78"/>
  <c r="BA195" i="78"/>
  <c r="AH243" i="18"/>
  <c r="AL243" i="18"/>
  <c r="AL404" i="18"/>
  <c r="AH404" i="18"/>
  <c r="AJ232" i="18"/>
  <c r="AK232" i="18"/>
  <c r="AP232" i="18"/>
  <c r="AQ232" i="18"/>
  <c r="R191" i="18"/>
  <c r="S191" i="18"/>
  <c r="BI191" i="18"/>
  <c r="AJ416" i="18"/>
  <c r="AK416" i="18"/>
  <c r="AJ191" i="18"/>
  <c r="AK191" i="18"/>
  <c r="AP191" i="18"/>
  <c r="AQ191" i="18"/>
  <c r="AI394" i="18"/>
  <c r="AM314" i="18"/>
  <c r="BK314" i="18"/>
  <c r="AL21" i="17"/>
  <c r="AM21" i="17"/>
  <c r="AL22" i="17"/>
  <c r="AM22" i="17"/>
  <c r="AH175" i="18"/>
  <c r="AH67" i="18"/>
  <c r="BA272" i="75"/>
  <c r="BA417" i="53"/>
  <c r="AL181" i="18"/>
  <c r="AH181" i="18"/>
  <c r="S156" i="18"/>
  <c r="BI156" i="18"/>
  <c r="AL156" i="18"/>
  <c r="AH262" i="18"/>
  <c r="AL262" i="18"/>
  <c r="AM231" i="18"/>
  <c r="BK231" i="18"/>
  <c r="AI172" i="18"/>
  <c r="AM43" i="18"/>
  <c r="BK43" i="18"/>
  <c r="AM385" i="18"/>
  <c r="BK385" i="18"/>
  <c r="AI230" i="18"/>
  <c r="AM332" i="18"/>
  <c r="BK332" i="18"/>
  <c r="AI84" i="18"/>
  <c r="AM412" i="18"/>
  <c r="BK412" i="18"/>
  <c r="AM307" i="18"/>
  <c r="BK307" i="18"/>
  <c r="AI88" i="18"/>
  <c r="AI310" i="18"/>
  <c r="AN220" i="18"/>
  <c r="AO220" i="18"/>
  <c r="AN218" i="18"/>
  <c r="AO218" i="18"/>
  <c r="AG192" i="18"/>
  <c r="AH192" i="18"/>
  <c r="AL18" i="17"/>
  <c r="AM18" i="17"/>
  <c r="AJ192" i="18"/>
  <c r="AK192" i="18"/>
  <c r="AL253" i="18"/>
  <c r="AM253" i="18"/>
  <c r="BK253" i="18"/>
  <c r="AL315" i="18"/>
  <c r="AG326" i="18"/>
  <c r="AJ325" i="18"/>
  <c r="AK325" i="18"/>
  <c r="AI325" i="18"/>
  <c r="AP325" i="18"/>
  <c r="AQ325" i="18"/>
  <c r="AV343" i="69"/>
  <c r="AJ235" i="18"/>
  <c r="AK235" i="18"/>
  <c r="AP234" i="18"/>
  <c r="AQ234" i="18"/>
  <c r="AL252" i="18"/>
  <c r="AI363" i="18"/>
  <c r="AM363" i="18"/>
  <c r="AO368" i="18"/>
  <c r="AG389" i="18"/>
  <c r="AL384" i="18"/>
  <c r="AH384" i="18"/>
  <c r="AL241" i="18"/>
  <c r="AH241" i="18"/>
  <c r="AJ156" i="18"/>
  <c r="AK156" i="18"/>
  <c r="AJ157" i="18"/>
  <c r="AK157" i="18"/>
  <c r="R330" i="18"/>
  <c r="S330" i="18"/>
  <c r="BI330" i="18"/>
  <c r="AP330" i="18"/>
  <c r="AQ330" i="18"/>
  <c r="AN216" i="18"/>
  <c r="AO216" i="18"/>
  <c r="AN362" i="18"/>
  <c r="AO362" i="18"/>
  <c r="AN35" i="18"/>
  <c r="AO35" i="18"/>
  <c r="AN144" i="18"/>
  <c r="AO144" i="18"/>
  <c r="AN32" i="18"/>
  <c r="AO32" i="18"/>
  <c r="AN146" i="18"/>
  <c r="AO146" i="18"/>
  <c r="AN360" i="18"/>
  <c r="AO360" i="18"/>
  <c r="AN365" i="18"/>
  <c r="AO365" i="18"/>
  <c r="AN363" i="18"/>
  <c r="AO363" i="18"/>
  <c r="AN34" i="18"/>
  <c r="AO34" i="18"/>
  <c r="AN366" i="18"/>
  <c r="AO366" i="18"/>
  <c r="AN294" i="18"/>
  <c r="AO294" i="18"/>
  <c r="AN288" i="18"/>
  <c r="AO288" i="18"/>
  <c r="AN37" i="18"/>
  <c r="AO37" i="18"/>
  <c r="AN293" i="18"/>
  <c r="AO293" i="18"/>
  <c r="AH160" i="18"/>
  <c r="AL160" i="18"/>
  <c r="AI202" i="18"/>
  <c r="AL62" i="18"/>
  <c r="AM62" i="18"/>
  <c r="BK62" i="18"/>
  <c r="AN359" i="18"/>
  <c r="AO359" i="18"/>
  <c r="AN145" i="18"/>
  <c r="AO145" i="18"/>
  <c r="AN33" i="18"/>
  <c r="AO33" i="18"/>
  <c r="AP156" i="18"/>
  <c r="AQ156" i="18"/>
  <c r="AL375" i="18"/>
  <c r="R326" i="18"/>
  <c r="S326" i="18"/>
  <c r="BI326" i="18"/>
  <c r="T33" i="18"/>
  <c r="U33" i="18"/>
  <c r="T215" i="18"/>
  <c r="U215" i="18"/>
  <c r="T144" i="18"/>
  <c r="U144" i="18"/>
  <c r="T363" i="18"/>
  <c r="U363" i="18"/>
  <c r="T150" i="18"/>
  <c r="U150" i="18"/>
  <c r="T359" i="18"/>
  <c r="U359" i="18"/>
  <c r="T35" i="18"/>
  <c r="U35" i="18"/>
  <c r="T38" i="18"/>
  <c r="U38" i="18"/>
  <c r="T220" i="18"/>
  <c r="U220" i="18"/>
  <c r="T291" i="18"/>
  <c r="U291" i="18"/>
  <c r="T146" i="18"/>
  <c r="U146" i="18"/>
  <c r="T287" i="18"/>
  <c r="U287" i="18"/>
  <c r="T34" i="18"/>
  <c r="U34" i="18"/>
  <c r="T222" i="18"/>
  <c r="U222" i="18"/>
  <c r="T290" i="18"/>
  <c r="U290" i="18"/>
  <c r="T149" i="18"/>
  <c r="U149" i="18"/>
  <c r="T366" i="18"/>
  <c r="U366" i="18"/>
  <c r="T365" i="18"/>
  <c r="U365" i="18"/>
  <c r="T364" i="18"/>
  <c r="U364" i="18"/>
  <c r="T218" i="18"/>
  <c r="U218" i="18"/>
  <c r="T362" i="18"/>
  <c r="U362" i="18"/>
  <c r="T217" i="18"/>
  <c r="U217" i="18"/>
  <c r="T221" i="18"/>
  <c r="U221" i="18"/>
  <c r="T216" i="18"/>
  <c r="U216" i="18"/>
  <c r="T288" i="18"/>
  <c r="U288" i="18"/>
  <c r="S32" i="18"/>
  <c r="T293" i="18"/>
  <c r="U293" i="18"/>
  <c r="T360" i="18"/>
  <c r="U360" i="18"/>
  <c r="T148" i="18"/>
  <c r="U148" i="18"/>
  <c r="T219" i="18"/>
  <c r="U219" i="18"/>
  <c r="T145" i="18"/>
  <c r="U145" i="18"/>
  <c r="T294" i="18"/>
  <c r="U294" i="18"/>
  <c r="T147" i="18"/>
  <c r="U147" i="18"/>
  <c r="T292" i="18"/>
  <c r="U292" i="18"/>
  <c r="T151" i="18"/>
  <c r="U151" i="18"/>
  <c r="T36" i="18"/>
  <c r="U36" i="18"/>
  <c r="T289" i="18"/>
  <c r="U289" i="18"/>
  <c r="T32" i="18"/>
  <c r="U32" i="18"/>
  <c r="T361" i="18"/>
  <c r="U361" i="18"/>
  <c r="T37" i="18"/>
  <c r="U37" i="18"/>
  <c r="AP168" i="18"/>
  <c r="AQ168" i="18"/>
  <c r="AJ168" i="18"/>
  <c r="AK168" i="18"/>
  <c r="AL341" i="18"/>
  <c r="AJ68" i="18"/>
  <c r="AK68" i="18"/>
  <c r="R416" i="18"/>
  <c r="S416" i="18"/>
  <c r="BI416" i="18"/>
  <c r="AL264" i="18"/>
  <c r="AH264" i="18"/>
  <c r="AI285" i="18"/>
  <c r="AG416" i="18"/>
  <c r="AG235" i="18"/>
  <c r="R157" i="18"/>
  <c r="S157" i="18"/>
  <c r="BI157" i="18"/>
  <c r="AH317" i="18"/>
  <c r="AL317" i="18"/>
  <c r="AL245" i="18"/>
  <c r="AH245" i="18"/>
  <c r="BJ70" i="18"/>
  <c r="U70" i="18"/>
  <c r="AI239" i="18"/>
  <c r="T337" i="18"/>
  <c r="T342" i="18"/>
  <c r="T335" i="18"/>
  <c r="T336" i="18"/>
  <c r="T338" i="18"/>
  <c r="S331" i="18"/>
  <c r="BI331" i="18"/>
  <c r="T331" i="18"/>
  <c r="T341" i="18"/>
  <c r="AL331" i="18"/>
  <c r="AM331" i="18"/>
  <c r="BK331" i="18"/>
  <c r="T345" i="18"/>
  <c r="T343" i="18"/>
  <c r="T340" i="18"/>
  <c r="AL414" i="18"/>
  <c r="AH414" i="18"/>
  <c r="T253" i="18"/>
  <c r="BJ408" i="18"/>
  <c r="U408" i="18"/>
  <c r="BJ397" i="18"/>
  <c r="U397" i="18"/>
  <c r="BJ329" i="18"/>
  <c r="U329" i="18"/>
  <c r="BJ345" i="18"/>
  <c r="U345" i="18"/>
  <c r="BJ330" i="18"/>
  <c r="U330" i="18"/>
  <c r="BJ322" i="18"/>
  <c r="U322" i="18"/>
  <c r="BJ82" i="18"/>
  <c r="U82" i="18"/>
  <c r="T198" i="18"/>
  <c r="T199" i="18"/>
  <c r="T251" i="18"/>
  <c r="T265" i="18"/>
  <c r="AL176" i="18"/>
  <c r="T268" i="18"/>
  <c r="AL188" i="18"/>
  <c r="AH188" i="18"/>
  <c r="AL76" i="18"/>
  <c r="AH76" i="18"/>
  <c r="BJ332" i="18"/>
  <c r="U332" i="18"/>
  <c r="BJ307" i="18"/>
  <c r="U307" i="18"/>
  <c r="BJ398" i="18"/>
  <c r="U398" i="18"/>
  <c r="BJ416" i="18"/>
  <c r="U416" i="18"/>
  <c r="T263" i="18"/>
  <c r="BJ394" i="18"/>
  <c r="U394" i="18"/>
  <c r="BJ417" i="18"/>
  <c r="U417" i="18"/>
  <c r="BJ321" i="18"/>
  <c r="U321" i="18"/>
  <c r="BJ308" i="18"/>
  <c r="U308" i="18"/>
  <c r="BJ328" i="18"/>
  <c r="U328" i="18"/>
  <c r="BJ312" i="18"/>
  <c r="U312" i="18"/>
  <c r="BJ54" i="18"/>
  <c r="U54" i="18"/>
  <c r="AM333" i="18"/>
  <c r="BK333" i="18"/>
  <c r="AM184" i="18"/>
  <c r="BK184" i="18"/>
  <c r="AM164" i="18"/>
  <c r="BK164" i="18"/>
  <c r="AI305" i="18"/>
  <c r="AI340" i="18"/>
  <c r="AI343" i="18"/>
  <c r="AN48" i="18"/>
  <c r="T339" i="18"/>
  <c r="T346" i="18"/>
  <c r="AL398" i="18"/>
  <c r="AH398" i="18"/>
  <c r="BJ324" i="18"/>
  <c r="U324" i="18"/>
  <c r="BJ323" i="18"/>
  <c r="U323" i="18"/>
  <c r="S249" i="18"/>
  <c r="BI249" i="18"/>
  <c r="AL249" i="18"/>
  <c r="T264" i="18"/>
  <c r="T249" i="18"/>
  <c r="T258" i="18"/>
  <c r="T273" i="18"/>
  <c r="T254" i="18"/>
  <c r="T255" i="18"/>
  <c r="T260" i="18"/>
  <c r="T250" i="18"/>
  <c r="T256" i="18"/>
  <c r="T274" i="18"/>
  <c r="T252" i="18"/>
  <c r="T262" i="18"/>
  <c r="BJ395" i="18"/>
  <c r="U395" i="18"/>
  <c r="BJ313" i="18"/>
  <c r="U313" i="18"/>
  <c r="BJ325" i="18"/>
  <c r="U325" i="18"/>
  <c r="BJ61" i="18"/>
  <c r="U61" i="18"/>
  <c r="AN47" i="18"/>
  <c r="BJ400" i="18"/>
  <c r="U400" i="18"/>
  <c r="BJ393" i="18"/>
  <c r="U393" i="18"/>
  <c r="BJ401" i="18"/>
  <c r="U401" i="18"/>
  <c r="BJ399" i="18"/>
  <c r="U399" i="18"/>
  <c r="BJ317" i="18"/>
  <c r="U317" i="18"/>
  <c r="BJ319" i="18"/>
  <c r="U319" i="18"/>
  <c r="BJ79" i="18"/>
  <c r="U79" i="18"/>
  <c r="AN228" i="18"/>
  <c r="AI387" i="18"/>
  <c r="AI259" i="18"/>
  <c r="AM190" i="18"/>
  <c r="BK190" i="18"/>
  <c r="T334" i="18"/>
  <c r="AH89" i="18"/>
  <c r="AL89" i="18"/>
  <c r="BJ314" i="18"/>
  <c r="U314" i="18"/>
  <c r="BJ318" i="18"/>
  <c r="U318" i="18"/>
  <c r="BJ327" i="18"/>
  <c r="U327" i="18"/>
  <c r="BJ404" i="18"/>
  <c r="U404" i="18"/>
  <c r="BJ316" i="18"/>
  <c r="U316" i="18"/>
  <c r="BJ309" i="18"/>
  <c r="U309" i="18"/>
  <c r="T270" i="18"/>
  <c r="BJ407" i="18"/>
  <c r="U407" i="18"/>
  <c r="BJ396" i="18"/>
  <c r="U396" i="18"/>
  <c r="BJ405" i="18"/>
  <c r="U405" i="18"/>
  <c r="BJ340" i="18"/>
  <c r="U340" i="18"/>
  <c r="BJ341" i="18"/>
  <c r="U341" i="18"/>
  <c r="BJ310" i="18"/>
  <c r="U310" i="18"/>
  <c r="BJ326" i="18"/>
  <c r="U326" i="18"/>
  <c r="AN227" i="18"/>
  <c r="T332" i="18"/>
  <c r="T333" i="18"/>
  <c r="AH157" i="18"/>
  <c r="AL411" i="18"/>
  <c r="AH411" i="18"/>
  <c r="AL56" i="18"/>
  <c r="AH56" i="18"/>
  <c r="AH304" i="18"/>
  <c r="AL304" i="18"/>
  <c r="T248" i="18"/>
  <c r="AL260" i="18"/>
  <c r="AH260" i="18"/>
  <c r="AL269" i="18"/>
  <c r="AH269" i="18"/>
  <c r="BA83" i="53"/>
  <c r="BA197" i="53"/>
  <c r="S245" i="18"/>
  <c r="BI245" i="18"/>
  <c r="T259" i="18"/>
  <c r="AL374" i="18"/>
  <c r="AH374" i="18"/>
  <c r="AL244" i="18"/>
  <c r="AH244" i="18"/>
  <c r="BA37" i="98"/>
  <c r="BA103" i="98"/>
  <c r="BA128" i="98"/>
  <c r="BA155" i="98"/>
  <c r="BA343" i="53"/>
  <c r="BA270" i="53"/>
  <c r="AH75" i="18"/>
  <c r="AL75" i="18"/>
  <c r="T272" i="18"/>
  <c r="AL379" i="18"/>
  <c r="AH379" i="18"/>
  <c r="AL303" i="18"/>
  <c r="AN326" i="18"/>
  <c r="AH303" i="18"/>
  <c r="BA416" i="53"/>
  <c r="AH395" i="18"/>
  <c r="AL395" i="18"/>
  <c r="AH336" i="18"/>
  <c r="AL336" i="18"/>
  <c r="AH396" i="18"/>
  <c r="AL396" i="18"/>
  <c r="AH155" i="18"/>
  <c r="AL155" i="18"/>
  <c r="AH55" i="18"/>
  <c r="AL55" i="18"/>
  <c r="AM392" i="18"/>
  <c r="BK392" i="18"/>
  <c r="AI392" i="18"/>
  <c r="AM321" i="18"/>
  <c r="BK321" i="18"/>
  <c r="AI321" i="18"/>
  <c r="AN344" i="18"/>
  <c r="BJ45" i="18"/>
  <c r="U45" i="18"/>
  <c r="BJ73" i="18"/>
  <c r="U73" i="18"/>
  <c r="BJ46" i="18"/>
  <c r="U46" i="18"/>
  <c r="BJ72" i="18"/>
  <c r="U72" i="18"/>
  <c r="BJ83" i="18"/>
  <c r="U83" i="18"/>
  <c r="BJ64" i="18"/>
  <c r="U64" i="18"/>
  <c r="BJ43" i="18"/>
  <c r="U43" i="18"/>
  <c r="BJ65" i="18"/>
  <c r="U65" i="18"/>
  <c r="BJ71" i="18"/>
  <c r="U71" i="18"/>
  <c r="BJ48" i="18"/>
  <c r="U48" i="18"/>
  <c r="BJ57" i="18"/>
  <c r="U57" i="18"/>
  <c r="BJ44" i="18"/>
  <c r="U44" i="18"/>
  <c r="BJ77" i="18"/>
  <c r="U77" i="18"/>
  <c r="BJ75" i="18"/>
  <c r="U75" i="18"/>
  <c r="BJ67" i="18"/>
  <c r="U67" i="18"/>
  <c r="BJ63" i="18"/>
  <c r="U63" i="18"/>
  <c r="BJ51" i="18"/>
  <c r="U51" i="18"/>
  <c r="BJ87" i="18"/>
  <c r="U87" i="18"/>
  <c r="BJ69" i="18"/>
  <c r="U69" i="18"/>
  <c r="BJ80" i="18"/>
  <c r="U80" i="18"/>
  <c r="BJ86" i="18"/>
  <c r="U86" i="18"/>
  <c r="BJ50" i="18"/>
  <c r="U50" i="18"/>
  <c r="BJ62" i="18"/>
  <c r="U62" i="18"/>
  <c r="BJ58" i="18"/>
  <c r="U58" i="18"/>
  <c r="BJ74" i="18"/>
  <c r="U74" i="18"/>
  <c r="BJ59" i="18"/>
  <c r="U59" i="18"/>
  <c r="BJ55" i="18"/>
  <c r="U55" i="18"/>
  <c r="BJ42" i="18"/>
  <c r="U42" i="18"/>
  <c r="BJ89" i="18"/>
  <c r="U89" i="18"/>
  <c r="BJ78" i="18"/>
  <c r="U78" i="18"/>
  <c r="BJ52" i="18"/>
  <c r="U52" i="18"/>
  <c r="BJ60" i="18"/>
  <c r="U60" i="18"/>
  <c r="BJ47" i="18"/>
  <c r="U47" i="18"/>
  <c r="BJ66" i="18"/>
  <c r="U66" i="18"/>
  <c r="BJ56" i="18"/>
  <c r="U56" i="18"/>
  <c r="BJ49" i="18"/>
  <c r="U49" i="18"/>
  <c r="BJ81" i="18"/>
  <c r="U81" i="18"/>
  <c r="BJ84" i="18"/>
  <c r="U84" i="18"/>
  <c r="BJ53" i="18"/>
  <c r="U53" i="18"/>
  <c r="BJ90" i="18"/>
  <c r="U90" i="18"/>
  <c r="BJ85" i="18"/>
  <c r="U85" i="18"/>
  <c r="BJ76" i="18"/>
  <c r="U76" i="18"/>
  <c r="AM42" i="18"/>
  <c r="BK42" i="18"/>
  <c r="BL49" i="18"/>
  <c r="AO49" i="18"/>
  <c r="AN53" i="18"/>
  <c r="AN42" i="18"/>
  <c r="AN44" i="18"/>
  <c r="AN51" i="18"/>
  <c r="AN54" i="18"/>
  <c r="AN58" i="18"/>
  <c r="AN55" i="18"/>
  <c r="AN59" i="18"/>
  <c r="AN43" i="18"/>
  <c r="AN46" i="18"/>
  <c r="AN45" i="18"/>
  <c r="AN50" i="18"/>
  <c r="AI42" i="18"/>
  <c r="AN49" i="18"/>
  <c r="AN56" i="18"/>
  <c r="AI402" i="18"/>
  <c r="AM402" i="18"/>
  <c r="BK402" i="18"/>
  <c r="AL377" i="18"/>
  <c r="AH377" i="18"/>
  <c r="AI373" i="18"/>
  <c r="AH72" i="18"/>
  <c r="AL72" i="18"/>
  <c r="AN86" i="18"/>
  <c r="AH271" i="18"/>
  <c r="AL271" i="18"/>
  <c r="T203" i="18"/>
  <c r="T200" i="18"/>
  <c r="AL185" i="18"/>
  <c r="AH185" i="18"/>
  <c r="BJ333" i="18"/>
  <c r="U333" i="18"/>
  <c r="BJ344" i="18"/>
  <c r="U344" i="18"/>
  <c r="AM373" i="18"/>
  <c r="BK373" i="18"/>
  <c r="AH183" i="18"/>
  <c r="AL183" i="18"/>
  <c r="AH330" i="18"/>
  <c r="T201" i="18"/>
  <c r="AH189" i="18"/>
  <c r="AL189" i="18"/>
  <c r="T202" i="18"/>
  <c r="BJ335" i="18"/>
  <c r="U335" i="18"/>
  <c r="BJ331" i="18"/>
  <c r="U331" i="18"/>
  <c r="AI342" i="18"/>
  <c r="AH229" i="18"/>
  <c r="AL229" i="18"/>
  <c r="BJ334" i="18"/>
  <c r="U334" i="18"/>
  <c r="AN322" i="18"/>
  <c r="AH388" i="18"/>
  <c r="AL388" i="18"/>
  <c r="AI165" i="18"/>
  <c r="AM165" i="18"/>
  <c r="BK165" i="18"/>
  <c r="T194" i="18"/>
  <c r="AI62" i="18"/>
  <c r="BJ342" i="18"/>
  <c r="U342" i="18"/>
  <c r="BJ336" i="18"/>
  <c r="U336" i="18"/>
  <c r="BJ346" i="18"/>
  <c r="U346" i="18"/>
  <c r="AN392" i="18"/>
  <c r="AN317" i="18"/>
  <c r="AI320" i="18"/>
  <c r="AH174" i="18"/>
  <c r="AL174" i="18"/>
  <c r="AH159" i="18"/>
  <c r="AL159" i="18"/>
  <c r="S193" i="18"/>
  <c r="BI193" i="18"/>
  <c r="AL193" i="18"/>
  <c r="BJ337" i="18"/>
  <c r="U337" i="18"/>
  <c r="AN376" i="18"/>
  <c r="AM316" i="18"/>
  <c r="BK316" i="18"/>
  <c r="AN382" i="18"/>
  <c r="AN386" i="18"/>
  <c r="AN319" i="18"/>
  <c r="AH79" i="18"/>
  <c r="AL79" i="18"/>
  <c r="AH83" i="18"/>
  <c r="AL83" i="18"/>
  <c r="T196" i="18"/>
  <c r="T195" i="18"/>
  <c r="T193" i="18"/>
  <c r="AL59" i="18"/>
  <c r="AH59" i="18"/>
  <c r="T197" i="18"/>
  <c r="BL227" i="18"/>
  <c r="AO227" i="18"/>
  <c r="BL226" i="18"/>
  <c r="AO226" i="18"/>
  <c r="BL228" i="18"/>
  <c r="AO228" i="18"/>
  <c r="BL371" i="18"/>
  <c r="AO371" i="18"/>
  <c r="BL370" i="18"/>
  <c r="AO370" i="18"/>
  <c r="BL372" i="18"/>
  <c r="AO372" i="18"/>
  <c r="BL302" i="18"/>
  <c r="AO302" i="18"/>
  <c r="BL299" i="18"/>
  <c r="AO299" i="18"/>
  <c r="BL301" i="18"/>
  <c r="AO301" i="18"/>
  <c r="BL300" i="18"/>
  <c r="AO300" i="18"/>
  <c r="BL298" i="18"/>
  <c r="AO298" i="18"/>
  <c r="AM247" i="18"/>
  <c r="BK247" i="18"/>
  <c r="AI247" i="18"/>
  <c r="AM405" i="18"/>
  <c r="BK405" i="18"/>
  <c r="AI201" i="18"/>
  <c r="AM201" i="18"/>
  <c r="BK201" i="18"/>
  <c r="AI335" i="18"/>
  <c r="AM335" i="18"/>
  <c r="BK335" i="18"/>
  <c r="AI346" i="18"/>
  <c r="AI324" i="18"/>
  <c r="AM324" i="18"/>
  <c r="BK324" i="18"/>
  <c r="AL157" i="18"/>
  <c r="AI45" i="18"/>
  <c r="AM237" i="18"/>
  <c r="BK237" i="18"/>
  <c r="AI237" i="18"/>
  <c r="AI299" i="18"/>
  <c r="AM299" i="18"/>
  <c r="BK299" i="18"/>
  <c r="S265" i="18"/>
  <c r="BI265" i="18"/>
  <c r="AL265" i="18"/>
  <c r="AI329" i="18"/>
  <c r="AM406" i="18"/>
  <c r="BK406" i="18"/>
  <c r="AI406" i="18"/>
  <c r="AI232" i="18"/>
  <c r="AI242" i="18"/>
  <c r="AI308" i="18"/>
  <c r="AM308" i="18"/>
  <c r="BK308" i="18"/>
  <c r="AI158" i="18"/>
  <c r="AM158" i="18"/>
  <c r="BK158" i="18"/>
  <c r="AI53" i="18"/>
  <c r="AM53" i="18"/>
  <c r="BK53" i="18"/>
  <c r="AM338" i="18"/>
  <c r="BK338" i="18"/>
  <c r="AI338" i="18"/>
  <c r="AM407" i="18"/>
  <c r="BK407" i="18"/>
  <c r="AI407" i="18"/>
  <c r="AM227" i="18"/>
  <c r="BK227" i="18"/>
  <c r="AI227" i="18"/>
  <c r="AM163" i="18"/>
  <c r="BK163" i="18"/>
  <c r="AI163" i="18"/>
  <c r="AI67" i="18"/>
  <c r="AI240" i="18"/>
  <c r="AM240" i="18"/>
  <c r="BK240" i="18"/>
  <c r="AN291" i="18"/>
  <c r="AO291" i="18"/>
  <c r="AN148" i="18"/>
  <c r="AO148" i="18"/>
  <c r="AN289" i="18"/>
  <c r="AO289" i="18"/>
  <c r="AI32" i="18"/>
  <c r="AN150" i="18"/>
  <c r="AO150" i="18"/>
  <c r="AN217" i="18"/>
  <c r="AO217" i="18"/>
  <c r="AN147" i="18"/>
  <c r="AO147" i="18"/>
  <c r="AN287" i="18"/>
  <c r="AO287" i="18"/>
  <c r="AN361" i="18"/>
  <c r="AO361" i="18"/>
  <c r="AN38" i="18"/>
  <c r="AO38" i="18"/>
  <c r="AN221" i="18"/>
  <c r="AO221" i="18"/>
  <c r="AN36" i="18"/>
  <c r="AO36" i="18"/>
  <c r="AN151" i="18"/>
  <c r="AO151" i="18"/>
  <c r="AN222" i="18"/>
  <c r="AO222" i="18"/>
  <c r="AN290" i="18"/>
  <c r="AO290" i="18"/>
  <c r="AL235" i="18"/>
  <c r="AH235" i="18"/>
  <c r="AI262" i="18"/>
  <c r="AM262" i="18"/>
  <c r="BK262" i="18"/>
  <c r="BL48" i="18"/>
  <c r="AO48" i="18"/>
  <c r="AH416" i="18"/>
  <c r="AL416" i="18"/>
  <c r="AI82" i="18"/>
  <c r="AM82" i="18"/>
  <c r="BK82" i="18"/>
  <c r="AV342" i="69"/>
  <c r="AI178" i="18"/>
  <c r="AM384" i="18"/>
  <c r="BK384" i="18"/>
  <c r="AI384" i="18"/>
  <c r="AI156" i="18"/>
  <c r="AM156" i="18"/>
  <c r="BK156" i="18"/>
  <c r="AV269" i="69"/>
  <c r="AI243" i="18"/>
  <c r="AM243" i="18"/>
  <c r="BK243" i="18"/>
  <c r="AI264" i="18"/>
  <c r="AM264" i="18"/>
  <c r="BK264" i="18"/>
  <c r="AL192" i="18"/>
  <c r="AI192" i="18"/>
  <c r="AM375" i="18"/>
  <c r="BK375" i="18"/>
  <c r="AI375" i="18"/>
  <c r="AM241" i="18"/>
  <c r="BK241" i="18"/>
  <c r="AI241" i="18"/>
  <c r="AL326" i="18"/>
  <c r="AH326" i="18"/>
  <c r="AM181" i="18"/>
  <c r="BK181" i="18"/>
  <c r="AI181" i="18"/>
  <c r="BA266" i="78"/>
  <c r="BA194" i="78"/>
  <c r="BA81" i="78"/>
  <c r="AI50" i="18"/>
  <c r="AM50" i="18"/>
  <c r="BK50" i="18"/>
  <c r="AM274" i="18"/>
  <c r="BK274" i="18"/>
  <c r="AI274" i="18"/>
  <c r="AI386" i="18"/>
  <c r="AI415" i="18"/>
  <c r="AM415" i="18"/>
  <c r="BK415" i="18"/>
  <c r="BA271" i="75"/>
  <c r="AL389" i="18"/>
  <c r="AH389" i="18"/>
  <c r="AM250" i="18"/>
  <c r="BK250" i="18"/>
  <c r="AI250" i="18"/>
  <c r="AI418" i="18"/>
  <c r="AM418" i="18"/>
  <c r="BK418" i="18"/>
  <c r="AV196" i="69"/>
  <c r="AV83" i="69"/>
  <c r="AI253" i="18"/>
  <c r="AI160" i="18"/>
  <c r="AM160" i="18"/>
  <c r="BK160" i="18"/>
  <c r="AM252" i="18"/>
  <c r="BK252" i="18"/>
  <c r="AI252" i="18"/>
  <c r="AH191" i="18"/>
  <c r="AL191" i="18"/>
  <c r="AI169" i="18"/>
  <c r="AM169" i="18"/>
  <c r="BK169" i="18"/>
  <c r="AL330" i="18"/>
  <c r="AI330" i="18"/>
  <c r="AM168" i="18"/>
  <c r="BK168" i="18"/>
  <c r="AI168" i="18"/>
  <c r="S233" i="18"/>
  <c r="BI233" i="18"/>
  <c r="AL233" i="18"/>
  <c r="AM417" i="18"/>
  <c r="BK417" i="18"/>
  <c r="AI417" i="18"/>
  <c r="AM341" i="18"/>
  <c r="BK341" i="18"/>
  <c r="AI341" i="18"/>
  <c r="AI315" i="18"/>
  <c r="AM315" i="18"/>
  <c r="BK315" i="18"/>
  <c r="BA489" i="53"/>
  <c r="AI404" i="18"/>
  <c r="AM404" i="18"/>
  <c r="BK404" i="18"/>
  <c r="BA197" i="75"/>
  <c r="BA83" i="75"/>
  <c r="AM268" i="18"/>
  <c r="BK268" i="18"/>
  <c r="AI268" i="18"/>
  <c r="AM234" i="18"/>
  <c r="BK234" i="18"/>
  <c r="AI234" i="18"/>
  <c r="AI190" i="18"/>
  <c r="AL68" i="18"/>
  <c r="AH68" i="18"/>
  <c r="BA342" i="53"/>
  <c r="AI304" i="18"/>
  <c r="AM304" i="18"/>
  <c r="BK304" i="18"/>
  <c r="BJ258" i="18"/>
  <c r="U258" i="18"/>
  <c r="BJ253" i="18"/>
  <c r="U253" i="18"/>
  <c r="BJ271" i="18"/>
  <c r="U271" i="18"/>
  <c r="BJ250" i="18"/>
  <c r="U250" i="18"/>
  <c r="BJ273" i="18"/>
  <c r="U273" i="18"/>
  <c r="BJ247" i="18"/>
  <c r="U247" i="18"/>
  <c r="BJ252" i="18"/>
  <c r="U252" i="18"/>
  <c r="BJ251" i="18"/>
  <c r="U251" i="18"/>
  <c r="BJ245" i="18"/>
  <c r="U245" i="18"/>
  <c r="BJ267" i="18"/>
  <c r="U267" i="18"/>
  <c r="BJ264" i="18"/>
  <c r="U264" i="18"/>
  <c r="BJ249" i="18"/>
  <c r="U249" i="18"/>
  <c r="BJ270" i="18"/>
  <c r="U270" i="18"/>
  <c r="BJ266" i="18"/>
  <c r="U266" i="18"/>
  <c r="BJ272" i="18"/>
  <c r="U272" i="18"/>
  <c r="BJ269" i="18"/>
  <c r="U269" i="18"/>
  <c r="BJ274" i="18"/>
  <c r="U274" i="18"/>
  <c r="BJ263" i="18"/>
  <c r="U263" i="18"/>
  <c r="BJ261" i="18"/>
  <c r="U261" i="18"/>
  <c r="BJ248" i="18"/>
  <c r="U248" i="18"/>
  <c r="BJ254" i="18"/>
  <c r="U254" i="18"/>
  <c r="BJ256" i="18"/>
  <c r="U256" i="18"/>
  <c r="BJ259" i="18"/>
  <c r="U259" i="18"/>
  <c r="BJ255" i="18"/>
  <c r="U255" i="18"/>
  <c r="BJ246" i="18"/>
  <c r="U246" i="18"/>
  <c r="BJ262" i="18"/>
  <c r="U262" i="18"/>
  <c r="BJ257" i="18"/>
  <c r="U257" i="18"/>
  <c r="BJ260" i="18"/>
  <c r="U260" i="18"/>
  <c r="BJ265" i="18"/>
  <c r="U265" i="18"/>
  <c r="BJ268" i="18"/>
  <c r="U268" i="18"/>
  <c r="AN156" i="18"/>
  <c r="AM155" i="18"/>
  <c r="BK155" i="18"/>
  <c r="AI155" i="18"/>
  <c r="AN158" i="18"/>
  <c r="AN157" i="18"/>
  <c r="AN155" i="18"/>
  <c r="AM379" i="18"/>
  <c r="BK379" i="18"/>
  <c r="BL385" i="18"/>
  <c r="AO385" i="18"/>
  <c r="AI379" i="18"/>
  <c r="BL53" i="18"/>
  <c r="AO53" i="18"/>
  <c r="AN414" i="18"/>
  <c r="AN388" i="18"/>
  <c r="AN399" i="18"/>
  <c r="AN337" i="18"/>
  <c r="AN325" i="18"/>
  <c r="AM75" i="18"/>
  <c r="BK75" i="18"/>
  <c r="AI75" i="18"/>
  <c r="BA415" i="53"/>
  <c r="BA82" i="53"/>
  <c r="BA196" i="53"/>
  <c r="AI260" i="18"/>
  <c r="AM260" i="18"/>
  <c r="BK260" i="18"/>
  <c r="AM56" i="18"/>
  <c r="BK56" i="18"/>
  <c r="AI56" i="18"/>
  <c r="AI398" i="18"/>
  <c r="AM398" i="18"/>
  <c r="BK398" i="18"/>
  <c r="AM188" i="18"/>
  <c r="BK188" i="18"/>
  <c r="AI188" i="18"/>
  <c r="AI89" i="18"/>
  <c r="AM89" i="18"/>
  <c r="BK89" i="18"/>
  <c r="BA154" i="98"/>
  <c r="BA102" i="98"/>
  <c r="BA127" i="98"/>
  <c r="BA36" i="98"/>
  <c r="AN338" i="18"/>
  <c r="AM269" i="18"/>
  <c r="BK269" i="18"/>
  <c r="AI269" i="18"/>
  <c r="AN324" i="18"/>
  <c r="BA269" i="53"/>
  <c r="BL46" i="18"/>
  <c r="AO46" i="18"/>
  <c r="AN82" i="18"/>
  <c r="AN405" i="18"/>
  <c r="AN330" i="18"/>
  <c r="AN393" i="18"/>
  <c r="AN336" i="18"/>
  <c r="AM396" i="18"/>
  <c r="BK396" i="18"/>
  <c r="AI396" i="18"/>
  <c r="BA488" i="53"/>
  <c r="AI244" i="18"/>
  <c r="AM244" i="18"/>
  <c r="BK244" i="18"/>
  <c r="AM336" i="18"/>
  <c r="BK336" i="18"/>
  <c r="AI336" i="18"/>
  <c r="AN304" i="18"/>
  <c r="AN309" i="18"/>
  <c r="AN323" i="18"/>
  <c r="AM303" i="18"/>
  <c r="BK303" i="18"/>
  <c r="BL324" i="18"/>
  <c r="AO324" i="18"/>
  <c r="AN314" i="18"/>
  <c r="AN307" i="18"/>
  <c r="AN306" i="18"/>
  <c r="AN315" i="18"/>
  <c r="AN310" i="18"/>
  <c r="AN308" i="18"/>
  <c r="AN311" i="18"/>
  <c r="AN312" i="18"/>
  <c r="AN313" i="18"/>
  <c r="AN320" i="18"/>
  <c r="AI303" i="18"/>
  <c r="AN305" i="18"/>
  <c r="AN318" i="18"/>
  <c r="AN303" i="18"/>
  <c r="AN328" i="18"/>
  <c r="AN332" i="18"/>
  <c r="AI411" i="18"/>
  <c r="AM411" i="18"/>
  <c r="BK411" i="18"/>
  <c r="AI245" i="18"/>
  <c r="AM245" i="18"/>
  <c r="BK245" i="18"/>
  <c r="AM395" i="18"/>
  <c r="BK395" i="18"/>
  <c r="AI395" i="18"/>
  <c r="AM317" i="18"/>
  <c r="BK317" i="18"/>
  <c r="AI317" i="18"/>
  <c r="AN415" i="18"/>
  <c r="AN321" i="18"/>
  <c r="AN152" i="18"/>
  <c r="AM176" i="18"/>
  <c r="BK176" i="18"/>
  <c r="AI176" i="18"/>
  <c r="BL47" i="18"/>
  <c r="AO47" i="18"/>
  <c r="AN329" i="18"/>
  <c r="AN334" i="18"/>
  <c r="AN406" i="18"/>
  <c r="AI331" i="18"/>
  <c r="AN70" i="18"/>
  <c r="AN327" i="18"/>
  <c r="BJ339" i="18"/>
  <c r="U339" i="18"/>
  <c r="BJ343" i="18"/>
  <c r="U343" i="18"/>
  <c r="BJ338" i="18"/>
  <c r="U338" i="18"/>
  <c r="AN342" i="18"/>
  <c r="AN331" i="18"/>
  <c r="AM157" i="18"/>
  <c r="BK157" i="18"/>
  <c r="AI157" i="18"/>
  <c r="AN333" i="18"/>
  <c r="AM76" i="18"/>
  <c r="BK76" i="18"/>
  <c r="AI76" i="18"/>
  <c r="BL45" i="18"/>
  <c r="AO45" i="18"/>
  <c r="AN381" i="18"/>
  <c r="AN385" i="18"/>
  <c r="AN367" i="18"/>
  <c r="AN339" i="18"/>
  <c r="AN380" i="18"/>
  <c r="AN316" i="18"/>
  <c r="AN411" i="18"/>
  <c r="AN346" i="18"/>
  <c r="AN375" i="18"/>
  <c r="AM374" i="18"/>
  <c r="BK374" i="18"/>
  <c r="AI374" i="18"/>
  <c r="AN374" i="18"/>
  <c r="AI249" i="18"/>
  <c r="AM249" i="18"/>
  <c r="BK249" i="18"/>
  <c r="AI414" i="18"/>
  <c r="AM414" i="18"/>
  <c r="BK414" i="18"/>
  <c r="AM174" i="18"/>
  <c r="BK174" i="18"/>
  <c r="AI174" i="18"/>
  <c r="AN75" i="18"/>
  <c r="AN90" i="18"/>
  <c r="AN270" i="18"/>
  <c r="AN231" i="18"/>
  <c r="AN244" i="18"/>
  <c r="AN257" i="18"/>
  <c r="AN248" i="18"/>
  <c r="AN236" i="18"/>
  <c r="AN269" i="18"/>
  <c r="AN264" i="18"/>
  <c r="AN266" i="18"/>
  <c r="AN233" i="18"/>
  <c r="AN235" i="18"/>
  <c r="AN240" i="18"/>
  <c r="AN237" i="18"/>
  <c r="AN251" i="18"/>
  <c r="AN268" i="18"/>
  <c r="AN250" i="18"/>
  <c r="AN229" i="18"/>
  <c r="AN241" i="18"/>
  <c r="AN255" i="18"/>
  <c r="AN253" i="18"/>
  <c r="AN258" i="18"/>
  <c r="AN238" i="18"/>
  <c r="AN259" i="18"/>
  <c r="AN243" i="18"/>
  <c r="AN246" i="18"/>
  <c r="AN265" i="18"/>
  <c r="AN249" i="18"/>
  <c r="AN267" i="18"/>
  <c r="AN254" i="18"/>
  <c r="AN230" i="18"/>
  <c r="AN273" i="18"/>
  <c r="AN252" i="18"/>
  <c r="AN245" i="18"/>
  <c r="AN261" i="18"/>
  <c r="AN242" i="18"/>
  <c r="AN239" i="18"/>
  <c r="AN274" i="18"/>
  <c r="AN256" i="18"/>
  <c r="AM229" i="18"/>
  <c r="BK229" i="18"/>
  <c r="AN247" i="18"/>
  <c r="AN232" i="18"/>
  <c r="AN234" i="18"/>
  <c r="AN272" i="18"/>
  <c r="AN262" i="18"/>
  <c r="AI229" i="18"/>
  <c r="AN271" i="18"/>
  <c r="AN263" i="18"/>
  <c r="AN260" i="18"/>
  <c r="AI377" i="18"/>
  <c r="AN390" i="18"/>
  <c r="AN378" i="18"/>
  <c r="AM377" i="18"/>
  <c r="BK377" i="18"/>
  <c r="AN400" i="18"/>
  <c r="AN389" i="18"/>
  <c r="AN407" i="18"/>
  <c r="AN416" i="18"/>
  <c r="AN383" i="18"/>
  <c r="AN418" i="18"/>
  <c r="AN67" i="18"/>
  <c r="AN64" i="18"/>
  <c r="AN76" i="18"/>
  <c r="AN69" i="18"/>
  <c r="BL42" i="18"/>
  <c r="AO42" i="18"/>
  <c r="BL52" i="18"/>
  <c r="AO52" i="18"/>
  <c r="BL338" i="18"/>
  <c r="AO338" i="18"/>
  <c r="BL377" i="18"/>
  <c r="AO377" i="18"/>
  <c r="BL383" i="18"/>
  <c r="AO383" i="18"/>
  <c r="AN410" i="18"/>
  <c r="AN403" i="18"/>
  <c r="AM388" i="18"/>
  <c r="BK388" i="18"/>
  <c r="BL418" i="18"/>
  <c r="AO418" i="18"/>
  <c r="AI388" i="18"/>
  <c r="AN404" i="18"/>
  <c r="AN341" i="18"/>
  <c r="AM185" i="18"/>
  <c r="BK185" i="18"/>
  <c r="AI185" i="18"/>
  <c r="AN74" i="18"/>
  <c r="AN81" i="18"/>
  <c r="AN223" i="18"/>
  <c r="AN65" i="18"/>
  <c r="AN153" i="18"/>
  <c r="AN79" i="18"/>
  <c r="AI189" i="18"/>
  <c r="AM189" i="18"/>
  <c r="BK189" i="18"/>
  <c r="AN88" i="18"/>
  <c r="BL382" i="18"/>
  <c r="AO382" i="18"/>
  <c r="AN401" i="18"/>
  <c r="AN61" i="18"/>
  <c r="AN417" i="18"/>
  <c r="BL51" i="18"/>
  <c r="AO51" i="18"/>
  <c r="BL375" i="18"/>
  <c r="AO375" i="18"/>
  <c r="BL379" i="18"/>
  <c r="AO379" i="18"/>
  <c r="AN398" i="18"/>
  <c r="AN396" i="18"/>
  <c r="AN413" i="18"/>
  <c r="AN397" i="18"/>
  <c r="AN379" i="18"/>
  <c r="AN391" i="18"/>
  <c r="AN80" i="18"/>
  <c r="AN296" i="18"/>
  <c r="AN62" i="18"/>
  <c r="AN85" i="18"/>
  <c r="AN77" i="18"/>
  <c r="AN72" i="18"/>
  <c r="BJ203" i="18"/>
  <c r="U203" i="18"/>
  <c r="BJ202" i="18"/>
  <c r="U202" i="18"/>
  <c r="BJ196" i="18"/>
  <c r="U196" i="18"/>
  <c r="BJ197" i="18"/>
  <c r="U197" i="18"/>
  <c r="BJ195" i="18"/>
  <c r="U195" i="18"/>
  <c r="BJ199" i="18"/>
  <c r="U199" i="18"/>
  <c r="BJ201" i="18"/>
  <c r="U201" i="18"/>
  <c r="BJ198" i="18"/>
  <c r="U198" i="18"/>
  <c r="BJ193" i="18"/>
  <c r="U193" i="18"/>
  <c r="BJ200" i="18"/>
  <c r="U200" i="18"/>
  <c r="BJ194" i="18"/>
  <c r="U194" i="18"/>
  <c r="BL374" i="18"/>
  <c r="AO374" i="18"/>
  <c r="AI79" i="18"/>
  <c r="AM79" i="18"/>
  <c r="BK79" i="18"/>
  <c r="AN60" i="18"/>
  <c r="BL44" i="18"/>
  <c r="AO44" i="18"/>
  <c r="BL50" i="18"/>
  <c r="AO50" i="18"/>
  <c r="BL384" i="18"/>
  <c r="AO384" i="18"/>
  <c r="BL376" i="18"/>
  <c r="AO376" i="18"/>
  <c r="AI83" i="18"/>
  <c r="AM83" i="18"/>
  <c r="BK83" i="18"/>
  <c r="AN409" i="18"/>
  <c r="AN412" i="18"/>
  <c r="AM330" i="18"/>
  <c r="BK330" i="18"/>
  <c r="AN340" i="18"/>
  <c r="AN384" i="18"/>
  <c r="AI271" i="18"/>
  <c r="AM271" i="18"/>
  <c r="BK271" i="18"/>
  <c r="AN408" i="18"/>
  <c r="AN295" i="18"/>
  <c r="AN73" i="18"/>
  <c r="AN66" i="18"/>
  <c r="AN83" i="18"/>
  <c r="AN89" i="18"/>
  <c r="AN345" i="18"/>
  <c r="AI72" i="18"/>
  <c r="AM72" i="18"/>
  <c r="BK72" i="18"/>
  <c r="AN78" i="18"/>
  <c r="BL381" i="18"/>
  <c r="AO381" i="18"/>
  <c r="AI59" i="18"/>
  <c r="AM59" i="18"/>
  <c r="BK59" i="18"/>
  <c r="AN84" i="18"/>
  <c r="BL43" i="18"/>
  <c r="AO43" i="18"/>
  <c r="BL54" i="18"/>
  <c r="AO54" i="18"/>
  <c r="BL325" i="18"/>
  <c r="AO325" i="18"/>
  <c r="BL373" i="18"/>
  <c r="AO373" i="18"/>
  <c r="AN377" i="18"/>
  <c r="AM193" i="18"/>
  <c r="BK193" i="18"/>
  <c r="AI193" i="18"/>
  <c r="AN162" i="18"/>
  <c r="AN160" i="18"/>
  <c r="AN183" i="18"/>
  <c r="AN186" i="18"/>
  <c r="AN201" i="18"/>
  <c r="AN175" i="18"/>
  <c r="AM159" i="18"/>
  <c r="BK159" i="18"/>
  <c r="AN187" i="18"/>
  <c r="AN171" i="18"/>
  <c r="AN190" i="18"/>
  <c r="AN165" i="18"/>
  <c r="AN196" i="18"/>
  <c r="AN189" i="18"/>
  <c r="AN198" i="18"/>
  <c r="AN184" i="18"/>
  <c r="AN185" i="18"/>
  <c r="AN195" i="18"/>
  <c r="AN191" i="18"/>
  <c r="AN192" i="18"/>
  <c r="AN199" i="18"/>
  <c r="AN194" i="18"/>
  <c r="AN203" i="18"/>
  <c r="AN172" i="18"/>
  <c r="AN179" i="18"/>
  <c r="AN168" i="18"/>
  <c r="AN166" i="18"/>
  <c r="AN174" i="18"/>
  <c r="AN163" i="18"/>
  <c r="AI159" i="18"/>
  <c r="AN161" i="18"/>
  <c r="AN181" i="18"/>
  <c r="AN193" i="18"/>
  <c r="AN200" i="18"/>
  <c r="AN176" i="18"/>
  <c r="AN188" i="18"/>
  <c r="AN180" i="18"/>
  <c r="AN167" i="18"/>
  <c r="AN169" i="18"/>
  <c r="AN173" i="18"/>
  <c r="AN170" i="18"/>
  <c r="AN182" i="18"/>
  <c r="AN164" i="18"/>
  <c r="AN177" i="18"/>
  <c r="AN159" i="18"/>
  <c r="AN197" i="18"/>
  <c r="AN178" i="18"/>
  <c r="AN202" i="18"/>
  <c r="AN387" i="18"/>
  <c r="AN394" i="18"/>
  <c r="AM183" i="18"/>
  <c r="BK183" i="18"/>
  <c r="AI183" i="18"/>
  <c r="AN402" i="18"/>
  <c r="AN395" i="18"/>
  <c r="AN87" i="18"/>
  <c r="AN224" i="18"/>
  <c r="AN68" i="18"/>
  <c r="AN343" i="18"/>
  <c r="AI55" i="18"/>
  <c r="AM55" i="18"/>
  <c r="BK55" i="18"/>
  <c r="AN71" i="18"/>
  <c r="AN57" i="18"/>
  <c r="AN63" i="18"/>
  <c r="AN368" i="18"/>
  <c r="AN335" i="18"/>
  <c r="AI265" i="18"/>
  <c r="AM265" i="18"/>
  <c r="BK265" i="18"/>
  <c r="AM192" i="18"/>
  <c r="BK192" i="18"/>
  <c r="BA270" i="75"/>
  <c r="AI389" i="18"/>
  <c r="AM389" i="18"/>
  <c r="BK389" i="18"/>
  <c r="BA80" i="78"/>
  <c r="BA193" i="78"/>
  <c r="BA265" i="78"/>
  <c r="AV82" i="69"/>
  <c r="AV195" i="69"/>
  <c r="AM235" i="18"/>
  <c r="BK235" i="18"/>
  <c r="AI235" i="18"/>
  <c r="AI233" i="18"/>
  <c r="AM233" i="18"/>
  <c r="BK233" i="18"/>
  <c r="AI191" i="18"/>
  <c r="AM191" i="18"/>
  <c r="BK191" i="18"/>
  <c r="AI416" i="18"/>
  <c r="AM416" i="18"/>
  <c r="BK416" i="18"/>
  <c r="AM68" i="18"/>
  <c r="BK68" i="18"/>
  <c r="AI68" i="18"/>
  <c r="BA82" i="75"/>
  <c r="BA196" i="75"/>
  <c r="AV341" i="69"/>
  <c r="BA561" i="53"/>
  <c r="AV268" i="69"/>
  <c r="AM326" i="18"/>
  <c r="BK326" i="18"/>
  <c r="AI326" i="18"/>
  <c r="BA268" i="53"/>
  <c r="BL322" i="18"/>
  <c r="AO322" i="18"/>
  <c r="BL327" i="18"/>
  <c r="AO327" i="18"/>
  <c r="BL380" i="18"/>
  <c r="AO380" i="18"/>
  <c r="BA487" i="53"/>
  <c r="BL315" i="18"/>
  <c r="AO315" i="18"/>
  <c r="BL305" i="18"/>
  <c r="AO305" i="18"/>
  <c r="BL311" i="18"/>
  <c r="AO311" i="18"/>
  <c r="BL304" i="18"/>
  <c r="AO304" i="18"/>
  <c r="BL312" i="18"/>
  <c r="AO312" i="18"/>
  <c r="BL310" i="18"/>
  <c r="AO310" i="18"/>
  <c r="BL303" i="18"/>
  <c r="AO303" i="18"/>
  <c r="BL326" i="18"/>
  <c r="AO326" i="18"/>
  <c r="BL313" i="18"/>
  <c r="AO313" i="18"/>
  <c r="BL309" i="18"/>
  <c r="AO309" i="18"/>
  <c r="BL316" i="18"/>
  <c r="AO316" i="18"/>
  <c r="BL323" i="18"/>
  <c r="AO323" i="18"/>
  <c r="BL314" i="18"/>
  <c r="AO314" i="18"/>
  <c r="BL308" i="18"/>
  <c r="AO308" i="18"/>
  <c r="BL306" i="18"/>
  <c r="AO306" i="18"/>
  <c r="BL329" i="18"/>
  <c r="AO329" i="18"/>
  <c r="BL307" i="18"/>
  <c r="AO307" i="18"/>
  <c r="BL319" i="18"/>
  <c r="AO319" i="18"/>
  <c r="BL321" i="18"/>
  <c r="AO321" i="18"/>
  <c r="BL391" i="18"/>
  <c r="AO391" i="18"/>
  <c r="BL334" i="18"/>
  <c r="AO334" i="18"/>
  <c r="BA81" i="53"/>
  <c r="BA195" i="53"/>
  <c r="BL390" i="18"/>
  <c r="AO390" i="18"/>
  <c r="BL386" i="18"/>
  <c r="AO386" i="18"/>
  <c r="BA560" i="53"/>
  <c r="BA414" i="53"/>
  <c r="BL387" i="18"/>
  <c r="AO387" i="18"/>
  <c r="BL328" i="18"/>
  <c r="AO328" i="18"/>
  <c r="BL317" i="18"/>
  <c r="AO317" i="18"/>
  <c r="BL318" i="18"/>
  <c r="AO318" i="18"/>
  <c r="BL320" i="18"/>
  <c r="AO320" i="18"/>
  <c r="BA341" i="53"/>
  <c r="BA101" i="98"/>
  <c r="BA126" i="98"/>
  <c r="BA35" i="98"/>
  <c r="BA153" i="98"/>
  <c r="BL156" i="18"/>
  <c r="AO156" i="18"/>
  <c r="BL155" i="18"/>
  <c r="AO155" i="18"/>
  <c r="BL158" i="18"/>
  <c r="AO158" i="18"/>
  <c r="BL157" i="18"/>
  <c r="AO157" i="18"/>
  <c r="BL60" i="18"/>
  <c r="AO60" i="18"/>
  <c r="BL71" i="18"/>
  <c r="AO71" i="18"/>
  <c r="BL83" i="18"/>
  <c r="AO83" i="18"/>
  <c r="BL67" i="18"/>
  <c r="AO67" i="18"/>
  <c r="BL72" i="18"/>
  <c r="AO72" i="18"/>
  <c r="BL59" i="18"/>
  <c r="AO59" i="18"/>
  <c r="BL74" i="18"/>
  <c r="AO74" i="18"/>
  <c r="BL62" i="18"/>
  <c r="AO62" i="18"/>
  <c r="BL61" i="18"/>
  <c r="AO61" i="18"/>
  <c r="BL85" i="18"/>
  <c r="AO85" i="18"/>
  <c r="BL75" i="18"/>
  <c r="AO75" i="18"/>
  <c r="BL84" i="18"/>
  <c r="AO84" i="18"/>
  <c r="BL88" i="18"/>
  <c r="AO88" i="18"/>
  <c r="BL77" i="18"/>
  <c r="AO77" i="18"/>
  <c r="BL90" i="18"/>
  <c r="AO90" i="18"/>
  <c r="BL82" i="18"/>
  <c r="AO82" i="18"/>
  <c r="BL86" i="18"/>
  <c r="AO86" i="18"/>
  <c r="BL87" i="18"/>
  <c r="AO87" i="18"/>
  <c r="BL79" i="18"/>
  <c r="AO79" i="18"/>
  <c r="BL81" i="18"/>
  <c r="AO81" i="18"/>
  <c r="BL392" i="18"/>
  <c r="AO392" i="18"/>
  <c r="BL400" i="18"/>
  <c r="AO400" i="18"/>
  <c r="BL69" i="18"/>
  <c r="AO69" i="18"/>
  <c r="BL342" i="18"/>
  <c r="AO342" i="18"/>
  <c r="BL64" i="18"/>
  <c r="AO64" i="18"/>
  <c r="BL65" i="18"/>
  <c r="AO65" i="18"/>
  <c r="BL408" i="18"/>
  <c r="AO408" i="18"/>
  <c r="BL394" i="18"/>
  <c r="AO394" i="18"/>
  <c r="BL388" i="18"/>
  <c r="AO388" i="18"/>
  <c r="BL66" i="18"/>
  <c r="AO66" i="18"/>
  <c r="BL414" i="18"/>
  <c r="AO414" i="18"/>
  <c r="BL378" i="18"/>
  <c r="AO378" i="18"/>
  <c r="BL406" i="18"/>
  <c r="AO406" i="18"/>
  <c r="BL395" i="18"/>
  <c r="AO395" i="18"/>
  <c r="BL412" i="18"/>
  <c r="AO412" i="18"/>
  <c r="BL417" i="18"/>
  <c r="AO417" i="18"/>
  <c r="BL410" i="18"/>
  <c r="AO410" i="18"/>
  <c r="BL413" i="18"/>
  <c r="AO413" i="18"/>
  <c r="BL389" i="18"/>
  <c r="AO389" i="18"/>
  <c r="BL393" i="18"/>
  <c r="AO393" i="18"/>
  <c r="BL231" i="18"/>
  <c r="AO231" i="18"/>
  <c r="BL270" i="18"/>
  <c r="AO270" i="18"/>
  <c r="BL248" i="18"/>
  <c r="AO248" i="18"/>
  <c r="BL269" i="18"/>
  <c r="AO269" i="18"/>
  <c r="BL267" i="18"/>
  <c r="AO267" i="18"/>
  <c r="BL258" i="18"/>
  <c r="AO258" i="18"/>
  <c r="BL272" i="18"/>
  <c r="AO272" i="18"/>
  <c r="BL264" i="18"/>
  <c r="AO264" i="18"/>
  <c r="BL273" i="18"/>
  <c r="AO273" i="18"/>
  <c r="BL232" i="18"/>
  <c r="AO232" i="18"/>
  <c r="BL274" i="18"/>
  <c r="AO274" i="18"/>
  <c r="BL259" i="18"/>
  <c r="AO259" i="18"/>
  <c r="BL237" i="18"/>
  <c r="AO237" i="18"/>
  <c r="BL271" i="18"/>
  <c r="AO271" i="18"/>
  <c r="BL241" i="18"/>
  <c r="AO241" i="18"/>
  <c r="BL261" i="18"/>
  <c r="AO261" i="18"/>
  <c r="BL263" i="18"/>
  <c r="AO263" i="18"/>
  <c r="BL255" i="18"/>
  <c r="AO255" i="18"/>
  <c r="BL247" i="18"/>
  <c r="AO247" i="18"/>
  <c r="BL243" i="18"/>
  <c r="AO243" i="18"/>
  <c r="BL245" i="18"/>
  <c r="AO245" i="18"/>
  <c r="BL265" i="18"/>
  <c r="AO265" i="18"/>
  <c r="BL240" i="18"/>
  <c r="AO240" i="18"/>
  <c r="BL257" i="18"/>
  <c r="AO257" i="18"/>
  <c r="BL252" i="18"/>
  <c r="AO252" i="18"/>
  <c r="BL253" i="18"/>
  <c r="AO253" i="18"/>
  <c r="BL260" i="18"/>
  <c r="AO260" i="18"/>
  <c r="BL235" i="18"/>
  <c r="AO235" i="18"/>
  <c r="BL249" i="18"/>
  <c r="AO249" i="18"/>
  <c r="BL230" i="18"/>
  <c r="AO230" i="18"/>
  <c r="BL246" i="18"/>
  <c r="AO246" i="18"/>
  <c r="BL239" i="18"/>
  <c r="AO239" i="18"/>
  <c r="BL234" i="18"/>
  <c r="AO234" i="18"/>
  <c r="BL229" i="18"/>
  <c r="AO229" i="18"/>
  <c r="BL254" i="18"/>
  <c r="AO254" i="18"/>
  <c r="BL250" i="18"/>
  <c r="AO250" i="18"/>
  <c r="BL262" i="18"/>
  <c r="AO262" i="18"/>
  <c r="BL236" i="18"/>
  <c r="AO236" i="18"/>
  <c r="BL268" i="18"/>
  <c r="AO268" i="18"/>
  <c r="BL266" i="18"/>
  <c r="AO266" i="18"/>
  <c r="BL242" i="18"/>
  <c r="AO242" i="18"/>
  <c r="BL251" i="18"/>
  <c r="AO251" i="18"/>
  <c r="BL233" i="18"/>
  <c r="AO233" i="18"/>
  <c r="BL244" i="18"/>
  <c r="AO244" i="18"/>
  <c r="BL256" i="18"/>
  <c r="AO256" i="18"/>
  <c r="BL238" i="18"/>
  <c r="AO238" i="18"/>
  <c r="BL68" i="18"/>
  <c r="AO68" i="18"/>
  <c r="BL78" i="18"/>
  <c r="AO78" i="18"/>
  <c r="BL411" i="18"/>
  <c r="AO411" i="18"/>
  <c r="BL89" i="18"/>
  <c r="AO89" i="18"/>
  <c r="BL332" i="18"/>
  <c r="AO332" i="18"/>
  <c r="BL58" i="18"/>
  <c r="AO58" i="18"/>
  <c r="BL397" i="18"/>
  <c r="AO397" i="18"/>
  <c r="BL403" i="18"/>
  <c r="AO403" i="18"/>
  <c r="BL415" i="18"/>
  <c r="AO415" i="18"/>
  <c r="BL55" i="18"/>
  <c r="AO55" i="18"/>
  <c r="BL73" i="18"/>
  <c r="AO73" i="18"/>
  <c r="BL76" i="18"/>
  <c r="AO76" i="18"/>
  <c r="BL57" i="18"/>
  <c r="AO57" i="18"/>
  <c r="BL56" i="18"/>
  <c r="AO56" i="18"/>
  <c r="BL335" i="18"/>
  <c r="AO335" i="18"/>
  <c r="BL331" i="18"/>
  <c r="AO331" i="18"/>
  <c r="BL330" i="18"/>
  <c r="AO330" i="18"/>
  <c r="BL340" i="18"/>
  <c r="AO340" i="18"/>
  <c r="BL336" i="18"/>
  <c r="AO336" i="18"/>
  <c r="BL345" i="18"/>
  <c r="AO345" i="18"/>
  <c r="BL339" i="18"/>
  <c r="AO339" i="18"/>
  <c r="BL337" i="18"/>
  <c r="AO337" i="18"/>
  <c r="BL405" i="18"/>
  <c r="AO405" i="18"/>
  <c r="BL416" i="18"/>
  <c r="AO416" i="18"/>
  <c r="BL401" i="18"/>
  <c r="AO401" i="18"/>
  <c r="BL409" i="18"/>
  <c r="AO409" i="18"/>
  <c r="BL161" i="18"/>
  <c r="AO161" i="18"/>
  <c r="BL164" i="18"/>
  <c r="AO164" i="18"/>
  <c r="BL203" i="18"/>
  <c r="AO203" i="18"/>
  <c r="BL195" i="18"/>
  <c r="AO195" i="18"/>
  <c r="BL168" i="18"/>
  <c r="AO168" i="18"/>
  <c r="BL184" i="18"/>
  <c r="AO184" i="18"/>
  <c r="BL163" i="18"/>
  <c r="AO163" i="18"/>
  <c r="BL182" i="18"/>
  <c r="AO182" i="18"/>
  <c r="BL183" i="18"/>
  <c r="AO183" i="18"/>
  <c r="BL159" i="18"/>
  <c r="AO159" i="18"/>
  <c r="BL188" i="18"/>
  <c r="AO188" i="18"/>
  <c r="BL162" i="18"/>
  <c r="AO162" i="18"/>
  <c r="BL176" i="18"/>
  <c r="AO176" i="18"/>
  <c r="BL181" i="18"/>
  <c r="AO181" i="18"/>
  <c r="BL199" i="18"/>
  <c r="AO199" i="18"/>
  <c r="BL201" i="18"/>
  <c r="AO201" i="18"/>
  <c r="BL192" i="18"/>
  <c r="AO192" i="18"/>
  <c r="BL169" i="18"/>
  <c r="AO169" i="18"/>
  <c r="BL185" i="18"/>
  <c r="AO185" i="18"/>
  <c r="BL197" i="18"/>
  <c r="AO197" i="18"/>
  <c r="BL173" i="18"/>
  <c r="AO173" i="18"/>
  <c r="BL193" i="18"/>
  <c r="AO193" i="18"/>
  <c r="BL174" i="18"/>
  <c r="AO174" i="18"/>
  <c r="BL177" i="18"/>
  <c r="AO177" i="18"/>
  <c r="BL165" i="18"/>
  <c r="AO165" i="18"/>
  <c r="BL180" i="18"/>
  <c r="AO180" i="18"/>
  <c r="BL202" i="18"/>
  <c r="AO202" i="18"/>
  <c r="BL198" i="18"/>
  <c r="AO198" i="18"/>
  <c r="BL189" i="18"/>
  <c r="AO189" i="18"/>
  <c r="BL160" i="18"/>
  <c r="AO160" i="18"/>
  <c r="BL200" i="18"/>
  <c r="AO200" i="18"/>
  <c r="BL170" i="18"/>
  <c r="AO170" i="18"/>
  <c r="BL175" i="18"/>
  <c r="AO175" i="18"/>
  <c r="BL186" i="18"/>
  <c r="AO186" i="18"/>
  <c r="BL167" i="18"/>
  <c r="AO167" i="18"/>
  <c r="BL172" i="18"/>
  <c r="AO172" i="18"/>
  <c r="BL178" i="18"/>
  <c r="AO178" i="18"/>
  <c r="BL194" i="18"/>
  <c r="AO194" i="18"/>
  <c r="BL179" i="18"/>
  <c r="AO179" i="18"/>
  <c r="BL187" i="18"/>
  <c r="AO187" i="18"/>
  <c r="BL190" i="18"/>
  <c r="AO190" i="18"/>
  <c r="BL196" i="18"/>
  <c r="AO196" i="18"/>
  <c r="BL171" i="18"/>
  <c r="AO171" i="18"/>
  <c r="BL166" i="18"/>
  <c r="AO166" i="18"/>
  <c r="BL191" i="18"/>
  <c r="AO191" i="18"/>
  <c r="BL404" i="18"/>
  <c r="AO404" i="18"/>
  <c r="BL341" i="18"/>
  <c r="AO341" i="18"/>
  <c r="BL343" i="18"/>
  <c r="AO343" i="18"/>
  <c r="BL333" i="18"/>
  <c r="AO333" i="18"/>
  <c r="BL70" i="18"/>
  <c r="AO70" i="18"/>
  <c r="BL80" i="18"/>
  <c r="AO80" i="18"/>
  <c r="BL402" i="18"/>
  <c r="AO402" i="18"/>
  <c r="BL398" i="18"/>
  <c r="AO398" i="18"/>
  <c r="BL399" i="18"/>
  <c r="AO399" i="18"/>
  <c r="BL407" i="18"/>
  <c r="AO407" i="18"/>
  <c r="BL63" i="18"/>
  <c r="AO63" i="18"/>
  <c r="BL346" i="18"/>
  <c r="AO346" i="18"/>
  <c r="BL396" i="18"/>
  <c r="AO396" i="18"/>
  <c r="BL344" i="18"/>
  <c r="AO344" i="18"/>
  <c r="BA264" i="78"/>
  <c r="BA79" i="78"/>
  <c r="BA192" i="78"/>
  <c r="AV267" i="69"/>
  <c r="AV340" i="69"/>
  <c r="AV81" i="69"/>
  <c r="AV194" i="69"/>
  <c r="BA269" i="75"/>
  <c r="BA81" i="75"/>
  <c r="BA195" i="75"/>
  <c r="BA194" i="53"/>
  <c r="BA80" i="53"/>
  <c r="BA413" i="53"/>
  <c r="BA340" i="53"/>
  <c r="BA125" i="98"/>
  <c r="BA34" i="98"/>
  <c r="BA100" i="98"/>
  <c r="BA152" i="98"/>
  <c r="BA486" i="53"/>
  <c r="BA267" i="53"/>
  <c r="BA559" i="53"/>
  <c r="AV266" i="69"/>
  <c r="BA268" i="75"/>
  <c r="AV193" i="69"/>
  <c r="AV80" i="69"/>
  <c r="BA194" i="75"/>
  <c r="BA80" i="75"/>
  <c r="AV339" i="69"/>
  <c r="BA191" i="78"/>
  <c r="BA263" i="78"/>
  <c r="BA78" i="78"/>
  <c r="BA339" i="53"/>
  <c r="BA485" i="53"/>
  <c r="BA558" i="53"/>
  <c r="BA33" i="98"/>
  <c r="BA99" i="98"/>
  <c r="BA151" i="98"/>
  <c r="BA124" i="98"/>
  <c r="BA79" i="53"/>
  <c r="BA193" i="53"/>
  <c r="BA412" i="53"/>
  <c r="BA266" i="53"/>
  <c r="BA193" i="75"/>
  <c r="BA79" i="75"/>
  <c r="BA262" i="78"/>
  <c r="BA190" i="78"/>
  <c r="BA77" i="78"/>
  <c r="BA267" i="75"/>
  <c r="AV79" i="69"/>
  <c r="AV192" i="69"/>
  <c r="AV338" i="69"/>
  <c r="AV265" i="69"/>
  <c r="BA338" i="53"/>
  <c r="BA557" i="53"/>
  <c r="BA78" i="53"/>
  <c r="BA192" i="53"/>
  <c r="BA150" i="98"/>
  <c r="BA98" i="98"/>
  <c r="BA123" i="98"/>
  <c r="BA32" i="98"/>
  <c r="BA484" i="53"/>
  <c r="BA411" i="53"/>
  <c r="BA265" i="53"/>
  <c r="BA78" i="75"/>
  <c r="BA192" i="75"/>
  <c r="BA266" i="75"/>
  <c r="AV264" i="69"/>
  <c r="AV78" i="69"/>
  <c r="AV191" i="69"/>
  <c r="BA189" i="78"/>
  <c r="BA76" i="78"/>
  <c r="BA261" i="78"/>
  <c r="AV337" i="69"/>
  <c r="BA191" i="53"/>
  <c r="BA77" i="53"/>
  <c r="BA149" i="98"/>
  <c r="BA97" i="98"/>
  <c r="BA31" i="98"/>
  <c r="BA122" i="98"/>
  <c r="BA337" i="53"/>
  <c r="BA556" i="53"/>
  <c r="BA410" i="53"/>
  <c r="BA483" i="53"/>
  <c r="BA264" i="53"/>
  <c r="BA188" i="78"/>
  <c r="BA75" i="78"/>
  <c r="BA260" i="78"/>
  <c r="AV263" i="69"/>
  <c r="AV336" i="69"/>
  <c r="BA265" i="75"/>
  <c r="BA77" i="75"/>
  <c r="BA191" i="75"/>
  <c r="AV77" i="69"/>
  <c r="AV190" i="69"/>
  <c r="BA336" i="53"/>
  <c r="BA190" i="53"/>
  <c r="BA76" i="53"/>
  <c r="BA482" i="53"/>
  <c r="BA263" i="53"/>
  <c r="BA96" i="98"/>
  <c r="BA30" i="98"/>
  <c r="BA148" i="98"/>
  <c r="BA121" i="98"/>
  <c r="BA409" i="53"/>
  <c r="BA555" i="53"/>
  <c r="AV262" i="69"/>
  <c r="BA264" i="75"/>
  <c r="AV335" i="69"/>
  <c r="BA74" i="78"/>
  <c r="BA259" i="78"/>
  <c r="BA187" i="78"/>
  <c r="AV76" i="69"/>
  <c r="AV189" i="69"/>
  <c r="BA76" i="75"/>
  <c r="BA190" i="75"/>
  <c r="BA554" i="53"/>
  <c r="BA408" i="53"/>
  <c r="BA147" i="98"/>
  <c r="BA29" i="98"/>
  <c r="BA95" i="98"/>
  <c r="BA120" i="98"/>
  <c r="BA481" i="53"/>
  <c r="BA189" i="53"/>
  <c r="BA75" i="53"/>
  <c r="BA335" i="53"/>
  <c r="BA262" i="53"/>
  <c r="AV188" i="69"/>
  <c r="AV75" i="69"/>
  <c r="AV334" i="69"/>
  <c r="BA75" i="75"/>
  <c r="BA189" i="75"/>
  <c r="AV261" i="69"/>
  <c r="BA263" i="75"/>
  <c r="BA186" i="78"/>
  <c r="BA73" i="78"/>
  <c r="BA258" i="78"/>
  <c r="BA261" i="53"/>
  <c r="BA334" i="53"/>
  <c r="BA188" i="53"/>
  <c r="BA74" i="53"/>
  <c r="BA553" i="53"/>
  <c r="BA94" i="98"/>
  <c r="BA28" i="98"/>
  <c r="BA119" i="98"/>
  <c r="BA146" i="98"/>
  <c r="BA480" i="53"/>
  <c r="BA407" i="53"/>
  <c r="BA188" i="75"/>
  <c r="BA74" i="75"/>
  <c r="AV260" i="69"/>
  <c r="BA72" i="78"/>
  <c r="BA257" i="78"/>
  <c r="BA185" i="78"/>
  <c r="AV333" i="69"/>
  <c r="BA262" i="75"/>
  <c r="AV187" i="69"/>
  <c r="AV74" i="69"/>
  <c r="BA333" i="53"/>
  <c r="BA479" i="53"/>
  <c r="BA73" i="53"/>
  <c r="BA187" i="53"/>
  <c r="BA93" i="98"/>
  <c r="BA145" i="98"/>
  <c r="BA118" i="98"/>
  <c r="BA552" i="53"/>
  <c r="BA260" i="53"/>
  <c r="BA406" i="53"/>
  <c r="AV259" i="69"/>
  <c r="BA71" i="78"/>
  <c r="BA256" i="78"/>
  <c r="BA184" i="78"/>
  <c r="AV332" i="69"/>
  <c r="BA73" i="75"/>
  <c r="BA187" i="75"/>
  <c r="BA261" i="75"/>
  <c r="AV73" i="69"/>
  <c r="AV186" i="69"/>
  <c r="BA478" i="53"/>
  <c r="BA332" i="53"/>
  <c r="BA259" i="53"/>
  <c r="BA186" i="53"/>
  <c r="BA72" i="53"/>
  <c r="BA551" i="53"/>
  <c r="BA405" i="53"/>
  <c r="AV258" i="69"/>
  <c r="BA70" i="78"/>
  <c r="BA183" i="78"/>
  <c r="BA255" i="78"/>
  <c r="AV331" i="69"/>
  <c r="BA260" i="75"/>
  <c r="BA72" i="75"/>
  <c r="BA186" i="75"/>
  <c r="AV72" i="69"/>
  <c r="AV185" i="69"/>
  <c r="BA331" i="53"/>
  <c r="BA477" i="53"/>
  <c r="BA185" i="53"/>
  <c r="BA71" i="53"/>
  <c r="BA258" i="53"/>
  <c r="BA404" i="53"/>
  <c r="BA550" i="53"/>
  <c r="BA259" i="75"/>
  <c r="BA69" i="78"/>
  <c r="BA254" i="78"/>
  <c r="BA182" i="78"/>
  <c r="AV257" i="69"/>
  <c r="BA185" i="75"/>
  <c r="BA71" i="75"/>
  <c r="AV184" i="69"/>
  <c r="AV71" i="69"/>
  <c r="AV330" i="69"/>
  <c r="BA476" i="53"/>
  <c r="BA257" i="53"/>
  <c r="BA549" i="53"/>
  <c r="BA70" i="53"/>
  <c r="BA184" i="53"/>
  <c r="BA403" i="53"/>
  <c r="BA330" i="53"/>
  <c r="BA258" i="75"/>
  <c r="AV256" i="69"/>
  <c r="BA181" i="78"/>
  <c r="BA68" i="78"/>
  <c r="BA253" i="78"/>
  <c r="AV70" i="69"/>
  <c r="AV183" i="69"/>
  <c r="BA70" i="75"/>
  <c r="BA184" i="75"/>
  <c r="AV329" i="69"/>
  <c r="BA475" i="53"/>
  <c r="BA183" i="53"/>
  <c r="BA69" i="53"/>
  <c r="BA329" i="53"/>
  <c r="BA402" i="53"/>
  <c r="BA548" i="53"/>
  <c r="BA256" i="53"/>
  <c r="AV255" i="69"/>
  <c r="AV328" i="69"/>
  <c r="BA69" i="75"/>
  <c r="BA183" i="75"/>
  <c r="BA252" i="78"/>
  <c r="BA67" i="78"/>
  <c r="BA180" i="78"/>
  <c r="BA257" i="75"/>
  <c r="AV69" i="69"/>
  <c r="AV182" i="69"/>
  <c r="BA401" i="53"/>
  <c r="BA547" i="53"/>
  <c r="BA328" i="53"/>
  <c r="BA255" i="53"/>
  <c r="BA68" i="53"/>
  <c r="BA182" i="53"/>
  <c r="BA474" i="53"/>
  <c r="AV254" i="69"/>
  <c r="AV68" i="69"/>
  <c r="AV181" i="69"/>
  <c r="BA256" i="75"/>
  <c r="AV327" i="69"/>
  <c r="BA66" i="78"/>
  <c r="BA251" i="78"/>
  <c r="BA179" i="78"/>
  <c r="BA182" i="75"/>
  <c r="BA68" i="75"/>
  <c r="BA67" i="53"/>
  <c r="BA181" i="53"/>
  <c r="BA546" i="53"/>
  <c r="BA400" i="53"/>
  <c r="BA473" i="53"/>
  <c r="BA254" i="53"/>
  <c r="BA327" i="53"/>
  <c r="BA255" i="75"/>
  <c r="AV253" i="69"/>
  <c r="BA67" i="75"/>
  <c r="BA181" i="75"/>
  <c r="BA178" i="78"/>
  <c r="BA250" i="78"/>
  <c r="BA65" i="78"/>
  <c r="AV180" i="69"/>
  <c r="AV67" i="69"/>
  <c r="AV326" i="69"/>
  <c r="BA545" i="53"/>
  <c r="BA326" i="53"/>
  <c r="BA472" i="53"/>
  <c r="BA180" i="53"/>
  <c r="BA66" i="53"/>
  <c r="BA399" i="53"/>
  <c r="BA253" i="53"/>
  <c r="AV325" i="69"/>
  <c r="BA64" i="78"/>
  <c r="BA249" i="78"/>
  <c r="BA177" i="78"/>
  <c r="AV66" i="69"/>
  <c r="AV179" i="69"/>
  <c r="AV252" i="69"/>
  <c r="BA180" i="75"/>
  <c r="BA66" i="75"/>
  <c r="BA254" i="75"/>
  <c r="BA252" i="53"/>
  <c r="BA325" i="53"/>
  <c r="BA471" i="53"/>
  <c r="BA398" i="53"/>
  <c r="BA65" i="53"/>
  <c r="BA179" i="53"/>
  <c r="BA544" i="53"/>
  <c r="AV251" i="69"/>
  <c r="BA63" i="78"/>
  <c r="AV324" i="69"/>
  <c r="AV65" i="69"/>
  <c r="AV178" i="69"/>
  <c r="BA248" i="78"/>
  <c r="BA253" i="75"/>
  <c r="BA179" i="75"/>
  <c r="BA65" i="75"/>
  <c r="BA176" i="78"/>
  <c r="BA543" i="53"/>
  <c r="BA251" i="53"/>
  <c r="BA324" i="53"/>
  <c r="BA64" i="53"/>
  <c r="BA178" i="53"/>
  <c r="BA397" i="53"/>
  <c r="BA470" i="53"/>
  <c r="BA178" i="75"/>
  <c r="BA64" i="75"/>
  <c r="BA247" i="78"/>
  <c r="BA175" i="78"/>
  <c r="BA252" i="75"/>
  <c r="AV250" i="69"/>
  <c r="AV323" i="69"/>
  <c r="AV64" i="69"/>
  <c r="AV177" i="69"/>
  <c r="BA62" i="78"/>
  <c r="BA177" i="53"/>
  <c r="BA63" i="53"/>
  <c r="BA469" i="53"/>
  <c r="BA396" i="53"/>
  <c r="BA323" i="53"/>
  <c r="BA542" i="53"/>
  <c r="BA250" i="53"/>
  <c r="BA61" i="78"/>
  <c r="AV176" i="69"/>
  <c r="AV63" i="69"/>
  <c r="AV249" i="69"/>
  <c r="BA177" i="75"/>
  <c r="BA63" i="75"/>
  <c r="BA174" i="78"/>
  <c r="BA251" i="75"/>
  <c r="BA246" i="78"/>
  <c r="AV322" i="69"/>
  <c r="BA249" i="53"/>
  <c r="BA541" i="53"/>
  <c r="BA468" i="53"/>
  <c r="BA322" i="53"/>
  <c r="BA395" i="53"/>
  <c r="BA62" i="53"/>
  <c r="BA176" i="53"/>
  <c r="BA60" i="78"/>
  <c r="BA245" i="78"/>
  <c r="BA173" i="78"/>
  <c r="BA250" i="75"/>
  <c r="AV248" i="69"/>
  <c r="BA176" i="75"/>
  <c r="BA62" i="75"/>
  <c r="AV175" i="69"/>
  <c r="AV62" i="69"/>
  <c r="AV321" i="69"/>
  <c r="BA61" i="53"/>
  <c r="BA175" i="53"/>
  <c r="BA540" i="53"/>
  <c r="BA321" i="53"/>
  <c r="BA467" i="53"/>
  <c r="BA394" i="53"/>
  <c r="BA248" i="53"/>
  <c r="AV61" i="69"/>
  <c r="AV174" i="69"/>
  <c r="BA172" i="78"/>
  <c r="BA59" i="78"/>
  <c r="AV247" i="69"/>
  <c r="BA61" i="75"/>
  <c r="BA175" i="75"/>
  <c r="AV320" i="69"/>
  <c r="BA249" i="75"/>
  <c r="BA244" i="78"/>
  <c r="BA393" i="53"/>
  <c r="BA539" i="53"/>
  <c r="BA174" i="53"/>
  <c r="BA60" i="53"/>
  <c r="BA320" i="53"/>
  <c r="BA466" i="53"/>
  <c r="BA247" i="53"/>
  <c r="BA243" i="78"/>
  <c r="BA171" i="78"/>
  <c r="BA248" i="75"/>
  <c r="AV246" i="69"/>
  <c r="BA60" i="75"/>
  <c r="BA174" i="75"/>
  <c r="AV60" i="69"/>
  <c r="AV173" i="69"/>
  <c r="AV319" i="69"/>
  <c r="BA58" i="78"/>
  <c r="BA173" i="53"/>
  <c r="BA59" i="53"/>
  <c r="BA465" i="53"/>
  <c r="BA538" i="53"/>
  <c r="BA319" i="53"/>
  <c r="BA392" i="53"/>
  <c r="BA246" i="53"/>
  <c r="BA57" i="78"/>
  <c r="BA59" i="75"/>
  <c r="BA173" i="75"/>
  <c r="BA170" i="78"/>
  <c r="BA242" i="78"/>
  <c r="AV245" i="69"/>
  <c r="AV59" i="69"/>
  <c r="AV172" i="69"/>
  <c r="BA247" i="75"/>
  <c r="AV318" i="69"/>
  <c r="BA58" i="53"/>
  <c r="BA172" i="53"/>
  <c r="BA318" i="53"/>
  <c r="BA245" i="53"/>
  <c r="BA391" i="53"/>
  <c r="BA537" i="53"/>
  <c r="BA464" i="53"/>
  <c r="BA169" i="78"/>
  <c r="BA56" i="78"/>
  <c r="BA246" i="75"/>
  <c r="BA58" i="75"/>
  <c r="BA172" i="75"/>
  <c r="AV244" i="69"/>
  <c r="AV171" i="69"/>
  <c r="AV58" i="69"/>
  <c r="AV317" i="69"/>
  <c r="BA241" i="78"/>
  <c r="BA536" i="53"/>
  <c r="BA463" i="53"/>
  <c r="BA317" i="53"/>
  <c r="BA390" i="53"/>
  <c r="BA244" i="53"/>
  <c r="BA171" i="53"/>
  <c r="BA57" i="53"/>
  <c r="AV57" i="69"/>
  <c r="AV170" i="69"/>
  <c r="BA240" i="78"/>
  <c r="AV243" i="69"/>
  <c r="BA55" i="78"/>
  <c r="BA245" i="75"/>
  <c r="BA57" i="75"/>
  <c r="BA171" i="75"/>
  <c r="BA168" i="78"/>
  <c r="AV316" i="69"/>
  <c r="BA56" i="53"/>
  <c r="BA170" i="53"/>
  <c r="BA243" i="53"/>
  <c r="BA316" i="53"/>
  <c r="BA462" i="53"/>
  <c r="BA389" i="53"/>
  <c r="BA535" i="53"/>
  <c r="BA244" i="75"/>
  <c r="AV315" i="69"/>
  <c r="AV56" i="69"/>
  <c r="AV169" i="69"/>
  <c r="AV242" i="69"/>
  <c r="BA56" i="75"/>
  <c r="BA170" i="75"/>
  <c r="BA167" i="78"/>
  <c r="BA54" i="78"/>
  <c r="BA239" i="78"/>
  <c r="BA461" i="53"/>
  <c r="BA534" i="53"/>
  <c r="BA388" i="53"/>
  <c r="BA315" i="53"/>
  <c r="BA242" i="53"/>
  <c r="BA55" i="53"/>
  <c r="BA169" i="53"/>
  <c r="AV55" i="69"/>
  <c r="AV168" i="69"/>
  <c r="BA55" i="75"/>
  <c r="BA169" i="75"/>
  <c r="BA238" i="78"/>
  <c r="AV314" i="69"/>
  <c r="BA243" i="75"/>
  <c r="BA53" i="78"/>
  <c r="AV241" i="69"/>
  <c r="BA166" i="78"/>
  <c r="BA241" i="53"/>
  <c r="BA54" i="53"/>
  <c r="BA168" i="53"/>
  <c r="BA314" i="53"/>
  <c r="BA387" i="53"/>
  <c r="BA460" i="53"/>
  <c r="BA533" i="53"/>
  <c r="BA165" i="78"/>
  <c r="BA237" i="78"/>
  <c r="BA242" i="75"/>
  <c r="BA168" i="75"/>
  <c r="BA54" i="75"/>
  <c r="BA52" i="78"/>
  <c r="AV313" i="69"/>
  <c r="AV54" i="69"/>
  <c r="AV167" i="69"/>
  <c r="AV240" i="69"/>
  <c r="BA532" i="53"/>
  <c r="BA459" i="53"/>
  <c r="BA386" i="53"/>
  <c r="BA240" i="53"/>
  <c r="BA53" i="53"/>
  <c r="BA167" i="53"/>
  <c r="BA313" i="53"/>
  <c r="AV312" i="69"/>
  <c r="BA236" i="78"/>
  <c r="AV239" i="69"/>
  <c r="BA51" i="78"/>
  <c r="BA53" i="75"/>
  <c r="BA167" i="75"/>
  <c r="BA164" i="78"/>
  <c r="AV53" i="69"/>
  <c r="AV166" i="69"/>
  <c r="BA241" i="75"/>
  <c r="BA385" i="53"/>
  <c r="BA239" i="53"/>
  <c r="BA166" i="53"/>
  <c r="BA52" i="53"/>
  <c r="BA312" i="53"/>
  <c r="BA458" i="53"/>
  <c r="BA531" i="53"/>
  <c r="BA235" i="78"/>
  <c r="BA240" i="75"/>
  <c r="BA166" i="75"/>
  <c r="BA52" i="75"/>
  <c r="BA50" i="78"/>
  <c r="AV238" i="69"/>
  <c r="AV165" i="69"/>
  <c r="AV52" i="69"/>
  <c r="BA163" i="78"/>
  <c r="AV311" i="69"/>
  <c r="BA530" i="53"/>
  <c r="BA384" i="53"/>
  <c r="BA51" i="53"/>
  <c r="BA165" i="53"/>
  <c r="BA238" i="53"/>
  <c r="BA311" i="53"/>
  <c r="BA457" i="53"/>
  <c r="AV51" i="69"/>
  <c r="AV164" i="69"/>
  <c r="AV237" i="69"/>
  <c r="BA49" i="78"/>
  <c r="AV310" i="69"/>
  <c r="BA162" i="78"/>
  <c r="BA239" i="75"/>
  <c r="BA165" i="75"/>
  <c r="BA51" i="75"/>
  <c r="BA234" i="78"/>
  <c r="BA529" i="53"/>
  <c r="BA383" i="53"/>
  <c r="BA310" i="53"/>
  <c r="BA237" i="53"/>
  <c r="BA164" i="53"/>
  <c r="BA50" i="53"/>
  <c r="BA456" i="53"/>
  <c r="BA238" i="75"/>
  <c r="BA161" i="78"/>
  <c r="AV309" i="69"/>
  <c r="BA233" i="78"/>
  <c r="AV236" i="69"/>
  <c r="AV163" i="69"/>
  <c r="AV50" i="69"/>
  <c r="BA50" i="75"/>
  <c r="BA48" i="78"/>
  <c r="BA164" i="75"/>
  <c r="BA528" i="53"/>
  <c r="BA163" i="53"/>
  <c r="BA49" i="53"/>
  <c r="BA236" i="53"/>
  <c r="BA309" i="53"/>
  <c r="BA382" i="53"/>
  <c r="BA455" i="53"/>
  <c r="BA47" i="78"/>
  <c r="BA237" i="75"/>
  <c r="BA49" i="75"/>
  <c r="AV49" i="69"/>
  <c r="AV162" i="69"/>
  <c r="BA160" i="78"/>
  <c r="AV235" i="69"/>
  <c r="BA232" i="78"/>
  <c r="AV308" i="69"/>
  <c r="BA163" i="75"/>
  <c r="BA527" i="53"/>
  <c r="BA454" i="53"/>
  <c r="BA381" i="53"/>
  <c r="BA308" i="53"/>
  <c r="BA48" i="53"/>
  <c r="BA162" i="53"/>
  <c r="BA235" i="53"/>
  <c r="BA236" i="75"/>
  <c r="AV234" i="69"/>
  <c r="BA231" i="78"/>
  <c r="AV48" i="69"/>
  <c r="AV161" i="69"/>
  <c r="AV307" i="69"/>
  <c r="BA48" i="75"/>
  <c r="BA46" i="78"/>
  <c r="BA162" i="75"/>
  <c r="BA159" i="78"/>
  <c r="BA307" i="53"/>
  <c r="BA234" i="53"/>
  <c r="BA161" i="53"/>
  <c r="BA47" i="53"/>
  <c r="BA380" i="53"/>
  <c r="BA453" i="53"/>
  <c r="BA526" i="53"/>
  <c r="AV306" i="69"/>
  <c r="AV233" i="69"/>
  <c r="BA235" i="75"/>
  <c r="BA161" i="75"/>
  <c r="BA45" i="78"/>
  <c r="AV160" i="69"/>
  <c r="AV47" i="69"/>
  <c r="BA230" i="78"/>
  <c r="BA47" i="75"/>
  <c r="BA158" i="78"/>
  <c r="BA525" i="53"/>
  <c r="BA452" i="53"/>
  <c r="BA46" i="53"/>
  <c r="BA160" i="53"/>
  <c r="BA233" i="53"/>
  <c r="BA306" i="53"/>
  <c r="BA379" i="53"/>
  <c r="AV232" i="69"/>
  <c r="BA44" i="78"/>
  <c r="BA46" i="75"/>
  <c r="BA157" i="78"/>
  <c r="BA160" i="75"/>
  <c r="AV305" i="69"/>
  <c r="BA229" i="78"/>
  <c r="AV46" i="69"/>
  <c r="AV159" i="69"/>
  <c r="BA234" i="75"/>
  <c r="BA451" i="53"/>
  <c r="BA378" i="53"/>
  <c r="BA305" i="53"/>
  <c r="BA232" i="53"/>
  <c r="BA45" i="53"/>
  <c r="BA159" i="53"/>
  <c r="BA524" i="53"/>
  <c r="BA156" i="78"/>
  <c r="AV304" i="69"/>
  <c r="BA43" i="78"/>
  <c r="BA159" i="75"/>
  <c r="AV231" i="69"/>
  <c r="BA45" i="75"/>
  <c r="BA233" i="75"/>
  <c r="AV158" i="69"/>
  <c r="AV45" i="69"/>
  <c r="BA228" i="78"/>
  <c r="BA231" i="53"/>
  <c r="BA44" i="53"/>
  <c r="BA158" i="53"/>
  <c r="BA304" i="53"/>
  <c r="BA377" i="53"/>
  <c r="BA450" i="53"/>
  <c r="BA523" i="53"/>
  <c r="AV230" i="69"/>
  <c r="BA227" i="78"/>
  <c r="BA44" i="75"/>
  <c r="BA42" i="78"/>
  <c r="BA232" i="75"/>
  <c r="BA155" i="78"/>
  <c r="AV44" i="69"/>
  <c r="AV157" i="69"/>
  <c r="AV303" i="69"/>
  <c r="BA158" i="75"/>
  <c r="BA522" i="53"/>
  <c r="BA449" i="53"/>
  <c r="BA376" i="53"/>
  <c r="BA230" i="53"/>
  <c r="BA157" i="53"/>
  <c r="BA43" i="53"/>
  <c r="BA303" i="53"/>
  <c r="BA157" i="75"/>
  <c r="BA41" i="78"/>
  <c r="AV302" i="69"/>
  <c r="AV229" i="69"/>
  <c r="BA231" i="75"/>
  <c r="BA43" i="75"/>
  <c r="BA154" i="78"/>
  <c r="AV156" i="69"/>
  <c r="AV43" i="69"/>
  <c r="BA226" i="78"/>
  <c r="BA375" i="53"/>
  <c r="BA42" i="53"/>
  <c r="BA156" i="53"/>
  <c r="BA229" i="53"/>
  <c r="BA302" i="53"/>
  <c r="BA448" i="53"/>
  <c r="BA521" i="53"/>
  <c r="AV155" i="69"/>
  <c r="AV228" i="69"/>
  <c r="BA230" i="75"/>
  <c r="BA156" i="75"/>
  <c r="AV301" i="69"/>
  <c r="BA40" i="78"/>
  <c r="BA225" i="78"/>
  <c r="AV42" i="69"/>
  <c r="BA153" i="78"/>
  <c r="BA42" i="75"/>
  <c r="BA520" i="53"/>
  <c r="BA374" i="53"/>
  <c r="BA301" i="53"/>
  <c r="BA228" i="53"/>
  <c r="BA41" i="53"/>
  <c r="BA155" i="53"/>
  <c r="BA447" i="53"/>
  <c r="AV41" i="69"/>
  <c r="BA41" i="75"/>
  <c r="BA155" i="75"/>
  <c r="BA229" i="75"/>
  <c r="BA224" i="78"/>
  <c r="AV227" i="69"/>
  <c r="AV300" i="69"/>
  <c r="BA152" i="78"/>
  <c r="BA39" i="78"/>
  <c r="AV154" i="69"/>
  <c r="BA519" i="53"/>
  <c r="BA227" i="53"/>
  <c r="BA40" i="53"/>
  <c r="BA154" i="53"/>
  <c r="BA300" i="53"/>
  <c r="BA373" i="53"/>
  <c r="BA446" i="53"/>
  <c r="BA223" i="78"/>
  <c r="BA151" i="78"/>
  <c r="BA154" i="75"/>
  <c r="AV299" i="69"/>
  <c r="BA40" i="75"/>
  <c r="AV153" i="69"/>
  <c r="AY40" i="69"/>
  <c r="BA228" i="75"/>
  <c r="BA38" i="78"/>
  <c r="AV226" i="69"/>
  <c r="BA518" i="53"/>
  <c r="BA445" i="53"/>
  <c r="BA372" i="53"/>
  <c r="BA226" i="53"/>
  <c r="BA153" i="53"/>
  <c r="BA39" i="53"/>
  <c r="BA299" i="53"/>
  <c r="AY152" i="69"/>
  <c r="BA150" i="78"/>
  <c r="AV225" i="69"/>
  <c r="BA153" i="75"/>
  <c r="BA37" i="78"/>
  <c r="AV298" i="69"/>
  <c r="AY39" i="69"/>
  <c r="BA222" i="78"/>
  <c r="BA227" i="75"/>
  <c r="BA39" i="75"/>
  <c r="BA371" i="53"/>
  <c r="BA152" i="53"/>
  <c r="BA38" i="53"/>
  <c r="BA225" i="53"/>
  <c r="BA298" i="53"/>
  <c r="BA444" i="53"/>
  <c r="BA517" i="53"/>
  <c r="AY38" i="69"/>
  <c r="AY224" i="69"/>
  <c r="BA38" i="75"/>
  <c r="BA221" i="78"/>
  <c r="BA36" i="78"/>
  <c r="BA149" i="78"/>
  <c r="AV297" i="69"/>
  <c r="BA152" i="75"/>
  <c r="BA226" i="75"/>
  <c r="AY151" i="69"/>
  <c r="BA516" i="53"/>
  <c r="BA370" i="53"/>
  <c r="BA297" i="53"/>
  <c r="BA37" i="53"/>
  <c r="BA151" i="53"/>
  <c r="BA224" i="53"/>
  <c r="BA443" i="53"/>
  <c r="AY150" i="69"/>
  <c r="AY37" i="69"/>
  <c r="BA35" i="78"/>
  <c r="BA148" i="78"/>
  <c r="AY296" i="69"/>
  <c r="BA220" i="78"/>
  <c r="BA37" i="75"/>
  <c r="AY223" i="69"/>
  <c r="BA151" i="75"/>
  <c r="BA225" i="75"/>
  <c r="BA515" i="53"/>
  <c r="BA296" i="53"/>
  <c r="BA223" i="53"/>
  <c r="BA150" i="53"/>
  <c r="BA36" i="53"/>
  <c r="BA369" i="53"/>
  <c r="BA442" i="53"/>
  <c r="BA150" i="75"/>
  <c r="BA219" i="78"/>
  <c r="BA36" i="75"/>
  <c r="BA147" i="78"/>
  <c r="AY149" i="69"/>
  <c r="AY222" i="69"/>
  <c r="AY295" i="69"/>
  <c r="BA34" i="78"/>
  <c r="BA224" i="75"/>
  <c r="AY36" i="69"/>
  <c r="BA514" i="53"/>
  <c r="BA441" i="53"/>
  <c r="BA35" i="53"/>
  <c r="BA149" i="53"/>
  <c r="BA222" i="53"/>
  <c r="BA295" i="53"/>
  <c r="BA368" i="53"/>
  <c r="AY148" i="69"/>
  <c r="BA33" i="78"/>
  <c r="BA35" i="75"/>
  <c r="BA218" i="78"/>
  <c r="AY294" i="69"/>
  <c r="AY221" i="69"/>
  <c r="BA149" i="75"/>
  <c r="AY35" i="69"/>
  <c r="BA223" i="75"/>
  <c r="BA146" i="78"/>
  <c r="BA440" i="53"/>
  <c r="BA367" i="53"/>
  <c r="BA294" i="53"/>
  <c r="BA221" i="53"/>
  <c r="BA148" i="53"/>
  <c r="BA34" i="53"/>
  <c r="BA513" i="53"/>
  <c r="BA217" i="78"/>
  <c r="BA34" i="75"/>
  <c r="BA32" i="78"/>
  <c r="BA145" i="78"/>
  <c r="AY220" i="69"/>
  <c r="AY147" i="69"/>
  <c r="AY34" i="69"/>
  <c r="BA148" i="75"/>
  <c r="BA222" i="75"/>
  <c r="AY293" i="69"/>
  <c r="BA33" i="53"/>
  <c r="BA147" i="53"/>
  <c r="BA220" i="53"/>
  <c r="BA293" i="53"/>
  <c r="BA366" i="53"/>
  <c r="BA439" i="53"/>
  <c r="BA512" i="53"/>
  <c r="BA147" i="75"/>
  <c r="BA144" i="78"/>
  <c r="BA33" i="75"/>
  <c r="AY33" i="69"/>
  <c r="BA31" i="78"/>
  <c r="AY146" i="69"/>
  <c r="BA216" i="78"/>
  <c r="AY292" i="69"/>
  <c r="BA221" i="75"/>
  <c r="AY219" i="69"/>
  <c r="BA511" i="53"/>
  <c r="BA438" i="53"/>
  <c r="BA365" i="53"/>
  <c r="BA292" i="53"/>
  <c r="BA219" i="53"/>
  <c r="BA146" i="53"/>
  <c r="BA32" i="53"/>
  <c r="AY145" i="69"/>
  <c r="BA220" i="75"/>
  <c r="BA30" i="78"/>
  <c r="AY291" i="69"/>
  <c r="BA32" i="75"/>
  <c r="BA215" i="78"/>
  <c r="AY32" i="69"/>
  <c r="BA146" i="75"/>
  <c r="BA143" i="78"/>
  <c r="AY218" i="69"/>
  <c r="BA31" i="53"/>
  <c r="BA145" i="53"/>
  <c r="BA218" i="53"/>
  <c r="BA291" i="53"/>
  <c r="BA364" i="53"/>
  <c r="BA437" i="53"/>
  <c r="BA510" i="53"/>
  <c r="BA142" i="78"/>
  <c r="BA214" i="78"/>
  <c r="AY290" i="69"/>
  <c r="AY144" i="69"/>
  <c r="BA29" i="78"/>
  <c r="BA145" i="75"/>
  <c r="AY217" i="69"/>
  <c r="BA219" i="75"/>
  <c r="BA31" i="75"/>
  <c r="AY31" i="69"/>
  <c r="BA509" i="53"/>
  <c r="BA436" i="53"/>
  <c r="BA363" i="53"/>
  <c r="BA290" i="53"/>
  <c r="BA217" i="53"/>
  <c r="BA144" i="53"/>
  <c r="BA30" i="53"/>
  <c r="BA30" i="75"/>
  <c r="BA144" i="75"/>
  <c r="AY143" i="69"/>
  <c r="AY30" i="69"/>
  <c r="AY289" i="69"/>
  <c r="BA218" i="75"/>
  <c r="BA28" i="78"/>
  <c r="BA141" i="78"/>
  <c r="AY216" i="69"/>
  <c r="BA213" i="78"/>
  <c r="BA29" i="53"/>
  <c r="BA143" i="53"/>
  <c r="BA216" i="53"/>
  <c r="BA289" i="53"/>
  <c r="BA362" i="53"/>
  <c r="BA435" i="53"/>
  <c r="BA508" i="53"/>
  <c r="BA140" i="78"/>
  <c r="BA143" i="75"/>
  <c r="AY29" i="69"/>
  <c r="BA29" i="75"/>
  <c r="AY215" i="69"/>
  <c r="BA212" i="78"/>
  <c r="AY142" i="69"/>
  <c r="BA217" i="75"/>
  <c r="AY288" i="69"/>
  <c r="BA507" i="53"/>
  <c r="BA434" i="53"/>
  <c r="BA361" i="53"/>
  <c r="BA288" i="53"/>
  <c r="BA215" i="53"/>
  <c r="BA142" i="53"/>
  <c r="BA28" i="53"/>
  <c r="BA216" i="75"/>
  <c r="AY214" i="69"/>
  <c r="BA28" i="75"/>
  <c r="AY141" i="69"/>
  <c r="BA142" i="75"/>
  <c r="AY287" i="69"/>
  <c r="AY28" i="69"/>
  <c r="BA141" i="53"/>
  <c r="BA214" i="53"/>
  <c r="BA287" i="53"/>
  <c r="BA360" i="53"/>
  <c r="BA433" i="53"/>
  <c r="BA506" i="53"/>
  <c r="AY286" i="69"/>
  <c r="BA141" i="75"/>
  <c r="AY213" i="69"/>
  <c r="AY140" i="69"/>
  <c r="BA215" i="75"/>
  <c r="BA505" i="53"/>
  <c r="BA432" i="53"/>
  <c r="BA359" i="53"/>
  <c r="BA286" i="53"/>
  <c r="BA213" i="53"/>
  <c r="AY212" i="69"/>
  <c r="BA214" i="75"/>
  <c r="AY285" i="69"/>
  <c r="BA285" i="53"/>
  <c r="BA358" i="53"/>
  <c r="BA431" i="53"/>
  <c r="BA504" i="53"/>
  <c r="AY284" i="69"/>
  <c r="BA503" i="53"/>
  <c r="BA430" i="53"/>
  <c r="BA357" i="53"/>
  <c r="BA429" i="53"/>
  <c r="BA502" i="53"/>
  <c r="BA501" i="53"/>
  <c r="O46" i="95"/>
  <c r="Z41" i="84"/>
  <c r="AF51" i="95"/>
  <c r="AP56" i="95"/>
  <c r="AH48" i="95"/>
  <c r="AO41" i="95"/>
  <c r="AM40" i="84"/>
  <c r="AL34" i="95"/>
  <c r="L41" i="84"/>
  <c r="R32" i="84"/>
  <c r="AP34" i="84"/>
  <c r="Z45" i="84"/>
  <c r="S30" i="84"/>
  <c r="AF33" i="95"/>
  <c r="AI55" i="95"/>
  <c r="AF45" i="95"/>
  <c r="Z40" i="95"/>
  <c r="N53" i="95"/>
  <c r="M41" i="95"/>
  <c r="X40" i="95"/>
  <c r="AJ56" i="95"/>
  <c r="W43" i="95"/>
  <c r="R31" i="95"/>
  <c r="R30" i="95"/>
  <c r="U34" i="95"/>
  <c r="AN42" i="84"/>
  <c r="AD46" i="95"/>
  <c r="O33" i="95"/>
  <c r="AH29" i="95"/>
  <c r="X38" i="84"/>
  <c r="O28" i="84"/>
  <c r="Q29" i="95"/>
  <c r="L57" i="84"/>
  <c r="AM56" i="95"/>
  <c r="AI50" i="84"/>
  <c r="AA53" i="95"/>
  <c r="AD53" i="84"/>
  <c r="AE46" i="84"/>
  <c r="AI33" i="95"/>
  <c r="W50" i="84"/>
  <c r="U30" i="84"/>
  <c r="AJ34" i="95"/>
  <c r="AN49" i="84"/>
  <c r="S40" i="95"/>
  <c r="AI35" i="84"/>
  <c r="AD45" i="84"/>
  <c r="P41" i="84"/>
  <c r="P52" i="84"/>
  <c r="S55" i="95"/>
  <c r="N36" i="84"/>
  <c r="AP41" i="84"/>
  <c r="AK30" i="84"/>
  <c r="U52" i="84"/>
  <c r="AK27" i="95"/>
  <c r="AF49" i="84"/>
  <c r="AA51" i="84"/>
  <c r="U51" i="95"/>
  <c r="AE55" i="95"/>
  <c r="O42" i="95"/>
  <c r="AD55" i="84"/>
  <c r="AC52" i="84"/>
  <c r="Z46" i="84"/>
  <c r="O41" i="84"/>
  <c r="AI27" i="84"/>
  <c r="AD52" i="84"/>
  <c r="AC50" i="95"/>
  <c r="O39" i="84"/>
  <c r="R27" i="95"/>
  <c r="AF41" i="95"/>
  <c r="S31" i="95"/>
  <c r="AM28" i="84"/>
  <c r="Z34" i="84"/>
  <c r="U38" i="84"/>
  <c r="J56" i="84"/>
  <c r="AD47" i="95"/>
  <c r="N45" i="84"/>
  <c r="AO57" i="84"/>
  <c r="AN43" i="95"/>
  <c r="AM47" i="84"/>
  <c r="AL37" i="95"/>
  <c r="AA57" i="84"/>
  <c r="L55" i="95"/>
  <c r="Y39" i="95"/>
  <c r="AM49" i="95"/>
  <c r="S53" i="84"/>
  <c r="K56" i="84"/>
  <c r="P30" i="95"/>
  <c r="AM41" i="95"/>
  <c r="T32" i="95"/>
  <c r="AE57" i="84"/>
  <c r="Z41" i="95"/>
  <c r="AD53" i="95"/>
  <c r="K52" i="95"/>
  <c r="AF30" i="84"/>
  <c r="S32" i="84"/>
  <c r="Y38" i="95"/>
  <c r="AL34" i="84"/>
  <c r="P56" i="95"/>
  <c r="AQ40" i="84"/>
  <c r="R46" i="95"/>
  <c r="O32" i="84"/>
  <c r="V52" i="95"/>
  <c r="AC44" i="95"/>
  <c r="AM37" i="95"/>
  <c r="S37" i="84"/>
  <c r="Q27" i="95"/>
  <c r="AB52" i="84"/>
  <c r="AN37" i="84"/>
  <c r="AH51" i="95"/>
  <c r="R41" i="95"/>
  <c r="AL42" i="84"/>
  <c r="AG54" i="95"/>
  <c r="AN38" i="95"/>
  <c r="AL41" i="95"/>
  <c r="AI48" i="95"/>
  <c r="AL57" i="95"/>
  <c r="Q46" i="84"/>
  <c r="AF31" i="84"/>
  <c r="Q39" i="84"/>
  <c r="AK43" i="95"/>
  <c r="W45" i="84"/>
  <c r="AG31" i="84"/>
  <c r="AO51" i="95"/>
  <c r="W50" i="95"/>
  <c r="W55" i="95"/>
  <c r="R28" i="84"/>
  <c r="AQ31" i="84"/>
  <c r="N43" i="95"/>
  <c r="L47" i="84"/>
  <c r="U44" i="84"/>
  <c r="AI41" i="95"/>
  <c r="AI37" i="84"/>
  <c r="Z56" i="84"/>
  <c r="AO37" i="84"/>
  <c r="S42" i="95"/>
  <c r="R39" i="95"/>
  <c r="AL55" i="84"/>
  <c r="V42" i="84"/>
  <c r="AM54" i="84"/>
  <c r="AQ43" i="84"/>
  <c r="AJ44" i="95"/>
  <c r="X37" i="95"/>
  <c r="AA56" i="95"/>
  <c r="AE50" i="95"/>
  <c r="U32" i="84"/>
  <c r="AC53" i="95"/>
  <c r="X48" i="84"/>
  <c r="U35" i="84"/>
  <c r="U50" i="95"/>
  <c r="AN41" i="95"/>
  <c r="AF36" i="84"/>
  <c r="AH44" i="95"/>
  <c r="AG51" i="95"/>
  <c r="Q50" i="95"/>
  <c r="M43" i="84"/>
  <c r="AP36" i="84"/>
  <c r="AC51" i="84"/>
  <c r="K55" i="84"/>
  <c r="AM46" i="84"/>
  <c r="AE38" i="84"/>
  <c r="T33" i="95"/>
  <c r="AM53" i="95"/>
  <c r="O51" i="84"/>
  <c r="Y34" i="95"/>
  <c r="S35" i="84"/>
  <c r="AC48" i="95"/>
  <c r="AE53" i="95"/>
  <c r="Z48" i="84"/>
  <c r="O47" i="84"/>
  <c r="R50" i="84"/>
  <c r="N50" i="95"/>
  <c r="V29" i="84"/>
  <c r="Q57" i="95"/>
  <c r="AA52" i="95"/>
  <c r="Y33" i="84"/>
  <c r="K54" i="84"/>
  <c r="AO36" i="95"/>
  <c r="AD57" i="84"/>
  <c r="L45" i="84"/>
  <c r="R34" i="95"/>
  <c r="T54" i="95"/>
  <c r="AF50" i="84"/>
  <c r="AJ32" i="95"/>
  <c r="V27" i="95"/>
  <c r="L53" i="95"/>
  <c r="AP36" i="95"/>
  <c r="Y46" i="84"/>
  <c r="V32" i="95"/>
  <c r="AH42" i="95"/>
  <c r="AP51" i="84"/>
  <c r="AM51" i="84"/>
  <c r="AM53" i="84"/>
  <c r="AO37" i="95"/>
  <c r="AK28" i="84"/>
  <c r="J52" i="95"/>
  <c r="T35" i="95"/>
  <c r="M54" i="95"/>
  <c r="X32" i="95"/>
  <c r="AG56" i="95"/>
  <c r="P56" i="84"/>
  <c r="P40" i="95"/>
  <c r="AL35" i="84"/>
  <c r="AF37" i="84"/>
  <c r="Y33" i="95"/>
  <c r="W53" i="84"/>
  <c r="AQ56" i="95"/>
  <c r="AJ40" i="95"/>
  <c r="AK30" i="95"/>
  <c r="AK53" i="84"/>
  <c r="AI40" i="95"/>
  <c r="AN39" i="84"/>
  <c r="AP32" i="84"/>
  <c r="AP33" i="84"/>
  <c r="W36" i="95"/>
  <c r="AC43" i="84"/>
  <c r="R35" i="95"/>
  <c r="AJ41" i="84"/>
  <c r="T44" i="84"/>
  <c r="AN32" i="95"/>
  <c r="AL43" i="95"/>
  <c r="AQ47" i="84"/>
  <c r="T38" i="84"/>
  <c r="AQ52" i="95"/>
  <c r="AM56" i="84"/>
  <c r="AE28" i="95"/>
  <c r="W49" i="95"/>
  <c r="AH29" i="84"/>
  <c r="AI32" i="84"/>
  <c r="AL31" i="95"/>
  <c r="R45" i="95"/>
  <c r="X30" i="95"/>
  <c r="Z57" i="84"/>
  <c r="Z51" i="95"/>
  <c r="AO40" i="84"/>
  <c r="U34" i="84"/>
  <c r="V45" i="84"/>
  <c r="T36" i="84"/>
  <c r="AC42" i="95"/>
  <c r="P47" i="84"/>
  <c r="U44" i="95"/>
  <c r="AL39" i="95"/>
  <c r="AN27" i="84"/>
  <c r="R40" i="84"/>
  <c r="Z55" i="95"/>
  <c r="AG27" i="84"/>
  <c r="AH35" i="84"/>
  <c r="T30" i="95"/>
  <c r="Y30" i="84"/>
  <c r="W33" i="95"/>
  <c r="AF57" i="84"/>
  <c r="X57" i="95"/>
  <c r="O46" i="84"/>
  <c r="O31" i="95"/>
  <c r="P50" i="84"/>
  <c r="Q28" i="84"/>
  <c r="V42" i="95"/>
  <c r="L39" i="95"/>
  <c r="X31" i="84"/>
  <c r="U28" i="84"/>
  <c r="AF57" i="95"/>
  <c r="AI29" i="84"/>
  <c r="AI30" i="95"/>
  <c r="N52" i="95"/>
  <c r="S57" i="95"/>
  <c r="AQ55" i="95"/>
  <c r="AF45" i="84"/>
  <c r="AL54" i="95"/>
  <c r="AJ54" i="84"/>
  <c r="U57" i="84"/>
  <c r="X33" i="84"/>
  <c r="AO33" i="84"/>
  <c r="AC49" i="84"/>
  <c r="AJ48" i="95"/>
  <c r="Y45" i="95"/>
  <c r="AF41" i="84"/>
  <c r="AO38" i="84"/>
  <c r="AA56" i="84"/>
  <c r="AQ54" i="95"/>
  <c r="AH55" i="95"/>
  <c r="V37" i="84"/>
  <c r="AL53" i="95"/>
  <c r="AE30" i="84"/>
  <c r="AH32" i="84"/>
  <c r="AK34" i="84"/>
  <c r="L49" i="95"/>
  <c r="AG36" i="95"/>
  <c r="AI34" i="95"/>
  <c r="S43" i="84"/>
  <c r="AE51" i="95"/>
  <c r="AG32" i="95"/>
  <c r="T31" i="95"/>
  <c r="AE31" i="95"/>
  <c r="AG34" i="84"/>
  <c r="AP53" i="84"/>
  <c r="AE50" i="84"/>
  <c r="AI38" i="84"/>
  <c r="AM33" i="84"/>
  <c r="P51" i="95"/>
  <c r="AM29" i="84"/>
  <c r="Z44" i="95"/>
  <c r="AN55" i="95"/>
  <c r="AP30" i="84"/>
  <c r="O56" i="84"/>
  <c r="V54" i="95"/>
  <c r="AN50" i="95"/>
  <c r="AB56" i="95"/>
  <c r="AJ46" i="95"/>
  <c r="W28" i="84"/>
  <c r="AN44" i="95"/>
  <c r="U42" i="84"/>
  <c r="AM43" i="95"/>
  <c r="S51" i="84"/>
  <c r="AK36" i="95"/>
  <c r="AQ30" i="95"/>
  <c r="AN45" i="95"/>
  <c r="AC47" i="84"/>
  <c r="AC57" i="95"/>
  <c r="AQ43" i="95"/>
  <c r="S49" i="95"/>
  <c r="Q40" i="95"/>
  <c r="Z47" i="84"/>
  <c r="AE46" i="95"/>
  <c r="AL45" i="95"/>
  <c r="Z31" i="84"/>
  <c r="S43" i="95"/>
  <c r="V55" i="84"/>
  <c r="AH41" i="84"/>
  <c r="AH55" i="84"/>
  <c r="L49" i="84"/>
  <c r="U55" i="84"/>
  <c r="R46" i="84"/>
  <c r="AH43" i="95"/>
  <c r="AJ49" i="95"/>
  <c r="V47" i="84"/>
  <c r="N31" i="84"/>
  <c r="AG46" i="84"/>
  <c r="S41" i="84"/>
  <c r="AI36" i="84"/>
  <c r="AC40" i="84"/>
  <c r="AI49" i="84"/>
  <c r="Q41" i="95"/>
  <c r="N48" i="95"/>
  <c r="Y42" i="84"/>
  <c r="M52" i="95"/>
  <c r="AD41" i="84"/>
  <c r="V41" i="84"/>
  <c r="Q48" i="95"/>
  <c r="R50" i="95"/>
  <c r="AH44" i="84"/>
  <c r="R35" i="84"/>
  <c r="AJ38" i="95"/>
  <c r="X48" i="95"/>
  <c r="AG39" i="95"/>
  <c r="V30" i="84"/>
  <c r="X30" i="84"/>
  <c r="AI30" i="84"/>
  <c r="K55" i="95"/>
  <c r="AQ52" i="84"/>
  <c r="AJ52" i="84"/>
  <c r="P53" i="84"/>
  <c r="AP39" i="84"/>
  <c r="AH52" i="84"/>
  <c r="L51" i="95"/>
  <c r="U40" i="84"/>
  <c r="AL44" i="84"/>
  <c r="AE28" i="84"/>
  <c r="AK45" i="95"/>
  <c r="N41" i="95"/>
  <c r="V49" i="84"/>
  <c r="AE44" i="84"/>
  <c r="AJ28" i="84"/>
  <c r="P27" i="95"/>
  <c r="AK46" i="84"/>
  <c r="AM46" i="95"/>
  <c r="L53" i="84"/>
  <c r="AO51" i="84"/>
  <c r="W46" i="95"/>
  <c r="P41" i="95"/>
  <c r="U33" i="95"/>
  <c r="S54" i="95"/>
  <c r="AJ34" i="84"/>
  <c r="N34" i="84"/>
  <c r="AC43" i="95"/>
  <c r="AL29" i="84"/>
  <c r="AI39" i="84"/>
  <c r="K54" i="95"/>
  <c r="M48" i="84"/>
  <c r="AP38" i="95"/>
  <c r="O27" i="95"/>
  <c r="AD44" i="84"/>
  <c r="Q49" i="95"/>
  <c r="AO32" i="84"/>
  <c r="O55" i="84"/>
  <c r="AP35" i="84"/>
  <c r="T53" i="95"/>
  <c r="O56" i="95"/>
  <c r="Q44" i="95"/>
  <c r="Y45" i="84"/>
  <c r="S56" i="84"/>
  <c r="X54" i="95"/>
  <c r="AO32" i="95"/>
  <c r="AO35" i="95"/>
  <c r="X56" i="84"/>
  <c r="R44" i="95"/>
  <c r="AD51" i="84"/>
  <c r="O34" i="84"/>
  <c r="AH54" i="95"/>
  <c r="N36" i="95"/>
  <c r="AB57" i="95"/>
  <c r="AI54" i="84"/>
  <c r="AC56" i="84"/>
  <c r="Z40" i="84"/>
  <c r="O55" i="95"/>
  <c r="R55" i="84"/>
  <c r="AJ43" i="84"/>
  <c r="AD42" i="95"/>
  <c r="AO42" i="84"/>
  <c r="Q52" i="84"/>
  <c r="W30" i="95"/>
  <c r="W27" i="84"/>
  <c r="AQ32" i="84"/>
  <c r="P38" i="95"/>
  <c r="AN30" i="84"/>
  <c r="AM34" i="84"/>
  <c r="N57" i="84"/>
  <c r="AO39" i="84"/>
  <c r="M44" i="95"/>
  <c r="U52" i="95"/>
  <c r="AF31" i="95"/>
  <c r="Q31" i="95"/>
  <c r="X37" i="84"/>
  <c r="R40" i="95"/>
  <c r="AG27" i="95"/>
  <c r="AF39" i="84"/>
  <c r="T30" i="84"/>
  <c r="U43" i="84"/>
  <c r="X44" i="84"/>
  <c r="O31" i="84"/>
  <c r="AK52" i="95"/>
  <c r="AI48" i="84"/>
  <c r="W43" i="84"/>
  <c r="AM45" i="95"/>
  <c r="V27" i="84"/>
  <c r="AQ56" i="84"/>
  <c r="AG52" i="95"/>
  <c r="AE42" i="84"/>
  <c r="Z43" i="95"/>
  <c r="Y52" i="95"/>
  <c r="AM27" i="84"/>
  <c r="AI57" i="95"/>
  <c r="AQ48" i="95"/>
  <c r="AH38" i="84"/>
  <c r="N50" i="84"/>
  <c r="AN35" i="95"/>
  <c r="N37" i="95"/>
  <c r="K56" i="95"/>
  <c r="T32" i="84"/>
  <c r="V39" i="95"/>
  <c r="V50" i="95"/>
  <c r="S46" i="84"/>
  <c r="AK49" i="95"/>
  <c r="Y37" i="84"/>
  <c r="AH30" i="95"/>
  <c r="AE47" i="95"/>
  <c r="R44" i="84"/>
  <c r="AJ33" i="95"/>
  <c r="AO53" i="95"/>
  <c r="T34" i="95"/>
  <c r="AK27" i="84"/>
  <c r="Q34" i="84"/>
  <c r="T37" i="84"/>
  <c r="AQ39" i="95"/>
  <c r="AF36" i="95"/>
  <c r="AJ42" i="95"/>
  <c r="AE27" i="95"/>
  <c r="U53" i="84"/>
  <c r="P36" i="84"/>
  <c r="W56" i="95"/>
  <c r="AL40" i="84"/>
  <c r="AN45" i="84"/>
  <c r="AK40" i="95"/>
  <c r="Z39" i="95"/>
  <c r="AO57" i="95"/>
  <c r="AJ53" i="84"/>
  <c r="AF49" i="95"/>
  <c r="O53" i="95"/>
  <c r="P47" i="95"/>
  <c r="X57" i="84"/>
  <c r="R52" i="95"/>
  <c r="Q34" i="95"/>
  <c r="W47" i="84"/>
  <c r="N57" i="95"/>
  <c r="P43" i="95"/>
  <c r="O27" i="84"/>
  <c r="AF46" i="95"/>
  <c r="AL57" i="84"/>
  <c r="AQ38" i="95"/>
  <c r="W37" i="84"/>
  <c r="S53" i="95"/>
  <c r="AM48" i="95"/>
  <c r="Q37" i="95"/>
  <c r="K51" i="95"/>
  <c r="AL37" i="84"/>
  <c r="O48" i="95"/>
  <c r="M46" i="95"/>
  <c r="AD50" i="84"/>
  <c r="V55" i="95"/>
  <c r="J53" i="95"/>
  <c r="AQ35" i="84"/>
  <c r="AG45" i="95"/>
  <c r="Q27" i="84"/>
  <c r="Z50" i="84"/>
  <c r="P33" i="84"/>
  <c r="AL28" i="95"/>
  <c r="M57" i="95"/>
  <c r="AK42" i="95"/>
  <c r="AH33" i="95"/>
  <c r="AO45" i="84"/>
  <c r="AF48" i="95"/>
  <c r="AJ30" i="95"/>
  <c r="S41" i="95"/>
  <c r="V48" i="95"/>
  <c r="P44" i="95"/>
  <c r="AK43" i="84"/>
  <c r="AE57" i="95"/>
  <c r="AQ36" i="84"/>
  <c r="S38" i="95"/>
  <c r="O54" i="95"/>
  <c r="W32" i="84"/>
  <c r="S42" i="84"/>
  <c r="X35" i="95"/>
  <c r="AO36" i="84"/>
  <c r="S44" i="84"/>
  <c r="N30" i="95"/>
  <c r="Z35" i="84"/>
  <c r="AH50" i="95"/>
  <c r="R53" i="95"/>
  <c r="W40" i="84"/>
  <c r="V46" i="95"/>
  <c r="Q51" i="95"/>
  <c r="AM55" i="84"/>
  <c r="AI52" i="84"/>
  <c r="O49" i="84"/>
  <c r="U49" i="95"/>
  <c r="AP43" i="84"/>
  <c r="AM43" i="84"/>
  <c r="AH41" i="95"/>
  <c r="AJ57" i="84"/>
  <c r="AM50" i="95"/>
  <c r="V51" i="95"/>
  <c r="P44" i="84"/>
  <c r="AG32" i="84"/>
  <c r="AG35" i="95"/>
  <c r="AJ57" i="95"/>
  <c r="AQ46" i="95"/>
  <c r="AO45" i="95"/>
  <c r="Q33" i="84"/>
  <c r="K57" i="95"/>
  <c r="Z36" i="84"/>
  <c r="AK47" i="84"/>
  <c r="O35" i="84"/>
  <c r="AK35" i="84"/>
  <c r="AI31" i="84"/>
  <c r="AI57" i="84"/>
  <c r="P42" i="95"/>
  <c r="P29" i="84"/>
  <c r="AM47" i="95"/>
  <c r="AK56" i="84"/>
  <c r="AD45" i="95"/>
  <c r="Z54" i="95"/>
  <c r="X42" i="95"/>
  <c r="S29" i="95"/>
  <c r="AG33" i="84"/>
  <c r="AI37" i="95"/>
  <c r="AM30" i="95"/>
  <c r="AI33" i="84"/>
  <c r="AK34" i="95"/>
  <c r="N47" i="95"/>
  <c r="AP57" i="84"/>
  <c r="AL54" i="84"/>
  <c r="W44" i="95"/>
  <c r="T39" i="95"/>
  <c r="W38" i="95"/>
  <c r="O57" i="84"/>
  <c r="AH40" i="84"/>
  <c r="Y55" i="95"/>
  <c r="AQ49" i="95"/>
  <c r="Z33" i="84"/>
  <c r="O37" i="84"/>
  <c r="Z33" i="95"/>
  <c r="AE51" i="84"/>
  <c r="V40" i="84"/>
  <c r="N46" i="84"/>
  <c r="R38" i="84"/>
  <c r="AP54" i="95"/>
  <c r="Q29" i="84"/>
  <c r="W42" i="84"/>
  <c r="W31" i="95"/>
  <c r="S28" i="95"/>
  <c r="W27" i="95"/>
  <c r="AQ50" i="84"/>
  <c r="AD52" i="95"/>
  <c r="X46" i="84"/>
  <c r="Y31" i="95"/>
  <c r="AK33" i="95"/>
  <c r="O43" i="84"/>
  <c r="AK57" i="84"/>
  <c r="Q45" i="95"/>
  <c r="W51" i="84"/>
  <c r="L54" i="95"/>
  <c r="AD42" i="84"/>
  <c r="R57" i="95"/>
  <c r="R49" i="84"/>
  <c r="AE39" i="84"/>
  <c r="T50" i="95"/>
  <c r="AC54" i="84"/>
  <c r="Z52" i="95"/>
  <c r="AP47" i="84"/>
  <c r="U28" i="95"/>
  <c r="AL32" i="84"/>
  <c r="V53" i="95"/>
  <c r="O45" i="95"/>
  <c r="AJ45" i="95"/>
  <c r="R49" i="95"/>
  <c r="AE34" i="95"/>
  <c r="O30" i="84"/>
  <c r="Y56" i="95"/>
  <c r="AN49" i="95"/>
  <c r="AN37" i="95"/>
  <c r="L45" i="95"/>
  <c r="AM42" i="95"/>
  <c r="AG37" i="95"/>
  <c r="X50" i="84"/>
  <c r="W42" i="95"/>
  <c r="U48" i="84"/>
  <c r="AO48" i="84"/>
  <c r="AP51" i="95"/>
  <c r="AQ55" i="84"/>
  <c r="N42" i="84"/>
  <c r="AC49" i="95"/>
  <c r="T38" i="95"/>
  <c r="O28" i="95"/>
  <c r="AG45" i="84"/>
  <c r="N27" i="84"/>
  <c r="R32" i="95"/>
  <c r="AP31" i="95"/>
  <c r="P35" i="95"/>
  <c r="N38" i="95"/>
  <c r="Y34" i="84"/>
  <c r="R51" i="95"/>
  <c r="Z34" i="95"/>
  <c r="AJ51" i="95"/>
  <c r="Y47" i="95"/>
  <c r="AN34" i="84"/>
  <c r="L46" i="84"/>
  <c r="AK56" i="95"/>
  <c r="T46" i="95"/>
  <c r="M54" i="84"/>
  <c r="P34" i="84"/>
  <c r="Y47" i="84"/>
  <c r="AB54" i="95"/>
  <c r="AF35" i="84"/>
  <c r="T36" i="95"/>
  <c r="AP35" i="95"/>
  <c r="AG35" i="84"/>
  <c r="AI54" i="95"/>
  <c r="M43" i="95"/>
  <c r="Y49" i="95"/>
  <c r="U55" i="95"/>
  <c r="X55" i="84"/>
  <c r="AG52" i="84"/>
  <c r="AJ35" i="95"/>
  <c r="AN31" i="95"/>
  <c r="S34" i="95"/>
  <c r="V48" i="84"/>
  <c r="J51" i="84"/>
  <c r="AJ37" i="95"/>
  <c r="V44" i="95"/>
  <c r="AO41" i="84"/>
  <c r="AM40" i="95"/>
  <c r="AI47" i="95"/>
  <c r="AL31" i="84"/>
  <c r="Y31" i="84"/>
  <c r="AO54" i="84"/>
  <c r="T42" i="95"/>
  <c r="AH49" i="95"/>
  <c r="X45" i="95"/>
  <c r="AM49" i="84"/>
  <c r="S47" i="84"/>
  <c r="S29" i="84"/>
  <c r="T39" i="84"/>
  <c r="AG55" i="95"/>
  <c r="M50" i="95"/>
  <c r="AD55" i="95"/>
  <c r="W39" i="84"/>
  <c r="Y32" i="84"/>
  <c r="AG28" i="95"/>
  <c r="AN53" i="95"/>
  <c r="Y50" i="95"/>
  <c r="X41" i="95"/>
  <c r="Q36" i="95"/>
  <c r="Y52" i="84"/>
  <c r="AP44" i="84"/>
  <c r="AK31" i="95"/>
  <c r="AP37" i="84"/>
  <c r="AI43" i="95"/>
  <c r="X53" i="95"/>
  <c r="AF44" i="95"/>
  <c r="AP40" i="95"/>
  <c r="AF42" i="84"/>
  <c r="P32" i="84"/>
  <c r="Q53" i="84"/>
  <c r="AO33" i="95"/>
  <c r="T29" i="84"/>
  <c r="AI44" i="95"/>
  <c r="AL39" i="84"/>
  <c r="AJ48" i="84"/>
  <c r="Z45" i="95"/>
  <c r="AJ37" i="84"/>
  <c r="X35" i="84"/>
  <c r="M55" i="84"/>
  <c r="AM35" i="84"/>
  <c r="AI55" i="84"/>
  <c r="U41" i="95"/>
  <c r="AH37" i="95"/>
  <c r="AK37" i="84"/>
  <c r="AG46" i="95"/>
  <c r="V43" i="84"/>
  <c r="AG49" i="84"/>
  <c r="AI42" i="84"/>
  <c r="AJ39" i="84"/>
  <c r="P55" i="84"/>
  <c r="T45" i="84"/>
  <c r="Z44" i="84"/>
  <c r="Z54" i="84"/>
  <c r="W51" i="95"/>
  <c r="AH56" i="84"/>
  <c r="AM52" i="95"/>
  <c r="T47" i="84"/>
  <c r="S49" i="84"/>
  <c r="AE32" i="95"/>
  <c r="U45" i="84"/>
  <c r="AQ42" i="84"/>
  <c r="AG44" i="84"/>
  <c r="AJ42" i="84"/>
  <c r="Y39" i="84"/>
  <c r="AG40" i="95"/>
  <c r="P46" i="95"/>
  <c r="T53" i="84"/>
  <c r="W29" i="95"/>
  <c r="T28" i="95"/>
  <c r="T43" i="95"/>
  <c r="AO50" i="84"/>
  <c r="R36" i="84"/>
  <c r="M53" i="84"/>
  <c r="AI28" i="84"/>
  <c r="N41" i="84"/>
  <c r="L40" i="84"/>
  <c r="AL55" i="95"/>
  <c r="AO30" i="84"/>
  <c r="AQ38" i="84"/>
  <c r="AG57" i="84"/>
  <c r="AM38" i="84"/>
  <c r="N29" i="95"/>
  <c r="L56" i="95"/>
  <c r="AE54" i="95"/>
  <c r="AP56" i="84"/>
  <c r="V56" i="95"/>
  <c r="U46" i="95"/>
  <c r="L43" i="95"/>
  <c r="AF43" i="95"/>
  <c r="AH53" i="95"/>
  <c r="AM55" i="95"/>
  <c r="Y53" i="84"/>
  <c r="AF56" i="84"/>
  <c r="AK29" i="84"/>
  <c r="AI45" i="95"/>
  <c r="X53" i="84"/>
  <c r="AF55" i="95"/>
  <c r="AB51" i="84"/>
  <c r="AH45" i="84"/>
  <c r="AG54" i="84"/>
  <c r="U27" i="95"/>
  <c r="AE33" i="95"/>
  <c r="W35" i="95"/>
  <c r="W57" i="84"/>
  <c r="Q36" i="84"/>
  <c r="AE36" i="84"/>
  <c r="U38" i="95"/>
  <c r="AH54" i="84"/>
  <c r="V33" i="84"/>
  <c r="M49" i="95"/>
  <c r="R47" i="95"/>
  <c r="Q48" i="84"/>
  <c r="AP55" i="84"/>
  <c r="AP39" i="95"/>
  <c r="P48" i="84"/>
  <c r="N33" i="84"/>
  <c r="AH36" i="84"/>
  <c r="U37" i="84"/>
  <c r="AK57" i="95"/>
  <c r="S27" i="84"/>
  <c r="AN39" i="95"/>
  <c r="AE35" i="95"/>
  <c r="AL36" i="95"/>
  <c r="AF32" i="95"/>
  <c r="Q53" i="95"/>
  <c r="P39" i="95"/>
  <c r="AG48" i="95"/>
  <c r="AQ47" i="95"/>
  <c r="T51" i="95"/>
  <c r="AG36" i="84"/>
  <c r="Y51" i="95"/>
  <c r="Q41" i="84"/>
  <c r="AP32" i="95"/>
  <c r="Y37" i="95"/>
  <c r="L43" i="84"/>
  <c r="V38" i="95"/>
  <c r="AK36" i="84"/>
  <c r="AH31" i="84"/>
  <c r="AE40" i="95"/>
  <c r="X33" i="95"/>
  <c r="AA55" i="95"/>
  <c r="AC51" i="95"/>
  <c r="AF51" i="84"/>
  <c r="AN30" i="95"/>
  <c r="P37" i="84"/>
  <c r="AD48" i="95"/>
  <c r="AF54" i="95"/>
  <c r="AL27" i="84"/>
  <c r="AM28" i="95"/>
  <c r="AN57" i="95"/>
  <c r="S27" i="95"/>
  <c r="AO55" i="84"/>
  <c r="V46" i="84"/>
  <c r="AN51" i="84"/>
  <c r="AK55" i="95"/>
  <c r="M49" i="84"/>
  <c r="AA54" i="84"/>
  <c r="AQ45" i="84"/>
  <c r="AM42" i="84"/>
  <c r="Y35" i="95"/>
  <c r="X55" i="95"/>
  <c r="S48" i="84"/>
  <c r="Q49" i="84"/>
  <c r="P33" i="95"/>
  <c r="AE29" i="95"/>
  <c r="U43" i="95"/>
  <c r="AH51" i="84"/>
  <c r="AL50" i="84"/>
  <c r="AF53" i="84"/>
  <c r="S40" i="84"/>
  <c r="R45" i="84"/>
  <c r="AN43" i="84"/>
  <c r="W32" i="95"/>
  <c r="W45" i="95"/>
  <c r="AE47" i="84"/>
  <c r="N32" i="84"/>
  <c r="AE34" i="84"/>
  <c r="AG56" i="84"/>
  <c r="T37" i="95"/>
  <c r="AM39" i="84"/>
  <c r="S57" i="84"/>
  <c r="O38" i="84"/>
  <c r="AN35" i="84"/>
  <c r="AK52" i="84"/>
  <c r="W48" i="84"/>
  <c r="AP54" i="84"/>
  <c r="AC57" i="84"/>
  <c r="T28" i="84"/>
  <c r="Q47" i="95"/>
  <c r="L42" i="95"/>
  <c r="V47" i="95"/>
  <c r="W29" i="84"/>
  <c r="AH28" i="84"/>
  <c r="W34" i="84"/>
  <c r="T50" i="84"/>
  <c r="V33" i="95"/>
  <c r="AO47" i="95"/>
  <c r="AF34" i="95"/>
  <c r="N28" i="84"/>
  <c r="O54" i="84"/>
  <c r="AE56" i="95"/>
  <c r="AF53" i="95"/>
  <c r="AL49" i="95"/>
  <c r="AP34" i="95"/>
  <c r="Z49" i="84"/>
  <c r="AL47" i="95"/>
  <c r="P45" i="95"/>
  <c r="AQ42" i="95"/>
  <c r="AP43" i="95"/>
  <c r="T54" i="84"/>
  <c r="AF35" i="95"/>
  <c r="AK32" i="95"/>
  <c r="O45" i="84"/>
  <c r="AK39" i="95"/>
  <c r="N52" i="84"/>
  <c r="AJ33" i="84"/>
  <c r="R52" i="84"/>
  <c r="AH39" i="95"/>
  <c r="AC46" i="84"/>
  <c r="Y42" i="95"/>
  <c r="Q32" i="95"/>
  <c r="AC41" i="95"/>
  <c r="AK29" i="95"/>
  <c r="Q40" i="84"/>
  <c r="O51" i="95"/>
  <c r="X43" i="95"/>
  <c r="AQ41" i="95"/>
  <c r="W46" i="84"/>
  <c r="AC47" i="95"/>
  <c r="S47" i="95"/>
  <c r="R51" i="84"/>
  <c r="AG41" i="95"/>
  <c r="AQ51" i="84"/>
  <c r="O40" i="84"/>
  <c r="Q55" i="84"/>
  <c r="X43" i="84"/>
  <c r="AM50" i="84"/>
  <c r="AL56" i="95"/>
  <c r="AQ33" i="84"/>
  <c r="X52" i="84"/>
  <c r="W47" i="95"/>
  <c r="AH53" i="84"/>
  <c r="P49" i="84"/>
  <c r="AI51" i="95"/>
  <c r="V56" i="84"/>
  <c r="T45" i="95"/>
  <c r="S54" i="84"/>
  <c r="AK50" i="84"/>
  <c r="X42" i="84"/>
  <c r="Q42" i="84"/>
  <c r="L57" i="95"/>
  <c r="AM51" i="95"/>
  <c r="R48" i="84"/>
  <c r="AC45" i="95"/>
  <c r="M48" i="95"/>
  <c r="AK55" i="84"/>
  <c r="AQ35" i="95"/>
  <c r="AD43" i="95"/>
  <c r="AI56" i="84"/>
  <c r="AH47" i="95"/>
  <c r="AD50" i="95"/>
  <c r="T40" i="95"/>
  <c r="Y35" i="84"/>
  <c r="AJ46" i="84"/>
  <c r="N33" i="95"/>
  <c r="R31" i="84"/>
  <c r="AQ33" i="95"/>
  <c r="AL41" i="84"/>
  <c r="AI44" i="84"/>
  <c r="AF27" i="84"/>
  <c r="X49" i="84"/>
  <c r="AI56" i="95"/>
  <c r="AE52" i="95"/>
  <c r="AP50" i="95"/>
  <c r="Q30" i="95"/>
  <c r="AF56" i="95"/>
  <c r="AF52" i="84"/>
  <c r="AL48" i="84"/>
  <c r="Z38" i="95"/>
  <c r="Z50" i="95"/>
  <c r="AQ49" i="84"/>
  <c r="R39" i="84"/>
  <c r="AP44" i="95"/>
  <c r="Z37" i="95"/>
  <c r="AJ54" i="95"/>
  <c r="O50" i="84"/>
  <c r="AO49" i="95"/>
  <c r="T55" i="95"/>
  <c r="M56" i="84"/>
  <c r="AB55" i="95"/>
  <c r="U32" i="95"/>
  <c r="O49" i="95"/>
  <c r="L51" i="84"/>
  <c r="Y38" i="84"/>
  <c r="AC50" i="84"/>
  <c r="N49" i="84"/>
  <c r="N54" i="95"/>
  <c r="S33" i="84"/>
  <c r="AJ45" i="84"/>
  <c r="W52" i="95"/>
  <c r="T57" i="95"/>
  <c r="AM30" i="84"/>
  <c r="AH31" i="95"/>
  <c r="Z46" i="95"/>
  <c r="J55" i="95"/>
  <c r="AG51" i="84"/>
  <c r="AL45" i="84"/>
  <c r="U56" i="95"/>
  <c r="L46" i="95"/>
  <c r="AF42" i="95"/>
  <c r="AJ52" i="95"/>
  <c r="AH27" i="84"/>
  <c r="AQ46" i="84"/>
  <c r="U57" i="95"/>
  <c r="T27" i="84"/>
  <c r="N45" i="95"/>
  <c r="L52" i="95"/>
  <c r="AB54" i="84"/>
  <c r="AJ55" i="95"/>
  <c r="P34" i="95"/>
  <c r="AO46" i="95"/>
  <c r="AL33" i="84"/>
  <c r="V31" i="84"/>
  <c r="AJ55" i="84"/>
  <c r="R36" i="95"/>
  <c r="AP33" i="95"/>
  <c r="AO55" i="95"/>
  <c r="AE39" i="95"/>
  <c r="AF28" i="95"/>
  <c r="Y44" i="95"/>
  <c r="N30" i="84"/>
  <c r="Y55" i="84"/>
  <c r="AG31" i="95"/>
  <c r="AO52" i="95"/>
  <c r="Z32" i="84"/>
  <c r="AL56" i="84"/>
  <c r="L44" i="84"/>
  <c r="AJ39" i="95"/>
  <c r="X36" i="84"/>
  <c r="AD44" i="95"/>
  <c r="AK35" i="95"/>
  <c r="T57" i="84"/>
  <c r="AB51" i="95"/>
  <c r="P31" i="95"/>
  <c r="M42" i="84"/>
  <c r="AL38" i="95"/>
  <c r="N51" i="84"/>
  <c r="S31" i="84"/>
  <c r="AH46" i="95"/>
  <c r="AI46" i="84"/>
  <c r="P55" i="95"/>
  <c r="AN54" i="84"/>
  <c r="AH47" i="84"/>
  <c r="AM57" i="84"/>
  <c r="Y36" i="84"/>
  <c r="AK41" i="84"/>
  <c r="O52" i="84"/>
  <c r="AN29" i="95"/>
  <c r="U40" i="95"/>
  <c r="P48" i="95"/>
  <c r="AD39" i="84"/>
  <c r="AE54" i="84"/>
  <c r="N38" i="84"/>
  <c r="T41" i="84"/>
  <c r="O41" i="95"/>
  <c r="N29" i="84"/>
  <c r="L55" i="84"/>
  <c r="R55" i="95"/>
  <c r="W57" i="95"/>
  <c r="AC53" i="84"/>
  <c r="V36" i="84"/>
  <c r="AE52" i="84"/>
  <c r="AN52" i="95"/>
  <c r="V35" i="95"/>
  <c r="AM45" i="84"/>
  <c r="Q52" i="95"/>
  <c r="AN48" i="95"/>
  <c r="P37" i="95"/>
  <c r="AP46" i="84"/>
  <c r="Q56" i="95"/>
  <c r="AL50" i="95"/>
  <c r="AQ53" i="95"/>
  <c r="AM44" i="84"/>
  <c r="U31" i="84"/>
  <c r="S32" i="95"/>
  <c r="AH34" i="84"/>
  <c r="AI53" i="95"/>
  <c r="AI27" i="95"/>
  <c r="AQ34" i="95"/>
  <c r="AH57" i="84"/>
  <c r="AJ56" i="84"/>
  <c r="N55" i="84"/>
  <c r="AO30" i="95"/>
  <c r="AN40" i="84"/>
  <c r="J53" i="84"/>
  <c r="AL47" i="84"/>
  <c r="AN36" i="84"/>
  <c r="Z35" i="95"/>
  <c r="S51" i="95"/>
  <c r="W49" i="84"/>
  <c r="AC46" i="95"/>
  <c r="AJ36" i="84"/>
  <c r="AL42" i="95"/>
  <c r="V37" i="95"/>
  <c r="N56" i="84"/>
  <c r="AJ35" i="84"/>
  <c r="AP50" i="84"/>
  <c r="P57" i="95"/>
  <c r="AF38" i="95"/>
  <c r="AP52" i="95"/>
  <c r="AQ30" i="84"/>
  <c r="AJ50" i="84"/>
  <c r="AK44" i="95"/>
  <c r="V29" i="95"/>
  <c r="AG50" i="95"/>
  <c r="U47" i="95"/>
  <c r="AP49" i="84"/>
  <c r="R56" i="95"/>
  <c r="S28" i="84"/>
  <c r="U35" i="95"/>
  <c r="N56" i="95"/>
  <c r="AF33" i="84"/>
  <c r="AM37" i="84"/>
  <c r="P54" i="95"/>
  <c r="Y54" i="84"/>
  <c r="M39" i="84"/>
  <c r="O36" i="95"/>
  <c r="AH38" i="95"/>
  <c r="V49" i="95"/>
  <c r="M51" i="84"/>
  <c r="O30" i="95"/>
  <c r="L47" i="95"/>
  <c r="AG57" i="95"/>
  <c r="AO43" i="95"/>
  <c r="R42" i="95"/>
  <c r="AE30" i="95"/>
  <c r="AL27" i="95"/>
  <c r="AN51" i="95"/>
  <c r="X46" i="95"/>
  <c r="W52" i="84"/>
  <c r="AO40" i="95"/>
  <c r="AK48" i="95"/>
  <c r="L50" i="84"/>
  <c r="J51" i="95"/>
  <c r="X51" i="95"/>
  <c r="AH28" i="95"/>
  <c r="AK40" i="84"/>
  <c r="Z36" i="95"/>
  <c r="AE33" i="84"/>
  <c r="U31" i="95"/>
  <c r="N40" i="95"/>
  <c r="AJ30" i="84"/>
  <c r="M41" i="84"/>
  <c r="X49" i="95"/>
  <c r="AK37" i="95"/>
  <c r="T49" i="84"/>
  <c r="Z30" i="95"/>
  <c r="AH45" i="95"/>
  <c r="AQ36" i="95"/>
  <c r="Z55" i="84"/>
  <c r="Y48" i="84"/>
  <c r="AM32" i="95"/>
  <c r="AI39" i="95"/>
  <c r="S34" i="84"/>
  <c r="AA57" i="95"/>
  <c r="AJ36" i="95"/>
  <c r="P36" i="95"/>
  <c r="AP42" i="84"/>
  <c r="N28" i="95"/>
  <c r="AF32" i="84"/>
  <c r="K57" i="84"/>
  <c r="AG49" i="95"/>
  <c r="Y57" i="84"/>
  <c r="X45" i="84"/>
  <c r="R27" i="84"/>
  <c r="AP38" i="84"/>
  <c r="AL51" i="95"/>
  <c r="R57" i="84"/>
  <c r="T40" i="84"/>
  <c r="AM31" i="95"/>
  <c r="AM31" i="84"/>
  <c r="AN33" i="95"/>
  <c r="AH52" i="95"/>
  <c r="AQ32" i="95"/>
  <c r="P28" i="84"/>
  <c r="N48" i="84"/>
  <c r="P57" i="84"/>
  <c r="P40" i="84"/>
  <c r="P50" i="95"/>
  <c r="X51" i="84"/>
  <c r="AG28" i="84"/>
  <c r="W56" i="84"/>
  <c r="N32" i="95"/>
  <c r="AQ44" i="84"/>
  <c r="N43" i="84"/>
  <c r="AM36" i="84"/>
  <c r="AC55" i="95"/>
  <c r="R54" i="84"/>
  <c r="O42" i="84"/>
  <c r="S45" i="84"/>
  <c r="AG38" i="95"/>
  <c r="Q46" i="95"/>
  <c r="AE37" i="84"/>
  <c r="X31" i="95"/>
  <c r="AH37" i="84"/>
  <c r="AQ53" i="84"/>
  <c r="U42" i="95"/>
  <c r="Z51" i="84"/>
  <c r="AD56" i="84"/>
  <c r="N27" i="95"/>
  <c r="AE35" i="84"/>
  <c r="W37" i="95"/>
  <c r="AE36" i="95"/>
  <c r="U41" i="84"/>
  <c r="AQ37" i="84"/>
  <c r="AO44" i="84"/>
  <c r="Z31" i="95"/>
  <c r="AK38" i="84"/>
  <c r="T56" i="84"/>
  <c r="AG42" i="95"/>
  <c r="P45" i="84"/>
  <c r="AE42" i="95"/>
  <c r="AM54" i="95"/>
  <c r="O32" i="95"/>
  <c r="R33" i="95"/>
  <c r="X36" i="95"/>
  <c r="AG43" i="95"/>
  <c r="T56" i="95"/>
  <c r="O38" i="95"/>
  <c r="V28" i="95"/>
  <c r="AF43" i="84"/>
  <c r="N34" i="95"/>
  <c r="AK51" i="84"/>
  <c r="AF47" i="95"/>
  <c r="AH50" i="84"/>
  <c r="W35" i="84"/>
  <c r="AE45" i="95"/>
  <c r="N39" i="95"/>
  <c r="M57" i="84"/>
  <c r="K53" i="95"/>
  <c r="AB52" i="95"/>
  <c r="T49" i="95"/>
  <c r="P31" i="84"/>
  <c r="AC40" i="95"/>
  <c r="W54" i="84"/>
  <c r="AG39" i="84"/>
  <c r="L54" i="84"/>
  <c r="AO54" i="95"/>
  <c r="P30" i="84"/>
  <c r="AF30" i="95"/>
  <c r="T35" i="84"/>
  <c r="AM29" i="95"/>
  <c r="Q43" i="84"/>
  <c r="AJ47" i="84"/>
  <c r="AM35" i="95"/>
  <c r="AL51" i="84"/>
  <c r="AH40" i="95"/>
  <c r="X32" i="84"/>
  <c r="AF47" i="84"/>
  <c r="U49" i="84"/>
  <c r="N44" i="95"/>
  <c r="Z42" i="95"/>
  <c r="AL35" i="95"/>
  <c r="AI28" i="95"/>
  <c r="T52" i="95"/>
  <c r="U47" i="84"/>
  <c r="AP48" i="84"/>
  <c r="J52" i="84"/>
  <c r="Y50" i="84"/>
  <c r="AE45" i="84"/>
  <c r="AP45" i="84"/>
  <c r="Q33" i="95"/>
  <c r="P42" i="84"/>
  <c r="M45" i="95"/>
  <c r="V40" i="95"/>
  <c r="V34" i="95"/>
  <c r="W48" i="95"/>
  <c r="AP49" i="95"/>
  <c r="T48" i="84"/>
  <c r="Q39" i="95"/>
  <c r="Y54" i="95"/>
  <c r="AK28" i="95"/>
  <c r="P38" i="84"/>
  <c r="L56" i="84"/>
  <c r="AJ38" i="84"/>
  <c r="N49" i="95"/>
  <c r="AH32" i="95"/>
  <c r="V32" i="84"/>
  <c r="L44" i="95"/>
  <c r="Y44" i="84"/>
  <c r="AM41" i="84"/>
  <c r="Y30" i="95"/>
  <c r="AK39" i="84"/>
  <c r="AJ29" i="95"/>
  <c r="AN44" i="84"/>
  <c r="O29" i="84"/>
  <c r="AN56" i="95"/>
  <c r="AC54" i="95"/>
  <c r="T43" i="84"/>
  <c r="AQ50" i="95"/>
  <c r="AE53" i="84"/>
  <c r="AE29" i="84"/>
  <c r="AQ57" i="95"/>
  <c r="AN57" i="84"/>
  <c r="N35" i="95"/>
  <c r="T51" i="84"/>
  <c r="AE37" i="95"/>
  <c r="AI38" i="95"/>
  <c r="AO39" i="95"/>
  <c r="AC48" i="84"/>
  <c r="N55" i="95"/>
  <c r="AJ32" i="84"/>
  <c r="M42" i="95"/>
  <c r="AL36" i="84"/>
  <c r="AI47" i="84"/>
  <c r="AF55" i="84"/>
  <c r="S48" i="95"/>
  <c r="AL53" i="84"/>
  <c r="Z42" i="84"/>
  <c r="V45" i="95"/>
  <c r="Q38" i="95"/>
  <c r="N40" i="84"/>
  <c r="Q35" i="84"/>
  <c r="Z56" i="95"/>
  <c r="AI51" i="84"/>
  <c r="AA54" i="95"/>
  <c r="R42" i="84"/>
  <c r="M39" i="95"/>
  <c r="AM38" i="95"/>
  <c r="AK49" i="84"/>
  <c r="P46" i="84"/>
  <c r="AD51" i="95"/>
  <c r="U39" i="84"/>
  <c r="U37" i="95"/>
  <c r="AP53" i="95"/>
  <c r="V52" i="84"/>
  <c r="AK54" i="95"/>
  <c r="S30" i="95"/>
  <c r="R28" i="95"/>
  <c r="Z43" i="84"/>
  <c r="AL38" i="84"/>
  <c r="R37" i="95"/>
  <c r="V34" i="84"/>
  <c r="M52" i="84"/>
  <c r="J54" i="95"/>
  <c r="Y36" i="95"/>
  <c r="T31" i="84"/>
  <c r="L41" i="95"/>
  <c r="AH34" i="95"/>
  <c r="AN41" i="84"/>
  <c r="S50" i="95"/>
  <c r="AJ28" i="95"/>
  <c r="AO49" i="84"/>
  <c r="AJ47" i="95"/>
  <c r="AQ45" i="95"/>
  <c r="X34" i="95"/>
  <c r="AJ27" i="84"/>
  <c r="T48" i="95"/>
  <c r="AL32" i="95"/>
  <c r="X47" i="84"/>
  <c r="AG30" i="84"/>
  <c r="W33" i="84"/>
  <c r="AL49" i="84"/>
  <c r="AN28" i="84"/>
  <c r="AI50" i="95"/>
  <c r="AC55" i="84"/>
  <c r="X38" i="95"/>
  <c r="X39" i="84"/>
  <c r="V43" i="95"/>
  <c r="Q50" i="84"/>
  <c r="N47" i="84"/>
  <c r="Y51" i="84"/>
  <c r="S36" i="95"/>
  <c r="R43" i="84"/>
  <c r="AG43" i="84"/>
  <c r="AJ43" i="95"/>
  <c r="P53" i="95"/>
  <c r="AD43" i="84"/>
  <c r="AG47" i="95"/>
  <c r="W30" i="84"/>
  <c r="AK33" i="84"/>
  <c r="AE55" i="84"/>
  <c r="W40" i="95"/>
  <c r="Y56" i="84"/>
  <c r="AG48" i="84"/>
  <c r="U46" i="84"/>
  <c r="AD40" i="84"/>
  <c r="AI43" i="84"/>
  <c r="W36" i="84"/>
  <c r="AE27" i="84"/>
  <c r="U36" i="95"/>
  <c r="AI53" i="84"/>
  <c r="AH35" i="95"/>
  <c r="T41" i="95"/>
  <c r="R30" i="84"/>
  <c r="Q51" i="84"/>
  <c r="AL52" i="84"/>
  <c r="X41" i="84"/>
  <c r="W55" i="84"/>
  <c r="AO47" i="84"/>
  <c r="U53" i="95"/>
  <c r="R43" i="95"/>
  <c r="AJ51" i="84"/>
  <c r="S33" i="95"/>
  <c r="AO42" i="95"/>
  <c r="AL44" i="95"/>
  <c r="AO34" i="84"/>
  <c r="Q37" i="84"/>
  <c r="K53" i="84"/>
  <c r="AM34" i="95"/>
  <c r="O53" i="84"/>
  <c r="AL46" i="84"/>
  <c r="P35" i="84"/>
  <c r="M46" i="84"/>
  <c r="AP42" i="95"/>
  <c r="M47" i="84"/>
  <c r="AA52" i="84"/>
  <c r="V53" i="84"/>
  <c r="S35" i="95"/>
  <c r="AG47" i="84"/>
  <c r="AK50" i="95"/>
  <c r="X47" i="95"/>
  <c r="W54" i="95"/>
  <c r="AD41" i="95"/>
  <c r="Z53" i="95"/>
  <c r="AO31" i="95"/>
  <c r="O33" i="84"/>
  <c r="AD57" i="95"/>
  <c r="AG42" i="84"/>
  <c r="AI46" i="95"/>
  <c r="V39" i="84"/>
  <c r="W31" i="84"/>
  <c r="W38" i="84"/>
  <c r="AB56" i="84"/>
  <c r="Q47" i="84"/>
  <c r="J54" i="84"/>
  <c r="Z53" i="84"/>
  <c r="AH57" i="95"/>
  <c r="O37" i="95"/>
  <c r="AG33" i="95"/>
  <c r="T42" i="84"/>
  <c r="P52" i="95"/>
  <c r="AK45" i="84"/>
  <c r="L48" i="95"/>
  <c r="Q43" i="95"/>
  <c r="AE48" i="95"/>
  <c r="N51" i="95"/>
  <c r="AD48" i="84"/>
  <c r="AF44" i="84"/>
  <c r="W34" i="95"/>
  <c r="P39" i="84"/>
  <c r="AF48" i="84"/>
  <c r="AL48" i="95"/>
  <c r="AA55" i="84"/>
  <c r="AJ29" i="84"/>
  <c r="AN28" i="95"/>
  <c r="U54" i="84"/>
  <c r="N44" i="84"/>
  <c r="Z47" i="95"/>
  <c r="S44" i="95"/>
  <c r="AE32" i="84"/>
  <c r="AN29" i="84"/>
  <c r="M40" i="84"/>
  <c r="AG53" i="95"/>
  <c r="AO52" i="84"/>
  <c r="AO53" i="84"/>
  <c r="V57" i="95"/>
  <c r="T29" i="95"/>
  <c r="Q32" i="84"/>
  <c r="AI41" i="84"/>
  <c r="AK41" i="95"/>
  <c r="M44" i="84"/>
  <c r="J56" i="95"/>
  <c r="AG44" i="95"/>
  <c r="AK44" i="84"/>
  <c r="M47" i="95"/>
  <c r="V44" i="84"/>
  <c r="AM32" i="84"/>
  <c r="AE40" i="84"/>
  <c r="AI31" i="95"/>
  <c r="L50" i="95"/>
  <c r="AI29" i="95"/>
  <c r="AH39" i="84"/>
  <c r="AP47" i="95"/>
  <c r="AF54" i="84"/>
  <c r="L42" i="84"/>
  <c r="AM39" i="95"/>
  <c r="P51" i="84"/>
  <c r="AK32" i="84"/>
  <c r="L40" i="95"/>
  <c r="AQ44" i="95"/>
  <c r="AG29" i="84"/>
  <c r="AE49" i="95"/>
  <c r="AC56" i="95"/>
  <c r="T55" i="84"/>
  <c r="J57" i="84"/>
  <c r="AE43" i="95"/>
  <c r="AK51" i="95"/>
  <c r="AI42" i="95"/>
  <c r="Y43" i="95"/>
  <c r="R53" i="84"/>
  <c r="AN38" i="84"/>
  <c r="AC52" i="95"/>
  <c r="AI45" i="84"/>
  <c r="AF29" i="84"/>
  <c r="M50" i="84"/>
  <c r="AJ53" i="95"/>
  <c r="AI35" i="95"/>
  <c r="Y41" i="84"/>
  <c r="N39" i="84"/>
  <c r="O34" i="95"/>
  <c r="AJ31" i="84"/>
  <c r="AI34" i="84"/>
  <c r="AD56" i="95"/>
  <c r="AM33" i="95"/>
  <c r="AO44" i="95"/>
  <c r="S39" i="95"/>
  <c r="AL33" i="95"/>
  <c r="AL28" i="84"/>
  <c r="S50" i="84"/>
  <c r="AJ44" i="84"/>
  <c r="AC42" i="84"/>
  <c r="AG29" i="95"/>
  <c r="AN36" i="95"/>
  <c r="AO50" i="95"/>
  <c r="AQ37" i="95"/>
  <c r="M56" i="95"/>
  <c r="AQ34" i="84"/>
  <c r="AF29" i="95"/>
  <c r="AH42" i="84"/>
  <c r="X56" i="95"/>
  <c r="AH46" i="84"/>
  <c r="AO34" i="95"/>
  <c r="AJ50" i="95"/>
  <c r="X54" i="84"/>
  <c r="AM57" i="95"/>
  <c r="O48" i="84"/>
  <c r="T47" i="95"/>
  <c r="S56" i="95"/>
  <c r="AM36" i="95"/>
  <c r="AI52" i="95"/>
  <c r="W53" i="95"/>
  <c r="AE48" i="84"/>
  <c r="AF27" i="95"/>
  <c r="AE31" i="84"/>
  <c r="AH27" i="95"/>
  <c r="AB53" i="95"/>
  <c r="O57" i="95"/>
  <c r="V41" i="95"/>
  <c r="X34" i="84"/>
  <c r="O52" i="95"/>
  <c r="N53" i="84"/>
  <c r="O44" i="95"/>
  <c r="AD54" i="95"/>
  <c r="W44" i="84"/>
  <c r="Y46" i="95"/>
  <c r="AE38" i="95"/>
  <c r="S52" i="84"/>
  <c r="R54" i="95"/>
  <c r="AF40" i="84"/>
  <c r="Z52" i="84"/>
  <c r="T27" i="95"/>
  <c r="AB53" i="84"/>
  <c r="Q42" i="95"/>
  <c r="AE44" i="95"/>
  <c r="S45" i="95"/>
  <c r="R48" i="95"/>
  <c r="Q30" i="84"/>
  <c r="V35" i="84"/>
  <c r="AG50" i="84"/>
  <c r="AK53" i="95"/>
  <c r="AF50" i="95"/>
  <c r="O35" i="95"/>
  <c r="AP31" i="84"/>
  <c r="R37" i="84"/>
  <c r="P49" i="95"/>
  <c r="AM27" i="95"/>
  <c r="N37" i="84"/>
  <c r="AL29" i="95"/>
  <c r="AP45" i="95"/>
  <c r="N46" i="95"/>
  <c r="Y43" i="84"/>
  <c r="AF38" i="84"/>
  <c r="Q38" i="84"/>
  <c r="AG30" i="95"/>
  <c r="AG38" i="84"/>
  <c r="AP48" i="95"/>
  <c r="K52" i="84"/>
  <c r="AP30" i="95"/>
  <c r="AH43" i="84"/>
  <c r="AG34" i="95"/>
  <c r="Z30" i="84"/>
  <c r="Q44" i="84"/>
  <c r="U29" i="95"/>
  <c r="AP57" i="95"/>
  <c r="AP52" i="84"/>
  <c r="AP46" i="95"/>
  <c r="AN54" i="95"/>
  <c r="U50" i="84"/>
  <c r="O43" i="95"/>
  <c r="AC44" i="84"/>
  <c r="Q45" i="84"/>
  <c r="AF37" i="95"/>
  <c r="U27" i="84"/>
  <c r="O44" i="84"/>
  <c r="AN34" i="95"/>
  <c r="L39" i="84"/>
  <c r="M55" i="95"/>
  <c r="L48" i="84"/>
  <c r="AO56" i="95"/>
  <c r="O29" i="95"/>
  <c r="P27" i="84"/>
  <c r="AQ41" i="84"/>
  <c r="AN56" i="84"/>
  <c r="U51" i="84"/>
  <c r="AC41" i="84"/>
  <c r="AH48" i="84"/>
  <c r="AG37" i="84"/>
  <c r="AP55" i="95"/>
  <c r="AI40" i="84"/>
  <c r="AN40" i="95"/>
  <c r="AI32" i="95"/>
  <c r="W39" i="95"/>
  <c r="AH36" i="95"/>
  <c r="AD46" i="84"/>
  <c r="U45" i="95"/>
  <c r="V31" i="95"/>
  <c r="V54" i="84"/>
  <c r="N31" i="95"/>
  <c r="AJ49" i="84"/>
  <c r="AN31" i="84"/>
  <c r="O50" i="95"/>
  <c r="AD54" i="84"/>
  <c r="T46" i="84"/>
  <c r="AN55" i="84"/>
  <c r="AG40" i="84"/>
  <c r="AJ41" i="95"/>
  <c r="K51" i="84"/>
  <c r="X40" i="84"/>
  <c r="P43" i="84"/>
  <c r="P28" i="95"/>
  <c r="AA53" i="84"/>
  <c r="AG41" i="84"/>
  <c r="R33" i="84"/>
  <c r="R47" i="84"/>
  <c r="AP40" i="84"/>
  <c r="AO43" i="84"/>
  <c r="AQ48" i="84"/>
  <c r="AH49" i="84"/>
  <c r="W28" i="95"/>
  <c r="AJ27" i="95"/>
  <c r="AK42" i="84"/>
  <c r="AD49" i="84"/>
  <c r="U54" i="95"/>
  <c r="Q57" i="84"/>
  <c r="Z37" i="84"/>
  <c r="AC39" i="84"/>
  <c r="AN48" i="84"/>
  <c r="R29" i="84"/>
  <c r="Z57" i="95"/>
  <c r="R34" i="84"/>
  <c r="AG55" i="84"/>
  <c r="AH56" i="95"/>
  <c r="T34" i="84"/>
  <c r="U36" i="84"/>
  <c r="AN52" i="84"/>
  <c r="AP37" i="95"/>
  <c r="U30" i="95"/>
  <c r="AN42" i="95"/>
  <c r="AB57" i="84"/>
  <c r="AN47" i="95"/>
  <c r="P32" i="95"/>
  <c r="AI49" i="95"/>
  <c r="AD47" i="84"/>
  <c r="AL43" i="84"/>
  <c r="T33" i="84"/>
  <c r="U33" i="84"/>
  <c r="S46" i="95"/>
  <c r="AE41" i="95"/>
  <c r="V36" i="95"/>
  <c r="N54" i="84"/>
  <c r="S36" i="84"/>
  <c r="T52" i="84"/>
  <c r="AH30" i="84"/>
  <c r="X39" i="95"/>
  <c r="Z49" i="95"/>
  <c r="L52" i="84"/>
  <c r="V28" i="84"/>
  <c r="AQ57" i="84"/>
  <c r="AK46" i="95"/>
  <c r="V57" i="84"/>
  <c r="Z39" i="84"/>
  <c r="Y49" i="84"/>
  <c r="AD49" i="95"/>
  <c r="AQ31" i="95"/>
  <c r="AN53" i="84"/>
  <c r="Q56" i="84"/>
  <c r="O39" i="95"/>
  <c r="AJ40" i="84"/>
  <c r="V38" i="84"/>
  <c r="AQ39" i="84"/>
  <c r="S38" i="84"/>
  <c r="P54" i="84"/>
  <c r="AL30" i="95"/>
  <c r="AD39" i="95"/>
  <c r="AH33" i="84"/>
  <c r="X50" i="95"/>
  <c r="N42" i="95"/>
  <c r="AF46" i="84"/>
  <c r="AE43" i="84"/>
  <c r="U56" i="84"/>
  <c r="M45" i="84"/>
  <c r="AO48" i="95"/>
  <c r="M53" i="95"/>
  <c r="S52" i="95"/>
  <c r="AP41" i="95"/>
  <c r="AM44" i="95"/>
  <c r="Y53" i="95"/>
  <c r="R41" i="84"/>
  <c r="Z32" i="95"/>
  <c r="U29" i="84"/>
  <c r="Z48" i="95"/>
  <c r="AF34" i="84"/>
  <c r="R29" i="95"/>
  <c r="O40" i="95"/>
  <c r="U48" i="95"/>
  <c r="W41" i="84"/>
  <c r="AL46" i="95"/>
  <c r="U39" i="95"/>
  <c r="AK54" i="84"/>
  <c r="AN33" i="84"/>
  <c r="AN27" i="95"/>
  <c r="Y41" i="95"/>
  <c r="AN46" i="84"/>
  <c r="AJ31" i="95"/>
  <c r="AB55" i="84"/>
  <c r="AO46" i="84"/>
  <c r="AG53" i="84"/>
  <c r="X52" i="95"/>
  <c r="AN32" i="84"/>
  <c r="AE41" i="84"/>
  <c r="O47" i="95"/>
  <c r="AF28" i="84"/>
  <c r="Y32" i="95"/>
  <c r="AE49" i="84"/>
  <c r="V51" i="84"/>
  <c r="R56" i="84"/>
  <c r="O36" i="84"/>
  <c r="J57" i="95"/>
  <c r="AE56" i="84"/>
  <c r="S39" i="84"/>
  <c r="W41" i="95"/>
  <c r="M40" i="95"/>
  <c r="AQ40" i="95"/>
  <c r="Z38" i="84"/>
  <c r="AN47" i="84"/>
  <c r="AF40" i="95"/>
  <c r="V50" i="84"/>
  <c r="R38" i="95"/>
  <c r="AN50" i="84"/>
  <c r="AK38" i="95"/>
  <c r="AD40" i="95"/>
  <c r="AO56" i="84"/>
  <c r="AL30" i="84"/>
  <c r="Y40" i="84"/>
  <c r="AQ54" i="84"/>
  <c r="AI36" i="95"/>
  <c r="X44" i="95"/>
  <c r="AC45" i="84"/>
  <c r="AN46" i="95"/>
  <c r="AM48" i="84"/>
  <c r="V30" i="95"/>
  <c r="Q35" i="95"/>
  <c r="Y57" i="95"/>
  <c r="S55" i="84"/>
  <c r="AK48" i="84"/>
  <c r="AF39" i="95"/>
  <c r="J55" i="84"/>
  <c r="S37" i="95"/>
  <c r="Q31" i="84"/>
  <c r="Q54" i="84"/>
  <c r="Q54" i="95"/>
  <c r="Q28" i="95"/>
  <c r="AO38" i="95"/>
  <c r="P29" i="95"/>
  <c r="Y40" i="95"/>
  <c r="AF52" i="95"/>
  <c r="AK47" i="95"/>
  <c r="AA51" i="95"/>
  <c r="T44" i="95"/>
  <c r="AC39" i="95"/>
  <c r="N35" i="84"/>
  <c r="Y48" i="95"/>
  <c r="AL52" i="95"/>
  <c r="AM52" i="84"/>
  <c r="AQ51" i="95"/>
  <c r="AO35" i="84"/>
  <c r="AO31" i="84"/>
  <c r="M51" i="95"/>
  <c r="Q55" i="95"/>
  <c r="AL40" i="95"/>
  <c r="AK31" i="84"/>
  <c r="AB204" i="86"/>
  <c r="AB205" i="86"/>
  <c r="AB201" i="86"/>
  <c r="I80" i="53"/>
  <c r="I78" i="53"/>
  <c r="I76" i="53"/>
  <c r="I189" i="53"/>
  <c r="I183" i="53"/>
  <c r="I32" i="75"/>
  <c r="I261" i="75"/>
  <c r="I245" i="75"/>
  <c r="I488" i="53"/>
  <c r="I486" i="53"/>
  <c r="I484" i="53"/>
  <c r="I473" i="53"/>
  <c r="I390" i="53"/>
  <c r="I230" i="69"/>
  <c r="I228" i="69"/>
  <c r="I344" i="53"/>
  <c r="I342" i="53"/>
  <c r="I340" i="53"/>
  <c r="I333" i="53"/>
  <c r="I182" i="53"/>
  <c r="I252" i="53"/>
  <c r="I45" i="69"/>
  <c r="I244" i="53"/>
  <c r="I69" i="69"/>
  <c r="I224" i="53"/>
  <c r="I53" i="53"/>
  <c r="I51" i="53"/>
  <c r="I49" i="53"/>
  <c r="I32" i="53"/>
  <c r="I413" i="53"/>
  <c r="I311" i="53"/>
  <c r="I310" i="69"/>
  <c r="I203" i="75"/>
  <c r="I38" i="53"/>
  <c r="I141" i="53"/>
  <c r="I517" i="53"/>
  <c r="I185" i="69"/>
  <c r="I69" i="75"/>
  <c r="I87" i="53"/>
  <c r="I183" i="75"/>
  <c r="I219" i="75"/>
  <c r="I360" i="53"/>
  <c r="I522" i="53"/>
  <c r="I535" i="53"/>
  <c r="I58" i="69"/>
  <c r="I190" i="69"/>
  <c r="I63" i="75"/>
  <c r="I275" i="53"/>
  <c r="I33" i="53"/>
  <c r="I75" i="75"/>
  <c r="I446" i="53"/>
  <c r="I155" i="98"/>
  <c r="I337" i="53"/>
  <c r="I221" i="53"/>
  <c r="I251" i="53"/>
  <c r="I301" i="69"/>
  <c r="I294" i="53"/>
  <c r="I33" i="69"/>
  <c r="I162" i="75"/>
  <c r="I41" i="98"/>
  <c r="I155" i="75"/>
  <c r="I370" i="53"/>
  <c r="I231" i="69"/>
  <c r="I269" i="75"/>
  <c r="I149" i="69"/>
  <c r="I346" i="53"/>
  <c r="I120" i="98"/>
  <c r="I169" i="53"/>
  <c r="I234" i="53"/>
  <c r="AB195" i="86"/>
  <c r="AB202" i="86"/>
  <c r="AB199" i="86"/>
  <c r="I163" i="53"/>
  <c r="I148" i="53"/>
  <c r="I52" i="75"/>
  <c r="I255" i="75"/>
  <c r="I173" i="75"/>
  <c r="I402" i="53"/>
  <c r="I400" i="53"/>
  <c r="I398" i="53"/>
  <c r="I243" i="53"/>
  <c r="I366" i="53"/>
  <c r="I431" i="53"/>
  <c r="I164" i="69"/>
  <c r="I435" i="53"/>
  <c r="I160" i="69"/>
  <c r="I410" i="53"/>
  <c r="I194" i="53"/>
  <c r="I192" i="53"/>
  <c r="I190" i="53"/>
  <c r="I379" i="53"/>
  <c r="I89" i="53"/>
  <c r="I187" i="53"/>
  <c r="I171" i="53"/>
  <c r="I155" i="53"/>
  <c r="I167" i="53"/>
  <c r="I270" i="53"/>
  <c r="I393" i="53"/>
  <c r="I41" i="53"/>
  <c r="I307" i="69"/>
  <c r="I45" i="75"/>
  <c r="I299" i="53"/>
  <c r="I254" i="75"/>
  <c r="I175" i="75"/>
  <c r="I160" i="98"/>
  <c r="I79" i="69"/>
  <c r="I345" i="69"/>
  <c r="I265" i="75"/>
  <c r="I271" i="75"/>
  <c r="I30" i="75"/>
  <c r="I338" i="53"/>
  <c r="I248" i="53"/>
  <c r="I320" i="69"/>
  <c r="I271" i="53"/>
  <c r="I260" i="53"/>
  <c r="I143" i="53"/>
  <c r="I225" i="69"/>
  <c r="I375" i="53"/>
  <c r="I144" i="53"/>
  <c r="I266" i="53"/>
  <c r="I214" i="75"/>
  <c r="I39" i="75"/>
  <c r="I328" i="69"/>
  <c r="I314" i="53"/>
  <c r="I149" i="75"/>
  <c r="I95" i="98"/>
  <c r="I289" i="53"/>
  <c r="I290" i="53"/>
  <c r="I458" i="53"/>
  <c r="I341" i="53"/>
  <c r="I155" i="69"/>
  <c r="I238" i="75"/>
  <c r="I220" i="53"/>
  <c r="I105" i="98"/>
  <c r="I319" i="53"/>
  <c r="I72" i="75"/>
  <c r="I213" i="69"/>
  <c r="AB209" i="86"/>
  <c r="AB187" i="86"/>
  <c r="AB198" i="86"/>
  <c r="AB197" i="86"/>
  <c r="I510" i="53"/>
  <c r="I317" i="69"/>
  <c r="I313" i="69"/>
  <c r="I293" i="53"/>
  <c r="I288" i="53"/>
  <c r="I223" i="53"/>
  <c r="I362" i="53"/>
  <c r="I198" i="53"/>
  <c r="I217" i="53"/>
  <c r="I55" i="69"/>
  <c r="I407" i="53"/>
  <c r="I214" i="69"/>
  <c r="I403" i="53"/>
  <c r="I521" i="53"/>
  <c r="I513" i="53"/>
  <c r="I367" i="53"/>
  <c r="I541" i="53"/>
  <c r="I30" i="53"/>
  <c r="I145" i="75"/>
  <c r="I270" i="75"/>
  <c r="I262" i="75"/>
  <c r="I67" i="69"/>
  <c r="I308" i="69"/>
  <c r="I195" i="75"/>
  <c r="I197" i="75"/>
  <c r="I244" i="75"/>
  <c r="I183" i="69"/>
  <c r="I58" i="75"/>
  <c r="I85" i="75"/>
  <c r="I334" i="69"/>
  <c r="I371" i="53"/>
  <c r="I90" i="53"/>
  <c r="I195" i="53"/>
  <c r="I256" i="69"/>
  <c r="I191" i="53"/>
  <c r="I443" i="53"/>
  <c r="I437" i="53"/>
  <c r="I163" i="69"/>
  <c r="I179" i="75"/>
  <c r="I394" i="53"/>
  <c r="I326" i="69"/>
  <c r="I320" i="53"/>
  <c r="I216" i="69"/>
  <c r="I68" i="69"/>
  <c r="I230" i="75"/>
  <c r="I172" i="69"/>
  <c r="I453" i="53"/>
  <c r="I146" i="53"/>
  <c r="I194" i="75"/>
  <c r="I187" i="75"/>
  <c r="I287" i="53"/>
  <c r="I233" i="75"/>
  <c r="I325" i="69"/>
  <c r="I232" i="75"/>
  <c r="I312" i="53"/>
  <c r="I217" i="75"/>
  <c r="I43" i="53"/>
  <c r="M146" i="104"/>
  <c r="AB196" i="86"/>
  <c r="AB188" i="86"/>
  <c r="AB194" i="86"/>
  <c r="AB206" i="86"/>
  <c r="I307" i="53"/>
  <c r="I305" i="53"/>
  <c r="I303" i="53"/>
  <c r="I156" i="53"/>
  <c r="I142" i="53"/>
  <c r="I161" i="53"/>
  <c r="I381" i="53"/>
  <c r="I286" i="53"/>
  <c r="I193" i="53"/>
  <c r="I151" i="53"/>
  <c r="I86" i="75"/>
  <c r="I61" i="75"/>
  <c r="I36" i="75"/>
  <c r="I472" i="53"/>
  <c r="I470" i="53"/>
  <c r="I468" i="53"/>
  <c r="I457" i="53"/>
  <c r="I374" i="53"/>
  <c r="I331" i="69"/>
  <c r="I315" i="69"/>
  <c r="I296" i="53"/>
  <c r="I218" i="53"/>
  <c r="I433" i="53"/>
  <c r="I559" i="53"/>
  <c r="I555" i="53"/>
  <c r="I551" i="53"/>
  <c r="I322" i="53"/>
  <c r="I532" i="53"/>
  <c r="I218" i="75"/>
  <c r="I165" i="69"/>
  <c r="I273" i="53"/>
  <c r="I76" i="69"/>
  <c r="I225" i="53"/>
  <c r="I34" i="69"/>
  <c r="I83" i="69"/>
  <c r="I85" i="53"/>
  <c r="I83" i="53"/>
  <c r="I81" i="53"/>
  <c r="I357" i="53"/>
  <c r="I237" i="53"/>
  <c r="I83" i="75"/>
  <c r="I150" i="53"/>
  <c r="I51" i="69"/>
  <c r="I77" i="53"/>
  <c r="I533" i="53"/>
  <c r="I557" i="53"/>
  <c r="I236" i="75"/>
  <c r="I324" i="69"/>
  <c r="I243" i="69"/>
  <c r="I70" i="53"/>
  <c r="I238" i="69"/>
  <c r="I447" i="53"/>
  <c r="I247" i="69"/>
  <c r="I260" i="69"/>
  <c r="I300" i="69"/>
  <c r="I258" i="75"/>
  <c r="I143" i="69"/>
  <c r="I31" i="98"/>
  <c r="I57" i="53"/>
  <c r="I45" i="53"/>
  <c r="I226" i="69"/>
  <c r="I179" i="69"/>
  <c r="I299" i="69"/>
  <c r="I30" i="98"/>
  <c r="I234" i="75"/>
  <c r="I159" i="69"/>
  <c r="I104" i="98"/>
  <c r="I188" i="53"/>
  <c r="I336" i="53"/>
  <c r="I194" i="69"/>
  <c r="I180" i="69"/>
  <c r="I170" i="75"/>
  <c r="AB191" i="86"/>
  <c r="I416" i="53"/>
  <c r="I363" i="53"/>
  <c r="I146" i="75"/>
  <c r="I471" i="53"/>
  <c r="I429" i="53"/>
  <c r="I411" i="53"/>
  <c r="I287" i="69"/>
  <c r="I193" i="75"/>
  <c r="I460" i="53"/>
  <c r="I67" i="75"/>
  <c r="I252" i="75"/>
  <c r="I372" i="53"/>
  <c r="I247" i="53"/>
  <c r="I482" i="53"/>
  <c r="I526" i="53"/>
  <c r="I290" i="69"/>
  <c r="I274" i="69"/>
  <c r="I257" i="69"/>
  <c r="I60" i="75"/>
  <c r="I441" i="53"/>
  <c r="I516" i="53"/>
  <c r="I550" i="53"/>
  <c r="I549" i="53"/>
  <c r="I548" i="53"/>
  <c r="I89" i="75"/>
  <c r="I309" i="69"/>
  <c r="I216" i="53"/>
  <c r="I397" i="53"/>
  <c r="I55" i="75"/>
  <c r="I449" i="53"/>
  <c r="I223" i="69"/>
  <c r="I129" i="98"/>
  <c r="I101" i="98"/>
  <c r="I35" i="69"/>
  <c r="I163" i="75"/>
  <c r="I54" i="53"/>
  <c r="I245" i="69"/>
  <c r="I46" i="69"/>
  <c r="I59" i="53"/>
  <c r="I315" i="53"/>
  <c r="I203" i="53"/>
  <c r="I77" i="75"/>
  <c r="I284" i="69"/>
  <c r="M147" i="104"/>
  <c r="O344" i="53"/>
  <c r="AX218" i="53"/>
  <c r="I79" i="53"/>
  <c r="I327" i="69"/>
  <c r="I474" i="53"/>
  <c r="I256" i="53"/>
  <c r="I126" i="98"/>
  <c r="I485" i="53"/>
  <c r="I152" i="53"/>
  <c r="I66" i="69"/>
  <c r="M521" i="53"/>
  <c r="K288" i="53"/>
  <c r="I262" i="53"/>
  <c r="I169" i="69"/>
  <c r="I333" i="69"/>
  <c r="I75" i="69"/>
  <c r="I48" i="75"/>
  <c r="I31" i="69"/>
  <c r="I171" i="69"/>
  <c r="I39" i="69"/>
  <c r="I153" i="75"/>
  <c r="I250" i="69"/>
  <c r="I323" i="53"/>
  <c r="I201" i="69"/>
  <c r="I329" i="69"/>
  <c r="AX194" i="53"/>
  <c r="N168" i="53"/>
  <c r="K429" i="53"/>
  <c r="AD151" i="53"/>
  <c r="N261" i="53"/>
  <c r="M532" i="53"/>
  <c r="AX535" i="53"/>
  <c r="K142" i="53"/>
  <c r="M326" i="69"/>
  <c r="O169" i="69"/>
  <c r="N302" i="69"/>
  <c r="AB203" i="86"/>
  <c r="I523" i="53"/>
  <c r="I292" i="53"/>
  <c r="I246" i="69"/>
  <c r="I184" i="53"/>
  <c r="I62" i="53"/>
  <c r="I47" i="53"/>
  <c r="I71" i="75"/>
  <c r="I386" i="53"/>
  <c r="I382" i="53"/>
  <c r="I332" i="53"/>
  <c r="I263" i="69"/>
  <c r="I237" i="75"/>
  <c r="I223" i="75"/>
  <c r="I560" i="53"/>
  <c r="I419" i="53"/>
  <c r="I396" i="53"/>
  <c r="I268" i="53"/>
  <c r="I313" i="53"/>
  <c r="I59" i="69"/>
  <c r="I50" i="69"/>
  <c r="I224" i="69"/>
  <c r="I239" i="69"/>
  <c r="I452" i="53"/>
  <c r="I317" i="53"/>
  <c r="I166" i="53"/>
  <c r="I341" i="69"/>
  <c r="I235" i="53"/>
  <c r="I150" i="69"/>
  <c r="I445" i="53"/>
  <c r="I505" i="53"/>
  <c r="I334" i="53"/>
  <c r="I170" i="69"/>
  <c r="I47" i="75"/>
  <c r="I37" i="75"/>
  <c r="I88" i="75"/>
  <c r="I229" i="75"/>
  <c r="I161" i="69"/>
  <c r="I42" i="98"/>
  <c r="I442" i="53"/>
  <c r="I480" i="53"/>
  <c r="I502" i="53"/>
  <c r="I143" i="75"/>
  <c r="I38" i="69"/>
  <c r="I28" i="98"/>
  <c r="I153" i="98"/>
  <c r="I506" i="53"/>
  <c r="I288" i="69"/>
  <c r="I332" i="69"/>
  <c r="I265" i="69"/>
  <c r="I64" i="69"/>
  <c r="O312" i="53"/>
  <c r="AD360" i="53"/>
  <c r="N338" i="53"/>
  <c r="I176" i="53"/>
  <c r="I51" i="75"/>
  <c r="I196" i="75"/>
  <c r="I243" i="75"/>
  <c r="I40" i="75"/>
  <c r="I189" i="75"/>
  <c r="M141" i="104"/>
  <c r="M486" i="53"/>
  <c r="M342" i="53"/>
  <c r="I448" i="53"/>
  <c r="I41" i="69"/>
  <c r="I157" i="98"/>
  <c r="I31" i="75"/>
  <c r="I166" i="69"/>
  <c r="I412" i="53"/>
  <c r="I462" i="53"/>
  <c r="I153" i="53"/>
  <c r="M160" i="98"/>
  <c r="AB210" i="86"/>
  <c r="I418" i="53"/>
  <c r="I259" i="53"/>
  <c r="I32" i="69"/>
  <c r="I244" i="69"/>
  <c r="I180" i="53"/>
  <c r="I222" i="53"/>
  <c r="I291" i="53"/>
  <c r="I29" i="53"/>
  <c r="I84" i="69"/>
  <c r="I249" i="53"/>
  <c r="I556" i="53"/>
  <c r="I272" i="53"/>
  <c r="I456" i="53"/>
  <c r="I326" i="53"/>
  <c r="I273" i="75"/>
  <c r="I140" i="69"/>
  <c r="I241" i="69"/>
  <c r="I358" i="53"/>
  <c r="I233" i="69"/>
  <c r="I177" i="53"/>
  <c r="I508" i="53"/>
  <c r="I186" i="75"/>
  <c r="I168" i="75"/>
  <c r="I518" i="53"/>
  <c r="I184" i="75"/>
  <c r="I238" i="53"/>
  <c r="I130" i="98"/>
  <c r="I125" i="98"/>
  <c r="I150" i="75"/>
  <c r="I321" i="53"/>
  <c r="I35" i="53"/>
  <c r="I54" i="75"/>
  <c r="I525" i="53"/>
  <c r="I40" i="69"/>
  <c r="I241" i="75"/>
  <c r="I108" i="98"/>
  <c r="I188" i="69"/>
  <c r="I455" i="53"/>
  <c r="I285" i="53"/>
  <c r="I37" i="98"/>
  <c r="I237" i="69"/>
  <c r="I159" i="98"/>
  <c r="I314" i="69"/>
  <c r="I107" i="98"/>
  <c r="AX222" i="53"/>
  <c r="N401" i="53"/>
  <c r="O192" i="53"/>
  <c r="I544" i="53"/>
  <c r="I483" i="53"/>
  <c r="I181" i="75"/>
  <c r="I66" i="53"/>
  <c r="I35" i="98"/>
  <c r="I71" i="53"/>
  <c r="J289" i="53"/>
  <c r="AX305" i="53"/>
  <c r="I335" i="69"/>
  <c r="I273" i="69"/>
  <c r="I166" i="75"/>
  <c r="I150" i="98"/>
  <c r="I162" i="69"/>
  <c r="I195" i="69"/>
  <c r="I67" i="53"/>
  <c r="I196" i="69"/>
  <c r="I90" i="75"/>
  <c r="I141" i="69"/>
  <c r="I164" i="75"/>
  <c r="I40" i="98"/>
  <c r="M526" i="53"/>
  <c r="V218" i="53"/>
  <c r="N453" i="53"/>
  <c r="M340" i="53"/>
  <c r="AX47" i="53"/>
  <c r="K292" i="53"/>
  <c r="M517" i="53"/>
  <c r="M251" i="53"/>
  <c r="M231" i="69"/>
  <c r="M58" i="69"/>
  <c r="O203" i="75"/>
  <c r="N256" i="75"/>
  <c r="AX160" i="98"/>
  <c r="AB200" i="86"/>
  <c r="I240" i="53"/>
  <c r="I414" i="53"/>
  <c r="I63" i="53"/>
  <c r="I89" i="69"/>
  <c r="I64" i="53"/>
  <c r="I60" i="53"/>
  <c r="I537" i="53"/>
  <c r="I87" i="75"/>
  <c r="I359" i="53"/>
  <c r="I384" i="53"/>
  <c r="I227" i="53"/>
  <c r="I245" i="53"/>
  <c r="I450" i="53"/>
  <c r="I253" i="53"/>
  <c r="I325" i="53"/>
  <c r="I214" i="53"/>
  <c r="I44" i="69"/>
  <c r="I222" i="69"/>
  <c r="I32" i="98"/>
  <c r="I233" i="53"/>
  <c r="I152" i="75"/>
  <c r="I72" i="69"/>
  <c r="I33" i="75"/>
  <c r="I170" i="53"/>
  <c r="I172" i="75"/>
  <c r="I65" i="53"/>
  <c r="I276" i="75"/>
  <c r="I305" i="69"/>
  <c r="I293" i="69"/>
  <c r="I196" i="53"/>
  <c r="I168" i="69"/>
  <c r="I28" i="75"/>
  <c r="I174" i="69"/>
  <c r="AX386" i="53"/>
  <c r="M272" i="53"/>
  <c r="M193" i="53"/>
  <c r="O555" i="53"/>
  <c r="I439" i="53"/>
  <c r="I185" i="75"/>
  <c r="I255" i="69"/>
  <c r="I141" i="75"/>
  <c r="I62" i="69"/>
  <c r="I173" i="69"/>
  <c r="J222" i="53"/>
  <c r="K439" i="53"/>
  <c r="M400" i="53"/>
  <c r="N177" i="53"/>
  <c r="I343" i="53"/>
  <c r="I345" i="53"/>
  <c r="I199" i="53"/>
  <c r="I80" i="75"/>
  <c r="I373" i="53"/>
  <c r="I263" i="75"/>
  <c r="I97" i="98"/>
  <c r="I147" i="69"/>
  <c r="O544" i="53"/>
  <c r="J360" i="53"/>
  <c r="N444" i="53"/>
  <c r="AD291" i="53"/>
  <c r="M76" i="53"/>
  <c r="N458" i="53"/>
  <c r="AX390" i="53"/>
  <c r="N167" i="53"/>
  <c r="J30" i="53"/>
  <c r="M313" i="53"/>
  <c r="M246" i="69"/>
  <c r="O45" i="69"/>
  <c r="M244" i="53"/>
  <c r="M308" i="69"/>
  <c r="I512" i="53"/>
  <c r="I232" i="53"/>
  <c r="I469" i="53"/>
  <c r="I31" i="53"/>
  <c r="I292" i="69"/>
  <c r="I46" i="53"/>
  <c r="I479" i="53"/>
  <c r="I328" i="53"/>
  <c r="I61" i="69"/>
  <c r="I250" i="75"/>
  <c r="I220" i="69"/>
  <c r="I248" i="75"/>
  <c r="I162" i="53"/>
  <c r="I432" i="53"/>
  <c r="I90" i="69"/>
  <c r="I337" i="69"/>
  <c r="I157" i="75"/>
  <c r="I84" i="53"/>
  <c r="I44" i="75"/>
  <c r="I219" i="69"/>
  <c r="I57" i="75"/>
  <c r="I436" i="53"/>
  <c r="I295" i="53"/>
  <c r="M307" i="53"/>
  <c r="N446" i="53"/>
  <c r="I364" i="53"/>
  <c r="I81" i="75"/>
  <c r="I215" i="75"/>
  <c r="I200" i="69"/>
  <c r="I259" i="75"/>
  <c r="O472" i="53"/>
  <c r="O64" i="53"/>
  <c r="I178" i="53"/>
  <c r="I417" i="53"/>
  <c r="I34" i="98"/>
  <c r="I154" i="98"/>
  <c r="I175" i="69"/>
  <c r="I192" i="75"/>
  <c r="AX307" i="53"/>
  <c r="O486" i="53"/>
  <c r="AX83" i="53"/>
  <c r="N399" i="53"/>
  <c r="AX367" i="53"/>
  <c r="M243" i="53"/>
  <c r="M90" i="53"/>
  <c r="J363" i="53"/>
  <c r="M169" i="53"/>
  <c r="V29" i="53"/>
  <c r="M307" i="69"/>
  <c r="O184" i="53"/>
  <c r="AX69" i="75"/>
  <c r="M160" i="69"/>
  <c r="O224" i="53"/>
  <c r="M193" i="75"/>
  <c r="M327" i="69"/>
  <c r="M51" i="69"/>
  <c r="N274" i="53"/>
  <c r="O397" i="53"/>
  <c r="M271" i="53"/>
  <c r="N73" i="69"/>
  <c r="AX371" i="53"/>
  <c r="K216" i="53"/>
  <c r="AD33" i="69"/>
  <c r="I395" i="53"/>
  <c r="I501" i="53"/>
  <c r="I385" i="53"/>
  <c r="I99" i="98"/>
  <c r="AX488" i="53"/>
  <c r="N308" i="53"/>
  <c r="J439" i="53"/>
  <c r="N417" i="53"/>
  <c r="N269" i="53"/>
  <c r="K148" i="53"/>
  <c r="K290" i="53"/>
  <c r="N263" i="53"/>
  <c r="M275" i="53"/>
  <c r="K221" i="53"/>
  <c r="N267" i="53"/>
  <c r="K143" i="53"/>
  <c r="O313" i="53"/>
  <c r="N221" i="69"/>
  <c r="J32" i="69"/>
  <c r="I369" i="53"/>
  <c r="I389" i="53"/>
  <c r="I151" i="69"/>
  <c r="I520" i="53"/>
  <c r="M249" i="53"/>
  <c r="K289" i="53"/>
  <c r="I78" i="69"/>
  <c r="I102" i="98"/>
  <c r="I440" i="53"/>
  <c r="O456" i="53"/>
  <c r="AB193" i="86"/>
  <c r="I527" i="53"/>
  <c r="I264" i="75"/>
  <c r="I476" i="53"/>
  <c r="I156" i="75"/>
  <c r="I430" i="53"/>
  <c r="I213" i="53"/>
  <c r="I528" i="53"/>
  <c r="I561" i="53"/>
  <c r="I75" i="53"/>
  <c r="I165" i="53"/>
  <c r="I193" i="69"/>
  <c r="I231" i="53"/>
  <c r="I302" i="69"/>
  <c r="I202" i="75"/>
  <c r="I231" i="75"/>
  <c r="I339" i="69"/>
  <c r="I463" i="53"/>
  <c r="I321" i="69"/>
  <c r="I30" i="104"/>
  <c r="I148" i="69"/>
  <c r="I251" i="69"/>
  <c r="I346" i="69"/>
  <c r="I219" i="53"/>
  <c r="I269" i="53"/>
  <c r="N431" i="53"/>
  <c r="AX247" i="53"/>
  <c r="I42" i="69"/>
  <c r="I37" i="69"/>
  <c r="I119" i="98"/>
  <c r="O418" i="53"/>
  <c r="K32" i="53"/>
  <c r="AX419" i="53"/>
  <c r="I201" i="53"/>
  <c r="I490" i="53"/>
  <c r="I154" i="75"/>
  <c r="I467" i="53"/>
  <c r="I53" i="75"/>
  <c r="I157" i="53"/>
  <c r="I58" i="53"/>
  <c r="I438" i="53"/>
  <c r="I71" i="69"/>
  <c r="N160" i="98"/>
  <c r="AD430" i="53"/>
  <c r="O51" i="53"/>
  <c r="AX290" i="53"/>
  <c r="AX549" i="53"/>
  <c r="K213" i="53"/>
  <c r="AX266" i="53"/>
  <c r="AX332" i="53"/>
  <c r="M195" i="53"/>
  <c r="AX87" i="75"/>
  <c r="AD150" i="53"/>
  <c r="O181" i="75"/>
  <c r="M59" i="69"/>
  <c r="N551" i="53"/>
  <c r="M43" i="53"/>
  <c r="N82" i="75"/>
  <c r="M190" i="69"/>
  <c r="J438" i="53"/>
  <c r="M165" i="53"/>
  <c r="M85" i="75"/>
  <c r="O179" i="69"/>
  <c r="K358" i="53"/>
  <c r="O250" i="75"/>
  <c r="O299" i="69"/>
  <c r="N197" i="75"/>
  <c r="I340" i="69"/>
  <c r="I253" i="75"/>
  <c r="I226" i="53"/>
  <c r="I295" i="69"/>
  <c r="I47" i="69"/>
  <c r="M456" i="53"/>
  <c r="N195" i="53"/>
  <c r="O167" i="53"/>
  <c r="O231" i="53"/>
  <c r="J429" i="53"/>
  <c r="K151" i="53"/>
  <c r="AX245" i="53"/>
  <c r="AX232" i="53"/>
  <c r="O243" i="53"/>
  <c r="AX411" i="53"/>
  <c r="AX237" i="53"/>
  <c r="K364" i="53"/>
  <c r="O169" i="53"/>
  <c r="J217" i="53"/>
  <c r="M83" i="75"/>
  <c r="I434" i="53"/>
  <c r="I489" i="53"/>
  <c r="I481" i="53"/>
  <c r="I192" i="69"/>
  <c r="I44" i="53"/>
  <c r="I376" i="53"/>
  <c r="I558" i="53"/>
  <c r="I264" i="53"/>
  <c r="I59" i="75"/>
  <c r="I66" i="75"/>
  <c r="I147" i="75"/>
  <c r="I258" i="69"/>
  <c r="I82" i="53"/>
  <c r="I146" i="69"/>
  <c r="I331" i="53"/>
  <c r="I165" i="75"/>
  <c r="I145" i="104"/>
  <c r="I262" i="69"/>
  <c r="I319" i="69"/>
  <c r="I42" i="75"/>
  <c r="M145" i="104"/>
  <c r="AX521" i="53"/>
  <c r="O326" i="53"/>
  <c r="I227" i="75"/>
  <c r="I297" i="53"/>
  <c r="I323" i="69"/>
  <c r="N294" i="53"/>
  <c r="I301" i="53"/>
  <c r="I289" i="69"/>
  <c r="I342" i="69"/>
  <c r="I399" i="53"/>
  <c r="N457" i="53"/>
  <c r="N524" i="53"/>
  <c r="J144" i="53"/>
  <c r="K223" i="53"/>
  <c r="AX262" i="53"/>
  <c r="M333" i="53"/>
  <c r="AX510" i="53"/>
  <c r="M399" i="53"/>
  <c r="V431" i="53"/>
  <c r="AX67" i="75"/>
  <c r="AD32" i="69"/>
  <c r="AD359" i="53"/>
  <c r="N314" i="69"/>
  <c r="O61" i="69"/>
  <c r="O410" i="53"/>
  <c r="AD286" i="53"/>
  <c r="AX71" i="75"/>
  <c r="J223" i="69"/>
  <c r="M170" i="53"/>
  <c r="O186" i="75"/>
  <c r="N338" i="69"/>
  <c r="N147" i="69"/>
  <c r="O375" i="53"/>
  <c r="M248" i="75"/>
  <c r="K222" i="69"/>
  <c r="M31" i="98"/>
  <c r="AD216" i="69"/>
  <c r="AX42" i="98"/>
  <c r="I142" i="75"/>
  <c r="I228" i="75"/>
  <c r="M402" i="53"/>
  <c r="O272" i="53"/>
  <c r="O193" i="53"/>
  <c r="N327" i="53"/>
  <c r="AX51" i="53"/>
  <c r="M484" i="53"/>
  <c r="V223" i="53"/>
  <c r="O81" i="53"/>
  <c r="O482" i="53"/>
  <c r="AD213" i="53"/>
  <c r="AX561" i="53"/>
  <c r="V510" i="53"/>
  <c r="N364" i="53"/>
  <c r="N90" i="53"/>
  <c r="O342" i="69"/>
  <c r="O307" i="69"/>
  <c r="I172" i="53"/>
  <c r="I257" i="75"/>
  <c r="I80" i="104"/>
  <c r="I158" i="98"/>
  <c r="I255" i="53"/>
  <c r="O323" i="53"/>
  <c r="I190" i="75"/>
  <c r="I553" i="53"/>
  <c r="I240" i="75"/>
  <c r="I330" i="53"/>
  <c r="I267" i="69"/>
  <c r="AX249" i="53"/>
  <c r="AB192" i="86"/>
  <c r="I199" i="69"/>
  <c r="I409" i="53"/>
  <c r="I48" i="53"/>
  <c r="I538" i="53"/>
  <c r="I275" i="75"/>
  <c r="I306" i="69"/>
  <c r="I269" i="69"/>
  <c r="I65" i="69"/>
  <c r="I266" i="75"/>
  <c r="I160" i="53"/>
  <c r="I40" i="53"/>
  <c r="I247" i="75"/>
  <c r="I64" i="75"/>
  <c r="I181" i="53"/>
  <c r="I145" i="98"/>
  <c r="I338" i="69"/>
  <c r="I249" i="75"/>
  <c r="I330" i="69"/>
  <c r="M153" i="98"/>
  <c r="I547" i="53"/>
  <c r="I197" i="53"/>
  <c r="I258" i="53"/>
  <c r="I94" i="98"/>
  <c r="I56" i="53"/>
  <c r="I34" i="53"/>
  <c r="I198" i="69"/>
  <c r="AX418" i="53"/>
  <c r="AD32" i="53"/>
  <c r="O160" i="53"/>
  <c r="AX439" i="53"/>
  <c r="I466" i="53"/>
  <c r="I531" i="53"/>
  <c r="I184" i="69"/>
  <c r="I30" i="69"/>
  <c r="AX430" i="53"/>
  <c r="O247" i="53"/>
  <c r="I149" i="53"/>
  <c r="I174" i="53"/>
  <c r="I50" i="75"/>
  <c r="I50" i="53"/>
  <c r="I232" i="69"/>
  <c r="AX323" i="53"/>
  <c r="I318" i="69"/>
  <c r="I100" i="98"/>
  <c r="N371" i="53"/>
  <c r="V439" i="53"/>
  <c r="O321" i="53"/>
  <c r="AX174" i="53"/>
  <c r="N503" i="53"/>
  <c r="O411" i="53"/>
  <c r="V505" i="53"/>
  <c r="O89" i="53"/>
  <c r="AD217" i="53"/>
  <c r="M263" i="69"/>
  <c r="O202" i="75"/>
  <c r="AX244" i="69"/>
  <c r="K508" i="53"/>
  <c r="AX181" i="53"/>
  <c r="M341" i="69"/>
  <c r="AD140" i="69"/>
  <c r="AX77" i="53"/>
  <c r="N184" i="75"/>
  <c r="N242" i="69"/>
  <c r="AX66" i="53"/>
  <c r="N55" i="75"/>
  <c r="M193" i="69"/>
  <c r="M233" i="69"/>
  <c r="AD141" i="69"/>
  <c r="N171" i="75"/>
  <c r="I55" i="53"/>
  <c r="I242" i="53"/>
  <c r="I220" i="75"/>
  <c r="I39" i="98"/>
  <c r="AX233" i="53"/>
  <c r="N487" i="53"/>
  <c r="N322" i="53"/>
  <c r="N79" i="53"/>
  <c r="K433" i="53"/>
  <c r="V146" i="53"/>
  <c r="AX473" i="53"/>
  <c r="O47" i="53"/>
  <c r="AX483" i="53"/>
  <c r="J292" i="53"/>
  <c r="N518" i="53"/>
  <c r="AX431" i="53"/>
  <c r="O161" i="53"/>
  <c r="O317" i="69"/>
  <c r="O199" i="69"/>
  <c r="I36" i="69"/>
  <c r="I222" i="75"/>
  <c r="AX472" i="53"/>
  <c r="K430" i="53"/>
  <c r="I228" i="53"/>
  <c r="I242" i="69"/>
  <c r="I107" i="104"/>
  <c r="I297" i="69"/>
  <c r="I451" i="53"/>
  <c r="I252" i="69"/>
  <c r="I88" i="53"/>
  <c r="I201" i="75"/>
  <c r="I378" i="53"/>
  <c r="I309" i="53"/>
  <c r="I176" i="75"/>
  <c r="I229" i="53"/>
  <c r="I215" i="53"/>
  <c r="N471" i="53"/>
  <c r="M386" i="53"/>
  <c r="O268" i="53"/>
  <c r="I256" i="75"/>
  <c r="I161" i="75"/>
  <c r="I77" i="69"/>
  <c r="I198" i="75"/>
  <c r="I173" i="53"/>
  <c r="I224" i="75"/>
  <c r="I43" i="69"/>
  <c r="N194" i="53"/>
  <c r="N413" i="53"/>
  <c r="O237" i="53"/>
  <c r="N162" i="53"/>
  <c r="M376" i="53"/>
  <c r="AD290" i="69"/>
  <c r="AX180" i="53"/>
  <c r="M243" i="69"/>
  <c r="V432" i="53"/>
  <c r="O197" i="75"/>
  <c r="M258" i="53"/>
  <c r="O180" i="69"/>
  <c r="O195" i="69"/>
  <c r="I405" i="53"/>
  <c r="I153" i="69"/>
  <c r="I87" i="69"/>
  <c r="J430" i="53"/>
  <c r="O523" i="53"/>
  <c r="M547" i="53"/>
  <c r="O532" i="53"/>
  <c r="J142" i="53"/>
  <c r="N215" i="53"/>
  <c r="N247" i="69"/>
  <c r="I175" i="53"/>
  <c r="I383" i="53"/>
  <c r="I85" i="69"/>
  <c r="M479" i="53"/>
  <c r="O102" i="98"/>
  <c r="I260" i="75"/>
  <c r="I46" i="75"/>
  <c r="I48" i="69"/>
  <c r="I167" i="75"/>
  <c r="N324" i="53"/>
  <c r="AX486" i="53"/>
  <c r="O556" i="53"/>
  <c r="I86" i="69"/>
  <c r="I168" i="53"/>
  <c r="I563" i="53"/>
  <c r="O194" i="53"/>
  <c r="AD429" i="53"/>
  <c r="O468" i="53"/>
  <c r="N304" i="53"/>
  <c r="O373" i="53"/>
  <c r="K362" i="53"/>
  <c r="O253" i="53"/>
  <c r="AX248" i="53"/>
  <c r="M187" i="53"/>
  <c r="K220" i="69"/>
  <c r="AX79" i="69"/>
  <c r="AX309" i="53"/>
  <c r="M89" i="75"/>
  <c r="J287" i="69"/>
  <c r="N438" i="53"/>
  <c r="N72" i="75"/>
  <c r="K223" i="69"/>
  <c r="I259" i="69"/>
  <c r="I133" i="104"/>
  <c r="I128" i="98"/>
  <c r="N529" i="53"/>
  <c r="N86" i="53"/>
  <c r="AX523" i="53"/>
  <c r="AX46" i="53"/>
  <c r="M382" i="53"/>
  <c r="K367" i="53"/>
  <c r="O473" i="53"/>
  <c r="AX379" i="53"/>
  <c r="N461" i="53"/>
  <c r="N344" i="53"/>
  <c r="V217" i="53"/>
  <c r="N68" i="75"/>
  <c r="O164" i="69"/>
  <c r="J435" i="53"/>
  <c r="O273" i="75"/>
  <c r="O324" i="69"/>
  <c r="I236" i="53"/>
  <c r="I406" i="53"/>
  <c r="I145" i="53"/>
  <c r="I79" i="75"/>
  <c r="I88" i="69"/>
  <c r="I147" i="53"/>
  <c r="I151" i="75"/>
  <c r="I454" i="53"/>
  <c r="I552" i="53"/>
  <c r="I152" i="69"/>
  <c r="I539" i="53"/>
  <c r="I408" i="53"/>
  <c r="I191" i="69"/>
  <c r="I459" i="53"/>
  <c r="I28" i="53"/>
  <c r="N289" i="53"/>
  <c r="N545" i="53"/>
  <c r="I336" i="69"/>
  <c r="N297" i="53"/>
  <c r="I158" i="69"/>
  <c r="I461" i="53"/>
  <c r="I29" i="98"/>
  <c r="O488" i="53"/>
  <c r="O416" i="53"/>
  <c r="M551" i="53"/>
  <c r="M338" i="53"/>
  <c r="N199" i="53"/>
  <c r="O52" i="75"/>
  <c r="N83" i="53"/>
  <c r="J214" i="69"/>
  <c r="AD226" i="69"/>
  <c r="O341" i="53"/>
  <c r="AX320" i="69"/>
  <c r="N250" i="75"/>
  <c r="N43" i="69"/>
  <c r="I270" i="69"/>
  <c r="V31" i="53"/>
  <c r="J218" i="53"/>
  <c r="M452" i="53"/>
  <c r="O49" i="53"/>
  <c r="AX338" i="53"/>
  <c r="O460" i="53"/>
  <c r="O57" i="53"/>
  <c r="M40" i="53"/>
  <c r="O331" i="69"/>
  <c r="I37" i="53"/>
  <c r="AX175" i="53"/>
  <c r="M383" i="53"/>
  <c r="I197" i="69"/>
  <c r="N403" i="53"/>
  <c r="I149" i="98"/>
  <c r="I235" i="69"/>
  <c r="O178" i="53"/>
  <c r="V506" i="53"/>
  <c r="M513" i="53"/>
  <c r="I265" i="53"/>
  <c r="N87" i="69"/>
  <c r="O445" i="53"/>
  <c r="O67" i="53"/>
  <c r="AX443" i="53"/>
  <c r="AX190" i="53"/>
  <c r="M317" i="53"/>
  <c r="O266" i="53"/>
  <c r="V215" i="53"/>
  <c r="M537" i="53"/>
  <c r="AD431" i="53"/>
  <c r="O87" i="75"/>
  <c r="M230" i="69"/>
  <c r="AX407" i="53"/>
  <c r="O88" i="75"/>
  <c r="N246" i="69"/>
  <c r="AX89" i="69"/>
  <c r="N470" i="53"/>
  <c r="AX409" i="53"/>
  <c r="I339" i="53"/>
  <c r="O259" i="69"/>
  <c r="N441" i="53"/>
  <c r="AX289" i="53"/>
  <c r="AX326" i="53"/>
  <c r="N271" i="53"/>
  <c r="M65" i="53"/>
  <c r="M412" i="53"/>
  <c r="N562" i="53"/>
  <c r="AX467" i="53"/>
  <c r="N293" i="53"/>
  <c r="O175" i="53"/>
  <c r="V214" i="53"/>
  <c r="N311" i="69"/>
  <c r="O334" i="53"/>
  <c r="AX201" i="75"/>
  <c r="O345" i="69"/>
  <c r="AX160" i="69"/>
  <c r="O43" i="53"/>
  <c r="AX81" i="75"/>
  <c r="N345" i="53"/>
  <c r="AX558" i="53"/>
  <c r="AX268" i="53"/>
  <c r="AB207" i="86"/>
  <c r="I68" i="53"/>
  <c r="I477" i="53"/>
  <c r="I63" i="69"/>
  <c r="I311" i="69"/>
  <c r="I28" i="104"/>
  <c r="I78" i="75"/>
  <c r="M472" i="53"/>
  <c r="N306" i="53"/>
  <c r="N241" i="53"/>
  <c r="I156" i="69"/>
  <c r="I285" i="69"/>
  <c r="I36" i="53"/>
  <c r="I304" i="53"/>
  <c r="O402" i="53"/>
  <c r="AX342" i="53"/>
  <c r="O303" i="53"/>
  <c r="AX221" i="53"/>
  <c r="V364" i="53"/>
  <c r="M317" i="69"/>
  <c r="N198" i="53"/>
  <c r="O409" i="53"/>
  <c r="AD147" i="53"/>
  <c r="M273" i="69"/>
  <c r="AX168" i="75"/>
  <c r="AX35" i="98"/>
  <c r="M340" i="69"/>
  <c r="N271" i="69"/>
  <c r="AX159" i="98"/>
  <c r="V360" i="53"/>
  <c r="M192" i="53"/>
  <c r="AX414" i="53"/>
  <c r="AX76" i="53"/>
  <c r="O333" i="53"/>
  <c r="AX505" i="53"/>
  <c r="M68" i="53"/>
  <c r="AX187" i="53"/>
  <c r="N170" i="69"/>
  <c r="I186" i="69"/>
  <c r="I164" i="53"/>
  <c r="M527" i="53"/>
  <c r="I235" i="75"/>
  <c r="I302" i="53"/>
  <c r="I73" i="75"/>
  <c r="I105" i="104"/>
  <c r="M143" i="104"/>
  <c r="AX31" i="53"/>
  <c r="AX416" i="53"/>
  <c r="N68" i="53"/>
  <c r="I387" i="53"/>
  <c r="I322" i="69"/>
  <c r="I143" i="104"/>
  <c r="O85" i="53"/>
  <c r="N385" i="53"/>
  <c r="AX219" i="53"/>
  <c r="O382" i="53"/>
  <c r="K502" i="53"/>
  <c r="J221" i="53"/>
  <c r="M548" i="53"/>
  <c r="AD366" i="53"/>
  <c r="M539" i="53"/>
  <c r="O83" i="75"/>
  <c r="M196" i="69"/>
  <c r="AX150" i="53"/>
  <c r="M252" i="75"/>
  <c r="N336" i="69"/>
  <c r="N70" i="69"/>
  <c r="O266" i="75"/>
  <c r="O276" i="75"/>
  <c r="I465" i="53"/>
  <c r="I180" i="75"/>
  <c r="N419" i="53"/>
  <c r="AD439" i="53"/>
  <c r="AX321" i="53"/>
  <c r="O413" i="53"/>
  <c r="AX551" i="53"/>
  <c r="N147" i="53"/>
  <c r="AX243" i="53"/>
  <c r="M79" i="53"/>
  <c r="N506" i="53"/>
  <c r="AX182" i="53"/>
  <c r="O199" i="53"/>
  <c r="O40" i="53"/>
  <c r="J292" i="69"/>
  <c r="M67" i="69"/>
  <c r="N310" i="53"/>
  <c r="N90" i="75"/>
  <c r="N288" i="69"/>
  <c r="AX550" i="53"/>
  <c r="M80" i="75"/>
  <c r="O258" i="69"/>
  <c r="I246" i="75"/>
  <c r="I61" i="53"/>
  <c r="M323" i="53"/>
  <c r="K434" i="53"/>
  <c r="N514" i="53"/>
  <c r="N469" i="53"/>
  <c r="AB208" i="86"/>
  <c r="M142" i="104"/>
  <c r="I186" i="53"/>
  <c r="I52" i="53"/>
  <c r="I261" i="69"/>
  <c r="I524" i="53"/>
  <c r="I286" i="69"/>
  <c r="I154" i="69"/>
  <c r="I316" i="53"/>
  <c r="I312" i="69"/>
  <c r="I103" i="98"/>
  <c r="I53" i="69"/>
  <c r="AD289" i="53"/>
  <c r="I261" i="53"/>
  <c r="I178" i="69"/>
  <c r="I146" i="98"/>
  <c r="I200" i="53"/>
  <c r="I38" i="98"/>
  <c r="AX555" i="53"/>
  <c r="I82" i="69"/>
  <c r="I185" i="53"/>
  <c r="AX80" i="53"/>
  <c r="N149" i="53"/>
  <c r="M522" i="53"/>
  <c r="M476" i="53"/>
  <c r="O336" i="53"/>
  <c r="AX261" i="69"/>
  <c r="M173" i="75"/>
  <c r="O185" i="75"/>
  <c r="N45" i="69"/>
  <c r="AX75" i="53"/>
  <c r="N239" i="69"/>
  <c r="N289" i="69"/>
  <c r="AX155" i="69"/>
  <c r="I73" i="53"/>
  <c r="K293" i="53"/>
  <c r="K506" i="53"/>
  <c r="N47" i="53"/>
  <c r="M303" i="53"/>
  <c r="AX441" i="53"/>
  <c r="O90" i="53"/>
  <c r="AX198" i="53"/>
  <c r="N252" i="53"/>
  <c r="O263" i="69"/>
  <c r="I169" i="75"/>
  <c r="I56" i="75"/>
  <c r="M85" i="53"/>
  <c r="I74" i="75"/>
  <c r="I291" i="69"/>
  <c r="I49" i="75"/>
  <c r="I52" i="69"/>
  <c r="AD293" i="53"/>
  <c r="M167" i="53"/>
  <c r="AD144" i="53"/>
  <c r="I268" i="75"/>
  <c r="I218" i="69"/>
  <c r="I264" i="69"/>
  <c r="I121" i="98"/>
  <c r="I35" i="75"/>
  <c r="O249" i="53"/>
  <c r="O163" i="53"/>
  <c r="N193" i="53"/>
  <c r="V151" i="53"/>
  <c r="J146" i="53"/>
  <c r="N244" i="53"/>
  <c r="AX79" i="53"/>
  <c r="J505" i="53"/>
  <c r="N183" i="53"/>
  <c r="N200" i="53"/>
  <c r="N293" i="69"/>
  <c r="AX58" i="69"/>
  <c r="N377" i="53"/>
  <c r="M273" i="75"/>
  <c r="AX340" i="69"/>
  <c r="AD150" i="69"/>
  <c r="M87" i="53"/>
  <c r="O81" i="75"/>
  <c r="M258" i="69"/>
  <c r="I54" i="69"/>
  <c r="I178" i="75"/>
  <c r="AX178" i="53"/>
  <c r="J506" i="53"/>
  <c r="M67" i="53"/>
  <c r="AX502" i="53"/>
  <c r="N222" i="53"/>
  <c r="O548" i="53"/>
  <c r="V366" i="53"/>
  <c r="AX73" i="53"/>
  <c r="N540" i="53"/>
  <c r="N84" i="75"/>
  <c r="O196" i="69"/>
  <c r="M381" i="53"/>
  <c r="N185" i="75"/>
  <c r="N316" i="69"/>
  <c r="O330" i="53"/>
  <c r="M265" i="75"/>
  <c r="AX306" i="69"/>
  <c r="O188" i="69"/>
  <c r="I306" i="53"/>
  <c r="I554" i="53"/>
  <c r="I34" i="75"/>
  <c r="I81" i="69"/>
  <c r="I69" i="53"/>
  <c r="I267" i="53"/>
  <c r="I377" i="53"/>
  <c r="N234" i="53"/>
  <c r="M544" i="53"/>
  <c r="I310" i="53"/>
  <c r="I543" i="53"/>
  <c r="M268" i="53"/>
  <c r="O79" i="53"/>
  <c r="M331" i="69"/>
  <c r="N83" i="69"/>
  <c r="O256" i="69"/>
  <c r="O334" i="69"/>
  <c r="AX157" i="53"/>
  <c r="I191" i="75"/>
  <c r="I401" i="53"/>
  <c r="AX526" i="53"/>
  <c r="N80" i="53"/>
  <c r="AX45" i="69"/>
  <c r="I179" i="78"/>
  <c r="AD151" i="69"/>
  <c r="I146" i="104"/>
  <c r="I247" i="78"/>
  <c r="I62" i="75"/>
  <c r="O240" i="53"/>
  <c r="I167" i="69"/>
  <c r="I76" i="75"/>
  <c r="I201" i="78"/>
  <c r="I316" i="69"/>
  <c r="N290" i="53"/>
  <c r="O62" i="53"/>
  <c r="I546" i="53"/>
  <c r="I76" i="78"/>
  <c r="AX293" i="53"/>
  <c r="N388" i="53"/>
  <c r="AD433" i="53"/>
  <c r="O338" i="53"/>
  <c r="N391" i="53"/>
  <c r="O183" i="53"/>
  <c r="O247" i="69"/>
  <c r="N335" i="53"/>
  <c r="M345" i="69"/>
  <c r="AX80" i="75"/>
  <c r="I343" i="69"/>
  <c r="I72" i="78"/>
  <c r="AX445" i="53"/>
  <c r="M443" i="53"/>
  <c r="M466" i="53"/>
  <c r="AD510" i="53"/>
  <c r="AX517" i="53"/>
  <c r="N53" i="75"/>
  <c r="O462" i="53"/>
  <c r="AX237" i="75"/>
  <c r="M61" i="69"/>
  <c r="AX286" i="53"/>
  <c r="O309" i="69"/>
  <c r="AX559" i="53"/>
  <c r="M416" i="53"/>
  <c r="O270" i="53"/>
  <c r="AX223" i="53"/>
  <c r="N61" i="53"/>
  <c r="O227" i="53"/>
  <c r="AX63" i="53"/>
  <c r="K505" i="53"/>
  <c r="M166" i="53"/>
  <c r="M199" i="53"/>
  <c r="N41" i="53"/>
  <c r="K292" i="69"/>
  <c r="O67" i="69"/>
  <c r="M334" i="53"/>
  <c r="N202" i="75"/>
  <c r="N346" i="69"/>
  <c r="N85" i="69"/>
  <c r="AX43" i="53"/>
  <c r="M81" i="75"/>
  <c r="O327" i="69"/>
  <c r="O51" i="69"/>
  <c r="N409" i="53"/>
  <c r="I72" i="53"/>
  <c r="I217" i="69"/>
  <c r="I200" i="75"/>
  <c r="O560" i="53"/>
  <c r="N32" i="53"/>
  <c r="AX384" i="53"/>
  <c r="N558" i="53"/>
  <c r="AX398" i="53"/>
  <c r="AX522" i="53"/>
  <c r="AX322" i="53"/>
  <c r="M269" i="53"/>
  <c r="AX364" i="53"/>
  <c r="M518" i="53"/>
  <c r="K29" i="53"/>
  <c r="AX262" i="69"/>
  <c r="AX179" i="78"/>
  <c r="M407" i="53"/>
  <c r="AX270" i="75"/>
  <c r="O308" i="69"/>
  <c r="N193" i="69"/>
  <c r="O87" i="53"/>
  <c r="AX247" i="75"/>
  <c r="O242" i="69"/>
  <c r="AD38" i="69"/>
  <c r="I98" i="98"/>
  <c r="N54" i="53"/>
  <c r="N145" i="53"/>
  <c r="AD145" i="53"/>
  <c r="N318" i="53"/>
  <c r="O535" i="53"/>
  <c r="N379" i="53"/>
  <c r="AX230" i="69"/>
  <c r="O244" i="53"/>
  <c r="AX345" i="69"/>
  <c r="M247" i="75"/>
  <c r="O82" i="69"/>
  <c r="M235" i="53"/>
  <c r="O258" i="75"/>
  <c r="M336" i="69"/>
  <c r="M44" i="69"/>
  <c r="M533" i="53"/>
  <c r="N65" i="75"/>
  <c r="AX311" i="69"/>
  <c r="AX53" i="69"/>
  <c r="M166" i="75"/>
  <c r="O269" i="75"/>
  <c r="AB190" i="86"/>
  <c r="I272" i="75"/>
  <c r="I254" i="53"/>
  <c r="I144" i="69"/>
  <c r="I93" i="98"/>
  <c r="O527" i="53"/>
  <c r="I234" i="78"/>
  <c r="I187" i="69"/>
  <c r="N361" i="53"/>
  <c r="I273" i="78"/>
  <c r="I174" i="78"/>
  <c r="I170" i="78"/>
  <c r="I511" i="53"/>
  <c r="AX78" i="53"/>
  <c r="M254" i="53"/>
  <c r="N89" i="69"/>
  <c r="N459" i="53"/>
  <c r="J148" i="69"/>
  <c r="M255" i="69"/>
  <c r="I80" i="69"/>
  <c r="N296" i="69"/>
  <c r="O461" i="53"/>
  <c r="M190" i="53"/>
  <c r="M58" i="53"/>
  <c r="N337" i="53"/>
  <c r="I514" i="53"/>
  <c r="I267" i="75"/>
  <c r="I344" i="69"/>
  <c r="I148" i="98"/>
  <c r="I124" i="98"/>
  <c r="AX48" i="53"/>
  <c r="M369" i="53"/>
  <c r="M546" i="53"/>
  <c r="I257" i="78"/>
  <c r="V289" i="53"/>
  <c r="M46" i="53"/>
  <c r="M232" i="53"/>
  <c r="M156" i="53"/>
  <c r="AX316" i="53"/>
  <c r="M169" i="69"/>
  <c r="K35" i="53"/>
  <c r="N245" i="69"/>
  <c r="N331" i="53"/>
  <c r="M322" i="69"/>
  <c r="N55" i="69"/>
  <c r="I187" i="78"/>
  <c r="N250" i="53"/>
  <c r="AX192" i="53"/>
  <c r="J223" i="53"/>
  <c r="N339" i="53"/>
  <c r="M374" i="53"/>
  <c r="AX183" i="53"/>
  <c r="N248" i="69"/>
  <c r="AX244" i="53"/>
  <c r="AX245" i="69"/>
  <c r="AX155" i="53"/>
  <c r="N260" i="69"/>
  <c r="I380" i="53"/>
  <c r="I189" i="69"/>
  <c r="M162" i="53"/>
  <c r="M523" i="53"/>
  <c r="AX148" i="53"/>
  <c r="J291" i="53"/>
  <c r="O262" i="53"/>
  <c r="N323" i="53"/>
  <c r="O541" i="53"/>
  <c r="O374" i="53"/>
  <c r="O399" i="53"/>
  <c r="AD29" i="53"/>
  <c r="O231" i="69"/>
  <c r="N56" i="69"/>
  <c r="M184" i="53"/>
  <c r="N264" i="75"/>
  <c r="K287" i="69"/>
  <c r="M178" i="69"/>
  <c r="M550" i="53"/>
  <c r="N246" i="75"/>
  <c r="AX258" i="69"/>
  <c r="N191" i="69"/>
  <c r="I69" i="78"/>
  <c r="M488" i="53"/>
  <c r="AX53" i="53"/>
  <c r="N248" i="53"/>
  <c r="M62" i="53"/>
  <c r="J290" i="53"/>
  <c r="AX264" i="53"/>
  <c r="M482" i="53"/>
  <c r="AX362" i="53"/>
  <c r="AD215" i="53"/>
  <c r="V142" i="53"/>
  <c r="N482" i="53"/>
  <c r="M177" i="53"/>
  <c r="N332" i="69"/>
  <c r="J150" i="53"/>
  <c r="AX267" i="75"/>
  <c r="O313" i="69"/>
  <c r="AX84" i="69"/>
  <c r="M72" i="53"/>
  <c r="O245" i="75"/>
  <c r="AX300" i="69"/>
  <c r="I182" i="69"/>
  <c r="J37" i="53"/>
  <c r="N557" i="53"/>
  <c r="M49" i="53"/>
  <c r="AX156" i="53"/>
  <c r="M316" i="53"/>
  <c r="O186" i="53"/>
  <c r="O153" i="69"/>
  <c r="AD35" i="53"/>
  <c r="M458" i="53"/>
  <c r="AX58" i="75"/>
  <c r="AX320" i="53"/>
  <c r="AX257" i="75"/>
  <c r="M337" i="69"/>
  <c r="O78" i="69"/>
  <c r="M191" i="53"/>
  <c r="N56" i="75"/>
  <c r="M238" i="69"/>
  <c r="O344" i="69"/>
  <c r="M30" i="98"/>
  <c r="K291" i="69"/>
  <c r="O154" i="98"/>
  <c r="I265" i="78"/>
  <c r="I475" i="53"/>
  <c r="I163" i="78"/>
  <c r="I509" i="53"/>
  <c r="I388" i="53"/>
  <c r="AD31" i="53"/>
  <c r="AX193" i="53"/>
  <c r="I154" i="53"/>
  <c r="I365" i="53"/>
  <c r="N485" i="53"/>
  <c r="O269" i="53"/>
  <c r="M471" i="53"/>
  <c r="N346" i="53"/>
  <c r="M158" i="69"/>
  <c r="N162" i="69"/>
  <c r="AX544" i="53"/>
  <c r="AX160" i="53"/>
  <c r="M44" i="53"/>
  <c r="M390" i="53"/>
  <c r="AX177" i="53"/>
  <c r="I229" i="69"/>
  <c r="I74" i="53"/>
  <c r="AX163" i="53"/>
  <c r="J148" i="53"/>
  <c r="J218" i="69"/>
  <c r="N49" i="53"/>
  <c r="M270" i="53"/>
  <c r="J367" i="53"/>
  <c r="O379" i="53"/>
  <c r="M343" i="53"/>
  <c r="N218" i="53"/>
  <c r="M164" i="69"/>
  <c r="O201" i="53"/>
  <c r="O315" i="69"/>
  <c r="M299" i="53"/>
  <c r="M309" i="69"/>
  <c r="N466" i="53"/>
  <c r="AX344" i="53"/>
  <c r="AX387" i="53"/>
  <c r="V291" i="53"/>
  <c r="AD362" i="53"/>
  <c r="AX253" i="53"/>
  <c r="AD220" i="69"/>
  <c r="O45" i="53"/>
  <c r="M301" i="69"/>
  <c r="AX266" i="75"/>
  <c r="AX226" i="69"/>
  <c r="I327" i="53"/>
  <c r="AX240" i="53"/>
  <c r="O310" i="53"/>
  <c r="AX556" i="53"/>
  <c r="O174" i="53"/>
  <c r="M538" i="53"/>
  <c r="J362" i="53"/>
  <c r="N59" i="53"/>
  <c r="N254" i="53"/>
  <c r="N249" i="53"/>
  <c r="AX481" i="53"/>
  <c r="M262" i="69"/>
  <c r="N245" i="53"/>
  <c r="AX261" i="75"/>
  <c r="O229" i="69"/>
  <c r="O54" i="69"/>
  <c r="O458" i="53"/>
  <c r="J286" i="53"/>
  <c r="N59" i="75"/>
  <c r="M300" i="69"/>
  <c r="I542" i="53"/>
  <c r="I304" i="69"/>
  <c r="AX447" i="53"/>
  <c r="AX64" i="53"/>
  <c r="J288" i="53"/>
  <c r="O405" i="53"/>
  <c r="M229" i="53"/>
  <c r="N146" i="53"/>
  <c r="AX489" i="53"/>
  <c r="N302" i="53"/>
  <c r="AX254" i="53"/>
  <c r="K363" i="53"/>
  <c r="AX89" i="53"/>
  <c r="O251" i="53"/>
  <c r="M59" i="75"/>
  <c r="N186" i="69"/>
  <c r="AX82" i="53"/>
  <c r="O263" i="75"/>
  <c r="N262" i="69"/>
  <c r="M86" i="69"/>
  <c r="K437" i="53"/>
  <c r="AX185" i="53"/>
  <c r="O173" i="75"/>
  <c r="AX201" i="69"/>
  <c r="I274" i="53"/>
  <c r="I70" i="75"/>
  <c r="O558" i="53"/>
  <c r="M468" i="53"/>
  <c r="O44" i="53"/>
  <c r="N358" i="53"/>
  <c r="V292" i="53"/>
  <c r="O55" i="53"/>
  <c r="N187" i="69"/>
  <c r="M171" i="53"/>
  <c r="N229" i="69"/>
  <c r="N509" i="53"/>
  <c r="AX338" i="69"/>
  <c r="M297" i="53"/>
  <c r="O256" i="75"/>
  <c r="O273" i="69"/>
  <c r="N44" i="69"/>
  <c r="N243" i="53"/>
  <c r="N245" i="75"/>
  <c r="M269" i="69"/>
  <c r="AX29" i="98"/>
  <c r="I266" i="69"/>
  <c r="I271" i="69"/>
  <c r="I218" i="78"/>
  <c r="I42" i="53"/>
  <c r="AX434" i="53"/>
  <c r="I86" i="53"/>
  <c r="I230" i="53"/>
  <c r="I464" i="53"/>
  <c r="I545" i="53"/>
  <c r="I29" i="75"/>
  <c r="O252" i="53"/>
  <c r="N195" i="75"/>
  <c r="N320" i="69"/>
  <c r="O238" i="53"/>
  <c r="N329" i="53"/>
  <c r="O522" i="53"/>
  <c r="K30" i="53"/>
  <c r="M190" i="75"/>
  <c r="I60" i="69"/>
  <c r="O447" i="53"/>
  <c r="K219" i="53"/>
  <c r="I40" i="78"/>
  <c r="M418" i="53"/>
  <c r="O261" i="53"/>
  <c r="M561" i="53"/>
  <c r="O52" i="53"/>
  <c r="AX55" i="69"/>
  <c r="N62" i="75"/>
  <c r="AX265" i="75"/>
  <c r="I86" i="78"/>
  <c r="AD434" i="53"/>
  <c r="M60" i="53"/>
  <c r="AX215" i="53"/>
  <c r="AX171" i="53"/>
  <c r="O89" i="69"/>
  <c r="M58" i="75"/>
  <c r="I137" i="104"/>
  <c r="AX149" i="53"/>
  <c r="O414" i="53"/>
  <c r="K146" i="53"/>
  <c r="N157" i="53"/>
  <c r="N536" i="53"/>
  <c r="M52" i="53"/>
  <c r="AX83" i="75"/>
  <c r="O186" i="69"/>
  <c r="N382" i="53"/>
  <c r="O301" i="69"/>
  <c r="M266" i="75"/>
  <c r="AX259" i="69"/>
  <c r="N163" i="53"/>
  <c r="M419" i="53"/>
  <c r="M373" i="53"/>
  <c r="N412" i="53"/>
  <c r="AX406" i="53"/>
  <c r="AX30" i="53"/>
  <c r="M86" i="75"/>
  <c r="K32" i="69"/>
  <c r="J359" i="53"/>
  <c r="N199" i="75"/>
  <c r="V286" i="53"/>
  <c r="AX243" i="69"/>
  <c r="I534" i="53"/>
  <c r="AX506" i="53"/>
  <c r="O319" i="53"/>
  <c r="AX189" i="53"/>
  <c r="O552" i="53"/>
  <c r="M183" i="69"/>
  <c r="N267" i="75"/>
  <c r="O69" i="78"/>
  <c r="V38" i="53"/>
  <c r="M197" i="69"/>
  <c r="M446" i="53"/>
  <c r="N249" i="75"/>
  <c r="J143" i="69"/>
  <c r="AX169" i="75"/>
  <c r="K294" i="53"/>
  <c r="N43" i="98"/>
  <c r="J149" i="69"/>
  <c r="O370" i="53"/>
  <c r="AX310" i="53"/>
  <c r="N246" i="53"/>
  <c r="AX450" i="53"/>
  <c r="O189" i="53"/>
  <c r="M89" i="53"/>
  <c r="O275" i="75"/>
  <c r="N268" i="75"/>
  <c r="O84" i="69"/>
  <c r="O72" i="53"/>
  <c r="N328" i="69"/>
  <c r="N70" i="78"/>
  <c r="M77" i="53"/>
  <c r="M72" i="75"/>
  <c r="O225" i="69"/>
  <c r="O63" i="69"/>
  <c r="AX446" i="53"/>
  <c r="O242" i="53"/>
  <c r="AX54" i="75"/>
  <c r="M543" i="53"/>
  <c r="O315" i="53"/>
  <c r="J37" i="69"/>
  <c r="AX256" i="53"/>
  <c r="K149" i="69"/>
  <c r="M553" i="53"/>
  <c r="AX201" i="78"/>
  <c r="O545" i="53"/>
  <c r="AX154" i="53"/>
  <c r="M87" i="69"/>
  <c r="M480" i="53"/>
  <c r="N233" i="69"/>
  <c r="O314" i="69"/>
  <c r="O85" i="69"/>
  <c r="AX456" i="53"/>
  <c r="AX231" i="53"/>
  <c r="O398" i="53"/>
  <c r="AD502" i="53"/>
  <c r="O74" i="53"/>
  <c r="AD364" i="53"/>
  <c r="O187" i="53"/>
  <c r="N80" i="69"/>
  <c r="O272" i="75"/>
  <c r="M167" i="69"/>
  <c r="N404" i="53"/>
  <c r="M259" i="69"/>
  <c r="I515" i="53"/>
  <c r="I174" i="75"/>
  <c r="N232" i="53"/>
  <c r="N265" i="53"/>
  <c r="M516" i="53"/>
  <c r="M252" i="53"/>
  <c r="O407" i="53"/>
  <c r="O86" i="69"/>
  <c r="AD289" i="69"/>
  <c r="AX408" i="53"/>
  <c r="M256" i="75"/>
  <c r="M319" i="69"/>
  <c r="N37" i="53"/>
  <c r="AX244" i="75"/>
  <c r="J34" i="69"/>
  <c r="M176" i="75"/>
  <c r="J511" i="53"/>
  <c r="O329" i="69"/>
  <c r="N268" i="53"/>
  <c r="O201" i="78"/>
  <c r="AX56" i="53"/>
  <c r="AX47" i="69"/>
  <c r="M71" i="53"/>
  <c r="M152" i="53"/>
  <c r="AX71" i="69"/>
  <c r="O54" i="53"/>
  <c r="I318" i="53"/>
  <c r="O557" i="53"/>
  <c r="N483" i="53"/>
  <c r="N367" i="53"/>
  <c r="O86" i="75"/>
  <c r="V359" i="53"/>
  <c r="N244" i="69"/>
  <c r="V438" i="53"/>
  <c r="AX73" i="75"/>
  <c r="N219" i="69"/>
  <c r="O75" i="53"/>
  <c r="O54" i="75"/>
  <c r="O39" i="69"/>
  <c r="M238" i="53"/>
  <c r="AX30" i="98"/>
  <c r="N156" i="69"/>
  <c r="M260" i="75"/>
  <c r="AX130" i="98"/>
  <c r="J36" i="69"/>
  <c r="M534" i="53"/>
  <c r="O307" i="53"/>
  <c r="J213" i="53"/>
  <c r="N143" i="53"/>
  <c r="O185" i="69"/>
  <c r="N253" i="75"/>
  <c r="AD508" i="53"/>
  <c r="O156" i="69"/>
  <c r="AX170" i="53"/>
  <c r="M271" i="75"/>
  <c r="N149" i="69"/>
  <c r="O258" i="53"/>
  <c r="O333" i="69"/>
  <c r="J151" i="69"/>
  <c r="J288" i="69"/>
  <c r="M315" i="53"/>
  <c r="N266" i="69"/>
  <c r="AX196" i="53"/>
  <c r="J35" i="69"/>
  <c r="N51" i="53"/>
  <c r="N62" i="53"/>
  <c r="N305" i="53"/>
  <c r="V222" i="53"/>
  <c r="N394" i="53"/>
  <c r="O518" i="53"/>
  <c r="M201" i="75"/>
  <c r="M306" i="69"/>
  <c r="I106" i="98"/>
  <c r="I131" i="98"/>
  <c r="K145" i="53"/>
  <c r="J220" i="69"/>
  <c r="O80" i="75"/>
  <c r="O490" i="53"/>
  <c r="K219" i="69"/>
  <c r="M253" i="75"/>
  <c r="I118" i="98"/>
  <c r="N81" i="53"/>
  <c r="N451" i="53"/>
  <c r="O195" i="53"/>
  <c r="I444" i="53"/>
  <c r="N75" i="75"/>
  <c r="I536" i="53"/>
  <c r="O386" i="53"/>
  <c r="O387" i="53"/>
  <c r="J149" i="53"/>
  <c r="N230" i="53"/>
  <c r="M541" i="53"/>
  <c r="M175" i="53"/>
  <c r="K290" i="69"/>
  <c r="O264" i="75"/>
  <c r="M86" i="78"/>
  <c r="I138" i="104"/>
  <c r="AX429" i="53"/>
  <c r="M262" i="53"/>
  <c r="N317" i="53"/>
  <c r="N88" i="75"/>
  <c r="N262" i="75"/>
  <c r="AX437" i="53"/>
  <c r="M78" i="75"/>
  <c r="I254" i="78"/>
  <c r="I236" i="69"/>
  <c r="M144" i="104"/>
  <c r="N507" i="53"/>
  <c r="N383" i="53"/>
  <c r="V502" i="53"/>
  <c r="AX260" i="53"/>
  <c r="J366" i="53"/>
  <c r="AD143" i="53"/>
  <c r="AD52" i="75"/>
  <c r="N172" i="53"/>
  <c r="O244" i="69"/>
  <c r="O265" i="75"/>
  <c r="O201" i="69"/>
  <c r="N547" i="53"/>
  <c r="I392" i="53"/>
  <c r="I154" i="78"/>
  <c r="AD37" i="53"/>
  <c r="O236" i="53"/>
  <c r="O340" i="53"/>
  <c r="AX393" i="53"/>
  <c r="M228" i="53"/>
  <c r="AX366" i="53"/>
  <c r="V143" i="53"/>
  <c r="O326" i="69"/>
  <c r="M79" i="69"/>
  <c r="AX197" i="53"/>
  <c r="M335" i="69"/>
  <c r="N182" i="53"/>
  <c r="M274" i="69"/>
  <c r="AX432" i="53"/>
  <c r="I79" i="78"/>
  <c r="N311" i="53"/>
  <c r="N175" i="53"/>
  <c r="N511" i="53"/>
  <c r="J29" i="53"/>
  <c r="AX435" i="53"/>
  <c r="M84" i="69"/>
  <c r="O193" i="75"/>
  <c r="N255" i="75"/>
  <c r="M163" i="69"/>
  <c r="AD358" i="53"/>
  <c r="O175" i="75"/>
  <c r="J39" i="69"/>
  <c r="O266" i="69"/>
  <c r="O157" i="53"/>
  <c r="AD501" i="53"/>
  <c r="N183" i="69"/>
  <c r="I257" i="53"/>
  <c r="AX312" i="53"/>
  <c r="M160" i="53"/>
  <c r="N341" i="53"/>
  <c r="AX396" i="53"/>
  <c r="K510" i="53"/>
  <c r="AX84" i="53"/>
  <c r="AX86" i="75"/>
  <c r="AX552" i="53"/>
  <c r="O261" i="75"/>
  <c r="O59" i="69"/>
  <c r="K286" i="53"/>
  <c r="N301" i="69"/>
  <c r="M234" i="53"/>
  <c r="M197" i="75"/>
  <c r="O224" i="69"/>
  <c r="O271" i="53"/>
  <c r="AX28" i="53"/>
  <c r="AX172" i="75"/>
  <c r="N144" i="69"/>
  <c r="O371" i="53"/>
  <c r="N196" i="69"/>
  <c r="V294" i="53"/>
  <c r="N76" i="69"/>
  <c r="M77" i="69"/>
  <c r="V285" i="53"/>
  <c r="AX50" i="53"/>
  <c r="M563" i="53"/>
  <c r="N160" i="69"/>
  <c r="AX198" i="69"/>
  <c r="N104" i="98"/>
  <c r="M70" i="75"/>
  <c r="AX265" i="53"/>
  <c r="M337" i="53"/>
  <c r="AX229" i="53"/>
  <c r="O489" i="53"/>
  <c r="AX548" i="53"/>
  <c r="N74" i="53"/>
  <c r="N60" i="75"/>
  <c r="O89" i="75"/>
  <c r="O52" i="69"/>
  <c r="N73" i="53"/>
  <c r="AX274" i="69"/>
  <c r="I199" i="75"/>
  <c r="M174" i="75"/>
  <c r="AD146" i="53"/>
  <c r="O406" i="53"/>
  <c r="N188" i="53"/>
  <c r="O381" i="53"/>
  <c r="AX242" i="69"/>
  <c r="AD438" i="53"/>
  <c r="M183" i="75"/>
  <c r="O66" i="53"/>
  <c r="N61" i="75"/>
  <c r="O42" i="69"/>
  <c r="O74" i="75"/>
  <c r="AD294" i="53"/>
  <c r="O252" i="69"/>
  <c r="AX200" i="53"/>
  <c r="N258" i="78"/>
  <c r="AX385" i="53"/>
  <c r="O72" i="78"/>
  <c r="V34" i="53"/>
  <c r="AX377" i="53"/>
  <c r="AX137" i="104"/>
  <c r="N454" i="53"/>
  <c r="I294" i="69"/>
  <c r="N480" i="53"/>
  <c r="V148" i="53"/>
  <c r="N397" i="53"/>
  <c r="N312" i="53"/>
  <c r="M247" i="69"/>
  <c r="O270" i="75"/>
  <c r="O550" i="53"/>
  <c r="O223" i="69"/>
  <c r="O170" i="53"/>
  <c r="AX197" i="75"/>
  <c r="N153" i="69"/>
  <c r="N192" i="53"/>
  <c r="AX60" i="75"/>
  <c r="AX154" i="69"/>
  <c r="AX166" i="75"/>
  <c r="N475" i="53"/>
  <c r="M265" i="69"/>
  <c r="M121" i="98"/>
  <c r="AD293" i="69"/>
  <c r="O257" i="53"/>
  <c r="O521" i="53"/>
  <c r="V290" i="53"/>
  <c r="N189" i="53"/>
  <c r="N53" i="53"/>
  <c r="AX90" i="69"/>
  <c r="M61" i="75"/>
  <c r="AX87" i="53"/>
  <c r="AX51" i="69"/>
  <c r="V147" i="53"/>
  <c r="AX53" i="75"/>
  <c r="N77" i="69"/>
  <c r="N537" i="53"/>
  <c r="K141" i="53"/>
  <c r="O255" i="69"/>
  <c r="O53" i="69"/>
  <c r="M266" i="69"/>
  <c r="O525" i="53"/>
  <c r="M346" i="53"/>
  <c r="K34" i="53"/>
  <c r="O76" i="78"/>
  <c r="J295" i="53"/>
  <c r="N164" i="53"/>
  <c r="O441" i="53"/>
  <c r="AX252" i="53"/>
  <c r="N166" i="75"/>
  <c r="N227" i="69"/>
  <c r="AX38" i="53"/>
  <c r="N180" i="69"/>
  <c r="J287" i="53"/>
  <c r="N256" i="69"/>
  <c r="O226" i="53"/>
  <c r="AX267" i="69"/>
  <c r="N188" i="69"/>
  <c r="O37" i="98"/>
  <c r="J40" i="69"/>
  <c r="V295" i="53"/>
  <c r="O159" i="98"/>
  <c r="O314" i="53"/>
  <c r="N101" i="98"/>
  <c r="O107" i="104"/>
  <c r="M314" i="69"/>
  <c r="AX291" i="53"/>
  <c r="O189" i="75"/>
  <c r="N408" i="53"/>
  <c r="AX158" i="69"/>
  <c r="N192" i="69"/>
  <c r="N151" i="53"/>
  <c r="N64" i="69"/>
  <c r="I519" i="53"/>
  <c r="I415" i="53"/>
  <c r="I562" i="53"/>
  <c r="I181" i="69"/>
  <c r="I56" i="69"/>
  <c r="I177" i="78"/>
  <c r="I70" i="78"/>
  <c r="N273" i="53"/>
  <c r="N58" i="53"/>
  <c r="AX315" i="69"/>
  <c r="M153" i="53"/>
  <c r="M172" i="75"/>
  <c r="N78" i="69"/>
  <c r="AX55" i="53"/>
  <c r="V144" i="53"/>
  <c r="M535" i="53"/>
  <c r="M88" i="69"/>
  <c r="I487" i="53"/>
  <c r="AX451" i="53"/>
  <c r="O342" i="53"/>
  <c r="AX322" i="69"/>
  <c r="O337" i="53"/>
  <c r="O466" i="53"/>
  <c r="AD292" i="53"/>
  <c r="O67" i="75"/>
  <c r="N273" i="75"/>
  <c r="AX272" i="53"/>
  <c r="AX468" i="53"/>
  <c r="N542" i="53"/>
  <c r="O378" i="53"/>
  <c r="O183" i="69"/>
  <c r="AX403" i="53"/>
  <c r="O80" i="69"/>
  <c r="AX85" i="53"/>
  <c r="V219" i="53"/>
  <c r="O232" i="53"/>
  <c r="O275" i="53"/>
  <c r="J510" i="53"/>
  <c r="O537" i="53"/>
  <c r="AX217" i="53"/>
  <c r="N308" i="69"/>
  <c r="N436" i="53"/>
  <c r="M255" i="75"/>
  <c r="N90" i="69"/>
  <c r="N300" i="53"/>
  <c r="O338" i="69"/>
  <c r="M82" i="69"/>
  <c r="O559" i="53"/>
  <c r="AX477" i="53"/>
  <c r="M81" i="53"/>
  <c r="AX227" i="53"/>
  <c r="O476" i="53"/>
  <c r="N34" i="53"/>
  <c r="N253" i="53"/>
  <c r="AX153" i="69"/>
  <c r="M531" i="53"/>
  <c r="M69" i="75"/>
  <c r="O167" i="69"/>
  <c r="J508" i="53"/>
  <c r="M338" i="69"/>
  <c r="N51" i="69"/>
  <c r="N387" i="53"/>
  <c r="M414" i="53"/>
  <c r="M227" i="53"/>
  <c r="AX537" i="53"/>
  <c r="N232" i="69"/>
  <c r="M261" i="75"/>
  <c r="M180" i="53"/>
  <c r="M181" i="69"/>
  <c r="O77" i="53"/>
  <c r="AX66" i="75"/>
  <c r="J28" i="53"/>
  <c r="M271" i="69"/>
  <c r="AX543" i="53"/>
  <c r="O75" i="69"/>
  <c r="N330" i="69"/>
  <c r="I88" i="78"/>
  <c r="N559" i="53"/>
  <c r="AX49" i="53"/>
  <c r="M411" i="53"/>
  <c r="M186" i="53"/>
  <c r="N154" i="69"/>
  <c r="AX35" i="53"/>
  <c r="N230" i="69"/>
  <c r="AX458" i="53"/>
  <c r="O58" i="75"/>
  <c r="O320" i="53"/>
  <c r="M257" i="75"/>
  <c r="O320" i="69"/>
  <c r="O44" i="69"/>
  <c r="AD36" i="53"/>
  <c r="N176" i="75"/>
  <c r="O239" i="69"/>
  <c r="M53" i="69"/>
  <c r="N345" i="69"/>
  <c r="O30" i="98"/>
  <c r="AD291" i="69"/>
  <c r="O155" i="98"/>
  <c r="O265" i="69"/>
  <c r="O129" i="98"/>
  <c r="K36" i="69"/>
  <c r="M101" i="98"/>
  <c r="M175" i="69"/>
  <c r="N42" i="98"/>
  <c r="M237" i="69"/>
  <c r="O98" i="98"/>
  <c r="AX62" i="75"/>
  <c r="N41" i="98"/>
  <c r="M304" i="53"/>
  <c r="M108" i="98"/>
  <c r="I82" i="75"/>
  <c r="I133" i="98"/>
  <c r="AX167" i="53"/>
  <c r="N414" i="53"/>
  <c r="AD367" i="53"/>
  <c r="V221" i="53"/>
  <c r="V363" i="53"/>
  <c r="AX539" i="53"/>
  <c r="N197" i="69"/>
  <c r="K150" i="53"/>
  <c r="AD287" i="69"/>
  <c r="N81" i="75"/>
  <c r="O50" i="69"/>
  <c r="M240" i="53"/>
  <c r="M398" i="53"/>
  <c r="N334" i="53"/>
  <c r="M41" i="53"/>
  <c r="O88" i="69"/>
  <c r="AX308" i="69"/>
  <c r="N186" i="53"/>
  <c r="O153" i="53"/>
  <c r="O336" i="69"/>
  <c r="AX162" i="69"/>
  <c r="N447" i="53"/>
  <c r="O248" i="75"/>
  <c r="M394" i="53"/>
  <c r="AX133" i="104"/>
  <c r="M264" i="69"/>
  <c r="AX148" i="98"/>
  <c r="M187" i="69"/>
  <c r="N102" i="98"/>
  <c r="AX41" i="98"/>
  <c r="K147" i="69"/>
  <c r="N126" i="98"/>
  <c r="M198" i="69"/>
  <c r="AX103" i="98"/>
  <c r="O454" i="53"/>
  <c r="O190" i="53"/>
  <c r="M42" i="53"/>
  <c r="AX336" i="53"/>
  <c r="AX514" i="53"/>
  <c r="AX260" i="69"/>
  <c r="M264" i="75"/>
  <c r="N166" i="53"/>
  <c r="M305" i="69"/>
  <c r="AD43" i="69"/>
  <c r="O225" i="53"/>
  <c r="M83" i="69"/>
  <c r="M269" i="75"/>
  <c r="M388" i="53"/>
  <c r="AD238" i="75"/>
  <c r="AX145" i="104"/>
  <c r="I259" i="78"/>
  <c r="I54" i="78"/>
  <c r="M236" i="53"/>
  <c r="N374" i="53"/>
  <c r="O390" i="53"/>
  <c r="O177" i="53"/>
  <c r="AX45" i="53"/>
  <c r="K214" i="69"/>
  <c r="O322" i="69"/>
  <c r="O448" i="53"/>
  <c r="O257" i="75"/>
  <c r="O241" i="69"/>
  <c r="M375" i="53"/>
  <c r="M168" i="75"/>
  <c r="M161" i="69"/>
  <c r="N60" i="53"/>
  <c r="O32" i="98"/>
  <c r="N217" i="69"/>
  <c r="O150" i="98"/>
  <c r="AX328" i="69"/>
  <c r="M97" i="98"/>
  <c r="O520" i="53"/>
  <c r="N148" i="69"/>
  <c r="O235" i="69"/>
  <c r="N460" i="53"/>
  <c r="M237" i="53"/>
  <c r="M448" i="53"/>
  <c r="M66" i="75"/>
  <c r="AX248" i="75"/>
  <c r="N31" i="98"/>
  <c r="O442" i="53"/>
  <c r="M129" i="98"/>
  <c r="M64" i="69"/>
  <c r="AX34" i="53"/>
  <c r="M323" i="69"/>
  <c r="N220" i="69"/>
  <c r="AX285" i="53"/>
  <c r="N521" i="53"/>
  <c r="AD217" i="69"/>
  <c r="I123" i="98"/>
  <c r="M177" i="78"/>
  <c r="N402" i="53"/>
  <c r="AX546" i="53"/>
  <c r="K143" i="69"/>
  <c r="O250" i="69"/>
  <c r="AX457" i="53"/>
  <c r="N433" i="53"/>
  <c r="I298" i="69"/>
  <c r="V32" i="53"/>
  <c r="N89" i="75"/>
  <c r="N73" i="75"/>
  <c r="J32" i="53"/>
  <c r="O332" i="53"/>
  <c r="M328" i="53"/>
  <c r="I296" i="69"/>
  <c r="N53" i="69"/>
  <c r="O53" i="53"/>
  <c r="N435" i="53"/>
  <c r="M473" i="53"/>
  <c r="M161" i="53"/>
  <c r="O184" i="75"/>
  <c r="O226" i="69"/>
  <c r="N220" i="53"/>
  <c r="O58" i="53"/>
  <c r="AX169" i="69"/>
  <c r="M54" i="69"/>
  <c r="O165" i="69"/>
  <c r="N52" i="53"/>
  <c r="O450" i="53"/>
  <c r="M460" i="53"/>
  <c r="O539" i="53"/>
  <c r="N165" i="69"/>
  <c r="AD165" i="75"/>
  <c r="N411" i="53"/>
  <c r="O306" i="69"/>
  <c r="I157" i="69"/>
  <c r="AX32" i="53"/>
  <c r="AX452" i="53"/>
  <c r="O396" i="53"/>
  <c r="M451" i="53"/>
  <c r="AX186" i="53"/>
  <c r="N553" i="53"/>
  <c r="M181" i="75"/>
  <c r="M469" i="53"/>
  <c r="K289" i="69"/>
  <c r="O162" i="53"/>
  <c r="O412" i="53"/>
  <c r="AX275" i="75"/>
  <c r="AX181" i="75"/>
  <c r="AX327" i="69"/>
  <c r="M274" i="53"/>
  <c r="O172" i="75"/>
  <c r="N372" i="53"/>
  <c r="K216" i="69"/>
  <c r="O189" i="69"/>
  <c r="I33" i="98"/>
  <c r="O477" i="53"/>
  <c r="AX90" i="53"/>
  <c r="AX378" i="53"/>
  <c r="K435" i="53"/>
  <c r="M228" i="69"/>
  <c r="N194" i="75"/>
  <c r="I28" i="78"/>
  <c r="I212" i="69"/>
  <c r="I221" i="69"/>
  <c r="N161" i="53"/>
  <c r="N238" i="75"/>
  <c r="AX455" i="53"/>
  <c r="O83" i="53"/>
  <c r="AX166" i="53"/>
  <c r="I43" i="75"/>
  <c r="M194" i="53"/>
  <c r="I156" i="98"/>
  <c r="I90" i="78"/>
  <c r="I249" i="69"/>
  <c r="M555" i="53"/>
  <c r="N556" i="53"/>
  <c r="N442" i="53"/>
  <c r="N269" i="75"/>
  <c r="N161" i="69"/>
  <c r="I176" i="69"/>
  <c r="M556" i="53"/>
  <c r="N190" i="53"/>
  <c r="O55" i="69"/>
  <c r="M410" i="53"/>
  <c r="N171" i="69"/>
  <c r="O512" i="53"/>
  <c r="M405" i="53"/>
  <c r="N474" i="53"/>
  <c r="O467" i="53"/>
  <c r="N314" i="53"/>
  <c r="M198" i="75"/>
  <c r="AX309" i="69"/>
  <c r="I308" i="53"/>
  <c r="O542" i="53"/>
  <c r="M459" i="53"/>
  <c r="M259" i="53"/>
  <c r="M86" i="53"/>
  <c r="O471" i="53"/>
  <c r="O61" i="75"/>
  <c r="O372" i="53"/>
  <c r="N141" i="69"/>
  <c r="AB189" i="86"/>
  <c r="I507" i="53"/>
  <c r="I43" i="98"/>
  <c r="I250" i="53"/>
  <c r="AX44" i="53"/>
  <c r="M265" i="78"/>
  <c r="AX287" i="53"/>
  <c r="I391" i="53"/>
  <c r="J219" i="53"/>
  <c r="N87" i="75"/>
  <c r="N79" i="69"/>
  <c r="N219" i="53"/>
  <c r="M326" i="53"/>
  <c r="N517" i="53"/>
  <c r="AX310" i="69"/>
  <c r="N525" i="53"/>
  <c r="V33" i="53"/>
  <c r="O479" i="53"/>
  <c r="AX475" i="53"/>
  <c r="AX412" i="53"/>
  <c r="O316" i="53"/>
  <c r="AX214" i="53"/>
  <c r="M552" i="53"/>
  <c r="N325" i="69"/>
  <c r="M330" i="53"/>
  <c r="N166" i="69"/>
  <c r="M470" i="53"/>
  <c r="V433" i="53"/>
  <c r="AX213" i="53"/>
  <c r="AX311" i="53"/>
  <c r="AX389" i="53"/>
  <c r="AD435" i="53"/>
  <c r="M260" i="69"/>
  <c r="M345" i="53"/>
  <c r="N157" i="69"/>
  <c r="I38" i="75"/>
  <c r="O513" i="53"/>
  <c r="AX541" i="53"/>
  <c r="K286" i="69"/>
  <c r="AX54" i="69"/>
  <c r="AX156" i="69"/>
  <c r="N198" i="75"/>
  <c r="O86" i="78"/>
  <c r="M302" i="69"/>
  <c r="N340" i="69"/>
  <c r="AX187" i="78"/>
  <c r="AX513" i="53"/>
  <c r="N45" i="53"/>
  <c r="N375" i="53"/>
  <c r="N30" i="53"/>
  <c r="V150" i="53"/>
  <c r="V293" i="53"/>
  <c r="N465" i="53"/>
  <c r="N71" i="53"/>
  <c r="J294" i="53"/>
  <c r="M463" i="53"/>
  <c r="O301" i="53"/>
  <c r="I65" i="75"/>
  <c r="M444" i="53"/>
  <c r="AX528" i="53"/>
  <c r="M268" i="75"/>
  <c r="O528" i="53"/>
  <c r="N66" i="53"/>
  <c r="O517" i="53"/>
  <c r="AX359" i="53"/>
  <c r="N263" i="75"/>
  <c r="N150" i="53"/>
  <c r="O317" i="53"/>
  <c r="AX29" i="53"/>
  <c r="M244" i="69"/>
  <c r="AX276" i="75"/>
  <c r="O246" i="75"/>
  <c r="I127" i="98"/>
  <c r="M321" i="53"/>
  <c r="N368" i="53"/>
  <c r="M189" i="53"/>
  <c r="O84" i="53"/>
  <c r="O230" i="69"/>
  <c r="M202" i="75"/>
  <c r="AX61" i="69"/>
  <c r="N192" i="75"/>
  <c r="I215" i="69"/>
  <c r="M312" i="53"/>
  <c r="AX144" i="53"/>
  <c r="O76" i="53"/>
  <c r="AX516" i="53"/>
  <c r="N196" i="53"/>
  <c r="AX88" i="69"/>
  <c r="M272" i="75"/>
  <c r="M69" i="69"/>
  <c r="O262" i="75"/>
  <c r="M465" i="53"/>
  <c r="I36" i="98"/>
  <c r="AX512" i="53"/>
  <c r="O538" i="53"/>
  <c r="M84" i="53"/>
  <c r="AX202" i="75"/>
  <c r="N287" i="53"/>
  <c r="O395" i="53"/>
  <c r="AX184" i="69"/>
  <c r="AX250" i="75"/>
  <c r="O151" i="69"/>
  <c r="N512" i="53"/>
  <c r="O260" i="75"/>
  <c r="I254" i="69"/>
  <c r="M53" i="53"/>
  <c r="N415" i="53"/>
  <c r="AX301" i="53"/>
  <c r="AX143" i="53"/>
  <c r="M90" i="69"/>
  <c r="AX198" i="75"/>
  <c r="O180" i="53"/>
  <c r="AX82" i="69"/>
  <c r="AX274" i="53"/>
  <c r="O337" i="69"/>
  <c r="O191" i="53"/>
  <c r="O271" i="69"/>
  <c r="M226" i="53"/>
  <c r="M102" i="98"/>
  <c r="N190" i="69"/>
  <c r="K217" i="69"/>
  <c r="AX449" i="53"/>
  <c r="M30" i="104"/>
  <c r="M235" i="69"/>
  <c r="N462" i="53"/>
  <c r="M415" i="53"/>
  <c r="N477" i="53"/>
  <c r="K217" i="53"/>
  <c r="AX376" i="53"/>
  <c r="M315" i="69"/>
  <c r="M262" i="75"/>
  <c r="I158" i="75"/>
  <c r="N528" i="53"/>
  <c r="N523" i="53"/>
  <c r="AX199" i="53"/>
  <c r="AX88" i="75"/>
  <c r="AX173" i="75"/>
  <c r="J152" i="69"/>
  <c r="AX271" i="53"/>
  <c r="AX299" i="69"/>
  <c r="N227" i="53"/>
  <c r="M332" i="69"/>
  <c r="N34" i="69"/>
  <c r="J293" i="69"/>
  <c r="O316" i="69"/>
  <c r="M302" i="53"/>
  <c r="O39" i="98"/>
  <c r="O66" i="69"/>
  <c r="I29" i="69"/>
  <c r="V149" i="53"/>
  <c r="N214" i="53"/>
  <c r="J214" i="53"/>
  <c r="AX61" i="75"/>
  <c r="M276" i="75"/>
  <c r="O274" i="53"/>
  <c r="N164" i="69"/>
  <c r="M318" i="53"/>
  <c r="AX271" i="69"/>
  <c r="O59" i="53"/>
  <c r="V216" i="53"/>
  <c r="AD221" i="69"/>
  <c r="N329" i="69"/>
  <c r="N309" i="53"/>
  <c r="K366" i="53"/>
  <c r="M462" i="53"/>
  <c r="V437" i="53"/>
  <c r="N67" i="75"/>
  <c r="N155" i="69"/>
  <c r="I361" i="53"/>
  <c r="I216" i="75"/>
  <c r="I70" i="69"/>
  <c r="J289" i="69"/>
  <c r="O310" i="69"/>
  <c r="I227" i="69"/>
  <c r="I239" i="75"/>
  <c r="N313" i="53"/>
  <c r="N484" i="53"/>
  <c r="O403" i="53"/>
  <c r="M174" i="53"/>
  <c r="N36" i="53"/>
  <c r="I530" i="53"/>
  <c r="M176" i="53"/>
  <c r="N549" i="53"/>
  <c r="AD153" i="69"/>
  <c r="N449" i="53"/>
  <c r="J151" i="53"/>
  <c r="N445" i="53"/>
  <c r="O90" i="69"/>
  <c r="N266" i="78"/>
  <c r="I540" i="53"/>
  <c r="M245" i="53"/>
  <c r="AX52" i="75"/>
  <c r="N44" i="53"/>
  <c r="O75" i="75"/>
  <c r="M249" i="75"/>
  <c r="O65" i="69"/>
  <c r="I491" i="53"/>
  <c r="N489" i="53"/>
  <c r="J145" i="53"/>
  <c r="N365" i="53"/>
  <c r="O171" i="53"/>
  <c r="O195" i="75"/>
  <c r="AD432" i="53"/>
  <c r="O183" i="75"/>
  <c r="AX78" i="69"/>
  <c r="O168" i="53"/>
  <c r="M333" i="69"/>
  <c r="O169" i="75"/>
  <c r="AX216" i="53"/>
  <c r="N502" i="53"/>
  <c r="O487" i="53"/>
  <c r="AX97" i="98"/>
  <c r="AX124" i="98"/>
  <c r="N77" i="78"/>
  <c r="O323" i="69"/>
  <c r="M255" i="53"/>
  <c r="I188" i="75"/>
  <c r="N63" i="53"/>
  <c r="O547" i="53"/>
  <c r="N69" i="53"/>
  <c r="N59" i="69"/>
  <c r="AX335" i="69"/>
  <c r="AX82" i="75"/>
  <c r="I159" i="75"/>
  <c r="M51" i="53"/>
  <c r="AX74" i="53"/>
  <c r="O79" i="69"/>
  <c r="M403" i="53"/>
  <c r="J147" i="53"/>
  <c r="AX179" i="69"/>
  <c r="AX242" i="53"/>
  <c r="N181" i="69"/>
  <c r="O31" i="98"/>
  <c r="V501" i="53"/>
  <c r="AX238" i="75"/>
  <c r="N58" i="75"/>
  <c r="M167" i="75"/>
  <c r="V436" i="53"/>
  <c r="N105" i="98"/>
  <c r="O70" i="75"/>
  <c r="V367" i="53"/>
  <c r="N184" i="53"/>
  <c r="O261" i="69"/>
  <c r="AX50" i="69"/>
  <c r="O90" i="75"/>
  <c r="M65" i="75"/>
  <c r="M156" i="69"/>
  <c r="I50" i="78"/>
  <c r="I242" i="75"/>
  <c r="AX231" i="69"/>
  <c r="O239" i="75"/>
  <c r="AX176" i="53"/>
  <c r="K33" i="53"/>
  <c r="AD509" i="53"/>
  <c r="N233" i="53"/>
  <c r="O252" i="75"/>
  <c r="I144" i="104"/>
  <c r="N262" i="53"/>
  <c r="M327" i="53"/>
  <c r="N463" i="53"/>
  <c r="AX224" i="53"/>
  <c r="I171" i="75"/>
  <c r="I268" i="69"/>
  <c r="M319" i="53"/>
  <c r="M198" i="53"/>
  <c r="N181" i="53"/>
  <c r="I132" i="98"/>
  <c r="AX340" i="53"/>
  <c r="M45" i="69"/>
  <c r="N310" i="69"/>
  <c r="AX241" i="69"/>
  <c r="N335" i="69"/>
  <c r="AX474" i="53"/>
  <c r="AX162" i="53"/>
  <c r="N539" i="53"/>
  <c r="AX518" i="53"/>
  <c r="N203" i="75"/>
  <c r="N248" i="75"/>
  <c r="M408" i="53"/>
  <c r="M90" i="75"/>
  <c r="N534" i="53"/>
  <c r="M270" i="69"/>
  <c r="O166" i="75"/>
  <c r="N243" i="75"/>
  <c r="M170" i="75"/>
  <c r="O346" i="53"/>
  <c r="AX485" i="53"/>
  <c r="M34" i="98"/>
  <c r="AX100" i="98"/>
  <c r="O71" i="69"/>
  <c r="N67" i="69"/>
  <c r="I240" i="69"/>
  <c r="AX524" i="53"/>
  <c r="N307" i="53"/>
  <c r="N170" i="53"/>
  <c r="M514" i="53"/>
  <c r="M89" i="69"/>
  <c r="N323" i="69"/>
  <c r="I225" i="75"/>
  <c r="AX270" i="53"/>
  <c r="K215" i="53"/>
  <c r="M194" i="75"/>
  <c r="AD38" i="53"/>
  <c r="N185" i="69"/>
  <c r="J141" i="53"/>
  <c r="M81" i="69"/>
  <c r="N103" i="98"/>
  <c r="AX170" i="75"/>
  <c r="N251" i="69"/>
  <c r="O251" i="69"/>
  <c r="N313" i="69"/>
  <c r="N193" i="75"/>
  <c r="V365" i="53"/>
  <c r="AX296" i="53"/>
  <c r="O60" i="53"/>
  <c r="N178" i="53"/>
  <c r="O192" i="69"/>
  <c r="O253" i="75"/>
  <c r="O55" i="75"/>
  <c r="I177" i="75"/>
  <c r="I134" i="104"/>
  <c r="M296" i="53"/>
  <c r="N188" i="75"/>
  <c r="I151" i="98"/>
  <c r="O58" i="69"/>
  <c r="I219" i="78"/>
  <c r="M528" i="53"/>
  <c r="AX440" i="53"/>
  <c r="K214" i="53"/>
  <c r="AX227" i="69"/>
  <c r="AX538" i="53"/>
  <c r="AX165" i="75"/>
  <c r="I196" i="78"/>
  <c r="I226" i="75"/>
  <c r="O551" i="53"/>
  <c r="AX292" i="53"/>
  <c r="N46" i="53"/>
  <c r="N156" i="53"/>
  <c r="O392" i="53"/>
  <c r="K291" i="53"/>
  <c r="O41" i="53"/>
  <c r="V35" i="53"/>
  <c r="N196" i="75"/>
  <c r="M450" i="53"/>
  <c r="O300" i="69"/>
  <c r="K224" i="69"/>
  <c r="AX239" i="69"/>
  <c r="M242" i="75"/>
  <c r="AX37" i="53"/>
  <c r="N228" i="53"/>
  <c r="M55" i="53"/>
  <c r="N182" i="75"/>
  <c r="N339" i="69"/>
  <c r="N236" i="53"/>
  <c r="N76" i="75"/>
  <c r="M250" i="75"/>
  <c r="O238" i="69"/>
  <c r="N270" i="69"/>
  <c r="N240" i="75"/>
  <c r="AX56" i="75"/>
  <c r="AX417" i="53"/>
  <c r="M314" i="53"/>
  <c r="K220" i="53"/>
  <c r="M131" i="98"/>
  <c r="O138" i="104"/>
  <c r="I74" i="69"/>
  <c r="O296" i="53"/>
  <c r="AX491" i="53"/>
  <c r="N380" i="53"/>
  <c r="N519" i="53"/>
  <c r="O309" i="53"/>
  <c r="N224" i="69"/>
  <c r="N508" i="53"/>
  <c r="O311" i="53"/>
  <c r="AX272" i="75"/>
  <c r="K140" i="69"/>
  <c r="AX187" i="75"/>
  <c r="AX46" i="69"/>
  <c r="AX179" i="75"/>
  <c r="N217" i="53"/>
  <c r="AX243" i="75"/>
  <c r="AX174" i="69"/>
  <c r="K31" i="69"/>
  <c r="AX237" i="69"/>
  <c r="O346" i="69"/>
  <c r="I84" i="75"/>
  <c r="N522" i="53"/>
  <c r="O188" i="53"/>
  <c r="AX307" i="69"/>
  <c r="AX59" i="69"/>
  <c r="I303" i="69"/>
  <c r="M195" i="75"/>
  <c r="O260" i="53"/>
  <c r="AX460" i="53"/>
  <c r="M558" i="53"/>
  <c r="N231" i="69"/>
  <c r="AD223" i="69"/>
  <c r="N440" i="53"/>
  <c r="AD357" i="53"/>
  <c r="M310" i="69"/>
  <c r="K150" i="69"/>
  <c r="N84" i="53"/>
  <c r="M63" i="53"/>
  <c r="O343" i="69"/>
  <c r="N60" i="69"/>
  <c r="M78" i="53"/>
  <c r="J143" i="53"/>
  <c r="AX72" i="75"/>
  <c r="K36" i="53"/>
  <c r="M195" i="69"/>
  <c r="O295" i="69"/>
  <c r="I122" i="98"/>
  <c r="AX319" i="53"/>
  <c r="O198" i="53"/>
  <c r="AX508" i="53"/>
  <c r="N257" i="75"/>
  <c r="J146" i="69"/>
  <c r="M331" i="53"/>
  <c r="M334" i="69"/>
  <c r="M392" i="53"/>
  <c r="N443" i="53"/>
  <c r="N147" i="98"/>
  <c r="M126" i="98"/>
  <c r="AD40" i="69"/>
  <c r="J296" i="69"/>
  <c r="AX176" i="69"/>
  <c r="AX67" i="53"/>
  <c r="M380" i="53"/>
  <c r="O182" i="53"/>
  <c r="AX199" i="69"/>
  <c r="N341" i="69"/>
  <c r="N266" i="75"/>
  <c r="O470" i="53"/>
  <c r="AX228" i="53"/>
  <c r="AX246" i="69"/>
  <c r="M372" i="53"/>
  <c r="AX297" i="53"/>
  <c r="AX257" i="69"/>
  <c r="AD287" i="53"/>
  <c r="N216" i="69"/>
  <c r="M442" i="53"/>
  <c r="K285" i="53"/>
  <c r="M196" i="53"/>
  <c r="N450" i="53"/>
  <c r="O480" i="53"/>
  <c r="O122" i="98"/>
  <c r="AX85" i="69"/>
  <c r="AX68" i="53"/>
  <c r="N80" i="75"/>
  <c r="AX188" i="69"/>
  <c r="N186" i="75"/>
  <c r="AX63" i="69"/>
  <c r="AX249" i="75"/>
  <c r="O81" i="69"/>
  <c r="K511" i="53"/>
  <c r="O180" i="75"/>
  <c r="AX250" i="69"/>
  <c r="I234" i="69"/>
  <c r="N82" i="53"/>
  <c r="M336" i="53"/>
  <c r="M261" i="69"/>
  <c r="M201" i="69"/>
  <c r="M185" i="75"/>
  <c r="N66" i="75"/>
  <c r="O474" i="53"/>
  <c r="M256" i="53"/>
  <c r="AX553" i="53"/>
  <c r="AX534" i="53"/>
  <c r="AX120" i="98"/>
  <c r="O87" i="69"/>
  <c r="K296" i="69"/>
  <c r="O255" i="53"/>
  <c r="O63" i="53"/>
  <c r="M82" i="53"/>
  <c r="AD225" i="69"/>
  <c r="AX36" i="53"/>
  <c r="AX180" i="69"/>
  <c r="AX525" i="53"/>
  <c r="O182" i="69"/>
  <c r="N135" i="104"/>
  <c r="K284" i="69"/>
  <c r="N298" i="69"/>
  <c r="AX189" i="69"/>
  <c r="N120" i="98"/>
  <c r="O104" i="98"/>
  <c r="AX302" i="53"/>
  <c r="I231" i="78"/>
  <c r="AX410" i="53"/>
  <c r="AD288" i="69"/>
  <c r="M123" i="98"/>
  <c r="AX326" i="69"/>
  <c r="N29" i="53"/>
  <c r="N133" i="98"/>
  <c r="N250" i="69"/>
  <c r="M194" i="69"/>
  <c r="O270" i="69"/>
  <c r="N546" i="53"/>
  <c r="AD365" i="53"/>
  <c r="AX532" i="53"/>
  <c r="AX271" i="75"/>
  <c r="N234" i="69"/>
  <c r="M257" i="53"/>
  <c r="I158" i="53"/>
  <c r="I57" i="69"/>
  <c r="I73" i="69"/>
  <c r="I246" i="53"/>
  <c r="AX329" i="69"/>
  <c r="I504" i="53"/>
  <c r="N224" i="53"/>
  <c r="I300" i="53"/>
  <c r="N265" i="75"/>
  <c r="M188" i="53"/>
  <c r="N184" i="69"/>
  <c r="I347" i="53"/>
  <c r="M549" i="53"/>
  <c r="M203" i="75"/>
  <c r="AX399" i="53"/>
  <c r="O70" i="53"/>
  <c r="O173" i="53"/>
  <c r="J357" i="53"/>
  <c r="AX183" i="69"/>
  <c r="AX395" i="53"/>
  <c r="AX177" i="78"/>
  <c r="K34" i="69"/>
  <c r="O191" i="69"/>
  <c r="K293" i="69"/>
  <c r="N260" i="75"/>
  <c r="M95" i="98"/>
  <c r="K360" i="53"/>
  <c r="AD505" i="53"/>
  <c r="O197" i="53"/>
  <c r="M48" i="69"/>
  <c r="M48" i="53"/>
  <c r="AD292" i="69"/>
  <c r="O546" i="53"/>
  <c r="M339" i="69"/>
  <c r="AX121" i="98"/>
  <c r="O34" i="98"/>
  <c r="O95" i="98"/>
  <c r="O228" i="53"/>
  <c r="N373" i="53"/>
  <c r="N258" i="75"/>
  <c r="AX168" i="53"/>
  <c r="M267" i="69"/>
  <c r="M150" i="98"/>
  <c r="AX127" i="98"/>
  <c r="AX557" i="53"/>
  <c r="M182" i="53"/>
  <c r="M270" i="75"/>
  <c r="O196" i="78"/>
  <c r="N321" i="69"/>
  <c r="AX225" i="53"/>
  <c r="AX238" i="69"/>
  <c r="O83" i="69"/>
  <c r="N152" i="98"/>
  <c r="N131" i="98"/>
  <c r="AX257" i="53"/>
  <c r="J220" i="53"/>
  <c r="O131" i="98"/>
  <c r="N39" i="98"/>
  <c r="N108" i="98"/>
  <c r="J433" i="53"/>
  <c r="N200" i="69"/>
  <c r="AX240" i="69"/>
  <c r="V141" i="53"/>
  <c r="O325" i="53"/>
  <c r="AX164" i="75"/>
  <c r="M200" i="69"/>
  <c r="J147" i="69"/>
  <c r="O90" i="78"/>
  <c r="AX107" i="98"/>
  <c r="N218" i="69"/>
  <c r="AX436" i="53"/>
  <c r="AX132" i="98"/>
  <c r="AX66" i="69"/>
  <c r="AX324" i="69"/>
  <c r="AX102" i="98"/>
  <c r="M99" i="98"/>
  <c r="O274" i="69"/>
  <c r="O160" i="98"/>
  <c r="M98" i="98"/>
  <c r="AX169" i="53"/>
  <c r="AX178" i="75"/>
  <c r="AX321" i="69"/>
  <c r="N237" i="69"/>
  <c r="N70" i="75"/>
  <c r="N231" i="53"/>
  <c r="N150" i="98"/>
  <c r="K295" i="53"/>
  <c r="N448" i="53"/>
  <c r="AX145" i="53"/>
  <c r="N42" i="53"/>
  <c r="AX201" i="53"/>
  <c r="M181" i="53"/>
  <c r="M320" i="53"/>
  <c r="AX337" i="69"/>
  <c r="AX190" i="75"/>
  <c r="N36" i="98"/>
  <c r="AX442" i="53"/>
  <c r="O121" i="98"/>
  <c r="AX126" i="98"/>
  <c r="AX64" i="69"/>
  <c r="AD34" i="53"/>
  <c r="AX323" i="69"/>
  <c r="M107" i="98"/>
  <c r="O408" i="53"/>
  <c r="O57" i="69"/>
  <c r="M239" i="69"/>
  <c r="J141" i="69"/>
  <c r="O57" i="75"/>
  <c r="O61" i="53"/>
  <c r="N151" i="98"/>
  <c r="O62" i="69"/>
  <c r="AX54" i="53"/>
  <c r="M483" i="53"/>
  <c r="N54" i="75"/>
  <c r="N316" i="53"/>
  <c r="AX175" i="69"/>
  <c r="N61" i="69"/>
  <c r="M266" i="53"/>
  <c r="O187" i="75"/>
  <c r="O269" i="69"/>
  <c r="M485" i="53"/>
  <c r="O168" i="69"/>
  <c r="I28" i="69"/>
  <c r="AX69" i="78"/>
  <c r="AD143" i="69"/>
  <c r="N386" i="53"/>
  <c r="O36" i="98"/>
  <c r="M457" i="53"/>
  <c r="AX438" i="53"/>
  <c r="O127" i="98"/>
  <c r="AX168" i="69"/>
  <c r="O265" i="53"/>
  <c r="AX81" i="53"/>
  <c r="O481" i="53"/>
  <c r="O267" i="75"/>
  <c r="M341" i="53"/>
  <c r="AX258" i="53"/>
  <c r="M157" i="53"/>
  <c r="AX34" i="98"/>
  <c r="M66" i="69"/>
  <c r="N168" i="75"/>
  <c r="AX164" i="53"/>
  <c r="N467" i="53"/>
  <c r="O254" i="75"/>
  <c r="AX32" i="98"/>
  <c r="AX462" i="53"/>
  <c r="AX501" i="53"/>
  <c r="N155" i="53"/>
  <c r="M55" i="69"/>
  <c r="AX259" i="75"/>
  <c r="O82" i="53"/>
  <c r="O318" i="69"/>
  <c r="N326" i="69"/>
  <c r="AX144" i="104"/>
  <c r="I145" i="69"/>
  <c r="M261" i="53"/>
  <c r="AD363" i="53"/>
  <c r="O469" i="53"/>
  <c r="O70" i="78"/>
  <c r="M53" i="75"/>
  <c r="N180" i="75"/>
  <c r="O72" i="69"/>
  <c r="AX83" i="69"/>
  <c r="AX79" i="78"/>
  <c r="N201" i="53"/>
  <c r="M137" i="104"/>
  <c r="J507" i="53"/>
  <c r="M165" i="69"/>
  <c r="AD222" i="69"/>
  <c r="N418" i="53"/>
  <c r="AX131" i="98"/>
  <c r="N33" i="69"/>
  <c r="M259" i="75"/>
  <c r="AD298" i="69"/>
  <c r="O306" i="53"/>
  <c r="N439" i="53"/>
  <c r="AD154" i="69"/>
  <c r="N242" i="75"/>
  <c r="AX313" i="69"/>
  <c r="O170" i="75"/>
  <c r="O237" i="69"/>
  <c r="AX236" i="69"/>
  <c r="O369" i="53"/>
  <c r="O300" i="53"/>
  <c r="O254" i="78"/>
  <c r="AX540" i="53"/>
  <c r="O240" i="69"/>
  <c r="AX199" i="75"/>
  <c r="AX318" i="53"/>
  <c r="N29" i="69"/>
  <c r="N490" i="53"/>
  <c r="I148" i="75"/>
  <c r="AX60" i="53"/>
  <c r="I329" i="53"/>
  <c r="N340" i="53"/>
  <c r="O191" i="75"/>
  <c r="M57" i="53"/>
  <c r="AX193" i="75"/>
  <c r="O457" i="53"/>
  <c r="M79" i="75"/>
  <c r="AX334" i="53"/>
  <c r="M63" i="69"/>
  <c r="N38" i="69"/>
  <c r="O451" i="53"/>
  <c r="J38" i="53"/>
  <c r="AX536" i="53"/>
  <c r="AX41" i="69"/>
  <c r="O187" i="78"/>
  <c r="O174" i="69"/>
  <c r="O312" i="69"/>
  <c r="AX104" i="98"/>
  <c r="I248" i="69"/>
  <c r="N527" i="53"/>
  <c r="M253" i="53"/>
  <c r="AX79" i="75"/>
  <c r="AX190" i="69"/>
  <c r="O519" i="53"/>
  <c r="AX255" i="75"/>
  <c r="N64" i="75"/>
  <c r="M175" i="75"/>
  <c r="AX269" i="75"/>
  <c r="O172" i="69"/>
  <c r="O240" i="75"/>
  <c r="AX476" i="53"/>
  <c r="N225" i="53"/>
  <c r="AX336" i="69"/>
  <c r="N259" i="53"/>
  <c r="AX394" i="53"/>
  <c r="AX264" i="69"/>
  <c r="M148" i="98"/>
  <c r="N98" i="98"/>
  <c r="AD148" i="53"/>
  <c r="M183" i="53"/>
  <c r="AX228" i="69"/>
  <c r="O305" i="69"/>
  <c r="AX331" i="53"/>
  <c r="N145" i="69"/>
  <c r="O388" i="53"/>
  <c r="AD285" i="53"/>
  <c r="N172" i="75"/>
  <c r="M154" i="53"/>
  <c r="K436" i="53"/>
  <c r="AX105" i="98"/>
  <c r="M264" i="53"/>
  <c r="O376" i="53"/>
  <c r="K438" i="53"/>
  <c r="M76" i="69"/>
  <c r="O64" i="75"/>
  <c r="M74" i="75"/>
  <c r="O256" i="53"/>
  <c r="O166" i="69"/>
  <c r="O47" i="69"/>
  <c r="M76" i="78"/>
  <c r="M39" i="98"/>
  <c r="O192" i="75"/>
  <c r="AX57" i="75"/>
  <c r="O298" i="69"/>
  <c r="N228" i="69"/>
  <c r="K141" i="69"/>
  <c r="AX61" i="53"/>
  <c r="I179" i="53"/>
  <c r="N398" i="53"/>
  <c r="O151" i="98"/>
  <c r="M36" i="98"/>
  <c r="N327" i="69"/>
  <c r="AX269" i="69"/>
  <c r="M72" i="78"/>
  <c r="I144" i="75"/>
  <c r="N274" i="78"/>
  <c r="AX64" i="75"/>
  <c r="N165" i="75"/>
  <c r="J284" i="69"/>
  <c r="V430" i="53"/>
  <c r="O393" i="53"/>
  <c r="M481" i="53"/>
  <c r="N271" i="75"/>
  <c r="O247" i="75"/>
  <c r="K147" i="53"/>
  <c r="N226" i="69"/>
  <c r="M490" i="53"/>
  <c r="M76" i="75"/>
  <c r="AD511" i="53"/>
  <c r="O200" i="53"/>
  <c r="AX101" i="98"/>
  <c r="N48" i="69"/>
  <c r="O200" i="75"/>
  <c r="N34" i="98"/>
  <c r="N241" i="75"/>
  <c r="J215" i="53"/>
  <c r="N148" i="53"/>
  <c r="AX388" i="53"/>
  <c r="O175" i="69"/>
  <c r="M346" i="69"/>
  <c r="N69" i="69"/>
  <c r="N132" i="98"/>
  <c r="AX251" i="53"/>
  <c r="AD224" i="69"/>
  <c r="J216" i="69"/>
  <c r="O124" i="98"/>
  <c r="M54" i="53"/>
  <c r="N176" i="53"/>
  <c r="O257" i="69"/>
  <c r="AX294" i="53"/>
  <c r="O321" i="69"/>
  <c r="O105" i="98"/>
  <c r="M519" i="53"/>
  <c r="N395" i="53"/>
  <c r="J31" i="69"/>
  <c r="N270" i="53"/>
  <c r="M186" i="75"/>
  <c r="N52" i="75"/>
  <c r="O385" i="53"/>
  <c r="AX122" i="98"/>
  <c r="I182" i="75"/>
  <c r="K31" i="53"/>
  <c r="AX554" i="53"/>
  <c r="M389" i="53"/>
  <c r="O255" i="75"/>
  <c r="AX153" i="53"/>
  <c r="AX246" i="75"/>
  <c r="O158" i="98"/>
  <c r="O167" i="75"/>
  <c r="AX171" i="69"/>
  <c r="AX70" i="75"/>
  <c r="N333" i="53"/>
  <c r="AX273" i="69"/>
  <c r="N333" i="69"/>
  <c r="O154" i="53"/>
  <c r="O106" i="98"/>
  <c r="N195" i="69"/>
  <c r="AX358" i="53"/>
  <c r="AD30" i="69"/>
  <c r="O234" i="69"/>
  <c r="I272" i="69"/>
  <c r="O69" i="75"/>
  <c r="AX230" i="53"/>
  <c r="O330" i="69"/>
  <c r="AX87" i="69"/>
  <c r="J290" i="69"/>
  <c r="M180" i="69"/>
  <c r="O134" i="104"/>
  <c r="J436" i="53"/>
  <c r="N320" i="53"/>
  <c r="J33" i="53"/>
  <c r="N185" i="53"/>
  <c r="N88" i="53"/>
  <c r="M273" i="53"/>
  <c r="N86" i="75"/>
  <c r="M246" i="75"/>
  <c r="N152" i="69"/>
  <c r="O157" i="98"/>
  <c r="M417" i="53"/>
  <c r="O453" i="53"/>
  <c r="N550" i="53"/>
  <c r="O235" i="53"/>
  <c r="AD41" i="69"/>
  <c r="N175" i="69"/>
  <c r="N378" i="53"/>
  <c r="J293" i="53"/>
  <c r="M88" i="75"/>
  <c r="AX375" i="53"/>
  <c r="O243" i="75"/>
  <c r="N88" i="69"/>
  <c r="O343" i="53"/>
  <c r="M187" i="75"/>
  <c r="AX51" i="75"/>
  <c r="O485" i="53"/>
  <c r="N169" i="69"/>
  <c r="AX345" i="53"/>
  <c r="J36" i="53"/>
  <c r="AX76" i="78"/>
  <c r="N86" i="69"/>
  <c r="AX369" i="53"/>
  <c r="O380" i="53"/>
  <c r="AX542" i="53"/>
  <c r="M540" i="53"/>
  <c r="M240" i="69"/>
  <c r="O199" i="75"/>
  <c r="M259" i="78"/>
  <c r="AD28" i="69"/>
  <c r="M182" i="75"/>
  <c r="N273" i="69"/>
  <c r="I248" i="78"/>
  <c r="O561" i="53"/>
  <c r="AX370" i="53"/>
  <c r="O56" i="69"/>
  <c r="O156" i="53"/>
  <c r="M378" i="53"/>
  <c r="N79" i="75"/>
  <c r="AD215" i="69"/>
  <c r="AX188" i="53"/>
  <c r="O228" i="69"/>
  <c r="M267" i="75"/>
  <c r="M79" i="78"/>
  <c r="I157" i="78"/>
  <c r="AX363" i="53"/>
  <c r="AX258" i="75"/>
  <c r="V358" i="53"/>
  <c r="AX128" i="98"/>
  <c r="N172" i="69"/>
  <c r="J365" i="53"/>
  <c r="O248" i="69"/>
  <c r="M387" i="53"/>
  <c r="AX343" i="53"/>
  <c r="M184" i="75"/>
  <c r="N197" i="78"/>
  <c r="N292" i="53"/>
  <c r="N261" i="69"/>
  <c r="N191" i="75"/>
  <c r="AD155" i="69"/>
  <c r="N128" i="98"/>
  <c r="M62" i="69"/>
  <c r="AX60" i="69"/>
  <c r="N407" i="53"/>
  <c r="M409" i="53"/>
  <c r="N258" i="69"/>
  <c r="AD141" i="53"/>
  <c r="M344" i="69"/>
  <c r="O79" i="78"/>
  <c r="N347" i="53"/>
  <c r="N197" i="53"/>
  <c r="N191" i="53"/>
  <c r="AX86" i="53"/>
  <c r="AX192" i="69"/>
  <c r="AX273" i="53"/>
  <c r="AD218" i="69"/>
  <c r="N76" i="53"/>
  <c r="K39" i="69"/>
  <c r="M35" i="98"/>
  <c r="AX180" i="75"/>
  <c r="N239" i="75"/>
  <c r="O84" i="75"/>
  <c r="O259" i="75"/>
  <c r="AX329" i="53"/>
  <c r="O530" i="53"/>
  <c r="I404" i="53"/>
  <c r="V362" i="53"/>
  <c r="O245" i="69"/>
  <c r="N396" i="53"/>
  <c r="O46" i="69"/>
  <c r="M54" i="75"/>
  <c r="N267" i="69"/>
  <c r="M180" i="75"/>
  <c r="M201" i="78"/>
  <c r="O120" i="98"/>
  <c r="M100" i="98"/>
  <c r="N37" i="98"/>
  <c r="N127" i="98"/>
  <c r="AX235" i="69"/>
  <c r="N176" i="69"/>
  <c r="O123" i="98"/>
  <c r="N275" i="53"/>
  <c r="M88" i="78"/>
  <c r="K29" i="69"/>
  <c r="AX179" i="53"/>
  <c r="M75" i="75"/>
  <c r="J295" i="69"/>
  <c r="M176" i="69"/>
  <c r="V509" i="53"/>
  <c r="M474" i="53"/>
  <c r="N221" i="53"/>
  <c r="N243" i="69"/>
  <c r="AX270" i="69"/>
  <c r="N202" i="78"/>
  <c r="M90" i="78"/>
  <c r="M163" i="53"/>
  <c r="O259" i="53"/>
  <c r="AD214" i="53"/>
  <c r="AX184" i="75"/>
  <c r="N342" i="69"/>
  <c r="O234" i="53"/>
  <c r="K218" i="69"/>
  <c r="M225" i="53"/>
  <c r="N319" i="69"/>
  <c r="AX325" i="53"/>
  <c r="N158" i="53"/>
  <c r="N181" i="75"/>
  <c r="N286" i="53"/>
  <c r="N315" i="53"/>
  <c r="M107" i="104"/>
  <c r="N286" i="69"/>
  <c r="N437" i="53"/>
  <c r="AX39" i="98"/>
  <c r="O165" i="53"/>
  <c r="AX490" i="53"/>
  <c r="AX42" i="69"/>
  <c r="M56" i="75"/>
  <c r="AX107" i="104"/>
  <c r="J29" i="69"/>
  <c r="O145" i="104"/>
  <c r="M61" i="53"/>
  <c r="AX67" i="69"/>
  <c r="K501" i="53"/>
  <c r="AX167" i="75"/>
  <c r="AX196" i="69"/>
  <c r="M78" i="69"/>
  <c r="AX75" i="69"/>
  <c r="AX72" i="78"/>
  <c r="O254" i="53"/>
  <c r="AX75" i="75"/>
  <c r="N295" i="53"/>
  <c r="O103" i="98"/>
  <c r="N187" i="53"/>
  <c r="N305" i="69"/>
  <c r="N65" i="69"/>
  <c r="O526" i="53"/>
  <c r="N260" i="53"/>
  <c r="O188" i="75"/>
  <c r="O335" i="69"/>
  <c r="O72" i="75"/>
  <c r="AX302" i="69"/>
  <c r="AX265" i="69"/>
  <c r="N63" i="69"/>
  <c r="AX88" i="78"/>
  <c r="N100" i="98"/>
  <c r="M342" i="69"/>
  <c r="M162" i="69"/>
  <c r="M234" i="69"/>
  <c r="AX262" i="75"/>
  <c r="M178" i="75"/>
  <c r="O267" i="53"/>
  <c r="O30" i="104"/>
  <c r="AX330" i="53"/>
  <c r="M244" i="75"/>
  <c r="AX129" i="98"/>
  <c r="AX125" i="98"/>
  <c r="N561" i="53"/>
  <c r="M69" i="78"/>
  <c r="M325" i="53"/>
  <c r="AX545" i="53"/>
  <c r="M62" i="75"/>
  <c r="I202" i="53"/>
  <c r="M559" i="53"/>
  <c r="O65" i="53"/>
  <c r="V30" i="53"/>
  <c r="K359" i="53"/>
  <c r="AX195" i="75"/>
  <c r="AX341" i="53"/>
  <c r="N306" i="69"/>
  <c r="M55" i="75"/>
  <c r="N30" i="98"/>
  <c r="J501" i="53"/>
  <c r="M174" i="69"/>
  <c r="M106" i="98"/>
  <c r="AX42" i="53"/>
  <c r="N259" i="75"/>
  <c r="AX176" i="75"/>
  <c r="N535" i="53"/>
  <c r="AX159" i="69"/>
  <c r="M64" i="53"/>
  <c r="AX175" i="75"/>
  <c r="M149" i="98"/>
  <c r="AX480" i="53"/>
  <c r="N247" i="53"/>
  <c r="O304" i="69"/>
  <c r="AX31" i="98"/>
  <c r="M248" i="69"/>
  <c r="M122" i="98"/>
  <c r="N307" i="69"/>
  <c r="N179" i="75"/>
  <c r="AX88" i="53"/>
  <c r="N330" i="53"/>
  <c r="K149" i="53"/>
  <c r="M186" i="69"/>
  <c r="M265" i="53"/>
  <c r="AX380" i="53"/>
  <c r="M542" i="53"/>
  <c r="AX74" i="69"/>
  <c r="N200" i="75"/>
  <c r="N260" i="78"/>
  <c r="J28" i="69"/>
  <c r="AX182" i="75"/>
  <c r="N146" i="69"/>
  <c r="I324" i="53"/>
  <c r="I152" i="98"/>
  <c r="O543" i="53"/>
  <c r="O524" i="53"/>
  <c r="AX299" i="53"/>
  <c r="AX317" i="53"/>
  <c r="AX194" i="69"/>
  <c r="J361" i="53"/>
  <c r="AX263" i="69"/>
  <c r="M73" i="69"/>
  <c r="AX374" i="53"/>
  <c r="O465" i="53"/>
  <c r="I68" i="75"/>
  <c r="M322" i="53"/>
  <c r="M313" i="69"/>
  <c r="O297" i="53"/>
  <c r="AX86" i="78"/>
  <c r="N40" i="69"/>
  <c r="N213" i="69"/>
  <c r="M325" i="69"/>
  <c r="N35" i="53"/>
  <c r="AX38" i="98"/>
  <c r="N392" i="53"/>
  <c r="AX357" i="53"/>
  <c r="M201" i="53"/>
  <c r="J140" i="69"/>
  <c r="N473" i="53"/>
  <c r="O268" i="75"/>
  <c r="O233" i="69"/>
  <c r="M130" i="98"/>
  <c r="AX119" i="98"/>
  <c r="N324" i="69"/>
  <c r="I89" i="78"/>
  <c r="AD290" i="53"/>
  <c r="M45" i="53"/>
  <c r="M70" i="53"/>
  <c r="M455" i="53"/>
  <c r="K151" i="69"/>
  <c r="N526" i="53"/>
  <c r="AX77" i="69"/>
  <c r="M257" i="78"/>
  <c r="V288" i="53"/>
  <c r="O444" i="53"/>
  <c r="M197" i="53"/>
  <c r="O227" i="69"/>
  <c r="M73" i="75"/>
  <c r="N456" i="53"/>
  <c r="O311" i="69"/>
  <c r="AX157" i="69"/>
  <c r="O148" i="98"/>
  <c r="O126" i="98"/>
  <c r="N125" i="98"/>
  <c r="O99" i="98"/>
  <c r="O40" i="98"/>
  <c r="O236" i="69"/>
  <c r="I221" i="75"/>
  <c r="M413" i="53"/>
  <c r="N264" i="69"/>
  <c r="M170" i="69"/>
  <c r="AX304" i="69"/>
  <c r="O230" i="53"/>
  <c r="N188" i="78"/>
  <c r="N89" i="53"/>
  <c r="M251" i="69"/>
  <c r="N238" i="69"/>
  <c r="O62" i="75"/>
  <c r="M138" i="104"/>
  <c r="N122" i="98"/>
  <c r="K295" i="69"/>
  <c r="AX530" i="53"/>
  <c r="O389" i="53"/>
  <c r="J213" i="69"/>
  <c r="M172" i="69"/>
  <c r="AX372" i="53"/>
  <c r="M157" i="69"/>
  <c r="N173" i="69"/>
  <c r="M406" i="53"/>
  <c r="O404" i="53"/>
  <c r="AX257" i="78"/>
  <c r="O60" i="69"/>
  <c r="AX185" i="69"/>
  <c r="N331" i="69"/>
  <c r="N99" i="98"/>
  <c r="N434" i="53"/>
  <c r="O166" i="53"/>
  <c r="O299" i="53"/>
  <c r="AX465" i="53"/>
  <c r="AX85" i="75"/>
  <c r="O177" i="75"/>
  <c r="AD42" i="69"/>
  <c r="O143" i="104"/>
  <c r="AX146" i="98"/>
  <c r="M134" i="104"/>
  <c r="AX200" i="69"/>
  <c r="O50" i="53"/>
  <c r="O100" i="98"/>
  <c r="N236" i="69"/>
  <c r="O304" i="53"/>
  <c r="O174" i="75"/>
  <c r="N71" i="78"/>
  <c r="O163" i="69"/>
  <c r="AX76" i="75"/>
  <c r="AX239" i="75"/>
  <c r="N57" i="53"/>
  <c r="M33" i="98"/>
  <c r="O107" i="98"/>
  <c r="AX312" i="69"/>
  <c r="N548" i="53"/>
  <c r="O339" i="69"/>
  <c r="O250" i="53"/>
  <c r="M173" i="69"/>
  <c r="M489" i="53"/>
  <c r="AX235" i="53"/>
  <c r="O377" i="53"/>
  <c r="N174" i="75"/>
  <c r="AX334" i="69"/>
  <c r="N129" i="98"/>
  <c r="AD284" i="69"/>
  <c r="AD223" i="53"/>
  <c r="O48" i="69"/>
  <c r="AD144" i="69"/>
  <c r="O187" i="69"/>
  <c r="M241" i="75"/>
  <c r="I160" i="75"/>
  <c r="AX433" i="53"/>
  <c r="AX41" i="53"/>
  <c r="AX381" i="53"/>
  <c r="N226" i="53"/>
  <c r="N134" i="104"/>
  <c r="M453" i="53"/>
  <c r="N124" i="98"/>
  <c r="M305" i="53"/>
  <c r="N342" i="53"/>
  <c r="M59" i="53"/>
  <c r="AX303" i="69"/>
  <c r="M530" i="53"/>
  <c r="M184" i="69"/>
  <c r="AX332" i="69"/>
  <c r="M60" i="69"/>
  <c r="AD142" i="53"/>
  <c r="N47" i="69"/>
  <c r="M196" i="75"/>
  <c r="M41" i="98"/>
  <c r="AX249" i="69"/>
  <c r="AX317" i="69"/>
  <c r="N332" i="53"/>
  <c r="N130" i="98"/>
  <c r="AD147" i="69"/>
  <c r="I251" i="75"/>
  <c r="M524" i="53"/>
  <c r="O483" i="53"/>
  <c r="N68" i="69"/>
  <c r="M63" i="75"/>
  <c r="N58" i="69"/>
  <c r="K28" i="53"/>
  <c r="AD219" i="69"/>
  <c r="N142" i="69"/>
  <c r="M487" i="53"/>
  <c r="N296" i="53"/>
  <c r="AX470" i="53"/>
  <c r="AX72" i="53"/>
  <c r="N247" i="75"/>
  <c r="AX150" i="98"/>
  <c r="I335" i="53"/>
  <c r="AX161" i="53"/>
  <c r="O152" i="69"/>
  <c r="AX242" i="75"/>
  <c r="N38" i="98"/>
  <c r="O383" i="53"/>
  <c r="J38" i="69"/>
  <c r="N300" i="69"/>
  <c r="O238" i="75"/>
  <c r="N481" i="53"/>
  <c r="N472" i="53"/>
  <c r="K146" i="69"/>
  <c r="M187" i="78"/>
  <c r="AD220" i="53"/>
  <c r="V37" i="53"/>
  <c r="M440" i="53"/>
  <c r="AX300" i="53"/>
  <c r="N255" i="78"/>
  <c r="N541" i="53"/>
  <c r="O82" i="75"/>
  <c r="M199" i="75"/>
  <c r="O318" i="53"/>
  <c r="K28" i="69"/>
  <c r="O272" i="69"/>
  <c r="AX251" i="75"/>
  <c r="AX202" i="53"/>
  <c r="AX335" i="53"/>
  <c r="I49" i="69"/>
  <c r="I96" i="98"/>
  <c r="AX337" i="53"/>
  <c r="M396" i="53"/>
  <c r="N515" i="53"/>
  <c r="AX252" i="75"/>
  <c r="M370" i="53"/>
  <c r="AX194" i="75"/>
  <c r="O322" i="53"/>
  <c r="AX193" i="69"/>
  <c r="M247" i="53"/>
  <c r="N290" i="69"/>
  <c r="O249" i="75"/>
  <c r="AX260" i="75"/>
  <c r="O43" i="98"/>
  <c r="O549" i="53"/>
  <c r="V508" i="53"/>
  <c r="J364" i="53"/>
  <c r="N159" i="69"/>
  <c r="AX182" i="69"/>
  <c r="N285" i="69"/>
  <c r="N532" i="53"/>
  <c r="M536" i="53"/>
  <c r="N43" i="53"/>
  <c r="M245" i="75"/>
  <c r="N167" i="75"/>
  <c r="M168" i="69"/>
  <c r="V429" i="53"/>
  <c r="O155" i="53"/>
  <c r="N272" i="53"/>
  <c r="O155" i="69"/>
  <c r="AX77" i="75"/>
  <c r="O241" i="75"/>
  <c r="N147" i="104"/>
  <c r="N175" i="75"/>
  <c r="AD33" i="53"/>
  <c r="N73" i="78"/>
  <c r="M379" i="53"/>
  <c r="N85" i="75"/>
  <c r="AX397" i="53"/>
  <c r="AX448" i="53"/>
  <c r="N201" i="69"/>
  <c r="N238" i="53"/>
  <c r="AD437" i="53"/>
  <c r="N69" i="75"/>
  <c r="N251" i="75"/>
  <c r="AX195" i="69"/>
  <c r="AX251" i="69"/>
  <c r="AX365" i="53"/>
  <c r="M50" i="69"/>
  <c r="O190" i="75"/>
  <c r="AX108" i="98"/>
  <c r="AX173" i="69"/>
  <c r="AX265" i="78"/>
  <c r="N488" i="53"/>
  <c r="O177" i="78"/>
  <c r="AX220" i="53"/>
  <c r="AX141" i="53"/>
  <c r="O329" i="53"/>
  <c r="O185" i="53"/>
  <c r="AX267" i="53"/>
  <c r="I478" i="53"/>
  <c r="N343" i="53"/>
  <c r="N263" i="69"/>
  <c r="AX305" i="69"/>
  <c r="M200" i="53"/>
  <c r="O328" i="69"/>
  <c r="AX73" i="69"/>
  <c r="O196" i="53"/>
  <c r="AX519" i="53"/>
  <c r="N174" i="53"/>
  <c r="N138" i="104"/>
  <c r="N171" i="53"/>
  <c r="O97" i="98"/>
  <c r="J34" i="53"/>
  <c r="M557" i="53"/>
  <c r="O262" i="69"/>
  <c r="N52" i="69"/>
  <c r="AX44" i="69"/>
  <c r="AD213" i="69"/>
  <c r="O264" i="69"/>
  <c r="O260" i="69"/>
  <c r="M243" i="75"/>
  <c r="N299" i="69"/>
  <c r="M545" i="53"/>
  <c r="O184" i="69"/>
  <c r="M37" i="98"/>
  <c r="N294" i="69"/>
  <c r="AD149" i="53"/>
  <c r="N266" i="53"/>
  <c r="N543" i="53"/>
  <c r="O74" i="69"/>
  <c r="O259" i="78"/>
  <c r="AX230" i="75"/>
  <c r="I239" i="53"/>
  <c r="O68" i="53"/>
  <c r="V435" i="53"/>
  <c r="AX402" i="53"/>
  <c r="N189" i="69"/>
  <c r="K222" i="53"/>
  <c r="O341" i="69"/>
  <c r="M467" i="53"/>
  <c r="N35" i="69"/>
  <c r="O78" i="53"/>
  <c r="AX165" i="69"/>
  <c r="AX177" i="75"/>
  <c r="N253" i="69"/>
  <c r="N153" i="53"/>
  <c r="AX373" i="53"/>
  <c r="N410" i="53"/>
  <c r="K431" i="53"/>
  <c r="N87" i="78"/>
  <c r="AX146" i="104"/>
  <c r="O159" i="69"/>
  <c r="AX245" i="75"/>
  <c r="N303" i="69"/>
  <c r="N343" i="69"/>
  <c r="N321" i="53"/>
  <c r="AX191" i="53"/>
  <c r="O242" i="75"/>
  <c r="N37" i="69"/>
  <c r="J294" i="69"/>
  <c r="N174" i="69"/>
  <c r="N533" i="53"/>
  <c r="N235" i="53"/>
  <c r="AX318" i="69"/>
  <c r="M330" i="69"/>
  <c r="M520" i="53"/>
  <c r="N78" i="75"/>
  <c r="AD285" i="69"/>
  <c r="O63" i="75"/>
  <c r="N199" i="69"/>
  <c r="O248" i="53"/>
  <c r="N36" i="69"/>
  <c r="N272" i="75"/>
  <c r="M232" i="69"/>
  <c r="K38" i="53"/>
  <c r="M120" i="98"/>
  <c r="AD288" i="53"/>
  <c r="M188" i="75"/>
  <c r="N202" i="69"/>
  <c r="M179" i="69"/>
  <c r="AX255" i="69"/>
  <c r="N270" i="75"/>
  <c r="J217" i="69"/>
  <c r="N121" i="98"/>
  <c r="AX152" i="53"/>
  <c r="AX297" i="69"/>
  <c r="AX256" i="75"/>
  <c r="N326" i="53"/>
  <c r="N303" i="53"/>
  <c r="AX250" i="53"/>
  <c r="M82" i="75"/>
  <c r="M250" i="69"/>
  <c r="M560" i="53"/>
  <c r="N67" i="53"/>
  <c r="K294" i="69"/>
  <c r="O49" i="69"/>
  <c r="I48" i="78"/>
  <c r="M46" i="69"/>
  <c r="O41" i="98"/>
  <c r="M83" i="53"/>
  <c r="N57" i="69"/>
  <c r="N225" i="69"/>
  <c r="AD36" i="69"/>
  <c r="AX314" i="53"/>
  <c r="I263" i="53"/>
  <c r="O455" i="53"/>
  <c r="N452" i="53"/>
  <c r="N33" i="98"/>
  <c r="N531" i="53"/>
  <c r="M254" i="75"/>
  <c r="M84" i="75"/>
  <c r="N237" i="53"/>
  <c r="M525" i="53"/>
  <c r="AX40" i="98"/>
  <c r="J502" i="53"/>
  <c r="M263" i="75"/>
  <c r="N78" i="53"/>
  <c r="O446" i="53"/>
  <c r="N479" i="53"/>
  <c r="AX504" i="53"/>
  <c r="N337" i="69"/>
  <c r="M57" i="75"/>
  <c r="AX63" i="75"/>
  <c r="N249" i="69"/>
  <c r="AX560" i="53"/>
  <c r="O401" i="53"/>
  <c r="M395" i="53"/>
  <c r="AX94" i="98"/>
  <c r="M178" i="53"/>
  <c r="AX339" i="53"/>
  <c r="O308" i="53"/>
  <c r="N516" i="53"/>
  <c r="AX234" i="78"/>
  <c r="AX161" i="75"/>
  <c r="AX229" i="75"/>
  <c r="AX89" i="75"/>
  <c r="O165" i="75"/>
  <c r="I39" i="53"/>
  <c r="O80" i="53"/>
  <c r="AX80" i="69"/>
  <c r="AD218" i="53"/>
  <c r="AX48" i="69"/>
  <c r="O198" i="75"/>
  <c r="O203" i="53"/>
  <c r="K144" i="53"/>
  <c r="N81" i="69"/>
  <c r="M64" i="75"/>
  <c r="O146" i="104"/>
  <c r="M377" i="53"/>
  <c r="O86" i="53"/>
  <c r="N168" i="69"/>
  <c r="M318" i="69"/>
  <c r="O132" i="98"/>
  <c r="AX138" i="104"/>
  <c r="AX288" i="53"/>
  <c r="J432" i="53"/>
  <c r="M311" i="69"/>
  <c r="M151" i="98"/>
  <c r="N235" i="69"/>
  <c r="M447" i="53"/>
  <c r="AX247" i="69"/>
  <c r="AX234" i="53"/>
  <c r="O178" i="75"/>
  <c r="M239" i="75"/>
  <c r="M166" i="69"/>
  <c r="K285" i="69"/>
  <c r="N315" i="69"/>
  <c r="M311" i="53"/>
  <c r="AX186" i="75"/>
  <c r="M254" i="69"/>
  <c r="V220" i="53"/>
  <c r="N366" i="53"/>
  <c r="N71" i="69"/>
  <c r="O158" i="69"/>
  <c r="M324" i="69"/>
  <c r="AX401" i="53"/>
  <c r="M256" i="69"/>
  <c r="M40" i="98"/>
  <c r="AX256" i="69"/>
  <c r="O71" i="53"/>
  <c r="N430" i="53"/>
  <c r="AX343" i="69"/>
  <c r="O170" i="69"/>
  <c r="O76" i="69"/>
  <c r="O254" i="69"/>
  <c r="J212" i="69"/>
  <c r="AX187" i="69"/>
  <c r="N35" i="98"/>
  <c r="AX295" i="53"/>
  <c r="M164" i="53"/>
  <c r="AX90" i="75"/>
  <c r="AX344" i="69"/>
  <c r="N201" i="75"/>
  <c r="O70" i="69"/>
  <c r="AX259" i="78"/>
  <c r="M128" i="98"/>
  <c r="O305" i="53"/>
  <c r="N169" i="75"/>
  <c r="AX471" i="53"/>
  <c r="M203" i="53"/>
  <c r="AX404" i="53"/>
  <c r="AX200" i="75"/>
  <c r="AX151" i="53"/>
  <c r="AX76" i="69"/>
  <c r="O101" i="98"/>
  <c r="N317" i="69"/>
  <c r="I274" i="78"/>
  <c r="V28" i="53"/>
  <c r="O33" i="98"/>
  <c r="O190" i="69"/>
  <c r="O68" i="69"/>
  <c r="M257" i="69"/>
  <c r="AD35" i="69"/>
  <c r="AX383" i="53"/>
  <c r="AX191" i="69"/>
  <c r="K365" i="53"/>
  <c r="AX259" i="53"/>
  <c r="O340" i="69"/>
  <c r="N154" i="53"/>
  <c r="J358" i="53"/>
  <c r="AX59" i="53"/>
  <c r="N244" i="75"/>
  <c r="I216" i="78"/>
  <c r="AD148" i="69"/>
  <c r="AX70" i="69"/>
  <c r="N406" i="53"/>
  <c r="N312" i="69"/>
  <c r="M189" i="75"/>
  <c r="O48" i="53"/>
  <c r="V36" i="53"/>
  <c r="AX172" i="69"/>
  <c r="AX183" i="75"/>
  <c r="O77" i="75"/>
  <c r="N179" i="53"/>
  <c r="O339" i="53"/>
  <c r="AX308" i="53"/>
  <c r="M515" i="53"/>
  <c r="O274" i="78"/>
  <c r="AX40" i="75"/>
  <c r="I173" i="78"/>
  <c r="AX382" i="53"/>
  <c r="AX313" i="53"/>
  <c r="AX342" i="69"/>
  <c r="AD286" i="69"/>
  <c r="M344" i="53"/>
  <c r="O331" i="53"/>
  <c r="AX331" i="69"/>
  <c r="N198" i="69"/>
  <c r="N144" i="104"/>
  <c r="O64" i="69"/>
  <c r="AX106" i="98"/>
  <c r="N325" i="53"/>
  <c r="O265" i="78"/>
  <c r="M441" i="53"/>
  <c r="N254" i="75"/>
  <c r="M75" i="69"/>
  <c r="AX30" i="104"/>
  <c r="M56" i="69"/>
  <c r="AD146" i="69"/>
  <c r="AX339" i="69"/>
  <c r="J285" i="53"/>
  <c r="AX275" i="53"/>
  <c r="M155" i="53"/>
  <c r="N163" i="69"/>
  <c r="N544" i="53"/>
  <c r="AD149" i="69"/>
  <c r="O200" i="69"/>
  <c r="N190" i="75"/>
  <c r="AX479" i="53"/>
  <c r="O69" i="69"/>
  <c r="N393" i="53"/>
  <c r="N258" i="53"/>
  <c r="AD436" i="53"/>
  <c r="N265" i="69"/>
  <c r="AX62" i="53"/>
  <c r="M68" i="69"/>
  <c r="O394" i="53"/>
  <c r="AX405" i="53"/>
  <c r="AX325" i="69"/>
  <c r="M393" i="53"/>
  <c r="N268" i="69"/>
  <c r="I241" i="53"/>
  <c r="N64" i="53"/>
  <c r="M192" i="69"/>
  <c r="N187" i="75"/>
  <c r="M75" i="53"/>
  <c r="AX74" i="75"/>
  <c r="M189" i="69"/>
  <c r="M171" i="75"/>
  <c r="O40" i="69"/>
  <c r="N180" i="53"/>
  <c r="M71" i="75"/>
  <c r="O533" i="53"/>
  <c r="O133" i="98"/>
  <c r="O173" i="69"/>
  <c r="M159" i="69"/>
  <c r="O229" i="53"/>
  <c r="AX161" i="69"/>
  <c r="O38" i="98"/>
  <c r="AX509" i="53"/>
  <c r="O88" i="53"/>
  <c r="AX234" i="69"/>
  <c r="AX273" i="75"/>
  <c r="N257" i="53"/>
  <c r="AX444" i="53"/>
  <c r="O181" i="53"/>
  <c r="AD29" i="69"/>
  <c r="O178" i="69"/>
  <c r="M133" i="98"/>
  <c r="I67" i="78"/>
  <c r="AD299" i="69"/>
  <c r="M329" i="53"/>
  <c r="M260" i="53"/>
  <c r="AX255" i="53"/>
  <c r="AX253" i="75"/>
  <c r="M47" i="69"/>
  <c r="I253" i="69"/>
  <c r="V434" i="53"/>
  <c r="N390" i="53"/>
  <c r="O243" i="69"/>
  <c r="J224" i="69"/>
  <c r="N334" i="69"/>
  <c r="AD216" i="53"/>
  <c r="N304" i="69"/>
  <c r="O246" i="69"/>
  <c r="J216" i="53"/>
  <c r="AX453" i="53"/>
  <c r="O78" i="75"/>
  <c r="O417" i="53"/>
  <c r="AX86" i="69"/>
  <c r="M252" i="69"/>
  <c r="M85" i="69"/>
  <c r="N328" i="53"/>
  <c r="AX226" i="53"/>
  <c r="O153" i="98"/>
  <c r="N173" i="53"/>
  <c r="AX327" i="53"/>
  <c r="N189" i="75"/>
  <c r="O89" i="78"/>
  <c r="AD145" i="69"/>
  <c r="AX232" i="75"/>
  <c r="AX235" i="75"/>
  <c r="AX233" i="75"/>
  <c r="AX47" i="75"/>
  <c r="I41" i="75"/>
  <c r="I214" i="78"/>
  <c r="I147" i="98"/>
  <c r="M248" i="53"/>
  <c r="N57" i="75"/>
  <c r="N46" i="69"/>
  <c r="M32" i="98"/>
  <c r="M67" i="75"/>
  <c r="O515" i="53"/>
  <c r="O156" i="98"/>
  <c r="O273" i="53"/>
  <c r="K504" i="53"/>
  <c r="O179" i="78"/>
  <c r="N77" i="75"/>
  <c r="O257" i="78"/>
  <c r="O297" i="69"/>
  <c r="O73" i="75"/>
  <c r="N149" i="98"/>
  <c r="AX304" i="53"/>
  <c r="O296" i="69"/>
  <c r="N71" i="75"/>
  <c r="O130" i="98"/>
  <c r="AD294" i="69"/>
  <c r="AX333" i="53"/>
  <c r="N39" i="53"/>
  <c r="N239" i="53"/>
  <c r="M56" i="53"/>
  <c r="N96" i="98"/>
  <c r="V287" i="53"/>
  <c r="O179" i="53"/>
  <c r="I202" i="69"/>
  <c r="AX62" i="69"/>
  <c r="M188" i="69"/>
  <c r="AX68" i="69"/>
  <c r="N142" i="53"/>
  <c r="I274" i="75"/>
  <c r="N291" i="53"/>
  <c r="O194" i="75"/>
  <c r="I529" i="53"/>
  <c r="AD296" i="69"/>
  <c r="AX173" i="53"/>
  <c r="O73" i="53"/>
  <c r="I368" i="53"/>
  <c r="AX360" i="53"/>
  <c r="O71" i="75"/>
  <c r="O76" i="75"/>
  <c r="O534" i="53"/>
  <c r="N376" i="53"/>
  <c r="AX146" i="53"/>
  <c r="M71" i="69"/>
  <c r="N274" i="75"/>
  <c r="M87" i="75"/>
  <c r="AD297" i="69"/>
  <c r="AX254" i="78"/>
  <c r="N90" i="78"/>
  <c r="O202" i="53"/>
  <c r="AX157" i="78"/>
  <c r="AX153" i="75"/>
  <c r="AX227" i="75"/>
  <c r="N538" i="53"/>
  <c r="AX196" i="78"/>
  <c r="AX149" i="98"/>
  <c r="N318" i="69"/>
  <c r="AX273" i="78"/>
  <c r="N486" i="53"/>
  <c r="AX147" i="53"/>
  <c r="N150" i="69"/>
  <c r="O531" i="53"/>
  <c r="O60" i="75"/>
  <c r="N146" i="104"/>
  <c r="N165" i="53"/>
  <c r="O271" i="75"/>
  <c r="AX346" i="53"/>
  <c r="M240" i="75"/>
  <c r="M38" i="98"/>
  <c r="K40" i="69"/>
  <c r="O516" i="53"/>
  <c r="N74" i="75"/>
  <c r="J219" i="69"/>
  <c r="M77" i="75"/>
  <c r="M104" i="98"/>
  <c r="O179" i="75"/>
  <c r="AX314" i="69"/>
  <c r="O563" i="53"/>
  <c r="K213" i="69"/>
  <c r="AX71" i="53"/>
  <c r="O244" i="75"/>
  <c r="AD221" i="53"/>
  <c r="N214" i="69"/>
  <c r="AX563" i="53"/>
  <c r="N173" i="75"/>
  <c r="N298" i="53"/>
  <c r="O202" i="69"/>
  <c r="AX70" i="53"/>
  <c r="K218" i="53"/>
  <c r="AX181" i="69"/>
  <c r="N240" i="69"/>
  <c r="M449" i="53"/>
  <c r="M65" i="69"/>
  <c r="V213" i="53"/>
  <c r="O198" i="69"/>
  <c r="AX191" i="75"/>
  <c r="M241" i="69"/>
  <c r="N38" i="53"/>
  <c r="M308" i="53"/>
  <c r="AX241" i="53"/>
  <c r="N336" i="53"/>
  <c r="AX163" i="75"/>
  <c r="AX155" i="75"/>
  <c r="R28" i="38"/>
  <c r="J150" i="69"/>
  <c r="O66" i="75"/>
  <c r="AX316" i="69"/>
  <c r="N344" i="69"/>
  <c r="AX170" i="69"/>
  <c r="M70" i="69"/>
  <c r="AX319" i="69"/>
  <c r="O553" i="53"/>
  <c r="M321" i="69"/>
  <c r="N95" i="98"/>
  <c r="AX511" i="53"/>
  <c r="M159" i="98"/>
  <c r="K37" i="53"/>
  <c r="I159" i="53"/>
  <c r="AX164" i="69"/>
  <c r="O43" i="69"/>
  <c r="AD37" i="69"/>
  <c r="AX520" i="53"/>
  <c r="O108" i="98"/>
  <c r="N84" i="69"/>
  <c r="M124" i="98"/>
  <c r="M80" i="53"/>
  <c r="M268" i="69"/>
  <c r="AX203" i="53"/>
  <c r="O144" i="104"/>
  <c r="O196" i="75"/>
  <c r="N48" i="53"/>
  <c r="M72" i="69"/>
  <c r="N269" i="69"/>
  <c r="AX72" i="69"/>
  <c r="AX254" i="75"/>
  <c r="O400" i="53"/>
  <c r="N63" i="75"/>
  <c r="AX197" i="69"/>
  <c r="M172" i="53"/>
  <c r="M258" i="75"/>
  <c r="M169" i="75"/>
  <c r="M332" i="53"/>
  <c r="N256" i="53"/>
  <c r="AX65" i="75"/>
  <c r="N272" i="69"/>
  <c r="AX186" i="69"/>
  <c r="M68" i="75"/>
  <c r="AX159" i="53"/>
  <c r="O67" i="78"/>
  <c r="AX41" i="75"/>
  <c r="AX44" i="75"/>
  <c r="AX160" i="75"/>
  <c r="AX162" i="75"/>
  <c r="R30" i="38"/>
  <c r="I298" i="53"/>
  <c r="N552" i="53"/>
  <c r="O194" i="69"/>
  <c r="M168" i="53"/>
  <c r="M343" i="69"/>
  <c r="N66" i="69"/>
  <c r="M236" i="69"/>
  <c r="AX303" i="53"/>
  <c r="I503" i="53"/>
  <c r="M371" i="53"/>
  <c r="N180" i="78"/>
  <c r="V357" i="53"/>
  <c r="M57" i="69"/>
  <c r="O7" i="69"/>
  <c r="O232" i="69"/>
  <c r="O345" i="53"/>
  <c r="AX196" i="75"/>
  <c r="O152" i="53"/>
  <c r="O164" i="53"/>
  <c r="M316" i="69"/>
  <c r="M60" i="75"/>
  <c r="M267" i="53"/>
  <c r="AX392" i="53"/>
  <c r="O443" i="53"/>
  <c r="AD39" i="69"/>
  <c r="AX346" i="69"/>
  <c r="AX225" i="69"/>
  <c r="K33" i="69"/>
  <c r="N179" i="69"/>
  <c r="N55" i="53"/>
  <c r="M88" i="53"/>
  <c r="AD214" i="69"/>
  <c r="AX341" i="69"/>
  <c r="AX95" i="98"/>
  <c r="AX184" i="53"/>
  <c r="N32" i="69"/>
  <c r="N42" i="69"/>
  <c r="N229" i="53"/>
  <c r="M52" i="69"/>
  <c r="AX533" i="53"/>
  <c r="AX133" i="98"/>
  <c r="M67" i="78"/>
  <c r="M185" i="69"/>
  <c r="O176" i="69"/>
  <c r="N363" i="53"/>
  <c r="AX36" i="98"/>
  <c r="O327" i="53"/>
  <c r="AD503" i="53"/>
  <c r="O182" i="75"/>
  <c r="K145" i="69"/>
  <c r="AX247" i="78"/>
  <c r="AX170" i="78"/>
  <c r="AX80" i="104"/>
  <c r="P37" i="38"/>
  <c r="R36" i="38"/>
  <c r="AX40" i="78"/>
  <c r="N252" i="69"/>
  <c r="M304" i="69"/>
  <c r="K144" i="69"/>
  <c r="M397" i="53"/>
  <c r="N41" i="69"/>
  <c r="N491" i="53"/>
  <c r="AD222" i="53"/>
  <c r="AX81" i="69"/>
  <c r="O302" i="53"/>
  <c r="O35" i="98"/>
  <c r="O484" i="53"/>
  <c r="M179" i="78"/>
  <c r="J437" i="53"/>
  <c r="I198" i="78"/>
  <c r="O128" i="98"/>
  <c r="AX268" i="75"/>
  <c r="O332" i="69"/>
  <c r="M312" i="69"/>
  <c r="AX515" i="53"/>
  <c r="M251" i="75"/>
  <c r="P30" i="38"/>
  <c r="R29" i="38"/>
  <c r="AX46" i="75"/>
  <c r="R31" i="38"/>
  <c r="AX48" i="75"/>
  <c r="AX154" i="75"/>
  <c r="O31" i="38"/>
  <c r="Q30" i="38"/>
  <c r="P28" i="38"/>
  <c r="AX105" i="104"/>
  <c r="AX158" i="98"/>
  <c r="O28" i="38"/>
  <c r="AX413" i="53"/>
  <c r="K35" i="69"/>
  <c r="J222" i="69"/>
  <c r="O161" i="69"/>
  <c r="AX165" i="53"/>
  <c r="N145" i="104"/>
  <c r="O193" i="69"/>
  <c r="M50" i="53"/>
  <c r="M242" i="69"/>
  <c r="AX240" i="75"/>
  <c r="K287" i="53"/>
  <c r="O171" i="69"/>
  <c r="N89" i="78"/>
  <c r="AX203" i="75"/>
  <c r="N309" i="69"/>
  <c r="M182" i="69"/>
  <c r="I142" i="69"/>
  <c r="N170" i="75"/>
  <c r="AD295" i="69"/>
  <c r="M385" i="53"/>
  <c r="AX301" i="69"/>
  <c r="J33" i="69"/>
  <c r="M105" i="98"/>
  <c r="AX232" i="69"/>
  <c r="V503" i="53"/>
  <c r="J145" i="69"/>
  <c r="R39" i="38"/>
  <c r="AX54" i="78"/>
  <c r="O36" i="38"/>
  <c r="AX234" i="75"/>
  <c r="O29" i="38"/>
  <c r="Q33" i="38"/>
  <c r="AX50" i="75"/>
  <c r="R40" i="38"/>
  <c r="AX39" i="75"/>
  <c r="Q36" i="38"/>
  <c r="N384" i="53"/>
  <c r="N62" i="69"/>
  <c r="J286" i="69"/>
  <c r="O249" i="69"/>
  <c r="AX469" i="53"/>
  <c r="AX238" i="53"/>
  <c r="AX143" i="104"/>
  <c r="N40" i="98"/>
  <c r="AX400" i="53"/>
  <c r="J30" i="69"/>
  <c r="N152" i="53"/>
  <c r="N194" i="69"/>
  <c r="M192" i="75"/>
  <c r="M171" i="69"/>
  <c r="N359" i="53"/>
  <c r="O325" i="69"/>
  <c r="O197" i="69"/>
  <c r="M125" i="98"/>
  <c r="N97" i="98"/>
  <c r="N297" i="69"/>
  <c r="M475" i="53"/>
  <c r="O42" i="98"/>
  <c r="O319" i="69"/>
  <c r="V361" i="53"/>
  <c r="O440" i="53"/>
  <c r="AX202" i="69"/>
  <c r="O33" i="38"/>
  <c r="R32" i="38"/>
  <c r="AX159" i="75"/>
  <c r="Q28" i="38"/>
  <c r="O35" i="38"/>
  <c r="P38" i="38"/>
  <c r="AX231" i="75"/>
  <c r="O37" i="38"/>
  <c r="P39" i="38"/>
  <c r="J35" i="53"/>
  <c r="N299" i="53"/>
  <c r="AX55" i="75"/>
  <c r="AX142" i="53"/>
  <c r="I177" i="69"/>
  <c r="AX482" i="53"/>
  <c r="AX330" i="69"/>
  <c r="O59" i="75"/>
  <c r="M200" i="75"/>
  <c r="O168" i="75"/>
  <c r="AX195" i="53"/>
  <c r="AX69" i="69"/>
  <c r="O77" i="69"/>
  <c r="N182" i="69"/>
  <c r="N106" i="98"/>
  <c r="N223" i="53"/>
  <c r="M309" i="53"/>
  <c r="M320" i="69"/>
  <c r="J144" i="69"/>
  <c r="AX37" i="98"/>
  <c r="M47" i="53"/>
  <c r="K288" i="69"/>
  <c r="N275" i="75"/>
  <c r="O176" i="75"/>
  <c r="O149" i="98"/>
  <c r="N75" i="69"/>
  <c r="AX188" i="75"/>
  <c r="N530" i="53"/>
  <c r="AX42" i="75"/>
  <c r="AX50" i="78"/>
  <c r="P32" i="38"/>
  <c r="O34" i="38"/>
  <c r="P36" i="38"/>
  <c r="O40" i="38"/>
  <c r="AX28" i="98"/>
  <c r="R38" i="38"/>
  <c r="P33" i="38"/>
  <c r="Q32" i="38"/>
  <c r="K357" i="53"/>
  <c r="AX192" i="75"/>
  <c r="AX233" i="69"/>
  <c r="N33" i="53"/>
  <c r="J285" i="69"/>
  <c r="M404" i="53"/>
  <c r="M103" i="98"/>
  <c r="M328" i="69"/>
  <c r="O41" i="69"/>
  <c r="M339" i="53"/>
  <c r="P29" i="38"/>
  <c r="N158" i="98"/>
  <c r="N157" i="98"/>
  <c r="N50" i="53"/>
  <c r="N85" i="53"/>
  <c r="I270" i="78"/>
  <c r="AX461" i="53"/>
  <c r="O384" i="53"/>
  <c r="O172" i="53"/>
  <c r="M245" i="69"/>
  <c r="M224" i="53"/>
  <c r="AX263" i="75"/>
  <c r="N139" i="104"/>
  <c r="AX33" i="53"/>
  <c r="O137" i="104"/>
  <c r="N381" i="53"/>
  <c r="Q39" i="38"/>
  <c r="Q34" i="38"/>
  <c r="R33" i="38"/>
  <c r="AX49" i="75"/>
  <c r="AX174" i="78"/>
  <c r="AX157" i="98"/>
  <c r="M155" i="98"/>
  <c r="K38" i="69"/>
  <c r="AD152" i="69"/>
  <c r="N291" i="69"/>
  <c r="N554" i="53"/>
  <c r="M191" i="69"/>
  <c r="M242" i="53"/>
  <c r="N167" i="69"/>
  <c r="AX333" i="69"/>
  <c r="M303" i="69"/>
  <c r="AD34" i="69"/>
  <c r="N322" i="69"/>
  <c r="J431" i="53"/>
  <c r="AD30" i="53"/>
  <c r="O159" i="53"/>
  <c r="AX163" i="78"/>
  <c r="AX152" i="75"/>
  <c r="R34" i="38"/>
  <c r="AX43" i="75"/>
  <c r="Q40" i="38"/>
  <c r="P34" i="38"/>
  <c r="AX145" i="98"/>
  <c r="P35" i="38"/>
  <c r="AX163" i="69"/>
  <c r="AX174" i="75"/>
  <c r="AX484" i="53"/>
  <c r="AD31" i="69"/>
  <c r="N72" i="53"/>
  <c r="AX166" i="69"/>
  <c r="O88" i="78"/>
  <c r="M80" i="69"/>
  <c r="N169" i="53"/>
  <c r="M42" i="98"/>
  <c r="N32" i="98"/>
  <c r="AX272" i="69"/>
  <c r="Q31" i="38"/>
  <c r="AX157" i="75"/>
  <c r="M158" i="98"/>
  <c r="AX45" i="75"/>
  <c r="O38" i="38"/>
  <c r="O30" i="38"/>
  <c r="M157" i="98"/>
  <c r="O452" i="53"/>
  <c r="AX241" i="75"/>
  <c r="M89" i="78"/>
  <c r="K148" i="69"/>
  <c r="Q35" i="38"/>
  <c r="P31" i="38"/>
  <c r="M275" i="75"/>
  <c r="N274" i="69"/>
  <c r="AX248" i="78"/>
  <c r="AX315" i="53"/>
  <c r="AX173" i="78"/>
  <c r="R35" i="38"/>
  <c r="P40" i="38"/>
  <c r="M230" i="53"/>
  <c r="O176" i="53"/>
  <c r="AX266" i="69"/>
  <c r="AX57" i="53"/>
  <c r="N257" i="69"/>
  <c r="M329" i="69"/>
  <c r="M179" i="75"/>
  <c r="N319" i="53"/>
  <c r="AX28" i="104"/>
  <c r="K432" i="53"/>
  <c r="N54" i="69"/>
  <c r="N77" i="53"/>
  <c r="AX459" i="53"/>
  <c r="AX48" i="78"/>
  <c r="Q37" i="38"/>
  <c r="R37" i="38"/>
  <c r="M156" i="98"/>
  <c r="AX156" i="98"/>
  <c r="K37" i="69"/>
  <c r="O449" i="53"/>
  <c r="N183" i="75"/>
  <c r="Q38" i="38"/>
  <c r="AX156" i="75"/>
  <c r="N155" i="98"/>
  <c r="N154" i="98"/>
  <c r="N72" i="69"/>
  <c r="N159" i="98"/>
  <c r="AX43" i="98"/>
  <c r="N370" i="53"/>
  <c r="AD295" i="53"/>
  <c r="AX154" i="78"/>
  <c r="AX118" i="98"/>
  <c r="AX158" i="75"/>
  <c r="AX228" i="75"/>
  <c r="AX154" i="98"/>
  <c r="AX99" i="98"/>
  <c r="O162" i="69"/>
  <c r="AX264" i="75"/>
  <c r="M401" i="53"/>
  <c r="J291" i="69"/>
  <c r="N83" i="75"/>
  <c r="AX231" i="78"/>
  <c r="AX226" i="75"/>
  <c r="AX93" i="98"/>
  <c r="AX189" i="75"/>
  <c r="AX172" i="53"/>
  <c r="AX225" i="75"/>
  <c r="M384" i="53"/>
  <c r="O160" i="69"/>
  <c r="AX252" i="69"/>
  <c r="AX185" i="75"/>
  <c r="AX98" i="98"/>
  <c r="AX236" i="75"/>
  <c r="O32" i="38"/>
  <c r="O39" i="38"/>
  <c r="M179" i="53"/>
  <c r="N560" i="53"/>
  <c r="N156" i="98"/>
  <c r="M478" i="53"/>
  <c r="O56" i="53"/>
  <c r="M154" i="98"/>
  <c r="Q29" i="38"/>
  <c r="AX155" i="98"/>
  <c r="AX153" i="98"/>
  <c r="AX152" i="98"/>
  <c r="M66" i="53"/>
  <c r="O85" i="75"/>
  <c r="O125" i="98"/>
  <c r="O419" i="53"/>
  <c r="M445" i="53"/>
  <c r="O267" i="69"/>
  <c r="AD506" i="53"/>
  <c r="N65" i="53"/>
  <c r="O245" i="53"/>
  <c r="O233" i="53"/>
  <c r="M233" i="53"/>
  <c r="AX65" i="53"/>
  <c r="M512" i="53"/>
  <c r="N513" i="53"/>
  <c r="J31" i="53"/>
  <c r="O46" i="53"/>
  <c r="AX328" i="53"/>
  <c r="O328" i="53"/>
  <c r="AX527" i="53"/>
  <c r="M231" i="53"/>
  <c r="O302" i="69"/>
  <c r="O463" i="53"/>
  <c r="N464" i="53"/>
  <c r="AX463" i="53"/>
  <c r="AD219" i="53"/>
  <c r="AX269" i="53"/>
  <c r="N202" i="53"/>
  <c r="N468" i="53"/>
  <c r="O53" i="75"/>
  <c r="AX58" i="53"/>
  <c r="J434" i="53"/>
  <c r="O264" i="53"/>
  <c r="AX59" i="75"/>
  <c r="N259" i="69"/>
  <c r="M301" i="53"/>
  <c r="N400" i="53"/>
  <c r="M199" i="69"/>
  <c r="N276" i="75"/>
  <c r="AX65" i="69"/>
  <c r="AX40" i="53"/>
  <c r="AX547" i="53"/>
  <c r="AX466" i="53"/>
  <c r="AX531" i="53"/>
  <c r="K30" i="69"/>
  <c r="N56" i="53"/>
  <c r="O201" i="75"/>
  <c r="N177" i="75"/>
  <c r="M173" i="53"/>
  <c r="AX43" i="69"/>
  <c r="N261" i="75"/>
  <c r="N49" i="69"/>
  <c r="AX236" i="53"/>
  <c r="V145" i="53"/>
  <c r="O79" i="75"/>
  <c r="N455" i="53"/>
  <c r="M454" i="53"/>
  <c r="AX454" i="53"/>
  <c r="K152" i="69"/>
  <c r="O459" i="53"/>
  <c r="AD28" i="53"/>
  <c r="M461" i="53"/>
  <c r="M477" i="53"/>
  <c r="N478" i="53"/>
  <c r="AX78" i="75"/>
  <c r="AX52" i="53"/>
  <c r="O154" i="69"/>
  <c r="AX261" i="53"/>
  <c r="AX178" i="69"/>
  <c r="M185" i="53"/>
  <c r="M73" i="53"/>
  <c r="O56" i="75"/>
  <c r="N292" i="69"/>
  <c r="AX52" i="69"/>
  <c r="AX306" i="53"/>
  <c r="M306" i="53"/>
  <c r="N555" i="53"/>
  <c r="O554" i="53"/>
  <c r="M554" i="53"/>
  <c r="N82" i="69"/>
  <c r="M69" i="53"/>
  <c r="N70" i="53"/>
  <c r="O69" i="53"/>
  <c r="AX69" i="53"/>
  <c r="M310" i="53"/>
  <c r="M191" i="75"/>
  <c r="AX167" i="69"/>
  <c r="N255" i="53"/>
  <c r="M273" i="78"/>
  <c r="O273" i="78"/>
  <c r="V511" i="53"/>
  <c r="O514" i="53"/>
  <c r="O475" i="53"/>
  <c r="N476" i="53"/>
  <c r="J509" i="53"/>
  <c r="K509" i="53"/>
  <c r="N510" i="53"/>
  <c r="N389" i="53"/>
  <c r="M229" i="69"/>
  <c r="AX229" i="69"/>
  <c r="M74" i="53"/>
  <c r="N75" i="53"/>
  <c r="O42" i="53"/>
  <c r="N87" i="53"/>
  <c r="AX464" i="53"/>
  <c r="M464" i="53"/>
  <c r="O464" i="53"/>
  <c r="N107" i="98"/>
  <c r="O536" i="53"/>
  <c r="M254" i="78"/>
  <c r="N80" i="78"/>
  <c r="N520" i="53"/>
  <c r="AX415" i="53"/>
  <c r="O415" i="53"/>
  <c r="N416" i="53"/>
  <c r="M562" i="53"/>
  <c r="AX562" i="53"/>
  <c r="N563" i="53"/>
  <c r="O562" i="53"/>
  <c r="O181" i="69"/>
  <c r="AX56" i="69"/>
  <c r="N178" i="78"/>
  <c r="AX70" i="78"/>
  <c r="M70" i="78"/>
  <c r="AX487" i="53"/>
  <c r="AX123" i="98"/>
  <c r="AX298" i="69"/>
  <c r="N158" i="69"/>
  <c r="O157" i="69"/>
  <c r="AX33" i="98"/>
  <c r="K212" i="69"/>
  <c r="AD212" i="69"/>
  <c r="J221" i="69"/>
  <c r="N222" i="69"/>
  <c r="K221" i="69"/>
  <c r="AX90" i="78"/>
  <c r="M249" i="69"/>
  <c r="N177" i="69"/>
  <c r="AX507" i="53"/>
  <c r="V507" i="53"/>
  <c r="AD507" i="53"/>
  <c r="K507" i="53"/>
  <c r="M43" i="98"/>
  <c r="M250" i="53"/>
  <c r="N251" i="53"/>
  <c r="AX391" i="53"/>
  <c r="O391" i="53"/>
  <c r="M391" i="53"/>
  <c r="O65" i="75"/>
  <c r="M127" i="98"/>
  <c r="K215" i="69"/>
  <c r="J215" i="69"/>
  <c r="AX254" i="69"/>
  <c r="N255" i="69"/>
  <c r="N30" i="69"/>
  <c r="N362" i="53"/>
  <c r="AD361" i="53"/>
  <c r="K361" i="53"/>
  <c r="AX361" i="53"/>
  <c r="AD227" i="69"/>
  <c r="O540" i="53"/>
  <c r="M491" i="53"/>
  <c r="O491" i="53"/>
  <c r="AX171" i="75"/>
  <c r="O171" i="75"/>
  <c r="AX268" i="69"/>
  <c r="O268" i="69"/>
  <c r="M132" i="98"/>
  <c r="N241" i="69"/>
  <c r="M177" i="75"/>
  <c r="N178" i="75"/>
  <c r="AX134" i="104"/>
  <c r="AX151" i="98"/>
  <c r="M196" i="78"/>
  <c r="M74" i="69"/>
  <c r="AX84" i="75"/>
  <c r="O303" i="69"/>
  <c r="N123" i="98"/>
  <c r="O158" i="53"/>
  <c r="AX158" i="53"/>
  <c r="N159" i="53"/>
  <c r="M158" i="53"/>
  <c r="AX57" i="69"/>
  <c r="N74" i="69"/>
  <c r="O73" i="69"/>
  <c r="M246" i="53"/>
  <c r="AX246" i="53"/>
  <c r="O246" i="53"/>
  <c r="J504" i="53"/>
  <c r="V504" i="53"/>
  <c r="AD504" i="53"/>
  <c r="N505" i="53"/>
  <c r="M300" i="53"/>
  <c r="N301" i="53"/>
  <c r="M347" i="53"/>
  <c r="AX347" i="53"/>
  <c r="O347" i="53"/>
  <c r="AX248" i="69"/>
  <c r="M272" i="69"/>
  <c r="AD248" i="78"/>
  <c r="N249" i="78"/>
  <c r="N405" i="53"/>
  <c r="M202" i="53"/>
  <c r="N203" i="53"/>
  <c r="AX324" i="53"/>
  <c r="O324" i="53"/>
  <c r="M324" i="53"/>
  <c r="O152" i="98"/>
  <c r="M152" i="98"/>
  <c r="N153" i="98"/>
  <c r="O68" i="75"/>
  <c r="AX68" i="75"/>
  <c r="AX89" i="78"/>
  <c r="N252" i="75"/>
  <c r="O251" i="75"/>
  <c r="O335" i="53"/>
  <c r="M335" i="53"/>
  <c r="AX49" i="69"/>
  <c r="M49" i="69"/>
  <c r="N50" i="69"/>
  <c r="AX96" i="98"/>
  <c r="O96" i="98"/>
  <c r="M96" i="98"/>
  <c r="O478" i="53"/>
  <c r="AX478" i="53"/>
  <c r="N240" i="53"/>
  <c r="AX239" i="53"/>
  <c r="M239" i="53"/>
  <c r="O239" i="53"/>
  <c r="AX263" i="53"/>
  <c r="M263" i="53"/>
  <c r="O263" i="53"/>
  <c r="N264" i="53"/>
  <c r="AX39" i="53"/>
  <c r="O39" i="53"/>
  <c r="N40" i="53"/>
  <c r="M39" i="53"/>
  <c r="AX274" i="78"/>
  <c r="M274" i="78"/>
  <c r="O241" i="53"/>
  <c r="N242" i="53"/>
  <c r="M241" i="53"/>
  <c r="AX67" i="78"/>
  <c r="N68" i="78"/>
  <c r="O253" i="69"/>
  <c r="N254" i="69"/>
  <c r="AX253" i="69"/>
  <c r="M253" i="69"/>
  <c r="M147" i="98"/>
  <c r="N148" i="98"/>
  <c r="AX147" i="98"/>
  <c r="O147" i="98"/>
  <c r="M202" i="69"/>
  <c r="O274" i="75"/>
  <c r="AX274" i="75"/>
  <c r="M274" i="75"/>
  <c r="AX529" i="53"/>
  <c r="O529" i="53"/>
  <c r="M529" i="53"/>
  <c r="N369" i="53"/>
  <c r="M368" i="53"/>
  <c r="AX368" i="53"/>
  <c r="O368" i="53"/>
  <c r="N160" i="53"/>
  <c r="M159" i="53"/>
  <c r="M298" i="53"/>
  <c r="O298" i="53"/>
  <c r="AX298" i="53"/>
  <c r="J503" i="53"/>
  <c r="K503" i="53"/>
  <c r="AX503" i="53"/>
  <c r="O198" i="78"/>
  <c r="AX198" i="78"/>
  <c r="N199" i="78"/>
  <c r="M198" i="78"/>
  <c r="K142" i="69"/>
  <c r="J142" i="69"/>
  <c r="AD142" i="69"/>
  <c r="O177" i="69"/>
  <c r="M177" i="69"/>
  <c r="AX177" i="69"/>
  <c r="N178" i="69"/>
  <c r="O270" i="78"/>
  <c r="N271" i="78"/>
  <c r="AX270" i="78"/>
  <c r="M270" i="78"/>
  <c r="J270" i="78" l="1"/>
  <c r="J177" i="69"/>
  <c r="L142" i="69"/>
  <c r="J198" i="78"/>
  <c r="L503" i="53"/>
  <c r="W503" i="53"/>
  <c r="J298" i="53"/>
  <c r="J368" i="53"/>
  <c r="J529" i="53"/>
  <c r="J274" i="75"/>
  <c r="J147" i="98"/>
  <c r="J253" i="69"/>
  <c r="J67" i="78"/>
  <c r="J274" i="78"/>
  <c r="J39" i="53"/>
  <c r="J263" i="53"/>
  <c r="J239" i="53"/>
  <c r="J478" i="53"/>
  <c r="J96" i="98"/>
  <c r="J49" i="69"/>
  <c r="J89" i="78"/>
  <c r="J68" i="75"/>
  <c r="J324" i="53"/>
  <c r="J248" i="69"/>
  <c r="J347" i="53"/>
  <c r="W504" i="53"/>
  <c r="J246" i="53"/>
  <c r="J57" i="69"/>
  <c r="J158" i="53"/>
  <c r="J84" i="75"/>
  <c r="J151" i="98"/>
  <c r="J134" i="104"/>
  <c r="J268" i="69"/>
  <c r="J171" i="75"/>
  <c r="L361" i="53"/>
  <c r="J254" i="69"/>
  <c r="J391" i="53"/>
  <c r="L507" i="53"/>
  <c r="J90" i="78"/>
  <c r="L221" i="69"/>
  <c r="J33" i="98"/>
  <c r="J298" i="69"/>
  <c r="J123" i="98"/>
  <c r="J487" i="53"/>
  <c r="J70" i="78"/>
  <c r="J56" i="69"/>
  <c r="J562" i="53"/>
  <c r="J415" i="53"/>
  <c r="J464" i="53"/>
  <c r="J229" i="69"/>
  <c r="L509" i="53"/>
  <c r="W509" i="53"/>
  <c r="J167" i="69"/>
  <c r="J69" i="53"/>
  <c r="J306" i="53"/>
  <c r="J52" i="69"/>
  <c r="J178" i="69"/>
  <c r="J261" i="53"/>
  <c r="J52" i="53"/>
  <c r="J78" i="75"/>
  <c r="L152" i="69"/>
  <c r="J454" i="53"/>
  <c r="J236" i="53"/>
  <c r="J43" i="69"/>
  <c r="L30" i="69"/>
  <c r="J531" i="53"/>
  <c r="J466" i="53"/>
  <c r="J547" i="53"/>
  <c r="J40" i="53"/>
  <c r="J65" i="69"/>
  <c r="J59" i="75"/>
  <c r="W434" i="53"/>
  <c r="J58" i="53"/>
  <c r="J269" i="53"/>
  <c r="J463" i="53"/>
  <c r="J527" i="53"/>
  <c r="J328" i="53"/>
  <c r="W31" i="53"/>
  <c r="J65" i="53"/>
  <c r="J152" i="98"/>
  <c r="J153" i="98"/>
  <c r="J155" i="98"/>
  <c r="J98" i="98"/>
  <c r="J185" i="75"/>
  <c r="J252" i="69"/>
  <c r="J172" i="53"/>
  <c r="J189" i="75"/>
  <c r="J264" i="75"/>
  <c r="J99" i="98"/>
  <c r="J154" i="98"/>
  <c r="J43" i="98"/>
  <c r="L37" i="69"/>
  <c r="J156" i="98"/>
  <c r="J459" i="53"/>
  <c r="J57" i="53"/>
  <c r="J266" i="69"/>
  <c r="J315" i="53"/>
  <c r="L148" i="69"/>
  <c r="J241" i="75"/>
  <c r="J272" i="69"/>
  <c r="J166" i="69"/>
  <c r="J484" i="53"/>
  <c r="J174" i="75"/>
  <c r="J163" i="69"/>
  <c r="W431" i="53"/>
  <c r="J333" i="69"/>
  <c r="L38" i="69"/>
  <c r="J157" i="98"/>
  <c r="J263" i="75"/>
  <c r="J461" i="53"/>
  <c r="D270" i="78"/>
  <c r="F270" i="78" s="1"/>
  <c r="C270" i="78"/>
  <c r="E270" i="78" s="1"/>
  <c r="V270" i="78"/>
  <c r="AD270" i="78"/>
  <c r="J233" i="69"/>
  <c r="J192" i="75"/>
  <c r="J188" i="75"/>
  <c r="L288" i="69"/>
  <c r="J37" i="98"/>
  <c r="J69" i="69"/>
  <c r="J195" i="53"/>
  <c r="J330" i="69"/>
  <c r="J482" i="53"/>
  <c r="V177" i="69"/>
  <c r="AD177" i="69"/>
  <c r="D177" i="69"/>
  <c r="F177" i="69" s="1"/>
  <c r="C177" i="69"/>
  <c r="E177" i="69" s="1"/>
  <c r="J55" i="75"/>
  <c r="W35" i="53"/>
  <c r="J202" i="69"/>
  <c r="J400" i="53"/>
  <c r="J143" i="104"/>
  <c r="J238" i="53"/>
  <c r="J469" i="53"/>
  <c r="J232" i="69"/>
  <c r="J301" i="69"/>
  <c r="D142" i="69"/>
  <c r="F142" i="69" s="1"/>
  <c r="C142" i="69"/>
  <c r="E142" i="69" s="1"/>
  <c r="J203" i="75"/>
  <c r="L287" i="53"/>
  <c r="J240" i="75"/>
  <c r="J165" i="53"/>
  <c r="L35" i="69"/>
  <c r="J413" i="53"/>
  <c r="J158" i="98"/>
  <c r="J515" i="53"/>
  <c r="J268" i="75"/>
  <c r="AD198" i="78"/>
  <c r="C198" i="78"/>
  <c r="E198" i="78" s="1"/>
  <c r="V198" i="78"/>
  <c r="D198" i="78"/>
  <c r="F198" i="78" s="1"/>
  <c r="W437" i="53"/>
  <c r="J81" i="69"/>
  <c r="L144" i="69"/>
  <c r="L145" i="69"/>
  <c r="J36" i="98"/>
  <c r="J133" i="98"/>
  <c r="J533" i="53"/>
  <c r="J184" i="53"/>
  <c r="J95" i="98"/>
  <c r="J341" i="69"/>
  <c r="L33" i="69"/>
  <c r="J225" i="69"/>
  <c r="J346" i="69"/>
  <c r="J392" i="53"/>
  <c r="J196" i="75"/>
  <c r="C503" i="53"/>
  <c r="E503" i="53" s="1"/>
  <c r="D503" i="53"/>
  <c r="F503" i="53" s="1"/>
  <c r="J303" i="53"/>
  <c r="V298" i="53"/>
  <c r="D298" i="53"/>
  <c r="F298" i="53" s="1"/>
  <c r="AD298" i="53"/>
  <c r="C298" i="53"/>
  <c r="E298" i="53" s="1"/>
  <c r="J159" i="53"/>
  <c r="J186" i="69"/>
  <c r="J65" i="75"/>
  <c r="J197" i="69"/>
  <c r="J254" i="75"/>
  <c r="J72" i="69"/>
  <c r="J203" i="53"/>
  <c r="J520" i="53"/>
  <c r="J164" i="69"/>
  <c r="D159" i="53"/>
  <c r="F159" i="53" s="1"/>
  <c r="V159" i="53"/>
  <c r="C159" i="53"/>
  <c r="E159" i="53" s="1"/>
  <c r="AD159" i="53"/>
  <c r="L37" i="53"/>
  <c r="J319" i="69"/>
  <c r="J170" i="69"/>
  <c r="J316" i="69"/>
  <c r="J241" i="53"/>
  <c r="J191" i="75"/>
  <c r="J181" i="69"/>
  <c r="L218" i="53"/>
  <c r="J70" i="53"/>
  <c r="J563" i="53"/>
  <c r="J71" i="53"/>
  <c r="L213" i="69"/>
  <c r="J314" i="69"/>
  <c r="L40" i="69"/>
  <c r="J346" i="53"/>
  <c r="J273" i="78"/>
  <c r="J149" i="98"/>
  <c r="J196" i="78"/>
  <c r="J254" i="78"/>
  <c r="D368" i="53"/>
  <c r="F368" i="53" s="1"/>
  <c r="C368" i="53"/>
  <c r="E368" i="53" s="1"/>
  <c r="V368" i="53"/>
  <c r="AD368" i="53"/>
  <c r="J173" i="53"/>
  <c r="AD529" i="53"/>
  <c r="V529" i="53"/>
  <c r="D529" i="53"/>
  <c r="F529" i="53" s="1"/>
  <c r="C529" i="53"/>
  <c r="E529" i="53" s="1"/>
  <c r="V274" i="75"/>
  <c r="AD274" i="75"/>
  <c r="C274" i="75"/>
  <c r="E274" i="75" s="1"/>
  <c r="D274" i="75"/>
  <c r="F274" i="75" s="1"/>
  <c r="J68" i="69"/>
  <c r="J62" i="69"/>
  <c r="C202" i="69"/>
  <c r="E202" i="69" s="1"/>
  <c r="D202" i="69"/>
  <c r="F202" i="69" s="1"/>
  <c r="AD202" i="69"/>
  <c r="V202" i="69"/>
  <c r="J333" i="53"/>
  <c r="J304" i="53"/>
  <c r="C147" i="98"/>
  <c r="E147" i="98" s="1"/>
  <c r="D147" i="98"/>
  <c r="F147" i="98" s="1"/>
  <c r="V147" i="98"/>
  <c r="AD147" i="98"/>
  <c r="C214" i="78"/>
  <c r="E214" i="78" s="1"/>
  <c r="D214" i="78"/>
  <c r="F214" i="78" s="1"/>
  <c r="C41" i="75"/>
  <c r="E41" i="75" s="1"/>
  <c r="D41" i="75"/>
  <c r="F41" i="75" s="1"/>
  <c r="J327" i="53"/>
  <c r="J226" i="53"/>
  <c r="J86" i="69"/>
  <c r="J453" i="53"/>
  <c r="W216" i="53"/>
  <c r="AD253" i="69"/>
  <c r="C253" i="69"/>
  <c r="E253" i="69" s="1"/>
  <c r="V253" i="69"/>
  <c r="D253" i="69"/>
  <c r="F253" i="69" s="1"/>
  <c r="J253" i="75"/>
  <c r="J255" i="53"/>
  <c r="AD67" i="78"/>
  <c r="V67" i="78"/>
  <c r="C67" i="78"/>
  <c r="E67" i="78" s="1"/>
  <c r="D67" i="78"/>
  <c r="F67" i="78" s="1"/>
  <c r="J444" i="53"/>
  <c r="J273" i="75"/>
  <c r="J234" i="69"/>
  <c r="J161" i="69"/>
  <c r="J74" i="75"/>
  <c r="V241" i="53"/>
  <c r="D241" i="53"/>
  <c r="F241" i="53" s="1"/>
  <c r="C241" i="53"/>
  <c r="E241" i="53" s="1"/>
  <c r="AD241" i="53"/>
  <c r="J325" i="69"/>
  <c r="J405" i="53"/>
  <c r="J62" i="53"/>
  <c r="J479" i="53"/>
  <c r="J275" i="53"/>
  <c r="W285" i="53"/>
  <c r="J339" i="69"/>
  <c r="J30" i="104"/>
  <c r="J106" i="98"/>
  <c r="J331" i="69"/>
  <c r="J342" i="69"/>
  <c r="J313" i="53"/>
  <c r="J382" i="53"/>
  <c r="C173" i="78"/>
  <c r="E173" i="78" s="1"/>
  <c r="D173" i="78"/>
  <c r="F173" i="78" s="1"/>
  <c r="J308" i="53"/>
  <c r="J183" i="75"/>
  <c r="J172" i="69"/>
  <c r="J70" i="69"/>
  <c r="C216" i="78"/>
  <c r="E216" i="78" s="1"/>
  <c r="D216" i="78"/>
  <c r="F216" i="78" s="1"/>
  <c r="J59" i="53"/>
  <c r="W358" i="53"/>
  <c r="J259" i="53"/>
  <c r="L365" i="53"/>
  <c r="J191" i="69"/>
  <c r="J383" i="53"/>
  <c r="AD274" i="78"/>
  <c r="C274" i="78"/>
  <c r="E274" i="78" s="1"/>
  <c r="D274" i="78"/>
  <c r="F274" i="78" s="1"/>
  <c r="V274" i="78"/>
  <c r="J76" i="69"/>
  <c r="J200" i="75"/>
  <c r="J404" i="53"/>
  <c r="J471" i="53"/>
  <c r="J259" i="78"/>
  <c r="J344" i="69"/>
  <c r="J90" i="75"/>
  <c r="J187" i="69"/>
  <c r="J343" i="69"/>
  <c r="J256" i="69"/>
  <c r="J401" i="53"/>
  <c r="J186" i="75"/>
  <c r="L285" i="69"/>
  <c r="J234" i="53"/>
  <c r="J247" i="69"/>
  <c r="W432" i="53"/>
  <c r="J138" i="104"/>
  <c r="J48" i="69"/>
  <c r="J80" i="69"/>
  <c r="V39" i="53"/>
  <c r="C39" i="53"/>
  <c r="E39" i="53" s="1"/>
  <c r="AD39" i="53"/>
  <c r="D39" i="53"/>
  <c r="F39" i="53" s="1"/>
  <c r="J89" i="75"/>
  <c r="J339" i="53"/>
  <c r="J560" i="53"/>
  <c r="J63" i="75"/>
  <c r="W502" i="53"/>
  <c r="J40" i="98"/>
  <c r="D263" i="53"/>
  <c r="F263" i="53" s="1"/>
  <c r="AD263" i="53"/>
  <c r="C263" i="53"/>
  <c r="E263" i="53" s="1"/>
  <c r="V263" i="53"/>
  <c r="J314" i="53"/>
  <c r="C48" i="78"/>
  <c r="E48" i="78" s="1"/>
  <c r="D48" i="78"/>
  <c r="F48" i="78" s="1"/>
  <c r="L294" i="69"/>
  <c r="J250" i="53"/>
  <c r="J256" i="75"/>
  <c r="J297" i="69"/>
  <c r="J152" i="53"/>
  <c r="J255" i="69"/>
  <c r="L38" i="53"/>
  <c r="J318" i="69"/>
  <c r="J191" i="53"/>
  <c r="J245" i="75"/>
  <c r="J146" i="104"/>
  <c r="L431" i="53"/>
  <c r="J373" i="53"/>
  <c r="J177" i="75"/>
  <c r="J165" i="69"/>
  <c r="L222" i="53"/>
  <c r="J402" i="53"/>
  <c r="C239" i="53"/>
  <c r="E239" i="53" s="1"/>
  <c r="D239" i="53"/>
  <c r="F239" i="53" s="1"/>
  <c r="V239" i="53"/>
  <c r="AD239" i="53"/>
  <c r="J44" i="69"/>
  <c r="W34" i="53"/>
  <c r="J519" i="53"/>
  <c r="J73" i="69"/>
  <c r="J305" i="69"/>
  <c r="D478" i="53"/>
  <c r="F478" i="53" s="1"/>
  <c r="AD478" i="53"/>
  <c r="V478" i="53"/>
  <c r="C478" i="53"/>
  <c r="E478" i="53" s="1"/>
  <c r="J267" i="53"/>
  <c r="J265" i="78"/>
  <c r="J173" i="69"/>
  <c r="J108" i="98"/>
  <c r="J251" i="69"/>
  <c r="J195" i="69"/>
  <c r="J448" i="53"/>
  <c r="J397" i="53"/>
  <c r="J77" i="75"/>
  <c r="J182" i="69"/>
  <c r="W364" i="53"/>
  <c r="J260" i="75"/>
  <c r="J193" i="69"/>
  <c r="J194" i="75"/>
  <c r="J252" i="75"/>
  <c r="J337" i="53"/>
  <c r="C96" i="98"/>
  <c r="E96" i="98" s="1"/>
  <c r="V96" i="98"/>
  <c r="D96" i="98"/>
  <c r="F96" i="98" s="1"/>
  <c r="AD96" i="98"/>
  <c r="C49" i="69"/>
  <c r="E49" i="69" s="1"/>
  <c r="AD49" i="69"/>
  <c r="V49" i="69"/>
  <c r="D49" i="69"/>
  <c r="F49" i="69" s="1"/>
  <c r="J335" i="53"/>
  <c r="J202" i="53"/>
  <c r="J251" i="75"/>
  <c r="AO28" i="69"/>
  <c r="U28" i="69"/>
  <c r="J300" i="53"/>
  <c r="L146" i="69"/>
  <c r="J242" i="75"/>
  <c r="J161" i="53"/>
  <c r="C335" i="53"/>
  <c r="E335" i="53" s="1"/>
  <c r="V335" i="53"/>
  <c r="D335" i="53"/>
  <c r="F335" i="53" s="1"/>
  <c r="AD335" i="53"/>
  <c r="J150" i="98"/>
  <c r="J72" i="53"/>
  <c r="J470" i="53"/>
  <c r="U28" i="53"/>
  <c r="AO28" i="53"/>
  <c r="V251" i="75"/>
  <c r="C251" i="75"/>
  <c r="E251" i="75" s="1"/>
  <c r="D251" i="75"/>
  <c r="F251" i="75" s="1"/>
  <c r="AD251" i="75"/>
  <c r="J317" i="69"/>
  <c r="J249" i="69"/>
  <c r="J332" i="69"/>
  <c r="J303" i="69"/>
  <c r="J381" i="53"/>
  <c r="J41" i="53"/>
  <c r="C160" i="75"/>
  <c r="E160" i="75" s="1"/>
  <c r="D160" i="75"/>
  <c r="F160" i="75" s="1"/>
  <c r="J334" i="69"/>
  <c r="J235" i="53"/>
  <c r="J312" i="69"/>
  <c r="J239" i="75"/>
  <c r="J76" i="75"/>
  <c r="J200" i="69"/>
  <c r="J85" i="75"/>
  <c r="J465" i="53"/>
  <c r="J185" i="69"/>
  <c r="J257" i="78"/>
  <c r="J372" i="53"/>
  <c r="J530" i="53"/>
  <c r="J304" i="69"/>
  <c r="D221" i="75"/>
  <c r="F221" i="75" s="1"/>
  <c r="C221" i="75"/>
  <c r="E221" i="75" s="1"/>
  <c r="J157" i="69"/>
  <c r="J77" i="69"/>
  <c r="V89" i="78"/>
  <c r="D89" i="78"/>
  <c r="F89" i="78" s="1"/>
  <c r="AD89" i="78"/>
  <c r="C89" i="78"/>
  <c r="E89" i="78" s="1"/>
  <c r="J38" i="98"/>
  <c r="J86" i="78"/>
  <c r="C68" i="75"/>
  <c r="E68" i="75" s="1"/>
  <c r="D68" i="75"/>
  <c r="F68" i="75" s="1"/>
  <c r="V68" i="75"/>
  <c r="AD68" i="75"/>
  <c r="J374" i="53"/>
  <c r="J263" i="69"/>
  <c r="W361" i="53"/>
  <c r="J194" i="69"/>
  <c r="J317" i="53"/>
  <c r="J299" i="53"/>
  <c r="D152" i="98"/>
  <c r="F152" i="98" s="1"/>
  <c r="AD152" i="98"/>
  <c r="V152" i="98"/>
  <c r="C152" i="98"/>
  <c r="E152" i="98" s="1"/>
  <c r="V324" i="53"/>
  <c r="D324" i="53"/>
  <c r="F324" i="53" s="1"/>
  <c r="AD324" i="53"/>
  <c r="C324" i="53"/>
  <c r="E324" i="53" s="1"/>
  <c r="J182" i="75"/>
  <c r="J74" i="69"/>
  <c r="J380" i="53"/>
  <c r="L149" i="53"/>
  <c r="J88" i="53"/>
  <c r="J31" i="98"/>
  <c r="J480" i="53"/>
  <c r="J175" i="75"/>
  <c r="J159" i="69"/>
  <c r="J176" i="75"/>
  <c r="J42" i="53"/>
  <c r="W501" i="53"/>
  <c r="J341" i="53"/>
  <c r="J195" i="75"/>
  <c r="L359" i="53"/>
  <c r="AD202" i="53"/>
  <c r="C202" i="53"/>
  <c r="E202" i="53" s="1"/>
  <c r="D202" i="53"/>
  <c r="F202" i="53" s="1"/>
  <c r="V202" i="53"/>
  <c r="J545" i="53"/>
  <c r="J125" i="98"/>
  <c r="J129" i="98"/>
  <c r="J330" i="53"/>
  <c r="J262" i="75"/>
  <c r="J88" i="78"/>
  <c r="J265" i="69"/>
  <c r="J302" i="69"/>
  <c r="J75" i="75"/>
  <c r="J72" i="78"/>
  <c r="J75" i="69"/>
  <c r="J196" i="69"/>
  <c r="J167" i="75"/>
  <c r="J67" i="69"/>
  <c r="J107" i="104"/>
  <c r="J42" i="69"/>
  <c r="J490" i="53"/>
  <c r="J39" i="98"/>
  <c r="J325" i="53"/>
  <c r="L218" i="69"/>
  <c r="J184" i="75"/>
  <c r="J270" i="69"/>
  <c r="J179" i="53"/>
  <c r="L29" i="69"/>
  <c r="J235" i="69"/>
  <c r="V404" i="53"/>
  <c r="AD404" i="53"/>
  <c r="C404" i="53"/>
  <c r="E404" i="53" s="1"/>
  <c r="D404" i="53"/>
  <c r="F404" i="53" s="1"/>
  <c r="J329" i="53"/>
  <c r="J180" i="75"/>
  <c r="J273" i="53"/>
  <c r="J192" i="69"/>
  <c r="J86" i="53"/>
  <c r="J60" i="69"/>
  <c r="J343" i="53"/>
  <c r="W365" i="53"/>
  <c r="J128" i="98"/>
  <c r="J258" i="75"/>
  <c r="D157" i="78"/>
  <c r="F157" i="78" s="1"/>
  <c r="C157" i="78"/>
  <c r="E157" i="78" s="1"/>
  <c r="J188" i="53"/>
  <c r="J370" i="53"/>
  <c r="C248" i="78"/>
  <c r="E248" i="78" s="1"/>
  <c r="D248" i="78"/>
  <c r="F248" i="78" s="1"/>
  <c r="J542" i="53"/>
  <c r="J369" i="53"/>
  <c r="J76" i="78"/>
  <c r="W36" i="53"/>
  <c r="J345" i="53"/>
  <c r="J375" i="53"/>
  <c r="W293" i="53"/>
  <c r="W33" i="53"/>
  <c r="W436" i="53"/>
  <c r="J87" i="69"/>
  <c r="J230" i="53"/>
  <c r="C272" i="69"/>
  <c r="E272" i="69" s="1"/>
  <c r="V272" i="69"/>
  <c r="AD272" i="69"/>
  <c r="D272" i="69"/>
  <c r="F272" i="69" s="1"/>
  <c r="J273" i="69"/>
  <c r="J70" i="75"/>
  <c r="J171" i="69"/>
  <c r="J246" i="75"/>
  <c r="J153" i="53"/>
  <c r="J554" i="53"/>
  <c r="AO31" i="53"/>
  <c r="U31" i="53"/>
  <c r="C182" i="75"/>
  <c r="E182" i="75" s="1"/>
  <c r="D182" i="75"/>
  <c r="F182" i="75" s="1"/>
  <c r="V182" i="75"/>
  <c r="AD182" i="75"/>
  <c r="J122" i="98"/>
  <c r="J251" i="53"/>
  <c r="J388" i="53"/>
  <c r="W215" i="53"/>
  <c r="J101" i="98"/>
  <c r="L147" i="53"/>
  <c r="J64" i="75"/>
  <c r="D144" i="75"/>
  <c r="F144" i="75" s="1"/>
  <c r="C144" i="75"/>
  <c r="E144" i="75" s="1"/>
  <c r="J269" i="69"/>
  <c r="V179" i="53"/>
  <c r="D179" i="53"/>
  <c r="F179" i="53" s="1"/>
  <c r="C179" i="53"/>
  <c r="E179" i="53" s="1"/>
  <c r="AD179" i="53"/>
  <c r="J61" i="53"/>
  <c r="L141" i="69"/>
  <c r="J57" i="75"/>
  <c r="L438" i="53"/>
  <c r="J105" i="98"/>
  <c r="L436" i="53"/>
  <c r="J331" i="53"/>
  <c r="J228" i="69"/>
  <c r="J264" i="69"/>
  <c r="J394" i="53"/>
  <c r="J336" i="69"/>
  <c r="J476" i="53"/>
  <c r="J269" i="75"/>
  <c r="J255" i="75"/>
  <c r="J190" i="69"/>
  <c r="J79" i="75"/>
  <c r="AD248" i="69"/>
  <c r="C248" i="69"/>
  <c r="E248" i="69" s="1"/>
  <c r="V248" i="69"/>
  <c r="D248" i="69"/>
  <c r="F248" i="69" s="1"/>
  <c r="J104" i="98"/>
  <c r="J41" i="69"/>
  <c r="J536" i="53"/>
  <c r="W38" i="53"/>
  <c r="J334" i="53"/>
  <c r="J193" i="75"/>
  <c r="V329" i="53"/>
  <c r="D329" i="53"/>
  <c r="F329" i="53" s="1"/>
  <c r="C329" i="53"/>
  <c r="E329" i="53" s="1"/>
  <c r="AD329" i="53"/>
  <c r="J60" i="53"/>
  <c r="C148" i="75"/>
  <c r="E148" i="75" s="1"/>
  <c r="D148" i="75"/>
  <c r="F148" i="75" s="1"/>
  <c r="J318" i="53"/>
  <c r="J199" i="75"/>
  <c r="J540" i="53"/>
  <c r="J236" i="69"/>
  <c r="J313" i="69"/>
  <c r="J131" i="98"/>
  <c r="W507" i="53"/>
  <c r="J79" i="78"/>
  <c r="J83" i="69"/>
  <c r="D145" i="69"/>
  <c r="F145" i="69" s="1"/>
  <c r="C145" i="69"/>
  <c r="E145" i="69" s="1"/>
  <c r="J144" i="104"/>
  <c r="J259" i="75"/>
  <c r="J462" i="53"/>
  <c r="J32" i="98"/>
  <c r="J164" i="53"/>
  <c r="J34" i="98"/>
  <c r="J258" i="53"/>
  <c r="J81" i="53"/>
  <c r="J168" i="69"/>
  <c r="J69" i="78"/>
  <c r="C28" i="69"/>
  <c r="E28" i="69" s="1"/>
  <c r="D28" i="69"/>
  <c r="F28" i="69" s="1"/>
  <c r="J175" i="69"/>
  <c r="J54" i="53"/>
  <c r="J323" i="69"/>
  <c r="J64" i="69"/>
  <c r="J126" i="98"/>
  <c r="J442" i="53"/>
  <c r="J190" i="75"/>
  <c r="J337" i="69"/>
  <c r="J201" i="53"/>
  <c r="L295" i="53"/>
  <c r="J321" i="69"/>
  <c r="J178" i="75"/>
  <c r="J169" i="53"/>
  <c r="J102" i="98"/>
  <c r="J324" i="69"/>
  <c r="J66" i="69"/>
  <c r="J132" i="98"/>
  <c r="J107" i="98"/>
  <c r="J240" i="69"/>
  <c r="W433" i="53"/>
  <c r="W220" i="53"/>
  <c r="J257" i="53"/>
  <c r="J238" i="69"/>
  <c r="J225" i="53"/>
  <c r="J557" i="53"/>
  <c r="J127" i="98"/>
  <c r="J168" i="53"/>
  <c r="J121" i="98"/>
  <c r="L293" i="69"/>
  <c r="L34" i="69"/>
  <c r="J177" i="78"/>
  <c r="J395" i="53"/>
  <c r="J183" i="69"/>
  <c r="W357" i="53"/>
  <c r="J399" i="53"/>
  <c r="AD347" i="53"/>
  <c r="V347" i="53"/>
  <c r="D347" i="53"/>
  <c r="F347" i="53" s="1"/>
  <c r="C347" i="53"/>
  <c r="E347" i="53" s="1"/>
  <c r="AD300" i="53"/>
  <c r="V300" i="53"/>
  <c r="C300" i="53"/>
  <c r="E300" i="53" s="1"/>
  <c r="D300" i="53"/>
  <c r="F300" i="53" s="1"/>
  <c r="D504" i="53"/>
  <c r="F504" i="53" s="1"/>
  <c r="C504" i="53"/>
  <c r="E504" i="53" s="1"/>
  <c r="J329" i="69"/>
  <c r="D246" i="53"/>
  <c r="F246" i="53" s="1"/>
  <c r="AD246" i="53"/>
  <c r="V246" i="53"/>
  <c r="C246" i="53"/>
  <c r="E246" i="53" s="1"/>
  <c r="AD73" i="69"/>
  <c r="C73" i="69"/>
  <c r="E73" i="69" s="1"/>
  <c r="D73" i="69"/>
  <c r="F73" i="69" s="1"/>
  <c r="V73" i="69"/>
  <c r="V57" i="69"/>
  <c r="AD57" i="69"/>
  <c r="C57" i="69"/>
  <c r="E57" i="69" s="1"/>
  <c r="D57" i="69"/>
  <c r="F57" i="69" s="1"/>
  <c r="AD158" i="53"/>
  <c r="V158" i="53"/>
  <c r="D158" i="53"/>
  <c r="F158" i="53" s="1"/>
  <c r="C158" i="53"/>
  <c r="E158" i="53" s="1"/>
  <c r="J271" i="75"/>
  <c r="J532" i="53"/>
  <c r="J326" i="69"/>
  <c r="J410" i="53"/>
  <c r="C231" i="78"/>
  <c r="E231" i="78" s="1"/>
  <c r="D231" i="78"/>
  <c r="F231" i="78" s="1"/>
  <c r="J302" i="53"/>
  <c r="J189" i="69"/>
  <c r="J525" i="53"/>
  <c r="J180" i="69"/>
  <c r="L296" i="69"/>
  <c r="J120" i="98"/>
  <c r="J534" i="53"/>
  <c r="J553" i="53"/>
  <c r="V234" i="69"/>
  <c r="C234" i="69"/>
  <c r="E234" i="69" s="1"/>
  <c r="D234" i="69"/>
  <c r="F234" i="69" s="1"/>
  <c r="AD234" i="69"/>
  <c r="J250" i="69"/>
  <c r="L511" i="53"/>
  <c r="J249" i="75"/>
  <c r="J63" i="69"/>
  <c r="J188" i="69"/>
  <c r="J68" i="53"/>
  <c r="J85" i="69"/>
  <c r="J257" i="69"/>
  <c r="J297" i="53"/>
  <c r="J246" i="69"/>
  <c r="J228" i="53"/>
  <c r="J199" i="69"/>
  <c r="J67" i="53"/>
  <c r="J176" i="69"/>
  <c r="J319" i="53"/>
  <c r="V122" i="98"/>
  <c r="D122" i="98"/>
  <c r="F122" i="98" s="1"/>
  <c r="C122" i="98"/>
  <c r="E122" i="98" s="1"/>
  <c r="AD122" i="98"/>
  <c r="L36" i="53"/>
  <c r="J72" i="75"/>
  <c r="W143" i="53"/>
  <c r="L150" i="69"/>
  <c r="J460" i="53"/>
  <c r="D303" i="69"/>
  <c r="F303" i="69" s="1"/>
  <c r="C303" i="69"/>
  <c r="E303" i="69" s="1"/>
  <c r="AD303" i="69"/>
  <c r="V303" i="69"/>
  <c r="J59" i="69"/>
  <c r="J307" i="69"/>
  <c r="C84" i="75"/>
  <c r="E84" i="75" s="1"/>
  <c r="V84" i="75"/>
  <c r="D84" i="75"/>
  <c r="F84" i="75" s="1"/>
  <c r="AD84" i="75"/>
  <c r="J237" i="69"/>
  <c r="AO31" i="69"/>
  <c r="U31" i="69"/>
  <c r="J174" i="69"/>
  <c r="J243" i="75"/>
  <c r="J179" i="75"/>
  <c r="J46" i="69"/>
  <c r="J187" i="75"/>
  <c r="J272" i="75"/>
  <c r="J491" i="53"/>
  <c r="D74" i="69"/>
  <c r="F74" i="69" s="1"/>
  <c r="AD74" i="69"/>
  <c r="V74" i="69"/>
  <c r="C74" i="69"/>
  <c r="E74" i="69" s="1"/>
  <c r="L220" i="53"/>
  <c r="J417" i="53"/>
  <c r="J56" i="75"/>
  <c r="J239" i="69"/>
  <c r="L224" i="69"/>
  <c r="L291" i="53"/>
  <c r="D226" i="75"/>
  <c r="F226" i="75" s="1"/>
  <c r="C226" i="75"/>
  <c r="E226" i="75" s="1"/>
  <c r="AD196" i="78"/>
  <c r="D196" i="78"/>
  <c r="F196" i="78" s="1"/>
  <c r="V196" i="78"/>
  <c r="C196" i="78"/>
  <c r="E196" i="78" s="1"/>
  <c r="J165" i="75"/>
  <c r="J538" i="53"/>
  <c r="J227" i="69"/>
  <c r="L214" i="53"/>
  <c r="J440" i="53"/>
  <c r="C219" i="78"/>
  <c r="E219" i="78" s="1"/>
  <c r="D219" i="78"/>
  <c r="F219" i="78" s="1"/>
  <c r="C151" i="98"/>
  <c r="E151" i="98" s="1"/>
  <c r="V151" i="98"/>
  <c r="D151" i="98"/>
  <c r="F151" i="98" s="1"/>
  <c r="AD151" i="98"/>
  <c r="D134" i="104"/>
  <c r="F134" i="104" s="1"/>
  <c r="AD134" i="104"/>
  <c r="C134" i="104"/>
  <c r="E134" i="104" s="1"/>
  <c r="V134" i="104"/>
  <c r="D177" i="75"/>
  <c r="F177" i="75" s="1"/>
  <c r="AD177" i="75"/>
  <c r="C177" i="75"/>
  <c r="E177" i="75" s="1"/>
  <c r="V177" i="75"/>
  <c r="J296" i="53"/>
  <c r="J170" i="75"/>
  <c r="W141" i="53"/>
  <c r="L215" i="53"/>
  <c r="J270" i="53"/>
  <c r="D225" i="75"/>
  <c r="F225" i="75" s="1"/>
  <c r="C225" i="75"/>
  <c r="E225" i="75" s="1"/>
  <c r="J524" i="53"/>
  <c r="V240" i="69"/>
  <c r="D240" i="69"/>
  <c r="F240" i="69" s="1"/>
  <c r="AD240" i="69"/>
  <c r="C240" i="69"/>
  <c r="E240" i="69" s="1"/>
  <c r="J100" i="98"/>
  <c r="J485" i="53"/>
  <c r="J518" i="53"/>
  <c r="J162" i="53"/>
  <c r="J474" i="53"/>
  <c r="J241" i="69"/>
  <c r="J340" i="53"/>
  <c r="C132" i="98"/>
  <c r="E132" i="98" s="1"/>
  <c r="AD132" i="98"/>
  <c r="V132" i="98"/>
  <c r="D132" i="98"/>
  <c r="F132" i="98" s="1"/>
  <c r="AD268" i="69"/>
  <c r="D268" i="69"/>
  <c r="F268" i="69" s="1"/>
  <c r="V268" i="69"/>
  <c r="C268" i="69"/>
  <c r="E268" i="69" s="1"/>
  <c r="D171" i="75"/>
  <c r="F171" i="75" s="1"/>
  <c r="V171" i="75"/>
  <c r="C171" i="75"/>
  <c r="E171" i="75" s="1"/>
  <c r="AD171" i="75"/>
  <c r="J224" i="53"/>
  <c r="V144" i="104"/>
  <c r="AD144" i="104"/>
  <c r="D144" i="104"/>
  <c r="F144" i="104" s="1"/>
  <c r="C144" i="104"/>
  <c r="E144" i="104" s="1"/>
  <c r="L33" i="53"/>
  <c r="J176" i="53"/>
  <c r="J231" i="69"/>
  <c r="D242" i="75"/>
  <c r="F242" i="75" s="1"/>
  <c r="C242" i="75"/>
  <c r="E242" i="75" s="1"/>
  <c r="V242" i="75"/>
  <c r="AD242" i="75"/>
  <c r="D50" i="78"/>
  <c r="F50" i="78" s="1"/>
  <c r="C50" i="78"/>
  <c r="E50" i="78" s="1"/>
  <c r="J50" i="69"/>
  <c r="J238" i="75"/>
  <c r="J242" i="53"/>
  <c r="J179" i="69"/>
  <c r="W147" i="53"/>
  <c r="J74" i="53"/>
  <c r="D159" i="75"/>
  <c r="F159" i="75" s="1"/>
  <c r="C159" i="75"/>
  <c r="E159" i="75" s="1"/>
  <c r="J82" i="75"/>
  <c r="J335" i="69"/>
  <c r="AD188" i="75"/>
  <c r="V188" i="75"/>
  <c r="C188" i="75"/>
  <c r="E188" i="75" s="1"/>
  <c r="D188" i="75"/>
  <c r="F188" i="75" s="1"/>
  <c r="J124" i="98"/>
  <c r="J97" i="98"/>
  <c r="J78" i="69"/>
  <c r="W145" i="53"/>
  <c r="AD491" i="53"/>
  <c r="V491" i="53"/>
  <c r="D491" i="53"/>
  <c r="F491" i="53" s="1"/>
  <c r="C491" i="53"/>
  <c r="E491" i="53" s="1"/>
  <c r="J52" i="75"/>
  <c r="D540" i="53"/>
  <c r="F540" i="53" s="1"/>
  <c r="V540" i="53"/>
  <c r="C540" i="53"/>
  <c r="E540" i="53" s="1"/>
  <c r="AD540" i="53"/>
  <c r="W151" i="53"/>
  <c r="V530" i="53"/>
  <c r="AD530" i="53"/>
  <c r="C530" i="53"/>
  <c r="E530" i="53" s="1"/>
  <c r="D530" i="53"/>
  <c r="F530" i="53" s="1"/>
  <c r="D239" i="75"/>
  <c r="F239" i="75" s="1"/>
  <c r="C239" i="75"/>
  <c r="E239" i="75" s="1"/>
  <c r="AD239" i="75"/>
  <c r="V239" i="75"/>
  <c r="D227" i="69"/>
  <c r="F227" i="69" s="1"/>
  <c r="C227" i="69"/>
  <c r="E227" i="69" s="1"/>
  <c r="AD70" i="69"/>
  <c r="V70" i="69"/>
  <c r="D70" i="69"/>
  <c r="F70" i="69" s="1"/>
  <c r="C70" i="69"/>
  <c r="E70" i="69" s="1"/>
  <c r="D216" i="75"/>
  <c r="F216" i="75" s="1"/>
  <c r="C216" i="75"/>
  <c r="E216" i="75" s="1"/>
  <c r="C361" i="53"/>
  <c r="E361" i="53" s="1"/>
  <c r="D361" i="53"/>
  <c r="F361" i="53" s="1"/>
  <c r="L366" i="53"/>
  <c r="J271" i="69"/>
  <c r="J61" i="75"/>
  <c r="W214" i="53"/>
  <c r="C29" i="69"/>
  <c r="E29" i="69" s="1"/>
  <c r="D29" i="69"/>
  <c r="F29" i="69" s="1"/>
  <c r="J299" i="69"/>
  <c r="J271" i="53"/>
  <c r="J173" i="75"/>
  <c r="J88" i="75"/>
  <c r="J199" i="53"/>
  <c r="D158" i="75"/>
  <c r="F158" i="75" s="1"/>
  <c r="C158" i="75"/>
  <c r="E158" i="75" s="1"/>
  <c r="J376" i="53"/>
  <c r="L217" i="53"/>
  <c r="J449" i="53"/>
  <c r="L217" i="69"/>
  <c r="J274" i="53"/>
  <c r="J82" i="69"/>
  <c r="J198" i="75"/>
  <c r="J301" i="53"/>
  <c r="D254" i="69"/>
  <c r="F254" i="69" s="1"/>
  <c r="V254" i="69"/>
  <c r="AD254" i="69"/>
  <c r="C254" i="69"/>
  <c r="E254" i="69" s="1"/>
  <c r="J250" i="75"/>
  <c r="J184" i="69"/>
  <c r="J202" i="75"/>
  <c r="J512" i="53"/>
  <c r="D36" i="98"/>
  <c r="F36" i="98" s="1"/>
  <c r="AD36" i="98"/>
  <c r="V36" i="98"/>
  <c r="C36" i="98"/>
  <c r="E36" i="98" s="1"/>
  <c r="J88" i="69"/>
  <c r="J516" i="53"/>
  <c r="C215" i="69"/>
  <c r="E215" i="69" s="1"/>
  <c r="D215" i="69"/>
  <c r="F215" i="69" s="1"/>
  <c r="J61" i="69"/>
  <c r="AD127" i="98"/>
  <c r="V127" i="98"/>
  <c r="D127" i="98"/>
  <c r="F127" i="98" s="1"/>
  <c r="C127" i="98"/>
  <c r="E127" i="98" s="1"/>
  <c r="J276" i="75"/>
  <c r="J528" i="53"/>
  <c r="V65" i="75"/>
  <c r="C65" i="75"/>
  <c r="E65" i="75" s="1"/>
  <c r="AD65" i="75"/>
  <c r="D65" i="75"/>
  <c r="F65" i="75" s="1"/>
  <c r="W294" i="53"/>
  <c r="J513" i="53"/>
  <c r="J187" i="78"/>
  <c r="J156" i="69"/>
  <c r="J54" i="69"/>
  <c r="L286" i="69"/>
  <c r="J541" i="53"/>
  <c r="D38" i="75"/>
  <c r="F38" i="75" s="1"/>
  <c r="C38" i="75"/>
  <c r="E38" i="75" s="1"/>
  <c r="J389" i="53"/>
  <c r="J311" i="53"/>
  <c r="J412" i="53"/>
  <c r="J475" i="53"/>
  <c r="J310" i="69"/>
  <c r="W219" i="53"/>
  <c r="C391" i="53"/>
  <c r="E391" i="53" s="1"/>
  <c r="AD391" i="53"/>
  <c r="D391" i="53"/>
  <c r="F391" i="53" s="1"/>
  <c r="V391" i="53"/>
  <c r="J44" i="53"/>
  <c r="V250" i="53"/>
  <c r="D250" i="53"/>
  <c r="F250" i="53" s="1"/>
  <c r="C250" i="53"/>
  <c r="E250" i="53" s="1"/>
  <c r="AD250" i="53"/>
  <c r="D43" i="98"/>
  <c r="F43" i="98" s="1"/>
  <c r="C43" i="98"/>
  <c r="E43" i="98" s="1"/>
  <c r="AD43" i="98"/>
  <c r="V43" i="98"/>
  <c r="C507" i="53"/>
  <c r="E507" i="53" s="1"/>
  <c r="D507" i="53"/>
  <c r="F507" i="53" s="1"/>
  <c r="D308" i="53"/>
  <c r="F308" i="53" s="1"/>
  <c r="AD308" i="53"/>
  <c r="C308" i="53"/>
  <c r="E308" i="53" s="1"/>
  <c r="V308" i="53"/>
  <c r="J309" i="69"/>
  <c r="C176" i="69"/>
  <c r="E176" i="69" s="1"/>
  <c r="AD176" i="69"/>
  <c r="V176" i="69"/>
  <c r="D176" i="69"/>
  <c r="F176" i="69" s="1"/>
  <c r="C249" i="69"/>
  <c r="E249" i="69" s="1"/>
  <c r="AD249" i="69"/>
  <c r="V249" i="69"/>
  <c r="D249" i="69"/>
  <c r="F249" i="69" s="1"/>
  <c r="V90" i="78"/>
  <c r="AD90" i="78"/>
  <c r="C90" i="78"/>
  <c r="E90" i="78" s="1"/>
  <c r="D90" i="78"/>
  <c r="F90" i="78" s="1"/>
  <c r="AD156" i="98"/>
  <c r="V156" i="98"/>
  <c r="D156" i="98"/>
  <c r="F156" i="98" s="1"/>
  <c r="C156" i="98"/>
  <c r="E156" i="98" s="1"/>
  <c r="C43" i="75"/>
  <c r="E43" i="75" s="1"/>
  <c r="D43" i="75"/>
  <c r="F43" i="75" s="1"/>
  <c r="J166" i="53"/>
  <c r="J455" i="53"/>
  <c r="D221" i="69"/>
  <c r="F221" i="69" s="1"/>
  <c r="C221" i="69"/>
  <c r="E221" i="69" s="1"/>
  <c r="D212" i="69"/>
  <c r="F212" i="69" s="1"/>
  <c r="C212" i="69"/>
  <c r="E212" i="69" s="1"/>
  <c r="D28" i="78"/>
  <c r="F28" i="78" s="1"/>
  <c r="C28" i="78"/>
  <c r="E28" i="78" s="1"/>
  <c r="L435" i="53"/>
  <c r="J378" i="53"/>
  <c r="J90" i="53"/>
  <c r="AD33" i="98"/>
  <c r="V33" i="98"/>
  <c r="C33" i="98"/>
  <c r="E33" i="98" s="1"/>
  <c r="D33" i="98"/>
  <c r="F33" i="98" s="1"/>
  <c r="L216" i="69"/>
  <c r="J327" i="69"/>
  <c r="J181" i="75"/>
  <c r="J275" i="75"/>
  <c r="L289" i="69"/>
  <c r="J186" i="53"/>
  <c r="J452" i="53"/>
  <c r="C157" i="69"/>
  <c r="E157" i="69" s="1"/>
  <c r="V157" i="69"/>
  <c r="AD157" i="69"/>
  <c r="D157" i="69"/>
  <c r="F157" i="69" s="1"/>
  <c r="J169" i="69"/>
  <c r="C296" i="69"/>
  <c r="E296" i="69" s="1"/>
  <c r="D296" i="69"/>
  <c r="F296" i="69" s="1"/>
  <c r="W32" i="53"/>
  <c r="C298" i="69"/>
  <c r="E298" i="69" s="1"/>
  <c r="D298" i="69"/>
  <c r="F298" i="69" s="1"/>
  <c r="J457" i="53"/>
  <c r="J546" i="53"/>
  <c r="D123" i="98"/>
  <c r="F123" i="98" s="1"/>
  <c r="C123" i="98"/>
  <c r="E123" i="98" s="1"/>
  <c r="AD123" i="98"/>
  <c r="V123" i="98"/>
  <c r="J248" i="75"/>
  <c r="J328" i="69"/>
  <c r="L214" i="69"/>
  <c r="J45" i="53"/>
  <c r="C54" i="78"/>
  <c r="E54" i="78" s="1"/>
  <c r="D54" i="78"/>
  <c r="F54" i="78" s="1"/>
  <c r="AD259" i="78"/>
  <c r="C259" i="78"/>
  <c r="E259" i="78" s="1"/>
  <c r="D259" i="78"/>
  <c r="F259" i="78" s="1"/>
  <c r="V259" i="78"/>
  <c r="J145" i="104"/>
  <c r="J260" i="69"/>
  <c r="J514" i="53"/>
  <c r="J336" i="53"/>
  <c r="J103" i="98"/>
  <c r="L147" i="69"/>
  <c r="J41" i="98"/>
  <c r="J148" i="98"/>
  <c r="J162" i="69"/>
  <c r="J308" i="69"/>
  <c r="L150" i="53"/>
  <c r="J539" i="53"/>
  <c r="J167" i="53"/>
  <c r="C133" i="98"/>
  <c r="E133" i="98" s="1"/>
  <c r="D133" i="98"/>
  <c r="F133" i="98" s="1"/>
  <c r="AD133" i="98"/>
  <c r="V133" i="98"/>
  <c r="AD82" i="75"/>
  <c r="V82" i="75"/>
  <c r="C82" i="75"/>
  <c r="E82" i="75" s="1"/>
  <c r="D82" i="75"/>
  <c r="F82" i="75" s="1"/>
  <c r="J62" i="75"/>
  <c r="L36" i="69"/>
  <c r="J458" i="53"/>
  <c r="J49" i="53"/>
  <c r="AD88" i="78"/>
  <c r="D88" i="78"/>
  <c r="F88" i="78" s="1"/>
  <c r="V88" i="78"/>
  <c r="C88" i="78"/>
  <c r="E88" i="78" s="1"/>
  <c r="J543" i="53"/>
  <c r="W28" i="53"/>
  <c r="J66" i="75"/>
  <c r="J537" i="53"/>
  <c r="W508" i="53"/>
  <c r="J153" i="69"/>
  <c r="J227" i="53"/>
  <c r="J477" i="53"/>
  <c r="W510" i="53"/>
  <c r="J85" i="53"/>
  <c r="J403" i="53"/>
  <c r="J468" i="53"/>
  <c r="J272" i="53"/>
  <c r="J322" i="69"/>
  <c r="J451" i="53"/>
  <c r="V487" i="53"/>
  <c r="D487" i="53"/>
  <c r="F487" i="53" s="1"/>
  <c r="AD487" i="53"/>
  <c r="C487" i="53"/>
  <c r="E487" i="53" s="1"/>
  <c r="J55" i="53"/>
  <c r="J315" i="69"/>
  <c r="C70" i="78"/>
  <c r="E70" i="78" s="1"/>
  <c r="V70" i="78"/>
  <c r="D70" i="78"/>
  <c r="F70" i="78" s="1"/>
  <c r="AD70" i="78"/>
  <c r="C177" i="78"/>
  <c r="E177" i="78" s="1"/>
  <c r="V177" i="78"/>
  <c r="D177" i="78"/>
  <c r="F177" i="78" s="1"/>
  <c r="AD177" i="78"/>
  <c r="D56" i="69"/>
  <c r="F56" i="69" s="1"/>
  <c r="C56" i="69"/>
  <c r="E56" i="69" s="1"/>
  <c r="AD56" i="69"/>
  <c r="V56" i="69"/>
  <c r="V181" i="69"/>
  <c r="C181" i="69"/>
  <c r="E181" i="69" s="1"/>
  <c r="D181" i="69"/>
  <c r="F181" i="69" s="1"/>
  <c r="AD181" i="69"/>
  <c r="D562" i="53"/>
  <c r="F562" i="53" s="1"/>
  <c r="AD562" i="53"/>
  <c r="C562" i="53"/>
  <c r="E562" i="53" s="1"/>
  <c r="V562" i="53"/>
  <c r="V415" i="53"/>
  <c r="D415" i="53"/>
  <c r="F415" i="53" s="1"/>
  <c r="C415" i="53"/>
  <c r="E415" i="53" s="1"/>
  <c r="AD415" i="53"/>
  <c r="V519" i="53"/>
  <c r="AD519" i="53"/>
  <c r="C519" i="53"/>
  <c r="E519" i="53" s="1"/>
  <c r="D519" i="53"/>
  <c r="F519" i="53" s="1"/>
  <c r="J158" i="69"/>
  <c r="J267" i="69"/>
  <c r="W287" i="53"/>
  <c r="J252" i="53"/>
  <c r="W295" i="53"/>
  <c r="L34" i="53"/>
  <c r="J53" i="75"/>
  <c r="J51" i="69"/>
  <c r="J87" i="53"/>
  <c r="J90" i="69"/>
  <c r="J166" i="75"/>
  <c r="J154" i="69"/>
  <c r="J60" i="75"/>
  <c r="J197" i="75"/>
  <c r="D294" i="69"/>
  <c r="F294" i="69" s="1"/>
  <c r="C294" i="69"/>
  <c r="E294" i="69" s="1"/>
  <c r="J137" i="104"/>
  <c r="J377" i="53"/>
  <c r="J385" i="53"/>
  <c r="J200" i="53"/>
  <c r="J242" i="69"/>
  <c r="D199" i="75"/>
  <c r="F199" i="75" s="1"/>
  <c r="V199" i="75"/>
  <c r="C199" i="75"/>
  <c r="E199" i="75" s="1"/>
  <c r="AD199" i="75"/>
  <c r="J274" i="69"/>
  <c r="J548" i="53"/>
  <c r="J229" i="53"/>
  <c r="J265" i="53"/>
  <c r="J198" i="69"/>
  <c r="J50" i="53"/>
  <c r="J172" i="75"/>
  <c r="L286" i="53"/>
  <c r="J552" i="53"/>
  <c r="J86" i="75"/>
  <c r="J84" i="53"/>
  <c r="L510" i="53"/>
  <c r="J396" i="53"/>
  <c r="J312" i="53"/>
  <c r="C257" i="53"/>
  <c r="E257" i="53" s="1"/>
  <c r="V257" i="53"/>
  <c r="AD257" i="53"/>
  <c r="D257" i="53"/>
  <c r="F257" i="53" s="1"/>
  <c r="W29" i="53"/>
  <c r="V79" i="78"/>
  <c r="AD79" i="78"/>
  <c r="C79" i="78"/>
  <c r="E79" i="78" s="1"/>
  <c r="D79" i="78"/>
  <c r="F79" i="78" s="1"/>
  <c r="J197" i="53"/>
  <c r="J393" i="53"/>
  <c r="D154" i="78"/>
  <c r="F154" i="78" s="1"/>
  <c r="C154" i="78"/>
  <c r="E154" i="78" s="1"/>
  <c r="C392" i="53"/>
  <c r="E392" i="53" s="1"/>
  <c r="D392" i="53"/>
  <c r="F392" i="53" s="1"/>
  <c r="AD392" i="53"/>
  <c r="V392" i="53"/>
  <c r="W366" i="53"/>
  <c r="J260" i="53"/>
  <c r="AD236" i="69"/>
  <c r="C236" i="69"/>
  <c r="E236" i="69" s="1"/>
  <c r="V236" i="69"/>
  <c r="D236" i="69"/>
  <c r="F236" i="69" s="1"/>
  <c r="AD254" i="78"/>
  <c r="C254" i="78"/>
  <c r="E254" i="78" s="1"/>
  <c r="V254" i="78"/>
  <c r="D254" i="78"/>
  <c r="F254" i="78" s="1"/>
  <c r="AD138" i="104"/>
  <c r="V138" i="104"/>
  <c r="C138" i="104"/>
  <c r="E138" i="104" s="1"/>
  <c r="D138" i="104"/>
  <c r="F138" i="104" s="1"/>
  <c r="L290" i="69"/>
  <c r="W149" i="53"/>
  <c r="AD536" i="53"/>
  <c r="V536" i="53"/>
  <c r="C536" i="53"/>
  <c r="E536" i="53" s="1"/>
  <c r="D536" i="53"/>
  <c r="F536" i="53" s="1"/>
  <c r="AD444" i="53"/>
  <c r="C444" i="53"/>
  <c r="E444" i="53" s="1"/>
  <c r="V444" i="53"/>
  <c r="D444" i="53"/>
  <c r="F444" i="53" s="1"/>
  <c r="C118" i="98"/>
  <c r="E118" i="98" s="1"/>
  <c r="D118" i="98"/>
  <c r="F118" i="98" s="1"/>
  <c r="L219" i="69"/>
  <c r="L145" i="53"/>
  <c r="D131" i="98"/>
  <c r="F131" i="98" s="1"/>
  <c r="C131" i="98"/>
  <c r="E131" i="98" s="1"/>
  <c r="AD131" i="98"/>
  <c r="V131" i="98"/>
  <c r="D106" i="98"/>
  <c r="F106" i="98" s="1"/>
  <c r="V106" i="98"/>
  <c r="AD106" i="98"/>
  <c r="C106" i="98"/>
  <c r="E106" i="98" s="1"/>
  <c r="J196" i="53"/>
  <c r="J170" i="53"/>
  <c r="W213" i="53"/>
  <c r="J130" i="98"/>
  <c r="J30" i="98"/>
  <c r="J73" i="75"/>
  <c r="AD318" i="53"/>
  <c r="V318" i="53"/>
  <c r="D318" i="53"/>
  <c r="F318" i="53" s="1"/>
  <c r="C318" i="53"/>
  <c r="E318" i="53" s="1"/>
  <c r="J71" i="69"/>
  <c r="J47" i="69"/>
  <c r="J56" i="53"/>
  <c r="W511" i="53"/>
  <c r="J244" i="75"/>
  <c r="J408" i="53"/>
  <c r="D174" i="75"/>
  <c r="F174" i="75" s="1"/>
  <c r="C174" i="75"/>
  <c r="E174" i="75" s="1"/>
  <c r="V174" i="75"/>
  <c r="AD174" i="75"/>
  <c r="AD515" i="53"/>
  <c r="D515" i="53"/>
  <c r="F515" i="53" s="1"/>
  <c r="V515" i="53"/>
  <c r="C515" i="53"/>
  <c r="E515" i="53" s="1"/>
  <c r="J231" i="53"/>
  <c r="J456" i="53"/>
  <c r="J154" i="53"/>
  <c r="J201" i="78"/>
  <c r="L149" i="69"/>
  <c r="J256" i="53"/>
  <c r="J54" i="75"/>
  <c r="J446" i="53"/>
  <c r="J450" i="53"/>
  <c r="J310" i="53"/>
  <c r="L294" i="53"/>
  <c r="J169" i="75"/>
  <c r="J189" i="53"/>
  <c r="V534" i="53"/>
  <c r="AD534" i="53"/>
  <c r="D534" i="53"/>
  <c r="F534" i="53" s="1"/>
  <c r="C534" i="53"/>
  <c r="E534" i="53" s="1"/>
  <c r="J243" i="69"/>
  <c r="W359" i="53"/>
  <c r="L32" i="69"/>
  <c r="J406" i="53"/>
  <c r="J259" i="69"/>
  <c r="J83" i="75"/>
  <c r="L146" i="53"/>
  <c r="D137" i="104"/>
  <c r="F137" i="104" s="1"/>
  <c r="C137" i="104"/>
  <c r="E137" i="104" s="1"/>
  <c r="AD137" i="104"/>
  <c r="V137" i="104"/>
  <c r="J171" i="53"/>
  <c r="C86" i="78"/>
  <c r="E86" i="78" s="1"/>
  <c r="V86" i="78"/>
  <c r="AD86" i="78"/>
  <c r="D86" i="78"/>
  <c r="F86" i="78" s="1"/>
  <c r="J265" i="75"/>
  <c r="J55" i="69"/>
  <c r="D40" i="78"/>
  <c r="F40" i="78" s="1"/>
  <c r="C40" i="78"/>
  <c r="E40" i="78" s="1"/>
  <c r="L219" i="53"/>
  <c r="V60" i="69"/>
  <c r="D60" i="69"/>
  <c r="F60" i="69" s="1"/>
  <c r="C60" i="69"/>
  <c r="E60" i="69" s="1"/>
  <c r="AD60" i="69"/>
  <c r="L30" i="53"/>
  <c r="D29" i="75"/>
  <c r="F29" i="75" s="1"/>
  <c r="C29" i="75"/>
  <c r="E29" i="75" s="1"/>
  <c r="V545" i="53"/>
  <c r="D545" i="53"/>
  <c r="F545" i="53" s="1"/>
  <c r="AD545" i="53"/>
  <c r="C545" i="53"/>
  <c r="E545" i="53" s="1"/>
  <c r="AD464" i="53"/>
  <c r="C464" i="53"/>
  <c r="E464" i="53" s="1"/>
  <c r="D464" i="53"/>
  <c r="F464" i="53" s="1"/>
  <c r="V464" i="53"/>
  <c r="AD230" i="53"/>
  <c r="D230" i="53"/>
  <c r="F230" i="53" s="1"/>
  <c r="V230" i="53"/>
  <c r="C230" i="53"/>
  <c r="E230" i="53" s="1"/>
  <c r="AD86" i="53"/>
  <c r="V86" i="53"/>
  <c r="D86" i="53"/>
  <c r="F86" i="53" s="1"/>
  <c r="C86" i="53"/>
  <c r="E86" i="53" s="1"/>
  <c r="V42" i="53"/>
  <c r="C42" i="53"/>
  <c r="E42" i="53" s="1"/>
  <c r="AD42" i="53"/>
  <c r="D42" i="53"/>
  <c r="F42" i="53" s="1"/>
  <c r="C218" i="78"/>
  <c r="E218" i="78" s="1"/>
  <c r="D218" i="78"/>
  <c r="F218" i="78" s="1"/>
  <c r="V271" i="69"/>
  <c r="AD271" i="69"/>
  <c r="D271" i="69"/>
  <c r="F271" i="69" s="1"/>
  <c r="C271" i="69"/>
  <c r="E271" i="69" s="1"/>
  <c r="V266" i="69"/>
  <c r="D266" i="69"/>
  <c r="F266" i="69" s="1"/>
  <c r="AD266" i="69"/>
  <c r="C266" i="69"/>
  <c r="E266" i="69" s="1"/>
  <c r="J338" i="69"/>
  <c r="C70" i="75"/>
  <c r="E70" i="75" s="1"/>
  <c r="D70" i="75"/>
  <c r="F70" i="75" s="1"/>
  <c r="V70" i="75"/>
  <c r="AD70" i="75"/>
  <c r="D274" i="53"/>
  <c r="F274" i="53" s="1"/>
  <c r="V274" i="53"/>
  <c r="C274" i="53"/>
  <c r="E274" i="53" s="1"/>
  <c r="AD274" i="53"/>
  <c r="J201" i="69"/>
  <c r="J185" i="53"/>
  <c r="L437" i="53"/>
  <c r="J82" i="53"/>
  <c r="J89" i="53"/>
  <c r="L363" i="53"/>
  <c r="J254" i="53"/>
  <c r="J489" i="53"/>
  <c r="W288" i="53"/>
  <c r="J64" i="53"/>
  <c r="J447" i="53"/>
  <c r="C304" i="69"/>
  <c r="E304" i="69" s="1"/>
  <c r="D304" i="69"/>
  <c r="F304" i="69" s="1"/>
  <c r="AD304" i="69"/>
  <c r="V304" i="69"/>
  <c r="D542" i="53"/>
  <c r="F542" i="53" s="1"/>
  <c r="V542" i="53"/>
  <c r="C542" i="53"/>
  <c r="E542" i="53" s="1"/>
  <c r="AD542" i="53"/>
  <c r="W286" i="53"/>
  <c r="J261" i="75"/>
  <c r="J481" i="53"/>
  <c r="W362" i="53"/>
  <c r="J556" i="53"/>
  <c r="J240" i="53"/>
  <c r="AD327" i="53"/>
  <c r="V327" i="53"/>
  <c r="D327" i="53"/>
  <c r="F327" i="53" s="1"/>
  <c r="C327" i="53"/>
  <c r="E327" i="53" s="1"/>
  <c r="J226" i="69"/>
  <c r="J266" i="75"/>
  <c r="J253" i="53"/>
  <c r="J387" i="53"/>
  <c r="J344" i="53"/>
  <c r="W367" i="53"/>
  <c r="W148" i="53"/>
  <c r="J163" i="53"/>
  <c r="AD74" i="53"/>
  <c r="V74" i="53"/>
  <c r="C74" i="53"/>
  <c r="E74" i="53" s="1"/>
  <c r="D74" i="53"/>
  <c r="F74" i="53" s="1"/>
  <c r="V229" i="69"/>
  <c r="C229" i="69"/>
  <c r="E229" i="69" s="1"/>
  <c r="AD229" i="69"/>
  <c r="D229" i="69"/>
  <c r="F229" i="69" s="1"/>
  <c r="J177" i="53"/>
  <c r="J160" i="53"/>
  <c r="J544" i="53"/>
  <c r="D365" i="53"/>
  <c r="F365" i="53" s="1"/>
  <c r="C365" i="53"/>
  <c r="E365" i="53" s="1"/>
  <c r="AD154" i="53"/>
  <c r="D154" i="53"/>
  <c r="F154" i="53" s="1"/>
  <c r="C154" i="53"/>
  <c r="E154" i="53" s="1"/>
  <c r="V154" i="53"/>
  <c r="J193" i="53"/>
  <c r="C388" i="53"/>
  <c r="E388" i="53" s="1"/>
  <c r="D388" i="53"/>
  <c r="F388" i="53" s="1"/>
  <c r="V388" i="53"/>
  <c r="AD388" i="53"/>
  <c r="D509" i="53"/>
  <c r="F509" i="53" s="1"/>
  <c r="C509" i="53"/>
  <c r="E509" i="53" s="1"/>
  <c r="C163" i="78"/>
  <c r="E163" i="78" s="1"/>
  <c r="D163" i="78"/>
  <c r="F163" i="78" s="1"/>
  <c r="V475" i="53"/>
  <c r="D475" i="53"/>
  <c r="F475" i="53" s="1"/>
  <c r="C475" i="53"/>
  <c r="E475" i="53" s="1"/>
  <c r="AD475" i="53"/>
  <c r="D265" i="78"/>
  <c r="F265" i="78" s="1"/>
  <c r="V265" i="78"/>
  <c r="C265" i="78"/>
  <c r="E265" i="78" s="1"/>
  <c r="AD265" i="78"/>
  <c r="L291" i="69"/>
  <c r="J257" i="75"/>
  <c r="J320" i="53"/>
  <c r="J58" i="75"/>
  <c r="J156" i="53"/>
  <c r="W37" i="53"/>
  <c r="AD182" i="69"/>
  <c r="D182" i="69"/>
  <c r="F182" i="69" s="1"/>
  <c r="V182" i="69"/>
  <c r="C182" i="69"/>
  <c r="E182" i="69" s="1"/>
  <c r="J300" i="69"/>
  <c r="J84" i="69"/>
  <c r="J267" i="75"/>
  <c r="W150" i="53"/>
  <c r="J264" i="53"/>
  <c r="W290" i="53"/>
  <c r="J53" i="53"/>
  <c r="AD69" i="78"/>
  <c r="D69" i="78"/>
  <c r="F69" i="78" s="1"/>
  <c r="C69" i="78"/>
  <c r="E69" i="78" s="1"/>
  <c r="V69" i="78"/>
  <c r="J258" i="69"/>
  <c r="W291" i="53"/>
  <c r="AD189" i="69"/>
  <c r="C189" i="69"/>
  <c r="E189" i="69" s="1"/>
  <c r="D189" i="69"/>
  <c r="F189" i="69" s="1"/>
  <c r="V189" i="69"/>
  <c r="D380" i="53"/>
  <c r="F380" i="53" s="1"/>
  <c r="V380" i="53"/>
  <c r="AD380" i="53"/>
  <c r="C380" i="53"/>
  <c r="E380" i="53" s="1"/>
  <c r="J155" i="53"/>
  <c r="J245" i="69"/>
  <c r="J244" i="53"/>
  <c r="J183" i="53"/>
  <c r="W223" i="53"/>
  <c r="J192" i="53"/>
  <c r="V187" i="78"/>
  <c r="AD187" i="78"/>
  <c r="C187" i="78"/>
  <c r="E187" i="78" s="1"/>
  <c r="D187" i="78"/>
  <c r="F187" i="78" s="1"/>
  <c r="L35" i="53"/>
  <c r="J316" i="53"/>
  <c r="AD257" i="78"/>
  <c r="C257" i="78"/>
  <c r="E257" i="78" s="1"/>
  <c r="V257" i="78"/>
  <c r="D257" i="78"/>
  <c r="F257" i="78" s="1"/>
  <c r="J48" i="53"/>
  <c r="D124" i="98"/>
  <c r="F124" i="98" s="1"/>
  <c r="C124" i="98"/>
  <c r="E124" i="98" s="1"/>
  <c r="AD124" i="98"/>
  <c r="V124" i="98"/>
  <c r="V148" i="98"/>
  <c r="AD148" i="98"/>
  <c r="D148" i="98"/>
  <c r="F148" i="98" s="1"/>
  <c r="C148" i="98"/>
  <c r="E148" i="98" s="1"/>
  <c r="C344" i="69"/>
  <c r="E344" i="69" s="1"/>
  <c r="D344" i="69"/>
  <c r="F344" i="69" s="1"/>
  <c r="V344" i="69"/>
  <c r="AD344" i="69"/>
  <c r="AD267" i="75"/>
  <c r="C267" i="75"/>
  <c r="E267" i="75" s="1"/>
  <c r="V267" i="75"/>
  <c r="D267" i="75"/>
  <c r="F267" i="75" s="1"/>
  <c r="AD514" i="53"/>
  <c r="V514" i="53"/>
  <c r="D514" i="53"/>
  <c r="F514" i="53" s="1"/>
  <c r="C514" i="53"/>
  <c r="E514" i="53" s="1"/>
  <c r="D80" i="69"/>
  <c r="F80" i="69" s="1"/>
  <c r="V80" i="69"/>
  <c r="AD80" i="69"/>
  <c r="C80" i="69"/>
  <c r="E80" i="69" s="1"/>
  <c r="J78" i="53"/>
  <c r="C511" i="53"/>
  <c r="E511" i="53" s="1"/>
  <c r="D511" i="53"/>
  <c r="F511" i="53" s="1"/>
  <c r="C170" i="78"/>
  <c r="E170" i="78" s="1"/>
  <c r="D170" i="78"/>
  <c r="F170" i="78" s="1"/>
  <c r="C174" i="78"/>
  <c r="E174" i="78" s="1"/>
  <c r="D174" i="78"/>
  <c r="F174" i="78" s="1"/>
  <c r="V273" i="78"/>
  <c r="AD273" i="78"/>
  <c r="C273" i="78"/>
  <c r="E273" i="78" s="1"/>
  <c r="D273" i="78"/>
  <c r="F273" i="78" s="1"/>
  <c r="C187" i="69"/>
  <c r="E187" i="69" s="1"/>
  <c r="AD187" i="69"/>
  <c r="D187" i="69"/>
  <c r="F187" i="69" s="1"/>
  <c r="V187" i="69"/>
  <c r="D234" i="78"/>
  <c r="F234" i="78" s="1"/>
  <c r="C234" i="78"/>
  <c r="E234" i="78" s="1"/>
  <c r="D93" i="98"/>
  <c r="F93" i="98" s="1"/>
  <c r="C93" i="98"/>
  <c r="E93" i="98" s="1"/>
  <c r="D144" i="69"/>
  <c r="F144" i="69" s="1"/>
  <c r="C144" i="69"/>
  <c r="E144" i="69" s="1"/>
  <c r="D254" i="53"/>
  <c r="F254" i="53" s="1"/>
  <c r="AD254" i="53"/>
  <c r="C254" i="53"/>
  <c r="E254" i="53" s="1"/>
  <c r="V254" i="53"/>
  <c r="C272" i="75"/>
  <c r="E272" i="75" s="1"/>
  <c r="D272" i="75"/>
  <c r="F272" i="75" s="1"/>
  <c r="AD272" i="75"/>
  <c r="V272" i="75"/>
  <c r="J53" i="69"/>
  <c r="J311" i="69"/>
  <c r="J345" i="69"/>
  <c r="J230" i="69"/>
  <c r="D98" i="98"/>
  <c r="F98" i="98" s="1"/>
  <c r="C98" i="98"/>
  <c r="E98" i="98" s="1"/>
  <c r="V98" i="98"/>
  <c r="AD98" i="98"/>
  <c r="J247" i="75"/>
  <c r="J270" i="75"/>
  <c r="J179" i="78"/>
  <c r="J262" i="69"/>
  <c r="L29" i="53"/>
  <c r="J322" i="53"/>
  <c r="J522" i="53"/>
  <c r="J398" i="53"/>
  <c r="J384" i="53"/>
  <c r="AD200" i="75"/>
  <c r="D200" i="75"/>
  <c r="F200" i="75" s="1"/>
  <c r="C200" i="75"/>
  <c r="E200" i="75" s="1"/>
  <c r="V200" i="75"/>
  <c r="D217" i="69"/>
  <c r="F217" i="69" s="1"/>
  <c r="C217" i="69"/>
  <c r="E217" i="69" s="1"/>
  <c r="AD72" i="53"/>
  <c r="D72" i="53"/>
  <c r="F72" i="53" s="1"/>
  <c r="V72" i="53"/>
  <c r="C72" i="53"/>
  <c r="E72" i="53" s="1"/>
  <c r="J43" i="53"/>
  <c r="L292" i="69"/>
  <c r="L505" i="53"/>
  <c r="J63" i="53"/>
  <c r="J559" i="53"/>
  <c r="J517" i="53"/>
  <c r="J445" i="53"/>
  <c r="V72" i="78"/>
  <c r="D72" i="78"/>
  <c r="F72" i="78" s="1"/>
  <c r="C72" i="78"/>
  <c r="E72" i="78" s="1"/>
  <c r="AD72" i="78"/>
  <c r="V343" i="69"/>
  <c r="C343" i="69"/>
  <c r="E343" i="69" s="1"/>
  <c r="D343" i="69"/>
  <c r="F343" i="69" s="1"/>
  <c r="AD343" i="69"/>
  <c r="J80" i="75"/>
  <c r="D76" i="78"/>
  <c r="F76" i="78" s="1"/>
  <c r="V76" i="78"/>
  <c r="AD76" i="78"/>
  <c r="C76" i="78"/>
  <c r="E76" i="78" s="1"/>
  <c r="C546" i="53"/>
  <c r="E546" i="53" s="1"/>
  <c r="AD546" i="53"/>
  <c r="D546" i="53"/>
  <c r="F546" i="53" s="1"/>
  <c r="V546" i="53"/>
  <c r="V316" i="69"/>
  <c r="AD316" i="69"/>
  <c r="C316" i="69"/>
  <c r="E316" i="69" s="1"/>
  <c r="D316" i="69"/>
  <c r="F316" i="69" s="1"/>
  <c r="V201" i="78"/>
  <c r="AD201" i="78"/>
  <c r="D201" i="78"/>
  <c r="F201" i="78" s="1"/>
  <c r="C201" i="78"/>
  <c r="E201" i="78" s="1"/>
  <c r="AD76" i="75"/>
  <c r="C76" i="75"/>
  <c r="E76" i="75" s="1"/>
  <c r="V76" i="75"/>
  <c r="D76" i="75"/>
  <c r="F76" i="75" s="1"/>
  <c r="V167" i="69"/>
  <c r="AD167" i="69"/>
  <c r="D167" i="69"/>
  <c r="F167" i="69" s="1"/>
  <c r="C167" i="69"/>
  <c r="E167" i="69" s="1"/>
  <c r="AD62" i="75"/>
  <c r="V62" i="75"/>
  <c r="D62" i="75"/>
  <c r="F62" i="75" s="1"/>
  <c r="C62" i="75"/>
  <c r="E62" i="75" s="1"/>
  <c r="C247" i="78"/>
  <c r="E247" i="78" s="1"/>
  <c r="D247" i="78"/>
  <c r="F247" i="78" s="1"/>
  <c r="C146" i="104"/>
  <c r="E146" i="104" s="1"/>
  <c r="D146" i="104"/>
  <c r="F146" i="104" s="1"/>
  <c r="AD146" i="104"/>
  <c r="V146" i="104"/>
  <c r="C179" i="78"/>
  <c r="E179" i="78" s="1"/>
  <c r="AD179" i="78"/>
  <c r="D179" i="78"/>
  <c r="F179" i="78" s="1"/>
  <c r="V179" i="78"/>
  <c r="J45" i="69"/>
  <c r="J526" i="53"/>
  <c r="D401" i="53"/>
  <c r="F401" i="53" s="1"/>
  <c r="AD401" i="53"/>
  <c r="C401" i="53"/>
  <c r="E401" i="53" s="1"/>
  <c r="V401" i="53"/>
  <c r="V191" i="75"/>
  <c r="D191" i="75"/>
  <c r="F191" i="75" s="1"/>
  <c r="AD191" i="75"/>
  <c r="C191" i="75"/>
  <c r="E191" i="75" s="1"/>
  <c r="J157" i="53"/>
  <c r="AD543" i="53"/>
  <c r="C543" i="53"/>
  <c r="E543" i="53" s="1"/>
  <c r="V543" i="53"/>
  <c r="D543" i="53"/>
  <c r="F543" i="53" s="1"/>
  <c r="C310" i="53"/>
  <c r="E310" i="53" s="1"/>
  <c r="AD310" i="53"/>
  <c r="V310" i="53"/>
  <c r="D310" i="53"/>
  <c r="F310" i="53" s="1"/>
  <c r="V377" i="53"/>
  <c r="D377" i="53"/>
  <c r="F377" i="53" s="1"/>
  <c r="C377" i="53"/>
  <c r="E377" i="53" s="1"/>
  <c r="AD377" i="53"/>
  <c r="D267" i="53"/>
  <c r="F267" i="53" s="1"/>
  <c r="C267" i="53"/>
  <c r="E267" i="53" s="1"/>
  <c r="V267" i="53"/>
  <c r="AD267" i="53"/>
  <c r="AD69" i="53"/>
  <c r="V69" i="53"/>
  <c r="C69" i="53"/>
  <c r="E69" i="53" s="1"/>
  <c r="D69" i="53"/>
  <c r="F69" i="53" s="1"/>
  <c r="AD81" i="69"/>
  <c r="D81" i="69"/>
  <c r="F81" i="69" s="1"/>
  <c r="C81" i="69"/>
  <c r="E81" i="69" s="1"/>
  <c r="V81" i="69"/>
  <c r="D34" i="75"/>
  <c r="F34" i="75" s="1"/>
  <c r="C34" i="75"/>
  <c r="E34" i="75" s="1"/>
  <c r="D554" i="53"/>
  <c r="F554" i="53" s="1"/>
  <c r="V554" i="53"/>
  <c r="C554" i="53"/>
  <c r="E554" i="53" s="1"/>
  <c r="AD554" i="53"/>
  <c r="C306" i="53"/>
  <c r="E306" i="53" s="1"/>
  <c r="V306" i="53"/>
  <c r="D306" i="53"/>
  <c r="F306" i="53" s="1"/>
  <c r="AD306" i="53"/>
  <c r="J306" i="69"/>
  <c r="J73" i="53"/>
  <c r="W506" i="53"/>
  <c r="J178" i="53"/>
  <c r="V178" i="75"/>
  <c r="C178" i="75"/>
  <c r="E178" i="75" s="1"/>
  <c r="AD178" i="75"/>
  <c r="D178" i="75"/>
  <c r="F178" i="75" s="1"/>
  <c r="AD54" i="69"/>
  <c r="C54" i="69"/>
  <c r="E54" i="69" s="1"/>
  <c r="V54" i="69"/>
  <c r="D54" i="69"/>
  <c r="F54" i="69" s="1"/>
  <c r="J340" i="69"/>
  <c r="J58" i="69"/>
  <c r="W505" i="53"/>
  <c r="J79" i="53"/>
  <c r="W146" i="53"/>
  <c r="C35" i="75"/>
  <c r="E35" i="75" s="1"/>
  <c r="D35" i="75"/>
  <c r="F35" i="75" s="1"/>
  <c r="C121" i="98"/>
  <c r="E121" i="98" s="1"/>
  <c r="D121" i="98"/>
  <c r="F121" i="98" s="1"/>
  <c r="AD121" i="98"/>
  <c r="V121" i="98"/>
  <c r="D264" i="69"/>
  <c r="F264" i="69" s="1"/>
  <c r="AD264" i="69"/>
  <c r="C264" i="69"/>
  <c r="E264" i="69" s="1"/>
  <c r="V264" i="69"/>
  <c r="D218" i="69"/>
  <c r="F218" i="69" s="1"/>
  <c r="C218" i="69"/>
  <c r="E218" i="69" s="1"/>
  <c r="C268" i="75"/>
  <c r="E268" i="75" s="1"/>
  <c r="D268" i="75"/>
  <c r="F268" i="75" s="1"/>
  <c r="AD268" i="75"/>
  <c r="V268" i="75"/>
  <c r="V52" i="69"/>
  <c r="AD52" i="69"/>
  <c r="D52" i="69"/>
  <c r="F52" i="69" s="1"/>
  <c r="C52" i="69"/>
  <c r="E52" i="69" s="1"/>
  <c r="D49" i="75"/>
  <c r="F49" i="75" s="1"/>
  <c r="C49" i="75"/>
  <c r="E49" i="75" s="1"/>
  <c r="D291" i="69"/>
  <c r="F291" i="69" s="1"/>
  <c r="C291" i="69"/>
  <c r="E291" i="69" s="1"/>
  <c r="D74" i="75"/>
  <c r="F74" i="75" s="1"/>
  <c r="AD74" i="75"/>
  <c r="V74" i="75"/>
  <c r="C74" i="75"/>
  <c r="E74" i="75" s="1"/>
  <c r="AD56" i="75"/>
  <c r="V56" i="75"/>
  <c r="C56" i="75"/>
  <c r="E56" i="75" s="1"/>
  <c r="D56" i="75"/>
  <c r="F56" i="75" s="1"/>
  <c r="V169" i="75"/>
  <c r="AD169" i="75"/>
  <c r="D169" i="75"/>
  <c r="F169" i="75" s="1"/>
  <c r="C169" i="75"/>
  <c r="E169" i="75" s="1"/>
  <c r="J198" i="53"/>
  <c r="J441" i="53"/>
  <c r="L506" i="53"/>
  <c r="L293" i="53"/>
  <c r="V73" i="53"/>
  <c r="AD73" i="53"/>
  <c r="C73" i="53"/>
  <c r="E73" i="53" s="1"/>
  <c r="D73" i="53"/>
  <c r="F73" i="53" s="1"/>
  <c r="J155" i="69"/>
  <c r="J75" i="53"/>
  <c r="J261" i="69"/>
  <c r="J80" i="53"/>
  <c r="AD185" i="53"/>
  <c r="V185" i="53"/>
  <c r="C185" i="53"/>
  <c r="E185" i="53" s="1"/>
  <c r="D185" i="53"/>
  <c r="F185" i="53" s="1"/>
  <c r="V82" i="69"/>
  <c r="D82" i="69"/>
  <c r="F82" i="69" s="1"/>
  <c r="AD82" i="69"/>
  <c r="C82" i="69"/>
  <c r="E82" i="69" s="1"/>
  <c r="J555" i="53"/>
  <c r="V38" i="98"/>
  <c r="C38" i="98"/>
  <c r="E38" i="98" s="1"/>
  <c r="D38" i="98"/>
  <c r="F38" i="98" s="1"/>
  <c r="AD38" i="98"/>
  <c r="C200" i="53"/>
  <c r="E200" i="53" s="1"/>
  <c r="D200" i="53"/>
  <c r="F200" i="53" s="1"/>
  <c r="AD200" i="53"/>
  <c r="V200" i="53"/>
  <c r="C146" i="98"/>
  <c r="E146" i="98" s="1"/>
  <c r="D146" i="98"/>
  <c r="F146" i="98" s="1"/>
  <c r="AD146" i="98"/>
  <c r="AD178" i="69"/>
  <c r="C178" i="69"/>
  <c r="E178" i="69" s="1"/>
  <c r="D178" i="69"/>
  <c r="F178" i="69" s="1"/>
  <c r="V178" i="69"/>
  <c r="D261" i="53"/>
  <c r="F261" i="53" s="1"/>
  <c r="C261" i="53"/>
  <c r="E261" i="53" s="1"/>
  <c r="AD261" i="53"/>
  <c r="V261" i="53"/>
  <c r="V53" i="69"/>
  <c r="AD53" i="69"/>
  <c r="D53" i="69"/>
  <c r="F53" i="69" s="1"/>
  <c r="C53" i="69"/>
  <c r="E53" i="69" s="1"/>
  <c r="AD103" i="98"/>
  <c r="C103" i="98"/>
  <c r="E103" i="98" s="1"/>
  <c r="V103" i="98"/>
  <c r="D103" i="98"/>
  <c r="F103" i="98" s="1"/>
  <c r="AD312" i="69"/>
  <c r="D312" i="69"/>
  <c r="F312" i="69" s="1"/>
  <c r="V312" i="69"/>
  <c r="C312" i="69"/>
  <c r="E312" i="69" s="1"/>
  <c r="D316" i="53"/>
  <c r="F316" i="53" s="1"/>
  <c r="V316" i="53"/>
  <c r="AD316" i="53"/>
  <c r="C316" i="53"/>
  <c r="E316" i="53" s="1"/>
  <c r="D154" i="69"/>
  <c r="F154" i="69" s="1"/>
  <c r="C154" i="69"/>
  <c r="E154" i="69" s="1"/>
  <c r="C286" i="69"/>
  <c r="E286" i="69" s="1"/>
  <c r="D286" i="69"/>
  <c r="F286" i="69" s="1"/>
  <c r="AD524" i="53"/>
  <c r="C524" i="53"/>
  <c r="E524" i="53" s="1"/>
  <c r="V524" i="53"/>
  <c r="D524" i="53"/>
  <c r="F524" i="53" s="1"/>
  <c r="V261" i="69"/>
  <c r="AD261" i="69"/>
  <c r="C261" i="69"/>
  <c r="E261" i="69" s="1"/>
  <c r="D261" i="69"/>
  <c r="F261" i="69" s="1"/>
  <c r="D52" i="53"/>
  <c r="F52" i="53" s="1"/>
  <c r="V52" i="53"/>
  <c r="AD52" i="53"/>
  <c r="C52" i="53"/>
  <c r="E52" i="53" s="1"/>
  <c r="V186" i="53"/>
  <c r="AD186" i="53"/>
  <c r="D186" i="53"/>
  <c r="F186" i="53" s="1"/>
  <c r="C186" i="53"/>
  <c r="E186" i="53" s="1"/>
  <c r="L434" i="53"/>
  <c r="V61" i="53"/>
  <c r="AD61" i="53"/>
  <c r="C61" i="53"/>
  <c r="E61" i="53" s="1"/>
  <c r="D61" i="53"/>
  <c r="F61" i="53" s="1"/>
  <c r="C246" i="75"/>
  <c r="E246" i="75" s="1"/>
  <c r="D246" i="75"/>
  <c r="F246" i="75" s="1"/>
  <c r="V246" i="75"/>
  <c r="AD246" i="75"/>
  <c r="J550" i="53"/>
  <c r="J182" i="53"/>
  <c r="J243" i="53"/>
  <c r="J551" i="53"/>
  <c r="J321" i="53"/>
  <c r="D180" i="75"/>
  <c r="F180" i="75" s="1"/>
  <c r="C180" i="75"/>
  <c r="E180" i="75" s="1"/>
  <c r="AD180" i="75"/>
  <c r="V180" i="75"/>
  <c r="D465" i="53"/>
  <c r="F465" i="53" s="1"/>
  <c r="C465" i="53"/>
  <c r="E465" i="53" s="1"/>
  <c r="V465" i="53"/>
  <c r="AD465" i="53"/>
  <c r="W221" i="53"/>
  <c r="L502" i="53"/>
  <c r="AD143" i="104"/>
  <c r="C143" i="104"/>
  <c r="E143" i="104" s="1"/>
  <c r="D143" i="104"/>
  <c r="F143" i="104" s="1"/>
  <c r="V143" i="104"/>
  <c r="V322" i="69"/>
  <c r="AD322" i="69"/>
  <c r="D322" i="69"/>
  <c r="F322" i="69" s="1"/>
  <c r="C322" i="69"/>
  <c r="E322" i="69" s="1"/>
  <c r="D387" i="53"/>
  <c r="F387" i="53" s="1"/>
  <c r="V387" i="53"/>
  <c r="C387" i="53"/>
  <c r="E387" i="53" s="1"/>
  <c r="AD387" i="53"/>
  <c r="J416" i="53"/>
  <c r="C105" i="104"/>
  <c r="E105" i="104" s="1"/>
  <c r="D105" i="104"/>
  <c r="F105" i="104" s="1"/>
  <c r="AD73" i="75"/>
  <c r="V73" i="75"/>
  <c r="D73" i="75"/>
  <c r="F73" i="75" s="1"/>
  <c r="C73" i="75"/>
  <c r="E73" i="75" s="1"/>
  <c r="AD302" i="53"/>
  <c r="D302" i="53"/>
  <c r="F302" i="53" s="1"/>
  <c r="V302" i="53"/>
  <c r="C302" i="53"/>
  <c r="E302" i="53" s="1"/>
  <c r="C235" i="75"/>
  <c r="E235" i="75" s="1"/>
  <c r="D235" i="75"/>
  <c r="F235" i="75" s="1"/>
  <c r="C164" i="53"/>
  <c r="E164" i="53" s="1"/>
  <c r="AD164" i="53"/>
  <c r="D164" i="53"/>
  <c r="F164" i="53" s="1"/>
  <c r="V164" i="53"/>
  <c r="C186" i="69"/>
  <c r="E186" i="69" s="1"/>
  <c r="D186" i="69"/>
  <c r="F186" i="69" s="1"/>
  <c r="V186" i="69"/>
  <c r="AD186" i="69"/>
  <c r="J187" i="53"/>
  <c r="J76" i="53"/>
  <c r="J414" i="53"/>
  <c r="J159" i="98"/>
  <c r="J35" i="98"/>
  <c r="J168" i="75"/>
  <c r="J342" i="53"/>
  <c r="V304" i="53"/>
  <c r="C304" i="53"/>
  <c r="E304" i="53" s="1"/>
  <c r="D304" i="53"/>
  <c r="F304" i="53" s="1"/>
  <c r="AD304" i="53"/>
  <c r="D36" i="53"/>
  <c r="F36" i="53" s="1"/>
  <c r="C36" i="53"/>
  <c r="E36" i="53" s="1"/>
  <c r="D285" i="69"/>
  <c r="F285" i="69" s="1"/>
  <c r="C285" i="69"/>
  <c r="E285" i="69" s="1"/>
  <c r="D156" i="69"/>
  <c r="F156" i="69" s="1"/>
  <c r="V156" i="69"/>
  <c r="AD156" i="69"/>
  <c r="C156" i="69"/>
  <c r="E156" i="69" s="1"/>
  <c r="V78" i="75"/>
  <c r="D78" i="75"/>
  <c r="F78" i="75" s="1"/>
  <c r="AD78" i="75"/>
  <c r="C78" i="75"/>
  <c r="E78" i="75" s="1"/>
  <c r="C28" i="104"/>
  <c r="E28" i="104" s="1"/>
  <c r="D28" i="104"/>
  <c r="F28" i="104" s="1"/>
  <c r="C311" i="69"/>
  <c r="E311" i="69" s="1"/>
  <c r="D311" i="69"/>
  <c r="F311" i="69" s="1"/>
  <c r="AD311" i="69"/>
  <c r="V311" i="69"/>
  <c r="V63" i="69"/>
  <c r="D63" i="69"/>
  <c r="F63" i="69" s="1"/>
  <c r="AD63" i="69"/>
  <c r="C63" i="69"/>
  <c r="E63" i="69" s="1"/>
  <c r="C477" i="53"/>
  <c r="E477" i="53" s="1"/>
  <c r="AD477" i="53"/>
  <c r="D477" i="53"/>
  <c r="F477" i="53" s="1"/>
  <c r="V477" i="53"/>
  <c r="V68" i="53"/>
  <c r="C68" i="53"/>
  <c r="E68" i="53" s="1"/>
  <c r="AD68" i="53"/>
  <c r="D68" i="53"/>
  <c r="F68" i="53" s="1"/>
  <c r="J268" i="53"/>
  <c r="J558" i="53"/>
  <c r="J81" i="75"/>
  <c r="J160" i="69"/>
  <c r="J201" i="75"/>
  <c r="J467" i="53"/>
  <c r="J326" i="53"/>
  <c r="V339" i="53"/>
  <c r="D339" i="53"/>
  <c r="F339" i="53" s="1"/>
  <c r="C339" i="53"/>
  <c r="E339" i="53" s="1"/>
  <c r="AD339" i="53"/>
  <c r="J409" i="53"/>
  <c r="J89" i="69"/>
  <c r="J407" i="53"/>
  <c r="J190" i="53"/>
  <c r="J443" i="53"/>
  <c r="AD265" i="53"/>
  <c r="D265" i="53"/>
  <c r="F265" i="53" s="1"/>
  <c r="V265" i="53"/>
  <c r="C265" i="53"/>
  <c r="E265" i="53" s="1"/>
  <c r="C235" i="69"/>
  <c r="E235" i="69" s="1"/>
  <c r="V235" i="69"/>
  <c r="AD235" i="69"/>
  <c r="D235" i="69"/>
  <c r="F235" i="69" s="1"/>
  <c r="AD149" i="98"/>
  <c r="C149" i="98"/>
  <c r="E149" i="98" s="1"/>
  <c r="V149" i="98"/>
  <c r="D149" i="98"/>
  <c r="F149" i="98" s="1"/>
  <c r="C197" i="69"/>
  <c r="E197" i="69" s="1"/>
  <c r="V197" i="69"/>
  <c r="D197" i="69"/>
  <c r="F197" i="69" s="1"/>
  <c r="AD197" i="69"/>
  <c r="J175" i="53"/>
  <c r="C37" i="53"/>
  <c r="E37" i="53" s="1"/>
  <c r="D37" i="53"/>
  <c r="F37" i="53" s="1"/>
  <c r="J338" i="53"/>
  <c r="W218" i="53"/>
  <c r="C270" i="69"/>
  <c r="E270" i="69" s="1"/>
  <c r="AD270" i="69"/>
  <c r="D270" i="69"/>
  <c r="F270" i="69" s="1"/>
  <c r="V270" i="69"/>
  <c r="J320" i="69"/>
  <c r="D29" i="98"/>
  <c r="F29" i="98" s="1"/>
  <c r="C29" i="98"/>
  <c r="E29" i="98" s="1"/>
  <c r="AD29" i="98"/>
  <c r="V461" i="53"/>
  <c r="D461" i="53"/>
  <c r="F461" i="53" s="1"/>
  <c r="C461" i="53"/>
  <c r="E461" i="53" s="1"/>
  <c r="AD461" i="53"/>
  <c r="D158" i="69"/>
  <c r="F158" i="69" s="1"/>
  <c r="V158" i="69"/>
  <c r="C158" i="69"/>
  <c r="E158" i="69" s="1"/>
  <c r="AD158" i="69"/>
  <c r="AD336" i="69"/>
  <c r="V336" i="69"/>
  <c r="D336" i="69"/>
  <c r="F336" i="69" s="1"/>
  <c r="C336" i="69"/>
  <c r="E336" i="69" s="1"/>
  <c r="C28" i="53"/>
  <c r="E28" i="53" s="1"/>
  <c r="D28" i="53"/>
  <c r="F28" i="53" s="1"/>
  <c r="V459" i="53"/>
  <c r="AD459" i="53"/>
  <c r="C459" i="53"/>
  <c r="E459" i="53" s="1"/>
  <c r="D459" i="53"/>
  <c r="F459" i="53" s="1"/>
  <c r="AD191" i="69"/>
  <c r="C191" i="69"/>
  <c r="E191" i="69" s="1"/>
  <c r="V191" i="69"/>
  <c r="D191" i="69"/>
  <c r="F191" i="69" s="1"/>
  <c r="AD408" i="53"/>
  <c r="C408" i="53"/>
  <c r="E408" i="53" s="1"/>
  <c r="D408" i="53"/>
  <c r="F408" i="53" s="1"/>
  <c r="V408" i="53"/>
  <c r="C539" i="53"/>
  <c r="E539" i="53" s="1"/>
  <c r="AD539" i="53"/>
  <c r="V539" i="53"/>
  <c r="D539" i="53"/>
  <c r="F539" i="53" s="1"/>
  <c r="C152" i="69"/>
  <c r="E152" i="69" s="1"/>
  <c r="D152" i="69"/>
  <c r="F152" i="69" s="1"/>
  <c r="AD552" i="53"/>
  <c r="C552" i="53"/>
  <c r="E552" i="53" s="1"/>
  <c r="D552" i="53"/>
  <c r="F552" i="53" s="1"/>
  <c r="V552" i="53"/>
  <c r="C454" i="53"/>
  <c r="E454" i="53" s="1"/>
  <c r="D454" i="53"/>
  <c r="F454" i="53" s="1"/>
  <c r="AD454" i="53"/>
  <c r="V454" i="53"/>
  <c r="C151" i="75"/>
  <c r="E151" i="75" s="1"/>
  <c r="D151" i="75"/>
  <c r="F151" i="75" s="1"/>
  <c r="C147" i="53"/>
  <c r="E147" i="53" s="1"/>
  <c r="D147" i="53"/>
  <c r="F147" i="53" s="1"/>
  <c r="C88" i="69"/>
  <c r="E88" i="69" s="1"/>
  <c r="AD88" i="69"/>
  <c r="V88" i="69"/>
  <c r="D88" i="69"/>
  <c r="F88" i="69" s="1"/>
  <c r="C79" i="75"/>
  <c r="E79" i="75" s="1"/>
  <c r="D79" i="75"/>
  <c r="F79" i="75" s="1"/>
  <c r="AD79" i="75"/>
  <c r="V79" i="75"/>
  <c r="D145" i="53"/>
  <c r="F145" i="53" s="1"/>
  <c r="C145" i="53"/>
  <c r="E145" i="53" s="1"/>
  <c r="AD406" i="53"/>
  <c r="V406" i="53"/>
  <c r="D406" i="53"/>
  <c r="F406" i="53" s="1"/>
  <c r="C406" i="53"/>
  <c r="E406" i="53" s="1"/>
  <c r="AD236" i="53"/>
  <c r="D236" i="53"/>
  <c r="F236" i="53" s="1"/>
  <c r="V236" i="53"/>
  <c r="C236" i="53"/>
  <c r="E236" i="53" s="1"/>
  <c r="W435" i="53"/>
  <c r="J379" i="53"/>
  <c r="L367" i="53"/>
  <c r="J46" i="53"/>
  <c r="J523" i="53"/>
  <c r="C128" i="98"/>
  <c r="E128" i="98" s="1"/>
  <c r="D128" i="98"/>
  <c r="F128" i="98" s="1"/>
  <c r="V128" i="98"/>
  <c r="AD128" i="98"/>
  <c r="C133" i="104"/>
  <c r="E133" i="104" s="1"/>
  <c r="D133" i="104"/>
  <c r="F133" i="104" s="1"/>
  <c r="AD133" i="104"/>
  <c r="C259" i="69"/>
  <c r="E259" i="69" s="1"/>
  <c r="D259" i="69"/>
  <c r="F259" i="69" s="1"/>
  <c r="AD259" i="69"/>
  <c r="V259" i="69"/>
  <c r="J309" i="53"/>
  <c r="J79" i="69"/>
  <c r="L220" i="69"/>
  <c r="J248" i="53"/>
  <c r="L362" i="53"/>
  <c r="C563" i="53"/>
  <c r="E563" i="53" s="1"/>
  <c r="AD563" i="53"/>
  <c r="V563" i="53"/>
  <c r="D563" i="53"/>
  <c r="F563" i="53" s="1"/>
  <c r="V168" i="53"/>
  <c r="C168" i="53"/>
  <c r="E168" i="53" s="1"/>
  <c r="D168" i="53"/>
  <c r="F168" i="53" s="1"/>
  <c r="AD168" i="53"/>
  <c r="V86" i="69"/>
  <c r="C86" i="69"/>
  <c r="E86" i="69" s="1"/>
  <c r="D86" i="69"/>
  <c r="F86" i="69" s="1"/>
  <c r="AD86" i="69"/>
  <c r="J486" i="53"/>
  <c r="C167" i="75"/>
  <c r="E167" i="75" s="1"/>
  <c r="AD167" i="75"/>
  <c r="V167" i="75"/>
  <c r="D167" i="75"/>
  <c r="F167" i="75" s="1"/>
  <c r="D48" i="69"/>
  <c r="F48" i="69" s="1"/>
  <c r="V48" i="69"/>
  <c r="AD48" i="69"/>
  <c r="C48" i="69"/>
  <c r="E48" i="69" s="1"/>
  <c r="D46" i="75"/>
  <c r="F46" i="75" s="1"/>
  <c r="C46" i="75"/>
  <c r="E46" i="75" s="1"/>
  <c r="V260" i="75"/>
  <c r="AD260" i="75"/>
  <c r="C260" i="75"/>
  <c r="E260" i="75" s="1"/>
  <c r="D260" i="75"/>
  <c r="F260" i="75" s="1"/>
  <c r="AD85" i="69"/>
  <c r="C85" i="69"/>
  <c r="E85" i="69" s="1"/>
  <c r="D85" i="69"/>
  <c r="F85" i="69" s="1"/>
  <c r="V85" i="69"/>
  <c r="V383" i="53"/>
  <c r="AD383" i="53"/>
  <c r="D383" i="53"/>
  <c r="F383" i="53" s="1"/>
  <c r="C383" i="53"/>
  <c r="E383" i="53" s="1"/>
  <c r="V175" i="53"/>
  <c r="D175" i="53"/>
  <c r="F175" i="53" s="1"/>
  <c r="C175" i="53"/>
  <c r="E175" i="53" s="1"/>
  <c r="AD175" i="53"/>
  <c r="W142" i="53"/>
  <c r="W430" i="53"/>
  <c r="V87" i="69"/>
  <c r="AD87" i="69"/>
  <c r="D87" i="69"/>
  <c r="F87" i="69" s="1"/>
  <c r="C87" i="69"/>
  <c r="E87" i="69" s="1"/>
  <c r="D153" i="69"/>
  <c r="F153" i="69" s="1"/>
  <c r="C153" i="69"/>
  <c r="E153" i="69" s="1"/>
  <c r="AD405" i="53"/>
  <c r="V405" i="53"/>
  <c r="D405" i="53"/>
  <c r="F405" i="53" s="1"/>
  <c r="C405" i="53"/>
  <c r="E405" i="53" s="1"/>
  <c r="J180" i="53"/>
  <c r="D43" i="69"/>
  <c r="F43" i="69" s="1"/>
  <c r="C43" i="69"/>
  <c r="E43" i="69" s="1"/>
  <c r="C224" i="75"/>
  <c r="E224" i="75" s="1"/>
  <c r="D224" i="75"/>
  <c r="F224" i="75" s="1"/>
  <c r="AD173" i="53"/>
  <c r="C173" i="53"/>
  <c r="E173" i="53" s="1"/>
  <c r="V173" i="53"/>
  <c r="D173" i="53"/>
  <c r="F173" i="53" s="1"/>
  <c r="C198" i="75"/>
  <c r="E198" i="75" s="1"/>
  <c r="AD198" i="75"/>
  <c r="V198" i="75"/>
  <c r="D198" i="75"/>
  <c r="F198" i="75" s="1"/>
  <c r="AD77" i="69"/>
  <c r="D77" i="69"/>
  <c r="F77" i="69" s="1"/>
  <c r="C77" i="69"/>
  <c r="E77" i="69" s="1"/>
  <c r="V77" i="69"/>
  <c r="D161" i="75"/>
  <c r="F161" i="75" s="1"/>
  <c r="C161" i="75"/>
  <c r="E161" i="75" s="1"/>
  <c r="V256" i="75"/>
  <c r="C256" i="75"/>
  <c r="E256" i="75" s="1"/>
  <c r="D256" i="75"/>
  <c r="F256" i="75" s="1"/>
  <c r="AD256" i="75"/>
  <c r="C215" i="53"/>
  <c r="E215" i="53" s="1"/>
  <c r="D215" i="53"/>
  <c r="F215" i="53" s="1"/>
  <c r="V229" i="53"/>
  <c r="D229" i="53"/>
  <c r="F229" i="53" s="1"/>
  <c r="AD229" i="53"/>
  <c r="C229" i="53"/>
  <c r="E229" i="53" s="1"/>
  <c r="V176" i="75"/>
  <c r="AD176" i="75"/>
  <c r="C176" i="75"/>
  <c r="E176" i="75" s="1"/>
  <c r="D176" i="75"/>
  <c r="F176" i="75" s="1"/>
  <c r="AD309" i="53"/>
  <c r="C309" i="53"/>
  <c r="E309" i="53" s="1"/>
  <c r="V309" i="53"/>
  <c r="D309" i="53"/>
  <c r="F309" i="53" s="1"/>
  <c r="AD378" i="53"/>
  <c r="V378" i="53"/>
  <c r="C378" i="53"/>
  <c r="E378" i="53" s="1"/>
  <c r="D378" i="53"/>
  <c r="F378" i="53" s="1"/>
  <c r="V201" i="75"/>
  <c r="AD201" i="75"/>
  <c r="D201" i="75"/>
  <c r="F201" i="75" s="1"/>
  <c r="C201" i="75"/>
  <c r="E201" i="75" s="1"/>
  <c r="V88" i="53"/>
  <c r="AD88" i="53"/>
  <c r="D88" i="53"/>
  <c r="F88" i="53" s="1"/>
  <c r="C88" i="53"/>
  <c r="E88" i="53" s="1"/>
  <c r="AD252" i="69"/>
  <c r="C252" i="69"/>
  <c r="E252" i="69" s="1"/>
  <c r="V252" i="69"/>
  <c r="D252" i="69"/>
  <c r="F252" i="69" s="1"/>
  <c r="D451" i="53"/>
  <c r="F451" i="53" s="1"/>
  <c r="V451" i="53"/>
  <c r="C451" i="53"/>
  <c r="E451" i="53" s="1"/>
  <c r="AD451" i="53"/>
  <c r="D297" i="69"/>
  <c r="F297" i="69" s="1"/>
  <c r="C297" i="69"/>
  <c r="E297" i="69" s="1"/>
  <c r="V107" i="104"/>
  <c r="AD107" i="104"/>
  <c r="D107" i="104"/>
  <c r="F107" i="104" s="1"/>
  <c r="C107" i="104"/>
  <c r="E107" i="104" s="1"/>
  <c r="V242" i="69"/>
  <c r="D242" i="69"/>
  <c r="F242" i="69" s="1"/>
  <c r="C242" i="69"/>
  <c r="E242" i="69" s="1"/>
  <c r="AD242" i="69"/>
  <c r="AD228" i="53"/>
  <c r="D228" i="53"/>
  <c r="F228" i="53" s="1"/>
  <c r="C228" i="53"/>
  <c r="E228" i="53" s="1"/>
  <c r="V228" i="53"/>
  <c r="L430" i="53"/>
  <c r="J472" i="53"/>
  <c r="D222" i="75"/>
  <c r="F222" i="75" s="1"/>
  <c r="C222" i="75"/>
  <c r="E222" i="75" s="1"/>
  <c r="C36" i="69"/>
  <c r="E36" i="69" s="1"/>
  <c r="D36" i="69"/>
  <c r="F36" i="69" s="1"/>
  <c r="W292" i="53"/>
  <c r="J483" i="53"/>
  <c r="J473" i="53"/>
  <c r="L433" i="53"/>
  <c r="J233" i="53"/>
  <c r="V39" i="98"/>
  <c r="C39" i="98"/>
  <c r="E39" i="98" s="1"/>
  <c r="D39" i="98"/>
  <c r="F39" i="98" s="1"/>
  <c r="AD39" i="98"/>
  <c r="C220" i="75"/>
  <c r="E220" i="75" s="1"/>
  <c r="D220" i="75"/>
  <c r="F220" i="75" s="1"/>
  <c r="D242" i="53"/>
  <c r="F242" i="53" s="1"/>
  <c r="V242" i="53"/>
  <c r="C242" i="53"/>
  <c r="E242" i="53" s="1"/>
  <c r="AD242" i="53"/>
  <c r="C55" i="53"/>
  <c r="E55" i="53" s="1"/>
  <c r="V55" i="53"/>
  <c r="AD55" i="53"/>
  <c r="D55" i="53"/>
  <c r="F55" i="53" s="1"/>
  <c r="J66" i="53"/>
  <c r="J77" i="53"/>
  <c r="J181" i="53"/>
  <c r="L508" i="53"/>
  <c r="J244" i="69"/>
  <c r="J174" i="53"/>
  <c r="V100" i="98"/>
  <c r="AD100" i="98"/>
  <c r="D100" i="98"/>
  <c r="F100" i="98" s="1"/>
  <c r="C100" i="98"/>
  <c r="E100" i="98" s="1"/>
  <c r="V318" i="69"/>
  <c r="AD318" i="69"/>
  <c r="D318" i="69"/>
  <c r="F318" i="69" s="1"/>
  <c r="C318" i="69"/>
  <c r="E318" i="69" s="1"/>
  <c r="J323" i="53"/>
  <c r="V232" i="69"/>
  <c r="D232" i="69"/>
  <c r="F232" i="69" s="1"/>
  <c r="AD232" i="69"/>
  <c r="C232" i="69"/>
  <c r="E232" i="69" s="1"/>
  <c r="V50" i="53"/>
  <c r="AD50" i="53"/>
  <c r="D50" i="53"/>
  <c r="F50" i="53" s="1"/>
  <c r="C50" i="53"/>
  <c r="E50" i="53" s="1"/>
  <c r="D50" i="75"/>
  <c r="F50" i="75" s="1"/>
  <c r="C50" i="75"/>
  <c r="E50" i="75" s="1"/>
  <c r="V174" i="53"/>
  <c r="AD174" i="53"/>
  <c r="C174" i="53"/>
  <c r="E174" i="53" s="1"/>
  <c r="D174" i="53"/>
  <c r="F174" i="53" s="1"/>
  <c r="D149" i="53"/>
  <c r="F149" i="53" s="1"/>
  <c r="C149" i="53"/>
  <c r="E149" i="53" s="1"/>
  <c r="C30" i="69"/>
  <c r="E30" i="69" s="1"/>
  <c r="D30" i="69"/>
  <c r="F30" i="69" s="1"/>
  <c r="AD184" i="69"/>
  <c r="V184" i="69"/>
  <c r="D184" i="69"/>
  <c r="F184" i="69" s="1"/>
  <c r="C184" i="69"/>
  <c r="E184" i="69" s="1"/>
  <c r="D531" i="53"/>
  <c r="F531" i="53" s="1"/>
  <c r="AD531" i="53"/>
  <c r="V531" i="53"/>
  <c r="C531" i="53"/>
  <c r="E531" i="53" s="1"/>
  <c r="AD466" i="53"/>
  <c r="D466" i="53"/>
  <c r="F466" i="53" s="1"/>
  <c r="V466" i="53"/>
  <c r="C466" i="53"/>
  <c r="E466" i="53" s="1"/>
  <c r="J418" i="53"/>
  <c r="V198" i="69"/>
  <c r="AD198" i="69"/>
  <c r="C198" i="69"/>
  <c r="E198" i="69" s="1"/>
  <c r="D198" i="69"/>
  <c r="F198" i="69" s="1"/>
  <c r="D34" i="53"/>
  <c r="F34" i="53" s="1"/>
  <c r="C34" i="53"/>
  <c r="E34" i="53" s="1"/>
  <c r="C56" i="53"/>
  <c r="E56" i="53" s="1"/>
  <c r="D56" i="53"/>
  <c r="F56" i="53" s="1"/>
  <c r="AD56" i="53"/>
  <c r="V56" i="53"/>
  <c r="AD94" i="98"/>
  <c r="C94" i="98"/>
  <c r="E94" i="98" s="1"/>
  <c r="D94" i="98"/>
  <c r="F94" i="98" s="1"/>
  <c r="D258" i="53"/>
  <c r="F258" i="53" s="1"/>
  <c r="V258" i="53"/>
  <c r="C258" i="53"/>
  <c r="E258" i="53" s="1"/>
  <c r="AD258" i="53"/>
  <c r="AD197" i="53"/>
  <c r="C197" i="53"/>
  <c r="E197" i="53" s="1"/>
  <c r="V197" i="53"/>
  <c r="D197" i="53"/>
  <c r="F197" i="53" s="1"/>
  <c r="V547" i="53"/>
  <c r="C547" i="53"/>
  <c r="E547" i="53" s="1"/>
  <c r="D547" i="53"/>
  <c r="F547" i="53" s="1"/>
  <c r="AD547" i="53"/>
  <c r="C330" i="69"/>
  <c r="E330" i="69" s="1"/>
  <c r="AD330" i="69"/>
  <c r="V330" i="69"/>
  <c r="D330" i="69"/>
  <c r="F330" i="69" s="1"/>
  <c r="V249" i="75"/>
  <c r="AD249" i="75"/>
  <c r="D249" i="75"/>
  <c r="F249" i="75" s="1"/>
  <c r="C249" i="75"/>
  <c r="E249" i="75" s="1"/>
  <c r="C338" i="69"/>
  <c r="E338" i="69" s="1"/>
  <c r="D338" i="69"/>
  <c r="F338" i="69" s="1"/>
  <c r="V338" i="69"/>
  <c r="AD338" i="69"/>
  <c r="C145" i="98"/>
  <c r="E145" i="98" s="1"/>
  <c r="D145" i="98"/>
  <c r="F145" i="98" s="1"/>
  <c r="C181" i="53"/>
  <c r="E181" i="53" s="1"/>
  <c r="V181" i="53"/>
  <c r="D181" i="53"/>
  <c r="F181" i="53" s="1"/>
  <c r="AD181" i="53"/>
  <c r="V64" i="75"/>
  <c r="AD64" i="75"/>
  <c r="D64" i="75"/>
  <c r="F64" i="75" s="1"/>
  <c r="C64" i="75"/>
  <c r="E64" i="75" s="1"/>
  <c r="C247" i="75"/>
  <c r="E247" i="75" s="1"/>
  <c r="V247" i="75"/>
  <c r="D247" i="75"/>
  <c r="F247" i="75" s="1"/>
  <c r="AD247" i="75"/>
  <c r="V40" i="53"/>
  <c r="C40" i="53"/>
  <c r="E40" i="53" s="1"/>
  <c r="AD40" i="53"/>
  <c r="D40" i="53"/>
  <c r="F40" i="53" s="1"/>
  <c r="C160" i="53"/>
  <c r="E160" i="53" s="1"/>
  <c r="AD160" i="53"/>
  <c r="V160" i="53"/>
  <c r="D160" i="53"/>
  <c r="F160" i="53" s="1"/>
  <c r="AD266" i="75"/>
  <c r="D266" i="75"/>
  <c r="F266" i="75" s="1"/>
  <c r="V266" i="75"/>
  <c r="C266" i="75"/>
  <c r="E266" i="75" s="1"/>
  <c r="D65" i="69"/>
  <c r="F65" i="69" s="1"/>
  <c r="V65" i="69"/>
  <c r="C65" i="69"/>
  <c r="E65" i="69" s="1"/>
  <c r="AD65" i="69"/>
  <c r="D269" i="69"/>
  <c r="F269" i="69" s="1"/>
  <c r="AD269" i="69"/>
  <c r="V269" i="69"/>
  <c r="C269" i="69"/>
  <c r="E269" i="69" s="1"/>
  <c r="D306" i="69"/>
  <c r="F306" i="69" s="1"/>
  <c r="V306" i="69"/>
  <c r="C306" i="69"/>
  <c r="E306" i="69" s="1"/>
  <c r="AD306" i="69"/>
  <c r="D275" i="75"/>
  <c r="F275" i="75" s="1"/>
  <c r="V275" i="75"/>
  <c r="AD275" i="75"/>
  <c r="C275" i="75"/>
  <c r="E275" i="75" s="1"/>
  <c r="C538" i="53"/>
  <c r="E538" i="53" s="1"/>
  <c r="V538" i="53"/>
  <c r="D538" i="53"/>
  <c r="F538" i="53" s="1"/>
  <c r="AD538" i="53"/>
  <c r="D48" i="53"/>
  <c r="F48" i="53" s="1"/>
  <c r="V48" i="53"/>
  <c r="AD48" i="53"/>
  <c r="C48" i="53"/>
  <c r="E48" i="53" s="1"/>
  <c r="D409" i="53"/>
  <c r="F409" i="53" s="1"/>
  <c r="C409" i="53"/>
  <c r="E409" i="53" s="1"/>
  <c r="AD409" i="53"/>
  <c r="V409" i="53"/>
  <c r="D199" i="69"/>
  <c r="F199" i="69" s="1"/>
  <c r="C199" i="69"/>
  <c r="E199" i="69" s="1"/>
  <c r="AD199" i="69"/>
  <c r="V199" i="69"/>
  <c r="J249" i="53"/>
  <c r="AD267" i="69"/>
  <c r="C267" i="69"/>
  <c r="E267" i="69" s="1"/>
  <c r="V267" i="69"/>
  <c r="D267" i="69"/>
  <c r="F267" i="69" s="1"/>
  <c r="AD330" i="53"/>
  <c r="V330" i="53"/>
  <c r="C330" i="53"/>
  <c r="E330" i="53" s="1"/>
  <c r="D330" i="53"/>
  <c r="F330" i="53" s="1"/>
  <c r="AD240" i="75"/>
  <c r="D240" i="75"/>
  <c r="F240" i="75" s="1"/>
  <c r="V240" i="75"/>
  <c r="C240" i="75"/>
  <c r="E240" i="75" s="1"/>
  <c r="AD553" i="53"/>
  <c r="D553" i="53"/>
  <c r="F553" i="53" s="1"/>
  <c r="V553" i="53"/>
  <c r="C553" i="53"/>
  <c r="E553" i="53" s="1"/>
  <c r="D190" i="75"/>
  <c r="F190" i="75" s="1"/>
  <c r="C190" i="75"/>
  <c r="E190" i="75" s="1"/>
  <c r="AD190" i="75"/>
  <c r="V190" i="75"/>
  <c r="V255" i="53"/>
  <c r="AD255" i="53"/>
  <c r="C255" i="53"/>
  <c r="E255" i="53" s="1"/>
  <c r="D255" i="53"/>
  <c r="F255" i="53" s="1"/>
  <c r="D158" i="98"/>
  <c r="F158" i="98" s="1"/>
  <c r="C158" i="98"/>
  <c r="E158" i="98" s="1"/>
  <c r="V158" i="98"/>
  <c r="AD158" i="98"/>
  <c r="D80" i="104"/>
  <c r="F80" i="104" s="1"/>
  <c r="C80" i="104"/>
  <c r="E80" i="104" s="1"/>
  <c r="AD257" i="75"/>
  <c r="D257" i="75"/>
  <c r="F257" i="75" s="1"/>
  <c r="C257" i="75"/>
  <c r="E257" i="75" s="1"/>
  <c r="V257" i="75"/>
  <c r="AD172" i="53"/>
  <c r="C172" i="53"/>
  <c r="E172" i="53" s="1"/>
  <c r="V172" i="53"/>
  <c r="D172" i="53"/>
  <c r="F172" i="53" s="1"/>
  <c r="J561" i="53"/>
  <c r="J51" i="53"/>
  <c r="C228" i="75"/>
  <c r="E228" i="75" s="1"/>
  <c r="D228" i="75"/>
  <c r="F228" i="75" s="1"/>
  <c r="D142" i="75"/>
  <c r="F142" i="75" s="1"/>
  <c r="C142" i="75"/>
  <c r="E142" i="75" s="1"/>
  <c r="J42" i="98"/>
  <c r="L222" i="69"/>
  <c r="J71" i="75"/>
  <c r="J67" i="75"/>
  <c r="J262" i="53"/>
  <c r="L223" i="53"/>
  <c r="W144" i="53"/>
  <c r="D399" i="53"/>
  <c r="F399" i="53" s="1"/>
  <c r="AD399" i="53"/>
  <c r="V399" i="53"/>
  <c r="C399" i="53"/>
  <c r="E399" i="53" s="1"/>
  <c r="C342" i="69"/>
  <c r="E342" i="69" s="1"/>
  <c r="D342" i="69"/>
  <c r="F342" i="69" s="1"/>
  <c r="AD342" i="69"/>
  <c r="V342" i="69"/>
  <c r="D289" i="69"/>
  <c r="F289" i="69" s="1"/>
  <c r="C289" i="69"/>
  <c r="E289" i="69" s="1"/>
  <c r="C301" i="53"/>
  <c r="E301" i="53" s="1"/>
  <c r="AD301" i="53"/>
  <c r="D301" i="53"/>
  <c r="F301" i="53" s="1"/>
  <c r="V301" i="53"/>
  <c r="C323" i="69"/>
  <c r="E323" i="69" s="1"/>
  <c r="V323" i="69"/>
  <c r="D323" i="69"/>
  <c r="F323" i="69" s="1"/>
  <c r="AD323" i="69"/>
  <c r="V297" i="53"/>
  <c r="D297" i="53"/>
  <c r="F297" i="53" s="1"/>
  <c r="C297" i="53"/>
  <c r="E297" i="53" s="1"/>
  <c r="AD297" i="53"/>
  <c r="C227" i="75"/>
  <c r="E227" i="75" s="1"/>
  <c r="D227" i="75"/>
  <c r="F227" i="75" s="1"/>
  <c r="J521" i="53"/>
  <c r="C42" i="75"/>
  <c r="E42" i="75" s="1"/>
  <c r="D42" i="75"/>
  <c r="F42" i="75" s="1"/>
  <c r="C319" i="69"/>
  <c r="E319" i="69" s="1"/>
  <c r="AD319" i="69"/>
  <c r="D319" i="69"/>
  <c r="F319" i="69" s="1"/>
  <c r="V319" i="69"/>
  <c r="C262" i="69"/>
  <c r="E262" i="69" s="1"/>
  <c r="V262" i="69"/>
  <c r="AD262" i="69"/>
  <c r="D262" i="69"/>
  <c r="F262" i="69" s="1"/>
  <c r="C145" i="104"/>
  <c r="E145" i="104" s="1"/>
  <c r="V145" i="104"/>
  <c r="D145" i="104"/>
  <c r="F145" i="104" s="1"/>
  <c r="AD145" i="104"/>
  <c r="D165" i="75"/>
  <c r="F165" i="75" s="1"/>
  <c r="C165" i="75"/>
  <c r="E165" i="75" s="1"/>
  <c r="AD331" i="53"/>
  <c r="D331" i="53"/>
  <c r="F331" i="53" s="1"/>
  <c r="C331" i="53"/>
  <c r="E331" i="53" s="1"/>
  <c r="V331" i="53"/>
  <c r="D146" i="69"/>
  <c r="F146" i="69" s="1"/>
  <c r="C146" i="69"/>
  <c r="E146" i="69" s="1"/>
  <c r="AD82" i="53"/>
  <c r="D82" i="53"/>
  <c r="F82" i="53" s="1"/>
  <c r="V82" i="53"/>
  <c r="C82" i="53"/>
  <c r="E82" i="53" s="1"/>
  <c r="C258" i="69"/>
  <c r="E258" i="69" s="1"/>
  <c r="V258" i="69"/>
  <c r="AD258" i="69"/>
  <c r="D258" i="69"/>
  <c r="F258" i="69" s="1"/>
  <c r="C147" i="75"/>
  <c r="E147" i="75" s="1"/>
  <c r="D147" i="75"/>
  <c r="F147" i="75" s="1"/>
  <c r="C66" i="75"/>
  <c r="E66" i="75" s="1"/>
  <c r="V66" i="75"/>
  <c r="AD66" i="75"/>
  <c r="D66" i="75"/>
  <c r="F66" i="75" s="1"/>
  <c r="C59" i="75"/>
  <c r="E59" i="75" s="1"/>
  <c r="D59" i="75"/>
  <c r="F59" i="75" s="1"/>
  <c r="AD59" i="75"/>
  <c r="V59" i="75"/>
  <c r="AD264" i="53"/>
  <c r="V264" i="53"/>
  <c r="C264" i="53"/>
  <c r="E264" i="53" s="1"/>
  <c r="D264" i="53"/>
  <c r="F264" i="53" s="1"/>
  <c r="AD558" i="53"/>
  <c r="V558" i="53"/>
  <c r="C558" i="53"/>
  <c r="E558" i="53" s="1"/>
  <c r="D558" i="53"/>
  <c r="F558" i="53" s="1"/>
  <c r="C376" i="53"/>
  <c r="E376" i="53" s="1"/>
  <c r="D376" i="53"/>
  <c r="F376" i="53" s="1"/>
  <c r="AD376" i="53"/>
  <c r="V376" i="53"/>
  <c r="AD44" i="53"/>
  <c r="C44" i="53"/>
  <c r="E44" i="53" s="1"/>
  <c r="V44" i="53"/>
  <c r="D44" i="53"/>
  <c r="F44" i="53" s="1"/>
  <c r="V192" i="69"/>
  <c r="D192" i="69"/>
  <c r="F192" i="69" s="1"/>
  <c r="AD192" i="69"/>
  <c r="C192" i="69"/>
  <c r="E192" i="69" s="1"/>
  <c r="C481" i="53"/>
  <c r="E481" i="53" s="1"/>
  <c r="V481" i="53"/>
  <c r="D481" i="53"/>
  <c r="F481" i="53" s="1"/>
  <c r="AD481" i="53"/>
  <c r="C489" i="53"/>
  <c r="E489" i="53" s="1"/>
  <c r="D489" i="53"/>
  <c r="F489" i="53" s="1"/>
  <c r="V489" i="53"/>
  <c r="AD489" i="53"/>
  <c r="C434" i="53"/>
  <c r="E434" i="53" s="1"/>
  <c r="D434" i="53"/>
  <c r="F434" i="53" s="1"/>
  <c r="W217" i="53"/>
  <c r="L364" i="53"/>
  <c r="J237" i="53"/>
  <c r="J411" i="53"/>
  <c r="J232" i="53"/>
  <c r="J245" i="53"/>
  <c r="L151" i="53"/>
  <c r="W429" i="53"/>
  <c r="V47" i="69"/>
  <c r="D47" i="69"/>
  <c r="F47" i="69" s="1"/>
  <c r="AD47" i="69"/>
  <c r="C47" i="69"/>
  <c r="E47" i="69" s="1"/>
  <c r="C295" i="69"/>
  <c r="E295" i="69" s="1"/>
  <c r="D295" i="69"/>
  <c r="F295" i="69" s="1"/>
  <c r="V226" i="53"/>
  <c r="D226" i="53"/>
  <c r="F226" i="53" s="1"/>
  <c r="C226" i="53"/>
  <c r="E226" i="53" s="1"/>
  <c r="AD226" i="53"/>
  <c r="D253" i="75"/>
  <c r="F253" i="75" s="1"/>
  <c r="AD253" i="75"/>
  <c r="V253" i="75"/>
  <c r="C253" i="75"/>
  <c r="E253" i="75" s="1"/>
  <c r="V340" i="69"/>
  <c r="AD340" i="69"/>
  <c r="C340" i="69"/>
  <c r="E340" i="69" s="1"/>
  <c r="D340" i="69"/>
  <c r="F340" i="69" s="1"/>
  <c r="L358" i="53"/>
  <c r="W438" i="53"/>
  <c r="J87" i="75"/>
  <c r="J332" i="53"/>
  <c r="J266" i="53"/>
  <c r="J549" i="53"/>
  <c r="C71" i="69"/>
  <c r="E71" i="69" s="1"/>
  <c r="AD71" i="69"/>
  <c r="D71" i="69"/>
  <c r="F71" i="69" s="1"/>
  <c r="V71" i="69"/>
  <c r="D438" i="53"/>
  <c r="F438" i="53" s="1"/>
  <c r="C438" i="53"/>
  <c r="E438" i="53" s="1"/>
  <c r="AD58" i="53"/>
  <c r="D58" i="53"/>
  <c r="F58" i="53" s="1"/>
  <c r="C58" i="53"/>
  <c r="E58" i="53" s="1"/>
  <c r="V58" i="53"/>
  <c r="AD157" i="53"/>
  <c r="V157" i="53"/>
  <c r="D157" i="53"/>
  <c r="F157" i="53" s="1"/>
  <c r="C157" i="53"/>
  <c r="E157" i="53" s="1"/>
  <c r="D53" i="75"/>
  <c r="F53" i="75" s="1"/>
  <c r="C53" i="75"/>
  <c r="E53" i="75" s="1"/>
  <c r="AD53" i="75"/>
  <c r="V53" i="75"/>
  <c r="AD467" i="53"/>
  <c r="V467" i="53"/>
  <c r="D467" i="53"/>
  <c r="F467" i="53" s="1"/>
  <c r="C467" i="53"/>
  <c r="E467" i="53" s="1"/>
  <c r="C154" i="75"/>
  <c r="E154" i="75" s="1"/>
  <c r="D154" i="75"/>
  <c r="F154" i="75" s="1"/>
  <c r="V490" i="53"/>
  <c r="C490" i="53"/>
  <c r="E490" i="53" s="1"/>
  <c r="D490" i="53"/>
  <c r="F490" i="53" s="1"/>
  <c r="AD490" i="53"/>
  <c r="AD201" i="53"/>
  <c r="C201" i="53"/>
  <c r="E201" i="53" s="1"/>
  <c r="D201" i="53"/>
  <c r="F201" i="53" s="1"/>
  <c r="V201" i="53"/>
  <c r="J419" i="53"/>
  <c r="L32" i="53"/>
  <c r="AD119" i="98"/>
  <c r="D119" i="98"/>
  <c r="F119" i="98" s="1"/>
  <c r="C119" i="98"/>
  <c r="E119" i="98" s="1"/>
  <c r="D37" i="69"/>
  <c r="F37" i="69" s="1"/>
  <c r="C37" i="69"/>
  <c r="E37" i="69" s="1"/>
  <c r="C42" i="69"/>
  <c r="E42" i="69" s="1"/>
  <c r="D42" i="69"/>
  <c r="F42" i="69" s="1"/>
  <c r="J247" i="53"/>
  <c r="C269" i="53"/>
  <c r="E269" i="53" s="1"/>
  <c r="AD269" i="53"/>
  <c r="V269" i="53"/>
  <c r="D269" i="53"/>
  <c r="F269" i="53" s="1"/>
  <c r="D219" i="53"/>
  <c r="F219" i="53" s="1"/>
  <c r="C219" i="53"/>
  <c r="E219" i="53" s="1"/>
  <c r="AD346" i="69"/>
  <c r="V346" i="69"/>
  <c r="C346" i="69"/>
  <c r="E346" i="69" s="1"/>
  <c r="D346" i="69"/>
  <c r="F346" i="69" s="1"/>
  <c r="AD251" i="69"/>
  <c r="D251" i="69"/>
  <c r="F251" i="69" s="1"/>
  <c r="V251" i="69"/>
  <c r="C251" i="69"/>
  <c r="E251" i="69" s="1"/>
  <c r="D148" i="69"/>
  <c r="F148" i="69" s="1"/>
  <c r="C148" i="69"/>
  <c r="E148" i="69" s="1"/>
  <c r="V30" i="104"/>
  <c r="D30" i="104"/>
  <c r="F30" i="104" s="1"/>
  <c r="C30" i="104"/>
  <c r="E30" i="104" s="1"/>
  <c r="AD30" i="104"/>
  <c r="V321" i="69"/>
  <c r="C321" i="69"/>
  <c r="E321" i="69" s="1"/>
  <c r="AD321" i="69"/>
  <c r="D321" i="69"/>
  <c r="F321" i="69" s="1"/>
  <c r="AD463" i="53"/>
  <c r="C463" i="53"/>
  <c r="E463" i="53" s="1"/>
  <c r="D463" i="53"/>
  <c r="F463" i="53" s="1"/>
  <c r="V463" i="53"/>
  <c r="AD339" i="69"/>
  <c r="V339" i="69"/>
  <c r="C339" i="69"/>
  <c r="E339" i="69" s="1"/>
  <c r="D339" i="69"/>
  <c r="F339" i="69" s="1"/>
  <c r="D231" i="75"/>
  <c r="F231" i="75" s="1"/>
  <c r="C231" i="75"/>
  <c r="E231" i="75" s="1"/>
  <c r="V202" i="75"/>
  <c r="D202" i="75"/>
  <c r="F202" i="75" s="1"/>
  <c r="AD202" i="75"/>
  <c r="C202" i="75"/>
  <c r="E202" i="75" s="1"/>
  <c r="V302" i="69"/>
  <c r="C302" i="69"/>
  <c r="E302" i="69" s="1"/>
  <c r="AD302" i="69"/>
  <c r="D302" i="69"/>
  <c r="F302" i="69" s="1"/>
  <c r="D231" i="53"/>
  <c r="F231" i="53" s="1"/>
  <c r="AD231" i="53"/>
  <c r="V231" i="53"/>
  <c r="C231" i="53"/>
  <c r="E231" i="53" s="1"/>
  <c r="AD193" i="69"/>
  <c r="C193" i="69"/>
  <c r="E193" i="69" s="1"/>
  <c r="D193" i="69"/>
  <c r="F193" i="69" s="1"/>
  <c r="V193" i="69"/>
  <c r="V165" i="53"/>
  <c r="D165" i="53"/>
  <c r="F165" i="53" s="1"/>
  <c r="C165" i="53"/>
  <c r="E165" i="53" s="1"/>
  <c r="AD165" i="53"/>
  <c r="D75" i="53"/>
  <c r="F75" i="53" s="1"/>
  <c r="V75" i="53"/>
  <c r="AD75" i="53"/>
  <c r="C75" i="53"/>
  <c r="E75" i="53" s="1"/>
  <c r="D561" i="53"/>
  <c r="F561" i="53" s="1"/>
  <c r="C561" i="53"/>
  <c r="E561" i="53" s="1"/>
  <c r="V561" i="53"/>
  <c r="AD561" i="53"/>
  <c r="C528" i="53"/>
  <c r="E528" i="53" s="1"/>
  <c r="AD528" i="53"/>
  <c r="D528" i="53"/>
  <c r="F528" i="53" s="1"/>
  <c r="V528" i="53"/>
  <c r="C213" i="53"/>
  <c r="E213" i="53" s="1"/>
  <c r="D213" i="53"/>
  <c r="F213" i="53" s="1"/>
  <c r="C430" i="53"/>
  <c r="E430" i="53" s="1"/>
  <c r="D430" i="53"/>
  <c r="F430" i="53" s="1"/>
  <c r="C156" i="75"/>
  <c r="E156" i="75" s="1"/>
  <c r="D156" i="75"/>
  <c r="F156" i="75" s="1"/>
  <c r="C476" i="53"/>
  <c r="E476" i="53" s="1"/>
  <c r="AD476" i="53"/>
  <c r="D476" i="53"/>
  <c r="F476" i="53" s="1"/>
  <c r="V476" i="53"/>
  <c r="D264" i="75"/>
  <c r="F264" i="75" s="1"/>
  <c r="V264" i="75"/>
  <c r="AD264" i="75"/>
  <c r="C264" i="75"/>
  <c r="E264" i="75" s="1"/>
  <c r="D527" i="53"/>
  <c r="F527" i="53" s="1"/>
  <c r="C527" i="53"/>
  <c r="E527" i="53" s="1"/>
  <c r="AD527" i="53"/>
  <c r="V527" i="53"/>
  <c r="V440" i="53"/>
  <c r="C440" i="53"/>
  <c r="E440" i="53" s="1"/>
  <c r="D440" i="53"/>
  <c r="F440" i="53" s="1"/>
  <c r="AD440" i="53"/>
  <c r="C102" i="98"/>
  <c r="E102" i="98" s="1"/>
  <c r="D102" i="98"/>
  <c r="F102" i="98" s="1"/>
  <c r="V102" i="98"/>
  <c r="AD102" i="98"/>
  <c r="C78" i="69"/>
  <c r="E78" i="69" s="1"/>
  <c r="V78" i="69"/>
  <c r="D78" i="69"/>
  <c r="F78" i="69" s="1"/>
  <c r="AD78" i="69"/>
  <c r="L289" i="53"/>
  <c r="V520" i="53"/>
  <c r="D520" i="53"/>
  <c r="F520" i="53" s="1"/>
  <c r="C520" i="53"/>
  <c r="E520" i="53" s="1"/>
  <c r="AD520" i="53"/>
  <c r="C151" i="69"/>
  <c r="E151" i="69" s="1"/>
  <c r="D151" i="69"/>
  <c r="F151" i="69" s="1"/>
  <c r="D389" i="53"/>
  <c r="F389" i="53" s="1"/>
  <c r="V389" i="53"/>
  <c r="AD389" i="53"/>
  <c r="C389" i="53"/>
  <c r="E389" i="53" s="1"/>
  <c r="V369" i="53"/>
  <c r="C369" i="53"/>
  <c r="E369" i="53" s="1"/>
  <c r="D369" i="53"/>
  <c r="F369" i="53" s="1"/>
  <c r="AD369" i="53"/>
  <c r="L143" i="53"/>
  <c r="L221" i="53"/>
  <c r="L290" i="53"/>
  <c r="L148" i="53"/>
  <c r="W439" i="53"/>
  <c r="J488" i="53"/>
  <c r="AD99" i="98"/>
  <c r="D99" i="98"/>
  <c r="F99" i="98" s="1"/>
  <c r="C99" i="98"/>
  <c r="E99" i="98" s="1"/>
  <c r="V99" i="98"/>
  <c r="AD385" i="53"/>
  <c r="C385" i="53"/>
  <c r="E385" i="53" s="1"/>
  <c r="V385" i="53"/>
  <c r="D385" i="53"/>
  <c r="F385" i="53" s="1"/>
  <c r="C501" i="53"/>
  <c r="E501" i="53" s="1"/>
  <c r="D501" i="53"/>
  <c r="F501" i="53" s="1"/>
  <c r="D395" i="53"/>
  <c r="F395" i="53" s="1"/>
  <c r="C395" i="53"/>
  <c r="E395" i="53" s="1"/>
  <c r="V395" i="53"/>
  <c r="AD395" i="53"/>
  <c r="J371" i="53"/>
  <c r="J69" i="75"/>
  <c r="W363" i="53"/>
  <c r="J83" i="53"/>
  <c r="J307" i="53"/>
  <c r="AD192" i="75"/>
  <c r="C192" i="75"/>
  <c r="E192" i="75" s="1"/>
  <c r="D192" i="75"/>
  <c r="F192" i="75" s="1"/>
  <c r="V192" i="75"/>
  <c r="D175" i="69"/>
  <c r="F175" i="69" s="1"/>
  <c r="AD175" i="69"/>
  <c r="V175" i="69"/>
  <c r="C175" i="69"/>
  <c r="E175" i="69" s="1"/>
  <c r="AD154" i="98"/>
  <c r="V154" i="98"/>
  <c r="C154" i="98"/>
  <c r="E154" i="98" s="1"/>
  <c r="D154" i="98"/>
  <c r="F154" i="98" s="1"/>
  <c r="V34" i="98"/>
  <c r="D34" i="98"/>
  <c r="F34" i="98" s="1"/>
  <c r="C34" i="98"/>
  <c r="E34" i="98" s="1"/>
  <c r="AD34" i="98"/>
  <c r="V417" i="53"/>
  <c r="C417" i="53"/>
  <c r="E417" i="53" s="1"/>
  <c r="D417" i="53"/>
  <c r="F417" i="53" s="1"/>
  <c r="AD417" i="53"/>
  <c r="V178" i="53"/>
  <c r="C178" i="53"/>
  <c r="E178" i="53" s="1"/>
  <c r="D178" i="53"/>
  <c r="F178" i="53" s="1"/>
  <c r="AD178" i="53"/>
  <c r="V259" i="75"/>
  <c r="AD259" i="75"/>
  <c r="C259" i="75"/>
  <c r="E259" i="75" s="1"/>
  <c r="D259" i="75"/>
  <c r="F259" i="75" s="1"/>
  <c r="V200" i="69"/>
  <c r="D200" i="69"/>
  <c r="F200" i="69" s="1"/>
  <c r="AD200" i="69"/>
  <c r="C200" i="69"/>
  <c r="E200" i="69" s="1"/>
  <c r="C215" i="75"/>
  <c r="E215" i="75" s="1"/>
  <c r="D215" i="75"/>
  <c r="F215" i="75" s="1"/>
  <c r="AD81" i="75"/>
  <c r="D81" i="75"/>
  <c r="F81" i="75" s="1"/>
  <c r="C81" i="75"/>
  <c r="E81" i="75" s="1"/>
  <c r="V81" i="75"/>
  <c r="C364" i="53"/>
  <c r="E364" i="53" s="1"/>
  <c r="D364" i="53"/>
  <c r="F364" i="53" s="1"/>
  <c r="D295" i="53"/>
  <c r="F295" i="53" s="1"/>
  <c r="C295" i="53"/>
  <c r="E295" i="53" s="1"/>
  <c r="C436" i="53"/>
  <c r="E436" i="53" s="1"/>
  <c r="D436" i="53"/>
  <c r="F436" i="53" s="1"/>
  <c r="AD57" i="75"/>
  <c r="V57" i="75"/>
  <c r="C57" i="75"/>
  <c r="E57" i="75" s="1"/>
  <c r="D57" i="75"/>
  <c r="F57" i="75" s="1"/>
  <c r="C219" i="69"/>
  <c r="E219" i="69" s="1"/>
  <c r="D219" i="69"/>
  <c r="F219" i="69" s="1"/>
  <c r="D44" i="75"/>
  <c r="F44" i="75" s="1"/>
  <c r="C44" i="75"/>
  <c r="E44" i="75" s="1"/>
  <c r="AD84" i="53"/>
  <c r="C84" i="53"/>
  <c r="E84" i="53" s="1"/>
  <c r="D84" i="53"/>
  <c r="F84" i="53" s="1"/>
  <c r="V84" i="53"/>
  <c r="D157" i="75"/>
  <c r="F157" i="75" s="1"/>
  <c r="C157" i="75"/>
  <c r="E157" i="75" s="1"/>
  <c r="D337" i="69"/>
  <c r="F337" i="69" s="1"/>
  <c r="C337" i="69"/>
  <c r="E337" i="69" s="1"/>
  <c r="AD337" i="69"/>
  <c r="V337" i="69"/>
  <c r="D90" i="69"/>
  <c r="F90" i="69" s="1"/>
  <c r="V90" i="69"/>
  <c r="C90" i="69"/>
  <c r="E90" i="69" s="1"/>
  <c r="AD90" i="69"/>
  <c r="D432" i="53"/>
  <c r="F432" i="53" s="1"/>
  <c r="C432" i="53"/>
  <c r="E432" i="53" s="1"/>
  <c r="AD162" i="53"/>
  <c r="C162" i="53"/>
  <c r="E162" i="53" s="1"/>
  <c r="V162" i="53"/>
  <c r="D162" i="53"/>
  <c r="F162" i="53" s="1"/>
  <c r="AD248" i="75"/>
  <c r="D248" i="75"/>
  <c r="F248" i="75" s="1"/>
  <c r="C248" i="75"/>
  <c r="E248" i="75" s="1"/>
  <c r="V248" i="75"/>
  <c r="C220" i="69"/>
  <c r="E220" i="69" s="1"/>
  <c r="D220" i="69"/>
  <c r="F220" i="69" s="1"/>
  <c r="V250" i="75"/>
  <c r="D250" i="75"/>
  <c r="F250" i="75" s="1"/>
  <c r="AD250" i="75"/>
  <c r="C250" i="75"/>
  <c r="E250" i="75" s="1"/>
  <c r="C61" i="69"/>
  <c r="E61" i="69" s="1"/>
  <c r="D61" i="69"/>
  <c r="F61" i="69" s="1"/>
  <c r="AD61" i="69"/>
  <c r="V61" i="69"/>
  <c r="C328" i="53"/>
  <c r="E328" i="53" s="1"/>
  <c r="AD328" i="53"/>
  <c r="D328" i="53"/>
  <c r="F328" i="53" s="1"/>
  <c r="V328" i="53"/>
  <c r="AD479" i="53"/>
  <c r="C479" i="53"/>
  <c r="E479" i="53" s="1"/>
  <c r="D479" i="53"/>
  <c r="F479" i="53" s="1"/>
  <c r="V479" i="53"/>
  <c r="C46" i="53"/>
  <c r="E46" i="53" s="1"/>
  <c r="AD46" i="53"/>
  <c r="V46" i="53"/>
  <c r="D46" i="53"/>
  <c r="F46" i="53" s="1"/>
  <c r="D292" i="69"/>
  <c r="F292" i="69" s="1"/>
  <c r="C292" i="69"/>
  <c r="E292" i="69" s="1"/>
  <c r="C31" i="53"/>
  <c r="E31" i="53" s="1"/>
  <c r="D31" i="53"/>
  <c r="F31" i="53" s="1"/>
  <c r="D469" i="53"/>
  <c r="F469" i="53" s="1"/>
  <c r="V469" i="53"/>
  <c r="AD469" i="53"/>
  <c r="C469" i="53"/>
  <c r="E469" i="53" s="1"/>
  <c r="V232" i="53"/>
  <c r="AD232" i="53"/>
  <c r="D232" i="53"/>
  <c r="F232" i="53" s="1"/>
  <c r="C232" i="53"/>
  <c r="E232" i="53" s="1"/>
  <c r="D512" i="53"/>
  <c r="F512" i="53" s="1"/>
  <c r="V512" i="53"/>
  <c r="AD512" i="53"/>
  <c r="C512" i="53"/>
  <c r="E512" i="53" s="1"/>
  <c r="W30" i="53"/>
  <c r="J390" i="53"/>
  <c r="W360" i="53"/>
  <c r="D147" i="69"/>
  <c r="F147" i="69" s="1"/>
  <c r="C147" i="69"/>
  <c r="E147" i="69" s="1"/>
  <c r="D97" i="98"/>
  <c r="F97" i="98" s="1"/>
  <c r="C97" i="98"/>
  <c r="E97" i="98" s="1"/>
  <c r="AD97" i="98"/>
  <c r="V97" i="98"/>
  <c r="D263" i="75"/>
  <c r="F263" i="75" s="1"/>
  <c r="V263" i="75"/>
  <c r="C263" i="75"/>
  <c r="E263" i="75" s="1"/>
  <c r="AD263" i="75"/>
  <c r="D373" i="53"/>
  <c r="F373" i="53" s="1"/>
  <c r="C373" i="53"/>
  <c r="E373" i="53" s="1"/>
  <c r="V373" i="53"/>
  <c r="AD373" i="53"/>
  <c r="AD80" i="75"/>
  <c r="V80" i="75"/>
  <c r="C80" i="75"/>
  <c r="E80" i="75" s="1"/>
  <c r="D80" i="75"/>
  <c r="F80" i="75" s="1"/>
  <c r="AD199" i="53"/>
  <c r="C199" i="53"/>
  <c r="E199" i="53" s="1"/>
  <c r="D199" i="53"/>
  <c r="F199" i="53" s="1"/>
  <c r="V199" i="53"/>
  <c r="D345" i="53"/>
  <c r="F345" i="53" s="1"/>
  <c r="C345" i="53"/>
  <c r="E345" i="53" s="1"/>
  <c r="V345" i="53"/>
  <c r="AD345" i="53"/>
  <c r="V343" i="53"/>
  <c r="AD343" i="53"/>
  <c r="D343" i="53"/>
  <c r="F343" i="53" s="1"/>
  <c r="C343" i="53"/>
  <c r="E343" i="53" s="1"/>
  <c r="L439" i="53"/>
  <c r="W222" i="53"/>
  <c r="D173" i="69"/>
  <c r="F173" i="69" s="1"/>
  <c r="V173" i="69"/>
  <c r="AD173" i="69"/>
  <c r="C173" i="69"/>
  <c r="E173" i="69" s="1"/>
  <c r="AD62" i="69"/>
  <c r="D62" i="69"/>
  <c r="F62" i="69" s="1"/>
  <c r="V62" i="69"/>
  <c r="C62" i="69"/>
  <c r="E62" i="69" s="1"/>
  <c r="C141" i="75"/>
  <c r="E141" i="75" s="1"/>
  <c r="D141" i="75"/>
  <c r="F141" i="75" s="1"/>
  <c r="C255" i="69"/>
  <c r="E255" i="69" s="1"/>
  <c r="V255" i="69"/>
  <c r="D255" i="69"/>
  <c r="F255" i="69" s="1"/>
  <c r="AD255" i="69"/>
  <c r="D185" i="75"/>
  <c r="F185" i="75" s="1"/>
  <c r="C185" i="75"/>
  <c r="E185" i="75" s="1"/>
  <c r="AD185" i="75"/>
  <c r="V185" i="75"/>
  <c r="D439" i="53"/>
  <c r="F439" i="53" s="1"/>
  <c r="C439" i="53"/>
  <c r="E439" i="53" s="1"/>
  <c r="J386" i="53"/>
  <c r="AD174" i="69"/>
  <c r="V174" i="69"/>
  <c r="D174" i="69"/>
  <c r="F174" i="69" s="1"/>
  <c r="C174" i="69"/>
  <c r="E174" i="69" s="1"/>
  <c r="C28" i="75"/>
  <c r="E28" i="75" s="1"/>
  <c r="D28" i="75"/>
  <c r="F28" i="75" s="1"/>
  <c r="D168" i="69"/>
  <c r="F168" i="69" s="1"/>
  <c r="AD168" i="69"/>
  <c r="V168" i="69"/>
  <c r="C168" i="69"/>
  <c r="E168" i="69" s="1"/>
  <c r="C196" i="53"/>
  <c r="E196" i="53" s="1"/>
  <c r="D196" i="53"/>
  <c r="F196" i="53" s="1"/>
  <c r="AD196" i="53"/>
  <c r="V196" i="53"/>
  <c r="D293" i="69"/>
  <c r="F293" i="69" s="1"/>
  <c r="C293" i="69"/>
  <c r="E293" i="69" s="1"/>
  <c r="AD305" i="69"/>
  <c r="D305" i="69"/>
  <c r="F305" i="69" s="1"/>
  <c r="V305" i="69"/>
  <c r="C305" i="69"/>
  <c r="E305" i="69" s="1"/>
  <c r="AD276" i="75"/>
  <c r="D276" i="75"/>
  <c r="F276" i="75" s="1"/>
  <c r="C276" i="75"/>
  <c r="E276" i="75" s="1"/>
  <c r="V276" i="75"/>
  <c r="V65" i="53"/>
  <c r="D65" i="53"/>
  <c r="F65" i="53" s="1"/>
  <c r="C65" i="53"/>
  <c r="E65" i="53" s="1"/>
  <c r="AD65" i="53"/>
  <c r="AD172" i="75"/>
  <c r="D172" i="75"/>
  <c r="F172" i="75" s="1"/>
  <c r="C172" i="75"/>
  <c r="E172" i="75" s="1"/>
  <c r="V172" i="75"/>
  <c r="C170" i="53"/>
  <c r="E170" i="53" s="1"/>
  <c r="D170" i="53"/>
  <c r="F170" i="53" s="1"/>
  <c r="AD170" i="53"/>
  <c r="V170" i="53"/>
  <c r="D33" i="75"/>
  <c r="F33" i="75" s="1"/>
  <c r="C33" i="75"/>
  <c r="E33" i="75" s="1"/>
  <c r="V72" i="69"/>
  <c r="C72" i="69"/>
  <c r="E72" i="69" s="1"/>
  <c r="AD72" i="69"/>
  <c r="D72" i="69"/>
  <c r="F72" i="69" s="1"/>
  <c r="D152" i="75"/>
  <c r="F152" i="75" s="1"/>
  <c r="C152" i="75"/>
  <c r="E152" i="75" s="1"/>
  <c r="V233" i="53"/>
  <c r="D233" i="53"/>
  <c r="F233" i="53" s="1"/>
  <c r="C233" i="53"/>
  <c r="E233" i="53" s="1"/>
  <c r="AD233" i="53"/>
  <c r="D32" i="98"/>
  <c r="F32" i="98" s="1"/>
  <c r="C32" i="98"/>
  <c r="E32" i="98" s="1"/>
  <c r="AD32" i="98"/>
  <c r="V32" i="98"/>
  <c r="D222" i="69"/>
  <c r="F222" i="69" s="1"/>
  <c r="C222" i="69"/>
  <c r="E222" i="69" s="1"/>
  <c r="C44" i="69"/>
  <c r="E44" i="69" s="1"/>
  <c r="AD44" i="69"/>
  <c r="V44" i="69"/>
  <c r="D44" i="69"/>
  <c r="F44" i="69" s="1"/>
  <c r="C214" i="53"/>
  <c r="E214" i="53" s="1"/>
  <c r="D214" i="53"/>
  <c r="F214" i="53" s="1"/>
  <c r="C325" i="53"/>
  <c r="E325" i="53" s="1"/>
  <c r="AD325" i="53"/>
  <c r="D325" i="53"/>
  <c r="F325" i="53" s="1"/>
  <c r="V325" i="53"/>
  <c r="AD253" i="53"/>
  <c r="C253" i="53"/>
  <c r="E253" i="53" s="1"/>
  <c r="D253" i="53"/>
  <c r="F253" i="53" s="1"/>
  <c r="V253" i="53"/>
  <c r="D450" i="53"/>
  <c r="F450" i="53" s="1"/>
  <c r="AD450" i="53"/>
  <c r="V450" i="53"/>
  <c r="C450" i="53"/>
  <c r="E450" i="53" s="1"/>
  <c r="D245" i="53"/>
  <c r="F245" i="53" s="1"/>
  <c r="C245" i="53"/>
  <c r="E245" i="53" s="1"/>
  <c r="V245" i="53"/>
  <c r="AD245" i="53"/>
  <c r="AD227" i="53"/>
  <c r="C227" i="53"/>
  <c r="E227" i="53" s="1"/>
  <c r="V227" i="53"/>
  <c r="D227" i="53"/>
  <c r="F227" i="53" s="1"/>
  <c r="AD384" i="53"/>
  <c r="D384" i="53"/>
  <c r="F384" i="53" s="1"/>
  <c r="V384" i="53"/>
  <c r="C384" i="53"/>
  <c r="E384" i="53" s="1"/>
  <c r="D359" i="53"/>
  <c r="F359" i="53" s="1"/>
  <c r="C359" i="53"/>
  <c r="E359" i="53" s="1"/>
  <c r="AD87" i="75"/>
  <c r="V87" i="75"/>
  <c r="D87" i="75"/>
  <c r="F87" i="75" s="1"/>
  <c r="C87" i="75"/>
  <c r="E87" i="75" s="1"/>
  <c r="C537" i="53"/>
  <c r="E537" i="53" s="1"/>
  <c r="AD537" i="53"/>
  <c r="V537" i="53"/>
  <c r="D537" i="53"/>
  <c r="F537" i="53" s="1"/>
  <c r="AD60" i="53"/>
  <c r="V60" i="53"/>
  <c r="C60" i="53"/>
  <c r="E60" i="53" s="1"/>
  <c r="D60" i="53"/>
  <c r="F60" i="53" s="1"/>
  <c r="V64" i="53"/>
  <c r="C64" i="53"/>
  <c r="E64" i="53" s="1"/>
  <c r="AD64" i="53"/>
  <c r="D64" i="53"/>
  <c r="F64" i="53" s="1"/>
  <c r="C89" i="69"/>
  <c r="E89" i="69" s="1"/>
  <c r="AD89" i="69"/>
  <c r="D89" i="69"/>
  <c r="F89" i="69" s="1"/>
  <c r="V89" i="69"/>
  <c r="AD63" i="53"/>
  <c r="V63" i="53"/>
  <c r="D63" i="53"/>
  <c r="F63" i="53" s="1"/>
  <c r="C63" i="53"/>
  <c r="E63" i="53" s="1"/>
  <c r="C414" i="53"/>
  <c r="E414" i="53" s="1"/>
  <c r="AD414" i="53"/>
  <c r="V414" i="53"/>
  <c r="D414" i="53"/>
  <c r="F414" i="53" s="1"/>
  <c r="V240" i="53"/>
  <c r="C240" i="53"/>
  <c r="E240" i="53" s="1"/>
  <c r="AD240" i="53"/>
  <c r="D240" i="53"/>
  <c r="F240" i="53" s="1"/>
  <c r="J160" i="98"/>
  <c r="L292" i="53"/>
  <c r="J47" i="53"/>
  <c r="AD40" i="98"/>
  <c r="C40" i="98"/>
  <c r="E40" i="98" s="1"/>
  <c r="D40" i="98"/>
  <c r="F40" i="98" s="1"/>
  <c r="V40" i="98"/>
  <c r="C164" i="75"/>
  <c r="E164" i="75" s="1"/>
  <c r="D164" i="75"/>
  <c r="F164" i="75" s="1"/>
  <c r="D141" i="69"/>
  <c r="F141" i="69" s="1"/>
  <c r="C141" i="69"/>
  <c r="E141" i="69" s="1"/>
  <c r="C90" i="75"/>
  <c r="E90" i="75" s="1"/>
  <c r="D90" i="75"/>
  <c r="F90" i="75" s="1"/>
  <c r="V90" i="75"/>
  <c r="AD90" i="75"/>
  <c r="V196" i="69"/>
  <c r="AD196" i="69"/>
  <c r="C196" i="69"/>
  <c r="E196" i="69" s="1"/>
  <c r="D196" i="69"/>
  <c r="F196" i="69" s="1"/>
  <c r="D67" i="53"/>
  <c r="F67" i="53" s="1"/>
  <c r="C67" i="53"/>
  <c r="E67" i="53" s="1"/>
  <c r="V67" i="53"/>
  <c r="AD67" i="53"/>
  <c r="D195" i="69"/>
  <c r="F195" i="69" s="1"/>
  <c r="C195" i="69"/>
  <c r="E195" i="69" s="1"/>
  <c r="V195" i="69"/>
  <c r="AD195" i="69"/>
  <c r="AD162" i="69"/>
  <c r="V162" i="69"/>
  <c r="D162" i="69"/>
  <c r="F162" i="69" s="1"/>
  <c r="C162" i="69"/>
  <c r="E162" i="69" s="1"/>
  <c r="V150" i="98"/>
  <c r="D150" i="98"/>
  <c r="F150" i="98" s="1"/>
  <c r="C150" i="98"/>
  <c r="E150" i="98" s="1"/>
  <c r="AD150" i="98"/>
  <c r="C166" i="75"/>
  <c r="E166" i="75" s="1"/>
  <c r="AD166" i="75"/>
  <c r="D166" i="75"/>
  <c r="F166" i="75" s="1"/>
  <c r="V166" i="75"/>
  <c r="D273" i="69"/>
  <c r="F273" i="69" s="1"/>
  <c r="V273" i="69"/>
  <c r="C273" i="69"/>
  <c r="E273" i="69" s="1"/>
  <c r="AD273" i="69"/>
  <c r="C335" i="69"/>
  <c r="E335" i="69" s="1"/>
  <c r="D335" i="69"/>
  <c r="F335" i="69" s="1"/>
  <c r="V335" i="69"/>
  <c r="AD335" i="69"/>
  <c r="J305" i="53"/>
  <c r="W289" i="53"/>
  <c r="C71" i="53"/>
  <c r="E71" i="53" s="1"/>
  <c r="D71" i="53"/>
  <c r="F71" i="53" s="1"/>
  <c r="V71" i="53"/>
  <c r="AD71" i="53"/>
  <c r="D35" i="98"/>
  <c r="F35" i="98" s="1"/>
  <c r="C35" i="98"/>
  <c r="E35" i="98" s="1"/>
  <c r="AD35" i="98"/>
  <c r="V35" i="98"/>
  <c r="V66" i="53"/>
  <c r="AD66" i="53"/>
  <c r="C66" i="53"/>
  <c r="E66" i="53" s="1"/>
  <c r="D66" i="53"/>
  <c r="F66" i="53" s="1"/>
  <c r="AD181" i="75"/>
  <c r="V181" i="75"/>
  <c r="D181" i="75"/>
  <c r="F181" i="75" s="1"/>
  <c r="C181" i="75"/>
  <c r="E181" i="75" s="1"/>
  <c r="C483" i="53"/>
  <c r="E483" i="53" s="1"/>
  <c r="V483" i="53"/>
  <c r="D483" i="53"/>
  <c r="F483" i="53" s="1"/>
  <c r="AD483" i="53"/>
  <c r="AD544" i="53"/>
  <c r="C544" i="53"/>
  <c r="E544" i="53" s="1"/>
  <c r="V544" i="53"/>
  <c r="D544" i="53"/>
  <c r="F544" i="53" s="1"/>
  <c r="AD107" i="98"/>
  <c r="V107" i="98"/>
  <c r="C107" i="98"/>
  <c r="E107" i="98" s="1"/>
  <c r="D107" i="98"/>
  <c r="F107" i="98" s="1"/>
  <c r="V314" i="69"/>
  <c r="AD314" i="69"/>
  <c r="D314" i="69"/>
  <c r="F314" i="69" s="1"/>
  <c r="C314" i="69"/>
  <c r="E314" i="69" s="1"/>
  <c r="AD159" i="98"/>
  <c r="V159" i="98"/>
  <c r="C159" i="98"/>
  <c r="E159" i="98" s="1"/>
  <c r="D159" i="98"/>
  <c r="F159" i="98" s="1"/>
  <c r="C237" i="69"/>
  <c r="E237" i="69" s="1"/>
  <c r="AD237" i="69"/>
  <c r="V237" i="69"/>
  <c r="D237" i="69"/>
  <c r="F237" i="69" s="1"/>
  <c r="AD37" i="98"/>
  <c r="C37" i="98"/>
  <c r="E37" i="98" s="1"/>
  <c r="D37" i="98"/>
  <c r="F37" i="98" s="1"/>
  <c r="V37" i="98"/>
  <c r="D285" i="53"/>
  <c r="F285" i="53" s="1"/>
  <c r="C285" i="53"/>
  <c r="E285" i="53" s="1"/>
  <c r="C455" i="53"/>
  <c r="E455" i="53" s="1"/>
  <c r="D455" i="53"/>
  <c r="F455" i="53" s="1"/>
  <c r="AD455" i="53"/>
  <c r="V455" i="53"/>
  <c r="D188" i="69"/>
  <c r="F188" i="69" s="1"/>
  <c r="V188" i="69"/>
  <c r="C188" i="69"/>
  <c r="E188" i="69" s="1"/>
  <c r="AD188" i="69"/>
  <c r="D108" i="98"/>
  <c r="F108" i="98" s="1"/>
  <c r="V108" i="98"/>
  <c r="C108" i="98"/>
  <c r="E108" i="98" s="1"/>
  <c r="AD108" i="98"/>
  <c r="V241" i="75"/>
  <c r="D241" i="75"/>
  <c r="F241" i="75" s="1"/>
  <c r="AD241" i="75"/>
  <c r="C241" i="75"/>
  <c r="E241" i="75" s="1"/>
  <c r="D40" i="69"/>
  <c r="F40" i="69" s="1"/>
  <c r="C40" i="69"/>
  <c r="E40" i="69" s="1"/>
  <c r="V525" i="53"/>
  <c r="AD525" i="53"/>
  <c r="D525" i="53"/>
  <c r="F525" i="53" s="1"/>
  <c r="C525" i="53"/>
  <c r="E525" i="53" s="1"/>
  <c r="D54" i="75"/>
  <c r="F54" i="75" s="1"/>
  <c r="V54" i="75"/>
  <c r="C54" i="75"/>
  <c r="E54" i="75" s="1"/>
  <c r="AD54" i="75"/>
  <c r="C35" i="53"/>
  <c r="E35" i="53" s="1"/>
  <c r="D35" i="53"/>
  <c r="F35" i="53" s="1"/>
  <c r="C321" i="53"/>
  <c r="E321" i="53" s="1"/>
  <c r="V321" i="53"/>
  <c r="AD321" i="53"/>
  <c r="D321" i="53"/>
  <c r="F321" i="53" s="1"/>
  <c r="C150" i="75"/>
  <c r="E150" i="75" s="1"/>
  <c r="D150" i="75"/>
  <c r="F150" i="75" s="1"/>
  <c r="C125" i="98"/>
  <c r="E125" i="98" s="1"/>
  <c r="D125" i="98"/>
  <c r="F125" i="98" s="1"/>
  <c r="V125" i="98"/>
  <c r="AD125" i="98"/>
  <c r="D130" i="98"/>
  <c r="F130" i="98" s="1"/>
  <c r="V130" i="98"/>
  <c r="AD130" i="98"/>
  <c r="C130" i="98"/>
  <c r="E130" i="98" s="1"/>
  <c r="C238" i="53"/>
  <c r="E238" i="53" s="1"/>
  <c r="V238" i="53"/>
  <c r="D238" i="53"/>
  <c r="F238" i="53" s="1"/>
  <c r="AD238" i="53"/>
  <c r="D184" i="75"/>
  <c r="F184" i="75" s="1"/>
  <c r="AD184" i="75"/>
  <c r="C184" i="75"/>
  <c r="E184" i="75" s="1"/>
  <c r="V184" i="75"/>
  <c r="D518" i="53"/>
  <c r="F518" i="53" s="1"/>
  <c r="V518" i="53"/>
  <c r="C518" i="53"/>
  <c r="E518" i="53" s="1"/>
  <c r="AD518" i="53"/>
  <c r="AD168" i="75"/>
  <c r="V168" i="75"/>
  <c r="D168" i="75"/>
  <c r="F168" i="75" s="1"/>
  <c r="C168" i="75"/>
  <c r="E168" i="75" s="1"/>
  <c r="D186" i="75"/>
  <c r="F186" i="75" s="1"/>
  <c r="AD186" i="75"/>
  <c r="V186" i="75"/>
  <c r="C186" i="75"/>
  <c r="E186" i="75" s="1"/>
  <c r="D508" i="53"/>
  <c r="F508" i="53" s="1"/>
  <c r="C508" i="53"/>
  <c r="E508" i="53" s="1"/>
  <c r="V177" i="53"/>
  <c r="AD177" i="53"/>
  <c r="D177" i="53"/>
  <c r="F177" i="53" s="1"/>
  <c r="C177" i="53"/>
  <c r="E177" i="53" s="1"/>
  <c r="AD233" i="69"/>
  <c r="C233" i="69"/>
  <c r="E233" i="69" s="1"/>
  <c r="V233" i="69"/>
  <c r="D233" i="69"/>
  <c r="F233" i="69" s="1"/>
  <c r="D358" i="53"/>
  <c r="F358" i="53" s="1"/>
  <c r="C358" i="53"/>
  <c r="E358" i="53" s="1"/>
  <c r="D241" i="69"/>
  <c r="F241" i="69" s="1"/>
  <c r="C241" i="69"/>
  <c r="E241" i="69" s="1"/>
  <c r="V241" i="69"/>
  <c r="AD241" i="69"/>
  <c r="D140" i="69"/>
  <c r="F140" i="69" s="1"/>
  <c r="C140" i="69"/>
  <c r="E140" i="69" s="1"/>
  <c r="C273" i="75"/>
  <c r="E273" i="75" s="1"/>
  <c r="AD273" i="75"/>
  <c r="V273" i="75"/>
  <c r="D273" i="75"/>
  <c r="F273" i="75" s="1"/>
  <c r="D326" i="53"/>
  <c r="F326" i="53" s="1"/>
  <c r="AD326" i="53"/>
  <c r="C326" i="53"/>
  <c r="E326" i="53" s="1"/>
  <c r="V326" i="53"/>
  <c r="V456" i="53"/>
  <c r="AD456" i="53"/>
  <c r="C456" i="53"/>
  <c r="E456" i="53" s="1"/>
  <c r="D456" i="53"/>
  <c r="F456" i="53" s="1"/>
  <c r="D272" i="53"/>
  <c r="F272" i="53" s="1"/>
  <c r="AD272" i="53"/>
  <c r="V272" i="53"/>
  <c r="C272" i="53"/>
  <c r="E272" i="53" s="1"/>
  <c r="V556" i="53"/>
  <c r="C556" i="53"/>
  <c r="E556" i="53" s="1"/>
  <c r="D556" i="53"/>
  <c r="F556" i="53" s="1"/>
  <c r="AD556" i="53"/>
  <c r="D249" i="53"/>
  <c r="F249" i="53" s="1"/>
  <c r="AD249" i="53"/>
  <c r="V249" i="53"/>
  <c r="C249" i="53"/>
  <c r="E249" i="53" s="1"/>
  <c r="C84" i="69"/>
  <c r="E84" i="69" s="1"/>
  <c r="D84" i="69"/>
  <c r="F84" i="69" s="1"/>
  <c r="AD84" i="69"/>
  <c r="V84" i="69"/>
  <c r="C29" i="53"/>
  <c r="E29" i="53" s="1"/>
  <c r="D29" i="53"/>
  <c r="F29" i="53" s="1"/>
  <c r="C291" i="53"/>
  <c r="E291" i="53" s="1"/>
  <c r="D291" i="53"/>
  <c r="F291" i="53" s="1"/>
  <c r="C222" i="53"/>
  <c r="E222" i="53" s="1"/>
  <c r="D222" i="53"/>
  <c r="F222" i="53" s="1"/>
  <c r="V180" i="53"/>
  <c r="AD180" i="53"/>
  <c r="D180" i="53"/>
  <c r="F180" i="53" s="1"/>
  <c r="C180" i="53"/>
  <c r="E180" i="53" s="1"/>
  <c r="AD244" i="69"/>
  <c r="C244" i="69"/>
  <c r="E244" i="69" s="1"/>
  <c r="D244" i="69"/>
  <c r="F244" i="69" s="1"/>
  <c r="V244" i="69"/>
  <c r="D32" i="69"/>
  <c r="F32" i="69" s="1"/>
  <c r="C32" i="69"/>
  <c r="E32" i="69" s="1"/>
  <c r="V259" i="53"/>
  <c r="D259" i="53"/>
  <c r="F259" i="53" s="1"/>
  <c r="C259" i="53"/>
  <c r="E259" i="53" s="1"/>
  <c r="AD259" i="53"/>
  <c r="D418" i="53"/>
  <c r="F418" i="53" s="1"/>
  <c r="C418" i="53"/>
  <c r="E418" i="53" s="1"/>
  <c r="AD418" i="53"/>
  <c r="V418" i="53"/>
  <c r="V153" i="53"/>
  <c r="C153" i="53"/>
  <c r="E153" i="53" s="1"/>
  <c r="AD153" i="53"/>
  <c r="D153" i="53"/>
  <c r="F153" i="53" s="1"/>
  <c r="AD462" i="53"/>
  <c r="D462" i="53"/>
  <c r="F462" i="53" s="1"/>
  <c r="C462" i="53"/>
  <c r="E462" i="53" s="1"/>
  <c r="V462" i="53"/>
  <c r="D412" i="53"/>
  <c r="F412" i="53" s="1"/>
  <c r="V412" i="53"/>
  <c r="C412" i="53"/>
  <c r="E412" i="53" s="1"/>
  <c r="AD412" i="53"/>
  <c r="D166" i="69"/>
  <c r="F166" i="69" s="1"/>
  <c r="AD166" i="69"/>
  <c r="C166" i="69"/>
  <c r="E166" i="69" s="1"/>
  <c r="V166" i="69"/>
  <c r="C31" i="75"/>
  <c r="E31" i="75" s="1"/>
  <c r="D31" i="75"/>
  <c r="F31" i="75" s="1"/>
  <c r="AD157" i="98"/>
  <c r="V157" i="98"/>
  <c r="C157" i="98"/>
  <c r="E157" i="98" s="1"/>
  <c r="D157" i="98"/>
  <c r="F157" i="98" s="1"/>
  <c r="D41" i="69"/>
  <c r="F41" i="69" s="1"/>
  <c r="C41" i="69"/>
  <c r="E41" i="69" s="1"/>
  <c r="V448" i="53"/>
  <c r="AD448" i="53"/>
  <c r="D448" i="53"/>
  <c r="F448" i="53" s="1"/>
  <c r="C448" i="53"/>
  <c r="E448" i="53" s="1"/>
  <c r="C189" i="75"/>
  <c r="E189" i="75" s="1"/>
  <c r="D189" i="75"/>
  <c r="F189" i="75" s="1"/>
  <c r="V189" i="75"/>
  <c r="AD189" i="75"/>
  <c r="C40" i="75"/>
  <c r="E40" i="75" s="1"/>
  <c r="D40" i="75"/>
  <c r="F40" i="75" s="1"/>
  <c r="D243" i="75"/>
  <c r="F243" i="75" s="1"/>
  <c r="V243" i="75"/>
  <c r="AD243" i="75"/>
  <c r="C243" i="75"/>
  <c r="E243" i="75" s="1"/>
  <c r="C196" i="75"/>
  <c r="E196" i="75" s="1"/>
  <c r="AD196" i="75"/>
  <c r="D196" i="75"/>
  <c r="F196" i="75" s="1"/>
  <c r="V196" i="75"/>
  <c r="D51" i="75"/>
  <c r="F51" i="75" s="1"/>
  <c r="C51" i="75"/>
  <c r="E51" i="75" s="1"/>
  <c r="D176" i="53"/>
  <c r="F176" i="53" s="1"/>
  <c r="V176" i="53"/>
  <c r="AD176" i="53"/>
  <c r="C176" i="53"/>
  <c r="E176" i="53" s="1"/>
  <c r="D64" i="69"/>
  <c r="F64" i="69" s="1"/>
  <c r="AD64" i="69"/>
  <c r="C64" i="69"/>
  <c r="E64" i="69" s="1"/>
  <c r="V64" i="69"/>
  <c r="V265" i="69"/>
  <c r="AD265" i="69"/>
  <c r="C265" i="69"/>
  <c r="E265" i="69" s="1"/>
  <c r="D265" i="69"/>
  <c r="F265" i="69" s="1"/>
  <c r="AD332" i="69"/>
  <c r="V332" i="69"/>
  <c r="C332" i="69"/>
  <c r="E332" i="69" s="1"/>
  <c r="D332" i="69"/>
  <c r="F332" i="69" s="1"/>
  <c r="D288" i="69"/>
  <c r="F288" i="69" s="1"/>
  <c r="C288" i="69"/>
  <c r="E288" i="69" s="1"/>
  <c r="C506" i="53"/>
  <c r="E506" i="53" s="1"/>
  <c r="D506" i="53"/>
  <c r="F506" i="53" s="1"/>
  <c r="V153" i="98"/>
  <c r="AD153" i="98"/>
  <c r="C153" i="98"/>
  <c r="E153" i="98" s="1"/>
  <c r="D153" i="98"/>
  <c r="F153" i="98" s="1"/>
  <c r="D28" i="98"/>
  <c r="F28" i="98" s="1"/>
  <c r="C28" i="98"/>
  <c r="E28" i="98" s="1"/>
  <c r="C38" i="69"/>
  <c r="E38" i="69" s="1"/>
  <c r="D38" i="69"/>
  <c r="F38" i="69" s="1"/>
  <c r="C143" i="75"/>
  <c r="E143" i="75" s="1"/>
  <c r="D143" i="75"/>
  <c r="F143" i="75" s="1"/>
  <c r="D502" i="53"/>
  <c r="F502" i="53" s="1"/>
  <c r="C502" i="53"/>
  <c r="E502" i="53" s="1"/>
  <c r="AD480" i="53"/>
  <c r="C480" i="53"/>
  <c r="E480" i="53" s="1"/>
  <c r="V480" i="53"/>
  <c r="D480" i="53"/>
  <c r="F480" i="53" s="1"/>
  <c r="C442" i="53"/>
  <c r="E442" i="53" s="1"/>
  <c r="AD442" i="53"/>
  <c r="D442" i="53"/>
  <c r="F442" i="53" s="1"/>
  <c r="V442" i="53"/>
  <c r="V42" i="98"/>
  <c r="D42" i="98"/>
  <c r="F42" i="98" s="1"/>
  <c r="AD42" i="98"/>
  <c r="C42" i="98"/>
  <c r="E42" i="98" s="1"/>
  <c r="D161" i="69"/>
  <c r="F161" i="69" s="1"/>
  <c r="AD161" i="69"/>
  <c r="C161" i="69"/>
  <c r="E161" i="69" s="1"/>
  <c r="V161" i="69"/>
  <c r="D229" i="75"/>
  <c r="F229" i="75" s="1"/>
  <c r="C229" i="75"/>
  <c r="E229" i="75" s="1"/>
  <c r="C88" i="75"/>
  <c r="E88" i="75" s="1"/>
  <c r="AD88" i="75"/>
  <c r="D88" i="75"/>
  <c r="F88" i="75" s="1"/>
  <c r="V88" i="75"/>
  <c r="C37" i="75"/>
  <c r="E37" i="75" s="1"/>
  <c r="D37" i="75"/>
  <c r="F37" i="75" s="1"/>
  <c r="C47" i="75"/>
  <c r="E47" i="75" s="1"/>
  <c r="D47" i="75"/>
  <c r="F47" i="75" s="1"/>
  <c r="AD170" i="69"/>
  <c r="V170" i="69"/>
  <c r="D170" i="69"/>
  <c r="F170" i="69" s="1"/>
  <c r="C170" i="69"/>
  <c r="E170" i="69" s="1"/>
  <c r="D334" i="53"/>
  <c r="F334" i="53" s="1"/>
  <c r="AD334" i="53"/>
  <c r="C334" i="53"/>
  <c r="E334" i="53" s="1"/>
  <c r="V334" i="53"/>
  <c r="C505" i="53"/>
  <c r="E505" i="53" s="1"/>
  <c r="D505" i="53"/>
  <c r="F505" i="53" s="1"/>
  <c r="V445" i="53"/>
  <c r="D445" i="53"/>
  <c r="F445" i="53" s="1"/>
  <c r="C445" i="53"/>
  <c r="E445" i="53" s="1"/>
  <c r="AD445" i="53"/>
  <c r="D150" i="69"/>
  <c r="F150" i="69" s="1"/>
  <c r="C150" i="69"/>
  <c r="E150" i="69" s="1"/>
  <c r="C235" i="53"/>
  <c r="E235" i="53" s="1"/>
  <c r="AD235" i="53"/>
  <c r="D235" i="53"/>
  <c r="F235" i="53" s="1"/>
  <c r="V235" i="53"/>
  <c r="AD341" i="69"/>
  <c r="V341" i="69"/>
  <c r="D341" i="69"/>
  <c r="F341" i="69" s="1"/>
  <c r="C341" i="69"/>
  <c r="E341" i="69" s="1"/>
  <c r="C166" i="53"/>
  <c r="E166" i="53" s="1"/>
  <c r="D166" i="53"/>
  <c r="F166" i="53" s="1"/>
  <c r="AD166" i="53"/>
  <c r="V166" i="53"/>
  <c r="AD317" i="53"/>
  <c r="D317" i="53"/>
  <c r="F317" i="53" s="1"/>
  <c r="V317" i="53"/>
  <c r="C317" i="53"/>
  <c r="E317" i="53" s="1"/>
  <c r="AD452" i="53"/>
  <c r="C452" i="53"/>
  <c r="E452" i="53" s="1"/>
  <c r="D452" i="53"/>
  <c r="F452" i="53" s="1"/>
  <c r="V452" i="53"/>
  <c r="AD239" i="69"/>
  <c r="D239" i="69"/>
  <c r="F239" i="69" s="1"/>
  <c r="C239" i="69"/>
  <c r="E239" i="69" s="1"/>
  <c r="V239" i="69"/>
  <c r="C224" i="69"/>
  <c r="E224" i="69" s="1"/>
  <c r="D224" i="69"/>
  <c r="F224" i="69" s="1"/>
  <c r="C50" i="69"/>
  <c r="E50" i="69" s="1"/>
  <c r="AD50" i="69"/>
  <c r="V50" i="69"/>
  <c r="D50" i="69"/>
  <c r="F50" i="69" s="1"/>
  <c r="V59" i="69"/>
  <c r="C59" i="69"/>
  <c r="E59" i="69" s="1"/>
  <c r="AD59" i="69"/>
  <c r="D59" i="69"/>
  <c r="F59" i="69" s="1"/>
  <c r="D313" i="53"/>
  <c r="F313" i="53" s="1"/>
  <c r="AD313" i="53"/>
  <c r="C313" i="53"/>
  <c r="E313" i="53" s="1"/>
  <c r="V313" i="53"/>
  <c r="V268" i="53"/>
  <c r="D268" i="53"/>
  <c r="F268" i="53" s="1"/>
  <c r="C268" i="53"/>
  <c r="E268" i="53" s="1"/>
  <c r="AD268" i="53"/>
  <c r="AD396" i="53"/>
  <c r="C396" i="53"/>
  <c r="E396" i="53" s="1"/>
  <c r="D396" i="53"/>
  <c r="F396" i="53" s="1"/>
  <c r="V396" i="53"/>
  <c r="V419" i="53"/>
  <c r="AD419" i="53"/>
  <c r="C419" i="53"/>
  <c r="E419" i="53" s="1"/>
  <c r="D419" i="53"/>
  <c r="F419" i="53" s="1"/>
  <c r="V560" i="53"/>
  <c r="C560" i="53"/>
  <c r="E560" i="53" s="1"/>
  <c r="D560" i="53"/>
  <c r="F560" i="53" s="1"/>
  <c r="AD560" i="53"/>
  <c r="D223" i="75"/>
  <c r="F223" i="75" s="1"/>
  <c r="C223" i="75"/>
  <c r="E223" i="75" s="1"/>
  <c r="D237" i="75"/>
  <c r="F237" i="75" s="1"/>
  <c r="C237" i="75"/>
  <c r="E237" i="75" s="1"/>
  <c r="C263" i="69"/>
  <c r="E263" i="69" s="1"/>
  <c r="V263" i="69"/>
  <c r="AD263" i="69"/>
  <c r="D263" i="69"/>
  <c r="F263" i="69" s="1"/>
  <c r="C332" i="53"/>
  <c r="E332" i="53" s="1"/>
  <c r="V332" i="53"/>
  <c r="AD332" i="53"/>
  <c r="D332" i="53"/>
  <c r="F332" i="53" s="1"/>
  <c r="AD382" i="53"/>
  <c r="V382" i="53"/>
  <c r="D382" i="53"/>
  <c r="F382" i="53" s="1"/>
  <c r="C382" i="53"/>
  <c r="E382" i="53" s="1"/>
  <c r="AD386" i="53"/>
  <c r="V386" i="53"/>
  <c r="C386" i="53"/>
  <c r="E386" i="53" s="1"/>
  <c r="D386" i="53"/>
  <c r="F386" i="53" s="1"/>
  <c r="D71" i="75"/>
  <c r="F71" i="75" s="1"/>
  <c r="AD71" i="75"/>
  <c r="C71" i="75"/>
  <c r="E71" i="75" s="1"/>
  <c r="V71" i="75"/>
  <c r="AD47" i="53"/>
  <c r="V47" i="53"/>
  <c r="C47" i="53"/>
  <c r="E47" i="53" s="1"/>
  <c r="D47" i="53"/>
  <c r="F47" i="53" s="1"/>
  <c r="AD62" i="53"/>
  <c r="C62" i="53"/>
  <c r="E62" i="53" s="1"/>
  <c r="V62" i="53"/>
  <c r="D62" i="53"/>
  <c r="F62" i="53" s="1"/>
  <c r="AD184" i="53"/>
  <c r="C184" i="53"/>
  <c r="E184" i="53" s="1"/>
  <c r="D184" i="53"/>
  <c r="F184" i="53" s="1"/>
  <c r="V184" i="53"/>
  <c r="AD246" i="69"/>
  <c r="C246" i="69"/>
  <c r="E246" i="69" s="1"/>
  <c r="V246" i="69"/>
  <c r="D246" i="69"/>
  <c r="F246" i="69" s="1"/>
  <c r="C292" i="53"/>
  <c r="E292" i="53" s="1"/>
  <c r="D292" i="53"/>
  <c r="F292" i="53" s="1"/>
  <c r="V523" i="53"/>
  <c r="D523" i="53"/>
  <c r="F523" i="53" s="1"/>
  <c r="AD523" i="53"/>
  <c r="C523" i="53"/>
  <c r="E523" i="53" s="1"/>
  <c r="L142" i="53"/>
  <c r="J535" i="53"/>
  <c r="J194" i="53"/>
  <c r="D329" i="69"/>
  <c r="F329" i="69" s="1"/>
  <c r="C329" i="69"/>
  <c r="E329" i="69" s="1"/>
  <c r="AD329" i="69"/>
  <c r="V329" i="69"/>
  <c r="C201" i="69"/>
  <c r="E201" i="69" s="1"/>
  <c r="V201" i="69"/>
  <c r="D201" i="69"/>
  <c r="F201" i="69" s="1"/>
  <c r="AD201" i="69"/>
  <c r="C323" i="53"/>
  <c r="E323" i="53" s="1"/>
  <c r="AD323" i="53"/>
  <c r="D323" i="53"/>
  <c r="F323" i="53" s="1"/>
  <c r="V323" i="53"/>
  <c r="D250" i="69"/>
  <c r="F250" i="69" s="1"/>
  <c r="C250" i="69"/>
  <c r="E250" i="69" s="1"/>
  <c r="AD250" i="69"/>
  <c r="V250" i="69"/>
  <c r="D153" i="75"/>
  <c r="F153" i="75" s="1"/>
  <c r="C153" i="75"/>
  <c r="E153" i="75" s="1"/>
  <c r="D39" i="69"/>
  <c r="F39" i="69" s="1"/>
  <c r="C39" i="69"/>
  <c r="E39" i="69" s="1"/>
  <c r="AD171" i="69"/>
  <c r="D171" i="69"/>
  <c r="F171" i="69" s="1"/>
  <c r="C171" i="69"/>
  <c r="E171" i="69" s="1"/>
  <c r="V171" i="69"/>
  <c r="C31" i="69"/>
  <c r="E31" i="69" s="1"/>
  <c r="D31" i="69"/>
  <c r="F31" i="69" s="1"/>
  <c r="C48" i="75"/>
  <c r="E48" i="75" s="1"/>
  <c r="D48" i="75"/>
  <c r="F48" i="75" s="1"/>
  <c r="V75" i="69"/>
  <c r="AD75" i="69"/>
  <c r="D75" i="69"/>
  <c r="F75" i="69" s="1"/>
  <c r="C75" i="69"/>
  <c r="E75" i="69" s="1"/>
  <c r="AD333" i="69"/>
  <c r="V333" i="69"/>
  <c r="D333" i="69"/>
  <c r="F333" i="69" s="1"/>
  <c r="C333" i="69"/>
  <c r="E333" i="69" s="1"/>
  <c r="AD169" i="69"/>
  <c r="C169" i="69"/>
  <c r="E169" i="69" s="1"/>
  <c r="V169" i="69"/>
  <c r="D169" i="69"/>
  <c r="F169" i="69" s="1"/>
  <c r="V262" i="53"/>
  <c r="AD262" i="53"/>
  <c r="C262" i="53"/>
  <c r="E262" i="53" s="1"/>
  <c r="D262" i="53"/>
  <c r="F262" i="53" s="1"/>
  <c r="D66" i="69"/>
  <c r="F66" i="69" s="1"/>
  <c r="C66" i="69"/>
  <c r="E66" i="69" s="1"/>
  <c r="V66" i="69"/>
  <c r="AD66" i="69"/>
  <c r="V152" i="53"/>
  <c r="C152" i="53"/>
  <c r="E152" i="53" s="1"/>
  <c r="D152" i="53"/>
  <c r="F152" i="53" s="1"/>
  <c r="AD152" i="53"/>
  <c r="D485" i="53"/>
  <c r="F485" i="53" s="1"/>
  <c r="AD485" i="53"/>
  <c r="C485" i="53"/>
  <c r="E485" i="53" s="1"/>
  <c r="V485" i="53"/>
  <c r="AD126" i="98"/>
  <c r="V126" i="98"/>
  <c r="C126" i="98"/>
  <c r="E126" i="98" s="1"/>
  <c r="D126" i="98"/>
  <c r="F126" i="98" s="1"/>
  <c r="AD256" i="53"/>
  <c r="C256" i="53"/>
  <c r="E256" i="53" s="1"/>
  <c r="V256" i="53"/>
  <c r="D256" i="53"/>
  <c r="F256" i="53" s="1"/>
  <c r="D474" i="53"/>
  <c r="F474" i="53" s="1"/>
  <c r="V474" i="53"/>
  <c r="AD474" i="53"/>
  <c r="C474" i="53"/>
  <c r="E474" i="53" s="1"/>
  <c r="V327" i="69"/>
  <c r="C327" i="69"/>
  <c r="E327" i="69" s="1"/>
  <c r="D327" i="69"/>
  <c r="F327" i="69" s="1"/>
  <c r="AD327" i="69"/>
  <c r="AD79" i="53"/>
  <c r="V79" i="53"/>
  <c r="C79" i="53"/>
  <c r="E79" i="53" s="1"/>
  <c r="D79" i="53"/>
  <c r="F79" i="53" s="1"/>
  <c r="D284" i="69"/>
  <c r="F284" i="69" s="1"/>
  <c r="C284" i="69"/>
  <c r="E284" i="69" s="1"/>
  <c r="D77" i="75"/>
  <c r="F77" i="75" s="1"/>
  <c r="C77" i="75"/>
  <c r="E77" i="75" s="1"/>
  <c r="V77" i="75"/>
  <c r="AD77" i="75"/>
  <c r="D203" i="53"/>
  <c r="F203" i="53" s="1"/>
  <c r="V203" i="53"/>
  <c r="C203" i="53"/>
  <c r="E203" i="53" s="1"/>
  <c r="AD203" i="53"/>
  <c r="V315" i="53"/>
  <c r="AD315" i="53"/>
  <c r="D315" i="53"/>
  <c r="F315" i="53" s="1"/>
  <c r="C315" i="53"/>
  <c r="E315" i="53" s="1"/>
  <c r="V59" i="53"/>
  <c r="AD59" i="53"/>
  <c r="C59" i="53"/>
  <c r="E59" i="53" s="1"/>
  <c r="D59" i="53"/>
  <c r="F59" i="53" s="1"/>
  <c r="AD46" i="69"/>
  <c r="D46" i="69"/>
  <c r="F46" i="69" s="1"/>
  <c r="C46" i="69"/>
  <c r="E46" i="69" s="1"/>
  <c r="V46" i="69"/>
  <c r="C245" i="69"/>
  <c r="E245" i="69" s="1"/>
  <c r="AD245" i="69"/>
  <c r="V245" i="69"/>
  <c r="D245" i="69"/>
  <c r="F245" i="69" s="1"/>
  <c r="C54" i="53"/>
  <c r="E54" i="53" s="1"/>
  <c r="V54" i="53"/>
  <c r="AD54" i="53"/>
  <c r="D54" i="53"/>
  <c r="F54" i="53" s="1"/>
  <c r="C163" i="75"/>
  <c r="E163" i="75" s="1"/>
  <c r="D163" i="75"/>
  <c r="F163" i="75" s="1"/>
  <c r="C35" i="69"/>
  <c r="E35" i="69" s="1"/>
  <c r="D35" i="69"/>
  <c r="F35" i="69" s="1"/>
  <c r="C101" i="98"/>
  <c r="E101" i="98" s="1"/>
  <c r="D101" i="98"/>
  <c r="F101" i="98" s="1"/>
  <c r="V101" i="98"/>
  <c r="AD101" i="98"/>
  <c r="C129" i="98"/>
  <c r="E129" i="98" s="1"/>
  <c r="D129" i="98"/>
  <c r="F129" i="98" s="1"/>
  <c r="V129" i="98"/>
  <c r="AD129" i="98"/>
  <c r="D223" i="69"/>
  <c r="F223" i="69" s="1"/>
  <c r="C223" i="69"/>
  <c r="E223" i="69" s="1"/>
  <c r="D449" i="53"/>
  <c r="F449" i="53" s="1"/>
  <c r="AD449" i="53"/>
  <c r="V449" i="53"/>
  <c r="C449" i="53"/>
  <c r="E449" i="53" s="1"/>
  <c r="D55" i="75"/>
  <c r="F55" i="75" s="1"/>
  <c r="AD55" i="75"/>
  <c r="C55" i="75"/>
  <c r="E55" i="75" s="1"/>
  <c r="V55" i="75"/>
  <c r="C397" i="53"/>
  <c r="E397" i="53" s="1"/>
  <c r="D397" i="53"/>
  <c r="F397" i="53" s="1"/>
  <c r="V397" i="53"/>
  <c r="AD397" i="53"/>
  <c r="D216" i="53"/>
  <c r="F216" i="53" s="1"/>
  <c r="C216" i="53"/>
  <c r="E216" i="53" s="1"/>
  <c r="D309" i="69"/>
  <c r="F309" i="69" s="1"/>
  <c r="V309" i="69"/>
  <c r="C309" i="69"/>
  <c r="E309" i="69" s="1"/>
  <c r="AD309" i="69"/>
  <c r="C89" i="75"/>
  <c r="E89" i="75" s="1"/>
  <c r="AD89" i="75"/>
  <c r="D89" i="75"/>
  <c r="F89" i="75" s="1"/>
  <c r="V89" i="75"/>
  <c r="D548" i="53"/>
  <c r="F548" i="53" s="1"/>
  <c r="AD548" i="53"/>
  <c r="V548" i="53"/>
  <c r="C548" i="53"/>
  <c r="E548" i="53" s="1"/>
  <c r="V549" i="53"/>
  <c r="D549" i="53"/>
  <c r="F549" i="53" s="1"/>
  <c r="AD549" i="53"/>
  <c r="C549" i="53"/>
  <c r="E549" i="53" s="1"/>
  <c r="C550" i="53"/>
  <c r="E550" i="53" s="1"/>
  <c r="D550" i="53"/>
  <c r="F550" i="53" s="1"/>
  <c r="V550" i="53"/>
  <c r="AD550" i="53"/>
  <c r="AD516" i="53"/>
  <c r="D516" i="53"/>
  <c r="F516" i="53" s="1"/>
  <c r="V516" i="53"/>
  <c r="C516" i="53"/>
  <c r="E516" i="53" s="1"/>
  <c r="V441" i="53"/>
  <c r="D441" i="53"/>
  <c r="F441" i="53" s="1"/>
  <c r="C441" i="53"/>
  <c r="E441" i="53" s="1"/>
  <c r="AD441" i="53"/>
  <c r="C60" i="75"/>
  <c r="E60" i="75" s="1"/>
  <c r="V60" i="75"/>
  <c r="AD60" i="75"/>
  <c r="D60" i="75"/>
  <c r="F60" i="75" s="1"/>
  <c r="V257" i="69"/>
  <c r="D257" i="69"/>
  <c r="F257" i="69" s="1"/>
  <c r="C257" i="69"/>
  <c r="E257" i="69" s="1"/>
  <c r="AD257" i="69"/>
  <c r="AD274" i="69"/>
  <c r="D274" i="69"/>
  <c r="F274" i="69" s="1"/>
  <c r="V274" i="69"/>
  <c r="C274" i="69"/>
  <c r="E274" i="69" s="1"/>
  <c r="D290" i="69"/>
  <c r="F290" i="69" s="1"/>
  <c r="C290" i="69"/>
  <c r="E290" i="69" s="1"/>
  <c r="V526" i="53"/>
  <c r="AD526" i="53"/>
  <c r="D526" i="53"/>
  <c r="F526" i="53" s="1"/>
  <c r="C526" i="53"/>
  <c r="E526" i="53" s="1"/>
  <c r="V482" i="53"/>
  <c r="AD482" i="53"/>
  <c r="C482" i="53"/>
  <c r="E482" i="53" s="1"/>
  <c r="D482" i="53"/>
  <c r="F482" i="53" s="1"/>
  <c r="D247" i="53"/>
  <c r="F247" i="53" s="1"/>
  <c r="AD247" i="53"/>
  <c r="V247" i="53"/>
  <c r="C247" i="53"/>
  <c r="E247" i="53" s="1"/>
  <c r="D372" i="53"/>
  <c r="F372" i="53" s="1"/>
  <c r="V372" i="53"/>
  <c r="AD372" i="53"/>
  <c r="C372" i="53"/>
  <c r="E372" i="53" s="1"/>
  <c r="C252" i="75"/>
  <c r="E252" i="75" s="1"/>
  <c r="V252" i="75"/>
  <c r="AD252" i="75"/>
  <c r="D252" i="75"/>
  <c r="F252" i="75" s="1"/>
  <c r="AD67" i="75"/>
  <c r="V67" i="75"/>
  <c r="D67" i="75"/>
  <c r="F67" i="75" s="1"/>
  <c r="C67" i="75"/>
  <c r="E67" i="75" s="1"/>
  <c r="AD460" i="53"/>
  <c r="V460" i="53"/>
  <c r="D460" i="53"/>
  <c r="F460" i="53" s="1"/>
  <c r="C460" i="53"/>
  <c r="E460" i="53" s="1"/>
  <c r="V193" i="75"/>
  <c r="AD193" i="75"/>
  <c r="D193" i="75"/>
  <c r="F193" i="75" s="1"/>
  <c r="C193" i="75"/>
  <c r="E193" i="75" s="1"/>
  <c r="C287" i="69"/>
  <c r="E287" i="69" s="1"/>
  <c r="D287" i="69"/>
  <c r="F287" i="69" s="1"/>
  <c r="D411" i="53"/>
  <c r="F411" i="53" s="1"/>
  <c r="AD411" i="53"/>
  <c r="V411" i="53"/>
  <c r="C411" i="53"/>
  <c r="E411" i="53" s="1"/>
  <c r="D429" i="53"/>
  <c r="F429" i="53" s="1"/>
  <c r="C429" i="53"/>
  <c r="E429" i="53" s="1"/>
  <c r="C471" i="53"/>
  <c r="E471" i="53" s="1"/>
  <c r="V471" i="53"/>
  <c r="D471" i="53"/>
  <c r="F471" i="53" s="1"/>
  <c r="AD471" i="53"/>
  <c r="D146" i="75"/>
  <c r="F146" i="75" s="1"/>
  <c r="C146" i="75"/>
  <c r="E146" i="75" s="1"/>
  <c r="C363" i="53"/>
  <c r="E363" i="53" s="1"/>
  <c r="D363" i="53"/>
  <c r="F363" i="53" s="1"/>
  <c r="V416" i="53"/>
  <c r="AD416" i="53"/>
  <c r="D416" i="53"/>
  <c r="F416" i="53" s="1"/>
  <c r="C416" i="53"/>
  <c r="E416" i="53" s="1"/>
  <c r="D170" i="75"/>
  <c r="F170" i="75" s="1"/>
  <c r="V170" i="75"/>
  <c r="C170" i="75"/>
  <c r="E170" i="75" s="1"/>
  <c r="AD170" i="75"/>
  <c r="V180" i="69"/>
  <c r="AD180" i="69"/>
  <c r="D180" i="69"/>
  <c r="F180" i="69" s="1"/>
  <c r="C180" i="69"/>
  <c r="E180" i="69" s="1"/>
  <c r="AD194" i="69"/>
  <c r="C194" i="69"/>
  <c r="E194" i="69" s="1"/>
  <c r="V194" i="69"/>
  <c r="D194" i="69"/>
  <c r="F194" i="69" s="1"/>
  <c r="C336" i="53"/>
  <c r="E336" i="53" s="1"/>
  <c r="V336" i="53"/>
  <c r="D336" i="53"/>
  <c r="F336" i="53" s="1"/>
  <c r="AD336" i="53"/>
  <c r="V188" i="53"/>
  <c r="AD188" i="53"/>
  <c r="D188" i="53"/>
  <c r="F188" i="53" s="1"/>
  <c r="C188" i="53"/>
  <c r="E188" i="53" s="1"/>
  <c r="V104" i="98"/>
  <c r="C104" i="98"/>
  <c r="E104" i="98" s="1"/>
  <c r="D104" i="98"/>
  <c r="F104" i="98" s="1"/>
  <c r="AD104" i="98"/>
  <c r="AD159" i="69"/>
  <c r="C159" i="69"/>
  <c r="E159" i="69" s="1"/>
  <c r="D159" i="69"/>
  <c r="F159" i="69" s="1"/>
  <c r="V159" i="69"/>
  <c r="D234" i="75"/>
  <c r="F234" i="75" s="1"/>
  <c r="C234" i="75"/>
  <c r="E234" i="75" s="1"/>
  <c r="V30" i="98"/>
  <c r="C30" i="98"/>
  <c r="E30" i="98" s="1"/>
  <c r="D30" i="98"/>
  <c r="F30" i="98" s="1"/>
  <c r="AD30" i="98"/>
  <c r="D299" i="69"/>
  <c r="F299" i="69" s="1"/>
  <c r="C299" i="69"/>
  <c r="E299" i="69" s="1"/>
  <c r="C179" i="69"/>
  <c r="E179" i="69" s="1"/>
  <c r="D179" i="69"/>
  <c r="F179" i="69" s="1"/>
  <c r="V179" i="69"/>
  <c r="AD179" i="69"/>
  <c r="C226" i="69"/>
  <c r="E226" i="69" s="1"/>
  <c r="D226" i="69"/>
  <c r="F226" i="69" s="1"/>
  <c r="D45" i="53"/>
  <c r="F45" i="53" s="1"/>
  <c r="V45" i="53"/>
  <c r="AD45" i="53"/>
  <c r="C45" i="53"/>
  <c r="E45" i="53" s="1"/>
  <c r="AD57" i="53"/>
  <c r="D57" i="53"/>
  <c r="F57" i="53" s="1"/>
  <c r="V57" i="53"/>
  <c r="C57" i="53"/>
  <c r="E57" i="53" s="1"/>
  <c r="C31" i="98"/>
  <c r="E31" i="98" s="1"/>
  <c r="D31" i="98"/>
  <c r="F31" i="98" s="1"/>
  <c r="V31" i="98"/>
  <c r="AD31" i="98"/>
  <c r="C143" i="69"/>
  <c r="E143" i="69" s="1"/>
  <c r="D143" i="69"/>
  <c r="F143" i="69" s="1"/>
  <c r="C258" i="75"/>
  <c r="E258" i="75" s="1"/>
  <c r="AD258" i="75"/>
  <c r="V258" i="75"/>
  <c r="D258" i="75"/>
  <c r="F258" i="75" s="1"/>
  <c r="AD300" i="69"/>
  <c r="D300" i="69"/>
  <c r="F300" i="69" s="1"/>
  <c r="V300" i="69"/>
  <c r="C300" i="69"/>
  <c r="E300" i="69" s="1"/>
  <c r="C260" i="69"/>
  <c r="E260" i="69" s="1"/>
  <c r="D260" i="69"/>
  <c r="F260" i="69" s="1"/>
  <c r="AD260" i="69"/>
  <c r="V260" i="69"/>
  <c r="AD247" i="69"/>
  <c r="V247" i="69"/>
  <c r="C247" i="69"/>
  <c r="E247" i="69" s="1"/>
  <c r="D247" i="69"/>
  <c r="F247" i="69" s="1"/>
  <c r="AD447" i="53"/>
  <c r="D447" i="53"/>
  <c r="F447" i="53" s="1"/>
  <c r="V447" i="53"/>
  <c r="C447" i="53"/>
  <c r="E447" i="53" s="1"/>
  <c r="D238" i="69"/>
  <c r="F238" i="69" s="1"/>
  <c r="AD238" i="69"/>
  <c r="V238" i="69"/>
  <c r="C238" i="69"/>
  <c r="E238" i="69" s="1"/>
  <c r="V70" i="53"/>
  <c r="C70" i="53"/>
  <c r="E70" i="53" s="1"/>
  <c r="AD70" i="53"/>
  <c r="D70" i="53"/>
  <c r="F70" i="53" s="1"/>
  <c r="V243" i="69"/>
  <c r="AD243" i="69"/>
  <c r="C243" i="69"/>
  <c r="E243" i="69" s="1"/>
  <c r="D243" i="69"/>
  <c r="F243" i="69" s="1"/>
  <c r="C324" i="69"/>
  <c r="E324" i="69" s="1"/>
  <c r="AD324" i="69"/>
  <c r="D324" i="69"/>
  <c r="F324" i="69" s="1"/>
  <c r="V324" i="69"/>
  <c r="C236" i="75"/>
  <c r="E236" i="75" s="1"/>
  <c r="D236" i="75"/>
  <c r="F236" i="75" s="1"/>
  <c r="D557" i="53"/>
  <c r="F557" i="53" s="1"/>
  <c r="V557" i="53"/>
  <c r="C557" i="53"/>
  <c r="E557" i="53" s="1"/>
  <c r="AD557" i="53"/>
  <c r="V533" i="53"/>
  <c r="D533" i="53"/>
  <c r="F533" i="53" s="1"/>
  <c r="AD533" i="53"/>
  <c r="C533" i="53"/>
  <c r="E533" i="53" s="1"/>
  <c r="AD77" i="53"/>
  <c r="V77" i="53"/>
  <c r="D77" i="53"/>
  <c r="F77" i="53" s="1"/>
  <c r="C77" i="53"/>
  <c r="E77" i="53" s="1"/>
  <c r="D51" i="69"/>
  <c r="F51" i="69" s="1"/>
  <c r="AD51" i="69"/>
  <c r="V51" i="69"/>
  <c r="C51" i="69"/>
  <c r="E51" i="69" s="1"/>
  <c r="C150" i="53"/>
  <c r="E150" i="53" s="1"/>
  <c r="D150" i="53"/>
  <c r="F150" i="53" s="1"/>
  <c r="C83" i="75"/>
  <c r="E83" i="75" s="1"/>
  <c r="AD83" i="75"/>
  <c r="V83" i="75"/>
  <c r="D83" i="75"/>
  <c r="F83" i="75" s="1"/>
  <c r="D237" i="53"/>
  <c r="F237" i="53" s="1"/>
  <c r="AD237" i="53"/>
  <c r="C237" i="53"/>
  <c r="E237" i="53" s="1"/>
  <c r="V237" i="53"/>
  <c r="C357" i="53"/>
  <c r="E357" i="53" s="1"/>
  <c r="D357" i="53"/>
  <c r="F357" i="53" s="1"/>
  <c r="C81" i="53"/>
  <c r="E81" i="53" s="1"/>
  <c r="V81" i="53"/>
  <c r="D81" i="53"/>
  <c r="F81" i="53" s="1"/>
  <c r="AD81" i="53"/>
  <c r="AD83" i="53"/>
  <c r="V83" i="53"/>
  <c r="D83" i="53"/>
  <c r="F83" i="53" s="1"/>
  <c r="C83" i="53"/>
  <c r="E83" i="53" s="1"/>
  <c r="D85" i="53"/>
  <c r="F85" i="53" s="1"/>
  <c r="V85" i="53"/>
  <c r="C85" i="53"/>
  <c r="E85" i="53" s="1"/>
  <c r="AD85" i="53"/>
  <c r="D83" i="69"/>
  <c r="F83" i="69" s="1"/>
  <c r="C83" i="69"/>
  <c r="E83" i="69" s="1"/>
  <c r="V83" i="69"/>
  <c r="AD83" i="69"/>
  <c r="C34" i="69"/>
  <c r="E34" i="69" s="1"/>
  <c r="D34" i="69"/>
  <c r="F34" i="69" s="1"/>
  <c r="D225" i="53"/>
  <c r="F225" i="53" s="1"/>
  <c r="V225" i="53"/>
  <c r="C225" i="53"/>
  <c r="E225" i="53" s="1"/>
  <c r="AD225" i="53"/>
  <c r="AD76" i="69"/>
  <c r="D76" i="69"/>
  <c r="F76" i="69" s="1"/>
  <c r="V76" i="69"/>
  <c r="C76" i="69"/>
  <c r="E76" i="69" s="1"/>
  <c r="V273" i="53"/>
  <c r="D273" i="53"/>
  <c r="F273" i="53" s="1"/>
  <c r="C273" i="53"/>
  <c r="E273" i="53" s="1"/>
  <c r="AD273" i="53"/>
  <c r="V165" i="69"/>
  <c r="AD165" i="69"/>
  <c r="C165" i="69"/>
  <c r="E165" i="69" s="1"/>
  <c r="D165" i="69"/>
  <c r="F165" i="69" s="1"/>
  <c r="C218" i="75"/>
  <c r="E218" i="75" s="1"/>
  <c r="D218" i="75"/>
  <c r="F218" i="75" s="1"/>
  <c r="V532" i="53"/>
  <c r="D532" i="53"/>
  <c r="F532" i="53" s="1"/>
  <c r="AD532" i="53"/>
  <c r="C532" i="53"/>
  <c r="E532" i="53" s="1"/>
  <c r="D322" i="53"/>
  <c r="F322" i="53" s="1"/>
  <c r="AD322" i="53"/>
  <c r="V322" i="53"/>
  <c r="C322" i="53"/>
  <c r="E322" i="53" s="1"/>
  <c r="C551" i="53"/>
  <c r="E551" i="53" s="1"/>
  <c r="AD551" i="53"/>
  <c r="D551" i="53"/>
  <c r="F551" i="53" s="1"/>
  <c r="V551" i="53"/>
  <c r="AD555" i="53"/>
  <c r="C555" i="53"/>
  <c r="E555" i="53" s="1"/>
  <c r="D555" i="53"/>
  <c r="F555" i="53" s="1"/>
  <c r="V555" i="53"/>
  <c r="V559" i="53"/>
  <c r="D559" i="53"/>
  <c r="F559" i="53" s="1"/>
  <c r="AD559" i="53"/>
  <c r="C559" i="53"/>
  <c r="E559" i="53" s="1"/>
  <c r="C433" i="53"/>
  <c r="E433" i="53" s="1"/>
  <c r="D433" i="53"/>
  <c r="F433" i="53" s="1"/>
  <c r="C218" i="53"/>
  <c r="E218" i="53" s="1"/>
  <c r="D218" i="53"/>
  <c r="F218" i="53" s="1"/>
  <c r="D296" i="53"/>
  <c r="F296" i="53" s="1"/>
  <c r="C296" i="53"/>
  <c r="E296" i="53" s="1"/>
  <c r="AD296" i="53"/>
  <c r="V296" i="53"/>
  <c r="V315" i="69"/>
  <c r="C315" i="69"/>
  <c r="E315" i="69" s="1"/>
  <c r="AD315" i="69"/>
  <c r="D315" i="69"/>
  <c r="F315" i="69" s="1"/>
  <c r="V331" i="69"/>
  <c r="C331" i="69"/>
  <c r="E331" i="69" s="1"/>
  <c r="AD331" i="69"/>
  <c r="D331" i="69"/>
  <c r="F331" i="69" s="1"/>
  <c r="AD374" i="53"/>
  <c r="D374" i="53"/>
  <c r="F374" i="53" s="1"/>
  <c r="V374" i="53"/>
  <c r="C374" i="53"/>
  <c r="E374" i="53" s="1"/>
  <c r="AD457" i="53"/>
  <c r="D457" i="53"/>
  <c r="F457" i="53" s="1"/>
  <c r="C457" i="53"/>
  <c r="E457" i="53" s="1"/>
  <c r="V457" i="53"/>
  <c r="V468" i="53"/>
  <c r="D468" i="53"/>
  <c r="F468" i="53" s="1"/>
  <c r="AD468" i="53"/>
  <c r="C468" i="53"/>
  <c r="E468" i="53" s="1"/>
  <c r="V470" i="53"/>
  <c r="AD470" i="53"/>
  <c r="D470" i="53"/>
  <c r="F470" i="53" s="1"/>
  <c r="C470" i="53"/>
  <c r="E470" i="53" s="1"/>
  <c r="AD472" i="53"/>
  <c r="V472" i="53"/>
  <c r="C472" i="53"/>
  <c r="E472" i="53" s="1"/>
  <c r="D472" i="53"/>
  <c r="F472" i="53" s="1"/>
  <c r="C36" i="75"/>
  <c r="E36" i="75" s="1"/>
  <c r="D36" i="75"/>
  <c r="F36" i="75" s="1"/>
  <c r="C61" i="75"/>
  <c r="E61" i="75" s="1"/>
  <c r="D61" i="75"/>
  <c r="F61" i="75" s="1"/>
  <c r="V61" i="75"/>
  <c r="AD61" i="75"/>
  <c r="C86" i="75"/>
  <c r="E86" i="75" s="1"/>
  <c r="V86" i="75"/>
  <c r="AD86" i="75"/>
  <c r="D86" i="75"/>
  <c r="F86" i="75" s="1"/>
  <c r="C151" i="53"/>
  <c r="E151" i="53" s="1"/>
  <c r="D151" i="53"/>
  <c r="F151" i="53" s="1"/>
  <c r="AD193" i="53"/>
  <c r="V193" i="53"/>
  <c r="D193" i="53"/>
  <c r="F193" i="53" s="1"/>
  <c r="C193" i="53"/>
  <c r="E193" i="53" s="1"/>
  <c r="D286" i="53"/>
  <c r="F286" i="53" s="1"/>
  <c r="C286" i="53"/>
  <c r="E286" i="53" s="1"/>
  <c r="V381" i="53"/>
  <c r="C381" i="53"/>
  <c r="E381" i="53" s="1"/>
  <c r="AD381" i="53"/>
  <c r="D381" i="53"/>
  <c r="F381" i="53" s="1"/>
  <c r="C161" i="53"/>
  <c r="E161" i="53" s="1"/>
  <c r="AD161" i="53"/>
  <c r="V161" i="53"/>
  <c r="D161" i="53"/>
  <c r="F161" i="53" s="1"/>
  <c r="C142" i="53"/>
  <c r="E142" i="53" s="1"/>
  <c r="D142" i="53"/>
  <c r="F142" i="53" s="1"/>
  <c r="AD156" i="53"/>
  <c r="V156" i="53"/>
  <c r="C156" i="53"/>
  <c r="E156" i="53" s="1"/>
  <c r="D156" i="53"/>
  <c r="F156" i="53" s="1"/>
  <c r="AD303" i="53"/>
  <c r="C303" i="53"/>
  <c r="E303" i="53" s="1"/>
  <c r="D303" i="53"/>
  <c r="F303" i="53" s="1"/>
  <c r="V303" i="53"/>
  <c r="C305" i="53"/>
  <c r="E305" i="53" s="1"/>
  <c r="D305" i="53"/>
  <c r="F305" i="53" s="1"/>
  <c r="AD305" i="53"/>
  <c r="V305" i="53"/>
  <c r="C307" i="53"/>
  <c r="E307" i="53" s="1"/>
  <c r="AD307" i="53"/>
  <c r="D307" i="53"/>
  <c r="F307" i="53" s="1"/>
  <c r="V307" i="53"/>
  <c r="C43" i="53"/>
  <c r="E43" i="53" s="1"/>
  <c r="V43" i="53"/>
  <c r="D43" i="53"/>
  <c r="F43" i="53" s="1"/>
  <c r="AD43" i="53"/>
  <c r="D217" i="75"/>
  <c r="F217" i="75" s="1"/>
  <c r="C217" i="75"/>
  <c r="E217" i="75" s="1"/>
  <c r="D312" i="53"/>
  <c r="F312" i="53" s="1"/>
  <c r="V312" i="53"/>
  <c r="C312" i="53"/>
  <c r="E312" i="53" s="1"/>
  <c r="AD312" i="53"/>
  <c r="D232" i="75"/>
  <c r="F232" i="75" s="1"/>
  <c r="C232" i="75"/>
  <c r="E232" i="75" s="1"/>
  <c r="AD325" i="69"/>
  <c r="V325" i="69"/>
  <c r="C325" i="69"/>
  <c r="E325" i="69" s="1"/>
  <c r="D325" i="69"/>
  <c r="F325" i="69" s="1"/>
  <c r="D233" i="75"/>
  <c r="F233" i="75" s="1"/>
  <c r="C233" i="75"/>
  <c r="E233" i="75" s="1"/>
  <c r="D287" i="53"/>
  <c r="F287" i="53" s="1"/>
  <c r="C287" i="53"/>
  <c r="E287" i="53" s="1"/>
  <c r="C187" i="75"/>
  <c r="E187" i="75" s="1"/>
  <c r="AD187" i="75"/>
  <c r="D187" i="75"/>
  <c r="F187" i="75" s="1"/>
  <c r="V187" i="75"/>
  <c r="AD194" i="75"/>
  <c r="V194" i="75"/>
  <c r="D194" i="75"/>
  <c r="F194" i="75" s="1"/>
  <c r="C194" i="75"/>
  <c r="E194" i="75" s="1"/>
  <c r="D146" i="53"/>
  <c r="F146" i="53" s="1"/>
  <c r="C146" i="53"/>
  <c r="E146" i="53" s="1"/>
  <c r="C453" i="53"/>
  <c r="E453" i="53" s="1"/>
  <c r="D453" i="53"/>
  <c r="F453" i="53" s="1"/>
  <c r="V453" i="53"/>
  <c r="AD453" i="53"/>
  <c r="V172" i="69"/>
  <c r="AD172" i="69"/>
  <c r="D172" i="69"/>
  <c r="F172" i="69" s="1"/>
  <c r="C172" i="69"/>
  <c r="E172" i="69" s="1"/>
  <c r="D230" i="75"/>
  <c r="F230" i="75" s="1"/>
  <c r="C230" i="75"/>
  <c r="E230" i="75" s="1"/>
  <c r="D68" i="69"/>
  <c r="F68" i="69" s="1"/>
  <c r="V68" i="69"/>
  <c r="AD68" i="69"/>
  <c r="C68" i="69"/>
  <c r="E68" i="69" s="1"/>
  <c r="D216" i="69"/>
  <c r="F216" i="69" s="1"/>
  <c r="C216" i="69"/>
  <c r="E216" i="69" s="1"/>
  <c r="AD320" i="53"/>
  <c r="D320" i="53"/>
  <c r="F320" i="53" s="1"/>
  <c r="V320" i="53"/>
  <c r="C320" i="53"/>
  <c r="E320" i="53" s="1"/>
  <c r="V326" i="69"/>
  <c r="D326" i="69"/>
  <c r="F326" i="69" s="1"/>
  <c r="AD326" i="69"/>
  <c r="C326" i="69"/>
  <c r="E326" i="69" s="1"/>
  <c r="V394" i="53"/>
  <c r="D394" i="53"/>
  <c r="F394" i="53" s="1"/>
  <c r="C394" i="53"/>
  <c r="E394" i="53" s="1"/>
  <c r="AD394" i="53"/>
  <c r="C179" i="75"/>
  <c r="E179" i="75" s="1"/>
  <c r="D179" i="75"/>
  <c r="F179" i="75" s="1"/>
  <c r="V179" i="75"/>
  <c r="AD179" i="75"/>
  <c r="AD163" i="69"/>
  <c r="V163" i="69"/>
  <c r="C163" i="69"/>
  <c r="E163" i="69" s="1"/>
  <c r="D163" i="69"/>
  <c r="F163" i="69" s="1"/>
  <c r="D437" i="53"/>
  <c r="F437" i="53" s="1"/>
  <c r="C437" i="53"/>
  <c r="E437" i="53" s="1"/>
  <c r="D443" i="53"/>
  <c r="F443" i="53" s="1"/>
  <c r="V443" i="53"/>
  <c r="C443" i="53"/>
  <c r="E443" i="53" s="1"/>
  <c r="AD443" i="53"/>
  <c r="C191" i="53"/>
  <c r="E191" i="53" s="1"/>
  <c r="D191" i="53"/>
  <c r="F191" i="53" s="1"/>
  <c r="AD191" i="53"/>
  <c r="V191" i="53"/>
  <c r="V256" i="69"/>
  <c r="C256" i="69"/>
  <c r="E256" i="69" s="1"/>
  <c r="D256" i="69"/>
  <c r="F256" i="69" s="1"/>
  <c r="AD256" i="69"/>
  <c r="V195" i="53"/>
  <c r="C195" i="53"/>
  <c r="E195" i="53" s="1"/>
  <c r="D195" i="53"/>
  <c r="F195" i="53" s="1"/>
  <c r="AD195" i="53"/>
  <c r="C90" i="53"/>
  <c r="E90" i="53" s="1"/>
  <c r="V90" i="53"/>
  <c r="AD90" i="53"/>
  <c r="D90" i="53"/>
  <c r="F90" i="53" s="1"/>
  <c r="C371" i="53"/>
  <c r="E371" i="53" s="1"/>
  <c r="V371" i="53"/>
  <c r="AD371" i="53"/>
  <c r="D371" i="53"/>
  <c r="F371" i="53" s="1"/>
  <c r="AD334" i="69"/>
  <c r="V334" i="69"/>
  <c r="D334" i="69"/>
  <c r="F334" i="69" s="1"/>
  <c r="C334" i="69"/>
  <c r="E334" i="69" s="1"/>
  <c r="C85" i="75"/>
  <c r="E85" i="75" s="1"/>
  <c r="D85" i="75"/>
  <c r="F85" i="75" s="1"/>
  <c r="V85" i="75"/>
  <c r="AD85" i="75"/>
  <c r="C58" i="75"/>
  <c r="E58" i="75" s="1"/>
  <c r="D58" i="75"/>
  <c r="F58" i="75" s="1"/>
  <c r="V58" i="75"/>
  <c r="AD58" i="75"/>
  <c r="AD183" i="69"/>
  <c r="D183" i="69"/>
  <c r="F183" i="69" s="1"/>
  <c r="V183" i="69"/>
  <c r="C183" i="69"/>
  <c r="E183" i="69" s="1"/>
  <c r="V244" i="75"/>
  <c r="C244" i="75"/>
  <c r="E244" i="75" s="1"/>
  <c r="AD244" i="75"/>
  <c r="D244" i="75"/>
  <c r="F244" i="75" s="1"/>
  <c r="V197" i="75"/>
  <c r="AD197" i="75"/>
  <c r="C197" i="75"/>
  <c r="E197" i="75" s="1"/>
  <c r="D197" i="75"/>
  <c r="F197" i="75" s="1"/>
  <c r="AD195" i="75"/>
  <c r="V195" i="75"/>
  <c r="D195" i="75"/>
  <c r="F195" i="75" s="1"/>
  <c r="C195" i="75"/>
  <c r="E195" i="75" s="1"/>
  <c r="AD308" i="69"/>
  <c r="C308" i="69"/>
  <c r="E308" i="69" s="1"/>
  <c r="D308" i="69"/>
  <c r="F308" i="69" s="1"/>
  <c r="V308" i="69"/>
  <c r="V67" i="69"/>
  <c r="AD67" i="69"/>
  <c r="C67" i="69"/>
  <c r="E67" i="69" s="1"/>
  <c r="D67" i="69"/>
  <c r="F67" i="69" s="1"/>
  <c r="V262" i="75"/>
  <c r="D262" i="75"/>
  <c r="F262" i="75" s="1"/>
  <c r="C262" i="75"/>
  <c r="E262" i="75" s="1"/>
  <c r="AD262" i="75"/>
  <c r="D270" i="75"/>
  <c r="F270" i="75" s="1"/>
  <c r="C270" i="75"/>
  <c r="E270" i="75" s="1"/>
  <c r="V270" i="75"/>
  <c r="AD270" i="75"/>
  <c r="D145" i="75"/>
  <c r="F145" i="75" s="1"/>
  <c r="C145" i="75"/>
  <c r="E145" i="75" s="1"/>
  <c r="D30" i="53"/>
  <c r="F30" i="53" s="1"/>
  <c r="C30" i="53"/>
  <c r="E30" i="53" s="1"/>
  <c r="V541" i="53"/>
  <c r="C541" i="53"/>
  <c r="E541" i="53" s="1"/>
  <c r="D541" i="53"/>
  <c r="F541" i="53" s="1"/>
  <c r="AD541" i="53"/>
  <c r="D367" i="53"/>
  <c r="F367" i="53" s="1"/>
  <c r="C367" i="53"/>
  <c r="E367" i="53" s="1"/>
  <c r="C513" i="53"/>
  <c r="E513" i="53" s="1"/>
  <c r="AD513" i="53"/>
  <c r="D513" i="53"/>
  <c r="F513" i="53" s="1"/>
  <c r="V513" i="53"/>
  <c r="AD521" i="53"/>
  <c r="C521" i="53"/>
  <c r="E521" i="53" s="1"/>
  <c r="V521" i="53"/>
  <c r="D521" i="53"/>
  <c r="F521" i="53" s="1"/>
  <c r="AD403" i="53"/>
  <c r="D403" i="53"/>
  <c r="F403" i="53" s="1"/>
  <c r="C403" i="53"/>
  <c r="E403" i="53" s="1"/>
  <c r="V403" i="53"/>
  <c r="C214" i="69"/>
  <c r="E214" i="69" s="1"/>
  <c r="D214" i="69"/>
  <c r="F214" i="69" s="1"/>
  <c r="V407" i="53"/>
  <c r="C407" i="53"/>
  <c r="E407" i="53" s="1"/>
  <c r="AD407" i="53"/>
  <c r="D407" i="53"/>
  <c r="F407" i="53" s="1"/>
  <c r="AD55" i="69"/>
  <c r="V55" i="69"/>
  <c r="C55" i="69"/>
  <c r="E55" i="69" s="1"/>
  <c r="D55" i="69"/>
  <c r="F55" i="69" s="1"/>
  <c r="C217" i="53"/>
  <c r="E217" i="53" s="1"/>
  <c r="D217" i="53"/>
  <c r="F217" i="53" s="1"/>
  <c r="D198" i="53"/>
  <c r="F198" i="53" s="1"/>
  <c r="AD198" i="53"/>
  <c r="V198" i="53"/>
  <c r="C198" i="53"/>
  <c r="E198" i="53" s="1"/>
  <c r="D362" i="53"/>
  <c r="F362" i="53" s="1"/>
  <c r="C362" i="53"/>
  <c r="E362" i="53" s="1"/>
  <c r="D223" i="53"/>
  <c r="F223" i="53" s="1"/>
  <c r="C223" i="53"/>
  <c r="E223" i="53" s="1"/>
  <c r="D288" i="53"/>
  <c r="F288" i="53" s="1"/>
  <c r="C288" i="53"/>
  <c r="E288" i="53" s="1"/>
  <c r="D293" i="53"/>
  <c r="F293" i="53" s="1"/>
  <c r="C293" i="53"/>
  <c r="E293" i="53" s="1"/>
  <c r="AD313" i="69"/>
  <c r="V313" i="69"/>
  <c r="C313" i="69"/>
  <c r="E313" i="69" s="1"/>
  <c r="D313" i="69"/>
  <c r="F313" i="69" s="1"/>
  <c r="D317" i="69"/>
  <c r="F317" i="69" s="1"/>
  <c r="AD317" i="69"/>
  <c r="C317" i="69"/>
  <c r="E317" i="69" s="1"/>
  <c r="V317" i="69"/>
  <c r="D510" i="53"/>
  <c r="F510" i="53" s="1"/>
  <c r="C510" i="53"/>
  <c r="E510" i="53" s="1"/>
  <c r="C213" i="69"/>
  <c r="E213" i="69" s="1"/>
  <c r="D213" i="69"/>
  <c r="F213" i="69" s="1"/>
  <c r="C72" i="75"/>
  <c r="E72" i="75" s="1"/>
  <c r="AD72" i="75"/>
  <c r="D72" i="75"/>
  <c r="F72" i="75" s="1"/>
  <c r="V72" i="75"/>
  <c r="AD319" i="53"/>
  <c r="D319" i="53"/>
  <c r="F319" i="53" s="1"/>
  <c r="C319" i="53"/>
  <c r="E319" i="53" s="1"/>
  <c r="V319" i="53"/>
  <c r="C105" i="98"/>
  <c r="E105" i="98" s="1"/>
  <c r="D105" i="98"/>
  <c r="F105" i="98" s="1"/>
  <c r="V105" i="98"/>
  <c r="AD105" i="98"/>
  <c r="D220" i="53"/>
  <c r="F220" i="53" s="1"/>
  <c r="C220" i="53"/>
  <c r="E220" i="53" s="1"/>
  <c r="C238" i="75"/>
  <c r="E238" i="75" s="1"/>
  <c r="D238" i="75"/>
  <c r="F238" i="75" s="1"/>
  <c r="D155" i="69"/>
  <c r="F155" i="69" s="1"/>
  <c r="C155" i="69"/>
  <c r="E155" i="69" s="1"/>
  <c r="AD341" i="53"/>
  <c r="C341" i="53"/>
  <c r="E341" i="53" s="1"/>
  <c r="V341" i="53"/>
  <c r="D341" i="53"/>
  <c r="F341" i="53" s="1"/>
  <c r="C458" i="53"/>
  <c r="E458" i="53" s="1"/>
  <c r="D458" i="53"/>
  <c r="F458" i="53" s="1"/>
  <c r="AD458" i="53"/>
  <c r="V458" i="53"/>
  <c r="C290" i="53"/>
  <c r="E290" i="53" s="1"/>
  <c r="D290" i="53"/>
  <c r="F290" i="53" s="1"/>
  <c r="D289" i="53"/>
  <c r="F289" i="53" s="1"/>
  <c r="C289" i="53"/>
  <c r="E289" i="53" s="1"/>
  <c r="AD95" i="98"/>
  <c r="V95" i="98"/>
  <c r="C95" i="98"/>
  <c r="E95" i="98" s="1"/>
  <c r="D95" i="98"/>
  <c r="F95" i="98" s="1"/>
  <c r="D149" i="75"/>
  <c r="F149" i="75" s="1"/>
  <c r="C149" i="75"/>
  <c r="E149" i="75" s="1"/>
  <c r="V314" i="53"/>
  <c r="C314" i="53"/>
  <c r="E314" i="53" s="1"/>
  <c r="D314" i="53"/>
  <c r="F314" i="53" s="1"/>
  <c r="AD314" i="53"/>
  <c r="AD328" i="69"/>
  <c r="D328" i="69"/>
  <c r="F328" i="69" s="1"/>
  <c r="V328" i="69"/>
  <c r="C328" i="69"/>
  <c r="E328" i="69" s="1"/>
  <c r="C39" i="75"/>
  <c r="E39" i="75" s="1"/>
  <c r="D39" i="75"/>
  <c r="F39" i="75" s="1"/>
  <c r="C214" i="75"/>
  <c r="E214" i="75" s="1"/>
  <c r="D214" i="75"/>
  <c r="F214" i="75" s="1"/>
  <c r="C266" i="53"/>
  <c r="E266" i="53" s="1"/>
  <c r="D266" i="53"/>
  <c r="F266" i="53" s="1"/>
  <c r="V266" i="53"/>
  <c r="AD266" i="53"/>
  <c r="D144" i="53"/>
  <c r="F144" i="53" s="1"/>
  <c r="C144" i="53"/>
  <c r="E144" i="53" s="1"/>
  <c r="V375" i="53"/>
  <c r="AD375" i="53"/>
  <c r="C375" i="53"/>
  <c r="E375" i="53" s="1"/>
  <c r="D375" i="53"/>
  <c r="F375" i="53" s="1"/>
  <c r="C225" i="69"/>
  <c r="E225" i="69" s="1"/>
  <c r="D225" i="69"/>
  <c r="F225" i="69" s="1"/>
  <c r="D143" i="53"/>
  <c r="F143" i="53" s="1"/>
  <c r="C143" i="53"/>
  <c r="E143" i="53" s="1"/>
  <c r="AD260" i="53"/>
  <c r="V260" i="53"/>
  <c r="D260" i="53"/>
  <c r="F260" i="53" s="1"/>
  <c r="C260" i="53"/>
  <c r="E260" i="53" s="1"/>
  <c r="V271" i="53"/>
  <c r="AD271" i="53"/>
  <c r="C271" i="53"/>
  <c r="E271" i="53" s="1"/>
  <c r="D271" i="53"/>
  <c r="F271" i="53" s="1"/>
  <c r="D320" i="69"/>
  <c r="F320" i="69" s="1"/>
  <c r="AD320" i="69"/>
  <c r="C320" i="69"/>
  <c r="E320" i="69" s="1"/>
  <c r="V320" i="69"/>
  <c r="AD248" i="53"/>
  <c r="C248" i="53"/>
  <c r="E248" i="53" s="1"/>
  <c r="V248" i="53"/>
  <c r="D248" i="53"/>
  <c r="F248" i="53" s="1"/>
  <c r="V338" i="53"/>
  <c r="AD338" i="53"/>
  <c r="C338" i="53"/>
  <c r="E338" i="53" s="1"/>
  <c r="D338" i="53"/>
  <c r="F338" i="53" s="1"/>
  <c r="D30" i="75"/>
  <c r="F30" i="75" s="1"/>
  <c r="C30" i="75"/>
  <c r="E30" i="75" s="1"/>
  <c r="AD271" i="75"/>
  <c r="D271" i="75"/>
  <c r="F271" i="75" s="1"/>
  <c r="C271" i="75"/>
  <c r="E271" i="75" s="1"/>
  <c r="V271" i="75"/>
  <c r="AD265" i="75"/>
  <c r="D265" i="75"/>
  <c r="F265" i="75" s="1"/>
  <c r="V265" i="75"/>
  <c r="C265" i="75"/>
  <c r="E265" i="75" s="1"/>
  <c r="C345" i="69"/>
  <c r="E345" i="69" s="1"/>
  <c r="AD345" i="69"/>
  <c r="V345" i="69"/>
  <c r="D345" i="69"/>
  <c r="F345" i="69" s="1"/>
  <c r="D79" i="69"/>
  <c r="F79" i="69" s="1"/>
  <c r="C79" i="69"/>
  <c r="E79" i="69" s="1"/>
  <c r="V79" i="69"/>
  <c r="AD79" i="69"/>
  <c r="C160" i="98"/>
  <c r="E160" i="98" s="1"/>
  <c r="AD160" i="98"/>
  <c r="V160" i="98"/>
  <c r="D160" i="98"/>
  <c r="F160" i="98" s="1"/>
  <c r="AD175" i="75"/>
  <c r="V175" i="75"/>
  <c r="C175" i="75"/>
  <c r="E175" i="75" s="1"/>
  <c r="D175" i="75"/>
  <c r="F175" i="75" s="1"/>
  <c r="D254" i="75"/>
  <c r="F254" i="75" s="1"/>
  <c r="V254" i="75"/>
  <c r="AD254" i="75"/>
  <c r="C254" i="75"/>
  <c r="E254" i="75" s="1"/>
  <c r="AD299" i="53"/>
  <c r="V299" i="53"/>
  <c r="D299" i="53"/>
  <c r="F299" i="53" s="1"/>
  <c r="C299" i="53"/>
  <c r="E299" i="53" s="1"/>
  <c r="C45" i="75"/>
  <c r="E45" i="75" s="1"/>
  <c r="D45" i="75"/>
  <c r="F45" i="75" s="1"/>
  <c r="D307" i="69"/>
  <c r="F307" i="69" s="1"/>
  <c r="AD307" i="69"/>
  <c r="C307" i="69"/>
  <c r="E307" i="69" s="1"/>
  <c r="V307" i="69"/>
  <c r="AD41" i="53"/>
  <c r="D41" i="53"/>
  <c r="F41" i="53" s="1"/>
  <c r="V41" i="53"/>
  <c r="C41" i="53"/>
  <c r="E41" i="53" s="1"/>
  <c r="AD393" i="53"/>
  <c r="V393" i="53"/>
  <c r="D393" i="53"/>
  <c r="F393" i="53" s="1"/>
  <c r="C393" i="53"/>
  <c r="E393" i="53" s="1"/>
  <c r="AD270" i="53"/>
  <c r="D270" i="53"/>
  <c r="F270" i="53" s="1"/>
  <c r="V270" i="53"/>
  <c r="C270" i="53"/>
  <c r="E270" i="53" s="1"/>
  <c r="AD167" i="53"/>
  <c r="C167" i="53"/>
  <c r="E167" i="53" s="1"/>
  <c r="D167" i="53"/>
  <c r="F167" i="53" s="1"/>
  <c r="V167" i="53"/>
  <c r="AD155" i="53"/>
  <c r="V155" i="53"/>
  <c r="D155" i="53"/>
  <c r="F155" i="53" s="1"/>
  <c r="C155" i="53"/>
  <c r="E155" i="53" s="1"/>
  <c r="D171" i="53"/>
  <c r="F171" i="53" s="1"/>
  <c r="V171" i="53"/>
  <c r="AD171" i="53"/>
  <c r="C171" i="53"/>
  <c r="E171" i="53" s="1"/>
  <c r="V187" i="53"/>
  <c r="AD187" i="53"/>
  <c r="C187" i="53"/>
  <c r="E187" i="53" s="1"/>
  <c r="D187" i="53"/>
  <c r="F187" i="53" s="1"/>
  <c r="C89" i="53"/>
  <c r="E89" i="53" s="1"/>
  <c r="AD89" i="53"/>
  <c r="D89" i="53"/>
  <c r="F89" i="53" s="1"/>
  <c r="V89" i="53"/>
  <c r="D379" i="53"/>
  <c r="F379" i="53" s="1"/>
  <c r="C379" i="53"/>
  <c r="E379" i="53" s="1"/>
  <c r="AD379" i="53"/>
  <c r="V379" i="53"/>
  <c r="V190" i="53"/>
  <c r="C190" i="53"/>
  <c r="E190" i="53" s="1"/>
  <c r="D190" i="53"/>
  <c r="F190" i="53" s="1"/>
  <c r="AD190" i="53"/>
  <c r="V192" i="53"/>
  <c r="C192" i="53"/>
  <c r="E192" i="53" s="1"/>
  <c r="AD192" i="53"/>
  <c r="D192" i="53"/>
  <c r="F192" i="53" s="1"/>
  <c r="V194" i="53"/>
  <c r="C194" i="53"/>
  <c r="E194" i="53" s="1"/>
  <c r="AD194" i="53"/>
  <c r="D194" i="53"/>
  <c r="F194" i="53" s="1"/>
  <c r="D410" i="53"/>
  <c r="F410" i="53" s="1"/>
  <c r="V410" i="53"/>
  <c r="AD410" i="53"/>
  <c r="C410" i="53"/>
  <c r="E410" i="53" s="1"/>
  <c r="D160" i="69"/>
  <c r="F160" i="69" s="1"/>
  <c r="AD160" i="69"/>
  <c r="C160" i="69"/>
  <c r="E160" i="69" s="1"/>
  <c r="V160" i="69"/>
  <c r="C435" i="53"/>
  <c r="E435" i="53" s="1"/>
  <c r="D435" i="53"/>
  <c r="F435" i="53" s="1"/>
  <c r="C164" i="69"/>
  <c r="E164" i="69" s="1"/>
  <c r="D164" i="69"/>
  <c r="F164" i="69" s="1"/>
  <c r="AD164" i="69"/>
  <c r="V164" i="69"/>
  <c r="D431" i="53"/>
  <c r="F431" i="53" s="1"/>
  <c r="C431" i="53"/>
  <c r="E431" i="53" s="1"/>
  <c r="C366" i="53"/>
  <c r="E366" i="53" s="1"/>
  <c r="D366" i="53"/>
  <c r="F366" i="53" s="1"/>
  <c r="AD243" i="53"/>
  <c r="D243" i="53"/>
  <c r="F243" i="53" s="1"/>
  <c r="C243" i="53"/>
  <c r="E243" i="53" s="1"/>
  <c r="V243" i="53"/>
  <c r="V398" i="53"/>
  <c r="C398" i="53"/>
  <c r="E398" i="53" s="1"/>
  <c r="D398" i="53"/>
  <c r="F398" i="53" s="1"/>
  <c r="AD398" i="53"/>
  <c r="AD400" i="53"/>
  <c r="C400" i="53"/>
  <c r="E400" i="53" s="1"/>
  <c r="D400" i="53"/>
  <c r="F400" i="53" s="1"/>
  <c r="V400" i="53"/>
  <c r="V402" i="53"/>
  <c r="D402" i="53"/>
  <c r="F402" i="53" s="1"/>
  <c r="AD402" i="53"/>
  <c r="C402" i="53"/>
  <c r="E402" i="53" s="1"/>
  <c r="V173" i="75"/>
  <c r="C173" i="75"/>
  <c r="E173" i="75" s="1"/>
  <c r="D173" i="75"/>
  <c r="F173" i="75" s="1"/>
  <c r="AD173" i="75"/>
  <c r="AD255" i="75"/>
  <c r="D255" i="75"/>
  <c r="F255" i="75" s="1"/>
  <c r="V255" i="75"/>
  <c r="C255" i="75"/>
  <c r="E255" i="75" s="1"/>
  <c r="C52" i="75"/>
  <c r="E52" i="75" s="1"/>
  <c r="D52" i="75"/>
  <c r="F52" i="75" s="1"/>
  <c r="D148" i="53"/>
  <c r="F148" i="53" s="1"/>
  <c r="C148" i="53"/>
  <c r="E148" i="53" s="1"/>
  <c r="AD163" i="53"/>
  <c r="C163" i="53"/>
  <c r="E163" i="53" s="1"/>
  <c r="D163" i="53"/>
  <c r="F163" i="53" s="1"/>
  <c r="V163" i="53"/>
  <c r="AD234" i="53"/>
  <c r="D234" i="53"/>
  <c r="F234" i="53" s="1"/>
  <c r="V234" i="53"/>
  <c r="C234" i="53"/>
  <c r="E234" i="53" s="1"/>
  <c r="D169" i="53"/>
  <c r="F169" i="53" s="1"/>
  <c r="C169" i="53"/>
  <c r="E169" i="53" s="1"/>
  <c r="V169" i="53"/>
  <c r="AD169" i="53"/>
  <c r="V120" i="98"/>
  <c r="D120" i="98"/>
  <c r="F120" i="98" s="1"/>
  <c r="AD120" i="98"/>
  <c r="C120" i="98"/>
  <c r="E120" i="98" s="1"/>
  <c r="V346" i="53"/>
  <c r="C346" i="53"/>
  <c r="E346" i="53" s="1"/>
  <c r="D346" i="53"/>
  <c r="F346" i="53" s="1"/>
  <c r="AD346" i="53"/>
  <c r="D149" i="69"/>
  <c r="F149" i="69" s="1"/>
  <c r="C149" i="69"/>
  <c r="E149" i="69" s="1"/>
  <c r="V269" i="75"/>
  <c r="AD269" i="75"/>
  <c r="C269" i="75"/>
  <c r="E269" i="75" s="1"/>
  <c r="D269" i="75"/>
  <c r="F269" i="75" s="1"/>
  <c r="D231" i="69"/>
  <c r="F231" i="69" s="1"/>
  <c r="AD231" i="69"/>
  <c r="C231" i="69"/>
  <c r="E231" i="69" s="1"/>
  <c r="V231" i="69"/>
  <c r="AD370" i="53"/>
  <c r="C370" i="53"/>
  <c r="E370" i="53" s="1"/>
  <c r="D370" i="53"/>
  <c r="F370" i="53" s="1"/>
  <c r="V370" i="53"/>
  <c r="D155" i="75"/>
  <c r="F155" i="75" s="1"/>
  <c r="C155" i="75"/>
  <c r="E155" i="75" s="1"/>
  <c r="V41" i="98"/>
  <c r="C41" i="98"/>
  <c r="E41" i="98" s="1"/>
  <c r="AD41" i="98"/>
  <c r="D41" i="98"/>
  <c r="F41" i="98" s="1"/>
  <c r="D162" i="75"/>
  <c r="F162" i="75" s="1"/>
  <c r="C162" i="75"/>
  <c r="E162" i="75" s="1"/>
  <c r="C33" i="69"/>
  <c r="E33" i="69" s="1"/>
  <c r="D33" i="69"/>
  <c r="F33" i="69" s="1"/>
  <c r="D294" i="53"/>
  <c r="F294" i="53" s="1"/>
  <c r="C294" i="53"/>
  <c r="E294" i="53" s="1"/>
  <c r="V301" i="69"/>
  <c r="C301" i="69"/>
  <c r="E301" i="69" s="1"/>
  <c r="D301" i="69"/>
  <c r="F301" i="69" s="1"/>
  <c r="AD301" i="69"/>
  <c r="V251" i="53"/>
  <c r="D251" i="53"/>
  <c r="F251" i="53" s="1"/>
  <c r="AD251" i="53"/>
  <c r="C251" i="53"/>
  <c r="E251" i="53" s="1"/>
  <c r="C221" i="53"/>
  <c r="E221" i="53" s="1"/>
  <c r="D221" i="53"/>
  <c r="F221" i="53" s="1"/>
  <c r="C337" i="53"/>
  <c r="E337" i="53" s="1"/>
  <c r="V337" i="53"/>
  <c r="D337" i="53"/>
  <c r="F337" i="53" s="1"/>
  <c r="AD337" i="53"/>
  <c r="C155" i="98"/>
  <c r="E155" i="98" s="1"/>
  <c r="V155" i="98"/>
  <c r="AD155" i="98"/>
  <c r="D155" i="98"/>
  <c r="F155" i="98" s="1"/>
  <c r="C446" i="53"/>
  <c r="E446" i="53" s="1"/>
  <c r="V446" i="53"/>
  <c r="AD446" i="53"/>
  <c r="D446" i="53"/>
  <c r="F446" i="53" s="1"/>
  <c r="C75" i="75"/>
  <c r="E75" i="75" s="1"/>
  <c r="V75" i="75"/>
  <c r="D75" i="75"/>
  <c r="F75" i="75" s="1"/>
  <c r="AD75" i="75"/>
  <c r="D33" i="53"/>
  <c r="F33" i="53" s="1"/>
  <c r="C33" i="53"/>
  <c r="E33" i="53" s="1"/>
  <c r="C275" i="53"/>
  <c r="E275" i="53" s="1"/>
  <c r="AD275" i="53"/>
  <c r="V275" i="53"/>
  <c r="D275" i="53"/>
  <c r="F275" i="53" s="1"/>
  <c r="C63" i="75"/>
  <c r="E63" i="75" s="1"/>
  <c r="V63" i="75"/>
  <c r="AD63" i="75"/>
  <c r="D63" i="75"/>
  <c r="F63" i="75" s="1"/>
  <c r="AD190" i="69"/>
  <c r="D190" i="69"/>
  <c r="F190" i="69" s="1"/>
  <c r="C190" i="69"/>
  <c r="E190" i="69" s="1"/>
  <c r="V190" i="69"/>
  <c r="AD58" i="69"/>
  <c r="V58" i="69"/>
  <c r="C58" i="69"/>
  <c r="E58" i="69" s="1"/>
  <c r="D58" i="69"/>
  <c r="F58" i="69" s="1"/>
  <c r="C535" i="53"/>
  <c r="E535" i="53" s="1"/>
  <c r="V535" i="53"/>
  <c r="D535" i="53"/>
  <c r="F535" i="53" s="1"/>
  <c r="AD535" i="53"/>
  <c r="V522" i="53"/>
  <c r="D522" i="53"/>
  <c r="F522" i="53" s="1"/>
  <c r="C522" i="53"/>
  <c r="E522" i="53" s="1"/>
  <c r="AD522" i="53"/>
  <c r="D360" i="53"/>
  <c r="F360" i="53" s="1"/>
  <c r="C360" i="53"/>
  <c r="E360" i="53" s="1"/>
  <c r="D219" i="75"/>
  <c r="F219" i="75" s="1"/>
  <c r="C219" i="75"/>
  <c r="E219" i="75" s="1"/>
  <c r="AD183" i="75"/>
  <c r="V183" i="75"/>
  <c r="C183" i="75"/>
  <c r="E183" i="75" s="1"/>
  <c r="D183" i="75"/>
  <c r="F183" i="75" s="1"/>
  <c r="C87" i="53"/>
  <c r="E87" i="53" s="1"/>
  <c r="D87" i="53"/>
  <c r="F87" i="53" s="1"/>
  <c r="AD87" i="53"/>
  <c r="V87" i="53"/>
  <c r="D69" i="75"/>
  <c r="F69" i="75" s="1"/>
  <c r="AD69" i="75"/>
  <c r="C69" i="75"/>
  <c r="E69" i="75" s="1"/>
  <c r="V69" i="75"/>
  <c r="D185" i="69"/>
  <c r="F185" i="69" s="1"/>
  <c r="V185" i="69"/>
  <c r="AD185" i="69"/>
  <c r="C185" i="69"/>
  <c r="E185" i="69" s="1"/>
  <c r="V517" i="53"/>
  <c r="C517" i="53"/>
  <c r="E517" i="53" s="1"/>
  <c r="D517" i="53"/>
  <c r="F517" i="53" s="1"/>
  <c r="AD517" i="53"/>
  <c r="D141" i="53"/>
  <c r="F141" i="53" s="1"/>
  <c r="C141" i="53"/>
  <c r="E141" i="53" s="1"/>
  <c r="D38" i="53"/>
  <c r="F38" i="53" s="1"/>
  <c r="C38" i="53"/>
  <c r="E38" i="53" s="1"/>
  <c r="D203" i="75"/>
  <c r="F203" i="75" s="1"/>
  <c r="AD203" i="75"/>
  <c r="V203" i="75"/>
  <c r="C203" i="75"/>
  <c r="E203" i="75" s="1"/>
  <c r="C310" i="69"/>
  <c r="E310" i="69" s="1"/>
  <c r="D310" i="69"/>
  <c r="F310" i="69" s="1"/>
  <c r="V310" i="69"/>
  <c r="AD310" i="69"/>
  <c r="AD311" i="53"/>
  <c r="C311" i="53"/>
  <c r="E311" i="53" s="1"/>
  <c r="V311" i="53"/>
  <c r="D311" i="53"/>
  <c r="F311" i="53" s="1"/>
  <c r="C413" i="53"/>
  <c r="E413" i="53" s="1"/>
  <c r="AD413" i="53"/>
  <c r="D413" i="53"/>
  <c r="F413" i="53" s="1"/>
  <c r="V413" i="53"/>
  <c r="C32" i="53"/>
  <c r="E32" i="53" s="1"/>
  <c r="D32" i="53"/>
  <c r="F32" i="53" s="1"/>
  <c r="V49" i="53"/>
  <c r="AD49" i="53"/>
  <c r="D49" i="53"/>
  <c r="F49" i="53" s="1"/>
  <c r="C49" i="53"/>
  <c r="E49" i="53" s="1"/>
  <c r="AD51" i="53"/>
  <c r="C51" i="53"/>
  <c r="E51" i="53" s="1"/>
  <c r="V51" i="53"/>
  <c r="D51" i="53"/>
  <c r="F51" i="53" s="1"/>
  <c r="D53" i="53"/>
  <c r="F53" i="53" s="1"/>
  <c r="V53" i="53"/>
  <c r="C53" i="53"/>
  <c r="E53" i="53" s="1"/>
  <c r="AD53" i="53"/>
  <c r="AD224" i="53"/>
  <c r="V224" i="53"/>
  <c r="C224" i="53"/>
  <c r="E224" i="53" s="1"/>
  <c r="D224" i="53"/>
  <c r="F224" i="53" s="1"/>
  <c r="AD69" i="69"/>
  <c r="D69" i="69"/>
  <c r="F69" i="69" s="1"/>
  <c r="V69" i="69"/>
  <c r="C69" i="69"/>
  <c r="E69" i="69" s="1"/>
  <c r="C244" i="53"/>
  <c r="E244" i="53" s="1"/>
  <c r="AD244" i="53"/>
  <c r="V244" i="53"/>
  <c r="D244" i="53"/>
  <c r="F244" i="53" s="1"/>
  <c r="C45" i="69"/>
  <c r="E45" i="69" s="1"/>
  <c r="AD45" i="69"/>
  <c r="V45" i="69"/>
  <c r="D45" i="69"/>
  <c r="F45" i="69" s="1"/>
  <c r="AD252" i="53"/>
  <c r="C252" i="53"/>
  <c r="E252" i="53" s="1"/>
  <c r="D252" i="53"/>
  <c r="F252" i="53" s="1"/>
  <c r="V252" i="53"/>
  <c r="AD182" i="53"/>
  <c r="C182" i="53"/>
  <c r="E182" i="53" s="1"/>
  <c r="V182" i="53"/>
  <c r="D182" i="53"/>
  <c r="F182" i="53" s="1"/>
  <c r="C333" i="53"/>
  <c r="E333" i="53" s="1"/>
  <c r="AD333" i="53"/>
  <c r="V333" i="53"/>
  <c r="D333" i="53"/>
  <c r="F333" i="53" s="1"/>
  <c r="V340" i="53"/>
  <c r="C340" i="53"/>
  <c r="E340" i="53" s="1"/>
  <c r="D340" i="53"/>
  <c r="F340" i="53" s="1"/>
  <c r="AD340" i="53"/>
  <c r="AD342" i="53"/>
  <c r="D342" i="53"/>
  <c r="F342" i="53" s="1"/>
  <c r="C342" i="53"/>
  <c r="E342" i="53" s="1"/>
  <c r="V342" i="53"/>
  <c r="V344" i="53"/>
  <c r="C344" i="53"/>
  <c r="E344" i="53" s="1"/>
  <c r="D344" i="53"/>
  <c r="F344" i="53" s="1"/>
  <c r="AD344" i="53"/>
  <c r="C228" i="69"/>
  <c r="E228" i="69" s="1"/>
  <c r="V228" i="69"/>
  <c r="D228" i="69"/>
  <c r="F228" i="69" s="1"/>
  <c r="AD228" i="69"/>
  <c r="V230" i="69"/>
  <c r="D230" i="69"/>
  <c r="F230" i="69" s="1"/>
  <c r="C230" i="69"/>
  <c r="E230" i="69" s="1"/>
  <c r="AD230" i="69"/>
  <c r="V390" i="53"/>
  <c r="D390" i="53"/>
  <c r="F390" i="53" s="1"/>
  <c r="AD390" i="53"/>
  <c r="C390" i="53"/>
  <c r="E390" i="53" s="1"/>
  <c r="AD473" i="53"/>
  <c r="V473" i="53"/>
  <c r="C473" i="53"/>
  <c r="E473" i="53" s="1"/>
  <c r="D473" i="53"/>
  <c r="F473" i="53" s="1"/>
  <c r="AD484" i="53"/>
  <c r="D484" i="53"/>
  <c r="F484" i="53" s="1"/>
  <c r="V484" i="53"/>
  <c r="C484" i="53"/>
  <c r="E484" i="53" s="1"/>
  <c r="D486" i="53"/>
  <c r="F486" i="53" s="1"/>
  <c r="V486" i="53"/>
  <c r="AD486" i="53"/>
  <c r="C486" i="53"/>
  <c r="E486" i="53" s="1"/>
  <c r="D488" i="53"/>
  <c r="F488" i="53" s="1"/>
  <c r="V488" i="53"/>
  <c r="AD488" i="53"/>
  <c r="C488" i="53"/>
  <c r="E488" i="53" s="1"/>
  <c r="V245" i="75"/>
  <c r="AD245" i="75"/>
  <c r="D245" i="75"/>
  <c r="F245" i="75" s="1"/>
  <c r="C245" i="75"/>
  <c r="E245" i="75" s="1"/>
  <c r="V261" i="75"/>
  <c r="AD261" i="75"/>
  <c r="C261" i="75"/>
  <c r="E261" i="75" s="1"/>
  <c r="D261" i="75"/>
  <c r="F261" i="75" s="1"/>
  <c r="D32" i="75"/>
  <c r="F32" i="75" s="1"/>
  <c r="C32" i="75"/>
  <c r="E32" i="75" s="1"/>
  <c r="AD183" i="53"/>
  <c r="V183" i="53"/>
  <c r="D183" i="53"/>
  <c r="F183" i="53" s="1"/>
  <c r="C183" i="53"/>
  <c r="E183" i="53" s="1"/>
  <c r="V189" i="53"/>
  <c r="AD189" i="53"/>
  <c r="C189" i="53"/>
  <c r="E189" i="53" s="1"/>
  <c r="D189" i="53"/>
  <c r="F189" i="53" s="1"/>
  <c r="C76" i="53"/>
  <c r="E76" i="53" s="1"/>
  <c r="AD76" i="53"/>
  <c r="D76" i="53"/>
  <c r="F76" i="53" s="1"/>
  <c r="V76" i="53"/>
  <c r="D78" i="53"/>
  <c r="F78" i="53" s="1"/>
  <c r="AD78" i="53"/>
  <c r="V78" i="53"/>
  <c r="C78" i="53"/>
  <c r="E78" i="53" s="1"/>
  <c r="D80" i="53"/>
  <c r="F80" i="53" s="1"/>
  <c r="C80" i="53"/>
  <c r="E80" i="53" s="1"/>
  <c r="AD80" i="53"/>
  <c r="V80" i="53"/>
  <c r="AY270" i="78"/>
  <c r="M142" i="69"/>
  <c r="AY529" i="53"/>
  <c r="Q148" i="98"/>
  <c r="AY274" i="78"/>
  <c r="AY239" i="53"/>
  <c r="Q69" i="75"/>
  <c r="AY347" i="53"/>
  <c r="Q58" i="69"/>
  <c r="AY151" i="98"/>
  <c r="AY254" i="69"/>
  <c r="AY391" i="53"/>
  <c r="V212" i="69"/>
  <c r="AY298" i="69"/>
  <c r="Q563" i="53"/>
  <c r="AY229" i="69"/>
  <c r="AY167" i="69"/>
  <c r="Q262" i="53"/>
  <c r="V152" i="69"/>
  <c r="Q237" i="53"/>
  <c r="V30" i="69"/>
  <c r="AY547" i="53"/>
  <c r="AY269" i="53"/>
  <c r="Q153" i="98"/>
  <c r="Q156" i="98"/>
  <c r="AY252" i="69"/>
  <c r="Q190" i="75"/>
  <c r="AY99" i="98"/>
  <c r="AY118" i="98"/>
  <c r="W37" i="69"/>
  <c r="AY459" i="53"/>
  <c r="Q58" i="53"/>
  <c r="Q316" i="53"/>
  <c r="AY241" i="75"/>
  <c r="AY166" i="69"/>
  <c r="Q175" i="75"/>
  <c r="Q264" i="75"/>
  <c r="AY233" i="69"/>
  <c r="V288" i="69"/>
  <c r="Q70" i="69"/>
  <c r="AY55" i="75"/>
  <c r="AY202" i="69"/>
  <c r="Q239" i="53"/>
  <c r="AY54" i="78"/>
  <c r="X142" i="69"/>
  <c r="Q35" i="69"/>
  <c r="AY158" i="98"/>
  <c r="AY268" i="75"/>
  <c r="AY81" i="69"/>
  <c r="Q145" i="69"/>
  <c r="V33" i="69"/>
  <c r="AA503" i="53"/>
  <c r="AY162" i="75"/>
  <c r="Q187" i="69"/>
  <c r="AY254" i="75"/>
  <c r="Q320" i="69"/>
  <c r="AY155" i="75"/>
  <c r="AY181" i="69"/>
  <c r="Q71" i="53"/>
  <c r="V213" i="69"/>
  <c r="Q274" i="78"/>
  <c r="Q197" i="78"/>
  <c r="X368" i="53"/>
  <c r="AA529" i="53"/>
  <c r="Q69" i="69"/>
  <c r="AY333" i="53"/>
  <c r="AY226" i="53"/>
  <c r="Q254" i="75"/>
  <c r="AY444" i="53"/>
  <c r="Q235" i="69"/>
  <c r="AA241" i="53"/>
  <c r="AY275" i="53"/>
  <c r="Q184" i="75"/>
  <c r="M365" i="53"/>
  <c r="Q384" i="53"/>
  <c r="Q472" i="53"/>
  <c r="AY234" i="53"/>
  <c r="Q139" i="104"/>
  <c r="AY80" i="69"/>
  <c r="AY89" i="75"/>
  <c r="AY94" i="98"/>
  <c r="AY40" i="98"/>
  <c r="Q315" i="53"/>
  <c r="Q38" i="53"/>
  <c r="Q431" i="53"/>
  <c r="AY165" i="69"/>
  <c r="Q45" i="69"/>
  <c r="Q74" i="69"/>
  <c r="AY267" i="53"/>
  <c r="AY77" i="75"/>
  <c r="Q261" i="75"/>
  <c r="AY252" i="75"/>
  <c r="AA96" i="98"/>
  <c r="Q336" i="53"/>
  <c r="Q28" i="69"/>
  <c r="Q301" i="53"/>
  <c r="Q471" i="53"/>
  <c r="X251" i="75"/>
  <c r="Q250" i="69"/>
  <c r="AY239" i="75"/>
  <c r="Q201" i="69"/>
  <c r="AY185" i="69"/>
  <c r="Q373" i="53"/>
  <c r="AY304" i="69"/>
  <c r="AY77" i="69"/>
  <c r="AA89" i="78"/>
  <c r="AY86" i="78"/>
  <c r="Q375" i="53"/>
  <c r="AY317" i="53"/>
  <c r="M149" i="53"/>
  <c r="Q160" i="69"/>
  <c r="Q359" i="53"/>
  <c r="Q546" i="53"/>
  <c r="AY265" i="69"/>
  <c r="Q197" i="69"/>
  <c r="AY67" i="69"/>
  <c r="Q326" i="53"/>
  <c r="AY184" i="75"/>
  <c r="Q180" i="53"/>
  <c r="Q236" i="69"/>
  <c r="Q330" i="53"/>
  <c r="Q274" i="53"/>
  <c r="Q87" i="53"/>
  <c r="AY128" i="98"/>
  <c r="AY188" i="53"/>
  <c r="AY542" i="53"/>
  <c r="Q376" i="53"/>
  <c r="Q274" i="69"/>
  <c r="Q247" i="75"/>
  <c r="M31" i="53"/>
  <c r="Q270" i="69"/>
  <c r="Q58" i="75"/>
  <c r="AY105" i="98"/>
  <c r="AY228" i="69"/>
  <c r="Q395" i="53"/>
  <c r="Q270" i="75"/>
  <c r="AY79" i="75"/>
  <c r="Q105" i="98"/>
  <c r="AA329" i="53"/>
  <c r="AY318" i="53"/>
  <c r="Q84" i="69"/>
  <c r="Q260" i="75"/>
  <c r="AY81" i="53"/>
  <c r="Q55" i="53"/>
  <c r="Q127" i="98"/>
  <c r="AY337" i="69"/>
  <c r="AY66" i="69"/>
  <c r="AY107" i="98"/>
  <c r="AY557" i="53"/>
  <c r="Q293" i="69"/>
  <c r="M34" i="69"/>
  <c r="Q396" i="53"/>
  <c r="AA504" i="53"/>
  <c r="X246" i="53"/>
  <c r="BD57" i="69"/>
  <c r="BE57" i="69" s="1"/>
  <c r="AA57" i="69"/>
  <c r="AY532" i="53"/>
  <c r="Q411" i="53"/>
  <c r="Q526" i="53"/>
  <c r="AY120" i="98"/>
  <c r="Q511" i="53"/>
  <c r="Q86" i="69"/>
  <c r="AY297" i="53"/>
  <c r="AY307" i="69"/>
  <c r="Q238" i="69"/>
  <c r="Q180" i="75"/>
  <c r="V140" i="69"/>
  <c r="M220" i="53"/>
  <c r="Q57" i="75"/>
  <c r="Q291" i="53"/>
  <c r="AY227" i="69"/>
  <c r="Q441" i="53"/>
  <c r="AA134" i="104"/>
  <c r="AY296" i="53"/>
  <c r="M215" i="53"/>
  <c r="Q163" i="53"/>
  <c r="AY340" i="53"/>
  <c r="AA268" i="69"/>
  <c r="Q225" i="53"/>
  <c r="AA242" i="75"/>
  <c r="AY82" i="75"/>
  <c r="X188" i="75"/>
  <c r="AY78" i="69"/>
  <c r="AY52" i="75"/>
  <c r="BD227" i="69"/>
  <c r="BE227" i="69" s="1"/>
  <c r="AA227" i="69"/>
  <c r="X361" i="53"/>
  <c r="Q89" i="75"/>
  <c r="AY376" i="53"/>
  <c r="AY274" i="53"/>
  <c r="Q199" i="75"/>
  <c r="AY250" i="75"/>
  <c r="Q203" i="75"/>
  <c r="AY88" i="69"/>
  <c r="AY61" i="69"/>
  <c r="AY276" i="75"/>
  <c r="AA65" i="75"/>
  <c r="AY156" i="69"/>
  <c r="V286" i="69"/>
  <c r="AY389" i="53"/>
  <c r="Q413" i="53"/>
  <c r="X391" i="53"/>
  <c r="AA250" i="53"/>
  <c r="AA507" i="53"/>
  <c r="X176" i="69"/>
  <c r="BA176" i="69"/>
  <c r="BB176" i="69" s="1"/>
  <c r="AA221" i="69"/>
  <c r="AY275" i="75"/>
  <c r="M143" i="69"/>
  <c r="M214" i="69"/>
  <c r="Q337" i="53"/>
  <c r="Q147" i="69"/>
  <c r="Q150" i="53"/>
  <c r="Q168" i="53"/>
  <c r="X82" i="75"/>
  <c r="W36" i="69"/>
  <c r="AY153" i="69"/>
  <c r="Q478" i="53"/>
  <c r="AY468" i="53"/>
  <c r="Q323" i="69"/>
  <c r="AY55" i="53"/>
  <c r="AA70" i="78"/>
  <c r="X562" i="53"/>
  <c r="X519" i="53"/>
  <c r="Q52" i="69"/>
  <c r="AY166" i="75"/>
  <c r="Q61" i="75"/>
  <c r="Q201" i="53"/>
  <c r="AY50" i="53"/>
  <c r="AY84" i="53"/>
  <c r="AA257" i="53"/>
  <c r="Q198" i="53"/>
  <c r="X138" i="104"/>
  <c r="AA444" i="53"/>
  <c r="AY170" i="53"/>
  <c r="Q31" i="98"/>
  <c r="X318" i="53"/>
  <c r="Q57" i="53"/>
  <c r="Q409" i="53"/>
  <c r="X515" i="53"/>
  <c r="W149" i="69"/>
  <c r="Q170" i="75"/>
  <c r="AY243" i="69"/>
  <c r="AY83" i="75"/>
  <c r="X137" i="104"/>
  <c r="BA60" i="69"/>
  <c r="BB60" i="69" s="1"/>
  <c r="X60" i="69"/>
  <c r="AA545" i="53"/>
  <c r="AA230" i="53"/>
  <c r="X42" i="53"/>
  <c r="X271" i="69"/>
  <c r="M437" i="53"/>
  <c r="AY489" i="53"/>
  <c r="X542" i="53"/>
  <c r="Q482" i="53"/>
  <c r="Q267" i="75"/>
  <c r="AY344" i="53"/>
  <c r="AY177" i="53"/>
  <c r="Q194" i="53"/>
  <c r="X265" i="78"/>
  <c r="AY257" i="75"/>
  <c r="X182" i="69"/>
  <c r="Q268" i="75"/>
  <c r="Q54" i="53"/>
  <c r="X189" i="69"/>
  <c r="AY183" i="53"/>
  <c r="Q317" i="53"/>
  <c r="X148" i="98"/>
  <c r="AA267" i="75"/>
  <c r="BA80" i="69"/>
  <c r="BB80" i="69" s="1"/>
  <c r="X80" i="69"/>
  <c r="AA187" i="69"/>
  <c r="AA254" i="53"/>
  <c r="AY345" i="69"/>
  <c r="AY179" i="78"/>
  <c r="AY398" i="53"/>
  <c r="X200" i="75"/>
  <c r="AY43" i="53"/>
  <c r="AY559" i="53"/>
  <c r="AA343" i="69"/>
  <c r="X76" i="78"/>
  <c r="AA316" i="69"/>
  <c r="BD316" i="69"/>
  <c r="BE316" i="69" s="1"/>
  <c r="AA76" i="75"/>
  <c r="X62" i="75"/>
  <c r="Q527" i="53"/>
  <c r="X191" i="75"/>
  <c r="X310" i="53"/>
  <c r="AA267" i="53"/>
  <c r="X554" i="53"/>
  <c r="AY306" i="69"/>
  <c r="Q179" i="53"/>
  <c r="AA121" i="98"/>
  <c r="X218" i="69"/>
  <c r="X52" i="69"/>
  <c r="BA52" i="69"/>
  <c r="BB52" i="69" s="1"/>
  <c r="X74" i="75"/>
  <c r="X169" i="75"/>
  <c r="M506" i="53"/>
  <c r="Q76" i="53"/>
  <c r="BA53" i="69"/>
  <c r="BB53" i="69" s="1"/>
  <c r="X53" i="69"/>
  <c r="BA312" i="69"/>
  <c r="BB312" i="69" s="1"/>
  <c r="X312" i="69"/>
  <c r="AA286" i="69"/>
  <c r="AA261" i="69"/>
  <c r="X186" i="53"/>
  <c r="AA61" i="53"/>
  <c r="AY182" i="53"/>
  <c r="Q552" i="53"/>
  <c r="AA465" i="53"/>
  <c r="BA322" i="69"/>
  <c r="BB322" i="69" s="1"/>
  <c r="X322" i="69"/>
  <c r="X186" i="69"/>
  <c r="AY35" i="98"/>
  <c r="Q343" i="53"/>
  <c r="X285" i="69"/>
  <c r="X78" i="75"/>
  <c r="BD63" i="69"/>
  <c r="BE63" i="69" s="1"/>
  <c r="AA63" i="69"/>
  <c r="X68" i="53"/>
  <c r="AY558" i="53"/>
  <c r="Q327" i="53"/>
  <c r="Q191" i="53"/>
  <c r="X265" i="53"/>
  <c r="AA149" i="98"/>
  <c r="X37" i="53"/>
  <c r="AA270" i="69"/>
  <c r="X459" i="53"/>
  <c r="AA408" i="53"/>
  <c r="X79" i="75"/>
  <c r="AA406" i="53"/>
  <c r="Q380" i="53"/>
  <c r="AY523" i="53"/>
  <c r="AA133" i="104"/>
  <c r="Q224" i="69"/>
  <c r="W220" i="69"/>
  <c r="Q249" i="53"/>
  <c r="AA563" i="53"/>
  <c r="AA48" i="69"/>
  <c r="BD48" i="69"/>
  <c r="BE48" i="69" s="1"/>
  <c r="X260" i="75"/>
  <c r="AA383" i="53"/>
  <c r="AA405" i="53"/>
  <c r="AA198" i="75"/>
  <c r="X256" i="75"/>
  <c r="X229" i="53"/>
  <c r="AA309" i="53"/>
  <c r="X201" i="75"/>
  <c r="X252" i="69"/>
  <c r="BA252" i="69"/>
  <c r="BB252" i="69" s="1"/>
  <c r="BA297" i="69"/>
  <c r="BB297" i="69" s="1"/>
  <c r="X297" i="69"/>
  <c r="Q433" i="53"/>
  <c r="AA39" i="98"/>
  <c r="X55" i="53"/>
  <c r="AA50" i="53"/>
  <c r="AA149" i="53"/>
  <c r="AA531" i="53"/>
  <c r="AY418" i="53"/>
  <c r="X34" i="53"/>
  <c r="AA258" i="53"/>
  <c r="AA64" i="75"/>
  <c r="AY249" i="53"/>
  <c r="AA553" i="53"/>
  <c r="AA172" i="53"/>
  <c r="W222" i="69"/>
  <c r="AA399" i="53"/>
  <c r="AA289" i="69"/>
  <c r="AA323" i="69"/>
  <c r="BD323" i="69"/>
  <c r="BE323" i="69" s="1"/>
  <c r="AY521" i="53"/>
  <c r="X146" i="69"/>
  <c r="AA258" i="69"/>
  <c r="AA59" i="75"/>
  <c r="X44" i="53"/>
  <c r="AA434" i="53"/>
  <c r="Q246" i="53"/>
  <c r="AA253" i="75"/>
  <c r="Q358" i="53"/>
  <c r="AY332" i="53"/>
  <c r="AA438" i="53"/>
  <c r="AA157" i="53"/>
  <c r="AA467" i="53"/>
  <c r="Q32" i="53"/>
  <c r="X42" i="69"/>
  <c r="BA42" i="69"/>
  <c r="BB42" i="69" s="1"/>
  <c r="AA269" i="53"/>
  <c r="BD251" i="69"/>
  <c r="BE251" i="69" s="1"/>
  <c r="AA251" i="69"/>
  <c r="AA202" i="75"/>
  <c r="AA165" i="53"/>
  <c r="X561" i="53"/>
  <c r="AA213" i="53"/>
  <c r="Q143" i="53"/>
  <c r="Q216" i="53"/>
  <c r="AA295" i="53"/>
  <c r="X219" i="69"/>
  <c r="BA90" i="69"/>
  <c r="BB90" i="69" s="1"/>
  <c r="X90" i="69"/>
  <c r="AA328" i="53"/>
  <c r="X343" i="53"/>
  <c r="BA173" i="69"/>
  <c r="BB173" i="69" s="1"/>
  <c r="X173" i="69"/>
  <c r="X439" i="53"/>
  <c r="AA222" i="69"/>
  <c r="X325" i="53"/>
  <c r="AA450" i="53"/>
  <c r="AA359" i="53"/>
  <c r="AA63" i="53"/>
  <c r="X90" i="75"/>
  <c r="AA67" i="53"/>
  <c r="X166" i="75"/>
  <c r="X335" i="69"/>
  <c r="X71" i="53"/>
  <c r="X483" i="53"/>
  <c r="X108" i="98"/>
  <c r="X35" i="53"/>
  <c r="X125" i="98"/>
  <c r="X238" i="53"/>
  <c r="AA518" i="53"/>
  <c r="AA186" i="75"/>
  <c r="AA177" i="53"/>
  <c r="AA241" i="69"/>
  <c r="BD241" i="69"/>
  <c r="BE241" i="69" s="1"/>
  <c r="X456" i="53"/>
  <c r="AA556" i="53"/>
  <c r="AA32" i="69"/>
  <c r="X412" i="53"/>
  <c r="AA448" i="53"/>
  <c r="AA243" i="75"/>
  <c r="BA64" i="69"/>
  <c r="BB64" i="69" s="1"/>
  <c r="X64" i="69"/>
  <c r="X332" i="69"/>
  <c r="X153" i="98"/>
  <c r="AA502" i="53"/>
  <c r="AA442" i="53"/>
  <c r="BA161" i="69"/>
  <c r="BB161" i="69" s="1"/>
  <c r="X161" i="69"/>
  <c r="AA334" i="53"/>
  <c r="X445" i="53"/>
  <c r="X313" i="53"/>
  <c r="AA396" i="53"/>
  <c r="AA560" i="53"/>
  <c r="AA382" i="53"/>
  <c r="X71" i="75"/>
  <c r="AY194" i="53"/>
  <c r="X250" i="69"/>
  <c r="BA250" i="69"/>
  <c r="BB250" i="69" s="1"/>
  <c r="BD171" i="69"/>
  <c r="BE171" i="69" s="1"/>
  <c r="AA171" i="69"/>
  <c r="X169" i="69"/>
  <c r="BA169" i="69"/>
  <c r="BB169" i="69" s="1"/>
  <c r="M288" i="53"/>
  <c r="AA152" i="53"/>
  <c r="X126" i="98"/>
  <c r="X79" i="53"/>
  <c r="AA203" i="53"/>
  <c r="BA245" i="69"/>
  <c r="BB245" i="69" s="1"/>
  <c r="X245" i="69"/>
  <c r="X129" i="98"/>
  <c r="X89" i="75"/>
  <c r="X60" i="75"/>
  <c r="AA526" i="53"/>
  <c r="AA460" i="53"/>
  <c r="AA411" i="53"/>
  <c r="AA471" i="53"/>
  <c r="AA416" i="53"/>
  <c r="X336" i="53"/>
  <c r="BA179" i="69"/>
  <c r="BB179" i="69" s="1"/>
  <c r="X179" i="69"/>
  <c r="BD238" i="69"/>
  <c r="BE238" i="69" s="1"/>
  <c r="AA238" i="69"/>
  <c r="AA237" i="53"/>
  <c r="AA81" i="53"/>
  <c r="X85" i="53"/>
  <c r="AA225" i="53"/>
  <c r="AA555" i="53"/>
  <c r="X218" i="53"/>
  <c r="X472" i="53"/>
  <c r="X86" i="75"/>
  <c r="AA193" i="53"/>
  <c r="X161" i="53"/>
  <c r="X156" i="53"/>
  <c r="X287" i="53"/>
  <c r="X194" i="75"/>
  <c r="X68" i="69"/>
  <c r="BA68" i="69"/>
  <c r="BB68" i="69" s="1"/>
  <c r="AA326" i="69"/>
  <c r="AA179" i="75"/>
  <c r="X437" i="53"/>
  <c r="AA371" i="53"/>
  <c r="X183" i="69"/>
  <c r="AA197" i="75"/>
  <c r="X30" i="53"/>
  <c r="AA403" i="53"/>
  <c r="AA407" i="53"/>
  <c r="X288" i="53"/>
  <c r="X341" i="53"/>
  <c r="AA290" i="53"/>
  <c r="X328" i="69"/>
  <c r="AA225" i="69"/>
  <c r="BD225" i="69"/>
  <c r="BE225" i="69" s="1"/>
  <c r="X248" i="53"/>
  <c r="X265" i="75"/>
  <c r="AA175" i="75"/>
  <c r="X299" i="53"/>
  <c r="AA41" i="53"/>
  <c r="AA270" i="53"/>
  <c r="X379" i="53"/>
  <c r="X192" i="53"/>
  <c r="AA435" i="53"/>
  <c r="AA366" i="53"/>
  <c r="X402" i="53"/>
  <c r="X255" i="75"/>
  <c r="X169" i="53"/>
  <c r="X346" i="53"/>
  <c r="AA269" i="75"/>
  <c r="X33" i="53"/>
  <c r="AA63" i="75"/>
  <c r="BD58" i="69"/>
  <c r="BE58" i="69" s="1"/>
  <c r="AA58" i="69"/>
  <c r="AA183" i="75"/>
  <c r="X203" i="75"/>
  <c r="AA311" i="53"/>
  <c r="AA69" i="69"/>
  <c r="BD69" i="69"/>
  <c r="BE69" i="69" s="1"/>
  <c r="X182" i="53"/>
  <c r="X340" i="53"/>
  <c r="X344" i="53"/>
  <c r="BD230" i="69"/>
  <c r="BE230" i="69" s="1"/>
  <c r="AA230" i="69"/>
  <c r="AA189" i="53"/>
  <c r="X78" i="53"/>
  <c r="I145" i="78"/>
  <c r="I73" i="78"/>
  <c r="I149" i="78"/>
  <c r="I223" i="78"/>
  <c r="I269" i="78"/>
  <c r="I47" i="78"/>
  <c r="I167" i="78"/>
  <c r="I45" i="78"/>
  <c r="I185" i="78"/>
  <c r="I61" i="78"/>
  <c r="I222" i="78"/>
  <c r="I194" i="78"/>
  <c r="I253" i="78"/>
  <c r="I68" i="78"/>
  <c r="I63" i="78"/>
  <c r="I156" i="78"/>
  <c r="I175" i="78"/>
  <c r="I195" i="78"/>
  <c r="I140" i="104"/>
  <c r="AA67" i="69"/>
  <c r="BD67" i="69"/>
  <c r="BE67" i="69" s="1"/>
  <c r="AA345" i="69"/>
  <c r="X167" i="53"/>
  <c r="AA120" i="98"/>
  <c r="X251" i="53"/>
  <c r="AA342" i="53"/>
  <c r="I146" i="78"/>
  <c r="I240" i="78"/>
  <c r="I55" i="78"/>
  <c r="I71" i="78"/>
  <c r="AY368" i="53"/>
  <c r="Q361" i="53"/>
  <c r="AY65" i="53"/>
  <c r="AY272" i="69"/>
  <c r="AY49" i="75"/>
  <c r="AY143" i="104"/>
  <c r="W35" i="69"/>
  <c r="AY515" i="53"/>
  <c r="Q165" i="69"/>
  <c r="AA202" i="69"/>
  <c r="Q326" i="69"/>
  <c r="Q332" i="69"/>
  <c r="Q188" i="69"/>
  <c r="Q304" i="69"/>
  <c r="X182" i="75"/>
  <c r="AY190" i="69"/>
  <c r="Q61" i="53"/>
  <c r="Q33" i="98"/>
  <c r="Q179" i="75"/>
  <c r="Q360" i="53"/>
  <c r="AA246" i="53"/>
  <c r="AY257" i="69"/>
  <c r="AY72" i="75"/>
  <c r="AY59" i="69"/>
  <c r="Q31" i="69"/>
  <c r="AY272" i="75"/>
  <c r="X240" i="69"/>
  <c r="BA240" i="69"/>
  <c r="BB240" i="69" s="1"/>
  <c r="Q75" i="53"/>
  <c r="BA70" i="69"/>
  <c r="BB70" i="69" s="1"/>
  <c r="X70" i="69"/>
  <c r="Q517" i="53"/>
  <c r="AY328" i="69"/>
  <c r="AY45" i="53"/>
  <c r="Q540" i="53"/>
  <c r="Q273" i="53"/>
  <c r="Q549" i="53"/>
  <c r="X257" i="53"/>
  <c r="AA131" i="98"/>
  <c r="AA274" i="53"/>
  <c r="AA273" i="78"/>
  <c r="AA72" i="53"/>
  <c r="Q502" i="53"/>
  <c r="X73" i="75"/>
  <c r="AA28" i="53"/>
  <c r="X198" i="75"/>
  <c r="AA88" i="53"/>
  <c r="BD318" i="69"/>
  <c r="BE318" i="69" s="1"/>
  <c r="AA318" i="69"/>
  <c r="X198" i="69"/>
  <c r="X331" i="53"/>
  <c r="X119" i="98"/>
  <c r="X178" i="53"/>
  <c r="AA170" i="53"/>
  <c r="AA384" i="53"/>
  <c r="X195" i="69"/>
  <c r="X140" i="69"/>
  <c r="AA38" i="69"/>
  <c r="AA166" i="53"/>
  <c r="AA332" i="53"/>
  <c r="AA101" i="98"/>
  <c r="X290" i="69"/>
  <c r="X193" i="75"/>
  <c r="BA159" i="69"/>
  <c r="BB159" i="69" s="1"/>
  <c r="X159" i="69"/>
  <c r="AA260" i="69"/>
  <c r="AA357" i="53"/>
  <c r="AA331" i="69"/>
  <c r="AA151" i="53"/>
  <c r="X43" i="53"/>
  <c r="X338" i="53"/>
  <c r="AA393" i="53"/>
  <c r="AA190" i="53"/>
  <c r="X221" i="53"/>
  <c r="AA78" i="53"/>
  <c r="I31" i="78"/>
  <c r="I38" i="78"/>
  <c r="I212" i="78"/>
  <c r="I141" i="104"/>
  <c r="AA299" i="53"/>
  <c r="X366" i="53"/>
  <c r="BD301" i="69"/>
  <c r="BE301" i="69" s="1"/>
  <c r="AA301" i="69"/>
  <c r="X183" i="75"/>
  <c r="AA486" i="53"/>
  <c r="I60" i="78"/>
  <c r="I58" i="78"/>
  <c r="Q271" i="78"/>
  <c r="V142" i="69"/>
  <c r="AY253" i="69"/>
  <c r="Q240" i="53"/>
  <c r="AY49" i="69"/>
  <c r="AY171" i="75"/>
  <c r="Q255" i="69"/>
  <c r="Q392" i="53"/>
  <c r="W212" i="69"/>
  <c r="AY70" i="78"/>
  <c r="Q168" i="69"/>
  <c r="AY52" i="69"/>
  <c r="M152" i="69"/>
  <c r="Q548" i="53"/>
  <c r="AY59" i="75"/>
  <c r="Q270" i="53"/>
  <c r="AY328" i="53"/>
  <c r="AY152" i="98"/>
  <c r="AY236" i="75"/>
  <c r="Q253" i="69"/>
  <c r="Q100" i="98"/>
  <c r="AY154" i="78"/>
  <c r="V37" i="69"/>
  <c r="Q460" i="53"/>
  <c r="AY248" i="78"/>
  <c r="Q242" i="75"/>
  <c r="AY163" i="69"/>
  <c r="AY333" i="69"/>
  <c r="AY157" i="98"/>
  <c r="AY461" i="53"/>
  <c r="Q234" i="69"/>
  <c r="AY28" i="98"/>
  <c r="Q288" i="69"/>
  <c r="AY482" i="53"/>
  <c r="Q56" i="75"/>
  <c r="AY400" i="53"/>
  <c r="AY232" i="69"/>
  <c r="Q241" i="75"/>
  <c r="AY105" i="104"/>
  <c r="Q82" i="69"/>
  <c r="AY40" i="78"/>
  <c r="AY533" i="53"/>
  <c r="Q96" i="98"/>
  <c r="AY392" i="53"/>
  <c r="AY303" i="53"/>
  <c r="AY160" i="75"/>
  <c r="Q255" i="75"/>
  <c r="AY520" i="53"/>
  <c r="X159" i="53"/>
  <c r="AY163" i="75"/>
  <c r="Q182" i="69"/>
  <c r="W213" i="69"/>
  <c r="V40" i="69"/>
  <c r="AY273" i="78"/>
  <c r="AY227" i="75"/>
  <c r="X529" i="53"/>
  <c r="AY62" i="69"/>
  <c r="X147" i="98"/>
  <c r="AY47" i="75"/>
  <c r="Q227" i="53"/>
  <c r="AY255" i="53"/>
  <c r="Q445" i="53"/>
  <c r="AY161" i="69"/>
  <c r="X241" i="53"/>
  <c r="AY62" i="53"/>
  <c r="AY106" i="98"/>
  <c r="Q343" i="69"/>
  <c r="AY172" i="69"/>
  <c r="AY59" i="53"/>
  <c r="Q365" i="53"/>
  <c r="AY200" i="75"/>
  <c r="AY256" i="69"/>
  <c r="AY186" i="75"/>
  <c r="Q235" i="53"/>
  <c r="Q81" i="69"/>
  <c r="AY560" i="53"/>
  <c r="Q41" i="98"/>
  <c r="AY250" i="53"/>
  <c r="M38" i="53"/>
  <c r="AY245" i="75"/>
  <c r="Q403" i="53"/>
  <c r="AY305" i="69"/>
  <c r="Q196" i="69"/>
  <c r="Q253" i="75"/>
  <c r="AY202" i="53"/>
  <c r="M28" i="69"/>
  <c r="V146" i="69"/>
  <c r="Q243" i="75"/>
  <c r="AY150" i="98"/>
  <c r="AA251" i="75"/>
  <c r="AY332" i="69"/>
  <c r="Q382" i="53"/>
  <c r="Q335" i="69"/>
  <c r="Q240" i="75"/>
  <c r="AY146" i="98"/>
  <c r="Q186" i="69"/>
  <c r="AY530" i="53"/>
  <c r="Q305" i="69"/>
  <c r="AY263" i="69"/>
  <c r="X152" i="98"/>
  <c r="AY74" i="69"/>
  <c r="AY480" i="53"/>
  <c r="AY341" i="53"/>
  <c r="AY125" i="98"/>
  <c r="Q331" i="53"/>
  <c r="Q266" i="69"/>
  <c r="AY72" i="78"/>
  <c r="AY490" i="53"/>
  <c r="Q185" i="75"/>
  <c r="M29" i="69"/>
  <c r="AY180" i="75"/>
  <c r="AY273" i="53"/>
  <c r="AY60" i="69"/>
  <c r="Q129" i="98"/>
  <c r="Q543" i="53"/>
  <c r="Q231" i="53"/>
  <c r="AY70" i="75"/>
  <c r="Q31" i="53"/>
  <c r="AY122" i="98"/>
  <c r="Q389" i="53"/>
  <c r="Q141" i="69"/>
  <c r="Q436" i="53"/>
  <c r="AY336" i="69"/>
  <c r="Q80" i="75"/>
  <c r="AY334" i="53"/>
  <c r="X329" i="53"/>
  <c r="Q319" i="53"/>
  <c r="AY236" i="69"/>
  <c r="Q132" i="98"/>
  <c r="AA145" i="69"/>
  <c r="AY462" i="53"/>
  <c r="Q165" i="53"/>
  <c r="Q82" i="53"/>
  <c r="X28" i="69"/>
  <c r="AY323" i="69"/>
  <c r="AY321" i="69"/>
  <c r="Q170" i="53"/>
  <c r="Q67" i="69"/>
  <c r="AY164" i="75"/>
  <c r="Q258" i="53"/>
  <c r="Q558" i="53"/>
  <c r="AY121" i="98"/>
  <c r="M293" i="69"/>
  <c r="AY183" i="69"/>
  <c r="X504" i="53"/>
  <c r="Q533" i="53"/>
  <c r="Q284" i="69"/>
  <c r="AY180" i="69"/>
  <c r="Q121" i="98"/>
  <c r="M511" i="53"/>
  <c r="AY188" i="69"/>
  <c r="Q298" i="53"/>
  <c r="AY199" i="69"/>
  <c r="Q177" i="69"/>
  <c r="M36" i="53"/>
  <c r="V150" i="69"/>
  <c r="BD303" i="69"/>
  <c r="BE303" i="69" s="1"/>
  <c r="AA303" i="69"/>
  <c r="Q308" i="69"/>
  <c r="AY174" i="69"/>
  <c r="W140" i="69"/>
  <c r="AY491" i="53"/>
  <c r="AY239" i="69"/>
  <c r="M291" i="53"/>
  <c r="X196" i="78"/>
  <c r="Q525" i="53"/>
  <c r="AY485" i="53"/>
  <c r="Q341" i="53"/>
  <c r="X242" i="75"/>
  <c r="AY238" i="75"/>
  <c r="Q180" i="69"/>
  <c r="Q83" i="75"/>
  <c r="AA188" i="75"/>
  <c r="X227" i="69"/>
  <c r="BA227" i="69"/>
  <c r="BB227" i="69" s="1"/>
  <c r="AA361" i="53"/>
  <c r="AY61" i="75"/>
  <c r="Q377" i="53"/>
  <c r="Q450" i="53"/>
  <c r="Q275" i="53"/>
  <c r="AY301" i="53"/>
  <c r="AY512" i="53"/>
  <c r="Q89" i="69"/>
  <c r="Q157" i="69"/>
  <c r="W286" i="69"/>
  <c r="AY475" i="53"/>
  <c r="X250" i="53"/>
  <c r="AA308" i="53"/>
  <c r="X221" i="69"/>
  <c r="AY186" i="53"/>
  <c r="BA298" i="69"/>
  <c r="BB298" i="69" s="1"/>
  <c r="X298" i="69"/>
  <c r="W143" i="69"/>
  <c r="W214" i="69"/>
  <c r="AY260" i="69"/>
  <c r="AY133" i="104"/>
  <c r="M150" i="53"/>
  <c r="AA82" i="75"/>
  <c r="AY66" i="75"/>
  <c r="AY451" i="53"/>
  <c r="Q56" i="53"/>
  <c r="AA519" i="53"/>
  <c r="AY252" i="53"/>
  <c r="M141" i="53"/>
  <c r="Q167" i="75"/>
  <c r="AY197" i="75"/>
  <c r="AY377" i="53"/>
  <c r="Q230" i="53"/>
  <c r="Q51" i="53"/>
  <c r="Q85" i="53"/>
  <c r="Q397" i="53"/>
  <c r="AY393" i="53"/>
  <c r="BD236" i="69"/>
  <c r="BE236" i="69" s="1"/>
  <c r="AA236" i="69"/>
  <c r="AA138" i="104"/>
  <c r="M145" i="53"/>
  <c r="AA106" i="98"/>
  <c r="Q171" i="53"/>
  <c r="AY71" i="69"/>
  <c r="AA174" i="75"/>
  <c r="AY231" i="53"/>
  <c r="Q155" i="53"/>
  <c r="AY446" i="53"/>
  <c r="Q311" i="53"/>
  <c r="AY189" i="53"/>
  <c r="AA86" i="78"/>
  <c r="X70" i="75"/>
  <c r="AY201" i="69"/>
  <c r="M363" i="53"/>
  <c r="Q490" i="53"/>
  <c r="Q448" i="53"/>
  <c r="Q345" i="53"/>
  <c r="Q178" i="53"/>
  <c r="AA365" i="53"/>
  <c r="Q258" i="75"/>
  <c r="AY156" i="53"/>
  <c r="AY300" i="69"/>
  <c r="W287" i="69"/>
  <c r="AA189" i="69"/>
  <c r="Q156" i="53"/>
  <c r="X187" i="78"/>
  <c r="AA124" i="98"/>
  <c r="X344" i="69"/>
  <c r="AY78" i="53"/>
  <c r="Q180" i="78"/>
  <c r="Q44" i="53"/>
  <c r="Q505" i="53"/>
  <c r="Q560" i="53"/>
  <c r="Q446" i="53"/>
  <c r="X546" i="53"/>
  <c r="AA179" i="78"/>
  <c r="AA401" i="53"/>
  <c r="AY157" i="53"/>
  <c r="X267" i="53"/>
  <c r="BD81" i="69"/>
  <c r="BE81" i="69" s="1"/>
  <c r="AA81" i="69"/>
  <c r="AA54" i="69"/>
  <c r="BD54" i="69"/>
  <c r="BE54" i="69" s="1"/>
  <c r="AY79" i="53"/>
  <c r="X268" i="75"/>
  <c r="AY198" i="53"/>
  <c r="X73" i="53"/>
  <c r="AY261" i="69"/>
  <c r="X185" i="53"/>
  <c r="Q556" i="53"/>
  <c r="AA261" i="53"/>
  <c r="AA316" i="53"/>
  <c r="AA52" i="53"/>
  <c r="M434" i="53"/>
  <c r="X246" i="75"/>
  <c r="AY321" i="53"/>
  <c r="X465" i="53"/>
  <c r="AA387" i="53"/>
  <c r="X302" i="53"/>
  <c r="AA186" i="69"/>
  <c r="Q77" i="53"/>
  <c r="Q36" i="98"/>
  <c r="BD156" i="69"/>
  <c r="BE156" i="69" s="1"/>
  <c r="AA156" i="69"/>
  <c r="Q559" i="53"/>
  <c r="AY201" i="75"/>
  <c r="Q90" i="69"/>
  <c r="X235" i="69"/>
  <c r="BA235" i="69"/>
  <c r="BB235" i="69" s="1"/>
  <c r="X197" i="69"/>
  <c r="AA37" i="53"/>
  <c r="AA461" i="53"/>
  <c r="AA459" i="53"/>
  <c r="X552" i="53"/>
  <c r="AA79" i="75"/>
  <c r="X406" i="53"/>
  <c r="W223" i="69"/>
  <c r="Q220" i="69"/>
  <c r="Q362" i="53"/>
  <c r="AY486" i="53"/>
  <c r="AA260" i="75"/>
  <c r="X383" i="53"/>
  <c r="X405" i="53"/>
  <c r="AA256" i="75"/>
  <c r="AY472" i="53"/>
  <c r="AY483" i="53"/>
  <c r="Q78" i="53"/>
  <c r="AY244" i="69"/>
  <c r="AA100" i="98"/>
  <c r="Q324" i="53"/>
  <c r="X50" i="53"/>
  <c r="X149" i="53"/>
  <c r="Q419" i="53"/>
  <c r="X56" i="53"/>
  <c r="X547" i="53"/>
  <c r="X64" i="75"/>
  <c r="AA40" i="53"/>
  <c r="X266" i="75"/>
  <c r="X269" i="69"/>
  <c r="X275" i="75"/>
  <c r="X48" i="53"/>
  <c r="X330" i="53"/>
  <c r="X255" i="53"/>
  <c r="AY561" i="53"/>
  <c r="Q222" i="69"/>
  <c r="AY262" i="53"/>
  <c r="X289" i="69"/>
  <c r="X262" i="69"/>
  <c r="AA165" i="75"/>
  <c r="X558" i="53"/>
  <c r="AA481" i="53"/>
  <c r="AY411" i="53"/>
  <c r="X47" i="69"/>
  <c r="BA47" i="69"/>
  <c r="BB47" i="69" s="1"/>
  <c r="M358" i="53"/>
  <c r="AY549" i="53"/>
  <c r="X438" i="53"/>
  <c r="X157" i="53"/>
  <c r="X467" i="53"/>
  <c r="X201" i="53"/>
  <c r="BD42" i="69"/>
  <c r="BE42" i="69" s="1"/>
  <c r="AA42" i="69"/>
  <c r="AA219" i="53"/>
  <c r="X165" i="53"/>
  <c r="X430" i="53"/>
  <c r="AA264" i="75"/>
  <c r="BA78" i="69"/>
  <c r="BB78" i="69" s="1"/>
  <c r="X78" i="69"/>
  <c r="AY488" i="53"/>
  <c r="AA385" i="53"/>
  <c r="M216" i="53"/>
  <c r="X192" i="75"/>
  <c r="X417" i="53"/>
  <c r="X295" i="53"/>
  <c r="AA219" i="69"/>
  <c r="AA248" i="75"/>
  <c r="X250" i="75"/>
  <c r="AA46" i="53"/>
  <c r="X469" i="53"/>
  <c r="X512" i="53"/>
  <c r="Q391" i="53"/>
  <c r="AA263" i="75"/>
  <c r="AA345" i="53"/>
  <c r="M439" i="53"/>
  <c r="AA255" i="69"/>
  <c r="AY386" i="53"/>
  <c r="AA276" i="75"/>
  <c r="AA172" i="75"/>
  <c r="AA233" i="53"/>
  <c r="X222" i="69"/>
  <c r="X227" i="53"/>
  <c r="X359" i="53"/>
  <c r="AA537" i="53"/>
  <c r="AA64" i="53"/>
  <c r="X63" i="53"/>
  <c r="AA240" i="53"/>
  <c r="M292" i="53"/>
  <c r="X40" i="98"/>
  <c r="AA90" i="75"/>
  <c r="X67" i="53"/>
  <c r="AA335" i="69"/>
  <c r="AA71" i="53"/>
  <c r="X37" i="98"/>
  <c r="AA35" i="53"/>
  <c r="AA125" i="98"/>
  <c r="X177" i="53"/>
  <c r="BA241" i="69"/>
  <c r="BB241" i="69" s="1"/>
  <c r="X241" i="69"/>
  <c r="AA273" i="75"/>
  <c r="AA456" i="53"/>
  <c r="X32" i="69"/>
  <c r="AA153" i="53"/>
  <c r="X448" i="53"/>
  <c r="AA332" i="69"/>
  <c r="AA153" i="98"/>
  <c r="X502" i="53"/>
  <c r="AA317" i="53"/>
  <c r="BD239" i="69"/>
  <c r="BE239" i="69" s="1"/>
  <c r="AA239" i="69"/>
  <c r="BD50" i="69"/>
  <c r="BE50" i="69" s="1"/>
  <c r="AA50" i="69"/>
  <c r="AA263" i="69"/>
  <c r="X382" i="53"/>
  <c r="AA62" i="53"/>
  <c r="BD246" i="69"/>
  <c r="BE246" i="69" s="1"/>
  <c r="AA246" i="69"/>
  <c r="Q195" i="53"/>
  <c r="AA201" i="69"/>
  <c r="BA171" i="69"/>
  <c r="BB171" i="69" s="1"/>
  <c r="X171" i="69"/>
  <c r="BD75" i="69"/>
  <c r="BE75" i="69" s="1"/>
  <c r="AA75" i="69"/>
  <c r="AA126" i="98"/>
  <c r="X474" i="53"/>
  <c r="AA79" i="53"/>
  <c r="AA129" i="98"/>
  <c r="X449" i="53"/>
  <c r="AA549" i="53"/>
  <c r="AA516" i="53"/>
  <c r="AA274" i="69"/>
  <c r="X526" i="53"/>
  <c r="X247" i="53"/>
  <c r="AA252" i="75"/>
  <c r="X460" i="53"/>
  <c r="X416" i="53"/>
  <c r="X104" i="98"/>
  <c r="BD179" i="69"/>
  <c r="BE179" i="69" s="1"/>
  <c r="AA179" i="69"/>
  <c r="X45" i="53"/>
  <c r="BD300" i="69"/>
  <c r="BE300" i="69" s="1"/>
  <c r="AA300" i="69"/>
  <c r="X533" i="53"/>
  <c r="BA51" i="69"/>
  <c r="BB51" i="69" s="1"/>
  <c r="X51" i="69"/>
  <c r="AA273" i="53"/>
  <c r="X322" i="53"/>
  <c r="AA218" i="53"/>
  <c r="AA315" i="69"/>
  <c r="BD315" i="69"/>
  <c r="BE315" i="69" s="1"/>
  <c r="X374" i="53"/>
  <c r="X468" i="53"/>
  <c r="AA472" i="53"/>
  <c r="X193" i="53"/>
  <c r="AA156" i="53"/>
  <c r="X187" i="75"/>
  <c r="AA146" i="53"/>
  <c r="BD172" i="69"/>
  <c r="BE172" i="69" s="1"/>
  <c r="AA172" i="69"/>
  <c r="AA216" i="69"/>
  <c r="AA443" i="53"/>
  <c r="X90" i="53"/>
  <c r="X58" i="75"/>
  <c r="AA270" i="75"/>
  <c r="AA513" i="53"/>
  <c r="X403" i="53"/>
  <c r="AA293" i="53"/>
  <c r="BA317" i="69"/>
  <c r="BB317" i="69" s="1"/>
  <c r="X317" i="69"/>
  <c r="AA220" i="53"/>
  <c r="AA289" i="53"/>
  <c r="AA144" i="53"/>
  <c r="AA143" i="53"/>
  <c r="X271" i="53"/>
  <c r="X345" i="69"/>
  <c r="X160" i="98"/>
  <c r="AA254" i="75"/>
  <c r="AA155" i="53"/>
  <c r="X187" i="53"/>
  <c r="BA164" i="69"/>
  <c r="BB164" i="69" s="1"/>
  <c r="X164" i="69"/>
  <c r="X52" i="75"/>
  <c r="AA346" i="53"/>
  <c r="BD231" i="69"/>
  <c r="BE231" i="69" s="1"/>
  <c r="AA231" i="69"/>
  <c r="X33" i="69"/>
  <c r="AA337" i="53"/>
  <c r="X275" i="53"/>
  <c r="X535" i="53"/>
  <c r="AA360" i="53"/>
  <c r="X87" i="53"/>
  <c r="AA185" i="69"/>
  <c r="AA141" i="53"/>
  <c r="BA310" i="69"/>
  <c r="BB310" i="69" s="1"/>
  <c r="X310" i="69"/>
  <c r="X413" i="53"/>
  <c r="AA49" i="53"/>
  <c r="X53" i="53"/>
  <c r="AA340" i="53"/>
  <c r="AA344" i="53"/>
  <c r="BA230" i="69"/>
  <c r="BB230" i="69" s="1"/>
  <c r="X230" i="69"/>
  <c r="X473" i="53"/>
  <c r="AA245" i="75"/>
  <c r="X76" i="53"/>
  <c r="AA80" i="53"/>
  <c r="I228" i="78"/>
  <c r="I171" i="78"/>
  <c r="I34" i="78"/>
  <c r="I66" i="78"/>
  <c r="I52" i="78"/>
  <c r="I263" i="78"/>
  <c r="I252" i="78"/>
  <c r="I75" i="78"/>
  <c r="I241" i="78"/>
  <c r="I255" i="78"/>
  <c r="I56" i="78"/>
  <c r="I85" i="78"/>
  <c r="I30" i="78"/>
  <c r="I78" i="78"/>
  <c r="I237" i="78"/>
  <c r="I243" i="78"/>
  <c r="I65" i="78"/>
  <c r="I221" i="78"/>
  <c r="I33" i="78"/>
  <c r="I139" i="104"/>
  <c r="X284" i="69"/>
  <c r="AA35" i="69"/>
  <c r="X549" i="53"/>
  <c r="AA60" i="75"/>
  <c r="X411" i="53"/>
  <c r="X30" i="98"/>
  <c r="AA143" i="69"/>
  <c r="BD247" i="69"/>
  <c r="BE247" i="69" s="1"/>
  <c r="AA247" i="69"/>
  <c r="AA150" i="53"/>
  <c r="X83" i="69"/>
  <c r="BA83" i="69"/>
  <c r="BB83" i="69" s="1"/>
  <c r="X331" i="69"/>
  <c r="AA86" i="75"/>
  <c r="AA161" i="53"/>
  <c r="BA325" i="69"/>
  <c r="BB325" i="69" s="1"/>
  <c r="X325" i="69"/>
  <c r="X453" i="53"/>
  <c r="X443" i="53"/>
  <c r="AA334" i="69"/>
  <c r="AA510" i="53"/>
  <c r="X319" i="53"/>
  <c r="X458" i="53"/>
  <c r="X271" i="75"/>
  <c r="AA171" i="53"/>
  <c r="X190" i="69"/>
  <c r="AA38" i="53"/>
  <c r="X244" i="53"/>
  <c r="X333" i="53"/>
  <c r="BA228" i="69"/>
  <c r="BB228" i="69" s="1"/>
  <c r="X228" i="69"/>
  <c r="AA76" i="53"/>
  <c r="I140" i="78"/>
  <c r="I42" i="78"/>
  <c r="I82" i="78"/>
  <c r="I29" i="78"/>
  <c r="I32" i="78"/>
  <c r="I62" i="78"/>
  <c r="I151" i="78"/>
  <c r="AY67" i="78"/>
  <c r="Q325" i="53"/>
  <c r="Q135" i="104"/>
  <c r="Q124" i="98"/>
  <c r="Q70" i="53"/>
  <c r="AY454" i="53"/>
  <c r="Q532" i="53"/>
  <c r="AY172" i="53"/>
  <c r="Q157" i="98"/>
  <c r="V148" i="69"/>
  <c r="Q485" i="53"/>
  <c r="AA270" i="78"/>
  <c r="AY301" i="69"/>
  <c r="AY46" i="75"/>
  <c r="W144" i="69"/>
  <c r="AY247" i="78"/>
  <c r="Q37" i="98"/>
  <c r="AY184" i="53"/>
  <c r="AY196" i="75"/>
  <c r="Q66" i="75"/>
  <c r="AY164" i="69"/>
  <c r="M37" i="53"/>
  <c r="M218" i="53"/>
  <c r="AY563" i="53"/>
  <c r="Q150" i="98"/>
  <c r="X274" i="75"/>
  <c r="AY401" i="53"/>
  <c r="W285" i="69"/>
  <c r="X39" i="53"/>
  <c r="AY256" i="75"/>
  <c r="Q147" i="104"/>
  <c r="AY72" i="53"/>
  <c r="Q318" i="69"/>
  <c r="AY303" i="69"/>
  <c r="M295" i="69"/>
  <c r="V151" i="69"/>
  <c r="AY38" i="98"/>
  <c r="AY175" i="75"/>
  <c r="AA202" i="53"/>
  <c r="Q218" i="69"/>
  <c r="X404" i="53"/>
  <c r="AY171" i="69"/>
  <c r="Q102" i="98"/>
  <c r="W141" i="69"/>
  <c r="Q256" i="75"/>
  <c r="AY193" i="75"/>
  <c r="Q200" i="75"/>
  <c r="AY313" i="69"/>
  <c r="AY32" i="98"/>
  <c r="Q169" i="69"/>
  <c r="Q443" i="53"/>
  <c r="AY178" i="75"/>
  <c r="Q133" i="98"/>
  <c r="Q178" i="78"/>
  <c r="AY68" i="53"/>
  <c r="Q247" i="69"/>
  <c r="W224" i="69"/>
  <c r="M214" i="53"/>
  <c r="X151" i="98"/>
  <c r="Q217" i="53"/>
  <c r="Q83" i="69"/>
  <c r="Q185" i="69"/>
  <c r="Q55" i="69"/>
  <c r="AY44" i="53"/>
  <c r="Q216" i="69"/>
  <c r="Q289" i="69"/>
  <c r="AY452" i="53"/>
  <c r="AA259" i="78"/>
  <c r="X88" i="78"/>
  <c r="BD181" i="69"/>
  <c r="BE181" i="69" s="1"/>
  <c r="AA181" i="69"/>
  <c r="Q159" i="69"/>
  <c r="Q88" i="53"/>
  <c r="AY385" i="53"/>
  <c r="AY548" i="53"/>
  <c r="Q313" i="53"/>
  <c r="W219" i="69"/>
  <c r="X106" i="98"/>
  <c r="AY456" i="53"/>
  <c r="AY450" i="53"/>
  <c r="X464" i="53"/>
  <c r="Q557" i="53"/>
  <c r="AY226" i="69"/>
  <c r="Q291" i="69"/>
  <c r="AY84" i="69"/>
  <c r="X69" i="78"/>
  <c r="X514" i="53"/>
  <c r="Q248" i="75"/>
  <c r="AA146" i="104"/>
  <c r="Q74" i="53"/>
  <c r="AA56" i="75"/>
  <c r="AA103" i="98"/>
  <c r="X52" i="53"/>
  <c r="AA180" i="75"/>
  <c r="AY187" i="53"/>
  <c r="Q169" i="75"/>
  <c r="AA311" i="69"/>
  <c r="BD311" i="69"/>
  <c r="BE311" i="69" s="1"/>
  <c r="X339" i="53"/>
  <c r="Q339" i="53"/>
  <c r="BD158" i="69"/>
  <c r="BE158" i="69" s="1"/>
  <c r="AA158" i="69"/>
  <c r="X175" i="53"/>
  <c r="AA378" i="53"/>
  <c r="AA242" i="53"/>
  <c r="X330" i="69"/>
  <c r="AA247" i="75"/>
  <c r="X306" i="69"/>
  <c r="BA306" i="69"/>
  <c r="BB306" i="69" s="1"/>
  <c r="AA538" i="53"/>
  <c r="AA240" i="75"/>
  <c r="X158" i="98"/>
  <c r="AY51" i="53"/>
  <c r="AY42" i="98"/>
  <c r="X342" i="69"/>
  <c r="AA331" i="53"/>
  <c r="AA192" i="69"/>
  <c r="AY232" i="53"/>
  <c r="AA119" i="98"/>
  <c r="AA339" i="69"/>
  <c r="X193" i="69"/>
  <c r="X264" i="75"/>
  <c r="AA395" i="53"/>
  <c r="X81" i="75"/>
  <c r="X31" i="53"/>
  <c r="AA87" i="75"/>
  <c r="AA195" i="69"/>
  <c r="AY305" i="53"/>
  <c r="BA237" i="69"/>
  <c r="BB237" i="69" s="1"/>
  <c r="X237" i="69"/>
  <c r="AA285" i="53"/>
  <c r="AA54" i="75"/>
  <c r="AA130" i="98"/>
  <c r="AA184" i="75"/>
  <c r="X291" i="53"/>
  <c r="X259" i="53"/>
  <c r="BA166" i="69"/>
  <c r="BB166" i="69" s="1"/>
  <c r="X166" i="69"/>
  <c r="AA41" i="69"/>
  <c r="BD41" i="69"/>
  <c r="BE41" i="69" s="1"/>
  <c r="X88" i="75"/>
  <c r="X235" i="53"/>
  <c r="X419" i="53"/>
  <c r="AA184" i="53"/>
  <c r="X329" i="69"/>
  <c r="AA327" i="69"/>
  <c r="X55" i="75"/>
  <c r="X550" i="53"/>
  <c r="X482" i="53"/>
  <c r="AA67" i="75"/>
  <c r="AA429" i="53"/>
  <c r="AA170" i="75"/>
  <c r="X226" i="69"/>
  <c r="BA226" i="69"/>
  <c r="BB226" i="69" s="1"/>
  <c r="X557" i="53"/>
  <c r="X83" i="75"/>
  <c r="AA83" i="53"/>
  <c r="AA470" i="53"/>
  <c r="X61" i="75"/>
  <c r="X142" i="53"/>
  <c r="AA303" i="53"/>
  <c r="BD325" i="69"/>
  <c r="BE325" i="69" s="1"/>
  <c r="AA325" i="69"/>
  <c r="AA453" i="53"/>
  <c r="AA320" i="53"/>
  <c r="X334" i="69"/>
  <c r="X195" i="75"/>
  <c r="X521" i="53"/>
  <c r="BD55" i="69"/>
  <c r="BE55" i="69" s="1"/>
  <c r="AA55" i="69"/>
  <c r="X254" i="75"/>
  <c r="X190" i="53"/>
  <c r="X148" i="53"/>
  <c r="X149" i="69"/>
  <c r="X41" i="98"/>
  <c r="X185" i="69"/>
  <c r="AA390" i="53"/>
  <c r="X183" i="53"/>
  <c r="I251" i="78"/>
  <c r="I226" i="78"/>
  <c r="I143" i="78"/>
  <c r="I188" i="78"/>
  <c r="I178" i="78"/>
  <c r="I147" i="78"/>
  <c r="I29" i="104"/>
  <c r="Q275" i="75"/>
  <c r="Q68" i="78"/>
  <c r="AY263" i="53"/>
  <c r="Q479" i="53"/>
  <c r="AY84" i="75"/>
  <c r="V215" i="69"/>
  <c r="W221" i="69"/>
  <c r="AY464" i="53"/>
  <c r="Q179" i="69"/>
  <c r="W30" i="69"/>
  <c r="AY58" i="53"/>
  <c r="Q173" i="53"/>
  <c r="AY173" i="78"/>
  <c r="AY43" i="75"/>
  <c r="AY37" i="98"/>
  <c r="AY159" i="75"/>
  <c r="AY39" i="75"/>
  <c r="Q287" i="53"/>
  <c r="Q414" i="53"/>
  <c r="V144" i="69"/>
  <c r="V145" i="69"/>
  <c r="W33" i="69"/>
  <c r="Q197" i="75"/>
  <c r="Q73" i="69"/>
  <c r="AY316" i="69"/>
  <c r="AY71" i="53"/>
  <c r="AY346" i="53"/>
  <c r="Q174" i="53"/>
  <c r="Q192" i="69"/>
  <c r="Q64" i="75"/>
  <c r="Q257" i="75"/>
  <c r="Q319" i="69"/>
  <c r="AA49" i="69"/>
  <c r="BD49" i="69"/>
  <c r="BE49" i="69" s="1"/>
  <c r="AY312" i="69"/>
  <c r="AY465" i="53"/>
  <c r="V295" i="69"/>
  <c r="Q152" i="69"/>
  <c r="AY194" i="69"/>
  <c r="X324" i="53"/>
  <c r="Q76" i="69"/>
  <c r="W39" i="69"/>
  <c r="Q371" i="53"/>
  <c r="AY51" i="75"/>
  <c r="AA272" i="69"/>
  <c r="Q194" i="75"/>
  <c r="AY144" i="104"/>
  <c r="Q65" i="69"/>
  <c r="AY225" i="53"/>
  <c r="W34" i="69"/>
  <c r="Q244" i="75"/>
  <c r="M224" i="69"/>
  <c r="AY538" i="53"/>
  <c r="AY241" i="69"/>
  <c r="X144" i="104"/>
  <c r="AY97" i="98"/>
  <c r="X540" i="53"/>
  <c r="X29" i="69"/>
  <c r="AA127" i="98"/>
  <c r="Q312" i="53"/>
  <c r="Q547" i="53"/>
  <c r="W147" i="69"/>
  <c r="AY308" i="69"/>
  <c r="Q538" i="53"/>
  <c r="Q316" i="69"/>
  <c r="AY267" i="69"/>
  <c r="M34" i="53"/>
  <c r="Q54" i="75"/>
  <c r="X294" i="69"/>
  <c r="Q173" i="75"/>
  <c r="Q261" i="53"/>
  <c r="AA254" i="78"/>
  <c r="V219" i="69"/>
  <c r="Q149" i="69"/>
  <c r="V32" i="69"/>
  <c r="AY259" i="69"/>
  <c r="Q172" i="53"/>
  <c r="AY55" i="69"/>
  <c r="AA464" i="53"/>
  <c r="AA86" i="53"/>
  <c r="Q83" i="53"/>
  <c r="AY240" i="53"/>
  <c r="AY387" i="53"/>
  <c r="AY163" i="53"/>
  <c r="BA229" i="69"/>
  <c r="BB229" i="69" s="1"/>
  <c r="X229" i="69"/>
  <c r="AY311" i="69"/>
  <c r="AY270" i="75"/>
  <c r="AY522" i="53"/>
  <c r="Q292" i="69"/>
  <c r="X543" i="53"/>
  <c r="AA178" i="75"/>
  <c r="AY550" i="53"/>
  <c r="Q244" i="53"/>
  <c r="Q160" i="98"/>
  <c r="AY268" i="53"/>
  <c r="Q82" i="75"/>
  <c r="X236" i="53"/>
  <c r="AY79" i="69"/>
  <c r="X563" i="53"/>
  <c r="X153" i="69"/>
  <c r="BA153" i="69"/>
  <c r="BB153" i="69" s="1"/>
  <c r="AA43" i="69"/>
  <c r="BD43" i="69"/>
  <c r="BE43" i="69" s="1"/>
  <c r="Q430" i="53"/>
  <c r="AA338" i="69"/>
  <c r="AA160" i="53"/>
  <c r="X258" i="69"/>
  <c r="X264" i="53"/>
  <c r="Q233" i="53"/>
  <c r="AA193" i="69"/>
  <c r="X476" i="53"/>
  <c r="M289" i="53"/>
  <c r="X151" i="69"/>
  <c r="Q372" i="53"/>
  <c r="AA34" i="98"/>
  <c r="AA200" i="69"/>
  <c r="X162" i="53"/>
  <c r="AA31" i="53"/>
  <c r="AA305" i="69"/>
  <c r="BD305" i="69"/>
  <c r="BE305" i="69" s="1"/>
  <c r="X32" i="98"/>
  <c r="X245" i="53"/>
  <c r="AA60" i="53"/>
  <c r="X35" i="98"/>
  <c r="AA233" i="69"/>
  <c r="BD233" i="69"/>
  <c r="BE233" i="69" s="1"/>
  <c r="X272" i="53"/>
  <c r="AA291" i="53"/>
  <c r="BA41" i="69"/>
  <c r="BB41" i="69" s="1"/>
  <c r="X41" i="69"/>
  <c r="X176" i="53"/>
  <c r="AA480" i="53"/>
  <c r="AA224" i="69"/>
  <c r="M429" i="53"/>
  <c r="AA39" i="69"/>
  <c r="X262" i="53"/>
  <c r="AA441" i="53"/>
  <c r="AA482" i="53"/>
  <c r="X429" i="53"/>
  <c r="X57" i="53"/>
  <c r="AA447" i="53"/>
  <c r="X77" i="53"/>
  <c r="AA76" i="69"/>
  <c r="BD76" i="69"/>
  <c r="BE76" i="69" s="1"/>
  <c r="X559" i="53"/>
  <c r="AA142" i="53"/>
  <c r="X312" i="53"/>
  <c r="AA68" i="69"/>
  <c r="BD68" i="69"/>
  <c r="BE68" i="69" s="1"/>
  <c r="X394" i="53"/>
  <c r="X191" i="53"/>
  <c r="X85" i="75"/>
  <c r="AA223" i="53"/>
  <c r="X72" i="75"/>
  <c r="AA260" i="53"/>
  <c r="X160" i="69"/>
  <c r="BA160" i="69"/>
  <c r="BB160" i="69" s="1"/>
  <c r="AA75" i="75"/>
  <c r="AA203" i="75"/>
  <c r="AA252" i="53"/>
  <c r="X342" i="53"/>
  <c r="I74" i="78"/>
  <c r="I249" i="78"/>
  <c r="I245" i="78"/>
  <c r="I169" i="78"/>
  <c r="I262" i="78"/>
  <c r="I215" i="78"/>
  <c r="X175" i="75"/>
  <c r="AA410" i="53"/>
  <c r="AA169" i="53"/>
  <c r="X337" i="53"/>
  <c r="X58" i="69"/>
  <c r="BA58" i="69"/>
  <c r="BB58" i="69" s="1"/>
  <c r="AA517" i="53"/>
  <c r="AA53" i="53"/>
  <c r="I191" i="78"/>
  <c r="I186" i="78"/>
  <c r="I192" i="78"/>
  <c r="I172" i="78"/>
  <c r="I82" i="104"/>
  <c r="AY298" i="53"/>
  <c r="Q530" i="53"/>
  <c r="Q254" i="69"/>
  <c r="AY39" i="53"/>
  <c r="AY324" i="53"/>
  <c r="AY158" i="53"/>
  <c r="Q152" i="98"/>
  <c r="Q221" i="69"/>
  <c r="M212" i="69"/>
  <c r="Q71" i="78"/>
  <c r="AY415" i="53"/>
  <c r="Q230" i="69"/>
  <c r="Q53" i="69"/>
  <c r="AY52" i="53"/>
  <c r="W152" i="69"/>
  <c r="AY43" i="69"/>
  <c r="AY531" i="53"/>
  <c r="Q60" i="75"/>
  <c r="Q329" i="53"/>
  <c r="AY98" i="98"/>
  <c r="AY93" i="98"/>
  <c r="AY43" i="98"/>
  <c r="AY266" i="69"/>
  <c r="M148" i="69"/>
  <c r="Q167" i="69"/>
  <c r="Q164" i="69"/>
  <c r="Q334" i="69"/>
  <c r="Q462" i="53"/>
  <c r="AY50" i="78"/>
  <c r="M288" i="69"/>
  <c r="AY69" i="69"/>
  <c r="Q483" i="53"/>
  <c r="Q401" i="53"/>
  <c r="AY469" i="53"/>
  <c r="Q233" i="69"/>
  <c r="AY203" i="75"/>
  <c r="AY165" i="53"/>
  <c r="AY154" i="75"/>
  <c r="Q269" i="75"/>
  <c r="AY80" i="104"/>
  <c r="AY341" i="69"/>
  <c r="Q393" i="53"/>
  <c r="Q304" i="53"/>
  <c r="AY44" i="75"/>
  <c r="AY65" i="75"/>
  <c r="AY170" i="69"/>
  <c r="AY241" i="53"/>
  <c r="M213" i="69"/>
  <c r="M40" i="69"/>
  <c r="AY153" i="75"/>
  <c r="Q63" i="69"/>
  <c r="Q334" i="53"/>
  <c r="AA147" i="98"/>
  <c r="AY233" i="75"/>
  <c r="Q256" i="53"/>
  <c r="Q107" i="98"/>
  <c r="AY313" i="53"/>
  <c r="AY40" i="75"/>
  <c r="Q60" i="53"/>
  <c r="Q201" i="75"/>
  <c r="AY259" i="78"/>
  <c r="AY90" i="75"/>
  <c r="Q257" i="69"/>
  <c r="V285" i="69"/>
  <c r="Q144" i="53"/>
  <c r="AY229" i="75"/>
  <c r="Q251" i="53"/>
  <c r="AY152" i="53"/>
  <c r="AY373" i="53"/>
  <c r="Q166" i="69"/>
  <c r="X239" i="53"/>
  <c r="Q268" i="53"/>
  <c r="AY448" i="53"/>
  <c r="Q78" i="75"/>
  <c r="AY193" i="69"/>
  <c r="X49" i="69"/>
  <c r="BA49" i="69"/>
  <c r="BB49" i="69" s="1"/>
  <c r="Q203" i="53"/>
  <c r="W28" i="69"/>
  <c r="W146" i="69"/>
  <c r="AY161" i="53"/>
  <c r="Q151" i="98"/>
  <c r="Q28" i="53"/>
  <c r="Q333" i="69"/>
  <c r="AY41" i="53"/>
  <c r="AY235" i="53"/>
  <c r="Q86" i="75"/>
  <c r="Q531" i="53"/>
  <c r="Q78" i="69"/>
  <c r="X89" i="78"/>
  <c r="X68" i="75"/>
  <c r="Q318" i="53"/>
  <c r="Q75" i="69"/>
  <c r="Q481" i="53"/>
  <c r="AY176" i="75"/>
  <c r="Q342" i="53"/>
  <c r="Q126" i="98"/>
  <c r="AY262" i="75"/>
  <c r="Q73" i="78"/>
  <c r="AY167" i="75"/>
  <c r="Q68" i="69"/>
  <c r="V218" i="69"/>
  <c r="V29" i="69"/>
  <c r="Q181" i="75"/>
  <c r="Q61" i="69"/>
  <c r="Q189" i="53"/>
  <c r="AY345" i="53"/>
  <c r="X272" i="69"/>
  <c r="AY153" i="53"/>
  <c r="Q123" i="98"/>
  <c r="AY64" i="75"/>
  <c r="V141" i="69"/>
  <c r="Q438" i="53"/>
  <c r="M436" i="53"/>
  <c r="Q229" i="69"/>
  <c r="AY255" i="75"/>
  <c r="AY41" i="69"/>
  <c r="Q335" i="53"/>
  <c r="Q237" i="69"/>
  <c r="X145" i="69"/>
  <c r="AY34" i="98"/>
  <c r="AA28" i="69"/>
  <c r="AY442" i="53"/>
  <c r="Q338" i="69"/>
  <c r="Q322" i="69"/>
  <c r="AY102" i="98"/>
  <c r="AY240" i="69"/>
  <c r="AY238" i="69"/>
  <c r="Q122" i="98"/>
  <c r="W293" i="69"/>
  <c r="AA347" i="53"/>
  <c r="AY329" i="69"/>
  <c r="X73" i="69"/>
  <c r="BA73" i="69"/>
  <c r="BB73" i="69" s="1"/>
  <c r="V284" i="69"/>
  <c r="Q181" i="69"/>
  <c r="X234" i="69"/>
  <c r="BA234" i="69"/>
  <c r="BB234" i="69" s="1"/>
  <c r="Q189" i="69"/>
  <c r="Q285" i="53"/>
  <c r="AY319" i="53"/>
  <c r="Q36" i="53"/>
  <c r="Q150" i="69"/>
  <c r="BA303" i="69"/>
  <c r="BB303" i="69" s="1"/>
  <c r="X303" i="69"/>
  <c r="M31" i="69"/>
  <c r="Q175" i="69"/>
  <c r="AY46" i="69"/>
  <c r="Q140" i="69"/>
  <c r="Q240" i="69"/>
  <c r="AY165" i="75"/>
  <c r="X134" i="104"/>
  <c r="Q297" i="53"/>
  <c r="AY270" i="53"/>
  <c r="AY474" i="53"/>
  <c r="X268" i="69"/>
  <c r="AY176" i="53"/>
  <c r="AY124" i="98"/>
  <c r="Q79" i="69"/>
  <c r="X530" i="53"/>
  <c r="M366" i="53"/>
  <c r="Q62" i="75"/>
  <c r="AY271" i="53"/>
  <c r="AY88" i="75"/>
  <c r="Q217" i="69"/>
  <c r="Q302" i="53"/>
  <c r="Q251" i="75"/>
  <c r="Q62" i="69"/>
  <c r="AY528" i="53"/>
  <c r="AY513" i="53"/>
  <c r="Q390" i="53"/>
  <c r="AA391" i="53"/>
  <c r="X90" i="78"/>
  <c r="AY166" i="53"/>
  <c r="AA212" i="69"/>
  <c r="AY378" i="53"/>
  <c r="X33" i="98"/>
  <c r="AY327" i="69"/>
  <c r="Q276" i="75"/>
  <c r="Q187" i="53"/>
  <c r="AA157" i="69"/>
  <c r="BD157" i="69"/>
  <c r="BE157" i="69" s="1"/>
  <c r="BD298" i="69"/>
  <c r="BE298" i="69" s="1"/>
  <c r="AA298" i="69"/>
  <c r="AY248" i="75"/>
  <c r="Q214" i="69"/>
  <c r="AY103" i="98"/>
  <c r="AY162" i="69"/>
  <c r="X133" i="98"/>
  <c r="AY62" i="75"/>
  <c r="AA88" i="78"/>
  <c r="Q67" i="75"/>
  <c r="AY85" i="53"/>
  <c r="Q469" i="53"/>
  <c r="Q452" i="53"/>
  <c r="X177" i="78"/>
  <c r="AY158" i="69"/>
  <c r="Q253" i="53"/>
  <c r="Q141" i="53"/>
  <c r="AY87" i="53"/>
  <c r="Q378" i="53"/>
  <c r="AY242" i="69"/>
  <c r="AY274" i="69"/>
  <c r="AY265" i="53"/>
  <c r="AY552" i="53"/>
  <c r="AY312" i="53"/>
  <c r="Q394" i="53"/>
  <c r="M290" i="69"/>
  <c r="Q145" i="53"/>
  <c r="AY73" i="75"/>
  <c r="X174" i="75"/>
  <c r="Q232" i="53"/>
  <c r="AY201" i="78"/>
  <c r="Q447" i="53"/>
  <c r="Q294" i="53"/>
  <c r="Q190" i="53"/>
  <c r="Q244" i="69"/>
  <c r="AY406" i="53"/>
  <c r="Q84" i="75"/>
  <c r="AY265" i="75"/>
  <c r="M219" i="53"/>
  <c r="M30" i="53"/>
  <c r="X545" i="53"/>
  <c r="X230" i="53"/>
  <c r="AA42" i="53"/>
  <c r="AA266" i="69"/>
  <c r="AA70" i="75"/>
  <c r="Q202" i="69"/>
  <c r="Q363" i="53"/>
  <c r="BA304" i="69"/>
  <c r="BB304" i="69" s="1"/>
  <c r="X304" i="69"/>
  <c r="AY556" i="53"/>
  <c r="AA327" i="53"/>
  <c r="AY253" i="53"/>
  <c r="X74" i="53"/>
  <c r="X365" i="53"/>
  <c r="X388" i="53"/>
  <c r="W291" i="69"/>
  <c r="Q301" i="69"/>
  <c r="Q287" i="69"/>
  <c r="AY245" i="69"/>
  <c r="Q184" i="53"/>
  <c r="AA187" i="78"/>
  <c r="X124" i="98"/>
  <c r="AA344" i="69"/>
  <c r="Q79" i="53"/>
  <c r="X254" i="53"/>
  <c r="AY53" i="69"/>
  <c r="Q346" i="69"/>
  <c r="AY247" i="75"/>
  <c r="AY322" i="53"/>
  <c r="Q399" i="53"/>
  <c r="AA217" i="69"/>
  <c r="M505" i="53"/>
  <c r="AY80" i="75"/>
  <c r="Q158" i="53"/>
  <c r="X81" i="69"/>
  <c r="BA81" i="69"/>
  <c r="BB81" i="69" s="1"/>
  <c r="X306" i="53"/>
  <c r="Q307" i="69"/>
  <c r="AY340" i="69"/>
  <c r="Q80" i="53"/>
  <c r="AA268" i="75"/>
  <c r="AA73" i="53"/>
  <c r="Q262" i="69"/>
  <c r="AA185" i="53"/>
  <c r="X146" i="98"/>
  <c r="X261" i="53"/>
  <c r="X103" i="98"/>
  <c r="X524" i="53"/>
  <c r="Q434" i="53"/>
  <c r="AA246" i="75"/>
  <c r="Q183" i="53"/>
  <c r="Q322" i="53"/>
  <c r="X143" i="104"/>
  <c r="AY414" i="53"/>
  <c r="X304" i="53"/>
  <c r="X63" i="69"/>
  <c r="BA63" i="69"/>
  <c r="BB63" i="69" s="1"/>
  <c r="AA68" i="53"/>
  <c r="AY89" i="69"/>
  <c r="AY443" i="53"/>
  <c r="AY338" i="53"/>
  <c r="AY320" i="69"/>
  <c r="X461" i="53"/>
  <c r="AA336" i="69"/>
  <c r="X539" i="53"/>
  <c r="AA552" i="53"/>
  <c r="X147" i="53"/>
  <c r="Q367" i="53"/>
  <c r="Q524" i="53"/>
  <c r="X259" i="69"/>
  <c r="AY309" i="53"/>
  <c r="V220" i="69"/>
  <c r="M362" i="53"/>
  <c r="X168" i="53"/>
  <c r="Q487" i="53"/>
  <c r="BD87" i="69"/>
  <c r="BE87" i="69" s="1"/>
  <c r="AA87" i="69"/>
  <c r="AY180" i="53"/>
  <c r="X173" i="53"/>
  <c r="BD77" i="69"/>
  <c r="BE77" i="69" s="1"/>
  <c r="AA77" i="69"/>
  <c r="AA252" i="69"/>
  <c r="BD252" i="69"/>
  <c r="BE252" i="69" s="1"/>
  <c r="AA228" i="53"/>
  <c r="Q473" i="53"/>
  <c r="Q484" i="53"/>
  <c r="AY181" i="53"/>
  <c r="X100" i="98"/>
  <c r="X30" i="69"/>
  <c r="AA56" i="53"/>
  <c r="X258" i="53"/>
  <c r="AA547" i="53"/>
  <c r="AA249" i="75"/>
  <c r="X181" i="53"/>
  <c r="X247" i="75"/>
  <c r="X160" i="53"/>
  <c r="BD65" i="69"/>
  <c r="BE65" i="69" s="1"/>
  <c r="AA65" i="69"/>
  <c r="AA306" i="69"/>
  <c r="BD306" i="69"/>
  <c r="BE306" i="69" s="1"/>
  <c r="X538" i="53"/>
  <c r="AA409" i="53"/>
  <c r="Q250" i="53"/>
  <c r="AA330" i="53"/>
  <c r="X553" i="53"/>
  <c r="AA255" i="53"/>
  <c r="AA257" i="75"/>
  <c r="Q562" i="53"/>
  <c r="Q263" i="53"/>
  <c r="X301" i="53"/>
  <c r="Q522" i="53"/>
  <c r="X165" i="75"/>
  <c r="AA82" i="53"/>
  <c r="AA558" i="53"/>
  <c r="AA44" i="53"/>
  <c r="Q364" i="53"/>
  <c r="Q412" i="53"/>
  <c r="Q151" i="53"/>
  <c r="X295" i="69"/>
  <c r="Q333" i="53"/>
  <c r="Q550" i="53"/>
  <c r="AA53" i="75"/>
  <c r="AA201" i="53"/>
  <c r="AY247" i="53"/>
  <c r="X219" i="53"/>
  <c r="BA251" i="69"/>
  <c r="BB251" i="69" s="1"/>
  <c r="X251" i="69"/>
  <c r="BA321" i="69"/>
  <c r="BB321" i="69" s="1"/>
  <c r="X321" i="69"/>
  <c r="X202" i="75"/>
  <c r="X231" i="53"/>
  <c r="AA430" i="53"/>
  <c r="X440" i="53"/>
  <c r="AA520" i="53"/>
  <c r="X389" i="53"/>
  <c r="Q221" i="53"/>
  <c r="Q148" i="53"/>
  <c r="X501" i="53"/>
  <c r="AY83" i="53"/>
  <c r="AA192" i="75"/>
  <c r="X154" i="98"/>
  <c r="AA417" i="53"/>
  <c r="X259" i="75"/>
  <c r="X436" i="53"/>
  <c r="AA337" i="69"/>
  <c r="AA432" i="53"/>
  <c r="X248" i="75"/>
  <c r="X61" i="69"/>
  <c r="BA61" i="69"/>
  <c r="BB61" i="69" s="1"/>
  <c r="AA292" i="69"/>
  <c r="X345" i="53"/>
  <c r="Q439" i="53"/>
  <c r="AA62" i="69"/>
  <c r="BD62" i="69"/>
  <c r="BE62" i="69" s="1"/>
  <c r="BD168" i="69"/>
  <c r="BE168" i="69" s="1"/>
  <c r="AA168" i="69"/>
  <c r="AA293" i="69"/>
  <c r="X276" i="75"/>
  <c r="X172" i="75"/>
  <c r="X233" i="53"/>
  <c r="BA44" i="69"/>
  <c r="BB44" i="69" s="1"/>
  <c r="X44" i="69"/>
  <c r="AA325" i="53"/>
  <c r="X89" i="69"/>
  <c r="BA89" i="69"/>
  <c r="BB89" i="69" s="1"/>
  <c r="X414" i="53"/>
  <c r="Q292" i="53"/>
  <c r="AA40" i="98"/>
  <c r="BD162" i="69"/>
  <c r="BE162" i="69" s="1"/>
  <c r="AA162" i="69"/>
  <c r="AA166" i="75"/>
  <c r="X66" i="53"/>
  <c r="AA483" i="53"/>
  <c r="X107" i="98"/>
  <c r="X159" i="98"/>
  <c r="AA37" i="98"/>
  <c r="AA188" i="69"/>
  <c r="AA525" i="53"/>
  <c r="X321" i="53"/>
  <c r="AA238" i="53"/>
  <c r="X518" i="53"/>
  <c r="AA326" i="53"/>
  <c r="AA272" i="53"/>
  <c r="AA249" i="53"/>
  <c r="X29" i="53"/>
  <c r="AA180" i="53"/>
  <c r="BD166" i="69"/>
  <c r="BE166" i="69" s="1"/>
  <c r="AA166" i="69"/>
  <c r="X157" i="98"/>
  <c r="X189" i="75"/>
  <c r="AA176" i="53"/>
  <c r="AA288" i="69"/>
  <c r="X334" i="53"/>
  <c r="AA150" i="69"/>
  <c r="AA341" i="69"/>
  <c r="X239" i="69"/>
  <c r="BA239" i="69"/>
  <c r="BB239" i="69" s="1"/>
  <c r="X332" i="53"/>
  <c r="X292" i="53"/>
  <c r="AY535" i="53"/>
  <c r="X75" i="69"/>
  <c r="BA75" i="69"/>
  <c r="BB75" i="69" s="1"/>
  <c r="AA169" i="69"/>
  <c r="BD169" i="69"/>
  <c r="BE169" i="69" s="1"/>
  <c r="BD66" i="69"/>
  <c r="BE66" i="69" s="1"/>
  <c r="AA66" i="69"/>
  <c r="AA485" i="53"/>
  <c r="AA284" i="69"/>
  <c r="X203" i="53"/>
  <c r="X59" i="53"/>
  <c r="X35" i="69"/>
  <c r="AA55" i="75"/>
  <c r="AA216" i="53"/>
  <c r="AA89" i="75"/>
  <c r="AA372" i="53"/>
  <c r="BD180" i="69"/>
  <c r="BE180" i="69" s="1"/>
  <c r="AA180" i="69"/>
  <c r="AA336" i="53"/>
  <c r="AA104" i="98"/>
  <c r="X143" i="69"/>
  <c r="BA247" i="69"/>
  <c r="BB247" i="69" s="1"/>
  <c r="X247" i="69"/>
  <c r="X243" i="69"/>
  <c r="BA243" i="69"/>
  <c r="BB243" i="69" s="1"/>
  <c r="AA557" i="53"/>
  <c r="X150" i="53"/>
  <c r="X237" i="53"/>
  <c r="BD83" i="69"/>
  <c r="BE83" i="69" s="1"/>
  <c r="AA83" i="69"/>
  <c r="X225" i="53"/>
  <c r="X273" i="53"/>
  <c r="X551" i="53"/>
  <c r="AA296" i="53"/>
  <c r="AA286" i="53"/>
  <c r="X307" i="53"/>
  <c r="X146" i="53"/>
  <c r="BA172" i="69"/>
  <c r="BB172" i="69" s="1"/>
  <c r="X172" i="69"/>
  <c r="X216" i="69"/>
  <c r="X326" i="69"/>
  <c r="X256" i="69"/>
  <c r="AA58" i="75"/>
  <c r="X244" i="75"/>
  <c r="X270" i="75"/>
  <c r="X541" i="53"/>
  <c r="X198" i="53"/>
  <c r="X293" i="53"/>
  <c r="AA319" i="53"/>
  <c r="X220" i="53"/>
  <c r="AA341" i="53"/>
  <c r="X289" i="53"/>
  <c r="X314" i="53"/>
  <c r="X144" i="53"/>
  <c r="X143" i="53"/>
  <c r="AA271" i="53"/>
  <c r="AA248" i="53"/>
  <c r="AA271" i="75"/>
  <c r="X41" i="53"/>
  <c r="X270" i="53"/>
  <c r="X155" i="53"/>
  <c r="AA187" i="53"/>
  <c r="AA192" i="53"/>
  <c r="X410" i="53"/>
  <c r="AA164" i="69"/>
  <c r="BD164" i="69"/>
  <c r="BE164" i="69" s="1"/>
  <c r="AA243" i="53"/>
  <c r="X400" i="53"/>
  <c r="X173" i="75"/>
  <c r="AA52" i="75"/>
  <c r="AA33" i="69"/>
  <c r="AA251" i="53"/>
  <c r="AA446" i="53"/>
  <c r="AA190" i="69"/>
  <c r="X360" i="53"/>
  <c r="AA87" i="53"/>
  <c r="X141" i="53"/>
  <c r="BD310" i="69"/>
  <c r="BE310" i="69" s="1"/>
  <c r="AA310" i="69"/>
  <c r="X49" i="53"/>
  <c r="X69" i="69"/>
  <c r="BA69" i="69"/>
  <c r="BB69" i="69" s="1"/>
  <c r="BD45" i="69"/>
  <c r="BE45" i="69" s="1"/>
  <c r="AA45" i="69"/>
  <c r="AA182" i="53"/>
  <c r="AA473" i="53"/>
  <c r="X486" i="53"/>
  <c r="X245" i="75"/>
  <c r="X80" i="53"/>
  <c r="I161" i="78"/>
  <c r="I200" i="78"/>
  <c r="I51" i="78"/>
  <c r="I189" i="78"/>
  <c r="I258" i="78"/>
  <c r="I180" i="78"/>
  <c r="I268" i="78"/>
  <c r="I36" i="78"/>
  <c r="I233" i="78"/>
  <c r="I199" i="78"/>
  <c r="I77" i="78"/>
  <c r="I225" i="78"/>
  <c r="I46" i="78"/>
  <c r="I213" i="78"/>
  <c r="I176" i="78"/>
  <c r="I160" i="78"/>
  <c r="I158" i="78"/>
  <c r="I250" i="78"/>
  <c r="I166" i="78"/>
  <c r="I106" i="104"/>
  <c r="X66" i="69"/>
  <c r="BA66" i="69"/>
  <c r="BB66" i="69" s="1"/>
  <c r="BD245" i="69"/>
  <c r="BE245" i="69" s="1"/>
  <c r="AA245" i="69"/>
  <c r="X274" i="69"/>
  <c r="BA180" i="69"/>
  <c r="BB180" i="69" s="1"/>
  <c r="X180" i="69"/>
  <c r="AA57" i="53"/>
  <c r="BA300" i="69"/>
  <c r="BB300" i="69" s="1"/>
  <c r="X300" i="69"/>
  <c r="X238" i="69"/>
  <c r="BA238" i="69"/>
  <c r="BB238" i="69" s="1"/>
  <c r="AA559" i="53"/>
  <c r="AA457" i="53"/>
  <c r="X286" i="53"/>
  <c r="X303" i="53"/>
  <c r="AA312" i="53"/>
  <c r="AA187" i="75"/>
  <c r="AA256" i="69"/>
  <c r="BA67" i="69"/>
  <c r="BB67" i="69" s="1"/>
  <c r="X67" i="69"/>
  <c r="AA541" i="53"/>
  <c r="X55" i="69"/>
  <c r="BA55" i="69"/>
  <c r="BB55" i="69" s="1"/>
  <c r="AA362" i="53"/>
  <c r="X213" i="69"/>
  <c r="X238" i="75"/>
  <c r="BD307" i="69"/>
  <c r="BE307" i="69" s="1"/>
  <c r="AA307" i="69"/>
  <c r="AA160" i="69"/>
  <c r="BD160" i="69"/>
  <c r="BE160" i="69" s="1"/>
  <c r="AA400" i="53"/>
  <c r="AA148" i="53"/>
  <c r="X231" i="69"/>
  <c r="BA231" i="69"/>
  <c r="BB231" i="69" s="1"/>
  <c r="AA294" i="53"/>
  <c r="X75" i="75"/>
  <c r="AA413" i="53"/>
  <c r="AA183" i="53"/>
  <c r="I238" i="78"/>
  <c r="I244" i="78"/>
  <c r="I184" i="78"/>
  <c r="I44" i="78"/>
  <c r="I239" i="78"/>
  <c r="I193" i="78"/>
  <c r="I224" i="78"/>
  <c r="I182" i="78"/>
  <c r="I35" i="78"/>
  <c r="I147" i="104"/>
  <c r="Q90" i="78"/>
  <c r="Q215" i="69"/>
  <c r="V221" i="69"/>
  <c r="AY56" i="69"/>
  <c r="Q509" i="53"/>
  <c r="AY178" i="69"/>
  <c r="Q53" i="53"/>
  <c r="Q464" i="53"/>
  <c r="Q154" i="98"/>
  <c r="AY231" i="78"/>
  <c r="AY154" i="98"/>
  <c r="M432" i="53"/>
  <c r="Q267" i="69"/>
  <c r="AY145" i="98"/>
  <c r="AY174" i="78"/>
  <c r="Q193" i="75"/>
  <c r="Q196" i="53"/>
  <c r="AY231" i="75"/>
  <c r="Q144" i="104"/>
  <c r="M287" i="53"/>
  <c r="X198" i="78"/>
  <c r="AY232" i="75"/>
  <c r="Q87" i="69"/>
  <c r="AY273" i="75"/>
  <c r="AY74" i="75"/>
  <c r="AY479" i="53"/>
  <c r="AY331" i="69"/>
  <c r="Q309" i="53"/>
  <c r="AY70" i="69"/>
  <c r="AY191" i="69"/>
  <c r="AA274" i="78"/>
  <c r="AY234" i="78"/>
  <c r="Q222" i="53"/>
  <c r="AY251" i="69"/>
  <c r="Q183" i="69"/>
  <c r="Q194" i="69"/>
  <c r="Q258" i="78"/>
  <c r="Q300" i="53"/>
  <c r="Q303" i="69"/>
  <c r="AY39" i="98"/>
  <c r="Q29" i="69"/>
  <c r="M39" i="69"/>
  <c r="Q193" i="69"/>
  <c r="Q259" i="75"/>
  <c r="AY87" i="69"/>
  <c r="Q154" i="53"/>
  <c r="Q65" i="75"/>
  <c r="AY476" i="53"/>
  <c r="X248" i="69"/>
  <c r="BA248" i="69"/>
  <c r="BB248" i="69" s="1"/>
  <c r="Q80" i="78"/>
  <c r="AY64" i="69"/>
  <c r="Q202" i="53"/>
  <c r="M360" i="53"/>
  <c r="Q330" i="69"/>
  <c r="X158" i="53"/>
  <c r="Q327" i="69"/>
  <c r="Q303" i="53"/>
  <c r="V296" i="69"/>
  <c r="W31" i="69"/>
  <c r="AA177" i="75"/>
  <c r="Q171" i="75"/>
  <c r="AA144" i="104"/>
  <c r="Q177" i="53"/>
  <c r="AY242" i="53"/>
  <c r="Q336" i="69"/>
  <c r="AA239" i="75"/>
  <c r="AY199" i="53"/>
  <c r="V217" i="69"/>
  <c r="AA254" i="69"/>
  <c r="Q529" i="53"/>
  <c r="AY310" i="69"/>
  <c r="X43" i="98"/>
  <c r="Q167" i="53"/>
  <c r="Q163" i="69"/>
  <c r="AY539" i="53"/>
  <c r="Q459" i="53"/>
  <c r="Q228" i="53"/>
  <c r="X415" i="53"/>
  <c r="AY53" i="75"/>
  <c r="AA294" i="69"/>
  <c r="X79" i="78"/>
  <c r="V290" i="69"/>
  <c r="AA536" i="53"/>
  <c r="AY47" i="69"/>
  <c r="AY185" i="53"/>
  <c r="AY82" i="53"/>
  <c r="AY64" i="53"/>
  <c r="AA154" i="53"/>
  <c r="X475" i="53"/>
  <c r="Q321" i="53"/>
  <c r="Q265" i="53"/>
  <c r="X511" i="53"/>
  <c r="X272" i="75"/>
  <c r="M292" i="69"/>
  <c r="AY517" i="53"/>
  <c r="X72" i="78"/>
  <c r="BA167" i="69"/>
  <c r="BB167" i="69" s="1"/>
  <c r="X167" i="69"/>
  <c r="Q46" i="69"/>
  <c r="AA306" i="53"/>
  <c r="X291" i="69"/>
  <c r="BD82" i="69"/>
  <c r="BE82" i="69" s="1"/>
  <c r="AA82" i="69"/>
  <c r="AA524" i="53"/>
  <c r="AA73" i="75"/>
  <c r="X164" i="53"/>
  <c r="Q415" i="53"/>
  <c r="AY467" i="53"/>
  <c r="Q444" i="53"/>
  <c r="Q321" i="69"/>
  <c r="X28" i="53"/>
  <c r="X454" i="53"/>
  <c r="AA145" i="53"/>
  <c r="AA128" i="98"/>
  <c r="Q310" i="53"/>
  <c r="X167" i="75"/>
  <c r="BD85" i="69"/>
  <c r="BE85" i="69" s="1"/>
  <c r="AA85" i="69"/>
  <c r="BD153" i="69"/>
  <c r="BE153" i="69" s="1"/>
  <c r="AA153" i="69"/>
  <c r="AA215" i="53"/>
  <c r="AA176" i="75"/>
  <c r="AY473" i="53"/>
  <c r="Q234" i="53"/>
  <c r="AY66" i="53"/>
  <c r="AY174" i="53"/>
  <c r="AA181" i="53"/>
  <c r="X267" i="69"/>
  <c r="AA301" i="53"/>
  <c r="AA262" i="69"/>
  <c r="X82" i="53"/>
  <c r="AA376" i="53"/>
  <c r="AA489" i="53"/>
  <c r="BA71" i="69"/>
  <c r="BB71" i="69" s="1"/>
  <c r="X71" i="69"/>
  <c r="BD321" i="69"/>
  <c r="BE321" i="69" s="1"/>
  <c r="AA321" i="69"/>
  <c r="X302" i="69"/>
  <c r="BA302" i="69"/>
  <c r="BB302" i="69" s="1"/>
  <c r="X369" i="53"/>
  <c r="X99" i="98"/>
  <c r="AA175" i="69"/>
  <c r="BD175" i="69"/>
  <c r="BE175" i="69" s="1"/>
  <c r="AA232" i="53"/>
  <c r="X147" i="69"/>
  <c r="AA80" i="75"/>
  <c r="X185" i="75"/>
  <c r="X170" i="53"/>
  <c r="AA32" i="98"/>
  <c r="BD89" i="69"/>
  <c r="BE89" i="69" s="1"/>
  <c r="AA89" i="69"/>
  <c r="AA35" i="98"/>
  <c r="X188" i="69"/>
  <c r="AA140" i="69"/>
  <c r="X462" i="53"/>
  <c r="X265" i="69"/>
  <c r="X506" i="53"/>
  <c r="X166" i="53"/>
  <c r="X47" i="53"/>
  <c r="AA31" i="69"/>
  <c r="AA77" i="75"/>
  <c r="X54" i="53"/>
  <c r="X101" i="98"/>
  <c r="AA223" i="69"/>
  <c r="AA548" i="53"/>
  <c r="AA193" i="75"/>
  <c r="X363" i="53"/>
  <c r="X258" i="75"/>
  <c r="X357" i="53"/>
  <c r="AA90" i="53"/>
  <c r="X362" i="53"/>
  <c r="AA213" i="69"/>
  <c r="AA238" i="75"/>
  <c r="AA160" i="98"/>
  <c r="X194" i="53"/>
  <c r="AA275" i="53"/>
  <c r="X38" i="53"/>
  <c r="X51" i="53"/>
  <c r="X252" i="53"/>
  <c r="I261" i="78"/>
  <c r="I37" i="78"/>
  <c r="I271" i="78"/>
  <c r="I83" i="78"/>
  <c r="I164" i="78"/>
  <c r="I136" i="104"/>
  <c r="Q199" i="78"/>
  <c r="AY89" i="78"/>
  <c r="AY248" i="69"/>
  <c r="Q455" i="53"/>
  <c r="Q41" i="53"/>
  <c r="AY264" i="75"/>
  <c r="Q148" i="69"/>
  <c r="Q38" i="69"/>
  <c r="AA298" i="53"/>
  <c r="Q305" i="53"/>
  <c r="AY327" i="53"/>
  <c r="BD253" i="69"/>
  <c r="BE253" i="69" s="1"/>
  <c r="AA253" i="69"/>
  <c r="Q480" i="53"/>
  <c r="AY382" i="53"/>
  <c r="AY259" i="53"/>
  <c r="AY344" i="69"/>
  <c r="Q402" i="53"/>
  <c r="AY48" i="69"/>
  <c r="X263" i="53"/>
  <c r="AY397" i="53"/>
  <c r="Q338" i="53"/>
  <c r="X335" i="53"/>
  <c r="Q77" i="75"/>
  <c r="AY157" i="69"/>
  <c r="Q39" i="98"/>
  <c r="Q89" i="53"/>
  <c r="AY42" i="53"/>
  <c r="Q89" i="78"/>
  <c r="W218" i="69"/>
  <c r="AA404" i="53"/>
  <c r="AY554" i="53"/>
  <c r="Q265" i="69"/>
  <c r="AY399" i="53"/>
  <c r="AY271" i="75"/>
  <c r="W296" i="69"/>
  <c r="AY250" i="69"/>
  <c r="Q250" i="75"/>
  <c r="Q69" i="53"/>
  <c r="Q68" i="53"/>
  <c r="AA84" i="75"/>
  <c r="X171" i="75"/>
  <c r="Q243" i="53"/>
  <c r="X239" i="75"/>
  <c r="AY173" i="75"/>
  <c r="W217" i="69"/>
  <c r="AY187" i="78"/>
  <c r="Q45" i="53"/>
  <c r="Q170" i="69"/>
  <c r="AY403" i="53"/>
  <c r="AA199" i="75"/>
  <c r="W290" i="69"/>
  <c r="Q257" i="53"/>
  <c r="AY29" i="98"/>
  <c r="Q186" i="53"/>
  <c r="AY254" i="53"/>
  <c r="V291" i="69"/>
  <c r="AY244" i="53"/>
  <c r="Q193" i="53"/>
  <c r="AA257" i="78"/>
  <c r="AA511" i="53"/>
  <c r="AA272" i="75"/>
  <c r="Q385" i="53"/>
  <c r="AA76" i="78"/>
  <c r="AA377" i="53"/>
  <c r="AA74" i="75"/>
  <c r="Q81" i="53"/>
  <c r="BD154" i="69"/>
  <c r="BE154" i="69" s="1"/>
  <c r="AA154" i="69"/>
  <c r="AY416" i="53"/>
  <c r="AA477" i="53"/>
  <c r="AA29" i="98"/>
  <c r="AA539" i="53"/>
  <c r="AA454" i="53"/>
  <c r="AY46" i="53"/>
  <c r="X451" i="53"/>
  <c r="Q508" i="53"/>
  <c r="X232" i="69"/>
  <c r="BA232" i="69"/>
  <c r="BB232" i="69" s="1"/>
  <c r="AA466" i="53"/>
  <c r="X197" i="53"/>
  <c r="Q72" i="75"/>
  <c r="AA342" i="69"/>
  <c r="BA319" i="69"/>
  <c r="BB319" i="69" s="1"/>
  <c r="X319" i="69"/>
  <c r="X145" i="104"/>
  <c r="AY87" i="75"/>
  <c r="Q267" i="53"/>
  <c r="X269" i="53"/>
  <c r="AA528" i="53"/>
  <c r="AA527" i="53"/>
  <c r="AA369" i="53"/>
  <c r="AY307" i="53"/>
  <c r="AA220" i="69"/>
  <c r="X232" i="53"/>
  <c r="AA373" i="53"/>
  <c r="BD173" i="69"/>
  <c r="BE173" i="69" s="1"/>
  <c r="AA173" i="69"/>
  <c r="BA168" i="69"/>
  <c r="BB168" i="69" s="1"/>
  <c r="X168" i="69"/>
  <c r="AA65" i="53"/>
  <c r="BD72" i="69"/>
  <c r="BE72" i="69" s="1"/>
  <c r="AA72" i="69"/>
  <c r="X253" i="53"/>
  <c r="X87" i="75"/>
  <c r="AA414" i="53"/>
  <c r="AA150" i="98"/>
  <c r="X285" i="53"/>
  <c r="X241" i="75"/>
  <c r="AA321" i="53"/>
  <c r="X249" i="53"/>
  <c r="BA244" i="69"/>
  <c r="BB244" i="69" s="1"/>
  <c r="X244" i="69"/>
  <c r="AA265" i="69"/>
  <c r="X42" i="98"/>
  <c r="AA505" i="53"/>
  <c r="X452" i="53"/>
  <c r="BD59" i="69"/>
  <c r="BE59" i="69" s="1"/>
  <c r="AA59" i="69"/>
  <c r="AA419" i="53"/>
  <c r="AA386" i="53"/>
  <c r="AA523" i="53"/>
  <c r="AA323" i="53"/>
  <c r="AA333" i="69"/>
  <c r="X77" i="75"/>
  <c r="AA46" i="69"/>
  <c r="BD46" i="69"/>
  <c r="BE46" i="69" s="1"/>
  <c r="X223" i="69"/>
  <c r="AA257" i="69"/>
  <c r="X372" i="53"/>
  <c r="AA363" i="53"/>
  <c r="X194" i="69"/>
  <c r="X70" i="53"/>
  <c r="X83" i="53"/>
  <c r="X470" i="53"/>
  <c r="AA61" i="75"/>
  <c r="X381" i="53"/>
  <c r="X371" i="53"/>
  <c r="AA367" i="53"/>
  <c r="X217" i="53"/>
  <c r="X313" i="69"/>
  <c r="BA313" i="69"/>
  <c r="BB313" i="69" s="1"/>
  <c r="X105" i="98"/>
  <c r="X95" i="98"/>
  <c r="X266" i="53"/>
  <c r="BA320" i="69"/>
  <c r="BB320" i="69" s="1"/>
  <c r="X320" i="69"/>
  <c r="AA79" i="69"/>
  <c r="BD79" i="69"/>
  <c r="BE79" i="69" s="1"/>
  <c r="BA307" i="69"/>
  <c r="BB307" i="69" s="1"/>
  <c r="X307" i="69"/>
  <c r="AA167" i="53"/>
  <c r="AA431" i="53"/>
  <c r="X224" i="53"/>
  <c r="BD228" i="69"/>
  <c r="BE228" i="69" s="1"/>
  <c r="AA228" i="69"/>
  <c r="I168" i="78"/>
  <c r="I246" i="78"/>
  <c r="I43" i="78"/>
  <c r="I272" i="78"/>
  <c r="I260" i="78"/>
  <c r="I141" i="78"/>
  <c r="I135" i="104"/>
  <c r="AA33" i="53"/>
  <c r="X69" i="75"/>
  <c r="X189" i="53"/>
  <c r="I59" i="78"/>
  <c r="I150" i="78"/>
  <c r="I165" i="78"/>
  <c r="I53" i="78"/>
  <c r="I227" i="78"/>
  <c r="AY177" i="69"/>
  <c r="AY198" i="78"/>
  <c r="Q299" i="53"/>
  <c r="AY274" i="75"/>
  <c r="Q40" i="53"/>
  <c r="AY478" i="53"/>
  <c r="Q50" i="69"/>
  <c r="Q159" i="53"/>
  <c r="AY134" i="104"/>
  <c r="Q172" i="75"/>
  <c r="M215" i="69"/>
  <c r="Q507" i="53"/>
  <c r="M221" i="69"/>
  <c r="Q212" i="69"/>
  <c r="AY123" i="98"/>
  <c r="M509" i="53"/>
  <c r="AY69" i="53"/>
  <c r="AY40" i="53"/>
  <c r="AY463" i="53"/>
  <c r="AY153" i="98"/>
  <c r="AY225" i="75"/>
  <c r="AY226" i="75"/>
  <c r="Q155" i="98"/>
  <c r="Q432" i="53"/>
  <c r="W148" i="69"/>
  <c r="AY45" i="75"/>
  <c r="AY484" i="53"/>
  <c r="Q158" i="98"/>
  <c r="AY192" i="75"/>
  <c r="AY42" i="75"/>
  <c r="AY195" i="53"/>
  <c r="Q470" i="53"/>
  <c r="Q166" i="53"/>
  <c r="AY413" i="53"/>
  <c r="AY48" i="75"/>
  <c r="M144" i="69"/>
  <c r="AY170" i="78"/>
  <c r="AY36" i="98"/>
  <c r="Q534" i="53"/>
  <c r="Q342" i="69"/>
  <c r="AY225" i="69"/>
  <c r="AY41" i="75"/>
  <c r="AY72" i="69"/>
  <c r="Q521" i="53"/>
  <c r="Q37" i="53"/>
  <c r="Q171" i="69"/>
  <c r="Q242" i="53"/>
  <c r="Q218" i="53"/>
  <c r="Q213" i="69"/>
  <c r="W40" i="69"/>
  <c r="AY149" i="98"/>
  <c r="AY157" i="78"/>
  <c r="AY173" i="53"/>
  <c r="AY304" i="53"/>
  <c r="AY235" i="75"/>
  <c r="AY86" i="69"/>
  <c r="X253" i="69"/>
  <c r="BA253" i="69"/>
  <c r="BB253" i="69" s="1"/>
  <c r="Q274" i="75"/>
  <c r="Q162" i="69"/>
  <c r="AY325" i="69"/>
  <c r="Q63" i="53"/>
  <c r="AY339" i="69"/>
  <c r="Q314" i="53"/>
  <c r="AY308" i="53"/>
  <c r="Q173" i="69"/>
  <c r="X274" i="78"/>
  <c r="Q260" i="78"/>
  <c r="AY187" i="69"/>
  <c r="Q285" i="69"/>
  <c r="AY247" i="69"/>
  <c r="M144" i="53"/>
  <c r="AY161" i="75"/>
  <c r="Q561" i="53"/>
  <c r="AA263" i="53"/>
  <c r="Q153" i="53"/>
  <c r="AY318" i="69"/>
  <c r="Q246" i="75"/>
  <c r="M222" i="53"/>
  <c r="AA239" i="53"/>
  <c r="AY519" i="53"/>
  <c r="Q306" i="69"/>
  <c r="AY265" i="78"/>
  <c r="AY108" i="98"/>
  <c r="Q449" i="53"/>
  <c r="AY182" i="69"/>
  <c r="AY337" i="53"/>
  <c r="M146" i="69"/>
  <c r="Q162" i="53"/>
  <c r="M28" i="53"/>
  <c r="AY317" i="69"/>
  <c r="Q42" i="53"/>
  <c r="Q236" i="53"/>
  <c r="AY76" i="75"/>
  <c r="AY85" i="75"/>
  <c r="AY257" i="78"/>
  <c r="W151" i="69"/>
  <c r="AY119" i="98"/>
  <c r="AA68" i="75"/>
  <c r="Q264" i="69"/>
  <c r="AY299" i="53"/>
  <c r="AA324" i="53"/>
  <c r="AY88" i="53"/>
  <c r="Q177" i="75"/>
  <c r="X202" i="53"/>
  <c r="Q263" i="75"/>
  <c r="AY302" i="69"/>
  <c r="Q168" i="75"/>
  <c r="Q491" i="53"/>
  <c r="M218" i="69"/>
  <c r="AY270" i="69"/>
  <c r="W29" i="69"/>
  <c r="AY192" i="69"/>
  <c r="AY258" i="75"/>
  <c r="AY370" i="53"/>
  <c r="AY369" i="53"/>
  <c r="Q346" i="53"/>
  <c r="Q71" i="75"/>
  <c r="AY101" i="98"/>
  <c r="AA179" i="53"/>
  <c r="M141" i="69"/>
  <c r="M438" i="53"/>
  <c r="AY264" i="69"/>
  <c r="Q337" i="69"/>
  <c r="AY60" i="53"/>
  <c r="AY199" i="75"/>
  <c r="AY79" i="78"/>
  <c r="Q145" i="104"/>
  <c r="Q463" i="53"/>
  <c r="Q35" i="98"/>
  <c r="AY168" i="69"/>
  <c r="AY175" i="69"/>
  <c r="Q324" i="69"/>
  <c r="AY201" i="53"/>
  <c r="Q103" i="98"/>
  <c r="AY132" i="98"/>
  <c r="Q241" i="69"/>
  <c r="Q239" i="69"/>
  <c r="AY127" i="98"/>
  <c r="AY177" i="78"/>
  <c r="Q184" i="69"/>
  <c r="X347" i="53"/>
  <c r="AA73" i="69"/>
  <c r="BD73" i="69"/>
  <c r="BE73" i="69" s="1"/>
  <c r="AA158" i="53"/>
  <c r="AY326" i="69"/>
  <c r="AY302" i="53"/>
  <c r="M284" i="69"/>
  <c r="AY534" i="53"/>
  <c r="AA234" i="69"/>
  <c r="BD234" i="69"/>
  <c r="BE234" i="69" s="1"/>
  <c r="AY249" i="75"/>
  <c r="M285" i="53"/>
  <c r="AY246" i="69"/>
  <c r="Q200" i="69"/>
  <c r="Q320" i="53"/>
  <c r="M150" i="69"/>
  <c r="X84" i="75"/>
  <c r="V31" i="69"/>
  <c r="M140" i="69"/>
  <c r="BD74" i="69"/>
  <c r="BE74" i="69" s="1"/>
  <c r="AA74" i="69"/>
  <c r="AY417" i="53"/>
  <c r="Q214" i="53"/>
  <c r="AY170" i="75"/>
  <c r="Q271" i="53"/>
  <c r="BD240" i="69"/>
  <c r="BE240" i="69" s="1"/>
  <c r="AA240" i="69"/>
  <c r="Q486" i="53"/>
  <c r="Q475" i="53"/>
  <c r="X132" i="98"/>
  <c r="AA171" i="75"/>
  <c r="AY74" i="53"/>
  <c r="AY335" i="69"/>
  <c r="Q125" i="98"/>
  <c r="AA540" i="53"/>
  <c r="AA530" i="53"/>
  <c r="Q366" i="53"/>
  <c r="Q272" i="53"/>
  <c r="Q200" i="53"/>
  <c r="M217" i="53"/>
  <c r="M217" i="69"/>
  <c r="AY82" i="69"/>
  <c r="AY184" i="69"/>
  <c r="Q513" i="53"/>
  <c r="AY516" i="53"/>
  <c r="Q514" i="53"/>
  <c r="AY54" i="69"/>
  <c r="AY541" i="53"/>
  <c r="AY311" i="53"/>
  <c r="Q476" i="53"/>
  <c r="AA43" i="98"/>
  <c r="X308" i="53"/>
  <c r="BD176" i="69"/>
  <c r="BE176" i="69" s="1"/>
  <c r="AA176" i="69"/>
  <c r="AA90" i="78"/>
  <c r="X212" i="69"/>
  <c r="Q379" i="53"/>
  <c r="AA33" i="98"/>
  <c r="V289" i="69"/>
  <c r="AY169" i="69"/>
  <c r="AY457" i="53"/>
  <c r="AY546" i="53"/>
  <c r="Q249" i="75"/>
  <c r="V214" i="69"/>
  <c r="X259" i="78"/>
  <c r="Q261" i="69"/>
  <c r="Q104" i="98"/>
  <c r="AY41" i="98"/>
  <c r="AA133" i="98"/>
  <c r="Q63" i="75"/>
  <c r="AY458" i="53"/>
  <c r="AY227" i="53"/>
  <c r="Q86" i="53"/>
  <c r="AY272" i="53"/>
  <c r="AY315" i="69"/>
  <c r="BA181" i="69"/>
  <c r="BB181" i="69" s="1"/>
  <c r="X181" i="69"/>
  <c r="AA415" i="53"/>
  <c r="AY154" i="69"/>
  <c r="Q198" i="75"/>
  <c r="Q243" i="69"/>
  <c r="Q266" i="53"/>
  <c r="AY172" i="75"/>
  <c r="Q553" i="53"/>
  <c r="Q510" i="53"/>
  <c r="AY260" i="53"/>
  <c r="X254" i="78"/>
  <c r="Q290" i="69"/>
  <c r="X536" i="53"/>
  <c r="Q219" i="69"/>
  <c r="Q74" i="75"/>
  <c r="Q72" i="69"/>
  <c r="AY244" i="75"/>
  <c r="Q202" i="78"/>
  <c r="AY256" i="53"/>
  <c r="M294" i="53"/>
  <c r="Q407" i="53"/>
  <c r="Q146" i="53"/>
  <c r="AY171" i="53"/>
  <c r="Q219" i="53"/>
  <c r="Q30" i="53"/>
  <c r="BD304" i="69"/>
  <c r="BE304" i="69" s="1"/>
  <c r="AA304" i="69"/>
  <c r="AY261" i="75"/>
  <c r="X327" i="53"/>
  <c r="AA74" i="53"/>
  <c r="AY160" i="53"/>
  <c r="AA388" i="53"/>
  <c r="AA475" i="53"/>
  <c r="M291" i="69"/>
  <c r="AY320" i="53"/>
  <c r="Q157" i="53"/>
  <c r="AY264" i="53"/>
  <c r="AA69" i="78"/>
  <c r="M287" i="69"/>
  <c r="AA380" i="53"/>
  <c r="Q246" i="69"/>
  <c r="M35" i="53"/>
  <c r="X257" i="78"/>
  <c r="AA514" i="53"/>
  <c r="Q54" i="69"/>
  <c r="AY230" i="69"/>
  <c r="AY262" i="69"/>
  <c r="Q323" i="53"/>
  <c r="AY384" i="53"/>
  <c r="X217" i="69"/>
  <c r="V292" i="69"/>
  <c r="AY237" i="75"/>
  <c r="AA72" i="78"/>
  <c r="AA546" i="53"/>
  <c r="AA201" i="78"/>
  <c r="BD167" i="69"/>
  <c r="BE167" i="69" s="1"/>
  <c r="AA167" i="69"/>
  <c r="X146" i="104"/>
  <c r="AY45" i="69"/>
  <c r="X401" i="53"/>
  <c r="AA310" i="53"/>
  <c r="AY73" i="53"/>
  <c r="X178" i="75"/>
  <c r="Q341" i="69"/>
  <c r="AA264" i="69"/>
  <c r="AA291" i="69"/>
  <c r="X56" i="75"/>
  <c r="Q199" i="53"/>
  <c r="Q293" i="53"/>
  <c r="AY155" i="69"/>
  <c r="X38" i="98"/>
  <c r="AA146" i="98"/>
  <c r="AY243" i="53"/>
  <c r="AA143" i="104"/>
  <c r="X387" i="53"/>
  <c r="AY168" i="75"/>
  <c r="AA304" i="53"/>
  <c r="BA311" i="69"/>
  <c r="BB311" i="69" s="1"/>
  <c r="X311" i="69"/>
  <c r="X477" i="53"/>
  <c r="AY81" i="75"/>
  <c r="Q202" i="75"/>
  <c r="AA339" i="53"/>
  <c r="AA197" i="69"/>
  <c r="X336" i="69"/>
  <c r="X191" i="69"/>
  <c r="AA147" i="53"/>
  <c r="AA236" i="53"/>
  <c r="M367" i="53"/>
  <c r="X128" i="98"/>
  <c r="AA259" i="69"/>
  <c r="M220" i="69"/>
  <c r="AA168" i="53"/>
  <c r="BA48" i="69"/>
  <c r="BB48" i="69" s="1"/>
  <c r="X48" i="69"/>
  <c r="X85" i="69"/>
  <c r="BA85" i="69"/>
  <c r="BB85" i="69" s="1"/>
  <c r="AA175" i="53"/>
  <c r="X87" i="69"/>
  <c r="BA87" i="69"/>
  <c r="BB87" i="69" s="1"/>
  <c r="Q181" i="53"/>
  <c r="X77" i="69"/>
  <c r="BA77" i="69"/>
  <c r="BB77" i="69" s="1"/>
  <c r="X215" i="53"/>
  <c r="X176" i="75"/>
  <c r="X378" i="53"/>
  <c r="AA451" i="53"/>
  <c r="AA107" i="104"/>
  <c r="X228" i="53"/>
  <c r="AY233" i="53"/>
  <c r="AA55" i="53"/>
  <c r="Q245" i="69"/>
  <c r="AA232" i="69"/>
  <c r="BD232" i="69"/>
  <c r="BE232" i="69" s="1"/>
  <c r="AA30" i="69"/>
  <c r="X531" i="53"/>
  <c r="X249" i="75"/>
  <c r="X409" i="53"/>
  <c r="AA190" i="75"/>
  <c r="AA158" i="98"/>
  <c r="X257" i="75"/>
  <c r="Q43" i="98"/>
  <c r="AY71" i="75"/>
  <c r="X399" i="53"/>
  <c r="AA297" i="53"/>
  <c r="X66" i="75"/>
  <c r="X376" i="53"/>
  <c r="X489" i="53"/>
  <c r="M364" i="53"/>
  <c r="M151" i="53"/>
  <c r="AA295" i="69"/>
  <c r="X253" i="75"/>
  <c r="AY266" i="53"/>
  <c r="AA58" i="53"/>
  <c r="X53" i="75"/>
  <c r="Q248" i="53"/>
  <c r="AA148" i="69"/>
  <c r="X339" i="69"/>
  <c r="AA75" i="53"/>
  <c r="X528" i="53"/>
  <c r="AA440" i="53"/>
  <c r="BD78" i="69"/>
  <c r="BE78" i="69" s="1"/>
  <c r="AA78" i="69"/>
  <c r="X520" i="53"/>
  <c r="M221" i="53"/>
  <c r="M148" i="53"/>
  <c r="AA99" i="98"/>
  <c r="AA501" i="53"/>
  <c r="AY371" i="53"/>
  <c r="Q84" i="53"/>
  <c r="AA154" i="98"/>
  <c r="AA259" i="75"/>
  <c r="AA81" i="75"/>
  <c r="AA436" i="53"/>
  <c r="X337" i="69"/>
  <c r="X432" i="53"/>
  <c r="AA61" i="69"/>
  <c r="BD61" i="69"/>
  <c r="BE61" i="69" s="1"/>
  <c r="X479" i="53"/>
  <c r="X292" i="69"/>
  <c r="AA147" i="69"/>
  <c r="X263" i="75"/>
  <c r="X80" i="75"/>
  <c r="AA185" i="75"/>
  <c r="Q387" i="53"/>
  <c r="X293" i="69"/>
  <c r="BA72" i="69"/>
  <c r="BB72" i="69" s="1"/>
  <c r="X72" i="69"/>
  <c r="X450" i="53"/>
  <c r="AA227" i="53"/>
  <c r="AY160" i="98"/>
  <c r="X162" i="69"/>
  <c r="BA162" i="69"/>
  <c r="BB162" i="69" s="1"/>
  <c r="AA66" i="53"/>
  <c r="AA107" i="98"/>
  <c r="AA159" i="98"/>
  <c r="AA241" i="75"/>
  <c r="X525" i="53"/>
  <c r="X186" i="75"/>
  <c r="BA233" i="69"/>
  <c r="BB233" i="69" s="1"/>
  <c r="X233" i="69"/>
  <c r="AA29" i="53"/>
  <c r="X180" i="53"/>
  <c r="AA259" i="53"/>
  <c r="AA462" i="53"/>
  <c r="AA157" i="98"/>
  <c r="AA189" i="75"/>
  <c r="X243" i="75"/>
  <c r="X288" i="69"/>
  <c r="X480" i="53"/>
  <c r="AA42" i="98"/>
  <c r="X150" i="69"/>
  <c r="X341" i="69"/>
  <c r="X317" i="53"/>
  <c r="BA59" i="69"/>
  <c r="BB59" i="69" s="1"/>
  <c r="X59" i="69"/>
  <c r="AA268" i="53"/>
  <c r="X184" i="53"/>
  <c r="AA292" i="53"/>
  <c r="Q536" i="53"/>
  <c r="AA329" i="69"/>
  <c r="X323" i="53"/>
  <c r="X31" i="69"/>
  <c r="X256" i="53"/>
  <c r="X327" i="69"/>
  <c r="AA59" i="53"/>
  <c r="X216" i="53"/>
  <c r="X516" i="53"/>
  <c r="AA243" i="69"/>
  <c r="BD243" i="69"/>
  <c r="BE243" i="69" s="1"/>
  <c r="AA532" i="53"/>
  <c r="X296" i="53"/>
  <c r="AA195" i="75"/>
  <c r="X214" i="69"/>
  <c r="AA314" i="53"/>
  <c r="AA320" i="69"/>
  <c r="BD320" i="69"/>
  <c r="BE320" i="69" s="1"/>
  <c r="X89" i="53"/>
  <c r="X243" i="53"/>
  <c r="AA173" i="75"/>
  <c r="AA149" i="69"/>
  <c r="X155" i="98"/>
  <c r="AA535" i="53"/>
  <c r="AA488" i="53"/>
  <c r="I242" i="78"/>
  <c r="I264" i="78"/>
  <c r="I190" i="78"/>
  <c r="AY246" i="53"/>
  <c r="M361" i="53"/>
  <c r="M507" i="53"/>
  <c r="Q416" i="53"/>
  <c r="Q99" i="98"/>
  <c r="AY157" i="75"/>
  <c r="M38" i="69"/>
  <c r="AY188" i="75"/>
  <c r="AY159" i="53"/>
  <c r="AY254" i="78"/>
  <c r="X202" i="69"/>
  <c r="AY404" i="53"/>
  <c r="Q248" i="69"/>
  <c r="AY63" i="75"/>
  <c r="W294" i="69"/>
  <c r="Q374" i="53"/>
  <c r="AA478" i="53"/>
  <c r="AY251" i="75"/>
  <c r="Q146" i="69"/>
  <c r="AY380" i="53"/>
  <c r="AY195" i="75"/>
  <c r="AY129" i="98"/>
  <c r="AY75" i="69"/>
  <c r="AY107" i="104"/>
  <c r="Q271" i="69"/>
  <c r="AY343" i="53"/>
  <c r="AY251" i="53"/>
  <c r="X179" i="53"/>
  <c r="Q176" i="69"/>
  <c r="W284" i="69"/>
  <c r="Q535" i="53"/>
  <c r="AY67" i="53"/>
  <c r="W150" i="69"/>
  <c r="AY243" i="75"/>
  <c r="Q47" i="69"/>
  <c r="Q418" i="53"/>
  <c r="AY518" i="53"/>
  <c r="AA70" i="69"/>
  <c r="BD70" i="69"/>
  <c r="BE70" i="69" s="1"/>
  <c r="AA36" i="98"/>
  <c r="BA249" i="69"/>
  <c r="BB249" i="69" s="1"/>
  <c r="X249" i="69"/>
  <c r="Q328" i="69"/>
  <c r="AY514" i="53"/>
  <c r="Q42" i="98"/>
  <c r="AY537" i="53"/>
  <c r="AA177" i="78"/>
  <c r="M510" i="53"/>
  <c r="AY130" i="98"/>
  <c r="Q245" i="75"/>
  <c r="Q32" i="69"/>
  <c r="M146" i="53"/>
  <c r="Q266" i="75"/>
  <c r="X266" i="69"/>
  <c r="Q262" i="75"/>
  <c r="Q254" i="53"/>
  <c r="Q161" i="53"/>
  <c r="V287" i="69"/>
  <c r="AY192" i="53"/>
  <c r="Q35" i="53"/>
  <c r="X273" i="78"/>
  <c r="Q263" i="69"/>
  <c r="Q81" i="75"/>
  <c r="X201" i="78"/>
  <c r="AY441" i="53"/>
  <c r="M293" i="53"/>
  <c r="AY80" i="53"/>
  <c r="AA38" i="98"/>
  <c r="X316" i="53"/>
  <c r="X156" i="69"/>
  <c r="BA156" i="69"/>
  <c r="BB156" i="69" s="1"/>
  <c r="AY407" i="53"/>
  <c r="BD235" i="69"/>
  <c r="BE235" i="69" s="1"/>
  <c r="AA235" i="69"/>
  <c r="BA88" i="69"/>
  <c r="BB88" i="69" s="1"/>
  <c r="X88" i="69"/>
  <c r="AA173" i="53"/>
  <c r="X107" i="104"/>
  <c r="Q182" i="53"/>
  <c r="X338" i="69"/>
  <c r="X65" i="69"/>
  <c r="BA65" i="69"/>
  <c r="BB65" i="69" s="1"/>
  <c r="X190" i="75"/>
  <c r="M223" i="53"/>
  <c r="X297" i="53"/>
  <c r="X58" i="53"/>
  <c r="AY419" i="53"/>
  <c r="X148" i="69"/>
  <c r="X220" i="69"/>
  <c r="AA479" i="53"/>
  <c r="X62" i="69"/>
  <c r="BA62" i="69"/>
  <c r="BB62" i="69" s="1"/>
  <c r="AA245" i="53"/>
  <c r="X60" i="53"/>
  <c r="AA273" i="69"/>
  <c r="AA508" i="53"/>
  <c r="X326" i="53"/>
  <c r="X196" i="75"/>
  <c r="X38" i="69"/>
  <c r="X505" i="53"/>
  <c r="X224" i="69"/>
  <c r="X268" i="53"/>
  <c r="X386" i="53"/>
  <c r="X485" i="53"/>
  <c r="AA309" i="69"/>
  <c r="BD309" i="69"/>
  <c r="BE309" i="69" s="1"/>
  <c r="AA290" i="69"/>
  <c r="AA30" i="98"/>
  <c r="X260" i="69"/>
  <c r="X324" i="69"/>
  <c r="BA324" i="69"/>
  <c r="BB324" i="69" s="1"/>
  <c r="AA77" i="53"/>
  <c r="AA551" i="53"/>
  <c r="X457" i="53"/>
  <c r="X151" i="53"/>
  <c r="AA307" i="53"/>
  <c r="AA394" i="53"/>
  <c r="AA244" i="75"/>
  <c r="AA214" i="69"/>
  <c r="X510" i="53"/>
  <c r="AA458" i="53"/>
  <c r="AA234" i="53"/>
  <c r="X294" i="53"/>
  <c r="AA484" i="53"/>
  <c r="I162" i="78"/>
  <c r="I81" i="78"/>
  <c r="I159" i="78"/>
  <c r="Q178" i="69"/>
  <c r="AY33" i="98"/>
  <c r="AY78" i="75"/>
  <c r="AY466" i="53"/>
  <c r="AY185" i="75"/>
  <c r="AY156" i="75"/>
  <c r="X270" i="78"/>
  <c r="AY197" i="69"/>
  <c r="AY191" i="75"/>
  <c r="AA274" i="75"/>
  <c r="Q75" i="75"/>
  <c r="Q340" i="69"/>
  <c r="M285" i="69"/>
  <c r="AY339" i="53"/>
  <c r="Q294" i="69"/>
  <c r="AY255" i="69"/>
  <c r="AY177" i="75"/>
  <c r="Q520" i="53"/>
  <c r="Q266" i="78"/>
  <c r="Q252" i="69"/>
  <c r="AY194" i="75"/>
  <c r="Q252" i="75"/>
  <c r="Q73" i="53"/>
  <c r="Q176" i="75"/>
  <c r="M501" i="53"/>
  <c r="Q370" i="53"/>
  <c r="Q252" i="53"/>
  <c r="AY331" i="53"/>
  <c r="Q477" i="53"/>
  <c r="AY536" i="53"/>
  <c r="Q314" i="69"/>
  <c r="AY258" i="53"/>
  <c r="AY190" i="75"/>
  <c r="AY324" i="69"/>
  <c r="Q128" i="98"/>
  <c r="AY187" i="75"/>
  <c r="Q519" i="53"/>
  <c r="AY231" i="69"/>
  <c r="Q542" i="53"/>
  <c r="AY309" i="69"/>
  <c r="AY455" i="53"/>
  <c r="V216" i="69"/>
  <c r="AY181" i="75"/>
  <c r="M289" i="69"/>
  <c r="Q458" i="53"/>
  <c r="Q515" i="53"/>
  <c r="M36" i="69"/>
  <c r="AY543" i="53"/>
  <c r="AA487" i="53"/>
  <c r="Q386" i="53"/>
  <c r="AY198" i="69"/>
  <c r="AY86" i="75"/>
  <c r="AA79" i="78"/>
  <c r="AY196" i="53"/>
  <c r="Q48" i="69"/>
  <c r="Q65" i="53"/>
  <c r="X154" i="53"/>
  <c r="AA80" i="69"/>
  <c r="BD80" i="69"/>
  <c r="BE80" i="69" s="1"/>
  <c r="Q231" i="69"/>
  <c r="AY63" i="53"/>
  <c r="AY58" i="69"/>
  <c r="X264" i="69"/>
  <c r="X180" i="75"/>
  <c r="AA36" i="53"/>
  <c r="Q408" i="53"/>
  <c r="AY175" i="53"/>
  <c r="AA191" i="69"/>
  <c r="X145" i="53"/>
  <c r="Q223" i="53"/>
  <c r="AA226" i="53"/>
  <c r="X490" i="53"/>
  <c r="X346" i="69"/>
  <c r="X102" i="98"/>
  <c r="X395" i="53"/>
  <c r="X84" i="53"/>
  <c r="AA97" i="98"/>
  <c r="AA44" i="69"/>
  <c r="BD44" i="69"/>
  <c r="BE44" i="69" s="1"/>
  <c r="AY47" i="53"/>
  <c r="Q306" i="53"/>
  <c r="X544" i="53"/>
  <c r="X508" i="53"/>
  <c r="AA506" i="53"/>
  <c r="AA47" i="53"/>
  <c r="AA256" i="53"/>
  <c r="AA550" i="53"/>
  <c r="X67" i="75"/>
  <c r="BD226" i="69"/>
  <c r="BE226" i="69" s="1"/>
  <c r="AA226" i="69"/>
  <c r="X532" i="53"/>
  <c r="BA163" i="69"/>
  <c r="BB163" i="69" s="1"/>
  <c r="X163" i="69"/>
  <c r="BD155" i="69"/>
  <c r="BE155" i="69" s="1"/>
  <c r="AA155" i="69"/>
  <c r="X375" i="53"/>
  <c r="AA89" i="53"/>
  <c r="X63" i="75"/>
  <c r="AA69" i="75"/>
  <c r="X32" i="53"/>
  <c r="X261" i="75"/>
  <c r="I267" i="78"/>
  <c r="I144" i="78"/>
  <c r="I41" i="78"/>
  <c r="AA379" i="53"/>
  <c r="AA398" i="53"/>
  <c r="X269" i="75"/>
  <c r="BA45" i="69"/>
  <c r="BB45" i="69" s="1"/>
  <c r="X45" i="69"/>
  <c r="I64" i="78"/>
  <c r="I256" i="78"/>
  <c r="I81" i="104"/>
  <c r="W142" i="69"/>
  <c r="Q503" i="53"/>
  <c r="AY147" i="98"/>
  <c r="Q264" i="53"/>
  <c r="AY96" i="98"/>
  <c r="Q249" i="69"/>
  <c r="Q247" i="53"/>
  <c r="AY268" i="69"/>
  <c r="W215" i="69"/>
  <c r="AY487" i="53"/>
  <c r="Q57" i="69"/>
  <c r="AY306" i="53"/>
  <c r="Q79" i="75"/>
  <c r="Q30" i="69"/>
  <c r="Q467" i="53"/>
  <c r="AY65" i="69"/>
  <c r="Q59" i="53"/>
  <c r="AY527" i="53"/>
  <c r="Q66" i="53"/>
  <c r="AY155" i="98"/>
  <c r="Q265" i="75"/>
  <c r="AY228" i="75"/>
  <c r="Q37" i="69"/>
  <c r="AY156" i="98"/>
  <c r="AY28" i="104"/>
  <c r="AY315" i="53"/>
  <c r="AY174" i="75"/>
  <c r="AY152" i="75"/>
  <c r="V38" i="69"/>
  <c r="AY263" i="75"/>
  <c r="M357" i="53"/>
  <c r="Q189" i="75"/>
  <c r="AY330" i="69"/>
  <c r="BD177" i="69"/>
  <c r="BE177" i="69" s="1"/>
  <c r="AA177" i="69"/>
  <c r="AY50" i="75"/>
  <c r="Q302" i="69"/>
  <c r="V35" i="69"/>
  <c r="Q516" i="53"/>
  <c r="AA198" i="78"/>
  <c r="Q144" i="69"/>
  <c r="W145" i="69"/>
  <c r="Q185" i="53"/>
  <c r="Q33" i="69"/>
  <c r="Q160" i="53"/>
  <c r="Q198" i="69"/>
  <c r="AY203" i="53"/>
  <c r="Q192" i="75"/>
  <c r="Q72" i="53"/>
  <c r="AY314" i="69"/>
  <c r="AY196" i="78"/>
  <c r="Q255" i="78"/>
  <c r="AY68" i="69"/>
  <c r="Q504" i="53"/>
  <c r="Q328" i="53"/>
  <c r="AY453" i="53"/>
  <c r="AY253" i="75"/>
  <c r="X67" i="78"/>
  <c r="AY234" i="69"/>
  <c r="AY405" i="53"/>
  <c r="Q383" i="53"/>
  <c r="AY183" i="75"/>
  <c r="Q71" i="69"/>
  <c r="Q260" i="53"/>
  <c r="AY76" i="69"/>
  <c r="Q405" i="53"/>
  <c r="Q345" i="69"/>
  <c r="AY343" i="69"/>
  <c r="AA39" i="53"/>
  <c r="Q340" i="53"/>
  <c r="V294" i="69"/>
  <c r="Q192" i="53"/>
  <c r="AY146" i="104"/>
  <c r="Q178" i="75"/>
  <c r="AY230" i="75"/>
  <c r="AY73" i="69"/>
  <c r="AY173" i="69"/>
  <c r="Q398" i="53"/>
  <c r="Q195" i="75"/>
  <c r="X96" i="98"/>
  <c r="AY335" i="53"/>
  <c r="AY300" i="53"/>
  <c r="AY249" i="69"/>
  <c r="AY200" i="69"/>
  <c r="Q466" i="53"/>
  <c r="AY372" i="53"/>
  <c r="W295" i="69"/>
  <c r="M151" i="69"/>
  <c r="AY374" i="53"/>
  <c r="Q195" i="69"/>
  <c r="AA152" i="98"/>
  <c r="AY182" i="75"/>
  <c r="Q381" i="53"/>
  <c r="AY31" i="98"/>
  <c r="Q43" i="53"/>
  <c r="Q196" i="75"/>
  <c r="AY545" i="53"/>
  <c r="Q130" i="98"/>
  <c r="AY88" i="78"/>
  <c r="AY75" i="75"/>
  <c r="Q501" i="53"/>
  <c r="AY42" i="69"/>
  <c r="Q40" i="98"/>
  <c r="AY179" i="53"/>
  <c r="AY329" i="53"/>
  <c r="Q40" i="69"/>
  <c r="AY86" i="53"/>
  <c r="Q344" i="53"/>
  <c r="X248" i="78"/>
  <c r="AY76" i="78"/>
  <c r="AY375" i="53"/>
  <c r="Q88" i="69"/>
  <c r="AY273" i="69"/>
  <c r="Q172" i="69"/>
  <c r="Q555" i="53"/>
  <c r="AA182" i="75"/>
  <c r="Q147" i="53"/>
  <c r="AY61" i="53"/>
  <c r="Q332" i="53"/>
  <c r="AY394" i="53"/>
  <c r="Q191" i="69"/>
  <c r="AA248" i="69"/>
  <c r="BD248" i="69"/>
  <c r="BE248" i="69" s="1"/>
  <c r="AY540" i="53"/>
  <c r="AY83" i="69"/>
  <c r="AY259" i="75"/>
  <c r="Q259" i="53"/>
  <c r="AY69" i="78"/>
  <c r="AY54" i="53"/>
  <c r="Q191" i="75"/>
  <c r="M295" i="53"/>
  <c r="Q108" i="98"/>
  <c r="Q226" i="53"/>
  <c r="AY168" i="53"/>
  <c r="Q34" i="69"/>
  <c r="AY395" i="53"/>
  <c r="X300" i="53"/>
  <c r="Q272" i="75"/>
  <c r="AY410" i="53"/>
  <c r="AY189" i="69"/>
  <c r="AY525" i="53"/>
  <c r="M296" i="69"/>
  <c r="AY553" i="53"/>
  <c r="Q251" i="69"/>
  <c r="AY63" i="69"/>
  <c r="AY228" i="53"/>
  <c r="AA122" i="98"/>
  <c r="Q73" i="75"/>
  <c r="AY460" i="53"/>
  <c r="Q188" i="75"/>
  <c r="Q273" i="75"/>
  <c r="X74" i="69"/>
  <c r="BA74" i="69"/>
  <c r="BB74" i="69" s="1"/>
  <c r="AY56" i="75"/>
  <c r="V224" i="69"/>
  <c r="AA151" i="98"/>
  <c r="X177" i="75"/>
  <c r="AY100" i="98"/>
  <c r="Q242" i="69"/>
  <c r="AA132" i="98"/>
  <c r="Q33" i="53"/>
  <c r="AY50" i="69"/>
  <c r="AA491" i="53"/>
  <c r="AY271" i="69"/>
  <c r="AA29" i="69"/>
  <c r="Q174" i="75"/>
  <c r="AY198" i="75"/>
  <c r="AY202" i="75"/>
  <c r="X215" i="69"/>
  <c r="X127" i="98"/>
  <c r="X65" i="75"/>
  <c r="Q188" i="78"/>
  <c r="Q286" i="69"/>
  <c r="AY412" i="53"/>
  <c r="Q311" i="69"/>
  <c r="AA156" i="98"/>
  <c r="Q456" i="53"/>
  <c r="Q435" i="53"/>
  <c r="AY90" i="53"/>
  <c r="M216" i="69"/>
  <c r="W289" i="69"/>
  <c r="Q453" i="53"/>
  <c r="X296" i="69"/>
  <c r="Q143" i="69"/>
  <c r="AA123" i="98"/>
  <c r="Q329" i="69"/>
  <c r="Q46" i="53"/>
  <c r="Q146" i="104"/>
  <c r="M147" i="69"/>
  <c r="AY148" i="98"/>
  <c r="Q309" i="69"/>
  <c r="V36" i="69"/>
  <c r="AY49" i="53"/>
  <c r="AY477" i="53"/>
  <c r="Q404" i="53"/>
  <c r="AY322" i="69"/>
  <c r="X70" i="78"/>
  <c r="BD56" i="69"/>
  <c r="BE56" i="69" s="1"/>
  <c r="AA56" i="69"/>
  <c r="AA562" i="53"/>
  <c r="Q268" i="69"/>
  <c r="Q34" i="53"/>
  <c r="AY90" i="69"/>
  <c r="AY60" i="75"/>
  <c r="Q138" i="104"/>
  <c r="Q199" i="69"/>
  <c r="Q286" i="53"/>
  <c r="Q87" i="75"/>
  <c r="AY197" i="53"/>
  <c r="X392" i="53"/>
  <c r="X444" i="53"/>
  <c r="M219" i="69"/>
  <c r="X131" i="98"/>
  <c r="Q197" i="53"/>
  <c r="Q131" i="98"/>
  <c r="AY408" i="53"/>
  <c r="AA515" i="53"/>
  <c r="Q457" i="53"/>
  <c r="M149" i="69"/>
  <c r="AY54" i="75"/>
  <c r="Q451" i="53"/>
  <c r="AY169" i="75"/>
  <c r="AA534" i="53"/>
  <c r="W32" i="69"/>
  <c r="Q260" i="69"/>
  <c r="X86" i="78"/>
  <c r="X86" i="53"/>
  <c r="AY338" i="69"/>
  <c r="Q90" i="53"/>
  <c r="Q255" i="53"/>
  <c r="AA542" i="53"/>
  <c r="AY481" i="53"/>
  <c r="Q388" i="53"/>
  <c r="AY544" i="53"/>
  <c r="AA509" i="53"/>
  <c r="AA265" i="78"/>
  <c r="AY58" i="75"/>
  <c r="AA182" i="69"/>
  <c r="Q85" i="69"/>
  <c r="AY258" i="69"/>
  <c r="X380" i="53"/>
  <c r="Q245" i="53"/>
  <c r="AY48" i="53"/>
  <c r="X267" i="75"/>
  <c r="X187" i="69"/>
  <c r="AA144" i="69"/>
  <c r="Q312" i="69"/>
  <c r="AA98" i="98"/>
  <c r="Q29" i="53"/>
  <c r="W292" i="69"/>
  <c r="Q64" i="53"/>
  <c r="Q518" i="53"/>
  <c r="X76" i="75"/>
  <c r="AY526" i="53"/>
  <c r="AA191" i="75"/>
  <c r="X377" i="53"/>
  <c r="X69" i="53"/>
  <c r="AA554" i="53"/>
  <c r="Q442" i="53"/>
  <c r="AY75" i="53"/>
  <c r="X82" i="69"/>
  <c r="BA82" i="69"/>
  <c r="BB82" i="69" s="1"/>
  <c r="X200" i="53"/>
  <c r="BA178" i="69"/>
  <c r="BB178" i="69" s="1"/>
  <c r="X178" i="69"/>
  <c r="BD312" i="69"/>
  <c r="BE312" i="69" s="1"/>
  <c r="AA312" i="69"/>
  <c r="BA154" i="69"/>
  <c r="BB154" i="69" s="1"/>
  <c r="X154" i="69"/>
  <c r="Q551" i="53"/>
  <c r="AY551" i="53"/>
  <c r="M502" i="53"/>
  <c r="Q417" i="53"/>
  <c r="AA164" i="53"/>
  <c r="Q188" i="53"/>
  <c r="AY342" i="53"/>
  <c r="X36" i="53"/>
  <c r="AA78" i="75"/>
  <c r="Q269" i="53"/>
  <c r="AY160" i="69"/>
  <c r="Q468" i="53"/>
  <c r="AY409" i="53"/>
  <c r="AA265" i="53"/>
  <c r="X149" i="98"/>
  <c r="X270" i="69"/>
  <c r="X29" i="98"/>
  <c r="X158" i="69"/>
  <c r="BA158" i="69"/>
  <c r="BB158" i="69" s="1"/>
  <c r="X152" i="69"/>
  <c r="Q47" i="53"/>
  <c r="V223" i="69"/>
  <c r="Q80" i="69"/>
  <c r="AY248" i="53"/>
  <c r="X86" i="69"/>
  <c r="BA86" i="69"/>
  <c r="BB86" i="69" s="1"/>
  <c r="BA43" i="69"/>
  <c r="BB43" i="69" s="1"/>
  <c r="X43" i="69"/>
  <c r="AA229" i="53"/>
  <c r="X309" i="53"/>
  <c r="X88" i="53"/>
  <c r="BD242" i="69"/>
  <c r="BE242" i="69" s="1"/>
  <c r="AA242" i="69"/>
  <c r="M430" i="53"/>
  <c r="X36" i="69"/>
  <c r="Q474" i="53"/>
  <c r="X242" i="53"/>
  <c r="Q67" i="53"/>
  <c r="M508" i="53"/>
  <c r="Q175" i="53"/>
  <c r="BA318" i="69"/>
  <c r="BB318" i="69" s="1"/>
  <c r="X318" i="69"/>
  <c r="X174" i="53"/>
  <c r="AA184" i="69"/>
  <c r="AA198" i="69"/>
  <c r="X94" i="98"/>
  <c r="AA269" i="69"/>
  <c r="AA275" i="75"/>
  <c r="AA48" i="53"/>
  <c r="AA199" i="69"/>
  <c r="AA267" i="69"/>
  <c r="X240" i="75"/>
  <c r="X172" i="53"/>
  <c r="Q52" i="53"/>
  <c r="V222" i="69"/>
  <c r="AY67" i="75"/>
  <c r="BA323" i="69"/>
  <c r="BB323" i="69" s="1"/>
  <c r="X323" i="69"/>
  <c r="AA66" i="75"/>
  <c r="AA264" i="53"/>
  <c r="X192" i="69"/>
  <c r="AY237" i="53"/>
  <c r="X226" i="53"/>
  <c r="X340" i="69"/>
  <c r="Q88" i="75"/>
  <c r="Q213" i="53"/>
  <c r="AA71" i="69"/>
  <c r="BD71" i="69"/>
  <c r="BE71" i="69" s="1"/>
  <c r="AA490" i="53"/>
  <c r="AA37" i="69"/>
  <c r="AA346" i="69"/>
  <c r="AA30" i="104"/>
  <c r="X463" i="53"/>
  <c r="BD302" i="69"/>
  <c r="BE302" i="69" s="1"/>
  <c r="AA302" i="69"/>
  <c r="X75" i="53"/>
  <c r="X527" i="53"/>
  <c r="AA102" i="98"/>
  <c r="Q289" i="53"/>
  <c r="AA151" i="69"/>
  <c r="M290" i="53"/>
  <c r="AY69" i="75"/>
  <c r="Q308" i="53"/>
  <c r="X34" i="98"/>
  <c r="AA178" i="53"/>
  <c r="X364" i="53"/>
  <c r="X57" i="75"/>
  <c r="AA84" i="53"/>
  <c r="BD90" i="69"/>
  <c r="BE90" i="69" s="1"/>
  <c r="AA90" i="69"/>
  <c r="X328" i="53"/>
  <c r="X46" i="53"/>
  <c r="AA469" i="53"/>
  <c r="AA512" i="53"/>
  <c r="X97" i="98"/>
  <c r="X373" i="53"/>
  <c r="X199" i="53"/>
  <c r="AA174" i="69"/>
  <c r="BD174" i="69"/>
  <c r="BE174" i="69" s="1"/>
  <c r="X196" i="53"/>
  <c r="X65" i="53"/>
  <c r="X214" i="53"/>
  <c r="AA253" i="53"/>
  <c r="X537" i="53"/>
  <c r="Q48" i="53"/>
  <c r="AA141" i="69"/>
  <c r="X196" i="69"/>
  <c r="X150" i="98"/>
  <c r="X273" i="69"/>
  <c r="AA181" i="75"/>
  <c r="AA314" i="69"/>
  <c r="BD314" i="69"/>
  <c r="BE314" i="69" s="1"/>
  <c r="X455" i="53"/>
  <c r="AA108" i="98"/>
  <c r="AA40" i="69"/>
  <c r="X54" i="75"/>
  <c r="X184" i="75"/>
  <c r="AA168" i="75"/>
  <c r="AA358" i="53"/>
  <c r="X273" i="75"/>
  <c r="X84" i="69"/>
  <c r="BA84" i="69"/>
  <c r="BB84" i="69" s="1"/>
  <c r="X222" i="53"/>
  <c r="AA244" i="69"/>
  <c r="BD244" i="69"/>
  <c r="BE244" i="69" s="1"/>
  <c r="AA418" i="53"/>
  <c r="AA412" i="53"/>
  <c r="AA196" i="75"/>
  <c r="AA64" i="69"/>
  <c r="BD64" i="69"/>
  <c r="BE64" i="69" s="1"/>
  <c r="X442" i="53"/>
  <c r="BD161" i="69"/>
  <c r="BE161" i="69" s="1"/>
  <c r="AA161" i="69"/>
  <c r="AA88" i="75"/>
  <c r="AA170" i="69"/>
  <c r="BD170" i="69"/>
  <c r="BE170" i="69" s="1"/>
  <c r="AA235" i="53"/>
  <c r="AA452" i="53"/>
  <c r="BA50" i="69"/>
  <c r="BB50" i="69" s="1"/>
  <c r="X50" i="69"/>
  <c r="AA313" i="53"/>
  <c r="X263" i="69"/>
  <c r="AA71" i="75"/>
  <c r="M142" i="53"/>
  <c r="Q429" i="53"/>
  <c r="X39" i="69"/>
  <c r="X333" i="69"/>
  <c r="AA262" i="53"/>
  <c r="AA474" i="53"/>
  <c r="AA315" i="53"/>
  <c r="X46" i="69"/>
  <c r="BA46" i="69"/>
  <c r="BB46" i="69" s="1"/>
  <c r="AA449" i="53"/>
  <c r="X397" i="53"/>
  <c r="X309" i="69"/>
  <c r="BA309" i="69"/>
  <c r="BB309" i="69" s="1"/>
  <c r="X441" i="53"/>
  <c r="X257" i="69"/>
  <c r="AA247" i="53"/>
  <c r="X252" i="75"/>
  <c r="X287" i="69"/>
  <c r="X471" i="53"/>
  <c r="X170" i="75"/>
  <c r="AA188" i="53"/>
  <c r="AA159" i="69"/>
  <c r="BD159" i="69"/>
  <c r="BE159" i="69" s="1"/>
  <c r="BD299" i="69"/>
  <c r="BE299" i="69" s="1"/>
  <c r="AA299" i="69"/>
  <c r="AA45" i="53"/>
  <c r="X31" i="98"/>
  <c r="BD324" i="69"/>
  <c r="BE324" i="69" s="1"/>
  <c r="AA324" i="69"/>
  <c r="AA51" i="69"/>
  <c r="BD51" i="69"/>
  <c r="BE51" i="69" s="1"/>
  <c r="X81" i="53"/>
  <c r="AA85" i="53"/>
  <c r="X34" i="69"/>
  <c r="X165" i="69"/>
  <c r="BA165" i="69"/>
  <c r="BB165" i="69" s="1"/>
  <c r="AA322" i="53"/>
  <c r="X433" i="53"/>
  <c r="X305" i="53"/>
  <c r="X320" i="53"/>
  <c r="AA163" i="69"/>
  <c r="BD163" i="69"/>
  <c r="BE163" i="69" s="1"/>
  <c r="AA191" i="53"/>
  <c r="X195" i="53"/>
  <c r="AA85" i="75"/>
  <c r="AA183" i="69"/>
  <c r="BA308" i="69"/>
  <c r="BB308" i="69" s="1"/>
  <c r="X308" i="69"/>
  <c r="AA262" i="75"/>
  <c r="X367" i="53"/>
  <c r="AA521" i="53"/>
  <c r="X407" i="53"/>
  <c r="AA217" i="53"/>
  <c r="X223" i="53"/>
  <c r="AA313" i="69"/>
  <c r="BD313" i="69"/>
  <c r="BE313" i="69" s="1"/>
  <c r="AA105" i="98"/>
  <c r="BA155" i="69"/>
  <c r="BB155" i="69" s="1"/>
  <c r="X155" i="69"/>
  <c r="AA95" i="98"/>
  <c r="AA328" i="69"/>
  <c r="AA266" i="53"/>
  <c r="AA375" i="53"/>
  <c r="X260" i="53"/>
  <c r="AA338" i="53"/>
  <c r="AA265" i="75"/>
  <c r="BA79" i="69"/>
  <c r="BB79" i="69" s="1"/>
  <c r="X79" i="69"/>
  <c r="X393" i="53"/>
  <c r="X171" i="53"/>
  <c r="AA194" i="53"/>
  <c r="X431" i="53"/>
  <c r="X398" i="53"/>
  <c r="AA402" i="53"/>
  <c r="AA255" i="75"/>
  <c r="X163" i="53"/>
  <c r="X234" i="53"/>
  <c r="X120" i="98"/>
  <c r="X370" i="53"/>
  <c r="AA41" i="98"/>
  <c r="X301" i="69"/>
  <c r="BA301" i="69"/>
  <c r="BB301" i="69" s="1"/>
  <c r="AA221" i="53"/>
  <c r="AA155" i="98"/>
  <c r="AA522" i="53"/>
  <c r="X517" i="53"/>
  <c r="X311" i="53"/>
  <c r="AA32" i="53"/>
  <c r="AA51" i="53"/>
  <c r="AA224" i="53"/>
  <c r="AA244" i="53"/>
  <c r="AA333" i="53"/>
  <c r="X390" i="53"/>
  <c r="X484" i="53"/>
  <c r="X488" i="53"/>
  <c r="AA261" i="75"/>
  <c r="I84" i="78"/>
  <c r="I153" i="78"/>
  <c r="I266" i="78"/>
  <c r="I217" i="78"/>
  <c r="I183" i="78"/>
  <c r="I230" i="78"/>
  <c r="I148" i="78"/>
  <c r="I202" i="78"/>
  <c r="I49" i="78"/>
  <c r="I232" i="78"/>
  <c r="I142" i="78"/>
  <c r="I236" i="78"/>
  <c r="I229" i="78"/>
  <c r="I87" i="78"/>
  <c r="I155" i="78"/>
  <c r="I57" i="78"/>
  <c r="I39" i="78"/>
  <c r="I80" i="78"/>
  <c r="I142" i="104"/>
  <c r="I132" i="104"/>
  <c r="Q142" i="69"/>
  <c r="M503" i="53"/>
  <c r="Q369" i="53"/>
  <c r="Q97" i="98"/>
  <c r="AY68" i="75"/>
  <c r="AY57" i="69"/>
  <c r="Q85" i="75"/>
  <c r="Q269" i="69"/>
  <c r="AY90" i="78"/>
  <c r="Q34" i="98"/>
  <c r="Q488" i="53"/>
  <c r="AY562" i="53"/>
  <c r="Q465" i="53"/>
  <c r="Q307" i="53"/>
  <c r="AY261" i="53"/>
  <c r="AY236" i="53"/>
  <c r="M30" i="69"/>
  <c r="Q66" i="69"/>
  <c r="Q528" i="53"/>
  <c r="Q186" i="75"/>
  <c r="AY189" i="75"/>
  <c r="AY158" i="75"/>
  <c r="M37" i="69"/>
  <c r="AY48" i="78"/>
  <c r="AY57" i="53"/>
  <c r="Q273" i="69"/>
  <c r="AY163" i="78"/>
  <c r="W38" i="69"/>
  <c r="Q357" i="53"/>
  <c r="W288" i="69"/>
  <c r="Q38" i="98"/>
  <c r="Q331" i="69"/>
  <c r="BA177" i="69"/>
  <c r="BB177" i="69" s="1"/>
  <c r="X177" i="69"/>
  <c r="AY238" i="53"/>
  <c r="AY234" i="75"/>
  <c r="AA142" i="69"/>
  <c r="AY240" i="75"/>
  <c r="M35" i="69"/>
  <c r="Q159" i="98"/>
  <c r="M145" i="69"/>
  <c r="AY133" i="98"/>
  <c r="AY95" i="98"/>
  <c r="M33" i="69"/>
  <c r="AY346" i="69"/>
  <c r="X503" i="53"/>
  <c r="X298" i="53"/>
  <c r="AY186" i="69"/>
  <c r="AA159" i="53"/>
  <c r="AY319" i="69"/>
  <c r="Q317" i="69"/>
  <c r="AY70" i="53"/>
  <c r="Q315" i="69"/>
  <c r="Q347" i="53"/>
  <c r="AA368" i="53"/>
  <c r="M504" i="53"/>
  <c r="Q454" i="53"/>
  <c r="AA67" i="78"/>
  <c r="Q406" i="53"/>
  <c r="AY30" i="104"/>
  <c r="AY342" i="69"/>
  <c r="AY383" i="53"/>
  <c r="Q77" i="69"/>
  <c r="AY471" i="53"/>
  <c r="Q344" i="69"/>
  <c r="Q187" i="75"/>
  <c r="AY138" i="104"/>
  <c r="Q49" i="69"/>
  <c r="Q90" i="75"/>
  <c r="AY314" i="53"/>
  <c r="M294" i="69"/>
  <c r="AY297" i="69"/>
  <c r="Q256" i="69"/>
  <c r="AY191" i="53"/>
  <c r="M431" i="53"/>
  <c r="AY402" i="53"/>
  <c r="AY44" i="69"/>
  <c r="X478" i="53"/>
  <c r="Q174" i="69"/>
  <c r="AY195" i="69"/>
  <c r="AY260" i="75"/>
  <c r="V28" i="69"/>
  <c r="AY242" i="75"/>
  <c r="AA335" i="53"/>
  <c r="AY470" i="53"/>
  <c r="AY381" i="53"/>
  <c r="AY334" i="69"/>
  <c r="Q313" i="69"/>
  <c r="Q296" i="69"/>
  <c r="Q158" i="69"/>
  <c r="Q87" i="78"/>
  <c r="Q183" i="75"/>
  <c r="Q149" i="53"/>
  <c r="Q32" i="98"/>
  <c r="AY159" i="69"/>
  <c r="M359" i="53"/>
  <c r="AY330" i="53"/>
  <c r="Q76" i="75"/>
  <c r="AY196" i="69"/>
  <c r="AY325" i="53"/>
  <c r="AY235" i="69"/>
  <c r="V39" i="69"/>
  <c r="AA248" i="78"/>
  <c r="Q77" i="78"/>
  <c r="AY230" i="53"/>
  <c r="AY246" i="75"/>
  <c r="AY388" i="53"/>
  <c r="M147" i="53"/>
  <c r="AY269" i="69"/>
  <c r="Q62" i="53"/>
  <c r="AY57" i="75"/>
  <c r="Q106" i="98"/>
  <c r="AY269" i="75"/>
  <c r="AY104" i="98"/>
  <c r="Q537" i="53"/>
  <c r="Q541" i="53"/>
  <c r="AY131" i="98"/>
  <c r="AY164" i="53"/>
  <c r="Q70" i="78"/>
  <c r="AY126" i="98"/>
  <c r="Q295" i="53"/>
  <c r="AY169" i="53"/>
  <c r="Q325" i="69"/>
  <c r="AY257" i="53"/>
  <c r="Q169" i="53"/>
  <c r="V293" i="69"/>
  <c r="V34" i="69"/>
  <c r="Q400" i="53"/>
  <c r="AA300" i="53"/>
  <c r="X57" i="69"/>
  <c r="BA57" i="69"/>
  <c r="BB57" i="69" s="1"/>
  <c r="Q190" i="69"/>
  <c r="Q554" i="53"/>
  <c r="Q64" i="69"/>
  <c r="AY85" i="69"/>
  <c r="Q258" i="69"/>
  <c r="Q229" i="53"/>
  <c r="AY176" i="69"/>
  <c r="X122" i="98"/>
  <c r="Q461" i="53"/>
  <c r="Q60" i="69"/>
  <c r="AY237" i="69"/>
  <c r="AY179" i="75"/>
  <c r="Q220" i="53"/>
  <c r="AA196" i="78"/>
  <c r="Q539" i="53"/>
  <c r="AY440" i="53"/>
  <c r="Q215" i="53"/>
  <c r="AY524" i="53"/>
  <c r="Q101" i="98"/>
  <c r="AY162" i="53"/>
  <c r="AY224" i="53"/>
  <c r="M33" i="53"/>
  <c r="Q232" i="69"/>
  <c r="Q51" i="69"/>
  <c r="AY179" i="69"/>
  <c r="Q98" i="98"/>
  <c r="X491" i="53"/>
  <c r="Q272" i="69"/>
  <c r="AY299" i="69"/>
  <c r="AY449" i="53"/>
  <c r="X254" i="69"/>
  <c r="X36" i="98"/>
  <c r="AA215" i="69"/>
  <c r="M286" i="69"/>
  <c r="X507" i="53"/>
  <c r="Q310" i="69"/>
  <c r="AA249" i="69"/>
  <c r="BD249" i="69"/>
  <c r="BE249" i="69" s="1"/>
  <c r="X156" i="98"/>
  <c r="M435" i="53"/>
  <c r="W216" i="69"/>
  <c r="Q182" i="75"/>
  <c r="BA157" i="69"/>
  <c r="BB157" i="69" s="1"/>
  <c r="X157" i="69"/>
  <c r="AA296" i="69"/>
  <c r="V143" i="69"/>
  <c r="X123" i="98"/>
  <c r="AY145" i="104"/>
  <c r="AY336" i="53"/>
  <c r="V147" i="69"/>
  <c r="Q149" i="98"/>
  <c r="AY167" i="53"/>
  <c r="Q36" i="69"/>
  <c r="Q50" i="53"/>
  <c r="Q544" i="53"/>
  <c r="X487" i="53"/>
  <c r="BA56" i="69"/>
  <c r="BB56" i="69" s="1"/>
  <c r="X56" i="69"/>
  <c r="AY51" i="69"/>
  <c r="AY137" i="104"/>
  <c r="AY200" i="53"/>
  <c r="X199" i="75"/>
  <c r="AY229" i="53"/>
  <c r="M286" i="53"/>
  <c r="AY396" i="53"/>
  <c r="AA392" i="53"/>
  <c r="BA236" i="69"/>
  <c r="BB236" i="69" s="1"/>
  <c r="X236" i="69"/>
  <c r="AY30" i="98"/>
  <c r="AA318" i="53"/>
  <c r="AY56" i="53"/>
  <c r="AY154" i="53"/>
  <c r="V149" i="69"/>
  <c r="Q55" i="75"/>
  <c r="AY310" i="53"/>
  <c r="X534" i="53"/>
  <c r="M32" i="69"/>
  <c r="AA137" i="104"/>
  <c r="Q56" i="69"/>
  <c r="BD60" i="69"/>
  <c r="BE60" i="69" s="1"/>
  <c r="AA60" i="69"/>
  <c r="AA271" i="69"/>
  <c r="Q339" i="69"/>
  <c r="X274" i="53"/>
  <c r="Q437" i="53"/>
  <c r="AY89" i="53"/>
  <c r="AY447" i="53"/>
  <c r="Q241" i="53"/>
  <c r="AY266" i="75"/>
  <c r="Q164" i="53"/>
  <c r="AA229" i="69"/>
  <c r="BD229" i="69"/>
  <c r="BE229" i="69" s="1"/>
  <c r="Q545" i="53"/>
  <c r="AY193" i="53"/>
  <c r="X509" i="53"/>
  <c r="Q59" i="75"/>
  <c r="AY267" i="75"/>
  <c r="AY53" i="53"/>
  <c r="Q259" i="69"/>
  <c r="AY155" i="53"/>
  <c r="AY316" i="53"/>
  <c r="Q49" i="53"/>
  <c r="AA148" i="98"/>
  <c r="X144" i="69"/>
  <c r="X98" i="98"/>
  <c r="Q271" i="75"/>
  <c r="M29" i="53"/>
  <c r="Q523" i="53"/>
  <c r="AA200" i="75"/>
  <c r="X72" i="53"/>
  <c r="AY445" i="53"/>
  <c r="X343" i="69"/>
  <c r="X316" i="69"/>
  <c r="BA316" i="69"/>
  <c r="BB316" i="69" s="1"/>
  <c r="AA62" i="75"/>
  <c r="X179" i="78"/>
  <c r="AA543" i="53"/>
  <c r="AA69" i="53"/>
  <c r="AY178" i="53"/>
  <c r="X54" i="69"/>
  <c r="BA54" i="69"/>
  <c r="BB54" i="69" s="1"/>
  <c r="Q59" i="69"/>
  <c r="X121" i="98"/>
  <c r="AA218" i="69"/>
  <c r="BD52" i="69"/>
  <c r="BE52" i="69" s="1"/>
  <c r="AA52" i="69"/>
  <c r="AA169" i="75"/>
  <c r="Q506" i="53"/>
  <c r="AY555" i="53"/>
  <c r="AA200" i="53"/>
  <c r="AA178" i="69"/>
  <c r="BD178" i="69"/>
  <c r="BE178" i="69" s="1"/>
  <c r="AA53" i="69"/>
  <c r="BD53" i="69"/>
  <c r="BE53" i="69" s="1"/>
  <c r="X286" i="69"/>
  <c r="X261" i="69"/>
  <c r="AA186" i="53"/>
  <c r="X61" i="53"/>
  <c r="AA322" i="69"/>
  <c r="BD322" i="69"/>
  <c r="BE322" i="69" s="1"/>
  <c r="AA302" i="53"/>
  <c r="AY76" i="53"/>
  <c r="AY159" i="98"/>
  <c r="AA285" i="69"/>
  <c r="Q161" i="69"/>
  <c r="AY326" i="53"/>
  <c r="Q410" i="53"/>
  <c r="AY190" i="53"/>
  <c r="Q176" i="53"/>
  <c r="X408" i="53"/>
  <c r="AA152" i="69"/>
  <c r="BD88" i="69"/>
  <c r="BE88" i="69" s="1"/>
  <c r="AA88" i="69"/>
  <c r="AY379" i="53"/>
  <c r="X133" i="104"/>
  <c r="M223" i="69"/>
  <c r="BD86" i="69"/>
  <c r="BE86" i="69" s="1"/>
  <c r="AA86" i="69"/>
  <c r="AA167" i="75"/>
  <c r="AA201" i="75"/>
  <c r="AA297" i="69"/>
  <c r="BD297" i="69"/>
  <c r="BE297" i="69" s="1"/>
  <c r="BA242" i="69"/>
  <c r="BB242" i="69" s="1"/>
  <c r="X242" i="69"/>
  <c r="AA36" i="69"/>
  <c r="M433" i="53"/>
  <c r="X39" i="98"/>
  <c r="AY77" i="53"/>
  <c r="AY323" i="53"/>
  <c r="AA174" i="53"/>
  <c r="X184" i="69"/>
  <c r="X466" i="53"/>
  <c r="AA34" i="53"/>
  <c r="AA94" i="98"/>
  <c r="AA197" i="53"/>
  <c r="AA330" i="69"/>
  <c r="X40" i="53"/>
  <c r="AA266" i="75"/>
  <c r="X199" i="69"/>
  <c r="M222" i="69"/>
  <c r="Q68" i="75"/>
  <c r="BD319" i="69"/>
  <c r="BE319" i="69" s="1"/>
  <c r="AA319" i="69"/>
  <c r="AA145" i="104"/>
  <c r="AA146" i="69"/>
  <c r="X59" i="75"/>
  <c r="X481" i="53"/>
  <c r="X434" i="53"/>
  <c r="Q238" i="53"/>
  <c r="AY245" i="53"/>
  <c r="AA47" i="69"/>
  <c r="BD47" i="69"/>
  <c r="BE47" i="69" s="1"/>
  <c r="AA340" i="69"/>
  <c r="M213" i="53"/>
  <c r="M32" i="53"/>
  <c r="X37" i="69"/>
  <c r="X30" i="104"/>
  <c r="AA463" i="53"/>
  <c r="AA231" i="53"/>
  <c r="AA561" i="53"/>
  <c r="X213" i="53"/>
  <c r="AA476" i="53"/>
  <c r="AA389" i="53"/>
  <c r="M143" i="53"/>
  <c r="Q290" i="53"/>
  <c r="Q489" i="53"/>
  <c r="X385" i="53"/>
  <c r="Q70" i="75"/>
  <c r="X175" i="69"/>
  <c r="BA175" i="69"/>
  <c r="BB175" i="69" s="1"/>
  <c r="X200" i="69"/>
  <c r="AA364" i="53"/>
  <c r="AA57" i="75"/>
  <c r="AA162" i="53"/>
  <c r="AA250" i="75"/>
  <c r="AY390" i="53"/>
  <c r="AA199" i="53"/>
  <c r="AA343" i="53"/>
  <c r="X255" i="69"/>
  <c r="AA439" i="53"/>
  <c r="X174" i="69"/>
  <c r="BA174" i="69"/>
  <c r="BB174" i="69" s="1"/>
  <c r="AA196" i="53"/>
  <c r="BA305" i="69"/>
  <c r="BB305" i="69" s="1"/>
  <c r="X305" i="69"/>
  <c r="AA214" i="53"/>
  <c r="X384" i="53"/>
  <c r="X64" i="53"/>
  <c r="X240" i="53"/>
  <c r="X141" i="69"/>
  <c r="AA196" i="69"/>
  <c r="X181" i="75"/>
  <c r="AA544" i="53"/>
  <c r="BA314" i="69"/>
  <c r="BB314" i="69" s="1"/>
  <c r="X314" i="69"/>
  <c r="BD237" i="69"/>
  <c r="BE237" i="69" s="1"/>
  <c r="AA237" i="69"/>
  <c r="AA455" i="53"/>
  <c r="X40" i="69"/>
  <c r="X130" i="98"/>
  <c r="X168" i="75"/>
  <c r="X358" i="53"/>
  <c r="X556" i="53"/>
  <c r="AA84" i="69"/>
  <c r="BD84" i="69"/>
  <c r="BE84" i="69" s="1"/>
  <c r="AA222" i="53"/>
  <c r="X418" i="53"/>
  <c r="X153" i="53"/>
  <c r="BA170" i="69"/>
  <c r="BB170" i="69" s="1"/>
  <c r="X170" i="69"/>
  <c r="AA445" i="53"/>
  <c r="X396" i="53"/>
  <c r="X560" i="53"/>
  <c r="X62" i="53"/>
  <c r="BA246" i="69"/>
  <c r="BB246" i="69" s="1"/>
  <c r="X246" i="69"/>
  <c r="X523" i="53"/>
  <c r="Q142" i="53"/>
  <c r="X201" i="69"/>
  <c r="AA250" i="69"/>
  <c r="BD250" i="69"/>
  <c r="BE250" i="69" s="1"/>
  <c r="Q288" i="53"/>
  <c r="X152" i="53"/>
  <c r="X315" i="53"/>
  <c r="AA54" i="53"/>
  <c r="AA397" i="53"/>
  <c r="X548" i="53"/>
  <c r="AA287" i="69"/>
  <c r="AA194" i="69"/>
  <c r="X188" i="53"/>
  <c r="BA299" i="69"/>
  <c r="BB299" i="69" s="1"/>
  <c r="X299" i="69"/>
  <c r="AA31" i="98"/>
  <c r="AA258" i="75"/>
  <c r="X447" i="53"/>
  <c r="AA70" i="53"/>
  <c r="AA533" i="53"/>
  <c r="AA83" i="75"/>
  <c r="AA34" i="69"/>
  <c r="BA76" i="69"/>
  <c r="BB76" i="69" s="1"/>
  <c r="X76" i="69"/>
  <c r="BD165" i="69"/>
  <c r="BE165" i="69" s="1"/>
  <c r="AA165" i="69"/>
  <c r="X555" i="53"/>
  <c r="AA433" i="53"/>
  <c r="BA315" i="69"/>
  <c r="BB315" i="69" s="1"/>
  <c r="X315" i="69"/>
  <c r="AA374" i="53"/>
  <c r="AA468" i="53"/>
  <c r="AA381" i="53"/>
  <c r="AA305" i="53"/>
  <c r="AA43" i="53"/>
  <c r="AA287" i="53"/>
  <c r="AA194" i="75"/>
  <c r="X179" i="75"/>
  <c r="AA437" i="53"/>
  <c r="AA195" i="53"/>
  <c r="X197" i="75"/>
  <c r="BD308" i="69"/>
  <c r="BE308" i="69" s="1"/>
  <c r="AA308" i="69"/>
  <c r="X262" i="75"/>
  <c r="AA30" i="53"/>
  <c r="X513" i="53"/>
  <c r="AA198" i="53"/>
  <c r="AA288" i="53"/>
  <c r="AA317" i="69"/>
  <c r="BD317" i="69"/>
  <c r="BE317" i="69" s="1"/>
  <c r="AA72" i="75"/>
  <c r="X290" i="53"/>
  <c r="X225" i="69"/>
  <c r="BA225" i="69"/>
  <c r="BB225" i="69" s="1"/>
  <c r="X435" i="53"/>
  <c r="AA163" i="53"/>
  <c r="AA370" i="53"/>
  <c r="X446" i="53"/>
  <c r="X522" i="53"/>
  <c r="I181" i="78"/>
  <c r="I220" i="78"/>
  <c r="I197" i="78"/>
  <c r="I152" i="78"/>
  <c r="I235" i="78"/>
  <c r="N74" i="78"/>
  <c r="AX73" i="78"/>
  <c r="O73" i="78"/>
  <c r="M73" i="78"/>
  <c r="AX223" i="78"/>
  <c r="M269" i="78"/>
  <c r="O269" i="78"/>
  <c r="N270" i="78"/>
  <c r="AX269" i="78"/>
  <c r="AX47" i="78"/>
  <c r="AX167" i="78"/>
  <c r="AX45" i="78"/>
  <c r="N186" i="78"/>
  <c r="O185" i="78"/>
  <c r="AX185" i="78"/>
  <c r="M185" i="78"/>
  <c r="AX61" i="78"/>
  <c r="AX194" i="78"/>
  <c r="N195" i="78"/>
  <c r="O194" i="78"/>
  <c r="M194" i="78"/>
  <c r="AX253" i="78"/>
  <c r="O253" i="78"/>
  <c r="N254" i="78"/>
  <c r="M253" i="78"/>
  <c r="N69" i="78"/>
  <c r="AX68" i="78"/>
  <c r="O68" i="78"/>
  <c r="M68" i="78"/>
  <c r="AX63" i="78"/>
  <c r="AX156" i="78"/>
  <c r="AX175" i="78"/>
  <c r="M195" i="78"/>
  <c r="O195" i="78"/>
  <c r="AX195" i="78"/>
  <c r="N196" i="78"/>
  <c r="N141" i="104"/>
  <c r="O140" i="104"/>
  <c r="AX140" i="104"/>
  <c r="M140" i="104"/>
  <c r="AX240" i="78"/>
  <c r="AX55" i="78"/>
  <c r="AX71" i="78"/>
  <c r="O71" i="78"/>
  <c r="M71" i="78"/>
  <c r="N72" i="78"/>
  <c r="O141" i="104"/>
  <c r="N142" i="104"/>
  <c r="AX141" i="104"/>
  <c r="AX60" i="78"/>
  <c r="AX58" i="78"/>
  <c r="AX228" i="78"/>
  <c r="AX171" i="78"/>
  <c r="N67" i="78"/>
  <c r="O66" i="78"/>
  <c r="AX66" i="78"/>
  <c r="M66" i="78"/>
  <c r="AX52" i="78"/>
  <c r="M263" i="78"/>
  <c r="O263" i="78"/>
  <c r="AX263" i="78"/>
  <c r="N264" i="78"/>
  <c r="O252" i="78"/>
  <c r="M252" i="78"/>
  <c r="AX252" i="78"/>
  <c r="N253" i="78"/>
  <c r="O75" i="78"/>
  <c r="N76" i="78"/>
  <c r="AX75" i="78"/>
  <c r="M75" i="78"/>
  <c r="AX241" i="78"/>
  <c r="AX255" i="78"/>
  <c r="M255" i="78"/>
  <c r="N256" i="78"/>
  <c r="O255" i="78"/>
  <c r="AX56" i="78"/>
  <c r="O85" i="78"/>
  <c r="N86" i="78"/>
  <c r="AX85" i="78"/>
  <c r="M85" i="78"/>
  <c r="N79" i="78"/>
  <c r="AX78" i="78"/>
  <c r="O78" i="78"/>
  <c r="M78" i="78"/>
  <c r="AX237" i="78"/>
  <c r="AX243" i="78"/>
  <c r="AX65" i="78"/>
  <c r="M65" i="78"/>
  <c r="O65" i="78"/>
  <c r="N66" i="78"/>
  <c r="N140" i="104"/>
  <c r="AX139" i="104"/>
  <c r="M139" i="104"/>
  <c r="O139" i="104"/>
  <c r="AX42" i="78"/>
  <c r="M82" i="78"/>
  <c r="O82" i="78"/>
  <c r="N83" i="78"/>
  <c r="AX82" i="78"/>
  <c r="AX62" i="78"/>
  <c r="AX151" i="78"/>
  <c r="O251" i="78"/>
  <c r="AX251" i="78"/>
  <c r="N252" i="78"/>
  <c r="M251" i="78"/>
  <c r="AX226" i="78"/>
  <c r="AX188" i="78"/>
  <c r="N189" i="78"/>
  <c r="M188" i="78"/>
  <c r="O188" i="78"/>
  <c r="M178" i="78"/>
  <c r="N179" i="78"/>
  <c r="AX178" i="78"/>
  <c r="O178" i="78"/>
  <c r="AX29" i="104"/>
  <c r="N30" i="104"/>
  <c r="AX74" i="78"/>
  <c r="O74" i="78"/>
  <c r="M74" i="78"/>
  <c r="N75" i="78"/>
  <c r="O249" i="78"/>
  <c r="N250" i="78"/>
  <c r="M249" i="78"/>
  <c r="AX249" i="78"/>
  <c r="AX245" i="78"/>
  <c r="AX169" i="78"/>
  <c r="M262" i="78"/>
  <c r="AX262" i="78"/>
  <c r="O262" i="78"/>
  <c r="N263" i="78"/>
  <c r="AX191" i="78"/>
  <c r="O191" i="78"/>
  <c r="N192" i="78"/>
  <c r="M191" i="78"/>
  <c r="O186" i="78"/>
  <c r="N187" i="78"/>
  <c r="AX186" i="78"/>
  <c r="M186" i="78"/>
  <c r="M192" i="78"/>
  <c r="N193" i="78"/>
  <c r="AX192" i="78"/>
  <c r="O192" i="78"/>
  <c r="AX172" i="78"/>
  <c r="M82" i="104"/>
  <c r="O82" i="104"/>
  <c r="AX82" i="104"/>
  <c r="AX161" i="78"/>
  <c r="N201" i="78"/>
  <c r="M200" i="78"/>
  <c r="O200" i="78"/>
  <c r="AX200" i="78"/>
  <c r="AX51" i="78"/>
  <c r="AX189" i="78"/>
  <c r="M189" i="78"/>
  <c r="N190" i="78"/>
  <c r="O189" i="78"/>
  <c r="AX258" i="78"/>
  <c r="O258" i="78"/>
  <c r="M258" i="78"/>
  <c r="N259" i="78"/>
  <c r="O180" i="78"/>
  <c r="AX180" i="78"/>
  <c r="N181" i="78"/>
  <c r="M180" i="78"/>
  <c r="M268" i="78"/>
  <c r="O268" i="78"/>
  <c r="AX268" i="78"/>
  <c r="N269" i="78"/>
  <c r="AX233" i="78"/>
  <c r="AX199" i="78"/>
  <c r="M199" i="78"/>
  <c r="O199" i="78"/>
  <c r="N200" i="78"/>
  <c r="M77" i="78"/>
  <c r="AX77" i="78"/>
  <c r="N78" i="78"/>
  <c r="O77" i="78"/>
  <c r="AX225" i="78"/>
  <c r="AX46" i="78"/>
  <c r="N177" i="78"/>
  <c r="AD176" i="78"/>
  <c r="AX176" i="78"/>
  <c r="AX160" i="78"/>
  <c r="AX158" i="78"/>
  <c r="M250" i="78"/>
  <c r="N251" i="78"/>
  <c r="O250" i="78"/>
  <c r="AX250" i="78"/>
  <c r="AX166" i="78"/>
  <c r="N107" i="104"/>
  <c r="AX106" i="104"/>
  <c r="AX238" i="78"/>
  <c r="AX244" i="78"/>
  <c r="O184" i="78"/>
  <c r="AX184" i="78"/>
  <c r="N185" i="78"/>
  <c r="M184" i="78"/>
  <c r="AX44" i="78"/>
  <c r="AX239" i="78"/>
  <c r="M193" i="78"/>
  <c r="O193" i="78"/>
  <c r="N194" i="78"/>
  <c r="AX193" i="78"/>
  <c r="AX224" i="78"/>
  <c r="N183" i="78"/>
  <c r="O182" i="78"/>
  <c r="M182" i="78"/>
  <c r="AX182" i="78"/>
  <c r="O147" i="104"/>
  <c r="AX147" i="104"/>
  <c r="O261" i="78"/>
  <c r="AX261" i="78"/>
  <c r="N262" i="78"/>
  <c r="M261" i="78"/>
  <c r="N272" i="78"/>
  <c r="M271" i="78"/>
  <c r="O271" i="78"/>
  <c r="AX271" i="78"/>
  <c r="M83" i="78"/>
  <c r="AX83" i="78"/>
  <c r="N84" i="78"/>
  <c r="O83" i="78"/>
  <c r="AX164" i="78"/>
  <c r="N137" i="104"/>
  <c r="AX136" i="104"/>
  <c r="M136" i="104"/>
  <c r="O136" i="104"/>
  <c r="AX168" i="78"/>
  <c r="AX246" i="78"/>
  <c r="AX43" i="78"/>
  <c r="AX272" i="78"/>
  <c r="M272" i="78"/>
  <c r="O272" i="78"/>
  <c r="N273" i="78"/>
  <c r="AX260" i="78"/>
  <c r="N261" i="78"/>
  <c r="M260" i="78"/>
  <c r="O260" i="78"/>
  <c r="AX135" i="104"/>
  <c r="O135" i="104"/>
  <c r="M135" i="104"/>
  <c r="N136" i="104"/>
  <c r="AX59" i="78"/>
  <c r="AX165" i="78"/>
  <c r="AX53" i="78"/>
  <c r="AX227" i="78"/>
  <c r="AX242" i="78"/>
  <c r="N265" i="78"/>
  <c r="O264" i="78"/>
  <c r="AX264" i="78"/>
  <c r="M264" i="78"/>
  <c r="O190" i="78"/>
  <c r="AX190" i="78"/>
  <c r="M190" i="78"/>
  <c r="N191" i="78"/>
  <c r="AX162" i="78"/>
  <c r="AX81" i="78"/>
  <c r="M81" i="78"/>
  <c r="N82" i="78"/>
  <c r="O81" i="78"/>
  <c r="AX159" i="78"/>
  <c r="M267" i="78"/>
  <c r="N268" i="78"/>
  <c r="AX267" i="78"/>
  <c r="O267" i="78"/>
  <c r="AX41" i="78"/>
  <c r="N65" i="78"/>
  <c r="AD64" i="78"/>
  <c r="AX64" i="78"/>
  <c r="N257" i="78"/>
  <c r="M256" i="78"/>
  <c r="AX256" i="78"/>
  <c r="O256" i="78"/>
  <c r="AX81" i="104"/>
  <c r="N82" i="104"/>
  <c r="AX84" i="78"/>
  <c r="N85" i="78"/>
  <c r="M84" i="78"/>
  <c r="O84" i="78"/>
  <c r="AX153" i="78"/>
  <c r="M266" i="78"/>
  <c r="N267" i="78"/>
  <c r="O266" i="78"/>
  <c r="AX266" i="78"/>
  <c r="M183" i="78"/>
  <c r="AX183" i="78"/>
  <c r="N184" i="78"/>
  <c r="O183" i="78"/>
  <c r="AX230" i="78"/>
  <c r="M202" i="78"/>
  <c r="O202" i="78"/>
  <c r="AX202" i="78"/>
  <c r="AX49" i="78"/>
  <c r="AX232" i="78"/>
  <c r="AX236" i="78"/>
  <c r="AX229" i="78"/>
  <c r="O87" i="78"/>
  <c r="AX87" i="78"/>
  <c r="M87" i="78"/>
  <c r="N88" i="78"/>
  <c r="AX155" i="78"/>
  <c r="AX57" i="78"/>
  <c r="AX39" i="78"/>
  <c r="N81" i="78"/>
  <c r="M80" i="78"/>
  <c r="O80" i="78"/>
  <c r="AX80" i="78"/>
  <c r="AX142" i="104"/>
  <c r="N143" i="104"/>
  <c r="O142" i="104"/>
  <c r="AX132" i="104"/>
  <c r="O181" i="78"/>
  <c r="N182" i="78"/>
  <c r="M181" i="78"/>
  <c r="AX181" i="78"/>
  <c r="O197" i="78"/>
  <c r="N198" i="78"/>
  <c r="M197" i="78"/>
  <c r="AX197" i="78"/>
  <c r="AX152" i="78"/>
  <c r="AX235" i="78"/>
  <c r="J197" i="78" l="1"/>
  <c r="J181" i="78"/>
  <c r="J142" i="104"/>
  <c r="J80" i="78"/>
  <c r="J87" i="78"/>
  <c r="J202" i="78"/>
  <c r="J183" i="78"/>
  <c r="J266" i="78"/>
  <c r="J84" i="78"/>
  <c r="J256" i="78"/>
  <c r="J267" i="78"/>
  <c r="J81" i="78"/>
  <c r="J190" i="78"/>
  <c r="J264" i="78"/>
  <c r="J135" i="104"/>
  <c r="J260" i="78"/>
  <c r="J272" i="78"/>
  <c r="J136" i="104"/>
  <c r="J83" i="78"/>
  <c r="J271" i="78"/>
  <c r="J261" i="78"/>
  <c r="J147" i="104"/>
  <c r="J182" i="78"/>
  <c r="J193" i="78"/>
  <c r="J184" i="78"/>
  <c r="J250" i="78"/>
  <c r="J77" i="78"/>
  <c r="J199" i="78"/>
  <c r="J268" i="78"/>
  <c r="J180" i="78"/>
  <c r="J258" i="78"/>
  <c r="J189" i="78"/>
  <c r="J200" i="78"/>
  <c r="J82" i="104"/>
  <c r="J192" i="78"/>
  <c r="J186" i="78"/>
  <c r="J191" i="78"/>
  <c r="J262" i="78"/>
  <c r="J249" i="78"/>
  <c r="J74" i="78"/>
  <c r="J178" i="78"/>
  <c r="J188" i="78"/>
  <c r="J251" i="78"/>
  <c r="J82" i="78"/>
  <c r="J139" i="104"/>
  <c r="J65" i="78"/>
  <c r="J78" i="78"/>
  <c r="J85" i="78"/>
  <c r="J255" i="78"/>
  <c r="J75" i="78"/>
  <c r="J252" i="78"/>
  <c r="J263" i="78"/>
  <c r="J66" i="78"/>
  <c r="J141" i="104"/>
  <c r="J71" i="78"/>
  <c r="J140" i="104"/>
  <c r="J195" i="78"/>
  <c r="J68" i="78"/>
  <c r="J253" i="78"/>
  <c r="J194" i="78"/>
  <c r="J185" i="78"/>
  <c r="J269" i="78"/>
  <c r="J73" i="78"/>
  <c r="D235" i="78"/>
  <c r="F235" i="78" s="1"/>
  <c r="C235" i="78"/>
  <c r="E235" i="78" s="1"/>
  <c r="D152" i="78"/>
  <c r="F152" i="78" s="1"/>
  <c r="C152" i="78"/>
  <c r="E152" i="78" s="1"/>
  <c r="V197" i="78"/>
  <c r="D197" i="78"/>
  <c r="F197" i="78" s="1"/>
  <c r="AD197" i="78"/>
  <c r="C197" i="78"/>
  <c r="E197" i="78" s="1"/>
  <c r="D220" i="78"/>
  <c r="F220" i="78" s="1"/>
  <c r="C220" i="78"/>
  <c r="E220" i="78" s="1"/>
  <c r="AD181" i="78"/>
  <c r="C181" i="78"/>
  <c r="E181" i="78" s="1"/>
  <c r="V181" i="78"/>
  <c r="D181" i="78"/>
  <c r="F181" i="78" s="1"/>
  <c r="Y522" i="53"/>
  <c r="Z523" i="53"/>
  <c r="AE522" i="53"/>
  <c r="Y446" i="53"/>
  <c r="AE446" i="53"/>
  <c r="Z447" i="53"/>
  <c r="AB447" i="53" s="1"/>
  <c r="Y435" i="53"/>
  <c r="Z436" i="53"/>
  <c r="AE435" i="53"/>
  <c r="AF435" i="53" s="1"/>
  <c r="AE225" i="69"/>
  <c r="Z226" i="69"/>
  <c r="AB226" i="69" s="1"/>
  <c r="Y225" i="69"/>
  <c r="AK225" i="69" s="1"/>
  <c r="AI225" i="69" s="1"/>
  <c r="Y290" i="53"/>
  <c r="Z291" i="53"/>
  <c r="AE290" i="53"/>
  <c r="AF290" i="53" s="1"/>
  <c r="Z514" i="53"/>
  <c r="AE513" i="53"/>
  <c r="Y513" i="53"/>
  <c r="Y262" i="75"/>
  <c r="Z263" i="75"/>
  <c r="AB263" i="75" s="1"/>
  <c r="AE262" i="75"/>
  <c r="AE197" i="75"/>
  <c r="Y197" i="75"/>
  <c r="Z198" i="75"/>
  <c r="AB198" i="75" s="1"/>
  <c r="AE179" i="75"/>
  <c r="Y179" i="75"/>
  <c r="Z180" i="75"/>
  <c r="AB180" i="75" s="1"/>
  <c r="Z316" i="69"/>
  <c r="AB316" i="69"/>
  <c r="AE315" i="69"/>
  <c r="Y315" i="69"/>
  <c r="AE555" i="53"/>
  <c r="Y555" i="53"/>
  <c r="Z556" i="53"/>
  <c r="AB556" i="53" s="1"/>
  <c r="Z77" i="69"/>
  <c r="Y76" i="69"/>
  <c r="AE76" i="69"/>
  <c r="AE447" i="53"/>
  <c r="Y447" i="53"/>
  <c r="Z448" i="53"/>
  <c r="AB448" i="53" s="1"/>
  <c r="Y299" i="69"/>
  <c r="AE299" i="69"/>
  <c r="Z300" i="69"/>
  <c r="AB300" i="69" s="1"/>
  <c r="AE188" i="53"/>
  <c r="Z189" i="53"/>
  <c r="Y188" i="53"/>
  <c r="AE548" i="53"/>
  <c r="Z549" i="53"/>
  <c r="AB549" i="53" s="1"/>
  <c r="Y548" i="53"/>
  <c r="AE315" i="53"/>
  <c r="Z316" i="53"/>
  <c r="AB316" i="53" s="1"/>
  <c r="Y315" i="53"/>
  <c r="AE152" i="53"/>
  <c r="Y152" i="53"/>
  <c r="AK152" i="53" s="1"/>
  <c r="AI152" i="53" s="1"/>
  <c r="Z153" i="53"/>
  <c r="AB153" i="53" s="1"/>
  <c r="P289" i="53"/>
  <c r="R289" i="53" s="1"/>
  <c r="S289" i="53" s="1"/>
  <c r="Y201" i="69"/>
  <c r="Z202" i="69"/>
  <c r="AB202" i="69" s="1"/>
  <c r="AE201" i="69"/>
  <c r="P143" i="53"/>
  <c r="R143" i="53" s="1"/>
  <c r="S143" i="53" s="1"/>
  <c r="AE523" i="53"/>
  <c r="Y523" i="53"/>
  <c r="Z524" i="53"/>
  <c r="AB524" i="53" s="1"/>
  <c r="AE246" i="69"/>
  <c r="Z247" i="69"/>
  <c r="AB247" i="69" s="1"/>
  <c r="Y246" i="69"/>
  <c r="Y62" i="53"/>
  <c r="AE62" i="53"/>
  <c r="Z63" i="53"/>
  <c r="Z561" i="53"/>
  <c r="AB561" i="53" s="1"/>
  <c r="Y560" i="53"/>
  <c r="AE560" i="53"/>
  <c r="AE396" i="53"/>
  <c r="Z397" i="53"/>
  <c r="Y396" i="53"/>
  <c r="Y170" i="69"/>
  <c r="AE170" i="69"/>
  <c r="Z171" i="69"/>
  <c r="Z154" i="53"/>
  <c r="AB154" i="53" s="1"/>
  <c r="Y153" i="53"/>
  <c r="AE153" i="53"/>
  <c r="AE418" i="53"/>
  <c r="Z419" i="53"/>
  <c r="AB419" i="53" s="1"/>
  <c r="Y418" i="53"/>
  <c r="AE556" i="53"/>
  <c r="Y556" i="53"/>
  <c r="Z557" i="53"/>
  <c r="AB557" i="53" s="1"/>
  <c r="Z359" i="53"/>
  <c r="AE358" i="53"/>
  <c r="AF358" i="53" s="1"/>
  <c r="Y358" i="53"/>
  <c r="Z169" i="75"/>
  <c r="Y168" i="75"/>
  <c r="AE168" i="75"/>
  <c r="Y130" i="98"/>
  <c r="Z131" i="98"/>
  <c r="AB131" i="98" s="1"/>
  <c r="AE130" i="98"/>
  <c r="AE40" i="69"/>
  <c r="AF40" i="69" s="1"/>
  <c r="Y40" i="69"/>
  <c r="Z41" i="69"/>
  <c r="AB41" i="69" s="1"/>
  <c r="Z315" i="69"/>
  <c r="AE314" i="69"/>
  <c r="Y314" i="69"/>
  <c r="Z182" i="75"/>
  <c r="AB182" i="75" s="1"/>
  <c r="AE181" i="75"/>
  <c r="Y181" i="75"/>
  <c r="Z142" i="69"/>
  <c r="Y141" i="69"/>
  <c r="AE141" i="69"/>
  <c r="AF141" i="69" s="1"/>
  <c r="AE240" i="53"/>
  <c r="Z241" i="53"/>
  <c r="AB241" i="53" s="1"/>
  <c r="Y240" i="53"/>
  <c r="Y64" i="53"/>
  <c r="Z65" i="53"/>
  <c r="AE64" i="53"/>
  <c r="Z385" i="53"/>
  <c r="AB385" i="53" s="1"/>
  <c r="Y384" i="53"/>
  <c r="AE384" i="53"/>
  <c r="AE305" i="69"/>
  <c r="Y305" i="69"/>
  <c r="Z306" i="69"/>
  <c r="AB306" i="69" s="1"/>
  <c r="AE174" i="69"/>
  <c r="Y174" i="69"/>
  <c r="Z175" i="69"/>
  <c r="AB175" i="69" s="1"/>
  <c r="Z256" i="69"/>
  <c r="Y255" i="69"/>
  <c r="AE255" i="69"/>
  <c r="K390" i="53"/>
  <c r="Z201" i="69"/>
  <c r="AB201" i="69" s="1"/>
  <c r="AE200" i="69"/>
  <c r="Y200" i="69"/>
  <c r="AE175" i="69"/>
  <c r="Z176" i="69"/>
  <c r="AB176" i="69" s="1"/>
  <c r="Y175" i="69"/>
  <c r="Z386" i="53"/>
  <c r="AB386" i="53" s="1"/>
  <c r="AE385" i="53"/>
  <c r="Y385" i="53"/>
  <c r="P291" i="53"/>
  <c r="R291" i="53" s="1"/>
  <c r="S291" i="53" s="1"/>
  <c r="AE213" i="53"/>
  <c r="AF213" i="53" s="1"/>
  <c r="AP213" i="53" s="1"/>
  <c r="Z214" i="53"/>
  <c r="AE30" i="104"/>
  <c r="Y37" i="69"/>
  <c r="Z38" i="69"/>
  <c r="AE37" i="69"/>
  <c r="AF37" i="69" s="1"/>
  <c r="K245" i="53"/>
  <c r="Y434" i="53"/>
  <c r="AE434" i="53"/>
  <c r="AF434" i="53" s="1"/>
  <c r="Z435" i="53"/>
  <c r="Z482" i="53"/>
  <c r="AB482" i="53" s="1"/>
  <c r="AE481" i="53"/>
  <c r="Y481" i="53"/>
  <c r="Y59" i="75"/>
  <c r="AE59" i="75"/>
  <c r="Z60" i="75"/>
  <c r="AE199" i="69"/>
  <c r="Z200" i="69"/>
  <c r="AB200" i="69" s="1"/>
  <c r="Y199" i="69"/>
  <c r="Z41" i="53"/>
  <c r="AE40" i="53"/>
  <c r="Y40" i="53"/>
  <c r="Z467" i="53"/>
  <c r="AB467" i="53" s="1"/>
  <c r="Y466" i="53"/>
  <c r="AE466" i="53"/>
  <c r="Y184" i="69"/>
  <c r="Z185" i="69"/>
  <c r="AB185" i="69" s="1"/>
  <c r="AE184" i="69"/>
  <c r="K323" i="53"/>
  <c r="K77" i="53"/>
  <c r="Z40" i="98"/>
  <c r="AB40" i="98" s="1"/>
  <c r="Y39" i="98"/>
  <c r="AE39" i="98"/>
  <c r="AE242" i="69"/>
  <c r="Z243" i="69"/>
  <c r="Y242" i="69"/>
  <c r="Z134" i="104"/>
  <c r="AB134" i="104" s="1"/>
  <c r="AE133" i="104"/>
  <c r="Y133" i="104"/>
  <c r="K379" i="53"/>
  <c r="Z409" i="53"/>
  <c r="AB409" i="53" s="1"/>
  <c r="AE408" i="53"/>
  <c r="Y408" i="53"/>
  <c r="K190" i="53"/>
  <c r="K326" i="53"/>
  <c r="K159" i="98"/>
  <c r="K76" i="53"/>
  <c r="Z62" i="53"/>
  <c r="AB62" i="53" s="1"/>
  <c r="AE61" i="53"/>
  <c r="Y61" i="53"/>
  <c r="Y261" i="69"/>
  <c r="AE261" i="69"/>
  <c r="Z262" i="69"/>
  <c r="AB262" i="69" s="1"/>
  <c r="Y286" i="69"/>
  <c r="AE286" i="69"/>
  <c r="AF286" i="69" s="1"/>
  <c r="K555" i="53"/>
  <c r="P507" i="53"/>
  <c r="R507" i="53" s="1"/>
  <c r="S507" i="53" s="1"/>
  <c r="Y121" i="98"/>
  <c r="AE121" i="98"/>
  <c r="Z122" i="98"/>
  <c r="AB122" i="98" s="1"/>
  <c r="AE54" i="69"/>
  <c r="Z55" i="69"/>
  <c r="AB55" i="69" s="1"/>
  <c r="Y54" i="69"/>
  <c r="K178" i="53"/>
  <c r="Z180" i="78"/>
  <c r="AB180" i="78" s="1"/>
  <c r="AE179" i="78"/>
  <c r="Z317" i="69"/>
  <c r="AB317" i="69" s="1"/>
  <c r="Y316" i="69"/>
  <c r="AE316" i="69"/>
  <c r="Z344" i="69"/>
  <c r="AE343" i="69"/>
  <c r="Y343" i="69"/>
  <c r="K445" i="53"/>
  <c r="AE72" i="53"/>
  <c r="Y72" i="53"/>
  <c r="Z73" i="53"/>
  <c r="Z99" i="98"/>
  <c r="AB99" i="98" s="1"/>
  <c r="AE98" i="98"/>
  <c r="Y98" i="98"/>
  <c r="Y144" i="69"/>
  <c r="Z145" i="69"/>
  <c r="AE144" i="69"/>
  <c r="AF144" i="69" s="1"/>
  <c r="K316" i="53"/>
  <c r="K155" i="53"/>
  <c r="K53" i="53"/>
  <c r="K267" i="75"/>
  <c r="Y509" i="53"/>
  <c r="AE509" i="53"/>
  <c r="AF509" i="53" s="1"/>
  <c r="Z510" i="53"/>
  <c r="K193" i="53"/>
  <c r="K266" i="75"/>
  <c r="K447" i="53"/>
  <c r="K89" i="53"/>
  <c r="P438" i="53"/>
  <c r="R438" i="53" s="1"/>
  <c r="Y274" i="53"/>
  <c r="AE274" i="53"/>
  <c r="Z275" i="53"/>
  <c r="AE534" i="53"/>
  <c r="Y534" i="53"/>
  <c r="Z535" i="53"/>
  <c r="K310" i="53"/>
  <c r="K154" i="53"/>
  <c r="K56" i="53"/>
  <c r="K30" i="98"/>
  <c r="Y236" i="69"/>
  <c r="Z237" i="69"/>
  <c r="AB237" i="69" s="1"/>
  <c r="AE236" i="69"/>
  <c r="K396" i="53"/>
  <c r="K229" i="53"/>
  <c r="AE199" i="75"/>
  <c r="Y199" i="75"/>
  <c r="Z200" i="75"/>
  <c r="AB200" i="75" s="1"/>
  <c r="K200" i="53"/>
  <c r="K137" i="104"/>
  <c r="K51" i="69"/>
  <c r="AE56" i="69"/>
  <c r="Y56" i="69"/>
  <c r="Z57" i="69"/>
  <c r="AB57" i="69" s="1"/>
  <c r="AE487" i="53"/>
  <c r="Y487" i="53"/>
  <c r="Z488" i="53"/>
  <c r="P37" i="69"/>
  <c r="R37" i="69" s="1"/>
  <c r="K167" i="53"/>
  <c r="K336" i="53"/>
  <c r="K145" i="104"/>
  <c r="Z124" i="98"/>
  <c r="AB124" i="98" s="1"/>
  <c r="AE123" i="98"/>
  <c r="Y123" i="98"/>
  <c r="Z158" i="69"/>
  <c r="AB158" i="69" s="1"/>
  <c r="Y157" i="69"/>
  <c r="AE157" i="69"/>
  <c r="Z157" i="98"/>
  <c r="AB157" i="98" s="1"/>
  <c r="AE156" i="98"/>
  <c r="Y156" i="98"/>
  <c r="Z508" i="53"/>
  <c r="Y507" i="53"/>
  <c r="AE507" i="53"/>
  <c r="AF507" i="53" s="1"/>
  <c r="Z37" i="98"/>
  <c r="AB37" i="98" s="1"/>
  <c r="AE36" i="98"/>
  <c r="Y36" i="98"/>
  <c r="Z255" i="69"/>
  <c r="AB255" i="69" s="1"/>
  <c r="AE254" i="69"/>
  <c r="Y254" i="69"/>
  <c r="K449" i="53"/>
  <c r="K299" i="69"/>
  <c r="AE491" i="53"/>
  <c r="Y491" i="53"/>
  <c r="K179" i="69"/>
  <c r="AY223" i="53"/>
  <c r="AY222" i="53" s="1"/>
  <c r="AY221" i="53" s="1"/>
  <c r="AY220" i="53" s="1"/>
  <c r="AY219" i="53" s="1"/>
  <c r="AY218" i="53" s="1"/>
  <c r="AY217" i="53" s="1"/>
  <c r="AY216" i="53" s="1"/>
  <c r="AY215" i="53" s="1"/>
  <c r="AY214" i="53" s="1"/>
  <c r="AY213" i="53" s="1"/>
  <c r="K224" i="53"/>
  <c r="K162" i="53"/>
  <c r="K524" i="53"/>
  <c r="AY439" i="53"/>
  <c r="AY438" i="53" s="1"/>
  <c r="AY437" i="53" s="1"/>
  <c r="AY436" i="53" s="1"/>
  <c r="AY435" i="53" s="1"/>
  <c r="AY434" i="53" s="1"/>
  <c r="AY433" i="53" s="1"/>
  <c r="AY432" i="53" s="1"/>
  <c r="AY431" i="53" s="1"/>
  <c r="AY430" i="53" s="1"/>
  <c r="AY429" i="53" s="1"/>
  <c r="K440" i="53"/>
  <c r="P221" i="53"/>
  <c r="R221" i="53" s="1"/>
  <c r="K179" i="75"/>
  <c r="K237" i="69"/>
  <c r="AE122" i="98"/>
  <c r="Y122" i="98"/>
  <c r="Z123" i="98"/>
  <c r="K176" i="69"/>
  <c r="K85" i="69"/>
  <c r="Z58" i="69"/>
  <c r="AB58" i="69" s="1"/>
  <c r="Y57" i="69"/>
  <c r="AE57" i="69"/>
  <c r="K257" i="53"/>
  <c r="K169" i="53"/>
  <c r="K126" i="98"/>
  <c r="K164" i="53"/>
  <c r="K131" i="98"/>
  <c r="K104" i="98"/>
  <c r="K269" i="75"/>
  <c r="K57" i="75"/>
  <c r="K269" i="69"/>
  <c r="K388" i="53"/>
  <c r="K246" i="75"/>
  <c r="K230" i="53"/>
  <c r="K235" i="69"/>
  <c r="K325" i="53"/>
  <c r="K196" i="69"/>
  <c r="K330" i="53"/>
  <c r="K159" i="69"/>
  <c r="P150" i="53"/>
  <c r="R150" i="53" s="1"/>
  <c r="K334" i="69"/>
  <c r="K381" i="53"/>
  <c r="K470" i="53"/>
  <c r="K242" i="75"/>
  <c r="K260" i="75"/>
  <c r="K195" i="69"/>
  <c r="AE478" i="53"/>
  <c r="Y478" i="53"/>
  <c r="Z479" i="53"/>
  <c r="K44" i="69"/>
  <c r="K402" i="53"/>
  <c r="K191" i="53"/>
  <c r="K297" i="69"/>
  <c r="K314" i="53"/>
  <c r="K138" i="104"/>
  <c r="K471" i="53"/>
  <c r="K383" i="53"/>
  <c r="K342" i="69"/>
  <c r="K30" i="104"/>
  <c r="W30" i="104" s="1"/>
  <c r="K70" i="53"/>
  <c r="K319" i="69"/>
  <c r="K186" i="69"/>
  <c r="AE298" i="53"/>
  <c r="Z299" i="53"/>
  <c r="AB299" i="53" s="1"/>
  <c r="Y298" i="53"/>
  <c r="Y503" i="53"/>
  <c r="AE503" i="53"/>
  <c r="AF503" i="53" s="1"/>
  <c r="K346" i="69"/>
  <c r="K95" i="98"/>
  <c r="K133" i="98"/>
  <c r="K240" i="75"/>
  <c r="K238" i="53"/>
  <c r="Z178" i="69"/>
  <c r="AB178" i="69" s="1"/>
  <c r="AE177" i="69"/>
  <c r="Y177" i="69"/>
  <c r="P358" i="53"/>
  <c r="K57" i="53"/>
  <c r="K189" i="75"/>
  <c r="K236" i="53"/>
  <c r="K261" i="53"/>
  <c r="K562" i="53"/>
  <c r="K90" i="78"/>
  <c r="K57" i="69"/>
  <c r="K68" i="75"/>
  <c r="C132" i="104"/>
  <c r="E132" i="104" s="1"/>
  <c r="D132" i="104"/>
  <c r="F132" i="104" s="1"/>
  <c r="V142" i="104"/>
  <c r="C142" i="104"/>
  <c r="E142" i="104" s="1"/>
  <c r="D142" i="104"/>
  <c r="F142" i="104" s="1"/>
  <c r="AD142" i="104"/>
  <c r="C80" i="78"/>
  <c r="E80" i="78" s="1"/>
  <c r="AD80" i="78"/>
  <c r="V80" i="78"/>
  <c r="D80" i="78"/>
  <c r="F80" i="78" s="1"/>
  <c r="C39" i="78"/>
  <c r="E39" i="78" s="1"/>
  <c r="D39" i="78"/>
  <c r="F39" i="78" s="1"/>
  <c r="C57" i="78"/>
  <c r="E57" i="78" s="1"/>
  <c r="D57" i="78"/>
  <c r="F57" i="78" s="1"/>
  <c r="D155" i="78"/>
  <c r="F155" i="78" s="1"/>
  <c r="C155" i="78"/>
  <c r="E155" i="78" s="1"/>
  <c r="V87" i="78"/>
  <c r="C87" i="78"/>
  <c r="E87" i="78" s="1"/>
  <c r="D87" i="78"/>
  <c r="F87" i="78" s="1"/>
  <c r="AD87" i="78"/>
  <c r="D229" i="78"/>
  <c r="F229" i="78" s="1"/>
  <c r="C229" i="78"/>
  <c r="E229" i="78" s="1"/>
  <c r="D236" i="78"/>
  <c r="F236" i="78" s="1"/>
  <c r="C236" i="78"/>
  <c r="E236" i="78" s="1"/>
  <c r="C142" i="78"/>
  <c r="E142" i="78" s="1"/>
  <c r="D142" i="78"/>
  <c r="F142" i="78" s="1"/>
  <c r="D232" i="78"/>
  <c r="F232" i="78" s="1"/>
  <c r="C232" i="78"/>
  <c r="E232" i="78" s="1"/>
  <c r="C49" i="78"/>
  <c r="E49" i="78" s="1"/>
  <c r="D49" i="78"/>
  <c r="F49" i="78" s="1"/>
  <c r="C202" i="78"/>
  <c r="E202" i="78" s="1"/>
  <c r="D202" i="78"/>
  <c r="F202" i="78" s="1"/>
  <c r="AD202" i="78"/>
  <c r="V202" i="78"/>
  <c r="D148" i="78"/>
  <c r="F148" i="78" s="1"/>
  <c r="C148" i="78"/>
  <c r="E148" i="78" s="1"/>
  <c r="D230" i="78"/>
  <c r="F230" i="78" s="1"/>
  <c r="C230" i="78"/>
  <c r="E230" i="78" s="1"/>
  <c r="AD183" i="78"/>
  <c r="D183" i="78"/>
  <c r="F183" i="78" s="1"/>
  <c r="V183" i="78"/>
  <c r="C183" i="78"/>
  <c r="E183" i="78" s="1"/>
  <c r="C217" i="78"/>
  <c r="E217" i="78" s="1"/>
  <c r="D217" i="78"/>
  <c r="F217" i="78" s="1"/>
  <c r="V266" i="78"/>
  <c r="AD266" i="78"/>
  <c r="C266" i="78"/>
  <c r="E266" i="78" s="1"/>
  <c r="D266" i="78"/>
  <c r="F266" i="78" s="1"/>
  <c r="D153" i="78"/>
  <c r="F153" i="78" s="1"/>
  <c r="C153" i="78"/>
  <c r="E153" i="78" s="1"/>
  <c r="AD84" i="78"/>
  <c r="V84" i="78"/>
  <c r="C84" i="78"/>
  <c r="E84" i="78" s="1"/>
  <c r="D84" i="78"/>
  <c r="F84" i="78" s="1"/>
  <c r="AE488" i="53"/>
  <c r="Y488" i="53"/>
  <c r="Z489" i="53"/>
  <c r="Z485" i="53"/>
  <c r="AB485" i="53" s="1"/>
  <c r="AE484" i="53"/>
  <c r="Y484" i="53"/>
  <c r="Y390" i="53"/>
  <c r="Z391" i="53"/>
  <c r="AB391" i="53" s="1"/>
  <c r="AE390" i="53"/>
  <c r="Z312" i="53"/>
  <c r="AB312" i="53" s="1"/>
  <c r="AE311" i="53"/>
  <c r="Y311" i="53"/>
  <c r="Y517" i="53"/>
  <c r="Z518" i="53"/>
  <c r="AE517" i="53"/>
  <c r="AE301" i="69"/>
  <c r="Z302" i="69"/>
  <c r="AB302" i="69" s="1"/>
  <c r="Y301" i="69"/>
  <c r="Y370" i="53"/>
  <c r="Z371" i="53"/>
  <c r="AB371" i="53" s="1"/>
  <c r="AE370" i="53"/>
  <c r="Y120" i="98"/>
  <c r="AE120" i="98"/>
  <c r="Z121" i="98"/>
  <c r="AB121" i="98" s="1"/>
  <c r="Y234" i="53"/>
  <c r="Z235" i="53"/>
  <c r="AB235" i="53" s="1"/>
  <c r="AE234" i="53"/>
  <c r="Z164" i="53"/>
  <c r="AB164" i="53" s="1"/>
  <c r="Y163" i="53"/>
  <c r="AE163" i="53"/>
  <c r="Z399" i="53"/>
  <c r="AB399" i="53" s="1"/>
  <c r="AE398" i="53"/>
  <c r="Y398" i="53"/>
  <c r="AE431" i="53"/>
  <c r="AF431" i="53" s="1"/>
  <c r="Y431" i="53"/>
  <c r="AE171" i="53"/>
  <c r="Y171" i="53"/>
  <c r="Z172" i="53"/>
  <c r="AB172" i="53" s="1"/>
  <c r="Y393" i="53"/>
  <c r="AE393" i="53"/>
  <c r="Z394" i="53"/>
  <c r="AB394" i="53" s="1"/>
  <c r="AE79" i="69"/>
  <c r="Y79" i="69"/>
  <c r="Z80" i="69"/>
  <c r="AB80" i="69" s="1"/>
  <c r="Z261" i="53"/>
  <c r="AB261" i="53" s="1"/>
  <c r="AE260" i="53"/>
  <c r="Y260" i="53"/>
  <c r="AE155" i="69"/>
  <c r="Z156" i="69"/>
  <c r="AB156" i="69" s="1"/>
  <c r="Y155" i="69"/>
  <c r="Y223" i="53"/>
  <c r="Z224" i="53"/>
  <c r="AB224" i="53" s="1"/>
  <c r="AE223" i="53"/>
  <c r="AF223" i="53" s="1"/>
  <c r="Y407" i="53"/>
  <c r="AE407" i="53"/>
  <c r="Z408" i="53"/>
  <c r="AB408" i="53" s="1"/>
  <c r="Z368" i="53"/>
  <c r="AB368" i="53" s="1"/>
  <c r="Y367" i="53"/>
  <c r="AE367" i="53"/>
  <c r="AF367" i="53" s="1"/>
  <c r="AE308" i="69"/>
  <c r="Z309" i="69"/>
  <c r="AB309" i="69" s="1"/>
  <c r="Y308" i="69"/>
  <c r="Z196" i="53"/>
  <c r="AE195" i="53"/>
  <c r="Y195" i="53"/>
  <c r="Z321" i="53"/>
  <c r="AB321" i="53" s="1"/>
  <c r="Y320" i="53"/>
  <c r="AE320" i="53"/>
  <c r="AE305" i="53"/>
  <c r="Z306" i="53"/>
  <c r="Y305" i="53"/>
  <c r="AE433" i="53"/>
  <c r="AF433" i="53" s="1"/>
  <c r="Z434" i="53"/>
  <c r="Y433" i="53"/>
  <c r="AE165" i="69"/>
  <c r="Y165" i="69"/>
  <c r="Z166" i="69"/>
  <c r="AB166" i="69" s="1"/>
  <c r="AE34" i="69"/>
  <c r="AF34" i="69" s="1"/>
  <c r="Y34" i="69"/>
  <c r="Z35" i="69"/>
  <c r="Z82" i="53"/>
  <c r="AB82" i="53" s="1"/>
  <c r="AE81" i="53"/>
  <c r="Y81" i="53"/>
  <c r="AE31" i="98"/>
  <c r="Z32" i="98"/>
  <c r="AB32" i="98" s="1"/>
  <c r="Y31" i="98"/>
  <c r="Z171" i="75"/>
  <c r="AB171" i="75" s="1"/>
  <c r="Y170" i="75"/>
  <c r="AE170" i="75"/>
  <c r="Z472" i="53"/>
  <c r="Y471" i="53"/>
  <c r="AE471" i="53"/>
  <c r="AE287" i="69"/>
  <c r="AF287" i="69" s="1"/>
  <c r="AP287" i="69" s="1"/>
  <c r="Z288" i="69"/>
  <c r="Y252" i="75"/>
  <c r="Z253" i="75"/>
  <c r="AB253" i="75"/>
  <c r="AE252" i="75"/>
  <c r="Z258" i="69"/>
  <c r="AB258" i="69" s="1"/>
  <c r="Y257" i="69"/>
  <c r="AE257" i="69"/>
  <c r="Y441" i="53"/>
  <c r="Z442" i="53"/>
  <c r="AB442" i="53" s="1"/>
  <c r="AE441" i="53"/>
  <c r="AE309" i="69"/>
  <c r="Z310" i="69"/>
  <c r="AB310" i="69" s="1"/>
  <c r="Y309" i="69"/>
  <c r="Z398" i="53"/>
  <c r="AB398" i="53" s="1"/>
  <c r="Y397" i="53"/>
  <c r="AE397" i="53"/>
  <c r="Z47" i="69"/>
  <c r="AB47" i="69" s="1"/>
  <c r="Y46" i="69"/>
  <c r="AE46" i="69"/>
  <c r="Y333" i="69"/>
  <c r="AE333" i="69"/>
  <c r="Z334" i="69"/>
  <c r="Z40" i="69"/>
  <c r="Y39" i="69"/>
  <c r="AE39" i="69"/>
  <c r="AF39" i="69" s="1"/>
  <c r="P430" i="53"/>
  <c r="R430" i="53" s="1"/>
  <c r="S430" i="53" s="1"/>
  <c r="Z264" i="69"/>
  <c r="AB264" i="69" s="1"/>
  <c r="Y263" i="69"/>
  <c r="AE263" i="69"/>
  <c r="Z51" i="69"/>
  <c r="AB51" i="69" s="1"/>
  <c r="AE50" i="69"/>
  <c r="Y50" i="69"/>
  <c r="Z443" i="53"/>
  <c r="AB443" i="53" s="1"/>
  <c r="Y442" i="53"/>
  <c r="AE442" i="53"/>
  <c r="Z223" i="53"/>
  <c r="AE222" i="53"/>
  <c r="Y222" i="53"/>
  <c r="AE84" i="69"/>
  <c r="Z85" i="69"/>
  <c r="AB85" i="69" s="1"/>
  <c r="Y84" i="69"/>
  <c r="Z274" i="75"/>
  <c r="AB274" i="75" s="1"/>
  <c r="Y273" i="75"/>
  <c r="AE273" i="75"/>
  <c r="AE184" i="75"/>
  <c r="Z185" i="75"/>
  <c r="AB185" i="75" s="1"/>
  <c r="Y184" i="75"/>
  <c r="AE54" i="75"/>
  <c r="Z55" i="75"/>
  <c r="AB55" i="75" s="1"/>
  <c r="Y54" i="75"/>
  <c r="AE455" i="53"/>
  <c r="Y455" i="53"/>
  <c r="Z456" i="53"/>
  <c r="Y273" i="69"/>
  <c r="AE273" i="69"/>
  <c r="Z274" i="69"/>
  <c r="AE150" i="98"/>
  <c r="Z151" i="98"/>
  <c r="AB151" i="98" s="1"/>
  <c r="Y150" i="98"/>
  <c r="AE196" i="69"/>
  <c r="Y196" i="69"/>
  <c r="Z197" i="69"/>
  <c r="AB197" i="69" s="1"/>
  <c r="AE537" i="53"/>
  <c r="Z538" i="53"/>
  <c r="AB538" i="53" s="1"/>
  <c r="Y537" i="53"/>
  <c r="AE214" i="53"/>
  <c r="AF214" i="53" s="1"/>
  <c r="Z215" i="53"/>
  <c r="Y214" i="53"/>
  <c r="Z66" i="53"/>
  <c r="AB66" i="53" s="1"/>
  <c r="Y65" i="53"/>
  <c r="AE65" i="53"/>
  <c r="Z197" i="53"/>
  <c r="Y196" i="53"/>
  <c r="AE196" i="53"/>
  <c r="AE199" i="53"/>
  <c r="Y199" i="53"/>
  <c r="Z200" i="53"/>
  <c r="Z374" i="53"/>
  <c r="AE373" i="53"/>
  <c r="Y373" i="53"/>
  <c r="AE97" i="98"/>
  <c r="Z98" i="98"/>
  <c r="AB98" i="98" s="1"/>
  <c r="Y97" i="98"/>
  <c r="AE46" i="53"/>
  <c r="Y46" i="53"/>
  <c r="Z47" i="53"/>
  <c r="AE328" i="53"/>
  <c r="Z329" i="53"/>
  <c r="AB329" i="53" s="1"/>
  <c r="Y328" i="53"/>
  <c r="Z58" i="75"/>
  <c r="AB58" i="75" s="1"/>
  <c r="AE57" i="75"/>
  <c r="Y57" i="75"/>
  <c r="AE364" i="53"/>
  <c r="AF364" i="53" s="1"/>
  <c r="Z365" i="53"/>
  <c r="Y364" i="53"/>
  <c r="AE34" i="98"/>
  <c r="Y34" i="98"/>
  <c r="Z35" i="98"/>
  <c r="AB35" i="98" s="1"/>
  <c r="K69" i="75"/>
  <c r="P290" i="53"/>
  <c r="R290" i="53" s="1"/>
  <c r="S290" i="53" s="1"/>
  <c r="Z528" i="53"/>
  <c r="Y527" i="53"/>
  <c r="AE527" i="53"/>
  <c r="Z76" i="53"/>
  <c r="AB76" i="53" s="1"/>
  <c r="AE75" i="53"/>
  <c r="Y75" i="53"/>
  <c r="Z464" i="53"/>
  <c r="AB464" i="53" s="1"/>
  <c r="AE463" i="53"/>
  <c r="Y463" i="53"/>
  <c r="P214" i="53"/>
  <c r="R214" i="53" s="1"/>
  <c r="S214" i="53" s="1"/>
  <c r="Z341" i="69"/>
  <c r="AB341" i="69" s="1"/>
  <c r="AE340" i="69"/>
  <c r="Y340" i="69"/>
  <c r="Y226" i="53"/>
  <c r="Z227" i="53"/>
  <c r="AB227" i="53" s="1"/>
  <c r="AE226" i="53"/>
  <c r="K237" i="53"/>
  <c r="Y192" i="69"/>
  <c r="Z193" i="69"/>
  <c r="AB193" i="69" s="1"/>
  <c r="AE192" i="69"/>
  <c r="AE323" i="69"/>
  <c r="Z324" i="69"/>
  <c r="AB324" i="69" s="1"/>
  <c r="Y323" i="69"/>
  <c r="K67" i="75"/>
  <c r="Y172" i="53"/>
  <c r="AE172" i="53"/>
  <c r="Z173" i="53"/>
  <c r="AB173" i="53" s="1"/>
  <c r="Z241" i="75"/>
  <c r="AB241" i="75" s="1"/>
  <c r="AE240" i="75"/>
  <c r="Y240" i="75"/>
  <c r="Y94" i="98"/>
  <c r="AE94" i="98"/>
  <c r="Z95" i="98"/>
  <c r="AB95" i="98" s="1"/>
  <c r="Z175" i="53"/>
  <c r="AB175" i="53" s="1"/>
  <c r="AE174" i="53"/>
  <c r="Y174" i="53"/>
  <c r="AE318" i="69"/>
  <c r="Z319" i="69"/>
  <c r="AB319" i="69" s="1"/>
  <c r="Y318" i="69"/>
  <c r="Y242" i="53"/>
  <c r="Z243" i="53"/>
  <c r="AE242" i="53"/>
  <c r="Z37" i="69"/>
  <c r="Y36" i="69"/>
  <c r="AE36" i="69"/>
  <c r="AF36" i="69" s="1"/>
  <c r="Z89" i="53"/>
  <c r="AB89" i="53" s="1"/>
  <c r="Y88" i="53"/>
  <c r="AE88" i="53"/>
  <c r="Y309" i="53"/>
  <c r="Z310" i="53"/>
  <c r="AB310" i="53" s="1"/>
  <c r="AE309" i="53"/>
  <c r="Y43" i="69"/>
  <c r="Z44" i="69"/>
  <c r="AB44" i="69" s="1"/>
  <c r="AE43" i="69"/>
  <c r="AE86" i="69"/>
  <c r="Z87" i="69"/>
  <c r="AB87" i="69" s="1"/>
  <c r="Y86" i="69"/>
  <c r="K248" i="53"/>
  <c r="Z153" i="69"/>
  <c r="AB153" i="69" s="1"/>
  <c r="Y152" i="69"/>
  <c r="AE152" i="69"/>
  <c r="AF152" i="69" s="1"/>
  <c r="Y158" i="69"/>
  <c r="AE158" i="69"/>
  <c r="Z159" i="69"/>
  <c r="AB159" i="69" s="1"/>
  <c r="Y29" i="98"/>
  <c r="AE29" i="98"/>
  <c r="Z30" i="98"/>
  <c r="AB30" i="98" s="1"/>
  <c r="AE270" i="69"/>
  <c r="Y270" i="69"/>
  <c r="Z271" i="69"/>
  <c r="AB271" i="69" s="1"/>
  <c r="Z150" i="98"/>
  <c r="AB150" i="98" s="1"/>
  <c r="Y149" i="98"/>
  <c r="AE149" i="98"/>
  <c r="K409" i="53"/>
  <c r="K160" i="69"/>
  <c r="AE36" i="53"/>
  <c r="AF36" i="53" s="1"/>
  <c r="Z37" i="53"/>
  <c r="Y36" i="53"/>
  <c r="K342" i="53"/>
  <c r="K551" i="53"/>
  <c r="Y154" i="69"/>
  <c r="AE154" i="69"/>
  <c r="Z155" i="69"/>
  <c r="AB155" i="69" s="1"/>
  <c r="AC155" i="69" s="1"/>
  <c r="Z179" i="69"/>
  <c r="AB179" i="69" s="1"/>
  <c r="Y178" i="69"/>
  <c r="AE178" i="69"/>
  <c r="Z201" i="53"/>
  <c r="AB201" i="53" s="1"/>
  <c r="AE200" i="53"/>
  <c r="Y200" i="53"/>
  <c r="Y82" i="69"/>
  <c r="Z83" i="69"/>
  <c r="AB83" i="69" s="1"/>
  <c r="AE82" i="69"/>
  <c r="K75" i="53"/>
  <c r="AE69" i="53"/>
  <c r="Z70" i="53"/>
  <c r="AB70" i="53" s="1"/>
  <c r="Y69" i="53"/>
  <c r="AE377" i="53"/>
  <c r="Z378" i="53"/>
  <c r="Y377" i="53"/>
  <c r="K526" i="53"/>
  <c r="Z77" i="75"/>
  <c r="AB77" i="75" s="1"/>
  <c r="Y76" i="75"/>
  <c r="AE76" i="75"/>
  <c r="P30" i="53"/>
  <c r="R30" i="53" s="1"/>
  <c r="S30" i="53" s="1"/>
  <c r="AE187" i="69"/>
  <c r="Y187" i="69"/>
  <c r="Z188" i="69"/>
  <c r="AB188" i="69" s="1"/>
  <c r="AE267" i="75"/>
  <c r="Z268" i="75"/>
  <c r="AB268" i="75" s="1"/>
  <c r="Y267" i="75"/>
  <c r="K48" i="53"/>
  <c r="AE380" i="53"/>
  <c r="Y380" i="53"/>
  <c r="Z381" i="53"/>
  <c r="K258" i="69"/>
  <c r="K58" i="75"/>
  <c r="K544" i="53"/>
  <c r="K481" i="53"/>
  <c r="K338" i="69"/>
  <c r="Y86" i="53"/>
  <c r="Z87" i="53"/>
  <c r="AE86" i="53"/>
  <c r="AE86" i="78"/>
  <c r="Z87" i="78"/>
  <c r="AB87" i="78" s="1"/>
  <c r="K169" i="75"/>
  <c r="K54" i="75"/>
  <c r="K408" i="53"/>
  <c r="Y131" i="98"/>
  <c r="Z132" i="98"/>
  <c r="AB132" i="98" s="1"/>
  <c r="AE131" i="98"/>
  <c r="Y444" i="53"/>
  <c r="AE444" i="53"/>
  <c r="Z445" i="53"/>
  <c r="AB445" i="53" s="1"/>
  <c r="AC445" i="53" s="1"/>
  <c r="AE392" i="53"/>
  <c r="Y392" i="53"/>
  <c r="Z393" i="53"/>
  <c r="AB393" i="53" s="1"/>
  <c r="K197" i="53"/>
  <c r="P287" i="53"/>
  <c r="R287" i="53" s="1"/>
  <c r="S287" i="53" s="1"/>
  <c r="K60" i="75"/>
  <c r="K90" i="69"/>
  <c r="P35" i="53"/>
  <c r="R35" i="53" s="1"/>
  <c r="AE70" i="78"/>
  <c r="Z71" i="78"/>
  <c r="AB71" i="78" s="1"/>
  <c r="Y70" i="78"/>
  <c r="K322" i="69"/>
  <c r="K477" i="53"/>
  <c r="K49" i="53"/>
  <c r="K148" i="98"/>
  <c r="P144" i="69"/>
  <c r="R144" i="69" s="1"/>
  <c r="S144" i="69" s="1"/>
  <c r="Y296" i="69"/>
  <c r="Z297" i="69"/>
  <c r="AB297" i="69" s="1"/>
  <c r="AE296" i="69"/>
  <c r="AF296" i="69" s="1"/>
  <c r="K90" i="53"/>
  <c r="P436" i="53"/>
  <c r="R436" i="53" s="1"/>
  <c r="K412" i="53"/>
  <c r="AE65" i="75"/>
  <c r="Y65" i="75"/>
  <c r="Z66" i="75"/>
  <c r="AB66" i="75" s="1"/>
  <c r="AE127" i="98"/>
  <c r="Z128" i="98"/>
  <c r="AB128" i="98" s="1"/>
  <c r="Y127" i="98"/>
  <c r="AE215" i="69"/>
  <c r="AF215" i="69" s="1"/>
  <c r="AP215" i="69" s="1"/>
  <c r="Z216" i="69"/>
  <c r="K202" i="75"/>
  <c r="K198" i="75"/>
  <c r="K271" i="69"/>
  <c r="K50" i="69"/>
  <c r="P34" i="53"/>
  <c r="R34" i="53" s="1"/>
  <c r="S34" i="53" s="1"/>
  <c r="K100" i="98"/>
  <c r="AE177" i="75"/>
  <c r="Y177" i="75"/>
  <c r="Z178" i="75"/>
  <c r="AB178" i="75" s="1"/>
  <c r="K56" i="75"/>
  <c r="AE74" i="69"/>
  <c r="Z75" i="69"/>
  <c r="AB75" i="69" s="1"/>
  <c r="Y74" i="69"/>
  <c r="K460" i="53"/>
  <c r="K228" i="53"/>
  <c r="K63" i="69"/>
  <c r="K553" i="53"/>
  <c r="K525" i="53"/>
  <c r="K189" i="69"/>
  <c r="K410" i="53"/>
  <c r="AE300" i="53"/>
  <c r="Z301" i="53"/>
  <c r="Y300" i="53"/>
  <c r="K395" i="53"/>
  <c r="P35" i="69"/>
  <c r="R35" i="69" s="1"/>
  <c r="K168" i="53"/>
  <c r="K54" i="53"/>
  <c r="K69" i="78"/>
  <c r="K259" i="75"/>
  <c r="K83" i="69"/>
  <c r="K540" i="53"/>
  <c r="K394" i="53"/>
  <c r="K61" i="53"/>
  <c r="P148" i="53"/>
  <c r="R148" i="53" s="1"/>
  <c r="K273" i="69"/>
  <c r="K375" i="53"/>
  <c r="K76" i="78"/>
  <c r="AE248" i="78"/>
  <c r="Y248" i="78"/>
  <c r="AK248" i="78" s="1"/>
  <c r="AI248" i="78" s="1"/>
  <c r="Z249" i="78"/>
  <c r="AB249" i="78" s="1"/>
  <c r="K86" i="53"/>
  <c r="K329" i="53"/>
  <c r="K179" i="53"/>
  <c r="K42" i="69"/>
  <c r="P502" i="53"/>
  <c r="R502" i="53" s="1"/>
  <c r="S502" i="53" s="1"/>
  <c r="K75" i="75"/>
  <c r="K88" i="78"/>
  <c r="K545" i="53"/>
  <c r="K31" i="98"/>
  <c r="K182" i="75"/>
  <c r="K374" i="53"/>
  <c r="K372" i="53"/>
  <c r="K200" i="69"/>
  <c r="K249" i="69"/>
  <c r="K300" i="53"/>
  <c r="K335" i="53"/>
  <c r="AE96" i="98"/>
  <c r="Z97" i="98"/>
  <c r="AB97" i="98" s="1"/>
  <c r="Y96" i="98"/>
  <c r="K173" i="69"/>
  <c r="K73" i="69"/>
  <c r="K146" i="104"/>
  <c r="K343" i="69"/>
  <c r="K76" i="69"/>
  <c r="K183" i="75"/>
  <c r="K405" i="53"/>
  <c r="K234" i="69"/>
  <c r="Z68" i="78"/>
  <c r="AB68" i="78" s="1"/>
  <c r="AE67" i="78"/>
  <c r="K253" i="75"/>
  <c r="K453" i="53"/>
  <c r="P505" i="53"/>
  <c r="R505" i="53" s="1"/>
  <c r="S505" i="53" s="1"/>
  <c r="K68" i="69"/>
  <c r="K196" i="78"/>
  <c r="K314" i="69"/>
  <c r="K203" i="53"/>
  <c r="P34" i="69"/>
  <c r="R34" i="69" s="1"/>
  <c r="S34" i="69" s="1"/>
  <c r="P145" i="69"/>
  <c r="R145" i="69" s="1"/>
  <c r="S145" i="69" s="1"/>
  <c r="K330" i="69"/>
  <c r="K263" i="75"/>
  <c r="AY151" i="75"/>
  <c r="AY150" i="75" s="1"/>
  <c r="AY149" i="75" s="1"/>
  <c r="AY148" i="75" s="1"/>
  <c r="AY147" i="75" s="1"/>
  <c r="AY146" i="75" s="1"/>
  <c r="AY145" i="75" s="1"/>
  <c r="AY144" i="75" s="1"/>
  <c r="AY143" i="75" s="1"/>
  <c r="AY142" i="75" s="1"/>
  <c r="AY141" i="75" s="1"/>
  <c r="K174" i="75"/>
  <c r="K315" i="53"/>
  <c r="K156" i="98"/>
  <c r="P38" i="69"/>
  <c r="R38" i="69" s="1"/>
  <c r="K155" i="98"/>
  <c r="K527" i="53"/>
  <c r="K65" i="69"/>
  <c r="K306" i="53"/>
  <c r="K487" i="53"/>
  <c r="K268" i="69"/>
  <c r="K96" i="98"/>
  <c r="K147" i="98"/>
  <c r="D81" i="104"/>
  <c r="F81" i="104" s="1"/>
  <c r="C81" i="104"/>
  <c r="E81" i="104" s="1"/>
  <c r="AD81" i="104"/>
  <c r="C256" i="78"/>
  <c r="E256" i="78" s="1"/>
  <c r="V256" i="78"/>
  <c r="AD256" i="78"/>
  <c r="D256" i="78"/>
  <c r="F256" i="78" s="1"/>
  <c r="D64" i="78"/>
  <c r="F64" i="78" s="1"/>
  <c r="C64" i="78"/>
  <c r="E64" i="78" s="1"/>
  <c r="AE45" i="69"/>
  <c r="Y45" i="69"/>
  <c r="Z46" i="69"/>
  <c r="AE269" i="75"/>
  <c r="Y269" i="75"/>
  <c r="Z270" i="75"/>
  <c r="C41" i="78"/>
  <c r="E41" i="78" s="1"/>
  <c r="D41" i="78"/>
  <c r="F41" i="78" s="1"/>
  <c r="D144" i="78"/>
  <c r="F144" i="78" s="1"/>
  <c r="C144" i="78"/>
  <c r="E144" i="78" s="1"/>
  <c r="AD267" i="78"/>
  <c r="V267" i="78"/>
  <c r="C267" i="78"/>
  <c r="E267" i="78" s="1"/>
  <c r="D267" i="78"/>
  <c r="F267" i="78" s="1"/>
  <c r="Z262" i="75"/>
  <c r="AB262" i="75" s="1"/>
  <c r="AE261" i="75"/>
  <c r="Y261" i="75"/>
  <c r="Z33" i="53"/>
  <c r="AE32" i="53"/>
  <c r="AF32" i="53" s="1"/>
  <c r="Y32" i="53"/>
  <c r="Y63" i="75"/>
  <c r="Z64" i="75"/>
  <c r="AB64" i="75" s="1"/>
  <c r="AE63" i="75"/>
  <c r="Y375" i="53"/>
  <c r="AE375" i="53"/>
  <c r="Z376" i="53"/>
  <c r="AB376" i="53" s="1"/>
  <c r="Y163" i="69"/>
  <c r="AE163" i="69"/>
  <c r="Z164" i="69"/>
  <c r="Z533" i="53"/>
  <c r="AB533" i="53" s="1"/>
  <c r="AE532" i="53"/>
  <c r="Y532" i="53"/>
  <c r="Y67" i="75"/>
  <c r="Z68" i="75"/>
  <c r="AB68" i="75" s="1"/>
  <c r="AE67" i="75"/>
  <c r="AE508" i="53"/>
  <c r="AF508" i="53" s="1"/>
  <c r="Y508" i="53"/>
  <c r="Z509" i="53"/>
  <c r="AE544" i="53"/>
  <c r="Z545" i="53"/>
  <c r="AB545" i="53" s="1"/>
  <c r="Y544" i="53"/>
  <c r="K47" i="53"/>
  <c r="Z85" i="53"/>
  <c r="AB85" i="53" s="1"/>
  <c r="Y84" i="53"/>
  <c r="AE84" i="53"/>
  <c r="AE395" i="53"/>
  <c r="Y395" i="53"/>
  <c r="Z396" i="53"/>
  <c r="AB396" i="53" s="1"/>
  <c r="AE102" i="98"/>
  <c r="Z103" i="98"/>
  <c r="AB103" i="98" s="1"/>
  <c r="Y102" i="98"/>
  <c r="Y346" i="69"/>
  <c r="AE346" i="69"/>
  <c r="AE490" i="53"/>
  <c r="Z491" i="53"/>
  <c r="AB491" i="53"/>
  <c r="Y490" i="53"/>
  <c r="AE145" i="53"/>
  <c r="AF145" i="53" s="1"/>
  <c r="Z146" i="53"/>
  <c r="Y145" i="53"/>
  <c r="K175" i="53"/>
  <c r="AE180" i="75"/>
  <c r="Z181" i="75"/>
  <c r="AB181" i="75" s="1"/>
  <c r="Y180" i="75"/>
  <c r="AE264" i="69"/>
  <c r="Z265" i="69"/>
  <c r="Y264" i="69"/>
  <c r="K58" i="69"/>
  <c r="K63" i="53"/>
  <c r="Z155" i="53"/>
  <c r="AB155" i="53" s="1"/>
  <c r="Y154" i="53"/>
  <c r="AE154" i="53"/>
  <c r="K196" i="53"/>
  <c r="K86" i="75"/>
  <c r="K198" i="69"/>
  <c r="K543" i="53"/>
  <c r="K181" i="75"/>
  <c r="K455" i="53"/>
  <c r="K309" i="69"/>
  <c r="K231" i="69"/>
  <c r="K187" i="75"/>
  <c r="K324" i="69"/>
  <c r="K190" i="75"/>
  <c r="K258" i="53"/>
  <c r="K536" i="53"/>
  <c r="K331" i="53"/>
  <c r="K194" i="75"/>
  <c r="K177" i="75"/>
  <c r="K255" i="69"/>
  <c r="K339" i="53"/>
  <c r="K191" i="75"/>
  <c r="K197" i="69"/>
  <c r="Z271" i="78"/>
  <c r="AB271" i="78" s="1"/>
  <c r="AE270" i="78"/>
  <c r="K185" i="75"/>
  <c r="K466" i="53"/>
  <c r="K78" i="75"/>
  <c r="K33" i="98"/>
  <c r="C159" i="78"/>
  <c r="E159" i="78" s="1"/>
  <c r="D159" i="78"/>
  <c r="F159" i="78" s="1"/>
  <c r="C81" i="78"/>
  <c r="E81" i="78" s="1"/>
  <c r="V81" i="78"/>
  <c r="AD81" i="78"/>
  <c r="D81" i="78"/>
  <c r="F81" i="78" s="1"/>
  <c r="C162" i="78"/>
  <c r="E162" i="78" s="1"/>
  <c r="D162" i="78"/>
  <c r="F162" i="78" s="1"/>
  <c r="Z295" i="53"/>
  <c r="AE294" i="53"/>
  <c r="AF294" i="53" s="1"/>
  <c r="Y294" i="53"/>
  <c r="Z511" i="53"/>
  <c r="AE510" i="53"/>
  <c r="AF510" i="53" s="1"/>
  <c r="Y510" i="53"/>
  <c r="AE151" i="53"/>
  <c r="AF151" i="53" s="1"/>
  <c r="Z152" i="53"/>
  <c r="AB152" i="53" s="1"/>
  <c r="Y151" i="53"/>
  <c r="Z458" i="53"/>
  <c r="AB458" i="53" s="1"/>
  <c r="AE457" i="53"/>
  <c r="Y457" i="53"/>
  <c r="Y324" i="69"/>
  <c r="Z325" i="69"/>
  <c r="AB325" i="69" s="1"/>
  <c r="AE324" i="69"/>
  <c r="AE260" i="69"/>
  <c r="Z261" i="69"/>
  <c r="Y260" i="69"/>
  <c r="Z486" i="53"/>
  <c r="AB486" i="53" s="1"/>
  <c r="Y485" i="53"/>
  <c r="AE485" i="53"/>
  <c r="Z387" i="53"/>
  <c r="AB387" i="53"/>
  <c r="Y386" i="53"/>
  <c r="AE386" i="53"/>
  <c r="Z269" i="53"/>
  <c r="AB269" i="53" s="1"/>
  <c r="AE268" i="53"/>
  <c r="Y268" i="53"/>
  <c r="Z225" i="69"/>
  <c r="AB225" i="69" s="1"/>
  <c r="AE224" i="69"/>
  <c r="AF224" i="69" s="1"/>
  <c r="Y224" i="69"/>
  <c r="AE505" i="53"/>
  <c r="AF505" i="53" s="1"/>
  <c r="Y505" i="53"/>
  <c r="Z506" i="53"/>
  <c r="Y38" i="69"/>
  <c r="AE38" i="69"/>
  <c r="AF38" i="69" s="1"/>
  <c r="Z39" i="69"/>
  <c r="AB39" i="69" s="1"/>
  <c r="Z197" i="75"/>
  <c r="AB197" i="75" s="1"/>
  <c r="AE196" i="75"/>
  <c r="Y196" i="75"/>
  <c r="AE326" i="53"/>
  <c r="Z327" i="53"/>
  <c r="Y326" i="53"/>
  <c r="AE60" i="53"/>
  <c r="Z61" i="53"/>
  <c r="AB61" i="53" s="1"/>
  <c r="Y60" i="53"/>
  <c r="AE62" i="69"/>
  <c r="Y62" i="69"/>
  <c r="Z63" i="69"/>
  <c r="AB63" i="69" s="1"/>
  <c r="Z221" i="69"/>
  <c r="AE220" i="69"/>
  <c r="AF220" i="69" s="1"/>
  <c r="Y220" i="69"/>
  <c r="AE148" i="69"/>
  <c r="AF148" i="69" s="1"/>
  <c r="Z149" i="69"/>
  <c r="Y148" i="69"/>
  <c r="K419" i="53"/>
  <c r="AE58" i="53"/>
  <c r="Y58" i="53"/>
  <c r="Z59" i="53"/>
  <c r="AB59" i="53" s="1"/>
  <c r="Z298" i="53"/>
  <c r="AB298" i="53" s="1"/>
  <c r="Y297" i="53"/>
  <c r="AE297" i="53"/>
  <c r="AE190" i="75"/>
  <c r="Y190" i="75"/>
  <c r="Z191" i="75"/>
  <c r="Y65" i="69"/>
  <c r="AE65" i="69"/>
  <c r="Z66" i="69"/>
  <c r="Z339" i="69"/>
  <c r="AB339" i="69" s="1"/>
  <c r="AE338" i="69"/>
  <c r="Y338" i="69"/>
  <c r="AE107" i="104"/>
  <c r="AE88" i="69"/>
  <c r="Y88" i="69"/>
  <c r="Z89" i="69"/>
  <c r="AB89" i="69" s="1"/>
  <c r="K407" i="53"/>
  <c r="Z157" i="69"/>
  <c r="AE156" i="69"/>
  <c r="Y156" i="69"/>
  <c r="AK156" i="69" s="1"/>
  <c r="AI156" i="69" s="1"/>
  <c r="Z317" i="53"/>
  <c r="Y316" i="53"/>
  <c r="AE316" i="53"/>
  <c r="K80" i="53"/>
  <c r="K441" i="53"/>
  <c r="Z202" i="78"/>
  <c r="AB202" i="78" s="1"/>
  <c r="AE201" i="78"/>
  <c r="Z274" i="78"/>
  <c r="AB274" i="78" s="1"/>
  <c r="AE273" i="78"/>
  <c r="P36" i="53"/>
  <c r="R36" i="53" s="1"/>
  <c r="K192" i="53"/>
  <c r="Z267" i="69"/>
  <c r="AE266" i="69"/>
  <c r="Y266" i="69"/>
  <c r="P33" i="69"/>
  <c r="R33" i="69" s="1"/>
  <c r="S33" i="69" s="1"/>
  <c r="K130" i="98"/>
  <c r="K537" i="53"/>
  <c r="K514" i="53"/>
  <c r="AE249" i="69"/>
  <c r="Z250" i="69"/>
  <c r="AB250" i="69" s="1"/>
  <c r="Y249" i="69"/>
  <c r="K518" i="53"/>
  <c r="K243" i="75"/>
  <c r="K67" i="53"/>
  <c r="AE179" i="53"/>
  <c r="Z180" i="53"/>
  <c r="Y179" i="53"/>
  <c r="K251" i="53"/>
  <c r="K343" i="53"/>
  <c r="K107" i="104"/>
  <c r="W107" i="104" s="1"/>
  <c r="K75" i="69"/>
  <c r="K129" i="98"/>
  <c r="K195" i="75"/>
  <c r="K380" i="53"/>
  <c r="P147" i="69"/>
  <c r="R147" i="69" s="1"/>
  <c r="K251" i="75"/>
  <c r="K63" i="75"/>
  <c r="K404" i="53"/>
  <c r="AE202" i="69"/>
  <c r="Y202" i="69"/>
  <c r="K254" i="78"/>
  <c r="K159" i="53"/>
  <c r="K188" i="75"/>
  <c r="K246" i="53"/>
  <c r="V190" i="78"/>
  <c r="AD190" i="78"/>
  <c r="D190" i="78"/>
  <c r="F190" i="78" s="1"/>
  <c r="C190" i="78"/>
  <c r="E190" i="78" s="1"/>
  <c r="V264" i="78"/>
  <c r="AD264" i="78"/>
  <c r="D264" i="78"/>
  <c r="F264" i="78" s="1"/>
  <c r="C264" i="78"/>
  <c r="E264" i="78" s="1"/>
  <c r="C242" i="78"/>
  <c r="E242" i="78" s="1"/>
  <c r="D242" i="78"/>
  <c r="F242" i="78" s="1"/>
  <c r="Z156" i="98"/>
  <c r="AB156" i="98" s="1"/>
  <c r="AE155" i="98"/>
  <c r="Y155" i="98"/>
  <c r="Y243" i="53"/>
  <c r="Z244" i="53"/>
  <c r="AB244" i="53" s="1"/>
  <c r="AE243" i="53"/>
  <c r="Y89" i="53"/>
  <c r="Z90" i="53"/>
  <c r="AE89" i="53"/>
  <c r="Y214" i="69"/>
  <c r="AE214" i="69"/>
  <c r="AF214" i="69" s="1"/>
  <c r="AE296" i="53"/>
  <c r="Z297" i="53"/>
  <c r="Y296" i="53"/>
  <c r="AK296" i="53" s="1"/>
  <c r="AI296" i="53" s="1"/>
  <c r="AE516" i="53"/>
  <c r="Y516" i="53"/>
  <c r="Z517" i="53"/>
  <c r="AB517" i="53" s="1"/>
  <c r="AC517" i="53" s="1"/>
  <c r="AE216" i="53"/>
  <c r="AF216" i="53" s="1"/>
  <c r="AP216" i="53" s="1"/>
  <c r="Z217" i="53"/>
  <c r="Z328" i="69"/>
  <c r="AB328" i="69" s="1"/>
  <c r="Y327" i="69"/>
  <c r="AE327" i="69"/>
  <c r="AE256" i="53"/>
  <c r="Y256" i="53"/>
  <c r="Z257" i="53"/>
  <c r="Z32" i="69"/>
  <c r="AE31" i="69"/>
  <c r="AF31" i="69" s="1"/>
  <c r="AP31" i="69" s="1"/>
  <c r="AE323" i="53"/>
  <c r="Y323" i="53"/>
  <c r="Z324" i="53"/>
  <c r="AB324" i="53" s="1"/>
  <c r="Y184" i="53"/>
  <c r="AE184" i="53"/>
  <c r="Z185" i="53"/>
  <c r="AE59" i="69"/>
  <c r="Z60" i="69"/>
  <c r="AB60" i="69" s="1"/>
  <c r="Y59" i="69"/>
  <c r="Y317" i="53"/>
  <c r="Z318" i="53"/>
  <c r="AB318" i="53" s="1"/>
  <c r="AE317" i="53"/>
  <c r="AE341" i="69"/>
  <c r="Z342" i="69"/>
  <c r="AB342" i="69" s="1"/>
  <c r="Y341" i="69"/>
  <c r="AC341" i="69" s="1"/>
  <c r="Z151" i="69"/>
  <c r="AE150" i="69"/>
  <c r="AF150" i="69" s="1"/>
  <c r="Y150" i="69"/>
  <c r="Y480" i="53"/>
  <c r="Z481" i="53"/>
  <c r="AB481" i="53" s="1"/>
  <c r="AE480" i="53"/>
  <c r="Z289" i="69"/>
  <c r="AE288" i="69"/>
  <c r="AF288" i="69" s="1"/>
  <c r="Y288" i="69"/>
  <c r="AE243" i="75"/>
  <c r="Y243" i="75"/>
  <c r="Z244" i="75"/>
  <c r="AE180" i="53"/>
  <c r="Y180" i="53"/>
  <c r="Z181" i="53"/>
  <c r="AB181" i="53" s="1"/>
  <c r="Y233" i="69"/>
  <c r="Z234" i="69"/>
  <c r="AE233" i="69"/>
  <c r="Y186" i="75"/>
  <c r="Z187" i="75"/>
  <c r="AE186" i="75"/>
  <c r="AE525" i="53"/>
  <c r="Z526" i="53"/>
  <c r="AB526" i="53" s="1"/>
  <c r="Y525" i="53"/>
  <c r="AE162" i="69"/>
  <c r="Y162" i="69"/>
  <c r="Z163" i="69"/>
  <c r="K160" i="98"/>
  <c r="Y450" i="53"/>
  <c r="AE450" i="53"/>
  <c r="Z451" i="53"/>
  <c r="AE72" i="69"/>
  <c r="Z73" i="69"/>
  <c r="AB73" i="69" s="1"/>
  <c r="Y72" i="69"/>
  <c r="AE293" i="69"/>
  <c r="AF293" i="69" s="1"/>
  <c r="Z294" i="69"/>
  <c r="Y293" i="69"/>
  <c r="AE80" i="75"/>
  <c r="Z81" i="75"/>
  <c r="Y80" i="75"/>
  <c r="Z264" i="75"/>
  <c r="AB264" i="75" s="1"/>
  <c r="Y263" i="75"/>
  <c r="AC263" i="75" s="1"/>
  <c r="AE263" i="75"/>
  <c r="Y292" i="69"/>
  <c r="Z293" i="69"/>
  <c r="AE292" i="69"/>
  <c r="AF292" i="69" s="1"/>
  <c r="AE479" i="53"/>
  <c r="Z480" i="53"/>
  <c r="AB480" i="53" s="1"/>
  <c r="Y479" i="53"/>
  <c r="Z433" i="53"/>
  <c r="AE432" i="53"/>
  <c r="AF432" i="53" s="1"/>
  <c r="AP432" i="53" s="1"/>
  <c r="Z338" i="69"/>
  <c r="AE337" i="69"/>
  <c r="Y337" i="69"/>
  <c r="K371" i="53"/>
  <c r="Y520" i="53"/>
  <c r="Z521" i="53"/>
  <c r="AB521" i="53" s="1"/>
  <c r="AE520" i="53"/>
  <c r="Y528" i="53"/>
  <c r="AE528" i="53"/>
  <c r="Z529" i="53"/>
  <c r="AB529" i="53" s="1"/>
  <c r="AE339" i="69"/>
  <c r="Z340" i="69"/>
  <c r="AB340" i="69" s="1"/>
  <c r="Y339" i="69"/>
  <c r="AE53" i="75"/>
  <c r="Z54" i="75"/>
  <c r="AB54" i="75" s="1"/>
  <c r="Y53" i="75"/>
  <c r="AK53" i="75" s="1"/>
  <c r="AI53" i="75" s="1"/>
  <c r="K266" i="53"/>
  <c r="Z254" i="75"/>
  <c r="AB254" i="75" s="1"/>
  <c r="Y253" i="75"/>
  <c r="AE253" i="75"/>
  <c r="Y489" i="53"/>
  <c r="Z490" i="53"/>
  <c r="AE489" i="53"/>
  <c r="Z377" i="53"/>
  <c r="AB377" i="53" s="1"/>
  <c r="Y376" i="53"/>
  <c r="AE376" i="53"/>
  <c r="AE66" i="75"/>
  <c r="Y66" i="75"/>
  <c r="Z67" i="75"/>
  <c r="AB67" i="75" s="1"/>
  <c r="AE399" i="53"/>
  <c r="Z400" i="53"/>
  <c r="AB400" i="53" s="1"/>
  <c r="Y399" i="53"/>
  <c r="K71" i="75"/>
  <c r="Z258" i="75"/>
  <c r="AB258" i="75" s="1"/>
  <c r="Y257" i="75"/>
  <c r="AE257" i="75"/>
  <c r="AE409" i="53"/>
  <c r="Y409" i="53"/>
  <c r="Z410" i="53"/>
  <c r="Z250" i="75"/>
  <c r="AB250" i="75" s="1"/>
  <c r="AE249" i="75"/>
  <c r="Y249" i="75"/>
  <c r="Y531" i="53"/>
  <c r="Z532" i="53"/>
  <c r="AB532" i="53" s="1"/>
  <c r="AE531" i="53"/>
  <c r="K233" i="53"/>
  <c r="AE228" i="53"/>
  <c r="Y228" i="53"/>
  <c r="Z229" i="53"/>
  <c r="AB229" i="53" s="1"/>
  <c r="AC229" i="53" s="1"/>
  <c r="Y378" i="53"/>
  <c r="AE378" i="53"/>
  <c r="Z379" i="53"/>
  <c r="AB379" i="53" s="1"/>
  <c r="AE176" i="75"/>
  <c r="Y176" i="75"/>
  <c r="Z177" i="75"/>
  <c r="AE215" i="53"/>
  <c r="AF215" i="53" s="1"/>
  <c r="Y215" i="53"/>
  <c r="AE77" i="69"/>
  <c r="Y77" i="69"/>
  <c r="Z78" i="69"/>
  <c r="AB78" i="69" s="1"/>
  <c r="AE87" i="69"/>
  <c r="Y87" i="69"/>
  <c r="Z88" i="69"/>
  <c r="AB88" i="69" s="1"/>
  <c r="Z86" i="69"/>
  <c r="AB86" i="69" s="1"/>
  <c r="Y85" i="69"/>
  <c r="AE85" i="69"/>
  <c r="AE48" i="69"/>
  <c r="Z49" i="69"/>
  <c r="AB49" i="69" s="1"/>
  <c r="Y48" i="69"/>
  <c r="AE128" i="98"/>
  <c r="Y128" i="98"/>
  <c r="Z129" i="98"/>
  <c r="AB129" i="98" s="1"/>
  <c r="Z192" i="69"/>
  <c r="AB192" i="69" s="1"/>
  <c r="Y191" i="69"/>
  <c r="AE191" i="69"/>
  <c r="Y336" i="69"/>
  <c r="AE336" i="69"/>
  <c r="Z337" i="69"/>
  <c r="AB337" i="69" s="1"/>
  <c r="K81" i="75"/>
  <c r="Z478" i="53"/>
  <c r="Y477" i="53"/>
  <c r="AE477" i="53"/>
  <c r="AE311" i="69"/>
  <c r="Z312" i="69"/>
  <c r="AB312" i="69" s="1"/>
  <c r="Y311" i="69"/>
  <c r="K168" i="75"/>
  <c r="AE387" i="53"/>
  <c r="Z388" i="53"/>
  <c r="Y387" i="53"/>
  <c r="K243" i="53"/>
  <c r="Y38" i="98"/>
  <c r="Z39" i="98"/>
  <c r="AE38" i="98"/>
  <c r="K155" i="69"/>
  <c r="P294" i="53"/>
  <c r="Y56" i="75"/>
  <c r="Z57" i="75"/>
  <c r="AB57" i="75" s="1"/>
  <c r="AE56" i="75"/>
  <c r="Z179" i="75"/>
  <c r="Y178" i="75"/>
  <c r="AE178" i="75"/>
  <c r="K73" i="53"/>
  <c r="Y401" i="53"/>
  <c r="Z402" i="53"/>
  <c r="AB402" i="53" s="1"/>
  <c r="AE401" i="53"/>
  <c r="K45" i="69"/>
  <c r="Y146" i="104"/>
  <c r="AE146" i="104"/>
  <c r="Z147" i="104"/>
  <c r="AE217" i="69"/>
  <c r="AF217" i="69" s="1"/>
  <c r="Y217" i="69"/>
  <c r="Z218" i="69"/>
  <c r="K384" i="53"/>
  <c r="K262" i="69"/>
  <c r="K230" i="69"/>
  <c r="AE257" i="78"/>
  <c r="Z258" i="78"/>
  <c r="AB258" i="78" s="1"/>
  <c r="K264" i="53"/>
  <c r="K320" i="53"/>
  <c r="K160" i="53"/>
  <c r="Z328" i="53"/>
  <c r="AB328" i="53" s="1"/>
  <c r="AE327" i="53"/>
  <c r="Y327" i="53"/>
  <c r="K261" i="75"/>
  <c r="P220" i="53"/>
  <c r="R220" i="53" s="1"/>
  <c r="K171" i="53"/>
  <c r="P147" i="53"/>
  <c r="R147" i="53" s="1"/>
  <c r="S147" i="53" s="1"/>
  <c r="K256" i="53"/>
  <c r="K244" i="75"/>
  <c r="P220" i="69"/>
  <c r="R220" i="69" s="1"/>
  <c r="Z537" i="53"/>
  <c r="AB537" i="53" s="1"/>
  <c r="AE536" i="53"/>
  <c r="Y536" i="53"/>
  <c r="P291" i="69"/>
  <c r="R291" i="69" s="1"/>
  <c r="Z255" i="78"/>
  <c r="AB255" i="78" s="1"/>
  <c r="AE254" i="78"/>
  <c r="K260" i="53"/>
  <c r="P511" i="53"/>
  <c r="R511" i="53" s="1"/>
  <c r="K172" i="75"/>
  <c r="K154" i="69"/>
  <c r="Y181" i="69"/>
  <c r="Z182" i="69"/>
  <c r="AB182" i="69" s="1"/>
  <c r="AE181" i="69"/>
  <c r="K315" i="69"/>
  <c r="K272" i="53"/>
  <c r="K227" i="53"/>
  <c r="K458" i="53"/>
  <c r="K41" i="98"/>
  <c r="AE259" i="78"/>
  <c r="Z260" i="78"/>
  <c r="K546" i="53"/>
  <c r="K457" i="53"/>
  <c r="K169" i="69"/>
  <c r="AE212" i="69"/>
  <c r="AF212" i="69" s="1"/>
  <c r="AP212" i="69" s="1"/>
  <c r="Z213" i="69"/>
  <c r="Z309" i="53"/>
  <c r="AB309" i="53" s="1"/>
  <c r="AE308" i="53"/>
  <c r="Y308" i="53"/>
  <c r="K311" i="53"/>
  <c r="K541" i="53"/>
  <c r="K54" i="69"/>
  <c r="K516" i="53"/>
  <c r="K184" i="69"/>
  <c r="K82" i="69"/>
  <c r="P367" i="53"/>
  <c r="K335" i="69"/>
  <c r="K74" i="53"/>
  <c r="AE132" i="98"/>
  <c r="Y132" i="98"/>
  <c r="Z133" i="98"/>
  <c r="AB133" i="98" s="1"/>
  <c r="K170" i="75"/>
  <c r="P215" i="53"/>
  <c r="R215" i="53" s="1"/>
  <c r="S215" i="53" s="1"/>
  <c r="K417" i="53"/>
  <c r="AE84" i="75"/>
  <c r="Z85" i="75"/>
  <c r="AB85" i="75" s="1"/>
  <c r="Y84" i="75"/>
  <c r="K246" i="69"/>
  <c r="K249" i="75"/>
  <c r="K534" i="53"/>
  <c r="K302" i="53"/>
  <c r="K326" i="69"/>
  <c r="Y347" i="53"/>
  <c r="AE347" i="53"/>
  <c r="K177" i="78"/>
  <c r="K127" i="98"/>
  <c r="K132" i="98"/>
  <c r="K201" i="53"/>
  <c r="K175" i="69"/>
  <c r="K168" i="69"/>
  <c r="K79" i="78"/>
  <c r="K199" i="75"/>
  <c r="K60" i="53"/>
  <c r="K264" i="69"/>
  <c r="K101" i="98"/>
  <c r="K369" i="53"/>
  <c r="K370" i="53"/>
  <c r="K258" i="75"/>
  <c r="K192" i="69"/>
  <c r="K270" i="69"/>
  <c r="K302" i="69"/>
  <c r="Z203" i="53"/>
  <c r="AB203" i="53" s="1"/>
  <c r="AE202" i="53"/>
  <c r="Y202" i="53"/>
  <c r="K88" i="53"/>
  <c r="K299" i="53"/>
  <c r="K257" i="78"/>
  <c r="K85" i="75"/>
  <c r="K76" i="75"/>
  <c r="K317" i="69"/>
  <c r="K337" i="53"/>
  <c r="K182" i="69"/>
  <c r="K108" i="98"/>
  <c r="K265" i="78"/>
  <c r="K519" i="53"/>
  <c r="K318" i="69"/>
  <c r="K247" i="69"/>
  <c r="P286" i="69"/>
  <c r="R286" i="69" s="1"/>
  <c r="S286" i="69" s="1"/>
  <c r="K187" i="69"/>
  <c r="AE274" i="78"/>
  <c r="Y274" i="78"/>
  <c r="K308" i="53"/>
  <c r="K339" i="69"/>
  <c r="K325" i="69"/>
  <c r="Z254" i="69"/>
  <c r="AB254" i="69" s="1"/>
  <c r="AE253" i="69"/>
  <c r="Y253" i="69"/>
  <c r="K86" i="69"/>
  <c r="K304" i="53"/>
  <c r="K173" i="53"/>
  <c r="K149" i="98"/>
  <c r="P214" i="69"/>
  <c r="R214" i="69" s="1"/>
  <c r="S214" i="69" s="1"/>
  <c r="P219" i="53"/>
  <c r="R219" i="53" s="1"/>
  <c r="S219" i="53" s="1"/>
  <c r="P38" i="53"/>
  <c r="R38" i="53" s="1"/>
  <c r="K72" i="69"/>
  <c r="K225" i="69"/>
  <c r="K36" i="98"/>
  <c r="K413" i="53"/>
  <c r="K195" i="53"/>
  <c r="K192" i="75"/>
  <c r="K484" i="53"/>
  <c r="P433" i="53"/>
  <c r="R433" i="53" s="1"/>
  <c r="S433" i="53" s="1"/>
  <c r="AY224" i="75"/>
  <c r="AY223" i="75" s="1"/>
  <c r="AY222" i="75" s="1"/>
  <c r="AY221" i="75" s="1"/>
  <c r="AY220" i="75" s="1"/>
  <c r="AY219" i="75" s="1"/>
  <c r="AY218" i="75" s="1"/>
  <c r="AY217" i="75" s="1"/>
  <c r="AY216" i="75" s="1"/>
  <c r="AY215" i="75" s="1"/>
  <c r="AY214" i="75" s="1"/>
  <c r="K153" i="98"/>
  <c r="K463" i="53"/>
  <c r="K40" i="53"/>
  <c r="K69" i="53"/>
  <c r="K123" i="98"/>
  <c r="P213" i="69"/>
  <c r="R213" i="69" s="1"/>
  <c r="S213" i="69" s="1"/>
  <c r="P508" i="53"/>
  <c r="R508" i="53" s="1"/>
  <c r="K134" i="104"/>
  <c r="K478" i="53"/>
  <c r="K274" i="75"/>
  <c r="K198" i="78"/>
  <c r="K177" i="69"/>
  <c r="C227" i="78"/>
  <c r="E227" i="78" s="1"/>
  <c r="D227" i="78"/>
  <c r="F227" i="78" s="1"/>
  <c r="C53" i="78"/>
  <c r="E53" i="78" s="1"/>
  <c r="D53" i="78"/>
  <c r="F53" i="78" s="1"/>
  <c r="C165" i="78"/>
  <c r="E165" i="78" s="1"/>
  <c r="D165" i="78"/>
  <c r="F165" i="78" s="1"/>
  <c r="C150" i="78"/>
  <c r="E150" i="78" s="1"/>
  <c r="D150" i="78"/>
  <c r="F150" i="78" s="1"/>
  <c r="D59" i="78"/>
  <c r="F59" i="78" s="1"/>
  <c r="C59" i="78"/>
  <c r="E59" i="78" s="1"/>
  <c r="AE189" i="53"/>
  <c r="Y189" i="53"/>
  <c r="Z190" i="53"/>
  <c r="AB190" i="53" s="1"/>
  <c r="AE69" i="75"/>
  <c r="Z70" i="75"/>
  <c r="AB70" i="75" s="1"/>
  <c r="Y69" i="75"/>
  <c r="AD135" i="104"/>
  <c r="D135" i="104"/>
  <c r="F135" i="104" s="1"/>
  <c r="C135" i="104"/>
  <c r="E135" i="104" s="1"/>
  <c r="V135" i="104"/>
  <c r="C141" i="78"/>
  <c r="E141" i="78" s="1"/>
  <c r="D141" i="78"/>
  <c r="F141" i="78" s="1"/>
  <c r="V260" i="78"/>
  <c r="D260" i="78"/>
  <c r="F260" i="78" s="1"/>
  <c r="C260" i="78"/>
  <c r="E260" i="78" s="1"/>
  <c r="AD260" i="78"/>
  <c r="D272" i="78"/>
  <c r="F272" i="78" s="1"/>
  <c r="V272" i="78"/>
  <c r="AD272" i="78"/>
  <c r="C272" i="78"/>
  <c r="E272" i="78" s="1"/>
  <c r="D43" i="78"/>
  <c r="F43" i="78" s="1"/>
  <c r="C43" i="78"/>
  <c r="E43" i="78" s="1"/>
  <c r="D246" i="78"/>
  <c r="F246" i="78" s="1"/>
  <c r="C246" i="78"/>
  <c r="E246" i="78" s="1"/>
  <c r="C168" i="78"/>
  <c r="E168" i="78" s="1"/>
  <c r="D168" i="78"/>
  <c r="F168" i="78" s="1"/>
  <c r="AE224" i="53"/>
  <c r="Z225" i="53"/>
  <c r="Y224" i="53"/>
  <c r="AK224" i="53" s="1"/>
  <c r="AI224" i="53" s="1"/>
  <c r="Y307" i="69"/>
  <c r="AE307" i="69"/>
  <c r="Z308" i="69"/>
  <c r="AB308" i="69" s="1"/>
  <c r="AE320" i="69"/>
  <c r="Y320" i="69"/>
  <c r="Z321" i="69"/>
  <c r="AB321" i="69" s="1"/>
  <c r="Z267" i="53"/>
  <c r="AB267" i="53" s="1"/>
  <c r="AE266" i="53"/>
  <c r="Y266" i="53"/>
  <c r="Y95" i="98"/>
  <c r="Z96" i="98"/>
  <c r="AE95" i="98"/>
  <c r="AE105" i="98"/>
  <c r="Z106" i="98"/>
  <c r="AB106" i="98" s="1"/>
  <c r="Y105" i="98"/>
  <c r="AE313" i="69"/>
  <c r="Y313" i="69"/>
  <c r="Z314" i="69"/>
  <c r="AB314" i="69" s="1"/>
  <c r="AE217" i="53"/>
  <c r="AF217" i="53" s="1"/>
  <c r="Z218" i="53"/>
  <c r="Y217" i="53"/>
  <c r="AE371" i="53"/>
  <c r="Y371" i="53"/>
  <c r="Z372" i="53"/>
  <c r="AB372" i="53" s="1"/>
  <c r="AC372" i="53" s="1"/>
  <c r="Z382" i="53"/>
  <c r="AB382" i="53"/>
  <c r="AE381" i="53"/>
  <c r="Y381" i="53"/>
  <c r="Z471" i="53"/>
  <c r="AB471" i="53" s="1"/>
  <c r="AE470" i="53"/>
  <c r="Y470" i="53"/>
  <c r="Y83" i="53"/>
  <c r="AE83" i="53"/>
  <c r="Z84" i="53"/>
  <c r="Z71" i="53"/>
  <c r="AB71" i="53" s="1"/>
  <c r="Y70" i="53"/>
  <c r="AE70" i="53"/>
  <c r="Z195" i="69"/>
  <c r="AB195" i="69" s="1"/>
  <c r="Y194" i="69"/>
  <c r="AE194" i="69"/>
  <c r="AE372" i="53"/>
  <c r="Y372" i="53"/>
  <c r="Z373" i="53"/>
  <c r="AB373" i="53" s="1"/>
  <c r="AC373" i="53" s="1"/>
  <c r="Z224" i="69"/>
  <c r="Y223" i="69"/>
  <c r="AE223" i="69"/>
  <c r="AF223" i="69" s="1"/>
  <c r="AE77" i="75"/>
  <c r="Z78" i="75"/>
  <c r="AB78" i="75" s="1"/>
  <c r="Y77" i="75"/>
  <c r="Y452" i="53"/>
  <c r="Z453" i="53"/>
  <c r="AB453" i="53" s="1"/>
  <c r="AE452" i="53"/>
  <c r="AE42" i="98"/>
  <c r="Z43" i="98"/>
  <c r="Y42" i="98"/>
  <c r="AE244" i="69"/>
  <c r="Y244" i="69"/>
  <c r="Z245" i="69"/>
  <c r="AB245" i="69" s="1"/>
  <c r="Y249" i="53"/>
  <c r="AE249" i="53"/>
  <c r="Z250" i="53"/>
  <c r="AB250" i="53" s="1"/>
  <c r="Z242" i="75"/>
  <c r="AB242" i="75" s="1"/>
  <c r="AE241" i="75"/>
  <c r="Y241" i="75"/>
  <c r="AE285" i="53"/>
  <c r="AF285" i="53" s="1"/>
  <c r="AP285" i="53" s="1"/>
  <c r="Z286" i="53"/>
  <c r="AE87" i="75"/>
  <c r="Z88" i="75"/>
  <c r="AB88" i="75" s="1"/>
  <c r="Y87" i="75"/>
  <c r="AE253" i="53"/>
  <c r="Z254" i="53"/>
  <c r="AB254" i="53" s="1"/>
  <c r="Y253" i="53"/>
  <c r="Y168" i="69"/>
  <c r="AE168" i="69"/>
  <c r="Z169" i="69"/>
  <c r="AB169" i="69" s="1"/>
  <c r="AE232" i="53"/>
  <c r="Y232" i="53"/>
  <c r="Z233" i="53"/>
  <c r="K307" i="53"/>
  <c r="Z270" i="53"/>
  <c r="AB270" i="53" s="1"/>
  <c r="AE269" i="53"/>
  <c r="Y269" i="53"/>
  <c r="K87" i="75"/>
  <c r="Y145" i="104"/>
  <c r="Z146" i="104"/>
  <c r="AE145" i="104"/>
  <c r="Y319" i="69"/>
  <c r="AE319" i="69"/>
  <c r="Z320" i="69"/>
  <c r="AB320" i="69" s="1"/>
  <c r="AE197" i="53"/>
  <c r="Y197" i="53"/>
  <c r="Z198" i="53"/>
  <c r="Z233" i="69"/>
  <c r="AB233" i="69" s="1"/>
  <c r="Y232" i="69"/>
  <c r="AE232" i="69"/>
  <c r="P509" i="53"/>
  <c r="AE451" i="53"/>
  <c r="Y451" i="53"/>
  <c r="Z452" i="53"/>
  <c r="AB452" i="53" s="1"/>
  <c r="K46" i="53"/>
  <c r="K416" i="53"/>
  <c r="K244" i="53"/>
  <c r="K254" i="53"/>
  <c r="K403" i="53"/>
  <c r="K187" i="78"/>
  <c r="K173" i="75"/>
  <c r="AE239" i="75"/>
  <c r="Z240" i="75"/>
  <c r="AB240" i="75" s="1"/>
  <c r="Y239" i="75"/>
  <c r="AK239" i="75" s="1"/>
  <c r="AI239" i="75" s="1"/>
  <c r="AE171" i="75"/>
  <c r="Y171" i="75"/>
  <c r="Z172" i="75"/>
  <c r="AB172" i="75" s="1"/>
  <c r="K250" i="69"/>
  <c r="K271" i="75"/>
  <c r="K399" i="53"/>
  <c r="K554" i="53"/>
  <c r="K42" i="53"/>
  <c r="K157" i="69"/>
  <c r="AE335" i="53"/>
  <c r="Z336" i="53"/>
  <c r="AB336" i="53" s="1"/>
  <c r="Y335" i="53"/>
  <c r="K397" i="53"/>
  <c r="Z264" i="53"/>
  <c r="AB264" i="53" s="1"/>
  <c r="AE263" i="53"/>
  <c r="Y263" i="53"/>
  <c r="K48" i="69"/>
  <c r="K344" i="69"/>
  <c r="K259" i="53"/>
  <c r="K382" i="53"/>
  <c r="K327" i="53"/>
  <c r="P149" i="69"/>
  <c r="R149" i="69" s="1"/>
  <c r="K264" i="75"/>
  <c r="K248" i="69"/>
  <c r="K89" i="78"/>
  <c r="C136" i="104"/>
  <c r="E136" i="104" s="1"/>
  <c r="V136" i="104"/>
  <c r="D136" i="104"/>
  <c r="F136" i="104" s="1"/>
  <c r="AD136" i="104"/>
  <c r="D164" i="78"/>
  <c r="F164" i="78" s="1"/>
  <c r="C164" i="78"/>
  <c r="E164" i="78" s="1"/>
  <c r="V83" i="78"/>
  <c r="D83" i="78"/>
  <c r="F83" i="78" s="1"/>
  <c r="C83" i="78"/>
  <c r="E83" i="78" s="1"/>
  <c r="AD83" i="78"/>
  <c r="V271" i="78"/>
  <c r="D271" i="78"/>
  <c r="F271" i="78" s="1"/>
  <c r="C271" i="78"/>
  <c r="E271" i="78" s="1"/>
  <c r="AD271" i="78"/>
  <c r="D37" i="78"/>
  <c r="F37" i="78" s="1"/>
  <c r="C37" i="78"/>
  <c r="E37" i="78" s="1"/>
  <c r="V261" i="78"/>
  <c r="C261" i="78"/>
  <c r="E261" i="78" s="1"/>
  <c r="D261" i="78"/>
  <c r="F261" i="78" s="1"/>
  <c r="AD261" i="78"/>
  <c r="AE252" i="53"/>
  <c r="Y252" i="53"/>
  <c r="Z253" i="53"/>
  <c r="Z52" i="53"/>
  <c r="AB52" i="53" s="1"/>
  <c r="AE51" i="53"/>
  <c r="Y51" i="53"/>
  <c r="AE38" i="53"/>
  <c r="AF38" i="53" s="1"/>
  <c r="Y38" i="53"/>
  <c r="Z39" i="53"/>
  <c r="AB39" i="53" s="1"/>
  <c r="Z195" i="53"/>
  <c r="AB195" i="53" s="1"/>
  <c r="AE194" i="53"/>
  <c r="Y194" i="53"/>
  <c r="Z363" i="53"/>
  <c r="AE362" i="53"/>
  <c r="AF362" i="53" s="1"/>
  <c r="Y362" i="53"/>
  <c r="Z358" i="53"/>
  <c r="AE357" i="53"/>
  <c r="AF357" i="53" s="1"/>
  <c r="AP357" i="53" s="1"/>
  <c r="AE258" i="75"/>
  <c r="Z259" i="75"/>
  <c r="AB259" i="75" s="1"/>
  <c r="Y258" i="75"/>
  <c r="Z364" i="53"/>
  <c r="AE363" i="53"/>
  <c r="AF363" i="53" s="1"/>
  <c r="Y363" i="53"/>
  <c r="AE101" i="98"/>
  <c r="Z102" i="98"/>
  <c r="AB102" i="98" s="1"/>
  <c r="Y101" i="98"/>
  <c r="Y54" i="53"/>
  <c r="AE54" i="53"/>
  <c r="Z55" i="53"/>
  <c r="AB55" i="53" s="1"/>
  <c r="Y47" i="53"/>
  <c r="AE47" i="53"/>
  <c r="Z48" i="53"/>
  <c r="AB48" i="53" s="1"/>
  <c r="Z167" i="53"/>
  <c r="Y166" i="53"/>
  <c r="AE166" i="53"/>
  <c r="AE506" i="53"/>
  <c r="AF506" i="53" s="1"/>
  <c r="Z507" i="53"/>
  <c r="Y506" i="53"/>
  <c r="AE265" i="69"/>
  <c r="Z266" i="69"/>
  <c r="AB266" i="69" s="1"/>
  <c r="Y265" i="69"/>
  <c r="Y462" i="53"/>
  <c r="Z463" i="53"/>
  <c r="AB463" i="53" s="1"/>
  <c r="AE462" i="53"/>
  <c r="AE188" i="69"/>
  <c r="Y188" i="69"/>
  <c r="Z189" i="69"/>
  <c r="AB189" i="69" s="1"/>
  <c r="Z171" i="53"/>
  <c r="AB171" i="53" s="1"/>
  <c r="Y170" i="53"/>
  <c r="AE170" i="53"/>
  <c r="AE185" i="75"/>
  <c r="Y185" i="75"/>
  <c r="Z186" i="75"/>
  <c r="Z148" i="69"/>
  <c r="AE147" i="69"/>
  <c r="AF147" i="69" s="1"/>
  <c r="Y147" i="69"/>
  <c r="Y99" i="98"/>
  <c r="Z100" i="98"/>
  <c r="AB100" i="98" s="1"/>
  <c r="AE99" i="98"/>
  <c r="AE369" i="53"/>
  <c r="Z370" i="53"/>
  <c r="AB370" i="53" s="1"/>
  <c r="Y369" i="53"/>
  <c r="Y302" i="69"/>
  <c r="AE302" i="69"/>
  <c r="Z303" i="69"/>
  <c r="AB303" i="69" s="1"/>
  <c r="Y71" i="69"/>
  <c r="Z72" i="69"/>
  <c r="AB72" i="69" s="1"/>
  <c r="AE71" i="69"/>
  <c r="Z83" i="53"/>
  <c r="Y82" i="53"/>
  <c r="AE82" i="53"/>
  <c r="Z268" i="69"/>
  <c r="AB268" i="69" s="1"/>
  <c r="Y267" i="69"/>
  <c r="AE267" i="69"/>
  <c r="K174" i="53"/>
  <c r="K66" i="53"/>
  <c r="K473" i="53"/>
  <c r="Y167" i="75"/>
  <c r="AE167" i="75"/>
  <c r="Z168" i="75"/>
  <c r="AB168" i="75" s="1"/>
  <c r="AE454" i="53"/>
  <c r="Z455" i="53"/>
  <c r="Y454" i="53"/>
  <c r="Z29" i="53"/>
  <c r="AE28" i="53"/>
  <c r="AF28" i="53" s="1"/>
  <c r="AP28" i="53" s="1"/>
  <c r="K467" i="53"/>
  <c r="AE164" i="53"/>
  <c r="Z165" i="53"/>
  <c r="Y164" i="53"/>
  <c r="Z292" i="69"/>
  <c r="Y291" i="69"/>
  <c r="AE291" i="69"/>
  <c r="AF291" i="69" s="1"/>
  <c r="Z168" i="69"/>
  <c r="AB168" i="69" s="1"/>
  <c r="AE167" i="69"/>
  <c r="Y167" i="69"/>
  <c r="Z73" i="78"/>
  <c r="AB73" i="78" s="1"/>
  <c r="AE72" i="78"/>
  <c r="K517" i="53"/>
  <c r="Y272" i="75"/>
  <c r="AE272" i="75"/>
  <c r="Z273" i="75"/>
  <c r="AB273" i="75" s="1"/>
  <c r="AE511" i="53"/>
  <c r="AF511" i="53" s="1"/>
  <c r="Z512" i="53"/>
  <c r="AB512" i="53" s="1"/>
  <c r="Y511" i="53"/>
  <c r="Z476" i="53"/>
  <c r="AB476" i="53" s="1"/>
  <c r="Y475" i="53"/>
  <c r="AE475" i="53"/>
  <c r="K64" i="53"/>
  <c r="K82" i="53"/>
  <c r="K185" i="53"/>
  <c r="K47" i="69"/>
  <c r="Z80" i="78"/>
  <c r="AB80" i="78" s="1"/>
  <c r="AE79" i="78"/>
  <c r="K53" i="75"/>
  <c r="Z416" i="53"/>
  <c r="Y415" i="53"/>
  <c r="AE415" i="53"/>
  <c r="K539" i="53"/>
  <c r="AE43" i="98"/>
  <c r="Y43" i="98"/>
  <c r="K310" i="69"/>
  <c r="K199" i="53"/>
  <c r="K242" i="53"/>
  <c r="AE158" i="53"/>
  <c r="Y158" i="53"/>
  <c r="Z159" i="53"/>
  <c r="K64" i="69"/>
  <c r="AE248" i="69"/>
  <c r="Y248" i="69"/>
  <c r="Z249" i="69"/>
  <c r="AB249" i="69" s="1"/>
  <c r="K476" i="53"/>
  <c r="K87" i="69"/>
  <c r="P30" i="69"/>
  <c r="R30" i="69" s="1"/>
  <c r="S30" i="69" s="1"/>
  <c r="K39" i="98"/>
  <c r="K251" i="69"/>
  <c r="P223" i="53"/>
  <c r="R223" i="53" s="1"/>
  <c r="K191" i="69"/>
  <c r="K70" i="69"/>
  <c r="K331" i="69"/>
  <c r="K479" i="53"/>
  <c r="K74" i="75"/>
  <c r="K273" i="75"/>
  <c r="AE198" i="78"/>
  <c r="Z199" i="78"/>
  <c r="AB199" i="78" s="1"/>
  <c r="K154" i="98"/>
  <c r="K178" i="69"/>
  <c r="P510" i="53"/>
  <c r="R510" i="53" s="1"/>
  <c r="K56" i="69"/>
  <c r="P216" i="69"/>
  <c r="R216" i="69" s="1"/>
  <c r="S216" i="69" s="1"/>
  <c r="D147" i="104"/>
  <c r="F147" i="104" s="1"/>
  <c r="V147" i="104"/>
  <c r="AD147" i="104"/>
  <c r="C147" i="104"/>
  <c r="E147" i="104" s="1"/>
  <c r="C35" i="78"/>
  <c r="E35" i="78" s="1"/>
  <c r="D35" i="78"/>
  <c r="F35" i="78" s="1"/>
  <c r="V182" i="78"/>
  <c r="C182" i="78"/>
  <c r="E182" i="78" s="1"/>
  <c r="AD182" i="78"/>
  <c r="D182" i="78"/>
  <c r="F182" i="78" s="1"/>
  <c r="C224" i="78"/>
  <c r="E224" i="78" s="1"/>
  <c r="D224" i="78"/>
  <c r="F224" i="78" s="1"/>
  <c r="C193" i="78"/>
  <c r="E193" i="78" s="1"/>
  <c r="D193" i="78"/>
  <c r="F193" i="78" s="1"/>
  <c r="AD193" i="78"/>
  <c r="V193" i="78"/>
  <c r="C239" i="78"/>
  <c r="E239" i="78" s="1"/>
  <c r="D239" i="78"/>
  <c r="F239" i="78" s="1"/>
  <c r="C44" i="78"/>
  <c r="E44" i="78" s="1"/>
  <c r="D44" i="78"/>
  <c r="F44" i="78" s="1"/>
  <c r="D184" i="78"/>
  <c r="F184" i="78" s="1"/>
  <c r="AD184" i="78"/>
  <c r="C184" i="78"/>
  <c r="E184" i="78" s="1"/>
  <c r="V184" i="78"/>
  <c r="D244" i="78"/>
  <c r="F244" i="78" s="1"/>
  <c r="C244" i="78"/>
  <c r="E244" i="78" s="1"/>
  <c r="C238" i="78"/>
  <c r="E238" i="78" s="1"/>
  <c r="D238" i="78"/>
  <c r="F238" i="78" s="1"/>
  <c r="Z76" i="75"/>
  <c r="AE75" i="75"/>
  <c r="Y75" i="75"/>
  <c r="AE231" i="69"/>
  <c r="Z232" i="69"/>
  <c r="AB232" i="69" s="1"/>
  <c r="Y231" i="69"/>
  <c r="Z239" i="75"/>
  <c r="AB239" i="75" s="1"/>
  <c r="Y238" i="75"/>
  <c r="AK238" i="75" s="1"/>
  <c r="AI238" i="75" s="1"/>
  <c r="AE238" i="75"/>
  <c r="Y213" i="69"/>
  <c r="Z214" i="69"/>
  <c r="AE213" i="69"/>
  <c r="AF213" i="69" s="1"/>
  <c r="AE55" i="69"/>
  <c r="Z56" i="69"/>
  <c r="AB56" i="69" s="1"/>
  <c r="Y55" i="69"/>
  <c r="AE67" i="69"/>
  <c r="Y67" i="69"/>
  <c r="Z68" i="69"/>
  <c r="AB68" i="69" s="1"/>
  <c r="Z304" i="53"/>
  <c r="AB304" i="53" s="1"/>
  <c r="Y303" i="53"/>
  <c r="AE303" i="53"/>
  <c r="Y286" i="53"/>
  <c r="Z287" i="53"/>
  <c r="AE286" i="53"/>
  <c r="AF286" i="53" s="1"/>
  <c r="Y238" i="69"/>
  <c r="AE238" i="69"/>
  <c r="Z239" i="69"/>
  <c r="Z301" i="69"/>
  <c r="AB301" i="69" s="1"/>
  <c r="AE300" i="69"/>
  <c r="Y300" i="69"/>
  <c r="AK300" i="69" s="1"/>
  <c r="AI300" i="69" s="1"/>
  <c r="Z181" i="69"/>
  <c r="AB181" i="69" s="1"/>
  <c r="AE180" i="69"/>
  <c r="Y180" i="69"/>
  <c r="Y274" i="69"/>
  <c r="AE274" i="69"/>
  <c r="Y66" i="69"/>
  <c r="AE66" i="69"/>
  <c r="Z67" i="69"/>
  <c r="AB67" i="69" s="1"/>
  <c r="C106" i="104"/>
  <c r="E106" i="104" s="1"/>
  <c r="D106" i="104"/>
  <c r="F106" i="104" s="1"/>
  <c r="AD106" i="104"/>
  <c r="D166" i="78"/>
  <c r="F166" i="78" s="1"/>
  <c r="C166" i="78"/>
  <c r="E166" i="78" s="1"/>
  <c r="C250" i="78"/>
  <c r="E250" i="78" s="1"/>
  <c r="V250" i="78"/>
  <c r="D250" i="78"/>
  <c r="F250" i="78" s="1"/>
  <c r="AD250" i="78"/>
  <c r="D158" i="78"/>
  <c r="F158" i="78" s="1"/>
  <c r="C158" i="78"/>
  <c r="E158" i="78" s="1"/>
  <c r="D160" i="78"/>
  <c r="F160" i="78" s="1"/>
  <c r="C160" i="78"/>
  <c r="E160" i="78" s="1"/>
  <c r="D176" i="78"/>
  <c r="F176" i="78" s="1"/>
  <c r="C176" i="78"/>
  <c r="E176" i="78" s="1"/>
  <c r="C213" i="78"/>
  <c r="E213" i="78" s="1"/>
  <c r="D213" i="78"/>
  <c r="F213" i="78" s="1"/>
  <c r="C46" i="78"/>
  <c r="E46" i="78" s="1"/>
  <c r="D46" i="78"/>
  <c r="F46" i="78" s="1"/>
  <c r="C225" i="78"/>
  <c r="E225" i="78" s="1"/>
  <c r="D225" i="78"/>
  <c r="F225" i="78" s="1"/>
  <c r="D77" i="78"/>
  <c r="F77" i="78" s="1"/>
  <c r="V77" i="78"/>
  <c r="AD77" i="78"/>
  <c r="C77" i="78"/>
  <c r="E77" i="78" s="1"/>
  <c r="AD199" i="78"/>
  <c r="V199" i="78"/>
  <c r="D199" i="78"/>
  <c r="F199" i="78" s="1"/>
  <c r="C199" i="78"/>
  <c r="E199" i="78" s="1"/>
  <c r="D233" i="78"/>
  <c r="F233" i="78" s="1"/>
  <c r="C233" i="78"/>
  <c r="E233" i="78" s="1"/>
  <c r="C36" i="78"/>
  <c r="E36" i="78" s="1"/>
  <c r="D36" i="78"/>
  <c r="F36" i="78" s="1"/>
  <c r="AD268" i="78"/>
  <c r="D268" i="78"/>
  <c r="F268" i="78" s="1"/>
  <c r="C268" i="78"/>
  <c r="E268" i="78" s="1"/>
  <c r="V268" i="78"/>
  <c r="C180" i="78"/>
  <c r="E180" i="78" s="1"/>
  <c r="AD180" i="78"/>
  <c r="V180" i="78"/>
  <c r="D180" i="78"/>
  <c r="F180" i="78" s="1"/>
  <c r="V258" i="78"/>
  <c r="D258" i="78"/>
  <c r="F258" i="78" s="1"/>
  <c r="AD258" i="78"/>
  <c r="C258" i="78"/>
  <c r="E258" i="78" s="1"/>
  <c r="D189" i="78"/>
  <c r="F189" i="78" s="1"/>
  <c r="V189" i="78"/>
  <c r="AD189" i="78"/>
  <c r="C189" i="78"/>
  <c r="E189" i="78" s="1"/>
  <c r="C51" i="78"/>
  <c r="E51" i="78" s="1"/>
  <c r="D51" i="78"/>
  <c r="F51" i="78" s="1"/>
  <c r="C200" i="78"/>
  <c r="E200" i="78" s="1"/>
  <c r="D200" i="78"/>
  <c r="F200" i="78" s="1"/>
  <c r="AD200" i="78"/>
  <c r="V200" i="78"/>
  <c r="C161" i="78"/>
  <c r="E161" i="78" s="1"/>
  <c r="D161" i="78"/>
  <c r="F161" i="78" s="1"/>
  <c r="AE80" i="53"/>
  <c r="Y80" i="53"/>
  <c r="Z81" i="53"/>
  <c r="AB81" i="53" s="1"/>
  <c r="AE245" i="75"/>
  <c r="Y245" i="75"/>
  <c r="Z246" i="75"/>
  <c r="AB246" i="75" s="1"/>
  <c r="AE486" i="53"/>
  <c r="Y486" i="53"/>
  <c r="Z487" i="53"/>
  <c r="AB487" i="53" s="1"/>
  <c r="Z70" i="69"/>
  <c r="AB70" i="69" s="1"/>
  <c r="AE69" i="69"/>
  <c r="Y69" i="69"/>
  <c r="AE49" i="53"/>
  <c r="Y49" i="53"/>
  <c r="Z50" i="53"/>
  <c r="AB50" i="53" s="1"/>
  <c r="Z142" i="53"/>
  <c r="AE141" i="53"/>
  <c r="AF141" i="53" s="1"/>
  <c r="AP141" i="53" s="1"/>
  <c r="AE360" i="53"/>
  <c r="AF360" i="53" s="1"/>
  <c r="AP360" i="53" s="1"/>
  <c r="Z361" i="53"/>
  <c r="AE173" i="75"/>
  <c r="Z174" i="75"/>
  <c r="AB174" i="75" s="1"/>
  <c r="Y173" i="75"/>
  <c r="Z401" i="53"/>
  <c r="AB401" i="53" s="1"/>
  <c r="AE400" i="53"/>
  <c r="Y400" i="53"/>
  <c r="AC400" i="53" s="1"/>
  <c r="AE410" i="53"/>
  <c r="Z411" i="53"/>
  <c r="Y410" i="53"/>
  <c r="AE155" i="53"/>
  <c r="Z156" i="53"/>
  <c r="AB156" i="53" s="1"/>
  <c r="AC156" i="53" s="1"/>
  <c r="Y155" i="53"/>
  <c r="Z271" i="53"/>
  <c r="AB271" i="53" s="1"/>
  <c r="AE270" i="53"/>
  <c r="Y270" i="53"/>
  <c r="Z42" i="53"/>
  <c r="AB42" i="53" s="1"/>
  <c r="AE41" i="53"/>
  <c r="Y41" i="53"/>
  <c r="AE143" i="53"/>
  <c r="AF143" i="53" s="1"/>
  <c r="Y143" i="53"/>
  <c r="AE144" i="53"/>
  <c r="AF144" i="53" s="1"/>
  <c r="AP144" i="53" s="1"/>
  <c r="Z145" i="53"/>
  <c r="AE314" i="53"/>
  <c r="Z315" i="53"/>
  <c r="AB315" i="53" s="1"/>
  <c r="Y314" i="53"/>
  <c r="Z290" i="53"/>
  <c r="AE289" i="53"/>
  <c r="AF289" i="53" s="1"/>
  <c r="Y289" i="53"/>
  <c r="Z221" i="53"/>
  <c r="Y220" i="53"/>
  <c r="AE220" i="53"/>
  <c r="AF220" i="53" s="1"/>
  <c r="AE293" i="53"/>
  <c r="AF293" i="53" s="1"/>
  <c r="Z294" i="53"/>
  <c r="Y293" i="53"/>
  <c r="AE198" i="53"/>
  <c r="Z199" i="53"/>
  <c r="Y198" i="53"/>
  <c r="AE541" i="53"/>
  <c r="Y541" i="53"/>
  <c r="Z542" i="53"/>
  <c r="AB542" i="53" s="1"/>
  <c r="AE270" i="75"/>
  <c r="Z271" i="75"/>
  <c r="AB271" i="75" s="1"/>
  <c r="Y270" i="75"/>
  <c r="Y244" i="75"/>
  <c r="AE244" i="75"/>
  <c r="Z245" i="75"/>
  <c r="AB245" i="75" s="1"/>
  <c r="Z257" i="69"/>
  <c r="AB257" i="69" s="1"/>
  <c r="AE256" i="69"/>
  <c r="Y256" i="69"/>
  <c r="Z327" i="69"/>
  <c r="AB327" i="69" s="1"/>
  <c r="AE326" i="69"/>
  <c r="Y326" i="69"/>
  <c r="Y216" i="69"/>
  <c r="Z217" i="69"/>
  <c r="AE216" i="69"/>
  <c r="AF216" i="69" s="1"/>
  <c r="Y172" i="69"/>
  <c r="Z173" i="69"/>
  <c r="AB173" i="69" s="1"/>
  <c r="AE172" i="69"/>
  <c r="AE146" i="53"/>
  <c r="AF146" i="53" s="1"/>
  <c r="Y146" i="53"/>
  <c r="Z147" i="53"/>
  <c r="Z308" i="53"/>
  <c r="AB308" i="53" s="1"/>
  <c r="Y307" i="53"/>
  <c r="AE307" i="53"/>
  <c r="AE551" i="53"/>
  <c r="Y551" i="53"/>
  <c r="Z552" i="53"/>
  <c r="AE273" i="53"/>
  <c r="Z274" i="53"/>
  <c r="AB274" i="53" s="1"/>
  <c r="Y273" i="53"/>
  <c r="Y225" i="53"/>
  <c r="Z226" i="53"/>
  <c r="AE225" i="53"/>
  <c r="AE237" i="53"/>
  <c r="Y237" i="53"/>
  <c r="Z238" i="53"/>
  <c r="AB238" i="53" s="1"/>
  <c r="Z151" i="53"/>
  <c r="Y150" i="53"/>
  <c r="AE150" i="53"/>
  <c r="AF150" i="53" s="1"/>
  <c r="Y243" i="69"/>
  <c r="Z244" i="69"/>
  <c r="AE243" i="69"/>
  <c r="Z248" i="69"/>
  <c r="AB248" i="69" s="1"/>
  <c r="AE247" i="69"/>
  <c r="Y247" i="69"/>
  <c r="AE143" i="69"/>
  <c r="AF143" i="69" s="1"/>
  <c r="AP143" i="69" s="1"/>
  <c r="Z144" i="69"/>
  <c r="Z36" i="69"/>
  <c r="AE35" i="69"/>
  <c r="AF35" i="69" s="1"/>
  <c r="Y35" i="69"/>
  <c r="Z60" i="53"/>
  <c r="AE59" i="53"/>
  <c r="Y59" i="53"/>
  <c r="Y203" i="53"/>
  <c r="AE203" i="53"/>
  <c r="Y75" i="69"/>
  <c r="AE75" i="69"/>
  <c r="Z76" i="69"/>
  <c r="AB76" i="69" s="1"/>
  <c r="K535" i="53"/>
  <c r="AE292" i="53"/>
  <c r="AF292" i="53" s="1"/>
  <c r="Y292" i="53"/>
  <c r="Z293" i="53"/>
  <c r="Y332" i="53"/>
  <c r="AE332" i="53"/>
  <c r="Z333" i="53"/>
  <c r="Y239" i="69"/>
  <c r="AE239" i="69"/>
  <c r="Z240" i="69"/>
  <c r="AB240" i="69" s="1"/>
  <c r="Y334" i="53"/>
  <c r="AE334" i="53"/>
  <c r="Z335" i="53"/>
  <c r="AE189" i="75"/>
  <c r="Y189" i="75"/>
  <c r="Z190" i="75"/>
  <c r="AB190" i="75" s="1"/>
  <c r="AE157" i="98"/>
  <c r="Y157" i="98"/>
  <c r="Z158" i="98"/>
  <c r="Y29" i="53"/>
  <c r="Z30" i="53"/>
  <c r="AE29" i="53"/>
  <c r="AF29" i="53" s="1"/>
  <c r="AE518" i="53"/>
  <c r="Z519" i="53"/>
  <c r="AB519" i="53" s="1"/>
  <c r="Y518" i="53"/>
  <c r="AE321" i="53"/>
  <c r="Y321" i="53"/>
  <c r="Z322" i="53"/>
  <c r="AB322" i="53" s="1"/>
  <c r="Z160" i="98"/>
  <c r="AB160" i="98" s="1"/>
  <c r="AE159" i="98"/>
  <c r="Y159" i="98"/>
  <c r="Z108" i="98"/>
  <c r="AB108" i="98" s="1"/>
  <c r="Y107" i="98"/>
  <c r="AE107" i="98"/>
  <c r="AE66" i="53"/>
  <c r="Y66" i="53"/>
  <c r="Z67" i="53"/>
  <c r="AB67" i="53" s="1"/>
  <c r="P293" i="53"/>
  <c r="R293" i="53" s="1"/>
  <c r="Y414" i="53"/>
  <c r="AE414" i="53"/>
  <c r="Z415" i="53"/>
  <c r="AB415" i="53" s="1"/>
  <c r="AE89" i="69"/>
  <c r="Z90" i="69"/>
  <c r="AB90" i="69" s="1"/>
  <c r="Y89" i="69"/>
  <c r="AC89" i="69" s="1"/>
  <c r="AE44" i="69"/>
  <c r="Z45" i="69"/>
  <c r="AB45" i="69" s="1"/>
  <c r="Y44" i="69"/>
  <c r="AK44" i="69" s="1"/>
  <c r="AI44" i="69" s="1"/>
  <c r="AE233" i="53"/>
  <c r="Z234" i="53"/>
  <c r="AB234" i="53" s="1"/>
  <c r="Y233" i="53"/>
  <c r="Z173" i="75"/>
  <c r="AB173" i="75" s="1"/>
  <c r="AE172" i="75"/>
  <c r="Y172" i="75"/>
  <c r="Y276" i="75"/>
  <c r="AE276" i="75"/>
  <c r="Y345" i="53"/>
  <c r="Z346" i="53"/>
  <c r="AB346" i="53" s="1"/>
  <c r="AE345" i="53"/>
  <c r="Z62" i="69"/>
  <c r="AB62" i="69" s="1"/>
  <c r="Y61" i="69"/>
  <c r="AE61" i="69"/>
  <c r="Z249" i="75"/>
  <c r="AE248" i="75"/>
  <c r="Y248" i="75"/>
  <c r="AE436" i="53"/>
  <c r="AF436" i="53" s="1"/>
  <c r="Z437" i="53"/>
  <c r="Y436" i="53"/>
  <c r="Y259" i="75"/>
  <c r="AE259" i="75"/>
  <c r="Z260" i="75"/>
  <c r="Y154" i="98"/>
  <c r="AE154" i="98"/>
  <c r="Z155" i="98"/>
  <c r="AB155" i="98" s="1"/>
  <c r="K83" i="53"/>
  <c r="AE501" i="53"/>
  <c r="AF501" i="53" s="1"/>
  <c r="AP501" i="53" s="1"/>
  <c r="Z502" i="53"/>
  <c r="P149" i="53"/>
  <c r="R149" i="53" s="1"/>
  <c r="P222" i="53"/>
  <c r="R222" i="53" s="1"/>
  <c r="Y389" i="53"/>
  <c r="Z390" i="53"/>
  <c r="AB390" i="53" s="1"/>
  <c r="AE389" i="53"/>
  <c r="Y440" i="53"/>
  <c r="AK440" i="53" s="1"/>
  <c r="AI440" i="53" s="1"/>
  <c r="Z441" i="53"/>
  <c r="AB441" i="53" s="1"/>
  <c r="AE440" i="53"/>
  <c r="AE231" i="53"/>
  <c r="Z232" i="53"/>
  <c r="AB232" i="53" s="1"/>
  <c r="Y231" i="53"/>
  <c r="Z203" i="75"/>
  <c r="AE202" i="75"/>
  <c r="Y202" i="75"/>
  <c r="AE321" i="69"/>
  <c r="Y321" i="69"/>
  <c r="Z322" i="69"/>
  <c r="AB322" i="69" s="1"/>
  <c r="Y251" i="69"/>
  <c r="Z252" i="69"/>
  <c r="AB252" i="69" s="1"/>
  <c r="AE251" i="69"/>
  <c r="AE219" i="53"/>
  <c r="AF219" i="53" s="1"/>
  <c r="Y219" i="53"/>
  <c r="Z220" i="53"/>
  <c r="K247" i="53"/>
  <c r="Y295" i="69"/>
  <c r="AE295" i="69"/>
  <c r="AF295" i="69" s="1"/>
  <c r="Z296" i="69"/>
  <c r="P365" i="53"/>
  <c r="R365" i="53" s="1"/>
  <c r="AE165" i="75"/>
  <c r="Z166" i="75"/>
  <c r="AB166" i="75" s="1"/>
  <c r="Y165" i="75"/>
  <c r="AK165" i="75" s="1"/>
  <c r="AI165" i="75" s="1"/>
  <c r="Y301" i="53"/>
  <c r="Z302" i="53"/>
  <c r="AB302" i="53" s="1"/>
  <c r="AE301" i="53"/>
  <c r="Z554" i="53"/>
  <c r="AB554" i="53" s="1"/>
  <c r="Y553" i="53"/>
  <c r="AE553" i="53"/>
  <c r="AE538" i="53"/>
  <c r="Z539" i="53"/>
  <c r="Y538" i="53"/>
  <c r="Z161" i="53"/>
  <c r="AB161" i="53" s="1"/>
  <c r="Y160" i="53"/>
  <c r="AE160" i="53"/>
  <c r="AE247" i="75"/>
  <c r="Y247" i="75"/>
  <c r="Z248" i="75"/>
  <c r="AB248" i="75" s="1"/>
  <c r="AE181" i="53"/>
  <c r="Y181" i="53"/>
  <c r="Z182" i="53"/>
  <c r="AB182" i="53" s="1"/>
  <c r="Z259" i="53"/>
  <c r="AB259" i="53" s="1"/>
  <c r="Y258" i="53"/>
  <c r="AE258" i="53"/>
  <c r="AE30" i="69"/>
  <c r="AF30" i="69" s="1"/>
  <c r="Y30" i="69"/>
  <c r="Z101" i="98"/>
  <c r="Y100" i="98"/>
  <c r="AE100" i="98"/>
  <c r="K181" i="53"/>
  <c r="AE173" i="53"/>
  <c r="Z174" i="53"/>
  <c r="AB174" i="53" s="1"/>
  <c r="Y173" i="53"/>
  <c r="K180" i="53"/>
  <c r="Z169" i="53"/>
  <c r="AB169" i="53" s="1"/>
  <c r="Y168" i="53"/>
  <c r="AE168" i="53"/>
  <c r="K309" i="53"/>
  <c r="Y259" i="69"/>
  <c r="AE259" i="69"/>
  <c r="Z260" i="69"/>
  <c r="Z148" i="53"/>
  <c r="Y147" i="53"/>
  <c r="AE147" i="53"/>
  <c r="AF147" i="53" s="1"/>
  <c r="Z540" i="53"/>
  <c r="AB540" i="53" s="1"/>
  <c r="AE539" i="53"/>
  <c r="Y539" i="53"/>
  <c r="Z462" i="53"/>
  <c r="AB462" i="53" s="1"/>
  <c r="AE461" i="53"/>
  <c r="Y461" i="53"/>
  <c r="K320" i="69"/>
  <c r="K338" i="53"/>
  <c r="K443" i="53"/>
  <c r="K89" i="69"/>
  <c r="AE63" i="69"/>
  <c r="Y63" i="69"/>
  <c r="Z64" i="69"/>
  <c r="AB64" i="69" s="1"/>
  <c r="Z305" i="53"/>
  <c r="AB305" i="53" s="1"/>
  <c r="Y304" i="53"/>
  <c r="AE304" i="53"/>
  <c r="K414" i="53"/>
  <c r="AE143" i="104"/>
  <c r="Z144" i="104"/>
  <c r="P435" i="53"/>
  <c r="AE524" i="53"/>
  <c r="Z525" i="53"/>
  <c r="Y524" i="53"/>
  <c r="AE103" i="98"/>
  <c r="Y103" i="98"/>
  <c r="Z104" i="98"/>
  <c r="AE261" i="53"/>
  <c r="Y261" i="53"/>
  <c r="Z262" i="53"/>
  <c r="AB262" i="53" s="1"/>
  <c r="AE146" i="98"/>
  <c r="Y146" i="98"/>
  <c r="Z147" i="98"/>
  <c r="AB147" i="98" s="1"/>
  <c r="K340" i="69"/>
  <c r="AE306" i="53"/>
  <c r="Z307" i="53"/>
  <c r="AB307" i="53" s="1"/>
  <c r="Y306" i="53"/>
  <c r="Y81" i="69"/>
  <c r="Z82" i="69"/>
  <c r="AB82" i="69" s="1"/>
  <c r="AE81" i="69"/>
  <c r="K80" i="75"/>
  <c r="K322" i="53"/>
  <c r="K247" i="75"/>
  <c r="K53" i="69"/>
  <c r="Y254" i="53"/>
  <c r="AE254" i="53"/>
  <c r="Z255" i="53"/>
  <c r="Z125" i="98"/>
  <c r="AE124" i="98"/>
  <c r="Y124" i="98"/>
  <c r="K245" i="69"/>
  <c r="P288" i="69"/>
  <c r="R288" i="69" s="1"/>
  <c r="S288" i="69" s="1"/>
  <c r="AE388" i="53"/>
  <c r="Z389" i="53"/>
  <c r="AB389" i="53" s="1"/>
  <c r="Y388" i="53"/>
  <c r="Z366" i="53"/>
  <c r="Y365" i="53"/>
  <c r="AE365" i="53"/>
  <c r="AF365" i="53" s="1"/>
  <c r="Z75" i="53"/>
  <c r="AE74" i="53"/>
  <c r="Y74" i="53"/>
  <c r="K253" i="53"/>
  <c r="K556" i="53"/>
  <c r="Y304" i="69"/>
  <c r="AE304" i="69"/>
  <c r="Z305" i="69"/>
  <c r="P364" i="53"/>
  <c r="R364" i="53" s="1"/>
  <c r="AE230" i="53"/>
  <c r="Z231" i="53"/>
  <c r="AB231" i="53" s="1"/>
  <c r="Y230" i="53"/>
  <c r="Y545" i="53"/>
  <c r="AE545" i="53"/>
  <c r="Z546" i="53"/>
  <c r="K265" i="75"/>
  <c r="K406" i="53"/>
  <c r="P295" i="53"/>
  <c r="R295" i="53" s="1"/>
  <c r="K201" i="78"/>
  <c r="AE174" i="75"/>
  <c r="Z175" i="75"/>
  <c r="AB175" i="75" s="1"/>
  <c r="Y174" i="75"/>
  <c r="K73" i="75"/>
  <c r="P146" i="53"/>
  <c r="R146" i="53" s="1"/>
  <c r="S146" i="53" s="1"/>
  <c r="K312" i="53"/>
  <c r="K552" i="53"/>
  <c r="K265" i="53"/>
  <c r="K274" i="69"/>
  <c r="K242" i="69"/>
  <c r="K87" i="53"/>
  <c r="P142" i="53"/>
  <c r="R142" i="53" s="1"/>
  <c r="S142" i="53" s="1"/>
  <c r="K158" i="69"/>
  <c r="Z178" i="78"/>
  <c r="AB178" i="78" s="1"/>
  <c r="AE177" i="78"/>
  <c r="K85" i="53"/>
  <c r="K62" i="75"/>
  <c r="Y133" i="98"/>
  <c r="AE133" i="98"/>
  <c r="K162" i="69"/>
  <c r="K103" i="98"/>
  <c r="K248" i="75"/>
  <c r="K327" i="69"/>
  <c r="Z34" i="98"/>
  <c r="AB34" i="98" s="1"/>
  <c r="Y33" i="98"/>
  <c r="AE33" i="98"/>
  <c r="K378" i="53"/>
  <c r="K166" i="53"/>
  <c r="Y90" i="78"/>
  <c r="AE90" i="78"/>
  <c r="K513" i="53"/>
  <c r="K528" i="53"/>
  <c r="P218" i="69"/>
  <c r="K88" i="75"/>
  <c r="K271" i="53"/>
  <c r="Z531" i="53"/>
  <c r="AB531" i="53" s="1"/>
  <c r="Y530" i="53"/>
  <c r="AE530" i="53"/>
  <c r="K124" i="98"/>
  <c r="K176" i="53"/>
  <c r="AE268" i="69"/>
  <c r="Y268" i="69"/>
  <c r="Z269" i="69"/>
  <c r="AB269" i="69" s="1"/>
  <c r="K474" i="53"/>
  <c r="K270" i="53"/>
  <c r="Y134" i="104"/>
  <c r="Z135" i="104"/>
  <c r="AB135" i="104" s="1"/>
  <c r="AE134" i="104"/>
  <c r="K165" i="75"/>
  <c r="P141" i="69"/>
  <c r="R141" i="69" s="1"/>
  <c r="S141" i="69" s="1"/>
  <c r="K46" i="69"/>
  <c r="Z304" i="69"/>
  <c r="AB304" i="69" s="1"/>
  <c r="Y303" i="69"/>
  <c r="AE303" i="69"/>
  <c r="P37" i="53"/>
  <c r="R37" i="53" s="1"/>
  <c r="K319" i="53"/>
  <c r="P286" i="53"/>
  <c r="AE234" i="69"/>
  <c r="Z235" i="69"/>
  <c r="AB235" i="69" s="1"/>
  <c r="Y234" i="69"/>
  <c r="Z74" i="69"/>
  <c r="AB74" i="69" s="1"/>
  <c r="AE73" i="69"/>
  <c r="Y73" i="69"/>
  <c r="K329" i="69"/>
  <c r="K238" i="69"/>
  <c r="K240" i="69"/>
  <c r="K102" i="98"/>
  <c r="K442" i="53"/>
  <c r="K34" i="98"/>
  <c r="Z146" i="69"/>
  <c r="Y145" i="69"/>
  <c r="AE145" i="69"/>
  <c r="AF145" i="69" s="1"/>
  <c r="K41" i="69"/>
  <c r="K255" i="75"/>
  <c r="P439" i="53"/>
  <c r="R439" i="53" s="1"/>
  <c r="K64" i="75"/>
  <c r="K153" i="53"/>
  <c r="AE272" i="69"/>
  <c r="Z273" i="69"/>
  <c r="AB273" i="69" s="1"/>
  <c r="Y272" i="69"/>
  <c r="K345" i="53"/>
  <c r="K167" i="75"/>
  <c r="K262" i="75"/>
  <c r="K176" i="75"/>
  <c r="AE68" i="75"/>
  <c r="Y68" i="75"/>
  <c r="Z69" i="75"/>
  <c r="AB69" i="75" s="1"/>
  <c r="Y89" i="78"/>
  <c r="AE89" i="78"/>
  <c r="Z90" i="78"/>
  <c r="AB90" i="78" s="1"/>
  <c r="K235" i="53"/>
  <c r="K41" i="53"/>
  <c r="P29" i="53"/>
  <c r="R29" i="53" s="1"/>
  <c r="K161" i="53"/>
  <c r="Z50" i="69"/>
  <c r="AB50" i="69" s="1"/>
  <c r="Y49" i="69"/>
  <c r="AE49" i="69"/>
  <c r="K193" i="69"/>
  <c r="K448" i="53"/>
  <c r="Z240" i="53"/>
  <c r="AB240" i="53" s="1"/>
  <c r="AE239" i="53"/>
  <c r="Y239" i="53"/>
  <c r="K373" i="53"/>
  <c r="AY151" i="53"/>
  <c r="AY150" i="53" s="1"/>
  <c r="AY149" i="53" s="1"/>
  <c r="AY148" i="53" s="1"/>
  <c r="AY147" i="53" s="1"/>
  <c r="AY146" i="53" s="1"/>
  <c r="AY145" i="53" s="1"/>
  <c r="AY144" i="53" s="1"/>
  <c r="AY143" i="53" s="1"/>
  <c r="AY142" i="53" s="1"/>
  <c r="AY141" i="53" s="1"/>
  <c r="K152" i="53"/>
  <c r="P145" i="53"/>
  <c r="R145" i="53" s="1"/>
  <c r="S145" i="53" s="1"/>
  <c r="K90" i="75"/>
  <c r="K259" i="78"/>
  <c r="K313" i="53"/>
  <c r="K241" i="53"/>
  <c r="K170" i="69"/>
  <c r="K65" i="75"/>
  <c r="K341" i="69"/>
  <c r="K165" i="53"/>
  <c r="K203" i="75"/>
  <c r="K469" i="53"/>
  <c r="K69" i="69"/>
  <c r="K266" i="69"/>
  <c r="K43" i="98"/>
  <c r="K98" i="98"/>
  <c r="K531" i="53"/>
  <c r="K43" i="69"/>
  <c r="K52" i="53"/>
  <c r="K415" i="53"/>
  <c r="P222" i="69"/>
  <c r="R222" i="69" s="1"/>
  <c r="K158" i="53"/>
  <c r="K324" i="53"/>
  <c r="AY38" i="53"/>
  <c r="AY37" i="53" s="1"/>
  <c r="AY36" i="53" s="1"/>
  <c r="AY35" i="53" s="1"/>
  <c r="AY34" i="53" s="1"/>
  <c r="AY33" i="53" s="1"/>
  <c r="AY32" i="53" s="1"/>
  <c r="AY31" i="53" s="1"/>
  <c r="AY30" i="53" s="1"/>
  <c r="AY29" i="53" s="1"/>
  <c r="AY28" i="53" s="1"/>
  <c r="K39" i="53"/>
  <c r="K298" i="53"/>
  <c r="AD82" i="104"/>
  <c r="D82" i="104"/>
  <c r="F82" i="104" s="1"/>
  <c r="V82" i="104"/>
  <c r="C82" i="104"/>
  <c r="E82" i="104" s="1"/>
  <c r="C172" i="78"/>
  <c r="E172" i="78" s="1"/>
  <c r="D172" i="78"/>
  <c r="F172" i="78" s="1"/>
  <c r="V192" i="78"/>
  <c r="AD192" i="78"/>
  <c r="C192" i="78"/>
  <c r="E192" i="78" s="1"/>
  <c r="D192" i="78"/>
  <c r="F192" i="78" s="1"/>
  <c r="V186" i="78"/>
  <c r="C186" i="78"/>
  <c r="E186" i="78" s="1"/>
  <c r="AD186" i="78"/>
  <c r="D186" i="78"/>
  <c r="F186" i="78" s="1"/>
  <c r="AD191" i="78"/>
  <c r="V191" i="78"/>
  <c r="C191" i="78"/>
  <c r="E191" i="78" s="1"/>
  <c r="D191" i="78"/>
  <c r="F191" i="78" s="1"/>
  <c r="Z59" i="69"/>
  <c r="AB59" i="69" s="1"/>
  <c r="AE58" i="69"/>
  <c r="Y58" i="69"/>
  <c r="Z338" i="53"/>
  <c r="Y337" i="53"/>
  <c r="AE337" i="53"/>
  <c r="AE175" i="75"/>
  <c r="Y175" i="75"/>
  <c r="Z176" i="75"/>
  <c r="AB176" i="75" s="1"/>
  <c r="C215" i="78"/>
  <c r="E215" i="78" s="1"/>
  <c r="D215" i="78"/>
  <c r="F215" i="78" s="1"/>
  <c r="C262" i="78"/>
  <c r="E262" i="78" s="1"/>
  <c r="V262" i="78"/>
  <c r="D262" i="78"/>
  <c r="F262" i="78" s="1"/>
  <c r="AD262" i="78"/>
  <c r="D169" i="78"/>
  <c r="F169" i="78" s="1"/>
  <c r="C169" i="78"/>
  <c r="E169" i="78" s="1"/>
  <c r="C245" i="78"/>
  <c r="E245" i="78" s="1"/>
  <c r="D245" i="78"/>
  <c r="F245" i="78" s="1"/>
  <c r="C249" i="78"/>
  <c r="E249" i="78" s="1"/>
  <c r="AD249" i="78"/>
  <c r="D249" i="78"/>
  <c r="F249" i="78" s="1"/>
  <c r="V249" i="78"/>
  <c r="D74" i="78"/>
  <c r="F74" i="78" s="1"/>
  <c r="AD74" i="78"/>
  <c r="V74" i="78"/>
  <c r="C74" i="78"/>
  <c r="E74" i="78" s="1"/>
  <c r="AE342" i="53"/>
  <c r="Y342" i="53"/>
  <c r="Z343" i="53"/>
  <c r="AB343" i="53" s="1"/>
  <c r="AE160" i="69"/>
  <c r="Y160" i="69"/>
  <c r="Z161" i="69"/>
  <c r="AE72" i="75"/>
  <c r="Z73" i="75"/>
  <c r="AB73" i="75" s="1"/>
  <c r="Y72" i="75"/>
  <c r="Y85" i="75"/>
  <c r="AE85" i="75"/>
  <c r="Z86" i="75"/>
  <c r="AB86" i="75" s="1"/>
  <c r="Z192" i="53"/>
  <c r="AB192" i="53" s="1"/>
  <c r="AE191" i="53"/>
  <c r="Y191" i="53"/>
  <c r="AE394" i="53"/>
  <c r="Y394" i="53"/>
  <c r="Z395" i="53"/>
  <c r="AE312" i="53"/>
  <c r="Z313" i="53"/>
  <c r="AB313" i="53" s="1"/>
  <c r="Y312" i="53"/>
  <c r="Y559" i="53"/>
  <c r="Z560" i="53"/>
  <c r="AE559" i="53"/>
  <c r="AE77" i="53"/>
  <c r="Y77" i="53"/>
  <c r="Z78" i="53"/>
  <c r="AB78" i="53" s="1"/>
  <c r="Z58" i="53"/>
  <c r="AB58" i="53" s="1"/>
  <c r="Y57" i="53"/>
  <c r="AE57" i="53"/>
  <c r="Z430" i="53"/>
  <c r="AE429" i="53"/>
  <c r="AF429" i="53" s="1"/>
  <c r="AP429" i="53" s="1"/>
  <c r="Z263" i="53"/>
  <c r="AB263" i="53" s="1"/>
  <c r="AE262" i="53"/>
  <c r="Y262" i="53"/>
  <c r="AE176" i="53"/>
  <c r="Z177" i="53"/>
  <c r="AB177" i="53" s="1"/>
  <c r="Y176" i="53"/>
  <c r="AE41" i="69"/>
  <c r="Y41" i="69"/>
  <c r="AK41" i="69" s="1"/>
  <c r="AI41" i="69" s="1"/>
  <c r="Z42" i="69"/>
  <c r="AE272" i="53"/>
  <c r="Y272" i="53"/>
  <c r="Z273" i="53"/>
  <c r="AB273" i="53" s="1"/>
  <c r="AE35" i="98"/>
  <c r="Z36" i="98"/>
  <c r="AB36" i="98" s="1"/>
  <c r="Y35" i="98"/>
  <c r="AE245" i="53"/>
  <c r="Y245" i="53"/>
  <c r="Z246" i="53"/>
  <c r="AB246" i="53" s="1"/>
  <c r="Z33" i="98"/>
  <c r="AB33" i="98" s="1"/>
  <c r="AE32" i="98"/>
  <c r="Y32" i="98"/>
  <c r="AE162" i="53"/>
  <c r="Y162" i="53"/>
  <c r="Z163" i="53"/>
  <c r="Z152" i="69"/>
  <c r="AE151" i="69"/>
  <c r="AF151" i="69" s="1"/>
  <c r="Y151" i="69"/>
  <c r="Y476" i="53"/>
  <c r="Z477" i="53"/>
  <c r="AE476" i="53"/>
  <c r="AE264" i="53"/>
  <c r="Y264" i="53"/>
  <c r="Z265" i="53"/>
  <c r="AB265" i="53" s="1"/>
  <c r="Y258" i="69"/>
  <c r="AE258" i="69"/>
  <c r="Z259" i="69"/>
  <c r="AB259" i="69" s="1"/>
  <c r="P431" i="53"/>
  <c r="R431" i="53" s="1"/>
  <c r="S431" i="53" s="1"/>
  <c r="Y153" i="69"/>
  <c r="AK153" i="69" s="1"/>
  <c r="AI153" i="69" s="1"/>
  <c r="AE153" i="69"/>
  <c r="Z154" i="69"/>
  <c r="Y563" i="53"/>
  <c r="AE563" i="53"/>
  <c r="K79" i="69"/>
  <c r="Z237" i="53"/>
  <c r="AB237" i="53" s="1"/>
  <c r="AE236" i="53"/>
  <c r="Y236" i="53"/>
  <c r="K268" i="53"/>
  <c r="K550" i="53"/>
  <c r="Z544" i="53"/>
  <c r="AB544" i="53" s="1"/>
  <c r="AE543" i="53"/>
  <c r="Y543" i="53"/>
  <c r="P293" i="69"/>
  <c r="R293" i="69" s="1"/>
  <c r="K522" i="53"/>
  <c r="K270" i="75"/>
  <c r="K311" i="69"/>
  <c r="Z230" i="69"/>
  <c r="AB230" i="69" s="1"/>
  <c r="AE229" i="69"/>
  <c r="Y229" i="69"/>
  <c r="K163" i="53"/>
  <c r="K387" i="53"/>
  <c r="K240" i="53"/>
  <c r="K55" i="69"/>
  <c r="K259" i="69"/>
  <c r="P150" i="69"/>
  <c r="R150" i="69" s="1"/>
  <c r="Z295" i="69"/>
  <c r="AB295" i="69" s="1"/>
  <c r="Y294" i="69"/>
  <c r="AE294" i="69"/>
  <c r="AF294" i="69" s="1"/>
  <c r="K267" i="69"/>
  <c r="K308" i="69"/>
  <c r="Y29" i="69"/>
  <c r="AE29" i="69"/>
  <c r="AF29" i="69" s="1"/>
  <c r="Z30" i="69"/>
  <c r="AE540" i="53"/>
  <c r="Y540" i="53"/>
  <c r="Z541" i="53"/>
  <c r="K97" i="98"/>
  <c r="Z145" i="104"/>
  <c r="Y144" i="104"/>
  <c r="AE144" i="104"/>
  <c r="K241" i="69"/>
  <c r="K538" i="53"/>
  <c r="K225" i="53"/>
  <c r="K144" i="104"/>
  <c r="Z325" i="53"/>
  <c r="AB325" i="53" s="1"/>
  <c r="Y324" i="53"/>
  <c r="AE324" i="53"/>
  <c r="K194" i="69"/>
  <c r="K465" i="53"/>
  <c r="K312" i="69"/>
  <c r="K346" i="53"/>
  <c r="K71" i="53"/>
  <c r="K316" i="69"/>
  <c r="AY38" i="75"/>
  <c r="AY37" i="75" s="1"/>
  <c r="AY36" i="75" s="1"/>
  <c r="AY35" i="75" s="1"/>
  <c r="AY34" i="75" s="1"/>
  <c r="AY33" i="75" s="1"/>
  <c r="AY32" i="75" s="1"/>
  <c r="AY31" i="75" s="1"/>
  <c r="AY30" i="75" s="1"/>
  <c r="AY29" i="75" s="1"/>
  <c r="AY28" i="75" s="1"/>
  <c r="K37" i="98"/>
  <c r="K58" i="53"/>
  <c r="K464" i="53"/>
  <c r="K84" i="75"/>
  <c r="K263" i="53"/>
  <c r="C29" i="104"/>
  <c r="E29" i="104" s="1"/>
  <c r="AD29" i="104"/>
  <c r="D29" i="104"/>
  <c r="F29" i="104" s="1"/>
  <c r="D147" i="78"/>
  <c r="F147" i="78" s="1"/>
  <c r="C147" i="78"/>
  <c r="E147" i="78" s="1"/>
  <c r="V178" i="78"/>
  <c r="C178" i="78"/>
  <c r="E178" i="78" s="1"/>
  <c r="AD178" i="78"/>
  <c r="D178" i="78"/>
  <c r="F178" i="78" s="1"/>
  <c r="V188" i="78"/>
  <c r="D188" i="78"/>
  <c r="F188" i="78" s="1"/>
  <c r="AD188" i="78"/>
  <c r="C188" i="78"/>
  <c r="E188" i="78" s="1"/>
  <c r="D143" i="78"/>
  <c r="F143" i="78" s="1"/>
  <c r="C143" i="78"/>
  <c r="E143" i="78" s="1"/>
  <c r="C226" i="78"/>
  <c r="E226" i="78" s="1"/>
  <c r="D226" i="78"/>
  <c r="F226" i="78" s="1"/>
  <c r="D251" i="78"/>
  <c r="F251" i="78" s="1"/>
  <c r="C251" i="78"/>
  <c r="E251" i="78" s="1"/>
  <c r="AD251" i="78"/>
  <c r="V251" i="78"/>
  <c r="Z184" i="53"/>
  <c r="AB184" i="53" s="1"/>
  <c r="Y183" i="53"/>
  <c r="AE183" i="53"/>
  <c r="Z186" i="69"/>
  <c r="AE185" i="69"/>
  <c r="Y185" i="69"/>
  <c r="AE41" i="98"/>
  <c r="Y41" i="98"/>
  <c r="Z42" i="98"/>
  <c r="AB42" i="98" s="1"/>
  <c r="AE149" i="69"/>
  <c r="AF149" i="69" s="1"/>
  <c r="AJ149" i="69" s="1"/>
  <c r="Y149" i="69"/>
  <c r="Z150" i="69"/>
  <c r="Z149" i="53"/>
  <c r="AE148" i="53"/>
  <c r="AF148" i="53" s="1"/>
  <c r="Y148" i="53"/>
  <c r="Z191" i="53"/>
  <c r="AB191" i="53" s="1"/>
  <c r="Y190" i="53"/>
  <c r="AE190" i="53"/>
  <c r="Z255" i="75"/>
  <c r="AB255" i="75" s="1"/>
  <c r="AE254" i="75"/>
  <c r="Y254" i="75"/>
  <c r="AE521" i="53"/>
  <c r="Y521" i="53"/>
  <c r="Z522" i="53"/>
  <c r="AB522" i="53" s="1"/>
  <c r="Z196" i="75"/>
  <c r="AB196" i="75" s="1"/>
  <c r="AE195" i="75"/>
  <c r="Y195" i="75"/>
  <c r="AE334" i="69"/>
  <c r="Z335" i="69"/>
  <c r="Y334" i="69"/>
  <c r="Z143" i="53"/>
  <c r="Y142" i="53"/>
  <c r="AE142" i="53"/>
  <c r="AF142" i="53" s="1"/>
  <c r="Z62" i="75"/>
  <c r="AB62" i="75" s="1"/>
  <c r="AE61" i="75"/>
  <c r="Y61" i="75"/>
  <c r="AE83" i="75"/>
  <c r="Z84" i="75"/>
  <c r="AB84" i="75" s="1"/>
  <c r="Y83" i="75"/>
  <c r="Z558" i="53"/>
  <c r="AB558" i="53" s="1"/>
  <c r="AE557" i="53"/>
  <c r="Y557" i="53"/>
  <c r="AE226" i="69"/>
  <c r="Z227" i="69"/>
  <c r="AB227" i="69" s="1"/>
  <c r="AC227" i="69" s="1"/>
  <c r="Y226" i="69"/>
  <c r="Y482" i="53"/>
  <c r="AC482" i="53" s="1"/>
  <c r="AE482" i="53"/>
  <c r="Z483" i="53"/>
  <c r="AB483" i="53" s="1"/>
  <c r="Z551" i="53"/>
  <c r="Y550" i="53"/>
  <c r="AE550" i="53"/>
  <c r="AE55" i="75"/>
  <c r="Y55" i="75"/>
  <c r="Z56" i="75"/>
  <c r="AB56" i="75" s="1"/>
  <c r="Z330" i="69"/>
  <c r="AB330" i="69" s="1"/>
  <c r="AE329" i="69"/>
  <c r="Y329" i="69"/>
  <c r="AE419" i="53"/>
  <c r="Y419" i="53"/>
  <c r="Z236" i="53"/>
  <c r="AB236" i="53" s="1"/>
  <c r="AE235" i="53"/>
  <c r="Y235" i="53"/>
  <c r="Y88" i="75"/>
  <c r="Z89" i="75"/>
  <c r="AB89" i="75" s="1"/>
  <c r="AE88" i="75"/>
  <c r="Z167" i="69"/>
  <c r="AB167" i="69" s="1"/>
  <c r="Y166" i="69"/>
  <c r="AE166" i="69"/>
  <c r="AE259" i="53"/>
  <c r="Z260" i="53"/>
  <c r="AB260" i="53" s="1"/>
  <c r="Y259" i="53"/>
  <c r="Y291" i="53"/>
  <c r="AE291" i="53"/>
  <c r="AF291" i="53" s="1"/>
  <c r="Z292" i="53"/>
  <c r="Z238" i="69"/>
  <c r="AB238" i="69" s="1"/>
  <c r="AE237" i="69"/>
  <c r="Y237" i="69"/>
  <c r="K305" i="53"/>
  <c r="AE31" i="53"/>
  <c r="AF31" i="53" s="1"/>
  <c r="AP31" i="53" s="1"/>
  <c r="Z32" i="53"/>
  <c r="AE81" i="75"/>
  <c r="Y81" i="75"/>
  <c r="Z82" i="75"/>
  <c r="AB82" i="75" s="1"/>
  <c r="AE264" i="75"/>
  <c r="Y264" i="75"/>
  <c r="Z265" i="75"/>
  <c r="AB265" i="75" s="1"/>
  <c r="AE193" i="69"/>
  <c r="Z194" i="69"/>
  <c r="AB194" i="69" s="1"/>
  <c r="Y193" i="69"/>
  <c r="K232" i="53"/>
  <c r="Z343" i="69"/>
  <c r="AE342" i="69"/>
  <c r="Y342" i="69"/>
  <c r="K42" i="98"/>
  <c r="K51" i="53"/>
  <c r="AE158" i="98"/>
  <c r="Y158" i="98"/>
  <c r="Z159" i="98"/>
  <c r="AE306" i="69"/>
  <c r="Z307" i="69"/>
  <c r="AB307" i="69" s="1"/>
  <c r="Y306" i="69"/>
  <c r="AE330" i="69"/>
  <c r="Y330" i="69"/>
  <c r="Z331" i="69"/>
  <c r="Y175" i="53"/>
  <c r="AE175" i="53"/>
  <c r="Z176" i="53"/>
  <c r="AB176" i="53" s="1"/>
  <c r="AE339" i="53"/>
  <c r="Z340" i="53"/>
  <c r="AB340" i="53" s="1"/>
  <c r="Y339" i="53"/>
  <c r="K187" i="53"/>
  <c r="AE52" i="53"/>
  <c r="Y52" i="53"/>
  <c r="Z53" i="53"/>
  <c r="Y514" i="53"/>
  <c r="AE514" i="53"/>
  <c r="Z515" i="53"/>
  <c r="Z70" i="78"/>
  <c r="AE69" i="78"/>
  <c r="K84" i="69"/>
  <c r="P292" i="69"/>
  <c r="R292" i="69" s="1"/>
  <c r="K226" i="69"/>
  <c r="Z465" i="53"/>
  <c r="Y464" i="53"/>
  <c r="AE464" i="53"/>
  <c r="K450" i="53"/>
  <c r="K456" i="53"/>
  <c r="Z107" i="98"/>
  <c r="AB107" i="98" s="1"/>
  <c r="Y106" i="98"/>
  <c r="AE106" i="98"/>
  <c r="K548" i="53"/>
  <c r="K385" i="53"/>
  <c r="Z89" i="78"/>
  <c r="AB89" i="78" s="1"/>
  <c r="AE88" i="78"/>
  <c r="K452" i="53"/>
  <c r="P290" i="69"/>
  <c r="R290" i="69" s="1"/>
  <c r="S290" i="69" s="1"/>
  <c r="P217" i="69"/>
  <c r="R217" i="69" s="1"/>
  <c r="S217" i="69" s="1"/>
  <c r="K44" i="53"/>
  <c r="P218" i="53"/>
  <c r="R218" i="53" s="1"/>
  <c r="S218" i="53" s="1"/>
  <c r="Y151" i="98"/>
  <c r="AE151" i="98"/>
  <c r="Z152" i="98"/>
  <c r="K68" i="53"/>
  <c r="K178" i="75"/>
  <c r="K32" i="98"/>
  <c r="K313" i="69"/>
  <c r="K193" i="75"/>
  <c r="K171" i="69"/>
  <c r="AE404" i="53"/>
  <c r="Z405" i="53"/>
  <c r="AB405" i="53" s="1"/>
  <c r="Y404" i="53"/>
  <c r="P219" i="69"/>
  <c r="R219" i="69" s="1"/>
  <c r="K175" i="75"/>
  <c r="K38" i="98"/>
  <c r="K303" i="69"/>
  <c r="K72" i="53"/>
  <c r="K256" i="75"/>
  <c r="Z40" i="53"/>
  <c r="AB40" i="53" s="1"/>
  <c r="Y39" i="53"/>
  <c r="AK39" i="53" s="1"/>
  <c r="AI39" i="53" s="1"/>
  <c r="AE39" i="53"/>
  <c r="K401" i="53"/>
  <c r="Y274" i="75"/>
  <c r="AE274" i="75"/>
  <c r="Z275" i="75"/>
  <c r="AB275" i="75" s="1"/>
  <c r="K563" i="53"/>
  <c r="K164" i="69"/>
  <c r="K196" i="75"/>
  <c r="K184" i="53"/>
  <c r="K301" i="69"/>
  <c r="K172" i="53"/>
  <c r="K454" i="53"/>
  <c r="K67" i="78"/>
  <c r="D151" i="78"/>
  <c r="F151" i="78" s="1"/>
  <c r="C151" i="78"/>
  <c r="E151" i="78" s="1"/>
  <c r="C62" i="78"/>
  <c r="E62" i="78" s="1"/>
  <c r="D62" i="78"/>
  <c r="F62" i="78" s="1"/>
  <c r="D32" i="78"/>
  <c r="F32" i="78" s="1"/>
  <c r="C32" i="78"/>
  <c r="E32" i="78" s="1"/>
  <c r="D29" i="78"/>
  <c r="F29" i="78" s="1"/>
  <c r="C29" i="78"/>
  <c r="E29" i="78" s="1"/>
  <c r="V82" i="78"/>
  <c r="AD82" i="78"/>
  <c r="D82" i="78"/>
  <c r="F82" i="78" s="1"/>
  <c r="C82" i="78"/>
  <c r="E82" i="78" s="1"/>
  <c r="C42" i="78"/>
  <c r="E42" i="78" s="1"/>
  <c r="D42" i="78"/>
  <c r="F42" i="78" s="1"/>
  <c r="D140" i="78"/>
  <c r="F140" i="78" s="1"/>
  <c r="C140" i="78"/>
  <c r="E140" i="78" s="1"/>
  <c r="AE228" i="69"/>
  <c r="Y228" i="69"/>
  <c r="AK228" i="69" s="1"/>
  <c r="AI228" i="69" s="1"/>
  <c r="Z229" i="69"/>
  <c r="AB229" i="69" s="1"/>
  <c r="Z334" i="53"/>
  <c r="AB334" i="53" s="1"/>
  <c r="AE333" i="53"/>
  <c r="Y333" i="53"/>
  <c r="AE244" i="53"/>
  <c r="Y244" i="53"/>
  <c r="Z245" i="53"/>
  <c r="AB245" i="53" s="1"/>
  <c r="AE190" i="69"/>
  <c r="Y190" i="69"/>
  <c r="Z191" i="69"/>
  <c r="Y271" i="75"/>
  <c r="AE271" i="75"/>
  <c r="Z272" i="75"/>
  <c r="AB272" i="75" s="1"/>
  <c r="Y458" i="53"/>
  <c r="Z459" i="53"/>
  <c r="AB459" i="53" s="1"/>
  <c r="AE458" i="53"/>
  <c r="AE319" i="53"/>
  <c r="Y319" i="53"/>
  <c r="Z320" i="53"/>
  <c r="Z444" i="53"/>
  <c r="AB444" i="53" s="1"/>
  <c r="AC444" i="53" s="1"/>
  <c r="AE443" i="53"/>
  <c r="Y443" i="53"/>
  <c r="Z454" i="53"/>
  <c r="AB454" i="53" s="1"/>
  <c r="Y453" i="53"/>
  <c r="AE453" i="53"/>
  <c r="Z326" i="69"/>
  <c r="AB326" i="69" s="1"/>
  <c r="AE325" i="69"/>
  <c r="Y325" i="69"/>
  <c r="AE331" i="69"/>
  <c r="Z332" i="69"/>
  <c r="AB332" i="69" s="1"/>
  <c r="Y331" i="69"/>
  <c r="AE83" i="69"/>
  <c r="Z84" i="69"/>
  <c r="AB84" i="69" s="1"/>
  <c r="Y83" i="69"/>
  <c r="Z31" i="98"/>
  <c r="AE30" i="98"/>
  <c r="Y30" i="98"/>
  <c r="AE411" i="53"/>
  <c r="Y411" i="53"/>
  <c r="Z412" i="53"/>
  <c r="AB412" i="53" s="1"/>
  <c r="AE549" i="53"/>
  <c r="Z550" i="53"/>
  <c r="Y549" i="53"/>
  <c r="Z285" i="69"/>
  <c r="AE284" i="69"/>
  <c r="AF284" i="69" s="1"/>
  <c r="AP284" i="69" s="1"/>
  <c r="C139" i="104"/>
  <c r="E139" i="104" s="1"/>
  <c r="V139" i="104"/>
  <c r="D139" i="104"/>
  <c r="F139" i="104" s="1"/>
  <c r="AD139" i="104"/>
  <c r="C33" i="78"/>
  <c r="E33" i="78" s="1"/>
  <c r="D33" i="78"/>
  <c r="F33" i="78" s="1"/>
  <c r="D221" i="78"/>
  <c r="F221" i="78" s="1"/>
  <c r="C221" i="78"/>
  <c r="E221" i="78" s="1"/>
  <c r="D65" i="78"/>
  <c r="F65" i="78" s="1"/>
  <c r="V65" i="78"/>
  <c r="AD65" i="78"/>
  <c r="C65" i="78"/>
  <c r="E65" i="78" s="1"/>
  <c r="C243" i="78"/>
  <c r="E243" i="78" s="1"/>
  <c r="D243" i="78"/>
  <c r="F243" i="78" s="1"/>
  <c r="D237" i="78"/>
  <c r="F237" i="78" s="1"/>
  <c r="C237" i="78"/>
  <c r="E237" i="78" s="1"/>
  <c r="D78" i="78"/>
  <c r="F78" i="78" s="1"/>
  <c r="V78" i="78"/>
  <c r="C78" i="78"/>
  <c r="E78" i="78" s="1"/>
  <c r="AD78" i="78"/>
  <c r="D30" i="78"/>
  <c r="F30" i="78" s="1"/>
  <c r="C30" i="78"/>
  <c r="E30" i="78" s="1"/>
  <c r="C85" i="78"/>
  <c r="E85" i="78" s="1"/>
  <c r="V85" i="78"/>
  <c r="AD85" i="78"/>
  <c r="D85" i="78"/>
  <c r="F85" i="78" s="1"/>
  <c r="D56" i="78"/>
  <c r="F56" i="78" s="1"/>
  <c r="C56" i="78"/>
  <c r="E56" i="78" s="1"/>
  <c r="AD255" i="78"/>
  <c r="D255" i="78"/>
  <c r="F255" i="78" s="1"/>
  <c r="C255" i="78"/>
  <c r="E255" i="78" s="1"/>
  <c r="V255" i="78"/>
  <c r="C241" i="78"/>
  <c r="E241" i="78" s="1"/>
  <c r="D241" i="78"/>
  <c r="F241" i="78" s="1"/>
  <c r="D75" i="78"/>
  <c r="F75" i="78" s="1"/>
  <c r="V75" i="78"/>
  <c r="C75" i="78"/>
  <c r="E75" i="78" s="1"/>
  <c r="AD75" i="78"/>
  <c r="D252" i="78"/>
  <c r="F252" i="78" s="1"/>
  <c r="V252" i="78"/>
  <c r="C252" i="78"/>
  <c r="E252" i="78" s="1"/>
  <c r="AD252" i="78"/>
  <c r="D263" i="78"/>
  <c r="F263" i="78" s="1"/>
  <c r="AD263" i="78"/>
  <c r="V263" i="78"/>
  <c r="C263" i="78"/>
  <c r="E263" i="78" s="1"/>
  <c r="D52" i="78"/>
  <c r="F52" i="78" s="1"/>
  <c r="C52" i="78"/>
  <c r="E52" i="78" s="1"/>
  <c r="D66" i="78"/>
  <c r="F66" i="78" s="1"/>
  <c r="AD66" i="78"/>
  <c r="C66" i="78"/>
  <c r="E66" i="78" s="1"/>
  <c r="V66" i="78"/>
  <c r="D34" i="78"/>
  <c r="F34" i="78" s="1"/>
  <c r="C34" i="78"/>
  <c r="E34" i="78" s="1"/>
  <c r="D171" i="78"/>
  <c r="F171" i="78" s="1"/>
  <c r="C171" i="78"/>
  <c r="E171" i="78" s="1"/>
  <c r="D228" i="78"/>
  <c r="F228" i="78" s="1"/>
  <c r="C228" i="78"/>
  <c r="E228" i="78" s="1"/>
  <c r="Y76" i="53"/>
  <c r="Z77" i="53"/>
  <c r="AB77" i="53" s="1"/>
  <c r="AE76" i="53"/>
  <c r="AE473" i="53"/>
  <c r="Y473" i="53"/>
  <c r="Z474" i="53"/>
  <c r="AB474" i="53" s="1"/>
  <c r="AE230" i="69"/>
  <c r="Y230" i="69"/>
  <c r="Z231" i="69"/>
  <c r="AB231" i="69" s="1"/>
  <c r="AE53" i="53"/>
  <c r="Z54" i="53"/>
  <c r="AB54" i="53" s="1"/>
  <c r="Y53" i="53"/>
  <c r="Y413" i="53"/>
  <c r="Z414" i="53"/>
  <c r="AE413" i="53"/>
  <c r="Z311" i="69"/>
  <c r="Y310" i="69"/>
  <c r="AE310" i="69"/>
  <c r="Z88" i="53"/>
  <c r="AB88" i="53" s="1"/>
  <c r="Y87" i="53"/>
  <c r="AE87" i="53"/>
  <c r="AE535" i="53"/>
  <c r="Z536" i="53"/>
  <c r="AB536" i="53"/>
  <c r="Y535" i="53"/>
  <c r="Y275" i="53"/>
  <c r="AE275" i="53"/>
  <c r="Z34" i="69"/>
  <c r="Y33" i="69"/>
  <c r="AE33" i="69"/>
  <c r="AF33" i="69" s="1"/>
  <c r="Z53" i="75"/>
  <c r="AB53" i="75" s="1"/>
  <c r="AE52" i="75"/>
  <c r="Y52" i="75"/>
  <c r="AK52" i="75" s="1"/>
  <c r="AI52" i="75" s="1"/>
  <c r="Z165" i="69"/>
  <c r="AB165" i="69" s="1"/>
  <c r="Y164" i="69"/>
  <c r="AE164" i="69"/>
  <c r="AE187" i="53"/>
  <c r="Y187" i="53"/>
  <c r="Z188" i="53"/>
  <c r="AB188" i="53" s="1"/>
  <c r="AE160" i="98"/>
  <c r="Y160" i="98"/>
  <c r="Z346" i="69"/>
  <c r="AB346" i="69" s="1"/>
  <c r="Y345" i="69"/>
  <c r="AE345" i="69"/>
  <c r="Z272" i="53"/>
  <c r="Y271" i="53"/>
  <c r="AE271" i="53"/>
  <c r="Y317" i="69"/>
  <c r="Z318" i="69"/>
  <c r="AB318" i="69" s="1"/>
  <c r="AE317" i="69"/>
  <c r="Z404" i="53"/>
  <c r="AB404" i="53" s="1"/>
  <c r="AE403" i="53"/>
  <c r="Y403" i="53"/>
  <c r="Y58" i="75"/>
  <c r="Z59" i="75"/>
  <c r="AB59" i="75" s="1"/>
  <c r="AE58" i="75"/>
  <c r="Y90" i="53"/>
  <c r="AE90" i="53"/>
  <c r="Z188" i="75"/>
  <c r="AE187" i="75"/>
  <c r="Y187" i="75"/>
  <c r="AE193" i="53"/>
  <c r="Z194" i="53"/>
  <c r="AB194" i="53" s="1"/>
  <c r="Y193" i="53"/>
  <c r="AE468" i="53"/>
  <c r="Z469" i="53"/>
  <c r="AB469" i="53" s="1"/>
  <c r="Y468" i="53"/>
  <c r="AE374" i="53"/>
  <c r="Z375" i="53"/>
  <c r="AB375" i="53" s="1"/>
  <c r="Y374" i="53"/>
  <c r="Y322" i="53"/>
  <c r="AE322" i="53"/>
  <c r="Z323" i="53"/>
  <c r="AB323" i="53" s="1"/>
  <c r="Y51" i="69"/>
  <c r="Z52" i="69"/>
  <c r="AB52" i="69" s="1"/>
  <c r="AE51" i="69"/>
  <c r="Y533" i="53"/>
  <c r="Z534" i="53"/>
  <c r="AB534" i="53" s="1"/>
  <c r="AE533" i="53"/>
  <c r="Y45" i="53"/>
  <c r="AE45" i="53"/>
  <c r="Z46" i="53"/>
  <c r="Z105" i="98"/>
  <c r="AB105" i="98" s="1"/>
  <c r="AE104" i="98"/>
  <c r="Y104" i="98"/>
  <c r="Z417" i="53"/>
  <c r="AB417" i="53" s="1"/>
  <c r="Y416" i="53"/>
  <c r="AE416" i="53"/>
  <c r="Y460" i="53"/>
  <c r="AE460" i="53"/>
  <c r="Z461" i="53"/>
  <c r="Z248" i="53"/>
  <c r="AB248" i="53" s="1"/>
  <c r="AE247" i="53"/>
  <c r="Y247" i="53"/>
  <c r="AE526" i="53"/>
  <c r="Z527" i="53"/>
  <c r="AB527" i="53" s="1"/>
  <c r="Y526" i="53"/>
  <c r="AE449" i="53"/>
  <c r="Y449" i="53"/>
  <c r="Z450" i="53"/>
  <c r="Z475" i="53"/>
  <c r="AB475" i="53" s="1"/>
  <c r="AE474" i="53"/>
  <c r="Y474" i="53"/>
  <c r="AE171" i="69"/>
  <c r="Y171" i="69"/>
  <c r="Z172" i="69"/>
  <c r="Z383" i="53"/>
  <c r="Y382" i="53"/>
  <c r="AE382" i="53"/>
  <c r="Z503" i="53"/>
  <c r="Y502" i="53"/>
  <c r="AE502" i="53"/>
  <c r="AF502" i="53" s="1"/>
  <c r="Z449" i="53"/>
  <c r="AB449" i="53" s="1"/>
  <c r="Y448" i="53"/>
  <c r="AE448" i="53"/>
  <c r="Z33" i="69"/>
  <c r="AE32" i="69"/>
  <c r="AF32" i="69" s="1"/>
  <c r="Y32" i="69"/>
  <c r="AE241" i="69"/>
  <c r="Z242" i="69"/>
  <c r="AB242" i="69" s="1"/>
  <c r="Y241" i="69"/>
  <c r="AE177" i="53"/>
  <c r="Z178" i="53"/>
  <c r="AB178" i="53" s="1"/>
  <c r="Y177" i="53"/>
  <c r="Z38" i="98"/>
  <c r="AB38" i="98" s="1"/>
  <c r="AE37" i="98"/>
  <c r="Y37" i="98"/>
  <c r="Z68" i="53"/>
  <c r="AB68" i="53" s="1"/>
  <c r="AE67" i="53"/>
  <c r="Y67" i="53"/>
  <c r="AE40" i="98"/>
  <c r="Y40" i="98"/>
  <c r="Z41" i="98"/>
  <c r="AB41" i="98" s="1"/>
  <c r="Y63" i="53"/>
  <c r="AE63" i="53"/>
  <c r="Z64" i="53"/>
  <c r="Y359" i="53"/>
  <c r="AE359" i="53"/>
  <c r="AF359" i="53" s="1"/>
  <c r="Z228" i="53"/>
  <c r="Y227" i="53"/>
  <c r="AE227" i="53"/>
  <c r="AE222" i="69"/>
  <c r="AF222" i="69" s="1"/>
  <c r="Y222" i="69"/>
  <c r="Z223" i="69"/>
  <c r="K386" i="53"/>
  <c r="AE512" i="53"/>
  <c r="Y512" i="53"/>
  <c r="AK512" i="53" s="1"/>
  <c r="AI512" i="53" s="1"/>
  <c r="Z513" i="53"/>
  <c r="AB513" i="53" s="1"/>
  <c r="Y469" i="53"/>
  <c r="AE469" i="53"/>
  <c r="Z470" i="53"/>
  <c r="AB470" i="53" s="1"/>
  <c r="Y250" i="75"/>
  <c r="AC250" i="75" s="1"/>
  <c r="AE250" i="75"/>
  <c r="Z251" i="75"/>
  <c r="AB251" i="75" s="1"/>
  <c r="Z296" i="53"/>
  <c r="AB296" i="53" s="1"/>
  <c r="AE295" i="53"/>
  <c r="AF295" i="53" s="1"/>
  <c r="Y295" i="53"/>
  <c r="AE417" i="53"/>
  <c r="Z418" i="53"/>
  <c r="Y417" i="53"/>
  <c r="Z193" i="75"/>
  <c r="AB193" i="75" s="1"/>
  <c r="AE192" i="75"/>
  <c r="Y192" i="75"/>
  <c r="K488" i="53"/>
  <c r="Z79" i="69"/>
  <c r="AB79" i="69" s="1"/>
  <c r="AE78" i="69"/>
  <c r="Y78" i="69"/>
  <c r="AE430" i="53"/>
  <c r="AF430" i="53" s="1"/>
  <c r="Z431" i="53"/>
  <c r="Y430" i="53"/>
  <c r="AC430" i="53" s="1"/>
  <c r="AE165" i="53"/>
  <c r="Z166" i="53"/>
  <c r="AB166" i="53" s="1"/>
  <c r="Y165" i="53"/>
  <c r="AE201" i="53"/>
  <c r="Y201" i="53"/>
  <c r="Z202" i="53"/>
  <c r="AE467" i="53"/>
  <c r="Z468" i="53"/>
  <c r="AB468" i="53" s="1"/>
  <c r="Y467" i="53"/>
  <c r="Y157" i="53"/>
  <c r="AE157" i="53"/>
  <c r="Z158" i="53"/>
  <c r="AB158" i="53" s="1"/>
  <c r="Z439" i="53"/>
  <c r="AE438" i="53"/>
  <c r="AF438" i="53" s="1"/>
  <c r="Y438" i="53"/>
  <c r="K549" i="53"/>
  <c r="AE47" i="69"/>
  <c r="Z48" i="69"/>
  <c r="AB48" i="69" s="1"/>
  <c r="Y47" i="69"/>
  <c r="K411" i="53"/>
  <c r="AE558" i="53"/>
  <c r="Z559" i="53"/>
  <c r="AB559" i="53" s="1"/>
  <c r="Y558" i="53"/>
  <c r="AE262" i="69"/>
  <c r="Z263" i="69"/>
  <c r="Y262" i="69"/>
  <c r="Z290" i="69"/>
  <c r="AE289" i="69"/>
  <c r="AF289" i="69" s="1"/>
  <c r="Y289" i="69"/>
  <c r="K262" i="53"/>
  <c r="K561" i="53"/>
  <c r="Z256" i="53"/>
  <c r="AE255" i="53"/>
  <c r="Y255" i="53"/>
  <c r="Z331" i="53"/>
  <c r="AB331" i="53" s="1"/>
  <c r="Y330" i="53"/>
  <c r="AE330" i="53"/>
  <c r="AE48" i="53"/>
  <c r="Z49" i="53"/>
  <c r="AB49" i="53" s="1"/>
  <c r="Y48" i="53"/>
  <c r="AE275" i="75"/>
  <c r="Y275" i="75"/>
  <c r="Z276" i="75"/>
  <c r="AE269" i="69"/>
  <c r="Z270" i="69"/>
  <c r="Y269" i="69"/>
  <c r="Y266" i="75"/>
  <c r="AE266" i="75"/>
  <c r="Z267" i="75"/>
  <c r="AB267" i="75" s="1"/>
  <c r="Z65" i="75"/>
  <c r="AE64" i="75"/>
  <c r="Y64" i="75"/>
  <c r="Z548" i="53"/>
  <c r="AB548" i="53" s="1"/>
  <c r="AE547" i="53"/>
  <c r="Y547" i="53"/>
  <c r="Y56" i="53"/>
  <c r="Z57" i="53"/>
  <c r="AB57" i="53" s="1"/>
  <c r="AE56" i="53"/>
  <c r="Y149" i="53"/>
  <c r="AE149" i="53"/>
  <c r="AF149" i="53" s="1"/>
  <c r="Z150" i="53"/>
  <c r="Z51" i="53"/>
  <c r="AB51" i="53" s="1"/>
  <c r="Y50" i="53"/>
  <c r="AE50" i="53"/>
  <c r="K244" i="69"/>
  <c r="K483" i="53"/>
  <c r="K472" i="53"/>
  <c r="AE405" i="53"/>
  <c r="Z406" i="53"/>
  <c r="AB406" i="53" s="1"/>
  <c r="Y405" i="53"/>
  <c r="Y383" i="53"/>
  <c r="Z384" i="53"/>
  <c r="AB384" i="53" s="1"/>
  <c r="AE383" i="53"/>
  <c r="K486" i="53"/>
  <c r="P363" i="53"/>
  <c r="R363" i="53" s="1"/>
  <c r="S363" i="53" s="1"/>
  <c r="P221" i="69"/>
  <c r="R221" i="69" s="1"/>
  <c r="Z407" i="53"/>
  <c r="AB407" i="53" s="1"/>
  <c r="Y406" i="53"/>
  <c r="AE406" i="53"/>
  <c r="AE552" i="53"/>
  <c r="Z553" i="53"/>
  <c r="Y552" i="53"/>
  <c r="Z198" i="69"/>
  <c r="AB198" i="69" s="1"/>
  <c r="Y197" i="69"/>
  <c r="AE197" i="69"/>
  <c r="Z236" i="69"/>
  <c r="AE235" i="69"/>
  <c r="Y235" i="69"/>
  <c r="K201" i="75"/>
  <c r="AE302" i="53"/>
  <c r="Z303" i="53"/>
  <c r="AB303" i="53" s="1"/>
  <c r="Y302" i="53"/>
  <c r="Z466" i="53"/>
  <c r="AB466" i="53"/>
  <c r="AE465" i="53"/>
  <c r="Y465" i="53"/>
  <c r="K321" i="53"/>
  <c r="AE246" i="75"/>
  <c r="Z247" i="75"/>
  <c r="AB247" i="75" s="1"/>
  <c r="Y246" i="75"/>
  <c r="Z186" i="53"/>
  <c r="Y185" i="53"/>
  <c r="AE185" i="53"/>
  <c r="K261" i="69"/>
  <c r="Z74" i="53"/>
  <c r="AB74" i="53" s="1"/>
  <c r="AE73" i="53"/>
  <c r="Y73" i="53"/>
  <c r="K198" i="53"/>
  <c r="AE268" i="75"/>
  <c r="Z269" i="75"/>
  <c r="AB269" i="75" s="1"/>
  <c r="Y268" i="75"/>
  <c r="K79" i="53"/>
  <c r="Z268" i="53"/>
  <c r="AE267" i="53"/>
  <c r="Y267" i="53"/>
  <c r="AC267" i="53" s="1"/>
  <c r="K157" i="53"/>
  <c r="Z547" i="53"/>
  <c r="AB547" i="53" s="1"/>
  <c r="AE546" i="53"/>
  <c r="Y546" i="53"/>
  <c r="P506" i="53"/>
  <c r="R506" i="53" s="1"/>
  <c r="S506" i="53" s="1"/>
  <c r="K78" i="53"/>
  <c r="AE344" i="69"/>
  <c r="Z345" i="69"/>
  <c r="AB345" i="69" s="1"/>
  <c r="Y344" i="69"/>
  <c r="AE187" i="78"/>
  <c r="Z188" i="78"/>
  <c r="K300" i="69"/>
  <c r="K156" i="53"/>
  <c r="K201" i="69"/>
  <c r="Y70" i="75"/>
  <c r="AE70" i="75"/>
  <c r="Z71" i="75"/>
  <c r="AB71" i="75" s="1"/>
  <c r="K189" i="53"/>
  <c r="K446" i="53"/>
  <c r="K231" i="53"/>
  <c r="K71" i="69"/>
  <c r="K393" i="53"/>
  <c r="K377" i="53"/>
  <c r="K197" i="75"/>
  <c r="K252" i="53"/>
  <c r="K451" i="53"/>
  <c r="K66" i="75"/>
  <c r="K260" i="69"/>
  <c r="AE298" i="69"/>
  <c r="Y298" i="69"/>
  <c r="Z299" i="69"/>
  <c r="K186" i="53"/>
  <c r="Z222" i="69"/>
  <c r="Y221" i="69"/>
  <c r="AE221" i="69"/>
  <c r="AF221" i="69" s="1"/>
  <c r="Y250" i="53"/>
  <c r="Z251" i="53"/>
  <c r="AB251" i="53" s="1"/>
  <c r="AE250" i="53"/>
  <c r="K475" i="53"/>
  <c r="AY511" i="53"/>
  <c r="AY510" i="53" s="1"/>
  <c r="AY509" i="53" s="1"/>
  <c r="AY508" i="53" s="1"/>
  <c r="AY507" i="53" s="1"/>
  <c r="AY506" i="53" s="1"/>
  <c r="AY505" i="53" s="1"/>
  <c r="AY504" i="53" s="1"/>
  <c r="AY503" i="53" s="1"/>
  <c r="AY502" i="53" s="1"/>
  <c r="AY501" i="53" s="1"/>
  <c r="K512" i="53"/>
  <c r="K301" i="53"/>
  <c r="K61" i="75"/>
  <c r="AE227" i="69"/>
  <c r="Y227" i="69"/>
  <c r="Z228" i="69"/>
  <c r="AB228" i="69" s="1"/>
  <c r="K238" i="75"/>
  <c r="Z243" i="75"/>
  <c r="AE242" i="75"/>
  <c r="Y242" i="75"/>
  <c r="K485" i="53"/>
  <c r="AE196" i="78"/>
  <c r="Z197" i="78"/>
  <c r="AB197" i="78" s="1"/>
  <c r="K239" i="69"/>
  <c r="K491" i="53"/>
  <c r="K174" i="69"/>
  <c r="K199" i="69"/>
  <c r="K188" i="69"/>
  <c r="K180" i="69"/>
  <c r="P285" i="69"/>
  <c r="R285" i="69" s="1"/>
  <c r="S285" i="69" s="1"/>
  <c r="Z505" i="53"/>
  <c r="AE504" i="53"/>
  <c r="AF504" i="53" s="1"/>
  <c r="AP504" i="53" s="1"/>
  <c r="K183" i="69"/>
  <c r="K121" i="98"/>
  <c r="K321" i="69"/>
  <c r="K323" i="69"/>
  <c r="AE28" i="69"/>
  <c r="AF28" i="69" s="1"/>
  <c r="AP28" i="69" s="1"/>
  <c r="Z29" i="69"/>
  <c r="K462" i="53"/>
  <c r="K236" i="69"/>
  <c r="Y329" i="53"/>
  <c r="Z330" i="53"/>
  <c r="AB330" i="53" s="1"/>
  <c r="AE329" i="53"/>
  <c r="K334" i="53"/>
  <c r="K336" i="69"/>
  <c r="P437" i="53"/>
  <c r="R437" i="53" s="1"/>
  <c r="P142" i="69"/>
  <c r="R142" i="69" s="1"/>
  <c r="S142" i="69" s="1"/>
  <c r="K122" i="98"/>
  <c r="P32" i="53"/>
  <c r="R32" i="53" s="1"/>
  <c r="K70" i="75"/>
  <c r="K60" i="69"/>
  <c r="K273" i="53"/>
  <c r="K180" i="75"/>
  <c r="K490" i="53"/>
  <c r="K72" i="78"/>
  <c r="K125" i="98"/>
  <c r="K341" i="53"/>
  <c r="K480" i="53"/>
  <c r="K74" i="69"/>
  <c r="Y152" i="98"/>
  <c r="AE152" i="98"/>
  <c r="Z153" i="98"/>
  <c r="K263" i="69"/>
  <c r="K530" i="53"/>
  <c r="K332" i="69"/>
  <c r="K150" i="98"/>
  <c r="K202" i="53"/>
  <c r="K305" i="69"/>
  <c r="K245" i="75"/>
  <c r="K250" i="53"/>
  <c r="K560" i="53"/>
  <c r="K186" i="75"/>
  <c r="K256" i="69"/>
  <c r="K200" i="75"/>
  <c r="P366" i="53"/>
  <c r="R366" i="53" s="1"/>
  <c r="K59" i="53"/>
  <c r="K172" i="69"/>
  <c r="K106" i="98"/>
  <c r="K62" i="53"/>
  <c r="AE241" i="53"/>
  <c r="Z242" i="53"/>
  <c r="AB242" i="53" s="1"/>
  <c r="Y241" i="53"/>
  <c r="K161" i="69"/>
  <c r="K255" i="53"/>
  <c r="Z148" i="98"/>
  <c r="AB148" i="98" s="1"/>
  <c r="Y147" i="98"/>
  <c r="AE147" i="98"/>
  <c r="K62" i="69"/>
  <c r="Y529" i="53"/>
  <c r="AE529" i="53"/>
  <c r="Z530" i="53"/>
  <c r="K273" i="78"/>
  <c r="AE159" i="53"/>
  <c r="Y159" i="53"/>
  <c r="Z160" i="53"/>
  <c r="AB160" i="53" s="1"/>
  <c r="K520" i="53"/>
  <c r="K303" i="53"/>
  <c r="K392" i="53"/>
  <c r="K533" i="53"/>
  <c r="K232" i="69"/>
  <c r="K400" i="53"/>
  <c r="K482" i="53"/>
  <c r="P289" i="69"/>
  <c r="R289" i="69" s="1"/>
  <c r="S289" i="69" s="1"/>
  <c r="K461" i="53"/>
  <c r="K157" i="98"/>
  <c r="K333" i="69"/>
  <c r="K163" i="69"/>
  <c r="K152" i="98"/>
  <c r="K328" i="53"/>
  <c r="K59" i="75"/>
  <c r="K52" i="69"/>
  <c r="K70" i="78"/>
  <c r="K171" i="75"/>
  <c r="K49" i="69"/>
  <c r="K253" i="69"/>
  <c r="D58" i="78"/>
  <c r="F58" i="78" s="1"/>
  <c r="C58" i="78"/>
  <c r="E58" i="78" s="1"/>
  <c r="D60" i="78"/>
  <c r="F60" i="78" s="1"/>
  <c r="C60" i="78"/>
  <c r="E60" i="78" s="1"/>
  <c r="AE183" i="75"/>
  <c r="Z184" i="75"/>
  <c r="AB184" i="75" s="1"/>
  <c r="Y183" i="75"/>
  <c r="AE366" i="53"/>
  <c r="AF366" i="53" s="1"/>
  <c r="Z367" i="53"/>
  <c r="Y366" i="53"/>
  <c r="D141" i="104"/>
  <c r="F141" i="104" s="1"/>
  <c r="C141" i="104"/>
  <c r="E141" i="104" s="1"/>
  <c r="V141" i="104"/>
  <c r="AD141" i="104"/>
  <c r="C212" i="78"/>
  <c r="E212" i="78" s="1"/>
  <c r="D212" i="78"/>
  <c r="F212" i="78" s="1"/>
  <c r="C38" i="78"/>
  <c r="E38" i="78" s="1"/>
  <c r="D38" i="78"/>
  <c r="F38" i="78" s="1"/>
  <c r="D31" i="78"/>
  <c r="F31" i="78" s="1"/>
  <c r="C31" i="78"/>
  <c r="E31" i="78" s="1"/>
  <c r="AE221" i="53"/>
  <c r="AF221" i="53" s="1"/>
  <c r="Y221" i="53"/>
  <c r="Z222" i="53"/>
  <c r="Z339" i="53"/>
  <c r="AB339" i="53" s="1"/>
  <c r="Y338" i="53"/>
  <c r="AE338" i="53"/>
  <c r="Y43" i="53"/>
  <c r="AE43" i="53"/>
  <c r="Z44" i="53"/>
  <c r="AB44" i="53" s="1"/>
  <c r="AC44" i="53" s="1"/>
  <c r="Z160" i="69"/>
  <c r="AB160" i="69" s="1"/>
  <c r="AE159" i="69"/>
  <c r="Y159" i="69"/>
  <c r="AC159" i="69" s="1"/>
  <c r="AE193" i="75"/>
  <c r="Z194" i="75"/>
  <c r="AB194" i="75" s="1"/>
  <c r="Y193" i="75"/>
  <c r="AC193" i="75" s="1"/>
  <c r="Z291" i="69"/>
  <c r="Y290" i="69"/>
  <c r="AE290" i="69"/>
  <c r="AF290" i="69" s="1"/>
  <c r="AE140" i="69"/>
  <c r="AF140" i="69" s="1"/>
  <c r="AP140" i="69" s="1"/>
  <c r="Z141" i="69"/>
  <c r="Z196" i="69"/>
  <c r="AB196" i="69" s="1"/>
  <c r="AE195" i="69"/>
  <c r="Y195" i="69"/>
  <c r="Y178" i="53"/>
  <c r="AE178" i="53"/>
  <c r="Z179" i="53"/>
  <c r="AB179" i="53" s="1"/>
  <c r="Y119" i="98"/>
  <c r="Z120" i="98"/>
  <c r="AB120" i="98" s="1"/>
  <c r="AE119" i="98"/>
  <c r="Y331" i="53"/>
  <c r="Z332" i="53"/>
  <c r="AB332" i="53" s="1"/>
  <c r="AE331" i="53"/>
  <c r="AE198" i="69"/>
  <c r="Z199" i="69"/>
  <c r="AB199" i="69" s="1"/>
  <c r="Y198" i="69"/>
  <c r="Z199" i="75"/>
  <c r="AB199" i="75" s="1"/>
  <c r="Y198" i="75"/>
  <c r="AE198" i="75"/>
  <c r="Z74" i="75"/>
  <c r="AB74" i="75" s="1"/>
  <c r="Y73" i="75"/>
  <c r="AE73" i="75"/>
  <c r="P503" i="53"/>
  <c r="R503" i="53" s="1"/>
  <c r="S503" i="53" s="1"/>
  <c r="AE257" i="53"/>
  <c r="Y257" i="53"/>
  <c r="Z258" i="53"/>
  <c r="AB258" i="53" s="1"/>
  <c r="K45" i="53"/>
  <c r="K328" i="69"/>
  <c r="AE70" i="69"/>
  <c r="Z71" i="69"/>
  <c r="AB71" i="69" s="1"/>
  <c r="Y70" i="69"/>
  <c r="AE240" i="69"/>
  <c r="Z241" i="69"/>
  <c r="AB241" i="69" s="1"/>
  <c r="Y240" i="69"/>
  <c r="K272" i="75"/>
  <c r="P32" i="69"/>
  <c r="R32" i="69" s="1"/>
  <c r="K59" i="69"/>
  <c r="K72" i="75"/>
  <c r="K257" i="69"/>
  <c r="P361" i="53"/>
  <c r="R361" i="53" s="1"/>
  <c r="S361" i="53" s="1"/>
  <c r="K190" i="69"/>
  <c r="Y182" i="75"/>
  <c r="Z183" i="75"/>
  <c r="AE182" i="75"/>
  <c r="K515" i="53"/>
  <c r="K143" i="104"/>
  <c r="K272" i="69"/>
  <c r="K65" i="53"/>
  <c r="P362" i="53"/>
  <c r="R362" i="53" s="1"/>
  <c r="S362" i="53" s="1"/>
  <c r="AY367" i="53"/>
  <c r="AY366" i="53" s="1"/>
  <c r="AY365" i="53" s="1"/>
  <c r="AY364" i="53" s="1"/>
  <c r="AY363" i="53" s="1"/>
  <c r="AY362" i="53" s="1"/>
  <c r="AY361" i="53" s="1"/>
  <c r="AY360" i="53" s="1"/>
  <c r="AY359" i="53" s="1"/>
  <c r="AY358" i="53" s="1"/>
  <c r="AY357" i="53" s="1"/>
  <c r="K368" i="53"/>
  <c r="C71" i="78"/>
  <c r="E71" i="78" s="1"/>
  <c r="AD71" i="78"/>
  <c r="V71" i="78"/>
  <c r="D71" i="78"/>
  <c r="F71" i="78" s="1"/>
  <c r="D55" i="78"/>
  <c r="F55" i="78" s="1"/>
  <c r="C55" i="78"/>
  <c r="E55" i="78" s="1"/>
  <c r="D240" i="78"/>
  <c r="F240" i="78" s="1"/>
  <c r="C240" i="78"/>
  <c r="E240" i="78" s="1"/>
  <c r="D146" i="78"/>
  <c r="F146" i="78" s="1"/>
  <c r="C146" i="78"/>
  <c r="E146" i="78" s="1"/>
  <c r="Z252" i="53"/>
  <c r="AB252" i="53" s="1"/>
  <c r="Y251" i="53"/>
  <c r="AE251" i="53"/>
  <c r="AE167" i="53"/>
  <c r="Z168" i="53"/>
  <c r="Y167" i="53"/>
  <c r="C140" i="104"/>
  <c r="E140" i="104" s="1"/>
  <c r="AD140" i="104"/>
  <c r="D140" i="104"/>
  <c r="F140" i="104" s="1"/>
  <c r="V140" i="104"/>
  <c r="C195" i="78"/>
  <c r="E195" i="78" s="1"/>
  <c r="AD195" i="78"/>
  <c r="D195" i="78"/>
  <c r="F195" i="78" s="1"/>
  <c r="V195" i="78"/>
  <c r="D175" i="78"/>
  <c r="F175" i="78" s="1"/>
  <c r="C175" i="78"/>
  <c r="E175" i="78" s="1"/>
  <c r="D156" i="78"/>
  <c r="F156" i="78" s="1"/>
  <c r="C156" i="78"/>
  <c r="E156" i="78" s="1"/>
  <c r="C63" i="78"/>
  <c r="E63" i="78" s="1"/>
  <c r="D63" i="78"/>
  <c r="F63" i="78" s="1"/>
  <c r="C68" i="78"/>
  <c r="E68" i="78" s="1"/>
  <c r="AD68" i="78"/>
  <c r="D68" i="78"/>
  <c r="F68" i="78" s="1"/>
  <c r="V68" i="78"/>
  <c r="AD253" i="78"/>
  <c r="V253" i="78"/>
  <c r="D253" i="78"/>
  <c r="F253" i="78" s="1"/>
  <c r="C253" i="78"/>
  <c r="E253" i="78" s="1"/>
  <c r="C194" i="78"/>
  <c r="E194" i="78" s="1"/>
  <c r="AD194" i="78"/>
  <c r="D194" i="78"/>
  <c r="F194" i="78" s="1"/>
  <c r="V194" i="78"/>
  <c r="C222" i="78"/>
  <c r="E222" i="78" s="1"/>
  <c r="D222" i="78"/>
  <c r="F222" i="78" s="1"/>
  <c r="C61" i="78"/>
  <c r="E61" i="78" s="1"/>
  <c r="D61" i="78"/>
  <c r="F61" i="78" s="1"/>
  <c r="C185" i="78"/>
  <c r="E185" i="78" s="1"/>
  <c r="V185" i="78"/>
  <c r="D185" i="78"/>
  <c r="F185" i="78" s="1"/>
  <c r="AD185" i="78"/>
  <c r="D45" i="78"/>
  <c r="F45" i="78" s="1"/>
  <c r="C45" i="78"/>
  <c r="E45" i="78" s="1"/>
  <c r="D167" i="78"/>
  <c r="F167" i="78" s="1"/>
  <c r="C167" i="78"/>
  <c r="E167" i="78" s="1"/>
  <c r="C47" i="78"/>
  <c r="E47" i="78" s="1"/>
  <c r="D47" i="78"/>
  <c r="F47" i="78" s="1"/>
  <c r="D269" i="78"/>
  <c r="F269" i="78" s="1"/>
  <c r="V269" i="78"/>
  <c r="AD269" i="78"/>
  <c r="C269" i="78"/>
  <c r="E269" i="78" s="1"/>
  <c r="D223" i="78"/>
  <c r="F223" i="78" s="1"/>
  <c r="C223" i="78"/>
  <c r="E223" i="78" s="1"/>
  <c r="C149" i="78"/>
  <c r="E149" i="78" s="1"/>
  <c r="D149" i="78"/>
  <c r="F149" i="78" s="1"/>
  <c r="C73" i="78"/>
  <c r="E73" i="78" s="1"/>
  <c r="V73" i="78"/>
  <c r="D73" i="78"/>
  <c r="F73" i="78" s="1"/>
  <c r="AD73" i="78"/>
  <c r="C145" i="78"/>
  <c r="E145" i="78" s="1"/>
  <c r="D145" i="78"/>
  <c r="F145" i="78" s="1"/>
  <c r="Y78" i="53"/>
  <c r="AE78" i="53"/>
  <c r="Z79" i="53"/>
  <c r="AB79" i="53" s="1"/>
  <c r="AE344" i="53"/>
  <c r="Z345" i="53"/>
  <c r="AB345" i="53" s="1"/>
  <c r="Y344" i="53"/>
  <c r="Z341" i="53"/>
  <c r="AB341" i="53" s="1"/>
  <c r="AE340" i="53"/>
  <c r="Y340" i="53"/>
  <c r="Y182" i="53"/>
  <c r="Z183" i="53"/>
  <c r="AB183" i="53" s="1"/>
  <c r="AE182" i="53"/>
  <c r="AE203" i="75"/>
  <c r="Y203" i="75"/>
  <c r="Z34" i="53"/>
  <c r="Y33" i="53"/>
  <c r="AE33" i="53"/>
  <c r="AF33" i="53" s="1"/>
  <c r="Z347" i="53"/>
  <c r="AB347" i="53" s="1"/>
  <c r="AE346" i="53"/>
  <c r="Y346" i="53"/>
  <c r="Z170" i="53"/>
  <c r="AB170" i="53" s="1"/>
  <c r="AE169" i="53"/>
  <c r="Y169" i="53"/>
  <c r="Z256" i="75"/>
  <c r="AB256" i="75" s="1"/>
  <c r="AE255" i="75"/>
  <c r="Y255" i="75"/>
  <c r="Y402" i="53"/>
  <c r="AC402" i="53" s="1"/>
  <c r="AE402" i="53"/>
  <c r="Z403" i="53"/>
  <c r="AB403" i="53" s="1"/>
  <c r="AE192" i="53"/>
  <c r="Y192" i="53"/>
  <c r="Z193" i="53"/>
  <c r="AB193" i="53" s="1"/>
  <c r="AE379" i="53"/>
  <c r="Y379" i="53"/>
  <c r="Z380" i="53"/>
  <c r="AB380" i="53" s="1"/>
  <c r="Z300" i="53"/>
  <c r="AB300" i="53" s="1"/>
  <c r="AC300" i="53" s="1"/>
  <c r="Y299" i="53"/>
  <c r="AE299" i="53"/>
  <c r="AE265" i="75"/>
  <c r="Z266" i="75"/>
  <c r="AB266" i="75" s="1"/>
  <c r="Y265" i="75"/>
  <c r="AE248" i="53"/>
  <c r="Y248" i="53"/>
  <c r="Z249" i="53"/>
  <c r="AB249" i="53" s="1"/>
  <c r="AE328" i="69"/>
  <c r="Z329" i="69"/>
  <c r="Y328" i="69"/>
  <c r="Z342" i="53"/>
  <c r="AB342" i="53" s="1"/>
  <c r="Y341" i="53"/>
  <c r="AE341" i="53"/>
  <c r="Z289" i="53"/>
  <c r="AE288" i="53"/>
  <c r="AF288" i="53" s="1"/>
  <c r="AP288" i="53" s="1"/>
  <c r="AE30" i="53"/>
  <c r="AF30" i="53" s="1"/>
  <c r="Y30" i="53"/>
  <c r="AE183" i="69"/>
  <c r="Y183" i="69"/>
  <c r="Z184" i="69"/>
  <c r="Z438" i="53"/>
  <c r="Y437" i="53"/>
  <c r="AE437" i="53"/>
  <c r="AF437" i="53" s="1"/>
  <c r="Z69" i="69"/>
  <c r="AB69" i="69" s="1"/>
  <c r="AE68" i="69"/>
  <c r="Y68" i="69"/>
  <c r="AE194" i="75"/>
  <c r="Z195" i="75"/>
  <c r="AB195" i="75" s="1"/>
  <c r="Y194" i="75"/>
  <c r="AE287" i="53"/>
  <c r="AF287" i="53" s="1"/>
  <c r="Y287" i="53"/>
  <c r="AE156" i="53"/>
  <c r="Y156" i="53"/>
  <c r="Z157" i="53"/>
  <c r="AB157" i="53" s="1"/>
  <c r="AC157" i="53" s="1"/>
  <c r="AE161" i="53"/>
  <c r="Y161" i="53"/>
  <c r="Z162" i="53"/>
  <c r="AB162" i="53" s="1"/>
  <c r="AE86" i="75"/>
  <c r="Z87" i="75"/>
  <c r="AB87" i="75" s="1"/>
  <c r="Y86" i="75"/>
  <c r="AE472" i="53"/>
  <c r="Z473" i="53"/>
  <c r="AB473" i="53" s="1"/>
  <c r="Y472" i="53"/>
  <c r="AE218" i="53"/>
  <c r="AF218" i="53" s="1"/>
  <c r="Z219" i="53"/>
  <c r="Y218" i="53"/>
  <c r="AE85" i="53"/>
  <c r="Z86" i="53"/>
  <c r="AB86" i="53" s="1"/>
  <c r="Y85" i="53"/>
  <c r="Z180" i="69"/>
  <c r="AB180" i="69" s="1"/>
  <c r="AE179" i="69"/>
  <c r="Y179" i="69"/>
  <c r="AE336" i="53"/>
  <c r="Z337" i="53"/>
  <c r="AB337" i="53" s="1"/>
  <c r="Y336" i="53"/>
  <c r="Y60" i="75"/>
  <c r="Z61" i="75"/>
  <c r="AB61" i="75" s="1"/>
  <c r="AE60" i="75"/>
  <c r="Z90" i="75"/>
  <c r="AB90" i="75" s="1"/>
  <c r="AE89" i="75"/>
  <c r="Y89" i="75"/>
  <c r="AE129" i="98"/>
  <c r="Y129" i="98"/>
  <c r="AC129" i="98" s="1"/>
  <c r="Z130" i="98"/>
  <c r="AB130" i="98" s="1"/>
  <c r="AE245" i="69"/>
  <c r="Z246" i="69"/>
  <c r="AB246" i="69" s="1"/>
  <c r="Y245" i="69"/>
  <c r="AE79" i="53"/>
  <c r="Y79" i="53"/>
  <c r="Z80" i="53"/>
  <c r="AB80" i="53" s="1"/>
  <c r="Z127" i="98"/>
  <c r="AB127" i="98" s="1"/>
  <c r="AE126" i="98"/>
  <c r="Y126" i="98"/>
  <c r="Z170" i="69"/>
  <c r="AB170" i="69" s="1"/>
  <c r="Y169" i="69"/>
  <c r="AE169" i="69"/>
  <c r="Y250" i="69"/>
  <c r="AE250" i="69"/>
  <c r="Z251" i="69"/>
  <c r="AB251" i="69" s="1"/>
  <c r="K194" i="53"/>
  <c r="Y71" i="75"/>
  <c r="AE71" i="75"/>
  <c r="Z72" i="75"/>
  <c r="Z314" i="53"/>
  <c r="AB314" i="53" s="1"/>
  <c r="AE313" i="53"/>
  <c r="Y313" i="53"/>
  <c r="Y445" i="53"/>
  <c r="AE445" i="53"/>
  <c r="Z446" i="53"/>
  <c r="AB446" i="53" s="1"/>
  <c r="Z162" i="69"/>
  <c r="AB162" i="69" s="1"/>
  <c r="AE161" i="69"/>
  <c r="Y161" i="69"/>
  <c r="Z154" i="98"/>
  <c r="AB154" i="98" s="1"/>
  <c r="Y153" i="98"/>
  <c r="AE153" i="98"/>
  <c r="Y332" i="69"/>
  <c r="Z333" i="69"/>
  <c r="AB333" i="69" s="1"/>
  <c r="AE332" i="69"/>
  <c r="Y64" i="69"/>
  <c r="AE64" i="69"/>
  <c r="Z65" i="69"/>
  <c r="AB65" i="69" s="1"/>
  <c r="Z413" i="53"/>
  <c r="AB413" i="53" s="1"/>
  <c r="Y412" i="53"/>
  <c r="AE412" i="53"/>
  <c r="AE456" i="53"/>
  <c r="Z457" i="53"/>
  <c r="Y456" i="53"/>
  <c r="Z239" i="53"/>
  <c r="AB239" i="53" s="1"/>
  <c r="Y238" i="53"/>
  <c r="AE238" i="53"/>
  <c r="Z126" i="98"/>
  <c r="Y125" i="98"/>
  <c r="AE125" i="98"/>
  <c r="Y35" i="53"/>
  <c r="AE35" i="53"/>
  <c r="Z36" i="53"/>
  <c r="AE108" i="98"/>
  <c r="Y108" i="98"/>
  <c r="AE483" i="53"/>
  <c r="Z484" i="53"/>
  <c r="AB484" i="53" s="1"/>
  <c r="Y483" i="53"/>
  <c r="Y71" i="53"/>
  <c r="AE71" i="53"/>
  <c r="Z72" i="53"/>
  <c r="AB72" i="53" s="1"/>
  <c r="Y335" i="69"/>
  <c r="Z336" i="69"/>
  <c r="AB336" i="69" s="1"/>
  <c r="AE335" i="69"/>
  <c r="Z167" i="75"/>
  <c r="AB167" i="75" s="1"/>
  <c r="AE166" i="75"/>
  <c r="Y166" i="75"/>
  <c r="AK166" i="75" s="1"/>
  <c r="AI166" i="75" s="1"/>
  <c r="AE90" i="75"/>
  <c r="Y90" i="75"/>
  <c r="AC90" i="75" s="1"/>
  <c r="Z326" i="53"/>
  <c r="AB326" i="53" s="1"/>
  <c r="Y325" i="53"/>
  <c r="AE325" i="53"/>
  <c r="Z440" i="53"/>
  <c r="AB440" i="53" s="1"/>
  <c r="AE439" i="53"/>
  <c r="AF439" i="53" s="1"/>
  <c r="Y439" i="53"/>
  <c r="AE173" i="69"/>
  <c r="Z174" i="69"/>
  <c r="AB174" i="69" s="1"/>
  <c r="Y173" i="69"/>
  <c r="Y343" i="53"/>
  <c r="Z344" i="53"/>
  <c r="AB344" i="53" s="1"/>
  <c r="AE343" i="53"/>
  <c r="Y90" i="69"/>
  <c r="AE90" i="69"/>
  <c r="Y219" i="69"/>
  <c r="Z220" i="69"/>
  <c r="AE219" i="69"/>
  <c r="AF219" i="69" s="1"/>
  <c r="P217" i="53"/>
  <c r="R217" i="53" s="1"/>
  <c r="S217" i="53" s="1"/>
  <c r="Y561" i="53"/>
  <c r="AC561" i="53" s="1"/>
  <c r="Z562" i="53"/>
  <c r="AB562" i="53" s="1"/>
  <c r="AE561" i="53"/>
  <c r="AE42" i="69"/>
  <c r="Z43" i="69"/>
  <c r="Y42" i="69"/>
  <c r="P33" i="53"/>
  <c r="R33" i="53" s="1"/>
  <c r="S33" i="53" s="1"/>
  <c r="K332" i="53"/>
  <c r="P359" i="53"/>
  <c r="R359" i="53" s="1"/>
  <c r="S359" i="53" s="1"/>
  <c r="AE44" i="53"/>
  <c r="Y44" i="53"/>
  <c r="Z45" i="53"/>
  <c r="AB45" i="53" s="1"/>
  <c r="Z147" i="69"/>
  <c r="Y146" i="69"/>
  <c r="AE146" i="69"/>
  <c r="AF146" i="69" s="1"/>
  <c r="K521" i="53"/>
  <c r="K249" i="53"/>
  <c r="AE34" i="53"/>
  <c r="AF34" i="53" s="1"/>
  <c r="Y34" i="53"/>
  <c r="Z35" i="53"/>
  <c r="K418" i="53"/>
  <c r="AE55" i="53"/>
  <c r="Z56" i="53"/>
  <c r="Y55" i="53"/>
  <c r="AB56" i="53"/>
  <c r="P434" i="53"/>
  <c r="R434" i="53" s="1"/>
  <c r="S434" i="53" s="1"/>
  <c r="AE297" i="69"/>
  <c r="Y297" i="69"/>
  <c r="AK297" i="69" s="1"/>
  <c r="AI297" i="69" s="1"/>
  <c r="Z298" i="69"/>
  <c r="AE252" i="69"/>
  <c r="Z253" i="69"/>
  <c r="Y252" i="69"/>
  <c r="AB253" i="69"/>
  <c r="AE201" i="75"/>
  <c r="Z202" i="75"/>
  <c r="Y201" i="75"/>
  <c r="Y229" i="53"/>
  <c r="AE229" i="53"/>
  <c r="Z230" i="53"/>
  <c r="AB230" i="53" s="1"/>
  <c r="Z257" i="75"/>
  <c r="AB257" i="75" s="1"/>
  <c r="AE256" i="75"/>
  <c r="Y256" i="75"/>
  <c r="AE260" i="75"/>
  <c r="Y260" i="75"/>
  <c r="Z261" i="75"/>
  <c r="AB261" i="75" s="1"/>
  <c r="K523" i="53"/>
  <c r="AE79" i="75"/>
  <c r="Y79" i="75"/>
  <c r="Z80" i="75"/>
  <c r="AE459" i="53"/>
  <c r="Z460" i="53"/>
  <c r="AB460" i="53" s="1"/>
  <c r="Y459" i="53"/>
  <c r="AE37" i="53"/>
  <c r="AF37" i="53" s="1"/>
  <c r="Z38" i="53"/>
  <c r="Y37" i="53"/>
  <c r="AE265" i="53"/>
  <c r="Z266" i="53"/>
  <c r="Y265" i="53"/>
  <c r="K558" i="53"/>
  <c r="Y68" i="53"/>
  <c r="Z69" i="53"/>
  <c r="AB69" i="53" s="1"/>
  <c r="AE68" i="53"/>
  <c r="Z79" i="75"/>
  <c r="AB79" i="75" s="1"/>
  <c r="AE78" i="75"/>
  <c r="Y78" i="75"/>
  <c r="Y285" i="69"/>
  <c r="Z286" i="69"/>
  <c r="AE285" i="69"/>
  <c r="AF285" i="69" s="1"/>
  <c r="K35" i="98"/>
  <c r="AE186" i="69"/>
  <c r="Y186" i="69"/>
  <c r="Z187" i="69"/>
  <c r="AB187" i="69" s="1"/>
  <c r="Y322" i="69"/>
  <c r="Z323" i="69"/>
  <c r="AB323" i="69" s="1"/>
  <c r="AE322" i="69"/>
  <c r="K182" i="53"/>
  <c r="Z187" i="53"/>
  <c r="AB187" i="53" s="1"/>
  <c r="Y186" i="53"/>
  <c r="AE186" i="53"/>
  <c r="AE312" i="69"/>
  <c r="Z313" i="69"/>
  <c r="AB313" i="69" s="1"/>
  <c r="Y312" i="69"/>
  <c r="AE53" i="69"/>
  <c r="Z54" i="69"/>
  <c r="AB54" i="69" s="1"/>
  <c r="Y53" i="69"/>
  <c r="Z170" i="75"/>
  <c r="AB170" i="75" s="1"/>
  <c r="Y169" i="75"/>
  <c r="AE169" i="75"/>
  <c r="AE74" i="75"/>
  <c r="Y74" i="75"/>
  <c r="Z75" i="75"/>
  <c r="AE52" i="69"/>
  <c r="Y52" i="69"/>
  <c r="AC52" i="69" s="1"/>
  <c r="Z53" i="69"/>
  <c r="AB53" i="69" s="1"/>
  <c r="Z219" i="69"/>
  <c r="AE218" i="69"/>
  <c r="AF218" i="69" s="1"/>
  <c r="Y218" i="69"/>
  <c r="K306" i="69"/>
  <c r="Z555" i="53"/>
  <c r="AB555" i="53" s="1"/>
  <c r="AE554" i="53"/>
  <c r="Y554" i="53"/>
  <c r="AE310" i="53"/>
  <c r="Y310" i="53"/>
  <c r="Z311" i="53"/>
  <c r="Y191" i="75"/>
  <c r="AE191" i="75"/>
  <c r="Z192" i="75"/>
  <c r="AE62" i="75"/>
  <c r="Y62" i="75"/>
  <c r="Z63" i="75"/>
  <c r="AE76" i="78"/>
  <c r="Z77" i="78"/>
  <c r="AB77" i="78" s="1"/>
  <c r="K559" i="53"/>
  <c r="K43" i="53"/>
  <c r="Z201" i="75"/>
  <c r="AB201" i="75" s="1"/>
  <c r="AE200" i="75"/>
  <c r="Y200" i="75"/>
  <c r="K398" i="53"/>
  <c r="K179" i="78"/>
  <c r="K345" i="69"/>
  <c r="AE80" i="69"/>
  <c r="Y80" i="69"/>
  <c r="Z81" i="69"/>
  <c r="AE148" i="98"/>
  <c r="Z149" i="98"/>
  <c r="AB149" i="98" s="1"/>
  <c r="Y148" i="98"/>
  <c r="AC148" i="98" s="1"/>
  <c r="K183" i="53"/>
  <c r="AE189" i="69"/>
  <c r="Z190" i="69"/>
  <c r="AB190" i="69" s="1"/>
  <c r="Y189" i="69"/>
  <c r="AE182" i="69"/>
  <c r="Z183" i="69"/>
  <c r="Y182" i="69"/>
  <c r="K257" i="75"/>
  <c r="Z266" i="78"/>
  <c r="AB266" i="78" s="1"/>
  <c r="AE265" i="78"/>
  <c r="K177" i="53"/>
  <c r="K344" i="53"/>
  <c r="AE542" i="53"/>
  <c r="Z543" i="53"/>
  <c r="AB543" i="53" s="1"/>
  <c r="Y542" i="53"/>
  <c r="K489" i="53"/>
  <c r="Z272" i="69"/>
  <c r="AB272" i="69" s="1"/>
  <c r="AE271" i="69"/>
  <c r="Y271" i="69"/>
  <c r="Y42" i="53"/>
  <c r="Z43" i="53"/>
  <c r="AB43" i="53" s="1"/>
  <c r="AC43" i="53" s="1"/>
  <c r="AE42" i="53"/>
  <c r="AE60" i="69"/>
  <c r="Z61" i="69"/>
  <c r="Y60" i="69"/>
  <c r="AE137" i="104"/>
  <c r="Z138" i="104"/>
  <c r="AB138" i="104" s="1"/>
  <c r="K83" i="75"/>
  <c r="K243" i="69"/>
  <c r="AE515" i="53"/>
  <c r="Y515" i="53"/>
  <c r="Z516" i="53"/>
  <c r="AB516" i="53" s="1"/>
  <c r="AC516" i="53" s="1"/>
  <c r="Y318" i="53"/>
  <c r="AE318" i="53"/>
  <c r="Z319" i="53"/>
  <c r="K170" i="53"/>
  <c r="Y138" i="104"/>
  <c r="AE138" i="104"/>
  <c r="Z139" i="104"/>
  <c r="K84" i="53"/>
  <c r="K50" i="53"/>
  <c r="K166" i="75"/>
  <c r="Y519" i="53"/>
  <c r="Z520" i="53"/>
  <c r="AB520" i="53" s="1"/>
  <c r="AE519" i="53"/>
  <c r="AE562" i="53"/>
  <c r="Z563" i="53"/>
  <c r="Y562" i="53"/>
  <c r="K55" i="53"/>
  <c r="K468" i="53"/>
  <c r="K153" i="69"/>
  <c r="Z83" i="75"/>
  <c r="AB83" i="75" s="1"/>
  <c r="Y82" i="75"/>
  <c r="AE82" i="75"/>
  <c r="P151" i="53"/>
  <c r="R151" i="53" s="1"/>
  <c r="P148" i="69"/>
  <c r="R148" i="69" s="1"/>
  <c r="K275" i="75"/>
  <c r="AE176" i="69"/>
  <c r="Y176" i="69"/>
  <c r="Z177" i="69"/>
  <c r="Z392" i="53"/>
  <c r="AB392" i="53" s="1"/>
  <c r="Y391" i="53"/>
  <c r="AE391" i="53"/>
  <c r="K389" i="53"/>
  <c r="K156" i="69"/>
  <c r="K276" i="75"/>
  <c r="K61" i="69"/>
  <c r="K88" i="69"/>
  <c r="K250" i="75"/>
  <c r="K274" i="53"/>
  <c r="K376" i="53"/>
  <c r="Z362" i="53"/>
  <c r="AE361" i="53"/>
  <c r="AF361" i="53" s="1"/>
  <c r="Y361" i="53"/>
  <c r="K52" i="75"/>
  <c r="K78" i="69"/>
  <c r="Z189" i="75"/>
  <c r="Y188" i="75"/>
  <c r="AB189" i="75"/>
  <c r="AE188" i="75"/>
  <c r="K82" i="75"/>
  <c r="K340" i="53"/>
  <c r="AY295" i="53"/>
  <c r="AY294" i="53" s="1"/>
  <c r="AY293" i="53" s="1"/>
  <c r="AY292" i="53" s="1"/>
  <c r="AY291" i="53" s="1"/>
  <c r="AY290" i="53" s="1"/>
  <c r="AY289" i="53" s="1"/>
  <c r="AY288" i="53" s="1"/>
  <c r="AY287" i="53" s="1"/>
  <c r="AY286" i="53" s="1"/>
  <c r="AY285" i="53" s="1"/>
  <c r="K296" i="53"/>
  <c r="K227" i="69"/>
  <c r="P292" i="53"/>
  <c r="R292" i="53" s="1"/>
  <c r="K307" i="69"/>
  <c r="K297" i="53"/>
  <c r="K120" i="98"/>
  <c r="K532" i="53"/>
  <c r="AE246" i="53"/>
  <c r="Z247" i="53"/>
  <c r="AB247" i="53" s="1"/>
  <c r="Y246" i="53"/>
  <c r="P294" i="69"/>
  <c r="R294" i="69" s="1"/>
  <c r="K557" i="53"/>
  <c r="K107" i="98"/>
  <c r="K66" i="69"/>
  <c r="K337" i="69"/>
  <c r="K81" i="53"/>
  <c r="K318" i="53"/>
  <c r="K79" i="75"/>
  <c r="K228" i="69"/>
  <c r="K105" i="98"/>
  <c r="K542" i="53"/>
  <c r="K188" i="53"/>
  <c r="K128" i="98"/>
  <c r="K184" i="75"/>
  <c r="K67" i="69"/>
  <c r="K265" i="69"/>
  <c r="K317" i="53"/>
  <c r="K86" i="78"/>
  <c r="K77" i="69"/>
  <c r="K304" i="69"/>
  <c r="K185" i="69"/>
  <c r="K239" i="75"/>
  <c r="Y251" i="75"/>
  <c r="AE251" i="75"/>
  <c r="Z252" i="75"/>
  <c r="AB252" i="75" s="1"/>
  <c r="P29" i="69"/>
  <c r="R29" i="69" s="1"/>
  <c r="K252" i="75"/>
  <c r="K77" i="75"/>
  <c r="K267" i="53"/>
  <c r="K165" i="69"/>
  <c r="K40" i="98"/>
  <c r="K89" i="75"/>
  <c r="K80" i="69"/>
  <c r="K234" i="53"/>
  <c r="K275" i="53"/>
  <c r="K444" i="53"/>
  <c r="K226" i="53"/>
  <c r="K333" i="53"/>
  <c r="AE368" i="53"/>
  <c r="Z369" i="53"/>
  <c r="AB369" i="53" s="1"/>
  <c r="Y368" i="53"/>
  <c r="AK368" i="53" s="1"/>
  <c r="AI368" i="53" s="1"/>
  <c r="K181" i="69"/>
  <c r="K254" i="75"/>
  <c r="P146" i="69"/>
  <c r="R146" i="69" s="1"/>
  <c r="S146" i="69" s="1"/>
  <c r="K81" i="69"/>
  <c r="K268" i="75"/>
  <c r="K158" i="98"/>
  <c r="P36" i="69"/>
  <c r="R36" i="69" s="1"/>
  <c r="AE142" i="69"/>
  <c r="AF142" i="69" s="1"/>
  <c r="Y142" i="69"/>
  <c r="K202" i="69"/>
  <c r="K55" i="75"/>
  <c r="K233" i="69"/>
  <c r="K166" i="69"/>
  <c r="K241" i="75"/>
  <c r="K459" i="53"/>
  <c r="K99" i="98"/>
  <c r="K252" i="69"/>
  <c r="K269" i="53"/>
  <c r="K547" i="53"/>
  <c r="K167" i="69"/>
  <c r="K229" i="69"/>
  <c r="K298" i="69"/>
  <c r="K391" i="53"/>
  <c r="K254" i="69"/>
  <c r="K151" i="98"/>
  <c r="K347" i="53"/>
  <c r="K239" i="53"/>
  <c r="K274" i="78"/>
  <c r="K529" i="53"/>
  <c r="K270" i="78"/>
  <c r="R218" i="69"/>
  <c r="S218" i="69" s="1"/>
  <c r="R294" i="53"/>
  <c r="AF35" i="53"/>
  <c r="AF222" i="53"/>
  <c r="R367" i="53"/>
  <c r="R358" i="53"/>
  <c r="S358" i="53" s="1"/>
  <c r="R509" i="53"/>
  <c r="R286" i="53"/>
  <c r="S286" i="53" s="1"/>
  <c r="R435" i="53"/>
  <c r="S435" i="53" s="1"/>
  <c r="AY235" i="78"/>
  <c r="AY132" i="104"/>
  <c r="AY57" i="78"/>
  <c r="AY49" i="78"/>
  <c r="AY266" i="78"/>
  <c r="AY256" i="78"/>
  <c r="AY159" i="78"/>
  <c r="AY264" i="78"/>
  <c r="Q136" i="104"/>
  <c r="Q273" i="78"/>
  <c r="AY83" i="78"/>
  <c r="AY193" i="78"/>
  <c r="AY244" i="78"/>
  <c r="AY160" i="78"/>
  <c r="AY199" i="78"/>
  <c r="Q181" i="78"/>
  <c r="Q201" i="78"/>
  <c r="AY192" i="78"/>
  <c r="AY188" i="78"/>
  <c r="AY62" i="78"/>
  <c r="AY65" i="78"/>
  <c r="AY85" i="78"/>
  <c r="AY75" i="78"/>
  <c r="Q264" i="78"/>
  <c r="AY60" i="78"/>
  <c r="AY240" i="78"/>
  <c r="AY156" i="78"/>
  <c r="AY194" i="78"/>
  <c r="AY167" i="78"/>
  <c r="X197" i="78"/>
  <c r="AA84" i="78"/>
  <c r="AA81" i="104"/>
  <c r="X64" i="78"/>
  <c r="AA267" i="78"/>
  <c r="AA190" i="78"/>
  <c r="AA271" i="78"/>
  <c r="AA193" i="78"/>
  <c r="AA106" i="104"/>
  <c r="X74" i="78"/>
  <c r="AA29" i="104"/>
  <c r="AA188" i="78"/>
  <c r="X251" i="78"/>
  <c r="AA82" i="78"/>
  <c r="X75" i="78"/>
  <c r="X141" i="104"/>
  <c r="X71" i="78"/>
  <c r="AA195" i="78"/>
  <c r="X68" i="78"/>
  <c r="X194" i="78"/>
  <c r="X185" i="78"/>
  <c r="W155" i="69"/>
  <c r="V226" i="69"/>
  <c r="W225" i="69"/>
  <c r="AY87" i="78"/>
  <c r="AY64" i="78"/>
  <c r="AY242" i="78"/>
  <c r="AY271" i="78"/>
  <c r="AY225" i="78"/>
  <c r="AY161" i="78"/>
  <c r="Q75" i="78"/>
  <c r="AY61" i="78"/>
  <c r="X256" i="78"/>
  <c r="AA135" i="104"/>
  <c r="AA147" i="104"/>
  <c r="AA200" i="78"/>
  <c r="V43" i="69"/>
  <c r="Q198" i="78"/>
  <c r="Q272" i="78"/>
  <c r="AY77" i="78"/>
  <c r="AY82" i="104"/>
  <c r="AY169" i="78"/>
  <c r="AY42" i="78"/>
  <c r="AY255" i="78"/>
  <c r="Q69" i="78"/>
  <c r="X87" i="78"/>
  <c r="X183" i="78"/>
  <c r="AA272" i="78"/>
  <c r="X250" i="78"/>
  <c r="X82" i="104"/>
  <c r="X178" i="78"/>
  <c r="AA78" i="78"/>
  <c r="X252" i="78"/>
  <c r="AA73" i="78"/>
  <c r="W153" i="69"/>
  <c r="W299" i="69"/>
  <c r="AY39" i="78"/>
  <c r="AY59" i="78"/>
  <c r="AY224" i="78"/>
  <c r="Q200" i="78"/>
  <c r="AY139" i="104"/>
  <c r="AY55" i="78"/>
  <c r="Q74" i="78"/>
  <c r="X267" i="78"/>
  <c r="AA136" i="104"/>
  <c r="X77" i="78"/>
  <c r="AA180" i="78"/>
  <c r="X65" i="78"/>
  <c r="W227" i="69"/>
  <c r="AY152" i="78"/>
  <c r="Q143" i="104"/>
  <c r="AY155" i="78"/>
  <c r="AY81" i="78"/>
  <c r="AY135" i="104"/>
  <c r="AY43" i="78"/>
  <c r="Q84" i="78"/>
  <c r="AY238" i="78"/>
  <c r="AY176" i="78"/>
  <c r="AY258" i="78"/>
  <c r="AY262" i="78"/>
  <c r="AY74" i="78"/>
  <c r="Q189" i="78"/>
  <c r="AY82" i="78"/>
  <c r="Q76" i="78"/>
  <c r="AY52" i="78"/>
  <c r="Q142" i="104"/>
  <c r="Q141" i="104"/>
  <c r="AY63" i="78"/>
  <c r="Q195" i="78"/>
  <c r="AY47" i="78"/>
  <c r="X80" i="78"/>
  <c r="X202" i="78"/>
  <c r="X266" i="78"/>
  <c r="X81" i="104"/>
  <c r="AA81" i="78"/>
  <c r="X190" i="78"/>
  <c r="AA260" i="78"/>
  <c r="X271" i="78"/>
  <c r="X184" i="78"/>
  <c r="AA268" i="78"/>
  <c r="AA258" i="78"/>
  <c r="X192" i="78"/>
  <c r="X191" i="78"/>
  <c r="X262" i="78"/>
  <c r="X249" i="78"/>
  <c r="X82" i="78"/>
  <c r="AA255" i="78"/>
  <c r="X263" i="78"/>
  <c r="V155" i="69"/>
  <c r="V165" i="75"/>
  <c r="V225" i="69"/>
  <c r="AY202" i="78"/>
  <c r="AY168" i="78"/>
  <c r="AY239" i="78"/>
  <c r="AY268" i="78"/>
  <c r="AY186" i="78"/>
  <c r="AY226" i="78"/>
  <c r="AY56" i="78"/>
  <c r="Q67" i="78"/>
  <c r="X199" i="78"/>
  <c r="M165" i="75"/>
  <c r="AA249" i="78"/>
  <c r="AA71" i="78"/>
  <c r="V238" i="75"/>
  <c r="AY80" i="78"/>
  <c r="AY230" i="78"/>
  <c r="AY84" i="78"/>
  <c r="AY162" i="78"/>
  <c r="AY227" i="78"/>
  <c r="Q137" i="104"/>
  <c r="AY44" i="78"/>
  <c r="Q269" i="78"/>
  <c r="AY251" i="78"/>
  <c r="AY195" i="78"/>
  <c r="AY269" i="78"/>
  <c r="X181" i="78"/>
  <c r="AA80" i="78"/>
  <c r="AA264" i="78"/>
  <c r="AA83" i="78"/>
  <c r="AA182" i="78"/>
  <c r="AA176" i="78"/>
  <c r="X180" i="78"/>
  <c r="X186" i="78"/>
  <c r="X139" i="104"/>
  <c r="AA66" i="78"/>
  <c r="V298" i="69"/>
  <c r="V227" i="69"/>
  <c r="AY232" i="78"/>
  <c r="Q262" i="78"/>
  <c r="Q250" i="78"/>
  <c r="AY241" i="78"/>
  <c r="AY175" i="78"/>
  <c r="X84" i="78"/>
  <c r="X193" i="78"/>
  <c r="X189" i="78"/>
  <c r="M52" i="75"/>
  <c r="AY197" i="78"/>
  <c r="AY142" i="104"/>
  <c r="Q88" i="78"/>
  <c r="Q267" i="78"/>
  <c r="Q257" i="78"/>
  <c r="Q82" i="78"/>
  <c r="Q265" i="78"/>
  <c r="AY246" i="78"/>
  <c r="AY147" i="104"/>
  <c r="Q194" i="78"/>
  <c r="AY106" i="104"/>
  <c r="AY46" i="78"/>
  <c r="AY233" i="78"/>
  <c r="AY200" i="78"/>
  <c r="Q193" i="78"/>
  <c r="Q263" i="78"/>
  <c r="Q83" i="78"/>
  <c r="Q66" i="78"/>
  <c r="Q86" i="78"/>
  <c r="AY66" i="78"/>
  <c r="AY141" i="104"/>
  <c r="AY68" i="78"/>
  <c r="Q270" i="78"/>
  <c r="AA202" i="78"/>
  <c r="AA183" i="78"/>
  <c r="AA266" i="78"/>
  <c r="X260" i="78"/>
  <c r="X182" i="78"/>
  <c r="AA199" i="78"/>
  <c r="X268" i="78"/>
  <c r="X200" i="78"/>
  <c r="AA82" i="104"/>
  <c r="AA192" i="78"/>
  <c r="AA191" i="78"/>
  <c r="X188" i="78"/>
  <c r="X85" i="78"/>
  <c r="X255" i="78"/>
  <c r="AA252" i="78"/>
  <c r="X140" i="104"/>
  <c r="AA68" i="78"/>
  <c r="AA194" i="78"/>
  <c r="AA185" i="78"/>
  <c r="AA269" i="78"/>
  <c r="X73" i="78"/>
  <c r="W238" i="75"/>
  <c r="W43" i="69"/>
  <c r="W165" i="75"/>
  <c r="AY153" i="78"/>
  <c r="AY260" i="78"/>
  <c r="AY166" i="78"/>
  <c r="Q259" i="78"/>
  <c r="AY243" i="78"/>
  <c r="AY252" i="78"/>
  <c r="AY140" i="104"/>
  <c r="X258" i="78"/>
  <c r="AA262" i="78"/>
  <c r="W298" i="69"/>
  <c r="W52" i="75"/>
  <c r="AY41" i="78"/>
  <c r="Q261" i="78"/>
  <c r="AY182" i="78"/>
  <c r="AY250" i="78"/>
  <c r="AY189" i="78"/>
  <c r="AY29" i="104"/>
  <c r="AY237" i="78"/>
  <c r="AY71" i="78"/>
  <c r="AY185" i="78"/>
  <c r="X135" i="104"/>
  <c r="AA77" i="78"/>
  <c r="AA189" i="78"/>
  <c r="AA65" i="78"/>
  <c r="AA140" i="104"/>
  <c r="V52" i="75"/>
  <c r="W42" i="69"/>
  <c r="W154" i="69"/>
  <c r="V41" i="69"/>
  <c r="V297" i="69"/>
  <c r="Q184" i="78"/>
  <c r="AY51" i="78"/>
  <c r="Q192" i="78"/>
  <c r="Q79" i="78"/>
  <c r="AY45" i="78"/>
  <c r="AA142" i="104"/>
  <c r="AA64" i="78"/>
  <c r="X272" i="78"/>
  <c r="AA184" i="78"/>
  <c r="AA141" i="104"/>
  <c r="V42" i="69"/>
  <c r="W226" i="69"/>
  <c r="AY181" i="78"/>
  <c r="Q81" i="78"/>
  <c r="AY229" i="78"/>
  <c r="AY183" i="78"/>
  <c r="Q85" i="78"/>
  <c r="AY267" i="78"/>
  <c r="AY190" i="78"/>
  <c r="AY53" i="78"/>
  <c r="AY136" i="104"/>
  <c r="AY184" i="78"/>
  <c r="Q190" i="78"/>
  <c r="Q187" i="78"/>
  <c r="AY245" i="78"/>
  <c r="AY178" i="78"/>
  <c r="Q140" i="104"/>
  <c r="AY78" i="78"/>
  <c r="Q256" i="78"/>
  <c r="Q253" i="78"/>
  <c r="AY171" i="78"/>
  <c r="Q196" i="78"/>
  <c r="AY253" i="78"/>
  <c r="AY223" i="78"/>
  <c r="AA87" i="78"/>
  <c r="X264" i="78"/>
  <c r="X136" i="104"/>
  <c r="X83" i="78"/>
  <c r="X176" i="78"/>
  <c r="AA74" i="78"/>
  <c r="AA85" i="78"/>
  <c r="M238" i="75"/>
  <c r="X269" i="78"/>
  <c r="V154" i="69"/>
  <c r="V153" i="69"/>
  <c r="W41" i="69"/>
  <c r="V299" i="69"/>
  <c r="W297" i="69"/>
  <c r="Q182" i="78"/>
  <c r="AY236" i="78"/>
  <c r="Q268" i="78"/>
  <c r="AY165" i="78"/>
  <c r="AY272" i="78"/>
  <c r="AY261" i="78"/>
  <c r="Q183" i="78"/>
  <c r="Q185" i="78"/>
  <c r="Q251" i="78"/>
  <c r="Q78" i="78"/>
  <c r="AY180" i="78"/>
  <c r="AY191" i="78"/>
  <c r="AY249" i="78"/>
  <c r="Q179" i="78"/>
  <c r="Q252" i="78"/>
  <c r="AY263" i="78"/>
  <c r="AY228" i="78"/>
  <c r="Q72" i="78"/>
  <c r="Q186" i="78"/>
  <c r="AY73" i="78"/>
  <c r="AA197" i="78"/>
  <c r="AA181" i="78"/>
  <c r="X142" i="104"/>
  <c r="AA256" i="78"/>
  <c r="X81" i="78"/>
  <c r="X261" i="78"/>
  <c r="X147" i="104"/>
  <c r="AA250" i="78"/>
  <c r="AA186" i="78"/>
  <c r="X29" i="104"/>
  <c r="AA178" i="78"/>
  <c r="AA139" i="104"/>
  <c r="X78" i="78"/>
  <c r="AA75" i="78"/>
  <c r="AA263" i="78"/>
  <c r="X66" i="78"/>
  <c r="X195" i="78"/>
  <c r="AA253" i="78"/>
  <c r="AY81" i="104"/>
  <c r="Q191" i="78"/>
  <c r="AY164" i="78"/>
  <c r="AY158" i="78"/>
  <c r="AY172" i="78"/>
  <c r="AY151" i="78"/>
  <c r="AY58" i="78"/>
  <c r="Q254" i="78"/>
  <c r="AA261" i="78"/>
  <c r="X106" i="104"/>
  <c r="AA251" i="78"/>
  <c r="X253" i="78"/>
  <c r="AC59" i="53" l="1"/>
  <c r="AC221" i="69"/>
  <c r="AC388" i="53"/>
  <c r="AC409" i="53"/>
  <c r="AC479" i="53"/>
  <c r="AC250" i="69"/>
  <c r="AC167" i="53"/>
  <c r="AC244" i="75"/>
  <c r="AC244" i="53"/>
  <c r="AC169" i="69"/>
  <c r="AC70" i="75"/>
  <c r="AC552" i="53"/>
  <c r="AC264" i="53"/>
  <c r="AC410" i="53"/>
  <c r="AC66" i="75"/>
  <c r="AC180" i="75"/>
  <c r="AC271" i="69"/>
  <c r="AC77" i="69"/>
  <c r="AC51" i="69"/>
  <c r="AC405" i="53"/>
  <c r="AC226" i="69"/>
  <c r="AC80" i="69"/>
  <c r="AJ289" i="69"/>
  <c r="AK289" i="69" s="1"/>
  <c r="AC258" i="69"/>
  <c r="AC259" i="75"/>
  <c r="AC312" i="69"/>
  <c r="AC176" i="69"/>
  <c r="AC71" i="75"/>
  <c r="AC85" i="53"/>
  <c r="AC78" i="69"/>
  <c r="AC88" i="75"/>
  <c r="AJ508" i="53"/>
  <c r="AK508" i="53" s="1"/>
  <c r="AC123" i="98"/>
  <c r="AC435" i="53"/>
  <c r="AG435" i="53" s="1"/>
  <c r="AL435" i="53" s="1"/>
  <c r="AM435" i="53" s="1"/>
  <c r="AC514" i="53"/>
  <c r="AJ358" i="53"/>
  <c r="AC195" i="69"/>
  <c r="AC451" i="53"/>
  <c r="AC237" i="69"/>
  <c r="AC33" i="53"/>
  <c r="AG33" i="53" s="1"/>
  <c r="AL33" i="53" s="1"/>
  <c r="AC250" i="53"/>
  <c r="AC76" i="53"/>
  <c r="AC106" i="98"/>
  <c r="AJ145" i="69"/>
  <c r="AK145" i="69" s="1"/>
  <c r="AC214" i="53"/>
  <c r="AC329" i="53"/>
  <c r="AC145" i="69"/>
  <c r="AG145" i="69" s="1"/>
  <c r="AL145" i="69" s="1"/>
  <c r="AC261" i="53"/>
  <c r="AC488" i="53"/>
  <c r="AC310" i="69"/>
  <c r="AC215" i="53"/>
  <c r="AC189" i="69"/>
  <c r="AC255" i="75"/>
  <c r="AC529" i="53"/>
  <c r="AC40" i="98"/>
  <c r="AC55" i="75"/>
  <c r="AC74" i="53"/>
  <c r="AC264" i="69"/>
  <c r="AK358" i="53"/>
  <c r="AC179" i="69"/>
  <c r="AC151" i="98"/>
  <c r="AC160" i="69"/>
  <c r="AC251" i="53"/>
  <c r="AC181" i="53"/>
  <c r="AC153" i="53"/>
  <c r="AC184" i="53"/>
  <c r="AC173" i="69"/>
  <c r="AC108" i="98"/>
  <c r="AC313" i="53"/>
  <c r="AC302" i="53"/>
  <c r="AC259" i="53"/>
  <c r="AC147" i="53"/>
  <c r="AG147" i="53" s="1"/>
  <c r="AL147" i="53" s="1"/>
  <c r="AC508" i="53"/>
  <c r="AG508" i="53" s="1"/>
  <c r="AL508" i="53" s="1"/>
  <c r="AC316" i="69"/>
  <c r="AC185" i="53"/>
  <c r="AC104" i="98"/>
  <c r="AC328" i="69"/>
  <c r="AC448" i="53"/>
  <c r="AC304" i="53"/>
  <c r="AC325" i="53"/>
  <c r="AC412" i="53"/>
  <c r="AC60" i="75"/>
  <c r="AC30" i="53"/>
  <c r="AG30" i="53" s="1"/>
  <c r="AL30" i="53" s="1"/>
  <c r="AJ430" i="53"/>
  <c r="AC49" i="69"/>
  <c r="AC258" i="75"/>
  <c r="AC172" i="53"/>
  <c r="AP362" i="53"/>
  <c r="AC42" i="69"/>
  <c r="AJ30" i="69"/>
  <c r="AK30" i="69" s="1"/>
  <c r="AC149" i="53"/>
  <c r="AG149" i="53" s="1"/>
  <c r="AL149" i="53" s="1"/>
  <c r="AF107" i="104"/>
  <c r="AC542" i="53"/>
  <c r="AC68" i="75"/>
  <c r="AC539" i="53"/>
  <c r="AG539" i="53" s="1"/>
  <c r="AC99" i="98"/>
  <c r="AC308" i="53"/>
  <c r="AC305" i="69"/>
  <c r="AC240" i="53"/>
  <c r="AJ436" i="53"/>
  <c r="AK436" i="53" s="1"/>
  <c r="AC180" i="53"/>
  <c r="AC64" i="75"/>
  <c r="AC230" i="69"/>
  <c r="AC411" i="53"/>
  <c r="AC63" i="69"/>
  <c r="AC439" i="53"/>
  <c r="AG439" i="53" s="1"/>
  <c r="AL439" i="53" s="1"/>
  <c r="AC379" i="53"/>
  <c r="AC73" i="75"/>
  <c r="AC262" i="69"/>
  <c r="AC83" i="75"/>
  <c r="AC521" i="53"/>
  <c r="AJ365" i="53"/>
  <c r="AK365" i="53" s="1"/>
  <c r="AC217" i="53"/>
  <c r="AG217" i="53" s="1"/>
  <c r="AL217" i="53" s="1"/>
  <c r="AC399" i="53"/>
  <c r="AC528" i="53"/>
  <c r="AC532" i="53"/>
  <c r="AC238" i="53"/>
  <c r="AC198" i="69"/>
  <c r="AC366" i="53"/>
  <c r="AG366" i="53" s="1"/>
  <c r="AL366" i="53" s="1"/>
  <c r="AC371" i="53"/>
  <c r="AC251" i="75"/>
  <c r="AC200" i="75"/>
  <c r="AC334" i="69"/>
  <c r="AC103" i="98"/>
  <c r="AC256" i="69"/>
  <c r="AC310" i="53"/>
  <c r="AG430" i="53"/>
  <c r="AL430" i="53" s="1"/>
  <c r="AJ32" i="69"/>
  <c r="AK32" i="69" s="1"/>
  <c r="AC58" i="69"/>
  <c r="AC35" i="69"/>
  <c r="AG35" i="69" s="1"/>
  <c r="AL35" i="69" s="1"/>
  <c r="AC270" i="53"/>
  <c r="AC200" i="53"/>
  <c r="AC81" i="53"/>
  <c r="AC169" i="75"/>
  <c r="AC285" i="69"/>
  <c r="AG285" i="69" s="1"/>
  <c r="AL285" i="69" s="1"/>
  <c r="AC201" i="75"/>
  <c r="AC438" i="53"/>
  <c r="AG438" i="53" s="1"/>
  <c r="AL438" i="53" s="1"/>
  <c r="AC67" i="53"/>
  <c r="AC464" i="53"/>
  <c r="AC342" i="69"/>
  <c r="AC149" i="69"/>
  <c r="AG149" i="69" s="1"/>
  <c r="AL149" i="69" s="1"/>
  <c r="AC461" i="53"/>
  <c r="AC213" i="69"/>
  <c r="AG213" i="69" s="1"/>
  <c r="AL213" i="69" s="1"/>
  <c r="AC302" i="69"/>
  <c r="AC184" i="75"/>
  <c r="AC385" i="53"/>
  <c r="AC447" i="53"/>
  <c r="AC201" i="53"/>
  <c r="AC443" i="53"/>
  <c r="AC391" i="53"/>
  <c r="AC64" i="69"/>
  <c r="AC186" i="75"/>
  <c r="AC317" i="53"/>
  <c r="AC82" i="75"/>
  <c r="AC37" i="53"/>
  <c r="AC483" i="53"/>
  <c r="AJ437" i="53"/>
  <c r="AK437" i="53" s="1"/>
  <c r="AC331" i="53"/>
  <c r="AC178" i="53"/>
  <c r="AC290" i="69"/>
  <c r="AG290" i="69" s="1"/>
  <c r="AL290" i="69" s="1"/>
  <c r="AC73" i="53"/>
  <c r="AC47" i="69"/>
  <c r="AC37" i="98"/>
  <c r="AC83" i="69"/>
  <c r="AC563" i="53"/>
  <c r="AC90" i="78"/>
  <c r="AC321" i="53"/>
  <c r="AC225" i="53"/>
  <c r="AC363" i="53"/>
  <c r="AG363" i="53" s="1"/>
  <c r="AL363" i="53" s="1"/>
  <c r="AC132" i="98"/>
  <c r="AC178" i="75"/>
  <c r="AC87" i="69"/>
  <c r="AC253" i="75"/>
  <c r="AC520" i="53"/>
  <c r="AC162" i="69"/>
  <c r="AJ150" i="69"/>
  <c r="AK150" i="69" s="1"/>
  <c r="AC236" i="69"/>
  <c r="AC556" i="53"/>
  <c r="AC241" i="75"/>
  <c r="AC71" i="53"/>
  <c r="AC29" i="53"/>
  <c r="AG29" i="53" s="1"/>
  <c r="AL29" i="53" s="1"/>
  <c r="AC185" i="75"/>
  <c r="AC506" i="53"/>
  <c r="AG506" i="53" s="1"/>
  <c r="AL506" i="53" s="1"/>
  <c r="AC75" i="53"/>
  <c r="AC138" i="104"/>
  <c r="AC74" i="75"/>
  <c r="AC343" i="53"/>
  <c r="AC295" i="53"/>
  <c r="AG295" i="53" s="1"/>
  <c r="AL295" i="53" s="1"/>
  <c r="AM295" i="53" s="1"/>
  <c r="AC502" i="53"/>
  <c r="AG502" i="53" s="1"/>
  <c r="AL502" i="53" s="1"/>
  <c r="AC330" i="69"/>
  <c r="AC419" i="53"/>
  <c r="AJ29" i="69"/>
  <c r="AK29" i="69" s="1"/>
  <c r="AC365" i="53"/>
  <c r="AG365" i="53" s="1"/>
  <c r="AL365" i="53" s="1"/>
  <c r="AC251" i="69"/>
  <c r="AC157" i="98"/>
  <c r="AC273" i="53"/>
  <c r="AJ216" i="69"/>
  <c r="AK216" i="69" s="1"/>
  <c r="AC164" i="53"/>
  <c r="AC84" i="75"/>
  <c r="AJ38" i="69"/>
  <c r="AK38" i="69" s="1"/>
  <c r="AC324" i="69"/>
  <c r="AC318" i="69"/>
  <c r="AC308" i="69"/>
  <c r="AC122" i="98"/>
  <c r="AC144" i="69"/>
  <c r="AG144" i="69" s="1"/>
  <c r="AL144" i="69" s="1"/>
  <c r="AC175" i="69"/>
  <c r="AJ221" i="53"/>
  <c r="AK221" i="53" s="1"/>
  <c r="AC256" i="75"/>
  <c r="AC481" i="53"/>
  <c r="AJ363" i="53"/>
  <c r="AK363" i="53" s="1"/>
  <c r="AJ439" i="53"/>
  <c r="AK439" i="53" s="1"/>
  <c r="AC76" i="69"/>
  <c r="AJ434" i="53"/>
  <c r="AK434" i="53" s="1"/>
  <c r="AJ218" i="69"/>
  <c r="AK218" i="69" s="1"/>
  <c r="AJ285" i="69"/>
  <c r="AK285" i="69" s="1"/>
  <c r="AC68" i="53"/>
  <c r="AC332" i="69"/>
  <c r="AC194" i="75"/>
  <c r="AC248" i="53"/>
  <c r="AC346" i="53"/>
  <c r="AC48" i="53"/>
  <c r="AC227" i="53"/>
  <c r="AC32" i="69"/>
  <c r="AG32" i="69" s="1"/>
  <c r="AL32" i="69" s="1"/>
  <c r="AC416" i="53"/>
  <c r="AC535" i="53"/>
  <c r="AJ147" i="53"/>
  <c r="AK147" i="53" s="1"/>
  <c r="AC267" i="75"/>
  <c r="AJ152" i="69"/>
  <c r="AC309" i="69"/>
  <c r="AC257" i="69"/>
  <c r="AC98" i="98"/>
  <c r="AC252" i="69"/>
  <c r="AC35" i="53"/>
  <c r="AG35" i="53" s="1"/>
  <c r="AL35" i="53" s="1"/>
  <c r="AC306" i="69"/>
  <c r="AC531" i="53"/>
  <c r="AJ151" i="53"/>
  <c r="AK151" i="53" s="1"/>
  <c r="AJ36" i="69"/>
  <c r="AK36" i="69" s="1"/>
  <c r="AC34" i="53"/>
  <c r="AG34" i="53" s="1"/>
  <c r="AL34" i="53" s="1"/>
  <c r="AC86" i="75"/>
  <c r="AC460" i="53"/>
  <c r="AC32" i="98"/>
  <c r="AC189" i="75"/>
  <c r="AC69" i="69"/>
  <c r="AC202" i="69"/>
  <c r="AJ36" i="53"/>
  <c r="AK36" i="53" s="1"/>
  <c r="AC199" i="53"/>
  <c r="AC431" i="53"/>
  <c r="AG431" i="53" s="1"/>
  <c r="AL431" i="53" s="1"/>
  <c r="AC62" i="53"/>
  <c r="AC197" i="75"/>
  <c r="AC260" i="75"/>
  <c r="AP220" i="69"/>
  <c r="AC161" i="69"/>
  <c r="AC56" i="53"/>
  <c r="AC269" i="53"/>
  <c r="AJ215" i="53"/>
  <c r="AK215" i="53" s="1"/>
  <c r="AJ290" i="53"/>
  <c r="AK290" i="53" s="1"/>
  <c r="AC519" i="53"/>
  <c r="AP38" i="53"/>
  <c r="AJ34" i="53"/>
  <c r="AK34" i="53" s="1"/>
  <c r="AC79" i="53"/>
  <c r="AJ30" i="53"/>
  <c r="AK30" i="53" s="1"/>
  <c r="AJ221" i="69"/>
  <c r="AK221" i="69" s="1"/>
  <c r="AJ214" i="69"/>
  <c r="AK214" i="69" s="1"/>
  <c r="AC45" i="53"/>
  <c r="AC90" i="53"/>
  <c r="AC190" i="53"/>
  <c r="AK149" i="69"/>
  <c r="AC476" i="53"/>
  <c r="AP361" i="53"/>
  <c r="AC252" i="53"/>
  <c r="AC480" i="53"/>
  <c r="AC261" i="75"/>
  <c r="AC270" i="69"/>
  <c r="AJ431" i="53"/>
  <c r="AK431" i="53" s="1"/>
  <c r="AC522" i="53"/>
  <c r="AK430" i="53"/>
  <c r="AC177" i="53"/>
  <c r="AJ218" i="53"/>
  <c r="AK218" i="53" s="1"/>
  <c r="AJ359" i="53"/>
  <c r="AK359" i="53" s="1"/>
  <c r="AC155" i="53"/>
  <c r="AC170" i="53"/>
  <c r="AC246" i="53"/>
  <c r="AC359" i="53"/>
  <c r="AG359" i="53" s="1"/>
  <c r="AL359" i="53" s="1"/>
  <c r="AC271" i="53"/>
  <c r="AJ291" i="53"/>
  <c r="AK291" i="53" s="1"/>
  <c r="AC538" i="53"/>
  <c r="AC321" i="69"/>
  <c r="AC247" i="69"/>
  <c r="AC67" i="69"/>
  <c r="AC233" i="69"/>
  <c r="AJ288" i="69"/>
  <c r="AK288" i="69" s="1"/>
  <c r="AP295" i="53"/>
  <c r="AP146" i="53"/>
  <c r="AC199" i="75"/>
  <c r="AC255" i="69"/>
  <c r="AG221" i="69"/>
  <c r="AL221" i="69" s="1"/>
  <c r="AC318" i="53"/>
  <c r="AC562" i="53"/>
  <c r="AJ146" i="69"/>
  <c r="AK146" i="69" s="1"/>
  <c r="AC126" i="98"/>
  <c r="AC100" i="98"/>
  <c r="AC554" i="53"/>
  <c r="AC265" i="53"/>
  <c r="AJ219" i="69"/>
  <c r="AK219" i="69" s="1"/>
  <c r="AC341" i="53"/>
  <c r="AC324" i="53"/>
  <c r="AC85" i="75"/>
  <c r="AC254" i="53"/>
  <c r="AP151" i="53"/>
  <c r="AJ286" i="53"/>
  <c r="AK286" i="53" s="1"/>
  <c r="AC194" i="69"/>
  <c r="AJ148" i="69"/>
  <c r="AK148" i="69" s="1"/>
  <c r="AC127" i="98"/>
  <c r="AC156" i="98"/>
  <c r="AC274" i="53"/>
  <c r="AC54" i="69"/>
  <c r="AC39" i="98"/>
  <c r="AC299" i="53"/>
  <c r="AC344" i="53"/>
  <c r="AP505" i="53"/>
  <c r="AC547" i="53"/>
  <c r="AC469" i="53"/>
  <c r="AJ222" i="69"/>
  <c r="AK222" i="69" s="1"/>
  <c r="AC382" i="53"/>
  <c r="AC193" i="53"/>
  <c r="AC345" i="69"/>
  <c r="AC271" i="75"/>
  <c r="AC404" i="53"/>
  <c r="AC264" i="75"/>
  <c r="AC61" i="75"/>
  <c r="AC254" i="75"/>
  <c r="AC148" i="53"/>
  <c r="AG148" i="53" s="1"/>
  <c r="AL148" i="53" s="1"/>
  <c r="AC72" i="75"/>
  <c r="AC342" i="53"/>
  <c r="AC73" i="69"/>
  <c r="AC174" i="75"/>
  <c r="AC124" i="98"/>
  <c r="AC237" i="53"/>
  <c r="AP294" i="53"/>
  <c r="AC314" i="53"/>
  <c r="AC41" i="53"/>
  <c r="AC167" i="69"/>
  <c r="AC147" i="69"/>
  <c r="AG147" i="69" s="1"/>
  <c r="AL147" i="69" s="1"/>
  <c r="AC462" i="53"/>
  <c r="AC42" i="98"/>
  <c r="AC70" i="53"/>
  <c r="AC274" i="78"/>
  <c r="AC217" i="69"/>
  <c r="AG217" i="69" s="1"/>
  <c r="AL217" i="69" s="1"/>
  <c r="AC257" i="75"/>
  <c r="AJ292" i="69"/>
  <c r="AK292" i="69" s="1"/>
  <c r="AC323" i="53"/>
  <c r="AC327" i="69"/>
  <c r="AC326" i="53"/>
  <c r="AJ145" i="53"/>
  <c r="AK145" i="53" s="1"/>
  <c r="AJ296" i="69"/>
  <c r="AC50" i="69"/>
  <c r="AC433" i="53"/>
  <c r="AG433" i="53" s="1"/>
  <c r="AL433" i="53" s="1"/>
  <c r="AC260" i="53"/>
  <c r="AC393" i="53"/>
  <c r="AC398" i="53"/>
  <c r="AJ503" i="53"/>
  <c r="AK503" i="53" s="1"/>
  <c r="AC36" i="98"/>
  <c r="AC130" i="98"/>
  <c r="AC201" i="69"/>
  <c r="AC290" i="53"/>
  <c r="AG290" i="53" s="1"/>
  <c r="AL290" i="53" s="1"/>
  <c r="AC192" i="53"/>
  <c r="AC240" i="69"/>
  <c r="AC268" i="75"/>
  <c r="AC453" i="53"/>
  <c r="AC52" i="53"/>
  <c r="AC175" i="53"/>
  <c r="AC195" i="75"/>
  <c r="AJ294" i="69"/>
  <c r="AK294" i="69" s="1"/>
  <c r="AC57" i="53"/>
  <c r="AC219" i="53"/>
  <c r="AG219" i="53" s="1"/>
  <c r="AL219" i="53" s="1"/>
  <c r="AC436" i="53"/>
  <c r="AG436" i="53" s="1"/>
  <c r="AL436" i="53" s="1"/>
  <c r="AJ293" i="53"/>
  <c r="AK293" i="53" s="1"/>
  <c r="AC166" i="53"/>
  <c r="AP293" i="69"/>
  <c r="AC70" i="78"/>
  <c r="AC187" i="69"/>
  <c r="AC377" i="53"/>
  <c r="AC364" i="53"/>
  <c r="AG364" i="53" s="1"/>
  <c r="AL364" i="53" s="1"/>
  <c r="AC328" i="53"/>
  <c r="AC150" i="98"/>
  <c r="AC548" i="53"/>
  <c r="AC298" i="69"/>
  <c r="AC235" i="69"/>
  <c r="AJ149" i="53"/>
  <c r="AK149" i="53" s="1"/>
  <c r="AC266" i="75"/>
  <c r="AC417" i="53"/>
  <c r="AC275" i="53"/>
  <c r="AC274" i="75"/>
  <c r="AC557" i="53"/>
  <c r="AC185" i="69"/>
  <c r="AC543" i="53"/>
  <c r="AC262" i="53"/>
  <c r="AC312" i="53"/>
  <c r="AC191" i="53"/>
  <c r="AC545" i="53"/>
  <c r="AC172" i="75"/>
  <c r="AC173" i="75"/>
  <c r="AC486" i="53"/>
  <c r="AC231" i="69"/>
  <c r="AC232" i="69"/>
  <c r="AC249" i="53"/>
  <c r="AP213" i="69"/>
  <c r="AC292" i="69"/>
  <c r="AG292" i="69" s="1"/>
  <c r="AL292" i="69" s="1"/>
  <c r="AC179" i="53"/>
  <c r="AC38" i="69"/>
  <c r="AG38" i="69" s="1"/>
  <c r="AL38" i="69" s="1"/>
  <c r="AC485" i="53"/>
  <c r="AC510" i="53"/>
  <c r="AG510" i="53" s="1"/>
  <c r="AL510" i="53" s="1"/>
  <c r="AC269" i="75"/>
  <c r="AC527" i="53"/>
  <c r="AC196" i="53"/>
  <c r="AC537" i="53"/>
  <c r="AC397" i="53"/>
  <c r="AC195" i="53"/>
  <c r="AC367" i="53"/>
  <c r="AG367" i="53" s="1"/>
  <c r="AL367" i="53" s="1"/>
  <c r="AC72" i="53"/>
  <c r="AC384" i="53"/>
  <c r="AC418" i="53"/>
  <c r="AC523" i="53"/>
  <c r="AG523" i="53" s="1"/>
  <c r="AC555" i="53"/>
  <c r="AC336" i="53"/>
  <c r="AC68" i="69"/>
  <c r="AC169" i="53"/>
  <c r="AC182" i="53"/>
  <c r="AC242" i="75"/>
  <c r="AC58" i="75"/>
  <c r="AC190" i="69"/>
  <c r="AJ142" i="53"/>
  <c r="AK142" i="53" s="1"/>
  <c r="AC229" i="69"/>
  <c r="AC35" i="98"/>
  <c r="AC303" i="69"/>
  <c r="AC518" i="53"/>
  <c r="AC292" i="53"/>
  <c r="AG292" i="53" s="1"/>
  <c r="AL292" i="53" s="1"/>
  <c r="AC203" i="53"/>
  <c r="AC220" i="53"/>
  <c r="AG220" i="53" s="1"/>
  <c r="AL220" i="53" s="1"/>
  <c r="AC194" i="53"/>
  <c r="AC128" i="98"/>
  <c r="AC85" i="69"/>
  <c r="AC376" i="53"/>
  <c r="AC339" i="69"/>
  <c r="AC243" i="53"/>
  <c r="AC62" i="69"/>
  <c r="AC196" i="75"/>
  <c r="AC131" i="98"/>
  <c r="AC86" i="69"/>
  <c r="AC226" i="53"/>
  <c r="AJ364" i="53"/>
  <c r="AK364" i="53" s="1"/>
  <c r="AC54" i="75"/>
  <c r="AC441" i="53"/>
  <c r="AC305" i="53"/>
  <c r="AC223" i="53"/>
  <c r="AG223" i="53" s="1"/>
  <c r="AL223" i="53" s="1"/>
  <c r="AJ507" i="53"/>
  <c r="AK507" i="53" s="1"/>
  <c r="AJ144" i="69"/>
  <c r="AK144" i="69" s="1"/>
  <c r="AC121" i="98"/>
  <c r="AC61" i="53"/>
  <c r="AC59" i="75"/>
  <c r="AJ37" i="69"/>
  <c r="AK37" i="69" s="1"/>
  <c r="AC396" i="53"/>
  <c r="AC513" i="53"/>
  <c r="AG513" i="53" s="1"/>
  <c r="AE253" i="78"/>
  <c r="Y253" i="78"/>
  <c r="Z254" i="78"/>
  <c r="Y254" i="78"/>
  <c r="Z107" i="104"/>
  <c r="AB107" i="104" s="1"/>
  <c r="AE106" i="104"/>
  <c r="Y106" i="104"/>
  <c r="Y107" i="104"/>
  <c r="AY150" i="78"/>
  <c r="AY149" i="78" s="1"/>
  <c r="AY148" i="78" s="1"/>
  <c r="AY147" i="78" s="1"/>
  <c r="AY146" i="78" s="1"/>
  <c r="AY145" i="78" s="1"/>
  <c r="AY144" i="78" s="1"/>
  <c r="AY143" i="78" s="1"/>
  <c r="AY142" i="78" s="1"/>
  <c r="AY141" i="78" s="1"/>
  <c r="AY140" i="78" s="1"/>
  <c r="AE195" i="78"/>
  <c r="Z196" i="78"/>
  <c r="AB196" i="78" s="1"/>
  <c r="Y195" i="78"/>
  <c r="Y196" i="78"/>
  <c r="Y66" i="78"/>
  <c r="AE66" i="78"/>
  <c r="Z67" i="78"/>
  <c r="Y67" i="78"/>
  <c r="AE78" i="78"/>
  <c r="Z79" i="78"/>
  <c r="Y78" i="78"/>
  <c r="Y79" i="78"/>
  <c r="Z30" i="104"/>
  <c r="AB30" i="104" s="1"/>
  <c r="Y29" i="104"/>
  <c r="AE29" i="104"/>
  <c r="Y30" i="104"/>
  <c r="Y147" i="104"/>
  <c r="AC147" i="104" s="1"/>
  <c r="AE147" i="104"/>
  <c r="Z262" i="78"/>
  <c r="AB262" i="78" s="1"/>
  <c r="Y261" i="78"/>
  <c r="AE261" i="78"/>
  <c r="Z82" i="78"/>
  <c r="AB82" i="78" s="1"/>
  <c r="AE81" i="78"/>
  <c r="Y81" i="78"/>
  <c r="AE142" i="104"/>
  <c r="Z143" i="104"/>
  <c r="AB143" i="104" s="1"/>
  <c r="Y142" i="104"/>
  <c r="Y143" i="104"/>
  <c r="K73" i="78"/>
  <c r="K263" i="78"/>
  <c r="K249" i="78"/>
  <c r="K191" i="78"/>
  <c r="K180" i="78"/>
  <c r="K261" i="78"/>
  <c r="K272" i="78"/>
  <c r="L273" i="78" s="1"/>
  <c r="AF297" i="69"/>
  <c r="AF41" i="69"/>
  <c r="AE269" i="78"/>
  <c r="Z270" i="78"/>
  <c r="Y269" i="78"/>
  <c r="Y270" i="78"/>
  <c r="Y176" i="78"/>
  <c r="AK176" i="78" s="1"/>
  <c r="AI176" i="78" s="1"/>
  <c r="AE176" i="78"/>
  <c r="Z177" i="78"/>
  <c r="AB177" i="78" s="1"/>
  <c r="Y177" i="78"/>
  <c r="AE83" i="78"/>
  <c r="Z84" i="78"/>
  <c r="AB84" i="78" s="1"/>
  <c r="Y83" i="78"/>
  <c r="AE136" i="104"/>
  <c r="Y136" i="104"/>
  <c r="Z137" i="104"/>
  <c r="AB137" i="104" s="1"/>
  <c r="Y137" i="104"/>
  <c r="Y264" i="78"/>
  <c r="AE264" i="78"/>
  <c r="Z265" i="78"/>
  <c r="Y265" i="78"/>
  <c r="AY222" i="78"/>
  <c r="AY221" i="78" s="1"/>
  <c r="AY220" i="78" s="1"/>
  <c r="AY219" i="78" s="1"/>
  <c r="AY218" i="78" s="1"/>
  <c r="AY217" i="78" s="1"/>
  <c r="AY216" i="78" s="1"/>
  <c r="AY215" i="78" s="1"/>
  <c r="AY214" i="78" s="1"/>
  <c r="AY213" i="78" s="1"/>
  <c r="AY212" i="78" s="1"/>
  <c r="K253" i="78"/>
  <c r="L254" i="78" s="1"/>
  <c r="K78" i="78"/>
  <c r="L79" i="78" s="1"/>
  <c r="K178" i="78"/>
  <c r="L179" i="78" s="1"/>
  <c r="K184" i="78"/>
  <c r="K136" i="104"/>
  <c r="L137" i="104" s="1"/>
  <c r="K190" i="78"/>
  <c r="K267" i="78"/>
  <c r="K183" i="78"/>
  <c r="K181" i="78"/>
  <c r="AF226" i="69"/>
  <c r="AG227" i="69" s="1"/>
  <c r="AH227" i="69" s="1"/>
  <c r="AE272" i="78"/>
  <c r="Z273" i="78"/>
  <c r="AB273" i="78" s="1"/>
  <c r="Y272" i="78"/>
  <c r="Y273" i="78"/>
  <c r="AF154" i="69"/>
  <c r="AF42" i="69"/>
  <c r="Y135" i="104"/>
  <c r="AC135" i="104" s="1"/>
  <c r="AE135" i="104"/>
  <c r="Z136" i="104"/>
  <c r="K185" i="78"/>
  <c r="K71" i="78"/>
  <c r="L72" i="78" s="1"/>
  <c r="K189" i="78"/>
  <c r="K250" i="78"/>
  <c r="K182" i="78"/>
  <c r="AF52" i="75"/>
  <c r="AF298" i="69"/>
  <c r="AE258" i="78"/>
  <c r="Y258" i="78"/>
  <c r="AC258" i="78" s="1"/>
  <c r="Z259" i="78"/>
  <c r="Y259" i="78"/>
  <c r="K140" i="104"/>
  <c r="K252" i="78"/>
  <c r="K260" i="78"/>
  <c r="AF165" i="75"/>
  <c r="AF43" i="69"/>
  <c r="AF238" i="75"/>
  <c r="Y73" i="78"/>
  <c r="AC73" i="78" s="1"/>
  <c r="Z74" i="78"/>
  <c r="AB74" i="78" s="1"/>
  <c r="AE73" i="78"/>
  <c r="AE140" i="104"/>
  <c r="Z141" i="104"/>
  <c r="AB141" i="104" s="1"/>
  <c r="Y140" i="104"/>
  <c r="AE255" i="78"/>
  <c r="Y255" i="78"/>
  <c r="AC255" i="78" s="1"/>
  <c r="Z256" i="78"/>
  <c r="AE85" i="78"/>
  <c r="Y85" i="78"/>
  <c r="Z86" i="78"/>
  <c r="AB86" i="78" s="1"/>
  <c r="Y86" i="78"/>
  <c r="Z189" i="78"/>
  <c r="AB189" i="78" s="1"/>
  <c r="AE188" i="78"/>
  <c r="Y188" i="78"/>
  <c r="AC188" i="78" s="1"/>
  <c r="Y200" i="78"/>
  <c r="Z201" i="78"/>
  <c r="AB201" i="78" s="1"/>
  <c r="AE200" i="78"/>
  <c r="Y201" i="78"/>
  <c r="Z269" i="78"/>
  <c r="AB269" i="78" s="1"/>
  <c r="AE268" i="78"/>
  <c r="Y268" i="78"/>
  <c r="Y182" i="78"/>
  <c r="AE182" i="78"/>
  <c r="Z183" i="78"/>
  <c r="AB183" i="78" s="1"/>
  <c r="Z261" i="78"/>
  <c r="AB261" i="78" s="1"/>
  <c r="AE260" i="78"/>
  <c r="Y260" i="78"/>
  <c r="AC260" i="78" s="1"/>
  <c r="K68" i="78"/>
  <c r="K141" i="104"/>
  <c r="K66" i="78"/>
  <c r="K200" i="78"/>
  <c r="L201" i="78" s="1"/>
  <c r="K147" i="104"/>
  <c r="K142" i="104"/>
  <c r="L143" i="104" s="1"/>
  <c r="K197" i="78"/>
  <c r="AE189" i="78"/>
  <c r="Y189" i="78"/>
  <c r="Z190" i="78"/>
  <c r="AB190" i="78" s="1"/>
  <c r="Z194" i="78"/>
  <c r="AB194" i="78" s="1"/>
  <c r="AE193" i="78"/>
  <c r="Y193" i="78"/>
  <c r="AE84" i="78"/>
  <c r="Y84" i="78"/>
  <c r="Z85" i="78"/>
  <c r="Z140" i="104"/>
  <c r="AB140" i="104" s="1"/>
  <c r="Y139" i="104"/>
  <c r="AC139" i="104" s="1"/>
  <c r="AE139" i="104"/>
  <c r="Y186" i="78"/>
  <c r="AE186" i="78"/>
  <c r="Z187" i="78"/>
  <c r="Y187" i="78"/>
  <c r="Y180" i="78"/>
  <c r="AC180" i="78" s="1"/>
  <c r="Z181" i="78"/>
  <c r="AB181" i="78" s="1"/>
  <c r="AE180" i="78"/>
  <c r="AE181" i="78"/>
  <c r="Z182" i="78"/>
  <c r="AB182" i="78" s="1"/>
  <c r="Y181" i="78"/>
  <c r="K269" i="78"/>
  <c r="L270" i="78" s="1"/>
  <c r="K195" i="78"/>
  <c r="L196" i="78" s="1"/>
  <c r="K251" i="78"/>
  <c r="K84" i="78"/>
  <c r="K80" i="78"/>
  <c r="Z200" i="78"/>
  <c r="AE199" i="78"/>
  <c r="AB200" i="78"/>
  <c r="Y199" i="78"/>
  <c r="AC199" i="78" s="1"/>
  <c r="K186" i="78"/>
  <c r="L187" i="78" s="1"/>
  <c r="K268" i="78"/>
  <c r="K202" i="78"/>
  <c r="AE263" i="78"/>
  <c r="Z264" i="78"/>
  <c r="AB264" i="78" s="1"/>
  <c r="Y263" i="78"/>
  <c r="AE82" i="78"/>
  <c r="Y82" i="78"/>
  <c r="Z83" i="78"/>
  <c r="AB83" i="78" s="1"/>
  <c r="Y249" i="78"/>
  <c r="Z250" i="78"/>
  <c r="AB250" i="78" s="1"/>
  <c r="AE249" i="78"/>
  <c r="Z263" i="78"/>
  <c r="AB263" i="78" s="1"/>
  <c r="AE262" i="78"/>
  <c r="Y262" i="78"/>
  <c r="AE191" i="78"/>
  <c r="Z192" i="78"/>
  <c r="Y191" i="78"/>
  <c r="AE192" i="78"/>
  <c r="Z193" i="78"/>
  <c r="AB193" i="78" s="1"/>
  <c r="Y192" i="78"/>
  <c r="Z185" i="78"/>
  <c r="AB185" i="78" s="1"/>
  <c r="AE184" i="78"/>
  <c r="Y184" i="78"/>
  <c r="Z272" i="78"/>
  <c r="AB272" i="78" s="1"/>
  <c r="Y271" i="78"/>
  <c r="AC271" i="78" s="1"/>
  <c r="AE271" i="78"/>
  <c r="AE190" i="78"/>
  <c r="Z191" i="78"/>
  <c r="AB191" i="78" s="1"/>
  <c r="Y190" i="78"/>
  <c r="Z82" i="104"/>
  <c r="AB82" i="104" s="1"/>
  <c r="Y81" i="104"/>
  <c r="AE81" i="104"/>
  <c r="AE266" i="78"/>
  <c r="Y266" i="78"/>
  <c r="AC266" i="78" s="1"/>
  <c r="Z267" i="78"/>
  <c r="AB267" i="78" s="1"/>
  <c r="AE202" i="78"/>
  <c r="Y202" i="78"/>
  <c r="AC202" i="78" s="1"/>
  <c r="Z81" i="78"/>
  <c r="AB81" i="78" s="1"/>
  <c r="AE80" i="78"/>
  <c r="Y80" i="78"/>
  <c r="AC80" i="78" s="1"/>
  <c r="K82" i="78"/>
  <c r="K74" i="78"/>
  <c r="K262" i="78"/>
  <c r="K258" i="78"/>
  <c r="L259" i="78" s="1"/>
  <c r="K135" i="104"/>
  <c r="K81" i="78"/>
  <c r="AF227" i="69"/>
  <c r="Z66" i="78"/>
  <c r="AB66" i="78" s="1"/>
  <c r="AE65" i="78"/>
  <c r="Y65" i="78"/>
  <c r="AE77" i="78"/>
  <c r="Z78" i="78"/>
  <c r="AB78" i="78"/>
  <c r="Y77" i="78"/>
  <c r="AC77" i="78" s="1"/>
  <c r="AE267" i="78"/>
  <c r="Y267" i="78"/>
  <c r="Z268" i="78"/>
  <c r="AB268" i="78" s="1"/>
  <c r="K139" i="104"/>
  <c r="AY38" i="78"/>
  <c r="AY37" i="78" s="1"/>
  <c r="AY36" i="78" s="1"/>
  <c r="AY35" i="78" s="1"/>
  <c r="AY34" i="78" s="1"/>
  <c r="AY33" i="78" s="1"/>
  <c r="AY32" i="78" s="1"/>
  <c r="AY31" i="78" s="1"/>
  <c r="AY30" i="78" s="1"/>
  <c r="AY29" i="78" s="1"/>
  <c r="AY28" i="78" s="1"/>
  <c r="AF299" i="69"/>
  <c r="AF153" i="69"/>
  <c r="AE252" i="78"/>
  <c r="Z253" i="78"/>
  <c r="AB253" i="78" s="1"/>
  <c r="Y252" i="78"/>
  <c r="Z179" i="78"/>
  <c r="AB179" i="78" s="1"/>
  <c r="AE178" i="78"/>
  <c r="Y178" i="78"/>
  <c r="AC178" i="78" s="1"/>
  <c r="Y179" i="78"/>
  <c r="Y82" i="104"/>
  <c r="AE82" i="104"/>
  <c r="AE250" i="78"/>
  <c r="Z251" i="78"/>
  <c r="Y250" i="78"/>
  <c r="Z184" i="78"/>
  <c r="AB184" i="78" s="1"/>
  <c r="AE183" i="78"/>
  <c r="Y183" i="78"/>
  <c r="Z88" i="78"/>
  <c r="AB88" i="78" s="1"/>
  <c r="AE87" i="78"/>
  <c r="Y87" i="78"/>
  <c r="AC87" i="78" s="1"/>
  <c r="Y88" i="78"/>
  <c r="K255" i="78"/>
  <c r="K82" i="104"/>
  <c r="W82" i="104" s="1"/>
  <c r="K77" i="78"/>
  <c r="AE256" i="78"/>
  <c r="Y256" i="78"/>
  <c r="Z257" i="78"/>
  <c r="AB257" i="78" s="1"/>
  <c r="Y257" i="78"/>
  <c r="K271" i="78"/>
  <c r="K87" i="78"/>
  <c r="L88" i="78" s="1"/>
  <c r="AF225" i="69"/>
  <c r="AF155" i="69"/>
  <c r="AE185" i="78"/>
  <c r="Y185" i="78"/>
  <c r="Z186" i="78"/>
  <c r="Z195" i="78"/>
  <c r="AB195" i="78" s="1"/>
  <c r="AE194" i="78"/>
  <c r="Y194" i="78"/>
  <c r="Z69" i="78"/>
  <c r="AB69" i="78" s="1"/>
  <c r="AE68" i="78"/>
  <c r="Y68" i="78"/>
  <c r="AC68" i="78" s="1"/>
  <c r="Y69" i="78"/>
  <c r="Z72" i="78"/>
  <c r="Y71" i="78"/>
  <c r="AC71" i="78" s="1"/>
  <c r="AE71" i="78"/>
  <c r="Y72" i="78"/>
  <c r="Z142" i="104"/>
  <c r="AB142" i="104" s="1"/>
  <c r="Y141" i="104"/>
  <c r="AE141" i="104"/>
  <c r="Y75" i="78"/>
  <c r="AE75" i="78"/>
  <c r="Z76" i="78"/>
  <c r="AB76" i="78" s="1"/>
  <c r="Y76" i="78"/>
  <c r="Y251" i="78"/>
  <c r="AE251" i="78"/>
  <c r="Z252" i="78"/>
  <c r="AB252" i="78" s="1"/>
  <c r="Z75" i="78"/>
  <c r="AB75" i="78" s="1"/>
  <c r="AE74" i="78"/>
  <c r="Y74" i="78"/>
  <c r="Z65" i="78"/>
  <c r="AB65" i="78" s="1"/>
  <c r="AE64" i="78"/>
  <c r="Y64" i="78"/>
  <c r="AK64" i="78" s="1"/>
  <c r="AI64" i="78" s="1"/>
  <c r="Z198" i="78"/>
  <c r="AB198" i="78" s="1"/>
  <c r="Y197" i="78"/>
  <c r="AC197" i="78" s="1"/>
  <c r="AE197" i="78"/>
  <c r="Y198" i="78"/>
  <c r="K194" i="78"/>
  <c r="K75" i="78"/>
  <c r="K85" i="78"/>
  <c r="K65" i="78"/>
  <c r="K188" i="78"/>
  <c r="K192" i="78"/>
  <c r="K199" i="78"/>
  <c r="K193" i="78"/>
  <c r="K83" i="78"/>
  <c r="K264" i="78"/>
  <c r="K256" i="78"/>
  <c r="K266" i="78"/>
  <c r="AJ33" i="69"/>
  <c r="AK33" i="69" s="1"/>
  <c r="AJ290" i="69"/>
  <c r="AK290" i="69" s="1"/>
  <c r="AJ509" i="53"/>
  <c r="AK509" i="53" s="1"/>
  <c r="AJ40" i="69"/>
  <c r="T292" i="69"/>
  <c r="U292" i="69" s="1"/>
  <c r="T36" i="69"/>
  <c r="U36" i="69" s="1"/>
  <c r="T294" i="69"/>
  <c r="U294" i="69" s="1"/>
  <c r="T147" i="69"/>
  <c r="U147" i="69" s="1"/>
  <c r="T148" i="69"/>
  <c r="U148" i="69" s="1"/>
  <c r="T215" i="69"/>
  <c r="U215" i="69" s="1"/>
  <c r="T149" i="69"/>
  <c r="U149" i="69" s="1"/>
  <c r="T150" i="69"/>
  <c r="U150" i="69" s="1"/>
  <c r="T146" i="69"/>
  <c r="U146" i="69" s="1"/>
  <c r="T216" i="69"/>
  <c r="U216" i="69" s="1"/>
  <c r="T288" i="69"/>
  <c r="U288" i="69" s="1"/>
  <c r="T38" i="69"/>
  <c r="U38" i="69" s="1"/>
  <c r="S32" i="69"/>
  <c r="T34" i="69"/>
  <c r="U34" i="69" s="1"/>
  <c r="T222" i="69"/>
  <c r="U222" i="69" s="1"/>
  <c r="T293" i="69"/>
  <c r="U293" i="69" s="1"/>
  <c r="T218" i="69"/>
  <c r="U218" i="69" s="1"/>
  <c r="T291" i="69"/>
  <c r="U291" i="69" s="1"/>
  <c r="T221" i="69"/>
  <c r="U221" i="69" s="1"/>
  <c r="T35" i="69"/>
  <c r="U35" i="69" s="1"/>
  <c r="T287" i="69"/>
  <c r="U287" i="69" s="1"/>
  <c r="T37" i="69"/>
  <c r="U37" i="69" s="1"/>
  <c r="T289" i="69"/>
  <c r="U289" i="69" s="1"/>
  <c r="T33" i="69"/>
  <c r="U33" i="69" s="1"/>
  <c r="T32" i="69"/>
  <c r="U32" i="69" s="1"/>
  <c r="T144" i="69"/>
  <c r="U144" i="69" s="1"/>
  <c r="T220" i="69"/>
  <c r="U220" i="69" s="1"/>
  <c r="T217" i="69"/>
  <c r="U217" i="69" s="1"/>
  <c r="T145" i="69"/>
  <c r="U145" i="69" s="1"/>
  <c r="T219" i="69"/>
  <c r="U219" i="69" s="1"/>
  <c r="T143" i="69"/>
  <c r="U143" i="69" s="1"/>
  <c r="T290" i="69"/>
  <c r="U290" i="69" s="1"/>
  <c r="T502" i="53"/>
  <c r="U502" i="53" s="1"/>
  <c r="T359" i="53"/>
  <c r="U359" i="53" s="1"/>
  <c r="T285" i="53"/>
  <c r="U285" i="53" s="1"/>
  <c r="S29" i="53"/>
  <c r="T30" i="53"/>
  <c r="U30" i="53" s="1"/>
  <c r="T143" i="53"/>
  <c r="U143" i="53" s="1"/>
  <c r="T142" i="53"/>
  <c r="U142" i="53" s="1"/>
  <c r="T141" i="53"/>
  <c r="U141" i="53" s="1"/>
  <c r="T286" i="53"/>
  <c r="U286" i="53" s="1"/>
  <c r="T357" i="53"/>
  <c r="U357" i="53" s="1"/>
  <c r="T215" i="53"/>
  <c r="U215" i="53" s="1"/>
  <c r="T287" i="53"/>
  <c r="U287" i="53" s="1"/>
  <c r="T431" i="53"/>
  <c r="U431" i="53" s="1"/>
  <c r="T213" i="53"/>
  <c r="U213" i="53" s="1"/>
  <c r="T358" i="53"/>
  <c r="U358" i="53" s="1"/>
  <c r="T430" i="53"/>
  <c r="U430" i="53" s="1"/>
  <c r="T429" i="53"/>
  <c r="U429" i="53" s="1"/>
  <c r="T501" i="53"/>
  <c r="U501" i="53" s="1"/>
  <c r="T29" i="53"/>
  <c r="U29" i="53" s="1"/>
  <c r="T503" i="53"/>
  <c r="U503" i="53" s="1"/>
  <c r="T214" i="53"/>
  <c r="U214" i="53" s="1"/>
  <c r="AJ291" i="69"/>
  <c r="AK291" i="69" s="1"/>
  <c r="AJ32" i="53"/>
  <c r="AK32" i="53" s="1"/>
  <c r="AJ292" i="53"/>
  <c r="AK292" i="53" s="1"/>
  <c r="AJ510" i="53"/>
  <c r="AK510" i="53" s="1"/>
  <c r="W202" i="69"/>
  <c r="AF202" i="69" s="1"/>
  <c r="L202" i="69"/>
  <c r="L177" i="53"/>
  <c r="P178" i="53"/>
  <c r="W177" i="53"/>
  <c r="AF177" i="53" s="1"/>
  <c r="P521" i="53"/>
  <c r="L520" i="53"/>
  <c r="W520" i="53"/>
  <c r="AF520" i="53" s="1"/>
  <c r="AG521" i="53" s="1"/>
  <c r="P246" i="75"/>
  <c r="W245" i="75"/>
  <c r="AF245" i="75" s="1"/>
  <c r="L245" i="75"/>
  <c r="W196" i="75"/>
  <c r="AF196" i="75" s="1"/>
  <c r="L196" i="75"/>
  <c r="P197" i="75"/>
  <c r="AP32" i="53"/>
  <c r="W194" i="69"/>
  <c r="AF194" i="69" s="1"/>
  <c r="AG195" i="69" s="1"/>
  <c r="L194" i="69"/>
  <c r="P195" i="69"/>
  <c r="L308" i="69"/>
  <c r="P309" i="69"/>
  <c r="W308" i="69"/>
  <c r="AF308" i="69" s="1"/>
  <c r="L550" i="53"/>
  <c r="P551" i="53"/>
  <c r="W550" i="53"/>
  <c r="AF550" i="53" s="1"/>
  <c r="L43" i="69"/>
  <c r="L161" i="53"/>
  <c r="W161" i="53"/>
  <c r="AF161" i="53" s="1"/>
  <c r="P162" i="53"/>
  <c r="P81" i="75"/>
  <c r="L80" i="75"/>
  <c r="W80" i="75"/>
  <c r="AF80" i="75" s="1"/>
  <c r="W89" i="69"/>
  <c r="AF89" i="69" s="1"/>
  <c r="L89" i="69"/>
  <c r="P90" i="69"/>
  <c r="P480" i="53"/>
  <c r="L479" i="53"/>
  <c r="W479" i="53"/>
  <c r="AF479" i="53" s="1"/>
  <c r="AG480" i="53" s="1"/>
  <c r="P398" i="53"/>
  <c r="L397" i="53"/>
  <c r="W397" i="53"/>
  <c r="AF397" i="53" s="1"/>
  <c r="P371" i="53"/>
  <c r="L370" i="53"/>
  <c r="W370" i="53"/>
  <c r="AF370" i="53" s="1"/>
  <c r="L335" i="69"/>
  <c r="W335" i="69"/>
  <c r="AF335" i="69" s="1"/>
  <c r="P336" i="69"/>
  <c r="AP218" i="69"/>
  <c r="P169" i="75"/>
  <c r="L168" i="75"/>
  <c r="W168" i="75"/>
  <c r="AF168" i="75" s="1"/>
  <c r="L75" i="69"/>
  <c r="P76" i="69"/>
  <c r="W75" i="69"/>
  <c r="AF75" i="69" s="1"/>
  <c r="L177" i="75"/>
  <c r="P178" i="75"/>
  <c r="W177" i="75"/>
  <c r="AF177" i="75" s="1"/>
  <c r="AC32" i="53"/>
  <c r="AG32" i="53" s="1"/>
  <c r="AL32" i="53" s="1"/>
  <c r="AJ142" i="69"/>
  <c r="AK142" i="69" s="1"/>
  <c r="L42" i="69"/>
  <c r="P229" i="53"/>
  <c r="W228" i="53"/>
  <c r="AF228" i="53" s="1"/>
  <c r="AG229" i="53" s="1"/>
  <c r="L228" i="53"/>
  <c r="AC184" i="69"/>
  <c r="AJ29" i="53"/>
  <c r="AK29" i="53" s="1"/>
  <c r="P255" i="69"/>
  <c r="W254" i="69"/>
  <c r="AF254" i="69" s="1"/>
  <c r="L254" i="69"/>
  <c r="W275" i="53"/>
  <c r="AF275" i="53" s="1"/>
  <c r="L275" i="53"/>
  <c r="P533" i="53"/>
  <c r="W532" i="53"/>
  <c r="AF532" i="53" s="1"/>
  <c r="L532" i="53"/>
  <c r="L35" i="98"/>
  <c r="W35" i="98"/>
  <c r="AF35" i="98" s="1"/>
  <c r="P36" i="98"/>
  <c r="W194" i="53"/>
  <c r="AF194" i="53" s="1"/>
  <c r="P195" i="53"/>
  <c r="L194" i="53"/>
  <c r="AC183" i="69"/>
  <c r="P53" i="69"/>
  <c r="L52" i="69"/>
  <c r="W52" i="69"/>
  <c r="AF52" i="69" s="1"/>
  <c r="W161" i="69"/>
  <c r="AF161" i="69" s="1"/>
  <c r="L161" i="69"/>
  <c r="P162" i="69"/>
  <c r="W59" i="53"/>
  <c r="AF59" i="53" s="1"/>
  <c r="L59" i="53"/>
  <c r="P60" i="53"/>
  <c r="L305" i="69"/>
  <c r="W305" i="69"/>
  <c r="AF305" i="69" s="1"/>
  <c r="P306" i="69"/>
  <c r="W180" i="75"/>
  <c r="AF180" i="75" s="1"/>
  <c r="L180" i="75"/>
  <c r="P181" i="75"/>
  <c r="W336" i="69"/>
  <c r="AF336" i="69" s="1"/>
  <c r="L336" i="69"/>
  <c r="P337" i="69"/>
  <c r="AP29" i="69"/>
  <c r="W301" i="53"/>
  <c r="AF301" i="53" s="1"/>
  <c r="P302" i="53"/>
  <c r="L301" i="53"/>
  <c r="W377" i="53"/>
  <c r="AF377" i="53" s="1"/>
  <c r="L377" i="53"/>
  <c r="P378" i="53"/>
  <c r="AC546" i="53"/>
  <c r="P562" i="53"/>
  <c r="L561" i="53"/>
  <c r="W561" i="53"/>
  <c r="AF561" i="53" s="1"/>
  <c r="AP431" i="53"/>
  <c r="AP223" i="69"/>
  <c r="AC374" i="53"/>
  <c r="AC413" i="53"/>
  <c r="P165" i="69"/>
  <c r="W164" i="69"/>
  <c r="AF164" i="69" s="1"/>
  <c r="L164" i="69"/>
  <c r="W175" i="75"/>
  <c r="AF175" i="75" s="1"/>
  <c r="L175" i="75"/>
  <c r="P176" i="75"/>
  <c r="P194" i="75"/>
  <c r="L193" i="75"/>
  <c r="W193" i="75"/>
  <c r="AF193" i="75" s="1"/>
  <c r="L226" i="69"/>
  <c r="AC339" i="53"/>
  <c r="AC291" i="53"/>
  <c r="AG291" i="53" s="1"/>
  <c r="AL291" i="53" s="1"/>
  <c r="L538" i="53"/>
  <c r="W538" i="53"/>
  <c r="AF538" i="53" s="1"/>
  <c r="P539" i="53"/>
  <c r="AC540" i="53"/>
  <c r="L267" i="69"/>
  <c r="P268" i="69"/>
  <c r="W267" i="69"/>
  <c r="AF267" i="69" s="1"/>
  <c r="P241" i="53"/>
  <c r="W240" i="53"/>
  <c r="AF240" i="53" s="1"/>
  <c r="L240" i="53"/>
  <c r="L270" i="75"/>
  <c r="P271" i="75"/>
  <c r="W270" i="75"/>
  <c r="AF270" i="75" s="1"/>
  <c r="W268" i="53"/>
  <c r="AF268" i="53" s="1"/>
  <c r="L268" i="53"/>
  <c r="P269" i="53"/>
  <c r="AB560" i="53"/>
  <c r="AC394" i="53"/>
  <c r="L531" i="53"/>
  <c r="P532" i="53"/>
  <c r="W531" i="53"/>
  <c r="AF531" i="53" s="1"/>
  <c r="L341" i="69"/>
  <c r="P342" i="69"/>
  <c r="W341" i="69"/>
  <c r="AF341" i="69" s="1"/>
  <c r="P153" i="53"/>
  <c r="W152" i="53"/>
  <c r="AF152" i="53" s="1"/>
  <c r="L193" i="69"/>
  <c r="P194" i="69"/>
  <c r="W193" i="69"/>
  <c r="AF193" i="69" s="1"/>
  <c r="AJ293" i="69"/>
  <c r="AK293" i="69" s="1"/>
  <c r="P271" i="53"/>
  <c r="W270" i="53"/>
  <c r="AF270" i="53" s="1"/>
  <c r="L270" i="53"/>
  <c r="W513" i="53"/>
  <c r="AF513" i="53" s="1"/>
  <c r="L513" i="53"/>
  <c r="P514" i="53"/>
  <c r="AP514" i="53" s="1"/>
  <c r="AQ514" i="53" s="1"/>
  <c r="P86" i="53"/>
  <c r="L85" i="53"/>
  <c r="W85" i="53"/>
  <c r="AF85" i="53" s="1"/>
  <c r="W242" i="69"/>
  <c r="AF242" i="69" s="1"/>
  <c r="P243" i="69"/>
  <c r="L242" i="69"/>
  <c r="P341" i="69"/>
  <c r="L340" i="69"/>
  <c r="W340" i="69"/>
  <c r="AF340" i="69" s="1"/>
  <c r="AG341" i="69" s="1"/>
  <c r="L443" i="53"/>
  <c r="P444" i="53"/>
  <c r="W443" i="53"/>
  <c r="AF443" i="53" s="1"/>
  <c r="AG444" i="53" s="1"/>
  <c r="AC173" i="53"/>
  <c r="AC553" i="53"/>
  <c r="P248" i="53"/>
  <c r="L247" i="53"/>
  <c r="W247" i="53"/>
  <c r="AF247" i="53" s="1"/>
  <c r="P84" i="53"/>
  <c r="L83" i="53"/>
  <c r="W83" i="53"/>
  <c r="AF83" i="53" s="1"/>
  <c r="AC159" i="98"/>
  <c r="W154" i="98"/>
  <c r="AF154" i="98" s="1"/>
  <c r="L154" i="98"/>
  <c r="P155" i="98"/>
  <c r="P332" i="69"/>
  <c r="L331" i="69"/>
  <c r="W331" i="69"/>
  <c r="AF331" i="69" s="1"/>
  <c r="L476" i="53"/>
  <c r="W476" i="53"/>
  <c r="AF476" i="53" s="1"/>
  <c r="P477" i="53"/>
  <c r="AC158" i="53"/>
  <c r="L539" i="53"/>
  <c r="P540" i="53"/>
  <c r="W539" i="53"/>
  <c r="AF539" i="53" s="1"/>
  <c r="AC475" i="53"/>
  <c r="AP507" i="53"/>
  <c r="L259" i="53"/>
  <c r="W259" i="53"/>
  <c r="AF259" i="53" s="1"/>
  <c r="P260" i="53"/>
  <c r="AC335" i="53"/>
  <c r="P400" i="53"/>
  <c r="L399" i="53"/>
  <c r="W399" i="53"/>
  <c r="AF399" i="53" s="1"/>
  <c r="AC197" i="53"/>
  <c r="AP286" i="53"/>
  <c r="P199" i="78"/>
  <c r="W198" i="78"/>
  <c r="AF198" i="78" s="1"/>
  <c r="P41" i="53"/>
  <c r="L40" i="53"/>
  <c r="W40" i="53"/>
  <c r="AF40" i="53" s="1"/>
  <c r="W195" i="53"/>
  <c r="AF195" i="53" s="1"/>
  <c r="P196" i="53"/>
  <c r="L195" i="53"/>
  <c r="W247" i="69"/>
  <c r="AF247" i="69" s="1"/>
  <c r="P248" i="69"/>
  <c r="L247" i="69"/>
  <c r="P77" i="75"/>
  <c r="L76" i="75"/>
  <c r="W76" i="75"/>
  <c r="AF76" i="75" s="1"/>
  <c r="W369" i="53"/>
  <c r="AF369" i="53" s="1"/>
  <c r="P370" i="53"/>
  <c r="AP370" i="53" s="1"/>
  <c r="AQ370" i="53" s="1"/>
  <c r="L369" i="53"/>
  <c r="W201" i="53"/>
  <c r="AF201" i="53" s="1"/>
  <c r="P202" i="53"/>
  <c r="L201" i="53"/>
  <c r="L534" i="53"/>
  <c r="W534" i="53"/>
  <c r="AF534" i="53" s="1"/>
  <c r="P535" i="53"/>
  <c r="W315" i="69"/>
  <c r="AF315" i="69" s="1"/>
  <c r="AG316" i="69" s="1"/>
  <c r="L315" i="69"/>
  <c r="P316" i="69"/>
  <c r="W260" i="53"/>
  <c r="AF260" i="53" s="1"/>
  <c r="L260" i="53"/>
  <c r="P261" i="53"/>
  <c r="W261" i="75"/>
  <c r="AF261" i="75" s="1"/>
  <c r="L261" i="75"/>
  <c r="P262" i="75"/>
  <c r="W81" i="75"/>
  <c r="AF81" i="75" s="1"/>
  <c r="L81" i="75"/>
  <c r="P82" i="75"/>
  <c r="AB177" i="75"/>
  <c r="AC256" i="53"/>
  <c r="W63" i="75"/>
  <c r="AF63" i="75" s="1"/>
  <c r="L63" i="75"/>
  <c r="P64" i="75"/>
  <c r="P68" i="53"/>
  <c r="W67" i="53"/>
  <c r="AF67" i="53" s="1"/>
  <c r="L67" i="53"/>
  <c r="W514" i="53"/>
  <c r="AF514" i="53" s="1"/>
  <c r="P515" i="53"/>
  <c r="L514" i="53"/>
  <c r="L192" i="53"/>
  <c r="W192" i="53"/>
  <c r="AF192" i="53" s="1"/>
  <c r="P193" i="53"/>
  <c r="AC148" i="69"/>
  <c r="AG148" i="69" s="1"/>
  <c r="AL148" i="69" s="1"/>
  <c r="AC294" i="53"/>
  <c r="AG294" i="53" s="1"/>
  <c r="AL294" i="53" s="1"/>
  <c r="P195" i="75"/>
  <c r="W194" i="75"/>
  <c r="AF194" i="75" s="1"/>
  <c r="L194" i="75"/>
  <c r="L309" i="69"/>
  <c r="P310" i="69"/>
  <c r="W309" i="69"/>
  <c r="AF309" i="69" s="1"/>
  <c r="AC154" i="53"/>
  <c r="AC102" i="98"/>
  <c r="AP509" i="53"/>
  <c r="P148" i="98"/>
  <c r="W147" i="98"/>
  <c r="AF147" i="98" s="1"/>
  <c r="AG148" i="98" s="1"/>
  <c r="L155" i="98"/>
  <c r="P156" i="98"/>
  <c r="W155" i="98"/>
  <c r="AF155" i="98" s="1"/>
  <c r="L453" i="53"/>
  <c r="W453" i="53"/>
  <c r="AF453" i="53" s="1"/>
  <c r="P454" i="53"/>
  <c r="L183" i="75"/>
  <c r="P184" i="75"/>
  <c r="W183" i="75"/>
  <c r="AF183" i="75" s="1"/>
  <c r="L374" i="53"/>
  <c r="W374" i="53"/>
  <c r="AF374" i="53" s="1"/>
  <c r="P375" i="53"/>
  <c r="W179" i="53"/>
  <c r="AF179" i="53" s="1"/>
  <c r="P180" i="53"/>
  <c r="L179" i="53"/>
  <c r="L375" i="53"/>
  <c r="P376" i="53"/>
  <c r="W375" i="53"/>
  <c r="AF375" i="53" s="1"/>
  <c r="P70" i="78"/>
  <c r="W69" i="78"/>
  <c r="AF69" i="78" s="1"/>
  <c r="W460" i="53"/>
  <c r="AF460" i="53" s="1"/>
  <c r="L460" i="53"/>
  <c r="P461" i="53"/>
  <c r="AC177" i="75"/>
  <c r="AP216" i="69"/>
  <c r="AC86" i="53"/>
  <c r="AC380" i="53"/>
  <c r="L160" i="69"/>
  <c r="W160" i="69"/>
  <c r="AF160" i="69" s="1"/>
  <c r="P161" i="69"/>
  <c r="AC455" i="53"/>
  <c r="AC84" i="69"/>
  <c r="AC442" i="53"/>
  <c r="AC263" i="69"/>
  <c r="L261" i="53"/>
  <c r="W261" i="53"/>
  <c r="AF261" i="53" s="1"/>
  <c r="P262" i="53"/>
  <c r="AC177" i="69"/>
  <c r="W70" i="53"/>
  <c r="AF70" i="53" s="1"/>
  <c r="P71" i="53"/>
  <c r="L70" i="53"/>
  <c r="L191" i="53"/>
  <c r="W191" i="53"/>
  <c r="AF191" i="53" s="1"/>
  <c r="P192" i="53"/>
  <c r="L260" i="75"/>
  <c r="P261" i="75"/>
  <c r="W260" i="75"/>
  <c r="AF260" i="75" s="1"/>
  <c r="W196" i="69"/>
  <c r="AF196" i="69" s="1"/>
  <c r="P197" i="69"/>
  <c r="L196" i="69"/>
  <c r="P270" i="75"/>
  <c r="W269" i="75"/>
  <c r="AF269" i="75" s="1"/>
  <c r="L269" i="75"/>
  <c r="P225" i="53"/>
  <c r="W224" i="53"/>
  <c r="AF224" i="53" s="1"/>
  <c r="AC254" i="69"/>
  <c r="AC507" i="53"/>
  <c r="AG507" i="53" s="1"/>
  <c r="AL507" i="53" s="1"/>
  <c r="AC157" i="69"/>
  <c r="L336" i="53"/>
  <c r="P337" i="53"/>
  <c r="W336" i="53"/>
  <c r="AF336" i="53" s="1"/>
  <c r="P31" i="98"/>
  <c r="W30" i="98"/>
  <c r="AF30" i="98" s="1"/>
  <c r="L193" i="53"/>
  <c r="P194" i="53"/>
  <c r="W193" i="53"/>
  <c r="AF193" i="53" s="1"/>
  <c r="P179" i="53"/>
  <c r="L178" i="53"/>
  <c r="W178" i="53"/>
  <c r="AF178" i="53" s="1"/>
  <c r="AC261" i="69"/>
  <c r="L190" i="53"/>
  <c r="P191" i="53"/>
  <c r="W190" i="53"/>
  <c r="AF190" i="53" s="1"/>
  <c r="AC200" i="69"/>
  <c r="AC64" i="53"/>
  <c r="AC181" i="75"/>
  <c r="T286" i="69"/>
  <c r="U286" i="69" s="1"/>
  <c r="T213" i="69"/>
  <c r="U213" i="69" s="1"/>
  <c r="S29" i="69"/>
  <c r="T214" i="69"/>
  <c r="U214" i="69" s="1"/>
  <c r="T284" i="69"/>
  <c r="U284" i="69" s="1"/>
  <c r="T29" i="69"/>
  <c r="U29" i="69" s="1"/>
  <c r="T212" i="69"/>
  <c r="U212" i="69" s="1"/>
  <c r="T142" i="69"/>
  <c r="U142" i="69" s="1"/>
  <c r="T285" i="69"/>
  <c r="U285" i="69" s="1"/>
  <c r="T140" i="69"/>
  <c r="U140" i="69" s="1"/>
  <c r="T141" i="69"/>
  <c r="U141" i="69" s="1"/>
  <c r="T30" i="69"/>
  <c r="U30" i="69" s="1"/>
  <c r="AJ220" i="53"/>
  <c r="AK220" i="53" s="1"/>
  <c r="AJ289" i="53"/>
  <c r="AK289" i="53" s="1"/>
  <c r="L391" i="53"/>
  <c r="W391" i="53"/>
  <c r="AF391" i="53" s="1"/>
  <c r="P392" i="53"/>
  <c r="L234" i="53"/>
  <c r="W234" i="53"/>
  <c r="AF234" i="53" s="1"/>
  <c r="P235" i="53"/>
  <c r="P78" i="69"/>
  <c r="W77" i="69"/>
  <c r="AF77" i="69" s="1"/>
  <c r="L77" i="69"/>
  <c r="W542" i="53"/>
  <c r="AF542" i="53" s="1"/>
  <c r="P543" i="53"/>
  <c r="L542" i="53"/>
  <c r="W107" i="98"/>
  <c r="AF107" i="98" s="1"/>
  <c r="AG108" i="98" s="1"/>
  <c r="L107" i="98"/>
  <c r="P108" i="98"/>
  <c r="P121" i="98"/>
  <c r="W120" i="98"/>
  <c r="AF120" i="98" s="1"/>
  <c r="W82" i="75"/>
  <c r="AF82" i="75" s="1"/>
  <c r="P83" i="75"/>
  <c r="L82" i="75"/>
  <c r="W156" i="69"/>
  <c r="AF156" i="69" s="1"/>
  <c r="P157" i="69"/>
  <c r="P490" i="53"/>
  <c r="L489" i="53"/>
  <c r="W489" i="53"/>
  <c r="AF489" i="53" s="1"/>
  <c r="AC191" i="75"/>
  <c r="AG37" i="53"/>
  <c r="AL37" i="53" s="1"/>
  <c r="AC79" i="75"/>
  <c r="AC55" i="53"/>
  <c r="AC219" i="69"/>
  <c r="AG219" i="69" s="1"/>
  <c r="AL219" i="69" s="1"/>
  <c r="AC245" i="69"/>
  <c r="AC89" i="75"/>
  <c r="AC472" i="53"/>
  <c r="AC161" i="53"/>
  <c r="AC287" i="53"/>
  <c r="AG287" i="53" s="1"/>
  <c r="AL287" i="53" s="1"/>
  <c r="AC182" i="75"/>
  <c r="W272" i="75"/>
  <c r="AF272" i="75" s="1"/>
  <c r="P273" i="75"/>
  <c r="L272" i="75"/>
  <c r="AP291" i="69"/>
  <c r="AC338" i="53"/>
  <c r="AP367" i="53"/>
  <c r="L59" i="75"/>
  <c r="W59" i="75"/>
  <c r="AF59" i="75" s="1"/>
  <c r="P60" i="75"/>
  <c r="P483" i="53"/>
  <c r="L482" i="53"/>
  <c r="W482" i="53"/>
  <c r="AF482" i="53" s="1"/>
  <c r="AC241" i="53"/>
  <c r="L202" i="53"/>
  <c r="P203" i="53"/>
  <c r="W202" i="53"/>
  <c r="AF202" i="53" s="1"/>
  <c r="AC152" i="98"/>
  <c r="W273" i="53"/>
  <c r="AF273" i="53" s="1"/>
  <c r="P274" i="53"/>
  <c r="L273" i="53"/>
  <c r="L334" i="53"/>
  <c r="W334" i="53"/>
  <c r="AF334" i="53" s="1"/>
  <c r="P335" i="53"/>
  <c r="W180" i="69"/>
  <c r="AF180" i="69" s="1"/>
  <c r="P181" i="69"/>
  <c r="L180" i="69"/>
  <c r="P513" i="53"/>
  <c r="W512" i="53"/>
  <c r="AF512" i="53" s="1"/>
  <c r="W393" i="53"/>
  <c r="AF393" i="53" s="1"/>
  <c r="P394" i="53"/>
  <c r="L393" i="53"/>
  <c r="AB188" i="78"/>
  <c r="W79" i="53"/>
  <c r="AF79" i="53" s="1"/>
  <c r="P80" i="53"/>
  <c r="L79" i="53"/>
  <c r="AC246" i="75"/>
  <c r="P487" i="53"/>
  <c r="W486" i="53"/>
  <c r="AF486" i="53" s="1"/>
  <c r="L486" i="53"/>
  <c r="AP150" i="53"/>
  <c r="AC275" i="75"/>
  <c r="AC330" i="53"/>
  <c r="W262" i="53"/>
  <c r="AF262" i="53" s="1"/>
  <c r="L262" i="53"/>
  <c r="P263" i="53"/>
  <c r="AC558" i="53"/>
  <c r="AC222" i="69"/>
  <c r="AG222" i="69" s="1"/>
  <c r="AL222" i="69" s="1"/>
  <c r="AC171" i="69"/>
  <c r="AC449" i="53"/>
  <c r="AC247" i="53"/>
  <c r="AB46" i="53"/>
  <c r="AB272" i="53"/>
  <c r="AC187" i="53"/>
  <c r="AC53" i="53"/>
  <c r="AC325" i="69"/>
  <c r="AC333" i="53"/>
  <c r="W67" i="78"/>
  <c r="AF67" i="78" s="1"/>
  <c r="P68" i="78"/>
  <c r="W563" i="53"/>
  <c r="AF563" i="53" s="1"/>
  <c r="L563" i="53"/>
  <c r="W313" i="69"/>
  <c r="AF313" i="69" s="1"/>
  <c r="L313" i="69"/>
  <c r="P314" i="69"/>
  <c r="AB515" i="53"/>
  <c r="AB331" i="69"/>
  <c r="AC158" i="98"/>
  <c r="P306" i="53"/>
  <c r="W305" i="53"/>
  <c r="AF305" i="53" s="1"/>
  <c r="L305" i="53"/>
  <c r="AC41" i="98"/>
  <c r="AC183" i="53"/>
  <c r="W263" i="53"/>
  <c r="AF263" i="53" s="1"/>
  <c r="L263" i="53"/>
  <c r="P264" i="53"/>
  <c r="W241" i="69"/>
  <c r="AF241" i="69" s="1"/>
  <c r="P242" i="69"/>
  <c r="L241" i="69"/>
  <c r="P388" i="53"/>
  <c r="L387" i="53"/>
  <c r="W387" i="53"/>
  <c r="AF387" i="53" s="1"/>
  <c r="P523" i="53"/>
  <c r="L522" i="53"/>
  <c r="W522" i="53"/>
  <c r="AF522" i="53" s="1"/>
  <c r="AC236" i="53"/>
  <c r="AK151" i="69"/>
  <c r="AI151" i="69" s="1"/>
  <c r="AC151" i="69"/>
  <c r="AC559" i="53"/>
  <c r="P325" i="53"/>
  <c r="L324" i="53"/>
  <c r="W324" i="53"/>
  <c r="AF324" i="53" s="1"/>
  <c r="L98" i="98"/>
  <c r="W98" i="98"/>
  <c r="AF98" i="98" s="1"/>
  <c r="P99" i="98"/>
  <c r="W65" i="75"/>
  <c r="AF65" i="75" s="1"/>
  <c r="P66" i="75"/>
  <c r="L65" i="75"/>
  <c r="P42" i="53"/>
  <c r="W41" i="53"/>
  <c r="AF41" i="53" s="1"/>
  <c r="L41" i="53"/>
  <c r="W329" i="69"/>
  <c r="AF329" i="69" s="1"/>
  <c r="L329" i="69"/>
  <c r="P330" i="69"/>
  <c r="W46" i="69"/>
  <c r="AF46" i="69" s="1"/>
  <c r="P47" i="69"/>
  <c r="L46" i="69"/>
  <c r="P475" i="53"/>
  <c r="W474" i="53"/>
  <c r="AF474" i="53" s="1"/>
  <c r="L474" i="53"/>
  <c r="AC530" i="53"/>
  <c r="P328" i="69"/>
  <c r="L327" i="69"/>
  <c r="W327" i="69"/>
  <c r="AF327" i="69" s="1"/>
  <c r="W274" i="69"/>
  <c r="AF274" i="69" s="1"/>
  <c r="L274" i="69"/>
  <c r="AB546" i="53"/>
  <c r="P339" i="53"/>
  <c r="L338" i="53"/>
  <c r="W338" i="53"/>
  <c r="AF338" i="53" s="1"/>
  <c r="AC259" i="69"/>
  <c r="AC30" i="69"/>
  <c r="AG30" i="69" s="1"/>
  <c r="AL30" i="69" s="1"/>
  <c r="AC160" i="53"/>
  <c r="AP220" i="53"/>
  <c r="AC231" i="53"/>
  <c r="AC61" i="69"/>
  <c r="AC276" i="75"/>
  <c r="AC66" i="53"/>
  <c r="AC334" i="53"/>
  <c r="AC332" i="53"/>
  <c r="AC75" i="69"/>
  <c r="AC307" i="53"/>
  <c r="AC245" i="75"/>
  <c r="AC238" i="69"/>
  <c r="L70" i="69"/>
  <c r="W70" i="69"/>
  <c r="AF70" i="69" s="1"/>
  <c r="P71" i="69"/>
  <c r="AC272" i="75"/>
  <c r="AC267" i="69"/>
  <c r="AC369" i="53"/>
  <c r="AC47" i="53"/>
  <c r="L344" i="69"/>
  <c r="P345" i="69"/>
  <c r="W344" i="69"/>
  <c r="AF344" i="69" s="1"/>
  <c r="P272" i="75"/>
  <c r="W271" i="75"/>
  <c r="AF271" i="75" s="1"/>
  <c r="L271" i="75"/>
  <c r="L254" i="53"/>
  <c r="P255" i="53"/>
  <c r="W254" i="53"/>
  <c r="AF254" i="53" s="1"/>
  <c r="AC145" i="104"/>
  <c r="AC232" i="53"/>
  <c r="AC253" i="53"/>
  <c r="AC105" i="98"/>
  <c r="AC266" i="53"/>
  <c r="W274" i="75"/>
  <c r="AF274" i="75" s="1"/>
  <c r="P275" i="75"/>
  <c r="L274" i="75"/>
  <c r="W463" i="53"/>
  <c r="AF463" i="53" s="1"/>
  <c r="L463" i="53"/>
  <c r="P464" i="53"/>
  <c r="L413" i="53"/>
  <c r="P414" i="53"/>
  <c r="W413" i="53"/>
  <c r="AF413" i="53" s="1"/>
  <c r="W149" i="98"/>
  <c r="AF149" i="98" s="1"/>
  <c r="P150" i="98"/>
  <c r="L149" i="98"/>
  <c r="W325" i="69"/>
  <c r="AF325" i="69" s="1"/>
  <c r="L325" i="69"/>
  <c r="P326" i="69"/>
  <c r="L318" i="69"/>
  <c r="W318" i="69"/>
  <c r="AF318" i="69" s="1"/>
  <c r="P319" i="69"/>
  <c r="P86" i="75"/>
  <c r="W85" i="75"/>
  <c r="AF85" i="75" s="1"/>
  <c r="L85" i="75"/>
  <c r="L101" i="98"/>
  <c r="W101" i="98"/>
  <c r="AF101" i="98" s="1"/>
  <c r="P102" i="98"/>
  <c r="L132" i="98"/>
  <c r="W132" i="98"/>
  <c r="AF132" i="98" s="1"/>
  <c r="P133" i="98"/>
  <c r="P250" i="75"/>
  <c r="L249" i="75"/>
  <c r="W249" i="75"/>
  <c r="AF249" i="75" s="1"/>
  <c r="W170" i="75"/>
  <c r="AF170" i="75" s="1"/>
  <c r="L170" i="75"/>
  <c r="P171" i="75"/>
  <c r="W82" i="69"/>
  <c r="AF82" i="69" s="1"/>
  <c r="P83" i="69"/>
  <c r="L82" i="69"/>
  <c r="AC327" i="53"/>
  <c r="AC38" i="98"/>
  <c r="AC311" i="69"/>
  <c r="AC176" i="75"/>
  <c r="AC249" i="75"/>
  <c r="AP433" i="53"/>
  <c r="AC293" i="69"/>
  <c r="AG293" i="69" s="1"/>
  <c r="AL293" i="69" s="1"/>
  <c r="AB451" i="53"/>
  <c r="AC525" i="53"/>
  <c r="AC59" i="69"/>
  <c r="W246" i="53"/>
  <c r="AF246" i="53" s="1"/>
  <c r="L246" i="53"/>
  <c r="P247" i="53"/>
  <c r="AP247" i="53" s="1"/>
  <c r="AQ247" i="53" s="1"/>
  <c r="L343" i="53"/>
  <c r="P344" i="53"/>
  <c r="W343" i="53"/>
  <c r="AF343" i="53" s="1"/>
  <c r="L537" i="53"/>
  <c r="W537" i="53"/>
  <c r="AF537" i="53" s="1"/>
  <c r="P538" i="53"/>
  <c r="AC65" i="69"/>
  <c r="AC297" i="53"/>
  <c r="AP149" i="69"/>
  <c r="AC151" i="53"/>
  <c r="AG151" i="53" s="1"/>
  <c r="AL151" i="53" s="1"/>
  <c r="L331" i="53"/>
  <c r="P332" i="53"/>
  <c r="W331" i="53"/>
  <c r="AF331" i="53" s="1"/>
  <c r="P456" i="53"/>
  <c r="L455" i="53"/>
  <c r="W455" i="53"/>
  <c r="AF455" i="53" s="1"/>
  <c r="AC490" i="53"/>
  <c r="AC84" i="53"/>
  <c r="AP33" i="53"/>
  <c r="L96" i="98"/>
  <c r="W96" i="98"/>
  <c r="AF96" i="98" s="1"/>
  <c r="P97" i="98"/>
  <c r="P254" i="75"/>
  <c r="L253" i="75"/>
  <c r="W253" i="75"/>
  <c r="AF253" i="75" s="1"/>
  <c r="L76" i="69"/>
  <c r="W76" i="69"/>
  <c r="AF76" i="69" s="1"/>
  <c r="P77" i="69"/>
  <c r="W182" i="75"/>
  <c r="AF182" i="75" s="1"/>
  <c r="L182" i="75"/>
  <c r="P183" i="75"/>
  <c r="P330" i="53"/>
  <c r="W329" i="53"/>
  <c r="AF329" i="53" s="1"/>
  <c r="L329" i="53"/>
  <c r="P274" i="69"/>
  <c r="L273" i="69"/>
  <c r="W273" i="69"/>
  <c r="AF273" i="69" s="1"/>
  <c r="W54" i="53"/>
  <c r="AF54" i="53" s="1"/>
  <c r="P55" i="53"/>
  <c r="L54" i="53"/>
  <c r="AC74" i="69"/>
  <c r="AC296" i="69"/>
  <c r="AG296" i="69" s="1"/>
  <c r="AC392" i="53"/>
  <c r="L338" i="69"/>
  <c r="W338" i="69"/>
  <c r="AF338" i="69" s="1"/>
  <c r="P339" i="69"/>
  <c r="P527" i="53"/>
  <c r="W526" i="53"/>
  <c r="AF526" i="53" s="1"/>
  <c r="L526" i="53"/>
  <c r="W409" i="53"/>
  <c r="AF409" i="53" s="1"/>
  <c r="L409" i="53"/>
  <c r="P410" i="53"/>
  <c r="AC158" i="69"/>
  <c r="AC36" i="69"/>
  <c r="AG36" i="69" s="1"/>
  <c r="AL36" i="69" s="1"/>
  <c r="AC340" i="69"/>
  <c r="AP365" i="53"/>
  <c r="AB200" i="53"/>
  <c r="AC333" i="69"/>
  <c r="AC252" i="75"/>
  <c r="AC170" i="75"/>
  <c r="AC165" i="69"/>
  <c r="P237" i="53"/>
  <c r="W236" i="53"/>
  <c r="AF236" i="53" s="1"/>
  <c r="L236" i="53"/>
  <c r="AC503" i="53"/>
  <c r="AG503" i="53" s="1"/>
  <c r="AL503" i="53" s="1"/>
  <c r="AF30" i="104"/>
  <c r="P403" i="53"/>
  <c r="L402" i="53"/>
  <c r="W402" i="53"/>
  <c r="AF402" i="53" s="1"/>
  <c r="W242" i="75"/>
  <c r="AF242" i="75" s="1"/>
  <c r="P243" i="75"/>
  <c r="L242" i="75"/>
  <c r="W325" i="53"/>
  <c r="AF325" i="53" s="1"/>
  <c r="AG326" i="53" s="1"/>
  <c r="L325" i="53"/>
  <c r="P326" i="53"/>
  <c r="P105" i="98"/>
  <c r="L104" i="98"/>
  <c r="W104" i="98"/>
  <c r="AF104" i="98" s="1"/>
  <c r="AC57" i="69"/>
  <c r="P238" i="69"/>
  <c r="W237" i="69"/>
  <c r="AF237" i="69" s="1"/>
  <c r="L237" i="69"/>
  <c r="AP508" i="53"/>
  <c r="L167" i="53"/>
  <c r="P168" i="53"/>
  <c r="W167" i="53"/>
  <c r="AF167" i="53" s="1"/>
  <c r="AC56" i="69"/>
  <c r="P57" i="53"/>
  <c r="W56" i="53"/>
  <c r="AF56" i="53" s="1"/>
  <c r="L56" i="53"/>
  <c r="AB275" i="53"/>
  <c r="AP510" i="53"/>
  <c r="AP145" i="69"/>
  <c r="AB73" i="53"/>
  <c r="AC408" i="53"/>
  <c r="AC466" i="53"/>
  <c r="AC199" i="69"/>
  <c r="AP38" i="69"/>
  <c r="AC40" i="69"/>
  <c r="AG40" i="69" s="1"/>
  <c r="AC168" i="75"/>
  <c r="AB397" i="53"/>
  <c r="AB63" i="53"/>
  <c r="AC262" i="75"/>
  <c r="W252" i="69"/>
  <c r="AF252" i="69" s="1"/>
  <c r="L252" i="69"/>
  <c r="P253" i="69"/>
  <c r="P445" i="53"/>
  <c r="L444" i="53"/>
  <c r="W444" i="53"/>
  <c r="AF444" i="53" s="1"/>
  <c r="L128" i="98"/>
  <c r="W128" i="98"/>
  <c r="AF128" i="98" s="1"/>
  <c r="P129" i="98"/>
  <c r="L243" i="69"/>
  <c r="W243" i="69"/>
  <c r="AF243" i="69" s="1"/>
  <c r="P244" i="69"/>
  <c r="P491" i="53"/>
  <c r="W490" i="53"/>
  <c r="AF490" i="53" s="1"/>
  <c r="L490" i="53"/>
  <c r="P240" i="69"/>
  <c r="W239" i="69"/>
  <c r="AF239" i="69" s="1"/>
  <c r="L239" i="69"/>
  <c r="W197" i="75"/>
  <c r="AF197" i="75" s="1"/>
  <c r="AP197" i="75" s="1"/>
  <c r="AQ197" i="75" s="1"/>
  <c r="L197" i="75"/>
  <c r="P198" i="75"/>
  <c r="P387" i="53"/>
  <c r="W386" i="53"/>
  <c r="AF386" i="53" s="1"/>
  <c r="L386" i="53"/>
  <c r="AJ141" i="69"/>
  <c r="AK141" i="69" s="1"/>
  <c r="P312" i="69"/>
  <c r="W311" i="69"/>
  <c r="AF311" i="69" s="1"/>
  <c r="L311" i="69"/>
  <c r="L165" i="53"/>
  <c r="P166" i="53"/>
  <c r="W165" i="53"/>
  <c r="AF165" i="53" s="1"/>
  <c r="AC272" i="69"/>
  <c r="L62" i="75"/>
  <c r="P63" i="75"/>
  <c r="W62" i="75"/>
  <c r="AF62" i="75" s="1"/>
  <c r="W178" i="69"/>
  <c r="AF178" i="69" s="1"/>
  <c r="AG179" i="69" s="1"/>
  <c r="P179" i="69"/>
  <c r="L178" i="69"/>
  <c r="W174" i="53"/>
  <c r="AF174" i="53" s="1"/>
  <c r="P175" i="53"/>
  <c r="L174" i="53"/>
  <c r="P383" i="53"/>
  <c r="L382" i="53"/>
  <c r="W382" i="53"/>
  <c r="AF382" i="53" s="1"/>
  <c r="W307" i="53"/>
  <c r="AF307" i="53" s="1"/>
  <c r="P308" i="53"/>
  <c r="L307" i="53"/>
  <c r="L177" i="69"/>
  <c r="W177" i="69"/>
  <c r="AF177" i="69" s="1"/>
  <c r="P178" i="69"/>
  <c r="AP178" i="69" s="1"/>
  <c r="AQ178" i="69" s="1"/>
  <c r="W417" i="53"/>
  <c r="AF417" i="53" s="1"/>
  <c r="P418" i="53"/>
  <c r="L417" i="53"/>
  <c r="P547" i="53"/>
  <c r="W546" i="53"/>
  <c r="AF546" i="53" s="1"/>
  <c r="AG547" i="53" s="1"/>
  <c r="L546" i="53"/>
  <c r="AP289" i="69"/>
  <c r="P405" i="53"/>
  <c r="L404" i="53"/>
  <c r="W404" i="53"/>
  <c r="AF404" i="53" s="1"/>
  <c r="AG405" i="53" s="1"/>
  <c r="AP511" i="53"/>
  <c r="W405" i="53"/>
  <c r="AF405" i="53" s="1"/>
  <c r="P406" i="53"/>
  <c r="L405" i="53"/>
  <c r="W76" i="78"/>
  <c r="AF76" i="78" s="1"/>
  <c r="P77" i="78"/>
  <c r="P203" i="75"/>
  <c r="W202" i="75"/>
  <c r="AF202" i="75" s="1"/>
  <c r="L202" i="75"/>
  <c r="P170" i="75"/>
  <c r="AP170" i="75" s="1"/>
  <c r="AQ170" i="75" s="1"/>
  <c r="W169" i="75"/>
  <c r="AF169" i="75" s="1"/>
  <c r="L169" i="75"/>
  <c r="P320" i="69"/>
  <c r="L319" i="69"/>
  <c r="W319" i="69"/>
  <c r="AF319" i="69" s="1"/>
  <c r="P58" i="75"/>
  <c r="W57" i="75"/>
  <c r="AF57" i="75" s="1"/>
  <c r="L57" i="75"/>
  <c r="P163" i="53"/>
  <c r="L162" i="53"/>
  <c r="R162" i="53" s="1"/>
  <c r="S162" i="53" s="1"/>
  <c r="BI162" i="53" s="1"/>
  <c r="W162" i="53"/>
  <c r="AF162" i="53" s="1"/>
  <c r="L145" i="104"/>
  <c r="W145" i="104"/>
  <c r="AF145" i="104" s="1"/>
  <c r="P146" i="104"/>
  <c r="L326" i="53"/>
  <c r="W326" i="53"/>
  <c r="AF326" i="53" s="1"/>
  <c r="P327" i="53"/>
  <c r="W181" i="69"/>
  <c r="AF181" i="69" s="1"/>
  <c r="L181" i="69"/>
  <c r="P182" i="69"/>
  <c r="W188" i="53"/>
  <c r="AF188" i="53" s="1"/>
  <c r="L188" i="53"/>
  <c r="P189" i="53"/>
  <c r="W276" i="75"/>
  <c r="AF276" i="75" s="1"/>
  <c r="L276" i="75"/>
  <c r="L84" i="53"/>
  <c r="P85" i="53"/>
  <c r="W84" i="53"/>
  <c r="AF84" i="53" s="1"/>
  <c r="P250" i="53"/>
  <c r="L249" i="53"/>
  <c r="W249" i="53"/>
  <c r="AF249" i="53" s="1"/>
  <c r="AG250" i="53" s="1"/>
  <c r="AP36" i="53"/>
  <c r="AJ148" i="53"/>
  <c r="AK148" i="53" s="1"/>
  <c r="AJ366" i="53"/>
  <c r="AK366" i="53" s="1"/>
  <c r="P87" i="78"/>
  <c r="W86" i="78"/>
  <c r="AF86" i="78" s="1"/>
  <c r="L86" i="78"/>
  <c r="P298" i="53"/>
  <c r="L297" i="53"/>
  <c r="W297" i="53"/>
  <c r="AF297" i="53" s="1"/>
  <c r="W389" i="53"/>
  <c r="AF389" i="53" s="1"/>
  <c r="P390" i="53"/>
  <c r="L389" i="53"/>
  <c r="L65" i="53"/>
  <c r="P66" i="53"/>
  <c r="W65" i="53"/>
  <c r="AF65" i="53" s="1"/>
  <c r="L400" i="53"/>
  <c r="P401" i="53"/>
  <c r="W400" i="53"/>
  <c r="AF400" i="53" s="1"/>
  <c r="P201" i="75"/>
  <c r="L200" i="75"/>
  <c r="W200" i="75"/>
  <c r="AF200" i="75" s="1"/>
  <c r="W60" i="69"/>
  <c r="AF60" i="69" s="1"/>
  <c r="L60" i="69"/>
  <c r="P61" i="69"/>
  <c r="L201" i="69"/>
  <c r="P202" i="69"/>
  <c r="W201" i="69"/>
  <c r="AF201" i="69" s="1"/>
  <c r="P473" i="53"/>
  <c r="L472" i="53"/>
  <c r="W472" i="53"/>
  <c r="AF472" i="53" s="1"/>
  <c r="W549" i="53"/>
  <c r="AF549" i="53" s="1"/>
  <c r="L549" i="53"/>
  <c r="P550" i="53"/>
  <c r="L454" i="53"/>
  <c r="P455" i="53"/>
  <c r="W454" i="53"/>
  <c r="AF454" i="53" s="1"/>
  <c r="W232" i="53"/>
  <c r="AF232" i="53" s="1"/>
  <c r="P233" i="53"/>
  <c r="L232" i="53"/>
  <c r="L84" i="75"/>
  <c r="W84" i="75"/>
  <c r="AF84" i="75" s="1"/>
  <c r="P85" i="75"/>
  <c r="P159" i="53"/>
  <c r="L158" i="53"/>
  <c r="W158" i="53"/>
  <c r="AF158" i="53" s="1"/>
  <c r="L373" i="53"/>
  <c r="P374" i="53"/>
  <c r="W373" i="53"/>
  <c r="AF373" i="53" s="1"/>
  <c r="AP146" i="69"/>
  <c r="P249" i="75"/>
  <c r="L248" i="75"/>
  <c r="W248" i="75"/>
  <c r="AF248" i="75" s="1"/>
  <c r="L320" i="69"/>
  <c r="P321" i="69"/>
  <c r="W320" i="69"/>
  <c r="AF320" i="69" s="1"/>
  <c r="W309" i="53"/>
  <c r="AF309" i="53" s="1"/>
  <c r="L309" i="53"/>
  <c r="P310" i="53"/>
  <c r="AC172" i="69"/>
  <c r="L47" i="69"/>
  <c r="P48" i="69"/>
  <c r="W47" i="69"/>
  <c r="AF47" i="69" s="1"/>
  <c r="P518" i="53"/>
  <c r="L517" i="53"/>
  <c r="W517" i="53"/>
  <c r="AF517" i="53" s="1"/>
  <c r="W467" i="53"/>
  <c r="AF467" i="53" s="1"/>
  <c r="L467" i="53"/>
  <c r="P468" i="53"/>
  <c r="AP358" i="53"/>
  <c r="P90" i="78"/>
  <c r="L89" i="78"/>
  <c r="W89" i="78"/>
  <c r="AF89" i="78" s="1"/>
  <c r="P245" i="53"/>
  <c r="L244" i="53"/>
  <c r="W244" i="53"/>
  <c r="AF244" i="53" s="1"/>
  <c r="P88" i="75"/>
  <c r="L87" i="75"/>
  <c r="W87" i="75"/>
  <c r="AF87" i="75" s="1"/>
  <c r="W478" i="53"/>
  <c r="AF478" i="53" s="1"/>
  <c r="L478" i="53"/>
  <c r="P479" i="53"/>
  <c r="L173" i="53"/>
  <c r="P174" i="53"/>
  <c r="W173" i="53"/>
  <c r="AF173" i="53" s="1"/>
  <c r="P258" i="78"/>
  <c r="W257" i="78"/>
  <c r="AF257" i="78" s="1"/>
  <c r="L257" i="78"/>
  <c r="P128" i="98"/>
  <c r="L127" i="98"/>
  <c r="W127" i="98"/>
  <c r="AF127" i="98" s="1"/>
  <c r="L184" i="69"/>
  <c r="P185" i="69"/>
  <c r="W184" i="69"/>
  <c r="AF184" i="69" s="1"/>
  <c r="AC401" i="53"/>
  <c r="W266" i="53"/>
  <c r="AF266" i="53" s="1"/>
  <c r="L266" i="53"/>
  <c r="P267" i="53"/>
  <c r="AP294" i="69"/>
  <c r="AC214" i="69"/>
  <c r="AG214" i="69" s="1"/>
  <c r="AL214" i="69" s="1"/>
  <c r="W188" i="75"/>
  <c r="AF188" i="75" s="1"/>
  <c r="L188" i="75"/>
  <c r="P189" i="75"/>
  <c r="W243" i="75"/>
  <c r="AF243" i="75" s="1"/>
  <c r="P244" i="75"/>
  <c r="L243" i="75"/>
  <c r="P442" i="53"/>
  <c r="L441" i="53"/>
  <c r="W441" i="53"/>
  <c r="AF441" i="53" s="1"/>
  <c r="AC268" i="53"/>
  <c r="L181" i="75"/>
  <c r="P182" i="75"/>
  <c r="W181" i="75"/>
  <c r="AF181" i="75" s="1"/>
  <c r="AJ181" i="75" s="1"/>
  <c r="AK181" i="75" s="1"/>
  <c r="W268" i="69"/>
  <c r="AF268" i="69" s="1"/>
  <c r="L268" i="69"/>
  <c r="R268" i="69" s="1"/>
  <c r="S268" i="69" s="1"/>
  <c r="BI268" i="69" s="1"/>
  <c r="P269" i="69"/>
  <c r="W343" i="69"/>
  <c r="AF343" i="69" s="1"/>
  <c r="P344" i="69"/>
  <c r="L343" i="69"/>
  <c r="W86" i="53"/>
  <c r="AF86" i="53" s="1"/>
  <c r="AP86" i="53" s="1"/>
  <c r="AQ86" i="53" s="1"/>
  <c r="P87" i="53"/>
  <c r="L86" i="53"/>
  <c r="W410" i="53"/>
  <c r="AF410" i="53" s="1"/>
  <c r="P411" i="53"/>
  <c r="L410" i="53"/>
  <c r="P413" i="53"/>
  <c r="W412" i="53"/>
  <c r="AF412" i="53" s="1"/>
  <c r="L412" i="53"/>
  <c r="AC154" i="69"/>
  <c r="AP37" i="69"/>
  <c r="P471" i="53"/>
  <c r="L470" i="53"/>
  <c r="W470" i="53"/>
  <c r="AF470" i="53" s="1"/>
  <c r="L154" i="53"/>
  <c r="P155" i="53"/>
  <c r="W154" i="53"/>
  <c r="AF154" i="53" s="1"/>
  <c r="P556" i="53"/>
  <c r="L555" i="53"/>
  <c r="W555" i="53"/>
  <c r="AF555" i="53" s="1"/>
  <c r="L77" i="53"/>
  <c r="W77" i="53"/>
  <c r="AF77" i="53" s="1"/>
  <c r="P78" i="53"/>
  <c r="AJ222" i="53"/>
  <c r="AK222" i="53" s="1"/>
  <c r="AJ219" i="53"/>
  <c r="AK219" i="53" s="1"/>
  <c r="W241" i="75"/>
  <c r="AF241" i="75" s="1"/>
  <c r="L241" i="75"/>
  <c r="P242" i="75"/>
  <c r="W89" i="75"/>
  <c r="AF89" i="75" s="1"/>
  <c r="AG90" i="75" s="1"/>
  <c r="L89" i="75"/>
  <c r="P90" i="75"/>
  <c r="P229" i="69"/>
  <c r="W228" i="69"/>
  <c r="AF228" i="69" s="1"/>
  <c r="P308" i="69"/>
  <c r="L307" i="69"/>
  <c r="W307" i="69"/>
  <c r="AF307" i="69" s="1"/>
  <c r="AB80" i="75"/>
  <c r="AC456" i="53"/>
  <c r="W272" i="69"/>
  <c r="AF272" i="69" s="1"/>
  <c r="L272" i="69"/>
  <c r="P273" i="69"/>
  <c r="AP222" i="53"/>
  <c r="W253" i="69"/>
  <c r="AF253" i="69" s="1"/>
  <c r="L253" i="69"/>
  <c r="P254" i="69"/>
  <c r="L480" i="53"/>
  <c r="W480" i="53"/>
  <c r="AF480" i="53" s="1"/>
  <c r="P481" i="53"/>
  <c r="P322" i="69"/>
  <c r="L321" i="69"/>
  <c r="W321" i="69"/>
  <c r="AF321" i="69" s="1"/>
  <c r="AJ286" i="69"/>
  <c r="AK286" i="69" s="1"/>
  <c r="W231" i="53"/>
  <c r="AF231" i="53" s="1"/>
  <c r="L231" i="53"/>
  <c r="P232" i="53"/>
  <c r="L261" i="69"/>
  <c r="P262" i="69"/>
  <c r="W261" i="69"/>
  <c r="AF261" i="69" s="1"/>
  <c r="W483" i="53"/>
  <c r="AF483" i="53" s="1"/>
  <c r="L483" i="53"/>
  <c r="P484" i="53"/>
  <c r="AB276" i="75"/>
  <c r="AP503" i="53"/>
  <c r="AB172" i="69"/>
  <c r="AC473" i="53"/>
  <c r="W178" i="75"/>
  <c r="AF178" i="75" s="1"/>
  <c r="L178" i="75"/>
  <c r="P179" i="75"/>
  <c r="W450" i="53"/>
  <c r="AF450" i="53" s="1"/>
  <c r="P451" i="53"/>
  <c r="L450" i="53"/>
  <c r="AB159" i="98"/>
  <c r="AP30" i="69"/>
  <c r="AB154" i="69"/>
  <c r="L241" i="53"/>
  <c r="W241" i="53"/>
  <c r="AF241" i="53" s="1"/>
  <c r="P242" i="53"/>
  <c r="P177" i="75"/>
  <c r="W176" i="75"/>
  <c r="AF176" i="75" s="1"/>
  <c r="L176" i="75"/>
  <c r="P35" i="98"/>
  <c r="W34" i="98"/>
  <c r="AF34" i="98" s="1"/>
  <c r="L34" i="98"/>
  <c r="W319" i="53"/>
  <c r="AF319" i="53" s="1"/>
  <c r="P320" i="53"/>
  <c r="L319" i="53"/>
  <c r="AB305" i="69"/>
  <c r="AB244" i="69"/>
  <c r="AP287" i="53"/>
  <c r="W416" i="53"/>
  <c r="AF416" i="53" s="1"/>
  <c r="L416" i="53"/>
  <c r="P417" i="53"/>
  <c r="W265" i="78"/>
  <c r="AF265" i="78" s="1"/>
  <c r="P266" i="78"/>
  <c r="L60" i="53"/>
  <c r="W60" i="53"/>
  <c r="AF60" i="53" s="1"/>
  <c r="P61" i="53"/>
  <c r="AB260" i="78"/>
  <c r="P245" i="75"/>
  <c r="W244" i="75"/>
  <c r="AF244" i="75" s="1"/>
  <c r="L244" i="75"/>
  <c r="W73" i="53"/>
  <c r="AF73" i="53" s="1"/>
  <c r="P74" i="53"/>
  <c r="L73" i="53"/>
  <c r="AC450" i="53"/>
  <c r="W63" i="53"/>
  <c r="AF63" i="53" s="1"/>
  <c r="L63" i="53"/>
  <c r="P64" i="53"/>
  <c r="W146" i="104"/>
  <c r="AF146" i="104" s="1"/>
  <c r="P147" i="104"/>
  <c r="L146" i="104"/>
  <c r="L61" i="53"/>
  <c r="W61" i="53"/>
  <c r="AF61" i="53" s="1"/>
  <c r="P62" i="53"/>
  <c r="AC174" i="53"/>
  <c r="AC192" i="69"/>
  <c r="W69" i="75"/>
  <c r="AF69" i="75" s="1"/>
  <c r="AG70" i="75" s="1"/>
  <c r="L69" i="75"/>
  <c r="P70" i="75"/>
  <c r="AC222" i="53"/>
  <c r="AG222" i="53" s="1"/>
  <c r="AL222" i="53" s="1"/>
  <c r="W57" i="53"/>
  <c r="AF57" i="53" s="1"/>
  <c r="L57" i="53"/>
  <c r="P58" i="53"/>
  <c r="P86" i="69"/>
  <c r="L85" i="69"/>
  <c r="W85" i="69"/>
  <c r="AF85" i="69" s="1"/>
  <c r="L51" i="69"/>
  <c r="P52" i="69"/>
  <c r="AP52" i="69" s="1"/>
  <c r="AQ52" i="69" s="1"/>
  <c r="W51" i="69"/>
  <c r="AF51" i="69" s="1"/>
  <c r="AG52" i="69" s="1"/>
  <c r="L310" i="53"/>
  <c r="P311" i="53"/>
  <c r="W310" i="53"/>
  <c r="AF310" i="53" s="1"/>
  <c r="AC509" i="53"/>
  <c r="AG509" i="53" s="1"/>
  <c r="AL509" i="53" s="1"/>
  <c r="P446" i="53"/>
  <c r="W445" i="53"/>
  <c r="AF445" i="53" s="1"/>
  <c r="L445" i="53"/>
  <c r="AJ38" i="53"/>
  <c r="AK38" i="53" s="1"/>
  <c r="AJ294" i="53"/>
  <c r="AK294" i="53" s="1"/>
  <c r="AJ146" i="53"/>
  <c r="AK146" i="53" s="1"/>
  <c r="AJ367" i="53"/>
  <c r="AK367" i="53" s="1"/>
  <c r="AJ506" i="53"/>
  <c r="AK506" i="53" s="1"/>
  <c r="W274" i="78"/>
  <c r="AF274" i="78" s="1"/>
  <c r="L274" i="78"/>
  <c r="P168" i="69"/>
  <c r="W167" i="69"/>
  <c r="AF167" i="69" s="1"/>
  <c r="L167" i="69"/>
  <c r="W166" i="69"/>
  <c r="AF166" i="69" s="1"/>
  <c r="L166" i="69"/>
  <c r="P167" i="69"/>
  <c r="L268" i="75"/>
  <c r="W268" i="75"/>
  <c r="AF268" i="75" s="1"/>
  <c r="P269" i="75"/>
  <c r="AP269" i="75" s="1"/>
  <c r="AQ269" i="75" s="1"/>
  <c r="L40" i="98"/>
  <c r="W40" i="98"/>
  <c r="AF40" i="98" s="1"/>
  <c r="P41" i="98"/>
  <c r="W265" i="69"/>
  <c r="AF265" i="69" s="1"/>
  <c r="L265" i="69"/>
  <c r="P266" i="69"/>
  <c r="W79" i="75"/>
  <c r="AF79" i="75" s="1"/>
  <c r="L79" i="75"/>
  <c r="P80" i="75"/>
  <c r="AC188" i="75"/>
  <c r="P275" i="53"/>
  <c r="W274" i="53"/>
  <c r="AF274" i="53" s="1"/>
  <c r="L274" i="53"/>
  <c r="L468" i="53"/>
  <c r="P469" i="53"/>
  <c r="W468" i="53"/>
  <c r="AF468" i="53" s="1"/>
  <c r="AB139" i="104"/>
  <c r="AC515" i="53"/>
  <c r="AC42" i="53"/>
  <c r="L257" i="75"/>
  <c r="W257" i="75"/>
  <c r="AF257" i="75" s="1"/>
  <c r="P258" i="75"/>
  <c r="AB81" i="69"/>
  <c r="AB63" i="75"/>
  <c r="AC218" i="69"/>
  <c r="AG218" i="69" s="1"/>
  <c r="AL218" i="69" s="1"/>
  <c r="AC78" i="75"/>
  <c r="W558" i="53"/>
  <c r="AF558" i="53" s="1"/>
  <c r="P559" i="53"/>
  <c r="L558" i="53"/>
  <c r="AC459" i="53"/>
  <c r="W523" i="53"/>
  <c r="AF523" i="53" s="1"/>
  <c r="L523" i="53"/>
  <c r="P524" i="53"/>
  <c r="P419" i="53"/>
  <c r="W418" i="53"/>
  <c r="AF418" i="53" s="1"/>
  <c r="L418" i="53"/>
  <c r="R418" i="53" s="1"/>
  <c r="S418" i="53" s="1"/>
  <c r="BI418" i="53" s="1"/>
  <c r="AC146" i="69"/>
  <c r="AG146" i="69" s="1"/>
  <c r="AL146" i="69" s="1"/>
  <c r="L332" i="53"/>
  <c r="W332" i="53"/>
  <c r="AF332" i="53" s="1"/>
  <c r="P333" i="53"/>
  <c r="AC125" i="98"/>
  <c r="AC437" i="53"/>
  <c r="AG437" i="53" s="1"/>
  <c r="AL437" i="53" s="1"/>
  <c r="AP34" i="53"/>
  <c r="AC340" i="53"/>
  <c r="W143" i="104"/>
  <c r="AF143" i="104" s="1"/>
  <c r="P144" i="104"/>
  <c r="AC221" i="53"/>
  <c r="AG221" i="53" s="1"/>
  <c r="AL221" i="53" s="1"/>
  <c r="AC183" i="75"/>
  <c r="P50" i="69"/>
  <c r="W49" i="69"/>
  <c r="AF49" i="69" s="1"/>
  <c r="L49" i="69"/>
  <c r="W163" i="69"/>
  <c r="AF163" i="69" s="1"/>
  <c r="L163" i="69"/>
  <c r="P164" i="69"/>
  <c r="AP164" i="69" s="1"/>
  <c r="AQ164" i="69" s="1"/>
  <c r="W533" i="53"/>
  <c r="AF533" i="53" s="1"/>
  <c r="P534" i="53"/>
  <c r="L533" i="53"/>
  <c r="AJ213" i="69"/>
  <c r="AK213" i="69" s="1"/>
  <c r="L186" i="75"/>
  <c r="W186" i="75"/>
  <c r="AF186" i="75" s="1"/>
  <c r="P187" i="75"/>
  <c r="P531" i="53"/>
  <c r="L530" i="53"/>
  <c r="W530" i="53"/>
  <c r="AF530" i="53" s="1"/>
  <c r="L341" i="53"/>
  <c r="P342" i="53"/>
  <c r="W341" i="53"/>
  <c r="AF341" i="53" s="1"/>
  <c r="W121" i="98"/>
  <c r="AF121" i="98" s="1"/>
  <c r="L121" i="98"/>
  <c r="P122" i="98"/>
  <c r="W174" i="69"/>
  <c r="AF174" i="69" s="1"/>
  <c r="L174" i="69"/>
  <c r="P175" i="69"/>
  <c r="W485" i="53"/>
  <c r="AF485" i="53" s="1"/>
  <c r="L485" i="53"/>
  <c r="P486" i="53"/>
  <c r="L475" i="53"/>
  <c r="P476" i="53"/>
  <c r="W475" i="53"/>
  <c r="AF475" i="53" s="1"/>
  <c r="AP475" i="53" s="1"/>
  <c r="AQ475" i="53" s="1"/>
  <c r="W186" i="53"/>
  <c r="AF186" i="53" s="1"/>
  <c r="P187" i="53"/>
  <c r="L186" i="53"/>
  <c r="W66" i="75"/>
  <c r="AF66" i="75" s="1"/>
  <c r="L66" i="75"/>
  <c r="P67" i="75"/>
  <c r="P447" i="53"/>
  <c r="L446" i="53"/>
  <c r="W446" i="53"/>
  <c r="AF446" i="53" s="1"/>
  <c r="W300" i="69"/>
  <c r="AF300" i="69" s="1"/>
  <c r="P301" i="69"/>
  <c r="W157" i="53"/>
  <c r="AF157" i="53" s="1"/>
  <c r="L157" i="53"/>
  <c r="P158" i="53"/>
  <c r="AB186" i="53"/>
  <c r="L321" i="53"/>
  <c r="W321" i="53"/>
  <c r="AF321" i="53" s="1"/>
  <c r="P322" i="53"/>
  <c r="AC197" i="69"/>
  <c r="AC406" i="53"/>
  <c r="W244" i="69"/>
  <c r="AF244" i="69" s="1"/>
  <c r="L244" i="69"/>
  <c r="P245" i="69"/>
  <c r="AC269" i="69"/>
  <c r="AB256" i="53"/>
  <c r="AP290" i="69"/>
  <c r="AC467" i="53"/>
  <c r="AC63" i="53"/>
  <c r="AP33" i="69"/>
  <c r="AC474" i="53"/>
  <c r="AC526" i="53"/>
  <c r="AC468" i="53"/>
  <c r="AC187" i="75"/>
  <c r="AG187" i="75" s="1"/>
  <c r="AB311" i="69"/>
  <c r="AP285" i="69"/>
  <c r="AC458" i="53"/>
  <c r="AB191" i="69"/>
  <c r="W301" i="69"/>
  <c r="AF301" i="69" s="1"/>
  <c r="P302" i="69"/>
  <c r="L301" i="69"/>
  <c r="W256" i="75"/>
  <c r="AF256" i="75" s="1"/>
  <c r="L256" i="75"/>
  <c r="P257" i="75"/>
  <c r="P69" i="53"/>
  <c r="L68" i="53"/>
  <c r="W68" i="53"/>
  <c r="AF68" i="53" s="1"/>
  <c r="P549" i="53"/>
  <c r="AP549" i="53" s="1"/>
  <c r="AQ549" i="53" s="1"/>
  <c r="W548" i="53"/>
  <c r="AF548" i="53" s="1"/>
  <c r="L548" i="53"/>
  <c r="W51" i="53"/>
  <c r="AF51" i="53" s="1"/>
  <c r="P52" i="53"/>
  <c r="L51" i="53"/>
  <c r="AC81" i="75"/>
  <c r="AC550" i="53"/>
  <c r="AC142" i="53"/>
  <c r="AG142" i="53" s="1"/>
  <c r="AL142" i="53" s="1"/>
  <c r="AP149" i="53"/>
  <c r="W464" i="53"/>
  <c r="AF464" i="53" s="1"/>
  <c r="P465" i="53"/>
  <c r="L464" i="53"/>
  <c r="P347" i="53"/>
  <c r="L346" i="53"/>
  <c r="W346" i="53"/>
  <c r="AF346" i="53" s="1"/>
  <c r="AP295" i="69"/>
  <c r="AC176" i="53"/>
  <c r="L415" i="53"/>
  <c r="P416" i="53"/>
  <c r="W415" i="53"/>
  <c r="AF415" i="53" s="1"/>
  <c r="P70" i="69"/>
  <c r="L69" i="69"/>
  <c r="W69" i="69"/>
  <c r="AF69" i="69" s="1"/>
  <c r="P314" i="53"/>
  <c r="L313" i="53"/>
  <c r="W313" i="53"/>
  <c r="AF313" i="53" s="1"/>
  <c r="AC239" i="53"/>
  <c r="W262" i="75"/>
  <c r="AF262" i="75" s="1"/>
  <c r="AG263" i="75" s="1"/>
  <c r="P263" i="75"/>
  <c r="L262" i="75"/>
  <c r="W64" i="75"/>
  <c r="AF64" i="75" s="1"/>
  <c r="P65" i="75"/>
  <c r="L64" i="75"/>
  <c r="L442" i="53"/>
  <c r="W442" i="53"/>
  <c r="AF442" i="53" s="1"/>
  <c r="AP442" i="53" s="1"/>
  <c r="AQ442" i="53" s="1"/>
  <c r="P443" i="53"/>
  <c r="W271" i="53"/>
  <c r="AF271" i="53" s="1"/>
  <c r="L271" i="53"/>
  <c r="P272" i="53"/>
  <c r="W378" i="53"/>
  <c r="AF378" i="53" s="1"/>
  <c r="L378" i="53"/>
  <c r="P379" i="53"/>
  <c r="P163" i="69"/>
  <c r="W162" i="69"/>
  <c r="AF162" i="69" s="1"/>
  <c r="L162" i="69"/>
  <c r="W312" i="53"/>
  <c r="AF312" i="53" s="1"/>
  <c r="L312" i="53"/>
  <c r="P313" i="53"/>
  <c r="AC230" i="53"/>
  <c r="W556" i="53"/>
  <c r="AF556" i="53" s="1"/>
  <c r="L556" i="53"/>
  <c r="P557" i="53"/>
  <c r="AP366" i="53"/>
  <c r="L53" i="69"/>
  <c r="W53" i="69"/>
  <c r="AF53" i="69" s="1"/>
  <c r="P54" i="69"/>
  <c r="AC306" i="53"/>
  <c r="AB104" i="98"/>
  <c r="AC168" i="53"/>
  <c r="W181" i="53"/>
  <c r="AF181" i="53" s="1"/>
  <c r="P182" i="53"/>
  <c r="L181" i="53"/>
  <c r="AC202" i="75"/>
  <c r="AC154" i="98"/>
  <c r="AC248" i="75"/>
  <c r="AC414" i="53"/>
  <c r="AG414" i="53" s="1"/>
  <c r="AP30" i="53"/>
  <c r="AC243" i="69"/>
  <c r="AP147" i="53"/>
  <c r="AP217" i="69"/>
  <c r="AB199" i="53"/>
  <c r="AC289" i="53"/>
  <c r="AG289" i="53" s="1"/>
  <c r="AL289" i="53" s="1"/>
  <c r="AC286" i="53"/>
  <c r="AG286" i="53" s="1"/>
  <c r="AL286" i="53" s="1"/>
  <c r="AC75" i="75"/>
  <c r="W251" i="69"/>
  <c r="AF251" i="69" s="1"/>
  <c r="L251" i="69"/>
  <c r="P252" i="69"/>
  <c r="L199" i="53"/>
  <c r="P200" i="53"/>
  <c r="W199" i="53"/>
  <c r="AF199" i="53" s="1"/>
  <c r="AB416" i="53"/>
  <c r="L82" i="53"/>
  <c r="P83" i="53"/>
  <c r="W82" i="53"/>
  <c r="AF82" i="53" s="1"/>
  <c r="AC291" i="69"/>
  <c r="AG291" i="69" s="1"/>
  <c r="AL291" i="69" s="1"/>
  <c r="AP29" i="53"/>
  <c r="AC167" i="75"/>
  <c r="AP364" i="53"/>
  <c r="AC38" i="53"/>
  <c r="AG38" i="53" s="1"/>
  <c r="AL38" i="53" s="1"/>
  <c r="L264" i="75"/>
  <c r="W264" i="75"/>
  <c r="AF264" i="75" s="1"/>
  <c r="P265" i="75"/>
  <c r="AC263" i="53"/>
  <c r="W157" i="69"/>
  <c r="AF157" i="69" s="1"/>
  <c r="L157" i="69"/>
  <c r="P158" i="69"/>
  <c r="L173" i="75"/>
  <c r="W173" i="75"/>
  <c r="AF173" i="75" s="1"/>
  <c r="P174" i="75"/>
  <c r="W46" i="53"/>
  <c r="AF46" i="53" s="1"/>
  <c r="L46" i="53"/>
  <c r="P47" i="53"/>
  <c r="AC319" i="69"/>
  <c r="AC244" i="69"/>
  <c r="AP224" i="69"/>
  <c r="AC83" i="53"/>
  <c r="AC307" i="69"/>
  <c r="P73" i="69"/>
  <c r="W72" i="69"/>
  <c r="AF72" i="69" s="1"/>
  <c r="L72" i="69"/>
  <c r="L86" i="69"/>
  <c r="W86" i="69"/>
  <c r="AF86" i="69" s="1"/>
  <c r="P87" i="69"/>
  <c r="L108" i="98"/>
  <c r="W108" i="98"/>
  <c r="AF108" i="98" s="1"/>
  <c r="W299" i="53"/>
  <c r="AF299" i="53" s="1"/>
  <c r="P300" i="53"/>
  <c r="L299" i="53"/>
  <c r="W199" i="75"/>
  <c r="AF199" i="75" s="1"/>
  <c r="L199" i="75"/>
  <c r="P200" i="75"/>
  <c r="P55" i="69"/>
  <c r="L54" i="69"/>
  <c r="W54" i="69"/>
  <c r="AF54" i="69" s="1"/>
  <c r="P42" i="98"/>
  <c r="L41" i="98"/>
  <c r="W41" i="98"/>
  <c r="AF41" i="98" s="1"/>
  <c r="AC181" i="69"/>
  <c r="P257" i="53"/>
  <c r="W256" i="53"/>
  <c r="AF256" i="53" s="1"/>
  <c r="L256" i="53"/>
  <c r="W230" i="69"/>
  <c r="AF230" i="69" s="1"/>
  <c r="L230" i="69"/>
  <c r="P231" i="69"/>
  <c r="AC146" i="104"/>
  <c r="AB478" i="53"/>
  <c r="AC336" i="69"/>
  <c r="P234" i="53"/>
  <c r="W233" i="53"/>
  <c r="AF233" i="53" s="1"/>
  <c r="AJ233" i="53" s="1"/>
  <c r="AK233" i="53" s="1"/>
  <c r="L233" i="53"/>
  <c r="AC489" i="53"/>
  <c r="AC337" i="69"/>
  <c r="W160" i="98"/>
  <c r="AF160" i="98" s="1"/>
  <c r="L160" i="98"/>
  <c r="AB234" i="69"/>
  <c r="AB244" i="75"/>
  <c r="AC150" i="69"/>
  <c r="AG150" i="69" s="1"/>
  <c r="AL150" i="69" s="1"/>
  <c r="W254" i="78"/>
  <c r="AF254" i="78" s="1"/>
  <c r="P255" i="78"/>
  <c r="W380" i="53"/>
  <c r="AF380" i="53" s="1"/>
  <c r="L380" i="53"/>
  <c r="P381" i="53"/>
  <c r="AC249" i="69"/>
  <c r="AC266" i="69"/>
  <c r="P408" i="53"/>
  <c r="W407" i="53"/>
  <c r="AF407" i="53" s="1"/>
  <c r="L407" i="53"/>
  <c r="AC338" i="69"/>
  <c r="AB191" i="75"/>
  <c r="W78" i="75"/>
  <c r="AF78" i="75" s="1"/>
  <c r="P79" i="75"/>
  <c r="L78" i="75"/>
  <c r="P192" i="75"/>
  <c r="L191" i="75"/>
  <c r="W191" i="75"/>
  <c r="AF191" i="75" s="1"/>
  <c r="P191" i="75"/>
  <c r="L190" i="75"/>
  <c r="W190" i="75"/>
  <c r="AF190" i="75" s="1"/>
  <c r="L198" i="69"/>
  <c r="P199" i="69"/>
  <c r="W198" i="69"/>
  <c r="AF198" i="69" s="1"/>
  <c r="L58" i="69"/>
  <c r="W58" i="69"/>
  <c r="AF58" i="69" s="1"/>
  <c r="P59" i="69"/>
  <c r="AC544" i="53"/>
  <c r="P488" i="53"/>
  <c r="W487" i="53"/>
  <c r="AF487" i="53" s="1"/>
  <c r="L487" i="53"/>
  <c r="L174" i="75"/>
  <c r="R174" i="75" s="1"/>
  <c r="S174" i="75" s="1"/>
  <c r="BI174" i="75" s="1"/>
  <c r="P175" i="75"/>
  <c r="W174" i="75"/>
  <c r="AF174" i="75" s="1"/>
  <c r="P315" i="69"/>
  <c r="W314" i="69"/>
  <c r="AF314" i="69" s="1"/>
  <c r="L314" i="69"/>
  <c r="P74" i="69"/>
  <c r="W73" i="69"/>
  <c r="AF73" i="69" s="1"/>
  <c r="L73" i="69"/>
  <c r="L249" i="69"/>
  <c r="P250" i="69"/>
  <c r="W249" i="69"/>
  <c r="AF249" i="69" s="1"/>
  <c r="W88" i="78"/>
  <c r="AF88" i="78" s="1"/>
  <c r="P89" i="78"/>
  <c r="W394" i="53"/>
  <c r="AF394" i="53" s="1"/>
  <c r="P395" i="53"/>
  <c r="L394" i="53"/>
  <c r="W395" i="53"/>
  <c r="AF395" i="53" s="1"/>
  <c r="L395" i="53"/>
  <c r="P396" i="53"/>
  <c r="L525" i="53"/>
  <c r="P526" i="53"/>
  <c r="W525" i="53"/>
  <c r="AF525" i="53" s="1"/>
  <c r="L50" i="69"/>
  <c r="W50" i="69"/>
  <c r="AF50" i="69" s="1"/>
  <c r="AG51" i="69" s="1"/>
  <c r="P51" i="69"/>
  <c r="L90" i="53"/>
  <c r="W90" i="53"/>
  <c r="AF90" i="53" s="1"/>
  <c r="P50" i="53"/>
  <c r="W49" i="53"/>
  <c r="AF49" i="53" s="1"/>
  <c r="L49" i="53"/>
  <c r="W90" i="69"/>
  <c r="AF90" i="69" s="1"/>
  <c r="L90" i="69"/>
  <c r="W58" i="75"/>
  <c r="AF58" i="75" s="1"/>
  <c r="L58" i="75"/>
  <c r="R58" i="75" s="1"/>
  <c r="S58" i="75" s="1"/>
  <c r="BI58" i="75" s="1"/>
  <c r="P59" i="75"/>
  <c r="L342" i="53"/>
  <c r="P343" i="53"/>
  <c r="W342" i="53"/>
  <c r="AF342" i="53" s="1"/>
  <c r="AC149" i="98"/>
  <c r="AC240" i="75"/>
  <c r="AC323" i="69"/>
  <c r="L237" i="53"/>
  <c r="P238" i="53"/>
  <c r="W237" i="53"/>
  <c r="AF237" i="53" s="1"/>
  <c r="AC46" i="53"/>
  <c r="AB197" i="53"/>
  <c r="AG214" i="53"/>
  <c r="AL214" i="53" s="1"/>
  <c r="AC196" i="69"/>
  <c r="AC39" i="69"/>
  <c r="AK39" i="69"/>
  <c r="AI39" i="69" s="1"/>
  <c r="AC31" i="98"/>
  <c r="AP35" i="69"/>
  <c r="AP434" i="53"/>
  <c r="AC320" i="53"/>
  <c r="AC234" i="53"/>
  <c r="AC370" i="53"/>
  <c r="AB518" i="53"/>
  <c r="AB489" i="53"/>
  <c r="P69" i="75"/>
  <c r="W68" i="75"/>
  <c r="AF68" i="75" s="1"/>
  <c r="L68" i="75"/>
  <c r="P241" i="75"/>
  <c r="L240" i="75"/>
  <c r="W240" i="75"/>
  <c r="AF240" i="75" s="1"/>
  <c r="P472" i="53"/>
  <c r="L471" i="53"/>
  <c r="R471" i="53" s="1"/>
  <c r="S471" i="53" s="1"/>
  <c r="BI471" i="53" s="1"/>
  <c r="W471" i="53"/>
  <c r="AF471" i="53" s="1"/>
  <c r="AC478" i="53"/>
  <c r="W334" i="69"/>
  <c r="AF334" i="69" s="1"/>
  <c r="P335" i="69"/>
  <c r="L334" i="69"/>
  <c r="P247" i="75"/>
  <c r="W246" i="75"/>
  <c r="AF246" i="75" s="1"/>
  <c r="L246" i="75"/>
  <c r="W126" i="98"/>
  <c r="AF126" i="98" s="1"/>
  <c r="P127" i="98"/>
  <c r="L126" i="98"/>
  <c r="L176" i="69"/>
  <c r="P177" i="69"/>
  <c r="W176" i="69"/>
  <c r="AF176" i="69" s="1"/>
  <c r="P441" i="53"/>
  <c r="W440" i="53"/>
  <c r="AF440" i="53" s="1"/>
  <c r="AC487" i="53"/>
  <c r="P138" i="104"/>
  <c r="W137" i="104"/>
  <c r="AF137" i="104" s="1"/>
  <c r="L267" i="75"/>
  <c r="P268" i="75"/>
  <c r="W267" i="75"/>
  <c r="AF267" i="75" s="1"/>
  <c r="AB344" i="69"/>
  <c r="AC286" i="69"/>
  <c r="AG286" i="69" s="1"/>
  <c r="AL286" i="69" s="1"/>
  <c r="AC40" i="53"/>
  <c r="AP435" i="53"/>
  <c r="P391" i="53"/>
  <c r="W390" i="53"/>
  <c r="AF390" i="53" s="1"/>
  <c r="AJ390" i="53" s="1"/>
  <c r="AK390" i="53" s="1"/>
  <c r="L390" i="53"/>
  <c r="AC314" i="69"/>
  <c r="AC358" i="53"/>
  <c r="AG358" i="53" s="1"/>
  <c r="AL358" i="53" s="1"/>
  <c r="AB171" i="69"/>
  <c r="AC560" i="53"/>
  <c r="AJ287" i="53"/>
  <c r="AK287" i="53" s="1"/>
  <c r="P78" i="75"/>
  <c r="W77" i="75"/>
  <c r="AF77" i="75" s="1"/>
  <c r="L77" i="75"/>
  <c r="L182" i="53"/>
  <c r="W182" i="53"/>
  <c r="AF182" i="53" s="1"/>
  <c r="P183" i="53"/>
  <c r="P369" i="53"/>
  <c r="W368" i="53"/>
  <c r="AF368" i="53" s="1"/>
  <c r="W70" i="78"/>
  <c r="AF70" i="78" s="1"/>
  <c r="L70" i="78"/>
  <c r="P71" i="78"/>
  <c r="P256" i="53"/>
  <c r="L255" i="53"/>
  <c r="W255" i="53"/>
  <c r="AF255" i="53" s="1"/>
  <c r="W61" i="75"/>
  <c r="AF61" i="75" s="1"/>
  <c r="P62" i="75"/>
  <c r="L61" i="75"/>
  <c r="AC192" i="75"/>
  <c r="AC319" i="53"/>
  <c r="W187" i="53"/>
  <c r="AF187" i="53" s="1"/>
  <c r="L187" i="53"/>
  <c r="P188" i="53"/>
  <c r="L37" i="98"/>
  <c r="P38" i="98"/>
  <c r="W37" i="98"/>
  <c r="AF37" i="98" s="1"/>
  <c r="P125" i="98"/>
  <c r="L124" i="98"/>
  <c r="W124" i="98"/>
  <c r="AF124" i="98" s="1"/>
  <c r="L87" i="53"/>
  <c r="P88" i="53"/>
  <c r="W87" i="53"/>
  <c r="AF87" i="53" s="1"/>
  <c r="W87" i="69"/>
  <c r="AF87" i="69" s="1"/>
  <c r="P88" i="69"/>
  <c r="L87" i="69"/>
  <c r="L554" i="53"/>
  <c r="W554" i="53"/>
  <c r="AF554" i="53" s="1"/>
  <c r="P555" i="53"/>
  <c r="P193" i="75"/>
  <c r="AP193" i="75" s="1"/>
  <c r="AQ193" i="75" s="1"/>
  <c r="L192" i="75"/>
  <c r="W192" i="75"/>
  <c r="AF192" i="75" s="1"/>
  <c r="W317" i="69"/>
  <c r="AF317" i="69" s="1"/>
  <c r="L317" i="69"/>
  <c r="P318" i="69"/>
  <c r="L302" i="53"/>
  <c r="W302" i="53"/>
  <c r="AF302" i="53" s="1"/>
  <c r="AJ302" i="53" s="1"/>
  <c r="AK302" i="53" s="1"/>
  <c r="P303" i="53"/>
  <c r="W272" i="53"/>
  <c r="AF272" i="53" s="1"/>
  <c r="L272" i="53"/>
  <c r="P273" i="53"/>
  <c r="AP273" i="53" s="1"/>
  <c r="AQ273" i="53" s="1"/>
  <c r="AP151" i="69"/>
  <c r="W231" i="69"/>
  <c r="AF231" i="69" s="1"/>
  <c r="L231" i="69"/>
  <c r="P232" i="69"/>
  <c r="L330" i="69"/>
  <c r="P331" i="69"/>
  <c r="W330" i="69"/>
  <c r="AF330" i="69" s="1"/>
  <c r="AC65" i="75"/>
  <c r="AC97" i="98"/>
  <c r="W346" i="69"/>
  <c r="AF346" i="69" s="1"/>
  <c r="L346" i="69"/>
  <c r="L330" i="53"/>
  <c r="W330" i="53"/>
  <c r="AF330" i="53" s="1"/>
  <c r="P331" i="53"/>
  <c r="L316" i="53"/>
  <c r="P317" i="53"/>
  <c r="W316" i="53"/>
  <c r="AF316" i="53" s="1"/>
  <c r="P246" i="53"/>
  <c r="L245" i="53"/>
  <c r="W245" i="53"/>
  <c r="AF245" i="53" s="1"/>
  <c r="AC142" i="69"/>
  <c r="AG142" i="69" s="1"/>
  <c r="AL142" i="69" s="1"/>
  <c r="W252" i="75"/>
  <c r="AF252" i="75" s="1"/>
  <c r="L252" i="75"/>
  <c r="P253" i="75"/>
  <c r="P67" i="69"/>
  <c r="L66" i="69"/>
  <c r="W66" i="69"/>
  <c r="AF66" i="69" s="1"/>
  <c r="AC361" i="53"/>
  <c r="AG361" i="53" s="1"/>
  <c r="AL361" i="53" s="1"/>
  <c r="W398" i="53"/>
  <c r="AF398" i="53" s="1"/>
  <c r="P399" i="53"/>
  <c r="L398" i="53"/>
  <c r="P271" i="78"/>
  <c r="W270" i="78"/>
  <c r="AF270" i="78" s="1"/>
  <c r="W459" i="53"/>
  <c r="AF459" i="53" s="1"/>
  <c r="L459" i="53"/>
  <c r="P460" i="53"/>
  <c r="W80" i="69"/>
  <c r="AF80" i="69" s="1"/>
  <c r="L80" i="69"/>
  <c r="P81" i="69"/>
  <c r="P106" i="98"/>
  <c r="W105" i="98"/>
  <c r="AF105" i="98" s="1"/>
  <c r="AG106" i="98" s="1"/>
  <c r="L105" i="98"/>
  <c r="AB192" i="75"/>
  <c r="AP286" i="69"/>
  <c r="AB183" i="75"/>
  <c r="L328" i="69"/>
  <c r="P329" i="69"/>
  <c r="W328" i="69"/>
  <c r="AF328" i="69" s="1"/>
  <c r="W328" i="53"/>
  <c r="AF328" i="53" s="1"/>
  <c r="P329" i="53"/>
  <c r="L328" i="53"/>
  <c r="P63" i="69"/>
  <c r="L62" i="69"/>
  <c r="W62" i="69"/>
  <c r="AF62" i="69" s="1"/>
  <c r="W150" i="98"/>
  <c r="AF150" i="98" s="1"/>
  <c r="L150" i="98"/>
  <c r="P151" i="98"/>
  <c r="P189" i="69"/>
  <c r="W188" i="69"/>
  <c r="AF188" i="69" s="1"/>
  <c r="AG189" i="69" s="1"/>
  <c r="L188" i="69"/>
  <c r="AC344" i="69"/>
  <c r="AC289" i="69"/>
  <c r="AG289" i="69" s="1"/>
  <c r="AL289" i="69" s="1"/>
  <c r="AB202" i="53"/>
  <c r="L84" i="69"/>
  <c r="P85" i="69"/>
  <c r="W84" i="69"/>
  <c r="AF84" i="69" s="1"/>
  <c r="P164" i="53"/>
  <c r="L163" i="53"/>
  <c r="W163" i="53"/>
  <c r="AF163" i="53" s="1"/>
  <c r="W43" i="98"/>
  <c r="AF43" i="98" s="1"/>
  <c r="L43" i="98"/>
  <c r="P266" i="53"/>
  <c r="W265" i="53"/>
  <c r="AF265" i="53" s="1"/>
  <c r="L265" i="53"/>
  <c r="AC304" i="69"/>
  <c r="AP437" i="53"/>
  <c r="AC270" i="75"/>
  <c r="AP142" i="53"/>
  <c r="W191" i="69"/>
  <c r="AF191" i="69" s="1"/>
  <c r="P192" i="69"/>
  <c r="L191" i="69"/>
  <c r="AC415" i="53"/>
  <c r="AP268" i="69"/>
  <c r="AQ268" i="69" s="1"/>
  <c r="AP148" i="69"/>
  <c r="W36" i="98"/>
  <c r="AF36" i="98" s="1"/>
  <c r="L36" i="98"/>
  <c r="P37" i="98"/>
  <c r="W519" i="53"/>
  <c r="AF519" i="53" s="1"/>
  <c r="L519" i="53"/>
  <c r="P520" i="53"/>
  <c r="L264" i="69"/>
  <c r="W264" i="69"/>
  <c r="AF264" i="69" s="1"/>
  <c r="P265" i="69"/>
  <c r="W246" i="69"/>
  <c r="AF246" i="69" s="1"/>
  <c r="L246" i="69"/>
  <c r="P247" i="69"/>
  <c r="L243" i="53"/>
  <c r="W243" i="53"/>
  <c r="AF243" i="53" s="1"/>
  <c r="P244" i="53"/>
  <c r="L251" i="53"/>
  <c r="P252" i="53"/>
  <c r="W251" i="53"/>
  <c r="AF251" i="53" s="1"/>
  <c r="P537" i="53"/>
  <c r="W536" i="53"/>
  <c r="AF536" i="53" s="1"/>
  <c r="L536" i="53"/>
  <c r="AC375" i="53"/>
  <c r="P336" i="53"/>
  <c r="AP336" i="53" s="1"/>
  <c r="AQ336" i="53" s="1"/>
  <c r="W335" i="53"/>
  <c r="AF335" i="53" s="1"/>
  <c r="L335" i="53"/>
  <c r="W48" i="53"/>
  <c r="AF48" i="53" s="1"/>
  <c r="P49" i="53"/>
  <c r="L48" i="53"/>
  <c r="P76" i="53"/>
  <c r="W75" i="53"/>
  <c r="AF75" i="53" s="1"/>
  <c r="L75" i="53"/>
  <c r="AP288" i="69"/>
  <c r="W44" i="69"/>
  <c r="AF44" i="69" s="1"/>
  <c r="P45" i="69"/>
  <c r="P132" i="98"/>
  <c r="W131" i="98"/>
  <c r="AF131" i="98" s="1"/>
  <c r="L131" i="98"/>
  <c r="W179" i="69"/>
  <c r="AF179" i="69" s="1"/>
  <c r="AJ179" i="69" s="1"/>
  <c r="AK179" i="69" s="1"/>
  <c r="P180" i="69"/>
  <c r="L179" i="69"/>
  <c r="AC242" i="69"/>
  <c r="AC37" i="69"/>
  <c r="AG37" i="69" s="1"/>
  <c r="AL37" i="69" s="1"/>
  <c r="AC174" i="69"/>
  <c r="AJ37" i="53"/>
  <c r="AK37" i="53" s="1"/>
  <c r="AJ511" i="53"/>
  <c r="AK511" i="53" s="1"/>
  <c r="P530" i="53"/>
  <c r="L529" i="53"/>
  <c r="W529" i="53"/>
  <c r="AF529" i="53" s="1"/>
  <c r="L317" i="53"/>
  <c r="W317" i="53"/>
  <c r="AF317" i="53" s="1"/>
  <c r="P318" i="53"/>
  <c r="W275" i="75"/>
  <c r="AF275" i="75" s="1"/>
  <c r="P276" i="75"/>
  <c r="L275" i="75"/>
  <c r="L306" i="69"/>
  <c r="P307" i="69"/>
  <c r="W306" i="69"/>
  <c r="AF306" i="69" s="1"/>
  <c r="AJ306" i="69" s="1"/>
  <c r="AK306" i="69" s="1"/>
  <c r="AC90" i="69"/>
  <c r="L152" i="98"/>
  <c r="W152" i="98"/>
  <c r="AF152" i="98" s="1"/>
  <c r="P153" i="98"/>
  <c r="L332" i="69"/>
  <c r="P333" i="69"/>
  <c r="W332" i="69"/>
  <c r="AF332" i="69" s="1"/>
  <c r="AP222" i="69"/>
  <c r="L156" i="53"/>
  <c r="W156" i="53"/>
  <c r="AF156" i="53" s="1"/>
  <c r="P157" i="53"/>
  <c r="AC165" i="53"/>
  <c r="AB223" i="69"/>
  <c r="W172" i="53"/>
  <c r="AF172" i="53" s="1"/>
  <c r="P173" i="53"/>
  <c r="L172" i="53"/>
  <c r="W385" i="53"/>
  <c r="AF385" i="53" s="1"/>
  <c r="P386" i="53"/>
  <c r="L385" i="53"/>
  <c r="AC193" i="69"/>
  <c r="AC329" i="69"/>
  <c r="AC294" i="69"/>
  <c r="AG294" i="69" s="1"/>
  <c r="AL294" i="69" s="1"/>
  <c r="AP152" i="69"/>
  <c r="AB42" i="69"/>
  <c r="AC77" i="53"/>
  <c r="W266" i="69"/>
  <c r="AF266" i="69" s="1"/>
  <c r="P267" i="69"/>
  <c r="L266" i="69"/>
  <c r="P167" i="53"/>
  <c r="L166" i="53"/>
  <c r="R166" i="53" s="1"/>
  <c r="S166" i="53" s="1"/>
  <c r="BI166" i="53" s="1"/>
  <c r="W166" i="53"/>
  <c r="AF166" i="53" s="1"/>
  <c r="P553" i="53"/>
  <c r="L552" i="53"/>
  <c r="W552" i="53"/>
  <c r="AF552" i="53" s="1"/>
  <c r="AB255" i="53"/>
  <c r="AP145" i="53"/>
  <c r="AC248" i="69"/>
  <c r="P186" i="53"/>
  <c r="L185" i="53"/>
  <c r="W185" i="53"/>
  <c r="AF185" i="53" s="1"/>
  <c r="AC223" i="69"/>
  <c r="AK223" i="69"/>
  <c r="AI223" i="69" s="1"/>
  <c r="AP218" i="53"/>
  <c r="W308" i="53"/>
  <c r="AF308" i="53" s="1"/>
  <c r="P309" i="53"/>
  <c r="L308" i="53"/>
  <c r="W177" i="78"/>
  <c r="AF177" i="78" s="1"/>
  <c r="P178" i="78"/>
  <c r="AC56" i="75"/>
  <c r="AC220" i="69"/>
  <c r="AG220" i="69" s="1"/>
  <c r="AL220" i="69" s="1"/>
  <c r="W33" i="98"/>
  <c r="AF33" i="98" s="1"/>
  <c r="L33" i="98"/>
  <c r="P34" i="98"/>
  <c r="L258" i="53"/>
  <c r="P259" i="53"/>
  <c r="W258" i="53"/>
  <c r="AF258" i="53" s="1"/>
  <c r="P544" i="53"/>
  <c r="W543" i="53"/>
  <c r="AF543" i="53" s="1"/>
  <c r="L543" i="53"/>
  <c r="L47" i="53"/>
  <c r="W47" i="53"/>
  <c r="AF47" i="53" s="1"/>
  <c r="P48" i="53"/>
  <c r="AC45" i="69"/>
  <c r="L315" i="53"/>
  <c r="W315" i="53"/>
  <c r="AF315" i="53" s="1"/>
  <c r="P316" i="53"/>
  <c r="P546" i="53"/>
  <c r="L545" i="53"/>
  <c r="W545" i="53"/>
  <c r="AF545" i="53" s="1"/>
  <c r="W148" i="98"/>
  <c r="AF148" i="98" s="1"/>
  <c r="P149" i="98"/>
  <c r="L148" i="98"/>
  <c r="L544" i="53"/>
  <c r="P545" i="53"/>
  <c r="W544" i="53"/>
  <c r="AF544" i="53" s="1"/>
  <c r="L67" i="75"/>
  <c r="R67" i="75" s="1"/>
  <c r="S67" i="75" s="1"/>
  <c r="BI67" i="75" s="1"/>
  <c r="W67" i="75"/>
  <c r="AF67" i="75" s="1"/>
  <c r="AJ67" i="75" s="1"/>
  <c r="AK67" i="75" s="1"/>
  <c r="P68" i="75"/>
  <c r="AC46" i="69"/>
  <c r="P239" i="53"/>
  <c r="W238" i="53"/>
  <c r="AF238" i="53" s="1"/>
  <c r="L238" i="53"/>
  <c r="W383" i="53"/>
  <c r="AF383" i="53" s="1"/>
  <c r="AJ383" i="53" s="1"/>
  <c r="AK383" i="53" s="1"/>
  <c r="L383" i="53"/>
  <c r="P384" i="53"/>
  <c r="P231" i="53"/>
  <c r="W230" i="53"/>
  <c r="AF230" i="53" s="1"/>
  <c r="L230" i="53"/>
  <c r="AC491" i="53"/>
  <c r="L396" i="53"/>
  <c r="R396" i="53" s="1"/>
  <c r="S396" i="53" s="1"/>
  <c r="BI396" i="53" s="1"/>
  <c r="P397" i="53"/>
  <c r="W396" i="53"/>
  <c r="AF396" i="53" s="1"/>
  <c r="L323" i="53"/>
  <c r="P324" i="53"/>
  <c r="W323" i="53"/>
  <c r="AF323" i="53" s="1"/>
  <c r="AB169" i="75"/>
  <c r="AC246" i="69"/>
  <c r="AC446" i="53"/>
  <c r="AJ505" i="53"/>
  <c r="AK505" i="53" s="1"/>
  <c r="AJ223" i="53"/>
  <c r="AK223" i="53" s="1"/>
  <c r="AJ295" i="53"/>
  <c r="AK295" i="53" s="1"/>
  <c r="AJ435" i="53"/>
  <c r="AK435" i="53" s="1"/>
  <c r="P240" i="53"/>
  <c r="W239" i="53"/>
  <c r="AF239" i="53" s="1"/>
  <c r="L239" i="53"/>
  <c r="P548" i="53"/>
  <c r="W547" i="53"/>
  <c r="AF547" i="53" s="1"/>
  <c r="L547" i="53"/>
  <c r="L233" i="69"/>
  <c r="W233" i="69"/>
  <c r="AF233" i="69" s="1"/>
  <c r="P234" i="69"/>
  <c r="W81" i="69"/>
  <c r="AF81" i="69" s="1"/>
  <c r="L81" i="69"/>
  <c r="P82" i="69"/>
  <c r="L333" i="53"/>
  <c r="W333" i="53"/>
  <c r="AF333" i="53" s="1"/>
  <c r="P334" i="53"/>
  <c r="P166" i="69"/>
  <c r="W165" i="69"/>
  <c r="AF165" i="69" s="1"/>
  <c r="L165" i="69"/>
  <c r="W67" i="69"/>
  <c r="AF67" i="69" s="1"/>
  <c r="P68" i="69"/>
  <c r="L67" i="69"/>
  <c r="P319" i="53"/>
  <c r="L318" i="53"/>
  <c r="W318" i="53"/>
  <c r="AF318" i="53" s="1"/>
  <c r="L227" i="69"/>
  <c r="P251" i="75"/>
  <c r="W250" i="75"/>
  <c r="AF250" i="75" s="1"/>
  <c r="L250" i="75"/>
  <c r="W55" i="53"/>
  <c r="AF55" i="53" s="1"/>
  <c r="AJ55" i="53" s="1"/>
  <c r="AK55" i="53" s="1"/>
  <c r="L55" i="53"/>
  <c r="P56" i="53"/>
  <c r="W170" i="53"/>
  <c r="AF170" i="53" s="1"/>
  <c r="P171" i="53"/>
  <c r="L170" i="53"/>
  <c r="AB61" i="69"/>
  <c r="AB183" i="69"/>
  <c r="L183" i="53"/>
  <c r="W183" i="53"/>
  <c r="AF183" i="53" s="1"/>
  <c r="P184" i="53"/>
  <c r="P44" i="53"/>
  <c r="L43" i="53"/>
  <c r="W43" i="53"/>
  <c r="AF43" i="53" s="1"/>
  <c r="AC62" i="75"/>
  <c r="AB75" i="75"/>
  <c r="AC186" i="53"/>
  <c r="AJ220" i="69"/>
  <c r="AK220" i="69" s="1"/>
  <c r="AB202" i="75"/>
  <c r="AP35" i="53"/>
  <c r="AP147" i="69"/>
  <c r="AC335" i="69"/>
  <c r="AC153" i="98"/>
  <c r="AC218" i="53"/>
  <c r="AG218" i="53" s="1"/>
  <c r="AL218" i="53" s="1"/>
  <c r="AP438" i="53"/>
  <c r="AP289" i="53"/>
  <c r="AB329" i="69"/>
  <c r="AC203" i="75"/>
  <c r="AG203" i="75" s="1"/>
  <c r="AJ35" i="69"/>
  <c r="AK35" i="69" s="1"/>
  <c r="W257" i="69"/>
  <c r="AF257" i="69" s="1"/>
  <c r="L257" i="69"/>
  <c r="P258" i="69"/>
  <c r="AC257" i="53"/>
  <c r="AP141" i="69"/>
  <c r="L171" i="75"/>
  <c r="W171" i="75"/>
  <c r="AF171" i="75" s="1"/>
  <c r="P172" i="75"/>
  <c r="P334" i="69"/>
  <c r="L333" i="69"/>
  <c r="W333" i="69"/>
  <c r="AF333" i="69" s="1"/>
  <c r="P393" i="53"/>
  <c r="L392" i="53"/>
  <c r="W392" i="53"/>
  <c r="AF392" i="53" s="1"/>
  <c r="P274" i="78"/>
  <c r="W273" i="78"/>
  <c r="AF273" i="78" s="1"/>
  <c r="W62" i="53"/>
  <c r="AF62" i="53" s="1"/>
  <c r="P63" i="53"/>
  <c r="L62" i="53"/>
  <c r="P561" i="53"/>
  <c r="L560" i="53"/>
  <c r="W560" i="53"/>
  <c r="AF560" i="53" s="1"/>
  <c r="W263" i="69"/>
  <c r="AF263" i="69" s="1"/>
  <c r="AG264" i="69" s="1"/>
  <c r="P264" i="69"/>
  <c r="L263" i="69"/>
  <c r="W125" i="98"/>
  <c r="AF125" i="98" s="1"/>
  <c r="P126" i="98"/>
  <c r="AP126" i="98" s="1"/>
  <c r="AQ126" i="98" s="1"/>
  <c r="L125" i="98"/>
  <c r="L122" i="98"/>
  <c r="W122" i="98"/>
  <c r="AF122" i="98" s="1"/>
  <c r="AJ122" i="98" s="1"/>
  <c r="AK122" i="98" s="1"/>
  <c r="P123" i="98"/>
  <c r="W183" i="69"/>
  <c r="AF183" i="69" s="1"/>
  <c r="P184" i="69"/>
  <c r="L183" i="69"/>
  <c r="L451" i="53"/>
  <c r="P452" i="53"/>
  <c r="W451" i="53"/>
  <c r="AF451" i="53" s="1"/>
  <c r="L189" i="53"/>
  <c r="W189" i="53"/>
  <c r="AF189" i="53" s="1"/>
  <c r="AJ189" i="53" s="1"/>
  <c r="AK189" i="53" s="1"/>
  <c r="P190" i="53"/>
  <c r="AC465" i="53"/>
  <c r="P202" i="75"/>
  <c r="AP202" i="75" s="1"/>
  <c r="AQ202" i="75" s="1"/>
  <c r="L201" i="75"/>
  <c r="W201" i="75"/>
  <c r="AF201" i="75" s="1"/>
  <c r="AC383" i="53"/>
  <c r="AC255" i="53"/>
  <c r="P412" i="53"/>
  <c r="W411" i="53"/>
  <c r="AF411" i="53" s="1"/>
  <c r="L411" i="53"/>
  <c r="AP439" i="53"/>
  <c r="AB64" i="53"/>
  <c r="AB461" i="53"/>
  <c r="AC317" i="69"/>
  <c r="AC33" i="69"/>
  <c r="AG33" i="69" s="1"/>
  <c r="AL33" i="69" s="1"/>
  <c r="AB550" i="53"/>
  <c r="AC331" i="69"/>
  <c r="P73" i="53"/>
  <c r="W72" i="53"/>
  <c r="AF72" i="53" s="1"/>
  <c r="L72" i="53"/>
  <c r="AJ224" i="69"/>
  <c r="P43" i="98"/>
  <c r="W42" i="98"/>
  <c r="AF42" i="98" s="1"/>
  <c r="L42" i="98"/>
  <c r="R42" i="98" s="1"/>
  <c r="S42" i="98" s="1"/>
  <c r="BI42" i="98" s="1"/>
  <c r="AC235" i="53"/>
  <c r="AP143" i="53"/>
  <c r="AP150" i="69"/>
  <c r="AB186" i="69"/>
  <c r="P313" i="69"/>
  <c r="L312" i="69"/>
  <c r="W312" i="69"/>
  <c r="AF312" i="69" s="1"/>
  <c r="P145" i="104"/>
  <c r="AP145" i="104" s="1"/>
  <c r="AQ145" i="104" s="1"/>
  <c r="W144" i="104"/>
  <c r="AF144" i="104" s="1"/>
  <c r="L144" i="104"/>
  <c r="AB145" i="104"/>
  <c r="AC29" i="69"/>
  <c r="AG29" i="69" s="1"/>
  <c r="AL29" i="69" s="1"/>
  <c r="P80" i="69"/>
  <c r="W79" i="69"/>
  <c r="AF79" i="69" s="1"/>
  <c r="AG80" i="69" s="1"/>
  <c r="L79" i="69"/>
  <c r="AC162" i="53"/>
  <c r="AC245" i="53"/>
  <c r="AP430" i="53"/>
  <c r="AC337" i="53"/>
  <c r="W52" i="53"/>
  <c r="AF52" i="53" s="1"/>
  <c r="P53" i="53"/>
  <c r="L52" i="53"/>
  <c r="W469" i="53"/>
  <c r="AF469" i="53" s="1"/>
  <c r="L469" i="53"/>
  <c r="P470" i="53"/>
  <c r="P260" i="78"/>
  <c r="W259" i="78"/>
  <c r="AF259" i="78" s="1"/>
  <c r="L167" i="75"/>
  <c r="W167" i="75"/>
  <c r="AF167" i="75" s="1"/>
  <c r="P168" i="75"/>
  <c r="L102" i="98"/>
  <c r="W102" i="98"/>
  <c r="AF102" i="98" s="1"/>
  <c r="P103" i="98"/>
  <c r="W88" i="75"/>
  <c r="AF88" i="75" s="1"/>
  <c r="P89" i="75"/>
  <c r="L88" i="75"/>
  <c r="R88" i="75" s="1"/>
  <c r="S88" i="75" s="1"/>
  <c r="BI88" i="75" s="1"/>
  <c r="L158" i="69"/>
  <c r="W158" i="69"/>
  <c r="AF158" i="69" s="1"/>
  <c r="AG159" i="69" s="1"/>
  <c r="P159" i="69"/>
  <c r="L406" i="53"/>
  <c r="R406" i="53" s="1"/>
  <c r="S406" i="53" s="1"/>
  <c r="BI406" i="53" s="1"/>
  <c r="W406" i="53"/>
  <c r="AF406" i="53" s="1"/>
  <c r="P407" i="53"/>
  <c r="P254" i="53"/>
  <c r="L253" i="53"/>
  <c r="W253" i="53"/>
  <c r="AF253" i="53" s="1"/>
  <c r="AB125" i="98"/>
  <c r="W247" i="75"/>
  <c r="AF247" i="75" s="1"/>
  <c r="L247" i="75"/>
  <c r="P248" i="75"/>
  <c r="AP248" i="75" s="1"/>
  <c r="AQ248" i="75" s="1"/>
  <c r="AC524" i="53"/>
  <c r="AP148" i="53"/>
  <c r="AB101" i="98"/>
  <c r="AC258" i="53"/>
  <c r="AC247" i="75"/>
  <c r="AB539" i="53"/>
  <c r="AP296" i="69"/>
  <c r="AB203" i="75"/>
  <c r="AC107" i="98"/>
  <c r="AC239" i="69"/>
  <c r="L535" i="53"/>
  <c r="W535" i="53"/>
  <c r="AF535" i="53" s="1"/>
  <c r="P536" i="53"/>
  <c r="AB60" i="53"/>
  <c r="AB552" i="53"/>
  <c r="AC146" i="53"/>
  <c r="AG146" i="53" s="1"/>
  <c r="AL146" i="53" s="1"/>
  <c r="AC216" i="69"/>
  <c r="AG216" i="69" s="1"/>
  <c r="AL216" i="69" s="1"/>
  <c r="AC143" i="53"/>
  <c r="AG143" i="53" s="1"/>
  <c r="AL143" i="53" s="1"/>
  <c r="AB411" i="53"/>
  <c r="AC49" i="53"/>
  <c r="AC80" i="53"/>
  <c r="AC274" i="69"/>
  <c r="AC55" i="69"/>
  <c r="P57" i="69"/>
  <c r="L56" i="69"/>
  <c r="W56" i="69"/>
  <c r="AF56" i="69" s="1"/>
  <c r="W273" i="75"/>
  <c r="AF273" i="75" s="1"/>
  <c r="L273" i="75"/>
  <c r="P274" i="75"/>
  <c r="AP274" i="75" s="1"/>
  <c r="AQ274" i="75" s="1"/>
  <c r="P40" i="98"/>
  <c r="W39" i="98"/>
  <c r="AF39" i="98" s="1"/>
  <c r="AJ39" i="98" s="1"/>
  <c r="AK39" i="98" s="1"/>
  <c r="L39" i="98"/>
  <c r="L64" i="69"/>
  <c r="W64" i="69"/>
  <c r="AF64" i="69" s="1"/>
  <c r="P65" i="69"/>
  <c r="L310" i="69"/>
  <c r="W310" i="69"/>
  <c r="AF310" i="69" s="1"/>
  <c r="P311" i="69"/>
  <c r="W53" i="75"/>
  <c r="AF53" i="75" s="1"/>
  <c r="AG54" i="75" s="1"/>
  <c r="P54" i="75"/>
  <c r="W64" i="53"/>
  <c r="AF64" i="53" s="1"/>
  <c r="L64" i="53"/>
  <c r="P65" i="53"/>
  <c r="AP292" i="69"/>
  <c r="AC454" i="53"/>
  <c r="W473" i="53"/>
  <c r="AF473" i="53" s="1"/>
  <c r="P474" i="53"/>
  <c r="AP474" i="53" s="1"/>
  <c r="AQ474" i="53" s="1"/>
  <c r="L473" i="53"/>
  <c r="R473" i="53" s="1"/>
  <c r="S473" i="53" s="1"/>
  <c r="BI473" i="53" s="1"/>
  <c r="AB83" i="53"/>
  <c r="AC188" i="69"/>
  <c r="AB167" i="53"/>
  <c r="AC54" i="53"/>
  <c r="AP363" i="53"/>
  <c r="AB253" i="53"/>
  <c r="L42" i="53"/>
  <c r="P43" i="53"/>
  <c r="W42" i="53"/>
  <c r="AF42" i="53" s="1"/>
  <c r="AC171" i="75"/>
  <c r="AJ217" i="69"/>
  <c r="AK217" i="69" s="1"/>
  <c r="AC87" i="75"/>
  <c r="AC452" i="53"/>
  <c r="AB84" i="53"/>
  <c r="AB96" i="98"/>
  <c r="AB225" i="53"/>
  <c r="AC69" i="75"/>
  <c r="AC253" i="69"/>
  <c r="W182" i="69"/>
  <c r="AF182" i="69" s="1"/>
  <c r="L182" i="69"/>
  <c r="P183" i="69"/>
  <c r="W88" i="53"/>
  <c r="AF88" i="53" s="1"/>
  <c r="L88" i="53"/>
  <c r="P89" i="53"/>
  <c r="L192" i="69"/>
  <c r="W192" i="69"/>
  <c r="AF192" i="69" s="1"/>
  <c r="P193" i="69"/>
  <c r="P80" i="78"/>
  <c r="W79" i="78"/>
  <c r="AF79" i="78" s="1"/>
  <c r="AC347" i="53"/>
  <c r="L541" i="53"/>
  <c r="P542" i="53"/>
  <c r="W541" i="53"/>
  <c r="AF541" i="53" s="1"/>
  <c r="L169" i="69"/>
  <c r="W169" i="69"/>
  <c r="AF169" i="69" s="1"/>
  <c r="P170" i="69"/>
  <c r="W458" i="53"/>
  <c r="AF458" i="53" s="1"/>
  <c r="L458" i="53"/>
  <c r="P459" i="53"/>
  <c r="AP459" i="53" s="1"/>
  <c r="AQ459" i="53" s="1"/>
  <c r="L154" i="69"/>
  <c r="L160" i="53"/>
  <c r="W160" i="53"/>
  <c r="AF160" i="53" s="1"/>
  <c r="P161" i="53"/>
  <c r="W262" i="69"/>
  <c r="AF262" i="69" s="1"/>
  <c r="P263" i="69"/>
  <c r="L262" i="69"/>
  <c r="AB147" i="104"/>
  <c r="L155" i="69"/>
  <c r="AC48" i="69"/>
  <c r="AG215" i="53"/>
  <c r="AL215" i="53" s="1"/>
  <c r="L71" i="75"/>
  <c r="W71" i="75"/>
  <c r="AF71" i="75" s="1"/>
  <c r="P72" i="75"/>
  <c r="AB490" i="53"/>
  <c r="AB338" i="69"/>
  <c r="AC80" i="75"/>
  <c r="AC72" i="69"/>
  <c r="AC288" i="69"/>
  <c r="AG288" i="69" s="1"/>
  <c r="AL288" i="69" s="1"/>
  <c r="AP32" i="69"/>
  <c r="AB90" i="53"/>
  <c r="W195" i="75"/>
  <c r="AF195" i="75" s="1"/>
  <c r="L195" i="75"/>
  <c r="P196" i="75"/>
  <c r="AB267" i="69"/>
  <c r="AC316" i="53"/>
  <c r="AC190" i="75"/>
  <c r="AC58" i="53"/>
  <c r="AP221" i="69"/>
  <c r="AC224" i="69"/>
  <c r="AG224" i="69" s="1"/>
  <c r="AC260" i="69"/>
  <c r="AC457" i="53"/>
  <c r="P467" i="53"/>
  <c r="W466" i="53"/>
  <c r="AF466" i="53" s="1"/>
  <c r="L466" i="53"/>
  <c r="W339" i="53"/>
  <c r="AF339" i="53" s="1"/>
  <c r="P340" i="53"/>
  <c r="L339" i="53"/>
  <c r="P325" i="69"/>
  <c r="W324" i="69"/>
  <c r="AF324" i="69" s="1"/>
  <c r="L324" i="69"/>
  <c r="W86" i="75"/>
  <c r="AF86" i="75" s="1"/>
  <c r="L86" i="75"/>
  <c r="P87" i="75"/>
  <c r="AB265" i="69"/>
  <c r="P176" i="53"/>
  <c r="L175" i="53"/>
  <c r="W175" i="53"/>
  <c r="AF175" i="53" s="1"/>
  <c r="AC395" i="53"/>
  <c r="AC67" i="75"/>
  <c r="AG67" i="75" s="1"/>
  <c r="AC163" i="69"/>
  <c r="AB46" i="69"/>
  <c r="L306" i="53"/>
  <c r="W306" i="53"/>
  <c r="AF306" i="53" s="1"/>
  <c r="P307" i="53"/>
  <c r="AP307" i="53" s="1"/>
  <c r="AQ307" i="53" s="1"/>
  <c r="W196" i="78"/>
  <c r="AF196" i="78" s="1"/>
  <c r="P197" i="78"/>
  <c r="P174" i="69"/>
  <c r="L173" i="69"/>
  <c r="W173" i="69"/>
  <c r="AF173" i="69" s="1"/>
  <c r="P201" i="69"/>
  <c r="W200" i="69"/>
  <c r="AF200" i="69" s="1"/>
  <c r="L200" i="69"/>
  <c r="P76" i="75"/>
  <c r="L75" i="75"/>
  <c r="W75" i="75"/>
  <c r="AF75" i="75" s="1"/>
  <c r="P541" i="53"/>
  <c r="W540" i="53"/>
  <c r="AF540" i="53" s="1"/>
  <c r="L540" i="53"/>
  <c r="W553" i="53"/>
  <c r="AF553" i="53" s="1"/>
  <c r="L553" i="53"/>
  <c r="P554" i="53"/>
  <c r="W56" i="75"/>
  <c r="AF56" i="75" s="1"/>
  <c r="L56" i="75"/>
  <c r="P57" i="75"/>
  <c r="L271" i="69"/>
  <c r="P272" i="69"/>
  <c r="W271" i="69"/>
  <c r="AF271" i="69" s="1"/>
  <c r="W477" i="53"/>
  <c r="AF477" i="53" s="1"/>
  <c r="P478" i="53"/>
  <c r="L477" i="53"/>
  <c r="L60" i="75"/>
  <c r="W60" i="75"/>
  <c r="AF60" i="75" s="1"/>
  <c r="P61" i="75"/>
  <c r="L408" i="53"/>
  <c r="P409" i="53"/>
  <c r="W408" i="53"/>
  <c r="AF408" i="53" s="1"/>
  <c r="W258" i="69"/>
  <c r="AF258" i="69" s="1"/>
  <c r="L258" i="69"/>
  <c r="P259" i="69"/>
  <c r="AB378" i="53"/>
  <c r="AC82" i="69"/>
  <c r="AC178" i="69"/>
  <c r="AC36" i="53"/>
  <c r="AG36" i="53" s="1"/>
  <c r="AL36" i="53" s="1"/>
  <c r="AB243" i="53"/>
  <c r="AP215" i="53"/>
  <c r="AB274" i="69"/>
  <c r="AC273" i="75"/>
  <c r="AP223" i="53"/>
  <c r="AP40" i="69"/>
  <c r="AC471" i="53"/>
  <c r="AC34" i="69"/>
  <c r="AG34" i="69" s="1"/>
  <c r="AL34" i="69" s="1"/>
  <c r="AC407" i="53"/>
  <c r="AC79" i="69"/>
  <c r="AC171" i="53"/>
  <c r="AC301" i="69"/>
  <c r="AC390" i="53"/>
  <c r="P58" i="69"/>
  <c r="L57" i="69"/>
  <c r="W57" i="69"/>
  <c r="AF57" i="69" s="1"/>
  <c r="AJ57" i="69" s="1"/>
  <c r="AK57" i="69" s="1"/>
  <c r="L133" i="98"/>
  <c r="W133" i="98"/>
  <c r="AF133" i="98" s="1"/>
  <c r="P139" i="104"/>
  <c r="W138" i="104"/>
  <c r="AF138" i="104" s="1"/>
  <c r="L138" i="104"/>
  <c r="AB479" i="53"/>
  <c r="L388" i="53"/>
  <c r="W388" i="53"/>
  <c r="AF388" i="53" s="1"/>
  <c r="P389" i="53"/>
  <c r="AP389" i="53" s="1"/>
  <c r="AQ389" i="53" s="1"/>
  <c r="L169" i="53"/>
  <c r="W169" i="53"/>
  <c r="AF169" i="53" s="1"/>
  <c r="P170" i="53"/>
  <c r="L299" i="69"/>
  <c r="P201" i="53"/>
  <c r="W200" i="53"/>
  <c r="AF200" i="53" s="1"/>
  <c r="L200" i="53"/>
  <c r="AC534" i="53"/>
  <c r="P90" i="53"/>
  <c r="L89" i="53"/>
  <c r="W89" i="53"/>
  <c r="AF89" i="53" s="1"/>
  <c r="P54" i="53"/>
  <c r="AP54" i="53" s="1"/>
  <c r="AQ54" i="53" s="1"/>
  <c r="L53" i="53"/>
  <c r="W53" i="53"/>
  <c r="AF53" i="53" s="1"/>
  <c r="AC343" i="69"/>
  <c r="L76" i="53"/>
  <c r="W76" i="53"/>
  <c r="AF76" i="53" s="1"/>
  <c r="AP76" i="53" s="1"/>
  <c r="AQ76" i="53" s="1"/>
  <c r="P77" i="53"/>
  <c r="P380" i="53"/>
  <c r="W379" i="53"/>
  <c r="AF379" i="53" s="1"/>
  <c r="L379" i="53"/>
  <c r="AB243" i="69"/>
  <c r="AP214" i="53"/>
  <c r="AB315" i="69"/>
  <c r="AC188" i="53"/>
  <c r="AB77" i="69"/>
  <c r="AB514" i="53"/>
  <c r="T432" i="53"/>
  <c r="U432" i="53" s="1"/>
  <c r="T222" i="53"/>
  <c r="U222" i="53" s="1"/>
  <c r="T435" i="53"/>
  <c r="U435" i="53" s="1"/>
  <c r="T37" i="53"/>
  <c r="U37" i="53" s="1"/>
  <c r="T505" i="53"/>
  <c r="U505" i="53" s="1"/>
  <c r="T439" i="53"/>
  <c r="U439" i="53" s="1"/>
  <c r="T506" i="53"/>
  <c r="U506" i="53" s="1"/>
  <c r="T507" i="53"/>
  <c r="U507" i="53" s="1"/>
  <c r="T38" i="53"/>
  <c r="U38" i="53" s="1"/>
  <c r="T33" i="53"/>
  <c r="U33" i="53" s="1"/>
  <c r="T149" i="53"/>
  <c r="U149" i="53" s="1"/>
  <c r="S32" i="53"/>
  <c r="T147" i="53"/>
  <c r="U147" i="53" s="1"/>
  <c r="T437" i="53"/>
  <c r="U437" i="53" s="1"/>
  <c r="T289" i="53"/>
  <c r="U289" i="53" s="1"/>
  <c r="T367" i="53"/>
  <c r="U367" i="53" s="1"/>
  <c r="T290" i="53"/>
  <c r="U290" i="53" s="1"/>
  <c r="T508" i="53"/>
  <c r="U508" i="53" s="1"/>
  <c r="T32" i="53"/>
  <c r="U32" i="53" s="1"/>
  <c r="T221" i="53"/>
  <c r="U221" i="53" s="1"/>
  <c r="T361" i="53"/>
  <c r="U361" i="53" s="1"/>
  <c r="T219" i="53"/>
  <c r="U219" i="53" s="1"/>
  <c r="T294" i="53"/>
  <c r="U294" i="53" s="1"/>
  <c r="T151" i="53"/>
  <c r="U151" i="53" s="1"/>
  <c r="T366" i="53"/>
  <c r="U366" i="53" s="1"/>
  <c r="T220" i="53"/>
  <c r="U220" i="53" s="1"/>
  <c r="T365" i="53"/>
  <c r="U365" i="53" s="1"/>
  <c r="T438" i="53"/>
  <c r="U438" i="53" s="1"/>
  <c r="T504" i="53"/>
  <c r="U504" i="53" s="1"/>
  <c r="T433" i="53"/>
  <c r="U433" i="53" s="1"/>
  <c r="T148" i="53"/>
  <c r="U148" i="53" s="1"/>
  <c r="T144" i="53"/>
  <c r="U144" i="53" s="1"/>
  <c r="T362" i="53"/>
  <c r="U362" i="53" s="1"/>
  <c r="T146" i="53"/>
  <c r="U146" i="53" s="1"/>
  <c r="T511" i="53"/>
  <c r="U511" i="53" s="1"/>
  <c r="T34" i="53"/>
  <c r="U34" i="53" s="1"/>
  <c r="T216" i="53"/>
  <c r="U216" i="53" s="1"/>
  <c r="T434" i="53"/>
  <c r="U434" i="53" s="1"/>
  <c r="T510" i="53"/>
  <c r="U510" i="53" s="1"/>
  <c r="T36" i="53"/>
  <c r="U36" i="53" s="1"/>
  <c r="T291" i="53"/>
  <c r="U291" i="53" s="1"/>
  <c r="T292" i="53"/>
  <c r="U292" i="53" s="1"/>
  <c r="T295" i="53"/>
  <c r="U295" i="53" s="1"/>
  <c r="T145" i="53"/>
  <c r="U145" i="53" s="1"/>
  <c r="T364" i="53"/>
  <c r="U364" i="53" s="1"/>
  <c r="T217" i="53"/>
  <c r="U217" i="53" s="1"/>
  <c r="T360" i="53"/>
  <c r="U360" i="53" s="1"/>
  <c r="T436" i="53"/>
  <c r="U436" i="53" s="1"/>
  <c r="T288" i="53"/>
  <c r="U288" i="53" s="1"/>
  <c r="T223" i="53"/>
  <c r="U223" i="53" s="1"/>
  <c r="T363" i="53"/>
  <c r="U363" i="53" s="1"/>
  <c r="T218" i="53"/>
  <c r="U218" i="53" s="1"/>
  <c r="T35" i="53"/>
  <c r="U35" i="53" s="1"/>
  <c r="T150" i="53"/>
  <c r="U150" i="53" s="1"/>
  <c r="T293" i="53"/>
  <c r="U293" i="53" s="1"/>
  <c r="T509" i="53"/>
  <c r="U509" i="53" s="1"/>
  <c r="L151" i="98"/>
  <c r="W151" i="98"/>
  <c r="AF151" i="98" s="1"/>
  <c r="P152" i="98"/>
  <c r="W254" i="75"/>
  <c r="AF254" i="75" s="1"/>
  <c r="P255" i="75"/>
  <c r="L254" i="75"/>
  <c r="P186" i="69"/>
  <c r="W185" i="69"/>
  <c r="AF185" i="69" s="1"/>
  <c r="L185" i="69"/>
  <c r="W337" i="69"/>
  <c r="AF337" i="69" s="1"/>
  <c r="P338" i="69"/>
  <c r="L337" i="69"/>
  <c r="L61" i="69"/>
  <c r="P62" i="69"/>
  <c r="W61" i="69"/>
  <c r="AF61" i="69" s="1"/>
  <c r="W50" i="53"/>
  <c r="AF50" i="53" s="1"/>
  <c r="L50" i="53"/>
  <c r="P51" i="53"/>
  <c r="W179" i="78"/>
  <c r="AF179" i="78" s="1"/>
  <c r="P180" i="78"/>
  <c r="L59" i="69"/>
  <c r="P60" i="69"/>
  <c r="AP60" i="69" s="1"/>
  <c r="AQ60" i="69" s="1"/>
  <c r="W59" i="69"/>
  <c r="AF59" i="69" s="1"/>
  <c r="P462" i="53"/>
  <c r="W461" i="53"/>
  <c r="AF461" i="53" s="1"/>
  <c r="L461" i="53"/>
  <c r="P173" i="69"/>
  <c r="W172" i="69"/>
  <c r="AF172" i="69" s="1"/>
  <c r="L172" i="69"/>
  <c r="W462" i="53"/>
  <c r="AF462" i="53" s="1"/>
  <c r="P463" i="53"/>
  <c r="L462" i="53"/>
  <c r="R462" i="53" s="1"/>
  <c r="S462" i="53" s="1"/>
  <c r="BI462" i="53" s="1"/>
  <c r="W38" i="98"/>
  <c r="AF38" i="98" s="1"/>
  <c r="L38" i="98"/>
  <c r="P39" i="98"/>
  <c r="AJ34" i="69"/>
  <c r="AK34" i="69" s="1"/>
  <c r="W55" i="69"/>
  <c r="AF55" i="69" s="1"/>
  <c r="L55" i="69"/>
  <c r="P56" i="69"/>
  <c r="P40" i="53"/>
  <c r="W39" i="53"/>
  <c r="AF39" i="53" s="1"/>
  <c r="P449" i="53"/>
  <c r="L448" i="53"/>
  <c r="W448" i="53"/>
  <c r="AF448" i="53" s="1"/>
  <c r="P239" i="69"/>
  <c r="L238" i="69"/>
  <c r="W238" i="69"/>
  <c r="AF238" i="69" s="1"/>
  <c r="W528" i="53"/>
  <c r="AF528" i="53" s="1"/>
  <c r="L528" i="53"/>
  <c r="P529" i="53"/>
  <c r="L180" i="53"/>
  <c r="W180" i="53"/>
  <c r="AF180" i="53" s="1"/>
  <c r="P181" i="53"/>
  <c r="AK295" i="69"/>
  <c r="AI295" i="69" s="1"/>
  <c r="AC295" i="69"/>
  <c r="AC541" i="53"/>
  <c r="L403" i="53"/>
  <c r="W403" i="53"/>
  <c r="AF403" i="53" s="1"/>
  <c r="P404" i="53"/>
  <c r="P70" i="53"/>
  <c r="W69" i="53"/>
  <c r="AF69" i="53" s="1"/>
  <c r="L69" i="53"/>
  <c r="L175" i="69"/>
  <c r="P176" i="69"/>
  <c r="W175" i="69"/>
  <c r="AF175" i="69" s="1"/>
  <c r="L264" i="53"/>
  <c r="W264" i="53"/>
  <c r="AF264" i="53" s="1"/>
  <c r="AP264" i="53" s="1"/>
  <c r="AQ264" i="53" s="1"/>
  <c r="P265" i="53"/>
  <c r="W419" i="53"/>
  <c r="AF419" i="53" s="1"/>
  <c r="L419" i="53"/>
  <c r="L527" i="53"/>
  <c r="W527" i="53"/>
  <c r="AF527" i="53" s="1"/>
  <c r="AG528" i="53" s="1"/>
  <c r="P528" i="53"/>
  <c r="P260" i="75"/>
  <c r="L259" i="75"/>
  <c r="W259" i="75"/>
  <c r="AF259" i="75" s="1"/>
  <c r="W197" i="53"/>
  <c r="AF197" i="53" s="1"/>
  <c r="P198" i="53"/>
  <c r="L197" i="53"/>
  <c r="W562" i="53"/>
  <c r="AF562" i="53" s="1"/>
  <c r="P563" i="53"/>
  <c r="L562" i="53"/>
  <c r="W195" i="69"/>
  <c r="AF195" i="69" s="1"/>
  <c r="L195" i="69"/>
  <c r="P196" i="69"/>
  <c r="W266" i="75"/>
  <c r="AF266" i="75" s="1"/>
  <c r="P267" i="75"/>
  <c r="L266" i="75"/>
  <c r="AP142" i="69"/>
  <c r="AC179" i="75"/>
  <c r="AP291" i="53"/>
  <c r="P100" i="98"/>
  <c r="L99" i="98"/>
  <c r="W99" i="98"/>
  <c r="AF99" i="98" s="1"/>
  <c r="AP99" i="98" s="1"/>
  <c r="AQ99" i="98" s="1"/>
  <c r="P305" i="69"/>
  <c r="W304" i="69"/>
  <c r="AF304" i="69" s="1"/>
  <c r="L304" i="69"/>
  <c r="L340" i="53"/>
  <c r="P341" i="53"/>
  <c r="W340" i="53"/>
  <c r="AF340" i="53" s="1"/>
  <c r="P84" i="75"/>
  <c r="W83" i="75"/>
  <c r="AF83" i="75" s="1"/>
  <c r="L83" i="75"/>
  <c r="AJ33" i="53"/>
  <c r="AK33" i="53" s="1"/>
  <c r="AJ361" i="53"/>
  <c r="AK361" i="53" s="1"/>
  <c r="AJ438" i="53"/>
  <c r="AK438" i="53" s="1"/>
  <c r="L298" i="69"/>
  <c r="W557" i="53"/>
  <c r="AF557" i="53" s="1"/>
  <c r="P558" i="53"/>
  <c r="L557" i="53"/>
  <c r="AB177" i="69"/>
  <c r="P522" i="53"/>
  <c r="L521" i="53"/>
  <c r="W521" i="53"/>
  <c r="AF521" i="53" s="1"/>
  <c r="AC159" i="53"/>
  <c r="AG159" i="53" s="1"/>
  <c r="P75" i="69"/>
  <c r="W74" i="69"/>
  <c r="AF74" i="69" s="1"/>
  <c r="L74" i="69"/>
  <c r="P324" i="69"/>
  <c r="L323" i="69"/>
  <c r="W323" i="69"/>
  <c r="AF323" i="69" s="1"/>
  <c r="W71" i="69"/>
  <c r="AF71" i="69" s="1"/>
  <c r="L71" i="69"/>
  <c r="P72" i="69"/>
  <c r="L32" i="98"/>
  <c r="P33" i="98"/>
  <c r="W32" i="98"/>
  <c r="AF32" i="98" s="1"/>
  <c r="W456" i="53"/>
  <c r="AF456" i="53" s="1"/>
  <c r="P457" i="53"/>
  <c r="L456" i="53"/>
  <c r="W316" i="69"/>
  <c r="AF316" i="69" s="1"/>
  <c r="L316" i="69"/>
  <c r="P317" i="69"/>
  <c r="AB541" i="53"/>
  <c r="P171" i="69"/>
  <c r="W170" i="69"/>
  <c r="AF170" i="69" s="1"/>
  <c r="L170" i="69"/>
  <c r="W235" i="53"/>
  <c r="AF235" i="53" s="1"/>
  <c r="P236" i="53"/>
  <c r="L235" i="53"/>
  <c r="AC81" i="69"/>
  <c r="AP293" i="53"/>
  <c r="AP36" i="69"/>
  <c r="AC198" i="53"/>
  <c r="AP214" i="69"/>
  <c r="P49" i="69"/>
  <c r="L48" i="69"/>
  <c r="W48" i="69"/>
  <c r="AF48" i="69" s="1"/>
  <c r="AC381" i="53"/>
  <c r="AC189" i="53"/>
  <c r="AG189" i="53" s="1"/>
  <c r="P154" i="98"/>
  <c r="W153" i="98"/>
  <c r="AF153" i="98" s="1"/>
  <c r="L153" i="98"/>
  <c r="W339" i="69"/>
  <c r="AF339" i="69" s="1"/>
  <c r="P340" i="69"/>
  <c r="AP340" i="69" s="1"/>
  <c r="AQ340" i="69" s="1"/>
  <c r="L339" i="69"/>
  <c r="W302" i="69"/>
  <c r="AF302" i="69" s="1"/>
  <c r="L302" i="69"/>
  <c r="P303" i="69"/>
  <c r="AC243" i="75"/>
  <c r="L251" i="75"/>
  <c r="W251" i="75"/>
  <c r="AF251" i="75" s="1"/>
  <c r="P252" i="75"/>
  <c r="P131" i="98"/>
  <c r="L130" i="98"/>
  <c r="W130" i="98"/>
  <c r="AF130" i="98" s="1"/>
  <c r="AB66" i="69"/>
  <c r="AC60" i="53"/>
  <c r="AP506" i="53"/>
  <c r="P157" i="98"/>
  <c r="W156" i="98"/>
  <c r="AF156" i="98" s="1"/>
  <c r="L156" i="98"/>
  <c r="W31" i="98"/>
  <c r="AF31" i="98" s="1"/>
  <c r="P32" i="98"/>
  <c r="L31" i="98"/>
  <c r="W168" i="53"/>
  <c r="AF168" i="53" s="1"/>
  <c r="P169" i="53"/>
  <c r="L168" i="53"/>
  <c r="P101" i="98"/>
  <c r="W100" i="98"/>
  <c r="AF100" i="98" s="1"/>
  <c r="L100" i="98"/>
  <c r="W481" i="53"/>
  <c r="AF481" i="53" s="1"/>
  <c r="L481" i="53"/>
  <c r="P482" i="53"/>
  <c r="AC309" i="53"/>
  <c r="AC65" i="53"/>
  <c r="AB456" i="53"/>
  <c r="W189" i="75"/>
  <c r="AF189" i="75" s="1"/>
  <c r="P190" i="75"/>
  <c r="L189" i="75"/>
  <c r="P343" i="69"/>
  <c r="W342" i="69"/>
  <c r="AF342" i="69" s="1"/>
  <c r="L342" i="69"/>
  <c r="W235" i="69"/>
  <c r="AF235" i="69" s="1"/>
  <c r="P236" i="69"/>
  <c r="L235" i="69"/>
  <c r="W179" i="75"/>
  <c r="AF179" i="75" s="1"/>
  <c r="AJ179" i="75" s="1"/>
  <c r="AK179" i="75" s="1"/>
  <c r="L179" i="75"/>
  <c r="P180" i="75"/>
  <c r="L229" i="53"/>
  <c r="W229" i="53"/>
  <c r="AF229" i="53" s="1"/>
  <c r="P230" i="53"/>
  <c r="AC315" i="69"/>
  <c r="AJ362" i="53"/>
  <c r="AK362" i="53" s="1"/>
  <c r="P230" i="69"/>
  <c r="L229" i="69"/>
  <c r="W229" i="69"/>
  <c r="AF229" i="69" s="1"/>
  <c r="W158" i="98"/>
  <c r="AF158" i="98" s="1"/>
  <c r="P159" i="98"/>
  <c r="L158" i="98"/>
  <c r="W376" i="53"/>
  <c r="AF376" i="53" s="1"/>
  <c r="P377" i="53"/>
  <c r="L376" i="53"/>
  <c r="AC53" i="69"/>
  <c r="AG53" i="69" s="1"/>
  <c r="AC322" i="69"/>
  <c r="AC265" i="75"/>
  <c r="W190" i="69"/>
  <c r="AF190" i="69" s="1"/>
  <c r="L190" i="69"/>
  <c r="P191" i="69"/>
  <c r="L45" i="53"/>
  <c r="P46" i="53"/>
  <c r="W45" i="53"/>
  <c r="AF45" i="53" s="1"/>
  <c r="L232" i="69"/>
  <c r="P233" i="69"/>
  <c r="W232" i="69"/>
  <c r="AF232" i="69" s="1"/>
  <c r="P257" i="69"/>
  <c r="L256" i="69"/>
  <c r="W256" i="69"/>
  <c r="AF256" i="69" s="1"/>
  <c r="L70" i="75"/>
  <c r="W70" i="75"/>
  <c r="AF70" i="75" s="1"/>
  <c r="P71" i="75"/>
  <c r="P200" i="69"/>
  <c r="L199" i="69"/>
  <c r="W199" i="69"/>
  <c r="AF199" i="69" s="1"/>
  <c r="P261" i="69"/>
  <c r="W260" i="69"/>
  <c r="AF260" i="69" s="1"/>
  <c r="L260" i="69"/>
  <c r="AB450" i="53"/>
  <c r="P45" i="53"/>
  <c r="W44" i="53"/>
  <c r="AF44" i="53" s="1"/>
  <c r="L44" i="53"/>
  <c r="AG226" i="69"/>
  <c r="AH226" i="69" s="1"/>
  <c r="P72" i="53"/>
  <c r="W71" i="53"/>
  <c r="AF71" i="53" s="1"/>
  <c r="L71" i="53"/>
  <c r="AC144" i="104"/>
  <c r="L153" i="53"/>
  <c r="W153" i="53"/>
  <c r="AF153" i="53" s="1"/>
  <c r="P154" i="53"/>
  <c r="AC268" i="69"/>
  <c r="W103" i="98"/>
  <c r="AF103" i="98" s="1"/>
  <c r="P104" i="98"/>
  <c r="L103" i="98"/>
  <c r="P202" i="78"/>
  <c r="W201" i="78"/>
  <c r="AF201" i="78" s="1"/>
  <c r="P246" i="69"/>
  <c r="L245" i="69"/>
  <c r="W245" i="69"/>
  <c r="AF245" i="69" s="1"/>
  <c r="AJ245" i="69" s="1"/>
  <c r="AK245" i="69" s="1"/>
  <c r="AB144" i="104"/>
  <c r="AC389" i="53"/>
  <c r="AP144" i="69"/>
  <c r="AP221" i="53"/>
  <c r="AC66" i="69"/>
  <c r="L242" i="53"/>
  <c r="W242" i="53"/>
  <c r="AF242" i="53" s="1"/>
  <c r="P243" i="53"/>
  <c r="AC511" i="53"/>
  <c r="AG511" i="53" s="1"/>
  <c r="AL511" i="53" s="1"/>
  <c r="AC71" i="69"/>
  <c r="AC265" i="69"/>
  <c r="AC362" i="53"/>
  <c r="AG362" i="53" s="1"/>
  <c r="AL362" i="53" s="1"/>
  <c r="L248" i="69"/>
  <c r="W248" i="69"/>
  <c r="AF248" i="69" s="1"/>
  <c r="P249" i="69"/>
  <c r="L250" i="69"/>
  <c r="W250" i="69"/>
  <c r="AF250" i="69" s="1"/>
  <c r="P251" i="69"/>
  <c r="AB233" i="53"/>
  <c r="W134" i="104"/>
  <c r="AF134" i="104" s="1"/>
  <c r="P135" i="104"/>
  <c r="P305" i="53"/>
  <c r="L304" i="53"/>
  <c r="W304" i="53"/>
  <c r="AF304" i="53" s="1"/>
  <c r="L270" i="69"/>
  <c r="W270" i="69"/>
  <c r="AF270" i="69" s="1"/>
  <c r="AG271" i="69" s="1"/>
  <c r="P271" i="69"/>
  <c r="L516" i="53"/>
  <c r="P517" i="53"/>
  <c r="W516" i="53"/>
  <c r="AF516" i="53" s="1"/>
  <c r="AC387" i="53"/>
  <c r="W371" i="53"/>
  <c r="AF371" i="53" s="1"/>
  <c r="AJ371" i="53" s="1"/>
  <c r="AK371" i="53" s="1"/>
  <c r="L371" i="53"/>
  <c r="P372" i="53"/>
  <c r="AC155" i="98"/>
  <c r="P160" i="53"/>
  <c r="W159" i="53"/>
  <c r="AF159" i="53" s="1"/>
  <c r="L159" i="53"/>
  <c r="W518" i="53"/>
  <c r="AF518" i="53" s="1"/>
  <c r="P519" i="53"/>
  <c r="L518" i="53"/>
  <c r="P81" i="53"/>
  <c r="L80" i="53"/>
  <c r="W80" i="53"/>
  <c r="AF80" i="53" s="1"/>
  <c r="AB157" i="69"/>
  <c r="AC505" i="53"/>
  <c r="AG505" i="53" s="1"/>
  <c r="AL505" i="53" s="1"/>
  <c r="L197" i="69"/>
  <c r="P198" i="69"/>
  <c r="W197" i="69"/>
  <c r="AF197" i="69" s="1"/>
  <c r="W203" i="53"/>
  <c r="AF203" i="53" s="1"/>
  <c r="L203" i="53"/>
  <c r="P301" i="53"/>
  <c r="L300" i="53"/>
  <c r="R300" i="53" s="1"/>
  <c r="S300" i="53" s="1"/>
  <c r="BI300" i="53" s="1"/>
  <c r="W300" i="53"/>
  <c r="AF300" i="53" s="1"/>
  <c r="L189" i="69"/>
  <c r="P190" i="69"/>
  <c r="W189" i="69"/>
  <c r="AF189" i="69" s="1"/>
  <c r="W551" i="53"/>
  <c r="AF551" i="53" s="1"/>
  <c r="AG552" i="53" s="1"/>
  <c r="P552" i="53"/>
  <c r="L551" i="53"/>
  <c r="AC152" i="69"/>
  <c r="AG152" i="69" s="1"/>
  <c r="AC57" i="75"/>
  <c r="AC298" i="53"/>
  <c r="L381" i="53"/>
  <c r="W381" i="53"/>
  <c r="AF381" i="53" s="1"/>
  <c r="P382" i="53"/>
  <c r="P165" i="53"/>
  <c r="L164" i="53"/>
  <c r="W164" i="53"/>
  <c r="AF164" i="53" s="1"/>
  <c r="AJ143" i="53"/>
  <c r="AK143" i="53" s="1"/>
  <c r="AJ217" i="53"/>
  <c r="AK217" i="53" s="1"/>
  <c r="AJ150" i="53"/>
  <c r="AK150" i="53" s="1"/>
  <c r="AJ214" i="53"/>
  <c r="AK214" i="53" s="1"/>
  <c r="AJ433" i="53"/>
  <c r="AK433" i="53" s="1"/>
  <c r="AJ35" i="53"/>
  <c r="AK35" i="53" s="1"/>
  <c r="AJ502" i="53"/>
  <c r="AK502" i="53" s="1"/>
  <c r="W347" i="53"/>
  <c r="AF347" i="53" s="1"/>
  <c r="L347" i="53"/>
  <c r="P270" i="53"/>
  <c r="W269" i="53"/>
  <c r="AF269" i="53" s="1"/>
  <c r="AJ269" i="53" s="1"/>
  <c r="AK269" i="53" s="1"/>
  <c r="L269" i="53"/>
  <c r="P56" i="75"/>
  <c r="W55" i="75"/>
  <c r="AF55" i="75" s="1"/>
  <c r="L55" i="75"/>
  <c r="P227" i="53"/>
  <c r="W226" i="53"/>
  <c r="AF226" i="53" s="1"/>
  <c r="L226" i="53"/>
  <c r="L267" i="53"/>
  <c r="P268" i="53"/>
  <c r="W267" i="53"/>
  <c r="AF267" i="53" s="1"/>
  <c r="W239" i="75"/>
  <c r="AF239" i="75" s="1"/>
  <c r="P240" i="75"/>
  <c r="P185" i="75"/>
  <c r="W184" i="75"/>
  <c r="AF184" i="75" s="1"/>
  <c r="L184" i="75"/>
  <c r="L81" i="53"/>
  <c r="W81" i="53"/>
  <c r="AF81" i="53" s="1"/>
  <c r="AJ81" i="53" s="1"/>
  <c r="AK81" i="53" s="1"/>
  <c r="P82" i="53"/>
  <c r="W296" i="53"/>
  <c r="AF296" i="53" s="1"/>
  <c r="P297" i="53"/>
  <c r="P79" i="69"/>
  <c r="L78" i="69"/>
  <c r="W78" i="69"/>
  <c r="AF78" i="69" s="1"/>
  <c r="L88" i="69"/>
  <c r="W88" i="69"/>
  <c r="AF88" i="69" s="1"/>
  <c r="AG89" i="69" s="1"/>
  <c r="P89" i="69"/>
  <c r="AB563" i="53"/>
  <c r="W166" i="75"/>
  <c r="AF166" i="75" s="1"/>
  <c r="P167" i="75"/>
  <c r="AB319" i="53"/>
  <c r="AC60" i="69"/>
  <c r="P345" i="53"/>
  <c r="W344" i="53"/>
  <c r="AF344" i="53" s="1"/>
  <c r="L344" i="53"/>
  <c r="AC182" i="69"/>
  <c r="W345" i="69"/>
  <c r="AF345" i="69" s="1"/>
  <c r="P346" i="69"/>
  <c r="L345" i="69"/>
  <c r="P560" i="53"/>
  <c r="L559" i="53"/>
  <c r="W559" i="53"/>
  <c r="AF559" i="53" s="1"/>
  <c r="AB311" i="53"/>
  <c r="AP219" i="69"/>
  <c r="AC186" i="69"/>
  <c r="AB266" i="53"/>
  <c r="AB298" i="69"/>
  <c r="AB43" i="69"/>
  <c r="AC43" i="69" s="1"/>
  <c r="AB126" i="98"/>
  <c r="AB457" i="53"/>
  <c r="AB72" i="75"/>
  <c r="AP219" i="53"/>
  <c r="AB184" i="69"/>
  <c r="AC78" i="53"/>
  <c r="AB168" i="53"/>
  <c r="P516" i="53"/>
  <c r="L515" i="53"/>
  <c r="R515" i="53" s="1"/>
  <c r="S515" i="53" s="1"/>
  <c r="BI515" i="53" s="1"/>
  <c r="W515" i="53"/>
  <c r="AF515" i="53" s="1"/>
  <c r="P73" i="75"/>
  <c r="L72" i="75"/>
  <c r="W72" i="75"/>
  <c r="AF72" i="75" s="1"/>
  <c r="AC70" i="69"/>
  <c r="AC198" i="75"/>
  <c r="P158" i="98"/>
  <c r="L157" i="98"/>
  <c r="W157" i="98"/>
  <c r="AF157" i="98" s="1"/>
  <c r="L303" i="53"/>
  <c r="P304" i="53"/>
  <c r="W303" i="53"/>
  <c r="AF303" i="53" s="1"/>
  <c r="AB530" i="53"/>
  <c r="P107" i="98"/>
  <c r="L106" i="98"/>
  <c r="W106" i="98"/>
  <c r="AF106" i="98" s="1"/>
  <c r="W250" i="53"/>
  <c r="AF250" i="53" s="1"/>
  <c r="P251" i="53"/>
  <c r="L250" i="53"/>
  <c r="AB153" i="98"/>
  <c r="W72" i="78"/>
  <c r="AF72" i="78" s="1"/>
  <c r="P73" i="78"/>
  <c r="W236" i="69"/>
  <c r="AF236" i="69" s="1"/>
  <c r="P237" i="69"/>
  <c r="L236" i="69"/>
  <c r="W491" i="53"/>
  <c r="AF491" i="53" s="1"/>
  <c r="AP491" i="53" s="1"/>
  <c r="AQ491" i="53" s="1"/>
  <c r="L491" i="53"/>
  <c r="AB243" i="75"/>
  <c r="AB299" i="69"/>
  <c r="AC299" i="69" s="1"/>
  <c r="P253" i="53"/>
  <c r="W252" i="53"/>
  <c r="AF252" i="53" s="1"/>
  <c r="L252" i="53"/>
  <c r="P79" i="53"/>
  <c r="W78" i="53"/>
  <c r="AF78" i="53" s="1"/>
  <c r="L78" i="53"/>
  <c r="AB268" i="53"/>
  <c r="P199" i="53"/>
  <c r="L198" i="53"/>
  <c r="W198" i="53"/>
  <c r="AF198" i="53" s="1"/>
  <c r="AB236" i="69"/>
  <c r="AB553" i="53"/>
  <c r="AC50" i="53"/>
  <c r="AB65" i="75"/>
  <c r="AB270" i="69"/>
  <c r="AB263" i="69"/>
  <c r="L488" i="53"/>
  <c r="W488" i="53"/>
  <c r="AF488" i="53" s="1"/>
  <c r="P489" i="53"/>
  <c r="AB418" i="53"/>
  <c r="AB228" i="53"/>
  <c r="AC228" i="53" s="1"/>
  <c r="AC241" i="69"/>
  <c r="AB383" i="53"/>
  <c r="AC533" i="53"/>
  <c r="AC322" i="53"/>
  <c r="AB188" i="75"/>
  <c r="AC403" i="53"/>
  <c r="AC160" i="98"/>
  <c r="AC164" i="69"/>
  <c r="AG164" i="69" s="1"/>
  <c r="AP34" i="69"/>
  <c r="AC87" i="53"/>
  <c r="AB414" i="53"/>
  <c r="AC549" i="53"/>
  <c r="AB31" i="98"/>
  <c r="AB320" i="53"/>
  <c r="W184" i="53"/>
  <c r="AF184" i="53" s="1"/>
  <c r="L184" i="53"/>
  <c r="P185" i="53"/>
  <c r="W401" i="53"/>
  <c r="AF401" i="53" s="1"/>
  <c r="P402" i="53"/>
  <c r="L401" i="53"/>
  <c r="W303" i="69"/>
  <c r="AF303" i="69" s="1"/>
  <c r="L303" i="69"/>
  <c r="P304" i="69"/>
  <c r="P172" i="69"/>
  <c r="W171" i="69"/>
  <c r="AF171" i="69" s="1"/>
  <c r="L171" i="69"/>
  <c r="AB152" i="98"/>
  <c r="P453" i="53"/>
  <c r="L452" i="53"/>
  <c r="W452" i="53"/>
  <c r="AF452" i="53" s="1"/>
  <c r="AB465" i="53"/>
  <c r="AB70" i="78"/>
  <c r="AB53" i="53"/>
  <c r="AB343" i="69"/>
  <c r="AP292" i="53"/>
  <c r="AC166" i="69"/>
  <c r="AB551" i="53"/>
  <c r="AB335" i="69"/>
  <c r="W58" i="53"/>
  <c r="AF58" i="53" s="1"/>
  <c r="AG59" i="53" s="1"/>
  <c r="P59" i="53"/>
  <c r="L58" i="53"/>
  <c r="P466" i="53"/>
  <c r="W465" i="53"/>
  <c r="AF465" i="53" s="1"/>
  <c r="L465" i="53"/>
  <c r="L225" i="53"/>
  <c r="P226" i="53"/>
  <c r="W225" i="53"/>
  <c r="AF225" i="53" s="1"/>
  <c r="L97" i="98"/>
  <c r="R97" i="98" s="1"/>
  <c r="S97" i="98" s="1"/>
  <c r="BI97" i="98" s="1"/>
  <c r="P98" i="98"/>
  <c r="W97" i="98"/>
  <c r="AF97" i="98" s="1"/>
  <c r="AJ147" i="69"/>
  <c r="AK147" i="69" s="1"/>
  <c r="P260" i="69"/>
  <c r="L259" i="69"/>
  <c r="W259" i="69"/>
  <c r="AF259" i="69" s="1"/>
  <c r="AB477" i="53"/>
  <c r="AB163" i="53"/>
  <c r="AC272" i="53"/>
  <c r="AB395" i="53"/>
  <c r="AB161" i="69"/>
  <c r="AB338" i="53"/>
  <c r="W298" i="53"/>
  <c r="AF298" i="53" s="1"/>
  <c r="L298" i="53"/>
  <c r="R298" i="53" s="1"/>
  <c r="S298" i="53" s="1"/>
  <c r="BI298" i="53" s="1"/>
  <c r="P299" i="53"/>
  <c r="L203" i="75"/>
  <c r="W203" i="75"/>
  <c r="AF203" i="75" s="1"/>
  <c r="W90" i="75"/>
  <c r="AF90" i="75" s="1"/>
  <c r="L90" i="75"/>
  <c r="AC89" i="78"/>
  <c r="W345" i="53"/>
  <c r="AF345" i="53" s="1"/>
  <c r="P346" i="53"/>
  <c r="L345" i="53"/>
  <c r="P256" i="75"/>
  <c r="W255" i="75"/>
  <c r="AF255" i="75" s="1"/>
  <c r="L255" i="75"/>
  <c r="P241" i="69"/>
  <c r="W240" i="69"/>
  <c r="AF240" i="69" s="1"/>
  <c r="L240" i="69"/>
  <c r="AC234" i="69"/>
  <c r="W176" i="53"/>
  <c r="AF176" i="53" s="1"/>
  <c r="L176" i="53"/>
  <c r="P177" i="53"/>
  <c r="AC33" i="98"/>
  <c r="AC133" i="98"/>
  <c r="W73" i="75"/>
  <c r="AF73" i="75" s="1"/>
  <c r="L73" i="75"/>
  <c r="P74" i="75"/>
  <c r="W265" i="75"/>
  <c r="AF265" i="75" s="1"/>
  <c r="L265" i="75"/>
  <c r="P266" i="75"/>
  <c r="AB75" i="53"/>
  <c r="AG388" i="53"/>
  <c r="L322" i="53"/>
  <c r="W322" i="53"/>
  <c r="AF322" i="53" s="1"/>
  <c r="P323" i="53"/>
  <c r="AB525" i="53"/>
  <c r="W414" i="53"/>
  <c r="AF414" i="53" s="1"/>
  <c r="L414" i="53"/>
  <c r="P415" i="53"/>
  <c r="AB260" i="69"/>
  <c r="AP502" i="53"/>
  <c r="AB260" i="75"/>
  <c r="AB249" i="75"/>
  <c r="AC345" i="53"/>
  <c r="AC233" i="53"/>
  <c r="AG233" i="53" s="1"/>
  <c r="AB158" i="98"/>
  <c r="AB335" i="53"/>
  <c r="AB333" i="53"/>
  <c r="AC150" i="53"/>
  <c r="AG150" i="53" s="1"/>
  <c r="AL150" i="53" s="1"/>
  <c r="AB226" i="53"/>
  <c r="AC551" i="53"/>
  <c r="AC326" i="69"/>
  <c r="AC293" i="53"/>
  <c r="AG293" i="53" s="1"/>
  <c r="AL293" i="53" s="1"/>
  <c r="AP290" i="53"/>
  <c r="AC180" i="69"/>
  <c r="AB239" i="69"/>
  <c r="AC303" i="53"/>
  <c r="AB76" i="75"/>
  <c r="P75" i="75"/>
  <c r="W74" i="75"/>
  <c r="AF74" i="75" s="1"/>
  <c r="L74" i="75"/>
  <c r="AB159" i="53"/>
  <c r="AC43" i="98"/>
  <c r="AB165" i="53"/>
  <c r="AB455" i="53"/>
  <c r="W66" i="53"/>
  <c r="AF66" i="53" s="1"/>
  <c r="AJ66" i="53" s="1"/>
  <c r="AK66" i="53" s="1"/>
  <c r="P67" i="53"/>
  <c r="L66" i="53"/>
  <c r="R66" i="53" s="1"/>
  <c r="S66" i="53" s="1"/>
  <c r="BI66" i="53" s="1"/>
  <c r="AC82" i="53"/>
  <c r="AB186" i="75"/>
  <c r="AC101" i="98"/>
  <c r="AC51" i="53"/>
  <c r="L327" i="53"/>
  <c r="P328" i="53"/>
  <c r="W327" i="53"/>
  <c r="AF327" i="53" s="1"/>
  <c r="W187" i="78"/>
  <c r="AF187" i="78" s="1"/>
  <c r="P188" i="78"/>
  <c r="AB198" i="53"/>
  <c r="AB146" i="104"/>
  <c r="AC168" i="69"/>
  <c r="AB43" i="98"/>
  <c r="AC77" i="75"/>
  <c r="AC470" i="53"/>
  <c r="AC313" i="69"/>
  <c r="AC320" i="69"/>
  <c r="P124" i="98"/>
  <c r="L123" i="98"/>
  <c r="W123" i="98"/>
  <c r="AF123" i="98" s="1"/>
  <c r="P485" i="53"/>
  <c r="L484" i="53"/>
  <c r="W484" i="53"/>
  <c r="AF484" i="53" s="1"/>
  <c r="W187" i="69"/>
  <c r="AF187" i="69" s="1"/>
  <c r="P188" i="69"/>
  <c r="L187" i="69"/>
  <c r="P338" i="53"/>
  <c r="W337" i="53"/>
  <c r="AF337" i="53" s="1"/>
  <c r="L337" i="53"/>
  <c r="AC202" i="53"/>
  <c r="L258" i="75"/>
  <c r="W258" i="75"/>
  <c r="AF258" i="75" s="1"/>
  <c r="P259" i="75"/>
  <c r="W168" i="69"/>
  <c r="AF168" i="69" s="1"/>
  <c r="P169" i="69"/>
  <c r="L168" i="69"/>
  <c r="P327" i="69"/>
  <c r="L326" i="69"/>
  <c r="W326" i="69"/>
  <c r="AF326" i="69" s="1"/>
  <c r="P75" i="53"/>
  <c r="L74" i="53"/>
  <c r="W74" i="53"/>
  <c r="AF74" i="53" s="1"/>
  <c r="W311" i="53"/>
  <c r="AF311" i="53" s="1"/>
  <c r="P312" i="53"/>
  <c r="L311" i="53"/>
  <c r="P458" i="53"/>
  <c r="W457" i="53"/>
  <c r="AF457" i="53" s="1"/>
  <c r="L457" i="53"/>
  <c r="W227" i="53"/>
  <c r="AF227" i="53" s="1"/>
  <c r="P228" i="53"/>
  <c r="L227" i="53"/>
  <c r="P173" i="75"/>
  <c r="W172" i="75"/>
  <c r="AF172" i="75" s="1"/>
  <c r="L172" i="75"/>
  <c r="R172" i="75" s="1"/>
  <c r="S172" i="75" s="1"/>
  <c r="BI172" i="75" s="1"/>
  <c r="AC536" i="53"/>
  <c r="W171" i="53"/>
  <c r="AF171" i="53" s="1"/>
  <c r="P172" i="53"/>
  <c r="L171" i="53"/>
  <c r="W320" i="53"/>
  <c r="AF320" i="53" s="1"/>
  <c r="P321" i="53"/>
  <c r="L320" i="53"/>
  <c r="L384" i="53"/>
  <c r="P385" i="53"/>
  <c r="W384" i="53"/>
  <c r="AF384" i="53" s="1"/>
  <c r="L45" i="69"/>
  <c r="W45" i="69"/>
  <c r="AF45" i="69" s="1"/>
  <c r="P46" i="69"/>
  <c r="AB179" i="75"/>
  <c r="AB39" i="98"/>
  <c r="AB388" i="53"/>
  <c r="AC477" i="53"/>
  <c r="AC191" i="69"/>
  <c r="AC378" i="53"/>
  <c r="AB410" i="53"/>
  <c r="AB81" i="75"/>
  <c r="AB163" i="69"/>
  <c r="AB187" i="75"/>
  <c r="AB151" i="69"/>
  <c r="AB185" i="53"/>
  <c r="AB257" i="53"/>
  <c r="AP217" i="53"/>
  <c r="AB297" i="53"/>
  <c r="AC89" i="53"/>
  <c r="W129" i="98"/>
  <c r="AF129" i="98" s="1"/>
  <c r="P130" i="98"/>
  <c r="L129" i="98"/>
  <c r="AB180" i="53"/>
  <c r="AB317" i="53"/>
  <c r="AC88" i="69"/>
  <c r="AB327" i="53"/>
  <c r="AP39" i="69"/>
  <c r="AC386" i="53"/>
  <c r="AB261" i="69"/>
  <c r="L185" i="75"/>
  <c r="P186" i="75"/>
  <c r="AP186" i="75" s="1"/>
  <c r="AQ186" i="75" s="1"/>
  <c r="W185" i="75"/>
  <c r="AF185" i="75" s="1"/>
  <c r="W255" i="69"/>
  <c r="AF255" i="69" s="1"/>
  <c r="AJ255" i="69" s="1"/>
  <c r="AK255" i="69" s="1"/>
  <c r="P256" i="69"/>
  <c r="L255" i="69"/>
  <c r="L187" i="75"/>
  <c r="W187" i="75"/>
  <c r="AF187" i="75" s="1"/>
  <c r="P188" i="75"/>
  <c r="L196" i="53"/>
  <c r="W196" i="53"/>
  <c r="AF196" i="53" s="1"/>
  <c r="AJ196" i="53" s="1"/>
  <c r="AK196" i="53" s="1"/>
  <c r="P197" i="53"/>
  <c r="AC145" i="53"/>
  <c r="AG145" i="53" s="1"/>
  <c r="AL145" i="53" s="1"/>
  <c r="AC346" i="69"/>
  <c r="AB164" i="69"/>
  <c r="AC63" i="75"/>
  <c r="AB270" i="75"/>
  <c r="P66" i="69"/>
  <c r="W65" i="69"/>
  <c r="AF65" i="69" s="1"/>
  <c r="L65" i="69"/>
  <c r="R65" i="69" s="1"/>
  <c r="S65" i="69" s="1"/>
  <c r="BI65" i="69" s="1"/>
  <c r="P264" i="75"/>
  <c r="L263" i="75"/>
  <c r="W263" i="75"/>
  <c r="AF263" i="75" s="1"/>
  <c r="L68" i="69"/>
  <c r="P69" i="69"/>
  <c r="W68" i="69"/>
  <c r="AF68" i="69" s="1"/>
  <c r="W234" i="69"/>
  <c r="AF234" i="69" s="1"/>
  <c r="L234" i="69"/>
  <c r="P235" i="69"/>
  <c r="AC96" i="98"/>
  <c r="P373" i="53"/>
  <c r="L372" i="53"/>
  <c r="W372" i="53"/>
  <c r="AF372" i="53" s="1"/>
  <c r="AG373" i="53" s="1"/>
  <c r="W83" i="69"/>
  <c r="AF83" i="69" s="1"/>
  <c r="P84" i="69"/>
  <c r="L83" i="69"/>
  <c r="AB301" i="53"/>
  <c r="AC301" i="53" s="1"/>
  <c r="P64" i="69"/>
  <c r="L63" i="69"/>
  <c r="W63" i="69"/>
  <c r="AF63" i="69" s="1"/>
  <c r="W198" i="75"/>
  <c r="AF198" i="75" s="1"/>
  <c r="L198" i="75"/>
  <c r="P199" i="75"/>
  <c r="W322" i="69"/>
  <c r="AF322" i="69" s="1"/>
  <c r="P323" i="69"/>
  <c r="L322" i="69"/>
  <c r="L54" i="75"/>
  <c r="W54" i="75"/>
  <c r="AF54" i="75" s="1"/>
  <c r="P55" i="75"/>
  <c r="AB87" i="53"/>
  <c r="AB381" i="53"/>
  <c r="AC76" i="75"/>
  <c r="AC69" i="53"/>
  <c r="AP37" i="53"/>
  <c r="P249" i="53"/>
  <c r="W248" i="53"/>
  <c r="AF248" i="53" s="1"/>
  <c r="AJ248" i="53" s="1"/>
  <c r="AK248" i="53" s="1"/>
  <c r="L248" i="53"/>
  <c r="AC88" i="53"/>
  <c r="AC242" i="53"/>
  <c r="AC463" i="53"/>
  <c r="AB528" i="53"/>
  <c r="AC34" i="98"/>
  <c r="AB47" i="53"/>
  <c r="AB374" i="53"/>
  <c r="AC273" i="69"/>
  <c r="AB334" i="69"/>
  <c r="AB472" i="53"/>
  <c r="AB306" i="53"/>
  <c r="AB196" i="53"/>
  <c r="AC163" i="53"/>
  <c r="AC311" i="53"/>
  <c r="AC484" i="53"/>
  <c r="W90" i="78"/>
  <c r="AF90" i="78" s="1"/>
  <c r="L90" i="78"/>
  <c r="W95" i="98"/>
  <c r="AF95" i="98" s="1"/>
  <c r="P96" i="98"/>
  <c r="AP96" i="98" s="1"/>
  <c r="AQ96" i="98" s="1"/>
  <c r="P187" i="69"/>
  <c r="W186" i="69"/>
  <c r="AF186" i="69" s="1"/>
  <c r="L186" i="69"/>
  <c r="P315" i="53"/>
  <c r="W314" i="53"/>
  <c r="AF314" i="53" s="1"/>
  <c r="L314" i="53"/>
  <c r="P160" i="69"/>
  <c r="L159" i="69"/>
  <c r="W159" i="69"/>
  <c r="AF159" i="69" s="1"/>
  <c r="W269" i="69"/>
  <c r="AF269" i="69" s="1"/>
  <c r="AP269" i="69" s="1"/>
  <c r="AQ269" i="69" s="1"/>
  <c r="P270" i="69"/>
  <c r="L269" i="69"/>
  <c r="R269" i="69" s="1"/>
  <c r="S269" i="69" s="1"/>
  <c r="BI269" i="69" s="1"/>
  <c r="W257" i="53"/>
  <c r="AF257" i="53" s="1"/>
  <c r="L257" i="53"/>
  <c r="P258" i="53"/>
  <c r="AB123" i="98"/>
  <c r="P525" i="53"/>
  <c r="L524" i="53"/>
  <c r="W524" i="53"/>
  <c r="AF524" i="53" s="1"/>
  <c r="P450" i="53"/>
  <c r="W449" i="53"/>
  <c r="AF449" i="53" s="1"/>
  <c r="L449" i="53"/>
  <c r="AB488" i="53"/>
  <c r="AB535" i="53"/>
  <c r="W447" i="53"/>
  <c r="AF447" i="53" s="1"/>
  <c r="L447" i="53"/>
  <c r="P448" i="53"/>
  <c r="W155" i="53"/>
  <c r="AF155" i="53" s="1"/>
  <c r="AG156" i="53" s="1"/>
  <c r="P156" i="53"/>
  <c r="L155" i="53"/>
  <c r="L159" i="98"/>
  <c r="W159" i="98"/>
  <c r="AF159" i="98" s="1"/>
  <c r="P160" i="98"/>
  <c r="AB41" i="53"/>
  <c r="AB60" i="75"/>
  <c r="AC434" i="53"/>
  <c r="AG434" i="53" s="1"/>
  <c r="AL434" i="53" s="1"/>
  <c r="AB256" i="69"/>
  <c r="AB65" i="53"/>
  <c r="AC141" i="69"/>
  <c r="AG141" i="69" s="1"/>
  <c r="AL141" i="69" s="1"/>
  <c r="AP359" i="53"/>
  <c r="AC170" i="69"/>
  <c r="AG170" i="69" s="1"/>
  <c r="AC315" i="53"/>
  <c r="AB189" i="53"/>
  <c r="AP436" i="53"/>
  <c r="AB523" i="53"/>
  <c r="M297" i="69"/>
  <c r="M153" i="69"/>
  <c r="M41" i="69"/>
  <c r="M226" i="69"/>
  <c r="M225" i="69"/>
  <c r="Q298" i="69"/>
  <c r="Q155" i="69"/>
  <c r="Q227" i="69"/>
  <c r="Q226" i="69"/>
  <c r="Q154" i="69"/>
  <c r="Q42" i="69"/>
  <c r="M154" i="69"/>
  <c r="M299" i="69"/>
  <c r="Q43" i="69"/>
  <c r="M298" i="69"/>
  <c r="M42" i="69"/>
  <c r="M227" i="69"/>
  <c r="Q299" i="69"/>
  <c r="M43" i="69"/>
  <c r="M155" i="69"/>
  <c r="AP160" i="69" l="1"/>
  <c r="AQ160" i="69" s="1"/>
  <c r="AP182" i="75"/>
  <c r="AQ182" i="75" s="1"/>
  <c r="R198" i="75"/>
  <c r="S198" i="75" s="1"/>
  <c r="BI198" i="75" s="1"/>
  <c r="R258" i="75"/>
  <c r="S258" i="75" s="1"/>
  <c r="BI258" i="75" s="1"/>
  <c r="AP268" i="53"/>
  <c r="AQ268" i="53" s="1"/>
  <c r="AJ180" i="53"/>
  <c r="AK180" i="53" s="1"/>
  <c r="AG454" i="53"/>
  <c r="R55" i="53"/>
  <c r="S55" i="53" s="1"/>
  <c r="BI55" i="53" s="1"/>
  <c r="AJ342" i="53"/>
  <c r="AK342" i="53" s="1"/>
  <c r="AG306" i="53"/>
  <c r="AJ533" i="53"/>
  <c r="AK533" i="53" s="1"/>
  <c r="AG321" i="69"/>
  <c r="AJ90" i="69"/>
  <c r="AK90" i="69" s="1"/>
  <c r="R73" i="75"/>
  <c r="S73" i="75" s="1"/>
  <c r="BI73" i="75" s="1"/>
  <c r="AP341" i="53"/>
  <c r="AQ341" i="53" s="1"/>
  <c r="AP157" i="53"/>
  <c r="AQ157" i="53" s="1"/>
  <c r="R311" i="53"/>
  <c r="S311" i="53" s="1"/>
  <c r="BI311" i="53" s="1"/>
  <c r="R337" i="53"/>
  <c r="S337" i="53" s="1"/>
  <c r="BI337" i="53" s="1"/>
  <c r="R465" i="53"/>
  <c r="S465" i="53" s="1"/>
  <c r="BI465" i="53" s="1"/>
  <c r="AG65" i="53"/>
  <c r="R562" i="53"/>
  <c r="S562" i="53" s="1"/>
  <c r="BI562" i="53" s="1"/>
  <c r="AJ403" i="53"/>
  <c r="AK403" i="53" s="1"/>
  <c r="AP51" i="53"/>
  <c r="AQ51" i="53" s="1"/>
  <c r="AJ53" i="69"/>
  <c r="AK53" i="69" s="1"/>
  <c r="AJ146" i="104"/>
  <c r="AK146" i="104" s="1"/>
  <c r="AP254" i="69"/>
  <c r="AQ254" i="69" s="1"/>
  <c r="AP522" i="53"/>
  <c r="AQ522" i="53" s="1"/>
  <c r="AJ262" i="53"/>
  <c r="AK262" i="53" s="1"/>
  <c r="AG191" i="53"/>
  <c r="AG483" i="53"/>
  <c r="AP249" i="53"/>
  <c r="AQ249" i="53" s="1"/>
  <c r="AP465" i="53"/>
  <c r="AQ465" i="53" s="1"/>
  <c r="AP453" i="53"/>
  <c r="AQ453" i="53" s="1"/>
  <c r="AP300" i="53"/>
  <c r="AQ300" i="53" s="1"/>
  <c r="AP305" i="53"/>
  <c r="AQ305" i="53" s="1"/>
  <c r="AG491" i="53"/>
  <c r="AG196" i="53"/>
  <c r="AG52" i="53"/>
  <c r="AG36" i="98"/>
  <c r="AG274" i="53"/>
  <c r="AH274" i="53" s="1"/>
  <c r="AP174" i="75"/>
  <c r="AQ174" i="75" s="1"/>
  <c r="R169" i="75"/>
  <c r="S169" i="75" s="1"/>
  <c r="BI169" i="75" s="1"/>
  <c r="AG225" i="53"/>
  <c r="R58" i="53"/>
  <c r="S58" i="53" s="1"/>
  <c r="BI58" i="53" s="1"/>
  <c r="AP305" i="69"/>
  <c r="AQ305" i="69" s="1"/>
  <c r="AP144" i="104"/>
  <c r="AQ144" i="104" s="1"/>
  <c r="AJ165" i="69"/>
  <c r="AK165" i="69" s="1"/>
  <c r="AP460" i="53"/>
  <c r="AQ460" i="53" s="1"/>
  <c r="AG231" i="69"/>
  <c r="AG50" i="69"/>
  <c r="AG417" i="53"/>
  <c r="AH417" i="53" s="1"/>
  <c r="AG264" i="53"/>
  <c r="AG327" i="69"/>
  <c r="AJ327" i="53"/>
  <c r="AK327" i="53" s="1"/>
  <c r="AG551" i="53"/>
  <c r="AH551" i="53" s="1"/>
  <c r="AG305" i="69"/>
  <c r="AH305" i="69" s="1"/>
  <c r="AP407" i="53"/>
  <c r="AQ407" i="53" s="1"/>
  <c r="AP81" i="69"/>
  <c r="AQ81" i="69" s="1"/>
  <c r="AG242" i="69"/>
  <c r="AP179" i="53"/>
  <c r="AQ179" i="53" s="1"/>
  <c r="AJ74" i="75"/>
  <c r="AK74" i="75" s="1"/>
  <c r="AJ449" i="53"/>
  <c r="AK449" i="53" s="1"/>
  <c r="AJ257" i="53"/>
  <c r="AK257" i="53" s="1"/>
  <c r="R236" i="69"/>
  <c r="S236" i="69" s="1"/>
  <c r="BI236" i="69" s="1"/>
  <c r="AP250" i="53"/>
  <c r="AQ250" i="53" s="1"/>
  <c r="AP230" i="69"/>
  <c r="AQ230" i="69" s="1"/>
  <c r="R527" i="53"/>
  <c r="S527" i="53" s="1"/>
  <c r="BI527" i="53" s="1"/>
  <c r="AP56" i="69"/>
  <c r="AQ56" i="69" s="1"/>
  <c r="AG331" i="69"/>
  <c r="AP149" i="98"/>
  <c r="AQ149" i="98" s="1"/>
  <c r="AG270" i="75"/>
  <c r="AH270" i="75" s="1"/>
  <c r="AJ454" i="53"/>
  <c r="AK454" i="53" s="1"/>
  <c r="AG240" i="69"/>
  <c r="AH240" i="69" s="1"/>
  <c r="AJ263" i="75"/>
  <c r="AK263" i="75" s="1"/>
  <c r="R187" i="75"/>
  <c r="S187" i="75" s="1"/>
  <c r="BI187" i="75" s="1"/>
  <c r="AG298" i="53"/>
  <c r="AH298" i="53" s="1"/>
  <c r="R44" i="53"/>
  <c r="S44" i="53" s="1"/>
  <c r="BI44" i="53" s="1"/>
  <c r="AJ408" i="53"/>
  <c r="AK408" i="53" s="1"/>
  <c r="R102" i="98"/>
  <c r="S102" i="98" s="1"/>
  <c r="BI102" i="98" s="1"/>
  <c r="AG76" i="53"/>
  <c r="AH76" i="53" s="1"/>
  <c r="AP163" i="69"/>
  <c r="AQ163" i="69" s="1"/>
  <c r="AG518" i="53"/>
  <c r="AP169" i="75"/>
  <c r="AQ169" i="75" s="1"/>
  <c r="AG262" i="69"/>
  <c r="AG78" i="69"/>
  <c r="R52" i="53"/>
  <c r="S52" i="53" s="1"/>
  <c r="BI52" i="53" s="1"/>
  <c r="AG35" i="98"/>
  <c r="R414" i="53"/>
  <c r="S414" i="53" s="1"/>
  <c r="BI414" i="53" s="1"/>
  <c r="AP346" i="69"/>
  <c r="AQ346" i="69" s="1"/>
  <c r="AP79" i="69"/>
  <c r="AQ79" i="69" s="1"/>
  <c r="AJ251" i="75"/>
  <c r="AK251" i="75" s="1"/>
  <c r="R48" i="69"/>
  <c r="S48" i="69" s="1"/>
  <c r="BI48" i="69" s="1"/>
  <c r="AP548" i="53"/>
  <c r="AQ548" i="53" s="1"/>
  <c r="AG468" i="53"/>
  <c r="AG175" i="69"/>
  <c r="AJ523" i="53"/>
  <c r="AK523" i="53" s="1"/>
  <c r="AJ445" i="53"/>
  <c r="AK445" i="53" s="1"/>
  <c r="AP232" i="53"/>
  <c r="AQ232" i="53" s="1"/>
  <c r="AJ480" i="53"/>
  <c r="AK480" i="53" s="1"/>
  <c r="AC84" i="78"/>
  <c r="AC270" i="78"/>
  <c r="AG128" i="98"/>
  <c r="AP557" i="53"/>
  <c r="AQ557" i="53" s="1"/>
  <c r="AJ396" i="53"/>
  <c r="AK396" i="53" s="1"/>
  <c r="AG161" i="69"/>
  <c r="AH161" i="69" s="1"/>
  <c r="AG180" i="53"/>
  <c r="AG320" i="69"/>
  <c r="AH320" i="69" s="1"/>
  <c r="AP297" i="53"/>
  <c r="AQ297" i="53" s="1"/>
  <c r="AJ151" i="98"/>
  <c r="AK151" i="98" s="1"/>
  <c r="AP317" i="69"/>
  <c r="AQ317" i="69" s="1"/>
  <c r="AG87" i="69"/>
  <c r="AP122" i="98"/>
  <c r="AQ122" i="98" s="1"/>
  <c r="AC257" i="78"/>
  <c r="AC67" i="78"/>
  <c r="AJ306" i="53"/>
  <c r="AK306" i="53" s="1"/>
  <c r="AI435" i="53"/>
  <c r="AP83" i="69"/>
  <c r="AQ83" i="69" s="1"/>
  <c r="AG191" i="69"/>
  <c r="AG313" i="69"/>
  <c r="AJ414" i="53"/>
  <c r="AK414" i="53" s="1"/>
  <c r="AP238" i="69"/>
  <c r="AQ238" i="69" s="1"/>
  <c r="AJ406" i="53"/>
  <c r="AK406" i="53" s="1"/>
  <c r="R144" i="104"/>
  <c r="S144" i="104" s="1"/>
  <c r="BI144" i="104" s="1"/>
  <c r="R333" i="69"/>
  <c r="S333" i="69" s="1"/>
  <c r="BI333" i="69" s="1"/>
  <c r="AG90" i="69"/>
  <c r="AP320" i="69"/>
  <c r="AQ320" i="69" s="1"/>
  <c r="AC254" i="78"/>
  <c r="AG185" i="69"/>
  <c r="AH185" i="69" s="1"/>
  <c r="AG269" i="53"/>
  <c r="AH269" i="53" s="1"/>
  <c r="AG178" i="53"/>
  <c r="AG325" i="53"/>
  <c r="AJ63" i="69"/>
  <c r="AK63" i="69" s="1"/>
  <c r="AG90" i="78"/>
  <c r="AH90" i="78" s="1"/>
  <c r="AJ156" i="98"/>
  <c r="AK156" i="98" s="1"/>
  <c r="AP489" i="53"/>
  <c r="AQ489" i="53" s="1"/>
  <c r="AP89" i="69"/>
  <c r="AQ89" i="69" s="1"/>
  <c r="AJ195" i="69"/>
  <c r="AK195" i="69" s="1"/>
  <c r="R171" i="75"/>
  <c r="S171" i="75" s="1"/>
  <c r="BI171" i="75" s="1"/>
  <c r="AG375" i="53"/>
  <c r="AP520" i="53"/>
  <c r="AQ520" i="53" s="1"/>
  <c r="AG246" i="53"/>
  <c r="AH246" i="53" s="1"/>
  <c r="AG238" i="53"/>
  <c r="AG319" i="69"/>
  <c r="AJ68" i="53"/>
  <c r="AK68" i="53" s="1"/>
  <c r="R475" i="53"/>
  <c r="S475" i="53" s="1"/>
  <c r="BI475" i="53" s="1"/>
  <c r="R121" i="98"/>
  <c r="AG258" i="75"/>
  <c r="AH258" i="75" s="1"/>
  <c r="R274" i="53"/>
  <c r="S274" i="53" s="1"/>
  <c r="BI274" i="53" s="1"/>
  <c r="AG451" i="53"/>
  <c r="AP413" i="53"/>
  <c r="AQ413" i="53" s="1"/>
  <c r="AG88" i="75"/>
  <c r="AL88" i="75" s="1"/>
  <c r="AP374" i="53"/>
  <c r="AQ374" i="53" s="1"/>
  <c r="AJ490" i="53"/>
  <c r="AK490" i="53" s="1"/>
  <c r="AP191" i="53"/>
  <c r="AQ191" i="53" s="1"/>
  <c r="AP83" i="53"/>
  <c r="AQ83" i="53" s="1"/>
  <c r="AG490" i="53"/>
  <c r="AP241" i="69"/>
  <c r="AQ241" i="69" s="1"/>
  <c r="AJ198" i="53"/>
  <c r="AK198" i="53" s="1"/>
  <c r="AP252" i="53"/>
  <c r="AQ252" i="53" s="1"/>
  <c r="R251" i="75"/>
  <c r="S251" i="75" s="1"/>
  <c r="BI251" i="75" s="1"/>
  <c r="AG127" i="98"/>
  <c r="AH127" i="98" s="1"/>
  <c r="AP47" i="53"/>
  <c r="AQ47" i="53" s="1"/>
  <c r="AP538" i="53"/>
  <c r="AQ538" i="53" s="1"/>
  <c r="AG328" i="69"/>
  <c r="R190" i="53"/>
  <c r="S190" i="53" s="1"/>
  <c r="BI190" i="53" s="1"/>
  <c r="R194" i="75"/>
  <c r="S194" i="75" s="1"/>
  <c r="BI194" i="75" s="1"/>
  <c r="AP275" i="53"/>
  <c r="AQ275" i="53" s="1"/>
  <c r="AG309" i="69"/>
  <c r="AH309" i="69" s="1"/>
  <c r="R175" i="53"/>
  <c r="S175" i="53" s="1"/>
  <c r="BI175" i="53" s="1"/>
  <c r="R412" i="53"/>
  <c r="S412" i="53" s="1"/>
  <c r="BI412" i="53" s="1"/>
  <c r="AG336" i="53"/>
  <c r="R83" i="69"/>
  <c r="S83" i="69" s="1"/>
  <c r="BI83" i="69" s="1"/>
  <c r="R88" i="69"/>
  <c r="S88" i="69" s="1"/>
  <c r="BI88" i="69" s="1"/>
  <c r="AP45" i="53"/>
  <c r="AQ45" i="53" s="1"/>
  <c r="AP482" i="53"/>
  <c r="AQ482" i="53" s="1"/>
  <c r="AG60" i="53"/>
  <c r="AH60" i="53" s="1"/>
  <c r="AP563" i="53"/>
  <c r="AQ563" i="53" s="1"/>
  <c r="R125" i="98"/>
  <c r="S125" i="98" s="1"/>
  <c r="BI125" i="98" s="1"/>
  <c r="AP547" i="53"/>
  <c r="AQ547" i="53" s="1"/>
  <c r="AP397" i="53"/>
  <c r="AQ397" i="53" s="1"/>
  <c r="AP131" i="98"/>
  <c r="AQ131" i="98" s="1"/>
  <c r="AG329" i="53"/>
  <c r="R246" i="75"/>
  <c r="S246" i="75" s="1"/>
  <c r="BI246" i="75" s="1"/>
  <c r="AJ483" i="53"/>
  <c r="AK483" i="53" s="1"/>
  <c r="AJ319" i="69"/>
  <c r="AK319" i="69" s="1"/>
  <c r="AP180" i="69"/>
  <c r="AQ180" i="69" s="1"/>
  <c r="AG302" i="53"/>
  <c r="AH302" i="53" s="1"/>
  <c r="AJ70" i="78"/>
  <c r="AK70" i="78" s="1"/>
  <c r="AJ310" i="69"/>
  <c r="AK310" i="69" s="1"/>
  <c r="AG331" i="53"/>
  <c r="AG533" i="53"/>
  <c r="AH533" i="53" s="1"/>
  <c r="R371" i="53"/>
  <c r="S371" i="53" s="1"/>
  <c r="BI371" i="53" s="1"/>
  <c r="AG542" i="53"/>
  <c r="AH542" i="53" s="1"/>
  <c r="AP318" i="69"/>
  <c r="AQ318" i="69" s="1"/>
  <c r="AJ178" i="75"/>
  <c r="AK178" i="75" s="1"/>
  <c r="R319" i="69"/>
  <c r="S319" i="69" s="1"/>
  <c r="BI319" i="69" s="1"/>
  <c r="AP410" i="53"/>
  <c r="AQ410" i="53" s="1"/>
  <c r="AP77" i="69"/>
  <c r="AQ77" i="69" s="1"/>
  <c r="AP330" i="69"/>
  <c r="AQ330" i="69" s="1"/>
  <c r="AP66" i="75"/>
  <c r="AQ66" i="75" s="1"/>
  <c r="AG248" i="53"/>
  <c r="AH248" i="53" s="1"/>
  <c r="AC251" i="78"/>
  <c r="AG411" i="53"/>
  <c r="AG42" i="69"/>
  <c r="AH42" i="69" s="1"/>
  <c r="AG82" i="53"/>
  <c r="AP255" i="75"/>
  <c r="AQ255" i="75" s="1"/>
  <c r="AG304" i="53"/>
  <c r="AH304" i="53" s="1"/>
  <c r="AP180" i="75"/>
  <c r="AQ180" i="75" s="1"/>
  <c r="R481" i="53"/>
  <c r="S481" i="53" s="1"/>
  <c r="BI481" i="53" s="1"/>
  <c r="AG198" i="53"/>
  <c r="AH198" i="53" s="1"/>
  <c r="R200" i="53"/>
  <c r="S200" i="53" s="1"/>
  <c r="BI200" i="53" s="1"/>
  <c r="AJ388" i="53"/>
  <c r="AK388" i="53" s="1"/>
  <c r="AJ553" i="53"/>
  <c r="AK553" i="53" s="1"/>
  <c r="AJ195" i="75"/>
  <c r="AK195" i="75" s="1"/>
  <c r="AG520" i="53"/>
  <c r="AH520" i="53" s="1"/>
  <c r="R302" i="53"/>
  <c r="S302" i="53" s="1"/>
  <c r="BI302" i="53" s="1"/>
  <c r="AG310" i="53"/>
  <c r="AH310" i="53" s="1"/>
  <c r="AG262" i="75"/>
  <c r="AH262" i="75" s="1"/>
  <c r="AG83" i="75"/>
  <c r="AH83" i="75" s="1"/>
  <c r="AG181" i="75"/>
  <c r="AG461" i="53"/>
  <c r="AH461" i="53" s="1"/>
  <c r="AG42" i="98"/>
  <c r="AG562" i="53"/>
  <c r="AH562" i="53" s="1"/>
  <c r="R530" i="53"/>
  <c r="S530" i="53" s="1"/>
  <c r="BI530" i="53" s="1"/>
  <c r="R76" i="53"/>
  <c r="S76" i="53" s="1"/>
  <c r="BI76" i="53" s="1"/>
  <c r="AG386" i="53"/>
  <c r="R168" i="69"/>
  <c r="S168" i="69" s="1"/>
  <c r="BI168" i="69" s="1"/>
  <c r="AJ337" i="53"/>
  <c r="AK337" i="53" s="1"/>
  <c r="R461" i="53"/>
  <c r="S461" i="53" s="1"/>
  <c r="BI461" i="53" s="1"/>
  <c r="AP340" i="53"/>
  <c r="AQ340" i="53" s="1"/>
  <c r="AG87" i="75"/>
  <c r="AH87" i="75" s="1"/>
  <c r="AJ535" i="53"/>
  <c r="AK535" i="53" s="1"/>
  <c r="R162" i="69"/>
  <c r="S162" i="69" s="1"/>
  <c r="BI162" i="69" s="1"/>
  <c r="R262" i="53"/>
  <c r="S262" i="53" s="1"/>
  <c r="BI262" i="53" s="1"/>
  <c r="AG371" i="53"/>
  <c r="AH371" i="53" s="1"/>
  <c r="AC192" i="78"/>
  <c r="AP261" i="75"/>
  <c r="AQ261" i="75" s="1"/>
  <c r="R153" i="98"/>
  <c r="S153" i="98" s="1"/>
  <c r="BI153" i="98" s="1"/>
  <c r="AG85" i="69"/>
  <c r="AH85" i="69" s="1"/>
  <c r="AG195" i="53"/>
  <c r="AH195" i="53" s="1"/>
  <c r="AG229" i="69"/>
  <c r="AH229" i="69" s="1"/>
  <c r="R524" i="53"/>
  <c r="S524" i="53" s="1"/>
  <c r="BI524" i="53" s="1"/>
  <c r="AP235" i="69"/>
  <c r="AQ235" i="69" s="1"/>
  <c r="AJ345" i="69"/>
  <c r="AK345" i="69" s="1"/>
  <c r="AG57" i="75"/>
  <c r="R159" i="53"/>
  <c r="S159" i="53" s="1"/>
  <c r="BI159" i="53" s="1"/>
  <c r="AP153" i="53"/>
  <c r="AQ153" i="53" s="1"/>
  <c r="AJ44" i="53"/>
  <c r="AK44" i="53" s="1"/>
  <c r="R100" i="98"/>
  <c r="S100" i="98" s="1"/>
  <c r="BI100" i="98" s="1"/>
  <c r="AJ562" i="53"/>
  <c r="AK562" i="53" s="1"/>
  <c r="AJ540" i="53"/>
  <c r="AK540" i="53" s="1"/>
  <c r="AP332" i="69"/>
  <c r="AQ332" i="69" s="1"/>
  <c r="AJ251" i="53"/>
  <c r="AK251" i="53" s="1"/>
  <c r="AP162" i="69"/>
  <c r="AQ162" i="69" s="1"/>
  <c r="AP443" i="53"/>
  <c r="AQ443" i="53" s="1"/>
  <c r="AP441" i="53"/>
  <c r="AQ441" i="53" s="1"/>
  <c r="AJ444" i="53"/>
  <c r="AK444" i="53" s="1"/>
  <c r="AJ198" i="75"/>
  <c r="AK198" i="75" s="1"/>
  <c r="AC262" i="78"/>
  <c r="AJ159" i="98"/>
  <c r="AK159" i="98" s="1"/>
  <c r="AJ345" i="53"/>
  <c r="AK345" i="53" s="1"/>
  <c r="AP80" i="69"/>
  <c r="AQ80" i="69" s="1"/>
  <c r="AJ333" i="53"/>
  <c r="AK333" i="53" s="1"/>
  <c r="AG45" i="53"/>
  <c r="AH45" i="53" s="1"/>
  <c r="AP268" i="75"/>
  <c r="AQ268" i="75" s="1"/>
  <c r="R241" i="53"/>
  <c r="S241" i="53" s="1"/>
  <c r="BI241" i="53" s="1"/>
  <c r="R178" i="75"/>
  <c r="S178" i="75" s="1"/>
  <c r="BI178" i="75" s="1"/>
  <c r="AP108" i="98"/>
  <c r="AQ108" i="98" s="1"/>
  <c r="R374" i="53"/>
  <c r="S374" i="53" s="1"/>
  <c r="BI374" i="53" s="1"/>
  <c r="AP262" i="75"/>
  <c r="AQ262" i="75" s="1"/>
  <c r="R270" i="75"/>
  <c r="S270" i="75" s="1"/>
  <c r="BI270" i="75" s="1"/>
  <c r="AP539" i="53"/>
  <c r="AQ539" i="53" s="1"/>
  <c r="AP194" i="75"/>
  <c r="AQ194" i="75" s="1"/>
  <c r="AC189" i="78"/>
  <c r="AG332" i="69"/>
  <c r="AG138" i="104"/>
  <c r="AH138" i="104" s="1"/>
  <c r="AG556" i="53"/>
  <c r="AG132" i="98"/>
  <c r="AG67" i="53"/>
  <c r="AH67" i="53" s="1"/>
  <c r="AP107" i="98"/>
  <c r="AQ107" i="98" s="1"/>
  <c r="R243" i="69"/>
  <c r="S243" i="69" s="1"/>
  <c r="BI243" i="69" s="1"/>
  <c r="AJ229" i="69"/>
  <c r="AK229" i="69" s="1"/>
  <c r="AJ71" i="69"/>
  <c r="AK71" i="69" s="1"/>
  <c r="AP524" i="53"/>
  <c r="AQ524" i="53" s="1"/>
  <c r="AG84" i="75"/>
  <c r="AH84" i="75" s="1"/>
  <c r="AG337" i="53"/>
  <c r="AP201" i="75"/>
  <c r="AQ201" i="75" s="1"/>
  <c r="AP561" i="53"/>
  <c r="AQ561" i="53" s="1"/>
  <c r="R183" i="53"/>
  <c r="S183" i="53" s="1"/>
  <c r="BI183" i="53" s="1"/>
  <c r="R333" i="53"/>
  <c r="S333" i="53" s="1"/>
  <c r="BI333" i="53" s="1"/>
  <c r="R306" i="69"/>
  <c r="S306" i="69" s="1"/>
  <c r="BI306" i="69" s="1"/>
  <c r="AP335" i="53"/>
  <c r="AQ335" i="53" s="1"/>
  <c r="AJ487" i="53"/>
  <c r="AK487" i="53" s="1"/>
  <c r="AP79" i="75"/>
  <c r="AQ79" i="75" s="1"/>
  <c r="AP256" i="75"/>
  <c r="AQ256" i="75" s="1"/>
  <c r="AP187" i="53"/>
  <c r="AQ187" i="53" s="1"/>
  <c r="R533" i="53"/>
  <c r="S533" i="53" s="1"/>
  <c r="BI533" i="53" s="1"/>
  <c r="AG515" i="53"/>
  <c r="AH515" i="53" s="1"/>
  <c r="AP80" i="53"/>
  <c r="AQ80" i="53" s="1"/>
  <c r="AJ196" i="69"/>
  <c r="AK196" i="69" s="1"/>
  <c r="AP71" i="53"/>
  <c r="AQ71" i="53" s="1"/>
  <c r="AG153" i="53"/>
  <c r="AG86" i="75"/>
  <c r="AG68" i="53"/>
  <c r="AH68" i="53" s="1"/>
  <c r="AG63" i="69"/>
  <c r="AH63" i="69" s="1"/>
  <c r="R72" i="53"/>
  <c r="S72" i="53" s="1"/>
  <c r="BI72" i="53" s="1"/>
  <c r="AP321" i="53"/>
  <c r="AQ321" i="53" s="1"/>
  <c r="AJ339" i="69"/>
  <c r="AK339" i="69" s="1"/>
  <c r="R456" i="53"/>
  <c r="S456" i="53" s="1"/>
  <c r="BI456" i="53" s="1"/>
  <c r="AG274" i="69"/>
  <c r="AH274" i="69" s="1"/>
  <c r="AP72" i="53"/>
  <c r="AQ72" i="53" s="1"/>
  <c r="AP195" i="75"/>
  <c r="AQ195" i="75" s="1"/>
  <c r="AG183" i="75"/>
  <c r="AG236" i="69"/>
  <c r="R257" i="53"/>
  <c r="S257" i="53" s="1"/>
  <c r="BI257" i="53" s="1"/>
  <c r="AP338" i="69"/>
  <c r="AQ338" i="69" s="1"/>
  <c r="AP73" i="53"/>
  <c r="AQ73" i="53" s="1"/>
  <c r="R187" i="53"/>
  <c r="S187" i="53" s="1"/>
  <c r="BI187" i="53" s="1"/>
  <c r="R514" i="53"/>
  <c r="S514" i="53" s="1"/>
  <c r="BI514" i="53" s="1"/>
  <c r="AJ90" i="78"/>
  <c r="AK90" i="78" s="1"/>
  <c r="AP68" i="69"/>
  <c r="AQ68" i="69" s="1"/>
  <c r="AG97" i="98"/>
  <c r="AL97" i="98" s="1"/>
  <c r="AJ64" i="75"/>
  <c r="AK64" i="75" s="1"/>
  <c r="AJ301" i="69"/>
  <c r="AK301" i="69" s="1"/>
  <c r="R483" i="53"/>
  <c r="S483" i="53" s="1"/>
  <c r="BI483" i="53" s="1"/>
  <c r="AP525" i="53"/>
  <c r="AQ525" i="53" s="1"/>
  <c r="AP458" i="53"/>
  <c r="AQ458" i="53" s="1"/>
  <c r="R326" i="69"/>
  <c r="S326" i="69" s="1"/>
  <c r="BI326" i="69" s="1"/>
  <c r="AG89" i="78"/>
  <c r="AH89" i="78" s="1"/>
  <c r="R252" i="53"/>
  <c r="S252" i="53" s="1"/>
  <c r="BI252" i="53" s="1"/>
  <c r="AJ106" i="98"/>
  <c r="AK106" i="98" s="1"/>
  <c r="R78" i="69"/>
  <c r="S78" i="69" s="1"/>
  <c r="BI78" i="69" s="1"/>
  <c r="AJ381" i="53"/>
  <c r="AK381" i="53" s="1"/>
  <c r="AP197" i="69"/>
  <c r="AQ197" i="69" s="1"/>
  <c r="R518" i="53"/>
  <c r="S518" i="53" s="1"/>
  <c r="BI518" i="53" s="1"/>
  <c r="AG315" i="69"/>
  <c r="AH315" i="69" s="1"/>
  <c r="AP48" i="69"/>
  <c r="AQ48" i="69" s="1"/>
  <c r="R264" i="53"/>
  <c r="S264" i="53" s="1"/>
  <c r="BI264" i="53" s="1"/>
  <c r="AG188" i="53"/>
  <c r="AH188" i="53" s="1"/>
  <c r="AJ258" i="69"/>
  <c r="AK258" i="69" s="1"/>
  <c r="AP324" i="69"/>
  <c r="AQ324" i="69" s="1"/>
  <c r="AJ451" i="53"/>
  <c r="AK451" i="53" s="1"/>
  <c r="R560" i="53"/>
  <c r="S560" i="53" s="1"/>
  <c r="BI560" i="53" s="1"/>
  <c r="AI295" i="53"/>
  <c r="R308" i="53"/>
  <c r="S308" i="53" s="1"/>
  <c r="BI308" i="53" s="1"/>
  <c r="R50" i="69"/>
  <c r="S50" i="69" s="1"/>
  <c r="BI50" i="69" s="1"/>
  <c r="R108" i="98"/>
  <c r="S108" i="98" s="1"/>
  <c r="BI108" i="98" s="1"/>
  <c r="R82" i="53"/>
  <c r="S82" i="53" s="1"/>
  <c r="BI82" i="53" s="1"/>
  <c r="AG75" i="75"/>
  <c r="AH75" i="75" s="1"/>
  <c r="AP342" i="53"/>
  <c r="AQ342" i="53" s="1"/>
  <c r="AP266" i="69"/>
  <c r="AQ266" i="69" s="1"/>
  <c r="AP274" i="78"/>
  <c r="AQ274" i="78" s="1"/>
  <c r="R478" i="53"/>
  <c r="S478" i="53" s="1"/>
  <c r="BI478" i="53" s="1"/>
  <c r="AP245" i="53"/>
  <c r="AQ245" i="53" s="1"/>
  <c r="AP105" i="98"/>
  <c r="AQ105" i="98" s="1"/>
  <c r="R191" i="53"/>
  <c r="S191" i="53" s="1"/>
  <c r="BI191" i="53" s="1"/>
  <c r="AC198" i="78"/>
  <c r="AG298" i="69"/>
  <c r="AH298" i="69" s="1"/>
  <c r="AC143" i="104"/>
  <c r="AG194" i="75"/>
  <c r="AL194" i="75" s="1"/>
  <c r="AG241" i="75"/>
  <c r="AH241" i="75" s="1"/>
  <c r="AG178" i="75"/>
  <c r="AG37" i="98"/>
  <c r="AH37" i="98" s="1"/>
  <c r="AJ97" i="98"/>
  <c r="AK97" i="98" s="1"/>
  <c r="R197" i="69"/>
  <c r="S197" i="69" s="1"/>
  <c r="BI197" i="69" s="1"/>
  <c r="AG401" i="53"/>
  <c r="AH401" i="53" s="1"/>
  <c r="AP246" i="53"/>
  <c r="AQ246" i="53" s="1"/>
  <c r="AJ314" i="53"/>
  <c r="AK314" i="53" s="1"/>
  <c r="AG303" i="53"/>
  <c r="AH303" i="53" s="1"/>
  <c r="AG465" i="53"/>
  <c r="AP544" i="53"/>
  <c r="AQ544" i="53" s="1"/>
  <c r="AJ343" i="53"/>
  <c r="AK343" i="53" s="1"/>
  <c r="AP450" i="53"/>
  <c r="AQ450" i="53" s="1"/>
  <c r="AG177" i="53"/>
  <c r="AP225" i="53"/>
  <c r="AQ225" i="53" s="1"/>
  <c r="AJ171" i="69"/>
  <c r="AK171" i="69" s="1"/>
  <c r="AP304" i="53"/>
  <c r="AQ304" i="53" s="1"/>
  <c r="AG70" i="69"/>
  <c r="AG78" i="53"/>
  <c r="AG43" i="69"/>
  <c r="AH43" i="69" s="1"/>
  <c r="R376" i="53"/>
  <c r="S376" i="53" s="1"/>
  <c r="BI376" i="53" s="1"/>
  <c r="R189" i="75"/>
  <c r="S189" i="75" s="1"/>
  <c r="BI189" i="75" s="1"/>
  <c r="AP303" i="69"/>
  <c r="AQ303" i="69" s="1"/>
  <c r="AP154" i="98"/>
  <c r="AQ154" i="98" s="1"/>
  <c r="AG409" i="53"/>
  <c r="AH409" i="53" s="1"/>
  <c r="AG70" i="53"/>
  <c r="AH70" i="53" s="1"/>
  <c r="R238" i="69"/>
  <c r="S238" i="69" s="1"/>
  <c r="BI238" i="69" s="1"/>
  <c r="AJ379" i="53"/>
  <c r="AK379" i="53" s="1"/>
  <c r="AG390" i="53"/>
  <c r="AH390" i="53" s="1"/>
  <c r="AP161" i="53"/>
  <c r="AQ161" i="53" s="1"/>
  <c r="AP193" i="69"/>
  <c r="AQ193" i="69" s="1"/>
  <c r="AP65" i="53"/>
  <c r="AQ65" i="53" s="1"/>
  <c r="R535" i="53"/>
  <c r="S535" i="53" s="1"/>
  <c r="BI535" i="53" s="1"/>
  <c r="AG335" i="69"/>
  <c r="AH335" i="69" s="1"/>
  <c r="R165" i="69"/>
  <c r="S165" i="69" s="1"/>
  <c r="BI165" i="69" s="1"/>
  <c r="AG240" i="53"/>
  <c r="R148" i="98"/>
  <c r="T158" i="98" s="1"/>
  <c r="AJ266" i="69"/>
  <c r="AK266" i="69" s="1"/>
  <c r="AP317" i="53"/>
  <c r="AQ317" i="53" s="1"/>
  <c r="R87" i="69"/>
  <c r="S87" i="69" s="1"/>
  <c r="BI87" i="69" s="1"/>
  <c r="AP167" i="69"/>
  <c r="AQ167" i="69" s="1"/>
  <c r="R57" i="53"/>
  <c r="S57" i="53" s="1"/>
  <c r="BI57" i="53" s="1"/>
  <c r="AG308" i="53"/>
  <c r="AH308" i="53" s="1"/>
  <c r="AG74" i="69"/>
  <c r="AG84" i="53"/>
  <c r="AH84" i="53" s="1"/>
  <c r="R338" i="53"/>
  <c r="S338" i="53" s="1"/>
  <c r="BI338" i="53" s="1"/>
  <c r="AG41" i="98"/>
  <c r="AH41" i="98" s="1"/>
  <c r="AP392" i="53"/>
  <c r="AQ392" i="53" s="1"/>
  <c r="AJ178" i="53"/>
  <c r="AK178" i="53" s="1"/>
  <c r="AJ539" i="53"/>
  <c r="AK539" i="53" s="1"/>
  <c r="AC76" i="78"/>
  <c r="AC268" i="78"/>
  <c r="AJ266" i="53"/>
  <c r="AK266" i="53" s="1"/>
  <c r="R403" i="53"/>
  <c r="S403" i="53" s="1"/>
  <c r="BI403" i="53" s="1"/>
  <c r="AJ70" i="75"/>
  <c r="AK70" i="75" s="1"/>
  <c r="R175" i="69"/>
  <c r="S175" i="69" s="1"/>
  <c r="BI175" i="69" s="1"/>
  <c r="AJ200" i="53"/>
  <c r="AK200" i="53" s="1"/>
  <c r="AJ74" i="53"/>
  <c r="AK74" i="53" s="1"/>
  <c r="AP334" i="69"/>
  <c r="AQ334" i="69" s="1"/>
  <c r="AJ157" i="69"/>
  <c r="AK157" i="69" s="1"/>
  <c r="R410" i="53"/>
  <c r="S410" i="53" s="1"/>
  <c r="BI410" i="53" s="1"/>
  <c r="R82" i="69"/>
  <c r="S82" i="69" s="1"/>
  <c r="BI82" i="69" s="1"/>
  <c r="AC200" i="78"/>
  <c r="AG311" i="53"/>
  <c r="AH311" i="53" s="1"/>
  <c r="R68" i="69"/>
  <c r="S68" i="69" s="1"/>
  <c r="BI68" i="69" s="1"/>
  <c r="AP78" i="53"/>
  <c r="AQ78" i="53" s="1"/>
  <c r="R80" i="53"/>
  <c r="S80" i="53" s="1"/>
  <c r="BI80" i="53" s="1"/>
  <c r="AG155" i="98"/>
  <c r="AH155" i="98" s="1"/>
  <c r="AP190" i="75"/>
  <c r="AQ190" i="75" s="1"/>
  <c r="AP462" i="53"/>
  <c r="AQ462" i="53" s="1"/>
  <c r="AJ185" i="69"/>
  <c r="AK185" i="69" s="1"/>
  <c r="AJ138" i="104"/>
  <c r="AK138" i="104" s="1"/>
  <c r="AG301" i="69"/>
  <c r="AH301" i="69" s="1"/>
  <c r="R60" i="75"/>
  <c r="S60" i="75" s="1"/>
  <c r="BI60" i="75" s="1"/>
  <c r="R56" i="75"/>
  <c r="S56" i="75" s="1"/>
  <c r="BI56" i="75" s="1"/>
  <c r="AJ75" i="75"/>
  <c r="AK75" i="75" s="1"/>
  <c r="AG171" i="75"/>
  <c r="AH171" i="75" s="1"/>
  <c r="R64" i="53"/>
  <c r="S64" i="53" s="1"/>
  <c r="BI64" i="53" s="1"/>
  <c r="AJ42" i="98"/>
  <c r="AK42" i="98" s="1"/>
  <c r="AP263" i="69"/>
  <c r="AQ263" i="69" s="1"/>
  <c r="AJ171" i="75"/>
  <c r="AK171" i="75" s="1"/>
  <c r="AP230" i="53"/>
  <c r="AQ230" i="53" s="1"/>
  <c r="AG45" i="69"/>
  <c r="R233" i="53"/>
  <c r="S233" i="53" s="1"/>
  <c r="BI233" i="53" s="1"/>
  <c r="AP73" i="69"/>
  <c r="AQ73" i="69" s="1"/>
  <c r="AP46" i="53"/>
  <c r="AQ46" i="53" s="1"/>
  <c r="AP70" i="69"/>
  <c r="AQ70" i="69" s="1"/>
  <c r="AG201" i="75"/>
  <c r="AH201" i="75" s="1"/>
  <c r="AP132" i="98"/>
  <c r="AQ132" i="98" s="1"/>
  <c r="AG150" i="98"/>
  <c r="AG245" i="75"/>
  <c r="AH245" i="75" s="1"/>
  <c r="AP263" i="53"/>
  <c r="AQ263" i="53" s="1"/>
  <c r="AP334" i="53"/>
  <c r="AQ334" i="53" s="1"/>
  <c r="R40" i="53"/>
  <c r="T61" i="53" s="1"/>
  <c r="AP444" i="53"/>
  <c r="AQ444" i="53" s="1"/>
  <c r="AC267" i="78"/>
  <c r="AC191" i="78"/>
  <c r="AG247" i="69"/>
  <c r="AH247" i="69" s="1"/>
  <c r="AG261" i="75"/>
  <c r="AG306" i="69"/>
  <c r="AG273" i="53"/>
  <c r="AH273" i="53" s="1"/>
  <c r="AG71" i="53"/>
  <c r="AG81" i="53"/>
  <c r="AH81" i="53" s="1"/>
  <c r="AG322" i="53"/>
  <c r="AH322" i="53" s="1"/>
  <c r="R189" i="69"/>
  <c r="S189" i="69" s="1"/>
  <c r="BI189" i="69" s="1"/>
  <c r="AJ229" i="53"/>
  <c r="AK229" i="53" s="1"/>
  <c r="AG557" i="53"/>
  <c r="AG184" i="75"/>
  <c r="AH184" i="75" s="1"/>
  <c r="AJ311" i="53"/>
  <c r="AK311" i="53" s="1"/>
  <c r="AP177" i="53"/>
  <c r="AQ177" i="53" s="1"/>
  <c r="AG182" i="69"/>
  <c r="AH182" i="69" s="1"/>
  <c r="AG88" i="53"/>
  <c r="AH88" i="53" s="1"/>
  <c r="AJ45" i="69"/>
  <c r="AK45" i="69" s="1"/>
  <c r="R379" i="53"/>
  <c r="S379" i="53" s="1"/>
  <c r="BI379" i="53" s="1"/>
  <c r="AJ238" i="53"/>
  <c r="AK238" i="53" s="1"/>
  <c r="AG183" i="53"/>
  <c r="AH183" i="53" s="1"/>
  <c r="AJ194" i="75"/>
  <c r="AK194" i="75" s="1"/>
  <c r="AG536" i="53"/>
  <c r="AJ457" i="53"/>
  <c r="AK457" i="53" s="1"/>
  <c r="AJ322" i="53"/>
  <c r="AK322" i="53" s="1"/>
  <c r="R240" i="69"/>
  <c r="S240" i="69" s="1"/>
  <c r="BI240" i="69" s="1"/>
  <c r="AJ298" i="53"/>
  <c r="AK298" i="53" s="1"/>
  <c r="AP79" i="53"/>
  <c r="AQ79" i="53" s="1"/>
  <c r="AP157" i="98"/>
  <c r="AQ157" i="98" s="1"/>
  <c r="AG71" i="69"/>
  <c r="AP257" i="69"/>
  <c r="AQ257" i="69" s="1"/>
  <c r="AP376" i="53"/>
  <c r="AQ376" i="53" s="1"/>
  <c r="AP189" i="75"/>
  <c r="AQ189" i="75" s="1"/>
  <c r="AG381" i="53"/>
  <c r="AH381" i="53" s="1"/>
  <c r="AJ264" i="53"/>
  <c r="AK264" i="53" s="1"/>
  <c r="R59" i="69"/>
  <c r="S59" i="69" s="1"/>
  <c r="BI59" i="69" s="1"/>
  <c r="R160" i="53"/>
  <c r="S160" i="53" s="1"/>
  <c r="BI160" i="53" s="1"/>
  <c r="AG69" i="75"/>
  <c r="AP42" i="53"/>
  <c r="AQ42" i="53" s="1"/>
  <c r="AP64" i="53"/>
  <c r="AQ64" i="53" s="1"/>
  <c r="AJ318" i="53"/>
  <c r="AK318" i="53" s="1"/>
  <c r="AP233" i="69"/>
  <c r="AQ233" i="69" s="1"/>
  <c r="AP68" i="75"/>
  <c r="AQ68" i="75" s="1"/>
  <c r="AP243" i="53"/>
  <c r="AQ243" i="53" s="1"/>
  <c r="AP331" i="53"/>
  <c r="AQ331" i="53" s="1"/>
  <c r="AP331" i="69"/>
  <c r="AQ331" i="69" s="1"/>
  <c r="AP37" i="98"/>
  <c r="AQ37" i="98" s="1"/>
  <c r="AP247" i="75"/>
  <c r="AQ247" i="75" s="1"/>
  <c r="AP50" i="69"/>
  <c r="AQ50" i="69" s="1"/>
  <c r="R54" i="69"/>
  <c r="S54" i="69" s="1"/>
  <c r="BI54" i="69" s="1"/>
  <c r="AJ262" i="75"/>
  <c r="AK262" i="75" s="1"/>
  <c r="AJ60" i="53"/>
  <c r="AK60" i="53" s="1"/>
  <c r="R86" i="53"/>
  <c r="S86" i="53" s="1"/>
  <c r="BI86" i="53" s="1"/>
  <c r="AP479" i="53"/>
  <c r="AQ479" i="53" s="1"/>
  <c r="AP467" i="53"/>
  <c r="AQ467" i="53" s="1"/>
  <c r="R404" i="53"/>
  <c r="S404" i="53" s="1"/>
  <c r="BI404" i="53" s="1"/>
  <c r="AP244" i="69"/>
  <c r="AQ244" i="69" s="1"/>
  <c r="AP527" i="53"/>
  <c r="AQ527" i="53" s="1"/>
  <c r="R268" i="53"/>
  <c r="S268" i="53" s="1"/>
  <c r="BI268" i="53" s="1"/>
  <c r="AJ267" i="69"/>
  <c r="AK267" i="69" s="1"/>
  <c r="AG384" i="53"/>
  <c r="AG262" i="53"/>
  <c r="AH262" i="53" s="1"/>
  <c r="AG342" i="53"/>
  <c r="AH342" i="53" s="1"/>
  <c r="AJ266" i="75"/>
  <c r="AK266" i="75" s="1"/>
  <c r="AG199" i="75"/>
  <c r="AH199" i="75" s="1"/>
  <c r="R457" i="53"/>
  <c r="S457" i="53" s="1"/>
  <c r="BI457" i="53" s="1"/>
  <c r="R99" i="98"/>
  <c r="S99" i="98" s="1"/>
  <c r="BI99" i="98" s="1"/>
  <c r="AG273" i="69"/>
  <c r="R198" i="53"/>
  <c r="S198" i="53" s="1"/>
  <c r="BI198" i="53" s="1"/>
  <c r="AP313" i="69"/>
  <c r="AQ313" i="69" s="1"/>
  <c r="AP85" i="75"/>
  <c r="AQ85" i="75" s="1"/>
  <c r="AJ463" i="53"/>
  <c r="AK463" i="53" s="1"/>
  <c r="R85" i="53"/>
  <c r="S85" i="53" s="1"/>
  <c r="BI85" i="53" s="1"/>
  <c r="AG32" i="98"/>
  <c r="AH32" i="98" s="1"/>
  <c r="AP185" i="69"/>
  <c r="AQ185" i="69" s="1"/>
  <c r="AJ401" i="53"/>
  <c r="AK401" i="53" s="1"/>
  <c r="R184" i="75"/>
  <c r="S184" i="75" s="1"/>
  <c r="BI184" i="75" s="1"/>
  <c r="AJ203" i="53"/>
  <c r="AK203" i="53" s="1"/>
  <c r="AP271" i="69"/>
  <c r="AQ271" i="69" s="1"/>
  <c r="AG265" i="69"/>
  <c r="AH265" i="69" s="1"/>
  <c r="AJ481" i="53"/>
  <c r="AK481" i="53" s="1"/>
  <c r="AP157" i="69"/>
  <c r="AQ157" i="69" s="1"/>
  <c r="AJ153" i="98"/>
  <c r="AK153" i="98" s="1"/>
  <c r="AP87" i="75"/>
  <c r="AQ87" i="75" s="1"/>
  <c r="R179" i="69"/>
  <c r="S179" i="69" s="1"/>
  <c r="BI179" i="69" s="1"/>
  <c r="AG253" i="75"/>
  <c r="R558" i="53"/>
  <c r="S558" i="53" s="1"/>
  <c r="BI558" i="53" s="1"/>
  <c r="AJ526" i="53"/>
  <c r="AK526" i="53" s="1"/>
  <c r="R253" i="75"/>
  <c r="S253" i="75" s="1"/>
  <c r="BI253" i="75" s="1"/>
  <c r="AP260" i="75"/>
  <c r="AQ260" i="75" s="1"/>
  <c r="AP183" i="75"/>
  <c r="AQ183" i="75" s="1"/>
  <c r="AJ227" i="69"/>
  <c r="AK227" i="69" s="1"/>
  <c r="AI227" i="69" s="1"/>
  <c r="AG269" i="75"/>
  <c r="AH269" i="75" s="1"/>
  <c r="AG232" i="69"/>
  <c r="AH232" i="69" s="1"/>
  <c r="AG554" i="53"/>
  <c r="AH554" i="53" s="1"/>
  <c r="AG255" i="69"/>
  <c r="AH255" i="69" s="1"/>
  <c r="AJ84" i="53"/>
  <c r="AK84" i="53" s="1"/>
  <c r="AG85" i="53"/>
  <c r="AH85" i="53" s="1"/>
  <c r="R302" i="69"/>
  <c r="S302" i="69" s="1"/>
  <c r="BI302" i="69" s="1"/>
  <c r="AG257" i="75"/>
  <c r="AH257" i="75" s="1"/>
  <c r="AJ32" i="98"/>
  <c r="AK32" i="98" s="1"/>
  <c r="R254" i="75"/>
  <c r="S254" i="75" s="1"/>
  <c r="BI254" i="75" s="1"/>
  <c r="AJ231" i="53"/>
  <c r="AK231" i="53" s="1"/>
  <c r="AJ513" i="53"/>
  <c r="AK513" i="53" s="1"/>
  <c r="AG514" i="53"/>
  <c r="AH514" i="53" s="1"/>
  <c r="AG73" i="53"/>
  <c r="AH73" i="53" s="1"/>
  <c r="AG202" i="53"/>
  <c r="AH202" i="53" s="1"/>
  <c r="AJ559" i="53"/>
  <c r="AK559" i="53" s="1"/>
  <c r="R310" i="69"/>
  <c r="S310" i="69" s="1"/>
  <c r="BI310" i="69" s="1"/>
  <c r="AP309" i="53"/>
  <c r="AQ309" i="53" s="1"/>
  <c r="R66" i="69"/>
  <c r="S66" i="69" s="1"/>
  <c r="BI66" i="69" s="1"/>
  <c r="R390" i="53"/>
  <c r="S390" i="53" s="1"/>
  <c r="BI390" i="53" s="1"/>
  <c r="R78" i="75"/>
  <c r="S78" i="75" s="1"/>
  <c r="BI78" i="75" s="1"/>
  <c r="AJ108" i="98"/>
  <c r="AK108" i="98" s="1"/>
  <c r="R377" i="53"/>
  <c r="S377" i="53" s="1"/>
  <c r="BI377" i="53" s="1"/>
  <c r="AP35" i="98"/>
  <c r="AQ35" i="98" s="1"/>
  <c r="R451" i="53"/>
  <c r="S451" i="53" s="1"/>
  <c r="BI451" i="53" s="1"/>
  <c r="AJ192" i="75"/>
  <c r="AK192" i="75" s="1"/>
  <c r="AJ418" i="53"/>
  <c r="AK418" i="53" s="1"/>
  <c r="AJ133" i="98"/>
  <c r="AK133" i="98" s="1"/>
  <c r="R244" i="69"/>
  <c r="S244" i="69" s="1"/>
  <c r="BI244" i="69" s="1"/>
  <c r="AJ181" i="69"/>
  <c r="AK181" i="69" s="1"/>
  <c r="AG69" i="53"/>
  <c r="AH69" i="53" s="1"/>
  <c r="R337" i="69"/>
  <c r="S337" i="69" s="1"/>
  <c r="BI337" i="69" s="1"/>
  <c r="AJ254" i="75"/>
  <c r="AK254" i="75" s="1"/>
  <c r="AP312" i="69"/>
  <c r="AQ312" i="69" s="1"/>
  <c r="AJ249" i="75"/>
  <c r="AK249" i="75" s="1"/>
  <c r="AG250" i="75"/>
  <c r="AH250" i="75" s="1"/>
  <c r="AP194" i="53"/>
  <c r="AQ194" i="53" s="1"/>
  <c r="AG157" i="69"/>
  <c r="AH157" i="69" s="1"/>
  <c r="R196" i="69"/>
  <c r="S196" i="69" s="1"/>
  <c r="BI196" i="69" s="1"/>
  <c r="AJ341" i="69"/>
  <c r="AK341" i="69" s="1"/>
  <c r="AG342" i="69"/>
  <c r="AH342" i="69" s="1"/>
  <c r="R370" i="53"/>
  <c r="S370" i="53" s="1"/>
  <c r="BI370" i="53" s="1"/>
  <c r="AJ88" i="75"/>
  <c r="AK88" i="75" s="1"/>
  <c r="AP88" i="75"/>
  <c r="AQ88" i="75" s="1"/>
  <c r="R190" i="69"/>
  <c r="S190" i="69" s="1"/>
  <c r="BI190" i="69" s="1"/>
  <c r="AJ187" i="75"/>
  <c r="AK187" i="75" s="1"/>
  <c r="AP187" i="75"/>
  <c r="AQ187" i="75" s="1"/>
  <c r="R182" i="69"/>
  <c r="S182" i="69" s="1"/>
  <c r="BI182" i="69" s="1"/>
  <c r="AJ102" i="98"/>
  <c r="AK102" i="98" s="1"/>
  <c r="AG103" i="98"/>
  <c r="AH103" i="98" s="1"/>
  <c r="AP328" i="53"/>
  <c r="AQ328" i="53" s="1"/>
  <c r="AJ299" i="53"/>
  <c r="AK299" i="53" s="1"/>
  <c r="AG456" i="53"/>
  <c r="AH456" i="53" s="1"/>
  <c r="AG130" i="98"/>
  <c r="AH130" i="98" s="1"/>
  <c r="R384" i="53"/>
  <c r="S384" i="53" s="1"/>
  <c r="BI384" i="53" s="1"/>
  <c r="R90" i="78"/>
  <c r="S90" i="78" s="1"/>
  <c r="BI90" i="78" s="1"/>
  <c r="AG463" i="53"/>
  <c r="AH463" i="53" s="1"/>
  <c r="R229" i="53"/>
  <c r="S229" i="53" s="1"/>
  <c r="BI229" i="53" s="1"/>
  <c r="R316" i="69"/>
  <c r="S316" i="69" s="1"/>
  <c r="BI316" i="69" s="1"/>
  <c r="R266" i="69"/>
  <c r="S266" i="69" s="1"/>
  <c r="BI266" i="69" s="1"/>
  <c r="AJ231" i="69"/>
  <c r="AK231" i="69" s="1"/>
  <c r="AP231" i="69"/>
  <c r="AQ231" i="69" s="1"/>
  <c r="AP332" i="53"/>
  <c r="AQ332" i="53" s="1"/>
  <c r="R490" i="53"/>
  <c r="S490" i="53" s="1"/>
  <c r="BI490" i="53" s="1"/>
  <c r="AJ85" i="53"/>
  <c r="AK85" i="53" s="1"/>
  <c r="AJ258" i="75"/>
  <c r="AK258" i="75" s="1"/>
  <c r="R265" i="75"/>
  <c r="S265" i="75" s="1"/>
  <c r="BI265" i="75" s="1"/>
  <c r="R203" i="75"/>
  <c r="S203" i="75" s="1"/>
  <c r="BI203" i="75" s="1"/>
  <c r="AP59" i="53"/>
  <c r="AQ59" i="53" s="1"/>
  <c r="AJ184" i="75"/>
  <c r="AK184" i="75" s="1"/>
  <c r="R347" i="53"/>
  <c r="S347" i="53" s="1"/>
  <c r="BI347" i="53" s="1"/>
  <c r="AJ189" i="69"/>
  <c r="AK189" i="69" s="1"/>
  <c r="AP372" i="53"/>
  <c r="AQ372" i="53" s="1"/>
  <c r="R516" i="53"/>
  <c r="S516" i="53" s="1"/>
  <c r="BI516" i="53" s="1"/>
  <c r="R70" i="75"/>
  <c r="S70" i="75" s="1"/>
  <c r="BI70" i="75" s="1"/>
  <c r="AP343" i="69"/>
  <c r="AQ343" i="69" s="1"/>
  <c r="AG243" i="75"/>
  <c r="AH243" i="75" s="1"/>
  <c r="AG81" i="69"/>
  <c r="AH81" i="69" s="1"/>
  <c r="AJ456" i="53"/>
  <c r="AK456" i="53" s="1"/>
  <c r="R557" i="53"/>
  <c r="S557" i="53" s="1"/>
  <c r="BI557" i="53" s="1"/>
  <c r="R172" i="69"/>
  <c r="S172" i="69" s="1"/>
  <c r="BI172" i="69" s="1"/>
  <c r="R408" i="53"/>
  <c r="S408" i="53" s="1"/>
  <c r="BI408" i="53" s="1"/>
  <c r="AP272" i="69"/>
  <c r="AQ272" i="69" s="1"/>
  <c r="R540" i="53"/>
  <c r="S540" i="53" s="1"/>
  <c r="BI540" i="53" s="1"/>
  <c r="AG80" i="75"/>
  <c r="AH80" i="75" s="1"/>
  <c r="AG48" i="69"/>
  <c r="AL48" i="69" s="1"/>
  <c r="R169" i="69"/>
  <c r="S169" i="69" s="1"/>
  <c r="BI169" i="69" s="1"/>
  <c r="AP182" i="69"/>
  <c r="AQ182" i="69" s="1"/>
  <c r="AP311" i="69"/>
  <c r="AQ311" i="69" s="1"/>
  <c r="AP254" i="53"/>
  <c r="AQ254" i="53" s="1"/>
  <c r="AP89" i="75"/>
  <c r="AQ89" i="75" s="1"/>
  <c r="AG255" i="53"/>
  <c r="AJ170" i="53"/>
  <c r="AK170" i="53" s="1"/>
  <c r="AP240" i="53"/>
  <c r="AQ240" i="53" s="1"/>
  <c r="AJ308" i="53"/>
  <c r="AK308" i="53" s="1"/>
  <c r="AG248" i="69"/>
  <c r="AP173" i="53"/>
  <c r="AQ173" i="53" s="1"/>
  <c r="AJ156" i="53"/>
  <c r="AK156" i="53" s="1"/>
  <c r="R152" i="98"/>
  <c r="S152" i="98" s="1"/>
  <c r="BI152" i="98" s="1"/>
  <c r="R275" i="75"/>
  <c r="S275" i="75" s="1"/>
  <c r="BI275" i="75" s="1"/>
  <c r="R330" i="69"/>
  <c r="S330" i="69" s="1"/>
  <c r="BI330" i="69" s="1"/>
  <c r="AJ246" i="75"/>
  <c r="AK246" i="75" s="1"/>
  <c r="AP51" i="69"/>
  <c r="AQ51" i="69" s="1"/>
  <c r="AP395" i="53"/>
  <c r="AQ395" i="53" s="1"/>
  <c r="R262" i="75"/>
  <c r="S262" i="75" s="1"/>
  <c r="BI262" i="75" s="1"/>
  <c r="R332" i="53"/>
  <c r="S332" i="53" s="1"/>
  <c r="BI332" i="53" s="1"/>
  <c r="AJ61" i="53"/>
  <c r="AK61" i="53" s="1"/>
  <c r="R181" i="75"/>
  <c r="S181" i="75" s="1"/>
  <c r="BI181" i="75" s="1"/>
  <c r="AJ478" i="53"/>
  <c r="AK478" i="53" s="1"/>
  <c r="R76" i="69"/>
  <c r="S76" i="69" s="1"/>
  <c r="BI76" i="69" s="1"/>
  <c r="R85" i="75"/>
  <c r="S85" i="75" s="1"/>
  <c r="BI85" i="75" s="1"/>
  <c r="AP46" i="69"/>
  <c r="AQ46" i="69" s="1"/>
  <c r="AG333" i="53"/>
  <c r="AP60" i="75"/>
  <c r="AQ60" i="75" s="1"/>
  <c r="AJ272" i="75"/>
  <c r="AK272" i="75" s="1"/>
  <c r="AP193" i="53"/>
  <c r="AQ193" i="53" s="1"/>
  <c r="AP68" i="53"/>
  <c r="AQ68" i="53" s="1"/>
  <c r="AJ260" i="53"/>
  <c r="AK260" i="53" s="1"/>
  <c r="AP202" i="53"/>
  <c r="AQ202" i="53" s="1"/>
  <c r="AP155" i="98"/>
  <c r="AQ155" i="98" s="1"/>
  <c r="R83" i="53"/>
  <c r="S83" i="53" s="1"/>
  <c r="BI83" i="53" s="1"/>
  <c r="R336" i="69"/>
  <c r="S336" i="69" s="1"/>
  <c r="BI336" i="69" s="1"/>
  <c r="AP36" i="98"/>
  <c r="AQ36" i="98" s="1"/>
  <c r="AP75" i="69"/>
  <c r="AQ75" i="69" s="1"/>
  <c r="AP335" i="69"/>
  <c r="AQ335" i="69" s="1"/>
  <c r="AC182" i="78"/>
  <c r="AC85" i="78"/>
  <c r="AJ42" i="69"/>
  <c r="AK42" i="69" s="1"/>
  <c r="AI42" i="69" s="1"/>
  <c r="AG339" i="69"/>
  <c r="AH339" i="69" s="1"/>
  <c r="AG70" i="78"/>
  <c r="AH70" i="78" s="1"/>
  <c r="AG195" i="75"/>
  <c r="AH195" i="75" s="1"/>
  <c r="AG201" i="69"/>
  <c r="AH201" i="69" s="1"/>
  <c r="AP123" i="98"/>
  <c r="AQ123" i="98" s="1"/>
  <c r="AP260" i="69"/>
  <c r="AQ260" i="69" s="1"/>
  <c r="AP304" i="69"/>
  <c r="AQ304" i="69" s="1"/>
  <c r="AJ184" i="53"/>
  <c r="AK184" i="53" s="1"/>
  <c r="AJ344" i="53"/>
  <c r="AK344" i="53" s="1"/>
  <c r="AJ88" i="69"/>
  <c r="AK88" i="69" s="1"/>
  <c r="R164" i="53"/>
  <c r="S164" i="53" s="1"/>
  <c r="BI164" i="53" s="1"/>
  <c r="AJ103" i="98"/>
  <c r="AK103" i="98" s="1"/>
  <c r="R199" i="69"/>
  <c r="S199" i="69" s="1"/>
  <c r="BI199" i="69" s="1"/>
  <c r="AG303" i="69"/>
  <c r="AH303" i="69" s="1"/>
  <c r="AJ235" i="53"/>
  <c r="AK235" i="53" s="1"/>
  <c r="AJ316" i="69"/>
  <c r="AK316" i="69" s="1"/>
  <c r="AP197" i="53"/>
  <c r="AQ197" i="53" s="1"/>
  <c r="AJ419" i="53"/>
  <c r="AK419" i="53" s="1"/>
  <c r="R477" i="53"/>
  <c r="S477" i="53" s="1"/>
  <c r="BI477" i="53" s="1"/>
  <c r="AJ56" i="75"/>
  <c r="AK56" i="75" s="1"/>
  <c r="AG163" i="69"/>
  <c r="AH163" i="69" s="1"/>
  <c r="AG162" i="53"/>
  <c r="AL162" i="53" s="1"/>
  <c r="AG235" i="53"/>
  <c r="AH235" i="53" s="1"/>
  <c r="AG126" i="98"/>
  <c r="AH126" i="98" s="1"/>
  <c r="R257" i="69"/>
  <c r="S257" i="69" s="1"/>
  <c r="BI257" i="69" s="1"/>
  <c r="AG548" i="53"/>
  <c r="AH548" i="53" s="1"/>
  <c r="AJ148" i="98"/>
  <c r="AK148" i="98" s="1"/>
  <c r="AP259" i="53"/>
  <c r="AQ259" i="53" s="1"/>
  <c r="R48" i="53"/>
  <c r="S48" i="53" s="1"/>
  <c r="BI48" i="53" s="1"/>
  <c r="AP43" i="98"/>
  <c r="AQ43" i="98" s="1"/>
  <c r="R150" i="98"/>
  <c r="S150" i="98" s="1"/>
  <c r="BI150" i="98" s="1"/>
  <c r="AJ255" i="53"/>
  <c r="AK255" i="53" s="1"/>
  <c r="AP343" i="53"/>
  <c r="AQ343" i="53" s="1"/>
  <c r="AG248" i="75"/>
  <c r="AP69" i="53"/>
  <c r="AQ69" i="53" s="1"/>
  <c r="AJ244" i="69"/>
  <c r="AK244" i="69" s="1"/>
  <c r="AJ274" i="53"/>
  <c r="AK274" i="53" s="1"/>
  <c r="AJ310" i="53"/>
  <c r="AK310" i="53" s="1"/>
  <c r="AP471" i="53"/>
  <c r="AQ471" i="53" s="1"/>
  <c r="R405" i="53"/>
  <c r="S405" i="53" s="1"/>
  <c r="BI405" i="53" s="1"/>
  <c r="AP310" i="53"/>
  <c r="AQ310" i="53" s="1"/>
  <c r="AG231" i="53"/>
  <c r="AH231" i="53" s="1"/>
  <c r="AG241" i="53"/>
  <c r="AJ391" i="53"/>
  <c r="AK391" i="53" s="1"/>
  <c r="AP202" i="69"/>
  <c r="AQ202" i="69" s="1"/>
  <c r="AC181" i="78"/>
  <c r="AG194" i="53"/>
  <c r="AH194" i="53" s="1"/>
  <c r="AG328" i="53"/>
  <c r="AH328" i="53" s="1"/>
  <c r="AG398" i="53"/>
  <c r="AH398" i="53" s="1"/>
  <c r="AG124" i="98"/>
  <c r="AG79" i="53"/>
  <c r="AH79" i="53" s="1"/>
  <c r="R123" i="98"/>
  <c r="S123" i="98" s="1"/>
  <c r="BI123" i="98" s="1"/>
  <c r="AG133" i="98"/>
  <c r="AH133" i="98" s="1"/>
  <c r="R78" i="53"/>
  <c r="S78" i="53" s="1"/>
  <c r="BI78" i="53" s="1"/>
  <c r="R491" i="53"/>
  <c r="S491" i="53" s="1"/>
  <c r="BI491" i="53" s="1"/>
  <c r="R269" i="53"/>
  <c r="S269" i="53" s="1"/>
  <c r="BI269" i="53" s="1"/>
  <c r="AP200" i="69"/>
  <c r="AQ200" i="69" s="1"/>
  <c r="AG265" i="75"/>
  <c r="AH265" i="75" s="1"/>
  <c r="R168" i="53"/>
  <c r="S168" i="53" s="1"/>
  <c r="BI168" i="53" s="1"/>
  <c r="R521" i="53"/>
  <c r="S521" i="53" s="1"/>
  <c r="BI521" i="53" s="1"/>
  <c r="AG179" i="75"/>
  <c r="AH179" i="75" s="1"/>
  <c r="AJ337" i="69"/>
  <c r="AK337" i="69" s="1"/>
  <c r="AJ88" i="53"/>
  <c r="AK88" i="53" s="1"/>
  <c r="R42" i="53"/>
  <c r="S42" i="53" s="1"/>
  <c r="BI42" i="53" s="1"/>
  <c r="AJ158" i="69"/>
  <c r="AK158" i="69" s="1"/>
  <c r="AP184" i="69"/>
  <c r="AQ184" i="69" s="1"/>
  <c r="AG153" i="98"/>
  <c r="AH153" i="98" s="1"/>
  <c r="R332" i="69"/>
  <c r="S332" i="69" s="1"/>
  <c r="BI332" i="69" s="1"/>
  <c r="AJ536" i="53"/>
  <c r="AK536" i="53" s="1"/>
  <c r="AP247" i="69"/>
  <c r="AQ247" i="69" s="1"/>
  <c r="R255" i="53"/>
  <c r="S255" i="53" s="1"/>
  <c r="BI255" i="53" s="1"/>
  <c r="AJ314" i="69"/>
  <c r="AK314" i="69" s="1"/>
  <c r="AG181" i="69"/>
  <c r="AH181" i="69" s="1"/>
  <c r="AJ86" i="69"/>
  <c r="AK86" i="69" s="1"/>
  <c r="AG244" i="69"/>
  <c r="R64" i="75"/>
  <c r="S64" i="75" s="1"/>
  <c r="BI64" i="75" s="1"/>
  <c r="AP257" i="75"/>
  <c r="AQ257" i="75" s="1"/>
  <c r="R66" i="75"/>
  <c r="S66" i="75" s="1"/>
  <c r="BI66" i="75" s="1"/>
  <c r="AP41" i="98"/>
  <c r="AQ41" i="98" s="1"/>
  <c r="AP86" i="69"/>
  <c r="AQ86" i="69" s="1"/>
  <c r="AJ244" i="75"/>
  <c r="AK244" i="75" s="1"/>
  <c r="AG166" i="53"/>
  <c r="AL166" i="53" s="1"/>
  <c r="AJ252" i="69"/>
  <c r="AK252" i="69" s="1"/>
  <c r="AG246" i="75"/>
  <c r="AL246" i="75" s="1"/>
  <c r="AG121" i="98"/>
  <c r="AL121" i="98" s="1"/>
  <c r="AC250" i="78"/>
  <c r="AC201" i="78"/>
  <c r="AG33" i="98"/>
  <c r="AH33" i="98" s="1"/>
  <c r="R255" i="75"/>
  <c r="S255" i="75" s="1"/>
  <c r="BI255" i="75" s="1"/>
  <c r="R452" i="53"/>
  <c r="S452" i="53" s="1"/>
  <c r="BI452" i="53" s="1"/>
  <c r="AG198" i="75"/>
  <c r="AJ248" i="69"/>
  <c r="AK248" i="69" s="1"/>
  <c r="R232" i="69"/>
  <c r="S232" i="69" s="1"/>
  <c r="BI232" i="69" s="1"/>
  <c r="R342" i="69"/>
  <c r="S342" i="69" s="1"/>
  <c r="BI342" i="69" s="1"/>
  <c r="AP169" i="53"/>
  <c r="AQ169" i="53" s="1"/>
  <c r="AJ74" i="69"/>
  <c r="AK74" i="69" s="1"/>
  <c r="AJ59" i="69"/>
  <c r="AK59" i="69" s="1"/>
  <c r="R185" i="69"/>
  <c r="S185" i="69" s="1"/>
  <c r="BI185" i="69" s="1"/>
  <c r="AP477" i="53"/>
  <c r="AQ477" i="53" s="1"/>
  <c r="AG395" i="53"/>
  <c r="R312" i="69"/>
  <c r="S312" i="69" s="1"/>
  <c r="BI312" i="69" s="1"/>
  <c r="AP190" i="53"/>
  <c r="AQ190" i="53" s="1"/>
  <c r="R81" i="69"/>
  <c r="S81" i="69" s="1"/>
  <c r="BI81" i="69" s="1"/>
  <c r="AJ544" i="53"/>
  <c r="AK544" i="53" s="1"/>
  <c r="AJ48" i="53"/>
  <c r="AK48" i="53" s="1"/>
  <c r="AP191" i="69"/>
  <c r="AQ191" i="69" s="1"/>
  <c r="AG344" i="69"/>
  <c r="R328" i="69"/>
  <c r="S328" i="69" s="1"/>
  <c r="BI328" i="69" s="1"/>
  <c r="R105" i="98"/>
  <c r="S105" i="98" s="1"/>
  <c r="BI105" i="98" s="1"/>
  <c r="AJ66" i="69"/>
  <c r="AK66" i="69" s="1"/>
  <c r="AG318" i="69"/>
  <c r="AH318" i="69" s="1"/>
  <c r="AP256" i="53"/>
  <c r="AQ256" i="53" s="1"/>
  <c r="AP59" i="75"/>
  <c r="AQ59" i="75" s="1"/>
  <c r="AP90" i="53"/>
  <c r="AQ90" i="53" s="1"/>
  <c r="AP315" i="69"/>
  <c r="AQ315" i="69" s="1"/>
  <c r="R523" i="53"/>
  <c r="S523" i="53" s="1"/>
  <c r="BI523" i="53" s="1"/>
  <c r="R310" i="53"/>
  <c r="S310" i="53" s="1"/>
  <c r="BI310" i="53" s="1"/>
  <c r="AG174" i="53"/>
  <c r="AH174" i="53" s="1"/>
  <c r="AP245" i="75"/>
  <c r="AQ245" i="75" s="1"/>
  <c r="AP417" i="53"/>
  <c r="AQ417" i="53" s="1"/>
  <c r="AP319" i="53"/>
  <c r="AQ319" i="53" s="1"/>
  <c r="AJ241" i="53"/>
  <c r="AK241" i="53" s="1"/>
  <c r="AP405" i="53"/>
  <c r="AQ405" i="53" s="1"/>
  <c r="AP308" i="53"/>
  <c r="AQ308" i="53" s="1"/>
  <c r="R178" i="69"/>
  <c r="S178" i="69" s="1"/>
  <c r="BI178" i="69" s="1"/>
  <c r="AJ128" i="98"/>
  <c r="AK128" i="98" s="1"/>
  <c r="AJ56" i="53"/>
  <c r="AK56" i="53" s="1"/>
  <c r="AG272" i="75"/>
  <c r="AH272" i="75" s="1"/>
  <c r="AG247" i="53"/>
  <c r="AH247" i="53" s="1"/>
  <c r="AP261" i="53"/>
  <c r="AQ261" i="53" s="1"/>
  <c r="AJ40" i="53"/>
  <c r="AK40" i="53" s="1"/>
  <c r="AP271" i="75"/>
  <c r="AQ271" i="75" s="1"/>
  <c r="AG540" i="53"/>
  <c r="AH540" i="53" s="1"/>
  <c r="AP195" i="53"/>
  <c r="AQ195" i="53" s="1"/>
  <c r="AC137" i="104"/>
  <c r="AG396" i="53"/>
  <c r="AL396" i="53" s="1"/>
  <c r="AG305" i="53"/>
  <c r="AH305" i="53" s="1"/>
  <c r="AG203" i="53"/>
  <c r="AH203" i="53" s="1"/>
  <c r="AG418" i="53"/>
  <c r="AG377" i="53"/>
  <c r="AH377" i="53" s="1"/>
  <c r="AG260" i="53"/>
  <c r="AH260" i="53" s="1"/>
  <c r="AG323" i="53"/>
  <c r="AG170" i="53"/>
  <c r="AH170" i="53" s="1"/>
  <c r="AG190" i="53"/>
  <c r="AL190" i="53" s="1"/>
  <c r="AG227" i="53"/>
  <c r="AH227" i="53" s="1"/>
  <c r="AP226" i="53"/>
  <c r="AQ226" i="53" s="1"/>
  <c r="AG447" i="53"/>
  <c r="AH447" i="53" s="1"/>
  <c r="AP446" i="53"/>
  <c r="AQ446" i="53" s="1"/>
  <c r="R263" i="75"/>
  <c r="S263" i="75" s="1"/>
  <c r="BI263" i="75" s="1"/>
  <c r="AG346" i="69"/>
  <c r="AH346" i="69" s="1"/>
  <c r="AP484" i="53"/>
  <c r="AQ484" i="53" s="1"/>
  <c r="AG51" i="53"/>
  <c r="AH51" i="53" s="1"/>
  <c r="AJ78" i="69"/>
  <c r="AK78" i="69" s="1"/>
  <c r="AP78" i="69"/>
  <c r="AQ78" i="69" s="1"/>
  <c r="R81" i="53"/>
  <c r="S81" i="53" s="1"/>
  <c r="BI81" i="53" s="1"/>
  <c r="AP323" i="69"/>
  <c r="AQ323" i="69" s="1"/>
  <c r="AP259" i="69"/>
  <c r="AQ259" i="69" s="1"/>
  <c r="AP184" i="75"/>
  <c r="AQ184" i="75" s="1"/>
  <c r="AJ47" i="53"/>
  <c r="AK47" i="53" s="1"/>
  <c r="AG48" i="53"/>
  <c r="AH48" i="53" s="1"/>
  <c r="AP485" i="53"/>
  <c r="AQ485" i="53" s="1"/>
  <c r="AG486" i="53"/>
  <c r="AH486" i="53" s="1"/>
  <c r="AP80" i="75"/>
  <c r="AQ80" i="75" s="1"/>
  <c r="AP65" i="75"/>
  <c r="AQ65" i="75" s="1"/>
  <c r="AG66" i="75"/>
  <c r="R201" i="53"/>
  <c r="S201" i="53" s="1"/>
  <c r="BI201" i="53" s="1"/>
  <c r="AG301" i="53"/>
  <c r="AH301" i="53" s="1"/>
  <c r="AG186" i="69"/>
  <c r="AH186" i="69" s="1"/>
  <c r="R226" i="53"/>
  <c r="S226" i="53" s="1"/>
  <c r="BI226" i="53" s="1"/>
  <c r="AG243" i="53"/>
  <c r="R323" i="69"/>
  <c r="S323" i="69" s="1"/>
  <c r="BI323" i="69" s="1"/>
  <c r="AP252" i="75"/>
  <c r="AQ252" i="75" s="1"/>
  <c r="AJ53" i="53"/>
  <c r="AK53" i="53" s="1"/>
  <c r="R258" i="69"/>
  <c r="S258" i="69" s="1"/>
  <c r="BI258" i="69" s="1"/>
  <c r="AP159" i="69"/>
  <c r="AQ159" i="69" s="1"/>
  <c r="AJ87" i="69"/>
  <c r="AK87" i="69" s="1"/>
  <c r="AP87" i="69"/>
  <c r="AQ87" i="69" s="1"/>
  <c r="AP346" i="53"/>
  <c r="AQ346" i="53" s="1"/>
  <c r="AJ468" i="53"/>
  <c r="AK468" i="53" s="1"/>
  <c r="R320" i="69"/>
  <c r="S320" i="69" s="1"/>
  <c r="BI320" i="69" s="1"/>
  <c r="AG330" i="69"/>
  <c r="AH330" i="69" s="1"/>
  <c r="AP329" i="69"/>
  <c r="AQ329" i="69" s="1"/>
  <c r="AJ309" i="69"/>
  <c r="AK309" i="69" s="1"/>
  <c r="AP309" i="69"/>
  <c r="AQ309" i="69" s="1"/>
  <c r="AG310" i="69"/>
  <c r="AH310" i="69" s="1"/>
  <c r="AJ333" i="69"/>
  <c r="AK333" i="69" s="1"/>
  <c r="AG334" i="69"/>
  <c r="AP333" i="69"/>
  <c r="AQ333" i="69" s="1"/>
  <c r="AJ186" i="53"/>
  <c r="AK186" i="53" s="1"/>
  <c r="AP186" i="53"/>
  <c r="AQ186" i="53" s="1"/>
  <c r="AJ163" i="53"/>
  <c r="AK163" i="53" s="1"/>
  <c r="AG164" i="53"/>
  <c r="AH164" i="53" s="1"/>
  <c r="AJ174" i="53"/>
  <c r="AK174" i="53" s="1"/>
  <c r="AP174" i="53"/>
  <c r="AQ174" i="53" s="1"/>
  <c r="AJ240" i="69"/>
  <c r="AK240" i="69" s="1"/>
  <c r="AJ411" i="53"/>
  <c r="AK411" i="53" s="1"/>
  <c r="AG412" i="53"/>
  <c r="AH412" i="53" s="1"/>
  <c r="AJ166" i="53"/>
  <c r="AK166" i="53" s="1"/>
  <c r="AG167" i="53"/>
  <c r="AH167" i="53" s="1"/>
  <c r="AP166" i="53"/>
  <c r="AQ166" i="53" s="1"/>
  <c r="AG100" i="98"/>
  <c r="AJ452" i="53"/>
  <c r="AK452" i="53" s="1"/>
  <c r="AJ164" i="53"/>
  <c r="AK164" i="53" s="1"/>
  <c r="AG519" i="53"/>
  <c r="AH519" i="53" s="1"/>
  <c r="AJ175" i="69"/>
  <c r="AK175" i="69" s="1"/>
  <c r="AJ473" i="53"/>
  <c r="AK473" i="53" s="1"/>
  <c r="AP473" i="53"/>
  <c r="AQ473" i="53" s="1"/>
  <c r="R36" i="98"/>
  <c r="S36" i="98" s="1"/>
  <c r="BI36" i="98" s="1"/>
  <c r="AP269" i="53"/>
  <c r="AQ269" i="53" s="1"/>
  <c r="AJ321" i="69"/>
  <c r="AK321" i="69" s="1"/>
  <c r="AJ253" i="69"/>
  <c r="AK253" i="69" s="1"/>
  <c r="AP56" i="75"/>
  <c r="AQ56" i="75" s="1"/>
  <c r="AJ336" i="69"/>
  <c r="AK336" i="69" s="1"/>
  <c r="AP336" i="69"/>
  <c r="AQ336" i="69" s="1"/>
  <c r="AG173" i="75"/>
  <c r="AH173" i="75" s="1"/>
  <c r="AP172" i="75"/>
  <c r="AQ172" i="75" s="1"/>
  <c r="AJ236" i="69"/>
  <c r="AK236" i="69" s="1"/>
  <c r="AP236" i="69"/>
  <c r="AQ236" i="69" s="1"/>
  <c r="AG237" i="69"/>
  <c r="AH237" i="69" s="1"/>
  <c r="AJ521" i="53"/>
  <c r="AK521" i="53" s="1"/>
  <c r="AP521" i="53"/>
  <c r="AQ521" i="53" s="1"/>
  <c r="AJ54" i="69"/>
  <c r="AK54" i="69" s="1"/>
  <c r="AP54" i="69"/>
  <c r="AQ54" i="69" s="1"/>
  <c r="AP316" i="69"/>
  <c r="AQ316" i="69" s="1"/>
  <c r="AG252" i="75"/>
  <c r="AH252" i="75" s="1"/>
  <c r="AG169" i="53"/>
  <c r="AH169" i="53" s="1"/>
  <c r="AP168" i="53"/>
  <c r="AQ168" i="53" s="1"/>
  <c r="AP49" i="69"/>
  <c r="AQ49" i="69" s="1"/>
  <c r="AJ227" i="53"/>
  <c r="AK227" i="53" s="1"/>
  <c r="AP188" i="69"/>
  <c r="AQ188" i="69" s="1"/>
  <c r="AG168" i="69"/>
  <c r="AH168" i="69" s="1"/>
  <c r="AJ90" i="75"/>
  <c r="AK90" i="75" s="1"/>
  <c r="AP90" i="75"/>
  <c r="AQ90" i="75" s="1"/>
  <c r="AJ303" i="69"/>
  <c r="AK303" i="69" s="1"/>
  <c r="AG260" i="75"/>
  <c r="AH260" i="75" s="1"/>
  <c r="AJ461" i="53"/>
  <c r="AK461" i="53" s="1"/>
  <c r="AG462" i="53"/>
  <c r="AH462" i="53" s="1"/>
  <c r="AP461" i="53"/>
  <c r="AQ461" i="53" s="1"/>
  <c r="AG273" i="75"/>
  <c r="AH273" i="75" s="1"/>
  <c r="AJ192" i="69"/>
  <c r="AK192" i="69" s="1"/>
  <c r="AG80" i="53"/>
  <c r="AH80" i="53" s="1"/>
  <c r="AG317" i="69"/>
  <c r="AH317" i="69" s="1"/>
  <c r="AP199" i="53"/>
  <c r="AQ199" i="53" s="1"/>
  <c r="AG167" i="69"/>
  <c r="AH167" i="69" s="1"/>
  <c r="R311" i="69"/>
  <c r="S311" i="69" s="1"/>
  <c r="BI311" i="69" s="1"/>
  <c r="R327" i="69"/>
  <c r="S327" i="69" s="1"/>
  <c r="BI327" i="69" s="1"/>
  <c r="AP399" i="53"/>
  <c r="AQ399" i="53" s="1"/>
  <c r="AJ476" i="53"/>
  <c r="AK476" i="53" s="1"/>
  <c r="AJ61" i="69"/>
  <c r="AK61" i="69" s="1"/>
  <c r="AP61" i="69"/>
  <c r="AQ61" i="69" s="1"/>
  <c r="AJ515" i="53"/>
  <c r="AK515" i="53" s="1"/>
  <c r="AG516" i="53"/>
  <c r="AH516" i="53" s="1"/>
  <c r="AJ52" i="53"/>
  <c r="AK52" i="53" s="1"/>
  <c r="AP52" i="53"/>
  <c r="AQ52" i="53" s="1"/>
  <c r="AJ150" i="98"/>
  <c r="AK150" i="98" s="1"/>
  <c r="AP150" i="98"/>
  <c r="AQ150" i="98" s="1"/>
  <c r="AJ49" i="53"/>
  <c r="AK49" i="53" s="1"/>
  <c r="AP200" i="75"/>
  <c r="AQ200" i="75" s="1"/>
  <c r="AJ159" i="69"/>
  <c r="AK159" i="69" s="1"/>
  <c r="AG160" i="69"/>
  <c r="AH160" i="69" s="1"/>
  <c r="R372" i="53"/>
  <c r="S372" i="53" s="1"/>
  <c r="BI372" i="53" s="1"/>
  <c r="AP165" i="53"/>
  <c r="AQ165" i="53" s="1"/>
  <c r="R259" i="75"/>
  <c r="S259" i="75" s="1"/>
  <c r="BI259" i="75" s="1"/>
  <c r="R169" i="53"/>
  <c r="S169" i="53" s="1"/>
  <c r="BI169" i="53" s="1"/>
  <c r="AG76" i="69"/>
  <c r="AJ545" i="53"/>
  <c r="AK545" i="53" s="1"/>
  <c r="AJ275" i="75"/>
  <c r="AK275" i="75" s="1"/>
  <c r="AP275" i="75"/>
  <c r="AQ275" i="75" s="1"/>
  <c r="R188" i="69"/>
  <c r="S188" i="69" s="1"/>
  <c r="BI188" i="69" s="1"/>
  <c r="AG441" i="53"/>
  <c r="AH441" i="53" s="1"/>
  <c r="AJ162" i="53"/>
  <c r="AK162" i="53" s="1"/>
  <c r="AP162" i="53"/>
  <c r="AQ162" i="53" s="1"/>
  <c r="AG276" i="75"/>
  <c r="AH276" i="75" s="1"/>
  <c r="R160" i="69"/>
  <c r="S160" i="69" s="1"/>
  <c r="BI160" i="69" s="1"/>
  <c r="AJ270" i="53"/>
  <c r="AK270" i="53" s="1"/>
  <c r="AG537" i="53"/>
  <c r="AG545" i="53"/>
  <c r="AG476" i="53"/>
  <c r="R63" i="69"/>
  <c r="S63" i="69" s="1"/>
  <c r="BI63" i="69" s="1"/>
  <c r="AJ384" i="53"/>
  <c r="AK384" i="53" s="1"/>
  <c r="AJ171" i="53"/>
  <c r="AK171" i="53" s="1"/>
  <c r="AJ187" i="69"/>
  <c r="AK187" i="69" s="1"/>
  <c r="R327" i="53"/>
  <c r="S327" i="53" s="1"/>
  <c r="BI327" i="53" s="1"/>
  <c r="R322" i="53"/>
  <c r="S322" i="53" s="1"/>
  <c r="BI322" i="53" s="1"/>
  <c r="AP73" i="75"/>
  <c r="AQ73" i="75" s="1"/>
  <c r="AG87" i="53"/>
  <c r="AH87" i="53" s="1"/>
  <c r="AP237" i="69"/>
  <c r="AQ237" i="69" s="1"/>
  <c r="AJ250" i="53"/>
  <c r="AK250" i="53" s="1"/>
  <c r="R345" i="69"/>
  <c r="S345" i="69" s="1"/>
  <c r="BI345" i="69" s="1"/>
  <c r="R242" i="53"/>
  <c r="S242" i="53" s="1"/>
  <c r="BI242" i="53" s="1"/>
  <c r="R245" i="69"/>
  <c r="S245" i="69" s="1"/>
  <c r="BI245" i="69" s="1"/>
  <c r="AG268" i="69"/>
  <c r="AL268" i="69" s="1"/>
  <c r="AJ232" i="69"/>
  <c r="AK232" i="69" s="1"/>
  <c r="AJ342" i="69"/>
  <c r="AK342" i="69" s="1"/>
  <c r="AP172" i="69"/>
  <c r="AQ172" i="69" s="1"/>
  <c r="AG407" i="53"/>
  <c r="AH407" i="53" s="1"/>
  <c r="AG82" i="69"/>
  <c r="AH82" i="69" s="1"/>
  <c r="R271" i="69"/>
  <c r="S271" i="69" s="1"/>
  <c r="BI271" i="69" s="1"/>
  <c r="AP176" i="53"/>
  <c r="AQ176" i="53" s="1"/>
  <c r="R339" i="53"/>
  <c r="S339" i="53" s="1"/>
  <c r="BI339" i="53" s="1"/>
  <c r="AG260" i="69"/>
  <c r="AH260" i="69" s="1"/>
  <c r="AP169" i="69"/>
  <c r="AQ169" i="69" s="1"/>
  <c r="AG452" i="53"/>
  <c r="AH452" i="53" s="1"/>
  <c r="AP54" i="75"/>
  <c r="AQ54" i="75" s="1"/>
  <c r="R39" i="98"/>
  <c r="S39" i="98" s="1"/>
  <c r="BI39" i="98" s="1"/>
  <c r="AJ201" i="75"/>
  <c r="AK201" i="75" s="1"/>
  <c r="AG44" i="53"/>
  <c r="AH44" i="53" s="1"/>
  <c r="AP43" i="53"/>
  <c r="AQ43" i="53" s="1"/>
  <c r="AP250" i="75"/>
  <c r="AQ250" i="75" s="1"/>
  <c r="AG251" i="75"/>
  <c r="AH251" i="75" s="1"/>
  <c r="R323" i="53"/>
  <c r="S323" i="53" s="1"/>
  <c r="BI323" i="53" s="1"/>
  <c r="AP258" i="53"/>
  <c r="AQ258" i="53" s="1"/>
  <c r="AP172" i="53"/>
  <c r="AQ172" i="53" s="1"/>
  <c r="R156" i="53"/>
  <c r="S156" i="53" s="1"/>
  <c r="BI156" i="53" s="1"/>
  <c r="R243" i="53"/>
  <c r="S243" i="53" s="1"/>
  <c r="BI243" i="53" s="1"/>
  <c r="R43" i="98"/>
  <c r="S43" i="98" s="1"/>
  <c r="BI43" i="98" s="1"/>
  <c r="AJ398" i="53"/>
  <c r="AK398" i="53" s="1"/>
  <c r="AP398" i="53"/>
  <c r="AQ398" i="53" s="1"/>
  <c r="R316" i="53"/>
  <c r="S316" i="53" s="1"/>
  <c r="BI316" i="53" s="1"/>
  <c r="R231" i="69"/>
  <c r="S231" i="69" s="1"/>
  <c r="BI231" i="69" s="1"/>
  <c r="AG271" i="53"/>
  <c r="AH271" i="53" s="1"/>
  <c r="AP78" i="75"/>
  <c r="AQ78" i="75" s="1"/>
  <c r="AG249" i="69"/>
  <c r="R256" i="53"/>
  <c r="S256" i="53" s="1"/>
  <c r="BI256" i="53" s="1"/>
  <c r="R346" i="53"/>
  <c r="S346" i="53" s="1"/>
  <c r="BI346" i="53" s="1"/>
  <c r="AP40" i="98"/>
  <c r="AQ40" i="98" s="1"/>
  <c r="R167" i="69"/>
  <c r="S167" i="69" s="1"/>
  <c r="BI167" i="69" s="1"/>
  <c r="AJ244" i="53"/>
  <c r="AK244" i="53" s="1"/>
  <c r="AG165" i="69"/>
  <c r="AJ387" i="53"/>
  <c r="AK387" i="53" s="1"/>
  <c r="R193" i="53"/>
  <c r="S193" i="53" s="1"/>
  <c r="BI193" i="53" s="1"/>
  <c r="AG200" i="53"/>
  <c r="AL200" i="53" s="1"/>
  <c r="AP271" i="53"/>
  <c r="AQ271" i="53" s="1"/>
  <c r="R305" i="69"/>
  <c r="S305" i="69" s="1"/>
  <c r="BI305" i="69" s="1"/>
  <c r="AJ267" i="75"/>
  <c r="AK267" i="75" s="1"/>
  <c r="AP89" i="78"/>
  <c r="AQ89" i="78" s="1"/>
  <c r="AJ542" i="53"/>
  <c r="AK542" i="53" s="1"/>
  <c r="R247" i="69"/>
  <c r="S247" i="69" s="1"/>
  <c r="BI247" i="69" s="1"/>
  <c r="AJ377" i="53"/>
  <c r="AK377" i="53" s="1"/>
  <c r="AG543" i="53"/>
  <c r="AH543" i="53" s="1"/>
  <c r="AP234" i="69"/>
  <c r="AQ234" i="69" s="1"/>
  <c r="AG88" i="69"/>
  <c r="R74" i="75"/>
  <c r="S74" i="75" s="1"/>
  <c r="BI74" i="75" s="1"/>
  <c r="AJ203" i="75"/>
  <c r="AK203" i="75" s="1"/>
  <c r="AG272" i="53"/>
  <c r="AH272" i="53" s="1"/>
  <c r="AP185" i="75"/>
  <c r="AQ185" i="75" s="1"/>
  <c r="AP227" i="53"/>
  <c r="AQ227" i="53" s="1"/>
  <c r="AJ347" i="53"/>
  <c r="AK347" i="53" s="1"/>
  <c r="R551" i="53"/>
  <c r="S551" i="53" s="1"/>
  <c r="BI551" i="53" s="1"/>
  <c r="AG387" i="53"/>
  <c r="AJ250" i="69"/>
  <c r="AK250" i="69" s="1"/>
  <c r="AP311" i="53"/>
  <c r="AQ311" i="53" s="1"/>
  <c r="R32" i="98"/>
  <c r="S32" i="98" s="1"/>
  <c r="BI32" i="98" s="1"/>
  <c r="AP529" i="53"/>
  <c r="AQ529" i="53" s="1"/>
  <c r="AG90" i="53"/>
  <c r="AH90" i="53" s="1"/>
  <c r="R192" i="69"/>
  <c r="S192" i="69" s="1"/>
  <c r="BI192" i="69" s="1"/>
  <c r="AJ469" i="53"/>
  <c r="AK469" i="53" s="1"/>
  <c r="AP183" i="69"/>
  <c r="AQ183" i="69" s="1"/>
  <c r="AG186" i="53"/>
  <c r="AH186" i="53" s="1"/>
  <c r="R185" i="53"/>
  <c r="S185" i="53" s="1"/>
  <c r="BI185" i="53" s="1"/>
  <c r="AP386" i="53"/>
  <c r="AQ386" i="53" s="1"/>
  <c r="AJ61" i="75"/>
  <c r="AK61" i="75" s="1"/>
  <c r="AG234" i="53"/>
  <c r="AH234" i="53" s="1"/>
  <c r="AG196" i="69"/>
  <c r="AH196" i="69" s="1"/>
  <c r="AG240" i="75"/>
  <c r="AH240" i="75" s="1"/>
  <c r="AG489" i="53"/>
  <c r="AH489" i="53" s="1"/>
  <c r="R86" i="69"/>
  <c r="S86" i="69" s="1"/>
  <c r="BI86" i="69" s="1"/>
  <c r="AG196" i="75"/>
  <c r="AJ201" i="69"/>
  <c r="AK201" i="69" s="1"/>
  <c r="AP201" i="69"/>
  <c r="AQ201" i="69" s="1"/>
  <c r="AP478" i="53"/>
  <c r="AQ478" i="53" s="1"/>
  <c r="AJ177" i="69"/>
  <c r="AK177" i="69" s="1"/>
  <c r="AG56" i="53"/>
  <c r="AH56" i="53" s="1"/>
  <c r="AJ76" i="69"/>
  <c r="AK76" i="69" s="1"/>
  <c r="AJ537" i="53"/>
  <c r="AK537" i="53" s="1"/>
  <c r="AP101" i="98"/>
  <c r="AQ101" i="98" s="1"/>
  <c r="AG187" i="53"/>
  <c r="AH187" i="53" s="1"/>
  <c r="R393" i="53"/>
  <c r="S393" i="53" s="1"/>
  <c r="BI393" i="53" s="1"/>
  <c r="R192" i="53"/>
  <c r="S192" i="53" s="1"/>
  <c r="BI192" i="53" s="1"/>
  <c r="R63" i="75"/>
  <c r="S63" i="75" s="1"/>
  <c r="BI63" i="75" s="1"/>
  <c r="AP480" i="53"/>
  <c r="AQ480" i="53" s="1"/>
  <c r="AJ196" i="75"/>
  <c r="AK196" i="75" s="1"/>
  <c r="AF82" i="104"/>
  <c r="AG178" i="78"/>
  <c r="AH178" i="78" s="1"/>
  <c r="AP176" i="69"/>
  <c r="AQ176" i="69" s="1"/>
  <c r="AG370" i="53"/>
  <c r="AH370" i="53" s="1"/>
  <c r="AG323" i="69"/>
  <c r="AL323" i="69" s="1"/>
  <c r="AP82" i="75"/>
  <c r="AQ82" i="75" s="1"/>
  <c r="AJ175" i="75"/>
  <c r="AK175" i="75" s="1"/>
  <c r="AJ299" i="69"/>
  <c r="AK299" i="69" s="1"/>
  <c r="AI299" i="69" s="1"/>
  <c r="R159" i="98"/>
  <c r="S159" i="98" s="1"/>
  <c r="BI159" i="98" s="1"/>
  <c r="AJ447" i="53"/>
  <c r="AK447" i="53" s="1"/>
  <c r="AP270" i="69"/>
  <c r="AQ270" i="69" s="1"/>
  <c r="R186" i="69"/>
  <c r="S186" i="69" s="1"/>
  <c r="BI186" i="69" s="1"/>
  <c r="R248" i="53"/>
  <c r="S248" i="53" s="1"/>
  <c r="BI248" i="53" s="1"/>
  <c r="AJ185" i="75"/>
  <c r="AK185" i="75" s="1"/>
  <c r="AG186" i="75"/>
  <c r="AP320" i="53"/>
  <c r="AQ320" i="53" s="1"/>
  <c r="AG321" i="53"/>
  <c r="AH321" i="53" s="1"/>
  <c r="R344" i="53"/>
  <c r="S344" i="53" s="1"/>
  <c r="BI344" i="53" s="1"/>
  <c r="AP240" i="75"/>
  <c r="AQ240" i="75" s="1"/>
  <c r="R55" i="75"/>
  <c r="S55" i="75" s="1"/>
  <c r="BI55" i="75" s="1"/>
  <c r="AJ80" i="53"/>
  <c r="AK80" i="53" s="1"/>
  <c r="AJ516" i="53"/>
  <c r="AK516" i="53" s="1"/>
  <c r="AG517" i="53"/>
  <c r="R250" i="69"/>
  <c r="S250" i="69" s="1"/>
  <c r="BI250" i="69" s="1"/>
  <c r="R103" i="98"/>
  <c r="S103" i="98" s="1"/>
  <c r="BI103" i="98" s="1"/>
  <c r="AG257" i="69"/>
  <c r="AP256" i="69"/>
  <c r="AQ256" i="69" s="1"/>
  <c r="AJ130" i="98"/>
  <c r="AK130" i="98" s="1"/>
  <c r="R528" i="53"/>
  <c r="S528" i="53" s="1"/>
  <c r="BI528" i="53" s="1"/>
  <c r="AP77" i="53"/>
  <c r="AQ77" i="53" s="1"/>
  <c r="AP71" i="75"/>
  <c r="AQ71" i="75" s="1"/>
  <c r="R458" i="53"/>
  <c r="S458" i="53" s="1"/>
  <c r="BI458" i="53" s="1"/>
  <c r="AG49" i="53"/>
  <c r="AH49" i="53" s="1"/>
  <c r="AG107" i="98"/>
  <c r="AH107" i="98" s="1"/>
  <c r="AP253" i="53"/>
  <c r="AQ253" i="53" s="1"/>
  <c r="AG254" i="53"/>
  <c r="AH254" i="53" s="1"/>
  <c r="R158" i="69"/>
  <c r="S158" i="69" s="1"/>
  <c r="BI158" i="69" s="1"/>
  <c r="AJ167" i="75"/>
  <c r="AK167" i="75" s="1"/>
  <c r="R233" i="69"/>
  <c r="S233" i="69" s="1"/>
  <c r="BI233" i="69" s="1"/>
  <c r="R230" i="53"/>
  <c r="S230" i="53" s="1"/>
  <c r="BI230" i="53" s="1"/>
  <c r="AP239" i="53"/>
  <c r="AQ239" i="53" s="1"/>
  <c r="R543" i="53"/>
  <c r="S543" i="53" s="1"/>
  <c r="BI543" i="53" s="1"/>
  <c r="AJ317" i="53"/>
  <c r="AK317" i="53" s="1"/>
  <c r="AJ264" i="69"/>
  <c r="AK264" i="69" s="1"/>
  <c r="AP265" i="53"/>
  <c r="AQ265" i="53" s="1"/>
  <c r="R80" i="69"/>
  <c r="S80" i="69" s="1"/>
  <c r="BI80" i="69" s="1"/>
  <c r="R199" i="53"/>
  <c r="S199" i="53" s="1"/>
  <c r="BI199" i="53" s="1"/>
  <c r="R312" i="53"/>
  <c r="S312" i="53" s="1"/>
  <c r="BI312" i="53" s="1"/>
  <c r="AP308" i="69"/>
  <c r="AQ308" i="69" s="1"/>
  <c r="AJ241" i="75"/>
  <c r="AK241" i="75" s="1"/>
  <c r="AJ188" i="75"/>
  <c r="AK188" i="75" s="1"/>
  <c r="AJ84" i="75"/>
  <c r="AK84" i="75" s="1"/>
  <c r="AJ334" i="53"/>
  <c r="AK334" i="53" s="1"/>
  <c r="R202" i="53"/>
  <c r="S202" i="53" s="1"/>
  <c r="BI202" i="53" s="1"/>
  <c r="AP63" i="75"/>
  <c r="AQ63" i="75" s="1"/>
  <c r="AJ270" i="75"/>
  <c r="AK270" i="75" s="1"/>
  <c r="R267" i="69"/>
  <c r="S267" i="69" s="1"/>
  <c r="BI267" i="69" s="1"/>
  <c r="AG183" i="69"/>
  <c r="AH183" i="69" s="1"/>
  <c r="AJ168" i="75"/>
  <c r="AK168" i="75" s="1"/>
  <c r="AC194" i="78"/>
  <c r="AG260" i="78"/>
  <c r="AH260" i="78" s="1"/>
  <c r="AP77" i="75"/>
  <c r="AQ77" i="75" s="1"/>
  <c r="AG474" i="53"/>
  <c r="AH474" i="53" s="1"/>
  <c r="R249" i="53"/>
  <c r="S249" i="53" s="1"/>
  <c r="BI249" i="53" s="1"/>
  <c r="AG75" i="69"/>
  <c r="AH75" i="69" s="1"/>
  <c r="AG62" i="53"/>
  <c r="AH62" i="53" s="1"/>
  <c r="AJ186" i="69"/>
  <c r="AK186" i="69" s="1"/>
  <c r="AG163" i="53"/>
  <c r="R171" i="53"/>
  <c r="S171" i="53" s="1"/>
  <c r="BI171" i="53" s="1"/>
  <c r="AP228" i="53"/>
  <c r="AQ228" i="53" s="1"/>
  <c r="AJ168" i="69"/>
  <c r="AK168" i="69" s="1"/>
  <c r="AG169" i="69"/>
  <c r="AH169" i="69" s="1"/>
  <c r="R187" i="69"/>
  <c r="S187" i="69" s="1"/>
  <c r="BI187" i="69" s="1"/>
  <c r="R345" i="53"/>
  <c r="S345" i="53" s="1"/>
  <c r="BI345" i="53" s="1"/>
  <c r="AG549" i="53"/>
  <c r="AH549" i="53" s="1"/>
  <c r="AJ78" i="53"/>
  <c r="AK78" i="53" s="1"/>
  <c r="AJ55" i="75"/>
  <c r="AK55" i="75" s="1"/>
  <c r="AJ100" i="98"/>
  <c r="AK100" i="98" s="1"/>
  <c r="R156" i="98"/>
  <c r="S156" i="98" s="1"/>
  <c r="BI156" i="98" s="1"/>
  <c r="AG251" i="53"/>
  <c r="AH251" i="53" s="1"/>
  <c r="R340" i="53"/>
  <c r="S340" i="53" s="1"/>
  <c r="BI340" i="53" s="1"/>
  <c r="AJ528" i="53"/>
  <c r="AK528" i="53" s="1"/>
  <c r="AJ38" i="98"/>
  <c r="AK38" i="98" s="1"/>
  <c r="AP38" i="98"/>
  <c r="AQ38" i="98" s="1"/>
  <c r="AG171" i="53"/>
  <c r="AH171" i="53" s="1"/>
  <c r="AJ175" i="53"/>
  <c r="AK175" i="53" s="1"/>
  <c r="AJ324" i="69"/>
  <c r="AK324" i="69" s="1"/>
  <c r="AJ64" i="69"/>
  <c r="AK64" i="69" s="1"/>
  <c r="R253" i="53"/>
  <c r="S253" i="53" s="1"/>
  <c r="BI253" i="53" s="1"/>
  <c r="AJ560" i="53"/>
  <c r="AK560" i="53" s="1"/>
  <c r="AJ392" i="53"/>
  <c r="AK392" i="53" s="1"/>
  <c r="R547" i="53"/>
  <c r="S547" i="53" s="1"/>
  <c r="BI547" i="53" s="1"/>
  <c r="AJ230" i="53"/>
  <c r="AK230" i="53" s="1"/>
  <c r="AP307" i="69"/>
  <c r="AQ307" i="69" s="1"/>
  <c r="R317" i="53"/>
  <c r="S317" i="53" s="1"/>
  <c r="BI317" i="53" s="1"/>
  <c r="AG482" i="53"/>
  <c r="AH482" i="53" s="1"/>
  <c r="AJ80" i="69"/>
  <c r="AK80" i="69" s="1"/>
  <c r="R398" i="53"/>
  <c r="S398" i="53" s="1"/>
  <c r="BI398" i="53" s="1"/>
  <c r="AJ272" i="53"/>
  <c r="AK272" i="53" s="1"/>
  <c r="AJ124" i="98"/>
  <c r="AK124" i="98" s="1"/>
  <c r="AP199" i="69"/>
  <c r="AQ199" i="69" s="1"/>
  <c r="AJ72" i="69"/>
  <c r="AK72" i="69" s="1"/>
  <c r="R53" i="69"/>
  <c r="S53" i="69" s="1"/>
  <c r="BI53" i="69" s="1"/>
  <c r="AJ47" i="69"/>
  <c r="AK47" i="69" s="1"/>
  <c r="AJ373" i="53"/>
  <c r="AK373" i="53" s="1"/>
  <c r="R84" i="75"/>
  <c r="S84" i="75" s="1"/>
  <c r="BI84" i="75" s="1"/>
  <c r="R201" i="69"/>
  <c r="S201" i="69" s="1"/>
  <c r="BI201" i="69" s="1"/>
  <c r="AP546" i="53"/>
  <c r="AQ546" i="53" s="1"/>
  <c r="AG272" i="69"/>
  <c r="AH272" i="69" s="1"/>
  <c r="AJ402" i="53"/>
  <c r="AK402" i="53" s="1"/>
  <c r="AJ329" i="53"/>
  <c r="AK329" i="53" s="1"/>
  <c r="AJ253" i="75"/>
  <c r="AK253" i="75" s="1"/>
  <c r="AJ325" i="69"/>
  <c r="AK325" i="69" s="1"/>
  <c r="R463" i="53"/>
  <c r="S463" i="53" s="1"/>
  <c r="BI463" i="53" s="1"/>
  <c r="AJ344" i="69"/>
  <c r="AK344" i="69" s="1"/>
  <c r="AP344" i="69"/>
  <c r="AQ344" i="69" s="1"/>
  <c r="AP393" i="53"/>
  <c r="AQ393" i="53" s="1"/>
  <c r="AG200" i="69"/>
  <c r="AH200" i="69" s="1"/>
  <c r="AP301" i="53"/>
  <c r="AQ301" i="53" s="1"/>
  <c r="AJ161" i="69"/>
  <c r="AK161" i="69" s="1"/>
  <c r="AG162" i="69"/>
  <c r="AP161" i="69"/>
  <c r="AQ161" i="69" s="1"/>
  <c r="AG184" i="69"/>
  <c r="AH184" i="69" s="1"/>
  <c r="AC88" i="78"/>
  <c r="AP369" i="53"/>
  <c r="AQ369" i="53" s="1"/>
  <c r="R342" i="53"/>
  <c r="S342" i="53" s="1"/>
  <c r="BI342" i="53" s="1"/>
  <c r="R525" i="53"/>
  <c r="S525" i="53" s="1"/>
  <c r="BI525" i="53" s="1"/>
  <c r="AG266" i="69"/>
  <c r="R230" i="69"/>
  <c r="S230" i="69" s="1"/>
  <c r="BI230" i="69" s="1"/>
  <c r="R299" i="53"/>
  <c r="S299" i="53" s="1"/>
  <c r="BI299" i="53" s="1"/>
  <c r="AJ181" i="53"/>
  <c r="AK181" i="53" s="1"/>
  <c r="AJ312" i="53"/>
  <c r="AK312" i="53" s="1"/>
  <c r="AP69" i="69"/>
  <c r="AQ69" i="69" s="1"/>
  <c r="AG188" i="75"/>
  <c r="AH188" i="75" s="1"/>
  <c r="R166" i="69"/>
  <c r="S166" i="69" s="1"/>
  <c r="BI166" i="69" s="1"/>
  <c r="R319" i="53"/>
  <c r="S319" i="53" s="1"/>
  <c r="BI319" i="53" s="1"/>
  <c r="R127" i="98"/>
  <c r="S127" i="98" s="1"/>
  <c r="BI127" i="98" s="1"/>
  <c r="R244" i="53"/>
  <c r="S244" i="53" s="1"/>
  <c r="BI244" i="53" s="1"/>
  <c r="AP455" i="53"/>
  <c r="AQ455" i="53" s="1"/>
  <c r="AJ276" i="75"/>
  <c r="AK276" i="75" s="1"/>
  <c r="R546" i="53"/>
  <c r="S546" i="53" s="1"/>
  <c r="BI546" i="53" s="1"/>
  <c r="R177" i="69"/>
  <c r="S177" i="69" s="1"/>
  <c r="BI177" i="69" s="1"/>
  <c r="R62" i="75"/>
  <c r="S62" i="75" s="1"/>
  <c r="BI62" i="75" s="1"/>
  <c r="AJ311" i="69"/>
  <c r="AK311" i="69" s="1"/>
  <c r="AJ243" i="69"/>
  <c r="AK243" i="69" s="1"/>
  <c r="AJ409" i="53"/>
  <c r="AK409" i="53" s="1"/>
  <c r="R331" i="53"/>
  <c r="S331" i="53" s="1"/>
  <c r="BI331" i="53" s="1"/>
  <c r="R537" i="53"/>
  <c r="S537" i="53" s="1"/>
  <c r="BI537" i="53" s="1"/>
  <c r="R413" i="53"/>
  <c r="S413" i="53" s="1"/>
  <c r="BI413" i="53" s="1"/>
  <c r="AG105" i="98"/>
  <c r="AH105" i="98" s="1"/>
  <c r="AP181" i="69"/>
  <c r="AQ181" i="69" s="1"/>
  <c r="AJ338" i="53"/>
  <c r="AK338" i="53" s="1"/>
  <c r="R263" i="53"/>
  <c r="S263" i="53" s="1"/>
  <c r="BI263" i="53" s="1"/>
  <c r="AJ486" i="53"/>
  <c r="AK486" i="53" s="1"/>
  <c r="AJ59" i="75"/>
  <c r="AK59" i="75" s="1"/>
  <c r="R82" i="75"/>
  <c r="S82" i="75" s="1"/>
  <c r="BI82" i="75" s="1"/>
  <c r="R542" i="53"/>
  <c r="S542" i="53" s="1"/>
  <c r="BI542" i="53" s="1"/>
  <c r="R234" i="53"/>
  <c r="S234" i="53" s="1"/>
  <c r="BI234" i="53" s="1"/>
  <c r="AG192" i="53"/>
  <c r="AH192" i="53" s="1"/>
  <c r="AG177" i="75"/>
  <c r="AH177" i="75" s="1"/>
  <c r="R155" i="98"/>
  <c r="S155" i="98" s="1"/>
  <c r="BI155" i="98" s="1"/>
  <c r="AJ192" i="53"/>
  <c r="AK192" i="53" s="1"/>
  <c r="AP64" i="75"/>
  <c r="AQ64" i="75" s="1"/>
  <c r="AJ195" i="53"/>
  <c r="AK195" i="53" s="1"/>
  <c r="AP84" i="53"/>
  <c r="AQ84" i="53" s="1"/>
  <c r="AP243" i="69"/>
  <c r="AQ243" i="69" s="1"/>
  <c r="R175" i="75"/>
  <c r="S175" i="75" s="1"/>
  <c r="BI175" i="75" s="1"/>
  <c r="R194" i="53"/>
  <c r="S194" i="53" s="1"/>
  <c r="BI194" i="53" s="1"/>
  <c r="R335" i="69"/>
  <c r="S335" i="69" s="1"/>
  <c r="BI335" i="69" s="1"/>
  <c r="R202" i="69"/>
  <c r="S202" i="69" s="1"/>
  <c r="BI202" i="69" s="1"/>
  <c r="AC74" i="78"/>
  <c r="AC183" i="78"/>
  <c r="AG77" i="78"/>
  <c r="AH77" i="78" s="1"/>
  <c r="AC82" i="78"/>
  <c r="AJ554" i="53"/>
  <c r="AK554" i="53" s="1"/>
  <c r="AP391" i="53"/>
  <c r="AQ391" i="53" s="1"/>
  <c r="R68" i="75"/>
  <c r="S68" i="75" s="1"/>
  <c r="BI68" i="75" s="1"/>
  <c r="AJ50" i="69"/>
  <c r="AK50" i="69" s="1"/>
  <c r="AJ191" i="75"/>
  <c r="AK191" i="75" s="1"/>
  <c r="AG338" i="69"/>
  <c r="AP380" i="53"/>
  <c r="AQ380" i="53" s="1"/>
  <c r="AG336" i="69"/>
  <c r="AH336" i="69" s="1"/>
  <c r="AJ556" i="53"/>
  <c r="AK556" i="53" s="1"/>
  <c r="AG81" i="75"/>
  <c r="R301" i="69"/>
  <c r="T344" i="69" s="1"/>
  <c r="R468" i="53"/>
  <c r="S468" i="53" s="1"/>
  <c r="BI468" i="53" s="1"/>
  <c r="AP34" i="98"/>
  <c r="AQ34" i="98" s="1"/>
  <c r="AJ261" i="69"/>
  <c r="AK261" i="69" s="1"/>
  <c r="R321" i="69"/>
  <c r="S321" i="69" s="1"/>
  <c r="BI321" i="69" s="1"/>
  <c r="AJ154" i="53"/>
  <c r="AK154" i="53" s="1"/>
  <c r="R373" i="53"/>
  <c r="S373" i="53" s="1"/>
  <c r="BI373" i="53" s="1"/>
  <c r="R549" i="53"/>
  <c r="S549" i="53" s="1"/>
  <c r="BI549" i="53" s="1"/>
  <c r="AJ326" i="53"/>
  <c r="AK326" i="53" s="1"/>
  <c r="AG466" i="53"/>
  <c r="AH466" i="53" s="1"/>
  <c r="AP339" i="69"/>
  <c r="AQ339" i="69" s="1"/>
  <c r="AP86" i="75"/>
  <c r="AQ86" i="75" s="1"/>
  <c r="R274" i="75"/>
  <c r="S274" i="75" s="1"/>
  <c r="BI274" i="75" s="1"/>
  <c r="AJ254" i="53"/>
  <c r="AK254" i="53" s="1"/>
  <c r="R344" i="69"/>
  <c r="S344" i="69" s="1"/>
  <c r="BI344" i="69" s="1"/>
  <c r="R241" i="69"/>
  <c r="S241" i="69" s="1"/>
  <c r="BI241" i="69" s="1"/>
  <c r="AP314" i="69"/>
  <c r="AQ314" i="69" s="1"/>
  <c r="AG171" i="69"/>
  <c r="AH171" i="69" s="1"/>
  <c r="AG161" i="53"/>
  <c r="AH161" i="53" s="1"/>
  <c r="R489" i="53"/>
  <c r="S489" i="53" s="1"/>
  <c r="BI489" i="53" s="1"/>
  <c r="AJ70" i="53"/>
  <c r="AK70" i="53" s="1"/>
  <c r="AJ81" i="75"/>
  <c r="AK81" i="75" s="1"/>
  <c r="AP201" i="53"/>
  <c r="AQ201" i="53" s="1"/>
  <c r="AG475" i="53"/>
  <c r="AH475" i="53" s="1"/>
  <c r="AJ331" i="69"/>
  <c r="AK331" i="69" s="1"/>
  <c r="AG553" i="53"/>
  <c r="AH553" i="53" s="1"/>
  <c r="AJ193" i="69"/>
  <c r="AK193" i="69" s="1"/>
  <c r="AJ531" i="53"/>
  <c r="AK531" i="53" s="1"/>
  <c r="AJ35" i="98"/>
  <c r="AK35" i="98" s="1"/>
  <c r="AJ177" i="75"/>
  <c r="AK177" i="75" s="1"/>
  <c r="AG68" i="78"/>
  <c r="AH68" i="78" s="1"/>
  <c r="AC190" i="78"/>
  <c r="AC184" i="78"/>
  <c r="AG73" i="78"/>
  <c r="AC83" i="78"/>
  <c r="AC195" i="78"/>
  <c r="AJ330" i="69"/>
  <c r="AK330" i="69" s="1"/>
  <c r="AP138" i="104"/>
  <c r="AQ138" i="104" s="1"/>
  <c r="AP127" i="98"/>
  <c r="AQ127" i="98" s="1"/>
  <c r="AG478" i="53"/>
  <c r="AH478" i="53" s="1"/>
  <c r="AG320" i="53"/>
  <c r="AH320" i="53" s="1"/>
  <c r="R407" i="53"/>
  <c r="S407" i="53" s="1"/>
  <c r="BI407" i="53" s="1"/>
  <c r="AP160" i="98"/>
  <c r="AQ160" i="98" s="1"/>
  <c r="AJ82" i="53"/>
  <c r="AK82" i="53" s="1"/>
  <c r="R251" i="69"/>
  <c r="S251" i="69" s="1"/>
  <c r="BI251" i="69" s="1"/>
  <c r="AG243" i="69"/>
  <c r="AH243" i="69" s="1"/>
  <c r="R378" i="53"/>
  <c r="S378" i="53" s="1"/>
  <c r="BI378" i="53" s="1"/>
  <c r="AJ313" i="53"/>
  <c r="AK313" i="53" s="1"/>
  <c r="R415" i="53"/>
  <c r="S415" i="53" s="1"/>
  <c r="BI415" i="53" s="1"/>
  <c r="R464" i="53"/>
  <c r="S464" i="53" s="1"/>
  <c r="BI464" i="53" s="1"/>
  <c r="AG406" i="53"/>
  <c r="AL406" i="53" s="1"/>
  <c r="R157" i="53"/>
  <c r="S157" i="53" s="1"/>
  <c r="BI157" i="53" s="1"/>
  <c r="AJ121" i="98"/>
  <c r="AK121" i="98" s="1"/>
  <c r="AJ558" i="53"/>
  <c r="AK558" i="53" s="1"/>
  <c r="R445" i="53"/>
  <c r="S445" i="53" s="1"/>
  <c r="BI445" i="53" s="1"/>
  <c r="AJ57" i="53"/>
  <c r="AK57" i="53" s="1"/>
  <c r="R63" i="53"/>
  <c r="S63" i="53" s="1"/>
  <c r="BI63" i="53" s="1"/>
  <c r="R244" i="75"/>
  <c r="S244" i="75" s="1"/>
  <c r="BI244" i="75" s="1"/>
  <c r="AP262" i="69"/>
  <c r="AQ262" i="69" s="1"/>
  <c r="AP322" i="69"/>
  <c r="AQ322" i="69" s="1"/>
  <c r="AJ268" i="69"/>
  <c r="AK268" i="69" s="1"/>
  <c r="R87" i="75"/>
  <c r="S87" i="75" s="1"/>
  <c r="BI87" i="75" s="1"/>
  <c r="AJ158" i="53"/>
  <c r="AK158" i="53" s="1"/>
  <c r="AJ549" i="53"/>
  <c r="AK549" i="53" s="1"/>
  <c r="R60" i="69"/>
  <c r="S60" i="69" s="1"/>
  <c r="BI60" i="69" s="1"/>
  <c r="R389" i="53"/>
  <c r="S389" i="53" s="1"/>
  <c r="BI389" i="53" s="1"/>
  <c r="R326" i="53"/>
  <c r="S326" i="53" s="1"/>
  <c r="BI326" i="53" s="1"/>
  <c r="AJ417" i="53"/>
  <c r="AK417" i="53" s="1"/>
  <c r="AG408" i="53"/>
  <c r="AG56" i="69"/>
  <c r="AH56" i="69" s="1"/>
  <c r="AG57" i="69"/>
  <c r="AH57" i="69" s="1"/>
  <c r="AP243" i="75"/>
  <c r="AQ243" i="75" s="1"/>
  <c r="AJ236" i="53"/>
  <c r="AK236" i="53" s="1"/>
  <c r="AG333" i="69"/>
  <c r="R246" i="53"/>
  <c r="S246" i="53" s="1"/>
  <c r="BI246" i="53" s="1"/>
  <c r="AG249" i="75"/>
  <c r="AH249" i="75" s="1"/>
  <c r="AJ82" i="69"/>
  <c r="AK82" i="69" s="1"/>
  <c r="AJ132" i="98"/>
  <c r="AK132" i="98" s="1"/>
  <c r="AJ274" i="69"/>
  <c r="AK274" i="69" s="1"/>
  <c r="R46" i="69"/>
  <c r="S46" i="69" s="1"/>
  <c r="BI46" i="69" s="1"/>
  <c r="AJ41" i="53"/>
  <c r="AK41" i="53" s="1"/>
  <c r="AJ324" i="53"/>
  <c r="AK324" i="53" s="1"/>
  <c r="AG236" i="53"/>
  <c r="AH236" i="53" s="1"/>
  <c r="R305" i="53"/>
  <c r="S305" i="53" s="1"/>
  <c r="BI305" i="53" s="1"/>
  <c r="R313" i="69"/>
  <c r="S313" i="69" s="1"/>
  <c r="BI313" i="69" s="1"/>
  <c r="AG275" i="75"/>
  <c r="AL275" i="75" s="1"/>
  <c r="R482" i="53"/>
  <c r="S482" i="53" s="1"/>
  <c r="BI482" i="53" s="1"/>
  <c r="AG79" i="75"/>
  <c r="AP490" i="53"/>
  <c r="AQ490" i="53" s="1"/>
  <c r="R453" i="53"/>
  <c r="S453" i="53" s="1"/>
  <c r="BI453" i="53" s="1"/>
  <c r="AG102" i="98"/>
  <c r="R315" i="69"/>
  <c r="S315" i="69" s="1"/>
  <c r="BI315" i="69" s="1"/>
  <c r="AG159" i="98"/>
  <c r="R340" i="69"/>
  <c r="S340" i="69" s="1"/>
  <c r="BI340" i="69" s="1"/>
  <c r="R194" i="69"/>
  <c r="S194" i="69" s="1"/>
  <c r="BI194" i="69" s="1"/>
  <c r="AC193" i="78"/>
  <c r="AG258" i="78"/>
  <c r="AH258" i="78" s="1"/>
  <c r="AC272" i="78"/>
  <c r="R272" i="53"/>
  <c r="S272" i="53" s="1"/>
  <c r="BI272" i="53" s="1"/>
  <c r="AP69" i="75"/>
  <c r="AQ69" i="75" s="1"/>
  <c r="R487" i="53"/>
  <c r="S487" i="53" s="1"/>
  <c r="BI487" i="53" s="1"/>
  <c r="AJ198" i="69"/>
  <c r="AK198" i="69" s="1"/>
  <c r="AJ173" i="75"/>
  <c r="AK173" i="75" s="1"/>
  <c r="AJ378" i="53"/>
  <c r="AK378" i="53" s="1"/>
  <c r="R68" i="53"/>
  <c r="S68" i="53" s="1"/>
  <c r="BI68" i="53" s="1"/>
  <c r="AJ66" i="75"/>
  <c r="AK66" i="75" s="1"/>
  <c r="R265" i="69"/>
  <c r="S265" i="69" s="1"/>
  <c r="BI265" i="69" s="1"/>
  <c r="R51" i="69"/>
  <c r="S51" i="69" s="1"/>
  <c r="BI51" i="69" s="1"/>
  <c r="AJ63" i="53"/>
  <c r="AK63" i="53" s="1"/>
  <c r="AP87" i="53"/>
  <c r="AQ87" i="53" s="1"/>
  <c r="R184" i="69"/>
  <c r="S184" i="69" s="1"/>
  <c r="BI184" i="69" s="1"/>
  <c r="AJ248" i="75"/>
  <c r="AK248" i="75" s="1"/>
  <c r="AJ472" i="53"/>
  <c r="AK472" i="53" s="1"/>
  <c r="AP390" i="53"/>
  <c r="AQ390" i="53" s="1"/>
  <c r="AJ57" i="75"/>
  <c r="AK57" i="75" s="1"/>
  <c r="R239" i="69"/>
  <c r="S239" i="69" s="1"/>
  <c r="BI239" i="69" s="1"/>
  <c r="AG343" i="53"/>
  <c r="AH343" i="53" s="1"/>
  <c r="R444" i="53"/>
  <c r="S444" i="53" s="1"/>
  <c r="BI444" i="53" s="1"/>
  <c r="AJ167" i="53"/>
  <c r="AK167" i="53" s="1"/>
  <c r="AP104" i="98"/>
  <c r="AQ104" i="98" s="1"/>
  <c r="AJ242" i="75"/>
  <c r="AK242" i="75" s="1"/>
  <c r="AP237" i="53"/>
  <c r="AQ237" i="53" s="1"/>
  <c r="AJ331" i="53"/>
  <c r="AK331" i="53" s="1"/>
  <c r="AG176" i="75"/>
  <c r="AH176" i="75" s="1"/>
  <c r="R254" i="53"/>
  <c r="S254" i="53" s="1"/>
  <c r="BI254" i="53" s="1"/>
  <c r="AJ313" i="69"/>
  <c r="AK313" i="69" s="1"/>
  <c r="AG53" i="53"/>
  <c r="AH53" i="53" s="1"/>
  <c r="AP273" i="75"/>
  <c r="AQ273" i="75" s="1"/>
  <c r="R107" i="98"/>
  <c r="S107" i="98" s="1"/>
  <c r="BI107" i="98" s="1"/>
  <c r="AP70" i="78"/>
  <c r="AQ70" i="78" s="1"/>
  <c r="AJ374" i="53"/>
  <c r="AK374" i="53" s="1"/>
  <c r="AJ155" i="98"/>
  <c r="AK155" i="98" s="1"/>
  <c r="AG154" i="53"/>
  <c r="AH154" i="53" s="1"/>
  <c r="AJ67" i="53"/>
  <c r="AK67" i="53" s="1"/>
  <c r="AG173" i="53"/>
  <c r="AP341" i="69"/>
  <c r="AQ341" i="69" s="1"/>
  <c r="R193" i="69"/>
  <c r="S193" i="69" s="1"/>
  <c r="BI193" i="69" s="1"/>
  <c r="R531" i="53"/>
  <c r="S531" i="53" s="1"/>
  <c r="BI531" i="53" s="1"/>
  <c r="AG413" i="53"/>
  <c r="R532" i="53"/>
  <c r="S532" i="53" s="1"/>
  <c r="BI532" i="53" s="1"/>
  <c r="AP550" i="53"/>
  <c r="AQ550" i="53" s="1"/>
  <c r="AC256" i="78"/>
  <c r="AJ43" i="69"/>
  <c r="AK43" i="69" s="1"/>
  <c r="AI43" i="69" s="1"/>
  <c r="AC264" i="78"/>
  <c r="P299" i="69"/>
  <c r="AP299" i="69" s="1"/>
  <c r="AQ299" i="69" s="1"/>
  <c r="P43" i="69"/>
  <c r="P42" i="69"/>
  <c r="AP42" i="69" s="1"/>
  <c r="AQ42" i="69" s="1"/>
  <c r="P154" i="69"/>
  <c r="P226" i="69"/>
  <c r="AP226" i="69" s="1"/>
  <c r="AQ226" i="69" s="1"/>
  <c r="P227" i="69"/>
  <c r="AP227" i="69" s="1"/>
  <c r="AQ227" i="69" s="1"/>
  <c r="P155" i="69"/>
  <c r="AP155" i="69" s="1"/>
  <c r="AQ155" i="69" s="1"/>
  <c r="P298" i="69"/>
  <c r="AP298" i="69" s="1"/>
  <c r="AQ298" i="69" s="1"/>
  <c r="AH327" i="69"/>
  <c r="AH106" i="98"/>
  <c r="AH225" i="53"/>
  <c r="AH177" i="53"/>
  <c r="AH373" i="53"/>
  <c r="AH243" i="53"/>
  <c r="AH405" i="53"/>
  <c r="AH156" i="53"/>
  <c r="AH179" i="69"/>
  <c r="AH329" i="53"/>
  <c r="AH328" i="69"/>
  <c r="AH195" i="69"/>
  <c r="AH54" i="75"/>
  <c r="AH70" i="75"/>
  <c r="AH238" i="53"/>
  <c r="AH153" i="53"/>
  <c r="AH191" i="69"/>
  <c r="AH388" i="53"/>
  <c r="AH57" i="75"/>
  <c r="AH262" i="69"/>
  <c r="AM220" i="69"/>
  <c r="AI220" i="69"/>
  <c r="AH86" i="75"/>
  <c r="AI363" i="53"/>
  <c r="AM363" i="53"/>
  <c r="AH556" i="53"/>
  <c r="AI293" i="69"/>
  <c r="AM293" i="69"/>
  <c r="AM292" i="69"/>
  <c r="AI292" i="69"/>
  <c r="R185" i="75"/>
  <c r="S185" i="75" s="1"/>
  <c r="BI185" i="75" s="1"/>
  <c r="AH87" i="69"/>
  <c r="AG101" i="98"/>
  <c r="AM293" i="53"/>
  <c r="AI293" i="53"/>
  <c r="AP469" i="53"/>
  <c r="AQ469" i="53" s="1"/>
  <c r="R304" i="53"/>
  <c r="S304" i="53" s="1"/>
  <c r="BI304" i="53" s="1"/>
  <c r="AM362" i="53"/>
  <c r="AI362" i="53"/>
  <c r="AG389" i="53"/>
  <c r="AP260" i="53"/>
  <c r="AQ260" i="53" s="1"/>
  <c r="AH78" i="69"/>
  <c r="R170" i="69"/>
  <c r="S170" i="69" s="1"/>
  <c r="BI170" i="69" s="1"/>
  <c r="AH159" i="53"/>
  <c r="AL159" i="53"/>
  <c r="AG176" i="69"/>
  <c r="AP41" i="53"/>
  <c r="AQ41" i="53" s="1"/>
  <c r="AH42" i="98"/>
  <c r="AL42" i="98"/>
  <c r="AG41" i="53"/>
  <c r="AJ448" i="53"/>
  <c r="AK448" i="53" s="1"/>
  <c r="AJ55" i="69"/>
  <c r="AK55" i="69" s="1"/>
  <c r="AP188" i="75"/>
  <c r="AQ188" i="75" s="1"/>
  <c r="AJ173" i="69"/>
  <c r="AK173" i="69" s="1"/>
  <c r="AI510" i="53"/>
  <c r="AM510" i="53"/>
  <c r="AJ56" i="69"/>
  <c r="AK56" i="69" s="1"/>
  <c r="AG258" i="53"/>
  <c r="AN29" i="69"/>
  <c r="AO29" i="69" s="1"/>
  <c r="AN214" i="69"/>
  <c r="AO214" i="69" s="1"/>
  <c r="AN140" i="69"/>
  <c r="AO140" i="69" s="1"/>
  <c r="AM29" i="69"/>
  <c r="AN285" i="69"/>
  <c r="AO285" i="69" s="1"/>
  <c r="AN213" i="69"/>
  <c r="AO213" i="69" s="1"/>
  <c r="AN30" i="69"/>
  <c r="AO30" i="69" s="1"/>
  <c r="AN284" i="69"/>
  <c r="AO284" i="69" s="1"/>
  <c r="AN212" i="69"/>
  <c r="AO212" i="69" s="1"/>
  <c r="AN142" i="69"/>
  <c r="AO142" i="69" s="1"/>
  <c r="AI29" i="69"/>
  <c r="AN141" i="69"/>
  <c r="AO141" i="69" s="1"/>
  <c r="AN286" i="69"/>
  <c r="AO286" i="69" s="1"/>
  <c r="AP187" i="69"/>
  <c r="AQ187" i="69" s="1"/>
  <c r="AJ67" i="69"/>
  <c r="AK67" i="69" s="1"/>
  <c r="R239" i="53"/>
  <c r="S239" i="53" s="1"/>
  <c r="BI239" i="53" s="1"/>
  <c r="AJ315" i="53"/>
  <c r="AK315" i="53" s="1"/>
  <c r="AJ33" i="98"/>
  <c r="AK33" i="98" s="1"/>
  <c r="AP59" i="69"/>
  <c r="AQ59" i="69" s="1"/>
  <c r="AP53" i="53"/>
  <c r="AQ53" i="53" s="1"/>
  <c r="AG268" i="75"/>
  <c r="AH316" i="69"/>
  <c r="AJ75" i="53"/>
  <c r="AK75" i="53" s="1"/>
  <c r="AG254" i="75"/>
  <c r="AJ328" i="69"/>
  <c r="AK328" i="69" s="1"/>
  <c r="AH332" i="69"/>
  <c r="AM142" i="69"/>
  <c r="AI142" i="69"/>
  <c r="AJ316" i="53"/>
  <c r="AK316" i="53" s="1"/>
  <c r="AJ346" i="69"/>
  <c r="AK346" i="69" s="1"/>
  <c r="AG300" i="53"/>
  <c r="AG319" i="53"/>
  <c r="AH331" i="53"/>
  <c r="AJ182" i="53"/>
  <c r="AK182" i="53" s="1"/>
  <c r="AI286" i="69"/>
  <c r="AM286" i="69"/>
  <c r="R73" i="69"/>
  <c r="S73" i="69" s="1"/>
  <c r="BI73" i="69" s="1"/>
  <c r="AJ58" i="69"/>
  <c r="AK58" i="69" s="1"/>
  <c r="R41" i="98"/>
  <c r="S41" i="98" s="1"/>
  <c r="BI41" i="98" s="1"/>
  <c r="AJ264" i="75"/>
  <c r="AK264" i="75" s="1"/>
  <c r="AP411" i="53"/>
  <c r="AQ411" i="53" s="1"/>
  <c r="AH59" i="53"/>
  <c r="AH306" i="53"/>
  <c r="AJ442" i="53"/>
  <c r="AK442" i="53" s="1"/>
  <c r="AJ415" i="53"/>
  <c r="AK415" i="53" s="1"/>
  <c r="AJ464" i="53"/>
  <c r="AK464" i="53" s="1"/>
  <c r="T306" i="69"/>
  <c r="T338" i="69"/>
  <c r="T328" i="69"/>
  <c r="AP418" i="53"/>
  <c r="AQ418" i="53" s="1"/>
  <c r="AJ446" i="53"/>
  <c r="AK446" i="53" s="1"/>
  <c r="R174" i="69"/>
  <c r="S174" i="69" s="1"/>
  <c r="BI174" i="69" s="1"/>
  <c r="R341" i="53"/>
  <c r="S341" i="53" s="1"/>
  <c r="BI341" i="53" s="1"/>
  <c r="AP266" i="75"/>
  <c r="AQ266" i="75" s="1"/>
  <c r="AG125" i="98"/>
  <c r="AG42" i="53"/>
  <c r="R268" i="75"/>
  <c r="S268" i="75" s="1"/>
  <c r="BI268" i="75" s="1"/>
  <c r="AJ274" i="78"/>
  <c r="AK274" i="78" s="1"/>
  <c r="AI433" i="53"/>
  <c r="AM433" i="53"/>
  <c r="AG450" i="53"/>
  <c r="R176" i="75"/>
  <c r="S176" i="75" s="1"/>
  <c r="BI176" i="75" s="1"/>
  <c r="AM33" i="53"/>
  <c r="AI33" i="53"/>
  <c r="AJ555" i="53"/>
  <c r="AK555" i="53" s="1"/>
  <c r="AJ470" i="53"/>
  <c r="AK470" i="53" s="1"/>
  <c r="AH196" i="75"/>
  <c r="AJ517" i="53"/>
  <c r="AK517" i="53" s="1"/>
  <c r="AH264" i="53"/>
  <c r="AL264" i="53"/>
  <c r="AN33" i="69"/>
  <c r="AO33" i="69" s="1"/>
  <c r="AN216" i="69"/>
  <c r="AO216" i="69" s="1"/>
  <c r="AN289" i="69"/>
  <c r="AO289" i="69" s="1"/>
  <c r="AN215" i="69"/>
  <c r="AO215" i="69" s="1"/>
  <c r="AN149" i="69"/>
  <c r="AO149" i="69" s="1"/>
  <c r="AN143" i="69"/>
  <c r="AO143" i="69" s="1"/>
  <c r="AN34" i="69"/>
  <c r="AO34" i="69" s="1"/>
  <c r="AN287" i="69"/>
  <c r="AO287" i="69" s="1"/>
  <c r="AN145" i="69"/>
  <c r="AO145" i="69" s="1"/>
  <c r="AN36" i="69"/>
  <c r="AO36" i="69" s="1"/>
  <c r="AN32" i="69"/>
  <c r="AO32" i="69" s="1"/>
  <c r="AN221" i="69"/>
  <c r="AO221" i="69" s="1"/>
  <c r="AN220" i="69"/>
  <c r="AO220" i="69" s="1"/>
  <c r="AN38" i="69"/>
  <c r="AO38" i="69" s="1"/>
  <c r="AN218" i="69"/>
  <c r="AO218" i="69" s="1"/>
  <c r="AN150" i="69"/>
  <c r="AO150" i="69" s="1"/>
  <c r="AN144" i="69"/>
  <c r="AO144" i="69" s="1"/>
  <c r="AM32" i="69"/>
  <c r="AN222" i="69"/>
  <c r="AO222" i="69" s="1"/>
  <c r="AN147" i="69"/>
  <c r="AO147" i="69" s="1"/>
  <c r="AN290" i="69"/>
  <c r="AO290" i="69" s="1"/>
  <c r="AN37" i="69"/>
  <c r="AO37" i="69" s="1"/>
  <c r="AN146" i="69"/>
  <c r="AO146" i="69" s="1"/>
  <c r="AN288" i="69"/>
  <c r="AO288" i="69" s="1"/>
  <c r="AN35" i="69"/>
  <c r="AO35" i="69" s="1"/>
  <c r="AN292" i="69"/>
  <c r="AO292" i="69" s="1"/>
  <c r="AN148" i="69"/>
  <c r="AO148" i="69" s="1"/>
  <c r="AN219" i="69"/>
  <c r="AO219" i="69" s="1"/>
  <c r="AN291" i="69"/>
  <c r="AO291" i="69" s="1"/>
  <c r="AN217" i="69"/>
  <c r="AO217" i="69" s="1"/>
  <c r="AN293" i="69"/>
  <c r="AO293" i="69" s="1"/>
  <c r="AI32" i="69"/>
  <c r="AN294" i="69"/>
  <c r="AO294" i="69" s="1"/>
  <c r="R84" i="53"/>
  <c r="S84" i="53" s="1"/>
  <c r="BI84" i="53" s="1"/>
  <c r="AH326" i="53"/>
  <c r="AJ382" i="53"/>
  <c r="AK382" i="53" s="1"/>
  <c r="AJ62" i="75"/>
  <c r="AK62" i="75" s="1"/>
  <c r="AH521" i="53"/>
  <c r="AJ237" i="69"/>
  <c r="AK237" i="69" s="1"/>
  <c r="AJ325" i="53"/>
  <c r="AK325" i="53" s="1"/>
  <c r="AI503" i="53"/>
  <c r="AM503" i="53"/>
  <c r="AP464" i="53"/>
  <c r="AQ464" i="53" s="1"/>
  <c r="AG525" i="53"/>
  <c r="AG327" i="53"/>
  <c r="R101" i="98"/>
  <c r="S101" i="98" s="1"/>
  <c r="BI101" i="98" s="1"/>
  <c r="AP72" i="69"/>
  <c r="AQ72" i="69" s="1"/>
  <c r="AG307" i="53"/>
  <c r="AM30" i="69"/>
  <c r="AI30" i="69"/>
  <c r="AJ474" i="53"/>
  <c r="AK474" i="53" s="1"/>
  <c r="AM145" i="69"/>
  <c r="AI145" i="69"/>
  <c r="AJ98" i="98"/>
  <c r="AK98" i="98" s="1"/>
  <c r="AG152" i="98"/>
  <c r="AH189" i="69"/>
  <c r="AH181" i="75"/>
  <c r="AP164" i="53"/>
  <c r="AQ164" i="53" s="1"/>
  <c r="AG455" i="53"/>
  <c r="AG86" i="53"/>
  <c r="AM148" i="69"/>
  <c r="AI148" i="69"/>
  <c r="AJ534" i="53"/>
  <c r="AK534" i="53" s="1"/>
  <c r="AJ76" i="75"/>
  <c r="AK76" i="75" s="1"/>
  <c r="AJ399" i="53"/>
  <c r="AK399" i="53" s="1"/>
  <c r="AG158" i="53"/>
  <c r="R154" i="98"/>
  <c r="S154" i="98" s="1"/>
  <c r="BI154" i="98" s="1"/>
  <c r="AG259" i="75"/>
  <c r="R193" i="75"/>
  <c r="S193" i="75" s="1"/>
  <c r="BI193" i="75" s="1"/>
  <c r="AP454" i="53"/>
  <c r="AQ454" i="53" s="1"/>
  <c r="AG193" i="53"/>
  <c r="AP470" i="53"/>
  <c r="AQ470" i="53" s="1"/>
  <c r="R561" i="53"/>
  <c r="S561" i="53" s="1"/>
  <c r="BI561" i="53" s="1"/>
  <c r="AG546" i="53"/>
  <c r="R254" i="69"/>
  <c r="S254" i="69" s="1"/>
  <c r="BI254" i="69" s="1"/>
  <c r="AP81" i="75"/>
  <c r="AQ81" i="75" s="1"/>
  <c r="AG302" i="69"/>
  <c r="AP249" i="75"/>
  <c r="AQ249" i="75" s="1"/>
  <c r="R520" i="53"/>
  <c r="S520" i="53" s="1"/>
  <c r="BI520" i="53" s="1"/>
  <c r="W264" i="78"/>
  <c r="AF264" i="78" s="1"/>
  <c r="P265" i="78"/>
  <c r="AP265" i="78" s="1"/>
  <c r="AQ265" i="78" s="1"/>
  <c r="L264" i="78"/>
  <c r="L75" i="78"/>
  <c r="W75" i="78"/>
  <c r="AF75" i="78" s="1"/>
  <c r="AJ76" i="78" s="1"/>
  <c r="AK76" i="78" s="1"/>
  <c r="P76" i="78"/>
  <c r="AP76" i="78" s="1"/>
  <c r="AQ76" i="78" s="1"/>
  <c r="P88" i="78"/>
  <c r="AP88" i="78" s="1"/>
  <c r="AQ88" i="78" s="1"/>
  <c r="W87" i="78"/>
  <c r="AF87" i="78" s="1"/>
  <c r="AJ88" i="78" s="1"/>
  <c r="AK88" i="78" s="1"/>
  <c r="L87" i="78"/>
  <c r="R87" i="78" s="1"/>
  <c r="S87" i="78" s="1"/>
  <c r="BI87" i="78" s="1"/>
  <c r="P83" i="78"/>
  <c r="L82" i="78"/>
  <c r="W82" i="78"/>
  <c r="AF82" i="78" s="1"/>
  <c r="AG266" i="78"/>
  <c r="L66" i="78"/>
  <c r="P67" i="78"/>
  <c r="AP67" i="78" s="1"/>
  <c r="AQ67" i="78" s="1"/>
  <c r="W66" i="78"/>
  <c r="AF66" i="78" s="1"/>
  <c r="AG67" i="78" s="1"/>
  <c r="AC86" i="78"/>
  <c r="P190" i="78"/>
  <c r="W189" i="78"/>
  <c r="AF189" i="78" s="1"/>
  <c r="L189" i="78"/>
  <c r="AJ154" i="69"/>
  <c r="AK154" i="69" s="1"/>
  <c r="AI154" i="69" s="1"/>
  <c r="P184" i="78"/>
  <c r="W183" i="78"/>
  <c r="AF183" i="78" s="1"/>
  <c r="L183" i="78"/>
  <c r="P264" i="78"/>
  <c r="W263" i="78"/>
  <c r="AF263" i="78" s="1"/>
  <c r="L263" i="78"/>
  <c r="AG147" i="104"/>
  <c r="AC196" i="78"/>
  <c r="R447" i="53"/>
  <c r="S447" i="53" s="1"/>
  <c r="BI447" i="53" s="1"/>
  <c r="R449" i="53"/>
  <c r="S449" i="53" s="1"/>
  <c r="BI449" i="53" s="1"/>
  <c r="R314" i="53"/>
  <c r="S314" i="53" s="1"/>
  <c r="BI314" i="53" s="1"/>
  <c r="AP32" i="98"/>
  <c r="AQ32" i="98" s="1"/>
  <c r="AG34" i="98"/>
  <c r="AG76" i="75"/>
  <c r="AJ322" i="69"/>
  <c r="AK322" i="69" s="1"/>
  <c r="AG96" i="98"/>
  <c r="AP545" i="53"/>
  <c r="AQ545" i="53" s="1"/>
  <c r="AP250" i="69"/>
  <c r="AQ250" i="69" s="1"/>
  <c r="R45" i="69"/>
  <c r="R74" i="53"/>
  <c r="S74" i="53" s="1"/>
  <c r="BI74" i="53" s="1"/>
  <c r="AP70" i="75"/>
  <c r="AQ70" i="75" s="1"/>
  <c r="AP48" i="53"/>
  <c r="AQ48" i="53" s="1"/>
  <c r="AP542" i="53"/>
  <c r="AQ542" i="53" s="1"/>
  <c r="AJ73" i="75"/>
  <c r="AK73" i="75" s="1"/>
  <c r="AG234" i="69"/>
  <c r="AJ465" i="53"/>
  <c r="AK465" i="53" s="1"/>
  <c r="R184" i="53"/>
  <c r="S184" i="53" s="1"/>
  <c r="BI184" i="53" s="1"/>
  <c r="AG228" i="53"/>
  <c r="AP49" i="53"/>
  <c r="AQ49" i="53" s="1"/>
  <c r="AG185" i="53"/>
  <c r="AJ491" i="53"/>
  <c r="AK491" i="53" s="1"/>
  <c r="R250" i="53"/>
  <c r="S250" i="53" s="1"/>
  <c r="BI250" i="53" s="1"/>
  <c r="AJ303" i="53"/>
  <c r="AK303" i="53" s="1"/>
  <c r="AG64" i="69"/>
  <c r="AI34" i="53"/>
  <c r="AM34" i="53"/>
  <c r="AH148" i="98"/>
  <c r="AJ226" i="53"/>
  <c r="AK226" i="53" s="1"/>
  <c r="AJ197" i="69"/>
  <c r="AK197" i="69" s="1"/>
  <c r="AP55" i="53"/>
  <c r="AQ55" i="53" s="1"/>
  <c r="AG66" i="69"/>
  <c r="AG538" i="53"/>
  <c r="AP559" i="53"/>
  <c r="AQ559" i="53" s="1"/>
  <c r="AJ190" i="69"/>
  <c r="AK190" i="69" s="1"/>
  <c r="AH80" i="69"/>
  <c r="AJ158" i="98"/>
  <c r="AK158" i="98" s="1"/>
  <c r="AP154" i="53"/>
  <c r="AQ154" i="53" s="1"/>
  <c r="AG156" i="98"/>
  <c r="AJ31" i="98"/>
  <c r="AK31" i="98" s="1"/>
  <c r="AP133" i="98"/>
  <c r="AQ133" i="98" s="1"/>
  <c r="AG256" i="69"/>
  <c r="AJ170" i="69"/>
  <c r="AK170" i="69" s="1"/>
  <c r="AG469" i="53"/>
  <c r="AJ323" i="69"/>
  <c r="AK323" i="69" s="1"/>
  <c r="AP170" i="69"/>
  <c r="AQ170" i="69" s="1"/>
  <c r="AJ340" i="53"/>
  <c r="AK340" i="53" s="1"/>
  <c r="R266" i="75"/>
  <c r="S266" i="75" s="1"/>
  <c r="BI266" i="75" s="1"/>
  <c r="AJ197" i="53"/>
  <c r="AK197" i="53" s="1"/>
  <c r="R419" i="53"/>
  <c r="S419" i="53" s="1"/>
  <c r="BI419" i="53" s="1"/>
  <c r="AG541" i="53"/>
  <c r="AG174" i="75"/>
  <c r="R448" i="53"/>
  <c r="S448" i="53" s="1"/>
  <c r="BI448" i="53" s="1"/>
  <c r="AJ462" i="53"/>
  <c r="AK462" i="53" s="1"/>
  <c r="R61" i="69"/>
  <c r="S61" i="69" s="1"/>
  <c r="BI61" i="69" s="1"/>
  <c r="R53" i="53"/>
  <c r="S53" i="53" s="1"/>
  <c r="BI53" i="53" s="1"/>
  <c r="R133" i="98"/>
  <c r="S133" i="98" s="1"/>
  <c r="BI133" i="98" s="1"/>
  <c r="AG79" i="69"/>
  <c r="AJ60" i="75"/>
  <c r="AK60" i="75" s="1"/>
  <c r="R173" i="69"/>
  <c r="S173" i="69" s="1"/>
  <c r="BI173" i="69" s="1"/>
  <c r="R306" i="53"/>
  <c r="S306" i="53" s="1"/>
  <c r="BI306" i="53" s="1"/>
  <c r="AG457" i="53"/>
  <c r="AG316" i="53"/>
  <c r="AP328" i="69"/>
  <c r="AQ328" i="69" s="1"/>
  <c r="AJ160" i="53"/>
  <c r="AK160" i="53" s="1"/>
  <c r="AJ458" i="53"/>
  <c r="AK458" i="53" s="1"/>
  <c r="AG347" i="53"/>
  <c r="R88" i="53"/>
  <c r="S88" i="53" s="1"/>
  <c r="BI88" i="53" s="1"/>
  <c r="AP321" i="69"/>
  <c r="AQ321" i="69" s="1"/>
  <c r="AP242" i="75"/>
  <c r="AQ242" i="75" s="1"/>
  <c r="AJ64" i="53"/>
  <c r="AK64" i="53" s="1"/>
  <c r="R64" i="69"/>
  <c r="S64" i="69" s="1"/>
  <c r="BI64" i="69" s="1"/>
  <c r="R56" i="69"/>
  <c r="S56" i="69" s="1"/>
  <c r="BI56" i="69" s="1"/>
  <c r="AP173" i="75"/>
  <c r="AQ173" i="75" s="1"/>
  <c r="AJ253" i="53"/>
  <c r="AK253" i="53" s="1"/>
  <c r="R469" i="53"/>
  <c r="S469" i="53" s="1"/>
  <c r="BI469" i="53" s="1"/>
  <c r="AP194" i="69"/>
  <c r="AQ194" i="69" s="1"/>
  <c r="AJ72" i="53"/>
  <c r="AK72" i="53" s="1"/>
  <c r="AI33" i="69"/>
  <c r="AM33" i="69"/>
  <c r="R201" i="75"/>
  <c r="S201" i="75" s="1"/>
  <c r="BI201" i="75" s="1"/>
  <c r="AJ263" i="69"/>
  <c r="AK263" i="69" s="1"/>
  <c r="AJ257" i="69"/>
  <c r="AK257" i="69" s="1"/>
  <c r="AG561" i="53"/>
  <c r="AJ183" i="53"/>
  <c r="AK183" i="53" s="1"/>
  <c r="AJ81" i="69"/>
  <c r="AK81" i="69" s="1"/>
  <c r="AJ239" i="53"/>
  <c r="AK239" i="53" s="1"/>
  <c r="AG197" i="75"/>
  <c r="AJ323" i="53"/>
  <c r="AK323" i="53" s="1"/>
  <c r="AG123" i="98"/>
  <c r="R238" i="53"/>
  <c r="S238" i="53" s="1"/>
  <c r="BI238" i="53" s="1"/>
  <c r="T154" i="98"/>
  <c r="T149" i="98"/>
  <c r="T153" i="98"/>
  <c r="R315" i="53"/>
  <c r="S315" i="53" s="1"/>
  <c r="BI315" i="53" s="1"/>
  <c r="AJ543" i="53"/>
  <c r="AK543" i="53" s="1"/>
  <c r="AP325" i="69"/>
  <c r="AQ325" i="69" s="1"/>
  <c r="AJ185" i="53"/>
  <c r="AK185" i="53" s="1"/>
  <c r="AG77" i="53"/>
  <c r="R385" i="53"/>
  <c r="S385" i="53" s="1"/>
  <c r="BI385" i="53" s="1"/>
  <c r="AP536" i="53"/>
  <c r="AQ536" i="53" s="1"/>
  <c r="AJ152" i="98"/>
  <c r="AK152" i="98" s="1"/>
  <c r="AM285" i="69"/>
  <c r="AI285" i="69"/>
  <c r="AP158" i="69"/>
  <c r="AQ158" i="69" s="1"/>
  <c r="AJ243" i="53"/>
  <c r="AK243" i="53" s="1"/>
  <c r="R264" i="69"/>
  <c r="S264" i="69" s="1"/>
  <c r="BI264" i="69" s="1"/>
  <c r="AP401" i="53"/>
  <c r="AQ401" i="53" s="1"/>
  <c r="AP540" i="53"/>
  <c r="AQ540" i="53" s="1"/>
  <c r="AG49" i="69"/>
  <c r="AP62" i="75"/>
  <c r="AQ62" i="75" s="1"/>
  <c r="AJ188" i="69"/>
  <c r="AK188" i="69" s="1"/>
  <c r="R328" i="53"/>
  <c r="S328" i="53" s="1"/>
  <c r="BI328" i="53" s="1"/>
  <c r="AM35" i="53"/>
  <c r="AI35" i="53"/>
  <c r="AI361" i="53"/>
  <c r="AM361" i="53"/>
  <c r="AG555" i="53"/>
  <c r="AI367" i="53"/>
  <c r="AM367" i="53"/>
  <c r="AG184" i="53"/>
  <c r="R192" i="75"/>
  <c r="S192" i="75" s="1"/>
  <c r="BI192" i="75" s="1"/>
  <c r="R554" i="53"/>
  <c r="S554" i="53" s="1"/>
  <c r="BI554" i="53" s="1"/>
  <c r="AP60" i="53"/>
  <c r="AQ60" i="53" s="1"/>
  <c r="R87" i="53"/>
  <c r="S87" i="53" s="1"/>
  <c r="BI87" i="53" s="1"/>
  <c r="R37" i="98"/>
  <c r="S37" i="98" s="1"/>
  <c r="BI37" i="98" s="1"/>
  <c r="AP414" i="53"/>
  <c r="AQ414" i="53" s="1"/>
  <c r="AP153" i="98"/>
  <c r="AQ153" i="98" s="1"/>
  <c r="AP71" i="69"/>
  <c r="AQ71" i="69" s="1"/>
  <c r="R182" i="53"/>
  <c r="S182" i="53" s="1"/>
  <c r="BI182" i="53" s="1"/>
  <c r="AG487" i="53"/>
  <c r="AJ126" i="98"/>
  <c r="AK126" i="98" s="1"/>
  <c r="AJ471" i="53"/>
  <c r="AK471" i="53" s="1"/>
  <c r="AJ68" i="75"/>
  <c r="AK68" i="75" s="1"/>
  <c r="R237" i="53"/>
  <c r="S237" i="53" s="1"/>
  <c r="BI237" i="53" s="1"/>
  <c r="R49" i="53"/>
  <c r="S49" i="53" s="1"/>
  <c r="BI49" i="53" s="1"/>
  <c r="AJ525" i="53"/>
  <c r="AK525" i="53" s="1"/>
  <c r="AJ394" i="53"/>
  <c r="AK394" i="53" s="1"/>
  <c r="AJ73" i="69"/>
  <c r="AK73" i="69" s="1"/>
  <c r="R58" i="69"/>
  <c r="S58" i="69" s="1"/>
  <c r="BI58" i="69" s="1"/>
  <c r="R191" i="75"/>
  <c r="S191" i="75" s="1"/>
  <c r="BI191" i="75" s="1"/>
  <c r="AP180" i="53"/>
  <c r="AQ180" i="53" s="1"/>
  <c r="AP185" i="53"/>
  <c r="AQ185" i="53" s="1"/>
  <c r="AG337" i="69"/>
  <c r="AP379" i="53"/>
  <c r="AQ379" i="53" s="1"/>
  <c r="AJ230" i="69"/>
  <c r="AK230" i="69" s="1"/>
  <c r="R72" i="69"/>
  <c r="S72" i="69" s="1"/>
  <c r="BI72" i="69" s="1"/>
  <c r="AH244" i="69"/>
  <c r="R173" i="75"/>
  <c r="S173" i="75" s="1"/>
  <c r="BI173" i="75" s="1"/>
  <c r="R264" i="75"/>
  <c r="S264" i="75" s="1"/>
  <c r="BI264" i="75" s="1"/>
  <c r="AM291" i="69"/>
  <c r="AI291" i="69"/>
  <c r="AG270" i="53"/>
  <c r="R181" i="53"/>
  <c r="S181" i="53" s="1"/>
  <c r="BI181" i="53" s="1"/>
  <c r="AG230" i="53"/>
  <c r="R442" i="53"/>
  <c r="S442" i="53" s="1"/>
  <c r="BI442" i="53" s="1"/>
  <c r="AG239" i="53"/>
  <c r="AJ51" i="53"/>
  <c r="AK51" i="53" s="1"/>
  <c r="AG526" i="53"/>
  <c r="AG467" i="53"/>
  <c r="R446" i="53"/>
  <c r="S446" i="53" s="1"/>
  <c r="BI446" i="53" s="1"/>
  <c r="AJ475" i="53"/>
  <c r="AK475" i="53" s="1"/>
  <c r="AJ174" i="69"/>
  <c r="AK174" i="69" s="1"/>
  <c r="AJ530" i="53"/>
  <c r="AK530" i="53" s="1"/>
  <c r="AI437" i="53"/>
  <c r="AM437" i="53"/>
  <c r="AM146" i="69"/>
  <c r="AI146" i="69"/>
  <c r="AG459" i="53"/>
  <c r="AJ265" i="69"/>
  <c r="AK265" i="69" s="1"/>
  <c r="AJ51" i="69"/>
  <c r="AK51" i="69" s="1"/>
  <c r="AG267" i="75"/>
  <c r="AP531" i="53"/>
  <c r="AQ531" i="53" s="1"/>
  <c r="AJ176" i="75"/>
  <c r="AK176" i="75" s="1"/>
  <c r="AJ450" i="53"/>
  <c r="AK450" i="53" s="1"/>
  <c r="AG345" i="69"/>
  <c r="R253" i="69"/>
  <c r="S253" i="69" s="1"/>
  <c r="BI253" i="69" s="1"/>
  <c r="AP190" i="69"/>
  <c r="AQ190" i="69" s="1"/>
  <c r="R555" i="53"/>
  <c r="S555" i="53" s="1"/>
  <c r="BI555" i="53" s="1"/>
  <c r="R470" i="53"/>
  <c r="S470" i="53" s="1"/>
  <c r="BI470" i="53" s="1"/>
  <c r="AG154" i="69"/>
  <c r="AH154" i="69" s="1"/>
  <c r="AJ410" i="53"/>
  <c r="AK410" i="53" s="1"/>
  <c r="AP298" i="53"/>
  <c r="AQ298" i="53" s="1"/>
  <c r="R188" i="75"/>
  <c r="S188" i="75" s="1"/>
  <c r="BI188" i="75" s="1"/>
  <c r="R266" i="53"/>
  <c r="S266" i="53" s="1"/>
  <c r="BI266" i="53" s="1"/>
  <c r="AJ127" i="98"/>
  <c r="AK127" i="98" s="1"/>
  <c r="R173" i="53"/>
  <c r="S173" i="53" s="1"/>
  <c r="BI173" i="53" s="1"/>
  <c r="R517" i="53"/>
  <c r="S517" i="53" s="1"/>
  <c r="BI517" i="53" s="1"/>
  <c r="AJ400" i="53"/>
  <c r="AK400" i="53" s="1"/>
  <c r="AP555" i="53"/>
  <c r="AQ555" i="53" s="1"/>
  <c r="AJ249" i="53"/>
  <c r="AK249" i="53" s="1"/>
  <c r="R276" i="75"/>
  <c r="S276" i="75" s="1"/>
  <c r="BI276" i="75" s="1"/>
  <c r="AG522" i="53"/>
  <c r="R57" i="75"/>
  <c r="S57" i="75" s="1"/>
  <c r="BI57" i="75" s="1"/>
  <c r="AG397" i="53"/>
  <c r="L76" i="78"/>
  <c r="AP267" i="69"/>
  <c r="AQ267" i="69" s="1"/>
  <c r="AG531" i="53"/>
  <c r="R382" i="53"/>
  <c r="S382" i="53" s="1"/>
  <c r="BI382" i="53" s="1"/>
  <c r="AG61" i="75"/>
  <c r="AJ239" i="69"/>
  <c r="AK239" i="69" s="1"/>
  <c r="AG68" i="69"/>
  <c r="AG82" i="75"/>
  <c r="R252" i="69"/>
  <c r="S252" i="69" s="1"/>
  <c r="BI252" i="69" s="1"/>
  <c r="R242" i="75"/>
  <c r="S242" i="75" s="1"/>
  <c r="BI242" i="75" s="1"/>
  <c r="R236" i="53"/>
  <c r="S236" i="53" s="1"/>
  <c r="BI236" i="53" s="1"/>
  <c r="AG170" i="75"/>
  <c r="AP151" i="98"/>
  <c r="AQ151" i="98" s="1"/>
  <c r="AG340" i="69"/>
  <c r="R526" i="53"/>
  <c r="S526" i="53" s="1"/>
  <c r="BI526" i="53" s="1"/>
  <c r="R329" i="53"/>
  <c r="S329" i="53" s="1"/>
  <c r="BI329" i="53" s="1"/>
  <c r="AI508" i="53"/>
  <c r="AM508" i="53"/>
  <c r="AJ246" i="53"/>
  <c r="AK246" i="53" s="1"/>
  <c r="AP229" i="53"/>
  <c r="AQ229" i="53" s="1"/>
  <c r="AP537" i="53"/>
  <c r="AQ537" i="53" s="1"/>
  <c r="R249" i="75"/>
  <c r="S249" i="75" s="1"/>
  <c r="BI249" i="75" s="1"/>
  <c r="AP203" i="53"/>
  <c r="AQ203" i="53" s="1"/>
  <c r="R325" i="69"/>
  <c r="S325" i="69" s="1"/>
  <c r="BI325" i="69" s="1"/>
  <c r="AG266" i="53"/>
  <c r="AG267" i="69"/>
  <c r="AG238" i="69"/>
  <c r="AP274" i="53"/>
  <c r="AQ274" i="53" s="1"/>
  <c r="AG61" i="69"/>
  <c r="AG259" i="69"/>
  <c r="R274" i="69"/>
  <c r="S274" i="69" s="1"/>
  <c r="BI274" i="69" s="1"/>
  <c r="R41" i="53"/>
  <c r="S41" i="53" s="1"/>
  <c r="BI41" i="53" s="1"/>
  <c r="R98" i="98"/>
  <c r="S98" i="98" s="1"/>
  <c r="BI98" i="98" s="1"/>
  <c r="R387" i="53"/>
  <c r="S387" i="53" s="1"/>
  <c r="BI387" i="53" s="1"/>
  <c r="AJ263" i="53"/>
  <c r="AK263" i="53" s="1"/>
  <c r="AJ305" i="53"/>
  <c r="AK305" i="53" s="1"/>
  <c r="AG151" i="98"/>
  <c r="AG535" i="53"/>
  <c r="AG449" i="53"/>
  <c r="AJ180" i="69"/>
  <c r="AK180" i="69" s="1"/>
  <c r="AJ202" i="53"/>
  <c r="AK202" i="53" s="1"/>
  <c r="R272" i="75"/>
  <c r="S272" i="75" s="1"/>
  <c r="BI272" i="75" s="1"/>
  <c r="AI37" i="53"/>
  <c r="AM37" i="53"/>
  <c r="AJ489" i="53"/>
  <c r="AK489" i="53" s="1"/>
  <c r="AJ107" i="98"/>
  <c r="AK107" i="98" s="1"/>
  <c r="AJ234" i="53"/>
  <c r="AK234" i="53" s="1"/>
  <c r="AG64" i="53"/>
  <c r="AG261" i="69"/>
  <c r="AM507" i="53"/>
  <c r="AI507" i="53"/>
  <c r="R70" i="53"/>
  <c r="S70" i="53" s="1"/>
  <c r="BI70" i="53" s="1"/>
  <c r="AP306" i="53"/>
  <c r="AQ306" i="53" s="1"/>
  <c r="AP200" i="53"/>
  <c r="AQ200" i="53" s="1"/>
  <c r="AJ160" i="69"/>
  <c r="AK160" i="69" s="1"/>
  <c r="AJ179" i="53"/>
  <c r="AK179" i="53" s="1"/>
  <c r="AJ453" i="53"/>
  <c r="AK453" i="53" s="1"/>
  <c r="AP451" i="53"/>
  <c r="AQ451" i="53" s="1"/>
  <c r="R81" i="75"/>
  <c r="S81" i="75" s="1"/>
  <c r="BI81" i="75" s="1"/>
  <c r="R260" i="53"/>
  <c r="S260" i="53" s="1"/>
  <c r="BI260" i="53" s="1"/>
  <c r="R534" i="53"/>
  <c r="S534" i="53" s="1"/>
  <c r="BI534" i="53" s="1"/>
  <c r="R76" i="75"/>
  <c r="S76" i="75" s="1"/>
  <c r="BI76" i="75" s="1"/>
  <c r="R399" i="53"/>
  <c r="S399" i="53" s="1"/>
  <c r="BI399" i="53" s="1"/>
  <c r="AI147" i="69"/>
  <c r="AM147" i="69"/>
  <c r="AJ154" i="98"/>
  <c r="AK154" i="98" s="1"/>
  <c r="AP248" i="69"/>
  <c r="AQ248" i="69" s="1"/>
  <c r="AJ83" i="53"/>
  <c r="AK83" i="53" s="1"/>
  <c r="AP182" i="53"/>
  <c r="AQ182" i="53" s="1"/>
  <c r="AJ340" i="69"/>
  <c r="AK340" i="69" s="1"/>
  <c r="AJ242" i="69"/>
  <c r="AK242" i="69" s="1"/>
  <c r="R270" i="53"/>
  <c r="S270" i="53" s="1"/>
  <c r="BI270" i="53" s="1"/>
  <c r="AJ268" i="53"/>
  <c r="AK268" i="53" s="1"/>
  <c r="AP483" i="53"/>
  <c r="AQ483" i="53" s="1"/>
  <c r="AG339" i="53"/>
  <c r="AP31" i="98"/>
  <c r="AQ31" i="98" s="1"/>
  <c r="AG374" i="53"/>
  <c r="AJ305" i="69"/>
  <c r="AK305" i="69" s="1"/>
  <c r="AJ52" i="69"/>
  <c r="AK52" i="69" s="1"/>
  <c r="R35" i="98"/>
  <c r="S35" i="98" s="1"/>
  <c r="BI35" i="98" s="1"/>
  <c r="AJ254" i="69"/>
  <c r="AK254" i="69" s="1"/>
  <c r="AP456" i="53"/>
  <c r="AQ456" i="53" s="1"/>
  <c r="AP177" i="75"/>
  <c r="AQ177" i="75" s="1"/>
  <c r="AJ370" i="53"/>
  <c r="AK370" i="53" s="1"/>
  <c r="AJ479" i="53"/>
  <c r="AK479" i="53" s="1"/>
  <c r="AP203" i="75"/>
  <c r="AQ203" i="75" s="1"/>
  <c r="R308" i="69"/>
  <c r="S308" i="69" s="1"/>
  <c r="BI308" i="69" s="1"/>
  <c r="R196" i="75"/>
  <c r="S196" i="75" s="1"/>
  <c r="BI196" i="75" s="1"/>
  <c r="R177" i="53"/>
  <c r="S177" i="53" s="1"/>
  <c r="BI177" i="53" s="1"/>
  <c r="AG155" i="69"/>
  <c r="AH155" i="69" s="1"/>
  <c r="P84" i="78"/>
  <c r="L83" i="78"/>
  <c r="W83" i="78"/>
  <c r="AF83" i="78" s="1"/>
  <c r="W194" i="78"/>
  <c r="AF194" i="78" s="1"/>
  <c r="P195" i="78"/>
  <c r="L194" i="78"/>
  <c r="AC141" i="104"/>
  <c r="AC69" i="78"/>
  <c r="W271" i="78"/>
  <c r="AF271" i="78" s="1"/>
  <c r="P272" i="78"/>
  <c r="L271" i="78"/>
  <c r="R271" i="78" s="1"/>
  <c r="S271" i="78" s="1"/>
  <c r="BI271" i="78" s="1"/>
  <c r="W255" i="78"/>
  <c r="AF255" i="78" s="1"/>
  <c r="L255" i="78"/>
  <c r="R255" i="78" s="1"/>
  <c r="S255" i="78" s="1"/>
  <c r="BI255" i="78" s="1"/>
  <c r="P256" i="78"/>
  <c r="AC179" i="78"/>
  <c r="AG80" i="78"/>
  <c r="AB192" i="78"/>
  <c r="AB187" i="78"/>
  <c r="AB85" i="78"/>
  <c r="W141" i="104"/>
  <c r="AF141" i="104" s="1"/>
  <c r="L141" i="104"/>
  <c r="P142" i="104"/>
  <c r="AC140" i="104"/>
  <c r="AB259" i="78"/>
  <c r="L71" i="78"/>
  <c r="R71" i="78" s="1"/>
  <c r="S71" i="78" s="1"/>
  <c r="BI71" i="78" s="1"/>
  <c r="W71" i="78"/>
  <c r="AF71" i="78" s="1"/>
  <c r="AJ72" i="78" s="1"/>
  <c r="AK72" i="78" s="1"/>
  <c r="P72" i="78"/>
  <c r="AP72" i="78" s="1"/>
  <c r="AQ72" i="78" s="1"/>
  <c r="AC273" i="78"/>
  <c r="L267" i="78"/>
  <c r="P268" i="78"/>
  <c r="W267" i="78"/>
  <c r="AF267" i="78" s="1"/>
  <c r="AG268" i="78" s="1"/>
  <c r="AC265" i="78"/>
  <c r="AC136" i="104"/>
  <c r="W73" i="78"/>
  <c r="AF73" i="78" s="1"/>
  <c r="L73" i="78"/>
  <c r="R73" i="78" s="1"/>
  <c r="S73" i="78" s="1"/>
  <c r="BI73" i="78" s="1"/>
  <c r="P74" i="78"/>
  <c r="AB79" i="78"/>
  <c r="AM434" i="53"/>
  <c r="AI434" i="53"/>
  <c r="AH325" i="53"/>
  <c r="AH518" i="53"/>
  <c r="AH323" i="69"/>
  <c r="AM150" i="69"/>
  <c r="AI150" i="69"/>
  <c r="AI38" i="53"/>
  <c r="AM38" i="53"/>
  <c r="AH132" i="98"/>
  <c r="AM36" i="69"/>
  <c r="AI36" i="69"/>
  <c r="AP244" i="53"/>
  <c r="AQ244" i="53" s="1"/>
  <c r="AH231" i="69"/>
  <c r="R177" i="75"/>
  <c r="S177" i="75" s="1"/>
  <c r="BI177" i="75" s="1"/>
  <c r="R479" i="53"/>
  <c r="S479" i="53" s="1"/>
  <c r="BI479" i="53" s="1"/>
  <c r="AP338" i="53"/>
  <c r="AQ338" i="53" s="1"/>
  <c r="AG157" i="53"/>
  <c r="P194" i="78"/>
  <c r="W193" i="78"/>
  <c r="AF193" i="78" s="1"/>
  <c r="L193" i="78"/>
  <c r="P81" i="78"/>
  <c r="L80" i="78"/>
  <c r="R80" i="78" s="1"/>
  <c r="S80" i="78" s="1"/>
  <c r="BI80" i="78" s="1"/>
  <c r="W80" i="78"/>
  <c r="AF80" i="78" s="1"/>
  <c r="AI145" i="53"/>
  <c r="AM145" i="53"/>
  <c r="AJ484" i="53"/>
  <c r="AK484" i="53" s="1"/>
  <c r="AP270" i="53"/>
  <c r="AQ270" i="53" s="1"/>
  <c r="AG326" i="69"/>
  <c r="AP252" i="69"/>
  <c r="AQ252" i="69" s="1"/>
  <c r="AH70" i="69"/>
  <c r="AJ300" i="53"/>
  <c r="AK300" i="53" s="1"/>
  <c r="AP44" i="53"/>
  <c r="AQ44" i="53" s="1"/>
  <c r="AP516" i="53"/>
  <c r="AQ516" i="53" s="1"/>
  <c r="AP43" i="69"/>
  <c r="AQ43" i="69" s="1"/>
  <c r="AM430" i="53"/>
  <c r="AI430" i="53"/>
  <c r="AG299" i="53"/>
  <c r="AG245" i="53"/>
  <c r="AP196" i="75"/>
  <c r="AQ196" i="75" s="1"/>
  <c r="R122" i="98"/>
  <c r="S122" i="98" s="1"/>
  <c r="BI122" i="98" s="1"/>
  <c r="AP168" i="69"/>
  <c r="AQ168" i="69" s="1"/>
  <c r="AJ328" i="53"/>
  <c r="AK328" i="53" s="1"/>
  <c r="AP167" i="75"/>
  <c r="AQ167" i="75" s="1"/>
  <c r="AG251" i="69"/>
  <c r="AG560" i="53"/>
  <c r="AI214" i="53"/>
  <c r="AM214" i="53"/>
  <c r="R314" i="69"/>
  <c r="S314" i="69" s="1"/>
  <c r="BI314" i="69" s="1"/>
  <c r="R380" i="53"/>
  <c r="S380" i="53" s="1"/>
  <c r="BI380" i="53" s="1"/>
  <c r="AJ251" i="69"/>
  <c r="AK251" i="69" s="1"/>
  <c r="AH414" i="53"/>
  <c r="R313" i="53"/>
  <c r="S313" i="53" s="1"/>
  <c r="BI313" i="53" s="1"/>
  <c r="AM142" i="53"/>
  <c r="AI142" i="53"/>
  <c r="T129" i="98"/>
  <c r="T131" i="98"/>
  <c r="T128" i="98"/>
  <c r="T126" i="98"/>
  <c r="T132" i="98"/>
  <c r="T121" i="98"/>
  <c r="T125" i="98"/>
  <c r="T130" i="98"/>
  <c r="S121" i="98"/>
  <c r="BI121" i="98" s="1"/>
  <c r="T127" i="98"/>
  <c r="T124" i="98"/>
  <c r="T123" i="98"/>
  <c r="T133" i="98"/>
  <c r="T122" i="98"/>
  <c r="AH90" i="75"/>
  <c r="AP274" i="69"/>
  <c r="AQ274" i="69" s="1"/>
  <c r="R73" i="53"/>
  <c r="S73" i="53" s="1"/>
  <c r="BI73" i="53" s="1"/>
  <c r="AM214" i="69"/>
  <c r="AI214" i="69"/>
  <c r="R400" i="53"/>
  <c r="S400" i="53" s="1"/>
  <c r="BI400" i="53" s="1"/>
  <c r="AG168" i="75"/>
  <c r="R54" i="53"/>
  <c r="S54" i="53" s="1"/>
  <c r="BI54" i="53" s="1"/>
  <c r="AI151" i="53"/>
  <c r="AM151" i="53"/>
  <c r="AJ85" i="75"/>
  <c r="AK85" i="75" s="1"/>
  <c r="AP476" i="53"/>
  <c r="AQ476" i="53" s="1"/>
  <c r="AG330" i="53"/>
  <c r="AM287" i="53"/>
  <c r="AI287" i="53"/>
  <c r="AP253" i="75"/>
  <c r="AQ253" i="75" s="1"/>
  <c r="AP39" i="98"/>
  <c r="AQ39" i="98" s="1"/>
  <c r="AG157" i="98"/>
  <c r="AG58" i="69"/>
  <c r="AH547" i="53"/>
  <c r="AP560" i="53"/>
  <c r="AQ560" i="53" s="1"/>
  <c r="P200" i="78"/>
  <c r="W199" i="78"/>
  <c r="AF199" i="78" s="1"/>
  <c r="L199" i="78"/>
  <c r="R199" i="78" s="1"/>
  <c r="S199" i="78" s="1"/>
  <c r="BI199" i="78" s="1"/>
  <c r="L81" i="78"/>
  <c r="W81" i="78"/>
  <c r="AF81" i="78" s="1"/>
  <c r="P82" i="78"/>
  <c r="P273" i="78"/>
  <c r="R273" i="78" s="1"/>
  <c r="S273" i="78" s="1"/>
  <c r="BI273" i="78" s="1"/>
  <c r="W272" i="78"/>
  <c r="AF272" i="78" s="1"/>
  <c r="L272" i="78"/>
  <c r="AP556" i="53"/>
  <c r="AQ556" i="53" s="1"/>
  <c r="AJ65" i="69"/>
  <c r="AK65" i="69" s="1"/>
  <c r="AJ518" i="53"/>
  <c r="AK518" i="53" s="1"/>
  <c r="AP106" i="98"/>
  <c r="AQ106" i="98" s="1"/>
  <c r="AJ45" i="53"/>
  <c r="AK45" i="53" s="1"/>
  <c r="AG309" i="53"/>
  <c r="AJ302" i="69"/>
  <c r="AK302" i="69" s="1"/>
  <c r="AH336" i="53"/>
  <c r="AG169" i="75"/>
  <c r="AP57" i="69"/>
  <c r="AQ57" i="69" s="1"/>
  <c r="R89" i="53"/>
  <c r="S89" i="53" s="1"/>
  <c r="BI89" i="53" s="1"/>
  <c r="AI34" i="69"/>
  <c r="AM34" i="69"/>
  <c r="AP55" i="75"/>
  <c r="AQ55" i="75" s="1"/>
  <c r="AP301" i="69"/>
  <c r="AQ301" i="69" s="1"/>
  <c r="AP231" i="53"/>
  <c r="AQ231" i="53" s="1"/>
  <c r="AG58" i="75"/>
  <c r="AH271" i="69"/>
  <c r="R318" i="53"/>
  <c r="S318" i="53" s="1"/>
  <c r="BI318" i="53" s="1"/>
  <c r="AP55" i="69"/>
  <c r="AQ55" i="69" s="1"/>
  <c r="AP171" i="75"/>
  <c r="AQ171" i="75" s="1"/>
  <c r="AP90" i="78"/>
  <c r="AQ90" i="78" s="1"/>
  <c r="AG404" i="53"/>
  <c r="R251" i="53"/>
  <c r="S251" i="53" s="1"/>
  <c r="BI251" i="53" s="1"/>
  <c r="AL270" i="75"/>
  <c r="AM289" i="69"/>
  <c r="AI289" i="69"/>
  <c r="AJ245" i="53"/>
  <c r="AK245" i="53" s="1"/>
  <c r="AP270" i="75"/>
  <c r="AQ270" i="75" s="1"/>
  <c r="AG192" i="75"/>
  <c r="AJ58" i="75"/>
  <c r="AK58" i="75" s="1"/>
  <c r="R198" i="69"/>
  <c r="S198" i="69" s="1"/>
  <c r="BI198" i="69" s="1"/>
  <c r="AJ256" i="53"/>
  <c r="AK256" i="53" s="1"/>
  <c r="AG307" i="69"/>
  <c r="R157" i="69"/>
  <c r="AP167" i="53"/>
  <c r="AQ167" i="53" s="1"/>
  <c r="AG168" i="53"/>
  <c r="AH187" i="75"/>
  <c r="AG197" i="69"/>
  <c r="AP196" i="69"/>
  <c r="AQ196" i="69" s="1"/>
  <c r="AM439" i="53"/>
  <c r="AI439" i="53"/>
  <c r="AJ40" i="98"/>
  <c r="AK40" i="98" s="1"/>
  <c r="AG488" i="53"/>
  <c r="AJ319" i="53"/>
  <c r="AK319" i="53" s="1"/>
  <c r="AJ86" i="53"/>
  <c r="AK86" i="53" s="1"/>
  <c r="R158" i="53"/>
  <c r="S158" i="53" s="1"/>
  <c r="BI158" i="53" s="1"/>
  <c r="R454" i="53"/>
  <c r="S454" i="53" s="1"/>
  <c r="BI454" i="53" s="1"/>
  <c r="AH483" i="53"/>
  <c r="AL483" i="53"/>
  <c r="AJ145" i="104"/>
  <c r="AK145" i="104" s="1"/>
  <c r="AG372" i="53"/>
  <c r="AG235" i="69"/>
  <c r="R128" i="98"/>
  <c r="S128" i="98" s="1"/>
  <c r="BI128" i="98" s="1"/>
  <c r="R104" i="98"/>
  <c r="S104" i="98" s="1"/>
  <c r="BI104" i="98" s="1"/>
  <c r="AP337" i="69"/>
  <c r="AQ337" i="69" s="1"/>
  <c r="AG332" i="53"/>
  <c r="AH321" i="69"/>
  <c r="AL321" i="69"/>
  <c r="AJ46" i="69"/>
  <c r="AK46" i="69" s="1"/>
  <c r="AP404" i="53"/>
  <c r="AQ404" i="53" s="1"/>
  <c r="AH52" i="69"/>
  <c r="AJ375" i="53"/>
  <c r="AK375" i="53" s="1"/>
  <c r="AJ63" i="75"/>
  <c r="AK63" i="75" s="1"/>
  <c r="AH159" i="98"/>
  <c r="AP255" i="53"/>
  <c r="AQ255" i="53" s="1"/>
  <c r="AP88" i="53"/>
  <c r="AQ88" i="53" s="1"/>
  <c r="AG201" i="53"/>
  <c r="R59" i="53"/>
  <c r="S59" i="53" s="1"/>
  <c r="BI59" i="53" s="1"/>
  <c r="AH451" i="53"/>
  <c r="AG71" i="75"/>
  <c r="AL229" i="53"/>
  <c r="AH229" i="53"/>
  <c r="W197" i="78"/>
  <c r="AF197" i="78" s="1"/>
  <c r="AJ198" i="78" s="1"/>
  <c r="AK198" i="78" s="1"/>
  <c r="P198" i="78"/>
  <c r="AP198" i="78" s="1"/>
  <c r="AQ198" i="78" s="1"/>
  <c r="L197" i="78"/>
  <c r="R197" i="78" s="1"/>
  <c r="S197" i="78" s="1"/>
  <c r="BI197" i="78" s="1"/>
  <c r="AJ298" i="69"/>
  <c r="AK298" i="69" s="1"/>
  <c r="AI298" i="69" s="1"/>
  <c r="AI141" i="69"/>
  <c r="AM141" i="69"/>
  <c r="R155" i="53"/>
  <c r="S155" i="53" s="1"/>
  <c r="BI155" i="53" s="1"/>
  <c r="AJ269" i="69"/>
  <c r="AK269" i="69" s="1"/>
  <c r="AP302" i="69"/>
  <c r="AQ302" i="69" s="1"/>
  <c r="AH273" i="69"/>
  <c r="AP241" i="75"/>
  <c r="AQ241" i="75" s="1"/>
  <c r="AJ54" i="75"/>
  <c r="AK54" i="75" s="1"/>
  <c r="AJ83" i="69"/>
  <c r="AK83" i="69" s="1"/>
  <c r="AJ68" i="69"/>
  <c r="AK68" i="69" s="1"/>
  <c r="AP63" i="69"/>
  <c r="AQ63" i="69" s="1"/>
  <c r="AJ129" i="98"/>
  <c r="AK129" i="98" s="1"/>
  <c r="R320" i="53"/>
  <c r="S320" i="53" s="1"/>
  <c r="BI320" i="53" s="1"/>
  <c r="AJ172" i="75"/>
  <c r="AK172" i="75" s="1"/>
  <c r="AG470" i="53"/>
  <c r="AG180" i="69"/>
  <c r="AH233" i="53"/>
  <c r="AP262" i="53"/>
  <c r="AQ262" i="53" s="1"/>
  <c r="R176" i="53"/>
  <c r="S176" i="53" s="1"/>
  <c r="BI176" i="53" s="1"/>
  <c r="R90" i="75"/>
  <c r="S90" i="75" s="1"/>
  <c r="BI90" i="75" s="1"/>
  <c r="AJ225" i="53"/>
  <c r="AK225" i="53" s="1"/>
  <c r="AJ58" i="53"/>
  <c r="AK58" i="53" s="1"/>
  <c r="R401" i="53"/>
  <c r="S401" i="53" s="1"/>
  <c r="BI401" i="53" s="1"/>
  <c r="AG453" i="53"/>
  <c r="AG160" i="98"/>
  <c r="AG448" i="53"/>
  <c r="AJ488" i="53"/>
  <c r="AK488" i="53" s="1"/>
  <c r="AG50" i="53"/>
  <c r="AG299" i="69"/>
  <c r="AH299" i="69" s="1"/>
  <c r="R106" i="98"/>
  <c r="S106" i="98" s="1"/>
  <c r="BI106" i="98" s="1"/>
  <c r="R157" i="98"/>
  <c r="S157" i="98" s="1"/>
  <c r="BI157" i="98" s="1"/>
  <c r="R72" i="75"/>
  <c r="S72" i="75" s="1"/>
  <c r="BI72" i="75" s="1"/>
  <c r="AG346" i="53"/>
  <c r="AP130" i="98"/>
  <c r="AQ130" i="98" s="1"/>
  <c r="AJ267" i="53"/>
  <c r="AK267" i="53" s="1"/>
  <c r="R381" i="53"/>
  <c r="S381" i="53" s="1"/>
  <c r="BI381" i="53" s="1"/>
  <c r="AP61" i="53"/>
  <c r="AQ61" i="53" s="1"/>
  <c r="AH128" i="98"/>
  <c r="AJ270" i="69"/>
  <c r="AK270" i="69" s="1"/>
  <c r="AG194" i="69"/>
  <c r="AI511" i="53"/>
  <c r="AM511" i="53"/>
  <c r="AP240" i="69"/>
  <c r="AQ240" i="69" s="1"/>
  <c r="AJ71" i="53"/>
  <c r="AK71" i="53" s="1"/>
  <c r="AH411" i="53"/>
  <c r="AJ260" i="69"/>
  <c r="AK260" i="69" s="1"/>
  <c r="AJ256" i="69"/>
  <c r="AK256" i="69" s="1"/>
  <c r="AP326" i="53"/>
  <c r="AQ326" i="53" s="1"/>
  <c r="AI144" i="69"/>
  <c r="AM144" i="69"/>
  <c r="R235" i="69"/>
  <c r="S235" i="69" s="1"/>
  <c r="BI235" i="69" s="1"/>
  <c r="AJ189" i="75"/>
  <c r="AK189" i="75" s="1"/>
  <c r="AG180" i="75"/>
  <c r="R339" i="69"/>
  <c r="S339" i="69" s="1"/>
  <c r="BI339" i="69" s="1"/>
  <c r="AP415" i="53"/>
  <c r="AQ415" i="53" s="1"/>
  <c r="R235" i="53"/>
  <c r="S235" i="53" s="1"/>
  <c r="BI235" i="53" s="1"/>
  <c r="AP33" i="98"/>
  <c r="AQ33" i="98" s="1"/>
  <c r="R71" i="69"/>
  <c r="S71" i="69" s="1"/>
  <c r="BI71" i="69" s="1"/>
  <c r="AP251" i="69"/>
  <c r="AQ251" i="69" s="1"/>
  <c r="R83" i="75"/>
  <c r="S83" i="75" s="1"/>
  <c r="BI83" i="75" s="1"/>
  <c r="AJ304" i="69"/>
  <c r="AK304" i="69" s="1"/>
  <c r="AG122" i="98"/>
  <c r="AP97" i="98"/>
  <c r="AQ97" i="98" s="1"/>
  <c r="R69" i="53"/>
  <c r="S69" i="53" s="1"/>
  <c r="BI69" i="53" s="1"/>
  <c r="AJ238" i="69"/>
  <c r="AK238" i="69" s="1"/>
  <c r="AG57" i="53"/>
  <c r="R50" i="53"/>
  <c r="S50" i="53" s="1"/>
  <c r="BI50" i="53" s="1"/>
  <c r="R151" i="98"/>
  <c r="S151" i="98" s="1"/>
  <c r="BI151" i="98" s="1"/>
  <c r="AJ76" i="53"/>
  <c r="AK76" i="53" s="1"/>
  <c r="R138" i="104"/>
  <c r="S138" i="104" s="1"/>
  <c r="BI138" i="104" s="1"/>
  <c r="AG471" i="53"/>
  <c r="AI36" i="53"/>
  <c r="AM36" i="53"/>
  <c r="AJ477" i="53"/>
  <c r="AK477" i="53" s="1"/>
  <c r="R553" i="53"/>
  <c r="S553" i="53" s="1"/>
  <c r="BI553" i="53" s="1"/>
  <c r="R200" i="69"/>
  <c r="S200" i="69" s="1"/>
  <c r="BI200" i="69" s="1"/>
  <c r="R86" i="75"/>
  <c r="S86" i="75" s="1"/>
  <c r="BI86" i="75" s="1"/>
  <c r="R466" i="53"/>
  <c r="S466" i="53" s="1"/>
  <c r="BI466" i="53" s="1"/>
  <c r="R195" i="75"/>
  <c r="S195" i="75" s="1"/>
  <c r="BI195" i="75" s="1"/>
  <c r="AG72" i="69"/>
  <c r="R262" i="69"/>
  <c r="S262" i="69" s="1"/>
  <c r="BI262" i="69" s="1"/>
  <c r="AJ541" i="53"/>
  <c r="AK541" i="53" s="1"/>
  <c r="AJ182" i="69"/>
  <c r="AK182" i="69" s="1"/>
  <c r="AH454" i="53"/>
  <c r="AI216" i="69"/>
  <c r="AM216" i="69"/>
  <c r="R79" i="69"/>
  <c r="S79" i="69" s="1"/>
  <c r="BI79" i="69" s="1"/>
  <c r="AJ312" i="69"/>
  <c r="AK312" i="69" s="1"/>
  <c r="AP84" i="75"/>
  <c r="AQ84" i="75" s="1"/>
  <c r="AP534" i="53"/>
  <c r="AQ534" i="53" s="1"/>
  <c r="AP468" i="53"/>
  <c r="AQ468" i="53" s="1"/>
  <c r="AG383" i="53"/>
  <c r="R183" i="69"/>
  <c r="S183" i="69" s="1"/>
  <c r="BI183" i="69" s="1"/>
  <c r="R62" i="53"/>
  <c r="S62" i="53" s="1"/>
  <c r="BI62" i="53" s="1"/>
  <c r="AP170" i="53"/>
  <c r="AQ170" i="53" s="1"/>
  <c r="AJ43" i="53"/>
  <c r="AK43" i="53" s="1"/>
  <c r="R250" i="75"/>
  <c r="S250" i="75" s="1"/>
  <c r="BI250" i="75" s="1"/>
  <c r="AG98" i="98"/>
  <c r="AG46" i="69"/>
  <c r="R545" i="53"/>
  <c r="S545" i="53" s="1"/>
  <c r="BI545" i="53" s="1"/>
  <c r="R258" i="53"/>
  <c r="S258" i="53" s="1"/>
  <c r="BI258" i="53" s="1"/>
  <c r="AG77" i="69"/>
  <c r="AI213" i="69"/>
  <c r="AM213" i="69"/>
  <c r="AI365" i="53"/>
  <c r="AM365" i="53"/>
  <c r="AP325" i="53"/>
  <c r="AQ325" i="53" s="1"/>
  <c r="R172" i="53"/>
  <c r="S172" i="53" s="1"/>
  <c r="BI172" i="53" s="1"/>
  <c r="AG165" i="53"/>
  <c r="AJ332" i="69"/>
  <c r="AK332" i="69" s="1"/>
  <c r="AI37" i="69"/>
  <c r="AM37" i="69"/>
  <c r="R131" i="98"/>
  <c r="S131" i="98" s="1"/>
  <c r="BI131" i="98" s="1"/>
  <c r="AG199" i="53"/>
  <c r="AP85" i="53"/>
  <c r="AQ85" i="53" s="1"/>
  <c r="AP526" i="53"/>
  <c r="AQ526" i="53" s="1"/>
  <c r="R246" i="69"/>
  <c r="S246" i="69" s="1"/>
  <c r="BI246" i="69" s="1"/>
  <c r="R191" i="69"/>
  <c r="S191" i="69" s="1"/>
  <c r="BI191" i="69" s="1"/>
  <c r="AG237" i="53"/>
  <c r="R265" i="53"/>
  <c r="S265" i="53" s="1"/>
  <c r="BI265" i="53" s="1"/>
  <c r="R163" i="53"/>
  <c r="S163" i="53" s="1"/>
  <c r="BI163" i="53" s="1"/>
  <c r="AJ84" i="69"/>
  <c r="AK84" i="69" s="1"/>
  <c r="AP303" i="53"/>
  <c r="AQ303" i="53" s="1"/>
  <c r="AG193" i="75"/>
  <c r="R459" i="53"/>
  <c r="S459" i="53" s="1"/>
  <c r="BI459" i="53" s="1"/>
  <c r="AP53" i="69"/>
  <c r="AQ53" i="69" s="1"/>
  <c r="R245" i="53"/>
  <c r="S245" i="53" s="1"/>
  <c r="BI245" i="53" s="1"/>
  <c r="AJ330" i="53"/>
  <c r="AK330" i="53" s="1"/>
  <c r="AG226" i="53"/>
  <c r="AG376" i="53"/>
  <c r="AP406" i="53"/>
  <c r="AQ406" i="53" s="1"/>
  <c r="AG60" i="75"/>
  <c r="R77" i="75"/>
  <c r="S77" i="75" s="1"/>
  <c r="BI77" i="75" s="1"/>
  <c r="AI358" i="53"/>
  <c r="AM358" i="53"/>
  <c r="AG40" i="53"/>
  <c r="AP535" i="53"/>
  <c r="AQ535" i="53" s="1"/>
  <c r="R334" i="69"/>
  <c r="S334" i="69" s="1"/>
  <c r="BI334" i="69" s="1"/>
  <c r="AJ240" i="75"/>
  <c r="AK240" i="75" s="1"/>
  <c r="AG46" i="53"/>
  <c r="AG149" i="98"/>
  <c r="AG131" i="98"/>
  <c r="R90" i="53"/>
  <c r="S90" i="53" s="1"/>
  <c r="BI90" i="53" s="1"/>
  <c r="R395" i="53"/>
  <c r="S395" i="53" s="1"/>
  <c r="BI395" i="53" s="1"/>
  <c r="AJ249" i="69"/>
  <c r="AK249" i="69" s="1"/>
  <c r="AG544" i="53"/>
  <c r="AJ190" i="75"/>
  <c r="AK190" i="75" s="1"/>
  <c r="AJ78" i="75"/>
  <c r="AK78" i="75" s="1"/>
  <c r="AJ407" i="53"/>
  <c r="AK407" i="53" s="1"/>
  <c r="R160" i="98"/>
  <c r="S160" i="98" s="1"/>
  <c r="BI160" i="98" s="1"/>
  <c r="AP388" i="53"/>
  <c r="AQ388" i="53" s="1"/>
  <c r="AG274" i="78"/>
  <c r="AP267" i="53"/>
  <c r="AQ267" i="53" s="1"/>
  <c r="R46" i="53"/>
  <c r="S46" i="53" s="1"/>
  <c r="BI46" i="53" s="1"/>
  <c r="AP189" i="69"/>
  <c r="AQ189" i="69" s="1"/>
  <c r="AI286" i="53"/>
  <c r="AM286" i="53"/>
  <c r="AG154" i="98"/>
  <c r="AM147" i="53"/>
  <c r="AI147" i="53"/>
  <c r="R271" i="53"/>
  <c r="S271" i="53" s="1"/>
  <c r="BI271" i="53" s="1"/>
  <c r="AJ69" i="69"/>
  <c r="AK69" i="69" s="1"/>
  <c r="AG176" i="53"/>
  <c r="AG550" i="53"/>
  <c r="R548" i="53"/>
  <c r="S548" i="53" s="1"/>
  <c r="BI548" i="53" s="1"/>
  <c r="R256" i="75"/>
  <c r="S256" i="75" s="1"/>
  <c r="BI256" i="75" s="1"/>
  <c r="AG458" i="53"/>
  <c r="AH468" i="53"/>
  <c r="AG63" i="53"/>
  <c r="AG269" i="69"/>
  <c r="AP345" i="69"/>
  <c r="AQ345" i="69" s="1"/>
  <c r="R485" i="53"/>
  <c r="S485" i="53" s="1"/>
  <c r="BI485" i="53" s="1"/>
  <c r="AP330" i="53"/>
  <c r="AQ330" i="53" s="1"/>
  <c r="AJ186" i="75"/>
  <c r="AK186" i="75" s="1"/>
  <c r="AJ163" i="69"/>
  <c r="AK163" i="69" s="1"/>
  <c r="AP74" i="75"/>
  <c r="AQ74" i="75" s="1"/>
  <c r="AG340" i="53"/>
  <c r="AG250" i="69"/>
  <c r="AP562" i="53"/>
  <c r="AQ562" i="53" s="1"/>
  <c r="AG78" i="75"/>
  <c r="AJ257" i="75"/>
  <c r="AK257" i="75" s="1"/>
  <c r="R79" i="75"/>
  <c r="S79" i="75" s="1"/>
  <c r="BI79" i="75" s="1"/>
  <c r="R40" i="98"/>
  <c r="S40" i="98" s="1"/>
  <c r="BI40" i="98" s="1"/>
  <c r="AJ167" i="69"/>
  <c r="AK167" i="69" s="1"/>
  <c r="AM509" i="53"/>
  <c r="AI509" i="53"/>
  <c r="AJ85" i="69"/>
  <c r="AK85" i="69" s="1"/>
  <c r="AP518" i="53"/>
  <c r="AQ518" i="53" s="1"/>
  <c r="R69" i="75"/>
  <c r="S69" i="75" s="1"/>
  <c r="BI69" i="75" s="1"/>
  <c r="R61" i="53"/>
  <c r="S61" i="53" s="1"/>
  <c r="BI61" i="53" s="1"/>
  <c r="AG179" i="53"/>
  <c r="AJ73" i="53"/>
  <c r="AK73" i="53" s="1"/>
  <c r="R60" i="53"/>
  <c r="S60" i="53" s="1"/>
  <c r="BI60" i="53" s="1"/>
  <c r="R416" i="53"/>
  <c r="S416" i="53" s="1"/>
  <c r="BI416" i="53" s="1"/>
  <c r="AG189" i="75"/>
  <c r="R34" i="98"/>
  <c r="S34" i="98" s="1"/>
  <c r="BI34" i="98" s="1"/>
  <c r="AP40" i="53"/>
  <c r="AQ40" i="53" s="1"/>
  <c r="R261" i="69"/>
  <c r="S261" i="69" s="1"/>
  <c r="BI261" i="69" s="1"/>
  <c r="AJ89" i="75"/>
  <c r="AK89" i="75" s="1"/>
  <c r="R154" i="53"/>
  <c r="S154" i="53" s="1"/>
  <c r="BI154" i="53" s="1"/>
  <c r="AJ412" i="53"/>
  <c r="AK412" i="53" s="1"/>
  <c r="R343" i="69"/>
  <c r="S343" i="69" s="1"/>
  <c r="BI343" i="69" s="1"/>
  <c r="R243" i="75"/>
  <c r="S243" i="75" s="1"/>
  <c r="BI243" i="75" s="1"/>
  <c r="AM217" i="53"/>
  <c r="AI217" i="53"/>
  <c r="AJ89" i="78"/>
  <c r="AK89" i="78" s="1"/>
  <c r="R47" i="69"/>
  <c r="S47" i="69" s="1"/>
  <c r="BI47" i="69" s="1"/>
  <c r="R309" i="53"/>
  <c r="S309" i="53" s="1"/>
  <c r="BI309" i="53" s="1"/>
  <c r="R248" i="75"/>
  <c r="S248" i="75" s="1"/>
  <c r="BI248" i="75" s="1"/>
  <c r="R232" i="53"/>
  <c r="S232" i="53" s="1"/>
  <c r="BI232" i="53" s="1"/>
  <c r="AG190" i="69"/>
  <c r="R472" i="53"/>
  <c r="S472" i="53" s="1"/>
  <c r="BI472" i="53" s="1"/>
  <c r="AJ60" i="69"/>
  <c r="AK60" i="69" s="1"/>
  <c r="AJ65" i="53"/>
  <c r="AK65" i="53" s="1"/>
  <c r="AP174" i="69"/>
  <c r="AQ174" i="69" s="1"/>
  <c r="AJ389" i="53"/>
  <c r="AK389" i="53" s="1"/>
  <c r="AJ188" i="53"/>
  <c r="AK188" i="53" s="1"/>
  <c r="R145" i="104"/>
  <c r="S145" i="104" s="1"/>
  <c r="BI145" i="104" s="1"/>
  <c r="AP257" i="53"/>
  <c r="AQ257" i="53" s="1"/>
  <c r="R307" i="53"/>
  <c r="S307" i="53" s="1"/>
  <c r="BI307" i="53" s="1"/>
  <c r="AG99" i="98"/>
  <c r="AP333" i="53"/>
  <c r="AQ333" i="53" s="1"/>
  <c r="AJ165" i="53"/>
  <c r="AK165" i="53" s="1"/>
  <c r="AP383" i="53"/>
  <c r="AQ383" i="53" s="1"/>
  <c r="AP175" i="69"/>
  <c r="AQ175" i="69" s="1"/>
  <c r="R167" i="53"/>
  <c r="S167" i="53" s="1"/>
  <c r="BI167" i="53" s="1"/>
  <c r="R402" i="53"/>
  <c r="S402" i="53" s="1"/>
  <c r="BI402" i="53" s="1"/>
  <c r="AP312" i="53"/>
  <c r="AQ312" i="53" s="1"/>
  <c r="AP264" i="69"/>
  <c r="AQ264" i="69" s="1"/>
  <c r="AP329" i="53"/>
  <c r="AQ329" i="53" s="1"/>
  <c r="AG158" i="69"/>
  <c r="AJ338" i="69"/>
  <c r="AK338" i="69" s="1"/>
  <c r="AJ54" i="53"/>
  <c r="AK54" i="53" s="1"/>
  <c r="R182" i="75"/>
  <c r="S182" i="75" s="1"/>
  <c r="BI182" i="75" s="1"/>
  <c r="AJ455" i="53"/>
  <c r="AK455" i="53" s="1"/>
  <c r="AP342" i="69"/>
  <c r="AQ342" i="69" s="1"/>
  <c r="AG311" i="69"/>
  <c r="R132" i="98"/>
  <c r="S132" i="98" s="1"/>
  <c r="BI132" i="98" s="1"/>
  <c r="AJ149" i="98"/>
  <c r="AK149" i="98" s="1"/>
  <c r="AG253" i="53"/>
  <c r="AJ271" i="75"/>
  <c r="AK271" i="75" s="1"/>
  <c r="AG47" i="53"/>
  <c r="AJ70" i="69"/>
  <c r="AK70" i="69" s="1"/>
  <c r="AP156" i="53"/>
  <c r="AQ156" i="53" s="1"/>
  <c r="AG334" i="53"/>
  <c r="AP176" i="75"/>
  <c r="AQ176" i="75" s="1"/>
  <c r="AJ522" i="53"/>
  <c r="AK522" i="53" s="1"/>
  <c r="AJ241" i="69"/>
  <c r="AK241" i="69" s="1"/>
  <c r="AG55" i="75"/>
  <c r="AG158" i="98"/>
  <c r="R563" i="53"/>
  <c r="S563" i="53" s="1"/>
  <c r="BI563" i="53" s="1"/>
  <c r="AG325" i="69"/>
  <c r="AM222" i="69"/>
  <c r="AI222" i="69"/>
  <c r="AP267" i="75"/>
  <c r="AQ267" i="75" s="1"/>
  <c r="R79" i="53"/>
  <c r="S79" i="53" s="1"/>
  <c r="BI79" i="53" s="1"/>
  <c r="R273" i="53"/>
  <c r="S273" i="53" s="1"/>
  <c r="BI273" i="53" s="1"/>
  <c r="AG529" i="53"/>
  <c r="AP345" i="53"/>
  <c r="AQ345" i="53" s="1"/>
  <c r="AG472" i="53"/>
  <c r="AI219" i="69"/>
  <c r="AM219" i="69"/>
  <c r="AG191" i="75"/>
  <c r="AG318" i="53"/>
  <c r="R77" i="69"/>
  <c r="S77" i="69" s="1"/>
  <c r="BI77" i="69" s="1"/>
  <c r="R391" i="53"/>
  <c r="S391" i="53" s="1"/>
  <c r="BI391" i="53" s="1"/>
  <c r="AI290" i="53"/>
  <c r="AM290" i="53"/>
  <c r="AG481" i="53"/>
  <c r="AJ336" i="53"/>
  <c r="AK336" i="53" s="1"/>
  <c r="R269" i="75"/>
  <c r="S269" i="75" s="1"/>
  <c r="BI269" i="75" s="1"/>
  <c r="R260" i="75"/>
  <c r="S260" i="75" s="1"/>
  <c r="BI260" i="75" s="1"/>
  <c r="AG263" i="69"/>
  <c r="AP319" i="69"/>
  <c r="AQ319" i="69" s="1"/>
  <c r="AJ183" i="75"/>
  <c r="AK183" i="75" s="1"/>
  <c r="AP387" i="53"/>
  <c r="AQ387" i="53" s="1"/>
  <c r="AP517" i="53"/>
  <c r="AQ517" i="53" s="1"/>
  <c r="AP400" i="53"/>
  <c r="AQ400" i="53" s="1"/>
  <c r="AJ315" i="69"/>
  <c r="AK315" i="69" s="1"/>
  <c r="R369" i="53"/>
  <c r="AJ247" i="69"/>
  <c r="AK247" i="69" s="1"/>
  <c r="L198" i="78"/>
  <c r="AP233" i="53"/>
  <c r="AQ233" i="53" s="1"/>
  <c r="AJ259" i="53"/>
  <c r="AK259" i="53" s="1"/>
  <c r="R331" i="69"/>
  <c r="S331" i="69" s="1"/>
  <c r="BI331" i="69" s="1"/>
  <c r="AG400" i="53"/>
  <c r="AP67" i="53"/>
  <c r="AQ67" i="53" s="1"/>
  <c r="AJ247" i="53"/>
  <c r="AK247" i="53" s="1"/>
  <c r="AJ443" i="53"/>
  <c r="AK443" i="53" s="1"/>
  <c r="AG85" i="75"/>
  <c r="AG258" i="69"/>
  <c r="R240" i="53"/>
  <c r="S240" i="53" s="1"/>
  <c r="BI240" i="53" s="1"/>
  <c r="AJ538" i="53"/>
  <c r="AK538" i="53" s="1"/>
  <c r="AM291" i="53"/>
  <c r="AI291" i="53"/>
  <c r="R164" i="69"/>
  <c r="S164" i="69" s="1"/>
  <c r="BI164" i="69" s="1"/>
  <c r="AG275" i="53"/>
  <c r="AP449" i="53"/>
  <c r="AQ449" i="53" s="1"/>
  <c r="AP158" i="53"/>
  <c r="AQ158" i="53" s="1"/>
  <c r="AP553" i="53"/>
  <c r="AQ553" i="53" s="1"/>
  <c r="R301" i="53"/>
  <c r="S301" i="53" s="1"/>
  <c r="BI301" i="53" s="1"/>
  <c r="AJ59" i="53"/>
  <c r="AK59" i="53" s="1"/>
  <c r="AI290" i="69"/>
  <c r="AM290" i="69"/>
  <c r="AJ194" i="53"/>
  <c r="AK194" i="53" s="1"/>
  <c r="R228" i="53"/>
  <c r="S228" i="53" s="1"/>
  <c r="BI228" i="53" s="1"/>
  <c r="AN364" i="53"/>
  <c r="AO364" i="53" s="1"/>
  <c r="AN219" i="53"/>
  <c r="AO219" i="53" s="1"/>
  <c r="AM32" i="53"/>
  <c r="AN37" i="53"/>
  <c r="AO37" i="53" s="1"/>
  <c r="AN147" i="53"/>
  <c r="AO147" i="53" s="1"/>
  <c r="AN505" i="53"/>
  <c r="AO505" i="53" s="1"/>
  <c r="AN293" i="53"/>
  <c r="AO293" i="53" s="1"/>
  <c r="AN504" i="53"/>
  <c r="AO504" i="53" s="1"/>
  <c r="AN439" i="53"/>
  <c r="AO439" i="53" s="1"/>
  <c r="AN144" i="53"/>
  <c r="AO144" i="53" s="1"/>
  <c r="AN33" i="53"/>
  <c r="AO33" i="53" s="1"/>
  <c r="AN507" i="53"/>
  <c r="AO507" i="53" s="1"/>
  <c r="AN434" i="53"/>
  <c r="AO434" i="53" s="1"/>
  <c r="AN146" i="53"/>
  <c r="AO146" i="53" s="1"/>
  <c r="AN221" i="53"/>
  <c r="AO221" i="53" s="1"/>
  <c r="AN367" i="53"/>
  <c r="AO367" i="53" s="1"/>
  <c r="AN295" i="53"/>
  <c r="AO295" i="53" s="1"/>
  <c r="AN432" i="53"/>
  <c r="AO432" i="53" s="1"/>
  <c r="AI32" i="53"/>
  <c r="AN294" i="53"/>
  <c r="AO294" i="53" s="1"/>
  <c r="AN508" i="53"/>
  <c r="AO508" i="53" s="1"/>
  <c r="AN150" i="53"/>
  <c r="AO150" i="53" s="1"/>
  <c r="AN289" i="53"/>
  <c r="AO289" i="53" s="1"/>
  <c r="AN288" i="53"/>
  <c r="AO288" i="53" s="1"/>
  <c r="AN433" i="53"/>
  <c r="AO433" i="53" s="1"/>
  <c r="AN218" i="53"/>
  <c r="AO218" i="53" s="1"/>
  <c r="AN38" i="53"/>
  <c r="AO38" i="53" s="1"/>
  <c r="AN223" i="53"/>
  <c r="AO223" i="53" s="1"/>
  <c r="AN360" i="53"/>
  <c r="AO360" i="53" s="1"/>
  <c r="AN436" i="53"/>
  <c r="AO436" i="53" s="1"/>
  <c r="AN506" i="53"/>
  <c r="AO506" i="53" s="1"/>
  <c r="AN291" i="53"/>
  <c r="AO291" i="53" s="1"/>
  <c r="AN32" i="53"/>
  <c r="AO32" i="53" s="1"/>
  <c r="AN148" i="53"/>
  <c r="AO148" i="53" s="1"/>
  <c r="AN363" i="53"/>
  <c r="AO363" i="53" s="1"/>
  <c r="AN365" i="53"/>
  <c r="AO365" i="53" s="1"/>
  <c r="AN151" i="53"/>
  <c r="AO151" i="53" s="1"/>
  <c r="AN149" i="53"/>
  <c r="AO149" i="53" s="1"/>
  <c r="AN511" i="53"/>
  <c r="AO511" i="53" s="1"/>
  <c r="AN145" i="53"/>
  <c r="AO145" i="53" s="1"/>
  <c r="AN509" i="53"/>
  <c r="AO509" i="53" s="1"/>
  <c r="AN290" i="53"/>
  <c r="AO290" i="53" s="1"/>
  <c r="AN222" i="53"/>
  <c r="AO222" i="53" s="1"/>
  <c r="AN292" i="53"/>
  <c r="AO292" i="53" s="1"/>
  <c r="AN36" i="53"/>
  <c r="AO36" i="53" s="1"/>
  <c r="AN362" i="53"/>
  <c r="AO362" i="53" s="1"/>
  <c r="AN435" i="53"/>
  <c r="AO435" i="53" s="1"/>
  <c r="AN217" i="53"/>
  <c r="AO217" i="53" s="1"/>
  <c r="AN34" i="53"/>
  <c r="AO34" i="53" s="1"/>
  <c r="AN220" i="53"/>
  <c r="AO220" i="53" s="1"/>
  <c r="AN361" i="53"/>
  <c r="AO361" i="53" s="1"/>
  <c r="AN366" i="53"/>
  <c r="AO366" i="53" s="1"/>
  <c r="AN438" i="53"/>
  <c r="AO438" i="53" s="1"/>
  <c r="AN216" i="53"/>
  <c r="AO216" i="53" s="1"/>
  <c r="AN437" i="53"/>
  <c r="AO437" i="53" s="1"/>
  <c r="AN35" i="53"/>
  <c r="AO35" i="53" s="1"/>
  <c r="AN510" i="53"/>
  <c r="AO510" i="53" s="1"/>
  <c r="AJ75" i="69"/>
  <c r="AK75" i="69" s="1"/>
  <c r="AJ397" i="53"/>
  <c r="AK397" i="53" s="1"/>
  <c r="AP239" i="69"/>
  <c r="AQ239" i="69" s="1"/>
  <c r="AJ89" i="69"/>
  <c r="AK89" i="69" s="1"/>
  <c r="AG230" i="69"/>
  <c r="AJ245" i="75"/>
  <c r="AK245" i="75" s="1"/>
  <c r="AG312" i="69"/>
  <c r="AJ202" i="69"/>
  <c r="AK202" i="69" s="1"/>
  <c r="AG445" i="53"/>
  <c r="P189" i="78"/>
  <c r="L188" i="78"/>
  <c r="R188" i="78" s="1"/>
  <c r="S188" i="78" s="1"/>
  <c r="BI188" i="78" s="1"/>
  <c r="W188" i="78"/>
  <c r="AF188" i="78" s="1"/>
  <c r="AG197" i="78"/>
  <c r="L139" i="104"/>
  <c r="R139" i="104" s="1"/>
  <c r="S139" i="104" s="1"/>
  <c r="BI139" i="104" s="1"/>
  <c r="W139" i="104"/>
  <c r="AF139" i="104" s="1"/>
  <c r="P140" i="104"/>
  <c r="W258" i="78"/>
  <c r="AF258" i="78" s="1"/>
  <c r="AJ259" i="78" s="1"/>
  <c r="AK259" i="78" s="1"/>
  <c r="L258" i="78"/>
  <c r="R258" i="78" s="1"/>
  <c r="S258" i="78" s="1"/>
  <c r="BI258" i="78" s="1"/>
  <c r="P259" i="78"/>
  <c r="AP259" i="78" s="1"/>
  <c r="AQ259" i="78" s="1"/>
  <c r="AG202" i="78"/>
  <c r="AG271" i="78"/>
  <c r="W186" i="78"/>
  <c r="AF186" i="78" s="1"/>
  <c r="P187" i="78"/>
  <c r="R187" i="78" s="1"/>
  <c r="S187" i="78" s="1"/>
  <c r="BI187" i="78" s="1"/>
  <c r="L186" i="78"/>
  <c r="W195" i="78"/>
  <c r="AF195" i="78" s="1"/>
  <c r="AJ196" i="78" s="1"/>
  <c r="AK196" i="78" s="1"/>
  <c r="L195" i="78"/>
  <c r="P196" i="78"/>
  <c r="R196" i="78" s="1"/>
  <c r="S196" i="78" s="1"/>
  <c r="BI196" i="78" s="1"/>
  <c r="W142" i="104"/>
  <c r="AF142" i="104" s="1"/>
  <c r="P143" i="104"/>
  <c r="R143" i="104" s="1"/>
  <c r="S143" i="104" s="1"/>
  <c r="BI143" i="104" s="1"/>
  <c r="L142" i="104"/>
  <c r="AG188" i="78"/>
  <c r="P253" i="78"/>
  <c r="L252" i="78"/>
  <c r="W252" i="78"/>
  <c r="AF252" i="78" s="1"/>
  <c r="AG135" i="104"/>
  <c r="W178" i="78"/>
  <c r="AF178" i="78" s="1"/>
  <c r="P179" i="78"/>
  <c r="AP179" i="78" s="1"/>
  <c r="AQ179" i="78" s="1"/>
  <c r="L178" i="78"/>
  <c r="R178" i="78" s="1"/>
  <c r="AC269" i="78"/>
  <c r="W180" i="78"/>
  <c r="AF180" i="78" s="1"/>
  <c r="L180" i="78"/>
  <c r="R180" i="78" s="1"/>
  <c r="S180" i="78" s="1"/>
  <c r="BI180" i="78" s="1"/>
  <c r="P181" i="78"/>
  <c r="AC261" i="78"/>
  <c r="AC253" i="78"/>
  <c r="AH386" i="53"/>
  <c r="AH491" i="53"/>
  <c r="AL491" i="53"/>
  <c r="AH45" i="69"/>
  <c r="AH261" i="75"/>
  <c r="AM221" i="53"/>
  <c r="AI221" i="53"/>
  <c r="AJ441" i="53"/>
  <c r="AK441" i="53" s="1"/>
  <c r="AH74" i="69"/>
  <c r="AI436" i="53"/>
  <c r="AM436" i="53"/>
  <c r="AP276" i="75"/>
  <c r="AQ276" i="75" s="1"/>
  <c r="R52" i="69"/>
  <c r="S52" i="69" s="1"/>
  <c r="BI52" i="69" s="1"/>
  <c r="W68" i="78"/>
  <c r="AF68" i="78" s="1"/>
  <c r="AJ69" i="78" s="1"/>
  <c r="AK69" i="78" s="1"/>
  <c r="P69" i="78"/>
  <c r="AP69" i="78" s="1"/>
  <c r="AQ69" i="78" s="1"/>
  <c r="L68" i="78"/>
  <c r="R68" i="78" s="1"/>
  <c r="S68" i="78" s="1"/>
  <c r="BI68" i="78" s="1"/>
  <c r="P186" i="78"/>
  <c r="W185" i="78"/>
  <c r="AF185" i="78" s="1"/>
  <c r="L185" i="78"/>
  <c r="P191" i="78"/>
  <c r="L190" i="78"/>
  <c r="W190" i="78"/>
  <c r="AF190" i="78" s="1"/>
  <c r="R234" i="69"/>
  <c r="S234" i="69" s="1"/>
  <c r="BI234" i="69" s="1"/>
  <c r="R255" i="69"/>
  <c r="S255" i="69" s="1"/>
  <c r="BI255" i="69" s="1"/>
  <c r="R129" i="98"/>
  <c r="S129" i="98" s="1"/>
  <c r="BI129" i="98" s="1"/>
  <c r="AH528" i="53"/>
  <c r="AG166" i="69"/>
  <c r="AJ252" i="53"/>
  <c r="AK252" i="53" s="1"/>
  <c r="R303" i="53"/>
  <c r="S303" i="53" s="1"/>
  <c r="BI303" i="53" s="1"/>
  <c r="AG144" i="104"/>
  <c r="AP314" i="53"/>
  <c r="AQ314" i="53" s="1"/>
  <c r="R229" i="69"/>
  <c r="R179" i="75"/>
  <c r="S179" i="75" s="1"/>
  <c r="BI179" i="75" s="1"/>
  <c r="AP168" i="75"/>
  <c r="AQ168" i="75" s="1"/>
  <c r="AI30" i="53"/>
  <c r="AM30" i="53"/>
  <c r="AJ89" i="53"/>
  <c r="AK89" i="53" s="1"/>
  <c r="R57" i="69"/>
  <c r="S57" i="69" s="1"/>
  <c r="BI57" i="69" s="1"/>
  <c r="AJ71" i="75"/>
  <c r="AK71" i="75" s="1"/>
  <c r="AM143" i="53"/>
  <c r="AI143" i="53"/>
  <c r="AH480" i="53"/>
  <c r="AG172" i="75"/>
  <c r="AP248" i="53"/>
  <c r="AQ248" i="53" s="1"/>
  <c r="AP403" i="53"/>
  <c r="AQ403" i="53" s="1"/>
  <c r="R519" i="53"/>
  <c r="S519" i="53" s="1"/>
  <c r="BI519" i="53" s="1"/>
  <c r="AJ43" i="98"/>
  <c r="AK43" i="98" s="1"/>
  <c r="AH180" i="53"/>
  <c r="AH338" i="69"/>
  <c r="AJ166" i="69"/>
  <c r="AK166" i="69" s="1"/>
  <c r="AP184" i="53"/>
  <c r="AQ184" i="53" s="1"/>
  <c r="AP447" i="53"/>
  <c r="AQ447" i="53" s="1"/>
  <c r="AP103" i="98"/>
  <c r="AQ103" i="98" s="1"/>
  <c r="AP324" i="53"/>
  <c r="AQ324" i="53" s="1"/>
  <c r="AP67" i="69"/>
  <c r="AQ67" i="69" s="1"/>
  <c r="AJ327" i="69"/>
  <c r="AK327" i="69" s="1"/>
  <c r="AH71" i="53"/>
  <c r="AM294" i="53"/>
  <c r="AI294" i="53"/>
  <c r="AG249" i="53"/>
  <c r="R476" i="53"/>
  <c r="S476" i="53" s="1"/>
  <c r="BI476" i="53" s="1"/>
  <c r="R168" i="75"/>
  <c r="S168" i="75" s="1"/>
  <c r="BI168" i="75" s="1"/>
  <c r="AG129" i="98"/>
  <c r="AC185" i="78"/>
  <c r="L202" i="78"/>
  <c r="R202" i="78" s="1"/>
  <c r="S202" i="78" s="1"/>
  <c r="BI202" i="78" s="1"/>
  <c r="W202" i="78"/>
  <c r="AF202" i="78" s="1"/>
  <c r="AC186" i="78"/>
  <c r="AL311" i="53"/>
  <c r="AJ234" i="69"/>
  <c r="AK234" i="69" s="1"/>
  <c r="AG399" i="53"/>
  <c r="AG43" i="98"/>
  <c r="AH89" i="69"/>
  <c r="AJ72" i="75"/>
  <c r="AK72" i="75" s="1"/>
  <c r="AH108" i="98"/>
  <c r="AL108" i="98"/>
  <c r="R559" i="53"/>
  <c r="S559" i="53" s="1"/>
  <c r="BI559" i="53" s="1"/>
  <c r="R260" i="69"/>
  <c r="S260" i="69" s="1"/>
  <c r="BI260" i="69" s="1"/>
  <c r="AG54" i="69"/>
  <c r="AH263" i="75"/>
  <c r="AG73" i="69"/>
  <c r="R304" i="69"/>
  <c r="S304" i="69" s="1"/>
  <c r="BI304" i="69" s="1"/>
  <c r="AP316" i="53"/>
  <c r="AQ316" i="53" s="1"/>
  <c r="AP89" i="53"/>
  <c r="AQ89" i="53" s="1"/>
  <c r="AM506" i="53"/>
  <c r="AI506" i="53"/>
  <c r="AH552" i="53"/>
  <c r="AP419" i="53"/>
  <c r="AQ419" i="53" s="1"/>
  <c r="AJ339" i="53"/>
  <c r="AK339" i="53" s="1"/>
  <c r="AP382" i="53"/>
  <c r="AQ382" i="53" s="1"/>
  <c r="AG524" i="53"/>
  <c r="AP272" i="75"/>
  <c r="AQ272" i="75" s="1"/>
  <c r="AG242" i="75"/>
  <c r="R392" i="53"/>
  <c r="S392" i="53" s="1"/>
  <c r="BI392" i="53" s="1"/>
  <c r="AH203" i="75"/>
  <c r="AG62" i="75"/>
  <c r="AP378" i="53"/>
  <c r="AQ378" i="53" s="1"/>
  <c r="AJ519" i="53"/>
  <c r="AK519" i="53" s="1"/>
  <c r="AG182" i="53"/>
  <c r="AJ176" i="69"/>
  <c r="AK176" i="69" s="1"/>
  <c r="AH52" i="53"/>
  <c r="AL52" i="53"/>
  <c r="AP178" i="53"/>
  <c r="AQ178" i="53" s="1"/>
  <c r="R163" i="69"/>
  <c r="S163" i="69" s="1"/>
  <c r="BI163" i="69" s="1"/>
  <c r="AM292" i="53"/>
  <c r="AI292" i="53"/>
  <c r="R89" i="75"/>
  <c r="S89" i="75" s="1"/>
  <c r="BI89" i="75" s="1"/>
  <c r="AP171" i="53"/>
  <c r="AQ171" i="53" s="1"/>
  <c r="AP558" i="53"/>
  <c r="AQ558" i="53" s="1"/>
  <c r="R188" i="53"/>
  <c r="S188" i="53" s="1"/>
  <c r="BI188" i="53" s="1"/>
  <c r="AJ546" i="53"/>
  <c r="AK546" i="53" s="1"/>
  <c r="AP102" i="98"/>
  <c r="AQ102" i="98" s="1"/>
  <c r="AP266" i="53"/>
  <c r="AQ266" i="53" s="1"/>
  <c r="AM38" i="69"/>
  <c r="AI38" i="69"/>
  <c r="AG59" i="69"/>
  <c r="AG443" i="53"/>
  <c r="R334" i="53"/>
  <c r="S334" i="53" s="1"/>
  <c r="BI334" i="53" s="1"/>
  <c r="AG182" i="75"/>
  <c r="AJ82" i="75"/>
  <c r="AK82" i="75" s="1"/>
  <c r="AG385" i="53"/>
  <c r="AG527" i="53"/>
  <c r="AH253" i="75"/>
  <c r="AJ201" i="53"/>
  <c r="AK201" i="53" s="1"/>
  <c r="AP246" i="75"/>
  <c r="AQ246" i="75" s="1"/>
  <c r="AH539" i="53"/>
  <c r="AH250" i="53"/>
  <c r="AL250" i="53"/>
  <c r="AJ532" i="53"/>
  <c r="AK532" i="53" s="1"/>
  <c r="AP76" i="75"/>
  <c r="AQ76" i="75" s="1"/>
  <c r="AJ550" i="53"/>
  <c r="AK550" i="53" s="1"/>
  <c r="AC72" i="78"/>
  <c r="P136" i="104"/>
  <c r="W135" i="104"/>
  <c r="AF135" i="104" s="1"/>
  <c r="L135" i="104"/>
  <c r="R135" i="104" s="1"/>
  <c r="W268" i="78"/>
  <c r="AF268" i="78" s="1"/>
  <c r="P269" i="78"/>
  <c r="L268" i="78"/>
  <c r="P261" i="78"/>
  <c r="W260" i="78"/>
  <c r="AF260" i="78" s="1"/>
  <c r="L260" i="78"/>
  <c r="R260" i="78" s="1"/>
  <c r="S260" i="78" s="1"/>
  <c r="BI260" i="78" s="1"/>
  <c r="P185" i="78"/>
  <c r="L184" i="78"/>
  <c r="R184" i="78" s="1"/>
  <c r="S184" i="78" s="1"/>
  <c r="BI184" i="78" s="1"/>
  <c r="W184" i="78"/>
  <c r="AF184" i="78" s="1"/>
  <c r="AP448" i="53"/>
  <c r="AQ448" i="53" s="1"/>
  <c r="AH163" i="53"/>
  <c r="AH196" i="53"/>
  <c r="AP175" i="53"/>
  <c r="AQ175" i="53" s="1"/>
  <c r="R54" i="75"/>
  <c r="AP178" i="75"/>
  <c r="AQ178" i="75" s="1"/>
  <c r="AJ372" i="53"/>
  <c r="AK372" i="53" s="1"/>
  <c r="AP156" i="98"/>
  <c r="AQ156" i="98" s="1"/>
  <c r="AP181" i="53"/>
  <c r="AQ181" i="53" s="1"/>
  <c r="AP532" i="53"/>
  <c r="AQ532" i="53" s="1"/>
  <c r="AJ123" i="98"/>
  <c r="AK123" i="98" s="1"/>
  <c r="AG77" i="75"/>
  <c r="AP452" i="53"/>
  <c r="AQ452" i="53" s="1"/>
  <c r="AM150" i="53"/>
  <c r="AI150" i="53"/>
  <c r="AG345" i="53"/>
  <c r="AJ265" i="75"/>
  <c r="AK265" i="75" s="1"/>
  <c r="AJ176" i="53"/>
  <c r="AK176" i="53" s="1"/>
  <c r="AJ255" i="75"/>
  <c r="AK255" i="75" s="1"/>
  <c r="AJ259" i="69"/>
  <c r="AK259" i="69" s="1"/>
  <c r="AI149" i="69"/>
  <c r="AM149" i="69"/>
  <c r="AG403" i="53"/>
  <c r="AG241" i="69"/>
  <c r="R488" i="53"/>
  <c r="S488" i="53" s="1"/>
  <c r="BI488" i="53" s="1"/>
  <c r="AP251" i="53"/>
  <c r="AQ251" i="53" s="1"/>
  <c r="AG255" i="75"/>
  <c r="AP344" i="53"/>
  <c r="AQ344" i="53" s="1"/>
  <c r="AG60" i="69"/>
  <c r="AJ551" i="53"/>
  <c r="AK551" i="53" s="1"/>
  <c r="R203" i="53"/>
  <c r="S203" i="53" s="1"/>
  <c r="BI203" i="53" s="1"/>
  <c r="AJ159" i="53"/>
  <c r="AK159" i="53" s="1"/>
  <c r="R270" i="69"/>
  <c r="S270" i="69" s="1"/>
  <c r="BI270" i="69" s="1"/>
  <c r="AP245" i="69"/>
  <c r="AQ245" i="69" s="1"/>
  <c r="R248" i="69"/>
  <c r="S248" i="69" s="1"/>
  <c r="BI248" i="69" s="1"/>
  <c r="AP322" i="53"/>
  <c r="AQ322" i="53" s="1"/>
  <c r="AJ153" i="53"/>
  <c r="AK153" i="53" s="1"/>
  <c r="AL51" i="69"/>
  <c r="AH51" i="69"/>
  <c r="R256" i="69"/>
  <c r="S256" i="69" s="1"/>
  <c r="BI256" i="69" s="1"/>
  <c r="R45" i="53"/>
  <c r="S45" i="53" s="1"/>
  <c r="BI45" i="53" s="1"/>
  <c r="AG322" i="69"/>
  <c r="AJ376" i="53"/>
  <c r="AK376" i="53" s="1"/>
  <c r="AH513" i="53"/>
  <c r="AG393" i="53"/>
  <c r="AJ168" i="53"/>
  <c r="AK168" i="53" s="1"/>
  <c r="AG485" i="53"/>
  <c r="AP57" i="75"/>
  <c r="AQ57" i="75" s="1"/>
  <c r="AG67" i="69"/>
  <c r="AP375" i="53"/>
  <c r="AQ375" i="53" s="1"/>
  <c r="AJ83" i="75"/>
  <c r="AK83" i="75" s="1"/>
  <c r="AP166" i="69"/>
  <c r="AQ166" i="69" s="1"/>
  <c r="AJ69" i="53"/>
  <c r="AK69" i="53" s="1"/>
  <c r="AP159" i="53"/>
  <c r="AQ159" i="53" s="1"/>
  <c r="AJ50" i="53"/>
  <c r="AK50" i="53" s="1"/>
  <c r="AP523" i="53"/>
  <c r="AQ523" i="53" s="1"/>
  <c r="AH175" i="69"/>
  <c r="AG534" i="53"/>
  <c r="AP258" i="69"/>
  <c r="AQ258" i="69" s="1"/>
  <c r="AG178" i="69"/>
  <c r="AJ271" i="69"/>
  <c r="AK271" i="69" s="1"/>
  <c r="AJ200" i="69"/>
  <c r="AK200" i="69" s="1"/>
  <c r="AH67" i="75"/>
  <c r="AL67" i="75"/>
  <c r="AJ86" i="75"/>
  <c r="AK86" i="75" s="1"/>
  <c r="AJ466" i="53"/>
  <c r="AK466" i="53" s="1"/>
  <c r="AG58" i="53"/>
  <c r="AM215" i="53"/>
  <c r="AI215" i="53"/>
  <c r="AG253" i="69"/>
  <c r="AP195" i="69"/>
  <c r="AQ195" i="69" s="1"/>
  <c r="AJ42" i="53"/>
  <c r="AK42" i="53" s="1"/>
  <c r="R273" i="75"/>
  <c r="S273" i="75" s="1"/>
  <c r="BI273" i="75" s="1"/>
  <c r="AI146" i="53"/>
  <c r="AM146" i="53"/>
  <c r="AG239" i="69"/>
  <c r="R247" i="75"/>
  <c r="S247" i="75" s="1"/>
  <c r="BI247" i="75" s="1"/>
  <c r="AP74" i="69"/>
  <c r="AQ74" i="69" s="1"/>
  <c r="AL337" i="53"/>
  <c r="AH337" i="53"/>
  <c r="AJ79" i="69"/>
  <c r="AK79" i="69" s="1"/>
  <c r="AP551" i="53"/>
  <c r="AQ551" i="53" s="1"/>
  <c r="AG464" i="53"/>
  <c r="AH331" i="69"/>
  <c r="AJ125" i="98"/>
  <c r="AK125" i="98" s="1"/>
  <c r="AG257" i="53"/>
  <c r="AG402" i="53"/>
  <c r="R43" i="53"/>
  <c r="S43" i="53" s="1"/>
  <c r="BI43" i="53" s="1"/>
  <c r="R170" i="53"/>
  <c r="S170" i="53" s="1"/>
  <c r="BI170" i="53" s="1"/>
  <c r="AJ250" i="75"/>
  <c r="AK250" i="75" s="1"/>
  <c r="R67" i="69"/>
  <c r="S67" i="69" s="1"/>
  <c r="BI67" i="69" s="1"/>
  <c r="AJ547" i="53"/>
  <c r="AK547" i="53" s="1"/>
  <c r="R47" i="53"/>
  <c r="S47" i="53" s="1"/>
  <c r="BI47" i="53" s="1"/>
  <c r="AG56" i="75"/>
  <c r="AP50" i="53"/>
  <c r="AQ50" i="53" s="1"/>
  <c r="AJ552" i="53"/>
  <c r="AK552" i="53" s="1"/>
  <c r="AG329" i="69"/>
  <c r="AM438" i="53"/>
  <c r="AI438" i="53"/>
  <c r="AP337" i="53"/>
  <c r="AQ337" i="53" s="1"/>
  <c r="AJ529" i="53"/>
  <c r="AK529" i="53" s="1"/>
  <c r="AH242" i="69"/>
  <c r="AJ131" i="98"/>
  <c r="AK131" i="98" s="1"/>
  <c r="AG75" i="53"/>
  <c r="R335" i="53"/>
  <c r="S335" i="53" s="1"/>
  <c r="BI335" i="53" s="1"/>
  <c r="AP155" i="53"/>
  <c r="AQ155" i="53" s="1"/>
  <c r="AP67" i="75"/>
  <c r="AQ67" i="75" s="1"/>
  <c r="AJ246" i="69"/>
  <c r="AK246" i="69" s="1"/>
  <c r="AJ265" i="53"/>
  <c r="AK265" i="53" s="1"/>
  <c r="AJ62" i="69"/>
  <c r="AK62" i="69" s="1"/>
  <c r="AJ459" i="53"/>
  <c r="AK459" i="53" s="1"/>
  <c r="R252" i="75"/>
  <c r="S252" i="75" s="1"/>
  <c r="BI252" i="75" s="1"/>
  <c r="R330" i="53"/>
  <c r="S330" i="53" s="1"/>
  <c r="BI330" i="53" s="1"/>
  <c r="AP381" i="53"/>
  <c r="AQ381" i="53" s="1"/>
  <c r="AP179" i="75"/>
  <c r="AQ179" i="75" s="1"/>
  <c r="R317" i="69"/>
  <c r="S317" i="69" s="1"/>
  <c r="BI317" i="69" s="1"/>
  <c r="AP198" i="53"/>
  <c r="AQ198" i="53" s="1"/>
  <c r="AP125" i="98"/>
  <c r="AQ125" i="98" s="1"/>
  <c r="AG563" i="53"/>
  <c r="AJ187" i="53"/>
  <c r="AK187" i="53" s="1"/>
  <c r="R61" i="75"/>
  <c r="S61" i="75" s="1"/>
  <c r="BI61" i="75" s="1"/>
  <c r="R70" i="78"/>
  <c r="S70" i="78" s="1"/>
  <c r="BI70" i="78" s="1"/>
  <c r="AJ77" i="75"/>
  <c r="AK77" i="75" s="1"/>
  <c r="AG314" i="69"/>
  <c r="AP409" i="53"/>
  <c r="AQ409" i="53" s="1"/>
  <c r="R176" i="69"/>
  <c r="S176" i="69" s="1"/>
  <c r="BI176" i="69" s="1"/>
  <c r="R240" i="75"/>
  <c r="AL370" i="53"/>
  <c r="AG31" i="98"/>
  <c r="AP445" i="53"/>
  <c r="AQ445" i="53" s="1"/>
  <c r="AJ395" i="53"/>
  <c r="AK395" i="53" s="1"/>
  <c r="AG175" i="75"/>
  <c r="AJ174" i="75"/>
  <c r="AK174" i="75" s="1"/>
  <c r="AP396" i="53"/>
  <c r="AQ396" i="53" s="1"/>
  <c r="R190" i="75"/>
  <c r="S190" i="75" s="1"/>
  <c r="BI190" i="75" s="1"/>
  <c r="AG324" i="69"/>
  <c r="AJ160" i="98"/>
  <c r="AK160" i="98" s="1"/>
  <c r="AG146" i="104"/>
  <c r="R199" i="75"/>
  <c r="S199" i="75" s="1"/>
  <c r="BI199" i="75" s="1"/>
  <c r="AG83" i="53"/>
  <c r="AJ46" i="53"/>
  <c r="AK46" i="53" s="1"/>
  <c r="AG263" i="53"/>
  <c r="AG185" i="75"/>
  <c r="AJ199" i="53"/>
  <c r="AK199" i="53" s="1"/>
  <c r="AP81" i="53"/>
  <c r="AQ81" i="53" s="1"/>
  <c r="AP552" i="53"/>
  <c r="AQ552" i="53" s="1"/>
  <c r="AG202" i="75"/>
  <c r="AP64" i="69"/>
  <c r="AQ64" i="69" s="1"/>
  <c r="AJ271" i="53"/>
  <c r="AK271" i="53" s="1"/>
  <c r="R69" i="69"/>
  <c r="S69" i="69" s="1"/>
  <c r="BI69" i="69" s="1"/>
  <c r="AJ548" i="53"/>
  <c r="AK548" i="53" s="1"/>
  <c r="AJ256" i="75"/>
  <c r="AK256" i="75" s="1"/>
  <c r="AP323" i="53"/>
  <c r="AQ323" i="53" s="1"/>
  <c r="AP513" i="53"/>
  <c r="AQ513" i="53" s="1"/>
  <c r="AG64" i="75"/>
  <c r="AJ321" i="53"/>
  <c r="AK321" i="53" s="1"/>
  <c r="R186" i="53"/>
  <c r="S186" i="53" s="1"/>
  <c r="BI186" i="53" s="1"/>
  <c r="AJ485" i="53"/>
  <c r="AK485" i="53" s="1"/>
  <c r="AJ341" i="53"/>
  <c r="AK341" i="53" s="1"/>
  <c r="R186" i="75"/>
  <c r="S186" i="75" s="1"/>
  <c r="BI186" i="75" s="1"/>
  <c r="R49" i="69"/>
  <c r="S49" i="69" s="1"/>
  <c r="BI49" i="69" s="1"/>
  <c r="AP72" i="75"/>
  <c r="AQ72" i="75" s="1"/>
  <c r="AG74" i="75"/>
  <c r="R257" i="75"/>
  <c r="S257" i="75" s="1"/>
  <c r="BI257" i="75" s="1"/>
  <c r="AG391" i="53"/>
  <c r="AJ79" i="75"/>
  <c r="AK79" i="75" s="1"/>
  <c r="AP171" i="69"/>
  <c r="AQ171" i="69" s="1"/>
  <c r="R85" i="69"/>
  <c r="S85" i="69" s="1"/>
  <c r="BI85" i="69" s="1"/>
  <c r="AP235" i="53"/>
  <c r="AQ235" i="53" s="1"/>
  <c r="AJ69" i="75"/>
  <c r="AK69" i="75" s="1"/>
  <c r="R146" i="104"/>
  <c r="S146" i="104" s="1"/>
  <c r="BI146" i="104" s="1"/>
  <c r="L265" i="78"/>
  <c r="AJ416" i="53"/>
  <c r="AK416" i="53" s="1"/>
  <c r="AP62" i="69"/>
  <c r="AQ62" i="69" s="1"/>
  <c r="AJ34" i="98"/>
  <c r="AK34" i="98" s="1"/>
  <c r="AH191" i="53"/>
  <c r="AP84" i="69"/>
  <c r="AQ84" i="69" s="1"/>
  <c r="R272" i="69"/>
  <c r="S272" i="69" s="1"/>
  <c r="BI272" i="69" s="1"/>
  <c r="AJ307" i="69"/>
  <c r="AK307" i="69" s="1"/>
  <c r="AJ77" i="53"/>
  <c r="AK77" i="53" s="1"/>
  <c r="AP255" i="69"/>
  <c r="AQ255" i="69" s="1"/>
  <c r="AG308" i="69"/>
  <c r="AJ184" i="69"/>
  <c r="AK184" i="69" s="1"/>
  <c r="R89" i="78"/>
  <c r="S89" i="78" s="1"/>
  <c r="BI89" i="78" s="1"/>
  <c r="R467" i="53"/>
  <c r="S467" i="53" s="1"/>
  <c r="BI467" i="53" s="1"/>
  <c r="AP249" i="69"/>
  <c r="AQ249" i="69" s="1"/>
  <c r="AJ309" i="53"/>
  <c r="AK309" i="53" s="1"/>
  <c r="AG72" i="75"/>
  <c r="AJ200" i="75"/>
  <c r="AK200" i="75" s="1"/>
  <c r="AP56" i="53"/>
  <c r="AQ56" i="53" s="1"/>
  <c r="AJ297" i="53"/>
  <c r="AK297" i="53" s="1"/>
  <c r="AG341" i="53"/>
  <c r="AG59" i="75"/>
  <c r="R202" i="75"/>
  <c r="S202" i="75" s="1"/>
  <c r="BI202" i="75" s="1"/>
  <c r="AJ405" i="53"/>
  <c r="AK405" i="53" s="1"/>
  <c r="AG317" i="53"/>
  <c r="R417" i="53"/>
  <c r="S417" i="53" s="1"/>
  <c r="BI417" i="53" s="1"/>
  <c r="R174" i="53"/>
  <c r="S174" i="53" s="1"/>
  <c r="BI174" i="53" s="1"/>
  <c r="AG261" i="53"/>
  <c r="AP541" i="53"/>
  <c r="AQ541" i="53" s="1"/>
  <c r="R386" i="53"/>
  <c r="S386" i="53" s="1"/>
  <c r="BI386" i="53" s="1"/>
  <c r="R197" i="75"/>
  <c r="S197" i="75" s="1"/>
  <c r="BI197" i="75" s="1"/>
  <c r="AP530" i="53"/>
  <c r="AQ530" i="53" s="1"/>
  <c r="AH523" i="53"/>
  <c r="AI223" i="53"/>
  <c r="AM223" i="53"/>
  <c r="R338" i="69"/>
  <c r="S338" i="69" s="1"/>
  <c r="BI338" i="69" s="1"/>
  <c r="AJ273" i="69"/>
  <c r="AK273" i="69" s="1"/>
  <c r="AJ182" i="75"/>
  <c r="AK182" i="75" s="1"/>
  <c r="AJ96" i="98"/>
  <c r="AK96" i="98" s="1"/>
  <c r="R455" i="53"/>
  <c r="S455" i="53" s="1"/>
  <c r="BI455" i="53" s="1"/>
  <c r="AG297" i="53"/>
  <c r="R343" i="53"/>
  <c r="S343" i="53" s="1"/>
  <c r="BI343" i="53" s="1"/>
  <c r="AP481" i="53"/>
  <c r="AQ481" i="53" s="1"/>
  <c r="AP254" i="75"/>
  <c r="AQ254" i="75" s="1"/>
  <c r="AG38" i="98"/>
  <c r="R170" i="75"/>
  <c r="S170" i="75" s="1"/>
  <c r="BI170" i="75" s="1"/>
  <c r="AJ318" i="69"/>
  <c r="AK318" i="69" s="1"/>
  <c r="AJ413" i="53"/>
  <c r="AK413" i="53" s="1"/>
  <c r="AJ274" i="75"/>
  <c r="AK274" i="75" s="1"/>
  <c r="AG232" i="53"/>
  <c r="AP463" i="53"/>
  <c r="AQ463" i="53" s="1"/>
  <c r="R70" i="69"/>
  <c r="S70" i="69" s="1"/>
  <c r="BI70" i="69" s="1"/>
  <c r="AP327" i="69"/>
  <c r="AQ327" i="69" s="1"/>
  <c r="AP519" i="53"/>
  <c r="AQ519" i="53" s="1"/>
  <c r="AG160" i="53"/>
  <c r="AP82" i="69"/>
  <c r="AQ82" i="69" s="1"/>
  <c r="AG530" i="53"/>
  <c r="R329" i="69"/>
  <c r="S329" i="69" s="1"/>
  <c r="BI329" i="69" s="1"/>
  <c r="AJ65" i="75"/>
  <c r="AK65" i="75" s="1"/>
  <c r="AG559" i="53"/>
  <c r="R522" i="53"/>
  <c r="S522" i="53" s="1"/>
  <c r="BI522" i="53" s="1"/>
  <c r="AG324" i="53"/>
  <c r="AG419" i="53"/>
  <c r="AJ563" i="53"/>
  <c r="AK563" i="53" s="1"/>
  <c r="AG83" i="69"/>
  <c r="AP160" i="53"/>
  <c r="AQ160" i="53" s="1"/>
  <c r="AG338" i="53"/>
  <c r="AP183" i="53"/>
  <c r="AQ183" i="53" s="1"/>
  <c r="AG89" i="75"/>
  <c r="AG55" i="53"/>
  <c r="AJ77" i="69"/>
  <c r="AK77" i="69" s="1"/>
  <c r="AP263" i="75"/>
  <c r="AQ263" i="75" s="1"/>
  <c r="AJ190" i="53"/>
  <c r="AK190" i="53" s="1"/>
  <c r="AG72" i="53"/>
  <c r="AJ269" i="75"/>
  <c r="AK269" i="75" s="1"/>
  <c r="AJ261" i="53"/>
  <c r="AK261" i="53" s="1"/>
  <c r="AG442" i="53"/>
  <c r="AG86" i="69"/>
  <c r="AG187" i="69"/>
  <c r="R460" i="53"/>
  <c r="S460" i="53" s="1"/>
  <c r="BI460" i="53" s="1"/>
  <c r="R375" i="53"/>
  <c r="S375" i="53" s="1"/>
  <c r="BI375" i="53" s="1"/>
  <c r="AP327" i="53"/>
  <c r="AQ327" i="53" s="1"/>
  <c r="AJ514" i="53"/>
  <c r="AK514" i="53" s="1"/>
  <c r="AG256" i="53"/>
  <c r="R261" i="75"/>
  <c r="S261" i="75" s="1"/>
  <c r="BI261" i="75" s="1"/>
  <c r="AP146" i="104"/>
  <c r="AQ146" i="104" s="1"/>
  <c r="R259" i="53"/>
  <c r="S259" i="53" s="1"/>
  <c r="BI259" i="53" s="1"/>
  <c r="AP315" i="53"/>
  <c r="AQ315" i="53" s="1"/>
  <c r="AP90" i="69"/>
  <c r="AQ90" i="69" s="1"/>
  <c r="R247" i="53"/>
  <c r="S247" i="53" s="1"/>
  <c r="BI247" i="53" s="1"/>
  <c r="AP175" i="75"/>
  <c r="AQ175" i="75" s="1"/>
  <c r="AP273" i="69"/>
  <c r="AQ273" i="69" s="1"/>
  <c r="AG394" i="53"/>
  <c r="AP154" i="69"/>
  <c r="AQ154" i="69" s="1"/>
  <c r="AJ240" i="53"/>
  <c r="AK240" i="53" s="1"/>
  <c r="R538" i="53"/>
  <c r="S538" i="53" s="1"/>
  <c r="BI538" i="53" s="1"/>
  <c r="AP265" i="75"/>
  <c r="AQ265" i="75" s="1"/>
  <c r="AJ164" i="69"/>
  <c r="AK164" i="69" s="1"/>
  <c r="AP188" i="53"/>
  <c r="AQ188" i="53" s="1"/>
  <c r="AP242" i="69"/>
  <c r="AQ242" i="69" s="1"/>
  <c r="AP466" i="53"/>
  <c r="AQ466" i="53" s="1"/>
  <c r="R180" i="75"/>
  <c r="S180" i="75" s="1"/>
  <c r="BI180" i="75" s="1"/>
  <c r="AH178" i="53"/>
  <c r="R275" i="53"/>
  <c r="S275" i="53" s="1"/>
  <c r="BI275" i="53" s="1"/>
  <c r="AP189" i="53"/>
  <c r="AQ189" i="53" s="1"/>
  <c r="AJ228" i="53"/>
  <c r="AK228" i="53" s="1"/>
  <c r="AG532" i="53"/>
  <c r="R397" i="53"/>
  <c r="S397" i="53" s="1"/>
  <c r="BI397" i="53" s="1"/>
  <c r="AG155" i="53"/>
  <c r="AJ80" i="75"/>
  <c r="AK80" i="75" s="1"/>
  <c r="AJ161" i="53"/>
  <c r="AK161" i="53" s="1"/>
  <c r="R550" i="53"/>
  <c r="S550" i="53" s="1"/>
  <c r="BI550" i="53" s="1"/>
  <c r="AP515" i="53"/>
  <c r="AQ515" i="53" s="1"/>
  <c r="AG460" i="53"/>
  <c r="AP192" i="75"/>
  <c r="AQ192" i="75" s="1"/>
  <c r="AG43" i="53"/>
  <c r="P267" i="78"/>
  <c r="W266" i="78"/>
  <c r="AF266" i="78" s="1"/>
  <c r="L266" i="78"/>
  <c r="R266" i="78" s="1"/>
  <c r="S266" i="78" s="1"/>
  <c r="BI266" i="78" s="1"/>
  <c r="W65" i="78"/>
  <c r="AF65" i="78" s="1"/>
  <c r="P66" i="78"/>
  <c r="AG71" i="78"/>
  <c r="AJ155" i="69"/>
  <c r="AK155" i="69" s="1"/>
  <c r="AI155" i="69" s="1"/>
  <c r="AB251" i="78"/>
  <c r="AC252" i="78"/>
  <c r="L262" i="78"/>
  <c r="P263" i="78"/>
  <c r="W262" i="78"/>
  <c r="AF262" i="78" s="1"/>
  <c r="AG199" i="78"/>
  <c r="P270" i="78"/>
  <c r="AP270" i="78" s="1"/>
  <c r="AQ270" i="78" s="1"/>
  <c r="L269" i="78"/>
  <c r="W269" i="78"/>
  <c r="AF269" i="78" s="1"/>
  <c r="AJ270" i="78" s="1"/>
  <c r="AK270" i="78" s="1"/>
  <c r="AG180" i="78"/>
  <c r="AG139" i="104"/>
  <c r="W147" i="104"/>
  <c r="AF147" i="104" s="1"/>
  <c r="L147" i="104"/>
  <c r="R147" i="104" s="1"/>
  <c r="S147" i="104" s="1"/>
  <c r="BI147" i="104" s="1"/>
  <c r="AG255" i="78"/>
  <c r="P141" i="104"/>
  <c r="L140" i="104"/>
  <c r="W140" i="104"/>
  <c r="AF140" i="104" s="1"/>
  <c r="P183" i="78"/>
  <c r="W182" i="78"/>
  <c r="AF182" i="78" s="1"/>
  <c r="L182" i="78"/>
  <c r="AB136" i="104"/>
  <c r="AJ226" i="69"/>
  <c r="AK226" i="69" s="1"/>
  <c r="AI226" i="69" s="1"/>
  <c r="W78" i="78"/>
  <c r="AF78" i="78" s="1"/>
  <c r="P79" i="78"/>
  <c r="R79" i="78" s="1"/>
  <c r="S79" i="78" s="1"/>
  <c r="BI79" i="78" s="1"/>
  <c r="L78" i="78"/>
  <c r="P192" i="78"/>
  <c r="W191" i="78"/>
  <c r="AF191" i="78" s="1"/>
  <c r="AG192" i="78" s="1"/>
  <c r="L191" i="78"/>
  <c r="AC79" i="78"/>
  <c r="AB67" i="78"/>
  <c r="AL170" i="69"/>
  <c r="AH170" i="69"/>
  <c r="AL418" i="53"/>
  <c r="AH418" i="53"/>
  <c r="AH240" i="53"/>
  <c r="AH65" i="53"/>
  <c r="AJ259" i="75"/>
  <c r="AK259" i="75" s="1"/>
  <c r="AI289" i="53"/>
  <c r="AM289" i="53"/>
  <c r="AP384" i="53"/>
  <c r="AQ384" i="53" s="1"/>
  <c r="AI222" i="53"/>
  <c r="AM222" i="53"/>
  <c r="AJ404" i="53"/>
  <c r="AK404" i="53" s="1"/>
  <c r="AH557" i="53"/>
  <c r="AP238" i="53"/>
  <c r="AQ238" i="53" s="1"/>
  <c r="AG254" i="69"/>
  <c r="AM35" i="69"/>
  <c r="AI35" i="69"/>
  <c r="AH35" i="98"/>
  <c r="AG484" i="53"/>
  <c r="AG477" i="53"/>
  <c r="AH536" i="53"/>
  <c r="AJ326" i="69"/>
  <c r="AK326" i="69" s="1"/>
  <c r="AH313" i="69"/>
  <c r="AP100" i="98"/>
  <c r="AQ100" i="98" s="1"/>
  <c r="R303" i="69"/>
  <c r="S303" i="69" s="1"/>
  <c r="BI303" i="69" s="1"/>
  <c r="AH78" i="53"/>
  <c r="AH384" i="53"/>
  <c r="AH189" i="53"/>
  <c r="AJ172" i="69"/>
  <c r="AK172" i="69" s="1"/>
  <c r="R388" i="53"/>
  <c r="S388" i="53" s="1"/>
  <c r="BI388" i="53" s="1"/>
  <c r="R75" i="75"/>
  <c r="S75" i="75" s="1"/>
  <c r="BI75" i="75" s="1"/>
  <c r="AM288" i="69"/>
  <c r="AI288" i="69"/>
  <c r="AH178" i="75"/>
  <c r="AJ169" i="69"/>
  <c r="AK169" i="69" s="1"/>
  <c r="AL258" i="75"/>
  <c r="AG55" i="69"/>
  <c r="AJ144" i="104"/>
  <c r="AK144" i="104" s="1"/>
  <c r="AP229" i="69"/>
  <c r="AQ229" i="69" s="1"/>
  <c r="AJ233" i="69"/>
  <c r="AK233" i="69" s="1"/>
  <c r="AJ258" i="53"/>
  <c r="AK258" i="53" s="1"/>
  <c r="AJ385" i="53"/>
  <c r="AK385" i="53" s="1"/>
  <c r="AH375" i="53"/>
  <c r="AI220" i="53"/>
  <c r="AM220" i="53"/>
  <c r="AH150" i="98"/>
  <c r="R124" i="98"/>
  <c r="S124" i="98" s="1"/>
  <c r="BI124" i="98" s="1"/>
  <c r="AJ346" i="53"/>
  <c r="AK346" i="53" s="1"/>
  <c r="R441" i="53"/>
  <c r="AM219" i="53"/>
  <c r="AI219" i="53"/>
  <c r="AJ104" i="98"/>
  <c r="AK104" i="98" s="1"/>
  <c r="R149" i="98"/>
  <c r="S149" i="98" s="1"/>
  <c r="BI149" i="98" s="1"/>
  <c r="R324" i="53"/>
  <c r="S324" i="53" s="1"/>
  <c r="BI324" i="53" s="1"/>
  <c r="AG264" i="75"/>
  <c r="AJ260" i="75"/>
  <c r="AK260" i="75" s="1"/>
  <c r="AM364" i="53"/>
  <c r="AI364" i="53"/>
  <c r="L69" i="78"/>
  <c r="T67" i="53"/>
  <c r="T63" i="53"/>
  <c r="T83" i="53"/>
  <c r="T88" i="53"/>
  <c r="T53" i="53"/>
  <c r="T60" i="53"/>
  <c r="T47" i="53"/>
  <c r="T75" i="53"/>
  <c r="T76" i="53"/>
  <c r="T78" i="53"/>
  <c r="T42" i="53"/>
  <c r="T50" i="53"/>
  <c r="S40" i="53"/>
  <c r="BI40" i="53" s="1"/>
  <c r="T55" i="53"/>
  <c r="T54" i="53"/>
  <c r="T57" i="53"/>
  <c r="T87" i="53"/>
  <c r="T44" i="53"/>
  <c r="AG335" i="53"/>
  <c r="AP236" i="53"/>
  <c r="AQ236" i="53" s="1"/>
  <c r="AP261" i="69"/>
  <c r="AQ261" i="69" s="1"/>
  <c r="AG271" i="75"/>
  <c r="AP177" i="69"/>
  <c r="AQ177" i="69" s="1"/>
  <c r="P85" i="78"/>
  <c r="W84" i="78"/>
  <c r="AF84" i="78" s="1"/>
  <c r="L84" i="78"/>
  <c r="W136" i="104"/>
  <c r="AF136" i="104" s="1"/>
  <c r="L136" i="104"/>
  <c r="P137" i="104"/>
  <c r="R137" i="104" s="1"/>
  <c r="S137" i="104" s="1"/>
  <c r="BI137" i="104" s="1"/>
  <c r="AC142" i="104"/>
  <c r="AJ524" i="53"/>
  <c r="AK524" i="53" s="1"/>
  <c r="AH264" i="69"/>
  <c r="AP318" i="53"/>
  <c r="AQ318" i="53" s="1"/>
  <c r="R484" i="53"/>
  <c r="S484" i="53" s="1"/>
  <c r="BI484" i="53" s="1"/>
  <c r="AH82" i="53"/>
  <c r="AP302" i="53"/>
  <c r="AQ302" i="53" s="1"/>
  <c r="AH164" i="69"/>
  <c r="AP57" i="53"/>
  <c r="AQ57" i="53" s="1"/>
  <c r="AJ157" i="98"/>
  <c r="AK157" i="98" s="1"/>
  <c r="AP61" i="75"/>
  <c r="AQ61" i="75" s="1"/>
  <c r="AM505" i="53"/>
  <c r="AI505" i="53"/>
  <c r="AH71" i="69"/>
  <c r="R71" i="53"/>
  <c r="S71" i="53" s="1"/>
  <c r="BI71" i="53" s="1"/>
  <c r="AP65" i="69"/>
  <c r="AQ65" i="69" s="1"/>
  <c r="R130" i="98"/>
  <c r="S130" i="98" s="1"/>
  <c r="BI130" i="98" s="1"/>
  <c r="R74" i="69"/>
  <c r="S74" i="69" s="1"/>
  <c r="BI74" i="69" s="1"/>
  <c r="AM431" i="53"/>
  <c r="AI431" i="53"/>
  <c r="R38" i="98"/>
  <c r="S38" i="98" s="1"/>
  <c r="BI38" i="98" s="1"/>
  <c r="R71" i="75"/>
  <c r="S71" i="75" s="1"/>
  <c r="BI71" i="75" s="1"/>
  <c r="AG54" i="53"/>
  <c r="R167" i="75"/>
  <c r="AG267" i="53"/>
  <c r="AI218" i="53"/>
  <c r="AM218" i="53"/>
  <c r="AG246" i="69"/>
  <c r="AH248" i="69"/>
  <c r="AI294" i="69"/>
  <c r="AM294" i="69"/>
  <c r="AG174" i="69"/>
  <c r="AH50" i="69"/>
  <c r="AP533" i="53"/>
  <c r="AQ533" i="53" s="1"/>
  <c r="AG415" i="53"/>
  <c r="AG304" i="69"/>
  <c r="AP339" i="53"/>
  <c r="AQ339" i="53" s="1"/>
  <c r="AG252" i="69"/>
  <c r="R267" i="75"/>
  <c r="S267" i="75" s="1"/>
  <c r="BI267" i="75" s="1"/>
  <c r="AP299" i="53"/>
  <c r="AQ299" i="53" s="1"/>
  <c r="AJ90" i="53"/>
  <c r="AK90" i="53" s="1"/>
  <c r="AJ380" i="53"/>
  <c r="AK380" i="53" s="1"/>
  <c r="AP258" i="75"/>
  <c r="AQ258" i="75" s="1"/>
  <c r="AH248" i="75"/>
  <c r="AH124" i="98"/>
  <c r="AP313" i="53"/>
  <c r="AQ313" i="53" s="1"/>
  <c r="AJ157" i="53"/>
  <c r="AK157" i="53" s="1"/>
  <c r="AH36" i="98"/>
  <c r="AP191" i="75"/>
  <c r="AQ191" i="75" s="1"/>
  <c r="AG73" i="75"/>
  <c r="AJ169" i="75"/>
  <c r="AK169" i="75" s="1"/>
  <c r="AJ178" i="69"/>
  <c r="AK178" i="69" s="1"/>
  <c r="AP98" i="98"/>
  <c r="AQ98" i="98" s="1"/>
  <c r="AH490" i="53"/>
  <c r="R271" i="75"/>
  <c r="S271" i="75" s="1"/>
  <c r="BI271" i="75" s="1"/>
  <c r="R65" i="75"/>
  <c r="S65" i="75" s="1"/>
  <c r="BI65" i="75" s="1"/>
  <c r="AM359" i="53"/>
  <c r="AI359" i="53"/>
  <c r="AJ393" i="53"/>
  <c r="AK393" i="53" s="1"/>
  <c r="R59" i="75"/>
  <c r="S59" i="75" s="1"/>
  <c r="BI59" i="75" s="1"/>
  <c r="AG173" i="69"/>
  <c r="R178" i="53"/>
  <c r="S178" i="53" s="1"/>
  <c r="BI178" i="53" s="1"/>
  <c r="AG177" i="69"/>
  <c r="AP70" i="53"/>
  <c r="AQ70" i="53" s="1"/>
  <c r="AM217" i="69"/>
  <c r="AI217" i="69"/>
  <c r="AM366" i="53"/>
  <c r="AI366" i="53"/>
  <c r="AH236" i="69"/>
  <c r="AP66" i="69"/>
  <c r="AQ66" i="69" s="1"/>
  <c r="R89" i="69"/>
  <c r="S89" i="69" s="1"/>
  <c r="BI89" i="69" s="1"/>
  <c r="AJ194" i="69"/>
  <c r="AK194" i="69" s="1"/>
  <c r="R245" i="75"/>
  <c r="S245" i="75" s="1"/>
  <c r="BI245" i="75" s="1"/>
  <c r="AH444" i="53"/>
  <c r="W192" i="78"/>
  <c r="AF192" i="78" s="1"/>
  <c r="P193" i="78"/>
  <c r="L192" i="78"/>
  <c r="AB186" i="78"/>
  <c r="AG87" i="78"/>
  <c r="L251" i="78"/>
  <c r="W251" i="78"/>
  <c r="AF251" i="78" s="1"/>
  <c r="P252" i="78"/>
  <c r="AB265" i="78"/>
  <c r="P262" i="78"/>
  <c r="W261" i="78"/>
  <c r="AF261" i="78" s="1"/>
  <c r="AG262" i="78" s="1"/>
  <c r="L261" i="78"/>
  <c r="AG315" i="53"/>
  <c r="AP306" i="69"/>
  <c r="AQ306" i="69" s="1"/>
  <c r="AJ155" i="53"/>
  <c r="AK155" i="53" s="1"/>
  <c r="AP124" i="98"/>
  <c r="AQ124" i="98" s="1"/>
  <c r="R159" i="69"/>
  <c r="S159" i="69" s="1"/>
  <c r="BI159" i="69" s="1"/>
  <c r="AG242" i="53"/>
  <c r="AP179" i="69"/>
  <c r="AQ179" i="69" s="1"/>
  <c r="R322" i="69"/>
  <c r="S322" i="69" s="1"/>
  <c r="BI322" i="69" s="1"/>
  <c r="AG63" i="75"/>
  <c r="R196" i="53"/>
  <c r="S196" i="53" s="1"/>
  <c r="BI196" i="53" s="1"/>
  <c r="AG89" i="53"/>
  <c r="AG378" i="53"/>
  <c r="AJ320" i="53"/>
  <c r="AK320" i="53" s="1"/>
  <c r="R227" i="53"/>
  <c r="S227" i="53" s="1"/>
  <c r="BI227" i="53" s="1"/>
  <c r="AP259" i="75"/>
  <c r="AQ259" i="75" s="1"/>
  <c r="AP76" i="69"/>
  <c r="AQ76" i="69" s="1"/>
  <c r="R259" i="69"/>
  <c r="S259" i="69" s="1"/>
  <c r="BI259" i="69" s="1"/>
  <c r="R225" i="53"/>
  <c r="AG175" i="53"/>
  <c r="R171" i="69"/>
  <c r="S171" i="69" s="1"/>
  <c r="BI171" i="69" s="1"/>
  <c r="AG47" i="69"/>
  <c r="R72" i="78"/>
  <c r="S72" i="78" s="1"/>
  <c r="BI72" i="78" s="1"/>
  <c r="AP148" i="98"/>
  <c r="AQ148" i="98" s="1"/>
  <c r="AH159" i="69"/>
  <c r="R267" i="53"/>
  <c r="S267" i="53" s="1"/>
  <c r="BI267" i="53" s="1"/>
  <c r="AP488" i="53"/>
  <c r="AQ488" i="53" s="1"/>
  <c r="AP371" i="53"/>
  <c r="AQ371" i="53" s="1"/>
  <c r="AP128" i="98"/>
  <c r="AQ128" i="98" s="1"/>
  <c r="AJ304" i="53"/>
  <c r="AK304" i="53" s="1"/>
  <c r="AG252" i="53"/>
  <c r="AJ242" i="53"/>
  <c r="AK242" i="53" s="1"/>
  <c r="AP45" i="69"/>
  <c r="AQ45" i="69" s="1"/>
  <c r="R153" i="53"/>
  <c r="AJ199" i="69"/>
  <c r="AK199" i="69" s="1"/>
  <c r="AH53" i="69"/>
  <c r="R158" i="98"/>
  <c r="S158" i="98" s="1"/>
  <c r="BI158" i="98" s="1"/>
  <c r="AP198" i="75"/>
  <c r="AQ198" i="75" s="1"/>
  <c r="AJ235" i="69"/>
  <c r="AK235" i="69" s="1"/>
  <c r="AP82" i="53"/>
  <c r="AQ82" i="53" s="1"/>
  <c r="R31" i="98"/>
  <c r="AJ48" i="69"/>
  <c r="AK48" i="69" s="1"/>
  <c r="AP554" i="53"/>
  <c r="AQ554" i="53" s="1"/>
  <c r="AM502" i="53"/>
  <c r="AI502" i="53"/>
  <c r="AM221" i="69"/>
  <c r="AI221" i="69"/>
  <c r="AP242" i="53"/>
  <c r="AQ242" i="53" s="1"/>
  <c r="AJ557" i="53"/>
  <c r="AK557" i="53" s="1"/>
  <c r="AJ99" i="98"/>
  <c r="AK99" i="98" s="1"/>
  <c r="R195" i="69"/>
  <c r="S195" i="69" s="1"/>
  <c r="BI195" i="69" s="1"/>
  <c r="AP472" i="53"/>
  <c r="AQ472" i="53" s="1"/>
  <c r="R197" i="53"/>
  <c r="S197" i="53" s="1"/>
  <c r="BI197" i="53" s="1"/>
  <c r="AJ527" i="53"/>
  <c r="AK527" i="53" s="1"/>
  <c r="AG69" i="69"/>
  <c r="R180" i="53"/>
  <c r="S180" i="53" s="1"/>
  <c r="BI180" i="53" s="1"/>
  <c r="R55" i="69"/>
  <c r="S55" i="69" s="1"/>
  <c r="BI55" i="69" s="1"/>
  <c r="AP165" i="69"/>
  <c r="AQ165" i="69" s="1"/>
  <c r="AG343" i="69"/>
  <c r="AJ169" i="53"/>
  <c r="AK169" i="53" s="1"/>
  <c r="AP121" i="98"/>
  <c r="AQ121" i="98" s="1"/>
  <c r="AP47" i="69"/>
  <c r="AQ47" i="69" s="1"/>
  <c r="AP58" i="75"/>
  <c r="AQ58" i="75" s="1"/>
  <c r="R324" i="69"/>
  <c r="S324" i="69" s="1"/>
  <c r="BI324" i="69" s="1"/>
  <c r="AG190" i="75"/>
  <c r="AG202" i="69"/>
  <c r="AP88" i="69"/>
  <c r="AQ88" i="69" s="1"/>
  <c r="AJ262" i="69"/>
  <c r="AK262" i="69" s="1"/>
  <c r="R541" i="53"/>
  <c r="S541" i="53" s="1"/>
  <c r="BI541" i="53" s="1"/>
  <c r="AH69" i="75"/>
  <c r="AP373" i="53"/>
  <c r="AQ373" i="53" s="1"/>
  <c r="AG188" i="69"/>
  <c r="AJ273" i="75"/>
  <c r="AK273" i="75" s="1"/>
  <c r="AN30" i="53"/>
  <c r="AO30" i="53" s="1"/>
  <c r="AN501" i="53"/>
  <c r="AO501" i="53" s="1"/>
  <c r="AN503" i="53"/>
  <c r="AO503" i="53" s="1"/>
  <c r="AN215" i="53"/>
  <c r="AO215" i="53" s="1"/>
  <c r="AN29" i="53"/>
  <c r="AO29" i="53" s="1"/>
  <c r="AN359" i="53"/>
  <c r="AO359" i="53" s="1"/>
  <c r="AN285" i="53"/>
  <c r="AO285" i="53" s="1"/>
  <c r="AN357" i="53"/>
  <c r="AO357" i="53" s="1"/>
  <c r="AN142" i="53"/>
  <c r="AO142" i="53" s="1"/>
  <c r="AN502" i="53"/>
  <c r="AO502" i="53" s="1"/>
  <c r="AN430" i="53"/>
  <c r="AO430" i="53" s="1"/>
  <c r="AN286" i="53"/>
  <c r="AO286" i="53" s="1"/>
  <c r="AN141" i="53"/>
  <c r="AO141" i="53" s="1"/>
  <c r="AN429" i="53"/>
  <c r="AO429" i="53" s="1"/>
  <c r="AN214" i="53"/>
  <c r="AO214" i="53" s="1"/>
  <c r="AN213" i="53"/>
  <c r="AO213" i="53" s="1"/>
  <c r="AN143" i="53"/>
  <c r="AO143" i="53" s="1"/>
  <c r="AM29" i="53"/>
  <c r="AN358" i="53"/>
  <c r="AO358" i="53" s="1"/>
  <c r="AI29" i="53"/>
  <c r="AN431" i="53"/>
  <c r="AO431" i="53" s="1"/>
  <c r="AN287" i="53"/>
  <c r="AO287" i="53" s="1"/>
  <c r="AG247" i="75"/>
  <c r="AJ247" i="75"/>
  <c r="AK247" i="75" s="1"/>
  <c r="AP192" i="53"/>
  <c r="AQ192" i="53" s="1"/>
  <c r="AG382" i="53"/>
  <c r="R411" i="53"/>
  <c r="S411" i="53" s="1"/>
  <c r="BI411" i="53" s="1"/>
  <c r="AP198" i="69"/>
  <c r="AQ198" i="69" s="1"/>
  <c r="R189" i="53"/>
  <c r="S189" i="53" s="1"/>
  <c r="BI189" i="53" s="1"/>
  <c r="AJ183" i="69"/>
  <c r="AK183" i="69" s="1"/>
  <c r="R263" i="69"/>
  <c r="S263" i="69" s="1"/>
  <c r="BI263" i="69" s="1"/>
  <c r="AJ62" i="53"/>
  <c r="AK62" i="53" s="1"/>
  <c r="AG265" i="53"/>
  <c r="AG446" i="53"/>
  <c r="R383" i="53"/>
  <c r="S383" i="53" s="1"/>
  <c r="BI383" i="53" s="1"/>
  <c r="AP66" i="53"/>
  <c r="AQ66" i="53" s="1"/>
  <c r="R544" i="53"/>
  <c r="S544" i="53" s="1"/>
  <c r="BI544" i="53" s="1"/>
  <c r="AP181" i="75"/>
  <c r="AQ181" i="75" s="1"/>
  <c r="R33" i="98"/>
  <c r="S33" i="98" s="1"/>
  <c r="BI33" i="98" s="1"/>
  <c r="AG410" i="53"/>
  <c r="R552" i="53"/>
  <c r="S552" i="53" s="1"/>
  <c r="BI552" i="53" s="1"/>
  <c r="AG193" i="69"/>
  <c r="AJ172" i="53"/>
  <c r="AK172" i="53" s="1"/>
  <c r="AG266" i="75"/>
  <c r="AH90" i="69"/>
  <c r="R529" i="53"/>
  <c r="S529" i="53" s="1"/>
  <c r="BI529" i="53" s="1"/>
  <c r="AG61" i="53"/>
  <c r="R75" i="53"/>
  <c r="S75" i="53" s="1"/>
  <c r="BI75" i="53" s="1"/>
  <c r="AJ335" i="53"/>
  <c r="AK335" i="53" s="1"/>
  <c r="R536" i="53"/>
  <c r="S536" i="53" s="1"/>
  <c r="BI536" i="53" s="1"/>
  <c r="AP129" i="98"/>
  <c r="AQ129" i="98" s="1"/>
  <c r="AJ36" i="98"/>
  <c r="AK36" i="98" s="1"/>
  <c r="AJ191" i="69"/>
  <c r="AK191" i="69" s="1"/>
  <c r="AI148" i="53"/>
  <c r="AM148" i="53"/>
  <c r="R84" i="69"/>
  <c r="S84" i="69" s="1"/>
  <c r="BI84" i="69" s="1"/>
  <c r="R62" i="69"/>
  <c r="S62" i="69" s="1"/>
  <c r="BI62" i="69" s="1"/>
  <c r="AG198" i="69"/>
  <c r="AP246" i="69"/>
  <c r="AQ246" i="69" s="1"/>
  <c r="AJ105" i="98"/>
  <c r="AK105" i="98" s="1"/>
  <c r="AJ252" i="75"/>
  <c r="AK252" i="75" s="1"/>
  <c r="AG39" i="98"/>
  <c r="R346" i="69"/>
  <c r="S346" i="69" s="1"/>
  <c r="BI346" i="69" s="1"/>
  <c r="AG65" i="75"/>
  <c r="AJ317" i="69"/>
  <c r="AK317" i="69" s="1"/>
  <c r="AG314" i="53"/>
  <c r="AJ87" i="53"/>
  <c r="AK87" i="53" s="1"/>
  <c r="AJ37" i="98"/>
  <c r="AK37" i="98" s="1"/>
  <c r="AG244" i="53"/>
  <c r="AP385" i="53"/>
  <c r="AQ385" i="53" s="1"/>
  <c r="AP62" i="53"/>
  <c r="AQ62" i="53" s="1"/>
  <c r="R126" i="98"/>
  <c r="S126" i="98" s="1"/>
  <c r="BI126" i="98" s="1"/>
  <c r="AJ334" i="69"/>
  <c r="AK334" i="69" s="1"/>
  <c r="AP310" i="69"/>
  <c r="AQ310" i="69" s="1"/>
  <c r="AJ237" i="53"/>
  <c r="AK237" i="53" s="1"/>
  <c r="R90" i="69"/>
  <c r="S90" i="69" s="1"/>
  <c r="BI90" i="69" s="1"/>
  <c r="R394" i="53"/>
  <c r="S394" i="53" s="1"/>
  <c r="BI394" i="53" s="1"/>
  <c r="R249" i="69"/>
  <c r="S249" i="69" s="1"/>
  <c r="BI249" i="69" s="1"/>
  <c r="AP486" i="53"/>
  <c r="AQ486" i="53" s="1"/>
  <c r="AP264" i="75"/>
  <c r="AQ264" i="75" s="1"/>
  <c r="AJ41" i="98"/>
  <c r="AK41" i="98" s="1"/>
  <c r="AJ199" i="75"/>
  <c r="AK199" i="75" s="1"/>
  <c r="AG167" i="75"/>
  <c r="AP487" i="53"/>
  <c r="AQ487" i="53" s="1"/>
  <c r="R556" i="53"/>
  <c r="S556" i="53" s="1"/>
  <c r="BI556" i="53" s="1"/>
  <c r="AJ162" i="69"/>
  <c r="AK162" i="69" s="1"/>
  <c r="AP163" i="53"/>
  <c r="AQ163" i="53" s="1"/>
  <c r="R51" i="53"/>
  <c r="S51" i="53" s="1"/>
  <c r="BI51" i="53" s="1"/>
  <c r="AG274" i="75"/>
  <c r="AP326" i="69"/>
  <c r="AQ326" i="69" s="1"/>
  <c r="AG104" i="98"/>
  <c r="AP251" i="75"/>
  <c r="AQ251" i="75" s="1"/>
  <c r="R321" i="53"/>
  <c r="S321" i="53" s="1"/>
  <c r="BI321" i="53" s="1"/>
  <c r="AJ49" i="69"/>
  <c r="AK49" i="69" s="1"/>
  <c r="AG379" i="53"/>
  <c r="AP457" i="53"/>
  <c r="AQ457" i="53" s="1"/>
  <c r="AJ332" i="53"/>
  <c r="AK332" i="53" s="1"/>
  <c r="AI218" i="69"/>
  <c r="AM218" i="69"/>
  <c r="AP543" i="53"/>
  <c r="AQ543" i="53" s="1"/>
  <c r="AJ268" i="75"/>
  <c r="AK268" i="75" s="1"/>
  <c r="R274" i="78"/>
  <c r="S274" i="78" s="1"/>
  <c r="BI274" i="78" s="1"/>
  <c r="AP241" i="53"/>
  <c r="AQ241" i="53" s="1"/>
  <c r="AP408" i="53"/>
  <c r="AQ408" i="53" s="1"/>
  <c r="AG192" i="69"/>
  <c r="AG233" i="69"/>
  <c r="AP416" i="53"/>
  <c r="AQ416" i="53" s="1"/>
  <c r="AL461" i="53"/>
  <c r="R450" i="53"/>
  <c r="S450" i="53" s="1"/>
  <c r="BI450" i="53" s="1"/>
  <c r="AG473" i="53"/>
  <c r="AM149" i="53"/>
  <c r="AI149" i="53"/>
  <c r="R231" i="53"/>
  <c r="S231" i="53" s="1"/>
  <c r="BI231" i="53" s="1"/>
  <c r="R480" i="53"/>
  <c r="S480" i="53" s="1"/>
  <c r="BI480" i="53" s="1"/>
  <c r="AJ272" i="69"/>
  <c r="AK272" i="69" s="1"/>
  <c r="AP75" i="75"/>
  <c r="AQ75" i="75" s="1"/>
  <c r="R307" i="69"/>
  <c r="S307" i="69" s="1"/>
  <c r="BI307" i="69" s="1"/>
  <c r="R241" i="75"/>
  <c r="S241" i="75" s="1"/>
  <c r="BI241" i="75" s="1"/>
  <c r="R77" i="53"/>
  <c r="S77" i="53" s="1"/>
  <c r="BI77" i="53" s="1"/>
  <c r="AP58" i="69"/>
  <c r="AQ58" i="69" s="1"/>
  <c r="AG172" i="53"/>
  <c r="AJ343" i="69"/>
  <c r="AK343" i="69" s="1"/>
  <c r="AG268" i="53"/>
  <c r="AJ243" i="75"/>
  <c r="AK243" i="75" s="1"/>
  <c r="AG479" i="53"/>
  <c r="AJ173" i="53"/>
  <c r="AK173" i="53" s="1"/>
  <c r="AJ87" i="75"/>
  <c r="AK87" i="75" s="1"/>
  <c r="AJ467" i="53"/>
  <c r="AK467" i="53" s="1"/>
  <c r="AG172" i="69"/>
  <c r="AJ320" i="69"/>
  <c r="AK320" i="69" s="1"/>
  <c r="AG312" i="53"/>
  <c r="AJ232" i="53"/>
  <c r="AK232" i="53" s="1"/>
  <c r="AG416" i="53"/>
  <c r="AP74" i="53"/>
  <c r="AQ74" i="53" s="1"/>
  <c r="R200" i="75"/>
  <c r="S200" i="75" s="1"/>
  <c r="BI200" i="75" s="1"/>
  <c r="R65" i="53"/>
  <c r="S65" i="53" s="1"/>
  <c r="BI65" i="53" s="1"/>
  <c r="AG256" i="75"/>
  <c r="R297" i="53"/>
  <c r="AG313" i="53"/>
  <c r="R181" i="69"/>
  <c r="S181" i="69" s="1"/>
  <c r="BI181" i="69" s="1"/>
  <c r="AP394" i="53"/>
  <c r="AQ394" i="53" s="1"/>
  <c r="AJ202" i="75"/>
  <c r="AK202" i="75" s="1"/>
  <c r="AJ307" i="53"/>
  <c r="AK307" i="53" s="1"/>
  <c r="AG74" i="53"/>
  <c r="R165" i="53"/>
  <c r="S165" i="53" s="1"/>
  <c r="BI165" i="53" s="1"/>
  <c r="AP186" i="69"/>
  <c r="AQ186" i="69" s="1"/>
  <c r="AJ386" i="53"/>
  <c r="AK386" i="53" s="1"/>
  <c r="AJ197" i="75"/>
  <c r="AK197" i="75" s="1"/>
  <c r="AG344" i="53"/>
  <c r="AG199" i="69"/>
  <c r="R56" i="53"/>
  <c r="S56" i="53" s="1"/>
  <c r="BI56" i="53" s="1"/>
  <c r="R237" i="69"/>
  <c r="S237" i="69" s="1"/>
  <c r="BI237" i="69" s="1"/>
  <c r="R325" i="53"/>
  <c r="S325" i="53" s="1"/>
  <c r="BI325" i="53" s="1"/>
  <c r="AP196" i="53"/>
  <c r="AQ196" i="53" s="1"/>
  <c r="AP85" i="69"/>
  <c r="AQ85" i="69" s="1"/>
  <c r="AP528" i="53"/>
  <c r="AQ528" i="53" s="1"/>
  <c r="R409" i="53"/>
  <c r="S409" i="53" s="1"/>
  <c r="BI409" i="53" s="1"/>
  <c r="AG392" i="53"/>
  <c r="R273" i="69"/>
  <c r="S273" i="69" s="1"/>
  <c r="BI273" i="69" s="1"/>
  <c r="R96" i="98"/>
  <c r="AG65" i="69"/>
  <c r="AP244" i="75"/>
  <c r="AQ244" i="75" s="1"/>
  <c r="AP377" i="53"/>
  <c r="AQ377" i="53" s="1"/>
  <c r="AP402" i="53"/>
  <c r="AQ402" i="53" s="1"/>
  <c r="AJ170" i="75"/>
  <c r="AK170" i="75" s="1"/>
  <c r="AJ101" i="98"/>
  <c r="AK101" i="98" s="1"/>
  <c r="R318" i="69"/>
  <c r="S318" i="69" s="1"/>
  <c r="BI318" i="69" s="1"/>
  <c r="AG145" i="104"/>
  <c r="AG369" i="53"/>
  <c r="AP232" i="69"/>
  <c r="AQ232" i="69" s="1"/>
  <c r="AP173" i="69"/>
  <c r="AQ173" i="69" s="1"/>
  <c r="AG66" i="53"/>
  <c r="AG181" i="53"/>
  <c r="AP75" i="53"/>
  <c r="AQ75" i="53" s="1"/>
  <c r="R474" i="53"/>
  <c r="S474" i="53" s="1"/>
  <c r="BI474" i="53" s="1"/>
  <c r="AJ329" i="69"/>
  <c r="AK329" i="69" s="1"/>
  <c r="AP58" i="53"/>
  <c r="AQ58" i="53" s="1"/>
  <c r="AG259" i="53"/>
  <c r="L67" i="78"/>
  <c r="AP412" i="53"/>
  <c r="AQ412" i="53" s="1"/>
  <c r="AG558" i="53"/>
  <c r="R486" i="53"/>
  <c r="S486" i="53" s="1"/>
  <c r="BI486" i="53" s="1"/>
  <c r="AJ79" i="53"/>
  <c r="AK79" i="53" s="1"/>
  <c r="R180" i="69"/>
  <c r="S180" i="69" s="1"/>
  <c r="BI180" i="69" s="1"/>
  <c r="AJ273" i="53"/>
  <c r="AK273" i="53" s="1"/>
  <c r="AJ482" i="53"/>
  <c r="AK482" i="53" s="1"/>
  <c r="AP347" i="53"/>
  <c r="AQ347" i="53" s="1"/>
  <c r="AG245" i="69"/>
  <c r="AP253" i="69"/>
  <c r="AQ253" i="69" s="1"/>
  <c r="AG200" i="75"/>
  <c r="AP83" i="75"/>
  <c r="AQ83" i="75" s="1"/>
  <c r="AJ193" i="53"/>
  <c r="AK193" i="53" s="1"/>
  <c r="R336" i="53"/>
  <c r="S336" i="53" s="1"/>
  <c r="BI336" i="53" s="1"/>
  <c r="AJ191" i="53"/>
  <c r="AK191" i="53" s="1"/>
  <c r="R261" i="53"/>
  <c r="S261" i="53" s="1"/>
  <c r="BI261" i="53" s="1"/>
  <c r="AG84" i="69"/>
  <c r="AG270" i="69"/>
  <c r="AG380" i="53"/>
  <c r="AJ460" i="53"/>
  <c r="AK460" i="53" s="1"/>
  <c r="R179" i="53"/>
  <c r="S179" i="53" s="1"/>
  <c r="BI179" i="53" s="1"/>
  <c r="R183" i="75"/>
  <c r="S183" i="75" s="1"/>
  <c r="BI183" i="75" s="1"/>
  <c r="R309" i="69"/>
  <c r="S309" i="69" s="1"/>
  <c r="BI309" i="69" s="1"/>
  <c r="AG62" i="69"/>
  <c r="R67" i="53"/>
  <c r="S67" i="53" s="1"/>
  <c r="BI67" i="53" s="1"/>
  <c r="AH341" i="69"/>
  <c r="AP192" i="69"/>
  <c r="AQ192" i="69" s="1"/>
  <c r="AJ261" i="75"/>
  <c r="AK261" i="75" s="1"/>
  <c r="AJ369" i="53"/>
  <c r="AK369" i="53" s="1"/>
  <c r="R195" i="53"/>
  <c r="S195" i="53" s="1"/>
  <c r="BI195" i="53" s="1"/>
  <c r="AG197" i="53"/>
  <c r="R539" i="53"/>
  <c r="S539" i="53" s="1"/>
  <c r="BI539" i="53" s="1"/>
  <c r="AG244" i="75"/>
  <c r="AP234" i="53"/>
  <c r="AQ234" i="53" s="1"/>
  <c r="R443" i="53"/>
  <c r="S443" i="53" s="1"/>
  <c r="BI443" i="53" s="1"/>
  <c r="R242" i="69"/>
  <c r="S242" i="69" s="1"/>
  <c r="BI242" i="69" s="1"/>
  <c r="R513" i="53"/>
  <c r="AL513" i="53" s="1"/>
  <c r="AG68" i="75"/>
  <c r="R341" i="69"/>
  <c r="S341" i="69" s="1"/>
  <c r="BI341" i="69" s="1"/>
  <c r="AP42" i="98"/>
  <c r="AQ42" i="98" s="1"/>
  <c r="AP159" i="98"/>
  <c r="AQ159" i="98" s="1"/>
  <c r="AJ193" i="75"/>
  <c r="AK193" i="75" s="1"/>
  <c r="AP272" i="53"/>
  <c r="AQ272" i="53" s="1"/>
  <c r="AJ561" i="53"/>
  <c r="AK561" i="53" s="1"/>
  <c r="AJ301" i="53"/>
  <c r="AK301" i="53" s="1"/>
  <c r="AJ180" i="75"/>
  <c r="AK180" i="75" s="1"/>
  <c r="R161" i="69"/>
  <c r="S161" i="69" s="1"/>
  <c r="BI161" i="69" s="1"/>
  <c r="AP199" i="75"/>
  <c r="AQ199" i="75" s="1"/>
  <c r="AJ275" i="53"/>
  <c r="AK275" i="53" s="1"/>
  <c r="AP63" i="53"/>
  <c r="AQ63" i="53" s="1"/>
  <c r="AP265" i="69"/>
  <c r="AQ265" i="69" s="1"/>
  <c r="R75" i="69"/>
  <c r="S75" i="69" s="1"/>
  <c r="BI75" i="69" s="1"/>
  <c r="AJ335" i="69"/>
  <c r="AK335" i="69" s="1"/>
  <c r="AP158" i="98"/>
  <c r="AQ158" i="98" s="1"/>
  <c r="R80" i="75"/>
  <c r="S80" i="75" s="1"/>
  <c r="BI80" i="75" s="1"/>
  <c r="R161" i="53"/>
  <c r="S161" i="53" s="1"/>
  <c r="BI161" i="53" s="1"/>
  <c r="AJ308" i="69"/>
  <c r="AK308" i="69" s="1"/>
  <c r="AP152" i="98"/>
  <c r="AQ152" i="98" s="1"/>
  <c r="AG40" i="98"/>
  <c r="AJ520" i="53"/>
  <c r="AK520" i="53" s="1"/>
  <c r="AJ177" i="53"/>
  <c r="AK177" i="53" s="1"/>
  <c r="P257" i="78"/>
  <c r="AP257" i="78" s="1"/>
  <c r="AQ257" i="78" s="1"/>
  <c r="L256" i="78"/>
  <c r="R256" i="78" s="1"/>
  <c r="S256" i="78" s="1"/>
  <c r="BI256" i="78" s="1"/>
  <c r="W256" i="78"/>
  <c r="AF256" i="78" s="1"/>
  <c r="W85" i="78"/>
  <c r="AF85" i="78" s="1"/>
  <c r="P86" i="78"/>
  <c r="R86" i="78" s="1"/>
  <c r="S86" i="78" s="1"/>
  <c r="BI86" i="78" s="1"/>
  <c r="L85" i="78"/>
  <c r="AC75" i="78"/>
  <c r="AB72" i="78"/>
  <c r="W77" i="78"/>
  <c r="AF77" i="78" s="1"/>
  <c r="P78" i="78"/>
  <c r="L77" i="78"/>
  <c r="R77" i="78" s="1"/>
  <c r="S77" i="78" s="1"/>
  <c r="BI77" i="78" s="1"/>
  <c r="P75" i="78"/>
  <c r="L74" i="78"/>
  <c r="W74" i="78"/>
  <c r="AF74" i="78" s="1"/>
  <c r="AC263" i="78"/>
  <c r="AC187" i="78"/>
  <c r="W200" i="78"/>
  <c r="AF200" i="78" s="1"/>
  <c r="P201" i="78"/>
  <c r="R201" i="78" s="1"/>
  <c r="S201" i="78" s="1"/>
  <c r="BI201" i="78" s="1"/>
  <c r="L200" i="78"/>
  <c r="AB256" i="78"/>
  <c r="AC259" i="78"/>
  <c r="W250" i="78"/>
  <c r="AF250" i="78" s="1"/>
  <c r="P251" i="78"/>
  <c r="L250" i="78"/>
  <c r="P182" i="78"/>
  <c r="L181" i="78"/>
  <c r="W181" i="78"/>
  <c r="AF181" i="78" s="1"/>
  <c r="AJ181" i="78" s="1"/>
  <c r="AK181" i="78" s="1"/>
  <c r="W253" i="78"/>
  <c r="AF253" i="78" s="1"/>
  <c r="AJ254" i="78" s="1"/>
  <c r="AK254" i="78" s="1"/>
  <c r="L253" i="78"/>
  <c r="P254" i="78"/>
  <c r="R254" i="78" s="1"/>
  <c r="S254" i="78" s="1"/>
  <c r="BI254" i="78" s="1"/>
  <c r="AB270" i="78"/>
  <c r="P250" i="78"/>
  <c r="W249" i="78"/>
  <c r="AF249" i="78" s="1"/>
  <c r="AC81" i="78"/>
  <c r="AC78" i="78"/>
  <c r="AC66" i="78"/>
  <c r="AB254" i="78"/>
  <c r="AL171" i="75" l="1"/>
  <c r="T155" i="98"/>
  <c r="AH166" i="53"/>
  <c r="AL408" i="53"/>
  <c r="AL198" i="75"/>
  <c r="AP264" i="78"/>
  <c r="AQ264" i="78" s="1"/>
  <c r="AL274" i="53"/>
  <c r="AI274" i="53" s="1"/>
  <c r="T150" i="98"/>
  <c r="AL45" i="69"/>
  <c r="AL102" i="98"/>
  <c r="AL165" i="69"/>
  <c r="AL306" i="69"/>
  <c r="AL271" i="69"/>
  <c r="AL156" i="53"/>
  <c r="AI156" i="53" s="1"/>
  <c r="AL187" i="75"/>
  <c r="AI187" i="75" s="1"/>
  <c r="T151" i="98"/>
  <c r="AL465" i="53"/>
  <c r="AL178" i="75"/>
  <c r="AL562" i="53"/>
  <c r="S148" i="98"/>
  <c r="BI148" i="98" s="1"/>
  <c r="AL407" i="53"/>
  <c r="AI407" i="53" s="1"/>
  <c r="AL88" i="69"/>
  <c r="AI88" i="69" s="1"/>
  <c r="AG181" i="78"/>
  <c r="AH181" i="78" s="1"/>
  <c r="AL35" i="98"/>
  <c r="AM35" i="98" s="1"/>
  <c r="BK35" i="98" s="1"/>
  <c r="AL298" i="53"/>
  <c r="AL333" i="69"/>
  <c r="R85" i="78"/>
  <c r="S85" i="78" s="1"/>
  <c r="BI85" i="78" s="1"/>
  <c r="AP85" i="78"/>
  <c r="AQ85" i="78" s="1"/>
  <c r="AL236" i="69"/>
  <c r="AI236" i="69" s="1"/>
  <c r="AH306" i="69"/>
  <c r="AL229" i="69"/>
  <c r="AN241" i="69" s="1"/>
  <c r="AL414" i="53"/>
  <c r="AI414" i="53" s="1"/>
  <c r="AL76" i="53"/>
  <c r="AL191" i="69"/>
  <c r="AG82" i="78"/>
  <c r="AH82" i="78" s="1"/>
  <c r="AL533" i="53"/>
  <c r="AI533" i="53" s="1"/>
  <c r="AL319" i="69"/>
  <c r="AL315" i="69"/>
  <c r="AM315" i="69" s="1"/>
  <c r="BK315" i="69" s="1"/>
  <c r="AL310" i="53"/>
  <c r="AM310" i="53" s="1"/>
  <c r="BK310" i="53" s="1"/>
  <c r="R253" i="78"/>
  <c r="S253" i="78" s="1"/>
  <c r="BI253" i="78" s="1"/>
  <c r="AG259" i="78"/>
  <c r="AH319" i="69"/>
  <c r="AH121" i="98"/>
  <c r="AG142" i="104"/>
  <c r="AH142" i="104" s="1"/>
  <c r="AP201" i="78"/>
  <c r="AQ201" i="78" s="1"/>
  <c r="AL162" i="69"/>
  <c r="AI162" i="69" s="1"/>
  <c r="AL150" i="98"/>
  <c r="AM150" i="98" s="1"/>
  <c r="BK150" i="98" s="1"/>
  <c r="AL386" i="53"/>
  <c r="AM386" i="53" s="1"/>
  <c r="BK386" i="53" s="1"/>
  <c r="AL175" i="69"/>
  <c r="AH88" i="75"/>
  <c r="AL371" i="53"/>
  <c r="AI371" i="53" s="1"/>
  <c r="AL244" i="69"/>
  <c r="AI244" i="69" s="1"/>
  <c r="AL235" i="53"/>
  <c r="AM235" i="53" s="1"/>
  <c r="BK235" i="53" s="1"/>
  <c r="AJ262" i="78"/>
  <c r="AK262" i="78" s="1"/>
  <c r="AL523" i="53"/>
  <c r="AM523" i="53" s="1"/>
  <c r="BK523" i="53" s="1"/>
  <c r="AH275" i="75"/>
  <c r="AH200" i="53"/>
  <c r="AH194" i="75"/>
  <c r="AL85" i="53"/>
  <c r="AM85" i="53" s="1"/>
  <c r="BK85" i="53" s="1"/>
  <c r="AL53" i="69"/>
  <c r="AI53" i="69" s="1"/>
  <c r="AL330" i="69"/>
  <c r="AI330" i="69" s="1"/>
  <c r="AL302" i="53"/>
  <c r="AI302" i="53" s="1"/>
  <c r="AG265" i="78"/>
  <c r="AH265" i="78" s="1"/>
  <c r="AH48" i="69"/>
  <c r="AL87" i="69"/>
  <c r="AL100" i="98"/>
  <c r="AL183" i="53"/>
  <c r="AM183" i="53" s="1"/>
  <c r="BK183" i="53" s="1"/>
  <c r="AG267" i="78"/>
  <c r="AH267" i="78" s="1"/>
  <c r="AL253" i="75"/>
  <c r="AM253" i="75" s="1"/>
  <c r="BK253" i="75" s="1"/>
  <c r="AL303" i="53"/>
  <c r="AM303" i="53" s="1"/>
  <c r="BK303" i="53" s="1"/>
  <c r="AJ142" i="104"/>
  <c r="AK142" i="104" s="1"/>
  <c r="AL515" i="53"/>
  <c r="AM515" i="53" s="1"/>
  <c r="BK515" i="53" s="1"/>
  <c r="AL247" i="69"/>
  <c r="T311" i="69"/>
  <c r="T313" i="69"/>
  <c r="T331" i="69"/>
  <c r="AL333" i="53"/>
  <c r="AM333" i="53" s="1"/>
  <c r="BK333" i="53" s="1"/>
  <c r="AL69" i="75"/>
  <c r="AM69" i="75" s="1"/>
  <c r="BK69" i="75" s="1"/>
  <c r="AL248" i="69"/>
  <c r="AI248" i="69" s="1"/>
  <c r="AL82" i="53"/>
  <c r="AI82" i="53" s="1"/>
  <c r="AL308" i="53"/>
  <c r="AL240" i="69"/>
  <c r="T334" i="69"/>
  <c r="T320" i="69"/>
  <c r="AJ192" i="78"/>
  <c r="AK192" i="78" s="1"/>
  <c r="T343" i="69"/>
  <c r="AL323" i="53"/>
  <c r="AI323" i="53" s="1"/>
  <c r="AJ140" i="104"/>
  <c r="AK140" i="104" s="1"/>
  <c r="AL127" i="98"/>
  <c r="AL184" i="75"/>
  <c r="AH165" i="69"/>
  <c r="T333" i="69"/>
  <c r="T345" i="69"/>
  <c r="T302" i="69"/>
  <c r="AH97" i="98"/>
  <c r="T346" i="69"/>
  <c r="AL258" i="78"/>
  <c r="AL191" i="53"/>
  <c r="AL489" i="53"/>
  <c r="AI489" i="53" s="1"/>
  <c r="AL233" i="53"/>
  <c r="AI233" i="53" s="1"/>
  <c r="AH465" i="53"/>
  <c r="T319" i="69"/>
  <c r="T336" i="69"/>
  <c r="T315" i="69"/>
  <c r="AL155" i="98"/>
  <c r="AL373" i="53"/>
  <c r="AL537" i="53"/>
  <c r="AI537" i="53" s="1"/>
  <c r="AL395" i="53"/>
  <c r="AI395" i="53" s="1"/>
  <c r="AL255" i="53"/>
  <c r="AM255" i="53" s="1"/>
  <c r="BK255" i="53" s="1"/>
  <c r="AG200" i="78"/>
  <c r="AL50" i="69"/>
  <c r="AI50" i="69" s="1"/>
  <c r="AG261" i="78"/>
  <c r="AL261" i="78" s="1"/>
  <c r="AG189" i="78"/>
  <c r="T341" i="69"/>
  <c r="AL183" i="75"/>
  <c r="AI183" i="75" s="1"/>
  <c r="AL78" i="53"/>
  <c r="AI78" i="53" s="1"/>
  <c r="AH183" i="75"/>
  <c r="T324" i="69"/>
  <c r="T308" i="69"/>
  <c r="T340" i="69"/>
  <c r="AL78" i="69"/>
  <c r="AL159" i="98"/>
  <c r="AL249" i="69"/>
  <c r="AI249" i="69" s="1"/>
  <c r="AL334" i="69"/>
  <c r="AM334" i="69" s="1"/>
  <c r="BK334" i="69" s="1"/>
  <c r="AL344" i="69"/>
  <c r="AI344" i="69" s="1"/>
  <c r="AL241" i="53"/>
  <c r="AM241" i="53" s="1"/>
  <c r="BK241" i="53" s="1"/>
  <c r="AH333" i="53"/>
  <c r="AH162" i="53"/>
  <c r="AP191" i="78"/>
  <c r="AQ191" i="78" s="1"/>
  <c r="T327" i="69"/>
  <c r="T321" i="69"/>
  <c r="T312" i="69"/>
  <c r="AG183" i="78"/>
  <c r="AH183" i="78" s="1"/>
  <c r="AG88" i="78"/>
  <c r="AH88" i="78" s="1"/>
  <c r="AL232" i="69"/>
  <c r="AI232" i="69" s="1"/>
  <c r="AL262" i="53"/>
  <c r="AM262" i="53" s="1"/>
  <c r="BK262" i="53" s="1"/>
  <c r="AG198" i="78"/>
  <c r="AP78" i="78"/>
  <c r="AQ78" i="78" s="1"/>
  <c r="AH268" i="69"/>
  <c r="AL202" i="53"/>
  <c r="AM202" i="53" s="1"/>
  <c r="BK202" i="53" s="1"/>
  <c r="AL377" i="53"/>
  <c r="AM377" i="53" s="1"/>
  <c r="BK377" i="53" s="1"/>
  <c r="AL390" i="53"/>
  <c r="AI390" i="53" s="1"/>
  <c r="AL265" i="75"/>
  <c r="AI265" i="75" s="1"/>
  <c r="AH249" i="69"/>
  <c r="AL266" i="69"/>
  <c r="AI266" i="69" s="1"/>
  <c r="AL444" i="53"/>
  <c r="T49" i="53"/>
  <c r="T69" i="53"/>
  <c r="T89" i="53"/>
  <c r="T80" i="53"/>
  <c r="T74" i="53"/>
  <c r="T71" i="53"/>
  <c r="AL456" i="53"/>
  <c r="AM456" i="53" s="1"/>
  <c r="BK456" i="53" s="1"/>
  <c r="AG194" i="78"/>
  <c r="AP83" i="78"/>
  <c r="AQ83" i="78" s="1"/>
  <c r="AL185" i="69"/>
  <c r="AI185" i="69" s="1"/>
  <c r="T152" i="98"/>
  <c r="T156" i="98"/>
  <c r="AL148" i="98"/>
  <c r="AN153" i="98" s="1"/>
  <c r="AL452" i="53"/>
  <c r="AI452" i="53" s="1"/>
  <c r="AL328" i="69"/>
  <c r="AL66" i="75"/>
  <c r="AH395" i="53"/>
  <c r="R200" i="78"/>
  <c r="S200" i="78" s="1"/>
  <c r="BI200" i="78" s="1"/>
  <c r="T46" i="53"/>
  <c r="T66" i="53"/>
  <c r="AL336" i="69"/>
  <c r="AI336" i="69" s="1"/>
  <c r="R261" i="78"/>
  <c r="S261" i="78" s="1"/>
  <c r="BI261" i="78" s="1"/>
  <c r="AL264" i="69"/>
  <c r="AM264" i="69" s="1"/>
  <c r="BK264" i="69" s="1"/>
  <c r="T65" i="53"/>
  <c r="T90" i="53"/>
  <c r="T73" i="53"/>
  <c r="T81" i="53"/>
  <c r="T64" i="53"/>
  <c r="T40" i="53"/>
  <c r="T52" i="53"/>
  <c r="AL105" i="98"/>
  <c r="AM105" i="98" s="1"/>
  <c r="BK105" i="98" s="1"/>
  <c r="AH344" i="69"/>
  <c r="AL153" i="98"/>
  <c r="AM153" i="98" s="1"/>
  <c r="BK153" i="98" s="1"/>
  <c r="AL547" i="53"/>
  <c r="AI547" i="53" s="1"/>
  <c r="AL518" i="53"/>
  <c r="AI518" i="53" s="1"/>
  <c r="T159" i="98"/>
  <c r="T157" i="98"/>
  <c r="AL189" i="69"/>
  <c r="AI189" i="69" s="1"/>
  <c r="AL332" i="69"/>
  <c r="AL413" i="53"/>
  <c r="AL76" i="69"/>
  <c r="AI76" i="69" s="1"/>
  <c r="AL247" i="53"/>
  <c r="AM247" i="53" s="1"/>
  <c r="BK247" i="53" s="1"/>
  <c r="AL342" i="69"/>
  <c r="AI342" i="69" s="1"/>
  <c r="AL322" i="53"/>
  <c r="AI322" i="53" s="1"/>
  <c r="T56" i="53"/>
  <c r="T51" i="53"/>
  <c r="AL203" i="75"/>
  <c r="AI203" i="75" s="1"/>
  <c r="AL248" i="53"/>
  <c r="AG250" i="78"/>
  <c r="AH250" i="78" s="1"/>
  <c r="T70" i="53"/>
  <c r="T77" i="53"/>
  <c r="T85" i="53"/>
  <c r="T68" i="53"/>
  <c r="T62" i="53"/>
  <c r="T79" i="53"/>
  <c r="T58" i="53"/>
  <c r="AH255" i="53"/>
  <c r="AH323" i="53"/>
  <c r="AH334" i="69"/>
  <c r="AJ190" i="78"/>
  <c r="AK190" i="78" s="1"/>
  <c r="AH537" i="53"/>
  <c r="AP189" i="78"/>
  <c r="AQ189" i="78" s="1"/>
  <c r="AH246" i="75"/>
  <c r="T148" i="98"/>
  <c r="T160" i="98"/>
  <c r="AL186" i="53"/>
  <c r="AM186" i="53" s="1"/>
  <c r="BK186" i="53" s="1"/>
  <c r="AL521" i="53"/>
  <c r="AM521" i="53" s="1"/>
  <c r="BK521" i="53" s="1"/>
  <c r="AL167" i="69"/>
  <c r="AM167" i="69" s="1"/>
  <c r="BK167" i="69" s="1"/>
  <c r="AL73" i="78"/>
  <c r="AM73" i="78" s="1"/>
  <c r="BK73" i="78" s="1"/>
  <c r="AL171" i="69"/>
  <c r="AM171" i="69" s="1"/>
  <c r="BK171" i="69" s="1"/>
  <c r="AL237" i="69"/>
  <c r="AM237" i="69" s="1"/>
  <c r="BK237" i="69" s="1"/>
  <c r="T72" i="53"/>
  <c r="T82" i="53"/>
  <c r="T84" i="53"/>
  <c r="AJ143" i="104"/>
  <c r="AK143" i="104" s="1"/>
  <c r="AL181" i="75"/>
  <c r="AI181" i="75" s="1"/>
  <c r="AJ256" i="78"/>
  <c r="AK256" i="78" s="1"/>
  <c r="AL243" i="69"/>
  <c r="AM243" i="69" s="1"/>
  <c r="BK243" i="69" s="1"/>
  <c r="T86" i="53"/>
  <c r="T48" i="53"/>
  <c r="T41" i="53"/>
  <c r="T59" i="53"/>
  <c r="T45" i="53"/>
  <c r="T43" i="53"/>
  <c r="AL313" i="69"/>
  <c r="AI313" i="69" s="1"/>
  <c r="AL56" i="69"/>
  <c r="AI56" i="69" s="1"/>
  <c r="AP185" i="78"/>
  <c r="AQ185" i="78" s="1"/>
  <c r="AG186" i="78"/>
  <c r="R190" i="78"/>
  <c r="S190" i="78" s="1"/>
  <c r="BI190" i="78" s="1"/>
  <c r="AL133" i="98"/>
  <c r="AM133" i="98" s="1"/>
  <c r="BK133" i="98" s="1"/>
  <c r="AL157" i="69"/>
  <c r="AN181" i="69" s="1"/>
  <c r="AL514" i="53"/>
  <c r="AM514" i="53" s="1"/>
  <c r="BK514" i="53" s="1"/>
  <c r="AG76" i="78"/>
  <c r="AH76" i="78" s="1"/>
  <c r="AL540" i="53"/>
  <c r="AI540" i="53" s="1"/>
  <c r="AL325" i="53"/>
  <c r="AL80" i="69"/>
  <c r="AL171" i="53"/>
  <c r="AI171" i="53" s="1"/>
  <c r="AL262" i="75"/>
  <c r="AI262" i="75" s="1"/>
  <c r="AH102" i="98"/>
  <c r="AL45" i="53"/>
  <c r="AM45" i="53" s="1"/>
  <c r="BK45" i="53" s="1"/>
  <c r="AP254" i="78"/>
  <c r="AQ254" i="78" s="1"/>
  <c r="AL236" i="53"/>
  <c r="AM236" i="53" s="1"/>
  <c r="BK236" i="53" s="1"/>
  <c r="AL265" i="69"/>
  <c r="AM265" i="69" s="1"/>
  <c r="BK265" i="69" s="1"/>
  <c r="AL73" i="53"/>
  <c r="AH333" i="69"/>
  <c r="AH100" i="98"/>
  <c r="AL187" i="53"/>
  <c r="AI187" i="53" s="1"/>
  <c r="AG74" i="78"/>
  <c r="AH74" i="78" s="1"/>
  <c r="AL326" i="53"/>
  <c r="AI326" i="53" s="1"/>
  <c r="AL331" i="53"/>
  <c r="AI331" i="53" s="1"/>
  <c r="AL179" i="69"/>
  <c r="AI179" i="69" s="1"/>
  <c r="AL405" i="53"/>
  <c r="AP140" i="104"/>
  <c r="AQ140" i="104" s="1"/>
  <c r="AL48" i="53"/>
  <c r="AM48" i="53" s="1"/>
  <c r="BK48" i="53" s="1"/>
  <c r="AL32" i="98"/>
  <c r="AM32" i="98" s="1"/>
  <c r="BK32" i="98" s="1"/>
  <c r="AL62" i="53"/>
  <c r="AI62" i="53" s="1"/>
  <c r="AJ268" i="78"/>
  <c r="AK268" i="78" s="1"/>
  <c r="AL81" i="53"/>
  <c r="AI81" i="53" s="1"/>
  <c r="AL255" i="69"/>
  <c r="AI255" i="69" s="1"/>
  <c r="AL128" i="98"/>
  <c r="AL451" i="53"/>
  <c r="AM451" i="53" s="1"/>
  <c r="BK451" i="53" s="1"/>
  <c r="AP81" i="78"/>
  <c r="AQ81" i="78" s="1"/>
  <c r="AJ194" i="78"/>
  <c r="AK194" i="78" s="1"/>
  <c r="AL304" i="53"/>
  <c r="AM304" i="53" s="1"/>
  <c r="BK304" i="53" s="1"/>
  <c r="T317" i="69"/>
  <c r="S301" i="69"/>
  <c r="BI301" i="69" s="1"/>
  <c r="BJ305" i="69" s="1"/>
  <c r="U305" i="69" s="1"/>
  <c r="T325" i="69"/>
  <c r="T323" i="69"/>
  <c r="T301" i="69"/>
  <c r="T322" i="69"/>
  <c r="AL316" i="69"/>
  <c r="AI316" i="69" s="1"/>
  <c r="AL60" i="53"/>
  <c r="AM60" i="53" s="1"/>
  <c r="BK60" i="53" s="1"/>
  <c r="AL246" i="53"/>
  <c r="AM246" i="53" s="1"/>
  <c r="BK246" i="53" s="1"/>
  <c r="AL310" i="69"/>
  <c r="AM310" i="69" s="1"/>
  <c r="BK310" i="69" s="1"/>
  <c r="AL82" i="69"/>
  <c r="AI82" i="69" s="1"/>
  <c r="AL490" i="53"/>
  <c r="R272" i="78"/>
  <c r="S272" i="78" s="1"/>
  <c r="BI272" i="78" s="1"/>
  <c r="AH406" i="53"/>
  <c r="AL272" i="53"/>
  <c r="AI272" i="53" s="1"/>
  <c r="AJ74" i="78"/>
  <c r="AK74" i="78" s="1"/>
  <c r="R270" i="78"/>
  <c r="S270" i="78" s="1"/>
  <c r="BI270" i="78" s="1"/>
  <c r="AL186" i="69"/>
  <c r="AM186" i="69" s="1"/>
  <c r="BK186" i="69" s="1"/>
  <c r="AJ251" i="78"/>
  <c r="AK251" i="78" s="1"/>
  <c r="AG137" i="104"/>
  <c r="AH413" i="53"/>
  <c r="AL63" i="69"/>
  <c r="AM63" i="69" s="1"/>
  <c r="BK63" i="69" s="1"/>
  <c r="AL384" i="53"/>
  <c r="AM384" i="53" s="1"/>
  <c r="BK384" i="53" s="1"/>
  <c r="AO40" i="69"/>
  <c r="AL81" i="69"/>
  <c r="AI81" i="69" s="1"/>
  <c r="AL182" i="69"/>
  <c r="AM182" i="69" s="1"/>
  <c r="BK182" i="69" s="1"/>
  <c r="R259" i="78"/>
  <c r="S259" i="78" s="1"/>
  <c r="BI259" i="78" s="1"/>
  <c r="AL398" i="53"/>
  <c r="AL44" i="53"/>
  <c r="AM44" i="53" s="1"/>
  <c r="BK44" i="53" s="1"/>
  <c r="AL528" i="53"/>
  <c r="AI528" i="53" s="1"/>
  <c r="AL542" i="53"/>
  <c r="AM542" i="53" s="1"/>
  <c r="BK542" i="53" s="1"/>
  <c r="AL168" i="69"/>
  <c r="AI168" i="69" s="1"/>
  <c r="AL274" i="69"/>
  <c r="AI274" i="69" s="1"/>
  <c r="AH241" i="53"/>
  <c r="AJ272" i="78"/>
  <c r="AK272" i="78" s="1"/>
  <c r="AL201" i="69"/>
  <c r="AL103" i="98"/>
  <c r="AM103" i="98" s="1"/>
  <c r="BK103" i="98" s="1"/>
  <c r="AL231" i="69"/>
  <c r="AI231" i="69" s="1"/>
  <c r="AH408" i="53"/>
  <c r="AH76" i="69"/>
  <c r="AG83" i="78"/>
  <c r="AH83" i="78" s="1"/>
  <c r="AL305" i="53"/>
  <c r="AI305" i="53" s="1"/>
  <c r="AL68" i="53"/>
  <c r="AI68" i="53" s="1"/>
  <c r="T318" i="69"/>
  <c r="T310" i="69"/>
  <c r="T342" i="69"/>
  <c r="T330" i="69"/>
  <c r="T309" i="69"/>
  <c r="T307" i="69"/>
  <c r="AH190" i="53"/>
  <c r="AL243" i="53"/>
  <c r="AI243" i="53" s="1"/>
  <c r="AL79" i="75"/>
  <c r="AG190" i="78"/>
  <c r="AL190" i="78" s="1"/>
  <c r="AL81" i="75"/>
  <c r="AM81" i="75" s="1"/>
  <c r="BK81" i="75" s="1"/>
  <c r="AL387" i="53"/>
  <c r="AI387" i="53" s="1"/>
  <c r="AL476" i="53"/>
  <c r="AI476" i="53" s="1"/>
  <c r="AL80" i="53"/>
  <c r="AI80" i="53" s="1"/>
  <c r="AL257" i="69"/>
  <c r="AI257" i="69" s="1"/>
  <c r="AL269" i="53"/>
  <c r="AM269" i="53" s="1"/>
  <c r="BK269" i="53" s="1"/>
  <c r="AL557" i="53"/>
  <c r="AP195" i="78"/>
  <c r="AQ195" i="78" s="1"/>
  <c r="R181" i="78"/>
  <c r="S181" i="78" s="1"/>
  <c r="BI181" i="78" s="1"/>
  <c r="AL159" i="69"/>
  <c r="AM159" i="69" s="1"/>
  <c r="BK159" i="69" s="1"/>
  <c r="AL36" i="98"/>
  <c r="AI36" i="98" s="1"/>
  <c r="AL248" i="75"/>
  <c r="AI248" i="75" s="1"/>
  <c r="AL68" i="78"/>
  <c r="AM68" i="78" s="1"/>
  <c r="BK68" i="78" s="1"/>
  <c r="AP182" i="78"/>
  <c r="AQ182" i="78" s="1"/>
  <c r="AL301" i="69"/>
  <c r="AL164" i="53"/>
  <c r="AM164" i="53" s="1"/>
  <c r="BK164" i="53" s="1"/>
  <c r="AH396" i="53"/>
  <c r="AL554" i="53"/>
  <c r="AM554" i="53" s="1"/>
  <c r="BK554" i="53" s="1"/>
  <c r="R141" i="104"/>
  <c r="S141" i="104" s="1"/>
  <c r="BI141" i="104" s="1"/>
  <c r="R264" i="78"/>
  <c r="S264" i="78" s="1"/>
  <c r="BI264" i="78" s="1"/>
  <c r="AH162" i="69"/>
  <c r="T335" i="69"/>
  <c r="T329" i="69"/>
  <c r="T303" i="69"/>
  <c r="T339" i="69"/>
  <c r="T304" i="69"/>
  <c r="T305" i="69"/>
  <c r="AL90" i="78"/>
  <c r="AI90" i="78" s="1"/>
  <c r="AL335" i="69"/>
  <c r="AM335" i="69" s="1"/>
  <c r="BK335" i="69" s="1"/>
  <c r="AL107" i="98"/>
  <c r="AI107" i="98" s="1"/>
  <c r="AH198" i="75"/>
  <c r="AH257" i="69"/>
  <c r="AL173" i="53"/>
  <c r="AI173" i="53" s="1"/>
  <c r="AL517" i="53"/>
  <c r="AM517" i="53" s="1"/>
  <c r="BK517" i="53" s="1"/>
  <c r="AL186" i="75"/>
  <c r="AI186" i="75" s="1"/>
  <c r="AL240" i="75"/>
  <c r="AN240" i="75" s="1"/>
  <c r="AL545" i="53"/>
  <c r="AI545" i="53" s="1"/>
  <c r="R67" i="78"/>
  <c r="S67" i="78" s="1"/>
  <c r="BI67" i="78" s="1"/>
  <c r="AG84" i="78"/>
  <c r="AP193" i="78"/>
  <c r="AQ193" i="78" s="1"/>
  <c r="AL124" i="98"/>
  <c r="AI124" i="98" s="1"/>
  <c r="AG272" i="78"/>
  <c r="AL57" i="75"/>
  <c r="AM57" i="75" s="1"/>
  <c r="BK57" i="75" s="1"/>
  <c r="AP75" i="78"/>
  <c r="AQ75" i="78" s="1"/>
  <c r="AP267" i="78"/>
  <c r="AQ267" i="78" s="1"/>
  <c r="AL260" i="53"/>
  <c r="AM260" i="53" s="1"/>
  <c r="BK260" i="53" s="1"/>
  <c r="AH73" i="78"/>
  <c r="T326" i="69"/>
  <c r="T316" i="69"/>
  <c r="T314" i="69"/>
  <c r="T332" i="69"/>
  <c r="T337" i="69"/>
  <c r="AL198" i="53"/>
  <c r="AI198" i="53" s="1"/>
  <c r="AL254" i="53"/>
  <c r="AM254" i="53" s="1"/>
  <c r="BK254" i="53" s="1"/>
  <c r="AL70" i="75"/>
  <c r="AL196" i="69"/>
  <c r="AI196" i="69" s="1"/>
  <c r="AL543" i="53"/>
  <c r="AM543" i="53" s="1"/>
  <c r="BK543" i="53" s="1"/>
  <c r="AL53" i="53"/>
  <c r="AM53" i="53" s="1"/>
  <c r="BK53" i="53" s="1"/>
  <c r="AJ137" i="104"/>
  <c r="AK137" i="104" s="1"/>
  <c r="AP261" i="78"/>
  <c r="AQ261" i="78" s="1"/>
  <c r="AH387" i="53"/>
  <c r="AL51" i="53"/>
  <c r="AM51" i="53" s="1"/>
  <c r="BK51" i="53" s="1"/>
  <c r="AG254" i="78"/>
  <c r="AH254" i="78" s="1"/>
  <c r="AL243" i="75"/>
  <c r="AI243" i="75" s="1"/>
  <c r="AL318" i="69"/>
  <c r="AM318" i="69" s="1"/>
  <c r="BK318" i="69" s="1"/>
  <c r="AL475" i="53"/>
  <c r="AI475" i="53" s="1"/>
  <c r="AL194" i="53"/>
  <c r="AM194" i="53" s="1"/>
  <c r="BK194" i="53" s="1"/>
  <c r="AL251" i="75"/>
  <c r="AM251" i="75" s="1"/>
  <c r="BK251" i="75" s="1"/>
  <c r="AJ83" i="78"/>
  <c r="AK83" i="78" s="1"/>
  <c r="AL478" i="53"/>
  <c r="AM478" i="53" s="1"/>
  <c r="BK478" i="53" s="1"/>
  <c r="AJ86" i="78"/>
  <c r="AK86" i="78" s="1"/>
  <c r="AL441" i="53"/>
  <c r="AN479" i="53" s="1"/>
  <c r="AL327" i="69"/>
  <c r="AM327" i="69" s="1"/>
  <c r="BK327" i="69" s="1"/>
  <c r="AP250" i="78"/>
  <c r="AQ250" i="78" s="1"/>
  <c r="AP253" i="78"/>
  <c r="AQ253" i="78" s="1"/>
  <c r="R251" i="78"/>
  <c r="S251" i="78" s="1"/>
  <c r="BI251" i="78" s="1"/>
  <c r="AL381" i="53"/>
  <c r="AM381" i="53" s="1"/>
  <c r="BK381" i="53" s="1"/>
  <c r="AL231" i="53"/>
  <c r="AM231" i="53" s="1"/>
  <c r="BK231" i="53" s="1"/>
  <c r="AL273" i="75"/>
  <c r="AM273" i="75" s="1"/>
  <c r="BK273" i="75" s="1"/>
  <c r="R182" i="78"/>
  <c r="S182" i="78" s="1"/>
  <c r="BI182" i="78" s="1"/>
  <c r="AP272" i="78"/>
  <c r="AQ272" i="78" s="1"/>
  <c r="AP66" i="78"/>
  <c r="AQ66" i="78" s="1"/>
  <c r="R142" i="104"/>
  <c r="S142" i="104" s="1"/>
  <c r="BI142" i="104" s="1"/>
  <c r="AJ186" i="78"/>
  <c r="AK186" i="78" s="1"/>
  <c r="AL468" i="53"/>
  <c r="AM468" i="53" s="1"/>
  <c r="BK468" i="53" s="1"/>
  <c r="R83" i="78"/>
  <c r="S83" i="78" s="1"/>
  <c r="BI83" i="78" s="1"/>
  <c r="AJ67" i="78"/>
  <c r="AK67" i="78" s="1"/>
  <c r="R179" i="78"/>
  <c r="S179" i="78" s="1"/>
  <c r="BI179" i="78" s="1"/>
  <c r="AL342" i="53"/>
  <c r="AI342" i="53" s="1"/>
  <c r="AL320" i="69"/>
  <c r="AM320" i="69" s="1"/>
  <c r="BK320" i="69" s="1"/>
  <c r="AP136" i="104"/>
  <c r="AQ136" i="104" s="1"/>
  <c r="AL409" i="53"/>
  <c r="AI409" i="53" s="1"/>
  <c r="AL70" i="53"/>
  <c r="AI70" i="53" s="1"/>
  <c r="AL178" i="53"/>
  <c r="AM178" i="53" s="1"/>
  <c r="BK178" i="53" s="1"/>
  <c r="AG86" i="78"/>
  <c r="AL86" i="78" s="1"/>
  <c r="AL242" i="69"/>
  <c r="AM242" i="69" s="1"/>
  <c r="BK242" i="69" s="1"/>
  <c r="AH545" i="53"/>
  <c r="AL167" i="53"/>
  <c r="AM167" i="53" s="1"/>
  <c r="BK167" i="53" s="1"/>
  <c r="AL454" i="53"/>
  <c r="AI454" i="53" s="1"/>
  <c r="AG273" i="78"/>
  <c r="AL273" i="78" s="1"/>
  <c r="AH79" i="75"/>
  <c r="AH266" i="69"/>
  <c r="AL234" i="53"/>
  <c r="AM234" i="53" s="1"/>
  <c r="BK234" i="53" s="1"/>
  <c r="AH476" i="53"/>
  <c r="AL71" i="69"/>
  <c r="AM71" i="69" s="1"/>
  <c r="BK71" i="69" s="1"/>
  <c r="AL164" i="69"/>
  <c r="AM164" i="69" s="1"/>
  <c r="BK164" i="69" s="1"/>
  <c r="AJ84" i="78"/>
  <c r="AK84" i="78" s="1"/>
  <c r="AL89" i="78"/>
  <c r="AM89" i="78" s="1"/>
  <c r="BK89" i="78" s="1"/>
  <c r="AL184" i="69"/>
  <c r="AI184" i="69" s="1"/>
  <c r="R265" i="78"/>
  <c r="S265" i="78" s="1"/>
  <c r="BI265" i="78" s="1"/>
  <c r="AL552" i="53"/>
  <c r="AI552" i="53" s="1"/>
  <c r="AL263" i="75"/>
  <c r="AI263" i="75" s="1"/>
  <c r="AH173" i="53"/>
  <c r="AH517" i="53"/>
  <c r="AL482" i="53"/>
  <c r="AI482" i="53" s="1"/>
  <c r="AL188" i="53"/>
  <c r="AM188" i="53" s="1"/>
  <c r="BK188" i="53" s="1"/>
  <c r="AP252" i="78"/>
  <c r="AQ252" i="78" s="1"/>
  <c r="R257" i="78"/>
  <c r="S257" i="78" s="1"/>
  <c r="BI257" i="78" s="1"/>
  <c r="AL343" i="53"/>
  <c r="AM343" i="53" s="1"/>
  <c r="BK343" i="53" s="1"/>
  <c r="AG196" i="78"/>
  <c r="AL196" i="78" s="1"/>
  <c r="AH186" i="75"/>
  <c r="AL174" i="53"/>
  <c r="AI174" i="53" s="1"/>
  <c r="AL192" i="53"/>
  <c r="AM192" i="53" s="1"/>
  <c r="BK192" i="53" s="1"/>
  <c r="AL90" i="53"/>
  <c r="AI90" i="53" s="1"/>
  <c r="AG66" i="78"/>
  <c r="AH66" i="78" s="1"/>
  <c r="AH81" i="75"/>
  <c r="AL188" i="75"/>
  <c r="AM188" i="75" s="1"/>
  <c r="BK188" i="75" s="1"/>
  <c r="AJ183" i="78"/>
  <c r="AK183" i="78" s="1"/>
  <c r="AL273" i="53"/>
  <c r="AM273" i="53" s="1"/>
  <c r="BK273" i="53" s="1"/>
  <c r="AL169" i="69"/>
  <c r="AI169" i="69" s="1"/>
  <c r="R78" i="78"/>
  <c r="S78" i="78" s="1"/>
  <c r="BI78" i="78" s="1"/>
  <c r="R185" i="78"/>
  <c r="S185" i="78" s="1"/>
  <c r="BI185" i="78" s="1"/>
  <c r="AL262" i="69"/>
  <c r="AI262" i="69" s="1"/>
  <c r="AH88" i="69"/>
  <c r="AP273" i="78"/>
  <c r="AQ273" i="78" s="1"/>
  <c r="AL84" i="75"/>
  <c r="AM84" i="75" s="1"/>
  <c r="BK84" i="75" s="1"/>
  <c r="AL176" i="75"/>
  <c r="AI176" i="75" s="1"/>
  <c r="R269" i="78"/>
  <c r="S269" i="78" s="1"/>
  <c r="BI269" i="78" s="1"/>
  <c r="AL163" i="53"/>
  <c r="AM163" i="53" s="1"/>
  <c r="BK163" i="53" s="1"/>
  <c r="AL516" i="53"/>
  <c r="AI516" i="53" s="1"/>
  <c r="AL462" i="53"/>
  <c r="AM462" i="53" s="1"/>
  <c r="BK462" i="53" s="1"/>
  <c r="AL320" i="53"/>
  <c r="AM320" i="53" s="1"/>
  <c r="BK320" i="53" s="1"/>
  <c r="AO224" i="69"/>
  <c r="AL160" i="69"/>
  <c r="AM160" i="69" s="1"/>
  <c r="BK160" i="69" s="1"/>
  <c r="AL52" i="69"/>
  <c r="AI52" i="69" s="1"/>
  <c r="AL551" i="53"/>
  <c r="AM551" i="53" s="1"/>
  <c r="BK551" i="53" s="1"/>
  <c r="AL412" i="53"/>
  <c r="AI412" i="53" s="1"/>
  <c r="AL87" i="53"/>
  <c r="AI87" i="53" s="1"/>
  <c r="R76" i="78"/>
  <c r="S76" i="78" s="1"/>
  <c r="BI76" i="78" s="1"/>
  <c r="AH66" i="75"/>
  <c r="AL49" i="53"/>
  <c r="AM49" i="53" s="1"/>
  <c r="BK49" i="53" s="1"/>
  <c r="AL87" i="75"/>
  <c r="AM87" i="75" s="1"/>
  <c r="BK87" i="75" s="1"/>
  <c r="AL238" i="53"/>
  <c r="AM238" i="53" s="1"/>
  <c r="BK238" i="53" s="1"/>
  <c r="AL106" i="98"/>
  <c r="AM106" i="98" s="1"/>
  <c r="BK106" i="98" s="1"/>
  <c r="R84" i="78"/>
  <c r="S84" i="78" s="1"/>
  <c r="BI84" i="78" s="1"/>
  <c r="AL130" i="98"/>
  <c r="AM130" i="98" s="1"/>
  <c r="BK130" i="98" s="1"/>
  <c r="AL549" i="53"/>
  <c r="AM549" i="53" s="1"/>
  <c r="BK549" i="53" s="1"/>
  <c r="AG81" i="78"/>
  <c r="AH81" i="78" s="1"/>
  <c r="AJ200" i="78"/>
  <c r="AK200" i="78" s="1"/>
  <c r="AL75" i="75"/>
  <c r="AM75" i="75" s="1"/>
  <c r="BK75" i="75" s="1"/>
  <c r="AG79" i="78"/>
  <c r="AH79" i="78" s="1"/>
  <c r="AL245" i="75"/>
  <c r="AM245" i="75" s="1"/>
  <c r="BK245" i="75" s="1"/>
  <c r="AL463" i="53"/>
  <c r="AM463" i="53" s="1"/>
  <c r="BK463" i="53" s="1"/>
  <c r="R186" i="78"/>
  <c r="S186" i="78" s="1"/>
  <c r="BI186" i="78" s="1"/>
  <c r="AP82" i="78"/>
  <c r="AQ82" i="78" s="1"/>
  <c r="AL169" i="53"/>
  <c r="AI169" i="53" s="1"/>
  <c r="AL305" i="69"/>
  <c r="AM305" i="69" s="1"/>
  <c r="BK305" i="69" s="1"/>
  <c r="AN265" i="69"/>
  <c r="AN231" i="69"/>
  <c r="AN235" i="69"/>
  <c r="AN247" i="69"/>
  <c r="AL245" i="69"/>
  <c r="AH245" i="69"/>
  <c r="AH66" i="53"/>
  <c r="AL66" i="53"/>
  <c r="AM461" i="53"/>
  <c r="BK461" i="53" s="1"/>
  <c r="AI461" i="53"/>
  <c r="AI273" i="75"/>
  <c r="AJ147" i="104"/>
  <c r="AK147" i="104" s="1"/>
  <c r="AP147" i="104"/>
  <c r="AQ147" i="104" s="1"/>
  <c r="AL155" i="53"/>
  <c r="AH155" i="53"/>
  <c r="AJ178" i="78"/>
  <c r="AK178" i="78" s="1"/>
  <c r="AP178" i="78"/>
  <c r="AQ178" i="78" s="1"/>
  <c r="AJ255" i="78"/>
  <c r="AK255" i="78" s="1"/>
  <c r="AP255" i="78"/>
  <c r="AQ255" i="78" s="1"/>
  <c r="AL64" i="53"/>
  <c r="AH64" i="53"/>
  <c r="AH123" i="98"/>
  <c r="AL123" i="98"/>
  <c r="AL234" i="69"/>
  <c r="AH234" i="69"/>
  <c r="AL450" i="53"/>
  <c r="AH450" i="53"/>
  <c r="R74" i="78"/>
  <c r="S74" i="78" s="1"/>
  <c r="BI74" i="78" s="1"/>
  <c r="AH197" i="53"/>
  <c r="AL197" i="53"/>
  <c r="AL313" i="53"/>
  <c r="AH313" i="53"/>
  <c r="AI269" i="53"/>
  <c r="AL47" i="69"/>
  <c r="AH47" i="69"/>
  <c r="AL174" i="69"/>
  <c r="AH174" i="69"/>
  <c r="AI102" i="98"/>
  <c r="AM102" i="98"/>
  <c r="BK102" i="98" s="1"/>
  <c r="AM258" i="75"/>
  <c r="BK258" i="75" s="1"/>
  <c r="AI258" i="75"/>
  <c r="AH259" i="78"/>
  <c r="AL341" i="69"/>
  <c r="AH380" i="53"/>
  <c r="AL380" i="53"/>
  <c r="AH200" i="75"/>
  <c r="AL200" i="75"/>
  <c r="AL392" i="53"/>
  <c r="AH392" i="53"/>
  <c r="AH199" i="69"/>
  <c r="AL199" i="69"/>
  <c r="AL473" i="53"/>
  <c r="AH473" i="53"/>
  <c r="AH379" i="53"/>
  <c r="AL379" i="53"/>
  <c r="AL188" i="69"/>
  <c r="AH188" i="69"/>
  <c r="AL190" i="75"/>
  <c r="AH190" i="75"/>
  <c r="T246" i="53"/>
  <c r="T245" i="53"/>
  <c r="T271" i="53"/>
  <c r="T236" i="53"/>
  <c r="T261" i="53"/>
  <c r="T269" i="53"/>
  <c r="T249" i="53"/>
  <c r="T259" i="53"/>
  <c r="T267" i="53"/>
  <c r="T230" i="53"/>
  <c r="T256" i="53"/>
  <c r="T270" i="53"/>
  <c r="T227" i="53"/>
  <c r="T225" i="53"/>
  <c r="T243" i="53"/>
  <c r="T237" i="53"/>
  <c r="T274" i="53"/>
  <c r="T240" i="53"/>
  <c r="T275" i="53"/>
  <c r="T229" i="53"/>
  <c r="T231" i="53"/>
  <c r="T238" i="53"/>
  <c r="T250" i="53"/>
  <c r="T234" i="53"/>
  <c r="T252" i="53"/>
  <c r="T266" i="53"/>
  <c r="T258" i="53"/>
  <c r="T264" i="53"/>
  <c r="T253" i="53"/>
  <c r="T254" i="53"/>
  <c r="T255" i="53"/>
  <c r="T239" i="53"/>
  <c r="T273" i="53"/>
  <c r="T235" i="53"/>
  <c r="T241" i="53"/>
  <c r="T247" i="53"/>
  <c r="T265" i="53"/>
  <c r="T260" i="53"/>
  <c r="T228" i="53"/>
  <c r="T232" i="53"/>
  <c r="T244" i="53"/>
  <c r="T268" i="53"/>
  <c r="T262" i="53"/>
  <c r="T263" i="53"/>
  <c r="T257" i="53"/>
  <c r="T272" i="53"/>
  <c r="S225" i="53"/>
  <c r="BI225" i="53" s="1"/>
  <c r="T233" i="53"/>
  <c r="T251" i="53"/>
  <c r="T248" i="53"/>
  <c r="T226" i="53"/>
  <c r="T242" i="53"/>
  <c r="AH246" i="69"/>
  <c r="AL246" i="69"/>
  <c r="AH484" i="53"/>
  <c r="AL484" i="53"/>
  <c r="AH198" i="78"/>
  <c r="AM56" i="69"/>
  <c r="BK56" i="69" s="1"/>
  <c r="AL199" i="78"/>
  <c r="AH199" i="78"/>
  <c r="AL83" i="69"/>
  <c r="AH83" i="69"/>
  <c r="AL530" i="53"/>
  <c r="AH530" i="53"/>
  <c r="AH297" i="53"/>
  <c r="AL297" i="53"/>
  <c r="AL146" i="104"/>
  <c r="AH146" i="104"/>
  <c r="AH314" i="69"/>
  <c r="AL314" i="69"/>
  <c r="AL75" i="53"/>
  <c r="AH75" i="53"/>
  <c r="AL58" i="53"/>
  <c r="AH58" i="53"/>
  <c r="AL178" i="69"/>
  <c r="AH178" i="69"/>
  <c r="AL485" i="53"/>
  <c r="AH485" i="53"/>
  <c r="AM274" i="53"/>
  <c r="BK274" i="53" s="1"/>
  <c r="AH241" i="69"/>
  <c r="AL241" i="69"/>
  <c r="AH345" i="53"/>
  <c r="AL345" i="53"/>
  <c r="AL527" i="53"/>
  <c r="AH527" i="53"/>
  <c r="AL89" i="69"/>
  <c r="R88" i="78"/>
  <c r="S88" i="78" s="1"/>
  <c r="BI88" i="78" s="1"/>
  <c r="AP86" i="78"/>
  <c r="AQ86" i="78" s="1"/>
  <c r="AG257" i="78"/>
  <c r="AL57" i="69"/>
  <c r="T201" i="78"/>
  <c r="T187" i="78"/>
  <c r="T181" i="78"/>
  <c r="T188" i="78"/>
  <c r="T198" i="78"/>
  <c r="T180" i="78"/>
  <c r="T199" i="78"/>
  <c r="S178" i="78"/>
  <c r="BI178" i="78" s="1"/>
  <c r="T197" i="78"/>
  <c r="T189" i="78"/>
  <c r="T195" i="78"/>
  <c r="T202" i="78"/>
  <c r="T194" i="78"/>
  <c r="T183" i="78"/>
  <c r="T185" i="78"/>
  <c r="T184" i="78"/>
  <c r="T186" i="78"/>
  <c r="T190" i="78"/>
  <c r="T191" i="78"/>
  <c r="T192" i="78"/>
  <c r="T193" i="78"/>
  <c r="T196" i="78"/>
  <c r="T178" i="78"/>
  <c r="T182" i="78"/>
  <c r="T200" i="78"/>
  <c r="T179" i="78"/>
  <c r="AH188" i="78"/>
  <c r="AL188" i="78"/>
  <c r="AL197" i="78"/>
  <c r="AH197" i="78"/>
  <c r="AL230" i="69"/>
  <c r="AH230" i="69"/>
  <c r="T370" i="53"/>
  <c r="T401" i="53"/>
  <c r="T383" i="53"/>
  <c r="T374" i="53"/>
  <c r="T371" i="53"/>
  <c r="T412" i="53"/>
  <c r="T389" i="53"/>
  <c r="T393" i="53"/>
  <c r="T405" i="53"/>
  <c r="T394" i="53"/>
  <c r="T384" i="53"/>
  <c r="T399" i="53"/>
  <c r="T397" i="53"/>
  <c r="T379" i="53"/>
  <c r="T409" i="53"/>
  <c r="T375" i="53"/>
  <c r="T381" i="53"/>
  <c r="T408" i="53"/>
  <c r="T402" i="53"/>
  <c r="T392" i="53"/>
  <c r="T395" i="53"/>
  <c r="T403" i="53"/>
  <c r="T377" i="53"/>
  <c r="T407" i="53"/>
  <c r="T417" i="53"/>
  <c r="T382" i="53"/>
  <c r="T388" i="53"/>
  <c r="T396" i="53"/>
  <c r="T378" i="53"/>
  <c r="T414" i="53"/>
  <c r="T413" i="53"/>
  <c r="T373" i="53"/>
  <c r="T376" i="53"/>
  <c r="S369" i="53"/>
  <c r="BI369" i="53" s="1"/>
  <c r="T415" i="53"/>
  <c r="T398" i="53"/>
  <c r="T369" i="53"/>
  <c r="T387" i="53"/>
  <c r="T419" i="53"/>
  <c r="T400" i="53"/>
  <c r="T416" i="53"/>
  <c r="T411" i="53"/>
  <c r="T418" i="53"/>
  <c r="T386" i="53"/>
  <c r="T410" i="53"/>
  <c r="T385" i="53"/>
  <c r="T390" i="53"/>
  <c r="T406" i="53"/>
  <c r="T404" i="53"/>
  <c r="T372" i="53"/>
  <c r="T380" i="53"/>
  <c r="T391" i="53"/>
  <c r="AH318" i="53"/>
  <c r="AL318" i="53"/>
  <c r="AH253" i="53"/>
  <c r="AL253" i="53"/>
  <c r="AH458" i="53"/>
  <c r="AL458" i="53"/>
  <c r="AH237" i="53"/>
  <c r="AL237" i="53"/>
  <c r="AL46" i="69"/>
  <c r="AH46" i="69"/>
  <c r="AH57" i="53"/>
  <c r="AL57" i="53"/>
  <c r="AL122" i="98"/>
  <c r="AH122" i="98"/>
  <c r="AH448" i="53"/>
  <c r="AL448" i="53"/>
  <c r="AM333" i="69"/>
  <c r="BK333" i="69" s="1"/>
  <c r="AI333" i="69"/>
  <c r="AM187" i="75"/>
  <c r="BK187" i="75" s="1"/>
  <c r="AJ199" i="78"/>
  <c r="AK199" i="78" s="1"/>
  <c r="AP199" i="78"/>
  <c r="AQ199" i="78" s="1"/>
  <c r="AI201" i="69"/>
  <c r="AM201" i="69"/>
  <c r="BK201" i="69" s="1"/>
  <c r="AI465" i="53"/>
  <c r="AM465" i="53"/>
  <c r="BK465" i="53" s="1"/>
  <c r="AL33" i="98"/>
  <c r="AG195" i="78"/>
  <c r="R193" i="78"/>
  <c r="S193" i="78" s="1"/>
  <c r="BI193" i="78" s="1"/>
  <c r="AL132" i="98"/>
  <c r="AG141" i="104"/>
  <c r="AO152" i="69"/>
  <c r="AH238" i="69"/>
  <c r="AL238" i="69"/>
  <c r="AH531" i="53"/>
  <c r="AL531" i="53"/>
  <c r="AH184" i="53"/>
  <c r="AL184" i="53"/>
  <c r="AJ263" i="78"/>
  <c r="AK263" i="78" s="1"/>
  <c r="AI49" i="53"/>
  <c r="AM42" i="98"/>
  <c r="BK42" i="98" s="1"/>
  <c r="AI42" i="98"/>
  <c r="AH101" i="98"/>
  <c r="AL101" i="98"/>
  <c r="AL88" i="53"/>
  <c r="AL86" i="75"/>
  <c r="AG78" i="78"/>
  <c r="AJ253" i="78"/>
  <c r="AK253" i="78" s="1"/>
  <c r="AP74" i="78"/>
  <c r="AQ74" i="78" s="1"/>
  <c r="AP194" i="78"/>
  <c r="AQ194" i="78" s="1"/>
  <c r="AJ85" i="78"/>
  <c r="AK85" i="78" s="1"/>
  <c r="AH244" i="75"/>
  <c r="AL244" i="75"/>
  <c r="AH270" i="69"/>
  <c r="AL270" i="69"/>
  <c r="AH558" i="53"/>
  <c r="AL558" i="53"/>
  <c r="AL181" i="53"/>
  <c r="AH181" i="53"/>
  <c r="AL344" i="53"/>
  <c r="AH344" i="53"/>
  <c r="AL416" i="53"/>
  <c r="AH416" i="53"/>
  <c r="AH479" i="53"/>
  <c r="AL479" i="53"/>
  <c r="AH39" i="98"/>
  <c r="AL39" i="98"/>
  <c r="AH61" i="53"/>
  <c r="AL61" i="53"/>
  <c r="AL410" i="53"/>
  <c r="AH410" i="53"/>
  <c r="AL446" i="53"/>
  <c r="AH446" i="53"/>
  <c r="AH382" i="53"/>
  <c r="AL382" i="53"/>
  <c r="AM88" i="69"/>
  <c r="BK88" i="69" s="1"/>
  <c r="R192" i="78"/>
  <c r="S192" i="78" s="1"/>
  <c r="BI192" i="78" s="1"/>
  <c r="AM97" i="98"/>
  <c r="BK97" i="98" s="1"/>
  <c r="AI97" i="98"/>
  <c r="AH67" i="78"/>
  <c r="AL75" i="69"/>
  <c r="AL55" i="69"/>
  <c r="AH55" i="69"/>
  <c r="AH254" i="69"/>
  <c r="AL254" i="69"/>
  <c r="AL240" i="53"/>
  <c r="AJ182" i="78"/>
  <c r="AK182" i="78" s="1"/>
  <c r="AP263" i="78"/>
  <c r="AQ263" i="78" s="1"/>
  <c r="AJ266" i="78"/>
  <c r="AK266" i="78" s="1"/>
  <c r="AP266" i="78"/>
  <c r="AQ266" i="78" s="1"/>
  <c r="AL317" i="53"/>
  <c r="AH317" i="53"/>
  <c r="AH72" i="75"/>
  <c r="AL72" i="75"/>
  <c r="AH391" i="53"/>
  <c r="AL391" i="53"/>
  <c r="AH185" i="75"/>
  <c r="AL185" i="75"/>
  <c r="AL331" i="69"/>
  <c r="AH403" i="53"/>
  <c r="AL403" i="53"/>
  <c r="T138" i="104"/>
  <c r="T144" i="104"/>
  <c r="T143" i="104"/>
  <c r="T145" i="104"/>
  <c r="T147" i="104"/>
  <c r="T141" i="104"/>
  <c r="T140" i="104"/>
  <c r="T142" i="104"/>
  <c r="T137" i="104"/>
  <c r="T136" i="104"/>
  <c r="S135" i="104"/>
  <c r="BI135" i="104" s="1"/>
  <c r="T139" i="104"/>
  <c r="T146" i="104"/>
  <c r="T135" i="104"/>
  <c r="AL385" i="53"/>
  <c r="AH385" i="53"/>
  <c r="AL272" i="69"/>
  <c r="AL242" i="75"/>
  <c r="AH242" i="75"/>
  <c r="AL79" i="53"/>
  <c r="AL43" i="98"/>
  <c r="AH43" i="98"/>
  <c r="AL339" i="69"/>
  <c r="AL480" i="53"/>
  <c r="AG143" i="104"/>
  <c r="AG251" i="78"/>
  <c r="AL261" i="75"/>
  <c r="AL251" i="53"/>
  <c r="AL250" i="75"/>
  <c r="AG253" i="78"/>
  <c r="AJ258" i="78"/>
  <c r="AK258" i="78" s="1"/>
  <c r="AI258" i="78" s="1"/>
  <c r="AP258" i="78"/>
  <c r="AQ258" i="78" s="1"/>
  <c r="AJ188" i="78"/>
  <c r="AK188" i="78" s="1"/>
  <c r="AP188" i="78"/>
  <c r="AQ188" i="78" s="1"/>
  <c r="AH191" i="75"/>
  <c r="AL191" i="75"/>
  <c r="AH158" i="69"/>
  <c r="AL158" i="69"/>
  <c r="AM88" i="75"/>
  <c r="BK88" i="75" s="1"/>
  <c r="AI88" i="75"/>
  <c r="AH154" i="98"/>
  <c r="AL154" i="98"/>
  <c r="AL131" i="98"/>
  <c r="AH131" i="98"/>
  <c r="AL98" i="98"/>
  <c r="AH98" i="98"/>
  <c r="AL72" i="69"/>
  <c r="AH72" i="69"/>
  <c r="AL241" i="75"/>
  <c r="AH194" i="69"/>
  <c r="AL194" i="69"/>
  <c r="AH346" i="53"/>
  <c r="AL346" i="53"/>
  <c r="AH160" i="98"/>
  <c r="AL160" i="98"/>
  <c r="AJ197" i="78"/>
  <c r="AK197" i="78" s="1"/>
  <c r="AP197" i="78"/>
  <c r="AQ197" i="78" s="1"/>
  <c r="AL201" i="53"/>
  <c r="AH201" i="53"/>
  <c r="AM246" i="75"/>
  <c r="BK246" i="75" s="1"/>
  <c r="AI246" i="75"/>
  <c r="AI270" i="75"/>
  <c r="AM270" i="75"/>
  <c r="BK270" i="75" s="1"/>
  <c r="AI271" i="69"/>
  <c r="AM271" i="69"/>
  <c r="BK271" i="69" s="1"/>
  <c r="AL309" i="53"/>
  <c r="AH309" i="53"/>
  <c r="AP196" i="78"/>
  <c r="AQ196" i="78" s="1"/>
  <c r="AL260" i="78"/>
  <c r="AH58" i="69"/>
  <c r="AL58" i="69"/>
  <c r="AL168" i="75"/>
  <c r="AH168" i="75"/>
  <c r="AL317" i="69"/>
  <c r="AL179" i="75"/>
  <c r="AG182" i="78"/>
  <c r="AJ193" i="78"/>
  <c r="AK193" i="78" s="1"/>
  <c r="AL183" i="69"/>
  <c r="R267" i="78"/>
  <c r="S267" i="78" s="1"/>
  <c r="BI267" i="78" s="1"/>
  <c r="R194" i="78"/>
  <c r="S194" i="78" s="1"/>
  <c r="BI194" i="78" s="1"/>
  <c r="AL261" i="69"/>
  <c r="AH261" i="69"/>
  <c r="AH267" i="69"/>
  <c r="AL267" i="69"/>
  <c r="AO296" i="69"/>
  <c r="AH337" i="69"/>
  <c r="AL337" i="69"/>
  <c r="AH316" i="53"/>
  <c r="AL316" i="53"/>
  <c r="T66" i="69"/>
  <c r="T70" i="69"/>
  <c r="T53" i="69"/>
  <c r="T89" i="69"/>
  <c r="T223" i="69"/>
  <c r="T84" i="69"/>
  <c r="T83" i="69"/>
  <c r="T77" i="69"/>
  <c r="T69" i="69"/>
  <c r="T54" i="69"/>
  <c r="T87" i="69"/>
  <c r="T298" i="69"/>
  <c r="T60" i="69"/>
  <c r="T49" i="69"/>
  <c r="T50" i="69"/>
  <c r="T78" i="69"/>
  <c r="S45" i="69"/>
  <c r="BI45" i="69" s="1"/>
  <c r="T48" i="69"/>
  <c r="T46" i="69"/>
  <c r="T224" i="69"/>
  <c r="T154" i="69"/>
  <c r="T90" i="69"/>
  <c r="T51" i="69"/>
  <c r="T82" i="69"/>
  <c r="T71" i="69"/>
  <c r="T68" i="69"/>
  <c r="T62" i="69"/>
  <c r="T64" i="69"/>
  <c r="T155" i="69"/>
  <c r="T67" i="69"/>
  <c r="T52" i="69"/>
  <c r="T45" i="69"/>
  <c r="T88" i="69"/>
  <c r="T86" i="69"/>
  <c r="T76" i="69"/>
  <c r="T151" i="69"/>
  <c r="T81" i="69"/>
  <c r="T61" i="69"/>
  <c r="T59" i="69"/>
  <c r="T295" i="69"/>
  <c r="T57" i="69"/>
  <c r="T75" i="69"/>
  <c r="T299" i="69"/>
  <c r="T227" i="69"/>
  <c r="T80" i="69"/>
  <c r="T56" i="69"/>
  <c r="T296" i="69"/>
  <c r="T63" i="69"/>
  <c r="T65" i="69"/>
  <c r="T47" i="69"/>
  <c r="T226" i="69"/>
  <c r="T73" i="69"/>
  <c r="T152" i="69"/>
  <c r="T55" i="69"/>
  <c r="T85" i="69"/>
  <c r="T74" i="69"/>
  <c r="T58" i="69"/>
  <c r="T79" i="69"/>
  <c r="T72" i="69"/>
  <c r="AP187" i="78"/>
  <c r="AQ187" i="78" s="1"/>
  <c r="AJ87" i="78"/>
  <c r="AK87" i="78" s="1"/>
  <c r="AP87" i="78"/>
  <c r="AQ87" i="78" s="1"/>
  <c r="AJ264" i="78"/>
  <c r="AK264" i="78" s="1"/>
  <c r="AL86" i="53"/>
  <c r="AH86" i="53"/>
  <c r="AL276" i="75"/>
  <c r="AL525" i="53"/>
  <c r="AH525" i="53"/>
  <c r="AL466" i="53"/>
  <c r="AL196" i="75"/>
  <c r="AJ265" i="78"/>
  <c r="AK265" i="78" s="1"/>
  <c r="AH42" i="53"/>
  <c r="AL42" i="53"/>
  <c r="AL201" i="75"/>
  <c r="AJ187" i="78"/>
  <c r="AK187" i="78" s="1"/>
  <c r="AL556" i="53"/>
  <c r="AL225" i="53"/>
  <c r="AL244" i="53"/>
  <c r="AH244" i="53"/>
  <c r="AH252" i="69"/>
  <c r="AL252" i="69"/>
  <c r="AM413" i="53"/>
  <c r="BK413" i="53" s="1"/>
  <c r="AI413" i="53"/>
  <c r="AM170" i="69"/>
  <c r="BK170" i="69" s="1"/>
  <c r="AI170" i="69"/>
  <c r="AL329" i="69"/>
  <c r="AH329" i="69"/>
  <c r="AN320" i="69"/>
  <c r="AN321" i="69"/>
  <c r="AN305" i="69"/>
  <c r="AN343" i="69"/>
  <c r="AN310" i="69"/>
  <c r="AN312" i="69"/>
  <c r="AN323" i="69"/>
  <c r="AN331" i="69"/>
  <c r="AN303" i="69"/>
  <c r="AN307" i="69"/>
  <c r="AN322" i="69"/>
  <c r="AN338" i="69"/>
  <c r="AM301" i="69"/>
  <c r="BK301" i="69" s="1"/>
  <c r="AN327" i="69"/>
  <c r="AN319" i="69"/>
  <c r="AN334" i="69"/>
  <c r="AN324" i="69"/>
  <c r="AN328" i="69"/>
  <c r="AN313" i="69"/>
  <c r="AN326" i="69"/>
  <c r="AN316" i="69"/>
  <c r="AN309" i="69"/>
  <c r="AN332" i="69"/>
  <c r="AN340" i="69"/>
  <c r="AN339" i="69"/>
  <c r="AN342" i="69"/>
  <c r="AN341" i="69"/>
  <c r="AN308" i="69"/>
  <c r="AN317" i="69"/>
  <c r="AN336" i="69"/>
  <c r="AN335" i="69"/>
  <c r="AN314" i="69"/>
  <c r="AN345" i="69"/>
  <c r="AN333" i="69"/>
  <c r="AN304" i="69"/>
  <c r="AN315" i="69"/>
  <c r="AN344" i="69"/>
  <c r="AN325" i="69"/>
  <c r="AI301" i="69"/>
  <c r="AN302" i="69"/>
  <c r="AN318" i="69"/>
  <c r="AN329" i="69"/>
  <c r="AN337" i="69"/>
  <c r="AN306" i="69"/>
  <c r="AN330" i="69"/>
  <c r="AN301" i="69"/>
  <c r="AN346" i="69"/>
  <c r="AN311" i="69"/>
  <c r="AM51" i="69"/>
  <c r="BK51" i="69" s="1"/>
  <c r="AI51" i="69"/>
  <c r="AL182" i="53"/>
  <c r="AH182" i="53"/>
  <c r="AH129" i="98"/>
  <c r="AL129" i="98"/>
  <c r="AL400" i="53"/>
  <c r="AH400" i="53"/>
  <c r="AH149" i="98"/>
  <c r="AL149" i="98"/>
  <c r="AL488" i="53"/>
  <c r="AH488" i="53"/>
  <c r="AM562" i="53"/>
  <c r="BK562" i="53" s="1"/>
  <c r="AI562" i="53"/>
  <c r="AL469" i="53"/>
  <c r="AH469" i="53"/>
  <c r="AI79" i="75"/>
  <c r="AM79" i="75"/>
  <c r="BK79" i="75" s="1"/>
  <c r="BJ319" i="69"/>
  <c r="U319" i="69" s="1"/>
  <c r="BJ326" i="69"/>
  <c r="U326" i="69" s="1"/>
  <c r="AL254" i="75"/>
  <c r="AH254" i="75"/>
  <c r="AM191" i="69"/>
  <c r="BK191" i="69" s="1"/>
  <c r="AI191" i="69"/>
  <c r="AH194" i="78"/>
  <c r="AL62" i="69"/>
  <c r="AH62" i="69"/>
  <c r="AH312" i="53"/>
  <c r="AL312" i="53"/>
  <c r="AM266" i="69"/>
  <c r="BK266" i="69" s="1"/>
  <c r="AL73" i="75"/>
  <c r="AH73" i="75"/>
  <c r="AH267" i="53"/>
  <c r="AL267" i="53"/>
  <c r="AL139" i="104"/>
  <c r="AH139" i="104"/>
  <c r="AL324" i="53"/>
  <c r="AH324" i="53"/>
  <c r="AL64" i="75"/>
  <c r="AH64" i="75"/>
  <c r="AL324" i="69"/>
  <c r="AH324" i="69"/>
  <c r="AH239" i="69"/>
  <c r="AL239" i="69"/>
  <c r="AM67" i="75"/>
  <c r="BK67" i="75" s="1"/>
  <c r="AI67" i="75"/>
  <c r="AN522" i="53"/>
  <c r="AN537" i="53"/>
  <c r="AN529" i="53"/>
  <c r="AN561" i="53"/>
  <c r="AN528" i="53"/>
  <c r="AN548" i="53"/>
  <c r="AN523" i="53"/>
  <c r="AN559" i="53"/>
  <c r="AN532" i="53"/>
  <c r="AN531" i="53"/>
  <c r="AN526" i="53"/>
  <c r="AN558" i="53"/>
  <c r="AN519" i="53"/>
  <c r="AI513" i="53"/>
  <c r="AN517" i="53"/>
  <c r="AN553" i="53"/>
  <c r="AN552" i="53"/>
  <c r="AN513" i="53"/>
  <c r="AN525" i="53"/>
  <c r="AN555" i="53"/>
  <c r="AN540" i="53"/>
  <c r="AN556" i="53"/>
  <c r="AN543" i="53"/>
  <c r="AN516" i="53"/>
  <c r="AN544" i="53"/>
  <c r="AN549" i="53"/>
  <c r="AN515" i="53"/>
  <c r="AN542" i="53"/>
  <c r="AN521" i="53"/>
  <c r="AN562" i="53"/>
  <c r="AN541" i="53"/>
  <c r="AN520" i="53"/>
  <c r="AN514" i="53"/>
  <c r="AN538" i="53"/>
  <c r="AN545" i="53"/>
  <c r="AN560" i="53"/>
  <c r="AN539" i="53"/>
  <c r="AN563" i="53"/>
  <c r="AN551" i="53"/>
  <c r="AN557" i="53"/>
  <c r="AN546" i="53"/>
  <c r="AN534" i="53"/>
  <c r="AN527" i="53"/>
  <c r="AN547" i="53"/>
  <c r="AN536" i="53"/>
  <c r="AM513" i="53"/>
  <c r="BK513" i="53" s="1"/>
  <c r="AN535" i="53"/>
  <c r="AN530" i="53"/>
  <c r="AN550" i="53"/>
  <c r="AN554" i="53"/>
  <c r="AN524" i="53"/>
  <c r="AN533" i="53"/>
  <c r="AN518" i="53"/>
  <c r="AH189" i="75"/>
  <c r="AL189" i="75"/>
  <c r="AL46" i="53"/>
  <c r="AH46" i="53"/>
  <c r="AH193" i="75"/>
  <c r="AL193" i="75"/>
  <c r="AL411" i="53"/>
  <c r="AM128" i="98"/>
  <c r="BK128" i="98" s="1"/>
  <c r="AI128" i="98"/>
  <c r="AL58" i="75"/>
  <c r="AH58" i="75"/>
  <c r="AH330" i="53"/>
  <c r="AL330" i="53"/>
  <c r="AL326" i="69"/>
  <c r="AH326" i="69"/>
  <c r="AI76" i="53"/>
  <c r="AM76" i="53"/>
  <c r="BK76" i="53" s="1"/>
  <c r="AI325" i="53"/>
  <c r="AM325" i="53"/>
  <c r="BK325" i="53" s="1"/>
  <c r="AJ141" i="104"/>
  <c r="AK141" i="104" s="1"/>
  <c r="AH82" i="75"/>
  <c r="AL82" i="75"/>
  <c r="AH239" i="53"/>
  <c r="AL239" i="53"/>
  <c r="AL185" i="53"/>
  <c r="AH185" i="53"/>
  <c r="AH158" i="53"/>
  <c r="AL158" i="53"/>
  <c r="AM452" i="53"/>
  <c r="BK452" i="53" s="1"/>
  <c r="AL176" i="69"/>
  <c r="AH176" i="69"/>
  <c r="T190" i="53"/>
  <c r="T170" i="53"/>
  <c r="T165" i="53"/>
  <c r="T192" i="53"/>
  <c r="T157" i="53"/>
  <c r="T181" i="53"/>
  <c r="T187" i="53"/>
  <c r="T153" i="53"/>
  <c r="T178" i="53"/>
  <c r="T175" i="53"/>
  <c r="T198" i="53"/>
  <c r="T167" i="53"/>
  <c r="T185" i="53"/>
  <c r="T177" i="53"/>
  <c r="T201" i="53"/>
  <c r="T160" i="53"/>
  <c r="T172" i="53"/>
  <c r="T164" i="53"/>
  <c r="T169" i="53"/>
  <c r="T159" i="53"/>
  <c r="T203" i="53"/>
  <c r="T163" i="53"/>
  <c r="T162" i="53"/>
  <c r="T155" i="53"/>
  <c r="T179" i="53"/>
  <c r="T197" i="53"/>
  <c r="T189" i="53"/>
  <c r="T191" i="53"/>
  <c r="T202" i="53"/>
  <c r="T166" i="53"/>
  <c r="T154" i="53"/>
  <c r="T193" i="53"/>
  <c r="T176" i="53"/>
  <c r="S153" i="53"/>
  <c r="BI153" i="53" s="1"/>
  <c r="T199" i="53"/>
  <c r="T158" i="53"/>
  <c r="T200" i="53"/>
  <c r="T173" i="53"/>
  <c r="T186" i="53"/>
  <c r="T188" i="53"/>
  <c r="T183" i="53"/>
  <c r="T171" i="53"/>
  <c r="T174" i="53"/>
  <c r="T182" i="53"/>
  <c r="T195" i="53"/>
  <c r="T184" i="53"/>
  <c r="T196" i="53"/>
  <c r="T168" i="53"/>
  <c r="T194" i="53"/>
  <c r="T180" i="53"/>
  <c r="T161" i="53"/>
  <c r="T156" i="53"/>
  <c r="AM444" i="53"/>
  <c r="BK444" i="53" s="1"/>
  <c r="AI444" i="53"/>
  <c r="AM490" i="53"/>
  <c r="BK490" i="53" s="1"/>
  <c r="AI490" i="53"/>
  <c r="T185" i="75"/>
  <c r="T183" i="75"/>
  <c r="T170" i="75"/>
  <c r="T177" i="75"/>
  <c r="T181" i="75"/>
  <c r="T192" i="75"/>
  <c r="T167" i="75"/>
  <c r="T182" i="75"/>
  <c r="T196" i="75"/>
  <c r="T187" i="75"/>
  <c r="T184" i="75"/>
  <c r="T200" i="75"/>
  <c r="T193" i="75"/>
  <c r="T197" i="75"/>
  <c r="T198" i="75"/>
  <c r="T203" i="75"/>
  <c r="T179" i="75"/>
  <c r="T199" i="75"/>
  <c r="T191" i="75"/>
  <c r="T202" i="75"/>
  <c r="S167" i="75"/>
  <c r="BI167" i="75" s="1"/>
  <c r="T168" i="75"/>
  <c r="T201" i="75"/>
  <c r="T180" i="75"/>
  <c r="T178" i="75"/>
  <c r="T176" i="75"/>
  <c r="T173" i="75"/>
  <c r="T175" i="75"/>
  <c r="T186" i="75"/>
  <c r="T174" i="75"/>
  <c r="T172" i="75"/>
  <c r="T190" i="75"/>
  <c r="T194" i="75"/>
  <c r="T189" i="75"/>
  <c r="T188" i="75"/>
  <c r="T169" i="75"/>
  <c r="T171" i="75"/>
  <c r="T195" i="75"/>
  <c r="AP142" i="104"/>
  <c r="AQ142" i="104" s="1"/>
  <c r="AH189" i="78"/>
  <c r="AI557" i="53"/>
  <c r="AM557" i="53"/>
  <c r="BK557" i="53" s="1"/>
  <c r="AL38" i="98"/>
  <c r="AH38" i="98"/>
  <c r="AJ201" i="78"/>
  <c r="AK201" i="78" s="1"/>
  <c r="AI250" i="53"/>
  <c r="AM250" i="53"/>
  <c r="BK250" i="53" s="1"/>
  <c r="AH59" i="69"/>
  <c r="AL59" i="69"/>
  <c r="AH399" i="53"/>
  <c r="AL399" i="53"/>
  <c r="AI200" i="53"/>
  <c r="AM200" i="53"/>
  <c r="BK200" i="53" s="1"/>
  <c r="AH144" i="104"/>
  <c r="AL144" i="104"/>
  <c r="AH84" i="78"/>
  <c r="AL325" i="69"/>
  <c r="AH325" i="69"/>
  <c r="AH250" i="69"/>
  <c r="AL250" i="69"/>
  <c r="AH176" i="53"/>
  <c r="AL176" i="53"/>
  <c r="AM171" i="75"/>
  <c r="BK171" i="75" s="1"/>
  <c r="AI171" i="75"/>
  <c r="AL161" i="69"/>
  <c r="AH470" i="53"/>
  <c r="AL470" i="53"/>
  <c r="AM229" i="53"/>
  <c r="BK229" i="53" s="1"/>
  <c r="AI229" i="53"/>
  <c r="AL161" i="53"/>
  <c r="AL192" i="75"/>
  <c r="AH192" i="75"/>
  <c r="AL301" i="53"/>
  <c r="AP190" i="78"/>
  <c r="AQ190" i="78" s="1"/>
  <c r="AL80" i="78"/>
  <c r="AH80" i="78"/>
  <c r="AL68" i="69"/>
  <c r="AH68" i="69"/>
  <c r="AH125" i="98"/>
  <c r="AL125" i="98"/>
  <c r="AI48" i="69"/>
  <c r="AM48" i="69"/>
  <c r="BK48" i="69" s="1"/>
  <c r="AI190" i="53"/>
  <c r="AM190" i="53"/>
  <c r="BK190" i="53" s="1"/>
  <c r="AL346" i="69"/>
  <c r="R250" i="78"/>
  <c r="AP183" i="78"/>
  <c r="AQ183" i="78" s="1"/>
  <c r="AG263" i="78"/>
  <c r="AG75" i="78"/>
  <c r="T557" i="53"/>
  <c r="T527" i="53"/>
  <c r="T546" i="53"/>
  <c r="T526" i="53"/>
  <c r="T553" i="53"/>
  <c r="T522" i="53"/>
  <c r="T562" i="53"/>
  <c r="T530" i="53"/>
  <c r="T559" i="53"/>
  <c r="T518" i="53"/>
  <c r="T547" i="53"/>
  <c r="T528" i="53"/>
  <c r="T524" i="53"/>
  <c r="T544" i="53"/>
  <c r="T516" i="53"/>
  <c r="T563" i="53"/>
  <c r="T531" i="53"/>
  <c r="T513" i="53"/>
  <c r="T543" i="53"/>
  <c r="T529" i="53"/>
  <c r="T554" i="53"/>
  <c r="T558" i="53"/>
  <c r="T523" i="53"/>
  <c r="T536" i="53"/>
  <c r="T519" i="53"/>
  <c r="T520" i="53"/>
  <c r="T517" i="53"/>
  <c r="T555" i="53"/>
  <c r="T534" i="53"/>
  <c r="T537" i="53"/>
  <c r="T535" i="53"/>
  <c r="T550" i="53"/>
  <c r="T540" i="53"/>
  <c r="T545" i="53"/>
  <c r="T551" i="53"/>
  <c r="T542" i="53"/>
  <c r="T561" i="53"/>
  <c r="T560" i="53"/>
  <c r="T549" i="53"/>
  <c r="T541" i="53"/>
  <c r="S513" i="53"/>
  <c r="BI513" i="53" s="1"/>
  <c r="T552" i="53"/>
  <c r="T532" i="53"/>
  <c r="T548" i="53"/>
  <c r="T521" i="53"/>
  <c r="T538" i="53"/>
  <c r="T515" i="53"/>
  <c r="T533" i="53"/>
  <c r="T525" i="53"/>
  <c r="T539" i="53"/>
  <c r="T556" i="53"/>
  <c r="T514" i="53"/>
  <c r="AH369" i="53"/>
  <c r="AL369" i="53"/>
  <c r="AL65" i="69"/>
  <c r="AH65" i="69"/>
  <c r="AH256" i="75"/>
  <c r="AL256" i="75"/>
  <c r="AH172" i="69"/>
  <c r="AL172" i="69"/>
  <c r="AL172" i="53"/>
  <c r="AH172" i="53"/>
  <c r="AL233" i="69"/>
  <c r="AH233" i="69"/>
  <c r="AH314" i="53"/>
  <c r="AL314" i="53"/>
  <c r="AH266" i="75"/>
  <c r="AL266" i="75"/>
  <c r="AL486" i="53"/>
  <c r="AL37" i="98"/>
  <c r="AJ261" i="78"/>
  <c r="AK261" i="78" s="1"/>
  <c r="AH173" i="69"/>
  <c r="AL173" i="69"/>
  <c r="AM330" i="69"/>
  <c r="BK330" i="69" s="1"/>
  <c r="AH54" i="53"/>
  <c r="AL54" i="53"/>
  <c r="AJ136" i="104"/>
  <c r="AK136" i="104" s="1"/>
  <c r="R69" i="78"/>
  <c r="S69" i="78" s="1"/>
  <c r="BI69" i="78" s="1"/>
  <c r="AL41" i="98"/>
  <c r="AM319" i="69"/>
  <c r="BK319" i="69" s="1"/>
  <c r="AI319" i="69"/>
  <c r="AI178" i="75"/>
  <c r="AM178" i="75"/>
  <c r="BK178" i="75" s="1"/>
  <c r="AL252" i="75"/>
  <c r="AL474" i="53"/>
  <c r="AP262" i="78"/>
  <c r="AQ262" i="78" s="1"/>
  <c r="AJ78" i="78"/>
  <c r="AK78" i="78" s="1"/>
  <c r="AJ269" i="78"/>
  <c r="AK269" i="78" s="1"/>
  <c r="R262" i="78"/>
  <c r="S262" i="78" s="1"/>
  <c r="BI262" i="78" s="1"/>
  <c r="AL460" i="53"/>
  <c r="AH460" i="53"/>
  <c r="AH256" i="53"/>
  <c r="AL256" i="53"/>
  <c r="AH559" i="53"/>
  <c r="AL559" i="53"/>
  <c r="AH341" i="53"/>
  <c r="AL341" i="53"/>
  <c r="AL202" i="75"/>
  <c r="AH202" i="75"/>
  <c r="T240" i="75"/>
  <c r="T253" i="75"/>
  <c r="T246" i="75"/>
  <c r="T244" i="75"/>
  <c r="T273" i="75"/>
  <c r="T265" i="75"/>
  <c r="T274" i="75"/>
  <c r="T261" i="75"/>
  <c r="T270" i="75"/>
  <c r="T250" i="75"/>
  <c r="T252" i="75"/>
  <c r="T275" i="75"/>
  <c r="T266" i="75"/>
  <c r="T260" i="75"/>
  <c r="T276" i="75"/>
  <c r="T257" i="75"/>
  <c r="T264" i="75"/>
  <c r="T271" i="75"/>
  <c r="T243" i="75"/>
  <c r="T258" i="75"/>
  <c r="T256" i="75"/>
  <c r="T267" i="75"/>
  <c r="T255" i="75"/>
  <c r="T241" i="75"/>
  <c r="T245" i="75"/>
  <c r="T248" i="75"/>
  <c r="T263" i="75"/>
  <c r="T262" i="75"/>
  <c r="T268" i="75"/>
  <c r="T269" i="75"/>
  <c r="T242" i="75"/>
  <c r="T249" i="75"/>
  <c r="T247" i="75"/>
  <c r="T251" i="75"/>
  <c r="T259" i="75"/>
  <c r="T254" i="75"/>
  <c r="T272" i="75"/>
  <c r="S240" i="75"/>
  <c r="BI240" i="75" s="1"/>
  <c r="AL563" i="53"/>
  <c r="AH563" i="53"/>
  <c r="AH56" i="75"/>
  <c r="AL56" i="75"/>
  <c r="T69" i="75"/>
  <c r="T74" i="75"/>
  <c r="T81" i="75"/>
  <c r="T86" i="75"/>
  <c r="T73" i="75"/>
  <c r="S54" i="75"/>
  <c r="BI54" i="75" s="1"/>
  <c r="T78" i="75"/>
  <c r="T70" i="75"/>
  <c r="T67" i="75"/>
  <c r="T58" i="75"/>
  <c r="T59" i="75"/>
  <c r="T66" i="75"/>
  <c r="T65" i="75"/>
  <c r="T72" i="75"/>
  <c r="T61" i="75"/>
  <c r="T76" i="75"/>
  <c r="T79" i="75"/>
  <c r="T64" i="75"/>
  <c r="T57" i="75"/>
  <c r="T77" i="75"/>
  <c r="T62" i="75"/>
  <c r="T88" i="75"/>
  <c r="T56" i="75"/>
  <c r="T68" i="75"/>
  <c r="T80" i="75"/>
  <c r="T54" i="75"/>
  <c r="T90" i="75"/>
  <c r="T75" i="75"/>
  <c r="T55" i="75"/>
  <c r="T85" i="75"/>
  <c r="T60" i="75"/>
  <c r="T87" i="75"/>
  <c r="T63" i="75"/>
  <c r="T84" i="75"/>
  <c r="T82" i="75"/>
  <c r="T83" i="75"/>
  <c r="T89" i="75"/>
  <c r="T71" i="75"/>
  <c r="AP143" i="104"/>
  <c r="AQ143" i="104" s="1"/>
  <c r="AG193" i="78"/>
  <c r="AI275" i="75"/>
  <c r="AM275" i="75"/>
  <c r="BK275" i="75" s="1"/>
  <c r="AH62" i="75"/>
  <c r="AL62" i="75"/>
  <c r="AL524" i="53"/>
  <c r="AH524" i="53"/>
  <c r="AH54" i="69"/>
  <c r="AL54" i="69"/>
  <c r="AJ202" i="78"/>
  <c r="AK202" i="78" s="1"/>
  <c r="AP202" i="78"/>
  <c r="AQ202" i="78" s="1"/>
  <c r="AL272" i="75"/>
  <c r="AM491" i="53"/>
  <c r="BK491" i="53" s="1"/>
  <c r="AI491" i="53"/>
  <c r="AJ180" i="78"/>
  <c r="AK180" i="78" s="1"/>
  <c r="AP180" i="78"/>
  <c r="AQ180" i="78" s="1"/>
  <c r="R252" i="78"/>
  <c r="S252" i="78" s="1"/>
  <c r="BI252" i="78" s="1"/>
  <c r="AH271" i="78"/>
  <c r="AL271" i="78"/>
  <c r="AL258" i="69"/>
  <c r="AH258" i="69"/>
  <c r="AH340" i="53"/>
  <c r="AL340" i="53"/>
  <c r="AL63" i="53"/>
  <c r="AH63" i="53"/>
  <c r="AL544" i="53"/>
  <c r="AH544" i="53"/>
  <c r="AH376" i="53"/>
  <c r="AL376" i="53"/>
  <c r="AH77" i="69"/>
  <c r="AL77" i="69"/>
  <c r="AH471" i="53"/>
  <c r="AL471" i="53"/>
  <c r="AL273" i="69"/>
  <c r="AG270" i="78"/>
  <c r="AH71" i="75"/>
  <c r="AL71" i="75"/>
  <c r="AL372" i="53"/>
  <c r="AH372" i="53"/>
  <c r="T177" i="69"/>
  <c r="S157" i="69"/>
  <c r="BI157" i="69" s="1"/>
  <c r="T175" i="69"/>
  <c r="T198" i="69"/>
  <c r="T199" i="69"/>
  <c r="T196" i="69"/>
  <c r="T184" i="69"/>
  <c r="T165" i="69"/>
  <c r="T201" i="69"/>
  <c r="T195" i="69"/>
  <c r="T190" i="69"/>
  <c r="T162" i="69"/>
  <c r="T167" i="69"/>
  <c r="T168" i="69"/>
  <c r="T179" i="69"/>
  <c r="T200" i="69"/>
  <c r="T159" i="69"/>
  <c r="T182" i="69"/>
  <c r="T171" i="69"/>
  <c r="T161" i="69"/>
  <c r="T191" i="69"/>
  <c r="T186" i="69"/>
  <c r="T181" i="69"/>
  <c r="T157" i="69"/>
  <c r="T176" i="69"/>
  <c r="T178" i="69"/>
  <c r="T187" i="69"/>
  <c r="T197" i="69"/>
  <c r="T193" i="69"/>
  <c r="T166" i="69"/>
  <c r="T202" i="69"/>
  <c r="T173" i="69"/>
  <c r="T192" i="69"/>
  <c r="T172" i="69"/>
  <c r="T160" i="69"/>
  <c r="T183" i="69"/>
  <c r="T194" i="69"/>
  <c r="T170" i="69"/>
  <c r="T158" i="69"/>
  <c r="T189" i="69"/>
  <c r="T169" i="69"/>
  <c r="T163" i="69"/>
  <c r="T180" i="69"/>
  <c r="T174" i="69"/>
  <c r="T164" i="69"/>
  <c r="T185" i="69"/>
  <c r="T188" i="69"/>
  <c r="AL336" i="53"/>
  <c r="R81" i="78"/>
  <c r="S81" i="78" s="1"/>
  <c r="BI81" i="78" s="1"/>
  <c r="AL56" i="53"/>
  <c r="AL560" i="53"/>
  <c r="AH560" i="53"/>
  <c r="AH299" i="53"/>
  <c r="AL299" i="53"/>
  <c r="AL77" i="78"/>
  <c r="AM100" i="98"/>
  <c r="BK100" i="98" s="1"/>
  <c r="AI100" i="98"/>
  <c r="AI188" i="75"/>
  <c r="AM76" i="69"/>
  <c r="BK76" i="69" s="1"/>
  <c r="AG136" i="104"/>
  <c r="AJ271" i="78"/>
  <c r="AK271" i="78" s="1"/>
  <c r="AP271" i="78"/>
  <c r="AQ271" i="78" s="1"/>
  <c r="AH259" i="69"/>
  <c r="AL259" i="69"/>
  <c r="AL340" i="69"/>
  <c r="AH340" i="69"/>
  <c r="AL522" i="53"/>
  <c r="AH522" i="53"/>
  <c r="AL267" i="75"/>
  <c r="AH267" i="75"/>
  <c r="AH230" i="53"/>
  <c r="AL230" i="53"/>
  <c r="BJ151" i="98"/>
  <c r="U151" i="98" s="1"/>
  <c r="BJ152" i="98"/>
  <c r="U152" i="98" s="1"/>
  <c r="BJ153" i="98"/>
  <c r="U153" i="98" s="1"/>
  <c r="BJ157" i="98"/>
  <c r="U157" i="98" s="1"/>
  <c r="BJ154" i="98"/>
  <c r="U154" i="98" s="1"/>
  <c r="BJ149" i="98"/>
  <c r="U149" i="98" s="1"/>
  <c r="BJ158" i="98"/>
  <c r="U158" i="98" s="1"/>
  <c r="BJ150" i="98"/>
  <c r="U150" i="98" s="1"/>
  <c r="BJ148" i="98"/>
  <c r="U148" i="98" s="1"/>
  <c r="BJ156" i="98"/>
  <c r="U156" i="98" s="1"/>
  <c r="BJ159" i="98"/>
  <c r="U159" i="98" s="1"/>
  <c r="BJ160" i="98"/>
  <c r="U160" i="98" s="1"/>
  <c r="BJ155" i="98"/>
  <c r="U155" i="98" s="1"/>
  <c r="AH347" i="53"/>
  <c r="AL347" i="53"/>
  <c r="AH541" i="53"/>
  <c r="AL541" i="53"/>
  <c r="AL228" i="53"/>
  <c r="AH228" i="53"/>
  <c r="AP79" i="78"/>
  <c r="AQ79" i="78" s="1"/>
  <c r="AJ66" i="78"/>
  <c r="AK66" i="78" s="1"/>
  <c r="AJ82" i="78"/>
  <c r="AK82" i="78" s="1"/>
  <c r="AJ75" i="78"/>
  <c r="AK75" i="78" s="1"/>
  <c r="AL170" i="53"/>
  <c r="AL126" i="98"/>
  <c r="AM264" i="53"/>
  <c r="BK264" i="53" s="1"/>
  <c r="AI264" i="53"/>
  <c r="AL306" i="53"/>
  <c r="AM332" i="69"/>
  <c r="BK332" i="69" s="1"/>
  <c r="AI332" i="69"/>
  <c r="AM107" i="98"/>
  <c r="BK107" i="98" s="1"/>
  <c r="AI155" i="98"/>
  <c r="AM155" i="98"/>
  <c r="BK155" i="98" s="1"/>
  <c r="AL303" i="69"/>
  <c r="AL69" i="53"/>
  <c r="AI254" i="53"/>
  <c r="AM198" i="75"/>
  <c r="BK198" i="75" s="1"/>
  <c r="AI198" i="75"/>
  <c r="AL329" i="53"/>
  <c r="AL173" i="75"/>
  <c r="AL520" i="53"/>
  <c r="AI373" i="53"/>
  <c r="AM373" i="53"/>
  <c r="BK373" i="53" s="1"/>
  <c r="AN133" i="98"/>
  <c r="AN126" i="98"/>
  <c r="AI121" i="98"/>
  <c r="AN121" i="98"/>
  <c r="AM121" i="98"/>
  <c r="BK121" i="98" s="1"/>
  <c r="AN122" i="98"/>
  <c r="AN127" i="98"/>
  <c r="AN123" i="98"/>
  <c r="AN130" i="98"/>
  <c r="AN132" i="98"/>
  <c r="AN129" i="98"/>
  <c r="AN124" i="98"/>
  <c r="AN131" i="98"/>
  <c r="AN125" i="98"/>
  <c r="AN128" i="98"/>
  <c r="AL137" i="104"/>
  <c r="AH137" i="104"/>
  <c r="AH419" i="53"/>
  <c r="AL419" i="53"/>
  <c r="AH263" i="53"/>
  <c r="AL263" i="53"/>
  <c r="AH31" i="98"/>
  <c r="AL31" i="98"/>
  <c r="AL60" i="69"/>
  <c r="AH60" i="69"/>
  <c r="AJ135" i="104"/>
  <c r="AK135" i="104" s="1"/>
  <c r="AP135" i="104"/>
  <c r="AQ135" i="104" s="1"/>
  <c r="AL73" i="69"/>
  <c r="AH73" i="69"/>
  <c r="AL257" i="75"/>
  <c r="T265" i="69"/>
  <c r="T271" i="69"/>
  <c r="T254" i="69"/>
  <c r="T246" i="69"/>
  <c r="T244" i="69"/>
  <c r="T248" i="69"/>
  <c r="T232" i="69"/>
  <c r="T264" i="69"/>
  <c r="T241" i="69"/>
  <c r="T230" i="69"/>
  <c r="T273" i="69"/>
  <c r="T269" i="69"/>
  <c r="T257" i="69"/>
  <c r="T259" i="69"/>
  <c r="T234" i="69"/>
  <c r="T239" i="69"/>
  <c r="T262" i="69"/>
  <c r="T253" i="69"/>
  <c r="S229" i="69"/>
  <c r="BI229" i="69" s="1"/>
  <c r="T236" i="69"/>
  <c r="T274" i="69"/>
  <c r="T251" i="69"/>
  <c r="T250" i="69"/>
  <c r="T242" i="69"/>
  <c r="T229" i="69"/>
  <c r="T267" i="69"/>
  <c r="T261" i="69"/>
  <c r="T240" i="69"/>
  <c r="T256" i="69"/>
  <c r="T272" i="69"/>
  <c r="T268" i="69"/>
  <c r="T270" i="69"/>
  <c r="T247" i="69"/>
  <c r="T238" i="69"/>
  <c r="T249" i="69"/>
  <c r="T252" i="69"/>
  <c r="T266" i="69"/>
  <c r="T237" i="69"/>
  <c r="T243" i="69"/>
  <c r="T231" i="69"/>
  <c r="T233" i="69"/>
  <c r="T235" i="69"/>
  <c r="T258" i="69"/>
  <c r="T260" i="69"/>
  <c r="T255" i="69"/>
  <c r="T245" i="69"/>
  <c r="T263" i="69"/>
  <c r="AH78" i="75"/>
  <c r="AL78" i="75"/>
  <c r="AH453" i="53"/>
  <c r="AL453" i="53"/>
  <c r="AH192" i="78"/>
  <c r="AL157" i="98"/>
  <c r="AH157" i="98"/>
  <c r="AH266" i="53"/>
  <c r="AL266" i="53"/>
  <c r="AH459" i="53"/>
  <c r="AL459" i="53"/>
  <c r="AI80" i="69"/>
  <c r="AM80" i="69"/>
  <c r="BK80" i="69" s="1"/>
  <c r="AL455" i="53"/>
  <c r="AH455" i="53"/>
  <c r="AH268" i="75"/>
  <c r="AL268" i="75"/>
  <c r="AM78" i="69"/>
  <c r="BK78" i="69" s="1"/>
  <c r="AI78" i="69"/>
  <c r="AL195" i="69"/>
  <c r="AL268" i="53"/>
  <c r="AH268" i="53"/>
  <c r="AM395" i="53"/>
  <c r="BK395" i="53" s="1"/>
  <c r="AH63" i="75"/>
  <c r="AL63" i="75"/>
  <c r="AL177" i="69"/>
  <c r="AH177" i="69"/>
  <c r="AL43" i="53"/>
  <c r="AH43" i="53"/>
  <c r="AH394" i="53"/>
  <c r="AL394" i="53"/>
  <c r="AH55" i="53"/>
  <c r="AL55" i="53"/>
  <c r="AL74" i="75"/>
  <c r="AH74" i="75"/>
  <c r="AH464" i="53"/>
  <c r="AL464" i="53"/>
  <c r="AJ260" i="78"/>
  <c r="AK260" i="78" s="1"/>
  <c r="AP260" i="78"/>
  <c r="AQ260" i="78" s="1"/>
  <c r="AN78" i="69"/>
  <c r="AN89" i="69"/>
  <c r="AN76" i="69"/>
  <c r="AN54" i="69"/>
  <c r="AN79" i="69"/>
  <c r="AN298" i="69"/>
  <c r="AN66" i="69"/>
  <c r="AN71" i="69"/>
  <c r="AN56" i="69"/>
  <c r="AN69" i="69"/>
  <c r="AN61" i="69"/>
  <c r="AN152" i="69"/>
  <c r="AN45" i="69"/>
  <c r="AN72" i="69"/>
  <c r="AN48" i="69"/>
  <c r="AN90" i="69"/>
  <c r="AN64" i="69"/>
  <c r="AN75" i="69"/>
  <c r="AN299" i="69"/>
  <c r="AN58" i="69"/>
  <c r="AN53" i="69"/>
  <c r="AN60" i="69"/>
  <c r="AN50" i="69"/>
  <c r="AN81" i="69"/>
  <c r="AN155" i="69"/>
  <c r="AN154" i="69"/>
  <c r="AN73" i="69"/>
  <c r="AN87" i="69"/>
  <c r="AN57" i="69"/>
  <c r="AN84" i="69"/>
  <c r="AN59" i="69"/>
  <c r="AN55" i="69"/>
  <c r="AN46" i="69"/>
  <c r="AN51" i="69"/>
  <c r="AN52" i="69"/>
  <c r="AN77" i="69"/>
  <c r="AN62" i="69"/>
  <c r="AN74" i="69"/>
  <c r="AN86" i="69"/>
  <c r="AN68" i="69"/>
  <c r="AN227" i="69"/>
  <c r="AN63" i="69"/>
  <c r="AN67" i="69"/>
  <c r="AN224" i="69"/>
  <c r="AN226" i="69"/>
  <c r="AN151" i="69"/>
  <c r="AN83" i="69"/>
  <c r="AI45" i="69"/>
  <c r="AN296" i="69"/>
  <c r="AN80" i="69"/>
  <c r="AN295" i="69"/>
  <c r="AN82" i="69"/>
  <c r="AN47" i="69"/>
  <c r="AN49" i="69"/>
  <c r="AN88" i="69"/>
  <c r="AM45" i="69"/>
  <c r="BK45" i="69" s="1"/>
  <c r="AN223" i="69"/>
  <c r="AN85" i="69"/>
  <c r="AN65" i="69"/>
  <c r="AN70" i="69"/>
  <c r="AL311" i="69"/>
  <c r="AH311" i="69"/>
  <c r="AH180" i="75"/>
  <c r="AL180" i="75"/>
  <c r="AL180" i="69"/>
  <c r="AH180" i="69"/>
  <c r="AL168" i="53"/>
  <c r="AH168" i="53"/>
  <c r="AH157" i="53"/>
  <c r="AL157" i="53"/>
  <c r="AL397" i="53"/>
  <c r="AH397" i="53"/>
  <c r="AH49" i="69"/>
  <c r="AL49" i="69"/>
  <c r="AI304" i="53"/>
  <c r="AI171" i="69"/>
  <c r="AI405" i="53"/>
  <c r="AM405" i="53"/>
  <c r="BK405" i="53" s="1"/>
  <c r="AG201" i="78"/>
  <c r="AH68" i="75"/>
  <c r="AL68" i="75"/>
  <c r="AL259" i="53"/>
  <c r="AH259" i="53"/>
  <c r="AI234" i="53"/>
  <c r="AL90" i="69"/>
  <c r="T40" i="98"/>
  <c r="T43" i="98"/>
  <c r="T32" i="98"/>
  <c r="T37" i="98"/>
  <c r="T42" i="98"/>
  <c r="T39" i="98"/>
  <c r="T33" i="98"/>
  <c r="T38" i="98"/>
  <c r="T36" i="98"/>
  <c r="T35" i="98"/>
  <c r="T31" i="98"/>
  <c r="T34" i="98"/>
  <c r="T41" i="98"/>
  <c r="S31" i="98"/>
  <c r="BI31" i="98" s="1"/>
  <c r="AL401" i="53"/>
  <c r="AL227" i="53"/>
  <c r="AH180" i="78"/>
  <c r="AL180" i="78"/>
  <c r="AL532" i="53"/>
  <c r="AH532" i="53"/>
  <c r="AH89" i="75"/>
  <c r="AL89" i="75"/>
  <c r="AL59" i="75"/>
  <c r="AH59" i="75"/>
  <c r="AI162" i="53"/>
  <c r="AM162" i="53"/>
  <c r="BK162" i="53" s="1"/>
  <c r="AM108" i="98"/>
  <c r="BK108" i="98" s="1"/>
  <c r="AI108" i="98"/>
  <c r="AL269" i="69"/>
  <c r="AH269" i="69"/>
  <c r="AM321" i="69"/>
  <c r="BK321" i="69" s="1"/>
  <c r="AI321" i="69"/>
  <c r="AJ73" i="78"/>
  <c r="AK73" i="78" s="1"/>
  <c r="AP73" i="78"/>
  <c r="AQ73" i="78" s="1"/>
  <c r="AL374" i="53"/>
  <c r="AH374" i="53"/>
  <c r="AL535" i="53"/>
  <c r="AH535" i="53"/>
  <c r="AM66" i="75"/>
  <c r="BK66" i="75" s="1"/>
  <c r="AI66" i="75"/>
  <c r="AH256" i="69"/>
  <c r="AL256" i="69"/>
  <c r="AI165" i="69"/>
  <c r="AM165" i="69"/>
  <c r="BK165" i="69" s="1"/>
  <c r="AI335" i="69"/>
  <c r="AH258" i="53"/>
  <c r="AL258" i="53"/>
  <c r="AM159" i="53"/>
  <c r="BK159" i="53" s="1"/>
  <c r="AI159" i="53"/>
  <c r="AG191" i="78"/>
  <c r="AH145" i="104"/>
  <c r="AL145" i="104"/>
  <c r="T98" i="98"/>
  <c r="T99" i="98"/>
  <c r="T105" i="98"/>
  <c r="T106" i="98"/>
  <c r="T96" i="98"/>
  <c r="T107" i="98"/>
  <c r="T100" i="98"/>
  <c r="T97" i="98"/>
  <c r="T101" i="98"/>
  <c r="T103" i="98"/>
  <c r="T108" i="98"/>
  <c r="T104" i="98"/>
  <c r="T102" i="98"/>
  <c r="S96" i="98"/>
  <c r="BI96" i="98" s="1"/>
  <c r="AH74" i="53"/>
  <c r="AL74" i="53"/>
  <c r="AL192" i="69"/>
  <c r="AH192" i="69"/>
  <c r="AL274" i="75"/>
  <c r="AH274" i="75"/>
  <c r="AH167" i="75"/>
  <c r="AL167" i="75"/>
  <c r="AL198" i="69"/>
  <c r="AH198" i="69"/>
  <c r="AH247" i="75"/>
  <c r="AL247" i="75"/>
  <c r="AH69" i="69"/>
  <c r="AL69" i="69"/>
  <c r="AH378" i="53"/>
  <c r="AL378" i="53"/>
  <c r="AH242" i="53"/>
  <c r="AL242" i="53"/>
  <c r="AH87" i="78"/>
  <c r="AL87" i="78"/>
  <c r="AH304" i="69"/>
  <c r="AL304" i="69"/>
  <c r="AH268" i="78"/>
  <c r="AL335" i="53"/>
  <c r="AH335" i="53"/>
  <c r="BJ53" i="53"/>
  <c r="U53" i="53" s="1"/>
  <c r="BJ80" i="53"/>
  <c r="U80" i="53" s="1"/>
  <c r="BJ68" i="53"/>
  <c r="U68" i="53" s="1"/>
  <c r="BJ44" i="53"/>
  <c r="U44" i="53" s="1"/>
  <c r="BJ61" i="53"/>
  <c r="U61" i="53" s="1"/>
  <c r="BJ49" i="53"/>
  <c r="U49" i="53" s="1"/>
  <c r="BJ82" i="53"/>
  <c r="U82" i="53" s="1"/>
  <c r="BJ87" i="53"/>
  <c r="U87" i="53" s="1"/>
  <c r="BJ89" i="53"/>
  <c r="U89" i="53" s="1"/>
  <c r="BJ43" i="53"/>
  <c r="U43" i="53" s="1"/>
  <c r="BJ81" i="53"/>
  <c r="U81" i="53" s="1"/>
  <c r="BJ64" i="53"/>
  <c r="U64" i="53" s="1"/>
  <c r="BJ52" i="53"/>
  <c r="U52" i="53" s="1"/>
  <c r="BJ47" i="53"/>
  <c r="U47" i="53" s="1"/>
  <c r="BJ76" i="53"/>
  <c r="U76" i="53" s="1"/>
  <c r="BJ74" i="53"/>
  <c r="U74" i="53" s="1"/>
  <c r="BJ85" i="53"/>
  <c r="U85" i="53" s="1"/>
  <c r="BJ58" i="53"/>
  <c r="U58" i="53" s="1"/>
  <c r="BJ75" i="53"/>
  <c r="U75" i="53" s="1"/>
  <c r="BJ55" i="53"/>
  <c r="U55" i="53" s="1"/>
  <c r="BJ40" i="53"/>
  <c r="U40" i="53" s="1"/>
  <c r="BJ73" i="53"/>
  <c r="U73" i="53" s="1"/>
  <c r="BJ48" i="53"/>
  <c r="U48" i="53" s="1"/>
  <c r="BJ66" i="53"/>
  <c r="U66" i="53" s="1"/>
  <c r="BJ78" i="53"/>
  <c r="U78" i="53" s="1"/>
  <c r="BJ62" i="53"/>
  <c r="U62" i="53" s="1"/>
  <c r="BJ45" i="53"/>
  <c r="U45" i="53" s="1"/>
  <c r="BJ79" i="53"/>
  <c r="U79" i="53" s="1"/>
  <c r="BJ72" i="53"/>
  <c r="U72" i="53" s="1"/>
  <c r="BJ50" i="53"/>
  <c r="U50" i="53" s="1"/>
  <c r="BJ57" i="53"/>
  <c r="U57" i="53" s="1"/>
  <c r="BJ46" i="53"/>
  <c r="U46" i="53" s="1"/>
  <c r="BJ63" i="53"/>
  <c r="U63" i="53" s="1"/>
  <c r="BJ54" i="53"/>
  <c r="U54" i="53" s="1"/>
  <c r="BJ70" i="53"/>
  <c r="U70" i="53" s="1"/>
  <c r="BJ69" i="53"/>
  <c r="U69" i="53" s="1"/>
  <c r="BJ60" i="53"/>
  <c r="U60" i="53" s="1"/>
  <c r="BJ77" i="53"/>
  <c r="U77" i="53" s="1"/>
  <c r="BJ41" i="53"/>
  <c r="U41" i="53" s="1"/>
  <c r="BJ71" i="53"/>
  <c r="U71" i="53" s="1"/>
  <c r="BJ65" i="53"/>
  <c r="U65" i="53" s="1"/>
  <c r="BJ51" i="53"/>
  <c r="U51" i="53" s="1"/>
  <c r="BJ59" i="53"/>
  <c r="U59" i="53" s="1"/>
  <c r="BJ83" i="53"/>
  <c r="U83" i="53" s="1"/>
  <c r="BJ84" i="53"/>
  <c r="U84" i="53" s="1"/>
  <c r="BJ86" i="53"/>
  <c r="U86" i="53" s="1"/>
  <c r="BJ42" i="53"/>
  <c r="U42" i="53" s="1"/>
  <c r="BJ56" i="53"/>
  <c r="U56" i="53" s="1"/>
  <c r="BJ67" i="53"/>
  <c r="U67" i="53" s="1"/>
  <c r="BJ88" i="53"/>
  <c r="U88" i="53" s="1"/>
  <c r="BJ90" i="53"/>
  <c r="U90" i="53" s="1"/>
  <c r="AL189" i="53"/>
  <c r="AL536" i="53"/>
  <c r="R191" i="78"/>
  <c r="S191" i="78" s="1"/>
  <c r="BI191" i="78" s="1"/>
  <c r="AH255" i="78"/>
  <c r="AL255" i="78"/>
  <c r="AP268" i="78"/>
  <c r="AQ268" i="78" s="1"/>
  <c r="AL338" i="53"/>
  <c r="AH338" i="53"/>
  <c r="AL261" i="53"/>
  <c r="AH261" i="53"/>
  <c r="AM191" i="53"/>
  <c r="BK191" i="53" s="1"/>
  <c r="AI191" i="53"/>
  <c r="AL181" i="69"/>
  <c r="AL138" i="104"/>
  <c r="AH402" i="53"/>
  <c r="AL402" i="53"/>
  <c r="AI175" i="69"/>
  <c r="AM175" i="69"/>
  <c r="BK175" i="69" s="1"/>
  <c r="AH67" i="69"/>
  <c r="AL67" i="69"/>
  <c r="AH322" i="69"/>
  <c r="AL322" i="69"/>
  <c r="AI298" i="53"/>
  <c r="AM298" i="53"/>
  <c r="BK298" i="53" s="1"/>
  <c r="AL77" i="75"/>
  <c r="AH77" i="75"/>
  <c r="AP84" i="78"/>
  <c r="AQ84" i="78" s="1"/>
  <c r="R268" i="78"/>
  <c r="S268" i="78" s="1"/>
  <c r="BI268" i="78" s="1"/>
  <c r="AG72" i="78"/>
  <c r="AI52" i="53"/>
  <c r="AM52" i="53"/>
  <c r="BK52" i="53" s="1"/>
  <c r="AL71" i="53"/>
  <c r="AJ79" i="78"/>
  <c r="AK79" i="78" s="1"/>
  <c r="AJ185" i="78"/>
  <c r="AK185" i="78" s="1"/>
  <c r="AL74" i="69"/>
  <c r="AM396" i="53"/>
  <c r="BK396" i="53" s="1"/>
  <c r="AI396" i="53"/>
  <c r="AG269" i="78"/>
  <c r="R195" i="78"/>
  <c r="S195" i="78" s="1"/>
  <c r="BI195" i="78" s="1"/>
  <c r="AH202" i="78"/>
  <c r="AL202" i="78"/>
  <c r="AG256" i="78"/>
  <c r="AL312" i="69"/>
  <c r="AH312" i="69"/>
  <c r="AL85" i="75"/>
  <c r="AH85" i="75"/>
  <c r="R198" i="78"/>
  <c r="S198" i="78" s="1"/>
  <c r="BI198" i="78" s="1"/>
  <c r="AH529" i="53"/>
  <c r="AL529" i="53"/>
  <c r="AL158" i="98"/>
  <c r="AH158" i="98"/>
  <c r="AH47" i="53"/>
  <c r="AL47" i="53"/>
  <c r="AL226" i="53"/>
  <c r="AH226" i="53"/>
  <c r="AM127" i="98"/>
  <c r="BK127" i="98" s="1"/>
  <c r="AI127" i="98"/>
  <c r="AL165" i="53"/>
  <c r="AH165" i="53"/>
  <c r="AL163" i="69"/>
  <c r="AH50" i="53"/>
  <c r="AL50" i="53"/>
  <c r="AI451" i="53"/>
  <c r="AM159" i="98"/>
  <c r="BK159" i="98" s="1"/>
  <c r="AI159" i="98"/>
  <c r="AH332" i="53"/>
  <c r="AL332" i="53"/>
  <c r="AI456" i="53"/>
  <c r="AH307" i="69"/>
  <c r="AL307" i="69"/>
  <c r="AI514" i="53"/>
  <c r="AP141" i="104"/>
  <c r="AQ141" i="104" s="1"/>
  <c r="BJ122" i="98"/>
  <c r="U122" i="98" s="1"/>
  <c r="BJ132" i="98"/>
  <c r="U132" i="98" s="1"/>
  <c r="BJ123" i="98"/>
  <c r="U123" i="98" s="1"/>
  <c r="BJ126" i="98"/>
  <c r="U126" i="98" s="1"/>
  <c r="BJ121" i="98"/>
  <c r="U121" i="98" s="1"/>
  <c r="BJ133" i="98"/>
  <c r="U133" i="98" s="1"/>
  <c r="BJ130" i="98"/>
  <c r="U130" i="98" s="1"/>
  <c r="BJ131" i="98"/>
  <c r="U131" i="98" s="1"/>
  <c r="BJ124" i="98"/>
  <c r="U124" i="98" s="1"/>
  <c r="BJ127" i="98"/>
  <c r="U127" i="98" s="1"/>
  <c r="BJ129" i="98"/>
  <c r="U129" i="98" s="1"/>
  <c r="BJ128" i="98"/>
  <c r="U128" i="98" s="1"/>
  <c r="BJ125" i="98"/>
  <c r="U125" i="98" s="1"/>
  <c r="AL251" i="69"/>
  <c r="AH251" i="69"/>
  <c r="AL70" i="69"/>
  <c r="AI408" i="53"/>
  <c r="AM408" i="53"/>
  <c r="BK408" i="53" s="1"/>
  <c r="AL271" i="53"/>
  <c r="AL195" i="75"/>
  <c r="AG179" i="78"/>
  <c r="AL339" i="53"/>
  <c r="AH339" i="53"/>
  <c r="AL151" i="98"/>
  <c r="AH151" i="98"/>
  <c r="AH61" i="69"/>
  <c r="AL61" i="69"/>
  <c r="AL61" i="75"/>
  <c r="AH61" i="75"/>
  <c r="AL467" i="53"/>
  <c r="AH467" i="53"/>
  <c r="AH487" i="53"/>
  <c r="AL487" i="53"/>
  <c r="AH77" i="53"/>
  <c r="AL77" i="53"/>
  <c r="AM247" i="69"/>
  <c r="BK247" i="69" s="1"/>
  <c r="AI247" i="69"/>
  <c r="AH79" i="69"/>
  <c r="AL79" i="69"/>
  <c r="AL538" i="53"/>
  <c r="AH538" i="53"/>
  <c r="AH76" i="75"/>
  <c r="AL76" i="75"/>
  <c r="AL147" i="104"/>
  <c r="AH147" i="104"/>
  <c r="R189" i="78"/>
  <c r="S189" i="78" s="1"/>
  <c r="BI189" i="78" s="1"/>
  <c r="R82" i="78"/>
  <c r="S82" i="78" s="1"/>
  <c r="BI82" i="78" s="1"/>
  <c r="R75" i="78"/>
  <c r="S75" i="78" s="1"/>
  <c r="BI75" i="78" s="1"/>
  <c r="AH193" i="53"/>
  <c r="AL193" i="53"/>
  <c r="AL553" i="53"/>
  <c r="AH152" i="98"/>
  <c r="AL152" i="98"/>
  <c r="AL327" i="53"/>
  <c r="AH327" i="53"/>
  <c r="AL195" i="53"/>
  <c r="AL59" i="53"/>
  <c r="AH319" i="53"/>
  <c r="AL319" i="53"/>
  <c r="AM166" i="53"/>
  <c r="BK166" i="53" s="1"/>
  <c r="AI166" i="53"/>
  <c r="AJ273" i="78"/>
  <c r="AK273" i="78" s="1"/>
  <c r="AL67" i="53"/>
  <c r="AL309" i="69"/>
  <c r="AL203" i="53"/>
  <c r="AL260" i="69"/>
  <c r="AL388" i="53"/>
  <c r="AL153" i="53"/>
  <c r="AI70" i="75"/>
  <c r="AM70" i="75"/>
  <c r="BK70" i="75" s="1"/>
  <c r="AJ77" i="78"/>
  <c r="AK77" i="78" s="1"/>
  <c r="AP77" i="78"/>
  <c r="AQ77" i="78" s="1"/>
  <c r="AH84" i="69"/>
  <c r="AL84" i="69"/>
  <c r="AH265" i="53"/>
  <c r="AL265" i="53"/>
  <c r="AH343" i="69"/>
  <c r="AL343" i="69"/>
  <c r="AM236" i="69"/>
  <c r="BK236" i="69" s="1"/>
  <c r="AH262" i="78"/>
  <c r="AM258" i="78"/>
  <c r="BK258" i="78" s="1"/>
  <c r="AH187" i="69"/>
  <c r="AL187" i="69"/>
  <c r="AH160" i="53"/>
  <c r="AL160" i="53"/>
  <c r="AL393" i="53"/>
  <c r="AH393" i="53"/>
  <c r="AJ80" i="78"/>
  <c r="AK80" i="78" s="1"/>
  <c r="AP80" i="78"/>
  <c r="AQ80" i="78" s="1"/>
  <c r="AH561" i="53"/>
  <c r="AL561" i="53"/>
  <c r="AH457" i="53"/>
  <c r="AL457" i="53"/>
  <c r="AI184" i="75"/>
  <c r="AM184" i="75"/>
  <c r="BK184" i="75" s="1"/>
  <c r="R183" i="78"/>
  <c r="S183" i="78" s="1"/>
  <c r="BI183" i="78" s="1"/>
  <c r="AN453" i="53"/>
  <c r="AN447" i="53"/>
  <c r="AG187" i="78"/>
  <c r="AH315" i="53"/>
  <c r="AL315" i="53"/>
  <c r="AL264" i="75"/>
  <c r="AH264" i="75"/>
  <c r="AL71" i="78"/>
  <c r="AH71" i="78"/>
  <c r="AH86" i="69"/>
  <c r="AL86" i="69"/>
  <c r="AH253" i="69"/>
  <c r="AL253" i="69"/>
  <c r="AH182" i="75"/>
  <c r="AL182" i="75"/>
  <c r="AJ68" i="78"/>
  <c r="AK68" i="78" s="1"/>
  <c r="AP68" i="78"/>
  <c r="AQ68" i="78" s="1"/>
  <c r="AM196" i="69"/>
  <c r="BK196" i="69" s="1"/>
  <c r="AL135" i="104"/>
  <c r="AH135" i="104"/>
  <c r="AJ139" i="104"/>
  <c r="AK139" i="104" s="1"/>
  <c r="AP139" i="104"/>
  <c r="AQ139" i="104" s="1"/>
  <c r="AL481" i="53"/>
  <c r="AH481" i="53"/>
  <c r="AH334" i="53"/>
  <c r="AL334" i="53"/>
  <c r="AL99" i="98"/>
  <c r="AH99" i="98"/>
  <c r="AL550" i="53"/>
  <c r="AH550" i="53"/>
  <c r="AL60" i="75"/>
  <c r="AH60" i="75"/>
  <c r="AH169" i="75"/>
  <c r="AL169" i="75"/>
  <c r="AI323" i="69"/>
  <c r="AM323" i="69"/>
  <c r="BK323" i="69" s="1"/>
  <c r="AH449" i="53"/>
  <c r="AL449" i="53"/>
  <c r="AL555" i="53"/>
  <c r="AH555" i="53"/>
  <c r="AP192" i="78"/>
  <c r="AQ192" i="78" s="1"/>
  <c r="AL546" i="53"/>
  <c r="AH546" i="53"/>
  <c r="AH307" i="53"/>
  <c r="AL307" i="53"/>
  <c r="AI248" i="53"/>
  <c r="AM248" i="53"/>
  <c r="BK248" i="53" s="1"/>
  <c r="AI87" i="69"/>
  <c r="AM87" i="69"/>
  <c r="BK87" i="69" s="1"/>
  <c r="AL321" i="53"/>
  <c r="AI328" i="69"/>
  <c r="AM328" i="69"/>
  <c r="BK328" i="69" s="1"/>
  <c r="T315" i="53"/>
  <c r="T333" i="53"/>
  <c r="T314" i="53"/>
  <c r="T346" i="53"/>
  <c r="T320" i="53"/>
  <c r="T319" i="53"/>
  <c r="T310" i="53"/>
  <c r="T304" i="53"/>
  <c r="T329" i="53"/>
  <c r="T324" i="53"/>
  <c r="T345" i="53"/>
  <c r="T318" i="53"/>
  <c r="T312" i="53"/>
  <c r="T303" i="53"/>
  <c r="T330" i="53"/>
  <c r="T342" i="53"/>
  <c r="T311" i="53"/>
  <c r="T313" i="53"/>
  <c r="T339" i="53"/>
  <c r="T327" i="53"/>
  <c r="T335" i="53"/>
  <c r="T331" i="53"/>
  <c r="T326" i="53"/>
  <c r="T347" i="53"/>
  <c r="T306" i="53"/>
  <c r="T305" i="53"/>
  <c r="T299" i="53"/>
  <c r="T337" i="53"/>
  <c r="T297" i="53"/>
  <c r="T344" i="53"/>
  <c r="S297" i="53"/>
  <c r="BI297" i="53" s="1"/>
  <c r="T308" i="53"/>
  <c r="T343" i="53"/>
  <c r="T316" i="53"/>
  <c r="T317" i="53"/>
  <c r="T321" i="53"/>
  <c r="T338" i="53"/>
  <c r="T309" i="53"/>
  <c r="T332" i="53"/>
  <c r="T336" i="53"/>
  <c r="T300" i="53"/>
  <c r="T322" i="53"/>
  <c r="T341" i="53"/>
  <c r="T298" i="53"/>
  <c r="T301" i="53"/>
  <c r="T323" i="53"/>
  <c r="T340" i="53"/>
  <c r="T307" i="53"/>
  <c r="T325" i="53"/>
  <c r="T334" i="53"/>
  <c r="T328" i="53"/>
  <c r="T302" i="53"/>
  <c r="AL104" i="98"/>
  <c r="AH104" i="98"/>
  <c r="R136" i="104"/>
  <c r="S136" i="104" s="1"/>
  <c r="BI136" i="104" s="1"/>
  <c r="AI418" i="53"/>
  <c r="AM418" i="53"/>
  <c r="BK418" i="53" s="1"/>
  <c r="R140" i="104"/>
  <c r="S140" i="104" s="1"/>
  <c r="BI140" i="104" s="1"/>
  <c r="AL442" i="53"/>
  <c r="AH442" i="53"/>
  <c r="AL83" i="53"/>
  <c r="AH83" i="53"/>
  <c r="AI370" i="53"/>
  <c r="AM370" i="53"/>
  <c r="BK370" i="53" s="1"/>
  <c r="AH534" i="53"/>
  <c r="AL534" i="53"/>
  <c r="AL255" i="75"/>
  <c r="AH255" i="75"/>
  <c r="AP251" i="78"/>
  <c r="AQ251" i="78" s="1"/>
  <c r="AL154" i="53"/>
  <c r="AH186" i="78"/>
  <c r="AL548" i="53"/>
  <c r="AJ252" i="78"/>
  <c r="AK252" i="78" s="1"/>
  <c r="AP181" i="78"/>
  <c r="AQ181" i="78" s="1"/>
  <c r="AL445" i="53"/>
  <c r="AH445" i="53"/>
  <c r="AL472" i="53"/>
  <c r="AH472" i="53"/>
  <c r="AI194" i="75"/>
  <c r="AM194" i="75"/>
  <c r="BK194" i="75" s="1"/>
  <c r="AH235" i="69"/>
  <c r="AL235" i="69"/>
  <c r="AL404" i="53"/>
  <c r="AH404" i="53"/>
  <c r="AJ81" i="78"/>
  <c r="AK81" i="78" s="1"/>
  <c r="AL245" i="53"/>
  <c r="AH245" i="53"/>
  <c r="AJ71" i="78"/>
  <c r="AK71" i="78" s="1"/>
  <c r="AP71" i="78"/>
  <c r="AQ71" i="78" s="1"/>
  <c r="AL197" i="75"/>
  <c r="AH197" i="75"/>
  <c r="AH174" i="75"/>
  <c r="AL174" i="75"/>
  <c r="AL96" i="98"/>
  <c r="AH96" i="98"/>
  <c r="AH266" i="78"/>
  <c r="AL266" i="78"/>
  <c r="AL302" i="69"/>
  <c r="AH302" i="69"/>
  <c r="AN175" i="69"/>
  <c r="AN202" i="69"/>
  <c r="AM249" i="69"/>
  <c r="BK249" i="69" s="1"/>
  <c r="AL519" i="53"/>
  <c r="AP137" i="104"/>
  <c r="AQ137" i="104" s="1"/>
  <c r="AJ250" i="78"/>
  <c r="AK250" i="78" s="1"/>
  <c r="AG184" i="78"/>
  <c r="AL40" i="98"/>
  <c r="AH40" i="98"/>
  <c r="AH65" i="75"/>
  <c r="AL65" i="75"/>
  <c r="AL193" i="69"/>
  <c r="AH193" i="69"/>
  <c r="AH202" i="69"/>
  <c r="AL202" i="69"/>
  <c r="AH252" i="53"/>
  <c r="AL252" i="53"/>
  <c r="AL175" i="53"/>
  <c r="AH175" i="53"/>
  <c r="AL89" i="53"/>
  <c r="AH89" i="53"/>
  <c r="AH415" i="53"/>
  <c r="AL415" i="53"/>
  <c r="AI264" i="69"/>
  <c r="AH271" i="75"/>
  <c r="AL271" i="75"/>
  <c r="T478" i="53"/>
  <c r="T456" i="53"/>
  <c r="T449" i="53"/>
  <c r="T466" i="53"/>
  <c r="T465" i="53"/>
  <c r="T475" i="53"/>
  <c r="T486" i="53"/>
  <c r="T470" i="53"/>
  <c r="T479" i="53"/>
  <c r="T490" i="53"/>
  <c r="T444" i="53"/>
  <c r="T484" i="53"/>
  <c r="T472" i="53"/>
  <c r="T461" i="53"/>
  <c r="S441" i="53"/>
  <c r="BI441" i="53" s="1"/>
  <c r="T481" i="53"/>
  <c r="T454" i="53"/>
  <c r="T452" i="53"/>
  <c r="T450" i="53"/>
  <c r="T480" i="53"/>
  <c r="T474" i="53"/>
  <c r="T469" i="53"/>
  <c r="T487" i="53"/>
  <c r="T482" i="53"/>
  <c r="T441" i="53"/>
  <c r="T463" i="53"/>
  <c r="T477" i="53"/>
  <c r="T457" i="53"/>
  <c r="T445" i="53"/>
  <c r="T455" i="53"/>
  <c r="T459" i="53"/>
  <c r="T448" i="53"/>
  <c r="T468" i="53"/>
  <c r="T471" i="53"/>
  <c r="T491" i="53"/>
  <c r="T458" i="53"/>
  <c r="T467" i="53"/>
  <c r="T443" i="53"/>
  <c r="T488" i="53"/>
  <c r="T489" i="53"/>
  <c r="T476" i="53"/>
  <c r="T442" i="53"/>
  <c r="T451" i="53"/>
  <c r="T460" i="53"/>
  <c r="T447" i="53"/>
  <c r="T453" i="53"/>
  <c r="T473" i="53"/>
  <c r="T446" i="53"/>
  <c r="T483" i="53"/>
  <c r="T462" i="53"/>
  <c r="T464" i="53"/>
  <c r="T485" i="53"/>
  <c r="AL375" i="53"/>
  <c r="AH477" i="53"/>
  <c r="AL477" i="53"/>
  <c r="AL328" i="53"/>
  <c r="AL447" i="53"/>
  <c r="AM306" i="69"/>
  <c r="BK306" i="69" s="1"/>
  <c r="AI306" i="69"/>
  <c r="AJ179" i="78"/>
  <c r="AK179" i="78" s="1"/>
  <c r="AL65" i="53"/>
  <c r="AM533" i="53"/>
  <c r="BK533" i="53" s="1"/>
  <c r="AJ191" i="78"/>
  <c r="AK191" i="78" s="1"/>
  <c r="AP269" i="78"/>
  <c r="AQ269" i="78" s="1"/>
  <c r="AG252" i="78"/>
  <c r="AH72" i="53"/>
  <c r="AL72" i="53"/>
  <c r="AL232" i="53"/>
  <c r="AH232" i="53"/>
  <c r="AL308" i="69"/>
  <c r="AH308" i="69"/>
  <c r="AH175" i="75"/>
  <c r="AL175" i="75"/>
  <c r="AH257" i="53"/>
  <c r="AL257" i="53"/>
  <c r="AM337" i="53"/>
  <c r="BK337" i="53" s="1"/>
  <c r="AI337" i="53"/>
  <c r="AL80" i="75"/>
  <c r="AL196" i="53"/>
  <c r="AJ184" i="78"/>
  <c r="AK184" i="78" s="1"/>
  <c r="AL539" i="53"/>
  <c r="AL177" i="75"/>
  <c r="AH443" i="53"/>
  <c r="AL443" i="53"/>
  <c r="AI398" i="53"/>
  <c r="AM398" i="53"/>
  <c r="BK398" i="53" s="1"/>
  <c r="AI268" i="69"/>
  <c r="AM268" i="69"/>
  <c r="BK268" i="69" s="1"/>
  <c r="AM311" i="53"/>
  <c r="BK311" i="53" s="1"/>
  <c r="AI311" i="53"/>
  <c r="AG185" i="78"/>
  <c r="AH249" i="53"/>
  <c r="AL249" i="53"/>
  <c r="AL338" i="69"/>
  <c r="AL180" i="53"/>
  <c r="AH172" i="75"/>
  <c r="AL172" i="75"/>
  <c r="AH166" i="69"/>
  <c r="AL166" i="69"/>
  <c r="AL178" i="78"/>
  <c r="AL70" i="78"/>
  <c r="AL85" i="69"/>
  <c r="AG264" i="78"/>
  <c r="AP256" i="78"/>
  <c r="AQ256" i="78" s="1"/>
  <c r="AJ195" i="78"/>
  <c r="AK195" i="78" s="1"/>
  <c r="AH275" i="53"/>
  <c r="AL275" i="53"/>
  <c r="AH263" i="69"/>
  <c r="AL263" i="69"/>
  <c r="AH55" i="75"/>
  <c r="AL55" i="75"/>
  <c r="AH190" i="69"/>
  <c r="AL190" i="69"/>
  <c r="AJ257" i="78"/>
  <c r="AK257" i="78" s="1"/>
  <c r="AH179" i="53"/>
  <c r="AL179" i="53"/>
  <c r="AH274" i="78"/>
  <c r="AL274" i="78"/>
  <c r="AL40" i="53"/>
  <c r="AH40" i="53"/>
  <c r="AL199" i="53"/>
  <c r="AH199" i="53"/>
  <c r="AH383" i="53"/>
  <c r="AL383" i="53"/>
  <c r="AI73" i="53"/>
  <c r="AM73" i="53"/>
  <c r="BK73" i="53" s="1"/>
  <c r="AM483" i="53"/>
  <c r="BK483" i="53" s="1"/>
  <c r="AI483" i="53"/>
  <c r="AL83" i="75"/>
  <c r="AL197" i="69"/>
  <c r="AH197" i="69"/>
  <c r="AG85" i="78"/>
  <c r="AL200" i="69"/>
  <c r="AL90" i="75"/>
  <c r="AM406" i="53"/>
  <c r="BK406" i="53" s="1"/>
  <c r="AI406" i="53"/>
  <c r="AL199" i="75"/>
  <c r="AP186" i="78"/>
  <c r="AQ186" i="78" s="1"/>
  <c r="AJ267" i="78"/>
  <c r="AK267" i="78" s="1"/>
  <c r="AG140" i="104"/>
  <c r="AP200" i="78"/>
  <c r="AQ200" i="78" s="1"/>
  <c r="AP184" i="78"/>
  <c r="AQ184" i="78" s="1"/>
  <c r="AG69" i="78"/>
  <c r="AL170" i="75"/>
  <c r="AH170" i="75"/>
  <c r="AL345" i="69"/>
  <c r="AH345" i="69"/>
  <c r="AH526" i="53"/>
  <c r="AL526" i="53"/>
  <c r="AH270" i="53"/>
  <c r="AL270" i="53"/>
  <c r="AM308" i="53"/>
  <c r="BK308" i="53" s="1"/>
  <c r="AI308" i="53"/>
  <c r="AI240" i="69"/>
  <c r="AM240" i="69"/>
  <c r="BK240" i="69" s="1"/>
  <c r="AH156" i="98"/>
  <c r="AL156" i="98"/>
  <c r="AL66" i="69"/>
  <c r="AH66" i="69"/>
  <c r="AH64" i="69"/>
  <c r="AL64" i="69"/>
  <c r="AL34" i="98"/>
  <c r="AH34" i="98"/>
  <c r="R263" i="78"/>
  <c r="S263" i="78" s="1"/>
  <c r="BI263" i="78" s="1"/>
  <c r="AJ189" i="78"/>
  <c r="AK189" i="78" s="1"/>
  <c r="R66" i="78"/>
  <c r="AH259" i="75"/>
  <c r="AL259" i="75"/>
  <c r="AM371" i="53"/>
  <c r="BK371" i="53" s="1"/>
  <c r="AL269" i="75"/>
  <c r="AL249" i="75"/>
  <c r="AH300" i="53"/>
  <c r="AL300" i="53"/>
  <c r="AH41" i="53"/>
  <c r="AL41" i="53"/>
  <c r="AL389" i="53"/>
  <c r="AH389" i="53"/>
  <c r="AL84" i="53"/>
  <c r="AL54" i="75"/>
  <c r="AL260" i="75"/>
  <c r="AL177" i="53"/>
  <c r="AL417" i="53"/>
  <c r="AM540" i="53" l="1"/>
  <c r="BK540" i="53" s="1"/>
  <c r="AM82" i="53"/>
  <c r="BK82" i="53" s="1"/>
  <c r="AI310" i="69"/>
  <c r="AM414" i="53"/>
  <c r="BK414" i="53" s="1"/>
  <c r="AM162" i="69"/>
  <c r="BK162" i="69" s="1"/>
  <c r="AM302" i="53"/>
  <c r="BK302" i="53" s="1"/>
  <c r="AI515" i="53"/>
  <c r="AN232" i="69"/>
  <c r="AI468" i="53"/>
  <c r="AH261" i="78"/>
  <c r="BJ336" i="69"/>
  <c r="U336" i="69" s="1"/>
  <c r="AM156" i="53"/>
  <c r="BK156" i="53" s="1"/>
  <c r="AM189" i="69"/>
  <c r="BK189" i="69" s="1"/>
  <c r="AN250" i="69"/>
  <c r="AN242" i="69"/>
  <c r="AN274" i="69"/>
  <c r="AI386" i="53"/>
  <c r="AM229" i="69"/>
  <c r="BK229" i="69" s="1"/>
  <c r="AI35" i="98"/>
  <c r="BJ340" i="69"/>
  <c r="U340" i="69" s="1"/>
  <c r="AI262" i="53"/>
  <c r="AI315" i="69"/>
  <c r="AI243" i="69"/>
  <c r="AN268" i="69"/>
  <c r="AN271" i="69"/>
  <c r="AN252" i="69"/>
  <c r="BJ323" i="69"/>
  <c r="U323" i="69" s="1"/>
  <c r="BJ345" i="69"/>
  <c r="U345" i="69" s="1"/>
  <c r="AI69" i="75"/>
  <c r="AN272" i="69"/>
  <c r="BJ342" i="69"/>
  <c r="U342" i="69" s="1"/>
  <c r="AM407" i="53"/>
  <c r="BK407" i="53" s="1"/>
  <c r="AI303" i="53"/>
  <c r="AM187" i="53"/>
  <c r="BK187" i="53" s="1"/>
  <c r="AN251" i="69"/>
  <c r="AN254" i="69"/>
  <c r="AI381" i="53"/>
  <c r="BJ304" i="69"/>
  <c r="U304" i="69" s="1"/>
  <c r="AI462" i="53"/>
  <c r="AM257" i="69"/>
  <c r="BK257" i="69" s="1"/>
  <c r="BJ313" i="69"/>
  <c r="U313" i="69" s="1"/>
  <c r="AN249" i="69"/>
  <c r="AM482" i="53"/>
  <c r="BK482" i="53" s="1"/>
  <c r="BJ327" i="69"/>
  <c r="U327" i="69" s="1"/>
  <c r="BJ328" i="69"/>
  <c r="U328" i="69" s="1"/>
  <c r="BJ312" i="69"/>
  <c r="U312" i="69" s="1"/>
  <c r="AN243" i="69"/>
  <c r="AN237" i="69"/>
  <c r="AM244" i="69"/>
  <c r="BK244" i="69" s="1"/>
  <c r="AI183" i="53"/>
  <c r="AN486" i="53"/>
  <c r="AM124" i="98"/>
  <c r="BK124" i="98" s="1"/>
  <c r="AI153" i="98"/>
  <c r="AM171" i="53"/>
  <c r="BK171" i="53" s="1"/>
  <c r="AH196" i="78"/>
  <c r="AI273" i="53"/>
  <c r="AN260" i="69"/>
  <c r="AN267" i="69"/>
  <c r="AN236" i="69"/>
  <c r="AN240" i="69"/>
  <c r="AN258" i="69"/>
  <c r="AN245" i="69"/>
  <c r="AI150" i="98"/>
  <c r="AN478" i="53"/>
  <c r="AN244" i="69"/>
  <c r="AN270" i="69"/>
  <c r="AN261" i="69"/>
  <c r="AN257" i="69"/>
  <c r="AN255" i="69"/>
  <c r="AN256" i="69"/>
  <c r="AL272" i="78"/>
  <c r="AI85" i="53"/>
  <c r="AM537" i="53"/>
  <c r="BK537" i="53" s="1"/>
  <c r="AM489" i="53"/>
  <c r="BK489" i="53" s="1"/>
  <c r="AI523" i="53"/>
  <c r="AN229" i="69"/>
  <c r="AN246" i="69"/>
  <c r="AN233" i="69"/>
  <c r="AI229" i="69"/>
  <c r="AN269" i="69"/>
  <c r="AN262" i="69"/>
  <c r="AM323" i="53"/>
  <c r="BK323" i="53" s="1"/>
  <c r="AI310" i="53"/>
  <c r="AI81" i="75"/>
  <c r="AM183" i="75"/>
  <c r="BK183" i="75" s="1"/>
  <c r="AN253" i="69"/>
  <c r="AN234" i="69"/>
  <c r="AN266" i="69"/>
  <c r="AN248" i="69"/>
  <c r="AN230" i="69"/>
  <c r="AN264" i="69"/>
  <c r="AN238" i="69"/>
  <c r="AN263" i="69"/>
  <c r="AN273" i="69"/>
  <c r="AN259" i="69"/>
  <c r="AN239" i="69"/>
  <c r="AI253" i="75"/>
  <c r="AI333" i="53"/>
  <c r="AI245" i="75"/>
  <c r="AM344" i="69"/>
  <c r="BK344" i="69" s="1"/>
  <c r="AN193" i="69"/>
  <c r="AM342" i="69"/>
  <c r="BK342" i="69" s="1"/>
  <c r="AL200" i="78"/>
  <c r="AI200" i="78" s="1"/>
  <c r="AM231" i="69"/>
  <c r="BK231" i="69" s="1"/>
  <c r="AL181" i="78"/>
  <c r="AI238" i="53"/>
  <c r="AI71" i="69"/>
  <c r="AM185" i="69"/>
  <c r="BK185" i="69" s="1"/>
  <c r="AI235" i="53"/>
  <c r="AN197" i="69"/>
  <c r="AI63" i="69"/>
  <c r="AN164" i="69"/>
  <c r="AI327" i="69"/>
  <c r="AM233" i="53"/>
  <c r="BK233" i="53" s="1"/>
  <c r="AM53" i="69"/>
  <c r="BK53" i="69" s="1"/>
  <c r="AI202" i="53"/>
  <c r="AN176" i="69"/>
  <c r="AN185" i="69"/>
  <c r="AM78" i="53"/>
  <c r="BK78" i="53" s="1"/>
  <c r="AM272" i="53"/>
  <c r="BK272" i="53" s="1"/>
  <c r="AM157" i="69"/>
  <c r="BK157" i="69" s="1"/>
  <c r="AN173" i="69"/>
  <c r="AI543" i="53"/>
  <c r="AH272" i="78"/>
  <c r="AI167" i="53"/>
  <c r="AI240" i="75"/>
  <c r="AI167" i="69"/>
  <c r="AM174" i="53"/>
  <c r="BK174" i="53" s="1"/>
  <c r="AM52" i="69"/>
  <c r="BK52" i="69" s="1"/>
  <c r="AI133" i="98"/>
  <c r="AI45" i="53"/>
  <c r="AI334" i="69"/>
  <c r="AI255" i="53"/>
  <c r="AI517" i="53"/>
  <c r="AM547" i="53"/>
  <c r="BK547" i="53" s="1"/>
  <c r="AI377" i="53"/>
  <c r="AM232" i="69"/>
  <c r="BK232" i="69" s="1"/>
  <c r="AI320" i="69"/>
  <c r="AI247" i="53"/>
  <c r="AI186" i="53"/>
  <c r="AM262" i="75"/>
  <c r="BK262" i="75" s="1"/>
  <c r="AM50" i="69"/>
  <c r="BK50" i="69" s="1"/>
  <c r="AI130" i="98"/>
  <c r="AN196" i="69"/>
  <c r="AI554" i="53"/>
  <c r="AM186" i="75"/>
  <c r="BK186" i="75" s="1"/>
  <c r="AM518" i="53"/>
  <c r="BK518" i="53" s="1"/>
  <c r="AN198" i="69"/>
  <c r="AN188" i="69"/>
  <c r="AN200" i="69"/>
  <c r="AN157" i="69"/>
  <c r="AN165" i="69"/>
  <c r="AM176" i="75"/>
  <c r="BK176" i="75" s="1"/>
  <c r="AI48" i="53"/>
  <c r="AM476" i="53"/>
  <c r="BK476" i="53" s="1"/>
  <c r="AM528" i="53"/>
  <c r="BK528" i="53" s="1"/>
  <c r="AM62" i="53"/>
  <c r="BK62" i="53" s="1"/>
  <c r="AL142" i="104"/>
  <c r="AI142" i="104" s="1"/>
  <c r="AM248" i="69"/>
  <c r="BK248" i="69" s="1"/>
  <c r="AN159" i="69"/>
  <c r="AN155" i="98"/>
  <c r="AH200" i="78"/>
  <c r="AN190" i="69"/>
  <c r="AN152" i="98"/>
  <c r="AM181" i="75"/>
  <c r="BK181" i="75" s="1"/>
  <c r="AI241" i="53"/>
  <c r="AN178" i="69"/>
  <c r="AN183" i="69"/>
  <c r="AN158" i="69"/>
  <c r="AI106" i="98"/>
  <c r="AI194" i="53"/>
  <c r="AI318" i="69"/>
  <c r="AM173" i="53"/>
  <c r="BK173" i="53" s="1"/>
  <c r="AL79" i="78"/>
  <c r="AM79" i="78" s="1"/>
  <c r="BK79" i="78" s="1"/>
  <c r="AI57" i="75"/>
  <c r="AM342" i="53"/>
  <c r="BK342" i="53" s="1"/>
  <c r="AI521" i="53"/>
  <c r="AI542" i="53"/>
  <c r="AM454" i="53"/>
  <c r="BK454" i="53" s="1"/>
  <c r="AN184" i="69"/>
  <c r="AI32" i="98"/>
  <c r="AM36" i="98"/>
  <c r="BK36" i="98" s="1"/>
  <c r="AN187" i="69"/>
  <c r="AN177" i="69"/>
  <c r="AN160" i="69"/>
  <c r="AM475" i="53"/>
  <c r="BK475" i="53" s="1"/>
  <c r="AM316" i="69"/>
  <c r="BK316" i="69" s="1"/>
  <c r="AI53" i="53"/>
  <c r="AI164" i="69"/>
  <c r="AM336" i="69"/>
  <c r="BK336" i="69" s="1"/>
  <c r="AN149" i="98"/>
  <c r="AN148" i="98"/>
  <c r="AM90" i="53"/>
  <c r="BK90" i="53" s="1"/>
  <c r="AM90" i="78"/>
  <c r="BK90" i="78" s="1"/>
  <c r="AM409" i="53"/>
  <c r="BK409" i="53" s="1"/>
  <c r="AI246" i="53"/>
  <c r="AM265" i="75"/>
  <c r="BK265" i="75" s="1"/>
  <c r="AI188" i="53"/>
  <c r="AN161" i="69"/>
  <c r="AN163" i="69"/>
  <c r="AN179" i="69"/>
  <c r="AN182" i="69"/>
  <c r="AN199" i="69"/>
  <c r="AN170" i="69"/>
  <c r="AN156" i="98"/>
  <c r="AN159" i="98"/>
  <c r="AM243" i="53"/>
  <c r="BK243" i="53" s="1"/>
  <c r="AM326" i="53"/>
  <c r="BK326" i="53" s="1"/>
  <c r="AM169" i="69"/>
  <c r="BK169" i="69" s="1"/>
  <c r="AN154" i="98"/>
  <c r="AM80" i="53"/>
  <c r="BK80" i="53" s="1"/>
  <c r="AI192" i="53"/>
  <c r="AM412" i="53"/>
  <c r="BK412" i="53" s="1"/>
  <c r="AM203" i="75"/>
  <c r="BK203" i="75" s="1"/>
  <c r="AM516" i="53"/>
  <c r="BK516" i="53" s="1"/>
  <c r="AI159" i="69"/>
  <c r="AI157" i="69"/>
  <c r="AN191" i="69"/>
  <c r="AN201" i="69"/>
  <c r="AN192" i="69"/>
  <c r="AN171" i="69"/>
  <c r="AN169" i="69"/>
  <c r="AN157" i="98"/>
  <c r="AM168" i="69"/>
  <c r="BK168" i="69" s="1"/>
  <c r="AI251" i="75"/>
  <c r="AI163" i="53"/>
  <c r="AM313" i="69"/>
  <c r="BK313" i="69" s="1"/>
  <c r="AN160" i="98"/>
  <c r="AN151" i="98"/>
  <c r="AI463" i="53"/>
  <c r="AI89" i="78"/>
  <c r="AN172" i="69"/>
  <c r="AN162" i="69"/>
  <c r="AN180" i="69"/>
  <c r="AN194" i="69"/>
  <c r="AN174" i="69"/>
  <c r="AN167" i="69"/>
  <c r="AM148" i="98"/>
  <c r="BK148" i="98" s="1"/>
  <c r="BL159" i="98" s="1"/>
  <c r="AO159" i="98" s="1"/>
  <c r="AI148" i="98"/>
  <c r="AI237" i="69"/>
  <c r="AM322" i="53"/>
  <c r="BK322" i="53" s="1"/>
  <c r="AI551" i="53"/>
  <c r="AM390" i="53"/>
  <c r="BK390" i="53" s="1"/>
  <c r="AI60" i="53"/>
  <c r="AI384" i="53"/>
  <c r="AL84" i="78"/>
  <c r="AI84" i="78" s="1"/>
  <c r="AM387" i="53"/>
  <c r="BK387" i="53" s="1"/>
  <c r="AI105" i="98"/>
  <c r="AM274" i="69"/>
  <c r="BK274" i="69" s="1"/>
  <c r="AM87" i="53"/>
  <c r="BK87" i="53" s="1"/>
  <c r="AI73" i="78"/>
  <c r="AN150" i="98"/>
  <c r="AN189" i="69"/>
  <c r="AN195" i="69"/>
  <c r="AN168" i="69"/>
  <c r="AN186" i="69"/>
  <c r="AN166" i="69"/>
  <c r="AN158" i="98"/>
  <c r="AH273" i="78"/>
  <c r="AM81" i="69"/>
  <c r="BK81" i="69" s="1"/>
  <c r="AI265" i="69"/>
  <c r="AM82" i="69"/>
  <c r="BK82" i="69" s="1"/>
  <c r="AI182" i="69"/>
  <c r="AI186" i="69"/>
  <c r="AL194" i="78"/>
  <c r="AI194" i="78" s="1"/>
  <c r="BJ303" i="69"/>
  <c r="U303" i="69" s="1"/>
  <c r="BJ331" i="69"/>
  <c r="U331" i="69" s="1"/>
  <c r="BJ322" i="69"/>
  <c r="U322" i="69" s="1"/>
  <c r="BJ317" i="69"/>
  <c r="U317" i="69" s="1"/>
  <c r="BJ341" i="69"/>
  <c r="U341" i="69" s="1"/>
  <c r="BJ302" i="69"/>
  <c r="U302" i="69" s="1"/>
  <c r="AM198" i="53"/>
  <c r="BK198" i="53" s="1"/>
  <c r="AM68" i="53"/>
  <c r="BK68" i="53" s="1"/>
  <c r="AM255" i="69"/>
  <c r="BK255" i="69" s="1"/>
  <c r="AI236" i="53"/>
  <c r="AL259" i="78"/>
  <c r="AI259" i="78" s="1"/>
  <c r="BJ315" i="69"/>
  <c r="U315" i="69" s="1"/>
  <c r="BJ311" i="69"/>
  <c r="U311" i="69" s="1"/>
  <c r="BJ339" i="69"/>
  <c r="U339" i="69" s="1"/>
  <c r="BJ314" i="69"/>
  <c r="U314" i="69" s="1"/>
  <c r="BJ338" i="69"/>
  <c r="U338" i="69" s="1"/>
  <c r="BJ309" i="69"/>
  <c r="U309" i="69" s="1"/>
  <c r="AI260" i="53"/>
  <c r="AL67" i="78"/>
  <c r="AI67" i="78" s="1"/>
  <c r="BJ337" i="69"/>
  <c r="U337" i="69" s="1"/>
  <c r="BJ334" i="69"/>
  <c r="U334" i="69" s="1"/>
  <c r="AN442" i="53"/>
  <c r="AI320" i="53"/>
  <c r="AM305" i="53"/>
  <c r="BK305" i="53" s="1"/>
  <c r="AL76" i="78"/>
  <c r="AM76" i="78" s="1"/>
  <c r="BK76" i="78" s="1"/>
  <c r="AI164" i="53"/>
  <c r="AI87" i="75"/>
  <c r="AI103" i="98"/>
  <c r="AM331" i="53"/>
  <c r="BK331" i="53" s="1"/>
  <c r="BJ320" i="69"/>
  <c r="U320" i="69" s="1"/>
  <c r="BJ332" i="69"/>
  <c r="U332" i="69" s="1"/>
  <c r="BJ346" i="69"/>
  <c r="U346" i="69" s="1"/>
  <c r="BJ316" i="69"/>
  <c r="U316" i="69" s="1"/>
  <c r="BJ329" i="69"/>
  <c r="U329" i="69" s="1"/>
  <c r="AM81" i="53"/>
  <c r="BK81" i="53" s="1"/>
  <c r="AM179" i="69"/>
  <c r="BK179" i="69" s="1"/>
  <c r="AI44" i="53"/>
  <c r="AI231" i="53"/>
  <c r="AM248" i="75"/>
  <c r="BK248" i="75" s="1"/>
  <c r="BJ325" i="69"/>
  <c r="U325" i="69" s="1"/>
  <c r="BJ301" i="69"/>
  <c r="U301" i="69" s="1"/>
  <c r="AM545" i="53"/>
  <c r="BK545" i="53" s="1"/>
  <c r="AM240" i="75"/>
  <c r="BK240" i="75" s="1"/>
  <c r="BL272" i="75" s="1"/>
  <c r="AO272" i="75" s="1"/>
  <c r="AI68" i="78"/>
  <c r="AN454" i="53"/>
  <c r="BJ333" i="69"/>
  <c r="U333" i="69" s="1"/>
  <c r="BJ324" i="69"/>
  <c r="U324" i="69" s="1"/>
  <c r="BJ310" i="69"/>
  <c r="U310" i="69" s="1"/>
  <c r="BJ335" i="69"/>
  <c r="U335" i="69" s="1"/>
  <c r="BJ321" i="69"/>
  <c r="U321" i="69" s="1"/>
  <c r="AI549" i="53"/>
  <c r="AH190" i="78"/>
  <c r="AI51" i="53"/>
  <c r="BJ344" i="69"/>
  <c r="U344" i="69" s="1"/>
  <c r="BJ306" i="69"/>
  <c r="U306" i="69" s="1"/>
  <c r="AL186" i="78"/>
  <c r="AM186" i="78" s="1"/>
  <c r="BK186" i="78" s="1"/>
  <c r="AN465" i="53"/>
  <c r="BJ330" i="69"/>
  <c r="U330" i="69" s="1"/>
  <c r="BJ343" i="69"/>
  <c r="U343" i="69" s="1"/>
  <c r="BJ308" i="69"/>
  <c r="U308" i="69" s="1"/>
  <c r="BJ307" i="69"/>
  <c r="U307" i="69" s="1"/>
  <c r="BJ318" i="69"/>
  <c r="U318" i="69" s="1"/>
  <c r="AN461" i="53"/>
  <c r="AN443" i="53"/>
  <c r="AI160" i="69"/>
  <c r="AN457" i="53"/>
  <c r="AN449" i="53"/>
  <c r="AN480" i="53"/>
  <c r="AN458" i="53"/>
  <c r="AN488" i="53"/>
  <c r="AN460" i="53"/>
  <c r="AN487" i="53"/>
  <c r="AN482" i="53"/>
  <c r="AN445" i="53"/>
  <c r="AN471" i="53"/>
  <c r="AL265" i="78"/>
  <c r="AI265" i="78" s="1"/>
  <c r="AI343" i="53"/>
  <c r="AN489" i="53"/>
  <c r="AI75" i="75"/>
  <c r="AM441" i="53"/>
  <c r="BK441" i="53" s="1"/>
  <c r="BL452" i="53" s="1"/>
  <c r="AO452" i="53" s="1"/>
  <c r="AN467" i="53"/>
  <c r="AN463" i="53"/>
  <c r="AI305" i="69"/>
  <c r="AM552" i="53"/>
  <c r="BK552" i="53" s="1"/>
  <c r="AI178" i="53"/>
  <c r="AL66" i="78"/>
  <c r="AN74" i="78" s="1"/>
  <c r="AM169" i="53"/>
  <c r="BK169" i="53" s="1"/>
  <c r="AM263" i="75"/>
  <c r="BK263" i="75" s="1"/>
  <c r="AN477" i="53"/>
  <c r="AN444" i="53"/>
  <c r="AN459" i="53"/>
  <c r="AN468" i="53"/>
  <c r="AN452" i="53"/>
  <c r="AN484" i="53"/>
  <c r="AM262" i="69"/>
  <c r="BK262" i="69" s="1"/>
  <c r="AH86" i="78"/>
  <c r="AM184" i="69"/>
  <c r="BK184" i="69" s="1"/>
  <c r="AL254" i="78"/>
  <c r="AM254" i="78" s="1"/>
  <c r="BK254" i="78" s="1"/>
  <c r="AI84" i="75"/>
  <c r="AN483" i="53"/>
  <c r="AN473" i="53"/>
  <c r="AN455" i="53"/>
  <c r="AN481" i="53"/>
  <c r="AN466" i="53"/>
  <c r="AN462" i="53"/>
  <c r="AN450" i="53"/>
  <c r="AN448" i="53"/>
  <c r="AN490" i="53"/>
  <c r="AN441" i="53"/>
  <c r="AN472" i="53"/>
  <c r="AN470" i="53"/>
  <c r="AN474" i="53"/>
  <c r="AN456" i="53"/>
  <c r="AI242" i="69"/>
  <c r="AM70" i="53"/>
  <c r="BK70" i="53" s="1"/>
  <c r="AI478" i="53"/>
  <c r="AM243" i="75"/>
  <c r="BK243" i="75" s="1"/>
  <c r="AL81" i="78"/>
  <c r="AI81" i="78" s="1"/>
  <c r="AN476" i="53"/>
  <c r="AN446" i="53"/>
  <c r="AN464" i="53"/>
  <c r="AN451" i="53"/>
  <c r="AN475" i="53"/>
  <c r="AN491" i="53"/>
  <c r="AN469" i="53"/>
  <c r="AN485" i="53"/>
  <c r="AI441" i="53"/>
  <c r="AL262" i="78"/>
  <c r="AI262" i="78" s="1"/>
  <c r="AL83" i="78"/>
  <c r="AI83" i="78" s="1"/>
  <c r="AM257" i="53"/>
  <c r="BK257" i="53" s="1"/>
  <c r="AI257" i="53"/>
  <c r="AM328" i="53"/>
  <c r="BK328" i="53" s="1"/>
  <c r="AI328" i="53"/>
  <c r="AM40" i="98"/>
  <c r="BK40" i="98" s="1"/>
  <c r="AI40" i="98"/>
  <c r="AI165" i="53"/>
  <c r="AM165" i="53"/>
  <c r="BK165" i="53" s="1"/>
  <c r="AM67" i="69"/>
  <c r="BK67" i="69" s="1"/>
  <c r="AI67" i="69"/>
  <c r="AI536" i="53"/>
  <c r="AM536" i="53"/>
  <c r="BK536" i="53" s="1"/>
  <c r="AM193" i="75"/>
  <c r="BK193" i="75" s="1"/>
  <c r="AI193" i="75"/>
  <c r="AI62" i="69"/>
  <c r="AM62" i="69"/>
  <c r="BK62" i="69" s="1"/>
  <c r="AI556" i="53"/>
  <c r="AM556" i="53"/>
  <c r="BK556" i="53" s="1"/>
  <c r="AI131" i="98"/>
  <c r="AM131" i="98"/>
  <c r="BK131" i="98" s="1"/>
  <c r="AI446" i="53"/>
  <c r="AM446" i="53"/>
  <c r="BK446" i="53" s="1"/>
  <c r="AI380" i="53"/>
  <c r="AM380" i="53"/>
  <c r="BK380" i="53" s="1"/>
  <c r="AM41" i="53"/>
  <c r="BK41" i="53" s="1"/>
  <c r="AI41" i="53"/>
  <c r="AM65" i="53"/>
  <c r="BK65" i="53" s="1"/>
  <c r="AI65" i="53"/>
  <c r="AI202" i="69"/>
  <c r="AM202" i="69"/>
  <c r="BK202" i="69" s="1"/>
  <c r="AM548" i="53"/>
  <c r="BK548" i="53" s="1"/>
  <c r="AI548" i="53"/>
  <c r="AI60" i="75"/>
  <c r="AM60" i="75"/>
  <c r="BK60" i="75" s="1"/>
  <c r="AM264" i="75"/>
  <c r="BK264" i="75" s="1"/>
  <c r="AI264" i="75"/>
  <c r="AI160" i="53"/>
  <c r="AM160" i="53"/>
  <c r="BK160" i="53" s="1"/>
  <c r="AN174" i="53"/>
  <c r="AN178" i="53"/>
  <c r="AN194" i="53"/>
  <c r="AN195" i="53"/>
  <c r="AN160" i="53"/>
  <c r="AN191" i="53"/>
  <c r="AN162" i="53"/>
  <c r="AN177" i="53"/>
  <c r="AN181" i="53"/>
  <c r="AN170" i="53"/>
  <c r="AN153" i="53"/>
  <c r="AN169" i="53"/>
  <c r="AN163" i="53"/>
  <c r="AN198" i="53"/>
  <c r="AN165" i="53"/>
  <c r="AN199" i="53"/>
  <c r="AN172" i="53"/>
  <c r="AN188" i="53"/>
  <c r="AN161" i="53"/>
  <c r="AN180" i="53"/>
  <c r="AN186" i="53"/>
  <c r="AN185" i="53"/>
  <c r="AN192" i="53"/>
  <c r="AN184" i="53"/>
  <c r="AN171" i="53"/>
  <c r="AN167" i="53"/>
  <c r="AN168" i="53"/>
  <c r="AN203" i="53"/>
  <c r="AN182" i="53"/>
  <c r="AN158" i="53"/>
  <c r="AN176" i="53"/>
  <c r="AN201" i="53"/>
  <c r="AN196" i="53"/>
  <c r="AN154" i="53"/>
  <c r="AN193" i="53"/>
  <c r="AN183" i="53"/>
  <c r="AN187" i="53"/>
  <c r="AN200" i="53"/>
  <c r="AN166" i="53"/>
  <c r="AN197" i="53"/>
  <c r="AN202" i="53"/>
  <c r="AN157" i="53"/>
  <c r="AN159" i="53"/>
  <c r="AN189" i="53"/>
  <c r="AM153" i="53"/>
  <c r="BK153" i="53" s="1"/>
  <c r="AN164" i="53"/>
  <c r="AN179" i="53"/>
  <c r="AN190" i="53"/>
  <c r="AN155" i="53"/>
  <c r="AN173" i="53"/>
  <c r="AN156" i="53"/>
  <c r="AN175" i="53"/>
  <c r="AI153" i="53"/>
  <c r="AI529" i="53"/>
  <c r="AM529" i="53"/>
  <c r="BK529" i="53" s="1"/>
  <c r="AI304" i="69"/>
  <c r="AM304" i="69"/>
  <c r="BK304" i="69" s="1"/>
  <c r="AH195" i="78"/>
  <c r="AL195" i="78"/>
  <c r="AI84" i="53"/>
  <c r="AM84" i="53"/>
  <c r="BK84" i="53" s="1"/>
  <c r="AM156" i="98"/>
  <c r="BK156" i="98" s="1"/>
  <c r="AI156" i="98"/>
  <c r="AI526" i="53"/>
  <c r="AM526" i="53"/>
  <c r="BK526" i="53" s="1"/>
  <c r="AN71" i="53"/>
  <c r="AN67" i="53"/>
  <c r="AN53" i="53"/>
  <c r="AN81" i="53"/>
  <c r="AN44" i="53"/>
  <c r="AI40" i="53"/>
  <c r="AN55" i="53"/>
  <c r="AN41" i="53"/>
  <c r="AN86" i="53"/>
  <c r="AN50" i="53"/>
  <c r="AN45" i="53"/>
  <c r="AN48" i="53"/>
  <c r="AN58" i="53"/>
  <c r="AN89" i="53"/>
  <c r="AN40" i="53"/>
  <c r="AN83" i="53"/>
  <c r="AN60" i="53"/>
  <c r="AN79" i="53"/>
  <c r="AN52" i="53"/>
  <c r="AN46" i="53"/>
  <c r="AN76" i="53"/>
  <c r="AN74" i="53"/>
  <c r="AN87" i="53"/>
  <c r="AN51" i="53"/>
  <c r="AN88" i="53"/>
  <c r="AN73" i="53"/>
  <c r="AN54" i="53"/>
  <c r="AN78" i="53"/>
  <c r="AN77" i="53"/>
  <c r="AN72" i="53"/>
  <c r="AN64" i="53"/>
  <c r="AN61" i="53"/>
  <c r="AN80" i="53"/>
  <c r="AN70" i="53"/>
  <c r="AN85" i="53"/>
  <c r="AN84" i="53"/>
  <c r="AN59" i="53"/>
  <c r="AN56" i="53"/>
  <c r="AN65" i="53"/>
  <c r="AN62" i="53"/>
  <c r="AN75" i="53"/>
  <c r="AN57" i="53"/>
  <c r="AN63" i="53"/>
  <c r="AN90" i="53"/>
  <c r="AN66" i="53"/>
  <c r="AM40" i="53"/>
  <c r="BK40" i="53" s="1"/>
  <c r="AN47" i="53"/>
  <c r="AN42" i="53"/>
  <c r="AN49" i="53"/>
  <c r="AN69" i="53"/>
  <c r="AN68" i="53"/>
  <c r="AN82" i="53"/>
  <c r="AN43" i="53"/>
  <c r="AM190" i="69"/>
  <c r="BK190" i="69" s="1"/>
  <c r="AI190" i="69"/>
  <c r="AM70" i="78"/>
  <c r="BK70" i="78" s="1"/>
  <c r="AI70" i="78"/>
  <c r="AM180" i="53"/>
  <c r="BK180" i="53" s="1"/>
  <c r="AI180" i="53"/>
  <c r="AM519" i="53"/>
  <c r="BK519" i="53" s="1"/>
  <c r="AI519" i="53"/>
  <c r="AI96" i="98"/>
  <c r="AN108" i="98"/>
  <c r="AN97" i="98"/>
  <c r="AN100" i="98"/>
  <c r="AN99" i="98"/>
  <c r="AN107" i="98"/>
  <c r="AM96" i="98"/>
  <c r="BK96" i="98" s="1"/>
  <c r="AN104" i="98"/>
  <c r="AN98" i="98"/>
  <c r="AN96" i="98"/>
  <c r="AN101" i="98"/>
  <c r="AN103" i="98"/>
  <c r="AN102" i="98"/>
  <c r="AN106" i="98"/>
  <c r="AN105" i="98"/>
  <c r="AI174" i="75"/>
  <c r="AM174" i="75"/>
  <c r="BK174" i="75" s="1"/>
  <c r="AI334" i="53"/>
  <c r="AM334" i="53"/>
  <c r="BK334" i="53" s="1"/>
  <c r="AH187" i="78"/>
  <c r="AL187" i="78"/>
  <c r="AM393" i="53"/>
  <c r="BK393" i="53" s="1"/>
  <c r="AI393" i="53"/>
  <c r="AI67" i="53"/>
  <c r="AM67" i="53"/>
  <c r="BK67" i="53" s="1"/>
  <c r="AM59" i="53"/>
  <c r="BK59" i="53" s="1"/>
  <c r="AI59" i="53"/>
  <c r="AI553" i="53"/>
  <c r="AM553" i="53"/>
  <c r="BK553" i="53" s="1"/>
  <c r="AM79" i="69"/>
  <c r="BK79" i="69" s="1"/>
  <c r="AI79" i="69"/>
  <c r="AM163" i="69"/>
  <c r="BK163" i="69" s="1"/>
  <c r="AI163" i="69"/>
  <c r="AM322" i="69"/>
  <c r="BK322" i="69" s="1"/>
  <c r="AI322" i="69"/>
  <c r="AI402" i="53"/>
  <c r="AM402" i="53"/>
  <c r="BK402" i="53" s="1"/>
  <c r="AM335" i="53"/>
  <c r="BK335" i="53" s="1"/>
  <c r="AI335" i="53"/>
  <c r="AI274" i="75"/>
  <c r="AM274" i="75"/>
  <c r="BK274" i="75" s="1"/>
  <c r="AI89" i="75"/>
  <c r="AM89" i="75"/>
  <c r="BK89" i="75" s="1"/>
  <c r="AM227" i="53"/>
  <c r="BK227" i="53" s="1"/>
  <c r="AI227" i="53"/>
  <c r="AI157" i="53"/>
  <c r="AM157" i="53"/>
  <c r="BK157" i="53" s="1"/>
  <c r="AI180" i="75"/>
  <c r="AM180" i="75"/>
  <c r="BK180" i="75" s="1"/>
  <c r="BL78" i="69"/>
  <c r="AO78" i="69" s="1"/>
  <c r="BL59" i="69"/>
  <c r="AO59" i="69" s="1"/>
  <c r="BL77" i="69"/>
  <c r="AO77" i="69" s="1"/>
  <c r="BL45" i="69"/>
  <c r="AO45" i="69" s="1"/>
  <c r="BL54" i="69"/>
  <c r="AO54" i="69" s="1"/>
  <c r="BL70" i="69"/>
  <c r="AO70" i="69" s="1"/>
  <c r="BL66" i="69"/>
  <c r="AO66" i="69" s="1"/>
  <c r="BL53" i="69"/>
  <c r="AO53" i="69" s="1"/>
  <c r="BL85" i="69"/>
  <c r="AO85" i="69" s="1"/>
  <c r="BL79" i="69"/>
  <c r="AO79" i="69" s="1"/>
  <c r="BL55" i="69"/>
  <c r="AO55" i="69" s="1"/>
  <c r="BL63" i="69"/>
  <c r="AO63" i="69" s="1"/>
  <c r="BL83" i="69"/>
  <c r="AO83" i="69" s="1"/>
  <c r="BL51" i="69"/>
  <c r="AO51" i="69" s="1"/>
  <c r="BL73" i="69"/>
  <c r="AO73" i="69" s="1"/>
  <c r="BL57" i="69"/>
  <c r="AO57" i="69" s="1"/>
  <c r="BL47" i="69"/>
  <c r="AO47" i="69" s="1"/>
  <c r="BL86" i="69"/>
  <c r="AO86" i="69" s="1"/>
  <c r="BL76" i="69"/>
  <c r="AO76" i="69" s="1"/>
  <c r="BL64" i="69"/>
  <c r="AO64" i="69" s="1"/>
  <c r="BL84" i="69"/>
  <c r="AO84" i="69" s="1"/>
  <c r="BL87" i="69"/>
  <c r="AO87" i="69" s="1"/>
  <c r="BL72" i="69"/>
  <c r="AO72" i="69" s="1"/>
  <c r="BL50" i="69"/>
  <c r="AO50" i="69" s="1"/>
  <c r="BL89" i="69"/>
  <c r="AO89" i="69" s="1"/>
  <c r="BL65" i="69"/>
  <c r="AO65" i="69" s="1"/>
  <c r="BL46" i="69"/>
  <c r="AO46" i="69" s="1"/>
  <c r="BL49" i="69"/>
  <c r="AO49" i="69" s="1"/>
  <c r="BL60" i="69"/>
  <c r="AO60" i="69" s="1"/>
  <c r="BL56" i="69"/>
  <c r="AO56" i="69" s="1"/>
  <c r="BL75" i="69"/>
  <c r="AO75" i="69" s="1"/>
  <c r="BL71" i="69"/>
  <c r="AO71" i="69" s="1"/>
  <c r="BL58" i="69"/>
  <c r="AO58" i="69" s="1"/>
  <c r="BL69" i="69"/>
  <c r="AO69" i="69" s="1"/>
  <c r="BL67" i="69"/>
  <c r="AO67" i="69" s="1"/>
  <c r="BL90" i="69"/>
  <c r="AO90" i="69" s="1"/>
  <c r="BL68" i="69"/>
  <c r="AO68" i="69" s="1"/>
  <c r="BL81" i="69"/>
  <c r="AO81" i="69" s="1"/>
  <c r="BL80" i="69"/>
  <c r="AO80" i="69" s="1"/>
  <c r="BL74" i="69"/>
  <c r="AO74" i="69" s="1"/>
  <c r="BL48" i="69"/>
  <c r="AO48" i="69" s="1"/>
  <c r="BL88" i="69"/>
  <c r="AO88" i="69" s="1"/>
  <c r="BL62" i="69"/>
  <c r="AO62" i="69" s="1"/>
  <c r="BL61" i="69"/>
  <c r="AO61" i="69" s="1"/>
  <c r="BL82" i="69"/>
  <c r="AO82" i="69" s="1"/>
  <c r="BL52" i="69"/>
  <c r="AO52" i="69" s="1"/>
  <c r="AM394" i="53"/>
  <c r="BK394" i="53" s="1"/>
  <c r="AI394" i="53"/>
  <c r="AL192" i="78"/>
  <c r="AM73" i="69"/>
  <c r="BK73" i="69" s="1"/>
  <c r="AI73" i="69"/>
  <c r="AM329" i="53"/>
  <c r="BK329" i="53" s="1"/>
  <c r="AI329" i="53"/>
  <c r="AM347" i="53"/>
  <c r="BK347" i="53" s="1"/>
  <c r="AI347" i="53"/>
  <c r="AI340" i="69"/>
  <c r="AM340" i="69"/>
  <c r="BK340" i="69" s="1"/>
  <c r="AM63" i="53"/>
  <c r="BK63" i="53" s="1"/>
  <c r="AI63" i="53"/>
  <c r="AI272" i="75"/>
  <c r="AM272" i="75"/>
  <c r="BK272" i="75" s="1"/>
  <c r="AM173" i="69"/>
  <c r="BK173" i="69" s="1"/>
  <c r="AI173" i="69"/>
  <c r="S250" i="78"/>
  <c r="BI250" i="78" s="1"/>
  <c r="T254" i="78"/>
  <c r="T274" i="78"/>
  <c r="T253" i="78"/>
  <c r="T262" i="78"/>
  <c r="T260" i="78"/>
  <c r="T252" i="78"/>
  <c r="T259" i="78"/>
  <c r="T268" i="78"/>
  <c r="T256" i="78"/>
  <c r="T255" i="78"/>
  <c r="T250" i="78"/>
  <c r="T265" i="78"/>
  <c r="T261" i="78"/>
  <c r="T257" i="78"/>
  <c r="T263" i="78"/>
  <c r="T271" i="78"/>
  <c r="T273" i="78"/>
  <c r="T269" i="78"/>
  <c r="T251" i="78"/>
  <c r="T272" i="78"/>
  <c r="T258" i="78"/>
  <c r="T266" i="78"/>
  <c r="T270" i="78"/>
  <c r="T264" i="78"/>
  <c r="T267" i="78"/>
  <c r="AI196" i="78"/>
  <c r="AM196" i="78"/>
  <c r="BK196" i="78" s="1"/>
  <c r="AM158" i="53"/>
  <c r="BK158" i="53" s="1"/>
  <c r="AI158" i="53"/>
  <c r="AM324" i="53"/>
  <c r="BK324" i="53" s="1"/>
  <c r="AI324" i="53"/>
  <c r="AM182" i="53"/>
  <c r="BK182" i="53" s="1"/>
  <c r="AI182" i="53"/>
  <c r="BL317" i="69"/>
  <c r="AO317" i="69" s="1"/>
  <c r="BL303" i="69"/>
  <c r="AO303" i="69" s="1"/>
  <c r="BL334" i="69"/>
  <c r="AO334" i="69" s="1"/>
  <c r="BL326" i="69"/>
  <c r="AO326" i="69" s="1"/>
  <c r="BL327" i="69"/>
  <c r="AO327" i="69" s="1"/>
  <c r="BL343" i="69"/>
  <c r="AO343" i="69" s="1"/>
  <c r="BL340" i="69"/>
  <c r="AO340" i="69" s="1"/>
  <c r="BL336" i="69"/>
  <c r="AO336" i="69" s="1"/>
  <c r="BL346" i="69"/>
  <c r="AO346" i="69" s="1"/>
  <c r="BL322" i="69"/>
  <c r="AO322" i="69" s="1"/>
  <c r="BL311" i="69"/>
  <c r="AO311" i="69" s="1"/>
  <c r="BL308" i="69"/>
  <c r="AO308" i="69" s="1"/>
  <c r="BL314" i="69"/>
  <c r="AO314" i="69" s="1"/>
  <c r="BL331" i="69"/>
  <c r="AO331" i="69" s="1"/>
  <c r="BL341" i="69"/>
  <c r="AO341" i="69" s="1"/>
  <c r="BL320" i="69"/>
  <c r="AO320" i="69" s="1"/>
  <c r="BL304" i="69"/>
  <c r="AO304" i="69" s="1"/>
  <c r="BL307" i="69"/>
  <c r="AO307" i="69" s="1"/>
  <c r="BL312" i="69"/>
  <c r="AO312" i="69" s="1"/>
  <c r="BL321" i="69"/>
  <c r="AO321" i="69" s="1"/>
  <c r="BL309" i="69"/>
  <c r="AO309" i="69" s="1"/>
  <c r="BL324" i="69"/>
  <c r="AO324" i="69" s="1"/>
  <c r="BL301" i="69"/>
  <c r="AO301" i="69" s="1"/>
  <c r="BL332" i="69"/>
  <c r="AO332" i="69" s="1"/>
  <c r="BL313" i="69"/>
  <c r="AO313" i="69" s="1"/>
  <c r="BL325" i="69"/>
  <c r="AO325" i="69" s="1"/>
  <c r="BL302" i="69"/>
  <c r="AO302" i="69" s="1"/>
  <c r="BL319" i="69"/>
  <c r="AO319" i="69" s="1"/>
  <c r="BL315" i="69"/>
  <c r="AO315" i="69" s="1"/>
  <c r="BL305" i="69"/>
  <c r="AO305" i="69" s="1"/>
  <c r="BL335" i="69"/>
  <c r="AO335" i="69" s="1"/>
  <c r="BL310" i="69"/>
  <c r="AO310" i="69" s="1"/>
  <c r="BL323" i="69"/>
  <c r="AO323" i="69" s="1"/>
  <c r="BL330" i="69"/>
  <c r="AO330" i="69" s="1"/>
  <c r="BL345" i="69"/>
  <c r="AO345" i="69" s="1"/>
  <c r="BL339" i="69"/>
  <c r="AO339" i="69" s="1"/>
  <c r="BL333" i="69"/>
  <c r="AO333" i="69" s="1"/>
  <c r="BL328" i="69"/>
  <c r="AO328" i="69" s="1"/>
  <c r="BL342" i="69"/>
  <c r="AO342" i="69" s="1"/>
  <c r="BL329" i="69"/>
  <c r="AO329" i="69" s="1"/>
  <c r="BL337" i="69"/>
  <c r="AO337" i="69" s="1"/>
  <c r="BL318" i="69"/>
  <c r="AO318" i="69" s="1"/>
  <c r="BL344" i="69"/>
  <c r="AO344" i="69" s="1"/>
  <c r="BL306" i="69"/>
  <c r="AO306" i="69" s="1"/>
  <c r="BL338" i="69"/>
  <c r="AO338" i="69" s="1"/>
  <c r="BL316" i="69"/>
  <c r="AO316" i="69" s="1"/>
  <c r="AI201" i="75"/>
  <c r="AM201" i="75"/>
  <c r="BK201" i="75" s="1"/>
  <c r="AI337" i="69"/>
  <c r="AM337" i="69"/>
  <c r="BK337" i="69" s="1"/>
  <c r="AI261" i="69"/>
  <c r="AM261" i="69"/>
  <c r="BK261" i="69" s="1"/>
  <c r="AM179" i="75"/>
  <c r="BK179" i="75" s="1"/>
  <c r="AI179" i="75"/>
  <c r="AM346" i="53"/>
  <c r="BK346" i="53" s="1"/>
  <c r="AI346" i="53"/>
  <c r="AI98" i="98"/>
  <c r="AM98" i="98"/>
  <c r="BK98" i="98" s="1"/>
  <c r="AI250" i="75"/>
  <c r="AM250" i="75"/>
  <c r="BK250" i="75" s="1"/>
  <c r="AI339" i="69"/>
  <c r="AM339" i="69"/>
  <c r="BK339" i="69" s="1"/>
  <c r="AM272" i="69"/>
  <c r="BK272" i="69" s="1"/>
  <c r="AI272" i="69"/>
  <c r="AI185" i="75"/>
  <c r="AM185" i="75"/>
  <c r="BK185" i="75" s="1"/>
  <c r="AM240" i="53"/>
  <c r="BK240" i="53" s="1"/>
  <c r="AI240" i="53"/>
  <c r="AM181" i="53"/>
  <c r="BK181" i="53" s="1"/>
  <c r="AI181" i="53"/>
  <c r="AI46" i="69"/>
  <c r="AM46" i="69"/>
  <c r="BK46" i="69" s="1"/>
  <c r="AM230" i="69"/>
  <c r="BK230" i="69" s="1"/>
  <c r="AI230" i="69"/>
  <c r="AI241" i="69"/>
  <c r="AM241" i="69"/>
  <c r="BK241" i="69" s="1"/>
  <c r="AN326" i="53"/>
  <c r="AN331" i="53"/>
  <c r="AN333" i="53"/>
  <c r="AN304" i="53"/>
  <c r="AN309" i="53"/>
  <c r="AN324" i="53"/>
  <c r="AN341" i="53"/>
  <c r="AN319" i="53"/>
  <c r="AN308" i="53"/>
  <c r="AN314" i="53"/>
  <c r="AN334" i="53"/>
  <c r="AN303" i="53"/>
  <c r="AN340" i="53"/>
  <c r="AN337" i="53"/>
  <c r="AN315" i="53"/>
  <c r="AN312" i="53"/>
  <c r="AN301" i="53"/>
  <c r="AM297" i="53"/>
  <c r="BK297" i="53" s="1"/>
  <c r="AN298" i="53"/>
  <c r="AN299" i="53"/>
  <c r="AN339" i="53"/>
  <c r="AN328" i="53"/>
  <c r="AN342" i="53"/>
  <c r="AN344" i="53"/>
  <c r="AN323" i="53"/>
  <c r="AI297" i="53"/>
  <c r="AN338" i="53"/>
  <c r="AN311" i="53"/>
  <c r="AN322" i="53"/>
  <c r="AN325" i="53"/>
  <c r="AN300" i="53"/>
  <c r="AN330" i="53"/>
  <c r="AN336" i="53"/>
  <c r="AN335" i="53"/>
  <c r="AN327" i="53"/>
  <c r="AN318" i="53"/>
  <c r="AN307" i="53"/>
  <c r="AN297" i="53"/>
  <c r="AN321" i="53"/>
  <c r="AN345" i="53"/>
  <c r="AN329" i="53"/>
  <c r="AN317" i="53"/>
  <c r="AN306" i="53"/>
  <c r="AN305" i="53"/>
  <c r="AN343" i="53"/>
  <c r="AN332" i="53"/>
  <c r="AN313" i="53"/>
  <c r="AN302" i="53"/>
  <c r="AN346" i="53"/>
  <c r="AN316" i="53"/>
  <c r="AN347" i="53"/>
  <c r="AN310" i="53"/>
  <c r="AN320" i="53"/>
  <c r="AM379" i="53"/>
  <c r="BK379" i="53" s="1"/>
  <c r="AI379" i="53"/>
  <c r="AM200" i="75"/>
  <c r="BK200" i="75" s="1"/>
  <c r="AI200" i="75"/>
  <c r="AI174" i="69"/>
  <c r="AM174" i="69"/>
  <c r="BK174" i="69" s="1"/>
  <c r="AI313" i="53"/>
  <c r="AM313" i="53"/>
  <c r="BK313" i="53" s="1"/>
  <c r="AM123" i="98"/>
  <c r="BK123" i="98" s="1"/>
  <c r="AI123" i="98"/>
  <c r="AH140" i="104"/>
  <c r="AL140" i="104"/>
  <c r="AM197" i="69"/>
  <c r="BK197" i="69" s="1"/>
  <c r="AI197" i="69"/>
  <c r="AM274" i="78"/>
  <c r="BK274" i="78" s="1"/>
  <c r="AI274" i="78"/>
  <c r="AN197" i="78"/>
  <c r="AN196" i="78"/>
  <c r="AN180" i="78"/>
  <c r="AN190" i="78"/>
  <c r="AN187" i="78"/>
  <c r="AN189" i="78"/>
  <c r="AN179" i="78"/>
  <c r="AI178" i="78"/>
  <c r="AN181" i="78"/>
  <c r="AN193" i="78"/>
  <c r="AN185" i="78"/>
  <c r="AN195" i="78"/>
  <c r="AN178" i="78"/>
  <c r="AN194" i="78"/>
  <c r="AM178" i="78"/>
  <c r="BK178" i="78" s="1"/>
  <c r="AN198" i="78"/>
  <c r="AN202" i="78"/>
  <c r="AN191" i="78"/>
  <c r="AN192" i="78"/>
  <c r="AN184" i="78"/>
  <c r="AN199" i="78"/>
  <c r="AN186" i="78"/>
  <c r="AN200" i="78"/>
  <c r="AN201" i="78"/>
  <c r="AN188" i="78"/>
  <c r="AN183" i="78"/>
  <c r="AN182" i="78"/>
  <c r="AM338" i="69"/>
  <c r="BK338" i="69" s="1"/>
  <c r="AI338" i="69"/>
  <c r="AM177" i="75"/>
  <c r="BK177" i="75" s="1"/>
  <c r="AI177" i="75"/>
  <c r="AM308" i="69"/>
  <c r="BK308" i="69" s="1"/>
  <c r="AI308" i="69"/>
  <c r="AI375" i="53"/>
  <c r="AM375" i="53"/>
  <c r="BK375" i="53" s="1"/>
  <c r="AI271" i="75"/>
  <c r="AM271" i="75"/>
  <c r="BK271" i="75" s="1"/>
  <c r="AI252" i="53"/>
  <c r="AM252" i="53"/>
  <c r="BK252" i="53" s="1"/>
  <c r="AM245" i="53"/>
  <c r="BK245" i="53" s="1"/>
  <c r="AI245" i="53"/>
  <c r="AI255" i="75"/>
  <c r="AM255" i="75"/>
  <c r="BK255" i="75" s="1"/>
  <c r="AI442" i="53"/>
  <c r="AM442" i="53"/>
  <c r="BK442" i="53" s="1"/>
  <c r="AI104" i="98"/>
  <c r="AM104" i="98"/>
  <c r="BK104" i="98" s="1"/>
  <c r="AM555" i="53"/>
  <c r="BK555" i="53" s="1"/>
  <c r="AI555" i="53"/>
  <c r="AI71" i="78"/>
  <c r="AM71" i="78"/>
  <c r="BK71" i="78" s="1"/>
  <c r="AM84" i="69"/>
  <c r="BK84" i="69" s="1"/>
  <c r="AI84" i="69"/>
  <c r="AM193" i="53"/>
  <c r="BK193" i="53" s="1"/>
  <c r="AI193" i="53"/>
  <c r="AM147" i="104"/>
  <c r="BK147" i="104" s="1"/>
  <c r="AI147" i="104"/>
  <c r="AM467" i="53"/>
  <c r="BK467" i="53" s="1"/>
  <c r="AI467" i="53"/>
  <c r="AM339" i="53"/>
  <c r="BK339" i="53" s="1"/>
  <c r="AI339" i="53"/>
  <c r="AI70" i="69"/>
  <c r="AM70" i="69"/>
  <c r="BK70" i="69" s="1"/>
  <c r="AI312" i="69"/>
  <c r="AM312" i="69"/>
  <c r="BK312" i="69" s="1"/>
  <c r="AI74" i="69"/>
  <c r="AM74" i="69"/>
  <c r="BK74" i="69" s="1"/>
  <c r="AH72" i="78"/>
  <c r="AL72" i="78"/>
  <c r="AM338" i="53"/>
  <c r="BK338" i="53" s="1"/>
  <c r="AI338" i="53"/>
  <c r="AM87" i="78"/>
  <c r="BK87" i="78" s="1"/>
  <c r="AI87" i="78"/>
  <c r="AI247" i="75"/>
  <c r="AM247" i="75"/>
  <c r="BK247" i="75" s="1"/>
  <c r="AM535" i="53"/>
  <c r="BK535" i="53" s="1"/>
  <c r="AI535" i="53"/>
  <c r="AM266" i="53"/>
  <c r="BK266" i="53" s="1"/>
  <c r="AI266" i="53"/>
  <c r="AM453" i="53"/>
  <c r="BK453" i="53" s="1"/>
  <c r="AI453" i="53"/>
  <c r="AM419" i="53"/>
  <c r="BK419" i="53" s="1"/>
  <c r="AI419" i="53"/>
  <c r="AM306" i="53"/>
  <c r="BK306" i="53" s="1"/>
  <c r="AI306" i="53"/>
  <c r="AI230" i="53"/>
  <c r="AM230" i="53"/>
  <c r="BK230" i="53" s="1"/>
  <c r="AI259" i="69"/>
  <c r="AM259" i="69"/>
  <c r="BK259" i="69" s="1"/>
  <c r="AI336" i="53"/>
  <c r="AM336" i="53"/>
  <c r="BK336" i="53" s="1"/>
  <c r="AI77" i="69"/>
  <c r="AM77" i="69"/>
  <c r="BK77" i="69" s="1"/>
  <c r="AI340" i="53"/>
  <c r="AM340" i="53"/>
  <c r="BK340" i="53" s="1"/>
  <c r="AI559" i="53"/>
  <c r="AM559" i="53"/>
  <c r="BK559" i="53" s="1"/>
  <c r="AL88" i="78"/>
  <c r="AI314" i="53"/>
  <c r="AM314" i="53"/>
  <c r="BK314" i="53" s="1"/>
  <c r="AM256" i="75"/>
  <c r="BK256" i="75" s="1"/>
  <c r="AI256" i="75"/>
  <c r="AI346" i="69"/>
  <c r="AM346" i="69"/>
  <c r="BK346" i="69" s="1"/>
  <c r="AI161" i="69"/>
  <c r="AM161" i="69"/>
  <c r="BK161" i="69" s="1"/>
  <c r="AM325" i="69"/>
  <c r="BK325" i="69" s="1"/>
  <c r="AI325" i="69"/>
  <c r="BJ186" i="75"/>
  <c r="U186" i="75" s="1"/>
  <c r="BJ171" i="75"/>
  <c r="U171" i="75" s="1"/>
  <c r="BJ185" i="75"/>
  <c r="U185" i="75" s="1"/>
  <c r="BJ198" i="75"/>
  <c r="U198" i="75" s="1"/>
  <c r="BJ181" i="75"/>
  <c r="U181" i="75" s="1"/>
  <c r="BJ184" i="75"/>
  <c r="U184" i="75" s="1"/>
  <c r="BJ173" i="75"/>
  <c r="U173" i="75" s="1"/>
  <c r="BJ167" i="75"/>
  <c r="U167" i="75" s="1"/>
  <c r="BJ177" i="75"/>
  <c r="U177" i="75" s="1"/>
  <c r="BJ182" i="75"/>
  <c r="U182" i="75" s="1"/>
  <c r="BJ189" i="75"/>
  <c r="U189" i="75" s="1"/>
  <c r="BJ188" i="75"/>
  <c r="U188" i="75" s="1"/>
  <c r="BJ190" i="75"/>
  <c r="U190" i="75" s="1"/>
  <c r="BJ175" i="75"/>
  <c r="U175" i="75" s="1"/>
  <c r="BJ170" i="75"/>
  <c r="U170" i="75" s="1"/>
  <c r="BJ203" i="75"/>
  <c r="U203" i="75" s="1"/>
  <c r="BJ199" i="75"/>
  <c r="U199" i="75" s="1"/>
  <c r="BJ179" i="75"/>
  <c r="U179" i="75" s="1"/>
  <c r="BJ193" i="75"/>
  <c r="U193" i="75" s="1"/>
  <c r="BJ178" i="75"/>
  <c r="U178" i="75" s="1"/>
  <c r="BJ168" i="75"/>
  <c r="U168" i="75" s="1"/>
  <c r="BJ195" i="75"/>
  <c r="U195" i="75" s="1"/>
  <c r="BJ180" i="75"/>
  <c r="U180" i="75" s="1"/>
  <c r="BJ169" i="75"/>
  <c r="U169" i="75" s="1"/>
  <c r="BJ176" i="75"/>
  <c r="U176" i="75" s="1"/>
  <c r="BJ196" i="75"/>
  <c r="U196" i="75" s="1"/>
  <c r="BJ197" i="75"/>
  <c r="U197" i="75" s="1"/>
  <c r="BJ191" i="75"/>
  <c r="U191" i="75" s="1"/>
  <c r="BJ174" i="75"/>
  <c r="U174" i="75" s="1"/>
  <c r="BJ194" i="75"/>
  <c r="U194" i="75" s="1"/>
  <c r="BJ183" i="75"/>
  <c r="U183" i="75" s="1"/>
  <c r="BJ200" i="75"/>
  <c r="U200" i="75" s="1"/>
  <c r="BJ192" i="75"/>
  <c r="U192" i="75" s="1"/>
  <c r="BJ202" i="75"/>
  <c r="U202" i="75" s="1"/>
  <c r="BJ187" i="75"/>
  <c r="U187" i="75" s="1"/>
  <c r="BJ201" i="75"/>
  <c r="U201" i="75" s="1"/>
  <c r="BJ172" i="75"/>
  <c r="U172" i="75" s="1"/>
  <c r="AL82" i="78"/>
  <c r="BL531" i="53"/>
  <c r="AO531" i="53" s="1"/>
  <c r="BL526" i="53"/>
  <c r="AO526" i="53" s="1"/>
  <c r="BL562" i="53"/>
  <c r="AO562" i="53" s="1"/>
  <c r="BL563" i="53"/>
  <c r="AO563" i="53" s="1"/>
  <c r="BL555" i="53"/>
  <c r="AO555" i="53" s="1"/>
  <c r="BL540" i="53"/>
  <c r="AO540" i="53" s="1"/>
  <c r="BL525" i="53"/>
  <c r="AO525" i="53" s="1"/>
  <c r="BL560" i="53"/>
  <c r="AO560" i="53" s="1"/>
  <c r="BL553" i="53"/>
  <c r="AO553" i="53" s="1"/>
  <c r="BL518" i="53"/>
  <c r="AO518" i="53" s="1"/>
  <c r="BL530" i="53"/>
  <c r="AO530" i="53" s="1"/>
  <c r="BL515" i="53"/>
  <c r="AO515" i="53" s="1"/>
  <c r="BL523" i="53"/>
  <c r="AO523" i="53" s="1"/>
  <c r="BL546" i="53"/>
  <c r="AO546" i="53" s="1"/>
  <c r="BL554" i="53"/>
  <c r="AO554" i="53" s="1"/>
  <c r="BL519" i="53"/>
  <c r="AO519" i="53" s="1"/>
  <c r="BL552" i="53"/>
  <c r="AO552" i="53" s="1"/>
  <c r="BL513" i="53"/>
  <c r="AO513" i="53" s="1"/>
  <c r="BL558" i="53"/>
  <c r="AO558" i="53" s="1"/>
  <c r="BL520" i="53"/>
  <c r="AO520" i="53" s="1"/>
  <c r="BL532" i="53"/>
  <c r="AO532" i="53" s="1"/>
  <c r="BL535" i="53"/>
  <c r="AO535" i="53" s="1"/>
  <c r="BL514" i="53"/>
  <c r="AO514" i="53" s="1"/>
  <c r="BL529" i="53"/>
  <c r="AO529" i="53" s="1"/>
  <c r="BL539" i="53"/>
  <c r="AO539" i="53" s="1"/>
  <c r="BL561" i="53"/>
  <c r="AO561" i="53" s="1"/>
  <c r="BL545" i="53"/>
  <c r="AO545" i="53" s="1"/>
  <c r="BL541" i="53"/>
  <c r="AO541" i="53" s="1"/>
  <c r="BL550" i="53"/>
  <c r="AO550" i="53" s="1"/>
  <c r="BL548" i="53"/>
  <c r="AO548" i="53" s="1"/>
  <c r="BL522" i="53"/>
  <c r="AO522" i="53" s="1"/>
  <c r="BL549" i="53"/>
  <c r="AO549" i="53" s="1"/>
  <c r="BL544" i="53"/>
  <c r="AO544" i="53" s="1"/>
  <c r="BL537" i="53"/>
  <c r="AO537" i="53" s="1"/>
  <c r="BL559" i="53"/>
  <c r="AO559" i="53" s="1"/>
  <c r="BL516" i="53"/>
  <c r="AO516" i="53" s="1"/>
  <c r="BL517" i="53"/>
  <c r="AO517" i="53" s="1"/>
  <c r="BL542" i="53"/>
  <c r="AO542" i="53" s="1"/>
  <c r="BL536" i="53"/>
  <c r="AO536" i="53" s="1"/>
  <c r="BL543" i="53"/>
  <c r="AO543" i="53" s="1"/>
  <c r="BL533" i="53"/>
  <c r="AO533" i="53" s="1"/>
  <c r="BL534" i="53"/>
  <c r="AO534" i="53" s="1"/>
  <c r="BL521" i="53"/>
  <c r="AO521" i="53" s="1"/>
  <c r="BL556" i="53"/>
  <c r="AO556" i="53" s="1"/>
  <c r="BL538" i="53"/>
  <c r="AO538" i="53" s="1"/>
  <c r="BL528" i="53"/>
  <c r="AO528" i="53" s="1"/>
  <c r="BL524" i="53"/>
  <c r="AO524" i="53" s="1"/>
  <c r="BL557" i="53"/>
  <c r="AO557" i="53" s="1"/>
  <c r="BL527" i="53"/>
  <c r="AO527" i="53" s="1"/>
  <c r="BL547" i="53"/>
  <c r="AO547" i="53" s="1"/>
  <c r="BL551" i="53"/>
  <c r="AO551" i="53" s="1"/>
  <c r="AI239" i="69"/>
  <c r="AM239" i="69"/>
  <c r="BK239" i="69" s="1"/>
  <c r="AM149" i="98"/>
  <c r="BK149" i="98" s="1"/>
  <c r="AI149" i="98"/>
  <c r="AI42" i="53"/>
  <c r="AM42" i="53"/>
  <c r="BK42" i="53" s="1"/>
  <c r="AM525" i="53"/>
  <c r="BK525" i="53" s="1"/>
  <c r="AI525" i="53"/>
  <c r="AI317" i="69"/>
  <c r="AM317" i="69"/>
  <c r="BK317" i="69" s="1"/>
  <c r="AM309" i="53"/>
  <c r="BK309" i="53" s="1"/>
  <c r="AI309" i="53"/>
  <c r="AI201" i="53"/>
  <c r="AM201" i="53"/>
  <c r="BK201" i="53" s="1"/>
  <c r="AM191" i="75"/>
  <c r="BK191" i="75" s="1"/>
  <c r="AI191" i="75"/>
  <c r="AM251" i="53"/>
  <c r="BK251" i="53" s="1"/>
  <c r="AI251" i="53"/>
  <c r="AI403" i="53"/>
  <c r="AM403" i="53"/>
  <c r="BK403" i="53" s="1"/>
  <c r="AI317" i="53"/>
  <c r="AM317" i="53"/>
  <c r="BK317" i="53" s="1"/>
  <c r="AI479" i="53"/>
  <c r="AM479" i="53"/>
  <c r="BK479" i="53" s="1"/>
  <c r="AM558" i="53"/>
  <c r="BK558" i="53" s="1"/>
  <c r="AI558" i="53"/>
  <c r="AI531" i="53"/>
  <c r="AM531" i="53"/>
  <c r="BK531" i="53" s="1"/>
  <c r="AI132" i="98"/>
  <c r="AM132" i="98"/>
  <c r="BK132" i="98" s="1"/>
  <c r="AI237" i="53"/>
  <c r="AM237" i="53"/>
  <c r="BK237" i="53" s="1"/>
  <c r="AI318" i="53"/>
  <c r="AM318" i="53"/>
  <c r="BK318" i="53" s="1"/>
  <c r="AM89" i="69"/>
  <c r="BK89" i="69" s="1"/>
  <c r="AI89" i="69"/>
  <c r="AI58" i="53"/>
  <c r="AM58" i="53"/>
  <c r="BK58" i="53" s="1"/>
  <c r="AM199" i="78"/>
  <c r="BK199" i="78" s="1"/>
  <c r="AI199" i="78"/>
  <c r="AM197" i="53"/>
  <c r="BK197" i="53" s="1"/>
  <c r="AI197" i="53"/>
  <c r="AI155" i="53"/>
  <c r="AM155" i="53"/>
  <c r="BK155" i="53" s="1"/>
  <c r="AM245" i="69"/>
  <c r="BK245" i="69" s="1"/>
  <c r="AI245" i="69"/>
  <c r="AM269" i="75"/>
  <c r="BK269" i="75" s="1"/>
  <c r="AI269" i="75"/>
  <c r="AM55" i="75"/>
  <c r="BK55" i="75" s="1"/>
  <c r="AI55" i="75"/>
  <c r="AM321" i="53"/>
  <c r="BK321" i="53" s="1"/>
  <c r="AI321" i="53"/>
  <c r="BJ517" i="53"/>
  <c r="U517" i="53" s="1"/>
  <c r="BJ545" i="53"/>
  <c r="U545" i="53" s="1"/>
  <c r="BJ541" i="53"/>
  <c r="U541" i="53" s="1"/>
  <c r="BJ554" i="53"/>
  <c r="U554" i="53" s="1"/>
  <c r="BJ529" i="53"/>
  <c r="U529" i="53" s="1"/>
  <c r="BJ535" i="53"/>
  <c r="U535" i="53" s="1"/>
  <c r="BJ536" i="53"/>
  <c r="U536" i="53" s="1"/>
  <c r="BJ519" i="53"/>
  <c r="U519" i="53" s="1"/>
  <c r="BJ538" i="53"/>
  <c r="U538" i="53" s="1"/>
  <c r="BJ555" i="53"/>
  <c r="U555" i="53" s="1"/>
  <c r="BJ518" i="53"/>
  <c r="U518" i="53" s="1"/>
  <c r="BJ524" i="53"/>
  <c r="U524" i="53" s="1"/>
  <c r="BJ525" i="53"/>
  <c r="U525" i="53" s="1"/>
  <c r="BJ552" i="53"/>
  <c r="U552" i="53" s="1"/>
  <c r="BJ549" i="53"/>
  <c r="U549" i="53" s="1"/>
  <c r="BJ513" i="53"/>
  <c r="U513" i="53" s="1"/>
  <c r="BJ543" i="53"/>
  <c r="U543" i="53" s="1"/>
  <c r="BJ539" i="53"/>
  <c r="U539" i="53" s="1"/>
  <c r="BJ548" i="53"/>
  <c r="U548" i="53" s="1"/>
  <c r="BJ546" i="53"/>
  <c r="U546" i="53" s="1"/>
  <c r="BJ537" i="53"/>
  <c r="U537" i="53" s="1"/>
  <c r="BJ557" i="53"/>
  <c r="U557" i="53" s="1"/>
  <c r="BJ523" i="53"/>
  <c r="U523" i="53" s="1"/>
  <c r="BJ550" i="53"/>
  <c r="U550" i="53" s="1"/>
  <c r="BJ522" i="53"/>
  <c r="U522" i="53" s="1"/>
  <c r="BJ526" i="53"/>
  <c r="U526" i="53" s="1"/>
  <c r="BJ532" i="53"/>
  <c r="U532" i="53" s="1"/>
  <c r="BJ521" i="53"/>
  <c r="U521" i="53" s="1"/>
  <c r="BJ515" i="53"/>
  <c r="U515" i="53" s="1"/>
  <c r="BJ553" i="53"/>
  <c r="U553" i="53" s="1"/>
  <c r="BJ520" i="53"/>
  <c r="U520" i="53" s="1"/>
  <c r="BJ556" i="53"/>
  <c r="U556" i="53" s="1"/>
  <c r="BJ528" i="53"/>
  <c r="U528" i="53" s="1"/>
  <c r="BJ534" i="53"/>
  <c r="U534" i="53" s="1"/>
  <c r="BJ540" i="53"/>
  <c r="U540" i="53" s="1"/>
  <c r="BJ514" i="53"/>
  <c r="U514" i="53" s="1"/>
  <c r="BJ562" i="53"/>
  <c r="U562" i="53" s="1"/>
  <c r="BJ530" i="53"/>
  <c r="U530" i="53" s="1"/>
  <c r="BJ542" i="53"/>
  <c r="U542" i="53" s="1"/>
  <c r="BJ533" i="53"/>
  <c r="U533" i="53" s="1"/>
  <c r="BJ531" i="53"/>
  <c r="U531" i="53" s="1"/>
  <c r="BJ547" i="53"/>
  <c r="U547" i="53" s="1"/>
  <c r="BJ561" i="53"/>
  <c r="U561" i="53" s="1"/>
  <c r="BJ516" i="53"/>
  <c r="U516" i="53" s="1"/>
  <c r="BJ544" i="53"/>
  <c r="U544" i="53" s="1"/>
  <c r="BJ527" i="53"/>
  <c r="U527" i="53" s="1"/>
  <c r="BJ563" i="53"/>
  <c r="U563" i="53" s="1"/>
  <c r="BJ560" i="53"/>
  <c r="U560" i="53" s="1"/>
  <c r="BJ551" i="53"/>
  <c r="U551" i="53" s="1"/>
  <c r="BJ559" i="53"/>
  <c r="U559" i="53" s="1"/>
  <c r="BJ558" i="53"/>
  <c r="U558" i="53" s="1"/>
  <c r="AM399" i="53"/>
  <c r="BK399" i="53" s="1"/>
  <c r="AI399" i="53"/>
  <c r="AM244" i="53"/>
  <c r="BK244" i="53" s="1"/>
  <c r="AI244" i="53"/>
  <c r="AI276" i="75"/>
  <c r="AM276" i="75"/>
  <c r="BK276" i="75" s="1"/>
  <c r="AM122" i="98"/>
  <c r="BK122" i="98" s="1"/>
  <c r="AI122" i="98"/>
  <c r="AI197" i="78"/>
  <c r="AM197" i="78"/>
  <c r="BK197" i="78" s="1"/>
  <c r="AI246" i="69"/>
  <c r="AM246" i="69"/>
  <c r="BK246" i="69" s="1"/>
  <c r="AM345" i="69"/>
  <c r="BK345" i="69" s="1"/>
  <c r="AI345" i="69"/>
  <c r="AM383" i="53"/>
  <c r="BK383" i="53" s="1"/>
  <c r="AI383" i="53"/>
  <c r="AI477" i="53"/>
  <c r="AM477" i="53"/>
  <c r="BK477" i="53" s="1"/>
  <c r="AM251" i="69"/>
  <c r="BK251" i="69" s="1"/>
  <c r="AI251" i="69"/>
  <c r="AM202" i="78"/>
  <c r="BK202" i="78" s="1"/>
  <c r="AI202" i="78"/>
  <c r="AI181" i="69"/>
  <c r="AM181" i="69"/>
  <c r="BK181" i="69" s="1"/>
  <c r="AI74" i="53"/>
  <c r="AM74" i="53"/>
  <c r="BK74" i="53" s="1"/>
  <c r="AM374" i="53"/>
  <c r="BK374" i="53" s="1"/>
  <c r="AI374" i="53"/>
  <c r="AI532" i="53"/>
  <c r="AM532" i="53"/>
  <c r="BK532" i="53" s="1"/>
  <c r="AM68" i="75"/>
  <c r="BK68" i="75" s="1"/>
  <c r="AI68" i="75"/>
  <c r="AI268" i="53"/>
  <c r="AM268" i="53"/>
  <c r="BK268" i="53" s="1"/>
  <c r="AM71" i="75"/>
  <c r="BK71" i="75" s="1"/>
  <c r="AI71" i="75"/>
  <c r="AI176" i="69"/>
  <c r="AM176" i="69"/>
  <c r="BK176" i="69" s="1"/>
  <c r="AH78" i="78"/>
  <c r="AL78" i="78"/>
  <c r="AI238" i="69"/>
  <c r="AM238" i="69"/>
  <c r="BK238" i="69" s="1"/>
  <c r="AI458" i="53"/>
  <c r="AM458" i="53"/>
  <c r="BK458" i="53" s="1"/>
  <c r="AM64" i="69"/>
  <c r="BK64" i="69" s="1"/>
  <c r="AI64" i="69"/>
  <c r="AI200" i="69"/>
  <c r="AM200" i="69"/>
  <c r="BK200" i="69" s="1"/>
  <c r="AI249" i="53"/>
  <c r="AM249" i="53"/>
  <c r="BK249" i="53" s="1"/>
  <c r="AI89" i="53"/>
  <c r="AM89" i="53"/>
  <c r="BK89" i="53" s="1"/>
  <c r="AI61" i="69"/>
  <c r="AM61" i="69"/>
  <c r="BK61" i="69" s="1"/>
  <c r="AI198" i="69"/>
  <c r="AM198" i="69"/>
  <c r="BK198" i="69" s="1"/>
  <c r="AI137" i="104"/>
  <c r="AM137" i="104"/>
  <c r="BK137" i="104" s="1"/>
  <c r="AM54" i="53"/>
  <c r="BK54" i="53" s="1"/>
  <c r="AI54" i="53"/>
  <c r="AM65" i="69"/>
  <c r="BK65" i="69" s="1"/>
  <c r="AI65" i="69"/>
  <c r="AI59" i="69"/>
  <c r="AM59" i="69"/>
  <c r="BK59" i="69" s="1"/>
  <c r="BJ185" i="53"/>
  <c r="U185" i="53" s="1"/>
  <c r="BJ200" i="53"/>
  <c r="U200" i="53" s="1"/>
  <c r="BJ195" i="53"/>
  <c r="U195" i="53" s="1"/>
  <c r="BJ179" i="53"/>
  <c r="U179" i="53" s="1"/>
  <c r="BJ167" i="53"/>
  <c r="U167" i="53" s="1"/>
  <c r="BJ157" i="53"/>
  <c r="U157" i="53" s="1"/>
  <c r="BJ166" i="53"/>
  <c r="U166" i="53" s="1"/>
  <c r="BJ176" i="53"/>
  <c r="U176" i="53" s="1"/>
  <c r="BJ180" i="53"/>
  <c r="U180" i="53" s="1"/>
  <c r="BJ175" i="53"/>
  <c r="U175" i="53" s="1"/>
  <c r="BJ198" i="53"/>
  <c r="U198" i="53" s="1"/>
  <c r="BJ181" i="53"/>
  <c r="U181" i="53" s="1"/>
  <c r="BJ168" i="53"/>
  <c r="U168" i="53" s="1"/>
  <c r="BJ163" i="53"/>
  <c r="U163" i="53" s="1"/>
  <c r="BJ199" i="53"/>
  <c r="U199" i="53" s="1"/>
  <c r="BJ171" i="53"/>
  <c r="U171" i="53" s="1"/>
  <c r="BJ155" i="53"/>
  <c r="U155" i="53" s="1"/>
  <c r="BJ203" i="53"/>
  <c r="U203" i="53" s="1"/>
  <c r="BJ154" i="53"/>
  <c r="U154" i="53" s="1"/>
  <c r="BJ184" i="53"/>
  <c r="U184" i="53" s="1"/>
  <c r="BJ156" i="53"/>
  <c r="U156" i="53" s="1"/>
  <c r="BJ169" i="53"/>
  <c r="U169" i="53" s="1"/>
  <c r="BJ160" i="53"/>
  <c r="U160" i="53" s="1"/>
  <c r="BJ173" i="53"/>
  <c r="U173" i="53" s="1"/>
  <c r="BJ158" i="53"/>
  <c r="U158" i="53" s="1"/>
  <c r="BJ189" i="53"/>
  <c r="U189" i="53" s="1"/>
  <c r="BJ194" i="53"/>
  <c r="U194" i="53" s="1"/>
  <c r="BJ164" i="53"/>
  <c r="U164" i="53" s="1"/>
  <c r="BJ187" i="53"/>
  <c r="U187" i="53" s="1"/>
  <c r="BJ182" i="53"/>
  <c r="U182" i="53" s="1"/>
  <c r="BJ201" i="53"/>
  <c r="U201" i="53" s="1"/>
  <c r="BJ188" i="53"/>
  <c r="U188" i="53" s="1"/>
  <c r="BJ197" i="53"/>
  <c r="U197" i="53" s="1"/>
  <c r="BJ159" i="53"/>
  <c r="U159" i="53" s="1"/>
  <c r="BJ161" i="53"/>
  <c r="U161" i="53" s="1"/>
  <c r="BJ186" i="53"/>
  <c r="U186" i="53" s="1"/>
  <c r="BJ202" i="53"/>
  <c r="U202" i="53" s="1"/>
  <c r="BJ178" i="53"/>
  <c r="U178" i="53" s="1"/>
  <c r="BJ165" i="53"/>
  <c r="U165" i="53" s="1"/>
  <c r="BJ193" i="53"/>
  <c r="U193" i="53" s="1"/>
  <c r="BJ192" i="53"/>
  <c r="U192" i="53" s="1"/>
  <c r="BJ190" i="53"/>
  <c r="U190" i="53" s="1"/>
  <c r="BJ170" i="53"/>
  <c r="U170" i="53" s="1"/>
  <c r="BJ196" i="53"/>
  <c r="U196" i="53" s="1"/>
  <c r="BJ183" i="53"/>
  <c r="U183" i="53" s="1"/>
  <c r="BJ162" i="53"/>
  <c r="U162" i="53" s="1"/>
  <c r="BJ174" i="53"/>
  <c r="U174" i="53" s="1"/>
  <c r="BJ172" i="53"/>
  <c r="U172" i="53" s="1"/>
  <c r="BJ153" i="53"/>
  <c r="U153" i="53" s="1"/>
  <c r="BJ177" i="53"/>
  <c r="U177" i="53" s="1"/>
  <c r="BJ191" i="53"/>
  <c r="U191" i="53" s="1"/>
  <c r="AI239" i="53"/>
  <c r="AM239" i="53"/>
  <c r="BK239" i="53" s="1"/>
  <c r="AI410" i="53"/>
  <c r="AM410" i="53"/>
  <c r="BK410" i="53" s="1"/>
  <c r="AI86" i="75"/>
  <c r="AM86" i="75"/>
  <c r="BK86" i="75" s="1"/>
  <c r="AH257" i="78"/>
  <c r="AL257" i="78"/>
  <c r="AI341" i="69"/>
  <c r="AM341" i="69"/>
  <c r="BK341" i="69" s="1"/>
  <c r="AL74" i="78"/>
  <c r="AM259" i="75"/>
  <c r="BK259" i="75" s="1"/>
  <c r="AI259" i="75"/>
  <c r="AI170" i="75"/>
  <c r="AM170" i="75"/>
  <c r="BK170" i="75" s="1"/>
  <c r="AM179" i="53"/>
  <c r="BK179" i="53" s="1"/>
  <c r="AI179" i="53"/>
  <c r="AH184" i="78"/>
  <c r="AL184" i="78"/>
  <c r="AI266" i="78"/>
  <c r="AM266" i="78"/>
  <c r="BK266" i="78" s="1"/>
  <c r="AI550" i="53"/>
  <c r="AM550" i="53"/>
  <c r="BK550" i="53" s="1"/>
  <c r="AM457" i="53"/>
  <c r="BK457" i="53" s="1"/>
  <c r="AI457" i="53"/>
  <c r="AI187" i="69"/>
  <c r="AM187" i="69"/>
  <c r="BK187" i="69" s="1"/>
  <c r="AM343" i="69"/>
  <c r="BK343" i="69" s="1"/>
  <c r="AI343" i="69"/>
  <c r="AM260" i="69"/>
  <c r="BK260" i="69" s="1"/>
  <c r="AI260" i="69"/>
  <c r="AM327" i="53"/>
  <c r="BK327" i="53" s="1"/>
  <c r="AI327" i="53"/>
  <c r="AI195" i="75"/>
  <c r="AM195" i="75"/>
  <c r="BK195" i="75" s="1"/>
  <c r="AI77" i="75"/>
  <c r="AM77" i="75"/>
  <c r="BK77" i="75" s="1"/>
  <c r="AI378" i="53"/>
  <c r="AM378" i="53"/>
  <c r="BK378" i="53" s="1"/>
  <c r="AN198" i="75"/>
  <c r="AN168" i="75"/>
  <c r="AN200" i="75"/>
  <c r="AN191" i="75"/>
  <c r="AN180" i="75"/>
  <c r="AN189" i="75"/>
  <c r="AN181" i="75"/>
  <c r="AN184" i="75"/>
  <c r="AN186" i="75"/>
  <c r="AN185" i="75"/>
  <c r="AN172" i="75"/>
  <c r="AN202" i="75"/>
  <c r="AN177" i="75"/>
  <c r="AN195" i="75"/>
  <c r="AN176" i="75"/>
  <c r="AN190" i="75"/>
  <c r="AN187" i="75"/>
  <c r="AN193" i="75"/>
  <c r="AN179" i="75"/>
  <c r="AM167" i="75"/>
  <c r="BK167" i="75" s="1"/>
  <c r="AN183" i="75"/>
  <c r="AN192" i="75"/>
  <c r="AN178" i="75"/>
  <c r="AN201" i="75"/>
  <c r="AN169" i="75"/>
  <c r="AN167" i="75"/>
  <c r="AN199" i="75"/>
  <c r="AN194" i="75"/>
  <c r="AN182" i="75"/>
  <c r="AN175" i="75"/>
  <c r="AI167" i="75"/>
  <c r="AN170" i="75"/>
  <c r="AN188" i="75"/>
  <c r="AN171" i="75"/>
  <c r="AN173" i="75"/>
  <c r="AN203" i="75"/>
  <c r="AN196" i="75"/>
  <c r="AN174" i="75"/>
  <c r="AN197" i="75"/>
  <c r="BJ98" i="98"/>
  <c r="U98" i="98" s="1"/>
  <c r="BJ105" i="98"/>
  <c r="U105" i="98" s="1"/>
  <c r="BJ106" i="98"/>
  <c r="U106" i="98" s="1"/>
  <c r="BJ96" i="98"/>
  <c r="U96" i="98" s="1"/>
  <c r="BJ107" i="98"/>
  <c r="U107" i="98" s="1"/>
  <c r="BJ97" i="98"/>
  <c r="U97" i="98" s="1"/>
  <c r="BJ108" i="98"/>
  <c r="U108" i="98" s="1"/>
  <c r="BJ99" i="98"/>
  <c r="U99" i="98" s="1"/>
  <c r="BJ102" i="98"/>
  <c r="U102" i="98" s="1"/>
  <c r="BJ104" i="98"/>
  <c r="U104" i="98" s="1"/>
  <c r="BJ100" i="98"/>
  <c r="U100" i="98" s="1"/>
  <c r="BJ101" i="98"/>
  <c r="U101" i="98" s="1"/>
  <c r="BJ103" i="98"/>
  <c r="U103" i="98" s="1"/>
  <c r="AH191" i="78"/>
  <c r="AL191" i="78"/>
  <c r="AI401" i="53"/>
  <c r="AM401" i="53"/>
  <c r="BK401" i="53" s="1"/>
  <c r="AH201" i="78"/>
  <c r="AL201" i="78"/>
  <c r="AI168" i="53"/>
  <c r="AM168" i="53"/>
  <c r="BK168" i="53" s="1"/>
  <c r="AI74" i="75"/>
  <c r="AM74" i="75"/>
  <c r="BK74" i="75" s="1"/>
  <c r="AM177" i="69"/>
  <c r="BK177" i="69" s="1"/>
  <c r="AI177" i="69"/>
  <c r="AI268" i="75"/>
  <c r="AM268" i="75"/>
  <c r="BK268" i="75" s="1"/>
  <c r="AI261" i="78"/>
  <c r="AM261" i="78"/>
  <c r="BK261" i="78" s="1"/>
  <c r="AN39" i="98"/>
  <c r="AN41" i="98"/>
  <c r="AN31" i="98"/>
  <c r="AN38" i="98"/>
  <c r="AN40" i="98"/>
  <c r="AN42" i="98"/>
  <c r="AN37" i="98"/>
  <c r="AN36" i="98"/>
  <c r="AN33" i="98"/>
  <c r="AN35" i="98"/>
  <c r="AN32" i="98"/>
  <c r="AN34" i="98"/>
  <c r="AI31" i="98"/>
  <c r="AM31" i="98"/>
  <c r="BK31" i="98" s="1"/>
  <c r="AN43" i="98"/>
  <c r="AM69" i="53"/>
  <c r="BK69" i="53" s="1"/>
  <c r="AI69" i="53"/>
  <c r="AI228" i="53"/>
  <c r="AM228" i="53"/>
  <c r="BK228" i="53" s="1"/>
  <c r="AL136" i="104"/>
  <c r="AH136" i="104"/>
  <c r="AH270" i="78"/>
  <c r="AL270" i="78"/>
  <c r="AI271" i="78"/>
  <c r="AM271" i="78"/>
  <c r="BK271" i="78" s="1"/>
  <c r="BJ68" i="75"/>
  <c r="U68" i="75" s="1"/>
  <c r="BJ85" i="75"/>
  <c r="U85" i="75" s="1"/>
  <c r="BJ73" i="75"/>
  <c r="U73" i="75" s="1"/>
  <c r="BJ75" i="75"/>
  <c r="U75" i="75" s="1"/>
  <c r="BJ59" i="75"/>
  <c r="U59" i="75" s="1"/>
  <c r="BJ76" i="75"/>
  <c r="U76" i="75" s="1"/>
  <c r="BJ64" i="75"/>
  <c r="U64" i="75" s="1"/>
  <c r="BJ65" i="75"/>
  <c r="U65" i="75" s="1"/>
  <c r="BJ87" i="75"/>
  <c r="U87" i="75" s="1"/>
  <c r="BJ78" i="75"/>
  <c r="U78" i="75" s="1"/>
  <c r="BJ81" i="75"/>
  <c r="U81" i="75" s="1"/>
  <c r="BJ62" i="75"/>
  <c r="U62" i="75" s="1"/>
  <c r="BJ66" i="75"/>
  <c r="U66" i="75" s="1"/>
  <c r="BJ60" i="75"/>
  <c r="U60" i="75" s="1"/>
  <c r="BJ54" i="75"/>
  <c r="U54" i="75" s="1"/>
  <c r="BJ89" i="75"/>
  <c r="U89" i="75" s="1"/>
  <c r="BJ77" i="75"/>
  <c r="U77" i="75" s="1"/>
  <c r="BJ79" i="75"/>
  <c r="U79" i="75" s="1"/>
  <c r="BJ63" i="75"/>
  <c r="U63" i="75" s="1"/>
  <c r="BJ74" i="75"/>
  <c r="U74" i="75" s="1"/>
  <c r="BJ57" i="75"/>
  <c r="U57" i="75" s="1"/>
  <c r="BJ58" i="75"/>
  <c r="U58" i="75" s="1"/>
  <c r="BJ70" i="75"/>
  <c r="U70" i="75" s="1"/>
  <c r="BJ82" i="75"/>
  <c r="U82" i="75" s="1"/>
  <c r="BJ67" i="75"/>
  <c r="U67" i="75" s="1"/>
  <c r="BJ55" i="75"/>
  <c r="U55" i="75" s="1"/>
  <c r="BJ84" i="75"/>
  <c r="U84" i="75" s="1"/>
  <c r="BJ61" i="75"/>
  <c r="U61" i="75" s="1"/>
  <c r="BJ88" i="75"/>
  <c r="U88" i="75" s="1"/>
  <c r="BJ71" i="75"/>
  <c r="U71" i="75" s="1"/>
  <c r="BJ86" i="75"/>
  <c r="U86" i="75" s="1"/>
  <c r="BJ72" i="75"/>
  <c r="U72" i="75" s="1"/>
  <c r="BJ69" i="75"/>
  <c r="U69" i="75" s="1"/>
  <c r="BJ56" i="75"/>
  <c r="U56" i="75" s="1"/>
  <c r="BJ90" i="75"/>
  <c r="U90" i="75" s="1"/>
  <c r="BJ80" i="75"/>
  <c r="U80" i="75" s="1"/>
  <c r="BJ83" i="75"/>
  <c r="U83" i="75" s="1"/>
  <c r="AM474" i="53"/>
  <c r="BK474" i="53" s="1"/>
  <c r="AI474" i="53"/>
  <c r="AN416" i="53"/>
  <c r="AN380" i="53"/>
  <c r="AN413" i="53"/>
  <c r="AN397" i="53"/>
  <c r="AI369" i="53"/>
  <c r="AN391" i="53"/>
  <c r="AN396" i="53"/>
  <c r="AN394" i="53"/>
  <c r="AN382" i="53"/>
  <c r="AN414" i="53"/>
  <c r="AN400" i="53"/>
  <c r="AN393" i="53"/>
  <c r="AN390" i="53"/>
  <c r="AN392" i="53"/>
  <c r="AN404" i="53"/>
  <c r="AN369" i="53"/>
  <c r="AM369" i="53"/>
  <c r="BK369" i="53" s="1"/>
  <c r="AN375" i="53"/>
  <c r="AN405" i="53"/>
  <c r="AN418" i="53"/>
  <c r="AN383" i="53"/>
  <c r="AN415" i="53"/>
  <c r="AN385" i="53"/>
  <c r="AN386" i="53"/>
  <c r="AN399" i="53"/>
  <c r="AN395" i="53"/>
  <c r="AN406" i="53"/>
  <c r="AN408" i="53"/>
  <c r="AN402" i="53"/>
  <c r="AN403" i="53"/>
  <c r="AN411" i="53"/>
  <c r="AN370" i="53"/>
  <c r="AN376" i="53"/>
  <c r="AN407" i="53"/>
  <c r="AN387" i="53"/>
  <c r="AN377" i="53"/>
  <c r="AN398" i="53"/>
  <c r="AN388" i="53"/>
  <c r="AN401" i="53"/>
  <c r="AN378" i="53"/>
  <c r="AN384" i="53"/>
  <c r="AN374" i="53"/>
  <c r="AN419" i="53"/>
  <c r="AN412" i="53"/>
  <c r="AN373" i="53"/>
  <c r="AN371" i="53"/>
  <c r="AN381" i="53"/>
  <c r="AN409" i="53"/>
  <c r="AN379" i="53"/>
  <c r="AN372" i="53"/>
  <c r="AN417" i="53"/>
  <c r="AN389" i="53"/>
  <c r="AN410" i="53"/>
  <c r="AI80" i="78"/>
  <c r="AM80" i="78"/>
  <c r="BK80" i="78" s="1"/>
  <c r="AM46" i="53"/>
  <c r="BK46" i="53" s="1"/>
  <c r="AI46" i="53"/>
  <c r="AM129" i="98"/>
  <c r="BK129" i="98" s="1"/>
  <c r="AI129" i="98"/>
  <c r="BJ82" i="69"/>
  <c r="U82" i="69" s="1"/>
  <c r="BJ76" i="69"/>
  <c r="U76" i="69" s="1"/>
  <c r="BJ78" i="69"/>
  <c r="U78" i="69" s="1"/>
  <c r="BJ56" i="69"/>
  <c r="U56" i="69" s="1"/>
  <c r="BJ48" i="69"/>
  <c r="U48" i="69" s="1"/>
  <c r="BJ47" i="69"/>
  <c r="U47" i="69" s="1"/>
  <c r="BJ90" i="69"/>
  <c r="U90" i="69" s="1"/>
  <c r="BJ86" i="69"/>
  <c r="U86" i="69" s="1"/>
  <c r="BJ66" i="69"/>
  <c r="U66" i="69" s="1"/>
  <c r="BJ58" i="69"/>
  <c r="U58" i="69" s="1"/>
  <c r="BJ54" i="69"/>
  <c r="U54" i="69" s="1"/>
  <c r="BJ72" i="69"/>
  <c r="U72" i="69" s="1"/>
  <c r="BJ73" i="69"/>
  <c r="U73" i="69" s="1"/>
  <c r="BJ46" i="69"/>
  <c r="U46" i="69" s="1"/>
  <c r="BJ69" i="69"/>
  <c r="U69" i="69" s="1"/>
  <c r="BJ65" i="69"/>
  <c r="U65" i="69" s="1"/>
  <c r="BJ64" i="69"/>
  <c r="U64" i="69" s="1"/>
  <c r="BJ61" i="69"/>
  <c r="U61" i="69" s="1"/>
  <c r="BJ51" i="69"/>
  <c r="U51" i="69" s="1"/>
  <c r="BJ79" i="69"/>
  <c r="U79" i="69" s="1"/>
  <c r="BJ62" i="69"/>
  <c r="U62" i="69" s="1"/>
  <c r="BJ70" i="69"/>
  <c r="U70" i="69" s="1"/>
  <c r="BJ71" i="69"/>
  <c r="U71" i="69" s="1"/>
  <c r="BJ84" i="69"/>
  <c r="U84" i="69" s="1"/>
  <c r="BJ67" i="69"/>
  <c r="U67" i="69" s="1"/>
  <c r="BJ49" i="69"/>
  <c r="U49" i="69" s="1"/>
  <c r="BJ89" i="69"/>
  <c r="U89" i="69" s="1"/>
  <c r="BJ77" i="69"/>
  <c r="U77" i="69" s="1"/>
  <c r="BJ88" i="69"/>
  <c r="U88" i="69" s="1"/>
  <c r="BJ53" i="69"/>
  <c r="U53" i="69" s="1"/>
  <c r="BJ85" i="69"/>
  <c r="U85" i="69" s="1"/>
  <c r="BJ68" i="69"/>
  <c r="U68" i="69" s="1"/>
  <c r="BJ81" i="69"/>
  <c r="U81" i="69" s="1"/>
  <c r="BJ59" i="69"/>
  <c r="U59" i="69" s="1"/>
  <c r="BJ63" i="69"/>
  <c r="U63" i="69" s="1"/>
  <c r="BJ57" i="69"/>
  <c r="U57" i="69" s="1"/>
  <c r="BJ74" i="69"/>
  <c r="U74" i="69" s="1"/>
  <c r="BJ75" i="69"/>
  <c r="U75" i="69" s="1"/>
  <c r="BJ50" i="69"/>
  <c r="U50" i="69" s="1"/>
  <c r="BJ45" i="69"/>
  <c r="U45" i="69" s="1"/>
  <c r="BJ83" i="69"/>
  <c r="U83" i="69" s="1"/>
  <c r="BJ87" i="69"/>
  <c r="U87" i="69" s="1"/>
  <c r="BJ60" i="69"/>
  <c r="U60" i="69" s="1"/>
  <c r="BJ52" i="69"/>
  <c r="U52" i="69" s="1"/>
  <c r="BJ55" i="69"/>
  <c r="U55" i="69" s="1"/>
  <c r="BJ80" i="69"/>
  <c r="U80" i="69" s="1"/>
  <c r="AM267" i="69"/>
  <c r="BK267" i="69" s="1"/>
  <c r="AI267" i="69"/>
  <c r="AI183" i="69"/>
  <c r="AM183" i="69"/>
  <c r="BK183" i="69" s="1"/>
  <c r="AL251" i="78"/>
  <c r="AH251" i="78"/>
  <c r="AM79" i="53"/>
  <c r="BK79" i="53" s="1"/>
  <c r="AI79" i="53"/>
  <c r="AI331" i="69"/>
  <c r="AM331" i="69"/>
  <c r="BK331" i="69" s="1"/>
  <c r="AM254" i="69"/>
  <c r="BK254" i="69" s="1"/>
  <c r="AI254" i="69"/>
  <c r="AI61" i="53"/>
  <c r="AM61" i="53"/>
  <c r="BK61" i="53" s="1"/>
  <c r="AI244" i="75"/>
  <c r="AM244" i="75"/>
  <c r="BK244" i="75" s="1"/>
  <c r="AI88" i="53"/>
  <c r="AM88" i="53"/>
  <c r="BK88" i="53" s="1"/>
  <c r="AI184" i="53"/>
  <c r="AM184" i="53"/>
  <c r="BK184" i="53" s="1"/>
  <c r="BJ376" i="53"/>
  <c r="U376" i="53" s="1"/>
  <c r="BJ398" i="53"/>
  <c r="U398" i="53" s="1"/>
  <c r="BJ409" i="53"/>
  <c r="U409" i="53" s="1"/>
  <c r="BJ412" i="53"/>
  <c r="U412" i="53" s="1"/>
  <c r="BJ416" i="53"/>
  <c r="U416" i="53" s="1"/>
  <c r="BJ378" i="53"/>
  <c r="U378" i="53" s="1"/>
  <c r="BJ406" i="53"/>
  <c r="U406" i="53" s="1"/>
  <c r="BJ374" i="53"/>
  <c r="U374" i="53" s="1"/>
  <c r="BJ371" i="53"/>
  <c r="U371" i="53" s="1"/>
  <c r="BJ370" i="53"/>
  <c r="U370" i="53" s="1"/>
  <c r="BJ410" i="53"/>
  <c r="U410" i="53" s="1"/>
  <c r="BJ408" i="53"/>
  <c r="U408" i="53" s="1"/>
  <c r="BJ380" i="53"/>
  <c r="U380" i="53" s="1"/>
  <c r="BJ396" i="53"/>
  <c r="U396" i="53" s="1"/>
  <c r="BJ417" i="53"/>
  <c r="U417" i="53" s="1"/>
  <c r="BJ386" i="53"/>
  <c r="U386" i="53" s="1"/>
  <c r="BJ390" i="53"/>
  <c r="U390" i="53" s="1"/>
  <c r="BJ392" i="53"/>
  <c r="U392" i="53" s="1"/>
  <c r="BJ375" i="53"/>
  <c r="U375" i="53" s="1"/>
  <c r="BJ379" i="53"/>
  <c r="U379" i="53" s="1"/>
  <c r="BJ399" i="53"/>
  <c r="U399" i="53" s="1"/>
  <c r="BJ381" i="53"/>
  <c r="U381" i="53" s="1"/>
  <c r="BJ418" i="53"/>
  <c r="U418" i="53" s="1"/>
  <c r="BJ383" i="53"/>
  <c r="U383" i="53" s="1"/>
  <c r="BJ391" i="53"/>
  <c r="U391" i="53" s="1"/>
  <c r="BJ414" i="53"/>
  <c r="U414" i="53" s="1"/>
  <c r="BJ373" i="53"/>
  <c r="U373" i="53" s="1"/>
  <c r="BJ405" i="53"/>
  <c r="U405" i="53" s="1"/>
  <c r="BJ404" i="53"/>
  <c r="U404" i="53" s="1"/>
  <c r="BJ388" i="53"/>
  <c r="U388" i="53" s="1"/>
  <c r="BJ402" i="53"/>
  <c r="U402" i="53" s="1"/>
  <c r="BJ419" i="53"/>
  <c r="U419" i="53" s="1"/>
  <c r="BJ372" i="53"/>
  <c r="U372" i="53" s="1"/>
  <c r="BJ395" i="53"/>
  <c r="U395" i="53" s="1"/>
  <c r="BJ415" i="53"/>
  <c r="U415" i="53" s="1"/>
  <c r="BJ403" i="53"/>
  <c r="U403" i="53" s="1"/>
  <c r="BJ411" i="53"/>
  <c r="U411" i="53" s="1"/>
  <c r="BJ393" i="53"/>
  <c r="U393" i="53" s="1"/>
  <c r="BJ389" i="53"/>
  <c r="U389" i="53" s="1"/>
  <c r="BJ369" i="53"/>
  <c r="U369" i="53" s="1"/>
  <c r="BJ400" i="53"/>
  <c r="U400" i="53" s="1"/>
  <c r="BJ413" i="53"/>
  <c r="U413" i="53" s="1"/>
  <c r="BJ385" i="53"/>
  <c r="U385" i="53" s="1"/>
  <c r="BJ397" i="53"/>
  <c r="U397" i="53" s="1"/>
  <c r="BJ401" i="53"/>
  <c r="U401" i="53" s="1"/>
  <c r="BJ394" i="53"/>
  <c r="U394" i="53" s="1"/>
  <c r="BJ384" i="53"/>
  <c r="U384" i="53" s="1"/>
  <c r="BJ387" i="53"/>
  <c r="U387" i="53" s="1"/>
  <c r="BJ382" i="53"/>
  <c r="U382" i="53" s="1"/>
  <c r="BJ377" i="53"/>
  <c r="U377" i="53" s="1"/>
  <c r="BJ407" i="53"/>
  <c r="U407" i="53" s="1"/>
  <c r="AM527" i="53"/>
  <c r="BK527" i="53" s="1"/>
  <c r="AI527" i="53"/>
  <c r="AM485" i="53"/>
  <c r="BK485" i="53" s="1"/>
  <c r="AI485" i="53"/>
  <c r="AI83" i="69"/>
  <c r="AM83" i="69"/>
  <c r="BK83" i="69" s="1"/>
  <c r="AL198" i="78"/>
  <c r="BJ271" i="53"/>
  <c r="U271" i="53" s="1"/>
  <c r="BJ246" i="53"/>
  <c r="U246" i="53" s="1"/>
  <c r="BJ268" i="53"/>
  <c r="U268" i="53" s="1"/>
  <c r="BJ255" i="53"/>
  <c r="U255" i="53" s="1"/>
  <c r="BJ252" i="53"/>
  <c r="U252" i="53" s="1"/>
  <c r="BJ270" i="53"/>
  <c r="U270" i="53" s="1"/>
  <c r="BJ237" i="53"/>
  <c r="U237" i="53" s="1"/>
  <c r="BJ244" i="53"/>
  <c r="U244" i="53" s="1"/>
  <c r="BJ247" i="53"/>
  <c r="U247" i="53" s="1"/>
  <c r="BJ250" i="53"/>
  <c r="U250" i="53" s="1"/>
  <c r="BJ225" i="53"/>
  <c r="U225" i="53" s="1"/>
  <c r="BJ266" i="53"/>
  <c r="U266" i="53" s="1"/>
  <c r="BJ260" i="53"/>
  <c r="U260" i="53" s="1"/>
  <c r="BJ262" i="53"/>
  <c r="U262" i="53" s="1"/>
  <c r="BJ235" i="53"/>
  <c r="U235" i="53" s="1"/>
  <c r="BJ242" i="53"/>
  <c r="U242" i="53" s="1"/>
  <c r="BJ233" i="53"/>
  <c r="U233" i="53" s="1"/>
  <c r="BJ259" i="53"/>
  <c r="U259" i="53" s="1"/>
  <c r="BJ236" i="53"/>
  <c r="U236" i="53" s="1"/>
  <c r="BJ229" i="53"/>
  <c r="U229" i="53" s="1"/>
  <c r="BJ232" i="53"/>
  <c r="U232" i="53" s="1"/>
  <c r="BJ274" i="53"/>
  <c r="U274" i="53" s="1"/>
  <c r="BJ240" i="53"/>
  <c r="U240" i="53" s="1"/>
  <c r="BJ245" i="53"/>
  <c r="U245" i="53" s="1"/>
  <c r="BJ238" i="53"/>
  <c r="U238" i="53" s="1"/>
  <c r="BJ231" i="53"/>
  <c r="U231" i="53" s="1"/>
  <c r="BJ239" i="53"/>
  <c r="U239" i="53" s="1"/>
  <c r="BJ275" i="53"/>
  <c r="U275" i="53" s="1"/>
  <c r="BJ261" i="53"/>
  <c r="U261" i="53" s="1"/>
  <c r="BJ228" i="53"/>
  <c r="U228" i="53" s="1"/>
  <c r="BJ267" i="53"/>
  <c r="U267" i="53" s="1"/>
  <c r="BJ230" i="53"/>
  <c r="U230" i="53" s="1"/>
  <c r="BJ265" i="53"/>
  <c r="U265" i="53" s="1"/>
  <c r="BJ234" i="53"/>
  <c r="U234" i="53" s="1"/>
  <c r="BJ251" i="53"/>
  <c r="U251" i="53" s="1"/>
  <c r="BJ253" i="53"/>
  <c r="U253" i="53" s="1"/>
  <c r="BJ264" i="53"/>
  <c r="U264" i="53" s="1"/>
  <c r="BJ258" i="53"/>
  <c r="U258" i="53" s="1"/>
  <c r="BJ226" i="53"/>
  <c r="U226" i="53" s="1"/>
  <c r="BJ248" i="53"/>
  <c r="U248" i="53" s="1"/>
  <c r="BJ256" i="53"/>
  <c r="U256" i="53" s="1"/>
  <c r="BJ273" i="53"/>
  <c r="U273" i="53" s="1"/>
  <c r="BJ243" i="53"/>
  <c r="U243" i="53" s="1"/>
  <c r="BJ263" i="53"/>
  <c r="U263" i="53" s="1"/>
  <c r="BJ269" i="53"/>
  <c r="U269" i="53" s="1"/>
  <c r="BJ249" i="53"/>
  <c r="U249" i="53" s="1"/>
  <c r="BJ257" i="53"/>
  <c r="U257" i="53" s="1"/>
  <c r="BJ272" i="53"/>
  <c r="U272" i="53" s="1"/>
  <c r="BJ254" i="53"/>
  <c r="U254" i="53" s="1"/>
  <c r="BJ227" i="53"/>
  <c r="U227" i="53" s="1"/>
  <c r="BJ241" i="53"/>
  <c r="U241" i="53" s="1"/>
  <c r="AM190" i="75"/>
  <c r="BK190" i="75" s="1"/>
  <c r="AI190" i="75"/>
  <c r="AI450" i="53"/>
  <c r="AM450" i="53"/>
  <c r="BK450" i="53" s="1"/>
  <c r="AM64" i="53"/>
  <c r="BK64" i="53" s="1"/>
  <c r="AI64" i="53"/>
  <c r="BL256" i="69"/>
  <c r="AO256" i="69" s="1"/>
  <c r="BL272" i="69"/>
  <c r="AO272" i="69" s="1"/>
  <c r="BL254" i="69"/>
  <c r="AO254" i="69" s="1"/>
  <c r="BL229" i="69"/>
  <c r="AO229" i="69" s="1"/>
  <c r="BL259" i="69"/>
  <c r="AO259" i="69" s="1"/>
  <c r="BL246" i="69"/>
  <c r="AO246" i="69" s="1"/>
  <c r="BL267" i="69"/>
  <c r="AO267" i="69" s="1"/>
  <c r="BL234" i="69"/>
  <c r="AO234" i="69" s="1"/>
  <c r="BL239" i="69"/>
  <c r="AO239" i="69" s="1"/>
  <c r="BL240" i="69"/>
  <c r="AO240" i="69" s="1"/>
  <c r="BL274" i="69"/>
  <c r="AO274" i="69" s="1"/>
  <c r="BL273" i="69"/>
  <c r="AO273" i="69" s="1"/>
  <c r="BL268" i="69"/>
  <c r="AO268" i="69" s="1"/>
  <c r="BL263" i="69"/>
  <c r="AO263" i="69" s="1"/>
  <c r="BL252" i="69"/>
  <c r="AO252" i="69" s="1"/>
  <c r="BL251" i="69"/>
  <c r="AO251" i="69" s="1"/>
  <c r="BL245" i="69"/>
  <c r="AO245" i="69" s="1"/>
  <c r="BL250" i="69"/>
  <c r="AO250" i="69" s="1"/>
  <c r="BL238" i="69"/>
  <c r="AO238" i="69" s="1"/>
  <c r="BL253" i="69"/>
  <c r="AO253" i="69" s="1"/>
  <c r="BL271" i="69"/>
  <c r="AO271" i="69" s="1"/>
  <c r="BL233" i="69"/>
  <c r="AO233" i="69" s="1"/>
  <c r="BL264" i="69"/>
  <c r="AO264" i="69" s="1"/>
  <c r="BL265" i="69"/>
  <c r="AO265" i="69" s="1"/>
  <c r="BL231" i="69"/>
  <c r="AO231" i="69" s="1"/>
  <c r="BL248" i="69"/>
  <c r="AO248" i="69" s="1"/>
  <c r="BL269" i="69"/>
  <c r="AO269" i="69" s="1"/>
  <c r="BL261" i="69"/>
  <c r="AO261" i="69" s="1"/>
  <c r="BL258" i="69"/>
  <c r="AO258" i="69" s="1"/>
  <c r="BL257" i="69"/>
  <c r="AO257" i="69" s="1"/>
  <c r="BL243" i="69"/>
  <c r="AO243" i="69" s="1"/>
  <c r="BL235" i="69"/>
  <c r="AO235" i="69" s="1"/>
  <c r="BL241" i="69"/>
  <c r="AO241" i="69" s="1"/>
  <c r="BL262" i="69"/>
  <c r="AO262" i="69" s="1"/>
  <c r="BL232" i="69"/>
  <c r="AO232" i="69" s="1"/>
  <c r="BL247" i="69"/>
  <c r="AO247" i="69" s="1"/>
  <c r="BL237" i="69"/>
  <c r="AO237" i="69" s="1"/>
  <c r="BL249" i="69"/>
  <c r="AO249" i="69" s="1"/>
  <c r="BL270" i="69"/>
  <c r="AO270" i="69" s="1"/>
  <c r="BL230" i="69"/>
  <c r="AO230" i="69" s="1"/>
  <c r="BL260" i="69"/>
  <c r="AO260" i="69" s="1"/>
  <c r="BL244" i="69"/>
  <c r="AO244" i="69" s="1"/>
  <c r="BL255" i="69"/>
  <c r="AO255" i="69" s="1"/>
  <c r="BL242" i="69"/>
  <c r="AO242" i="69" s="1"/>
  <c r="BL236" i="69"/>
  <c r="AO236" i="69" s="1"/>
  <c r="BL266" i="69"/>
  <c r="AO266" i="69" s="1"/>
  <c r="AI389" i="53"/>
  <c r="AM389" i="53"/>
  <c r="BK389" i="53" s="1"/>
  <c r="BJ441" i="53"/>
  <c r="U441" i="53" s="1"/>
  <c r="BJ479" i="53"/>
  <c r="U479" i="53" s="1"/>
  <c r="BJ471" i="53"/>
  <c r="U471" i="53" s="1"/>
  <c r="BJ477" i="53"/>
  <c r="U477" i="53" s="1"/>
  <c r="BJ473" i="53"/>
  <c r="U473" i="53" s="1"/>
  <c r="BJ454" i="53"/>
  <c r="U454" i="53" s="1"/>
  <c r="BJ486" i="53"/>
  <c r="U486" i="53" s="1"/>
  <c r="BJ484" i="53"/>
  <c r="U484" i="53" s="1"/>
  <c r="BJ482" i="53"/>
  <c r="U482" i="53" s="1"/>
  <c r="BJ448" i="53"/>
  <c r="U448" i="53" s="1"/>
  <c r="BJ455" i="53"/>
  <c r="U455" i="53" s="1"/>
  <c r="BJ491" i="53"/>
  <c r="U491" i="53" s="1"/>
  <c r="BJ463" i="53"/>
  <c r="U463" i="53" s="1"/>
  <c r="BJ481" i="53"/>
  <c r="U481" i="53" s="1"/>
  <c r="BJ483" i="53"/>
  <c r="U483" i="53" s="1"/>
  <c r="BJ466" i="53"/>
  <c r="U466" i="53" s="1"/>
  <c r="BJ480" i="53"/>
  <c r="U480" i="53" s="1"/>
  <c r="BJ490" i="53"/>
  <c r="U490" i="53" s="1"/>
  <c r="BJ446" i="53"/>
  <c r="U446" i="53" s="1"/>
  <c r="BJ472" i="53"/>
  <c r="U472" i="53" s="1"/>
  <c r="BJ464" i="53"/>
  <c r="U464" i="53" s="1"/>
  <c r="BJ449" i="53"/>
  <c r="U449" i="53" s="1"/>
  <c r="BJ470" i="53"/>
  <c r="U470" i="53" s="1"/>
  <c r="BJ456" i="53"/>
  <c r="U456" i="53" s="1"/>
  <c r="BJ478" i="53"/>
  <c r="U478" i="53" s="1"/>
  <c r="BJ467" i="53"/>
  <c r="U467" i="53" s="1"/>
  <c r="BJ460" i="53"/>
  <c r="U460" i="53" s="1"/>
  <c r="BJ444" i="53"/>
  <c r="U444" i="53" s="1"/>
  <c r="BJ488" i="53"/>
  <c r="U488" i="53" s="1"/>
  <c r="BJ489" i="53"/>
  <c r="U489" i="53" s="1"/>
  <c r="BJ442" i="53"/>
  <c r="U442" i="53" s="1"/>
  <c r="BJ461" i="53"/>
  <c r="U461" i="53" s="1"/>
  <c r="BJ453" i="53"/>
  <c r="U453" i="53" s="1"/>
  <c r="BJ447" i="53"/>
  <c r="U447" i="53" s="1"/>
  <c r="BJ445" i="53"/>
  <c r="U445" i="53" s="1"/>
  <c r="BJ457" i="53"/>
  <c r="U457" i="53" s="1"/>
  <c r="BJ487" i="53"/>
  <c r="U487" i="53" s="1"/>
  <c r="BJ475" i="53"/>
  <c r="U475" i="53" s="1"/>
  <c r="BJ443" i="53"/>
  <c r="U443" i="53" s="1"/>
  <c r="BJ452" i="53"/>
  <c r="U452" i="53" s="1"/>
  <c r="BJ459" i="53"/>
  <c r="U459" i="53" s="1"/>
  <c r="BJ485" i="53"/>
  <c r="U485" i="53" s="1"/>
  <c r="BJ458" i="53"/>
  <c r="U458" i="53" s="1"/>
  <c r="BJ469" i="53"/>
  <c r="U469" i="53" s="1"/>
  <c r="BJ450" i="53"/>
  <c r="U450" i="53" s="1"/>
  <c r="BJ465" i="53"/>
  <c r="U465" i="53" s="1"/>
  <c r="BJ476" i="53"/>
  <c r="U476" i="53" s="1"/>
  <c r="BJ474" i="53"/>
  <c r="U474" i="53" s="1"/>
  <c r="BJ468" i="53"/>
  <c r="U468" i="53" s="1"/>
  <c r="BJ462" i="53"/>
  <c r="U462" i="53" s="1"/>
  <c r="BJ451" i="53"/>
  <c r="U451" i="53" s="1"/>
  <c r="AI76" i="75"/>
  <c r="AM76" i="75"/>
  <c r="BK76" i="75" s="1"/>
  <c r="AH256" i="78"/>
  <c r="AL256" i="78"/>
  <c r="AM138" i="104"/>
  <c r="BK138" i="104" s="1"/>
  <c r="AI138" i="104"/>
  <c r="AM258" i="53"/>
  <c r="BK258" i="53" s="1"/>
  <c r="AI258" i="53"/>
  <c r="AM259" i="53"/>
  <c r="BK259" i="53" s="1"/>
  <c r="AI259" i="53"/>
  <c r="AM464" i="53"/>
  <c r="BK464" i="53" s="1"/>
  <c r="AI464" i="53"/>
  <c r="AM58" i="75"/>
  <c r="BK58" i="75" s="1"/>
  <c r="AI58" i="75"/>
  <c r="AM73" i="75"/>
  <c r="BK73" i="75" s="1"/>
  <c r="AI73" i="75"/>
  <c r="AM261" i="75"/>
  <c r="BK261" i="75" s="1"/>
  <c r="AI261" i="75"/>
  <c r="AI34" i="98"/>
  <c r="AM34" i="98"/>
  <c r="BK34" i="98" s="1"/>
  <c r="AM232" i="53"/>
  <c r="BK232" i="53" s="1"/>
  <c r="AI232" i="53"/>
  <c r="BL187" i="69"/>
  <c r="AO187" i="69" s="1"/>
  <c r="BL157" i="69"/>
  <c r="AO157" i="69" s="1"/>
  <c r="BL198" i="69"/>
  <c r="AO198" i="69" s="1"/>
  <c r="BL175" i="69"/>
  <c r="AO175" i="69" s="1"/>
  <c r="BL177" i="69"/>
  <c r="AO177" i="69" s="1"/>
  <c r="BL186" i="69"/>
  <c r="AO186" i="69" s="1"/>
  <c r="BL173" i="69"/>
  <c r="AO173" i="69" s="1"/>
  <c r="BL159" i="69"/>
  <c r="AO159" i="69" s="1"/>
  <c r="BL170" i="69"/>
  <c r="AO170" i="69" s="1"/>
  <c r="BL165" i="69"/>
  <c r="AO165" i="69" s="1"/>
  <c r="BL176" i="69"/>
  <c r="AO176" i="69" s="1"/>
  <c r="BL168" i="69"/>
  <c r="AO168" i="69" s="1"/>
  <c r="BL196" i="69"/>
  <c r="AO196" i="69" s="1"/>
  <c r="BL185" i="69"/>
  <c r="AO185" i="69" s="1"/>
  <c r="BL167" i="69"/>
  <c r="AO167" i="69" s="1"/>
  <c r="BL200" i="69"/>
  <c r="AO200" i="69" s="1"/>
  <c r="BL195" i="69"/>
  <c r="AO195" i="69" s="1"/>
  <c r="BL174" i="69"/>
  <c r="AO174" i="69" s="1"/>
  <c r="BL197" i="69"/>
  <c r="AO197" i="69" s="1"/>
  <c r="BL201" i="69"/>
  <c r="AO201" i="69" s="1"/>
  <c r="BL181" i="69"/>
  <c r="AO181" i="69" s="1"/>
  <c r="BL188" i="69"/>
  <c r="AO188" i="69" s="1"/>
  <c r="BL179" i="69"/>
  <c r="AO179" i="69" s="1"/>
  <c r="BL190" i="69"/>
  <c r="AO190" i="69" s="1"/>
  <c r="BL161" i="69"/>
  <c r="AO161" i="69" s="1"/>
  <c r="BL182" i="69"/>
  <c r="AO182" i="69" s="1"/>
  <c r="BL172" i="69"/>
  <c r="AO172" i="69" s="1"/>
  <c r="BL180" i="69"/>
  <c r="AO180" i="69" s="1"/>
  <c r="BL169" i="69"/>
  <c r="AO169" i="69" s="1"/>
  <c r="BL160" i="69"/>
  <c r="AO160" i="69" s="1"/>
  <c r="BL166" i="69"/>
  <c r="AO166" i="69" s="1"/>
  <c r="BL199" i="69"/>
  <c r="AO199" i="69" s="1"/>
  <c r="BL191" i="69"/>
  <c r="AO191" i="69" s="1"/>
  <c r="BL202" i="69"/>
  <c r="AO202" i="69" s="1"/>
  <c r="BL178" i="69"/>
  <c r="AO178" i="69" s="1"/>
  <c r="BL184" i="69"/>
  <c r="AO184" i="69" s="1"/>
  <c r="BL171" i="69"/>
  <c r="AO171" i="69" s="1"/>
  <c r="BL158" i="69"/>
  <c r="AO158" i="69" s="1"/>
  <c r="BL192" i="69"/>
  <c r="AO192" i="69" s="1"/>
  <c r="BL162" i="69"/>
  <c r="AO162" i="69" s="1"/>
  <c r="BL194" i="69"/>
  <c r="AO194" i="69" s="1"/>
  <c r="BL164" i="69"/>
  <c r="AO164" i="69" s="1"/>
  <c r="BL163" i="69"/>
  <c r="AO163" i="69" s="1"/>
  <c r="BL193" i="69"/>
  <c r="AO193" i="69" s="1"/>
  <c r="BL183" i="69"/>
  <c r="AO183" i="69" s="1"/>
  <c r="BL189" i="69"/>
  <c r="AO189" i="69" s="1"/>
  <c r="AI307" i="53"/>
  <c r="AM307" i="53"/>
  <c r="BK307" i="53" s="1"/>
  <c r="AI195" i="53"/>
  <c r="AM195" i="53"/>
  <c r="BK195" i="53" s="1"/>
  <c r="AI255" i="78"/>
  <c r="AM255" i="78"/>
  <c r="BK255" i="78" s="1"/>
  <c r="AI145" i="104"/>
  <c r="AM145" i="104"/>
  <c r="BK145" i="104" s="1"/>
  <c r="AI86" i="78"/>
  <c r="AM86" i="78"/>
  <c r="BK86" i="78" s="1"/>
  <c r="AM56" i="53"/>
  <c r="BK56" i="53" s="1"/>
  <c r="AI56" i="53"/>
  <c r="AM54" i="69"/>
  <c r="BK54" i="69" s="1"/>
  <c r="AI54" i="69"/>
  <c r="AI256" i="53"/>
  <c r="AM256" i="53"/>
  <c r="BK256" i="53" s="1"/>
  <c r="AM37" i="98"/>
  <c r="BK37" i="98" s="1"/>
  <c r="AI37" i="98"/>
  <c r="AM68" i="69"/>
  <c r="BK68" i="69" s="1"/>
  <c r="AI68" i="69"/>
  <c r="AI270" i="69"/>
  <c r="AM270" i="69"/>
  <c r="BK270" i="69" s="1"/>
  <c r="AM57" i="53"/>
  <c r="BK57" i="53" s="1"/>
  <c r="AI57" i="53"/>
  <c r="AM57" i="69"/>
  <c r="BK57" i="69" s="1"/>
  <c r="AI57" i="69"/>
  <c r="AM530" i="53"/>
  <c r="BK530" i="53" s="1"/>
  <c r="AI530" i="53"/>
  <c r="AM417" i="53"/>
  <c r="BK417" i="53" s="1"/>
  <c r="AI417" i="53"/>
  <c r="AI263" i="69"/>
  <c r="AM263" i="69"/>
  <c r="BK263" i="69" s="1"/>
  <c r="AI166" i="69"/>
  <c r="AM166" i="69"/>
  <c r="BK166" i="69" s="1"/>
  <c r="AM72" i="53"/>
  <c r="BK72" i="53" s="1"/>
  <c r="AI72" i="53"/>
  <c r="AI388" i="53"/>
  <c r="AM388" i="53"/>
  <c r="BK388" i="53" s="1"/>
  <c r="AI77" i="53"/>
  <c r="AM77" i="53"/>
  <c r="BK77" i="53" s="1"/>
  <c r="AI50" i="53"/>
  <c r="AM50" i="53"/>
  <c r="BK50" i="53" s="1"/>
  <c r="AM180" i="78"/>
  <c r="BK180" i="78" s="1"/>
  <c r="AI180" i="78"/>
  <c r="AI195" i="69"/>
  <c r="AM195" i="69"/>
  <c r="BK195" i="69" s="1"/>
  <c r="AM273" i="78"/>
  <c r="BK273" i="78" s="1"/>
  <c r="AI273" i="78"/>
  <c r="AI267" i="75"/>
  <c r="AM267" i="75"/>
  <c r="BK267" i="75" s="1"/>
  <c r="AL267" i="78"/>
  <c r="AI161" i="53"/>
  <c r="AM161" i="53"/>
  <c r="BK161" i="53" s="1"/>
  <c r="AM144" i="104"/>
  <c r="BK144" i="104" s="1"/>
  <c r="AI144" i="104"/>
  <c r="AM324" i="69"/>
  <c r="BK324" i="69" s="1"/>
  <c r="AI324" i="69"/>
  <c r="AM194" i="78"/>
  <c r="BK194" i="78" s="1"/>
  <c r="AM86" i="53"/>
  <c r="BK86" i="53" s="1"/>
  <c r="AI86" i="53"/>
  <c r="AI43" i="98"/>
  <c r="AM43" i="98"/>
  <c r="BK43" i="98" s="1"/>
  <c r="AM416" i="53"/>
  <c r="BK416" i="53" s="1"/>
  <c r="AI416" i="53"/>
  <c r="AI314" i="69"/>
  <c r="AM314" i="69"/>
  <c r="BK314" i="69" s="1"/>
  <c r="AM199" i="69"/>
  <c r="BK199" i="69" s="1"/>
  <c r="AI199" i="69"/>
  <c r="AM300" i="53"/>
  <c r="BK300" i="53" s="1"/>
  <c r="AI300" i="53"/>
  <c r="AI260" i="75"/>
  <c r="AM260" i="75"/>
  <c r="BK260" i="75" s="1"/>
  <c r="AI270" i="53"/>
  <c r="AM270" i="53"/>
  <c r="BK270" i="53" s="1"/>
  <c r="AH69" i="78"/>
  <c r="AL69" i="78"/>
  <c r="AM199" i="75"/>
  <c r="BK199" i="75" s="1"/>
  <c r="AI199" i="75"/>
  <c r="AM199" i="53"/>
  <c r="BK199" i="53" s="1"/>
  <c r="AI199" i="53"/>
  <c r="AM275" i="53"/>
  <c r="BK275" i="53" s="1"/>
  <c r="AI275" i="53"/>
  <c r="AI172" i="75"/>
  <c r="AM172" i="75"/>
  <c r="BK172" i="75" s="1"/>
  <c r="AH185" i="78"/>
  <c r="AL185" i="78"/>
  <c r="AM196" i="53"/>
  <c r="BK196" i="53" s="1"/>
  <c r="AI196" i="53"/>
  <c r="AM175" i="75"/>
  <c r="BK175" i="75" s="1"/>
  <c r="AI175" i="75"/>
  <c r="AL252" i="78"/>
  <c r="AH252" i="78"/>
  <c r="AM175" i="53"/>
  <c r="BK175" i="53" s="1"/>
  <c r="AI175" i="53"/>
  <c r="AI193" i="69"/>
  <c r="AM193" i="69"/>
  <c r="BK193" i="69" s="1"/>
  <c r="AM404" i="53"/>
  <c r="BK404" i="53" s="1"/>
  <c r="AI404" i="53"/>
  <c r="AI445" i="53"/>
  <c r="AM445" i="53"/>
  <c r="BK445" i="53" s="1"/>
  <c r="AM154" i="53"/>
  <c r="BK154" i="53" s="1"/>
  <c r="AI154" i="53"/>
  <c r="AM546" i="53"/>
  <c r="BK546" i="53" s="1"/>
  <c r="AI546" i="53"/>
  <c r="AI169" i="75"/>
  <c r="AM169" i="75"/>
  <c r="BK169" i="75" s="1"/>
  <c r="AM86" i="69"/>
  <c r="BK86" i="69" s="1"/>
  <c r="AI86" i="69"/>
  <c r="AI315" i="53"/>
  <c r="AM315" i="53"/>
  <c r="BK315" i="53" s="1"/>
  <c r="BL451" i="53"/>
  <c r="AO451" i="53" s="1"/>
  <c r="BL466" i="53"/>
  <c r="AO466" i="53" s="1"/>
  <c r="BL463" i="53"/>
  <c r="AO463" i="53" s="1"/>
  <c r="AM203" i="53"/>
  <c r="BK203" i="53" s="1"/>
  <c r="AI203" i="53"/>
  <c r="AM319" i="53"/>
  <c r="BK319" i="53" s="1"/>
  <c r="AI319" i="53"/>
  <c r="AI152" i="98"/>
  <c r="AM152" i="98"/>
  <c r="BK152" i="98" s="1"/>
  <c r="AI487" i="53"/>
  <c r="AM487" i="53"/>
  <c r="BK487" i="53" s="1"/>
  <c r="AI271" i="53"/>
  <c r="AM271" i="53"/>
  <c r="BK271" i="53" s="1"/>
  <c r="AM332" i="53"/>
  <c r="BK332" i="53" s="1"/>
  <c r="AI332" i="53"/>
  <c r="AI226" i="53"/>
  <c r="AM226" i="53"/>
  <c r="BK226" i="53" s="1"/>
  <c r="AH269" i="78"/>
  <c r="AL269" i="78"/>
  <c r="AM71" i="53"/>
  <c r="BK71" i="53" s="1"/>
  <c r="AI71" i="53"/>
  <c r="BJ39" i="98"/>
  <c r="U39" i="98" s="1"/>
  <c r="BJ34" i="98"/>
  <c r="U34" i="98" s="1"/>
  <c r="BJ43" i="98"/>
  <c r="U43" i="98" s="1"/>
  <c r="BJ40" i="98"/>
  <c r="U40" i="98" s="1"/>
  <c r="BJ32" i="98"/>
  <c r="U32" i="98" s="1"/>
  <c r="BJ42" i="98"/>
  <c r="U42" i="98" s="1"/>
  <c r="BJ35" i="98"/>
  <c r="U35" i="98" s="1"/>
  <c r="BJ31" i="98"/>
  <c r="U31" i="98" s="1"/>
  <c r="BJ36" i="98"/>
  <c r="U36" i="98" s="1"/>
  <c r="BJ38" i="98"/>
  <c r="U38" i="98" s="1"/>
  <c r="BJ33" i="98"/>
  <c r="U33" i="98" s="1"/>
  <c r="BJ41" i="98"/>
  <c r="U41" i="98" s="1"/>
  <c r="BJ37" i="98"/>
  <c r="U37" i="98" s="1"/>
  <c r="AI90" i="69"/>
  <c r="AM90" i="69"/>
  <c r="BK90" i="69" s="1"/>
  <c r="AM55" i="53"/>
  <c r="BK55" i="53" s="1"/>
  <c r="AI55" i="53"/>
  <c r="AI63" i="75"/>
  <c r="AM63" i="75"/>
  <c r="BK63" i="75" s="1"/>
  <c r="AM157" i="98"/>
  <c r="BK157" i="98" s="1"/>
  <c r="AI157" i="98"/>
  <c r="AM257" i="75"/>
  <c r="BK257" i="75" s="1"/>
  <c r="AI257" i="75"/>
  <c r="AI520" i="53"/>
  <c r="AM520" i="53"/>
  <c r="BK520" i="53" s="1"/>
  <c r="AM303" i="69"/>
  <c r="BK303" i="69" s="1"/>
  <c r="AI303" i="69"/>
  <c r="AI126" i="98"/>
  <c r="AM126" i="98"/>
  <c r="BK126" i="98" s="1"/>
  <c r="AI541" i="53"/>
  <c r="AM541" i="53"/>
  <c r="BK541" i="53" s="1"/>
  <c r="AM522" i="53"/>
  <c r="BK522" i="53" s="1"/>
  <c r="AI522" i="53"/>
  <c r="AM77" i="78"/>
  <c r="BK77" i="78" s="1"/>
  <c r="AI77" i="78"/>
  <c r="AI273" i="69"/>
  <c r="AM273" i="69"/>
  <c r="BK273" i="69" s="1"/>
  <c r="AI544" i="53"/>
  <c r="AM544" i="53"/>
  <c r="BK544" i="53" s="1"/>
  <c r="AI524" i="53"/>
  <c r="AM524" i="53"/>
  <c r="BK524" i="53" s="1"/>
  <c r="AM563" i="53"/>
  <c r="BK563" i="53" s="1"/>
  <c r="AI563" i="53"/>
  <c r="AM202" i="75"/>
  <c r="BK202" i="75" s="1"/>
  <c r="AI202" i="75"/>
  <c r="AM460" i="53"/>
  <c r="BK460" i="53" s="1"/>
  <c r="AI460" i="53"/>
  <c r="AM252" i="75"/>
  <c r="BK252" i="75" s="1"/>
  <c r="AI252" i="75"/>
  <c r="AM486" i="53"/>
  <c r="BK486" i="53" s="1"/>
  <c r="AI486" i="53"/>
  <c r="AI172" i="53"/>
  <c r="AM172" i="53"/>
  <c r="BK172" i="53" s="1"/>
  <c r="AH263" i="78"/>
  <c r="AL263" i="78"/>
  <c r="AI125" i="98"/>
  <c r="AM125" i="98"/>
  <c r="BK125" i="98" s="1"/>
  <c r="AI250" i="69"/>
  <c r="AM250" i="69"/>
  <c r="BK250" i="69" s="1"/>
  <c r="AL189" i="78"/>
  <c r="AM181" i="78"/>
  <c r="BK181" i="78" s="1"/>
  <c r="AI181" i="78"/>
  <c r="AM82" i="75"/>
  <c r="BK82" i="75" s="1"/>
  <c r="AI82" i="75"/>
  <c r="AM326" i="69"/>
  <c r="BK326" i="69" s="1"/>
  <c r="AI326" i="69"/>
  <c r="AM189" i="75"/>
  <c r="BK189" i="75" s="1"/>
  <c r="AI189" i="75"/>
  <c r="AM64" i="75"/>
  <c r="BK64" i="75" s="1"/>
  <c r="AI64" i="75"/>
  <c r="AI469" i="53"/>
  <c r="AM469" i="53"/>
  <c r="BK469" i="53" s="1"/>
  <c r="AM488" i="53"/>
  <c r="BK488" i="53" s="1"/>
  <c r="AI488" i="53"/>
  <c r="AM329" i="69"/>
  <c r="BK329" i="69" s="1"/>
  <c r="AI329" i="69"/>
  <c r="AI316" i="53"/>
  <c r="AM316" i="53"/>
  <c r="BK316" i="53" s="1"/>
  <c r="AI260" i="78"/>
  <c r="AM260" i="78"/>
  <c r="BK260" i="78" s="1"/>
  <c r="AI160" i="98"/>
  <c r="AM160" i="98"/>
  <c r="BK160" i="98" s="1"/>
  <c r="AI72" i="69"/>
  <c r="AM72" i="69"/>
  <c r="BK72" i="69" s="1"/>
  <c r="AH143" i="104"/>
  <c r="AL143" i="104"/>
  <c r="BJ147" i="104"/>
  <c r="U147" i="104" s="1"/>
  <c r="BJ137" i="104"/>
  <c r="U137" i="104" s="1"/>
  <c r="BJ141" i="104"/>
  <c r="U141" i="104" s="1"/>
  <c r="BJ144" i="104"/>
  <c r="U144" i="104" s="1"/>
  <c r="BJ140" i="104"/>
  <c r="U140" i="104" s="1"/>
  <c r="BJ142" i="104"/>
  <c r="U142" i="104" s="1"/>
  <c r="BJ145" i="104"/>
  <c r="U145" i="104" s="1"/>
  <c r="BJ138" i="104"/>
  <c r="U138" i="104" s="1"/>
  <c r="BJ136" i="104"/>
  <c r="U136" i="104" s="1"/>
  <c r="BJ135" i="104"/>
  <c r="U135" i="104" s="1"/>
  <c r="BJ146" i="104"/>
  <c r="U146" i="104" s="1"/>
  <c r="BJ139" i="104"/>
  <c r="U139" i="104" s="1"/>
  <c r="BJ143" i="104"/>
  <c r="U143" i="104" s="1"/>
  <c r="AM72" i="75"/>
  <c r="BK72" i="75" s="1"/>
  <c r="AI72" i="75"/>
  <c r="AM344" i="53"/>
  <c r="BK344" i="53" s="1"/>
  <c r="AI344" i="53"/>
  <c r="AM101" i="98"/>
  <c r="BK101" i="98" s="1"/>
  <c r="AI101" i="98"/>
  <c r="AH141" i="104"/>
  <c r="AL141" i="104"/>
  <c r="AM345" i="53"/>
  <c r="BK345" i="53" s="1"/>
  <c r="AI345" i="53"/>
  <c r="AM484" i="53"/>
  <c r="BK484" i="53" s="1"/>
  <c r="AI484" i="53"/>
  <c r="AM190" i="78"/>
  <c r="BK190" i="78" s="1"/>
  <c r="AI190" i="78"/>
  <c r="AM66" i="53"/>
  <c r="BK66" i="53" s="1"/>
  <c r="AI66" i="53"/>
  <c r="AL250" i="78"/>
  <c r="AI83" i="75"/>
  <c r="AM83" i="75"/>
  <c r="BK83" i="75" s="1"/>
  <c r="AL264" i="78"/>
  <c r="AH264" i="78"/>
  <c r="AM539" i="53"/>
  <c r="BK539" i="53" s="1"/>
  <c r="AI539" i="53"/>
  <c r="AM534" i="53"/>
  <c r="BK534" i="53" s="1"/>
  <c r="AI534" i="53"/>
  <c r="AI449" i="53"/>
  <c r="AM449" i="53"/>
  <c r="BK449" i="53" s="1"/>
  <c r="AI182" i="75"/>
  <c r="AM182" i="75"/>
  <c r="BK182" i="75" s="1"/>
  <c r="AH179" i="78"/>
  <c r="AL179" i="78"/>
  <c r="AM307" i="69"/>
  <c r="BK307" i="69" s="1"/>
  <c r="AI307" i="69"/>
  <c r="AM158" i="98"/>
  <c r="BK158" i="98" s="1"/>
  <c r="AI158" i="98"/>
  <c r="AL268" i="78"/>
  <c r="AM192" i="69"/>
  <c r="BK192" i="69" s="1"/>
  <c r="AI192" i="69"/>
  <c r="AM455" i="53"/>
  <c r="BK455" i="53" s="1"/>
  <c r="AI455" i="53"/>
  <c r="AI560" i="53"/>
  <c r="AM560" i="53"/>
  <c r="BK560" i="53" s="1"/>
  <c r="AI372" i="53"/>
  <c r="AM372" i="53"/>
  <c r="BK372" i="53" s="1"/>
  <c r="AM38" i="98"/>
  <c r="BK38" i="98" s="1"/>
  <c r="AI38" i="98"/>
  <c r="AI139" i="104"/>
  <c r="AM139" i="104"/>
  <c r="BK139" i="104" s="1"/>
  <c r="AM254" i="75"/>
  <c r="BK254" i="75" s="1"/>
  <c r="AI254" i="75"/>
  <c r="AM194" i="69"/>
  <c r="BK194" i="69" s="1"/>
  <c r="AI194" i="69"/>
  <c r="AI385" i="53"/>
  <c r="AM385" i="53"/>
  <c r="BK385" i="53" s="1"/>
  <c r="AI55" i="69"/>
  <c r="AM55" i="69"/>
  <c r="BK55" i="69" s="1"/>
  <c r="AI47" i="69"/>
  <c r="AM47" i="69"/>
  <c r="BK47" i="69" s="1"/>
  <c r="AI90" i="75"/>
  <c r="AM90" i="75"/>
  <c r="BK90" i="75" s="1"/>
  <c r="AL183" i="78"/>
  <c r="AI197" i="75"/>
  <c r="AM197" i="75"/>
  <c r="BK197" i="75" s="1"/>
  <c r="AM481" i="53"/>
  <c r="BK481" i="53" s="1"/>
  <c r="AI481" i="53"/>
  <c r="AM61" i="75"/>
  <c r="BK61" i="75" s="1"/>
  <c r="AI61" i="75"/>
  <c r="AM189" i="53"/>
  <c r="BK189" i="53" s="1"/>
  <c r="AI189" i="53"/>
  <c r="AM242" i="53"/>
  <c r="BK242" i="53" s="1"/>
  <c r="AI242" i="53"/>
  <c r="AM269" i="69"/>
  <c r="BK269" i="69" s="1"/>
  <c r="AI269" i="69"/>
  <c r="AM311" i="69"/>
  <c r="BK311" i="69" s="1"/>
  <c r="AI311" i="69"/>
  <c r="AI43" i="53"/>
  <c r="AM43" i="53"/>
  <c r="BK43" i="53" s="1"/>
  <c r="AM78" i="75"/>
  <c r="BK78" i="75" s="1"/>
  <c r="AI78" i="75"/>
  <c r="BJ232" i="69"/>
  <c r="U232" i="69" s="1"/>
  <c r="BJ231" i="69"/>
  <c r="U231" i="69" s="1"/>
  <c r="BJ254" i="69"/>
  <c r="U254" i="69" s="1"/>
  <c r="BJ229" i="69"/>
  <c r="U229" i="69" s="1"/>
  <c r="BJ243" i="69"/>
  <c r="U243" i="69" s="1"/>
  <c r="BJ245" i="69"/>
  <c r="U245" i="69" s="1"/>
  <c r="BJ257" i="69"/>
  <c r="U257" i="69" s="1"/>
  <c r="BJ237" i="69"/>
  <c r="U237" i="69" s="1"/>
  <c r="BJ236" i="69"/>
  <c r="U236" i="69" s="1"/>
  <c r="BJ242" i="69"/>
  <c r="U242" i="69" s="1"/>
  <c r="BJ234" i="69"/>
  <c r="U234" i="69" s="1"/>
  <c r="BJ252" i="69"/>
  <c r="U252" i="69" s="1"/>
  <c r="BJ247" i="69"/>
  <c r="U247" i="69" s="1"/>
  <c r="BJ248" i="69"/>
  <c r="U248" i="69" s="1"/>
  <c r="BJ238" i="69"/>
  <c r="U238" i="69" s="1"/>
  <c r="BJ262" i="69"/>
  <c r="U262" i="69" s="1"/>
  <c r="BJ256" i="69"/>
  <c r="U256" i="69" s="1"/>
  <c r="BJ268" i="69"/>
  <c r="U268" i="69" s="1"/>
  <c r="BJ258" i="69"/>
  <c r="U258" i="69" s="1"/>
  <c r="BJ244" i="69"/>
  <c r="U244" i="69" s="1"/>
  <c r="BJ267" i="69"/>
  <c r="U267" i="69" s="1"/>
  <c r="BJ240" i="69"/>
  <c r="U240" i="69" s="1"/>
  <c r="BJ241" i="69"/>
  <c r="U241" i="69" s="1"/>
  <c r="BJ273" i="69"/>
  <c r="U273" i="69" s="1"/>
  <c r="BJ269" i="69"/>
  <c r="U269" i="69" s="1"/>
  <c r="BJ246" i="69"/>
  <c r="U246" i="69" s="1"/>
  <c r="BJ264" i="69"/>
  <c r="U264" i="69" s="1"/>
  <c r="BJ230" i="69"/>
  <c r="U230" i="69" s="1"/>
  <c r="BJ270" i="69"/>
  <c r="U270" i="69" s="1"/>
  <c r="BJ261" i="69"/>
  <c r="U261" i="69" s="1"/>
  <c r="BJ260" i="69"/>
  <c r="U260" i="69" s="1"/>
  <c r="BJ251" i="69"/>
  <c r="U251" i="69" s="1"/>
  <c r="BJ266" i="69"/>
  <c r="U266" i="69" s="1"/>
  <c r="BJ271" i="69"/>
  <c r="U271" i="69" s="1"/>
  <c r="BJ263" i="69"/>
  <c r="U263" i="69" s="1"/>
  <c r="BJ265" i="69"/>
  <c r="U265" i="69" s="1"/>
  <c r="BJ250" i="69"/>
  <c r="U250" i="69" s="1"/>
  <c r="BJ259" i="69"/>
  <c r="U259" i="69" s="1"/>
  <c r="BJ272" i="69"/>
  <c r="U272" i="69" s="1"/>
  <c r="BJ249" i="69"/>
  <c r="U249" i="69" s="1"/>
  <c r="BJ255" i="69"/>
  <c r="U255" i="69" s="1"/>
  <c r="BJ235" i="69"/>
  <c r="U235" i="69" s="1"/>
  <c r="BJ239" i="69"/>
  <c r="U239" i="69" s="1"/>
  <c r="BJ274" i="69"/>
  <c r="U274" i="69" s="1"/>
  <c r="BJ253" i="69"/>
  <c r="U253" i="69" s="1"/>
  <c r="BJ233" i="69"/>
  <c r="U233" i="69" s="1"/>
  <c r="AM376" i="53"/>
  <c r="BK376" i="53" s="1"/>
  <c r="AI376" i="53"/>
  <c r="AL193" i="78"/>
  <c r="AH193" i="78"/>
  <c r="AI56" i="75"/>
  <c r="AM56" i="75"/>
  <c r="BK56" i="75" s="1"/>
  <c r="AL75" i="78"/>
  <c r="AH75" i="78"/>
  <c r="AI192" i="75"/>
  <c r="AM192" i="75"/>
  <c r="BK192" i="75" s="1"/>
  <c r="AI185" i="53"/>
  <c r="AM185" i="53"/>
  <c r="BK185" i="53" s="1"/>
  <c r="AN226" i="53"/>
  <c r="AN272" i="53"/>
  <c r="AN240" i="53"/>
  <c r="AN263" i="53"/>
  <c r="AN251" i="53"/>
  <c r="AM225" i="53"/>
  <c r="BK225" i="53" s="1"/>
  <c r="AN250" i="53"/>
  <c r="AI225" i="53"/>
  <c r="AN246" i="53"/>
  <c r="AN255" i="53"/>
  <c r="AN249" i="53"/>
  <c r="AN252" i="53"/>
  <c r="AN231" i="53"/>
  <c r="AN271" i="53"/>
  <c r="AN232" i="53"/>
  <c r="AN238" i="53"/>
  <c r="AN247" i="53"/>
  <c r="AN258" i="53"/>
  <c r="AN256" i="53"/>
  <c r="AN274" i="53"/>
  <c r="AN230" i="53"/>
  <c r="AN269" i="53"/>
  <c r="AN254" i="53"/>
  <c r="AN257" i="53"/>
  <c r="AN261" i="53"/>
  <c r="AN266" i="53"/>
  <c r="AN239" i="53"/>
  <c r="AN236" i="53"/>
  <c r="AN260" i="53"/>
  <c r="AN242" i="53"/>
  <c r="AN244" i="53"/>
  <c r="AN253" i="53"/>
  <c r="AN235" i="53"/>
  <c r="AN243" i="53"/>
  <c r="AN275" i="53"/>
  <c r="AN225" i="53"/>
  <c r="AN228" i="53"/>
  <c r="AN229" i="53"/>
  <c r="AN262" i="53"/>
  <c r="AN268" i="53"/>
  <c r="AN227" i="53"/>
  <c r="AN241" i="53"/>
  <c r="AN264" i="53"/>
  <c r="AN273" i="53"/>
  <c r="AN237" i="53"/>
  <c r="AN233" i="53"/>
  <c r="AN259" i="53"/>
  <c r="AN270" i="53"/>
  <c r="AN265" i="53"/>
  <c r="AN267" i="53"/>
  <c r="AN234" i="53"/>
  <c r="AN245" i="53"/>
  <c r="AN248" i="53"/>
  <c r="AI168" i="75"/>
  <c r="AM168" i="75"/>
  <c r="BK168" i="75" s="1"/>
  <c r="AM154" i="98"/>
  <c r="BK154" i="98" s="1"/>
  <c r="AI154" i="98"/>
  <c r="AI75" i="69"/>
  <c r="AM75" i="69"/>
  <c r="BK75" i="69" s="1"/>
  <c r="AM188" i="78"/>
  <c r="BK188" i="78" s="1"/>
  <c r="AI188" i="78"/>
  <c r="AM75" i="53"/>
  <c r="BK75" i="53" s="1"/>
  <c r="AI75" i="53"/>
  <c r="AM473" i="53"/>
  <c r="BK473" i="53" s="1"/>
  <c r="AI473" i="53"/>
  <c r="AI302" i="69"/>
  <c r="AM302" i="69"/>
  <c r="BK302" i="69" s="1"/>
  <c r="AI472" i="53"/>
  <c r="AM472" i="53"/>
  <c r="BK472" i="53" s="1"/>
  <c r="AM253" i="69"/>
  <c r="BK253" i="69" s="1"/>
  <c r="AI253" i="69"/>
  <c r="AI256" i="69"/>
  <c r="AM256" i="69"/>
  <c r="BK256" i="69" s="1"/>
  <c r="AI49" i="69"/>
  <c r="AM49" i="69"/>
  <c r="BK49" i="69" s="1"/>
  <c r="AM60" i="69"/>
  <c r="BK60" i="69" s="1"/>
  <c r="AI60" i="69"/>
  <c r="AI258" i="69"/>
  <c r="AM258" i="69"/>
  <c r="BK258" i="69" s="1"/>
  <c r="AI233" i="69"/>
  <c r="AM233" i="69"/>
  <c r="BK233" i="69" s="1"/>
  <c r="AI176" i="53"/>
  <c r="AM176" i="53"/>
  <c r="BK176" i="53" s="1"/>
  <c r="AM400" i="53"/>
  <c r="BK400" i="53" s="1"/>
  <c r="AI400" i="53"/>
  <c r="AM196" i="75"/>
  <c r="BK196" i="75" s="1"/>
  <c r="AI196" i="75"/>
  <c r="AI58" i="69"/>
  <c r="AM58" i="69"/>
  <c r="BK58" i="69" s="1"/>
  <c r="AM241" i="75"/>
  <c r="BK241" i="75" s="1"/>
  <c r="AI241" i="75"/>
  <c r="AM391" i="53"/>
  <c r="BK391" i="53" s="1"/>
  <c r="AI391" i="53"/>
  <c r="AM33" i="98"/>
  <c r="BK33" i="98" s="1"/>
  <c r="AI33" i="98"/>
  <c r="AM177" i="53"/>
  <c r="BK177" i="53" s="1"/>
  <c r="AI177" i="53"/>
  <c r="AN252" i="75"/>
  <c r="AN243" i="75"/>
  <c r="AN82" i="75"/>
  <c r="AN80" i="75"/>
  <c r="AN66" i="75"/>
  <c r="AN63" i="75"/>
  <c r="AN74" i="75"/>
  <c r="AN242" i="75"/>
  <c r="AN274" i="75"/>
  <c r="AN270" i="75"/>
  <c r="AN269" i="75"/>
  <c r="AN244" i="75"/>
  <c r="AN273" i="75"/>
  <c r="AN83" i="75"/>
  <c r="AN71" i="75"/>
  <c r="AN55" i="75"/>
  <c r="AN59" i="75"/>
  <c r="AN60" i="75"/>
  <c r="AN249" i="75"/>
  <c r="AN263" i="75"/>
  <c r="AN275" i="75"/>
  <c r="AN245" i="75"/>
  <c r="AN262" i="75"/>
  <c r="AN254" i="75"/>
  <c r="AN255" i="75"/>
  <c r="AN266" i="75"/>
  <c r="AN67" i="75"/>
  <c r="AN62" i="75"/>
  <c r="AN75" i="75"/>
  <c r="AN78" i="75"/>
  <c r="AN84" i="75"/>
  <c r="AN253" i="75"/>
  <c r="AN251" i="75"/>
  <c r="AM54" i="75"/>
  <c r="BK54" i="75" s="1"/>
  <c r="AN54" i="75"/>
  <c r="AN72" i="75"/>
  <c r="AN90" i="75"/>
  <c r="AN86" i="75"/>
  <c r="AN250" i="75"/>
  <c r="AN272" i="75"/>
  <c r="AN64" i="75"/>
  <c r="AN73" i="75"/>
  <c r="AN58" i="75"/>
  <c r="AN264" i="75"/>
  <c r="AN70" i="75"/>
  <c r="AN79" i="75"/>
  <c r="AN81" i="75"/>
  <c r="AN247" i="75"/>
  <c r="AN268" i="75"/>
  <c r="AN88" i="75"/>
  <c r="AN77" i="75"/>
  <c r="AI54" i="75"/>
  <c r="AN69" i="75"/>
  <c r="AN271" i="75"/>
  <c r="AN87" i="75"/>
  <c r="AN61" i="75"/>
  <c r="AN256" i="75"/>
  <c r="AN241" i="75"/>
  <c r="AN258" i="75"/>
  <c r="AN68" i="75"/>
  <c r="AN265" i="75"/>
  <c r="AN276" i="75"/>
  <c r="AN56" i="75"/>
  <c r="AN261" i="75"/>
  <c r="AN260" i="75"/>
  <c r="AN248" i="75"/>
  <c r="AN65" i="75"/>
  <c r="AN85" i="75"/>
  <c r="AN76" i="75"/>
  <c r="AN246" i="75"/>
  <c r="AN57" i="75"/>
  <c r="AN257" i="75"/>
  <c r="AN89" i="75"/>
  <c r="AN267" i="75"/>
  <c r="AN259" i="75"/>
  <c r="AI249" i="75"/>
  <c r="AM249" i="75"/>
  <c r="BK249" i="75" s="1"/>
  <c r="T88" i="78"/>
  <c r="T79" i="78"/>
  <c r="T74" i="78"/>
  <c r="T73" i="78"/>
  <c r="T71" i="78"/>
  <c r="T77" i="78"/>
  <c r="T72" i="78"/>
  <c r="T84" i="78"/>
  <c r="T78" i="78"/>
  <c r="T66" i="78"/>
  <c r="T90" i="78"/>
  <c r="T85" i="78"/>
  <c r="T76" i="78"/>
  <c r="T81" i="78"/>
  <c r="T67" i="78"/>
  <c r="T87" i="78"/>
  <c r="S66" i="78"/>
  <c r="BI66" i="78" s="1"/>
  <c r="T69" i="78"/>
  <c r="T75" i="78"/>
  <c r="T80" i="78"/>
  <c r="T86" i="78"/>
  <c r="T70" i="78"/>
  <c r="T83" i="78"/>
  <c r="T89" i="78"/>
  <c r="T82" i="78"/>
  <c r="T68" i="78"/>
  <c r="AI66" i="69"/>
  <c r="AM66" i="69"/>
  <c r="BK66" i="69" s="1"/>
  <c r="AH85" i="78"/>
  <c r="AL85" i="78"/>
  <c r="AI85" i="69"/>
  <c r="AM85" i="69"/>
  <c r="BK85" i="69" s="1"/>
  <c r="AI443" i="53"/>
  <c r="AM443" i="53"/>
  <c r="BK443" i="53" s="1"/>
  <c r="AM80" i="75"/>
  <c r="BK80" i="75" s="1"/>
  <c r="AI80" i="75"/>
  <c r="AI447" i="53"/>
  <c r="AM447" i="53"/>
  <c r="BK447" i="53" s="1"/>
  <c r="AI415" i="53"/>
  <c r="AM415" i="53"/>
  <c r="BK415" i="53" s="1"/>
  <c r="AM65" i="75"/>
  <c r="BK65" i="75" s="1"/>
  <c r="AI65" i="75"/>
  <c r="AI235" i="69"/>
  <c r="AM235" i="69"/>
  <c r="BK235" i="69" s="1"/>
  <c r="AM83" i="53"/>
  <c r="BK83" i="53" s="1"/>
  <c r="AI83" i="53"/>
  <c r="BJ345" i="53"/>
  <c r="U345" i="53" s="1"/>
  <c r="BJ310" i="53"/>
  <c r="U310" i="53" s="1"/>
  <c r="BJ319" i="53"/>
  <c r="U319" i="53" s="1"/>
  <c r="BJ316" i="53"/>
  <c r="U316" i="53" s="1"/>
  <c r="BJ297" i="53"/>
  <c r="U297" i="53" s="1"/>
  <c r="BJ347" i="53"/>
  <c r="U347" i="53" s="1"/>
  <c r="BJ304" i="53"/>
  <c r="U304" i="53" s="1"/>
  <c r="BJ313" i="53"/>
  <c r="U313" i="53" s="1"/>
  <c r="BJ308" i="53"/>
  <c r="U308" i="53" s="1"/>
  <c r="BJ322" i="53"/>
  <c r="U322" i="53" s="1"/>
  <c r="BJ342" i="53"/>
  <c r="U342" i="53" s="1"/>
  <c r="BJ302" i="53"/>
  <c r="U302" i="53" s="1"/>
  <c r="BJ332" i="53"/>
  <c r="U332" i="53" s="1"/>
  <c r="BJ337" i="53"/>
  <c r="U337" i="53" s="1"/>
  <c r="BJ311" i="53"/>
  <c r="U311" i="53" s="1"/>
  <c r="BJ340" i="53"/>
  <c r="U340" i="53" s="1"/>
  <c r="BJ306" i="53"/>
  <c r="U306" i="53" s="1"/>
  <c r="BJ307" i="53"/>
  <c r="U307" i="53" s="1"/>
  <c r="BJ312" i="53"/>
  <c r="U312" i="53" s="1"/>
  <c r="BJ338" i="53"/>
  <c r="U338" i="53" s="1"/>
  <c r="BJ344" i="53"/>
  <c r="U344" i="53" s="1"/>
  <c r="BJ328" i="53"/>
  <c r="U328" i="53" s="1"/>
  <c r="BJ330" i="53"/>
  <c r="U330" i="53" s="1"/>
  <c r="BJ317" i="53"/>
  <c r="U317" i="53" s="1"/>
  <c r="BJ303" i="53"/>
  <c r="U303" i="53" s="1"/>
  <c r="BJ346" i="53"/>
  <c r="U346" i="53" s="1"/>
  <c r="BJ299" i="53"/>
  <c r="U299" i="53" s="1"/>
  <c r="BJ329" i="53"/>
  <c r="U329" i="53" s="1"/>
  <c r="BJ320" i="53"/>
  <c r="U320" i="53" s="1"/>
  <c r="BJ327" i="53"/>
  <c r="U327" i="53" s="1"/>
  <c r="BJ309" i="53"/>
  <c r="U309" i="53" s="1"/>
  <c r="BJ333" i="53"/>
  <c r="U333" i="53" s="1"/>
  <c r="BJ298" i="53"/>
  <c r="U298" i="53" s="1"/>
  <c r="BJ336" i="53"/>
  <c r="U336" i="53" s="1"/>
  <c r="BJ325" i="53"/>
  <c r="U325" i="53" s="1"/>
  <c r="BJ343" i="53"/>
  <c r="U343" i="53" s="1"/>
  <c r="BJ300" i="53"/>
  <c r="U300" i="53" s="1"/>
  <c r="BJ305" i="53"/>
  <c r="U305" i="53" s="1"/>
  <c r="BJ335" i="53"/>
  <c r="U335" i="53" s="1"/>
  <c r="BJ315" i="53"/>
  <c r="U315" i="53" s="1"/>
  <c r="BJ326" i="53"/>
  <c r="U326" i="53" s="1"/>
  <c r="BJ339" i="53"/>
  <c r="U339" i="53" s="1"/>
  <c r="BJ318" i="53"/>
  <c r="U318" i="53" s="1"/>
  <c r="BJ331" i="53"/>
  <c r="U331" i="53" s="1"/>
  <c r="BJ321" i="53"/>
  <c r="U321" i="53" s="1"/>
  <c r="BJ324" i="53"/>
  <c r="U324" i="53" s="1"/>
  <c r="BJ314" i="53"/>
  <c r="U314" i="53" s="1"/>
  <c r="BJ341" i="53"/>
  <c r="U341" i="53" s="1"/>
  <c r="BJ323" i="53"/>
  <c r="U323" i="53" s="1"/>
  <c r="BJ334" i="53"/>
  <c r="U334" i="53" s="1"/>
  <c r="BJ301" i="53"/>
  <c r="U301" i="53" s="1"/>
  <c r="AI99" i="98"/>
  <c r="AM99" i="98"/>
  <c r="BK99" i="98" s="1"/>
  <c r="AN142" i="104"/>
  <c r="AN141" i="104"/>
  <c r="AN143" i="104"/>
  <c r="AN136" i="104"/>
  <c r="AN135" i="104"/>
  <c r="AN138" i="104"/>
  <c r="AN146" i="104"/>
  <c r="AN139" i="104"/>
  <c r="AN140" i="104"/>
  <c r="AM135" i="104"/>
  <c r="BK135" i="104" s="1"/>
  <c r="AN147" i="104"/>
  <c r="AN145" i="104"/>
  <c r="AN144" i="104"/>
  <c r="AI135" i="104"/>
  <c r="AN137" i="104"/>
  <c r="AM561" i="53"/>
  <c r="BK561" i="53" s="1"/>
  <c r="AI561" i="53"/>
  <c r="AI265" i="53"/>
  <c r="AM265" i="53"/>
  <c r="BK265" i="53" s="1"/>
  <c r="AI309" i="69"/>
  <c r="AM309" i="69"/>
  <c r="BK309" i="69" s="1"/>
  <c r="AI538" i="53"/>
  <c r="AM538" i="53"/>
  <c r="BK538" i="53" s="1"/>
  <c r="AM151" i="98"/>
  <c r="BK151" i="98" s="1"/>
  <c r="AI151" i="98"/>
  <c r="AM47" i="53"/>
  <c r="BK47" i="53" s="1"/>
  <c r="AI47" i="53"/>
  <c r="AI85" i="75"/>
  <c r="AM85" i="75"/>
  <c r="BK85" i="75" s="1"/>
  <c r="AI261" i="53"/>
  <c r="AM261" i="53"/>
  <c r="BK261" i="53" s="1"/>
  <c r="AI69" i="69"/>
  <c r="AM69" i="69"/>
  <c r="BK69" i="69" s="1"/>
  <c r="AM59" i="75"/>
  <c r="BK59" i="75" s="1"/>
  <c r="AI59" i="75"/>
  <c r="AM397" i="53"/>
  <c r="BK397" i="53" s="1"/>
  <c r="AI397" i="53"/>
  <c r="AI180" i="69"/>
  <c r="AM180" i="69"/>
  <c r="BK180" i="69" s="1"/>
  <c r="AI459" i="53"/>
  <c r="AM459" i="53"/>
  <c r="BK459" i="53" s="1"/>
  <c r="AI263" i="53"/>
  <c r="AM263" i="53"/>
  <c r="BK263" i="53" s="1"/>
  <c r="BL122" i="98"/>
  <c r="AO122" i="98" s="1"/>
  <c r="BL121" i="98"/>
  <c r="AO121" i="98" s="1"/>
  <c r="BL129" i="98"/>
  <c r="AO129" i="98" s="1"/>
  <c r="BL128" i="98"/>
  <c r="AO128" i="98" s="1"/>
  <c r="BL131" i="98"/>
  <c r="AO131" i="98" s="1"/>
  <c r="BL132" i="98"/>
  <c r="AO132" i="98" s="1"/>
  <c r="BL123" i="98"/>
  <c r="AO123" i="98" s="1"/>
  <c r="BL133" i="98"/>
  <c r="AO133" i="98" s="1"/>
  <c r="BL130" i="98"/>
  <c r="AO130" i="98" s="1"/>
  <c r="BL126" i="98"/>
  <c r="AO126" i="98" s="1"/>
  <c r="BL125" i="98"/>
  <c r="AO125" i="98" s="1"/>
  <c r="BL127" i="98"/>
  <c r="AO127" i="98" s="1"/>
  <c r="BL124" i="98"/>
  <c r="AO124" i="98" s="1"/>
  <c r="AI173" i="75"/>
  <c r="AM173" i="75"/>
  <c r="BK173" i="75" s="1"/>
  <c r="AM170" i="53"/>
  <c r="BK170" i="53" s="1"/>
  <c r="AI170" i="53"/>
  <c r="AI299" i="53"/>
  <c r="AM299" i="53"/>
  <c r="BK299" i="53" s="1"/>
  <c r="AM272" i="78"/>
  <c r="BK272" i="78" s="1"/>
  <c r="AI272" i="78"/>
  <c r="BJ163" i="69"/>
  <c r="U163" i="69" s="1"/>
  <c r="BJ169" i="69"/>
  <c r="U169" i="69" s="1"/>
  <c r="BJ158" i="69"/>
  <c r="U158" i="69" s="1"/>
  <c r="BJ184" i="69"/>
  <c r="U184" i="69" s="1"/>
  <c r="BJ201" i="69"/>
  <c r="U201" i="69" s="1"/>
  <c r="BJ179" i="69"/>
  <c r="U179" i="69" s="1"/>
  <c r="BJ172" i="69"/>
  <c r="U172" i="69" s="1"/>
  <c r="BJ185" i="69"/>
  <c r="U185" i="69" s="1"/>
  <c r="BJ196" i="69"/>
  <c r="U196" i="69" s="1"/>
  <c r="BJ187" i="69"/>
  <c r="U187" i="69" s="1"/>
  <c r="BJ175" i="69"/>
  <c r="U175" i="69" s="1"/>
  <c r="BJ170" i="69"/>
  <c r="U170" i="69" s="1"/>
  <c r="BJ159" i="69"/>
  <c r="U159" i="69" s="1"/>
  <c r="BJ162" i="69"/>
  <c r="U162" i="69" s="1"/>
  <c r="BJ189" i="69"/>
  <c r="U189" i="69" s="1"/>
  <c r="BJ193" i="69"/>
  <c r="U193" i="69" s="1"/>
  <c r="BJ192" i="69"/>
  <c r="U192" i="69" s="1"/>
  <c r="BJ183" i="69"/>
  <c r="U183" i="69" s="1"/>
  <c r="BJ168" i="69"/>
  <c r="U168" i="69" s="1"/>
  <c r="BJ186" i="69"/>
  <c r="U186" i="69" s="1"/>
  <c r="BJ174" i="69"/>
  <c r="U174" i="69" s="1"/>
  <c r="BJ178" i="69"/>
  <c r="U178" i="69" s="1"/>
  <c r="BJ188" i="69"/>
  <c r="U188" i="69" s="1"/>
  <c r="BJ180" i="69"/>
  <c r="U180" i="69" s="1"/>
  <c r="BJ198" i="69"/>
  <c r="U198" i="69" s="1"/>
  <c r="BJ200" i="69"/>
  <c r="U200" i="69" s="1"/>
  <c r="BJ167" i="69"/>
  <c r="U167" i="69" s="1"/>
  <c r="BJ182" i="69"/>
  <c r="U182" i="69" s="1"/>
  <c r="BJ160" i="69"/>
  <c r="U160" i="69" s="1"/>
  <c r="BJ165" i="69"/>
  <c r="U165" i="69" s="1"/>
  <c r="BJ190" i="69"/>
  <c r="U190" i="69" s="1"/>
  <c r="BJ171" i="69"/>
  <c r="U171" i="69" s="1"/>
  <c r="BJ166" i="69"/>
  <c r="U166" i="69" s="1"/>
  <c r="BJ164" i="69"/>
  <c r="U164" i="69" s="1"/>
  <c r="BJ157" i="69"/>
  <c r="U157" i="69" s="1"/>
  <c r="BJ194" i="69"/>
  <c r="U194" i="69" s="1"/>
  <c r="BJ161" i="69"/>
  <c r="U161" i="69" s="1"/>
  <c r="BJ173" i="69"/>
  <c r="U173" i="69" s="1"/>
  <c r="BJ176" i="69"/>
  <c r="U176" i="69" s="1"/>
  <c r="BJ181" i="69"/>
  <c r="U181" i="69" s="1"/>
  <c r="BJ197" i="69"/>
  <c r="U197" i="69" s="1"/>
  <c r="BJ199" i="69"/>
  <c r="U199" i="69" s="1"/>
  <c r="BJ177" i="69"/>
  <c r="U177" i="69" s="1"/>
  <c r="BJ191" i="69"/>
  <c r="U191" i="69" s="1"/>
  <c r="BJ202" i="69"/>
  <c r="U202" i="69" s="1"/>
  <c r="BJ195" i="69"/>
  <c r="U195" i="69" s="1"/>
  <c r="AM471" i="53"/>
  <c r="BK471" i="53" s="1"/>
  <c r="AI471" i="53"/>
  <c r="AI62" i="75"/>
  <c r="AM62" i="75"/>
  <c r="BK62" i="75" s="1"/>
  <c r="BJ261" i="75"/>
  <c r="U261" i="75" s="1"/>
  <c r="BJ240" i="75"/>
  <c r="U240" i="75" s="1"/>
  <c r="BJ252" i="75"/>
  <c r="U252" i="75" s="1"/>
  <c r="BJ264" i="75"/>
  <c r="U264" i="75" s="1"/>
  <c r="BJ275" i="75"/>
  <c r="U275" i="75" s="1"/>
  <c r="BJ245" i="75"/>
  <c r="U245" i="75" s="1"/>
  <c r="BJ266" i="75"/>
  <c r="U266" i="75" s="1"/>
  <c r="BJ265" i="75"/>
  <c r="U265" i="75" s="1"/>
  <c r="BJ253" i="75"/>
  <c r="U253" i="75" s="1"/>
  <c r="BJ274" i="75"/>
  <c r="U274" i="75" s="1"/>
  <c r="BJ271" i="75"/>
  <c r="U271" i="75" s="1"/>
  <c r="BJ246" i="75"/>
  <c r="U246" i="75" s="1"/>
  <c r="BJ244" i="75"/>
  <c r="U244" i="75" s="1"/>
  <c r="BJ254" i="75"/>
  <c r="U254" i="75" s="1"/>
  <c r="BJ267" i="75"/>
  <c r="U267" i="75" s="1"/>
  <c r="BJ247" i="75"/>
  <c r="U247" i="75" s="1"/>
  <c r="BJ250" i="75"/>
  <c r="U250" i="75" s="1"/>
  <c r="BJ241" i="75"/>
  <c r="U241" i="75" s="1"/>
  <c r="BJ251" i="75"/>
  <c r="U251" i="75" s="1"/>
  <c r="BJ260" i="75"/>
  <c r="U260" i="75" s="1"/>
  <c r="BJ276" i="75"/>
  <c r="U276" i="75" s="1"/>
  <c r="BJ258" i="75"/>
  <c r="U258" i="75" s="1"/>
  <c r="BJ259" i="75"/>
  <c r="U259" i="75" s="1"/>
  <c r="BJ242" i="75"/>
  <c r="U242" i="75" s="1"/>
  <c r="BJ270" i="75"/>
  <c r="U270" i="75" s="1"/>
  <c r="BJ272" i="75"/>
  <c r="U272" i="75" s="1"/>
  <c r="BJ255" i="75"/>
  <c r="U255" i="75" s="1"/>
  <c r="BJ273" i="75"/>
  <c r="U273" i="75" s="1"/>
  <c r="BJ262" i="75"/>
  <c r="U262" i="75" s="1"/>
  <c r="BJ249" i="75"/>
  <c r="U249" i="75" s="1"/>
  <c r="BJ269" i="75"/>
  <c r="U269" i="75" s="1"/>
  <c r="BJ256" i="75"/>
  <c r="U256" i="75" s="1"/>
  <c r="BJ268" i="75"/>
  <c r="U268" i="75" s="1"/>
  <c r="BJ248" i="75"/>
  <c r="U248" i="75" s="1"/>
  <c r="BJ263" i="75"/>
  <c r="U263" i="75" s="1"/>
  <c r="BJ243" i="75"/>
  <c r="U243" i="75" s="1"/>
  <c r="BJ257" i="75"/>
  <c r="U257" i="75" s="1"/>
  <c r="AM341" i="53"/>
  <c r="BK341" i="53" s="1"/>
  <c r="AI341" i="53"/>
  <c r="AM41" i="98"/>
  <c r="BK41" i="98" s="1"/>
  <c r="AI41" i="98"/>
  <c r="AI266" i="75"/>
  <c r="AM266" i="75"/>
  <c r="BK266" i="75" s="1"/>
  <c r="AM172" i="69"/>
  <c r="BK172" i="69" s="1"/>
  <c r="AI172" i="69"/>
  <c r="AM301" i="53"/>
  <c r="BK301" i="53" s="1"/>
  <c r="AI301" i="53"/>
  <c r="AI470" i="53"/>
  <c r="AM470" i="53"/>
  <c r="BK470" i="53" s="1"/>
  <c r="AI330" i="53"/>
  <c r="AM330" i="53"/>
  <c r="BK330" i="53" s="1"/>
  <c r="AM411" i="53"/>
  <c r="BK411" i="53" s="1"/>
  <c r="AI411" i="53"/>
  <c r="AI267" i="53"/>
  <c r="AM267" i="53"/>
  <c r="BK267" i="53" s="1"/>
  <c r="AM312" i="53"/>
  <c r="BK312" i="53" s="1"/>
  <c r="AI312" i="53"/>
  <c r="AI252" i="69"/>
  <c r="AM252" i="69"/>
  <c r="BK252" i="69" s="1"/>
  <c r="AI466" i="53"/>
  <c r="AM466" i="53"/>
  <c r="BK466" i="53" s="1"/>
  <c r="AH182" i="78"/>
  <c r="AL182" i="78"/>
  <c r="AI158" i="69"/>
  <c r="AM158" i="69"/>
  <c r="BK158" i="69" s="1"/>
  <c r="AL253" i="78"/>
  <c r="AH253" i="78"/>
  <c r="AI480" i="53"/>
  <c r="AM480" i="53"/>
  <c r="BK480" i="53" s="1"/>
  <c r="AI242" i="75"/>
  <c r="AM242" i="75"/>
  <c r="BK242" i="75" s="1"/>
  <c r="AM382" i="53"/>
  <c r="BK382" i="53" s="1"/>
  <c r="AI382" i="53"/>
  <c r="AM39" i="98"/>
  <c r="BK39" i="98" s="1"/>
  <c r="AI39" i="98"/>
  <c r="AI448" i="53"/>
  <c r="AM448" i="53"/>
  <c r="BK448" i="53" s="1"/>
  <c r="AI253" i="53"/>
  <c r="AM253" i="53"/>
  <c r="BK253" i="53" s="1"/>
  <c r="BJ180" i="78"/>
  <c r="U180" i="78" s="1"/>
  <c r="BJ196" i="78"/>
  <c r="U196" i="78" s="1"/>
  <c r="BJ182" i="78"/>
  <c r="U182" i="78" s="1"/>
  <c r="BJ183" i="78"/>
  <c r="U183" i="78" s="1"/>
  <c r="BJ192" i="78"/>
  <c r="U192" i="78" s="1"/>
  <c r="BJ181" i="78"/>
  <c r="U181" i="78" s="1"/>
  <c r="BJ198" i="78"/>
  <c r="U198" i="78" s="1"/>
  <c r="BJ184" i="78"/>
  <c r="U184" i="78" s="1"/>
  <c r="BJ186" i="78"/>
  <c r="U186" i="78" s="1"/>
  <c r="BJ199" i="78"/>
  <c r="U199" i="78" s="1"/>
  <c r="BJ191" i="78"/>
  <c r="U191" i="78" s="1"/>
  <c r="BJ194" i="78"/>
  <c r="U194" i="78" s="1"/>
  <c r="BJ178" i="78"/>
  <c r="U178" i="78" s="1"/>
  <c r="BJ202" i="78"/>
  <c r="U202" i="78" s="1"/>
  <c r="BJ189" i="78"/>
  <c r="U189" i="78" s="1"/>
  <c r="BJ179" i="78"/>
  <c r="U179" i="78" s="1"/>
  <c r="BJ197" i="78"/>
  <c r="U197" i="78" s="1"/>
  <c r="BJ195" i="78"/>
  <c r="U195" i="78" s="1"/>
  <c r="BJ200" i="78"/>
  <c r="U200" i="78" s="1"/>
  <c r="BJ190" i="78"/>
  <c r="U190" i="78" s="1"/>
  <c r="BJ187" i="78"/>
  <c r="U187" i="78" s="1"/>
  <c r="BJ201" i="78"/>
  <c r="U201" i="78" s="1"/>
  <c r="BJ193" i="78"/>
  <c r="U193" i="78" s="1"/>
  <c r="BJ185" i="78"/>
  <c r="U185" i="78" s="1"/>
  <c r="BJ188" i="78"/>
  <c r="U188" i="78" s="1"/>
  <c r="AM178" i="69"/>
  <c r="BK178" i="69" s="1"/>
  <c r="AI178" i="69"/>
  <c r="AM146" i="104"/>
  <c r="BK146" i="104" s="1"/>
  <c r="AI146" i="104"/>
  <c r="AI188" i="69"/>
  <c r="AM188" i="69"/>
  <c r="BK188" i="69" s="1"/>
  <c r="AI392" i="53"/>
  <c r="AM392" i="53"/>
  <c r="BK392" i="53" s="1"/>
  <c r="AI234" i="69"/>
  <c r="AM234" i="69"/>
  <c r="BK234" i="69" s="1"/>
  <c r="BL149" i="98" l="1"/>
  <c r="AO149" i="98" s="1"/>
  <c r="BL148" i="98"/>
  <c r="AO148" i="98" s="1"/>
  <c r="AI66" i="78"/>
  <c r="AM200" i="78"/>
  <c r="BK200" i="78" s="1"/>
  <c r="AM142" i="104"/>
  <c r="BK142" i="104" s="1"/>
  <c r="BL265" i="75"/>
  <c r="AO265" i="75" s="1"/>
  <c r="BL257" i="75"/>
  <c r="AO257" i="75" s="1"/>
  <c r="BL150" i="98"/>
  <c r="AO150" i="98" s="1"/>
  <c r="BL152" i="98"/>
  <c r="AO152" i="98" s="1"/>
  <c r="BL151" i="98"/>
  <c r="AO151" i="98" s="1"/>
  <c r="BL154" i="98"/>
  <c r="AO154" i="98" s="1"/>
  <c r="AI79" i="78"/>
  <c r="AM84" i="78"/>
  <c r="BK84" i="78" s="1"/>
  <c r="BL156" i="98"/>
  <c r="AO156" i="98" s="1"/>
  <c r="BL155" i="98"/>
  <c r="AO155" i="98" s="1"/>
  <c r="BL160" i="98"/>
  <c r="AO160" i="98" s="1"/>
  <c r="BL157" i="98"/>
  <c r="AO157" i="98" s="1"/>
  <c r="BL158" i="98"/>
  <c r="AO158" i="98" s="1"/>
  <c r="AM265" i="78"/>
  <c r="BK265" i="78" s="1"/>
  <c r="BL153" i="98"/>
  <c r="AO153" i="98" s="1"/>
  <c r="BL481" i="53"/>
  <c r="AO481" i="53" s="1"/>
  <c r="AN75" i="78"/>
  <c r="BL448" i="53"/>
  <c r="AO448" i="53" s="1"/>
  <c r="AI254" i="78"/>
  <c r="BL266" i="75"/>
  <c r="AO266" i="75" s="1"/>
  <c r="BL274" i="75"/>
  <c r="AO274" i="75" s="1"/>
  <c r="BL269" i="75"/>
  <c r="AO269" i="75" s="1"/>
  <c r="BL273" i="75"/>
  <c r="AO273" i="75" s="1"/>
  <c r="BL270" i="75"/>
  <c r="AO270" i="75" s="1"/>
  <c r="BL478" i="53"/>
  <c r="AO478" i="53" s="1"/>
  <c r="AM67" i="78"/>
  <c r="BK67" i="78" s="1"/>
  <c r="BL241" i="75"/>
  <c r="AO241" i="75" s="1"/>
  <c r="BL268" i="75"/>
  <c r="AO268" i="75" s="1"/>
  <c r="BL240" i="75"/>
  <c r="AO240" i="75" s="1"/>
  <c r="BL251" i="75"/>
  <c r="AO251" i="75" s="1"/>
  <c r="BL252" i="75"/>
  <c r="AO252" i="75" s="1"/>
  <c r="BL248" i="75"/>
  <c r="AO248" i="75" s="1"/>
  <c r="BL483" i="53"/>
  <c r="AO483" i="53" s="1"/>
  <c r="BL462" i="53"/>
  <c r="AO462" i="53" s="1"/>
  <c r="BL255" i="75"/>
  <c r="AO255" i="75" s="1"/>
  <c r="BL271" i="75"/>
  <c r="AO271" i="75" s="1"/>
  <c r="BL261" i="75"/>
  <c r="AO261" i="75" s="1"/>
  <c r="BL484" i="53"/>
  <c r="AO484" i="53" s="1"/>
  <c r="BL264" i="75"/>
  <c r="AO264" i="75" s="1"/>
  <c r="BL263" i="75"/>
  <c r="AO263" i="75" s="1"/>
  <c r="BL256" i="75"/>
  <c r="AO256" i="75" s="1"/>
  <c r="BL249" i="75"/>
  <c r="AO249" i="75" s="1"/>
  <c r="BL482" i="53"/>
  <c r="AO482" i="53" s="1"/>
  <c r="AM83" i="78"/>
  <c r="BK83" i="78" s="1"/>
  <c r="BL244" i="75"/>
  <c r="AO244" i="75" s="1"/>
  <c r="BL259" i="75"/>
  <c r="AO259" i="75" s="1"/>
  <c r="BL260" i="75"/>
  <c r="AO260" i="75" s="1"/>
  <c r="BL275" i="75"/>
  <c r="AO275" i="75" s="1"/>
  <c r="BL242" i="75"/>
  <c r="AO242" i="75" s="1"/>
  <c r="BL467" i="53"/>
  <c r="AO467" i="53" s="1"/>
  <c r="BL485" i="53"/>
  <c r="AO485" i="53" s="1"/>
  <c r="BL458" i="53"/>
  <c r="AO458" i="53" s="1"/>
  <c r="AN86" i="78"/>
  <c r="BL460" i="53"/>
  <c r="AO460" i="53" s="1"/>
  <c r="AM259" i="78"/>
  <c r="BK259" i="78" s="1"/>
  <c r="BL250" i="75"/>
  <c r="AO250" i="75" s="1"/>
  <c r="BL245" i="75"/>
  <c r="AO245" i="75" s="1"/>
  <c r="BL258" i="75"/>
  <c r="AO258" i="75" s="1"/>
  <c r="BL276" i="75"/>
  <c r="AO276" i="75" s="1"/>
  <c r="BL441" i="53"/>
  <c r="AO441" i="53" s="1"/>
  <c r="BL447" i="53"/>
  <c r="AO447" i="53" s="1"/>
  <c r="BL488" i="53"/>
  <c r="AO488" i="53" s="1"/>
  <c r="AI186" i="78"/>
  <c r="BL470" i="53"/>
  <c r="AO470" i="53" s="1"/>
  <c r="BL253" i="75"/>
  <c r="AO253" i="75" s="1"/>
  <c r="BL262" i="75"/>
  <c r="AO262" i="75" s="1"/>
  <c r="BL247" i="75"/>
  <c r="AO247" i="75" s="1"/>
  <c r="BL246" i="75"/>
  <c r="AO246" i="75" s="1"/>
  <c r="BL449" i="53"/>
  <c r="AO449" i="53" s="1"/>
  <c r="BL464" i="53"/>
  <c r="AO464" i="53" s="1"/>
  <c r="BL479" i="53"/>
  <c r="AO479" i="53" s="1"/>
  <c r="AI76" i="78"/>
  <c r="BL459" i="53"/>
  <c r="AO459" i="53" s="1"/>
  <c r="BL443" i="53"/>
  <c r="AO443" i="53" s="1"/>
  <c r="BL254" i="75"/>
  <c r="AO254" i="75" s="1"/>
  <c r="BL267" i="75"/>
  <c r="AO267" i="75" s="1"/>
  <c r="BL243" i="75"/>
  <c r="AO243" i="75" s="1"/>
  <c r="BL456" i="53"/>
  <c r="AO456" i="53" s="1"/>
  <c r="BL486" i="53"/>
  <c r="AO486" i="53" s="1"/>
  <c r="BL476" i="53"/>
  <c r="AO476" i="53" s="1"/>
  <c r="AN71" i="78"/>
  <c r="AN80" i="78"/>
  <c r="AN66" i="78"/>
  <c r="BL475" i="53"/>
  <c r="AO475" i="53" s="1"/>
  <c r="BL474" i="53"/>
  <c r="AO474" i="53" s="1"/>
  <c r="BL457" i="53"/>
  <c r="AO457" i="53" s="1"/>
  <c r="BL471" i="53"/>
  <c r="AO471" i="53" s="1"/>
  <c r="BL489" i="53"/>
  <c r="AO489" i="53" s="1"/>
  <c r="BL450" i="53"/>
  <c r="AO450" i="53" s="1"/>
  <c r="BL491" i="53"/>
  <c r="AO491" i="53" s="1"/>
  <c r="AM262" i="78"/>
  <c r="BK262" i="78" s="1"/>
  <c r="AN89" i="78"/>
  <c r="AN85" i="78"/>
  <c r="AN79" i="78"/>
  <c r="AN77" i="78"/>
  <c r="AN70" i="78"/>
  <c r="BL468" i="53"/>
  <c r="AO468" i="53" s="1"/>
  <c r="BL453" i="53"/>
  <c r="AO453" i="53" s="1"/>
  <c r="BL455" i="53"/>
  <c r="AO455" i="53" s="1"/>
  <c r="BL454" i="53"/>
  <c r="AO454" i="53" s="1"/>
  <c r="BL446" i="53"/>
  <c r="AO446" i="53" s="1"/>
  <c r="BL469" i="53"/>
  <c r="AO469" i="53" s="1"/>
  <c r="AN67" i="78"/>
  <c r="AN68" i="78"/>
  <c r="AN82" i="78"/>
  <c r="AN81" i="78"/>
  <c r="AN69" i="78"/>
  <c r="AN76" i="78"/>
  <c r="AN72" i="78"/>
  <c r="BL477" i="53"/>
  <c r="AO477" i="53" s="1"/>
  <c r="BL473" i="53"/>
  <c r="AO473" i="53" s="1"/>
  <c r="BL465" i="53"/>
  <c r="AO465" i="53" s="1"/>
  <c r="BL461" i="53"/>
  <c r="AO461" i="53" s="1"/>
  <c r="BL480" i="53"/>
  <c r="AO480" i="53" s="1"/>
  <c r="BL490" i="53"/>
  <c r="AO490" i="53" s="1"/>
  <c r="AN73" i="78"/>
  <c r="AN83" i="78"/>
  <c r="AN84" i="78"/>
  <c r="AM81" i="78"/>
  <c r="BK81" i="78" s="1"/>
  <c r="AN90" i="78"/>
  <c r="AM66" i="78"/>
  <c r="BK66" i="78" s="1"/>
  <c r="BL78" i="78" s="1"/>
  <c r="AO78" i="78" s="1"/>
  <c r="AN87" i="78"/>
  <c r="BL472" i="53"/>
  <c r="AO472" i="53" s="1"/>
  <c r="BL442" i="53"/>
  <c r="AO442" i="53" s="1"/>
  <c r="BL445" i="53"/>
  <c r="AO445" i="53" s="1"/>
  <c r="BL487" i="53"/>
  <c r="AO487" i="53" s="1"/>
  <c r="BL444" i="53"/>
  <c r="AO444" i="53" s="1"/>
  <c r="AN78" i="78"/>
  <c r="AN88" i="78"/>
  <c r="AI143" i="104"/>
  <c r="AM143" i="104"/>
  <c r="BK143" i="104" s="1"/>
  <c r="AI257" i="78"/>
  <c r="AM257" i="78"/>
  <c r="BK257" i="78" s="1"/>
  <c r="AM182" i="78"/>
  <c r="BK182" i="78" s="1"/>
  <c r="AI182" i="78"/>
  <c r="AM253" i="78"/>
  <c r="BK253" i="78" s="1"/>
  <c r="AI253" i="78"/>
  <c r="AI193" i="78"/>
  <c r="AM193" i="78"/>
  <c r="BK193" i="78" s="1"/>
  <c r="AM256" i="78"/>
  <c r="BK256" i="78" s="1"/>
  <c r="AI256" i="78"/>
  <c r="AM198" i="78"/>
  <c r="BK198" i="78" s="1"/>
  <c r="AI198" i="78"/>
  <c r="AM270" i="78"/>
  <c r="BK270" i="78" s="1"/>
  <c r="AI270" i="78"/>
  <c r="AM187" i="78"/>
  <c r="BK187" i="78" s="1"/>
  <c r="AI187" i="78"/>
  <c r="AM195" i="78"/>
  <c r="BK195" i="78" s="1"/>
  <c r="AI195" i="78"/>
  <c r="AM85" i="78"/>
  <c r="BK85" i="78" s="1"/>
  <c r="AI85" i="78"/>
  <c r="BL241" i="53"/>
  <c r="AO241" i="53" s="1"/>
  <c r="BL247" i="53"/>
  <c r="AO247" i="53" s="1"/>
  <c r="BL248" i="53"/>
  <c r="AO248" i="53" s="1"/>
  <c r="BL234" i="53"/>
  <c r="AO234" i="53" s="1"/>
  <c r="BL243" i="53"/>
  <c r="AO243" i="53" s="1"/>
  <c r="BL256" i="53"/>
  <c r="AO256" i="53" s="1"/>
  <c r="BL254" i="53"/>
  <c r="AO254" i="53" s="1"/>
  <c r="BL252" i="53"/>
  <c r="AO252" i="53" s="1"/>
  <c r="BL231" i="53"/>
  <c r="AO231" i="53" s="1"/>
  <c r="BL230" i="53"/>
  <c r="AO230" i="53" s="1"/>
  <c r="BL273" i="53"/>
  <c r="AO273" i="53" s="1"/>
  <c r="BL229" i="53"/>
  <c r="AO229" i="53" s="1"/>
  <c r="BL270" i="53"/>
  <c r="AO270" i="53" s="1"/>
  <c r="BL240" i="53"/>
  <c r="AO240" i="53" s="1"/>
  <c r="BL239" i="53"/>
  <c r="AO239" i="53" s="1"/>
  <c r="BL232" i="53"/>
  <c r="AO232" i="53" s="1"/>
  <c r="BL274" i="53"/>
  <c r="AO274" i="53" s="1"/>
  <c r="BL265" i="53"/>
  <c r="AO265" i="53" s="1"/>
  <c r="BL268" i="53"/>
  <c r="AO268" i="53" s="1"/>
  <c r="BL257" i="53"/>
  <c r="AO257" i="53" s="1"/>
  <c r="BL227" i="53"/>
  <c r="AO227" i="53" s="1"/>
  <c r="BL245" i="53"/>
  <c r="AO245" i="53" s="1"/>
  <c r="BL258" i="53"/>
  <c r="AO258" i="53" s="1"/>
  <c r="BL238" i="53"/>
  <c r="AO238" i="53" s="1"/>
  <c r="BL226" i="53"/>
  <c r="AO226" i="53" s="1"/>
  <c r="BL271" i="53"/>
  <c r="AO271" i="53" s="1"/>
  <c r="BL266" i="53"/>
  <c r="AO266" i="53" s="1"/>
  <c r="BL250" i="53"/>
  <c r="AO250" i="53" s="1"/>
  <c r="BL272" i="53"/>
  <c r="AO272" i="53" s="1"/>
  <c r="BL246" i="53"/>
  <c r="AO246" i="53" s="1"/>
  <c r="BL253" i="53"/>
  <c r="AO253" i="53" s="1"/>
  <c r="BL255" i="53"/>
  <c r="AO255" i="53" s="1"/>
  <c r="BL260" i="53"/>
  <c r="AO260" i="53" s="1"/>
  <c r="BL237" i="53"/>
  <c r="AO237" i="53" s="1"/>
  <c r="BL235" i="53"/>
  <c r="AO235" i="53" s="1"/>
  <c r="BL261" i="53"/>
  <c r="AO261" i="53" s="1"/>
  <c r="BL251" i="53"/>
  <c r="AO251" i="53" s="1"/>
  <c r="BL228" i="53"/>
  <c r="AO228" i="53" s="1"/>
  <c r="BL263" i="53"/>
  <c r="AO263" i="53" s="1"/>
  <c r="BL225" i="53"/>
  <c r="AO225" i="53" s="1"/>
  <c r="BL267" i="53"/>
  <c r="AO267" i="53" s="1"/>
  <c r="BL242" i="53"/>
  <c r="AO242" i="53" s="1"/>
  <c r="BL249" i="53"/>
  <c r="AO249" i="53" s="1"/>
  <c r="BL244" i="53"/>
  <c r="AO244" i="53" s="1"/>
  <c r="BL262" i="53"/>
  <c r="AO262" i="53" s="1"/>
  <c r="BL259" i="53"/>
  <c r="AO259" i="53" s="1"/>
  <c r="BL264" i="53"/>
  <c r="AO264" i="53" s="1"/>
  <c r="BL269" i="53"/>
  <c r="AO269" i="53" s="1"/>
  <c r="BL233" i="53"/>
  <c r="AO233" i="53" s="1"/>
  <c r="BL275" i="53"/>
  <c r="AO275" i="53" s="1"/>
  <c r="BL236" i="53"/>
  <c r="AO236" i="53" s="1"/>
  <c r="AM179" i="78"/>
  <c r="BK179" i="78" s="1"/>
  <c r="AI179" i="78"/>
  <c r="AM264" i="78"/>
  <c r="BK264" i="78" s="1"/>
  <c r="AI264" i="78"/>
  <c r="AI263" i="78"/>
  <c r="AM263" i="78"/>
  <c r="BK263" i="78" s="1"/>
  <c r="AI185" i="78"/>
  <c r="AM185" i="78"/>
  <c r="BK185" i="78" s="1"/>
  <c r="AI251" i="78"/>
  <c r="AM251" i="78"/>
  <c r="BK251" i="78" s="1"/>
  <c r="BL34" i="98"/>
  <c r="AO34" i="98" s="1"/>
  <c r="BL39" i="98"/>
  <c r="AO39" i="98" s="1"/>
  <c r="BL32" i="98"/>
  <c r="AO32" i="98" s="1"/>
  <c r="BL38" i="98"/>
  <c r="AO38" i="98" s="1"/>
  <c r="BL43" i="98"/>
  <c r="AO43" i="98" s="1"/>
  <c r="BL40" i="98"/>
  <c r="AO40" i="98" s="1"/>
  <c r="BL33" i="98"/>
  <c r="AO33" i="98" s="1"/>
  <c r="BL41" i="98"/>
  <c r="AO41" i="98" s="1"/>
  <c r="BL37" i="98"/>
  <c r="AO37" i="98" s="1"/>
  <c r="BL42" i="98"/>
  <c r="AO42" i="98" s="1"/>
  <c r="BL31" i="98"/>
  <c r="AO31" i="98" s="1"/>
  <c r="BL36" i="98"/>
  <c r="AO36" i="98" s="1"/>
  <c r="BL35" i="98"/>
  <c r="AO35" i="98" s="1"/>
  <c r="AI201" i="78"/>
  <c r="AM201" i="78"/>
  <c r="BK201" i="78" s="1"/>
  <c r="AI82" i="78"/>
  <c r="AM82" i="78"/>
  <c r="BK82" i="78" s="1"/>
  <c r="AI88" i="78"/>
  <c r="AM88" i="78"/>
  <c r="BK88" i="78" s="1"/>
  <c r="BL183" i="78"/>
  <c r="AO183" i="78" s="1"/>
  <c r="BL199" i="78"/>
  <c r="AO199" i="78" s="1"/>
  <c r="BL193" i="78"/>
  <c r="AO193" i="78" s="1"/>
  <c r="BL198" i="78"/>
  <c r="AO198" i="78" s="1"/>
  <c r="BL192" i="78"/>
  <c r="AO192" i="78" s="1"/>
  <c r="BL200" i="78"/>
  <c r="AO200" i="78" s="1"/>
  <c r="BL202" i="78"/>
  <c r="AO202" i="78" s="1"/>
  <c r="BL184" i="78"/>
  <c r="AO184" i="78" s="1"/>
  <c r="BL188" i="78"/>
  <c r="AO188" i="78" s="1"/>
  <c r="BL180" i="78"/>
  <c r="AO180" i="78" s="1"/>
  <c r="BL179" i="78"/>
  <c r="AO179" i="78" s="1"/>
  <c r="BL201" i="78"/>
  <c r="AO201" i="78" s="1"/>
  <c r="BL182" i="78"/>
  <c r="AO182" i="78" s="1"/>
  <c r="BL191" i="78"/>
  <c r="AO191" i="78" s="1"/>
  <c r="BL187" i="78"/>
  <c r="AO187" i="78" s="1"/>
  <c r="BL189" i="78"/>
  <c r="AO189" i="78" s="1"/>
  <c r="BL185" i="78"/>
  <c r="AO185" i="78" s="1"/>
  <c r="BL197" i="78"/>
  <c r="AO197" i="78" s="1"/>
  <c r="BL194" i="78"/>
  <c r="AO194" i="78" s="1"/>
  <c r="BL190" i="78"/>
  <c r="AO190" i="78" s="1"/>
  <c r="BL196" i="78"/>
  <c r="AO196" i="78" s="1"/>
  <c r="BL181" i="78"/>
  <c r="AO181" i="78" s="1"/>
  <c r="BL186" i="78"/>
  <c r="AO186" i="78" s="1"/>
  <c r="BL195" i="78"/>
  <c r="AO195" i="78" s="1"/>
  <c r="BL178" i="78"/>
  <c r="AO178" i="78" s="1"/>
  <c r="BL67" i="78"/>
  <c r="AO67" i="78" s="1"/>
  <c r="AI183" i="78"/>
  <c r="AM183" i="78"/>
  <c r="BK183" i="78" s="1"/>
  <c r="AI136" i="104"/>
  <c r="AM136" i="104"/>
  <c r="BK136" i="104" s="1"/>
  <c r="AN255" i="78"/>
  <c r="AN256" i="78"/>
  <c r="AN257" i="78"/>
  <c r="AN267" i="78"/>
  <c r="AN253" i="78"/>
  <c r="AN264" i="78"/>
  <c r="AN251" i="78"/>
  <c r="AN270" i="78"/>
  <c r="AM250" i="78"/>
  <c r="BK250" i="78" s="1"/>
  <c r="AN272" i="78"/>
  <c r="AN252" i="78"/>
  <c r="AN254" i="78"/>
  <c r="AI250" i="78"/>
  <c r="AN273" i="78"/>
  <c r="AN265" i="78"/>
  <c r="AN259" i="78"/>
  <c r="AN261" i="78"/>
  <c r="AN269" i="78"/>
  <c r="AN262" i="78"/>
  <c r="AN271" i="78"/>
  <c r="AN250" i="78"/>
  <c r="AN266" i="78"/>
  <c r="AN263" i="78"/>
  <c r="AN274" i="78"/>
  <c r="AN258" i="78"/>
  <c r="AN260" i="78"/>
  <c r="AN268" i="78"/>
  <c r="AM189" i="78"/>
  <c r="BK189" i="78" s="1"/>
  <c r="AI189" i="78"/>
  <c r="AI269" i="78"/>
  <c r="AM269" i="78"/>
  <c r="BK269" i="78" s="1"/>
  <c r="AI141" i="104"/>
  <c r="AM141" i="104"/>
  <c r="BK141" i="104" s="1"/>
  <c r="AI267" i="78"/>
  <c r="AM267" i="78"/>
  <c r="BK267" i="78" s="1"/>
  <c r="AM191" i="78"/>
  <c r="BK191" i="78" s="1"/>
  <c r="AI191" i="78"/>
  <c r="AM78" i="78"/>
  <c r="BK78" i="78" s="1"/>
  <c r="AI78" i="78"/>
  <c r="BL326" i="53"/>
  <c r="AO326" i="53" s="1"/>
  <c r="BL344" i="53"/>
  <c r="AO344" i="53" s="1"/>
  <c r="BL347" i="53"/>
  <c r="AO347" i="53" s="1"/>
  <c r="BL338" i="53"/>
  <c r="AO338" i="53" s="1"/>
  <c r="BL342" i="53"/>
  <c r="AO342" i="53" s="1"/>
  <c r="BL335" i="53"/>
  <c r="AO335" i="53" s="1"/>
  <c r="BL317" i="53"/>
  <c r="AO317" i="53" s="1"/>
  <c r="BL329" i="53"/>
  <c r="AO329" i="53" s="1"/>
  <c r="BL298" i="53"/>
  <c r="AO298" i="53" s="1"/>
  <c r="BL302" i="53"/>
  <c r="AO302" i="53" s="1"/>
  <c r="BL333" i="53"/>
  <c r="AO333" i="53" s="1"/>
  <c r="BL310" i="53"/>
  <c r="AO310" i="53" s="1"/>
  <c r="BL327" i="53"/>
  <c r="AO327" i="53" s="1"/>
  <c r="BL332" i="53"/>
  <c r="AO332" i="53" s="1"/>
  <c r="BL308" i="53"/>
  <c r="AO308" i="53" s="1"/>
  <c r="BL325" i="53"/>
  <c r="AO325" i="53" s="1"/>
  <c r="BL324" i="53"/>
  <c r="AO324" i="53" s="1"/>
  <c r="BL322" i="53"/>
  <c r="AO322" i="53" s="1"/>
  <c r="BL337" i="53"/>
  <c r="AO337" i="53" s="1"/>
  <c r="BL297" i="53"/>
  <c r="AO297" i="53" s="1"/>
  <c r="BL301" i="53"/>
  <c r="AO301" i="53" s="1"/>
  <c r="BL312" i="53"/>
  <c r="AO312" i="53" s="1"/>
  <c r="BL303" i="53"/>
  <c r="AO303" i="53" s="1"/>
  <c r="BL319" i="53"/>
  <c r="AO319" i="53" s="1"/>
  <c r="BL316" i="53"/>
  <c r="AO316" i="53" s="1"/>
  <c r="BL307" i="53"/>
  <c r="AO307" i="53" s="1"/>
  <c r="BL309" i="53"/>
  <c r="AO309" i="53" s="1"/>
  <c r="BL345" i="53"/>
  <c r="AO345" i="53" s="1"/>
  <c r="BL311" i="53"/>
  <c r="AO311" i="53" s="1"/>
  <c r="BL314" i="53"/>
  <c r="AO314" i="53" s="1"/>
  <c r="BL306" i="53"/>
  <c r="AO306" i="53" s="1"/>
  <c r="BL305" i="53"/>
  <c r="AO305" i="53" s="1"/>
  <c r="BL336" i="53"/>
  <c r="AO336" i="53" s="1"/>
  <c r="BL339" i="53"/>
  <c r="AO339" i="53" s="1"/>
  <c r="BL299" i="53"/>
  <c r="AO299" i="53" s="1"/>
  <c r="BL318" i="53"/>
  <c r="AO318" i="53" s="1"/>
  <c r="BL300" i="53"/>
  <c r="AO300" i="53" s="1"/>
  <c r="BL328" i="53"/>
  <c r="AO328" i="53" s="1"/>
  <c r="BL304" i="53"/>
  <c r="AO304" i="53" s="1"/>
  <c r="BL346" i="53"/>
  <c r="AO346" i="53" s="1"/>
  <c r="BL320" i="53"/>
  <c r="AO320" i="53" s="1"/>
  <c r="BL334" i="53"/>
  <c r="AO334" i="53" s="1"/>
  <c r="BL343" i="53"/>
  <c r="AO343" i="53" s="1"/>
  <c r="BL315" i="53"/>
  <c r="AO315" i="53" s="1"/>
  <c r="BL341" i="53"/>
  <c r="AO341" i="53" s="1"/>
  <c r="BL323" i="53"/>
  <c r="AO323" i="53" s="1"/>
  <c r="BL331" i="53"/>
  <c r="AO331" i="53" s="1"/>
  <c r="BL340" i="53"/>
  <c r="AO340" i="53" s="1"/>
  <c r="BL321" i="53"/>
  <c r="AO321" i="53" s="1"/>
  <c r="BL330" i="53"/>
  <c r="AO330" i="53" s="1"/>
  <c r="BL313" i="53"/>
  <c r="AO313" i="53" s="1"/>
  <c r="BL142" i="104"/>
  <c r="AO142" i="104" s="1"/>
  <c r="BL145" i="104"/>
  <c r="AO145" i="104" s="1"/>
  <c r="BL138" i="104"/>
  <c r="AO138" i="104" s="1"/>
  <c r="BL143" i="104"/>
  <c r="AO143" i="104" s="1"/>
  <c r="BL140" i="104"/>
  <c r="AO140" i="104" s="1"/>
  <c r="BL147" i="104"/>
  <c r="AO147" i="104" s="1"/>
  <c r="BL135" i="104"/>
  <c r="AO135" i="104" s="1"/>
  <c r="BL141" i="104"/>
  <c r="AO141" i="104" s="1"/>
  <c r="BL136" i="104"/>
  <c r="AO136" i="104" s="1"/>
  <c r="BL139" i="104"/>
  <c r="AO139" i="104" s="1"/>
  <c r="BL137" i="104"/>
  <c r="AO137" i="104" s="1"/>
  <c r="BL146" i="104"/>
  <c r="AO146" i="104" s="1"/>
  <c r="BL144" i="104"/>
  <c r="AO144" i="104" s="1"/>
  <c r="AI69" i="78"/>
  <c r="AM69" i="78"/>
  <c r="BK69" i="78" s="1"/>
  <c r="AM192" i="78"/>
  <c r="BK192" i="78" s="1"/>
  <c r="AI192" i="78"/>
  <c r="AI268" i="78"/>
  <c r="AM268" i="78"/>
  <c r="BK268" i="78" s="1"/>
  <c r="AI252" i="78"/>
  <c r="AM252" i="78"/>
  <c r="BK252" i="78" s="1"/>
  <c r="BL70" i="53"/>
  <c r="AO70" i="53" s="1"/>
  <c r="BL44" i="53"/>
  <c r="AO44" i="53" s="1"/>
  <c r="BL80" i="53"/>
  <c r="AO80" i="53" s="1"/>
  <c r="BL84" i="53"/>
  <c r="AO84" i="53" s="1"/>
  <c r="BL73" i="53"/>
  <c r="AO73" i="53" s="1"/>
  <c r="BL56" i="53"/>
  <c r="AO56" i="53" s="1"/>
  <c r="BL46" i="53"/>
  <c r="AO46" i="53" s="1"/>
  <c r="BL77" i="53"/>
  <c r="AO77" i="53" s="1"/>
  <c r="BL47" i="53"/>
  <c r="AO47" i="53" s="1"/>
  <c r="BL64" i="53"/>
  <c r="AO64" i="53" s="1"/>
  <c r="BL89" i="53"/>
  <c r="AO89" i="53" s="1"/>
  <c r="BL53" i="53"/>
  <c r="AO53" i="53" s="1"/>
  <c r="BL41" i="53"/>
  <c r="AO41" i="53" s="1"/>
  <c r="BL67" i="53"/>
  <c r="AO67" i="53" s="1"/>
  <c r="BL65" i="53"/>
  <c r="AO65" i="53" s="1"/>
  <c r="BL85" i="53"/>
  <c r="AO85" i="53" s="1"/>
  <c r="BL69" i="53"/>
  <c r="AO69" i="53" s="1"/>
  <c r="BL45" i="53"/>
  <c r="AO45" i="53" s="1"/>
  <c r="BL43" i="53"/>
  <c r="AO43" i="53" s="1"/>
  <c r="BL88" i="53"/>
  <c r="AO88" i="53" s="1"/>
  <c r="BL71" i="53"/>
  <c r="AO71" i="53" s="1"/>
  <c r="BL52" i="53"/>
  <c r="AO52" i="53" s="1"/>
  <c r="BL48" i="53"/>
  <c r="AO48" i="53" s="1"/>
  <c r="BL61" i="53"/>
  <c r="AO61" i="53" s="1"/>
  <c r="BL60" i="53"/>
  <c r="AO60" i="53" s="1"/>
  <c r="BL86" i="53"/>
  <c r="AO86" i="53" s="1"/>
  <c r="BL74" i="53"/>
  <c r="AO74" i="53" s="1"/>
  <c r="BL58" i="53"/>
  <c r="AO58" i="53" s="1"/>
  <c r="BL42" i="53"/>
  <c r="AO42" i="53" s="1"/>
  <c r="BL78" i="53"/>
  <c r="AO78" i="53" s="1"/>
  <c r="BL87" i="53"/>
  <c r="AO87" i="53" s="1"/>
  <c r="BL90" i="53"/>
  <c r="AO90" i="53" s="1"/>
  <c r="BL75" i="53"/>
  <c r="AO75" i="53" s="1"/>
  <c r="BL55" i="53"/>
  <c r="AO55" i="53" s="1"/>
  <c r="BL68" i="53"/>
  <c r="AO68" i="53" s="1"/>
  <c r="BL54" i="53"/>
  <c r="AO54" i="53" s="1"/>
  <c r="BL40" i="53"/>
  <c r="AO40" i="53" s="1"/>
  <c r="BL63" i="53"/>
  <c r="AO63" i="53" s="1"/>
  <c r="BL62" i="53"/>
  <c r="AO62" i="53" s="1"/>
  <c r="BL66" i="53"/>
  <c r="AO66" i="53" s="1"/>
  <c r="BL49" i="53"/>
  <c r="AO49" i="53" s="1"/>
  <c r="BL83" i="53"/>
  <c r="AO83" i="53" s="1"/>
  <c r="BL59" i="53"/>
  <c r="AO59" i="53" s="1"/>
  <c r="BL82" i="53"/>
  <c r="AO82" i="53" s="1"/>
  <c r="BL50" i="53"/>
  <c r="AO50" i="53" s="1"/>
  <c r="BL51" i="53"/>
  <c r="AO51" i="53" s="1"/>
  <c r="BL57" i="53"/>
  <c r="AO57" i="53" s="1"/>
  <c r="BL81" i="53"/>
  <c r="AO81" i="53" s="1"/>
  <c r="BL79" i="53"/>
  <c r="AO79" i="53" s="1"/>
  <c r="BL76" i="53"/>
  <c r="AO76" i="53" s="1"/>
  <c r="BL72" i="53"/>
  <c r="AO72" i="53" s="1"/>
  <c r="BJ90" i="78"/>
  <c r="U90" i="78" s="1"/>
  <c r="BJ80" i="78"/>
  <c r="U80" i="78" s="1"/>
  <c r="BJ71" i="78"/>
  <c r="U71" i="78" s="1"/>
  <c r="BJ72" i="78"/>
  <c r="U72" i="78" s="1"/>
  <c r="BJ69" i="78"/>
  <c r="U69" i="78" s="1"/>
  <c r="BJ86" i="78"/>
  <c r="U86" i="78" s="1"/>
  <c r="BJ82" i="78"/>
  <c r="U82" i="78" s="1"/>
  <c r="BJ76" i="78"/>
  <c r="U76" i="78" s="1"/>
  <c r="BJ74" i="78"/>
  <c r="U74" i="78" s="1"/>
  <c r="BJ70" i="78"/>
  <c r="U70" i="78" s="1"/>
  <c r="BJ87" i="78"/>
  <c r="U87" i="78" s="1"/>
  <c r="BJ67" i="78"/>
  <c r="U67" i="78" s="1"/>
  <c r="BJ66" i="78"/>
  <c r="U66" i="78" s="1"/>
  <c r="BJ81" i="78"/>
  <c r="U81" i="78" s="1"/>
  <c r="BJ68" i="78"/>
  <c r="U68" i="78" s="1"/>
  <c r="BJ88" i="78"/>
  <c r="U88" i="78" s="1"/>
  <c r="BJ77" i="78"/>
  <c r="U77" i="78" s="1"/>
  <c r="BJ79" i="78"/>
  <c r="U79" i="78" s="1"/>
  <c r="BJ73" i="78"/>
  <c r="U73" i="78" s="1"/>
  <c r="BJ89" i="78"/>
  <c r="U89" i="78" s="1"/>
  <c r="BJ84" i="78"/>
  <c r="U84" i="78" s="1"/>
  <c r="BJ75" i="78"/>
  <c r="U75" i="78" s="1"/>
  <c r="BJ85" i="78"/>
  <c r="U85" i="78" s="1"/>
  <c r="BJ83" i="78"/>
  <c r="U83" i="78" s="1"/>
  <c r="BJ78" i="78"/>
  <c r="U78" i="78" s="1"/>
  <c r="BL370" i="53"/>
  <c r="AO370" i="53" s="1"/>
  <c r="BL409" i="53"/>
  <c r="AO409" i="53" s="1"/>
  <c r="BL380" i="53"/>
  <c r="AO380" i="53" s="1"/>
  <c r="BL415" i="53"/>
  <c r="AO415" i="53" s="1"/>
  <c r="BL410" i="53"/>
  <c r="AO410" i="53" s="1"/>
  <c r="BL414" i="53"/>
  <c r="AO414" i="53" s="1"/>
  <c r="BL390" i="53"/>
  <c r="AO390" i="53" s="1"/>
  <c r="BL382" i="53"/>
  <c r="AO382" i="53" s="1"/>
  <c r="BL389" i="53"/>
  <c r="AO389" i="53" s="1"/>
  <c r="BL397" i="53"/>
  <c r="AO397" i="53" s="1"/>
  <c r="BL402" i="53"/>
  <c r="AO402" i="53" s="1"/>
  <c r="BL411" i="53"/>
  <c r="AO411" i="53" s="1"/>
  <c r="BL369" i="53"/>
  <c r="AO369" i="53" s="1"/>
  <c r="BL399" i="53"/>
  <c r="AO399" i="53" s="1"/>
  <c r="BL395" i="53"/>
  <c r="AO395" i="53" s="1"/>
  <c r="BL406" i="53"/>
  <c r="AO406" i="53" s="1"/>
  <c r="BL386" i="53"/>
  <c r="AO386" i="53" s="1"/>
  <c r="BL377" i="53"/>
  <c r="AO377" i="53" s="1"/>
  <c r="BL385" i="53"/>
  <c r="AO385" i="53" s="1"/>
  <c r="BL372" i="53"/>
  <c r="AO372" i="53" s="1"/>
  <c r="BL388" i="53"/>
  <c r="AO388" i="53" s="1"/>
  <c r="BL408" i="53"/>
  <c r="AO408" i="53" s="1"/>
  <c r="BL394" i="53"/>
  <c r="AO394" i="53" s="1"/>
  <c r="BL398" i="53"/>
  <c r="AO398" i="53" s="1"/>
  <c r="BL416" i="53"/>
  <c r="AO416" i="53" s="1"/>
  <c r="BL419" i="53"/>
  <c r="AO419" i="53" s="1"/>
  <c r="BL391" i="53"/>
  <c r="AO391" i="53" s="1"/>
  <c r="BL396" i="53"/>
  <c r="AO396" i="53" s="1"/>
  <c r="BL403" i="53"/>
  <c r="AO403" i="53" s="1"/>
  <c r="BL401" i="53"/>
  <c r="AO401" i="53" s="1"/>
  <c r="BL376" i="53"/>
  <c r="AO376" i="53" s="1"/>
  <c r="BL418" i="53"/>
  <c r="AO418" i="53" s="1"/>
  <c r="BL373" i="53"/>
  <c r="AO373" i="53" s="1"/>
  <c r="BL417" i="53"/>
  <c r="AO417" i="53" s="1"/>
  <c r="BL379" i="53"/>
  <c r="AO379" i="53" s="1"/>
  <c r="BL412" i="53"/>
  <c r="AO412" i="53" s="1"/>
  <c r="BL393" i="53"/>
  <c r="AO393" i="53" s="1"/>
  <c r="BL405" i="53"/>
  <c r="AO405" i="53" s="1"/>
  <c r="BL387" i="53"/>
  <c r="AO387" i="53" s="1"/>
  <c r="BL407" i="53"/>
  <c r="AO407" i="53" s="1"/>
  <c r="BL400" i="53"/>
  <c r="AO400" i="53" s="1"/>
  <c r="BL374" i="53"/>
  <c r="AO374" i="53" s="1"/>
  <c r="BL378" i="53"/>
  <c r="AO378" i="53" s="1"/>
  <c r="BL383" i="53"/>
  <c r="AO383" i="53" s="1"/>
  <c r="BL413" i="53"/>
  <c r="AO413" i="53" s="1"/>
  <c r="BL384" i="53"/>
  <c r="AO384" i="53" s="1"/>
  <c r="BL392" i="53"/>
  <c r="AO392" i="53" s="1"/>
  <c r="BL404" i="53"/>
  <c r="AO404" i="53" s="1"/>
  <c r="BL375" i="53"/>
  <c r="AO375" i="53" s="1"/>
  <c r="BL371" i="53"/>
  <c r="AO371" i="53" s="1"/>
  <c r="BL381" i="53"/>
  <c r="AO381" i="53" s="1"/>
  <c r="AM72" i="78"/>
  <c r="BK72" i="78" s="1"/>
  <c r="AI72" i="78"/>
  <c r="BL98" i="98"/>
  <c r="AO98" i="98" s="1"/>
  <c r="BL108" i="98"/>
  <c r="AO108" i="98" s="1"/>
  <c r="BL96" i="98"/>
  <c r="AO96" i="98" s="1"/>
  <c r="BL102" i="98"/>
  <c r="AO102" i="98" s="1"/>
  <c r="BL104" i="98"/>
  <c r="AO104" i="98" s="1"/>
  <c r="BL101" i="98"/>
  <c r="AO101" i="98" s="1"/>
  <c r="BL100" i="98"/>
  <c r="AO100" i="98" s="1"/>
  <c r="BL97" i="98"/>
  <c r="AO97" i="98" s="1"/>
  <c r="BL99" i="98"/>
  <c r="AO99" i="98" s="1"/>
  <c r="BL103" i="98"/>
  <c r="AO103" i="98" s="1"/>
  <c r="BL107" i="98"/>
  <c r="AO107" i="98" s="1"/>
  <c r="BL106" i="98"/>
  <c r="AO106" i="98" s="1"/>
  <c r="BL105" i="98"/>
  <c r="AO105" i="98" s="1"/>
  <c r="BL183" i="53"/>
  <c r="AO183" i="53" s="1"/>
  <c r="BL182" i="53"/>
  <c r="AO182" i="53" s="1"/>
  <c r="BL166" i="53"/>
  <c r="AO166" i="53" s="1"/>
  <c r="BL192" i="53"/>
  <c r="AO192" i="53" s="1"/>
  <c r="BL168" i="53"/>
  <c r="AO168" i="53" s="1"/>
  <c r="BL193" i="53"/>
  <c r="AO193" i="53" s="1"/>
  <c r="BL174" i="53"/>
  <c r="AO174" i="53" s="1"/>
  <c r="BL197" i="53"/>
  <c r="AO197" i="53" s="1"/>
  <c r="BL156" i="53"/>
  <c r="AO156" i="53" s="1"/>
  <c r="BL158" i="53"/>
  <c r="AO158" i="53" s="1"/>
  <c r="BL170" i="53"/>
  <c r="AO170" i="53" s="1"/>
  <c r="BL198" i="53"/>
  <c r="AO198" i="53" s="1"/>
  <c r="BL175" i="53"/>
  <c r="AO175" i="53" s="1"/>
  <c r="BL154" i="53"/>
  <c r="AO154" i="53" s="1"/>
  <c r="BL160" i="53"/>
  <c r="AO160" i="53" s="1"/>
  <c r="BL187" i="53"/>
  <c r="AO187" i="53" s="1"/>
  <c r="BL159" i="53"/>
  <c r="AO159" i="53" s="1"/>
  <c r="BL202" i="53"/>
  <c r="AO202" i="53" s="1"/>
  <c r="BL196" i="53"/>
  <c r="AO196" i="53" s="1"/>
  <c r="BL185" i="53"/>
  <c r="AO185" i="53" s="1"/>
  <c r="BL188" i="53"/>
  <c r="AO188" i="53" s="1"/>
  <c r="BL180" i="53"/>
  <c r="AO180" i="53" s="1"/>
  <c r="BL167" i="53"/>
  <c r="AO167" i="53" s="1"/>
  <c r="BL172" i="53"/>
  <c r="AO172" i="53" s="1"/>
  <c r="BL186" i="53"/>
  <c r="AO186" i="53" s="1"/>
  <c r="BL155" i="53"/>
  <c r="AO155" i="53" s="1"/>
  <c r="BL194" i="53"/>
  <c r="AO194" i="53" s="1"/>
  <c r="BL165" i="53"/>
  <c r="AO165" i="53" s="1"/>
  <c r="BL189" i="53"/>
  <c r="AO189" i="53" s="1"/>
  <c r="BL178" i="53"/>
  <c r="AO178" i="53" s="1"/>
  <c r="BL177" i="53"/>
  <c r="AO177" i="53" s="1"/>
  <c r="BL171" i="53"/>
  <c r="AO171" i="53" s="1"/>
  <c r="BL199" i="53"/>
  <c r="AO199" i="53" s="1"/>
  <c r="BL161" i="53"/>
  <c r="AO161" i="53" s="1"/>
  <c r="BL200" i="53"/>
  <c r="AO200" i="53" s="1"/>
  <c r="BL173" i="53"/>
  <c r="AO173" i="53" s="1"/>
  <c r="BL179" i="53"/>
  <c r="AO179" i="53" s="1"/>
  <c r="BL201" i="53"/>
  <c r="AO201" i="53" s="1"/>
  <c r="BL162" i="53"/>
  <c r="AO162" i="53" s="1"/>
  <c r="BL164" i="53"/>
  <c r="AO164" i="53" s="1"/>
  <c r="BL203" i="53"/>
  <c r="AO203" i="53" s="1"/>
  <c r="BL153" i="53"/>
  <c r="AO153" i="53" s="1"/>
  <c r="BL195" i="53"/>
  <c r="AO195" i="53" s="1"/>
  <c r="BL163" i="53"/>
  <c r="AO163" i="53" s="1"/>
  <c r="BL169" i="53"/>
  <c r="AO169" i="53" s="1"/>
  <c r="BL181" i="53"/>
  <c r="AO181" i="53" s="1"/>
  <c r="BL176" i="53"/>
  <c r="AO176" i="53" s="1"/>
  <c r="BL184" i="53"/>
  <c r="AO184" i="53" s="1"/>
  <c r="BL157" i="53"/>
  <c r="AO157" i="53" s="1"/>
  <c r="BL191" i="53"/>
  <c r="AO191" i="53" s="1"/>
  <c r="BL190" i="53"/>
  <c r="AO190" i="53" s="1"/>
  <c r="BL63" i="75"/>
  <c r="AO63" i="75" s="1"/>
  <c r="BL71" i="75"/>
  <c r="AO71" i="75" s="1"/>
  <c r="BL76" i="75"/>
  <c r="AO76" i="75" s="1"/>
  <c r="BL79" i="75"/>
  <c r="AO79" i="75" s="1"/>
  <c r="BL88" i="75"/>
  <c r="AO88" i="75" s="1"/>
  <c r="BL69" i="75"/>
  <c r="AO69" i="75" s="1"/>
  <c r="BL64" i="75"/>
  <c r="AO64" i="75" s="1"/>
  <c r="BL74" i="75"/>
  <c r="AO74" i="75" s="1"/>
  <c r="BL66" i="75"/>
  <c r="AO66" i="75" s="1"/>
  <c r="BL55" i="75"/>
  <c r="AO55" i="75" s="1"/>
  <c r="BL73" i="75"/>
  <c r="AO73" i="75" s="1"/>
  <c r="BL68" i="75"/>
  <c r="AO68" i="75" s="1"/>
  <c r="BL82" i="75"/>
  <c r="AO82" i="75" s="1"/>
  <c r="BL87" i="75"/>
  <c r="AO87" i="75" s="1"/>
  <c r="BL78" i="75"/>
  <c r="AO78" i="75" s="1"/>
  <c r="BL83" i="75"/>
  <c r="AO83" i="75" s="1"/>
  <c r="BL61" i="75"/>
  <c r="AO61" i="75" s="1"/>
  <c r="BL67" i="75"/>
  <c r="AO67" i="75" s="1"/>
  <c r="BL56" i="75"/>
  <c r="AO56" i="75" s="1"/>
  <c r="BL75" i="75"/>
  <c r="AO75" i="75" s="1"/>
  <c r="BL65" i="75"/>
  <c r="AO65" i="75" s="1"/>
  <c r="BL58" i="75"/>
  <c r="AO58" i="75" s="1"/>
  <c r="BL60" i="75"/>
  <c r="AO60" i="75" s="1"/>
  <c r="BL57" i="75"/>
  <c r="AO57" i="75" s="1"/>
  <c r="BL86" i="75"/>
  <c r="AO86" i="75" s="1"/>
  <c r="BL90" i="75"/>
  <c r="AO90" i="75" s="1"/>
  <c r="BL81" i="75"/>
  <c r="AO81" i="75" s="1"/>
  <c r="BL89" i="75"/>
  <c r="AO89" i="75" s="1"/>
  <c r="BL72" i="75"/>
  <c r="AO72" i="75" s="1"/>
  <c r="BL85" i="75"/>
  <c r="AO85" i="75" s="1"/>
  <c r="BL59" i="75"/>
  <c r="AO59" i="75" s="1"/>
  <c r="BL80" i="75"/>
  <c r="AO80" i="75" s="1"/>
  <c r="BL62" i="75"/>
  <c r="AO62" i="75" s="1"/>
  <c r="BL84" i="75"/>
  <c r="AO84" i="75" s="1"/>
  <c r="BL77" i="75"/>
  <c r="AO77" i="75" s="1"/>
  <c r="BL70" i="75"/>
  <c r="AO70" i="75" s="1"/>
  <c r="BL54" i="75"/>
  <c r="AO54" i="75" s="1"/>
  <c r="AM75" i="78"/>
  <c r="BK75" i="78" s="1"/>
  <c r="AI75" i="78"/>
  <c r="AI140" i="104"/>
  <c r="AM140" i="104"/>
  <c r="BK140" i="104" s="1"/>
  <c r="BJ268" i="78"/>
  <c r="U268" i="78" s="1"/>
  <c r="BJ263" i="78"/>
  <c r="U263" i="78" s="1"/>
  <c r="BJ251" i="78"/>
  <c r="U251" i="78" s="1"/>
  <c r="BJ270" i="78"/>
  <c r="U270" i="78" s="1"/>
  <c r="BJ252" i="78"/>
  <c r="U252" i="78" s="1"/>
  <c r="BJ260" i="78"/>
  <c r="U260" i="78" s="1"/>
  <c r="BJ265" i="78"/>
  <c r="U265" i="78" s="1"/>
  <c r="BJ271" i="78"/>
  <c r="U271" i="78" s="1"/>
  <c r="BJ264" i="78"/>
  <c r="U264" i="78" s="1"/>
  <c r="BJ262" i="78"/>
  <c r="U262" i="78" s="1"/>
  <c r="BJ267" i="78"/>
  <c r="U267" i="78" s="1"/>
  <c r="BJ255" i="78"/>
  <c r="U255" i="78" s="1"/>
  <c r="BJ250" i="78"/>
  <c r="U250" i="78" s="1"/>
  <c r="BJ258" i="78"/>
  <c r="U258" i="78" s="1"/>
  <c r="BJ257" i="78"/>
  <c r="U257" i="78" s="1"/>
  <c r="BJ266" i="78"/>
  <c r="U266" i="78" s="1"/>
  <c r="BJ253" i="78"/>
  <c r="U253" i="78" s="1"/>
  <c r="BJ254" i="78"/>
  <c r="U254" i="78" s="1"/>
  <c r="BJ269" i="78"/>
  <c r="U269" i="78" s="1"/>
  <c r="BJ272" i="78"/>
  <c r="U272" i="78" s="1"/>
  <c r="BJ259" i="78"/>
  <c r="U259" i="78" s="1"/>
  <c r="BJ261" i="78"/>
  <c r="U261" i="78" s="1"/>
  <c r="BJ274" i="78"/>
  <c r="U274" i="78" s="1"/>
  <c r="BJ273" i="78"/>
  <c r="U273" i="78" s="1"/>
  <c r="BJ256" i="78"/>
  <c r="U256" i="78" s="1"/>
  <c r="BL183" i="75"/>
  <c r="AO183" i="75" s="1"/>
  <c r="BL173" i="75"/>
  <c r="AO173" i="75" s="1"/>
  <c r="BL174" i="75"/>
  <c r="AO174" i="75" s="1"/>
  <c r="BL178" i="75"/>
  <c r="AO178" i="75" s="1"/>
  <c r="BL186" i="75"/>
  <c r="AO186" i="75" s="1"/>
  <c r="BL193" i="75"/>
  <c r="AO193" i="75" s="1"/>
  <c r="BL202" i="75"/>
  <c r="AO202" i="75" s="1"/>
  <c r="BL201" i="75"/>
  <c r="AO201" i="75" s="1"/>
  <c r="BL192" i="75"/>
  <c r="AO192" i="75" s="1"/>
  <c r="BL189" i="75"/>
  <c r="AO189" i="75" s="1"/>
  <c r="BL175" i="75"/>
  <c r="AO175" i="75" s="1"/>
  <c r="BL196" i="75"/>
  <c r="AO196" i="75" s="1"/>
  <c r="BL187" i="75"/>
  <c r="AO187" i="75" s="1"/>
  <c r="BL197" i="75"/>
  <c r="AO197" i="75" s="1"/>
  <c r="BL181" i="75"/>
  <c r="AO181" i="75" s="1"/>
  <c r="BL176" i="75"/>
  <c r="AO176" i="75" s="1"/>
  <c r="BL177" i="75"/>
  <c r="AO177" i="75" s="1"/>
  <c r="BL194" i="75"/>
  <c r="AO194" i="75" s="1"/>
  <c r="BL170" i="75"/>
  <c r="AO170" i="75" s="1"/>
  <c r="BL198" i="75"/>
  <c r="AO198" i="75" s="1"/>
  <c r="BL169" i="75"/>
  <c r="AO169" i="75" s="1"/>
  <c r="BL188" i="75"/>
  <c r="AO188" i="75" s="1"/>
  <c r="BL199" i="75"/>
  <c r="AO199" i="75" s="1"/>
  <c r="BL203" i="75"/>
  <c r="AO203" i="75" s="1"/>
  <c r="BL182" i="75"/>
  <c r="AO182" i="75" s="1"/>
  <c r="BL172" i="75"/>
  <c r="AO172" i="75" s="1"/>
  <c r="BL200" i="75"/>
  <c r="AO200" i="75" s="1"/>
  <c r="BL184" i="75"/>
  <c r="AO184" i="75" s="1"/>
  <c r="BL171" i="75"/>
  <c r="AO171" i="75" s="1"/>
  <c r="BL185" i="75"/>
  <c r="AO185" i="75" s="1"/>
  <c r="BL168" i="75"/>
  <c r="AO168" i="75" s="1"/>
  <c r="BL180" i="75"/>
  <c r="AO180" i="75" s="1"/>
  <c r="BL167" i="75"/>
  <c r="AO167" i="75" s="1"/>
  <c r="BL191" i="75"/>
  <c r="AO191" i="75" s="1"/>
  <c r="BL179" i="75"/>
  <c r="AO179" i="75" s="1"/>
  <c r="BL195" i="75"/>
  <c r="AO195" i="75" s="1"/>
  <c r="BL190" i="75"/>
  <c r="AO190" i="75" s="1"/>
  <c r="AM184" i="78"/>
  <c r="BK184" i="78" s="1"/>
  <c r="AI184" i="78"/>
  <c r="AI74" i="78"/>
  <c r="AM74" i="78"/>
  <c r="BK74" i="78" s="1"/>
  <c r="BL69" i="78" l="1"/>
  <c r="AO69" i="78" s="1"/>
  <c r="BL79" i="78"/>
  <c r="AO79" i="78" s="1"/>
  <c r="BL83" i="78"/>
  <c r="AO83" i="78" s="1"/>
  <c r="BL74" i="78"/>
  <c r="AO74" i="78" s="1"/>
  <c r="BL80" i="78"/>
  <c r="AO80" i="78" s="1"/>
  <c r="BL75" i="78"/>
  <c r="AO75" i="78" s="1"/>
  <c r="BL90" i="78"/>
  <c r="AO90" i="78" s="1"/>
  <c r="BL77" i="78"/>
  <c r="AO77" i="78" s="1"/>
  <c r="BL82" i="78"/>
  <c r="AO82" i="78" s="1"/>
  <c r="BL85" i="78"/>
  <c r="AO85" i="78" s="1"/>
  <c r="BL86" i="78"/>
  <c r="AO86" i="78" s="1"/>
  <c r="BL73" i="78"/>
  <c r="AO73" i="78" s="1"/>
  <c r="BL81" i="78"/>
  <c r="AO81" i="78" s="1"/>
  <c r="BL76" i="78"/>
  <c r="AO76" i="78" s="1"/>
  <c r="BL84" i="78"/>
  <c r="AO84" i="78" s="1"/>
  <c r="BL68" i="78"/>
  <c r="AO68" i="78" s="1"/>
  <c r="BL72" i="78"/>
  <c r="AO72" i="78" s="1"/>
  <c r="BL70" i="78"/>
  <c r="AO70" i="78" s="1"/>
  <c r="BL71" i="78"/>
  <c r="AO71" i="78" s="1"/>
  <c r="BL89" i="78"/>
  <c r="AO89" i="78" s="1"/>
  <c r="BL87" i="78"/>
  <c r="AO87" i="78" s="1"/>
  <c r="BL66" i="78"/>
  <c r="AO66" i="78" s="1"/>
  <c r="BL88" i="78"/>
  <c r="AO88" i="78" s="1"/>
  <c r="BL267" i="78"/>
  <c r="AO267" i="78" s="1"/>
  <c r="BL266" i="78"/>
  <c r="AO266" i="78" s="1"/>
  <c r="BL255" i="78"/>
  <c r="AO255" i="78" s="1"/>
  <c r="BL271" i="78"/>
  <c r="AO271" i="78" s="1"/>
  <c r="BL272" i="78"/>
  <c r="AO272" i="78" s="1"/>
  <c r="BL262" i="78"/>
  <c r="AO262" i="78" s="1"/>
  <c r="BL274" i="78"/>
  <c r="AO274" i="78" s="1"/>
  <c r="BL258" i="78"/>
  <c r="AO258" i="78" s="1"/>
  <c r="BL265" i="78"/>
  <c r="AO265" i="78" s="1"/>
  <c r="BL253" i="78"/>
  <c r="AO253" i="78" s="1"/>
  <c r="BL251" i="78"/>
  <c r="AO251" i="78" s="1"/>
  <c r="BL260" i="78"/>
  <c r="AO260" i="78" s="1"/>
  <c r="BL252" i="78"/>
  <c r="AO252" i="78" s="1"/>
  <c r="BL259" i="78"/>
  <c r="AO259" i="78" s="1"/>
  <c r="BL270" i="78"/>
  <c r="AO270" i="78" s="1"/>
  <c r="BL264" i="78"/>
  <c r="AO264" i="78" s="1"/>
  <c r="BL261" i="78"/>
  <c r="AO261" i="78" s="1"/>
  <c r="BL263" i="78"/>
  <c r="AO263" i="78" s="1"/>
  <c r="BL250" i="78"/>
  <c r="AO250" i="78" s="1"/>
  <c r="BL269" i="78"/>
  <c r="AO269" i="78" s="1"/>
  <c r="BL257" i="78"/>
  <c r="AO257" i="78" s="1"/>
  <c r="BL273" i="78"/>
  <c r="AO273" i="78" s="1"/>
  <c r="BL256" i="78"/>
  <c r="AO256" i="78" s="1"/>
  <c r="BL268" i="78"/>
  <c r="AO268" i="78" s="1"/>
  <c r="BL254" i="78"/>
  <c r="AO254" i="78" s="1"/>
</calcChain>
</file>

<file path=xl/comments1.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 ref="J140" authorId="0">
      <text>
        <r>
          <rPr>
            <b/>
            <sz val="9"/>
            <color indexed="81"/>
            <rFont val="Tahoma"/>
            <family val="2"/>
          </rPr>
          <t>Johnson:</t>
        </r>
        <r>
          <rPr>
            <sz val="9"/>
            <color indexed="81"/>
            <rFont val="Tahoma"/>
            <family val="2"/>
          </rPr>
          <t xml:space="preserve">
Flat Px, calcultion using Full Px</t>
        </r>
      </text>
    </comment>
    <comment ref="W140" authorId="0">
      <text>
        <r>
          <rPr>
            <b/>
            <sz val="9"/>
            <color indexed="81"/>
            <rFont val="Tahoma"/>
            <family val="2"/>
          </rPr>
          <t>Johnson:</t>
        </r>
        <r>
          <rPr>
            <sz val="9"/>
            <color indexed="81"/>
            <rFont val="Tahoma"/>
            <family val="2"/>
          </rPr>
          <t xml:space="preserve">
Using flat price</t>
        </r>
      </text>
    </comment>
    <comment ref="J212" authorId="0">
      <text>
        <r>
          <rPr>
            <b/>
            <sz val="9"/>
            <color indexed="81"/>
            <rFont val="Tahoma"/>
            <family val="2"/>
          </rPr>
          <t>Johnson:</t>
        </r>
        <r>
          <rPr>
            <sz val="9"/>
            <color indexed="81"/>
            <rFont val="Tahoma"/>
            <family val="2"/>
          </rPr>
          <t xml:space="preserve">
Flat Px, calcultion using Full Px</t>
        </r>
      </text>
    </comment>
    <comment ref="W212" authorId="0">
      <text>
        <r>
          <rPr>
            <b/>
            <sz val="9"/>
            <color indexed="81"/>
            <rFont val="Tahoma"/>
            <family val="2"/>
          </rPr>
          <t>Johnson:</t>
        </r>
        <r>
          <rPr>
            <sz val="9"/>
            <color indexed="81"/>
            <rFont val="Tahoma"/>
            <family val="2"/>
          </rPr>
          <t xml:space="preserve">
Using flat price</t>
        </r>
      </text>
    </comment>
    <comment ref="J284" authorId="0">
      <text>
        <r>
          <rPr>
            <b/>
            <sz val="9"/>
            <color indexed="81"/>
            <rFont val="Tahoma"/>
            <family val="2"/>
          </rPr>
          <t>Johnson:</t>
        </r>
        <r>
          <rPr>
            <sz val="9"/>
            <color indexed="81"/>
            <rFont val="Tahoma"/>
            <family val="2"/>
          </rPr>
          <t xml:space="preserve">
Flat Px, calcultion using Full Px</t>
        </r>
      </text>
    </comment>
    <comment ref="W284" authorId="0">
      <text>
        <r>
          <rPr>
            <b/>
            <sz val="9"/>
            <color indexed="81"/>
            <rFont val="Tahoma"/>
            <family val="2"/>
          </rPr>
          <t>Johnson:</t>
        </r>
        <r>
          <rPr>
            <sz val="9"/>
            <color indexed="81"/>
            <rFont val="Tahoma"/>
            <family val="2"/>
          </rPr>
          <t xml:space="preserve">
Using flat price</t>
        </r>
      </text>
    </comment>
    <comment ref="J356" authorId="0">
      <text>
        <r>
          <rPr>
            <b/>
            <sz val="9"/>
            <color indexed="81"/>
            <rFont val="Tahoma"/>
            <family val="2"/>
          </rPr>
          <t>Johnson:</t>
        </r>
        <r>
          <rPr>
            <sz val="9"/>
            <color indexed="81"/>
            <rFont val="Tahoma"/>
            <family val="2"/>
          </rPr>
          <t xml:space="preserve">
Flat Px, calcultion using Full Px</t>
        </r>
      </text>
    </comment>
    <comment ref="W356" authorId="0">
      <text>
        <r>
          <rPr>
            <b/>
            <sz val="9"/>
            <color indexed="81"/>
            <rFont val="Tahoma"/>
            <family val="2"/>
          </rPr>
          <t>Johnson:</t>
        </r>
        <r>
          <rPr>
            <sz val="9"/>
            <color indexed="81"/>
            <rFont val="Tahoma"/>
            <family val="2"/>
          </rPr>
          <t xml:space="preserve">
Using flat price</t>
        </r>
      </text>
    </comment>
    <comment ref="J428" authorId="0">
      <text>
        <r>
          <rPr>
            <b/>
            <sz val="9"/>
            <color indexed="81"/>
            <rFont val="Tahoma"/>
            <family val="2"/>
          </rPr>
          <t>Johnson:</t>
        </r>
        <r>
          <rPr>
            <sz val="9"/>
            <color indexed="81"/>
            <rFont val="Tahoma"/>
            <family val="2"/>
          </rPr>
          <t xml:space="preserve">
Flat Px, calcultion using Full Px</t>
        </r>
      </text>
    </comment>
    <comment ref="W428" authorId="0">
      <text>
        <r>
          <rPr>
            <b/>
            <sz val="9"/>
            <color indexed="81"/>
            <rFont val="Tahoma"/>
            <family val="2"/>
          </rPr>
          <t>Johnson:</t>
        </r>
        <r>
          <rPr>
            <sz val="9"/>
            <color indexed="81"/>
            <rFont val="Tahoma"/>
            <family val="2"/>
          </rPr>
          <t xml:space="preserve">
Using flat price</t>
        </r>
      </text>
    </comment>
    <comment ref="J500" authorId="0">
      <text>
        <r>
          <rPr>
            <b/>
            <sz val="9"/>
            <color indexed="81"/>
            <rFont val="Tahoma"/>
            <family val="2"/>
          </rPr>
          <t>Johnson:</t>
        </r>
        <r>
          <rPr>
            <sz val="9"/>
            <color indexed="81"/>
            <rFont val="Tahoma"/>
            <family val="2"/>
          </rPr>
          <t xml:space="preserve">
Flat Px, calcultion using Full Px</t>
        </r>
      </text>
    </comment>
    <comment ref="W500" authorId="0">
      <text>
        <r>
          <rPr>
            <b/>
            <sz val="9"/>
            <color indexed="81"/>
            <rFont val="Tahoma"/>
            <family val="2"/>
          </rPr>
          <t>Johnson:</t>
        </r>
        <r>
          <rPr>
            <sz val="9"/>
            <color indexed="81"/>
            <rFont val="Tahoma"/>
            <family val="2"/>
          </rPr>
          <t xml:space="preserve">
Using flat price</t>
        </r>
      </text>
    </comment>
  </commentList>
</comments>
</file>

<file path=xl/comments2.xml><?xml version="1.0" encoding="utf-8"?>
<comments xmlns="http://schemas.openxmlformats.org/spreadsheetml/2006/main">
  <authors>
    <author>Johnson</author>
  </authors>
  <commentList>
    <comment ref="AT1" authorId="0">
      <text>
        <r>
          <rPr>
            <b/>
            <sz val="9"/>
            <color indexed="81"/>
            <rFont val="Tahoma"/>
            <family val="2"/>
          </rPr>
          <t>Johnson:</t>
        </r>
        <r>
          <rPr>
            <sz val="9"/>
            <color indexed="81"/>
            <rFont val="Tahoma"/>
            <family val="2"/>
          </rPr>
          <t xml:space="preserve">
Should always be the 1st day of the month</t>
        </r>
      </text>
    </commen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 ref="J140" authorId="0">
      <text>
        <r>
          <rPr>
            <b/>
            <sz val="9"/>
            <color indexed="81"/>
            <rFont val="Tahoma"/>
            <family val="2"/>
          </rPr>
          <t>Johnson:</t>
        </r>
        <r>
          <rPr>
            <sz val="9"/>
            <color indexed="81"/>
            <rFont val="Tahoma"/>
            <family val="2"/>
          </rPr>
          <t xml:space="preserve">
Flat Px, calcultion using Full Px</t>
        </r>
      </text>
    </comment>
    <comment ref="W140" authorId="0">
      <text>
        <r>
          <rPr>
            <b/>
            <sz val="9"/>
            <color indexed="81"/>
            <rFont val="Tahoma"/>
            <family val="2"/>
          </rPr>
          <t>Johnson:</t>
        </r>
        <r>
          <rPr>
            <sz val="9"/>
            <color indexed="81"/>
            <rFont val="Tahoma"/>
            <family val="2"/>
          </rPr>
          <t xml:space="preserve">
Using flat price</t>
        </r>
      </text>
    </comment>
    <comment ref="J211" authorId="0">
      <text>
        <r>
          <rPr>
            <b/>
            <sz val="9"/>
            <color indexed="81"/>
            <rFont val="Tahoma"/>
            <family val="2"/>
          </rPr>
          <t>Johnson:</t>
        </r>
        <r>
          <rPr>
            <sz val="9"/>
            <color indexed="81"/>
            <rFont val="Tahoma"/>
            <family val="2"/>
          </rPr>
          <t xml:space="preserve">
Flat Px, calcultion using Full Px</t>
        </r>
      </text>
    </comment>
    <comment ref="W211" authorId="0">
      <text>
        <r>
          <rPr>
            <b/>
            <sz val="9"/>
            <color indexed="81"/>
            <rFont val="Tahoma"/>
            <family val="2"/>
          </rPr>
          <t>Johnson:</t>
        </r>
        <r>
          <rPr>
            <sz val="9"/>
            <color indexed="81"/>
            <rFont val="Tahoma"/>
            <family val="2"/>
          </rPr>
          <t xml:space="preserve">
Using flat price</t>
        </r>
      </text>
    </comment>
    <comment ref="J283" authorId="0">
      <text>
        <r>
          <rPr>
            <b/>
            <sz val="9"/>
            <color indexed="81"/>
            <rFont val="Tahoma"/>
            <family val="2"/>
          </rPr>
          <t>Johnson:</t>
        </r>
        <r>
          <rPr>
            <sz val="9"/>
            <color indexed="81"/>
            <rFont val="Tahoma"/>
            <family val="2"/>
          </rPr>
          <t xml:space="preserve">
Flat Px, calcultion using Full Px</t>
        </r>
      </text>
    </comment>
    <comment ref="W283" authorId="0">
      <text>
        <r>
          <rPr>
            <b/>
            <sz val="9"/>
            <color indexed="81"/>
            <rFont val="Tahoma"/>
            <family val="2"/>
          </rPr>
          <t>Johnson:</t>
        </r>
        <r>
          <rPr>
            <sz val="9"/>
            <color indexed="81"/>
            <rFont val="Tahoma"/>
            <family val="2"/>
          </rPr>
          <t xml:space="preserve">
Using flat price</t>
        </r>
      </text>
    </comment>
    <comment ref="J355" authorId="0">
      <text>
        <r>
          <rPr>
            <b/>
            <sz val="9"/>
            <color indexed="81"/>
            <rFont val="Tahoma"/>
            <family val="2"/>
          </rPr>
          <t>Johnson:</t>
        </r>
        <r>
          <rPr>
            <sz val="9"/>
            <color indexed="81"/>
            <rFont val="Tahoma"/>
            <family val="2"/>
          </rPr>
          <t xml:space="preserve">
Flat Px, calcultion using Full Px</t>
        </r>
      </text>
    </comment>
    <comment ref="W355" authorId="0">
      <text>
        <r>
          <rPr>
            <b/>
            <sz val="9"/>
            <color indexed="81"/>
            <rFont val="Tahoma"/>
            <family val="2"/>
          </rPr>
          <t>Johnson:</t>
        </r>
        <r>
          <rPr>
            <sz val="9"/>
            <color indexed="81"/>
            <rFont val="Tahoma"/>
            <family val="2"/>
          </rPr>
          <t xml:space="preserve">
Using flat price</t>
        </r>
      </text>
    </comment>
  </commentList>
</comments>
</file>

<file path=xl/comments3.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 ref="J140" authorId="0">
      <text>
        <r>
          <rPr>
            <b/>
            <sz val="9"/>
            <color indexed="81"/>
            <rFont val="Tahoma"/>
            <family val="2"/>
          </rPr>
          <t>Johnson:</t>
        </r>
        <r>
          <rPr>
            <sz val="9"/>
            <color indexed="81"/>
            <rFont val="Tahoma"/>
            <family val="2"/>
          </rPr>
          <t xml:space="preserve">
Flat Px, calcultion using Full Px</t>
        </r>
      </text>
    </comment>
    <comment ref="W140" authorId="0">
      <text>
        <r>
          <rPr>
            <b/>
            <sz val="9"/>
            <color indexed="81"/>
            <rFont val="Tahoma"/>
            <family val="2"/>
          </rPr>
          <t>Johnson:</t>
        </r>
        <r>
          <rPr>
            <sz val="9"/>
            <color indexed="81"/>
            <rFont val="Tahoma"/>
            <family val="2"/>
          </rPr>
          <t xml:space="preserve">
Using flat price</t>
        </r>
      </text>
    </comment>
    <comment ref="J213" authorId="0">
      <text>
        <r>
          <rPr>
            <b/>
            <sz val="9"/>
            <color indexed="81"/>
            <rFont val="Tahoma"/>
            <family val="2"/>
          </rPr>
          <t>Johnson:</t>
        </r>
        <r>
          <rPr>
            <sz val="9"/>
            <color indexed="81"/>
            <rFont val="Tahoma"/>
            <family val="2"/>
          </rPr>
          <t xml:space="preserve">
Flat Px, calcultion using Full Px</t>
        </r>
      </text>
    </comment>
    <comment ref="W213" authorId="0">
      <text>
        <r>
          <rPr>
            <b/>
            <sz val="9"/>
            <color indexed="81"/>
            <rFont val="Tahoma"/>
            <family val="2"/>
          </rPr>
          <t>Johnson:</t>
        </r>
        <r>
          <rPr>
            <sz val="9"/>
            <color indexed="81"/>
            <rFont val="Tahoma"/>
            <family val="2"/>
          </rPr>
          <t xml:space="preserve">
Using flat price</t>
        </r>
      </text>
    </comment>
  </commentList>
</comments>
</file>

<file path=xl/comments4.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 ref="J139" authorId="0">
      <text>
        <r>
          <rPr>
            <b/>
            <sz val="9"/>
            <color indexed="81"/>
            <rFont val="Tahoma"/>
            <family val="2"/>
          </rPr>
          <t>Johnson:</t>
        </r>
        <r>
          <rPr>
            <sz val="9"/>
            <color indexed="81"/>
            <rFont val="Tahoma"/>
            <family val="2"/>
          </rPr>
          <t xml:space="preserve">
Flat Px, calcultion using Full Px</t>
        </r>
      </text>
    </comment>
    <comment ref="W139" authorId="0">
      <text>
        <r>
          <rPr>
            <b/>
            <sz val="9"/>
            <color indexed="81"/>
            <rFont val="Tahoma"/>
            <family val="2"/>
          </rPr>
          <t>Johnson:</t>
        </r>
        <r>
          <rPr>
            <sz val="9"/>
            <color indexed="81"/>
            <rFont val="Tahoma"/>
            <family val="2"/>
          </rPr>
          <t xml:space="preserve">
Using flat price</t>
        </r>
      </text>
    </comment>
    <comment ref="J211" authorId="0">
      <text>
        <r>
          <rPr>
            <b/>
            <sz val="9"/>
            <color indexed="81"/>
            <rFont val="Tahoma"/>
            <family val="2"/>
          </rPr>
          <t>Johnson:</t>
        </r>
        <r>
          <rPr>
            <sz val="9"/>
            <color indexed="81"/>
            <rFont val="Tahoma"/>
            <family val="2"/>
          </rPr>
          <t xml:space="preserve">
Flat Px, calcultion using Full Px</t>
        </r>
      </text>
    </comment>
    <comment ref="W211" authorId="0">
      <text>
        <r>
          <rPr>
            <b/>
            <sz val="9"/>
            <color indexed="81"/>
            <rFont val="Tahoma"/>
            <family val="2"/>
          </rPr>
          <t>Johnson:</t>
        </r>
        <r>
          <rPr>
            <sz val="9"/>
            <color indexed="81"/>
            <rFont val="Tahoma"/>
            <family val="2"/>
          </rPr>
          <t xml:space="preserve">
Using flat price</t>
        </r>
      </text>
    </comment>
  </commentList>
</comments>
</file>

<file path=xl/comments5.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 ref="J92" authorId="0">
      <text>
        <r>
          <rPr>
            <b/>
            <sz val="9"/>
            <color indexed="81"/>
            <rFont val="Tahoma"/>
            <family val="2"/>
          </rPr>
          <t>Johnson:</t>
        </r>
        <r>
          <rPr>
            <sz val="9"/>
            <color indexed="81"/>
            <rFont val="Tahoma"/>
            <family val="2"/>
          </rPr>
          <t xml:space="preserve">
Flat Px, calcultion using Full Px</t>
        </r>
      </text>
    </comment>
    <comment ref="W92" authorId="0">
      <text>
        <r>
          <rPr>
            <b/>
            <sz val="9"/>
            <color indexed="81"/>
            <rFont val="Tahoma"/>
            <family val="2"/>
          </rPr>
          <t>Johnson:</t>
        </r>
        <r>
          <rPr>
            <sz val="9"/>
            <color indexed="81"/>
            <rFont val="Tahoma"/>
            <family val="2"/>
          </rPr>
          <t xml:space="preserve">
Using flat price</t>
        </r>
      </text>
    </comment>
    <comment ref="J117" authorId="0">
      <text>
        <r>
          <rPr>
            <b/>
            <sz val="9"/>
            <color indexed="81"/>
            <rFont val="Tahoma"/>
            <family val="2"/>
          </rPr>
          <t>Johnson:</t>
        </r>
        <r>
          <rPr>
            <sz val="9"/>
            <color indexed="81"/>
            <rFont val="Tahoma"/>
            <family val="2"/>
          </rPr>
          <t xml:space="preserve">
Flat Px, calcultion using Full Px</t>
        </r>
      </text>
    </comment>
    <comment ref="W117" authorId="0">
      <text>
        <r>
          <rPr>
            <b/>
            <sz val="9"/>
            <color indexed="81"/>
            <rFont val="Tahoma"/>
            <family val="2"/>
          </rPr>
          <t>Johnson:</t>
        </r>
        <r>
          <rPr>
            <sz val="9"/>
            <color indexed="81"/>
            <rFont val="Tahoma"/>
            <family val="2"/>
          </rPr>
          <t xml:space="preserve">
Using flat price</t>
        </r>
      </text>
    </comment>
    <comment ref="J144" authorId="0">
      <text>
        <r>
          <rPr>
            <b/>
            <sz val="9"/>
            <color indexed="81"/>
            <rFont val="Tahoma"/>
            <family val="2"/>
          </rPr>
          <t>Johnson:</t>
        </r>
        <r>
          <rPr>
            <sz val="9"/>
            <color indexed="81"/>
            <rFont val="Tahoma"/>
            <family val="2"/>
          </rPr>
          <t xml:space="preserve">
Flat Px, calcultion using Full Px</t>
        </r>
      </text>
    </comment>
    <comment ref="W144" authorId="0">
      <text>
        <r>
          <rPr>
            <b/>
            <sz val="9"/>
            <color indexed="81"/>
            <rFont val="Tahoma"/>
            <family val="2"/>
          </rPr>
          <t>Johnson:</t>
        </r>
        <r>
          <rPr>
            <sz val="9"/>
            <color indexed="81"/>
            <rFont val="Tahoma"/>
            <family val="2"/>
          </rPr>
          <t xml:space="preserve">
Using flat price</t>
        </r>
      </text>
    </comment>
  </commentList>
</comments>
</file>

<file path=xl/comments6.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 ref="J79" authorId="0">
      <text>
        <r>
          <rPr>
            <b/>
            <sz val="9"/>
            <color indexed="81"/>
            <rFont val="Tahoma"/>
            <family val="2"/>
          </rPr>
          <t>Johnson:</t>
        </r>
        <r>
          <rPr>
            <sz val="9"/>
            <color indexed="81"/>
            <rFont val="Tahoma"/>
            <family val="2"/>
          </rPr>
          <t xml:space="preserve">
Flat Px, calcultion using Full Px</t>
        </r>
      </text>
    </comment>
    <comment ref="W79" authorId="0">
      <text>
        <r>
          <rPr>
            <b/>
            <sz val="9"/>
            <color indexed="81"/>
            <rFont val="Tahoma"/>
            <family val="2"/>
          </rPr>
          <t>Johnson:</t>
        </r>
        <r>
          <rPr>
            <sz val="9"/>
            <color indexed="81"/>
            <rFont val="Tahoma"/>
            <family val="2"/>
          </rPr>
          <t xml:space="preserve">
Using flat price</t>
        </r>
      </text>
    </comment>
    <comment ref="J104" authorId="0">
      <text>
        <r>
          <rPr>
            <b/>
            <sz val="9"/>
            <color indexed="81"/>
            <rFont val="Tahoma"/>
            <family val="2"/>
          </rPr>
          <t>Johnson:</t>
        </r>
        <r>
          <rPr>
            <sz val="9"/>
            <color indexed="81"/>
            <rFont val="Tahoma"/>
            <family val="2"/>
          </rPr>
          <t xml:space="preserve">
Flat Px, calcultion using Full Px</t>
        </r>
      </text>
    </comment>
    <comment ref="W104" authorId="0">
      <text>
        <r>
          <rPr>
            <b/>
            <sz val="9"/>
            <color indexed="81"/>
            <rFont val="Tahoma"/>
            <family val="2"/>
          </rPr>
          <t>Johnson:</t>
        </r>
        <r>
          <rPr>
            <sz val="9"/>
            <color indexed="81"/>
            <rFont val="Tahoma"/>
            <family val="2"/>
          </rPr>
          <t xml:space="preserve">
Using flat price</t>
        </r>
      </text>
    </comment>
    <comment ref="J131" authorId="0">
      <text>
        <r>
          <rPr>
            <b/>
            <sz val="9"/>
            <color indexed="81"/>
            <rFont val="Tahoma"/>
            <family val="2"/>
          </rPr>
          <t>Johnson:</t>
        </r>
        <r>
          <rPr>
            <sz val="9"/>
            <color indexed="81"/>
            <rFont val="Tahoma"/>
            <family val="2"/>
          </rPr>
          <t xml:space="preserve">
Flat Px, calcultion using Full Px</t>
        </r>
      </text>
    </comment>
    <comment ref="W131" authorId="0">
      <text>
        <r>
          <rPr>
            <b/>
            <sz val="9"/>
            <color indexed="81"/>
            <rFont val="Tahoma"/>
            <family val="2"/>
          </rPr>
          <t>Johnson:</t>
        </r>
        <r>
          <rPr>
            <sz val="9"/>
            <color indexed="81"/>
            <rFont val="Tahoma"/>
            <family val="2"/>
          </rPr>
          <t xml:space="preserve">
Using flat price</t>
        </r>
      </text>
    </comment>
  </commentList>
</comments>
</file>

<file path=xl/comments7.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 ref="J139" authorId="0">
      <text>
        <r>
          <rPr>
            <b/>
            <sz val="9"/>
            <color indexed="81"/>
            <rFont val="Tahoma"/>
            <family val="2"/>
          </rPr>
          <t>Johnson:</t>
        </r>
        <r>
          <rPr>
            <sz val="9"/>
            <color indexed="81"/>
            <rFont val="Tahoma"/>
            <family val="2"/>
          </rPr>
          <t xml:space="preserve">
Flat Px, calcultion using Full Px</t>
        </r>
      </text>
    </comment>
    <comment ref="W139" authorId="0">
      <text>
        <r>
          <rPr>
            <b/>
            <sz val="9"/>
            <color indexed="81"/>
            <rFont val="Tahoma"/>
            <family val="2"/>
          </rPr>
          <t>Johnson:</t>
        </r>
        <r>
          <rPr>
            <sz val="9"/>
            <color indexed="81"/>
            <rFont val="Tahoma"/>
            <family val="2"/>
          </rPr>
          <t xml:space="preserve">
Using flat price</t>
        </r>
      </text>
    </comment>
    <comment ref="J211" authorId="0">
      <text>
        <r>
          <rPr>
            <b/>
            <sz val="9"/>
            <color indexed="81"/>
            <rFont val="Tahoma"/>
            <family val="2"/>
          </rPr>
          <t>Johnson:</t>
        </r>
        <r>
          <rPr>
            <sz val="9"/>
            <color indexed="81"/>
            <rFont val="Tahoma"/>
            <family val="2"/>
          </rPr>
          <t xml:space="preserve">
Flat Px, calcultion using Full Px</t>
        </r>
      </text>
    </comment>
    <comment ref="W211" authorId="0">
      <text>
        <r>
          <rPr>
            <b/>
            <sz val="9"/>
            <color indexed="81"/>
            <rFont val="Tahoma"/>
            <family val="2"/>
          </rPr>
          <t>Johnson:</t>
        </r>
        <r>
          <rPr>
            <sz val="9"/>
            <color indexed="81"/>
            <rFont val="Tahoma"/>
            <family val="2"/>
          </rPr>
          <t xml:space="preserve">
Using flat price</t>
        </r>
      </text>
    </comment>
    <comment ref="J283" authorId="0">
      <text>
        <r>
          <rPr>
            <b/>
            <sz val="9"/>
            <color indexed="81"/>
            <rFont val="Tahoma"/>
            <family val="2"/>
          </rPr>
          <t>Johnson:</t>
        </r>
        <r>
          <rPr>
            <sz val="9"/>
            <color indexed="81"/>
            <rFont val="Tahoma"/>
            <family val="2"/>
          </rPr>
          <t xml:space="preserve">
Flat Px, calcultion using Full Px</t>
        </r>
      </text>
    </comment>
    <comment ref="W283" authorId="0">
      <text>
        <r>
          <rPr>
            <b/>
            <sz val="9"/>
            <color indexed="81"/>
            <rFont val="Tahoma"/>
            <family val="2"/>
          </rPr>
          <t>Johnson:</t>
        </r>
        <r>
          <rPr>
            <sz val="9"/>
            <color indexed="81"/>
            <rFont val="Tahoma"/>
            <family val="2"/>
          </rPr>
          <t xml:space="preserve">
Using flat price</t>
        </r>
      </text>
    </comment>
  </commentList>
</comments>
</file>

<file path=xl/comments8.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List>
</comments>
</file>

<file path=xl/comments9.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List>
</comments>
</file>

<file path=xl/comments10.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List>
</comments>
</file>

<file path=xl/comments11.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List>
</comments>
</file>

<file path=xl/comments12.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List>
</comments>
</file>

<file path=xl/comments13.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List>
</comments>
</file>

<file path=xl/comments14.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List>
</comments>
</file>

<file path=xl/comments15.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List>
</comments>
</file>

<file path=xl/comments16.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List>
</comments>
</file>

<file path=xl/comments17.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List>
</comments>
</file>

<file path=xl/comments18.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List>
</comments>
</file>

<file path=xl/comments19.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List>
</comments>
</file>

<file path=xl/comments20.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List>
</comments>
</file>

<file path=xl/comments21.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List>
</comments>
</file>

<file path=xl/comments22.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List>
</comments>
</file>

<file path=xl/comments23.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List>
</comments>
</file>

<file path=xl/comments24.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List>
</comments>
</file>

<file path=xl/comments25.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List>
</comments>
</file>

<file path=xl/comments26.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List>
</comments>
</file>

<file path=xl/comments27.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List>
</comments>
</file>

<file path=xl/comments28.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List>
</comments>
</file>

<file path=xl/comments29.xml><?xml version="1.0" encoding="utf-8"?>
<comments xmlns="http://schemas.openxmlformats.org/spreadsheetml/2006/main">
  <authors>
    <author>Johnson</author>
  </authors>
  <commentList>
    <comment ref="J27" authorId="0">
      <text>
        <r>
          <rPr>
            <b/>
            <sz val="9"/>
            <color indexed="81"/>
            <rFont val="Tahoma"/>
            <family val="2"/>
          </rPr>
          <t>Johnson:</t>
        </r>
        <r>
          <rPr>
            <sz val="9"/>
            <color indexed="81"/>
            <rFont val="Tahoma"/>
            <family val="2"/>
          </rPr>
          <t xml:space="preserve">
Flat Px, calcultion using Full Px</t>
        </r>
      </text>
    </comment>
    <comment ref="W27" authorId="0">
      <text>
        <r>
          <rPr>
            <b/>
            <sz val="9"/>
            <color indexed="81"/>
            <rFont val="Tahoma"/>
            <family val="2"/>
          </rPr>
          <t>Johnson:</t>
        </r>
        <r>
          <rPr>
            <sz val="9"/>
            <color indexed="81"/>
            <rFont val="Tahoma"/>
            <family val="2"/>
          </rPr>
          <t xml:space="preserve">
Using flat price</t>
        </r>
      </text>
    </comment>
  </commentList>
</comments>
</file>

<file path=xl/connections.xml><?xml version="1.0" encoding="utf-8"?>
<connections xmlns="http://schemas.openxmlformats.org/spreadsheetml/2006/main">
  <connection id="1" name="IOSCurrentBalanceQuery" type="1" refreshedVersion="5" savePassword="1" background="1" saveData="1">
    <dbPr connection="DSN=Agency" command="select _x000d__x000a_    poolListName,histasOf,currBalance_x000d__x000a_from _x000d__x000a_    CollateralAnalysis_Indicative_x000d__x000a_where_x000d__x000a_    dimensionCombination='AGENCY'_x000d__x000a_    and distributionMApId=0_x000d__x000a_    and poolListName in (select poolListName from CollateralAnalysis_PoolList where poolListName like '[F|G]NM%IOS%' group  by poolListName)_x000d__x000a_    and histasOf&gt;='2011-01-01'_x000d__x000a_    and asOf ='20150301'_x000d__x000a_order  by _x000d__x000a_    poolListName, histaSOf"/>
  </connection>
</connections>
</file>

<file path=xl/sharedStrings.xml><?xml version="1.0" encoding="utf-8"?>
<sst xmlns="http://schemas.openxmlformats.org/spreadsheetml/2006/main" count="5470" uniqueCount="346">
  <si>
    <t>AK</t>
  </si>
  <si>
    <t>Factor Date</t>
  </si>
  <si>
    <t>Report Dir</t>
  </si>
  <si>
    <t>Report Name</t>
  </si>
  <si>
    <t>IOS Tranche:</t>
  </si>
  <si>
    <t>fn30.400.09(iox)</t>
  </si>
  <si>
    <t>FN Hedge Cpn:</t>
  </si>
  <si>
    <t>Price</t>
  </si>
  <si>
    <t>OAS</t>
  </si>
  <si>
    <t>CPR</t>
  </si>
  <si>
    <t>PriceAtHorizon</t>
  </si>
  <si>
    <t>EffectiveDV01</t>
  </si>
  <si>
    <t>IOS List:</t>
  </si>
  <si>
    <t>TBA List:</t>
  </si>
  <si>
    <t>Front Month:</t>
  </si>
  <si>
    <t>Back Month:</t>
  </si>
  <si>
    <t>Front TBA:</t>
  </si>
  <si>
    <t>Back TBA:</t>
  </si>
  <si>
    <t>TBA Generic:</t>
  </si>
  <si>
    <t>Date</t>
  </si>
  <si>
    <t>IOS Px</t>
  </si>
  <si>
    <t>IOS Px Chg</t>
  </si>
  <si>
    <t>IOS OAS</t>
  </si>
  <si>
    <t>IOS Period CPR</t>
  </si>
  <si>
    <t>IOS 1m Fwd Price</t>
  </si>
  <si>
    <t>IOS Period Carry</t>
  </si>
  <si>
    <t>Unhedged IOS 1m Return</t>
  </si>
  <si>
    <t>Unhedged IOS 1m Return (%)</t>
  </si>
  <si>
    <t>IOS Cumulative Return</t>
  </si>
  <si>
    <t>IOS Cumulative Return (%)</t>
  </si>
  <si>
    <t>IOS Eff Dur</t>
  </si>
  <si>
    <t>IOS dv01</t>
  </si>
  <si>
    <t>TBA Eff Dur</t>
  </si>
  <si>
    <t>TBA dv01</t>
  </si>
  <si>
    <t>IOS HR</t>
  </si>
  <si>
    <t>TBA Px</t>
  </si>
  <si>
    <t>TBA Px Chg</t>
  </si>
  <si>
    <t>Back Month</t>
  </si>
  <si>
    <t>Rolled @</t>
  </si>
  <si>
    <t>TBA 1m Return</t>
  </si>
  <si>
    <t>HR Adj 1m TBA Return</t>
  </si>
  <si>
    <t>IOS + TBA 1m Return (no delta hedge)</t>
  </si>
  <si>
    <t>HR change</t>
  </si>
  <si>
    <t>Delta hedge cost</t>
  </si>
  <si>
    <t>IOS + TBA Total 1m Return</t>
  </si>
  <si>
    <t>IOS + TBA Total 1m Return (%)</t>
  </si>
  <si>
    <t>IOS + TBA Cumulative Return</t>
  </si>
  <si>
    <t>IOS + TBA Cumulative Return (%)</t>
  </si>
  <si>
    <t>fn30.350.10(iox)</t>
  </si>
  <si>
    <t>fn30.400.11(iox)</t>
  </si>
  <si>
    <t>fn30.400.10(iox)</t>
  </si>
  <si>
    <t>fn30.450.11(iox)</t>
  </si>
  <si>
    <t>fn30.450.10(iox)</t>
  </si>
  <si>
    <t>fn30.450.09(iox)</t>
  </si>
  <si>
    <t>fn30.500.10(iox)</t>
  </si>
  <si>
    <t>fn30.500.09(iox)</t>
  </si>
  <si>
    <t>fn30.500.08(iox)</t>
  </si>
  <si>
    <t>fn30.500.05(iox)</t>
  </si>
  <si>
    <t>fn30.500.03(iox)</t>
  </si>
  <si>
    <t>fn30.550.08(iox)</t>
  </si>
  <si>
    <t>fn30.550.05(iox)</t>
  </si>
  <si>
    <t>fn30.550.03(iox)</t>
  </si>
  <si>
    <t>fn30.600.08(iox)</t>
  </si>
  <si>
    <t>fn30.650.67(iox)</t>
  </si>
  <si>
    <t>gII30.400.10(iox)</t>
  </si>
  <si>
    <t>gII30.450.10(iox)</t>
  </si>
  <si>
    <t>gII30.500.10(iox)</t>
  </si>
  <si>
    <t>IOS</t>
  </si>
  <si>
    <t>Px</t>
  </si>
  <si>
    <t>Px Chg</t>
  </si>
  <si>
    <t>Period CPR</t>
  </si>
  <si>
    <t>Cumulative Return (%)</t>
  </si>
  <si>
    <t>DV01</t>
  </si>
  <si>
    <t>Back Month Px</t>
  </si>
  <si>
    <t>HR Chg</t>
  </si>
  <si>
    <t>Hedge</t>
  </si>
  <si>
    <t>Total 1m Return (%)</t>
  </si>
  <si>
    <t>FN Hdg Cpn</t>
  </si>
  <si>
    <t>FN30.350.10(IOX)</t>
  </si>
  <si>
    <t>FN30.400.11(IOX)</t>
  </si>
  <si>
    <t>FN30.400.10(IOX)</t>
  </si>
  <si>
    <t>FN30.400.09(IOX)</t>
  </si>
  <si>
    <t>FN30.450.11(IOX)</t>
  </si>
  <si>
    <t>FN30.450.10(IOX)</t>
  </si>
  <si>
    <t>FN30.450.09(IOX)</t>
  </si>
  <si>
    <t>FN30.500.10(IOX)</t>
  </si>
  <si>
    <t>FN30.500.09(IOX)</t>
  </si>
  <si>
    <t>FN30.550.08(IOX)</t>
  </si>
  <si>
    <t>Weighting</t>
  </si>
  <si>
    <t>Total</t>
  </si>
  <si>
    <t>TBA (FN 3.0)</t>
  </si>
  <si>
    <t>Delta Hdg Cost</t>
  </si>
  <si>
    <t>FN30.600.08(IOX)</t>
  </si>
  <si>
    <t>FN30.650.67(IOX)</t>
  </si>
  <si>
    <t>GII30.400.10(IOX)</t>
  </si>
  <si>
    <t>GII30.450.10(IOX)</t>
  </si>
  <si>
    <t>GII30.500.10(IOX)</t>
  </si>
  <si>
    <t>Q</t>
  </si>
  <si>
    <t>S</t>
  </si>
  <si>
    <t>AI</t>
  </si>
  <si>
    <t>Base Date</t>
  </si>
  <si>
    <t>Bookmarked Report Name</t>
  </si>
  <si>
    <t>Bookmark File Name</t>
  </si>
  <si>
    <t>Run Dir</t>
  </si>
  <si>
    <t>S:\IT\Production\Monthly Reports\IOS Index Performance\</t>
  </si>
  <si>
    <t>IOS + TBA 1m Return (w/ Delta Hdg)</t>
  </si>
  <si>
    <t>IOS SECTION</t>
  </si>
  <si>
    <t>TBA (FN 3.0) SECTION</t>
  </si>
  <si>
    <t>HEDGE SECTION</t>
  </si>
  <si>
    <t>RETURNS (IOS + TBA) SECTION</t>
  </si>
  <si>
    <r>
      <t xml:space="preserve">Date. </t>
    </r>
    <r>
      <rPr>
        <sz val="12"/>
        <color theme="1"/>
        <rFont val="Calibri"/>
        <family val="2"/>
        <scheme val="minor"/>
      </rPr>
      <t>The last business day of the calendar month.</t>
    </r>
  </si>
  <si>
    <r>
      <t xml:space="preserve">OAS. </t>
    </r>
    <r>
      <rPr>
        <sz val="12"/>
        <color theme="1"/>
        <rFont val="Calibri"/>
        <family val="2"/>
        <scheme val="minor"/>
      </rPr>
      <t xml:space="preserve">Yield Book IOS OAS for </t>
    </r>
    <r>
      <rPr>
        <b/>
        <sz val="12"/>
        <color theme="1"/>
        <rFont val="Calibri"/>
        <family val="2"/>
        <scheme val="minor"/>
      </rPr>
      <t>Date</t>
    </r>
    <r>
      <rPr>
        <sz val="12"/>
        <color theme="1"/>
        <rFont val="Calibri"/>
        <family val="2"/>
        <scheme val="minor"/>
      </rPr>
      <t>.</t>
    </r>
  </si>
  <si>
    <r>
      <t xml:space="preserve">Period CPR. </t>
    </r>
    <r>
      <rPr>
        <sz val="12"/>
        <color theme="1"/>
        <rFont val="Calibri"/>
        <family val="2"/>
        <scheme val="minor"/>
      </rPr>
      <t xml:space="preserve">Realized prepayment rate for the factor month corresponding to </t>
    </r>
    <r>
      <rPr>
        <b/>
        <sz val="12"/>
        <color theme="1"/>
        <rFont val="Calibri"/>
        <family val="2"/>
        <scheme val="minor"/>
      </rPr>
      <t>Date (</t>
    </r>
    <r>
      <rPr>
        <sz val="12"/>
        <color theme="1"/>
        <rFont val="Calibri"/>
        <family val="2"/>
        <scheme val="minor"/>
      </rPr>
      <t xml:space="preserve">which reflects prepayments for </t>
    </r>
    <r>
      <rPr>
        <b/>
        <sz val="12"/>
        <color theme="1"/>
        <rFont val="Calibri"/>
        <family val="2"/>
        <scheme val="minor"/>
      </rPr>
      <t>Date-1</t>
    </r>
    <r>
      <rPr>
        <sz val="12"/>
        <color theme="1"/>
        <rFont val="Calibri"/>
        <family val="2"/>
        <scheme val="minor"/>
      </rPr>
      <t xml:space="preserve">). So, for example, the </t>
    </r>
    <r>
      <rPr>
        <b/>
        <sz val="12"/>
        <color theme="1"/>
        <rFont val="Calibri"/>
        <family val="2"/>
        <scheme val="minor"/>
      </rPr>
      <t>Period CPR</t>
    </r>
    <r>
      <rPr>
        <sz val="12"/>
        <color theme="1"/>
        <rFont val="Calibri"/>
        <family val="2"/>
        <scheme val="minor"/>
      </rPr>
      <t xml:space="preserve"> of 1.2 for 03/31/11 on IOS 3.5s 2010 corresponds to March factors and a February reporting month.</t>
    </r>
  </si>
  <si>
    <r>
      <t xml:space="preserve">Cumulative Return (%). </t>
    </r>
    <r>
      <rPr>
        <sz val="12"/>
        <color theme="1"/>
        <rFont val="Calibri"/>
        <family val="2"/>
        <scheme val="minor"/>
      </rPr>
      <t xml:space="preserve">The running geometric mean of the </t>
    </r>
    <r>
      <rPr>
        <b/>
        <sz val="12"/>
        <color theme="1"/>
        <rFont val="Calibri"/>
        <family val="2"/>
        <scheme val="minor"/>
      </rPr>
      <t>Unhdg 1m Return (%)</t>
    </r>
    <r>
      <rPr>
        <sz val="12"/>
        <color theme="1"/>
        <rFont val="Calibri"/>
        <family val="2"/>
        <scheme val="minor"/>
      </rPr>
      <t>’s.</t>
    </r>
  </si>
  <si>
    <r>
      <t xml:space="preserve">Eff Dur. </t>
    </r>
    <r>
      <rPr>
        <sz val="12"/>
        <color theme="1"/>
        <rFont val="Calibri"/>
        <family val="2"/>
        <scheme val="minor"/>
      </rPr>
      <t xml:space="preserve">The Effective Duration for IOS as of </t>
    </r>
    <r>
      <rPr>
        <b/>
        <sz val="12"/>
        <color theme="1"/>
        <rFont val="Calibri"/>
        <family val="2"/>
        <scheme val="minor"/>
      </rPr>
      <t>Date</t>
    </r>
    <r>
      <rPr>
        <sz val="12"/>
        <color theme="1"/>
        <rFont val="Calibri"/>
        <family val="2"/>
        <scheme val="minor"/>
      </rPr>
      <t>,</t>
    </r>
    <r>
      <rPr>
        <b/>
        <sz val="12"/>
        <color theme="1"/>
        <rFont val="Calibri"/>
        <family val="2"/>
        <scheme val="minor"/>
      </rPr>
      <t xml:space="preserve"> </t>
    </r>
    <r>
      <rPr>
        <sz val="12"/>
        <color theme="1"/>
        <rFont val="Calibri"/>
        <family val="2"/>
        <scheme val="minor"/>
      </rPr>
      <t>based on Yield Book analytics.</t>
    </r>
  </si>
  <si>
    <r>
      <t xml:space="preserve">Eff Dur. </t>
    </r>
    <r>
      <rPr>
        <sz val="12"/>
        <color theme="1"/>
        <rFont val="Calibri"/>
        <family val="2"/>
        <scheme val="minor"/>
      </rPr>
      <t xml:space="preserve">The Effective Duration for FNMA 3s as of </t>
    </r>
    <r>
      <rPr>
        <b/>
        <sz val="12"/>
        <color theme="1"/>
        <rFont val="Calibri"/>
        <family val="2"/>
        <scheme val="minor"/>
      </rPr>
      <t>Date</t>
    </r>
    <r>
      <rPr>
        <sz val="12"/>
        <color theme="1"/>
        <rFont val="Calibri"/>
        <family val="2"/>
        <scheme val="minor"/>
      </rPr>
      <t>,</t>
    </r>
    <r>
      <rPr>
        <b/>
        <sz val="12"/>
        <color theme="1"/>
        <rFont val="Calibri"/>
        <family val="2"/>
        <scheme val="minor"/>
      </rPr>
      <t xml:space="preserve"> </t>
    </r>
    <r>
      <rPr>
        <sz val="12"/>
        <color theme="1"/>
        <rFont val="Calibri"/>
        <family val="2"/>
        <scheme val="minor"/>
      </rPr>
      <t>based on Yield Book analytics.</t>
    </r>
  </si>
  <si>
    <r>
      <t xml:space="preserve">Back Month Px. </t>
    </r>
    <r>
      <rPr>
        <sz val="12"/>
        <color theme="1"/>
        <rFont val="Calibri"/>
        <family val="2"/>
        <scheme val="minor"/>
      </rPr>
      <t xml:space="preserve">FNMA 3s price as of </t>
    </r>
    <r>
      <rPr>
        <b/>
        <sz val="12"/>
        <color theme="1"/>
        <rFont val="Calibri"/>
        <family val="2"/>
        <scheme val="minor"/>
      </rPr>
      <t>Date</t>
    </r>
    <r>
      <rPr>
        <sz val="12"/>
        <color theme="1"/>
        <rFont val="Calibri"/>
        <family val="2"/>
        <scheme val="minor"/>
      </rPr>
      <t xml:space="preserve"> for back-month settle. Based on Yield Book closes which are sources from Citigroup’s Pass-through Trading Desk.</t>
    </r>
  </si>
  <si>
    <r>
      <t>IOS HR. DV01</t>
    </r>
    <r>
      <rPr>
        <b/>
        <vertAlign val="subscript"/>
        <sz val="12"/>
        <color theme="1"/>
        <rFont val="Calibri"/>
        <family val="2"/>
        <scheme val="minor"/>
      </rPr>
      <t>IOS</t>
    </r>
    <r>
      <rPr>
        <b/>
        <sz val="12"/>
        <color theme="1"/>
        <rFont val="Calibri"/>
        <family val="2"/>
        <scheme val="minor"/>
      </rPr>
      <t>/DV01</t>
    </r>
    <r>
      <rPr>
        <b/>
        <vertAlign val="subscript"/>
        <sz val="12"/>
        <color theme="1"/>
        <rFont val="Calibri"/>
        <family val="2"/>
        <scheme val="minor"/>
      </rPr>
      <t>TBA</t>
    </r>
  </si>
  <si>
    <r>
      <t xml:space="preserve">IOS + TBA 1m Return (w/ Delta Hdg). </t>
    </r>
    <r>
      <rPr>
        <sz val="12"/>
        <color theme="1"/>
        <rFont val="Calibri"/>
        <family val="2"/>
        <scheme val="minor"/>
      </rPr>
      <t xml:space="preserve">The return on an IOS position duration hedged with TBAs (after taking delta hedging into account): </t>
    </r>
    <r>
      <rPr>
        <b/>
        <sz val="12"/>
        <color theme="1"/>
        <rFont val="Calibri"/>
        <family val="2"/>
        <scheme val="minor"/>
      </rPr>
      <t>IOS Unhdg 1m Return + HR Adj 1m TBA Return</t>
    </r>
    <r>
      <rPr>
        <sz val="12"/>
        <color theme="1"/>
        <rFont val="Calibri"/>
        <family val="2"/>
        <scheme val="minor"/>
      </rPr>
      <t xml:space="preserve"> + </t>
    </r>
    <r>
      <rPr>
        <b/>
        <sz val="12"/>
        <color theme="1"/>
        <rFont val="Calibri"/>
        <family val="2"/>
        <scheme val="minor"/>
      </rPr>
      <t>Delta Hdg Cost</t>
    </r>
    <r>
      <rPr>
        <sz val="12"/>
        <color theme="1"/>
        <rFont val="Calibri"/>
        <family val="2"/>
        <scheme val="minor"/>
      </rPr>
      <t>.</t>
    </r>
  </si>
  <si>
    <r>
      <t xml:space="preserve">HR Chg. </t>
    </r>
    <r>
      <rPr>
        <sz val="12"/>
        <color theme="1"/>
        <rFont val="Calibri"/>
        <family val="2"/>
        <scheme val="minor"/>
      </rPr>
      <t xml:space="preserve">The month-over-month change in the IOS HR (expressed in percentage terms): </t>
    </r>
    <r>
      <rPr>
        <b/>
        <sz val="12"/>
        <color theme="1"/>
        <rFont val="Calibri"/>
        <family val="2"/>
        <scheme val="minor"/>
      </rPr>
      <t>IOS HR</t>
    </r>
    <r>
      <rPr>
        <b/>
        <vertAlign val="subscript"/>
        <sz val="12"/>
        <color theme="1"/>
        <rFont val="Calibri"/>
        <family val="2"/>
        <scheme val="minor"/>
      </rPr>
      <t>Date</t>
    </r>
    <r>
      <rPr>
        <b/>
        <sz val="12"/>
        <color theme="1"/>
        <rFont val="Calibri"/>
        <family val="2"/>
        <scheme val="minor"/>
      </rPr>
      <t xml:space="preserve"> – IOS HR</t>
    </r>
    <r>
      <rPr>
        <b/>
        <vertAlign val="subscript"/>
        <sz val="12"/>
        <color theme="1"/>
        <rFont val="Calibri"/>
        <family val="2"/>
        <scheme val="minor"/>
      </rPr>
      <t>Date-1</t>
    </r>
    <r>
      <rPr>
        <sz val="12"/>
        <color theme="1"/>
        <rFont val="Calibri"/>
        <family val="2"/>
        <scheme val="minor"/>
      </rPr>
      <t>.</t>
    </r>
  </si>
  <si>
    <r>
      <t xml:space="preserve">Cumulative Return (%). </t>
    </r>
    <r>
      <rPr>
        <sz val="12"/>
        <color theme="1"/>
        <rFont val="Calibri"/>
        <family val="2"/>
        <scheme val="minor"/>
      </rPr>
      <t xml:space="preserve">The running geometric mean of the </t>
    </r>
    <r>
      <rPr>
        <b/>
        <sz val="12"/>
        <color theme="1"/>
        <rFont val="Calibri"/>
        <family val="2"/>
        <scheme val="minor"/>
      </rPr>
      <t>Total 1m Return (%)</t>
    </r>
    <r>
      <rPr>
        <sz val="12"/>
        <color theme="1"/>
        <rFont val="Calibri"/>
        <family val="2"/>
        <scheme val="minor"/>
      </rPr>
      <t>’s.</t>
    </r>
  </si>
  <si>
    <t>NOTES</t>
  </si>
  <si>
    <t>Cost Basis</t>
  </si>
  <si>
    <t>1m LIBOR</t>
  </si>
  <si>
    <t>Disclaimer</t>
  </si>
  <si>
    <t>THIS DOCUMENT IS NOT AN OFFER TO SELL OR THE SOLICITATION OF AN OFFER TO BUY SHARES OF THE FUND. AN OFFERING OF INTERESTS WILL BE</t>
  </si>
  <si>
    <t>MADE ONLY BY MEANS OF A CONFIDENTIAL PRIVATE PLACEMENT MEMORANDUM AND ONLY TO QUALIFIED INVESTORS IN JURISDICTIONS WHERE</t>
  </si>
  <si>
    <t>PERMITTED BY LAW. PAST PERFORMANCE IS NO GUARANTEE OF FUTURE PERFORMANCE.</t>
  </si>
  <si>
    <t>An investment in the Fund is speculative and involves a high degree of risk. The Fund will have substantial limitations on investors’ ability to redeem or</t>
  </si>
  <si>
    <t>transfer their shares, and no secondary market for the Fund’s shares exists or will develop. All of these risks, and other important risks, are described in</t>
  </si>
  <si>
    <t>detail in the Fund’s Confidential Private Placement Memorandum. Prospective investors are strongly urged to review this Confidential Private</t>
  </si>
  <si>
    <t>Placement Memorandum carefully and consult with their own financial, legal and tax advisors, before investing.</t>
  </si>
  <si>
    <t>Portions of this document may contain commentary and/or data based on certain current assumptions by Cello Capital Management, LLC (“Cello”),</t>
  </si>
  <si>
    <t>which are subject to change at any time, as well as Cello's internal complex calculations. If one or more of these assumptions or calculations is</t>
  </si>
  <si>
    <t>incorrect, the information contained herein may unintentionally be inaccurate.</t>
  </si>
  <si>
    <t>Certain information contained herein may have been obtained by Cello from third parties. While Cello believes such sources are reliable, Cello has not</t>
  </si>
  <si>
    <t>verified the accuracy of such information and shall not be liable for any errors in such information or for any actions taken in reliance thereon.</t>
  </si>
  <si>
    <t>This document may also contain certain forward looking statements and projections. Such statements and projections are subject to a number of</t>
  </si>
  <si>
    <t>assumptions, risks and uncertainties which may cause actual results, performance or achievements to be materially different from future results,</t>
  </si>
  <si>
    <t>performance or achievements expressed or implied by these forward-looking statements and projections. Prospective investors are cautioned not to</t>
  </si>
  <si>
    <t>invest based on these forward-looking statements and projections.</t>
  </si>
  <si>
    <t>This document may contain references to certain internal Cello procedures and policies which are subject to change at any time.</t>
  </si>
  <si>
    <t>No information or material contained herein may be reproduced, transmitted, displayed or commercially exploited without the prior written consent</t>
  </si>
  <si>
    <t>of Cello. All rights are reserved.</t>
  </si>
  <si>
    <r>
      <t xml:space="preserve">Delta Hdg Cost. </t>
    </r>
    <r>
      <rPr>
        <sz val="12"/>
        <color theme="1"/>
        <rFont val="Calibri"/>
        <family val="2"/>
        <scheme val="minor"/>
      </rPr>
      <t xml:space="preserve">Expressed as a negative number. </t>
    </r>
    <r>
      <rPr>
        <b/>
        <sz val="12"/>
        <color theme="1"/>
        <rFont val="Calibri"/>
        <family val="2"/>
        <scheme val="minor"/>
      </rPr>
      <t>(HR Chg * TBA Px Chg)/2</t>
    </r>
    <r>
      <rPr>
        <sz val="12"/>
        <color theme="1"/>
        <rFont val="Calibri"/>
        <family val="2"/>
        <scheme val="minor"/>
      </rPr>
      <t xml:space="preserve">. The approximation is arrived at through the following heuristic argument. Suppose the IOS + TBA position is completely hedged at the beginning of Day 1 with a hedge ratio of HR. Also assume that by the end of Day 1, the rates market has moved and the true hedge ratio is now HR’. We delta hedge the position by </t>
    </r>
    <r>
      <rPr>
        <b/>
        <sz val="12"/>
        <color theme="1"/>
        <rFont val="Calibri"/>
        <family val="2"/>
        <scheme val="minor"/>
      </rPr>
      <t>(HR’ – HR) * P’ TBAs</t>
    </r>
    <r>
      <rPr>
        <sz val="12"/>
        <color theme="1"/>
        <rFont val="Calibri"/>
        <family val="2"/>
        <scheme val="minor"/>
      </rPr>
      <t xml:space="preserve"> (Let P and P’ denote the prices of the TBA at beginning and end of Day 1 respectively). Now, if at the end of Day 2 the rates market has reverted to its original position at the beginning of Day 1 and we delta hedge again, we are back to our original position and have incurred a loss of </t>
    </r>
    <r>
      <rPr>
        <b/>
        <sz val="12"/>
        <color theme="1"/>
        <rFont val="Calibri"/>
        <family val="2"/>
        <scheme val="minor"/>
      </rPr>
      <t>(HR’ – HR) * (P’ – P)</t>
    </r>
    <r>
      <rPr>
        <sz val="12"/>
        <color theme="1"/>
        <rFont val="Calibri"/>
        <family val="2"/>
        <scheme val="minor"/>
      </rPr>
      <t xml:space="preserve"> in the round trip. Since the loss occurs over two days, the average delta hedging cost is given by </t>
    </r>
    <r>
      <rPr>
        <b/>
        <sz val="12"/>
        <color theme="1"/>
        <rFont val="Calibri"/>
        <family val="2"/>
        <scheme val="minor"/>
      </rPr>
      <t>(HR Chg * TBA Px Chg)/2</t>
    </r>
    <r>
      <rPr>
        <sz val="12"/>
        <color theme="1"/>
        <rFont val="Calibri"/>
        <family val="2"/>
        <scheme val="minor"/>
      </rPr>
      <t xml:space="preserve">.    </t>
    </r>
  </si>
  <si>
    <t>Cumulative Return ($)</t>
  </si>
  <si>
    <t>IOS HR to TBA</t>
  </si>
  <si>
    <t>Unhedged 1m Return ($)</t>
  </si>
  <si>
    <t>Unhedged 1m Return (%)</t>
  </si>
  <si>
    <t>HR Adj 1m TBA Return ($)</t>
  </si>
  <si>
    <t>IOS + TBA</t>
  </si>
  <si>
    <t>TBA Hedge</t>
  </si>
  <si>
    <t>IOS Acc</t>
  </si>
  <si>
    <t>IOS Flat</t>
  </si>
  <si>
    <t>Carry ($)</t>
  </si>
  <si>
    <t>Total 1m Return ($)</t>
  </si>
  <si>
    <t>Carry (%)</t>
  </si>
  <si>
    <t>Full Px</t>
  </si>
  <si>
    <r>
      <t xml:space="preserve">Px. </t>
    </r>
    <r>
      <rPr>
        <sz val="12"/>
        <color theme="1"/>
        <rFont val="Calibri"/>
        <family val="2"/>
        <scheme val="minor"/>
      </rPr>
      <t xml:space="preserve">IOS clean price for </t>
    </r>
    <r>
      <rPr>
        <b/>
        <sz val="12"/>
        <color theme="1"/>
        <rFont val="Calibri"/>
        <family val="2"/>
        <scheme val="minor"/>
      </rPr>
      <t xml:space="preserve">Date </t>
    </r>
    <r>
      <rPr>
        <sz val="12"/>
        <color theme="1"/>
        <rFont val="Calibri"/>
        <family val="2"/>
        <scheme val="minor"/>
      </rPr>
      <t>based on Yield Book closes which in turn are sourced from Markit. IOS prices are for cash settle (although the cash itself is exchanged on T+3).</t>
    </r>
  </si>
  <si>
    <r>
      <t xml:space="preserve">Cumulative Return ($). </t>
    </r>
    <r>
      <rPr>
        <sz val="12"/>
        <color theme="1"/>
        <rFont val="Calibri"/>
        <family val="2"/>
        <scheme val="minor"/>
      </rPr>
      <t xml:space="preserve">The running sum of the monthly </t>
    </r>
    <r>
      <rPr>
        <b/>
        <sz val="12"/>
        <color theme="1"/>
        <rFont val="Calibri"/>
        <family val="2"/>
        <scheme val="minor"/>
      </rPr>
      <t>Unhdg 1m Return</t>
    </r>
    <r>
      <rPr>
        <sz val="12"/>
        <color theme="1"/>
        <rFont val="Calibri"/>
        <family val="2"/>
        <scheme val="minor"/>
      </rPr>
      <t>’s.</t>
    </r>
  </si>
  <si>
    <t>1m Return ($)</t>
  </si>
  <si>
    <r>
      <t>Total 1m Return ($). IOS Unhdg 1m Return + HR Adj 1m TBA Return</t>
    </r>
    <r>
      <rPr>
        <sz val="12"/>
        <color theme="1"/>
        <rFont val="Calibri"/>
        <family val="2"/>
        <scheme val="minor"/>
      </rPr>
      <t>.</t>
    </r>
  </si>
  <si>
    <r>
      <t xml:space="preserve">Cumulative Return ($). </t>
    </r>
    <r>
      <rPr>
        <sz val="12"/>
        <color theme="1"/>
        <rFont val="Calibri"/>
        <family val="2"/>
        <scheme val="minor"/>
      </rPr>
      <t xml:space="preserve">Running sum of the </t>
    </r>
    <r>
      <rPr>
        <b/>
        <sz val="12"/>
        <color theme="1"/>
        <rFont val="Calibri"/>
        <family val="2"/>
        <scheme val="minor"/>
      </rPr>
      <t>Total 1m Return</t>
    </r>
    <r>
      <rPr>
        <sz val="12"/>
        <color theme="1"/>
        <rFont val="Calibri"/>
        <family val="2"/>
        <scheme val="minor"/>
      </rPr>
      <t>’s.</t>
    </r>
  </si>
  <si>
    <r>
      <t xml:space="preserve">FullPx. </t>
    </r>
    <r>
      <rPr>
        <sz val="12"/>
        <color theme="1"/>
        <rFont val="Calibri"/>
        <family val="2"/>
        <scheme val="minor"/>
      </rPr>
      <t xml:space="preserve">IOS full price for </t>
    </r>
    <r>
      <rPr>
        <b/>
        <sz val="12"/>
        <color theme="1"/>
        <rFont val="Calibri"/>
        <family val="2"/>
        <scheme val="minor"/>
      </rPr>
      <t xml:space="preserve">Date </t>
    </r>
    <r>
      <rPr>
        <sz val="12"/>
        <color theme="1"/>
        <rFont val="Calibri"/>
        <family val="2"/>
        <scheme val="minor"/>
      </rPr>
      <t>based on Yield Book closes which in turn are sourced from Markit. IOS prices are for cash settle (although the cash itself is exchanged on T+3).</t>
    </r>
  </si>
  <si>
    <r>
      <t xml:space="preserve">FullPx Chg. </t>
    </r>
    <r>
      <rPr>
        <sz val="12"/>
        <color theme="1"/>
        <rFont val="Calibri"/>
        <family val="2"/>
        <scheme val="minor"/>
      </rPr>
      <t xml:space="preserve">The one month price change = </t>
    </r>
    <r>
      <rPr>
        <b/>
        <sz val="12"/>
        <color theme="1"/>
        <rFont val="Calibri"/>
        <family val="2"/>
        <scheme val="minor"/>
      </rPr>
      <t>PxFull</t>
    </r>
    <r>
      <rPr>
        <b/>
        <vertAlign val="subscript"/>
        <sz val="12"/>
        <color theme="1"/>
        <rFont val="Calibri"/>
        <family val="2"/>
        <scheme val="minor"/>
      </rPr>
      <t>Date</t>
    </r>
    <r>
      <rPr>
        <sz val="12"/>
        <color theme="1"/>
        <rFont val="Calibri"/>
        <family val="2"/>
        <scheme val="minor"/>
      </rPr>
      <t xml:space="preserve">– </t>
    </r>
    <r>
      <rPr>
        <b/>
        <sz val="12"/>
        <color theme="1"/>
        <rFont val="Calibri"/>
        <family val="2"/>
        <scheme val="minor"/>
      </rPr>
      <t>PxFull</t>
    </r>
    <r>
      <rPr>
        <b/>
        <vertAlign val="subscript"/>
        <sz val="12"/>
        <color theme="1"/>
        <rFont val="Calibri"/>
        <family val="2"/>
        <scheme val="minor"/>
      </rPr>
      <t>Date-1</t>
    </r>
  </si>
  <si>
    <r>
      <t>1m LIBOR.</t>
    </r>
    <r>
      <rPr>
        <sz val="12"/>
        <color theme="1"/>
        <rFont val="Calibri"/>
        <family val="2"/>
        <scheme val="minor"/>
      </rPr>
      <t xml:space="preserve"> 1-month LIBOR value for </t>
    </r>
    <r>
      <rPr>
        <b/>
        <sz val="12"/>
        <color theme="1"/>
        <rFont val="Calibri"/>
        <family val="2"/>
        <scheme val="minor"/>
      </rPr>
      <t>Date</t>
    </r>
    <r>
      <rPr>
        <sz val="12"/>
        <color theme="1"/>
        <rFont val="Calibri"/>
        <family val="2"/>
        <scheme val="minor"/>
      </rPr>
      <t xml:space="preserve"> from Yield Book.</t>
    </r>
  </si>
  <si>
    <r>
      <t xml:space="preserve">Unhdg 1m Return ($). </t>
    </r>
    <r>
      <rPr>
        <sz val="12"/>
        <color theme="1"/>
        <rFont val="Calibri"/>
        <family val="2"/>
        <scheme val="minor"/>
      </rPr>
      <t xml:space="preserve">This is equal to the </t>
    </r>
    <r>
      <rPr>
        <b/>
        <sz val="12"/>
        <color theme="1"/>
        <rFont val="Calibri"/>
        <family val="2"/>
        <scheme val="minor"/>
      </rPr>
      <t>Period Carry</t>
    </r>
    <r>
      <rPr>
        <sz val="12"/>
        <color theme="1"/>
        <rFont val="Calibri"/>
        <family val="2"/>
        <scheme val="minor"/>
      </rPr>
      <t xml:space="preserve"> for the month plus the 1-month price return. The 1-month price return for </t>
    </r>
    <r>
      <rPr>
        <b/>
        <sz val="12"/>
        <color theme="1"/>
        <rFont val="Calibri"/>
        <family val="2"/>
        <scheme val="minor"/>
      </rPr>
      <t xml:space="preserve">Date </t>
    </r>
    <r>
      <rPr>
        <sz val="12"/>
        <color theme="1"/>
        <rFont val="Calibri"/>
        <family val="2"/>
        <scheme val="minor"/>
      </rPr>
      <t xml:space="preserve">is given by </t>
    </r>
    <r>
      <rPr>
        <b/>
        <sz val="12"/>
        <color theme="1"/>
        <rFont val="Calibri"/>
        <family val="2"/>
        <scheme val="minor"/>
      </rPr>
      <t>FullPx Chg</t>
    </r>
    <r>
      <rPr>
        <sz val="12"/>
        <color theme="1"/>
        <rFont val="Calibri"/>
        <family val="2"/>
        <scheme val="minor"/>
      </rPr>
      <t>.</t>
    </r>
  </si>
  <si>
    <r>
      <t>Unhdg 1m Return(%). Unhdg 1m Return</t>
    </r>
    <r>
      <rPr>
        <b/>
        <vertAlign val="subscript"/>
        <sz val="12"/>
        <color theme="1"/>
        <rFont val="Calibri"/>
        <family val="2"/>
        <scheme val="minor"/>
      </rPr>
      <t>Date</t>
    </r>
    <r>
      <rPr>
        <sz val="12"/>
        <color theme="1"/>
        <rFont val="Calibri"/>
        <family val="2"/>
        <scheme val="minor"/>
      </rPr>
      <t>/</t>
    </r>
    <r>
      <rPr>
        <b/>
        <sz val="12"/>
        <color theme="1"/>
        <rFont val="Calibri"/>
        <family val="2"/>
        <scheme val="minor"/>
      </rPr>
      <t>FullPx</t>
    </r>
    <r>
      <rPr>
        <b/>
        <vertAlign val="subscript"/>
        <sz val="12"/>
        <color theme="1"/>
        <rFont val="Calibri"/>
        <family val="2"/>
        <scheme val="minor"/>
      </rPr>
      <t>Date-1</t>
    </r>
    <r>
      <rPr>
        <sz val="12"/>
        <color theme="1"/>
        <rFont val="Calibri"/>
        <family val="2"/>
        <scheme val="minor"/>
      </rPr>
      <t>.</t>
    </r>
  </si>
  <si>
    <r>
      <t xml:space="preserve">Px. </t>
    </r>
    <r>
      <rPr>
        <sz val="12"/>
        <color theme="1"/>
        <rFont val="Calibri"/>
        <family val="2"/>
        <scheme val="minor"/>
      </rPr>
      <t xml:space="preserve">FNMA 3s clean price for </t>
    </r>
    <r>
      <rPr>
        <b/>
        <sz val="12"/>
        <color theme="1"/>
        <rFont val="Calibri"/>
        <family val="2"/>
        <scheme val="minor"/>
      </rPr>
      <t xml:space="preserve">Date </t>
    </r>
    <r>
      <rPr>
        <sz val="12"/>
        <color theme="1"/>
        <rFont val="Calibri"/>
        <family val="2"/>
        <scheme val="minor"/>
      </rPr>
      <t>based on Yield Book closes which are sourced from Citigroup’s Pass-through Trading Desk. TBA prices are for front-month settle.</t>
    </r>
  </si>
  <si>
    <r>
      <t xml:space="preserve">HR Adj 1m TBA Return ($). </t>
    </r>
    <r>
      <rPr>
        <sz val="12"/>
        <color theme="1"/>
        <rFont val="Calibri"/>
        <family val="2"/>
        <scheme val="minor"/>
      </rPr>
      <t xml:space="preserve">This is the 1-month TBA return appropriately scaled by the IOS HR: </t>
    </r>
    <r>
      <rPr>
        <b/>
        <sz val="12"/>
        <color theme="1"/>
        <rFont val="Calibri"/>
        <family val="2"/>
        <scheme val="minor"/>
      </rPr>
      <t>1m Return * IOS HR</t>
    </r>
    <r>
      <rPr>
        <b/>
        <vertAlign val="subscript"/>
        <sz val="12"/>
        <color theme="1"/>
        <rFont val="Calibri"/>
        <family val="2"/>
        <scheme val="minor"/>
      </rPr>
      <t>Date-1</t>
    </r>
    <r>
      <rPr>
        <b/>
        <sz val="12"/>
        <color theme="1"/>
        <rFont val="Calibri"/>
        <family val="2"/>
        <scheme val="minor"/>
      </rPr>
      <t xml:space="preserve"> * (-1)</t>
    </r>
    <r>
      <rPr>
        <sz val="12"/>
        <color theme="1"/>
        <rFont val="Calibri"/>
        <family val="2"/>
        <scheme val="minor"/>
      </rPr>
      <t>.</t>
    </r>
  </si>
  <si>
    <r>
      <t xml:space="preserve">Carry ($). </t>
    </r>
    <r>
      <rPr>
        <sz val="12"/>
        <color theme="1"/>
        <rFont val="Calibri"/>
        <family val="2"/>
        <scheme val="minor"/>
      </rPr>
      <t xml:space="preserve">Carry for the month of </t>
    </r>
    <r>
      <rPr>
        <b/>
        <sz val="12"/>
        <color theme="1"/>
        <rFont val="Calibri"/>
        <family val="2"/>
        <scheme val="minor"/>
      </rPr>
      <t>Date</t>
    </r>
    <r>
      <rPr>
        <sz val="12"/>
        <color theme="1"/>
        <rFont val="Calibri"/>
        <family val="2"/>
        <scheme val="minor"/>
      </rPr>
      <t xml:space="preserve">. This is equal to </t>
    </r>
    <r>
      <rPr>
        <b/>
        <sz val="12"/>
        <color theme="1"/>
        <rFont val="Calibri"/>
        <family val="2"/>
        <scheme val="minor"/>
      </rPr>
      <t>PxFull</t>
    </r>
    <r>
      <rPr>
        <b/>
        <vertAlign val="subscript"/>
        <sz val="12"/>
        <color theme="1"/>
        <rFont val="Calibri"/>
        <family val="2"/>
        <scheme val="minor"/>
      </rPr>
      <t>Date-1</t>
    </r>
    <r>
      <rPr>
        <b/>
        <sz val="12"/>
        <color theme="1"/>
        <rFont val="Calibri"/>
        <family val="2"/>
        <scheme val="minor"/>
      </rPr>
      <t xml:space="preserve"> – Cost Basis</t>
    </r>
    <r>
      <rPr>
        <b/>
        <vertAlign val="subscript"/>
        <sz val="12"/>
        <color theme="1"/>
        <rFont val="Calibri"/>
        <family val="2"/>
        <scheme val="minor"/>
      </rPr>
      <t>Date</t>
    </r>
    <r>
      <rPr>
        <sz val="12"/>
        <color theme="1"/>
        <rFont val="Calibri"/>
        <family val="2"/>
        <scheme val="minor"/>
      </rPr>
      <t>. So, carry during the March period for IOS 3.5s 2010 was 24-08 (2/28/2011 full price) – 24-01 (Cost Basis as of 3/31/2011) = 0-07.</t>
    </r>
  </si>
  <si>
    <t xml:space="preserve"> </t>
  </si>
  <si>
    <r>
      <t xml:space="preserve">FullPx. </t>
    </r>
    <r>
      <rPr>
        <sz val="12"/>
        <color theme="1"/>
        <rFont val="Calibri"/>
        <family val="2"/>
        <scheme val="minor"/>
      </rPr>
      <t xml:space="preserve">FNMA 3s full price for </t>
    </r>
    <r>
      <rPr>
        <b/>
        <sz val="12"/>
        <color theme="1"/>
        <rFont val="Calibri"/>
        <family val="2"/>
        <scheme val="minor"/>
      </rPr>
      <t xml:space="preserve">Date </t>
    </r>
    <r>
      <rPr>
        <sz val="12"/>
        <color theme="1"/>
        <rFont val="Calibri"/>
        <family val="2"/>
        <scheme val="minor"/>
      </rPr>
      <t>based on Yield Book closes which are sourced from Citigroup’s Pass-through Trading Desk. TBA prices are for front-month settle.</t>
    </r>
  </si>
  <si>
    <r>
      <t xml:space="preserve">Roll. </t>
    </r>
    <r>
      <rPr>
        <sz val="12"/>
        <color theme="1"/>
        <rFont val="Calibri"/>
        <family val="2"/>
        <scheme val="minor"/>
      </rPr>
      <t xml:space="preserve">The Roll for </t>
    </r>
    <r>
      <rPr>
        <b/>
        <sz val="12"/>
        <color theme="1"/>
        <rFont val="Calibri"/>
        <family val="2"/>
        <scheme val="minor"/>
      </rPr>
      <t xml:space="preserve">Date </t>
    </r>
    <r>
      <rPr>
        <sz val="12"/>
        <color theme="1"/>
        <rFont val="Calibri"/>
        <family val="2"/>
        <scheme val="minor"/>
      </rPr>
      <t xml:space="preserve">is calculated as the difference between the front- and back-month clean prices for </t>
    </r>
    <r>
      <rPr>
        <b/>
        <sz val="12"/>
        <color theme="1"/>
        <rFont val="Calibri"/>
        <family val="2"/>
        <scheme val="minor"/>
      </rPr>
      <t>Date - 1.</t>
    </r>
    <r>
      <rPr>
        <sz val="12"/>
        <color theme="1"/>
        <rFont val="Calibri"/>
        <family val="2"/>
        <scheme val="minor"/>
      </rPr>
      <t xml:space="preserve"> </t>
    </r>
  </si>
  <si>
    <r>
      <t xml:space="preserve">Carry. </t>
    </r>
    <r>
      <rPr>
        <sz val="12"/>
        <color theme="1"/>
        <rFont val="Calibri"/>
        <family val="2"/>
        <scheme val="minor"/>
      </rPr>
      <t xml:space="preserve">The Carry for </t>
    </r>
    <r>
      <rPr>
        <b/>
        <sz val="12"/>
        <color theme="1"/>
        <rFont val="Calibri"/>
        <family val="2"/>
        <scheme val="minor"/>
      </rPr>
      <t xml:space="preserve">Date </t>
    </r>
    <r>
      <rPr>
        <sz val="12"/>
        <color theme="1"/>
        <rFont val="Calibri"/>
        <family val="2"/>
        <scheme val="minor"/>
      </rPr>
      <t xml:space="preserve">is calculated as the difference between the front- and back-month full prices for </t>
    </r>
    <r>
      <rPr>
        <b/>
        <sz val="12"/>
        <color theme="1"/>
        <rFont val="Calibri"/>
        <family val="2"/>
        <scheme val="minor"/>
      </rPr>
      <t>Date - 1.</t>
    </r>
    <r>
      <rPr>
        <sz val="12"/>
        <color theme="1"/>
        <rFont val="Calibri"/>
        <family val="2"/>
        <scheme val="minor"/>
      </rPr>
      <t xml:space="preserve"> </t>
    </r>
  </si>
  <si>
    <r>
      <t>Cost Basis.  T</t>
    </r>
    <r>
      <rPr>
        <sz val="12"/>
        <color theme="1"/>
        <rFont val="Calibri"/>
        <family val="2"/>
        <scheme val="minor"/>
      </rPr>
      <t xml:space="preserve">his is just </t>
    </r>
    <r>
      <rPr>
        <b/>
        <sz val="12"/>
        <color theme="1"/>
        <rFont val="Calibri"/>
        <family val="2"/>
        <scheme val="minor"/>
      </rPr>
      <t>Back Month Px</t>
    </r>
    <r>
      <rPr>
        <b/>
        <vertAlign val="subscript"/>
        <sz val="12"/>
        <color theme="1"/>
        <rFont val="Calibri"/>
        <family val="2"/>
        <scheme val="minor"/>
      </rPr>
      <t>Date-1</t>
    </r>
    <r>
      <rPr>
        <sz val="12"/>
        <color theme="1"/>
        <rFont val="Calibri"/>
        <family val="2"/>
        <scheme val="minor"/>
      </rPr>
      <t>.</t>
    </r>
  </si>
  <si>
    <r>
      <t>Total 1m Return (%). Total 1m Return/IOS FullPx</t>
    </r>
    <r>
      <rPr>
        <b/>
        <vertAlign val="subscript"/>
        <sz val="12"/>
        <color theme="1"/>
        <rFont val="Calibri"/>
        <family val="2"/>
        <scheme val="minor"/>
      </rPr>
      <t>Date-1</t>
    </r>
    <r>
      <rPr>
        <sz val="12"/>
        <color theme="1"/>
        <rFont val="Calibri"/>
        <family val="2"/>
        <scheme val="minor"/>
      </rPr>
      <t>.</t>
    </r>
  </si>
  <si>
    <r>
      <t xml:space="preserve">Carry ($). </t>
    </r>
    <r>
      <rPr>
        <sz val="12"/>
        <color theme="1"/>
        <rFont val="Calibri"/>
        <family val="2"/>
        <scheme val="minor"/>
      </rPr>
      <t>IOS carry plus the carry on the TBA hedge.</t>
    </r>
    <r>
      <rPr>
        <b/>
        <sz val="12"/>
        <color theme="1"/>
        <rFont val="Calibri"/>
        <family val="2"/>
        <scheme val="minor"/>
      </rPr>
      <t xml:space="preserve"> Carry (IOS) + (-IOS HR * TBA Carry)</t>
    </r>
    <r>
      <rPr>
        <sz val="12"/>
        <color theme="1"/>
        <rFont val="Calibri"/>
        <family val="2"/>
        <scheme val="minor"/>
      </rPr>
      <t>.</t>
    </r>
  </si>
  <si>
    <r>
      <t>Carry (%). Carry /IOS FullPx</t>
    </r>
    <r>
      <rPr>
        <b/>
        <vertAlign val="subscript"/>
        <sz val="12"/>
        <color theme="1"/>
        <rFont val="Calibri"/>
        <family val="2"/>
        <scheme val="minor"/>
      </rPr>
      <t>Date-1</t>
    </r>
    <r>
      <rPr>
        <sz val="12"/>
        <color theme="1"/>
        <rFont val="Calibri"/>
        <family val="2"/>
        <scheme val="minor"/>
      </rPr>
      <t>.</t>
    </r>
  </si>
  <si>
    <t>TBA front Month Flat</t>
  </si>
  <si>
    <t>TBA Front Month Acc</t>
  </si>
  <si>
    <t>TBA Back Month Acc</t>
  </si>
  <si>
    <t>TBA Back Month Flat</t>
  </si>
  <si>
    <t>Month Offset</t>
  </si>
  <si>
    <r>
      <t>Px Chg.</t>
    </r>
    <r>
      <rPr>
        <sz val="12"/>
        <color theme="1"/>
        <rFont val="Calibri"/>
        <family val="2"/>
        <scheme val="minor"/>
      </rPr>
      <t xml:space="preserve"> The one month price change: </t>
    </r>
    <r>
      <rPr>
        <b/>
        <sz val="12"/>
        <color theme="1"/>
        <rFont val="Calibri"/>
        <family val="2"/>
        <scheme val="minor"/>
      </rPr>
      <t>Px</t>
    </r>
    <r>
      <rPr>
        <b/>
        <vertAlign val="subscript"/>
        <sz val="12"/>
        <color theme="1"/>
        <rFont val="Calibri"/>
        <family val="2"/>
        <scheme val="minor"/>
      </rPr>
      <t>Date</t>
    </r>
    <r>
      <rPr>
        <b/>
        <sz val="12"/>
        <color theme="1"/>
        <rFont val="Calibri"/>
        <family val="2"/>
        <scheme val="minor"/>
      </rPr>
      <t xml:space="preserve"> – Px</t>
    </r>
    <r>
      <rPr>
        <b/>
        <vertAlign val="subscript"/>
        <sz val="12"/>
        <color theme="1"/>
        <rFont val="Calibri"/>
        <family val="2"/>
        <scheme val="minor"/>
      </rPr>
      <t>Date-1.</t>
    </r>
  </si>
  <si>
    <r>
      <t xml:space="preserve">Back Month Px. </t>
    </r>
    <r>
      <rPr>
        <sz val="12"/>
        <color theme="1"/>
        <rFont val="Calibri"/>
        <family val="2"/>
        <scheme val="minor"/>
      </rPr>
      <t xml:space="preserve">FNMA 3s clean price for </t>
    </r>
    <r>
      <rPr>
        <b/>
        <sz val="12"/>
        <color theme="1"/>
        <rFont val="Calibri"/>
        <family val="2"/>
        <scheme val="minor"/>
      </rPr>
      <t xml:space="preserve">Date </t>
    </r>
    <r>
      <rPr>
        <sz val="12"/>
        <color theme="1"/>
        <rFont val="Calibri"/>
        <family val="2"/>
        <scheme val="minor"/>
      </rPr>
      <t>based on Yield Book closes which are sourced from Citigroup’s Pass-through Trading Desk. TBA prices are for back-month settle.</t>
    </r>
  </si>
  <si>
    <t>Roll</t>
  </si>
  <si>
    <r>
      <t xml:space="preserve">1m Return ($). </t>
    </r>
    <r>
      <rPr>
        <sz val="12"/>
        <color theme="1"/>
        <rFont val="Calibri"/>
        <family val="2"/>
        <scheme val="minor"/>
      </rPr>
      <t>This is equal to the Carry for the month</t>
    </r>
    <r>
      <rPr>
        <b/>
        <sz val="12"/>
        <color theme="1"/>
        <rFont val="Calibri"/>
        <family val="2"/>
        <scheme val="minor"/>
      </rPr>
      <t xml:space="preserve"> Date</t>
    </r>
    <r>
      <rPr>
        <sz val="12"/>
        <color theme="1"/>
        <rFont val="Calibri"/>
        <family val="2"/>
        <scheme val="minor"/>
      </rPr>
      <t xml:space="preserve"> plus the 1-month price return. The 1-month price return for </t>
    </r>
    <r>
      <rPr>
        <b/>
        <sz val="12"/>
        <color theme="1"/>
        <rFont val="Calibri"/>
        <family val="2"/>
        <scheme val="minor"/>
      </rPr>
      <t>Date</t>
    </r>
    <r>
      <rPr>
        <sz val="12"/>
        <color theme="1"/>
        <rFont val="Calibri"/>
        <family val="2"/>
        <scheme val="minor"/>
      </rPr>
      <t xml:space="preserve"> is given by </t>
    </r>
    <r>
      <rPr>
        <b/>
        <sz val="12"/>
        <color theme="1"/>
        <rFont val="Calibri"/>
        <family val="2"/>
        <scheme val="minor"/>
      </rPr>
      <t>Px Chg</t>
    </r>
    <r>
      <rPr>
        <sz val="12"/>
        <color theme="1"/>
        <rFont val="Calibri"/>
        <family val="2"/>
        <scheme val="minor"/>
      </rPr>
      <t xml:space="preserve">. For example, the 1m Return on FNMA 3s during the month of March is equal to 10/32 (90 4/32 – 89 26/32) plus -  18/32, which is equal to - 8/32. This is equivalent to how we calculated the 1-month return on IOS since </t>
    </r>
    <r>
      <rPr>
        <b/>
        <sz val="12"/>
        <color theme="1"/>
        <rFont val="Calibri"/>
        <family val="2"/>
        <scheme val="minor"/>
      </rPr>
      <t>Px Chg</t>
    </r>
    <r>
      <rPr>
        <b/>
        <vertAlign val="subscript"/>
        <sz val="12"/>
        <color theme="1"/>
        <rFont val="Calibri"/>
        <family val="2"/>
        <scheme val="minor"/>
      </rPr>
      <t>Date</t>
    </r>
    <r>
      <rPr>
        <b/>
        <sz val="12"/>
        <color theme="1"/>
        <rFont val="Calibri"/>
        <family val="2"/>
        <scheme val="minor"/>
      </rPr>
      <t xml:space="preserve"> + Roll</t>
    </r>
    <r>
      <rPr>
        <b/>
        <vertAlign val="subscript"/>
        <sz val="12"/>
        <color theme="1"/>
        <rFont val="Calibri"/>
        <family val="2"/>
        <scheme val="minor"/>
      </rPr>
      <t>Date</t>
    </r>
    <r>
      <rPr>
        <b/>
        <sz val="12"/>
        <color theme="1"/>
        <rFont val="Calibri"/>
        <family val="2"/>
        <scheme val="minor"/>
      </rPr>
      <t xml:space="preserve"> = Px</t>
    </r>
    <r>
      <rPr>
        <b/>
        <vertAlign val="subscript"/>
        <sz val="12"/>
        <color theme="1"/>
        <rFont val="Calibri"/>
        <family val="2"/>
        <scheme val="minor"/>
      </rPr>
      <t>Date</t>
    </r>
    <r>
      <rPr>
        <b/>
        <sz val="12"/>
        <color theme="1"/>
        <rFont val="Calibri"/>
        <family val="2"/>
        <scheme val="minor"/>
      </rPr>
      <t xml:space="preserve"> – Back MonthPx</t>
    </r>
    <r>
      <rPr>
        <b/>
        <vertAlign val="subscript"/>
        <sz val="12"/>
        <color theme="1"/>
        <rFont val="Calibri"/>
        <family val="2"/>
        <scheme val="minor"/>
      </rPr>
      <t>Date-1</t>
    </r>
    <r>
      <rPr>
        <sz val="12"/>
        <color theme="1"/>
        <rFont val="Calibri"/>
        <family val="2"/>
        <scheme val="minor"/>
      </rPr>
      <t>.</t>
    </r>
  </si>
  <si>
    <t>Full Px Chg</t>
  </si>
  <si>
    <t>HR Adj 1m TBA Return (%)</t>
  </si>
  <si>
    <t>HR Adj 1m TBA Return (%). HR Adj 1m TBA Return /IOS FullPxDate-1.</t>
  </si>
  <si>
    <t>Full IOS LIST</t>
  </si>
  <si>
    <t>IOS Unhedged 1m Return (%)</t>
  </si>
  <si>
    <t>Monthly Return (%)</t>
  </si>
  <si>
    <t>FN30.350.12(IOX)</t>
  </si>
  <si>
    <t>FN30.300.12(IOX)</t>
  </si>
  <si>
    <t>FN30.
300.
12</t>
  </si>
  <si>
    <t>FN30.
400.
11</t>
  </si>
  <si>
    <t>FN30.
450.
11</t>
  </si>
  <si>
    <t>FN30.
350.
10</t>
  </si>
  <si>
    <t>FN30.
400.
10</t>
  </si>
  <si>
    <t>FN30.
450.
10</t>
  </si>
  <si>
    <t>FN30.
500.
10</t>
  </si>
  <si>
    <t>FN30.
400.
09</t>
  </si>
  <si>
    <t>FN30.
450.
09</t>
  </si>
  <si>
    <t>FN30.
550.
08</t>
  </si>
  <si>
    <t>FN30.
500.
09</t>
  </si>
  <si>
    <t>FN30.
600.
08</t>
  </si>
  <si>
    <t>FN30.
650.
67</t>
  </si>
  <si>
    <t>GII30.
400.
10</t>
  </si>
  <si>
    <t>GII30.
450.
10</t>
  </si>
  <si>
    <t>GII30.
500.
10</t>
  </si>
  <si>
    <t>Investor Report Name</t>
  </si>
  <si>
    <t>FN30.
350.
12</t>
  </si>
  <si>
    <t>FN30.300.12(IOS)</t>
  </si>
  <si>
    <t>FN30.350.12(IOS)</t>
  </si>
  <si>
    <t>FN30.400.11(IOS)</t>
  </si>
  <si>
    <t>FN30.450.11(IOS)</t>
  </si>
  <si>
    <t>FN30.350.10(IOS)</t>
  </si>
  <si>
    <t>FN30.450.10(IOS)</t>
  </si>
  <si>
    <t>FN30.400.09(IOS)</t>
  </si>
  <si>
    <t>FN30.400.10(IOS)</t>
  </si>
  <si>
    <t>FN30.500.10(IOS)</t>
  </si>
  <si>
    <t>FN30.500.09(IOS)</t>
  </si>
  <si>
    <t>FN30.550.08(IOS)</t>
  </si>
  <si>
    <t>FN30.600.08(IOS)</t>
  </si>
  <si>
    <t>FN30.450.09(IOS)</t>
  </si>
  <si>
    <t>GII30.400.10(IOS)</t>
  </si>
  <si>
    <t>FN30.650.67(IOS)</t>
  </si>
  <si>
    <t>GII30.450.10(IOS)</t>
  </si>
  <si>
    <t>GII30.500.10(IOS)</t>
  </si>
  <si>
    <t>FullPriceAtHorizon</t>
  </si>
  <si>
    <r>
      <t xml:space="preserve">Cost Basis. </t>
    </r>
    <r>
      <rPr>
        <sz val="12"/>
        <color theme="1"/>
        <rFont val="Calibri"/>
        <family val="2"/>
        <scheme val="minor"/>
      </rPr>
      <t xml:space="preserve">Using 1-month LIBOR and </t>
    </r>
    <r>
      <rPr>
        <b/>
        <sz val="12"/>
        <color theme="1"/>
        <rFont val="Calibri"/>
        <family val="2"/>
        <scheme val="minor"/>
      </rPr>
      <t>Period CPR</t>
    </r>
    <r>
      <rPr>
        <sz val="12"/>
        <color theme="1"/>
        <rFont val="Calibri"/>
        <family val="2"/>
        <scheme val="minor"/>
      </rPr>
      <t>,</t>
    </r>
    <r>
      <rPr>
        <b/>
        <sz val="12"/>
        <color theme="1"/>
        <rFont val="Calibri"/>
        <family val="2"/>
        <scheme val="minor"/>
      </rPr>
      <t xml:space="preserve"> </t>
    </r>
    <r>
      <rPr>
        <sz val="12"/>
        <color theme="1"/>
        <rFont val="Calibri"/>
        <family val="2"/>
        <scheme val="minor"/>
      </rPr>
      <t xml:space="preserve">calculate the cost basis as of </t>
    </r>
    <r>
      <rPr>
        <b/>
        <sz val="12"/>
        <color theme="1"/>
        <rFont val="Calibri"/>
        <family val="2"/>
        <scheme val="minor"/>
      </rPr>
      <t xml:space="preserve">Date </t>
    </r>
    <r>
      <rPr>
        <sz val="12"/>
        <color theme="1"/>
        <rFont val="Calibri"/>
        <family val="2"/>
        <scheme val="minor"/>
      </rPr>
      <t xml:space="preserve">for an IOS bought on </t>
    </r>
    <r>
      <rPr>
        <b/>
        <sz val="12"/>
        <color theme="1"/>
        <rFont val="Calibri"/>
        <family val="2"/>
        <scheme val="minor"/>
      </rPr>
      <t xml:space="preserve">Date – 1. </t>
    </r>
    <r>
      <rPr>
        <sz val="12"/>
        <color theme="1"/>
        <rFont val="Calibri"/>
        <family val="2"/>
        <scheme val="minor"/>
      </rPr>
      <t xml:space="preserve">Conceptually, this is just </t>
    </r>
    <r>
      <rPr>
        <b/>
        <sz val="12"/>
        <color theme="1"/>
        <rFont val="Calibri"/>
        <family val="2"/>
        <scheme val="minor"/>
      </rPr>
      <t>PxFull</t>
    </r>
    <r>
      <rPr>
        <b/>
        <vertAlign val="subscript"/>
        <sz val="12"/>
        <color theme="1"/>
        <rFont val="Calibri"/>
        <family val="2"/>
        <scheme val="minor"/>
      </rPr>
      <t>Date-1</t>
    </r>
    <r>
      <rPr>
        <vertAlign val="subscript"/>
        <sz val="12"/>
        <color theme="1"/>
        <rFont val="Calibri"/>
        <family val="2"/>
        <scheme val="minor"/>
      </rPr>
      <t xml:space="preserve"> </t>
    </r>
    <r>
      <rPr>
        <sz val="12"/>
        <color theme="1"/>
        <rFont val="Calibri"/>
        <family val="2"/>
        <scheme val="minor"/>
      </rPr>
      <t xml:space="preserve">adjusted by the coupon payment less financing and paydowns received over the following month. For example, the </t>
    </r>
    <r>
      <rPr>
        <b/>
        <sz val="12"/>
        <color theme="1"/>
        <rFont val="Calibri"/>
        <family val="2"/>
        <scheme val="minor"/>
      </rPr>
      <t>Cost Basis</t>
    </r>
    <r>
      <rPr>
        <sz val="12"/>
        <color theme="1"/>
        <rFont val="Calibri"/>
        <family val="2"/>
        <scheme val="minor"/>
      </rPr>
      <t xml:space="preserve"> of 24-01 on IOS 3.5s 2010 as of 03/31/11 is obtained by taking the 02/28/11 IOS full price of 24-08 and rolling it one month forward while using a prepayment rate of 1.2 CPR and a financing rate of 0.26% (1m LIBOR as of 02/28/11).</t>
    </r>
  </si>
  <si>
    <t>DO NOT PRINT THE BELOW PAGES - for SAVING CACHE</t>
  </si>
  <si>
    <t>Annual Return (%)</t>
  </si>
  <si>
    <t>IOS Unhedged Annual Return (%)</t>
  </si>
  <si>
    <t>Year</t>
  </si>
  <si>
    <t>Cache File Name</t>
  </si>
  <si>
    <t>Summary Report Name</t>
  </si>
  <si>
    <t>IOS Carry ($)</t>
  </si>
  <si>
    <t>IOS + TBA Carry ($)</t>
  </si>
  <si>
    <t>Carry %</t>
  </si>
  <si>
    <t>IOS Carry (%)</t>
  </si>
  <si>
    <t>IOS + TBA Carry (%)</t>
  </si>
  <si>
    <t>Monthly Carry (%)</t>
  </si>
  <si>
    <t>Monthly Carry ($)</t>
  </si>
  <si>
    <t>PrevCache File Name</t>
  </si>
  <si>
    <t>x</t>
  </si>
  <si>
    <t>y</t>
  </si>
  <si>
    <t>ED</t>
  </si>
  <si>
    <t>ED Ratio vs -10</t>
  </si>
  <si>
    <t>Combined Return (-10yr Duration)</t>
  </si>
  <si>
    <t>FNCL 3.0 TBA</t>
  </si>
  <si>
    <t>TBA Benchmark</t>
  </si>
  <si>
    <t>IOS Col Index</t>
  </si>
  <si>
    <t>TBA Col Index</t>
  </si>
  <si>
    <t>IOS + TBA Combined Return (%)</t>
  </si>
  <si>
    <t>IOS + TBA Monthly Return (%)</t>
  </si>
  <si>
    <t>IOS ED Ratio - 10</t>
  </si>
  <si>
    <t>IOS + TBA ED Ratio vs -10</t>
  </si>
  <si>
    <t>Avg</t>
  </si>
  <si>
    <t>Scale to -10yr Duration</t>
  </si>
  <si>
    <t>IOS Monthly 1m Return (%)</t>
  </si>
  <si>
    <t>Scale -10yr Report Name</t>
  </si>
  <si>
    <t>Tsy 10Yr Yield</t>
  </si>
  <si>
    <t>Scale to Duration of -10 Years</t>
  </si>
  <si>
    <t>Weighted Average Duration of Negative 10 Years</t>
  </si>
  <si>
    <t>Weighted Average Duration of Negative 10 Years Return (%)</t>
  </si>
  <si>
    <t>Sonata File Name</t>
  </si>
  <si>
    <t>Eff Dur*</t>
  </si>
  <si>
    <t>* Source = Barclays Live</t>
  </si>
  <si>
    <t>IOS Cumulative (%)</t>
  </si>
  <si>
    <t>TBA Cumulative (%)</t>
  </si>
  <si>
    <t>Current Month Last Date</t>
  </si>
  <si>
    <t>Portions of this document may contain commentary and/or data based on certain current assumptions by Cello Capital Management, LP (“Cello”),</t>
  </si>
  <si>
    <t>FN30.300.13(IOX)</t>
  </si>
  <si>
    <t>FN30.350.13(IOX)</t>
  </si>
  <si>
    <t>FN30.400.13(IOX)</t>
  </si>
  <si>
    <t>FN30.
300.
13</t>
  </si>
  <si>
    <t>FN30.
350.
13</t>
  </si>
  <si>
    <t>FN30.
400.
13</t>
  </si>
  <si>
    <t>FN30.300.13(IOS)</t>
  </si>
  <si>
    <t>FN30.350.13(IOS)</t>
  </si>
  <si>
    <t>FN30.400.13(IOS)</t>
  </si>
  <si>
    <t>poolListName</t>
  </si>
  <si>
    <t>histasOf</t>
  </si>
  <si>
    <t>currBalance</t>
  </si>
  <si>
    <t>FNM_300_12_IOS</t>
  </si>
  <si>
    <t>FNM_300_13_IOS</t>
  </si>
  <si>
    <t>FNM_350_10_IOS</t>
  </si>
  <si>
    <t>FNM_350_12_IOS</t>
  </si>
  <si>
    <t>FNM_350_13_IOS</t>
  </si>
  <si>
    <t>FNM_350_14_IOS</t>
  </si>
  <si>
    <t>FNM_400_09_IOS</t>
  </si>
  <si>
    <t>FNM_400_10_IOS</t>
  </si>
  <si>
    <t>FNM_400_11_IOS</t>
  </si>
  <si>
    <t>FNM_400_13_IOS</t>
  </si>
  <si>
    <t>FNM_400_14_IOS</t>
  </si>
  <si>
    <t>FNM_450_09_IOS</t>
  </si>
  <si>
    <t>FNM_450_10_IOS</t>
  </si>
  <si>
    <t>FNM_450_11_IOS</t>
  </si>
  <si>
    <t>FNM_500_03_IOS</t>
  </si>
  <si>
    <t>FNM_500_05_IOS</t>
  </si>
  <si>
    <t>FNM_500_08_IOS</t>
  </si>
  <si>
    <t>FNM_500_09_IOS</t>
  </si>
  <si>
    <t>FNM_500_10_IOS</t>
  </si>
  <si>
    <t>FNM_550_03_IOS</t>
  </si>
  <si>
    <t>FNM_550_05_IOS</t>
  </si>
  <si>
    <t>FNM_550_08_IOS</t>
  </si>
  <si>
    <t>FNM_600_08_IOS</t>
  </si>
  <si>
    <t>FNM_650_67_IOS</t>
  </si>
  <si>
    <t>FNM_IOS4511_20150225</t>
  </si>
  <si>
    <t>GNM_400_10_IOS</t>
  </si>
  <si>
    <t>GNM_450_10_IOS</t>
  </si>
  <si>
    <t>GNM_500_10_IOS</t>
  </si>
  <si>
    <t>Row Labels</t>
  </si>
  <si>
    <t>Grand Total</t>
  </si>
  <si>
    <t>Column Labels</t>
  </si>
  <si>
    <t>Sum of currBalance</t>
  </si>
  <si>
    <t>Current Balance (MM)</t>
  </si>
  <si>
    <t>Weight</t>
  </si>
  <si>
    <t>Current Date</t>
  </si>
  <si>
    <t>Factor Month</t>
  </si>
  <si>
    <t>Monthly Hedge Return (%)</t>
  </si>
  <si>
    <t>IOS Index</t>
  </si>
  <si>
    <t>IOS+ TBA Carry (%)</t>
  </si>
  <si>
    <t>NA</t>
  </si>
  <si>
    <t>IOS + TBA Total 1m Return (%) - [Barcap Live IOS-FNCL 3.0 TBA HR]</t>
  </si>
  <si>
    <t>IOS + TBA Cumulative Return (%) - [Barcap Live IOS-FNCL 3.0 TBA HR]</t>
  </si>
  <si>
    <t>IOS + TBA Total Annual Return (%) - [Barcap Live IOS-FNCL 3.0 TBA HR]</t>
  </si>
  <si>
    <r>
      <t xml:space="preserve">DV01. </t>
    </r>
    <r>
      <rPr>
        <sz val="12"/>
        <color theme="1"/>
        <rFont val="Calibri"/>
        <family val="2"/>
        <scheme val="minor"/>
      </rPr>
      <t xml:space="preserve">The DV01 for the IOS as of </t>
    </r>
    <r>
      <rPr>
        <b/>
        <sz val="12"/>
        <color theme="1"/>
        <rFont val="Calibri"/>
        <family val="2"/>
        <scheme val="minor"/>
      </rPr>
      <t>Date</t>
    </r>
    <r>
      <rPr>
        <sz val="12"/>
        <color theme="1"/>
        <rFont val="Calibri"/>
        <family val="2"/>
        <scheme val="minor"/>
      </rPr>
      <t>, based on Barcap Live analytics.</t>
    </r>
  </si>
  <si>
    <r>
      <t xml:space="preserve">DV01. </t>
    </r>
    <r>
      <rPr>
        <sz val="12"/>
        <color theme="1"/>
        <rFont val="Calibri"/>
        <family val="2"/>
        <scheme val="minor"/>
      </rPr>
      <t xml:space="preserve">The DV01 for FNMA 3s as of </t>
    </r>
    <r>
      <rPr>
        <b/>
        <sz val="12"/>
        <color theme="1"/>
        <rFont val="Calibri"/>
        <family val="2"/>
        <scheme val="minor"/>
      </rPr>
      <t>Date</t>
    </r>
    <r>
      <rPr>
        <sz val="12"/>
        <color theme="1"/>
        <rFont val="Calibri"/>
        <family val="2"/>
        <scheme val="minor"/>
      </rPr>
      <t>, based on Barcap Live analytics.</t>
    </r>
  </si>
  <si>
    <t>FN30.350.14(IOX)</t>
  </si>
  <si>
    <t>FN30.400.14(IOX)</t>
  </si>
  <si>
    <t>FN30.350.14(IOS)</t>
  </si>
  <si>
    <t>Error</t>
  </si>
  <si>
    <t>FN30.400.14(IOS)</t>
  </si>
  <si>
    <t>FN30.
350.
14</t>
  </si>
  <si>
    <t>FN30.
400.
14</t>
  </si>
  <si>
    <t xml:space="preserve">IOS Index </t>
  </si>
  <si>
    <t>IOS + TBA*</t>
  </si>
  <si>
    <t>* HR Source = Barclays Live</t>
  </si>
  <si>
    <t>Database Env</t>
  </si>
  <si>
    <t>Save Data to DB</t>
  </si>
  <si>
    <t>Yes</t>
  </si>
  <si>
    <t>DEV</t>
  </si>
</sst>
</file>

<file path=xl/styles.xml><?xml version="1.0" encoding="utf-8"?>
<styleSheet xmlns="http://schemas.openxmlformats.org/spreadsheetml/2006/main" xmlns:mc="http://schemas.openxmlformats.org/markup-compatibility/2006" xmlns:x14ac="http://schemas.microsoft.com/office/spreadsheetml/2009/9/ac" mc:Ignorable="x14ac">
  <numFmts count="51">
    <numFmt numFmtId="5" formatCode="&quot;$&quot;#,##0_);\(&quot;$&quot;#,##0\)"/>
    <numFmt numFmtId="8" formatCode="&quot;$&quot;#,##0.00_);[Red]\(&quot;$&quot;#,##0.00\)"/>
    <numFmt numFmtId="44" formatCode="_(&quot;$&quot;* #,##0.00_);_(&quot;$&quot;* \(#,##0.00\);_(&quot;$&quot;* &quot;-&quot;??_);_(@_)"/>
    <numFmt numFmtId="43" formatCode="_(* #,##0.00_);_(* \(#,##0.00\);_(* &quot;-&quot;??_);_(@_)"/>
    <numFmt numFmtId="164" formatCode="0.0%"/>
    <numFmt numFmtId="165" formatCode="0.0"/>
    <numFmt numFmtId="166" formatCode="mmm"/>
    <numFmt numFmtId="167" formatCode="##\ ??/32;[Red]\(##\ ??/32\)"/>
    <numFmt numFmtId="168" formatCode="#,##0.0_);[Red]\(#,##0.0\)"/>
    <numFmt numFmtId="169" formatCode="0.000000"/>
    <numFmt numFmtId="170" formatCode="0.00_);[Red]\(0.00\)"/>
    <numFmt numFmtId="171" formatCode="mm/dd/yy;@"/>
    <numFmt numFmtId="172" formatCode="##\ ??/32;[Red]\-##\ ??/32"/>
    <numFmt numFmtId="173" formatCode="0.0%;[Red]\-0.0%"/>
    <numFmt numFmtId="174" formatCode="0.00000"/>
    <numFmt numFmtId="175" formatCode="#,##0.0_);[Red]\-#,##0.0_)"/>
    <numFmt numFmtId="176" formatCode="0.00_);[Red]\-0.00_)"/>
    <numFmt numFmtId="177" formatCode="0.0000000"/>
    <numFmt numFmtId="178" formatCode="0.0000"/>
    <numFmt numFmtId="179" formatCode="\£\ #,##0_);[Red]\(\£\ #,##0\)"/>
    <numFmt numFmtId="180" formatCode="\¥\ #,##0_);[Red]\(\¥\ #,##0\)"/>
    <numFmt numFmtId="181" formatCode="\•\ \ @"/>
    <numFmt numFmtId="182" formatCode="_(&quot;$&quot;* #,##0_);_(&quot;$&quot;* \(#,##0.0\);_(&quot;$&quot;* &quot;-&quot;??_);_(@_)"/>
    <numFmt numFmtId="183" formatCode="&quot;$&quot;#,##0.000"/>
    <numFmt numFmtId="184" formatCode="&quot;$&quot;#,##0.000000_);\(&quot;$&quot;#,##0.000000\)"/>
    <numFmt numFmtId="185" formatCode="#,##0.0_);[Red]\(&quot;$&quot;#,##0.0\)"/>
    <numFmt numFmtId="186" formatCode="0.000_)"/>
    <numFmt numFmtId="187" formatCode="\ \ _•\–\ \ \ \ @"/>
    <numFmt numFmtId="188" formatCode="0.00&quot;%&quot;"/>
    <numFmt numFmtId="189" formatCode="0&quot;%&quot;"/>
    <numFmt numFmtId="190" formatCode="mmmm\ d\,\ yyyy"/>
    <numFmt numFmtId="191" formatCode="0.000"/>
    <numFmt numFmtId="192" formatCode="_([$€-2]* #,##0.00_);_([$€-2]* \(#,##0.00\);_([$€-2]* &quot;-&quot;??_)"/>
    <numFmt numFmtId="193" formatCode="dd\-mmm\-yy\ hh:mm:ss"/>
    <numFmt numFmtId="194" formatCode="0.00_)"/>
    <numFmt numFmtId="195" formatCode="0.0#\%;\-0.0#\%"/>
    <numFmt numFmtId="196" formatCode="#,##0.0\ ;\(#,##0.0\)"/>
    <numFmt numFmtId="197" formatCode="#,##0\ \ \ ;\(#,##0\)\ \ "/>
    <numFmt numFmtId="198" formatCode="0.0000_)"/>
    <numFmt numFmtId="199" formatCode="0.000;\-0.000"/>
    <numFmt numFmtId="200" formatCode="0.00;\-0.00"/>
    <numFmt numFmtId="201" formatCode="#,##0.0_);\(#,##0.0\)"/>
    <numFmt numFmtId="202" formatCode="mm/dd/yy"/>
    <numFmt numFmtId="203" formatCode="#,###\ &quot;Months&quot;"/>
    <numFmt numFmtId="204" formatCode="##########.###"/>
    <numFmt numFmtId="205" formatCode="0.0#%"/>
    <numFmt numFmtId="206" formatCode="0.0;\-0.0"/>
    <numFmt numFmtId="207" formatCode="0.0;[Red]0.0"/>
    <numFmt numFmtId="208" formatCode="#,##0.0;[Red]#,##0.0"/>
    <numFmt numFmtId="209" formatCode="#,###,,"/>
    <numFmt numFmtId="210" formatCode="#,##0_);[Red]\-#,##0_)"/>
  </numFmts>
  <fonts count="166">
    <font>
      <sz val="11"/>
      <color theme="1"/>
      <name val="Calibri"/>
      <family val="2"/>
      <scheme val="minor"/>
    </font>
    <font>
      <sz val="10"/>
      <color theme="1"/>
      <name val="Calibri"/>
      <family val="2"/>
      <scheme val="minor"/>
    </font>
    <font>
      <sz val="10"/>
      <color theme="1"/>
      <name val="Calibri"/>
      <family val="2"/>
      <scheme val="minor"/>
    </font>
    <font>
      <sz val="10"/>
      <color theme="1"/>
      <name val="Calibri"/>
      <family val="2"/>
      <scheme val="minor"/>
    </font>
    <font>
      <sz val="10"/>
      <color theme="1"/>
      <name val="Calibri"/>
      <family val="2"/>
      <scheme val="minor"/>
    </font>
    <font>
      <sz val="10"/>
      <color theme="1"/>
      <name val="Calibri"/>
      <family val="2"/>
      <scheme val="minor"/>
    </font>
    <font>
      <sz val="10"/>
      <color theme="1"/>
      <name val="Calibri"/>
      <family val="2"/>
      <scheme val="minor"/>
    </font>
    <font>
      <sz val="10"/>
      <color theme="1"/>
      <name val="Calibri"/>
      <family val="2"/>
      <scheme val="minor"/>
    </font>
    <font>
      <sz val="10"/>
      <color theme="1"/>
      <name val="Calibri"/>
      <family val="2"/>
      <scheme val="minor"/>
    </font>
    <font>
      <sz val="10"/>
      <color theme="1"/>
      <name val="Calibri"/>
      <family val="2"/>
      <scheme val="minor"/>
    </font>
    <font>
      <sz val="10"/>
      <color theme="1"/>
      <name val="Calibri"/>
      <family val="2"/>
      <scheme val="minor"/>
    </font>
    <font>
      <sz val="10"/>
      <color theme="1"/>
      <name val="Calibri"/>
      <family val="2"/>
      <scheme val="minor"/>
    </font>
    <font>
      <sz val="10"/>
      <color theme="1"/>
      <name val="Calibri"/>
      <family val="2"/>
      <scheme val="minor"/>
    </font>
    <font>
      <sz val="10"/>
      <color theme="1"/>
      <name val="Calibri"/>
      <family val="2"/>
      <scheme val="minor"/>
    </font>
    <font>
      <sz val="10"/>
      <color theme="1"/>
      <name val="Calibri"/>
      <family val="2"/>
      <scheme val="minor"/>
    </font>
    <font>
      <sz val="10"/>
      <color theme="1"/>
      <name val="Calibri"/>
      <family val="2"/>
      <scheme val="minor"/>
    </font>
    <font>
      <sz val="11"/>
      <color theme="1"/>
      <name val="Calibri"/>
      <family val="2"/>
      <scheme val="minor"/>
    </font>
    <font>
      <sz val="10"/>
      <color theme="1"/>
      <name val="Calibri"/>
      <family val="2"/>
      <scheme val="minor"/>
    </font>
    <font>
      <b/>
      <sz val="10"/>
      <color theme="1"/>
      <name val="Calibri"/>
      <family val="2"/>
      <scheme val="minor"/>
    </font>
    <font>
      <sz val="10"/>
      <color theme="4"/>
      <name val="Calibri"/>
      <family val="2"/>
      <scheme val="minor"/>
    </font>
    <font>
      <sz val="10"/>
      <color theme="0"/>
      <name val="Calibri"/>
      <family val="2"/>
      <scheme val="minor"/>
    </font>
    <font>
      <b/>
      <sz val="11"/>
      <color theme="1"/>
      <name val="Calibri"/>
      <family val="2"/>
      <scheme val="minor"/>
    </font>
    <font>
      <b/>
      <sz val="11"/>
      <color rgb="FFAD275C"/>
      <name val="Calibri"/>
      <family val="2"/>
      <scheme val="minor"/>
    </font>
    <font>
      <b/>
      <sz val="10"/>
      <color theme="4"/>
      <name val="Calibri"/>
      <family val="2"/>
      <scheme val="minor"/>
    </font>
    <font>
      <sz val="10"/>
      <color rgb="FFAD275C"/>
      <name val="Calibri"/>
      <family val="2"/>
      <scheme val="minor"/>
    </font>
    <font>
      <sz val="12"/>
      <color theme="1"/>
      <name val="Calibri"/>
      <family val="2"/>
      <scheme val="minor"/>
    </font>
    <font>
      <b/>
      <sz val="12"/>
      <color rgb="FF2E398A"/>
      <name val="Calibri"/>
      <family val="2"/>
      <scheme val="minor"/>
    </font>
    <font>
      <b/>
      <sz val="12"/>
      <color theme="1"/>
      <name val="Calibri"/>
      <family val="2"/>
      <scheme val="minor"/>
    </font>
    <font>
      <b/>
      <vertAlign val="subscript"/>
      <sz val="12"/>
      <color theme="1"/>
      <name val="Calibri"/>
      <family val="2"/>
      <scheme val="minor"/>
    </font>
    <font>
      <b/>
      <sz val="12"/>
      <color rgb="FFAD275C"/>
      <name val="Calibri"/>
      <family val="2"/>
      <scheme val="minor"/>
    </font>
    <font>
      <sz val="10"/>
      <color rgb="FFFA7D00"/>
      <name val="Calibri"/>
      <family val="2"/>
      <scheme val="minor"/>
    </font>
    <font>
      <sz val="10"/>
      <name val="Calibri"/>
      <family val="2"/>
      <scheme val="minor"/>
    </font>
    <font>
      <b/>
      <sz val="14"/>
      <color rgb="FFAD275C"/>
      <name val="Calibri"/>
      <family val="2"/>
      <scheme val="minor"/>
    </font>
    <font>
      <sz val="14"/>
      <color theme="1"/>
      <name val="Calibri"/>
      <family val="2"/>
      <scheme val="minor"/>
    </font>
    <font>
      <b/>
      <sz val="14"/>
      <color theme="1"/>
      <name val="Calibri"/>
      <family val="2"/>
      <scheme val="minor"/>
    </font>
    <font>
      <sz val="10"/>
      <name val="Arial"/>
      <family val="2"/>
    </font>
    <font>
      <sz val="12"/>
      <name val="Times New Roman"/>
      <family val="1"/>
    </font>
    <font>
      <sz val="10"/>
      <color indexed="8"/>
      <name val="Calibri"/>
      <family val="2"/>
    </font>
    <font>
      <sz val="10"/>
      <color indexed="8"/>
      <name val="Arial"/>
      <family val="2"/>
    </font>
    <font>
      <sz val="11"/>
      <color indexed="8"/>
      <name val="Calibri"/>
      <family val="2"/>
    </font>
    <font>
      <sz val="10"/>
      <color indexed="9"/>
      <name val="Calibri"/>
      <family val="2"/>
    </font>
    <font>
      <sz val="10"/>
      <color indexed="9"/>
      <name val="Arial"/>
      <family val="2"/>
    </font>
    <font>
      <sz val="11"/>
      <color indexed="9"/>
      <name val="Calibri"/>
      <family val="2"/>
    </font>
    <font>
      <sz val="10"/>
      <color indexed="20"/>
      <name val="Calibri"/>
      <family val="2"/>
    </font>
    <font>
      <sz val="10"/>
      <color indexed="10"/>
      <name val="Arial"/>
      <family val="2"/>
    </font>
    <font>
      <sz val="11"/>
      <color indexed="20"/>
      <name val="Calibri"/>
      <family val="2"/>
    </font>
    <font>
      <b/>
      <sz val="10"/>
      <color indexed="8"/>
      <name val="Arial"/>
      <family val="2"/>
    </font>
    <font>
      <sz val="8"/>
      <color indexed="12"/>
      <name val="Tms Rmn"/>
    </font>
    <font>
      <b/>
      <sz val="8"/>
      <color indexed="9"/>
      <name val="Arial"/>
      <family val="2"/>
    </font>
    <font>
      <b/>
      <sz val="9"/>
      <color indexed="12"/>
      <name val="Arial"/>
      <family val="2"/>
    </font>
    <font>
      <sz val="12"/>
      <name val="Tms Rmn"/>
    </font>
    <font>
      <b/>
      <sz val="12"/>
      <name val="Times New Roman"/>
      <family val="1"/>
    </font>
    <font>
      <sz val="9"/>
      <name val="Arial"/>
      <family val="2"/>
    </font>
    <font>
      <sz val="10"/>
      <name val="Century Schoolbook"/>
      <family val="1"/>
    </font>
    <font>
      <b/>
      <sz val="10"/>
      <color indexed="52"/>
      <name val="Calibri"/>
      <family val="2"/>
    </font>
    <font>
      <b/>
      <sz val="10"/>
      <color indexed="52"/>
      <name val="Arial"/>
      <family val="2"/>
    </font>
    <font>
      <b/>
      <sz val="11"/>
      <color indexed="52"/>
      <name val="Calibri"/>
      <family val="2"/>
    </font>
    <font>
      <sz val="11"/>
      <name val="Calibri"/>
      <family val="2"/>
      <scheme val="minor"/>
    </font>
    <font>
      <b/>
      <sz val="11"/>
      <name val="Calibri"/>
      <family val="2"/>
      <scheme val="minor"/>
    </font>
    <font>
      <sz val="11"/>
      <color rgb="FFFA7D00"/>
      <name val="Calibri"/>
      <family val="2"/>
      <scheme val="minor"/>
    </font>
    <font>
      <sz val="10"/>
      <color theme="1" tint="0.499984740745262"/>
      <name val="Calibri"/>
      <family val="2"/>
      <scheme val="minor"/>
    </font>
    <font>
      <sz val="11"/>
      <color theme="1" tint="0.499984740745262"/>
      <name val="Calibri"/>
      <family val="2"/>
      <scheme val="minor"/>
    </font>
    <font>
      <b/>
      <sz val="10"/>
      <color indexed="9"/>
      <name val="Calibri"/>
      <family val="2"/>
    </font>
    <font>
      <b/>
      <sz val="10"/>
      <color indexed="9"/>
      <name val="Arial"/>
      <family val="2"/>
    </font>
    <font>
      <b/>
      <sz val="11"/>
      <color indexed="9"/>
      <name val="Calibri"/>
      <family val="2"/>
    </font>
    <font>
      <sz val="8"/>
      <name val="Arial"/>
      <family val="2"/>
    </font>
    <font>
      <sz val="11"/>
      <name val="Tms Rmn"/>
      <family val="1"/>
    </font>
    <font>
      <sz val="11"/>
      <name val="Tms Rmn"/>
    </font>
    <font>
      <sz val="10"/>
      <name val="Helv"/>
    </font>
    <font>
      <sz val="10"/>
      <name val="MS Serif"/>
      <family val="1"/>
    </font>
    <font>
      <b/>
      <sz val="8"/>
      <name val="Arial"/>
      <family val="2"/>
    </font>
    <font>
      <sz val="11"/>
      <color indexed="12"/>
      <name val="Book Antiqua"/>
      <family val="1"/>
    </font>
    <font>
      <sz val="10"/>
      <name val="Times New Roman"/>
      <family val="1"/>
    </font>
    <font>
      <b/>
      <sz val="10"/>
      <name val="Arial"/>
      <family val="2"/>
    </font>
    <font>
      <b/>
      <i/>
      <sz val="10"/>
      <name val="Arial"/>
      <family val="2"/>
    </font>
    <font>
      <sz val="10"/>
      <name val="MS Sans Serif"/>
      <family val="2"/>
    </font>
    <font>
      <sz val="10"/>
      <color indexed="16"/>
      <name val="MS Serif"/>
      <family val="1"/>
    </font>
    <font>
      <b/>
      <sz val="9.5"/>
      <color indexed="10"/>
      <name val="Arial"/>
      <family val="2"/>
    </font>
    <font>
      <i/>
      <sz val="10"/>
      <color indexed="23"/>
      <name val="Calibri"/>
      <family val="2"/>
    </font>
    <font>
      <i/>
      <sz val="10"/>
      <color indexed="23"/>
      <name val="Arial"/>
      <family val="2"/>
    </font>
    <font>
      <i/>
      <sz val="11"/>
      <color indexed="23"/>
      <name val="Calibri"/>
      <family val="2"/>
    </font>
    <font>
      <sz val="10"/>
      <color indexed="17"/>
      <name val="Calibri"/>
      <family val="2"/>
    </font>
    <font>
      <sz val="10"/>
      <color indexed="17"/>
      <name val="Arial"/>
      <family val="2"/>
    </font>
    <font>
      <sz val="11"/>
      <color indexed="17"/>
      <name val="Calibri"/>
      <family val="2"/>
    </font>
    <font>
      <b/>
      <sz val="9"/>
      <color indexed="23"/>
      <name val="Arial"/>
      <family val="2"/>
    </font>
    <font>
      <b/>
      <sz val="12"/>
      <name val="Arial"/>
      <family val="2"/>
    </font>
    <font>
      <b/>
      <sz val="11"/>
      <name val="Book Antiqua"/>
      <family val="1"/>
    </font>
    <font>
      <b/>
      <sz val="15"/>
      <color indexed="62"/>
      <name val="Calibri"/>
      <family val="2"/>
    </font>
    <font>
      <b/>
      <sz val="15"/>
      <color indexed="56"/>
      <name val="Arial"/>
      <family val="2"/>
    </font>
    <font>
      <b/>
      <sz val="10"/>
      <name val="Times New Roman"/>
      <family val="1"/>
    </font>
    <font>
      <b/>
      <sz val="18"/>
      <name val="Arial"/>
      <family val="2"/>
    </font>
    <font>
      <b/>
      <sz val="15"/>
      <color indexed="56"/>
      <name val="Calibri"/>
      <family val="2"/>
    </font>
    <font>
      <b/>
      <sz val="13"/>
      <color indexed="62"/>
      <name val="Calibri"/>
      <family val="2"/>
    </font>
    <font>
      <b/>
      <sz val="13"/>
      <color indexed="56"/>
      <name val="Arial"/>
      <family val="2"/>
    </font>
    <font>
      <b/>
      <sz val="13"/>
      <color indexed="56"/>
      <name val="Calibri"/>
      <family val="2"/>
    </font>
    <font>
      <b/>
      <sz val="11"/>
      <color indexed="62"/>
      <name val="Calibri"/>
      <family val="2"/>
    </font>
    <font>
      <b/>
      <sz val="11"/>
      <color indexed="56"/>
      <name val="Arial"/>
      <family val="2"/>
    </font>
    <font>
      <b/>
      <sz val="11"/>
      <color indexed="56"/>
      <name val="Calibri"/>
      <family val="2"/>
    </font>
    <font>
      <b/>
      <sz val="16"/>
      <color indexed="8"/>
      <name val="Arial"/>
      <family val="2"/>
    </font>
    <font>
      <u/>
      <sz val="9"/>
      <color theme="10"/>
      <name val="Arial"/>
      <family val="2"/>
    </font>
    <font>
      <sz val="10"/>
      <color indexed="12"/>
      <name val="MS Sans Serif"/>
      <family val="2"/>
    </font>
    <font>
      <sz val="10"/>
      <color indexed="56"/>
      <name val="Arial"/>
      <family val="2"/>
    </font>
    <font>
      <sz val="10"/>
      <color indexed="12"/>
      <name val="Arial"/>
      <family val="2"/>
    </font>
    <font>
      <b/>
      <sz val="10"/>
      <name val="Book Antiqua"/>
      <family val="1"/>
    </font>
    <font>
      <sz val="10"/>
      <color indexed="52"/>
      <name val="Calibri"/>
      <family val="2"/>
    </font>
    <font>
      <sz val="10"/>
      <color indexed="52"/>
      <name val="Arial"/>
      <family val="2"/>
    </font>
    <font>
      <sz val="11"/>
      <color indexed="52"/>
      <name val="Calibri"/>
      <family val="2"/>
    </font>
    <font>
      <sz val="10"/>
      <color indexed="60"/>
      <name val="Calibri"/>
      <family val="2"/>
    </font>
    <font>
      <sz val="10"/>
      <color indexed="60"/>
      <name val="Arial"/>
      <family val="2"/>
    </font>
    <font>
      <sz val="11"/>
      <color indexed="60"/>
      <name val="Calibri"/>
      <family val="2"/>
    </font>
    <font>
      <sz val="7"/>
      <name val="Small Fonts"/>
      <family val="2"/>
    </font>
    <font>
      <b/>
      <i/>
      <sz val="16"/>
      <name val="Helv"/>
    </font>
    <font>
      <b/>
      <sz val="11"/>
      <name val="Arial"/>
      <family val="2"/>
    </font>
    <font>
      <b/>
      <i/>
      <sz val="8"/>
      <name val="Book Antiqua"/>
      <family val="1"/>
    </font>
    <font>
      <sz val="10"/>
      <name val="Book Antiqua"/>
      <family val="1"/>
    </font>
    <font>
      <b/>
      <sz val="9"/>
      <color indexed="52"/>
      <name val="Arial"/>
      <family val="2"/>
    </font>
    <font>
      <b/>
      <sz val="10"/>
      <color indexed="63"/>
      <name val="Calibri"/>
      <family val="2"/>
    </font>
    <font>
      <b/>
      <sz val="10"/>
      <color indexed="63"/>
      <name val="Arial"/>
      <family val="2"/>
    </font>
    <font>
      <b/>
      <sz val="11"/>
      <color indexed="63"/>
      <name val="Calibri"/>
      <family val="2"/>
    </font>
    <font>
      <b/>
      <i/>
      <sz val="10"/>
      <color indexed="8"/>
      <name val="Arial"/>
      <family val="2"/>
    </font>
    <font>
      <b/>
      <sz val="11"/>
      <color indexed="21"/>
      <name val="Arial"/>
      <family val="2"/>
    </font>
    <font>
      <b/>
      <sz val="22"/>
      <color indexed="21"/>
      <name val="Times New Roman"/>
      <family val="1"/>
    </font>
    <font>
      <sz val="9"/>
      <name val="Times New Roman"/>
      <family val="1"/>
    </font>
    <font>
      <b/>
      <sz val="9"/>
      <name val="Arial"/>
      <family val="2"/>
    </font>
    <font>
      <b/>
      <sz val="10"/>
      <color indexed="8"/>
      <name val="Arial Narrow"/>
      <family val="2"/>
    </font>
    <font>
      <b/>
      <sz val="10"/>
      <name val="MS Sans Serif"/>
      <family val="2"/>
    </font>
    <font>
      <sz val="8"/>
      <name val="Helv"/>
    </font>
    <font>
      <b/>
      <sz val="14"/>
      <name val="Arial Narrow"/>
      <family val="2"/>
    </font>
    <font>
      <sz val="9"/>
      <color indexed="10"/>
      <name val="Arial"/>
      <family val="2"/>
    </font>
    <font>
      <sz val="9"/>
      <color indexed="8"/>
      <name val="Times New Roman"/>
      <family val="1"/>
    </font>
    <font>
      <b/>
      <sz val="8"/>
      <color indexed="12"/>
      <name val="Arial"/>
      <family val="2"/>
    </font>
    <font>
      <b/>
      <sz val="8"/>
      <color indexed="8"/>
      <name val="Helv"/>
    </font>
    <font>
      <b/>
      <i/>
      <sz val="9"/>
      <name val="Arial"/>
      <family val="2"/>
    </font>
    <font>
      <sz val="9"/>
      <color indexed="9"/>
      <name val="Arial"/>
      <family val="2"/>
    </font>
    <font>
      <b/>
      <u/>
      <sz val="8"/>
      <name val="Arial"/>
      <family val="2"/>
    </font>
    <font>
      <sz val="8"/>
      <name val="Book Antiqua"/>
      <family val="1"/>
    </font>
    <font>
      <sz val="10"/>
      <name val="Courier New"/>
      <family val="3"/>
    </font>
    <font>
      <sz val="10"/>
      <color indexed="12"/>
      <name val="Courier New"/>
      <family val="3"/>
    </font>
    <font>
      <b/>
      <u/>
      <sz val="9"/>
      <name val="Arial"/>
      <family val="2"/>
    </font>
    <font>
      <b/>
      <sz val="18"/>
      <color indexed="62"/>
      <name val="Cambria"/>
      <family val="2"/>
    </font>
    <font>
      <b/>
      <sz val="18"/>
      <color indexed="56"/>
      <name val="Cambria"/>
      <family val="2"/>
    </font>
    <font>
      <b/>
      <sz val="10"/>
      <color indexed="8"/>
      <name val="Calibri"/>
      <family val="2"/>
    </font>
    <font>
      <b/>
      <sz val="11"/>
      <color indexed="8"/>
      <name val="Calibri"/>
      <family val="2"/>
    </font>
    <font>
      <b/>
      <sz val="16"/>
      <color indexed="10"/>
      <name val="Arial"/>
      <family val="2"/>
    </font>
    <font>
      <sz val="10"/>
      <color indexed="10"/>
      <name val="Calibri"/>
      <family val="2"/>
    </font>
    <font>
      <sz val="10"/>
      <color indexed="53"/>
      <name val="Arial"/>
      <family val="2"/>
    </font>
    <font>
      <sz val="11"/>
      <color indexed="10"/>
      <name val="Calibri"/>
      <family val="2"/>
    </font>
    <font>
      <sz val="10"/>
      <color theme="6" tint="-0.24994659260841701"/>
      <name val="Calibri"/>
      <family val="2"/>
      <scheme val="minor"/>
    </font>
    <font>
      <sz val="11"/>
      <color theme="5"/>
      <name val="Calibri"/>
      <family val="2"/>
      <scheme val="minor"/>
    </font>
    <font>
      <sz val="10"/>
      <color theme="2" tint="-0.499984740745262"/>
      <name val="Calibri"/>
      <family val="2"/>
      <scheme val="minor"/>
    </font>
    <font>
      <sz val="11"/>
      <color theme="2" tint="-0.499984740745262"/>
      <name val="Calibri"/>
      <family val="2"/>
      <scheme val="minor"/>
    </font>
    <font>
      <sz val="11"/>
      <color theme="7" tint="-0.24994659260841701"/>
      <name val="Calibri"/>
      <family val="2"/>
      <scheme val="minor"/>
    </font>
    <font>
      <sz val="11"/>
      <color theme="6" tint="-0.24994659260841701"/>
      <name val="Calibri"/>
      <family val="2"/>
      <scheme val="minor"/>
    </font>
    <font>
      <vertAlign val="subscript"/>
      <sz val="12"/>
      <color theme="1"/>
      <name val="Calibri"/>
      <family val="2"/>
      <scheme val="minor"/>
    </font>
    <font>
      <sz val="9"/>
      <color indexed="81"/>
      <name val="Tahoma"/>
      <family val="2"/>
    </font>
    <font>
      <b/>
      <sz val="9"/>
      <color indexed="81"/>
      <name val="Tahoma"/>
      <family val="2"/>
    </font>
    <font>
      <i/>
      <sz val="11"/>
      <color theme="1"/>
      <name val="Calibri"/>
      <family val="2"/>
      <scheme val="minor"/>
    </font>
    <font>
      <i/>
      <sz val="10"/>
      <color theme="1"/>
      <name val="Calibri"/>
      <family val="2"/>
      <scheme val="minor"/>
    </font>
    <font>
      <b/>
      <sz val="16"/>
      <color rgb="FF1A398A"/>
      <name val="Calibri"/>
      <family val="2"/>
      <scheme val="minor"/>
    </font>
    <font>
      <b/>
      <i/>
      <sz val="10"/>
      <color theme="1"/>
      <name val="Calibri"/>
      <family val="2"/>
      <scheme val="minor"/>
    </font>
    <font>
      <i/>
      <sz val="10"/>
      <color rgb="FFAD275C"/>
      <name val="Calibri"/>
      <family val="2"/>
      <scheme val="minor"/>
    </font>
    <font>
      <u/>
      <sz val="10"/>
      <color theme="10"/>
      <name val="Calibri"/>
      <family val="2"/>
      <scheme val="minor"/>
    </font>
    <font>
      <b/>
      <strike/>
      <sz val="10"/>
      <color theme="1"/>
      <name val="Calibri"/>
      <family val="2"/>
      <scheme val="minor"/>
    </font>
    <font>
      <strike/>
      <sz val="10"/>
      <color rgb="FFAD275C"/>
      <name val="Calibri"/>
      <family val="2"/>
      <scheme val="minor"/>
    </font>
    <font>
      <i/>
      <sz val="12"/>
      <color theme="1"/>
      <name val="Calibri"/>
      <family val="2"/>
      <scheme val="minor"/>
    </font>
    <font>
      <sz val="10"/>
      <name val="Arial"/>
      <family val="2"/>
    </font>
  </fonts>
  <fills count="56">
    <fill>
      <patternFill patternType="none"/>
    </fill>
    <fill>
      <patternFill patternType="gray125"/>
    </fill>
    <fill>
      <patternFill patternType="solid">
        <fgColor rgb="FFF6F9FC"/>
        <bgColor indexed="64"/>
      </patternFill>
    </fill>
    <fill>
      <patternFill patternType="solid">
        <fgColor theme="3" tint="0.79998168889431442"/>
        <bgColor indexed="64"/>
      </patternFill>
    </fill>
    <fill>
      <patternFill patternType="solid">
        <fgColor rgb="FFFFFF00"/>
        <bgColor indexed="64"/>
      </patternFill>
    </fill>
    <fill>
      <patternFill patternType="solid">
        <fgColor rgb="FFEFEBE4"/>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rgb="FFFFFFCC"/>
      </patternFill>
    </fill>
    <fill>
      <patternFill patternType="solid">
        <fgColor theme="0"/>
        <bgColor indexed="64"/>
      </patternFill>
    </fill>
    <fill>
      <patternFill patternType="solid">
        <fgColor indexed="9"/>
      </patternFill>
    </fill>
    <fill>
      <patternFill patternType="solid">
        <fgColor indexed="40"/>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13"/>
      </patternFill>
    </fill>
    <fill>
      <patternFill patternType="solid">
        <fgColor indexed="22"/>
      </patternFill>
    </fill>
    <fill>
      <patternFill patternType="solid">
        <fgColor indexed="44"/>
      </patternFill>
    </fill>
    <fill>
      <patternFill patternType="solid">
        <fgColor indexed="29"/>
      </patternFill>
    </fill>
    <fill>
      <patternFill patternType="solid">
        <fgColor indexed="11"/>
      </patternFill>
    </fill>
    <fill>
      <patternFill patternType="solid">
        <fgColor indexed="41"/>
      </patternFill>
    </fill>
    <fill>
      <patternFill patternType="solid">
        <fgColor indexed="51"/>
      </patternFill>
    </fill>
    <fill>
      <patternFill patternType="solid">
        <fgColor indexed="49"/>
      </patternFill>
    </fill>
    <fill>
      <patternFill patternType="solid">
        <fgColor indexed="15"/>
      </patternFill>
    </fill>
    <fill>
      <patternFill patternType="solid">
        <fgColor indexed="30"/>
      </patternFill>
    </fill>
    <fill>
      <patternFill patternType="solid">
        <fgColor indexed="18"/>
      </patternFill>
    </fill>
    <fill>
      <patternFill patternType="solid">
        <fgColor indexed="36"/>
      </patternFill>
    </fill>
    <fill>
      <patternFill patternType="solid">
        <fgColor indexed="52"/>
      </patternFill>
    </fill>
    <fill>
      <patternFill patternType="solid">
        <fgColor indexed="54"/>
      </patternFill>
    </fill>
    <fill>
      <patternFill patternType="solid">
        <fgColor indexed="62"/>
      </patternFill>
    </fill>
    <fill>
      <patternFill patternType="solid">
        <fgColor indexed="10"/>
      </patternFill>
    </fill>
    <fill>
      <patternFill patternType="solid">
        <fgColor indexed="19"/>
      </patternFill>
    </fill>
    <fill>
      <patternFill patternType="solid">
        <fgColor indexed="57"/>
      </patternFill>
    </fill>
    <fill>
      <patternFill patternType="solid">
        <fgColor indexed="53"/>
      </patternFill>
    </fill>
    <fill>
      <patternFill patternType="solid">
        <fgColor indexed="30"/>
        <bgColor indexed="64"/>
      </patternFill>
    </fill>
    <fill>
      <patternFill patternType="solid">
        <fgColor indexed="9"/>
        <bgColor indexed="64"/>
      </patternFill>
    </fill>
    <fill>
      <patternFill patternType="solid">
        <fgColor indexed="43"/>
      </patternFill>
    </fill>
    <fill>
      <patternFill patternType="solid">
        <fgColor theme="9" tint="0.59996337778862885"/>
        <bgColor indexed="64"/>
      </patternFill>
    </fill>
    <fill>
      <patternFill patternType="solid">
        <fgColor theme="6" tint="0.79998168889431442"/>
        <bgColor indexed="64"/>
      </patternFill>
    </fill>
    <fill>
      <patternFill patternType="solid">
        <fgColor theme="2"/>
        <bgColor indexed="64"/>
      </patternFill>
    </fill>
    <fill>
      <patternFill patternType="solid">
        <fgColor rgb="FFF8F8F8"/>
        <bgColor indexed="64"/>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21"/>
        <bgColor indexed="64"/>
      </patternFill>
    </fill>
    <fill>
      <patternFill patternType="solid">
        <fgColor indexed="8"/>
      </patternFill>
    </fill>
    <fill>
      <patternFill patternType="solid">
        <fgColor rgb="FFEFF3E5"/>
        <bgColor indexed="64"/>
      </patternFill>
    </fill>
    <fill>
      <patternFill patternType="solid">
        <fgColor rgb="FFF2F1EA"/>
        <bgColor indexed="64"/>
      </patternFill>
    </fill>
    <fill>
      <patternFill patternType="solid">
        <fgColor rgb="FFE5F4F7"/>
        <bgColor indexed="64"/>
      </patternFill>
    </fill>
    <fill>
      <patternFill patternType="solid">
        <fgColor theme="8" tint="0.79998168889431442"/>
        <bgColor indexed="64"/>
      </patternFill>
    </fill>
    <fill>
      <patternFill patternType="solid">
        <fgColor rgb="FFFBE197"/>
        <bgColor indexed="64"/>
      </patternFill>
    </fill>
    <fill>
      <patternFill patternType="solid">
        <fgColor theme="9" tint="0.79998168889431442"/>
        <bgColor indexed="64"/>
      </patternFill>
    </fill>
  </fills>
  <borders count="165">
    <border>
      <left/>
      <right/>
      <top/>
      <bottom/>
      <diagonal/>
    </border>
    <border>
      <left/>
      <right/>
      <top style="hair">
        <color indexed="64"/>
      </top>
      <bottom style="hair">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indexed="64"/>
      </left>
      <right style="hair">
        <color indexed="64"/>
      </right>
      <top style="hair">
        <color indexed="64"/>
      </top>
      <bottom style="hair">
        <color indexed="64"/>
      </bottom>
      <diagonal/>
    </border>
    <border>
      <left style="thin">
        <color rgb="FF2E398A"/>
      </left>
      <right style="hair">
        <color indexed="64"/>
      </right>
      <top style="hair">
        <color indexed="64"/>
      </top>
      <bottom style="hair">
        <color indexed="64"/>
      </bottom>
      <diagonal/>
    </border>
    <border>
      <left style="thin">
        <color rgb="FF2E398A"/>
      </left>
      <right style="hair">
        <color indexed="64"/>
      </right>
      <top style="thin">
        <color rgb="FF2E398A"/>
      </top>
      <bottom style="hair">
        <color indexed="64"/>
      </bottom>
      <diagonal/>
    </border>
    <border>
      <left style="hair">
        <color indexed="64"/>
      </left>
      <right/>
      <top style="thin">
        <color rgb="FF2E398A"/>
      </top>
      <bottom style="hair">
        <color indexed="64"/>
      </bottom>
      <diagonal/>
    </border>
    <border>
      <left style="hair">
        <color indexed="64"/>
      </left>
      <right/>
      <top style="hair">
        <color indexed="64"/>
      </top>
      <bottom style="hair">
        <color indexed="64"/>
      </bottom>
      <diagonal/>
    </border>
    <border>
      <left style="medium">
        <color rgb="FF2E398A"/>
      </left>
      <right style="hair">
        <color indexed="64"/>
      </right>
      <top style="thin">
        <color rgb="FF2E398A"/>
      </top>
      <bottom style="hair">
        <color indexed="64"/>
      </bottom>
      <diagonal/>
    </border>
    <border>
      <left style="medium">
        <color rgb="FF2E398A"/>
      </left>
      <right style="hair">
        <color indexed="64"/>
      </right>
      <top style="hair">
        <color indexed="64"/>
      </top>
      <bottom style="hair">
        <color indexed="64"/>
      </bottom>
      <diagonal/>
    </border>
    <border>
      <left style="thin">
        <color rgb="FF2E398A"/>
      </left>
      <right style="thin">
        <color rgb="FF2E398A"/>
      </right>
      <top style="thin">
        <color rgb="FF2E398A"/>
      </top>
      <bottom style="thin">
        <color rgb="FF2E398A"/>
      </bottom>
      <diagonal/>
    </border>
    <border>
      <left style="thin">
        <color rgb="FF2E398A"/>
      </left>
      <right/>
      <top style="thin">
        <color rgb="FF2E398A"/>
      </top>
      <bottom/>
      <diagonal/>
    </border>
    <border>
      <left/>
      <right/>
      <top style="thin">
        <color rgb="FF2E398A"/>
      </top>
      <bottom/>
      <diagonal/>
    </border>
    <border>
      <left style="medium">
        <color rgb="FF2E398A"/>
      </left>
      <right/>
      <top style="thin">
        <color rgb="FF2E398A"/>
      </top>
      <bottom/>
      <diagonal/>
    </border>
    <border>
      <left/>
      <right style="thin">
        <color rgb="FF2E398A"/>
      </right>
      <top style="thin">
        <color rgb="FF2E398A"/>
      </top>
      <bottom/>
      <diagonal/>
    </border>
    <border>
      <left style="thin">
        <color rgb="FF2E398A"/>
      </left>
      <right/>
      <top style="thin">
        <color rgb="FF2E398A"/>
      </top>
      <bottom style="hair">
        <color indexed="64"/>
      </bottom>
      <diagonal/>
    </border>
    <border>
      <left style="hair">
        <color indexed="64"/>
      </left>
      <right style="thin">
        <color rgb="FF2E398A"/>
      </right>
      <top style="thin">
        <color rgb="FF2E398A"/>
      </top>
      <bottom style="hair">
        <color indexed="64"/>
      </bottom>
      <diagonal/>
    </border>
    <border>
      <left style="thin">
        <color rgb="FF2E398A"/>
      </left>
      <right/>
      <top style="hair">
        <color indexed="64"/>
      </top>
      <bottom style="hair">
        <color indexed="64"/>
      </bottom>
      <diagonal/>
    </border>
    <border>
      <left style="hair">
        <color indexed="64"/>
      </left>
      <right style="thin">
        <color rgb="FF2E398A"/>
      </right>
      <top style="hair">
        <color indexed="64"/>
      </top>
      <bottom style="hair">
        <color indexed="64"/>
      </bottom>
      <diagonal/>
    </border>
    <border>
      <left style="thin">
        <color rgb="FF2E398A"/>
      </left>
      <right style="hair">
        <color indexed="64"/>
      </right>
      <top style="hair">
        <color indexed="64"/>
      </top>
      <bottom style="thin">
        <color rgb="FF2E398A"/>
      </bottom>
      <diagonal/>
    </border>
    <border>
      <left style="hair">
        <color indexed="64"/>
      </left>
      <right style="hair">
        <color indexed="64"/>
      </right>
      <top style="hair">
        <color indexed="64"/>
      </top>
      <bottom style="thin">
        <color rgb="FF2E398A"/>
      </bottom>
      <diagonal/>
    </border>
    <border>
      <left style="hair">
        <color indexed="64"/>
      </left>
      <right/>
      <top style="hair">
        <color indexed="64"/>
      </top>
      <bottom style="thin">
        <color rgb="FF2E398A"/>
      </bottom>
      <diagonal/>
    </border>
    <border>
      <left style="medium">
        <color rgb="FF2E398A"/>
      </left>
      <right style="hair">
        <color indexed="64"/>
      </right>
      <top style="hair">
        <color indexed="64"/>
      </top>
      <bottom style="thin">
        <color rgb="FF2E398A"/>
      </bottom>
      <diagonal/>
    </border>
    <border>
      <left style="hair">
        <color indexed="64"/>
      </left>
      <right style="thin">
        <color rgb="FF2E398A"/>
      </right>
      <top style="hair">
        <color indexed="64"/>
      </top>
      <bottom style="thin">
        <color rgb="FF2E398A"/>
      </bottom>
      <diagonal/>
    </border>
    <border>
      <left style="thin">
        <color rgb="FF2E398A"/>
      </left>
      <right/>
      <top style="thin">
        <color rgb="FF2E398A"/>
      </top>
      <bottom style="thin">
        <color rgb="FF2E398A"/>
      </bottom>
      <diagonal/>
    </border>
    <border>
      <left/>
      <right/>
      <top style="thin">
        <color rgb="FF2E398A"/>
      </top>
      <bottom style="thin">
        <color rgb="FF2E398A"/>
      </bottom>
      <diagonal/>
    </border>
    <border>
      <left/>
      <right style="medium">
        <color rgb="FF2E398A"/>
      </right>
      <top style="thin">
        <color rgb="FF2E398A"/>
      </top>
      <bottom style="thin">
        <color rgb="FF2E398A"/>
      </bottom>
      <diagonal/>
    </border>
    <border>
      <left style="medium">
        <color rgb="FF2E398A"/>
      </left>
      <right/>
      <top style="thin">
        <color rgb="FF2E398A"/>
      </top>
      <bottom style="thin">
        <color rgb="FF2E398A"/>
      </bottom>
      <diagonal/>
    </border>
    <border>
      <left/>
      <right style="hair">
        <color indexed="64"/>
      </right>
      <top style="thin">
        <color rgb="FF2E398A"/>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rgb="FF2E398A"/>
      </bottom>
      <diagonal/>
    </border>
    <border>
      <left style="thin">
        <color indexed="64"/>
      </left>
      <right style="thin">
        <color rgb="FF2E398A"/>
      </right>
      <top style="thin">
        <color indexed="64"/>
      </top>
      <bottom style="thin">
        <color indexed="64"/>
      </bottom>
      <diagonal/>
    </border>
    <border>
      <left style="thin">
        <color rgb="FF2E398A"/>
      </left>
      <right style="thin">
        <color indexed="64"/>
      </right>
      <top style="thin">
        <color indexed="64"/>
      </top>
      <bottom style="thin">
        <color indexed="64"/>
      </bottom>
      <diagonal/>
    </border>
    <border>
      <left style="thin">
        <color rgb="FF2E398A"/>
      </left>
      <right style="thin">
        <color indexed="64"/>
      </right>
      <top style="thin">
        <color indexed="64"/>
      </top>
      <bottom/>
      <diagonal/>
    </border>
    <border>
      <left style="thin">
        <color indexed="64"/>
      </left>
      <right style="thin">
        <color rgb="FF2E398A"/>
      </right>
      <top style="thin">
        <color indexed="64"/>
      </top>
      <bottom/>
      <diagonal/>
    </border>
    <border>
      <left style="thin">
        <color rgb="FF2E398A"/>
      </left>
      <right style="thin">
        <color indexed="64"/>
      </right>
      <top style="thin">
        <color rgb="FF2E398A"/>
      </top>
      <bottom/>
      <diagonal/>
    </border>
    <border>
      <left style="thin">
        <color indexed="64"/>
      </left>
      <right style="thin">
        <color rgb="FF2E398A"/>
      </right>
      <top style="thin">
        <color rgb="FF2E398A"/>
      </top>
      <bottom/>
      <diagonal/>
    </border>
    <border>
      <left style="thin">
        <color rgb="FF2E398A"/>
      </left>
      <right style="thin">
        <color indexed="64"/>
      </right>
      <top style="thin">
        <color rgb="FF2E398A"/>
      </top>
      <bottom style="thin">
        <color indexed="64"/>
      </bottom>
      <diagonal/>
    </border>
    <border>
      <left style="thin">
        <color indexed="64"/>
      </left>
      <right style="thin">
        <color rgb="FF2E398A"/>
      </right>
      <top style="thin">
        <color rgb="FF2E398A"/>
      </top>
      <bottom style="thin">
        <color indexed="64"/>
      </bottom>
      <diagonal/>
    </border>
    <border>
      <left style="thin">
        <color rgb="FF2E398A"/>
      </left>
      <right/>
      <top/>
      <bottom/>
      <diagonal/>
    </border>
    <border>
      <left/>
      <right style="thin">
        <color rgb="FF2E398A"/>
      </right>
      <top/>
      <bottom/>
      <diagonal/>
    </border>
    <border>
      <left style="thin">
        <color rgb="FF2E398A"/>
      </left>
      <right style="thin">
        <color indexed="64"/>
      </right>
      <top style="medium">
        <color rgb="FF2E398A"/>
      </top>
      <bottom style="medium">
        <color rgb="FF2E398A"/>
      </bottom>
      <diagonal/>
    </border>
    <border>
      <left style="thin">
        <color indexed="64"/>
      </left>
      <right style="thin">
        <color rgb="FF2E398A"/>
      </right>
      <top style="medium">
        <color rgb="FF2E398A"/>
      </top>
      <bottom style="medium">
        <color rgb="FF2E398A"/>
      </bottom>
      <diagonal/>
    </border>
    <border>
      <left style="thin">
        <color rgb="FF2E398A"/>
      </left>
      <right/>
      <top/>
      <bottom style="thin">
        <color rgb="FF2E398A"/>
      </bottom>
      <diagonal/>
    </border>
    <border>
      <left style="thin">
        <color rgb="FF2E398A"/>
      </left>
      <right style="thin">
        <color rgb="FF2E398A"/>
      </right>
      <top style="thin">
        <color rgb="FF2E398A"/>
      </top>
      <bottom/>
      <diagonal/>
    </border>
    <border>
      <left style="thin">
        <color rgb="FF2E398A"/>
      </left>
      <right style="thin">
        <color rgb="FF2E398A"/>
      </right>
      <top/>
      <bottom/>
      <diagonal/>
    </border>
    <border>
      <left style="thin">
        <color rgb="FF2E398A"/>
      </left>
      <right style="thin">
        <color rgb="FF2E398A"/>
      </right>
      <top/>
      <bottom style="thin">
        <color rgb="FF2E398A"/>
      </bottom>
      <diagonal/>
    </border>
    <border>
      <left style="thin">
        <color rgb="FF2E398A"/>
      </left>
      <right style="thin">
        <color rgb="FF2E398A"/>
      </right>
      <top style="thin">
        <color rgb="FF2E398A"/>
      </top>
      <bottom style="hair">
        <color indexed="64"/>
      </bottom>
      <diagonal/>
    </border>
    <border>
      <left style="thin">
        <color rgb="FF2E398A"/>
      </left>
      <right style="thin">
        <color rgb="FF2E398A"/>
      </right>
      <top style="hair">
        <color indexed="64"/>
      </top>
      <bottom style="hair">
        <color indexed="64"/>
      </bottom>
      <diagonal/>
    </border>
    <border>
      <left style="thin">
        <color rgb="FF2E398A"/>
      </left>
      <right style="thin">
        <color rgb="FF2E398A"/>
      </right>
      <top style="hair">
        <color indexed="64"/>
      </top>
      <bottom style="thin">
        <color rgb="FF2E398A"/>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medium">
        <color rgb="FF2E398A"/>
      </left>
      <right style="hair">
        <color indexed="64"/>
      </right>
      <top/>
      <bottom style="hair">
        <color indexed="64"/>
      </bottom>
      <diagonal/>
    </border>
    <border>
      <left/>
      <right style="hair">
        <color indexed="64"/>
      </right>
      <top/>
      <bottom style="hair">
        <color indexed="64"/>
      </bottom>
      <diagonal/>
    </border>
    <border>
      <left/>
      <right/>
      <top/>
      <bottom style="thin">
        <color rgb="FF2E398A"/>
      </bottom>
      <diagonal/>
    </border>
    <border>
      <left style="thin">
        <color rgb="FFB2B2B2"/>
      </left>
      <right style="thin">
        <color rgb="FFB2B2B2"/>
      </right>
      <top style="thin">
        <color rgb="FFB2B2B2"/>
      </top>
      <bottom style="thin">
        <color rgb="FFB2B2B2"/>
      </bottom>
      <diagonal/>
    </border>
    <border>
      <left style="hair">
        <color indexed="64"/>
      </left>
      <right style="hair">
        <color indexed="64"/>
      </right>
      <top style="hair">
        <color indexed="64"/>
      </top>
      <bottom/>
      <diagonal/>
    </border>
    <border>
      <left/>
      <right style="thin">
        <color indexed="64"/>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right/>
      <top style="hair">
        <color rgb="FF7F7F7F"/>
      </top>
      <bottom style="hair">
        <color rgb="FF7F7F7F"/>
      </bottom>
      <diagonal/>
    </border>
    <border>
      <left/>
      <right/>
      <top style="hair">
        <color rgb="FF3F3F3F"/>
      </top>
      <bottom style="hair">
        <color rgb="FF3F3F3F"/>
      </bottom>
      <diagonal/>
    </border>
    <border>
      <left style="double">
        <color indexed="63"/>
      </left>
      <right style="double">
        <color indexed="63"/>
      </right>
      <top style="double">
        <color indexed="63"/>
      </top>
      <bottom style="double">
        <color indexed="63"/>
      </bottom>
      <diagonal/>
    </border>
    <border>
      <left/>
      <right style="thin">
        <color indexed="8"/>
      </right>
      <top style="thin">
        <color indexed="8"/>
      </top>
      <bottom/>
      <diagonal/>
    </border>
    <border>
      <left/>
      <right/>
      <top style="double">
        <color indexed="64"/>
      </top>
      <bottom style="double">
        <color indexed="64"/>
      </bottom>
      <diagonal/>
    </border>
    <border>
      <left/>
      <right/>
      <top style="medium">
        <color indexed="64"/>
      </top>
      <bottom style="medium">
        <color indexed="64"/>
      </bottom>
      <diagonal/>
    </border>
    <border>
      <left/>
      <right/>
      <top/>
      <bottom style="thick">
        <color indexed="49"/>
      </bottom>
      <diagonal/>
    </border>
    <border>
      <left/>
      <right/>
      <top/>
      <bottom style="thick">
        <color indexed="54"/>
      </bottom>
      <diagonal/>
    </border>
    <border>
      <left/>
      <right/>
      <top/>
      <bottom style="thick">
        <color indexed="62"/>
      </bottom>
      <diagonal/>
    </border>
    <border>
      <left/>
      <right/>
      <top/>
      <bottom style="thick">
        <color indexed="22"/>
      </bottom>
      <diagonal/>
    </border>
    <border>
      <left/>
      <right/>
      <top/>
      <bottom style="thick">
        <color indexed="15"/>
      </bottom>
      <diagonal/>
    </border>
    <border>
      <left/>
      <right/>
      <top/>
      <bottom style="medium">
        <color indexed="49"/>
      </bottom>
      <diagonal/>
    </border>
    <border>
      <left/>
      <right/>
      <top/>
      <bottom style="medium">
        <color indexed="15"/>
      </bottom>
      <diagonal/>
    </border>
    <border>
      <left/>
      <right/>
      <top/>
      <bottom style="medium">
        <color indexed="30"/>
      </bottom>
      <diagonal/>
    </border>
    <border>
      <left style="thin">
        <color indexed="64"/>
      </left>
      <right style="thin">
        <color indexed="64"/>
      </right>
      <top style="thin">
        <color indexed="64"/>
      </top>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tted">
        <color indexed="64"/>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style="medium">
        <color indexed="64"/>
      </bottom>
      <diagonal/>
    </border>
    <border>
      <left/>
      <right/>
      <top/>
      <bottom style="medium">
        <color indexed="64"/>
      </bottom>
      <diagonal/>
    </border>
    <border>
      <left style="thick">
        <color indexed="64"/>
      </left>
      <right/>
      <top/>
      <bottom/>
      <diagonal/>
    </border>
    <border>
      <left style="medium">
        <color indexed="64"/>
      </left>
      <right style="medium">
        <color indexed="64"/>
      </right>
      <top/>
      <bottom/>
      <diagonal/>
    </border>
    <border>
      <left/>
      <right/>
      <top style="thin">
        <color indexed="49"/>
      </top>
      <bottom style="double">
        <color indexed="49"/>
      </bottom>
      <diagonal/>
    </border>
    <border>
      <left/>
      <right/>
      <top style="thin">
        <color indexed="54"/>
      </top>
      <bottom style="double">
        <color indexed="54"/>
      </bottom>
      <diagonal/>
    </border>
    <border>
      <left/>
      <right/>
      <top style="double">
        <color indexed="64"/>
      </top>
      <bottom/>
      <diagonal/>
    </border>
    <border>
      <left/>
      <right/>
      <top style="thin">
        <color indexed="62"/>
      </top>
      <bottom style="double">
        <color indexed="62"/>
      </bottom>
      <diagonal/>
    </border>
    <border>
      <left style="thin">
        <color rgb="FF2E398A"/>
      </left>
      <right/>
      <top/>
      <bottom style="hair">
        <color indexed="64"/>
      </bottom>
      <diagonal/>
    </border>
    <border>
      <left style="medium">
        <color rgb="FF2E398A"/>
      </left>
      <right/>
      <top/>
      <bottom style="thin">
        <color rgb="FF2E398A"/>
      </bottom>
      <diagonal/>
    </border>
    <border>
      <left/>
      <right style="thin">
        <color rgb="FF2E398A"/>
      </right>
      <top style="thin">
        <color rgb="FF2E398A"/>
      </top>
      <bottom style="thin">
        <color rgb="FF2E398A"/>
      </bottom>
      <diagonal/>
    </border>
    <border>
      <left/>
      <right style="thin">
        <color rgb="FF2E398A"/>
      </right>
      <top style="hair">
        <color indexed="64"/>
      </top>
      <bottom style="hair">
        <color indexed="64"/>
      </bottom>
      <diagonal/>
    </border>
    <border>
      <left/>
      <right style="hair">
        <color indexed="64"/>
      </right>
      <top style="hair">
        <color indexed="64"/>
      </top>
      <bottom/>
      <diagonal/>
    </border>
    <border>
      <left style="hair">
        <color indexed="64"/>
      </left>
      <right/>
      <top style="hair">
        <color indexed="64"/>
      </top>
      <bottom/>
      <diagonal/>
    </border>
    <border>
      <left style="hair">
        <color indexed="64"/>
      </left>
      <right/>
      <top/>
      <bottom/>
      <diagonal/>
    </border>
    <border>
      <left/>
      <right style="hair">
        <color indexed="64"/>
      </right>
      <top/>
      <bottom/>
      <diagonal/>
    </border>
    <border>
      <left style="thin">
        <color rgb="FF2E398A"/>
      </left>
      <right/>
      <top style="hair">
        <color indexed="64"/>
      </top>
      <bottom/>
      <diagonal/>
    </border>
    <border>
      <left style="thin">
        <color rgb="FF2E398A"/>
      </left>
      <right/>
      <top style="hair">
        <color rgb="FF2E398A"/>
      </top>
      <bottom style="hair">
        <color rgb="FF2E398A"/>
      </bottom>
      <diagonal/>
    </border>
    <border>
      <left/>
      <right/>
      <top style="hair">
        <color indexed="64"/>
      </top>
      <bottom/>
      <diagonal/>
    </border>
    <border>
      <left style="medium">
        <color rgb="FF2E398A"/>
      </left>
      <right style="hair">
        <color indexed="64"/>
      </right>
      <top style="hair">
        <color indexed="64"/>
      </top>
      <bottom/>
      <diagonal/>
    </border>
    <border>
      <left/>
      <right style="thin">
        <color rgb="FF2E398A"/>
      </right>
      <top style="hair">
        <color indexed="64"/>
      </top>
      <bottom/>
      <diagonal/>
    </border>
    <border>
      <left/>
      <right style="thin">
        <color rgb="FF2E398A"/>
      </right>
      <top/>
      <bottom style="hair">
        <color indexed="64"/>
      </bottom>
      <diagonal/>
    </border>
    <border>
      <left style="hair">
        <color indexed="64"/>
      </left>
      <right style="hair">
        <color indexed="64"/>
      </right>
      <top style="hair">
        <color rgb="FF2E398A"/>
      </top>
      <bottom style="hair">
        <color rgb="FF2E398A"/>
      </bottom>
      <diagonal/>
    </border>
    <border>
      <left style="hair">
        <color indexed="64"/>
      </left>
      <right/>
      <top style="hair">
        <color rgb="FF2E398A"/>
      </top>
      <bottom style="hair">
        <color rgb="FF2E398A"/>
      </bottom>
      <diagonal/>
    </border>
    <border>
      <left style="medium">
        <color rgb="FF2E398A"/>
      </left>
      <right style="hair">
        <color indexed="64"/>
      </right>
      <top style="hair">
        <color rgb="FF2E398A"/>
      </top>
      <bottom style="hair">
        <color rgb="FF2E398A"/>
      </bottom>
      <diagonal/>
    </border>
    <border>
      <left/>
      <right style="hair">
        <color indexed="64"/>
      </right>
      <top style="hair">
        <color rgb="FF2E398A"/>
      </top>
      <bottom style="hair">
        <color rgb="FF2E398A"/>
      </bottom>
      <diagonal/>
    </border>
    <border>
      <left/>
      <right style="thin">
        <color rgb="FF2E398A"/>
      </right>
      <top style="hair">
        <color rgb="FF2E398A"/>
      </top>
      <bottom style="hair">
        <color rgb="FF2E398A"/>
      </bottom>
      <diagonal/>
    </border>
    <border>
      <left style="hair">
        <color indexed="64"/>
      </left>
      <right style="hair">
        <color indexed="64"/>
      </right>
      <top/>
      <bottom style="thin">
        <color rgb="FF2E398A"/>
      </bottom>
      <diagonal/>
    </border>
    <border>
      <left style="hair">
        <color indexed="64"/>
      </left>
      <right/>
      <top/>
      <bottom style="thin">
        <color rgb="FF2E398A"/>
      </bottom>
      <diagonal/>
    </border>
    <border>
      <left style="medium">
        <color rgb="FF2E398A"/>
      </left>
      <right style="hair">
        <color indexed="64"/>
      </right>
      <top/>
      <bottom style="thin">
        <color rgb="FF2E398A"/>
      </bottom>
      <diagonal/>
    </border>
    <border>
      <left/>
      <right style="hair">
        <color indexed="64"/>
      </right>
      <top/>
      <bottom style="thin">
        <color rgb="FF2E398A"/>
      </bottom>
      <diagonal/>
    </border>
    <border>
      <left/>
      <right style="thin">
        <color rgb="FF2E398A"/>
      </right>
      <top/>
      <bottom style="thin">
        <color rgb="FF2E398A"/>
      </bottom>
      <diagonal/>
    </border>
    <border>
      <left style="thin">
        <color rgb="FF2E398A"/>
      </left>
      <right/>
      <top style="hair">
        <color rgb="FF2E398A"/>
      </top>
      <bottom style="thin">
        <color rgb="FF2E398A"/>
      </bottom>
      <diagonal/>
    </border>
    <border>
      <left style="hair">
        <color indexed="64"/>
      </left>
      <right style="hair">
        <color indexed="64"/>
      </right>
      <top style="hair">
        <color rgb="FF2E398A"/>
      </top>
      <bottom style="thin">
        <color rgb="FF2E398A"/>
      </bottom>
      <diagonal/>
    </border>
    <border>
      <left style="hair">
        <color indexed="64"/>
      </left>
      <right/>
      <top style="hair">
        <color rgb="FF2E398A"/>
      </top>
      <bottom style="thin">
        <color rgb="FF2E398A"/>
      </bottom>
      <diagonal/>
    </border>
    <border>
      <left style="medium">
        <color rgb="FF2E398A"/>
      </left>
      <right style="hair">
        <color indexed="64"/>
      </right>
      <top style="hair">
        <color rgb="FF2E398A"/>
      </top>
      <bottom style="thin">
        <color rgb="FF2E398A"/>
      </bottom>
      <diagonal/>
    </border>
    <border>
      <left/>
      <right style="hair">
        <color indexed="64"/>
      </right>
      <top style="hair">
        <color rgb="FF2E398A"/>
      </top>
      <bottom style="thin">
        <color rgb="FF2E398A"/>
      </bottom>
      <diagonal/>
    </border>
    <border>
      <left/>
      <right style="thin">
        <color rgb="FF2E398A"/>
      </right>
      <top style="hair">
        <color rgb="FF2E398A"/>
      </top>
      <bottom style="thin">
        <color rgb="FF2E398A"/>
      </bottom>
      <diagonal/>
    </border>
    <border>
      <left/>
      <right/>
      <top style="thick">
        <color rgb="FFAD275C"/>
      </top>
      <bottom/>
      <diagonal/>
    </border>
    <border>
      <left style="thin">
        <color rgb="FF2E398A"/>
      </left>
      <right/>
      <top style="hair">
        <color rgb="FF2E398A"/>
      </top>
      <bottom/>
      <diagonal/>
    </border>
    <border>
      <left style="hair">
        <color indexed="64"/>
      </left>
      <right style="hair">
        <color indexed="64"/>
      </right>
      <top style="hair">
        <color rgb="FF2E398A"/>
      </top>
      <bottom/>
      <diagonal/>
    </border>
    <border>
      <left style="hair">
        <color indexed="64"/>
      </left>
      <right/>
      <top style="hair">
        <color rgb="FF2E398A"/>
      </top>
      <bottom/>
      <diagonal/>
    </border>
    <border>
      <left style="medium">
        <color rgb="FF2E398A"/>
      </left>
      <right style="hair">
        <color indexed="64"/>
      </right>
      <top style="hair">
        <color rgb="FF2E398A"/>
      </top>
      <bottom/>
      <diagonal/>
    </border>
    <border>
      <left/>
      <right style="hair">
        <color indexed="64"/>
      </right>
      <top style="hair">
        <color rgb="FF2E398A"/>
      </top>
      <bottom/>
      <diagonal/>
    </border>
    <border>
      <left/>
      <right style="thin">
        <color rgb="FF2E398A"/>
      </right>
      <top style="hair">
        <color rgb="FF2E398A"/>
      </top>
      <bottom/>
      <diagonal/>
    </border>
    <border>
      <left style="thin">
        <color rgb="FF2E398A"/>
      </left>
      <right/>
      <top style="hair">
        <color indexed="64"/>
      </top>
      <bottom style="thin">
        <color rgb="FF2E398A"/>
      </bottom>
      <diagonal/>
    </border>
    <border>
      <left/>
      <right style="thin">
        <color rgb="FF2E398A"/>
      </right>
      <top style="hair">
        <color indexed="64"/>
      </top>
      <bottom style="thin">
        <color rgb="FF2E398A"/>
      </bottom>
      <diagonal/>
    </border>
    <border>
      <left style="thin">
        <color rgb="FF2E398A"/>
      </left>
      <right style="hair">
        <color indexed="64"/>
      </right>
      <top/>
      <bottom style="hair">
        <color indexed="64"/>
      </bottom>
      <diagonal/>
    </border>
    <border>
      <left style="hair">
        <color indexed="64"/>
      </left>
      <right style="thin">
        <color rgb="FF2E398A"/>
      </right>
      <top/>
      <bottom style="hair">
        <color indexed="64"/>
      </bottom>
      <diagonal/>
    </border>
    <border>
      <left style="thin">
        <color rgb="FF2E398A"/>
      </left>
      <right style="hair">
        <color indexed="64"/>
      </right>
      <top style="hair">
        <color indexed="64"/>
      </top>
      <bottom style="hair">
        <color rgb="FF2E398A"/>
      </bottom>
      <diagonal/>
    </border>
    <border>
      <left style="hair">
        <color indexed="64"/>
      </left>
      <right style="hair">
        <color indexed="64"/>
      </right>
      <top style="hair">
        <color indexed="64"/>
      </top>
      <bottom style="hair">
        <color rgb="FF2E398A"/>
      </bottom>
      <diagonal/>
    </border>
    <border>
      <left style="hair">
        <color indexed="64"/>
      </left>
      <right/>
      <top style="hair">
        <color indexed="64"/>
      </top>
      <bottom style="hair">
        <color rgb="FF2E398A"/>
      </bottom>
      <diagonal/>
    </border>
    <border>
      <left style="hair">
        <color indexed="64"/>
      </left>
      <right style="thin">
        <color rgb="FF2E398A"/>
      </right>
      <top style="hair">
        <color indexed="64"/>
      </top>
      <bottom style="hair">
        <color rgb="FF2E398A"/>
      </bottom>
      <diagonal/>
    </border>
    <border>
      <left style="thin">
        <color rgb="FF2E398A"/>
      </left>
      <right style="thin">
        <color rgb="FF2E398A"/>
      </right>
      <top/>
      <bottom style="hair">
        <color indexed="64"/>
      </bottom>
      <diagonal/>
    </border>
    <border>
      <left style="thin">
        <color rgb="FF2E398A"/>
      </left>
      <right style="hair">
        <color indexed="64"/>
      </right>
      <top/>
      <bottom style="thin">
        <color rgb="FF2E398A"/>
      </bottom>
      <diagonal/>
    </border>
    <border>
      <left style="hair">
        <color indexed="64"/>
      </left>
      <right style="thin">
        <color rgb="FF2E398A"/>
      </right>
      <top/>
      <bottom style="thin">
        <color rgb="FF2E398A"/>
      </bottom>
      <diagonal/>
    </border>
    <border>
      <left style="hair">
        <color indexed="64"/>
      </left>
      <right style="hair">
        <color indexed="64"/>
      </right>
      <top/>
      <bottom/>
      <diagonal/>
    </border>
    <border>
      <left style="medium">
        <color rgb="FF2E398A"/>
      </left>
      <right style="hair">
        <color indexed="64"/>
      </right>
      <top/>
      <bottom/>
      <diagonal/>
    </border>
    <border>
      <left style="thin">
        <color rgb="FF2E398A"/>
      </left>
      <right style="hair">
        <color indexed="64"/>
      </right>
      <top style="hair">
        <color indexed="64"/>
      </top>
      <bottom/>
      <diagonal/>
    </border>
    <border>
      <left style="hair">
        <color indexed="64"/>
      </left>
      <right style="thin">
        <color rgb="FF2E398A"/>
      </right>
      <top style="hair">
        <color indexed="64"/>
      </top>
      <bottom/>
      <diagonal/>
    </border>
    <border>
      <left style="thin">
        <color rgb="FF2E398A"/>
      </left>
      <right style="hair">
        <color indexed="64"/>
      </right>
      <top/>
      <bottom/>
      <diagonal/>
    </border>
    <border>
      <left style="hair">
        <color indexed="64"/>
      </left>
      <right style="thin">
        <color rgb="FF2E398A"/>
      </right>
      <top/>
      <bottom/>
      <diagonal/>
    </border>
    <border>
      <left style="hair">
        <color indexed="64"/>
      </left>
      <right style="hair">
        <color indexed="64"/>
      </right>
      <top style="thin">
        <color rgb="FF2E398A"/>
      </top>
      <bottom style="thin">
        <color rgb="FF2E398A"/>
      </bottom>
      <diagonal/>
    </border>
    <border>
      <left style="hair">
        <color indexed="64"/>
      </left>
      <right/>
      <top style="thin">
        <color rgb="FF2E398A"/>
      </top>
      <bottom style="thin">
        <color rgb="FF2E398A"/>
      </bottom>
      <diagonal/>
    </border>
    <border>
      <left style="medium">
        <color rgb="FF2E398A"/>
      </left>
      <right style="hair">
        <color indexed="64"/>
      </right>
      <top style="thin">
        <color rgb="FF2E398A"/>
      </top>
      <bottom style="thin">
        <color rgb="FF2E398A"/>
      </bottom>
      <diagonal/>
    </border>
    <border>
      <left/>
      <right style="hair">
        <color indexed="64"/>
      </right>
      <top style="thin">
        <color rgb="FF2E398A"/>
      </top>
      <bottom style="thin">
        <color rgb="FF2E398A"/>
      </bottom>
      <diagonal/>
    </border>
    <border>
      <left style="thin">
        <color indexed="64"/>
      </left>
      <right/>
      <top/>
      <bottom/>
      <diagonal/>
    </border>
  </borders>
  <cellStyleXfs count="546">
    <xf numFmtId="0" fontId="0" fillId="0" borderId="0"/>
    <xf numFmtId="9" fontId="16" fillId="0" borderId="0" applyFont="0" applyFill="0" applyBorder="0" applyAlignment="0" applyProtection="0"/>
    <xf numFmtId="0" fontId="16" fillId="0" borderId="0"/>
    <xf numFmtId="0" fontId="19" fillId="2" borderId="1" applyNumberFormat="0" applyBorder="0"/>
    <xf numFmtId="0" fontId="31" fillId="9" borderId="0"/>
    <xf numFmtId="0" fontId="16" fillId="0" borderId="0"/>
    <xf numFmtId="0" fontId="35" fillId="0" borderId="0" applyNumberFormat="0" applyFill="0" applyBorder="0" applyAlignment="0" applyProtection="0">
      <alignment horizontal="left" wrapText="1"/>
    </xf>
    <xf numFmtId="0" fontId="35" fillId="0" borderId="0" applyNumberFormat="0" applyFill="0" applyBorder="0" applyAlignment="0" applyProtection="0">
      <alignment horizontal="left" wrapText="1"/>
    </xf>
    <xf numFmtId="0" fontId="35" fillId="0" borderId="0" applyNumberFormat="0" applyFill="0" applyBorder="0" applyAlignment="0" applyProtection="0">
      <alignment horizontal="left" wrapText="1"/>
    </xf>
    <xf numFmtId="0" fontId="35" fillId="0" borderId="0" applyNumberFormat="0" applyFill="0" applyBorder="0" applyAlignment="0" applyProtection="0">
      <alignment horizontal="left" wrapText="1"/>
    </xf>
    <xf numFmtId="179" fontId="36" fillId="0" borderId="0" applyFont="0" applyFill="0" applyBorder="0" applyAlignment="0" applyProtection="0"/>
    <xf numFmtId="180" fontId="36" fillId="0" borderId="0" applyFont="0" applyFill="0" applyBorder="0" applyAlignment="0" applyProtection="0"/>
    <xf numFmtId="0" fontId="37" fillId="10" borderId="0" applyNumberFormat="0" applyBorder="0" applyAlignment="0" applyProtection="0"/>
    <xf numFmtId="0" fontId="38" fillId="11" borderId="0" applyNumberFormat="0" applyBorder="0" applyAlignment="0" applyProtection="0"/>
    <xf numFmtId="0" fontId="39" fillId="12" borderId="0" applyNumberFormat="0" applyBorder="0" applyAlignment="0" applyProtection="0"/>
    <xf numFmtId="0" fontId="37" fillId="13" borderId="0" applyNumberFormat="0" applyBorder="0" applyAlignment="0" applyProtection="0"/>
    <xf numFmtId="0" fontId="38" fillId="13" borderId="0" applyNumberFormat="0" applyBorder="0" applyAlignment="0" applyProtection="0"/>
    <xf numFmtId="0" fontId="39" fillId="14" borderId="0" applyNumberFormat="0" applyBorder="0" applyAlignment="0" applyProtection="0"/>
    <xf numFmtId="0" fontId="37" fillId="15" borderId="0" applyNumberFormat="0" applyBorder="0" applyAlignment="0" applyProtection="0"/>
    <xf numFmtId="0" fontId="38" fillId="15" borderId="0" applyNumberFormat="0" applyBorder="0" applyAlignment="0" applyProtection="0"/>
    <xf numFmtId="0" fontId="39" fillId="16" borderId="0" applyNumberFormat="0" applyBorder="0" applyAlignment="0" applyProtection="0"/>
    <xf numFmtId="0" fontId="37" fillId="10" borderId="0" applyNumberFormat="0" applyBorder="0" applyAlignment="0" applyProtection="0"/>
    <xf numFmtId="0" fontId="38" fillId="16" borderId="0" applyNumberFormat="0" applyBorder="0" applyAlignment="0" applyProtection="0"/>
    <xf numFmtId="0" fontId="39" fillId="17" borderId="0" applyNumberFormat="0" applyBorder="0" applyAlignment="0" applyProtection="0"/>
    <xf numFmtId="0" fontId="37" fillId="18" borderId="0" applyNumberFormat="0" applyBorder="0" applyAlignment="0" applyProtection="0"/>
    <xf numFmtId="0" fontId="38" fillId="19" borderId="0" applyNumberFormat="0" applyBorder="0" applyAlignment="0" applyProtection="0"/>
    <xf numFmtId="0" fontId="39" fillId="18" borderId="0" applyNumberFormat="0" applyBorder="0" applyAlignment="0" applyProtection="0"/>
    <xf numFmtId="0" fontId="37" fillId="13" borderId="0" applyNumberFormat="0" applyBorder="0" applyAlignment="0" applyProtection="0"/>
    <xf numFmtId="0" fontId="38" fillId="13" borderId="0" applyNumberFormat="0" applyBorder="0" applyAlignment="0" applyProtection="0"/>
    <xf numFmtId="0" fontId="39" fillId="13" borderId="0" applyNumberFormat="0" applyBorder="0" applyAlignment="0" applyProtection="0"/>
    <xf numFmtId="0" fontId="37" fillId="20" borderId="0" applyNumberFormat="0" applyBorder="0" applyAlignment="0" applyProtection="0"/>
    <xf numFmtId="0" fontId="38" fillId="11" borderId="0" applyNumberFormat="0" applyBorder="0" applyAlignment="0" applyProtection="0"/>
    <xf numFmtId="0" fontId="39" fillId="21" borderId="0" applyNumberFormat="0" applyBorder="0" applyAlignment="0" applyProtection="0"/>
    <xf numFmtId="0" fontId="37" fillId="22" borderId="0" applyNumberFormat="0" applyBorder="0" applyAlignment="0" applyProtection="0"/>
    <xf numFmtId="0" fontId="38" fillId="22" borderId="0" applyNumberFormat="0" applyBorder="0" applyAlignment="0" applyProtection="0"/>
    <xf numFmtId="0" fontId="39" fillId="22" borderId="0" applyNumberFormat="0" applyBorder="0" applyAlignment="0" applyProtection="0"/>
    <xf numFmtId="0" fontId="37" fillId="15" borderId="0" applyNumberFormat="0" applyBorder="0" applyAlignment="0" applyProtection="0"/>
    <xf numFmtId="0" fontId="38" fillId="17" borderId="0" applyNumberFormat="0" applyBorder="0" applyAlignment="0" applyProtection="0"/>
    <xf numFmtId="0" fontId="39" fillId="23" borderId="0" applyNumberFormat="0" applyBorder="0" applyAlignment="0" applyProtection="0"/>
    <xf numFmtId="0" fontId="37" fillId="20" borderId="0" applyNumberFormat="0" applyBorder="0" applyAlignment="0" applyProtection="0"/>
    <xf numFmtId="0" fontId="38" fillId="24" borderId="0" applyNumberFormat="0" applyBorder="0" applyAlignment="0" applyProtection="0"/>
    <xf numFmtId="0" fontId="39" fillId="17" borderId="0" applyNumberFormat="0" applyBorder="0" applyAlignment="0" applyProtection="0"/>
    <xf numFmtId="0" fontId="37" fillId="21" borderId="0" applyNumberFormat="0" applyBorder="0" applyAlignment="0" applyProtection="0"/>
    <xf numFmtId="0" fontId="38" fillId="19" borderId="0" applyNumberFormat="0" applyBorder="0" applyAlignment="0" applyProtection="0"/>
    <xf numFmtId="0" fontId="39" fillId="21" borderId="0" applyNumberFormat="0" applyBorder="0" applyAlignment="0" applyProtection="0"/>
    <xf numFmtId="0" fontId="37" fillId="13" borderId="0" applyNumberFormat="0" applyBorder="0" applyAlignment="0" applyProtection="0"/>
    <xf numFmtId="0" fontId="38" fillId="13" borderId="0" applyNumberFormat="0" applyBorder="0" applyAlignment="0" applyProtection="0"/>
    <xf numFmtId="0" fontId="39" fillId="25" borderId="0" applyNumberFormat="0" applyBorder="0" applyAlignment="0" applyProtection="0"/>
    <xf numFmtId="0" fontId="40" fillId="26" borderId="0" applyNumberFormat="0" applyBorder="0" applyAlignment="0" applyProtection="0"/>
    <xf numFmtId="0" fontId="41" fillId="27" borderId="0" applyNumberFormat="0" applyBorder="0" applyAlignment="0" applyProtection="0"/>
    <xf numFmtId="0" fontId="42" fillId="28" borderId="0" applyNumberFormat="0" applyBorder="0" applyAlignment="0" applyProtection="0"/>
    <xf numFmtId="0" fontId="40" fillId="22" borderId="0" applyNumberFormat="0" applyBorder="0" applyAlignment="0" applyProtection="0"/>
    <xf numFmtId="0" fontId="41" fillId="22" borderId="0" applyNumberFormat="0" applyBorder="0" applyAlignment="0" applyProtection="0"/>
    <xf numFmtId="0" fontId="42" fillId="22" borderId="0" applyNumberFormat="0" applyBorder="0" applyAlignment="0" applyProtection="0"/>
    <xf numFmtId="0" fontId="40" fillId="15" borderId="0" applyNumberFormat="0" applyBorder="0" applyAlignment="0" applyProtection="0"/>
    <xf numFmtId="0" fontId="41" fillId="17" borderId="0" applyNumberFormat="0" applyBorder="0" applyAlignment="0" applyProtection="0"/>
    <xf numFmtId="0" fontId="42" fillId="23" borderId="0" applyNumberFormat="0" applyBorder="0" applyAlignment="0" applyProtection="0"/>
    <xf numFmtId="0" fontId="40" fillId="20" borderId="0" applyNumberFormat="0" applyBorder="0" applyAlignment="0" applyProtection="0"/>
    <xf numFmtId="0" fontId="41" fillId="29" borderId="0" applyNumberFormat="0" applyBorder="0" applyAlignment="0" applyProtection="0"/>
    <xf numFmtId="0" fontId="42" fillId="30" borderId="0" applyNumberFormat="0" applyBorder="0" applyAlignment="0" applyProtection="0"/>
    <xf numFmtId="0" fontId="40" fillId="26" borderId="0" applyNumberFormat="0" applyBorder="0" applyAlignment="0" applyProtection="0"/>
    <xf numFmtId="0" fontId="41" fillId="27" borderId="0" applyNumberFormat="0" applyBorder="0" applyAlignment="0" applyProtection="0"/>
    <xf numFmtId="0" fontId="42" fillId="26" borderId="0" applyNumberFormat="0" applyBorder="0" applyAlignment="0" applyProtection="0"/>
    <xf numFmtId="0" fontId="40" fillId="13" borderId="0" applyNumberFormat="0" applyBorder="0" applyAlignment="0" applyProtection="0"/>
    <xf numFmtId="0" fontId="41" fillId="13" borderId="0" applyNumberFormat="0" applyBorder="0" applyAlignment="0" applyProtection="0"/>
    <xf numFmtId="0" fontId="42" fillId="31" borderId="0" applyNumberFormat="0" applyBorder="0" applyAlignment="0" applyProtection="0"/>
    <xf numFmtId="0" fontId="40" fillId="26" borderId="0" applyNumberFormat="0" applyBorder="0" applyAlignment="0" applyProtection="0"/>
    <xf numFmtId="0" fontId="41" fillId="32" borderId="0" applyNumberFormat="0" applyBorder="0" applyAlignment="0" applyProtection="0"/>
    <xf numFmtId="0" fontId="42" fillId="33" borderId="0" applyNumberFormat="0" applyBorder="0" applyAlignment="0" applyProtection="0"/>
    <xf numFmtId="0" fontId="40" fillId="34" borderId="0" applyNumberFormat="0" applyBorder="0" applyAlignment="0" applyProtection="0"/>
    <xf numFmtId="0" fontId="41" fillId="35" borderId="0" applyNumberFormat="0" applyBorder="0" applyAlignment="0" applyProtection="0"/>
    <xf numFmtId="0" fontId="42" fillId="34" borderId="0" applyNumberFormat="0" applyBorder="0" applyAlignment="0" applyProtection="0"/>
    <xf numFmtId="0" fontId="40" fillId="36" borderId="0" applyNumberFormat="0" applyBorder="0" applyAlignment="0" applyProtection="0"/>
    <xf numFmtId="0" fontId="41" fillId="35" borderId="0" applyNumberFormat="0" applyBorder="0" applyAlignment="0" applyProtection="0"/>
    <xf numFmtId="0" fontId="42" fillId="36" borderId="0" applyNumberFormat="0" applyBorder="0" applyAlignment="0" applyProtection="0"/>
    <xf numFmtId="0" fontId="40" fillId="32" borderId="0" applyNumberFormat="0" applyBorder="0" applyAlignment="0" applyProtection="0"/>
    <xf numFmtId="0" fontId="41" fillId="32" borderId="0" applyNumberFormat="0" applyBorder="0" applyAlignment="0" applyProtection="0"/>
    <xf numFmtId="0" fontId="42" fillId="30" borderId="0" applyNumberFormat="0" applyBorder="0" applyAlignment="0" applyProtection="0"/>
    <xf numFmtId="0" fontId="40" fillId="26" borderId="0" applyNumberFormat="0" applyBorder="0" applyAlignment="0" applyProtection="0"/>
    <xf numFmtId="0" fontId="41" fillId="36" borderId="0" applyNumberFormat="0" applyBorder="0" applyAlignment="0" applyProtection="0"/>
    <xf numFmtId="0" fontId="42" fillId="26" borderId="0" applyNumberFormat="0" applyBorder="0" applyAlignment="0" applyProtection="0"/>
    <xf numFmtId="0" fontId="40" fillId="37" borderId="0" applyNumberFormat="0" applyBorder="0" applyAlignment="0" applyProtection="0"/>
    <xf numFmtId="0" fontId="41" fillId="37" borderId="0" applyNumberFormat="0" applyBorder="0" applyAlignment="0" applyProtection="0"/>
    <xf numFmtId="0" fontId="42" fillId="37" borderId="0" applyNumberFormat="0" applyBorder="0" applyAlignment="0" applyProtection="0"/>
    <xf numFmtId="0" fontId="35" fillId="0" borderId="0"/>
    <xf numFmtId="17" fontId="35" fillId="0" borderId="0" applyFont="0" applyFill="0" applyBorder="0" applyProtection="0">
      <alignment horizontal="left"/>
    </xf>
    <xf numFmtId="0" fontId="35" fillId="0" borderId="0" applyFont="0" applyFill="0" applyBorder="0" applyProtection="0">
      <alignment horizontal="left"/>
    </xf>
    <xf numFmtId="0" fontId="43" fillId="14" borderId="0" applyNumberFormat="0" applyBorder="0" applyAlignment="0" applyProtection="0"/>
    <xf numFmtId="0" fontId="44" fillId="14" borderId="0" applyNumberFormat="0" applyBorder="0" applyAlignment="0" applyProtection="0"/>
    <xf numFmtId="0" fontId="45" fillId="14" borderId="0" applyNumberFormat="0" applyBorder="0" applyAlignment="0" applyProtection="0"/>
    <xf numFmtId="38" fontId="46" fillId="10" borderId="0"/>
    <xf numFmtId="0" fontId="47" fillId="0" borderId="0" applyNumberFormat="0" applyFill="0" applyBorder="0" applyAlignment="0" applyProtection="0"/>
    <xf numFmtId="0" fontId="48" fillId="38" borderId="0">
      <alignment horizontal="left"/>
    </xf>
    <xf numFmtId="2" fontId="49" fillId="39" borderId="76" applyProtection="0">
      <alignment horizontal="left"/>
      <protection locked="0"/>
    </xf>
    <xf numFmtId="0" fontId="50" fillId="0" borderId="0" applyNumberFormat="0" applyFill="0" applyBorder="0" applyAlignment="0" applyProtection="0"/>
    <xf numFmtId="0" fontId="51" fillId="0" borderId="77" applyNumberFormat="0" applyFill="0" applyAlignment="0" applyProtection="0"/>
    <xf numFmtId="0" fontId="35" fillId="40" borderId="0"/>
    <xf numFmtId="181" fontId="36" fillId="0" borderId="0" applyFont="0" applyFill="0" applyBorder="0" applyAlignment="0" applyProtection="0"/>
    <xf numFmtId="0" fontId="52" fillId="0" borderId="0" applyFill="0" applyBorder="0" applyAlignment="0"/>
    <xf numFmtId="182" fontId="35" fillId="0" borderId="0" applyFill="0" applyBorder="0" applyAlignment="0"/>
    <xf numFmtId="0" fontId="52" fillId="0" borderId="0" applyFill="0" applyBorder="0" applyAlignment="0"/>
    <xf numFmtId="183" fontId="35" fillId="0" borderId="0" applyFill="0" applyBorder="0" applyAlignment="0"/>
    <xf numFmtId="0" fontId="35" fillId="0" borderId="0" applyFill="0" applyBorder="0" applyAlignment="0"/>
    <xf numFmtId="184" fontId="35" fillId="0" borderId="0" applyFill="0" applyBorder="0" applyAlignment="0"/>
    <xf numFmtId="0" fontId="35" fillId="0" borderId="0" applyFill="0" applyBorder="0" applyAlignment="0"/>
    <xf numFmtId="182" fontId="53" fillId="0" borderId="0" applyFill="0" applyBorder="0" applyAlignment="0"/>
    <xf numFmtId="0" fontId="35" fillId="0" borderId="0" applyFill="0" applyBorder="0" applyAlignment="0"/>
    <xf numFmtId="185" fontId="35" fillId="0" borderId="0" applyFill="0" applyBorder="0" applyAlignment="0"/>
    <xf numFmtId="0" fontId="52" fillId="0" borderId="0" applyFill="0" applyBorder="0" applyAlignment="0"/>
    <xf numFmtId="182" fontId="35" fillId="0" borderId="0" applyFill="0" applyBorder="0" applyAlignment="0"/>
    <xf numFmtId="0" fontId="52" fillId="0" borderId="0" applyFill="0" applyBorder="0" applyAlignment="0"/>
    <xf numFmtId="182" fontId="35" fillId="0" borderId="0" applyFill="0" applyBorder="0" applyAlignment="0"/>
    <xf numFmtId="0" fontId="52" fillId="0" borderId="0" applyFill="0" applyBorder="0" applyAlignment="0"/>
    <xf numFmtId="183" fontId="35" fillId="0" borderId="0" applyFill="0" applyBorder="0" applyAlignment="0"/>
    <xf numFmtId="0" fontId="54" fillId="10" borderId="78" applyNumberFormat="0" applyAlignment="0" applyProtection="0"/>
    <xf numFmtId="0" fontId="55" fillId="18" borderId="78" applyNumberFormat="0" applyAlignment="0" applyProtection="0"/>
    <xf numFmtId="0" fontId="56" fillId="20" borderId="78" applyNumberFormat="0" applyAlignment="0" applyProtection="0"/>
    <xf numFmtId="0" fontId="57" fillId="41" borderId="79" applyNumberFormat="0"/>
    <xf numFmtId="0" fontId="58" fillId="42" borderId="2" applyBorder="0">
      <alignment horizontal="center" wrapText="1"/>
    </xf>
    <xf numFmtId="0" fontId="58" fillId="43" borderId="2" applyBorder="0">
      <alignment horizontal="center" wrapText="1"/>
    </xf>
    <xf numFmtId="0" fontId="30" fillId="9" borderId="79" applyNumberFormat="0"/>
    <xf numFmtId="0" fontId="30" fillId="44" borderId="79" applyNumberFormat="0"/>
    <xf numFmtId="0" fontId="59" fillId="44" borderId="79" applyNumberFormat="0"/>
    <xf numFmtId="0" fontId="31" fillId="9" borderId="79" applyNumberFormat="0"/>
    <xf numFmtId="0" fontId="31" fillId="41" borderId="79" applyNumberFormat="0"/>
    <xf numFmtId="0" fontId="57" fillId="41" borderId="79" applyNumberFormat="0"/>
    <xf numFmtId="0" fontId="19" fillId="2" borderId="1" applyNumberFormat="0" applyBorder="0"/>
    <xf numFmtId="0" fontId="19" fillId="2" borderId="1" applyNumberFormat="0"/>
    <xf numFmtId="14" fontId="60" fillId="9" borderId="80" applyNumberFormat="0" applyAlignment="0"/>
    <xf numFmtId="14" fontId="60" fillId="44" borderId="80" applyNumberFormat="0" applyAlignment="0"/>
    <xf numFmtId="14" fontId="61" fillId="44" borderId="80" applyNumberFormat="0" applyAlignment="0"/>
    <xf numFmtId="0" fontId="62" fillId="45" borderId="81" applyNumberFormat="0" applyAlignment="0" applyProtection="0"/>
    <xf numFmtId="0" fontId="63" fillId="45" borderId="81" applyNumberFormat="0" applyAlignment="0" applyProtection="0"/>
    <xf numFmtId="0" fontId="64" fillId="45" borderId="81" applyNumberFormat="0" applyAlignment="0" applyProtection="0"/>
    <xf numFmtId="0" fontId="65" fillId="0" borderId="0" applyNumberFormat="0" applyFill="0" applyBorder="0" applyAlignment="0" applyProtection="0"/>
    <xf numFmtId="186" fontId="66" fillId="0" borderId="0"/>
    <xf numFmtId="186" fontId="67" fillId="0" borderId="0"/>
    <xf numFmtId="186" fontId="66" fillId="0" borderId="0"/>
    <xf numFmtId="186" fontId="67" fillId="0" borderId="0"/>
    <xf numFmtId="186" fontId="66" fillId="0" borderId="0"/>
    <xf numFmtId="186" fontId="67" fillId="0" borderId="0"/>
    <xf numFmtId="186" fontId="66" fillId="0" borderId="0"/>
    <xf numFmtId="186" fontId="67" fillId="0" borderId="0"/>
    <xf numFmtId="186" fontId="66" fillId="0" borderId="0"/>
    <xf numFmtId="186" fontId="67" fillId="0" borderId="0"/>
    <xf numFmtId="186" fontId="66" fillId="0" borderId="0"/>
    <xf numFmtId="186" fontId="67" fillId="0" borderId="0"/>
    <xf numFmtId="186" fontId="66" fillId="0" borderId="0"/>
    <xf numFmtId="186" fontId="67" fillId="0" borderId="0"/>
    <xf numFmtId="186" fontId="66" fillId="0" borderId="0"/>
    <xf numFmtId="186" fontId="67" fillId="0" borderId="0"/>
    <xf numFmtId="0" fontId="52" fillId="0" borderId="0" applyFont="0" applyFill="0" applyBorder="0" applyAlignment="0" applyProtection="0"/>
    <xf numFmtId="182" fontId="35"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36"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35" fillId="0" borderId="0" applyFont="0" applyFill="0" applyBorder="0" applyAlignment="0" applyProtection="0"/>
    <xf numFmtId="43" fontId="16"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36" fillId="0" borderId="0" applyFont="0" applyFill="0" applyBorder="0" applyAlignment="0" applyProtection="0"/>
    <xf numFmtId="43" fontId="36" fillId="0" borderId="0" applyFont="0" applyFill="0" applyBorder="0" applyAlignment="0" applyProtection="0"/>
    <xf numFmtId="43" fontId="36"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3" fontId="35" fillId="0" borderId="0" applyFill="0" applyBorder="0" applyAlignment="0" applyProtection="0"/>
    <xf numFmtId="0" fontId="68" fillId="0" borderId="0"/>
    <xf numFmtId="0" fontId="69" fillId="0" borderId="0" applyNumberFormat="0" applyAlignment="0">
      <alignment horizontal="left"/>
    </xf>
    <xf numFmtId="0" fontId="70" fillId="0" borderId="0">
      <alignment horizontal="center"/>
    </xf>
    <xf numFmtId="0" fontId="68" fillId="0" borderId="0"/>
    <xf numFmtId="0" fontId="52" fillId="0" borderId="0" applyFont="0" applyFill="0" applyBorder="0" applyAlignment="0" applyProtection="0"/>
    <xf numFmtId="183" fontId="35" fillId="0" borderId="0" applyFont="0" applyFill="0" applyBorder="0" applyAlignment="0" applyProtection="0"/>
    <xf numFmtId="8" fontId="71" fillId="0" borderId="82">
      <protection locked="0"/>
    </xf>
    <xf numFmtId="44" fontId="35" fillId="0" borderId="0" applyFont="0" applyFill="0" applyBorder="0" applyAlignment="0" applyProtection="0"/>
    <xf numFmtId="44" fontId="35" fillId="0" borderId="0" applyFont="0" applyFill="0" applyBorder="0" applyAlignment="0" applyProtection="0"/>
    <xf numFmtId="44" fontId="35" fillId="0" borderId="0" applyFont="0" applyFill="0" applyBorder="0" applyAlignment="0" applyProtection="0"/>
    <xf numFmtId="44" fontId="35" fillId="0" borderId="0" applyFont="0" applyFill="0" applyBorder="0" applyAlignment="0" applyProtection="0"/>
    <xf numFmtId="44" fontId="35" fillId="0" borderId="0" applyFont="0" applyFill="0" applyBorder="0" applyAlignment="0" applyProtection="0"/>
    <xf numFmtId="44" fontId="35" fillId="0" borderId="0" applyFont="0" applyFill="0" applyBorder="0" applyAlignment="0" applyProtection="0"/>
    <xf numFmtId="44" fontId="36" fillId="0" borderId="0" applyFont="0" applyFill="0" applyBorder="0" applyAlignment="0" applyProtection="0"/>
    <xf numFmtId="44" fontId="36" fillId="0" borderId="0" applyFont="0" applyFill="0" applyBorder="0" applyAlignment="0" applyProtection="0"/>
    <xf numFmtId="44" fontId="36" fillId="0" borderId="0" applyFont="0" applyFill="0" applyBorder="0" applyAlignment="0" applyProtection="0"/>
    <xf numFmtId="44" fontId="36" fillId="0" borderId="0" applyFont="0" applyFill="0" applyBorder="0" applyAlignment="0" applyProtection="0"/>
    <xf numFmtId="44" fontId="35" fillId="0" borderId="0" applyFont="0" applyFill="0" applyBorder="0" applyAlignment="0" applyProtection="0"/>
    <xf numFmtId="44" fontId="35" fillId="0" borderId="0" applyFont="0" applyFill="0" applyBorder="0" applyAlignment="0" applyProtection="0"/>
    <xf numFmtId="44" fontId="35" fillId="0" borderId="0" applyFont="0" applyFill="0" applyBorder="0" applyAlignment="0" applyProtection="0"/>
    <xf numFmtId="44" fontId="35" fillId="0" borderId="0" applyFont="0" applyFill="0" applyBorder="0" applyAlignment="0" applyProtection="0"/>
    <xf numFmtId="5" fontId="35" fillId="0" borderId="0" applyFill="0" applyBorder="0" applyAlignment="0" applyProtection="0"/>
    <xf numFmtId="187" fontId="36" fillId="0" borderId="0" applyFont="0" applyFill="0" applyBorder="0" applyAlignment="0" applyProtection="0"/>
    <xf numFmtId="10" fontId="35" fillId="0" borderId="0" applyFont="0" applyFill="0" applyBorder="0" applyProtection="0">
      <alignment horizontal="center"/>
    </xf>
    <xf numFmtId="188" fontId="35" fillId="0" borderId="0" applyFont="0" applyFill="0" applyBorder="0" applyProtection="0"/>
    <xf numFmtId="189" fontId="35" fillId="0" borderId="0" applyFont="0" applyFill="0" applyBorder="0" applyProtection="0"/>
    <xf numFmtId="15" fontId="72" fillId="0" borderId="0" applyFont="0" applyFill="0" applyBorder="0" applyAlignment="0" applyProtection="0"/>
    <xf numFmtId="0" fontId="68" fillId="0" borderId="0"/>
    <xf numFmtId="190" fontId="35" fillId="0" borderId="0" applyFill="0" applyBorder="0" applyAlignment="0" applyProtection="0"/>
    <xf numFmtId="190" fontId="35" fillId="0" borderId="0" applyFill="0" applyBorder="0" applyAlignment="0" applyProtection="0"/>
    <xf numFmtId="190" fontId="35" fillId="0" borderId="0" applyFill="0" applyBorder="0" applyAlignment="0" applyProtection="0"/>
    <xf numFmtId="190" fontId="35" fillId="0" borderId="0" applyFill="0" applyBorder="0" applyAlignment="0" applyProtection="0"/>
    <xf numFmtId="190" fontId="35" fillId="0" borderId="0" applyFill="0" applyBorder="0" applyAlignment="0" applyProtection="0"/>
    <xf numFmtId="15" fontId="38" fillId="10" borderId="0"/>
    <xf numFmtId="14" fontId="38" fillId="0" borderId="0" applyFill="0" applyBorder="0" applyAlignment="0"/>
    <xf numFmtId="0" fontId="70" fillId="39" borderId="0">
      <alignment horizontal="left"/>
    </xf>
    <xf numFmtId="190" fontId="35" fillId="0" borderId="0" applyFill="0" applyBorder="0" applyAlignment="0" applyProtection="0"/>
    <xf numFmtId="14" fontId="35" fillId="0" borderId="0"/>
    <xf numFmtId="0" fontId="73" fillId="22" borderId="0">
      <alignment horizontal="left"/>
    </xf>
    <xf numFmtId="0" fontId="74" fillId="0" borderId="0">
      <alignment horizontal="left"/>
    </xf>
    <xf numFmtId="38" fontId="75" fillId="0" borderId="83">
      <alignment vertical="center"/>
    </xf>
    <xf numFmtId="191" fontId="35" fillId="0" borderId="0">
      <alignment horizontal="right"/>
    </xf>
    <xf numFmtId="1" fontId="35" fillId="0" borderId="0">
      <alignment horizontal="right"/>
    </xf>
    <xf numFmtId="1" fontId="35" fillId="0" borderId="0">
      <alignment horizontal="right"/>
    </xf>
    <xf numFmtId="177" fontId="35" fillId="0" borderId="0">
      <alignment horizontal="right"/>
    </xf>
    <xf numFmtId="49" fontId="35" fillId="0" borderId="0">
      <alignment horizontal="left"/>
    </xf>
    <xf numFmtId="49" fontId="35" fillId="0" borderId="0">
      <alignment horizontal="left"/>
    </xf>
    <xf numFmtId="49" fontId="35" fillId="0" borderId="0">
      <alignment horizontal="right"/>
    </xf>
    <xf numFmtId="14" fontId="35" fillId="0" borderId="0">
      <alignment horizontal="left"/>
    </xf>
    <xf numFmtId="0" fontId="52" fillId="0" borderId="0" applyFill="0" applyBorder="0" applyAlignment="0"/>
    <xf numFmtId="182" fontId="35" fillId="0" borderId="0" applyFill="0" applyBorder="0" applyAlignment="0"/>
    <xf numFmtId="0" fontId="52" fillId="0" borderId="0" applyFill="0" applyBorder="0" applyAlignment="0"/>
    <xf numFmtId="183" fontId="35" fillId="0" borderId="0" applyFill="0" applyBorder="0" applyAlignment="0"/>
    <xf numFmtId="0" fontId="52" fillId="0" borderId="0" applyFill="0" applyBorder="0" applyAlignment="0"/>
    <xf numFmtId="182" fontId="35" fillId="0" borderId="0" applyFill="0" applyBorder="0" applyAlignment="0"/>
    <xf numFmtId="0" fontId="52" fillId="0" borderId="0" applyFill="0" applyBorder="0" applyAlignment="0"/>
    <xf numFmtId="182" fontId="35" fillId="0" borderId="0" applyFill="0" applyBorder="0" applyAlignment="0"/>
    <xf numFmtId="0" fontId="52" fillId="0" borderId="0" applyFill="0" applyBorder="0" applyAlignment="0"/>
    <xf numFmtId="183" fontId="35" fillId="0" borderId="0" applyFill="0" applyBorder="0" applyAlignment="0"/>
    <xf numFmtId="0" fontId="76" fillId="0" borderId="0" applyNumberFormat="0" applyAlignment="0">
      <alignment horizontal="left"/>
    </xf>
    <xf numFmtId="9" fontId="77" fillId="0" borderId="11" applyNumberFormat="0" applyBorder="0" applyAlignment="0">
      <protection locked="0"/>
    </xf>
    <xf numFmtId="192" fontId="35" fillId="0" borderId="0" applyFont="0" applyFill="0" applyBorder="0" applyAlignment="0" applyProtection="0"/>
    <xf numFmtId="0" fontId="78" fillId="0" borderId="0" applyNumberFormat="0" applyFill="0" applyBorder="0" applyAlignment="0" applyProtection="0"/>
    <xf numFmtId="0" fontId="79" fillId="0" borderId="0" applyNumberFormat="0" applyFill="0" applyBorder="0" applyAlignment="0" applyProtection="0"/>
    <xf numFmtId="0" fontId="80" fillId="0" borderId="0" applyNumberFormat="0" applyFill="0" applyBorder="0" applyAlignment="0" applyProtection="0"/>
    <xf numFmtId="2" fontId="35" fillId="0" borderId="0" applyFill="0" applyBorder="0" applyAlignment="0" applyProtection="0"/>
    <xf numFmtId="193" fontId="35" fillId="0" borderId="0" applyFont="0" applyFill="0" applyBorder="0" applyAlignment="0" applyProtection="0"/>
    <xf numFmtId="0" fontId="38" fillId="10" borderId="0"/>
    <xf numFmtId="0" fontId="81" fillId="16" borderId="0" applyNumberFormat="0" applyBorder="0" applyAlignment="0" applyProtection="0"/>
    <xf numFmtId="0" fontId="82" fillId="19" borderId="0" applyNumberFormat="0" applyBorder="0" applyAlignment="0" applyProtection="0"/>
    <xf numFmtId="0" fontId="83" fillId="16" borderId="0" applyNumberFormat="0" applyBorder="0" applyAlignment="0" applyProtection="0"/>
    <xf numFmtId="2" fontId="84" fillId="39" borderId="76" applyProtection="0">
      <alignment horizontal="left"/>
      <protection locked="0"/>
    </xf>
    <xf numFmtId="38" fontId="65" fillId="46" borderId="0" applyNumberFormat="0" applyBorder="0" applyAlignment="0" applyProtection="0"/>
    <xf numFmtId="0" fontId="85" fillId="0" borderId="84" applyNumberFormat="0" applyAlignment="0" applyProtection="0">
      <alignment horizontal="left" vertical="center"/>
    </xf>
    <xf numFmtId="0" fontId="85" fillId="0" borderId="68">
      <alignment horizontal="left" vertical="center"/>
    </xf>
    <xf numFmtId="0" fontId="86" fillId="20" borderId="11">
      <alignment horizontal="centerContinuous"/>
    </xf>
    <xf numFmtId="0" fontId="87" fillId="0" borderId="85" applyNumberFormat="0" applyFill="0" applyAlignment="0" applyProtection="0"/>
    <xf numFmtId="0" fontId="88" fillId="0" borderId="86" applyNumberFormat="0" applyFill="0" applyAlignment="0" applyProtection="0"/>
    <xf numFmtId="0" fontId="89" fillId="0" borderId="0" applyNumberFormat="0" applyFill="0" applyBorder="0" applyAlignment="0" applyProtection="0"/>
    <xf numFmtId="0" fontId="90" fillId="0" borderId="0" applyNumberFormat="0" applyFill="0" applyBorder="0" applyAlignment="0" applyProtection="0"/>
    <xf numFmtId="0" fontId="91" fillId="0" borderId="87" applyNumberFormat="0" applyFill="0" applyAlignment="0" applyProtection="0"/>
    <xf numFmtId="0" fontId="92" fillId="0" borderId="88" applyNumberFormat="0" applyFill="0" applyAlignment="0" applyProtection="0"/>
    <xf numFmtId="0" fontId="93" fillId="0" borderId="89" applyNumberFormat="0" applyFill="0" applyAlignment="0" applyProtection="0"/>
    <xf numFmtId="0" fontId="73" fillId="0" borderId="0" applyNumberFormat="0" applyFill="0" applyBorder="0" applyAlignment="0" applyProtection="0"/>
    <xf numFmtId="0" fontId="85" fillId="0" borderId="0" applyNumberFormat="0" applyFill="0" applyBorder="0" applyAlignment="0" applyProtection="0"/>
    <xf numFmtId="0" fontId="94" fillId="0" borderId="88" applyNumberFormat="0" applyFill="0" applyAlignment="0" applyProtection="0"/>
    <xf numFmtId="0" fontId="95" fillId="0" borderId="90" applyNumberFormat="0" applyFill="0" applyAlignment="0" applyProtection="0"/>
    <xf numFmtId="0" fontId="96" fillId="0" borderId="91" applyNumberFormat="0" applyFill="0" applyAlignment="0" applyProtection="0"/>
    <xf numFmtId="0" fontId="97" fillId="0" borderId="92" applyNumberFormat="0" applyFill="0" applyAlignment="0" applyProtection="0"/>
    <xf numFmtId="0" fontId="95"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8" fillId="10" borderId="0"/>
    <xf numFmtId="0" fontId="90" fillId="0" borderId="0" applyNumberFormat="0" applyFill="0" applyBorder="0" applyAlignment="0" applyProtection="0"/>
    <xf numFmtId="0" fontId="85" fillId="0" borderId="0" applyNumberFormat="0" applyFill="0" applyBorder="0" applyAlignment="0" applyProtection="0"/>
    <xf numFmtId="0" fontId="99" fillId="0" borderId="0" applyNumberFormat="0" applyFill="0" applyBorder="0" applyAlignment="0" applyProtection="0">
      <alignment vertical="top"/>
      <protection locked="0"/>
    </xf>
    <xf numFmtId="10" fontId="65" fillId="47" borderId="11" applyNumberFormat="0" applyBorder="0" applyAlignment="0" applyProtection="0"/>
    <xf numFmtId="2" fontId="100" fillId="0" borderId="93" applyNumberFormat="0" applyFill="0" applyBorder="0" applyAlignment="0">
      <alignment horizontal="center"/>
      <protection locked="0"/>
    </xf>
    <xf numFmtId="0" fontId="101" fillId="13" borderId="78" applyNumberFormat="0" applyAlignment="0" applyProtection="0"/>
    <xf numFmtId="0" fontId="101" fillId="13" borderId="78" applyNumberFormat="0" applyAlignment="0" applyProtection="0"/>
    <xf numFmtId="0" fontId="101" fillId="13" borderId="78" applyNumberFormat="0" applyAlignment="0" applyProtection="0"/>
    <xf numFmtId="0" fontId="101" fillId="13" borderId="78" applyNumberFormat="0" applyAlignment="0" applyProtection="0"/>
    <xf numFmtId="37" fontId="102" fillId="0" borderId="0" applyNumberFormat="0" applyAlignment="0">
      <protection locked="0"/>
    </xf>
    <xf numFmtId="0" fontId="103" fillId="0" borderId="0"/>
    <xf numFmtId="0" fontId="52" fillId="0" borderId="0" applyFill="0" applyBorder="0" applyAlignment="0"/>
    <xf numFmtId="182" fontId="35" fillId="0" borderId="0" applyFill="0" applyBorder="0" applyAlignment="0"/>
    <xf numFmtId="0" fontId="52" fillId="0" borderId="0" applyFill="0" applyBorder="0" applyAlignment="0"/>
    <xf numFmtId="183" fontId="35" fillId="0" borderId="0" applyFill="0" applyBorder="0" applyAlignment="0"/>
    <xf numFmtId="0" fontId="52" fillId="0" borderId="0" applyFill="0" applyBorder="0" applyAlignment="0"/>
    <xf numFmtId="182" fontId="35" fillId="0" borderId="0" applyFill="0" applyBorder="0" applyAlignment="0"/>
    <xf numFmtId="0" fontId="52" fillId="0" borderId="0" applyFill="0" applyBorder="0" applyAlignment="0"/>
    <xf numFmtId="182" fontId="35" fillId="0" borderId="0" applyFill="0" applyBorder="0" applyAlignment="0"/>
    <xf numFmtId="0" fontId="52" fillId="0" borderId="0" applyFill="0" applyBorder="0" applyAlignment="0"/>
    <xf numFmtId="183" fontId="35" fillId="0" borderId="0" applyFill="0" applyBorder="0" applyAlignment="0"/>
    <xf numFmtId="0" fontId="104" fillId="0" borderId="94" applyNumberFormat="0" applyFill="0" applyAlignment="0" applyProtection="0"/>
    <xf numFmtId="0" fontId="105" fillId="0" borderId="94" applyNumberFormat="0" applyFill="0" applyAlignment="0" applyProtection="0"/>
    <xf numFmtId="0" fontId="106" fillId="0" borderId="94" applyNumberFormat="0" applyFill="0" applyAlignment="0" applyProtection="0"/>
    <xf numFmtId="0" fontId="35" fillId="46" borderId="0"/>
    <xf numFmtId="0" fontId="35" fillId="0" borderId="0" applyFont="0" applyFill="0" applyBorder="0" applyAlignment="0" applyProtection="0"/>
    <xf numFmtId="0" fontId="35" fillId="0" borderId="0" applyFont="0" applyFill="0" applyBorder="0" applyAlignment="0" applyProtection="0"/>
    <xf numFmtId="0" fontId="35" fillId="0" borderId="0" applyFont="0" applyFill="0" applyBorder="0" applyAlignment="0" applyProtection="0"/>
    <xf numFmtId="0" fontId="35" fillId="0" borderId="0" applyFont="0" applyFill="0" applyBorder="0" applyAlignment="0" applyProtection="0"/>
    <xf numFmtId="38" fontId="38" fillId="10" borderId="0"/>
    <xf numFmtId="0" fontId="107" fillId="13" borderId="0" applyNumberFormat="0" applyBorder="0" applyAlignment="0" applyProtection="0"/>
    <xf numFmtId="0" fontId="108" fillId="17" borderId="0" applyNumberFormat="0" applyBorder="0" applyAlignment="0" applyProtection="0"/>
    <xf numFmtId="0" fontId="109" fillId="40" borderId="0" applyNumberFormat="0" applyBorder="0" applyAlignment="0" applyProtection="0"/>
    <xf numFmtId="37" fontId="110" fillId="0" borderId="0"/>
    <xf numFmtId="0" fontId="73" fillId="10" borderId="0" applyNumberFormat="0" applyFont="0" applyFill="0" applyBorder="0" applyAlignment="0"/>
    <xf numFmtId="10" fontId="38" fillId="10" borderId="0"/>
    <xf numFmtId="194" fontId="111"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5" fillId="0" borderId="0"/>
    <xf numFmtId="0" fontId="35" fillId="0" borderId="0"/>
    <xf numFmtId="0" fontId="35" fillId="0" borderId="0"/>
    <xf numFmtId="0" fontId="35" fillId="0" borderId="0"/>
    <xf numFmtId="0" fontId="35"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5" fillId="0" borderId="0"/>
    <xf numFmtId="0" fontId="35" fillId="0" borderId="0"/>
    <xf numFmtId="0" fontId="35" fillId="0" borderId="0"/>
    <xf numFmtId="0" fontId="36"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44" borderId="0"/>
    <xf numFmtId="0" fontId="35" fillId="44" borderId="0"/>
    <xf numFmtId="0" fontId="35" fillId="0" borderId="0"/>
    <xf numFmtId="0" fontId="35" fillId="0" borderId="0"/>
    <xf numFmtId="0" fontId="31" fillId="9" borderId="0"/>
    <xf numFmtId="0" fontId="31" fillId="9" borderId="0"/>
    <xf numFmtId="0" fontId="31" fillId="9" borderId="0"/>
    <xf numFmtId="0" fontId="16" fillId="0" borderId="0"/>
    <xf numFmtId="0" fontId="16" fillId="0" borderId="0"/>
    <xf numFmtId="0" fontId="16" fillId="0" borderId="0"/>
    <xf numFmtId="0" fontId="16" fillId="0" borderId="0"/>
    <xf numFmtId="0" fontId="16" fillId="0" borderId="0"/>
    <xf numFmtId="0" fontId="35" fillId="0" borderId="0"/>
    <xf numFmtId="0" fontId="35" fillId="0" borderId="0"/>
    <xf numFmtId="0" fontId="16" fillId="0" borderId="0"/>
    <xf numFmtId="0" fontId="35" fillId="0" borderId="0">
      <alignment vertical="top"/>
    </xf>
    <xf numFmtId="0" fontId="35" fillId="0" borderId="0">
      <alignment vertical="top"/>
    </xf>
    <xf numFmtId="0" fontId="39"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112" fillId="15" borderId="95" applyNumberFormat="0" applyFont="0" applyAlignment="0" applyProtection="0"/>
    <xf numFmtId="0" fontId="38" fillId="15" borderId="95" applyNumberFormat="0" applyFont="0" applyAlignment="0" applyProtection="0"/>
    <xf numFmtId="0" fontId="113" fillId="0" borderId="0"/>
    <xf numFmtId="0" fontId="39" fillId="15" borderId="95" applyNumberFormat="0" applyFont="0" applyAlignment="0" applyProtection="0"/>
    <xf numFmtId="0" fontId="31" fillId="8" borderId="74" applyNumberFormat="0" applyFont="0" applyAlignment="0" applyProtection="0"/>
    <xf numFmtId="0" fontId="31" fillId="8" borderId="74" applyNumberFormat="0" applyFont="0" applyAlignment="0" applyProtection="0"/>
    <xf numFmtId="0" fontId="16" fillId="8" borderId="74" applyNumberFormat="0" applyFont="0" applyAlignment="0" applyProtection="0"/>
    <xf numFmtId="0" fontId="16" fillId="8" borderId="74" applyNumberFormat="0" applyFont="0" applyAlignment="0" applyProtection="0"/>
    <xf numFmtId="0" fontId="16" fillId="8" borderId="74" applyNumberFormat="0" applyFont="0" applyAlignment="0" applyProtection="0"/>
    <xf numFmtId="195" fontId="52" fillId="0" borderId="0">
      <alignment horizontal="center"/>
    </xf>
    <xf numFmtId="37" fontId="35" fillId="0" borderId="0"/>
    <xf numFmtId="196" fontId="65" fillId="0" borderId="0" applyNumberFormat="0" applyFill="0" applyBorder="0" applyAlignment="0" applyProtection="0"/>
    <xf numFmtId="0" fontId="70" fillId="0" borderId="0" applyNumberFormat="0" applyFill="0" applyBorder="0" applyAlignment="0" applyProtection="0"/>
    <xf numFmtId="197" fontId="114" fillId="0" borderId="0" applyNumberFormat="0" applyFill="0" applyBorder="0" applyAlignment="0" applyProtection="0"/>
    <xf numFmtId="165" fontId="52" fillId="0" borderId="0">
      <alignment horizontal="center"/>
    </xf>
    <xf numFmtId="0" fontId="31" fillId="5" borderId="0" applyNumberFormat="0" applyFont="0" applyBorder="0" applyAlignment="0" applyProtection="0"/>
    <xf numFmtId="0" fontId="114" fillId="0" borderId="96"/>
    <xf numFmtId="2" fontId="115" fillId="39" borderId="76">
      <alignment horizontal="left"/>
    </xf>
    <xf numFmtId="0" fontId="116" fillId="10" borderId="97" applyNumberFormat="0" applyAlignment="0" applyProtection="0"/>
    <xf numFmtId="0" fontId="117" fillId="18" borderId="97" applyNumberFormat="0" applyAlignment="0" applyProtection="0"/>
    <xf numFmtId="0" fontId="118" fillId="20" borderId="97" applyNumberFormat="0" applyAlignment="0" applyProtection="0"/>
    <xf numFmtId="40" fontId="38" fillId="39" borderId="0">
      <alignment horizontal="right"/>
    </xf>
    <xf numFmtId="0" fontId="119" fillId="47" borderId="0">
      <alignment horizontal="center"/>
    </xf>
    <xf numFmtId="0" fontId="63" fillId="48" borderId="76"/>
    <xf numFmtId="0" fontId="120" fillId="0" borderId="0" applyBorder="0">
      <alignment horizontal="centerContinuous"/>
    </xf>
    <xf numFmtId="0" fontId="121" fillId="0" borderId="0" applyBorder="0">
      <alignment horizontal="centerContinuous"/>
    </xf>
    <xf numFmtId="0" fontId="85" fillId="0" borderId="0"/>
    <xf numFmtId="0" fontId="35" fillId="0" borderId="0" applyFont="0" applyFill="0" applyBorder="0" applyAlignment="0" applyProtection="0"/>
    <xf numFmtId="185" fontId="35" fillId="0" borderId="0" applyFont="0" applyFill="0" applyBorder="0" applyAlignment="0" applyProtection="0"/>
    <xf numFmtId="0" fontId="122" fillId="0" borderId="0" applyFont="0" applyFill="0" applyBorder="0" applyAlignment="0" applyProtection="0"/>
    <xf numFmtId="198" fontId="53" fillId="0" borderId="0" applyFont="0" applyFill="0" applyBorder="0" applyAlignment="0" applyProtection="0"/>
    <xf numFmtId="10" fontId="3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0" fontId="114" fillId="0" borderId="0"/>
    <xf numFmtId="0" fontId="52" fillId="0" borderId="0" applyFill="0" applyBorder="0" applyAlignment="0"/>
    <xf numFmtId="182" fontId="35" fillId="0" borderId="0" applyFill="0" applyBorder="0" applyAlignment="0"/>
    <xf numFmtId="0" fontId="52" fillId="0" borderId="0" applyFill="0" applyBorder="0" applyAlignment="0"/>
    <xf numFmtId="183" fontId="35" fillId="0" borderId="0" applyFill="0" applyBorder="0" applyAlignment="0"/>
    <xf numFmtId="0" fontId="52" fillId="0" borderId="0" applyFill="0" applyBorder="0" applyAlignment="0"/>
    <xf numFmtId="182" fontId="35" fillId="0" borderId="0" applyFill="0" applyBorder="0" applyAlignment="0"/>
    <xf numFmtId="0" fontId="52" fillId="0" borderId="0" applyFill="0" applyBorder="0" applyAlignment="0"/>
    <xf numFmtId="182" fontId="35" fillId="0" borderId="0" applyFill="0" applyBorder="0" applyAlignment="0"/>
    <xf numFmtId="0" fontId="52" fillId="0" borderId="0" applyFill="0" applyBorder="0" applyAlignment="0"/>
    <xf numFmtId="183" fontId="35" fillId="0" borderId="0" applyFill="0" applyBorder="0" applyAlignment="0"/>
    <xf numFmtId="199" fontId="52" fillId="0" borderId="0">
      <alignment horizontal="center"/>
    </xf>
    <xf numFmtId="200" fontId="52" fillId="0" borderId="11">
      <alignment horizontal="center"/>
    </xf>
    <xf numFmtId="0" fontId="123" fillId="0" borderId="98" applyAlignment="0">
      <alignment horizontal="center"/>
    </xf>
    <xf numFmtId="0" fontId="124" fillId="46" borderId="0"/>
    <xf numFmtId="0" fontId="75" fillId="0" borderId="0" applyNumberFormat="0" applyFont="0" applyFill="0" applyBorder="0" applyAlignment="0" applyProtection="0">
      <alignment horizontal="left"/>
    </xf>
    <xf numFmtId="0" fontId="125" fillId="0" borderId="99">
      <alignment horizontal="center"/>
    </xf>
    <xf numFmtId="0" fontId="72" fillId="0" borderId="0">
      <alignment vertical="top"/>
    </xf>
    <xf numFmtId="201" fontId="72" fillId="0" borderId="0">
      <alignment vertical="top"/>
    </xf>
    <xf numFmtId="0" fontId="123" fillId="0" borderId="0">
      <alignment horizontal="left"/>
    </xf>
    <xf numFmtId="0" fontId="123" fillId="0" borderId="0">
      <alignment horizontal="right"/>
    </xf>
    <xf numFmtId="0" fontId="38" fillId="0" borderId="76" applyNumberFormat="0" applyBorder="0" applyAlignment="0"/>
    <xf numFmtId="202" fontId="126" fillId="0" borderId="0" applyNumberFormat="0" applyFill="0" applyBorder="0" applyAlignment="0" applyProtection="0">
      <alignment horizontal="left"/>
    </xf>
    <xf numFmtId="0" fontId="73" fillId="36" borderId="0">
      <alignment horizontal="left"/>
    </xf>
    <xf numFmtId="0" fontId="127" fillId="0" borderId="100"/>
    <xf numFmtId="200" fontId="49" fillId="15" borderId="0">
      <alignment horizontal="center"/>
    </xf>
    <xf numFmtId="200" fontId="128" fillId="15" borderId="0">
      <alignment horizontal="center"/>
    </xf>
    <xf numFmtId="200" fontId="49" fillId="16" borderId="0">
      <alignment horizontal="center"/>
    </xf>
    <xf numFmtId="0" fontId="49" fillId="15" borderId="0">
      <alignment horizontal="left"/>
    </xf>
    <xf numFmtId="0" fontId="129" fillId="0" borderId="0" applyFont="0" applyFill="0" applyBorder="0" applyAlignment="0" applyProtection="0"/>
    <xf numFmtId="203" fontId="53" fillId="0" borderId="0" applyFont="0" applyFill="0" applyBorder="0" applyAlignment="0" applyProtection="0"/>
    <xf numFmtId="204" fontId="35" fillId="0" borderId="0"/>
    <xf numFmtId="0" fontId="35" fillId="0" borderId="0"/>
    <xf numFmtId="0" fontId="35" fillId="0" borderId="0">
      <alignment horizontal="left" wrapText="1"/>
    </xf>
    <xf numFmtId="0" fontId="49" fillId="15" borderId="0">
      <alignment horizontal="center"/>
    </xf>
    <xf numFmtId="0" fontId="123" fillId="0" borderId="0"/>
    <xf numFmtId="0" fontId="130" fillId="0" borderId="0"/>
    <xf numFmtId="40" fontId="131" fillId="0" borderId="0" applyBorder="0">
      <alignment horizontal="right"/>
    </xf>
    <xf numFmtId="0" fontId="35" fillId="39" borderId="95"/>
    <xf numFmtId="0" fontId="52" fillId="0" borderId="0">
      <alignment horizontal="center"/>
    </xf>
    <xf numFmtId="15" fontId="52" fillId="0" borderId="0">
      <alignment horizontal="center"/>
    </xf>
    <xf numFmtId="0" fontId="132" fillId="0" borderId="0">
      <alignment horizontal="center"/>
    </xf>
    <xf numFmtId="3" fontId="52" fillId="0" borderId="0">
      <alignment horizontal="center"/>
    </xf>
    <xf numFmtId="205" fontId="52" fillId="0" borderId="0">
      <alignment horizontal="center"/>
    </xf>
    <xf numFmtId="200" fontId="52" fillId="0" borderId="0">
      <alignment horizontal="center"/>
    </xf>
    <xf numFmtId="0" fontId="133" fillId="49" borderId="0"/>
    <xf numFmtId="206" fontId="52" fillId="0" borderId="0">
      <alignment horizontal="center"/>
    </xf>
    <xf numFmtId="206" fontId="52" fillId="0" borderId="101">
      <alignment horizontal="center"/>
    </xf>
    <xf numFmtId="0" fontId="52" fillId="0" borderId="0">
      <alignment horizontal="left"/>
    </xf>
    <xf numFmtId="0" fontId="134" fillId="0" borderId="0">
      <alignment horizontal="center"/>
    </xf>
    <xf numFmtId="0" fontId="135" fillId="0" borderId="0" applyNumberFormat="0" applyFill="0" applyBorder="0"/>
    <xf numFmtId="0" fontId="38" fillId="10" borderId="0"/>
    <xf numFmtId="49" fontId="38" fillId="0" borderId="0" applyFill="0" applyBorder="0" applyAlignment="0"/>
    <xf numFmtId="0" fontId="52" fillId="0" borderId="0" applyFill="0" applyBorder="0" applyAlignment="0"/>
    <xf numFmtId="183" fontId="35" fillId="0" borderId="0" applyFill="0" applyBorder="0" applyAlignment="0"/>
    <xf numFmtId="0" fontId="35" fillId="0" borderId="0" applyFill="0" applyBorder="0" applyAlignment="0"/>
    <xf numFmtId="185" fontId="35" fillId="0" borderId="0" applyFill="0" applyBorder="0" applyAlignment="0"/>
    <xf numFmtId="49" fontId="35" fillId="0" borderId="0"/>
    <xf numFmtId="0" fontId="136" fillId="0" borderId="0">
      <alignment horizontal="right"/>
    </xf>
    <xf numFmtId="0" fontId="137" fillId="0" borderId="0">
      <alignment horizontal="right"/>
      <protection locked="0"/>
    </xf>
    <xf numFmtId="0" fontId="138" fillId="0" borderId="0" applyNumberFormat="0" applyFill="0" applyBorder="0" applyAlignment="0" applyProtection="0"/>
    <xf numFmtId="0" fontId="139"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46" fillId="10" borderId="0"/>
    <xf numFmtId="0" fontId="31" fillId="50" borderId="67" applyBorder="0">
      <alignment horizontal="center" wrapText="1"/>
    </xf>
    <xf numFmtId="0" fontId="58" fillId="42" borderId="2" applyBorder="0">
      <alignment horizontal="center" wrapText="1"/>
    </xf>
    <xf numFmtId="0" fontId="31" fillId="51" borderId="2" applyBorder="0">
      <alignment horizontal="center" wrapText="1"/>
    </xf>
    <xf numFmtId="0" fontId="58" fillId="43" borderId="2" applyBorder="0">
      <alignment horizontal="center" wrapText="1"/>
    </xf>
    <xf numFmtId="0" fontId="11" fillId="52" borderId="2" applyBorder="0">
      <alignment horizontal="center" wrapText="1"/>
    </xf>
    <xf numFmtId="0" fontId="58" fillId="53" borderId="2" applyBorder="0">
      <alignment horizontal="center" wrapText="1"/>
    </xf>
    <xf numFmtId="0" fontId="123" fillId="0" borderId="0" applyNumberFormat="0" applyFill="0" applyBorder="0" applyAlignment="0" applyProtection="0"/>
    <xf numFmtId="0" fontId="141" fillId="0" borderId="102" applyNumberFormat="0" applyFill="0" applyAlignment="0" applyProtection="0"/>
    <xf numFmtId="0" fontId="46" fillId="0" borderId="103" applyNumberFormat="0" applyFill="0" applyAlignment="0" applyProtection="0"/>
    <xf numFmtId="0" fontId="35" fillId="0" borderId="104" applyNumberFormat="0" applyFill="0" applyAlignment="0" applyProtection="0"/>
    <xf numFmtId="0" fontId="142" fillId="0" borderId="105" applyNumberFormat="0" applyFill="0" applyAlignment="0" applyProtection="0"/>
    <xf numFmtId="0" fontId="143" fillId="10" borderId="0"/>
    <xf numFmtId="0" fontId="144" fillId="0" borderId="0" applyNumberFormat="0" applyFill="0" applyBorder="0" applyAlignment="0" applyProtection="0"/>
    <xf numFmtId="0" fontId="145" fillId="0" borderId="0" applyNumberFormat="0" applyFill="0" applyBorder="0" applyAlignment="0" applyProtection="0"/>
    <xf numFmtId="0" fontId="146" fillId="0" borderId="0" applyNumberFormat="0" applyFill="0" applyBorder="0" applyAlignment="0" applyProtection="0"/>
    <xf numFmtId="1" fontId="147" fillId="9" borderId="80"/>
    <xf numFmtId="1" fontId="147" fillId="44" borderId="80"/>
    <xf numFmtId="2" fontId="148" fillId="44" borderId="80"/>
    <xf numFmtId="0" fontId="149" fillId="9" borderId="1" applyNumberFormat="0" applyAlignment="0"/>
    <xf numFmtId="0" fontId="150" fillId="44" borderId="1" applyNumberFormat="0" applyAlignment="0"/>
    <xf numFmtId="1" fontId="151" fillId="44" borderId="80" applyNumberFormat="0"/>
    <xf numFmtId="191" fontId="152" fillId="44" borderId="80" applyNumberFormat="0"/>
    <xf numFmtId="0" fontId="35" fillId="0" borderId="0"/>
    <xf numFmtId="43" fontId="16" fillId="0" borderId="0" applyFont="0" applyFill="0" applyBorder="0" applyAlignment="0" applyProtection="0"/>
    <xf numFmtId="0" fontId="16" fillId="0" borderId="0"/>
    <xf numFmtId="43" fontId="16"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3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31" fillId="0" borderId="0" applyFont="0" applyFill="0" applyBorder="0" applyAlignment="0" applyProtection="0"/>
    <xf numFmtId="0" fontId="161" fillId="9" borderId="0" applyNumberForma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5" fillId="0" borderId="0"/>
    <xf numFmtId="0" fontId="16" fillId="0" borderId="0"/>
    <xf numFmtId="0" fontId="31" fillId="9" borderId="0"/>
    <xf numFmtId="0" fontId="5" fillId="0" borderId="0"/>
    <xf numFmtId="0" fontId="5" fillId="0" borderId="0"/>
    <xf numFmtId="0" fontId="5" fillId="0" borderId="0"/>
    <xf numFmtId="0" fontId="16" fillId="8" borderId="74" applyNumberFormat="0" applyFont="0" applyAlignment="0" applyProtection="0"/>
    <xf numFmtId="0" fontId="16" fillId="8" borderId="74" applyNumberFormat="0" applyFont="0" applyAlignment="0" applyProtection="0"/>
    <xf numFmtId="0" fontId="16" fillId="8" borderId="74" applyNumberFormat="0" applyFont="0" applyAlignment="0" applyProtection="0"/>
    <xf numFmtId="9" fontId="16"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0" fontId="5" fillId="52" borderId="2" applyBorder="0">
      <alignment horizontal="center" wrapText="1"/>
    </xf>
    <xf numFmtId="0" fontId="5" fillId="52" borderId="2" applyBorder="0">
      <alignment horizontal="center" wrapText="1"/>
    </xf>
    <xf numFmtId="0" fontId="5" fillId="52" borderId="2" applyBorder="0">
      <alignment horizontal="center" wrapText="1"/>
    </xf>
    <xf numFmtId="0" fontId="35" fillId="0" borderId="0" applyNumberFormat="0" applyFont="0" applyFill="0" applyBorder="0" applyAlignment="0" applyProtection="0"/>
    <xf numFmtId="0" fontId="35" fillId="0" borderId="0" applyNumberFormat="0" applyFont="0" applyFill="0" applyBorder="0" applyAlignment="0" applyProtection="0"/>
    <xf numFmtId="0" fontId="165" fillId="0" borderId="0" applyNumberFormat="0" applyFont="0" applyFill="0" applyBorder="0" applyAlignment="0" applyProtection="0"/>
  </cellStyleXfs>
  <cellXfs count="656">
    <xf numFmtId="0" fontId="0" fillId="0" borderId="0" xfId="0"/>
    <xf numFmtId="0" fontId="17" fillId="0" borderId="0" xfId="0" applyFont="1"/>
    <xf numFmtId="10" fontId="17" fillId="0" borderId="0" xfId="0" applyNumberFormat="1" applyFont="1"/>
    <xf numFmtId="0" fontId="0" fillId="0" borderId="0" xfId="0"/>
    <xf numFmtId="0" fontId="0" fillId="3" borderId="2" xfId="0" applyFill="1" applyBorder="1"/>
    <xf numFmtId="0" fontId="21" fillId="4" borderId="3" xfId="0" applyFont="1" applyFill="1" applyBorder="1"/>
    <xf numFmtId="165" fontId="21" fillId="4" borderId="3" xfId="0" applyNumberFormat="1" applyFont="1" applyFill="1" applyBorder="1"/>
    <xf numFmtId="0" fontId="0" fillId="0" borderId="0" xfId="0" applyAlignment="1">
      <alignment horizontal="center" wrapText="1"/>
    </xf>
    <xf numFmtId="0" fontId="0" fillId="3" borderId="3" xfId="0" applyFill="1" applyBorder="1" applyAlignment="1">
      <alignment horizontal="center" wrapText="1"/>
    </xf>
    <xf numFmtId="0" fontId="0" fillId="3" borderId="4" xfId="0" applyFill="1" applyBorder="1" applyAlignment="1">
      <alignment horizontal="center" wrapText="1"/>
    </xf>
    <xf numFmtId="0" fontId="0" fillId="3" borderId="5" xfId="0" applyFill="1" applyBorder="1" applyAlignment="1">
      <alignment horizontal="center" wrapText="1"/>
    </xf>
    <xf numFmtId="0" fontId="0" fillId="3" borderId="6" xfId="0" applyFill="1" applyBorder="1" applyAlignment="1">
      <alignment horizontal="center" wrapText="1"/>
    </xf>
    <xf numFmtId="0" fontId="0" fillId="3" borderId="7" xfId="0" applyFill="1" applyBorder="1" applyAlignment="1">
      <alignment horizontal="center" wrapText="1"/>
    </xf>
    <xf numFmtId="165" fontId="0" fillId="0" borderId="0" xfId="0" applyNumberFormat="1"/>
    <xf numFmtId="166" fontId="0" fillId="0" borderId="0" xfId="0" applyNumberFormat="1"/>
    <xf numFmtId="14" fontId="0" fillId="0" borderId="0" xfId="0" applyNumberFormat="1"/>
    <xf numFmtId="14" fontId="0" fillId="3" borderId="8" xfId="0" applyNumberFormat="1" applyFill="1" applyBorder="1"/>
    <xf numFmtId="167" fontId="0" fillId="0" borderId="9" xfId="0" applyNumberFormat="1" applyBorder="1"/>
    <xf numFmtId="167" fontId="0" fillId="0" borderId="10" xfId="0" applyNumberFormat="1" applyBorder="1"/>
    <xf numFmtId="168" fontId="0" fillId="0" borderId="10" xfId="0" applyNumberFormat="1" applyBorder="1"/>
    <xf numFmtId="0" fontId="0" fillId="0" borderId="10" xfId="0" applyBorder="1"/>
    <xf numFmtId="164" fontId="0" fillId="0" borderId="10" xfId="0" applyNumberFormat="1" applyBorder="1"/>
    <xf numFmtId="169" fontId="0" fillId="0" borderId="10" xfId="0" applyNumberFormat="1" applyBorder="1"/>
    <xf numFmtId="169" fontId="0" fillId="0" borderId="11" xfId="0" applyNumberFormat="1" applyFill="1" applyBorder="1"/>
    <xf numFmtId="170" fontId="0" fillId="0" borderId="10" xfId="0" applyNumberFormat="1" applyBorder="1"/>
    <xf numFmtId="0" fontId="0" fillId="0" borderId="12" xfId="0" applyBorder="1"/>
    <xf numFmtId="14" fontId="0" fillId="3" borderId="13" xfId="0" applyNumberFormat="1" applyFill="1" applyBorder="1"/>
    <xf numFmtId="167" fontId="0" fillId="0" borderId="14" xfId="0" applyNumberFormat="1" applyBorder="1"/>
    <xf numFmtId="167" fontId="0" fillId="0" borderId="11" xfId="0" applyNumberFormat="1" applyBorder="1"/>
    <xf numFmtId="168" fontId="0" fillId="0" borderId="11" xfId="0" applyNumberFormat="1" applyBorder="1"/>
    <xf numFmtId="164" fontId="0" fillId="0" borderId="11" xfId="0" applyNumberFormat="1" applyBorder="1"/>
    <xf numFmtId="169" fontId="0" fillId="0" borderId="11" xfId="0" applyNumberFormat="1" applyBorder="1"/>
    <xf numFmtId="170" fontId="0" fillId="0" borderId="11" xfId="0" applyNumberFormat="1" applyBorder="1"/>
    <xf numFmtId="164" fontId="0" fillId="0" borderId="15" xfId="0" applyNumberFormat="1" applyBorder="1"/>
    <xf numFmtId="169" fontId="0" fillId="0" borderId="0" xfId="0" applyNumberFormat="1"/>
    <xf numFmtId="0" fontId="0" fillId="0" borderId="0" xfId="0" applyNumberFormat="1"/>
    <xf numFmtId="167" fontId="0" fillId="0" borderId="0" xfId="0" applyNumberFormat="1"/>
    <xf numFmtId="10" fontId="0" fillId="0" borderId="0" xfId="0" applyNumberFormat="1"/>
    <xf numFmtId="0" fontId="0" fillId="4" borderId="0" xfId="0" applyFill="1"/>
    <xf numFmtId="166" fontId="0" fillId="4" borderId="0" xfId="0" applyNumberFormat="1" applyFill="1"/>
    <xf numFmtId="14" fontId="0" fillId="4" borderId="0" xfId="0" applyNumberFormat="1" applyFill="1"/>
    <xf numFmtId="14" fontId="0" fillId="4" borderId="13" xfId="0" applyNumberFormat="1" applyFill="1" applyBorder="1"/>
    <xf numFmtId="167" fontId="0" fillId="4" borderId="14" xfId="0" applyNumberFormat="1" applyFill="1" applyBorder="1"/>
    <xf numFmtId="167" fontId="0" fillId="4" borderId="11" xfId="0" applyNumberFormat="1" applyFill="1" applyBorder="1"/>
    <xf numFmtId="168" fontId="0" fillId="4" borderId="11" xfId="0" applyNumberFormat="1" applyFill="1" applyBorder="1"/>
    <xf numFmtId="164" fontId="0" fillId="4" borderId="11" xfId="0" applyNumberFormat="1" applyFill="1" applyBorder="1"/>
    <xf numFmtId="169" fontId="0" fillId="4" borderId="11" xfId="0" applyNumberFormat="1" applyFill="1" applyBorder="1"/>
    <xf numFmtId="170" fontId="0" fillId="4" borderId="11" xfId="0" applyNumberFormat="1" applyFill="1" applyBorder="1"/>
    <xf numFmtId="164" fontId="0" fillId="4" borderId="15" xfId="0" applyNumberFormat="1" applyFill="1" applyBorder="1"/>
    <xf numFmtId="167" fontId="0" fillId="4" borderId="0" xfId="0" applyNumberFormat="1" applyFill="1"/>
    <xf numFmtId="10" fontId="0" fillId="4" borderId="0" xfId="0" applyNumberFormat="1" applyFill="1"/>
    <xf numFmtId="14" fontId="0" fillId="3" borderId="16" xfId="0" applyNumberFormat="1" applyFill="1" applyBorder="1"/>
    <xf numFmtId="167" fontId="0" fillId="0" borderId="17" xfId="0" applyNumberFormat="1" applyBorder="1"/>
    <xf numFmtId="167" fontId="0" fillId="0" borderId="18" xfId="0" applyNumberFormat="1" applyBorder="1"/>
    <xf numFmtId="168" fontId="0" fillId="0" borderId="18" xfId="0" applyNumberFormat="1" applyBorder="1"/>
    <xf numFmtId="164" fontId="0" fillId="0" borderId="18" xfId="0" applyNumberFormat="1" applyBorder="1"/>
    <xf numFmtId="169" fontId="0" fillId="0" borderId="18" xfId="0" applyNumberFormat="1" applyBorder="1"/>
    <xf numFmtId="169" fontId="0" fillId="0" borderId="18" xfId="0" applyNumberFormat="1" applyFill="1" applyBorder="1"/>
    <xf numFmtId="170" fontId="0" fillId="0" borderId="18" xfId="0" applyNumberFormat="1" applyBorder="1"/>
    <xf numFmtId="164" fontId="0" fillId="0" borderId="19" xfId="0" applyNumberFormat="1" applyBorder="1"/>
    <xf numFmtId="14" fontId="0" fillId="3" borderId="0" xfId="0" applyNumberFormat="1" applyFill="1" applyBorder="1"/>
    <xf numFmtId="167" fontId="0" fillId="0" borderId="0" xfId="0" applyNumberFormat="1" applyBorder="1"/>
    <xf numFmtId="168" fontId="0" fillId="0" borderId="0" xfId="0" applyNumberFormat="1" applyBorder="1"/>
    <xf numFmtId="164" fontId="0" fillId="0" borderId="0" xfId="0" applyNumberFormat="1" applyBorder="1"/>
    <xf numFmtId="169" fontId="0" fillId="0" borderId="0" xfId="0" applyNumberFormat="1" applyBorder="1"/>
    <xf numFmtId="169" fontId="0" fillId="0" borderId="0" xfId="0" applyNumberFormat="1" applyFill="1" applyBorder="1"/>
    <xf numFmtId="170" fontId="0" fillId="0" borderId="0" xfId="0" applyNumberFormat="1" applyBorder="1"/>
    <xf numFmtId="0" fontId="15" fillId="0" borderId="0" xfId="0" applyFont="1"/>
    <xf numFmtId="0" fontId="15" fillId="0" borderId="0" xfId="0" applyFont="1" applyAlignment="1">
      <alignment horizontal="center" wrapText="1"/>
    </xf>
    <xf numFmtId="165" fontId="15" fillId="0" borderId="0" xfId="0" applyNumberFormat="1" applyFont="1"/>
    <xf numFmtId="166" fontId="15" fillId="0" borderId="0" xfId="0" applyNumberFormat="1" applyFont="1"/>
    <xf numFmtId="14" fontId="15" fillId="0" borderId="0" xfId="0" applyNumberFormat="1" applyFont="1"/>
    <xf numFmtId="14" fontId="15" fillId="0" borderId="0" xfId="0" applyNumberFormat="1" applyFont="1" applyFill="1" applyBorder="1"/>
    <xf numFmtId="168" fontId="0" fillId="0" borderId="20" xfId="0" applyNumberFormat="1" applyFont="1" applyBorder="1"/>
    <xf numFmtId="165" fontId="18" fillId="0" borderId="27" xfId="0" applyNumberFormat="1" applyFont="1" applyFill="1" applyBorder="1"/>
    <xf numFmtId="0" fontId="22" fillId="0" borderId="0" xfId="0" applyFont="1" applyFill="1" applyBorder="1"/>
    <xf numFmtId="0" fontId="20" fillId="0" borderId="0" xfId="0" applyFont="1"/>
    <xf numFmtId="0" fontId="23" fillId="2" borderId="27" xfId="3" applyFont="1" applyBorder="1"/>
    <xf numFmtId="0" fontId="0" fillId="5" borderId="27" xfId="0" applyFont="1" applyFill="1" applyBorder="1"/>
    <xf numFmtId="173" fontId="0" fillId="0" borderId="33" xfId="0" applyNumberFormat="1" applyFont="1" applyBorder="1"/>
    <xf numFmtId="172" fontId="0" fillId="0" borderId="20" xfId="0" applyNumberFormat="1" applyFont="1" applyBorder="1"/>
    <xf numFmtId="175" fontId="0" fillId="0" borderId="20" xfId="0" applyNumberFormat="1" applyFont="1" applyBorder="1"/>
    <xf numFmtId="167" fontId="0" fillId="0" borderId="20" xfId="0" applyNumberFormat="1" applyFont="1" applyBorder="1"/>
    <xf numFmtId="173" fontId="0" fillId="0" borderId="20" xfId="0" applyNumberFormat="1" applyFont="1" applyBorder="1"/>
    <xf numFmtId="165" fontId="0" fillId="0" borderId="20" xfId="0" applyNumberFormat="1" applyFont="1" applyBorder="1"/>
    <xf numFmtId="174" fontId="0" fillId="0" borderId="24" xfId="0" applyNumberFormat="1" applyFont="1" applyBorder="1"/>
    <xf numFmtId="176" fontId="0" fillId="0" borderId="26" xfId="0" applyNumberFormat="1" applyFont="1" applyBorder="1"/>
    <xf numFmtId="173" fontId="0" fillId="0" borderId="35" xfId="0" applyNumberFormat="1" applyFont="1" applyBorder="1"/>
    <xf numFmtId="173" fontId="0" fillId="0" borderId="37" xfId="0" applyNumberFormat="1" applyFont="1" applyBorder="1"/>
    <xf numFmtId="173" fontId="0" fillId="0" borderId="40" xfId="0" applyNumberFormat="1" applyFont="1" applyBorder="1"/>
    <xf numFmtId="0" fontId="14" fillId="0" borderId="0" xfId="0" applyFont="1"/>
    <xf numFmtId="0" fontId="0" fillId="5" borderId="49" xfId="0" applyFill="1" applyBorder="1"/>
    <xf numFmtId="0" fontId="0" fillId="5" borderId="50" xfId="0" applyFill="1" applyBorder="1"/>
    <xf numFmtId="0" fontId="0" fillId="5" borderId="54" xfId="0" applyFill="1" applyBorder="1"/>
    <xf numFmtId="0" fontId="15" fillId="0" borderId="56" xfId="0" applyFont="1" applyFill="1" applyBorder="1" applyAlignment="1">
      <alignment horizontal="center" wrapText="1"/>
    </xf>
    <xf numFmtId="0" fontId="15" fillId="0" borderId="57" xfId="0" applyFont="1" applyFill="1" applyBorder="1" applyAlignment="1">
      <alignment horizontal="center" wrapText="1"/>
    </xf>
    <xf numFmtId="177" fontId="15" fillId="0" borderId="0" xfId="0" applyNumberFormat="1" applyFont="1"/>
    <xf numFmtId="0" fontId="15" fillId="0" borderId="0" xfId="0" applyFont="1" applyAlignment="1">
      <alignment horizontal="center"/>
    </xf>
    <xf numFmtId="0" fontId="13" fillId="0" borderId="0" xfId="0" applyFont="1" applyAlignment="1">
      <alignment horizontal="center"/>
    </xf>
    <xf numFmtId="0" fontId="21" fillId="5" borderId="52" xfId="0" applyFont="1" applyFill="1" applyBorder="1" applyAlignment="1">
      <alignment horizontal="center"/>
    </xf>
    <xf numFmtId="0" fontId="21" fillId="5" borderId="53" xfId="0" applyFont="1" applyFill="1" applyBorder="1" applyAlignment="1">
      <alignment horizontal="center"/>
    </xf>
    <xf numFmtId="0" fontId="18" fillId="5" borderId="29" xfId="0" applyFont="1" applyFill="1" applyBorder="1" applyAlignment="1">
      <alignment horizontal="center" wrapText="1"/>
    </xf>
    <xf numFmtId="0" fontId="21" fillId="5" borderId="58" xfId="0" applyFont="1" applyFill="1" applyBorder="1"/>
    <xf numFmtId="9" fontId="0" fillId="0" borderId="59" xfId="1" applyFont="1" applyBorder="1"/>
    <xf numFmtId="164" fontId="0" fillId="7" borderId="55" xfId="1" applyNumberFormat="1" applyFont="1" applyFill="1" applyBorder="1"/>
    <xf numFmtId="164" fontId="0" fillId="7" borderId="48" xfId="1" applyNumberFormat="1" applyFont="1" applyFill="1" applyBorder="1"/>
    <xf numFmtId="164" fontId="0" fillId="7" borderId="51" xfId="1" applyNumberFormat="1" applyFont="1" applyFill="1" applyBorder="1"/>
    <xf numFmtId="0" fontId="18" fillId="6" borderId="31" xfId="0" applyFont="1" applyFill="1" applyBorder="1" applyAlignment="1">
      <alignment horizontal="center" wrapText="1"/>
    </xf>
    <xf numFmtId="173" fontId="0" fillId="0" borderId="23" xfId="0" applyNumberFormat="1" applyFont="1" applyBorder="1"/>
    <xf numFmtId="173" fontId="0" fillId="0" borderId="24" xfId="0" applyNumberFormat="1" applyFont="1" applyBorder="1"/>
    <xf numFmtId="173" fontId="0" fillId="0" borderId="38" xfId="0" applyNumberFormat="1" applyFont="1" applyBorder="1"/>
    <xf numFmtId="0" fontId="18" fillId="6" borderId="30" xfId="0" applyFont="1" applyFill="1" applyBorder="1" applyAlignment="1">
      <alignment horizontal="center" wrapText="1"/>
    </xf>
    <xf numFmtId="173" fontId="0" fillId="0" borderId="25" xfId="0" applyNumberFormat="1" applyFont="1" applyBorder="1"/>
    <xf numFmtId="173" fontId="0" fillId="0" borderId="26" xfId="0" applyNumberFormat="1" applyFont="1" applyBorder="1"/>
    <xf numFmtId="173" fontId="0" fillId="0" borderId="39" xfId="0" applyNumberFormat="1" applyFont="1" applyBorder="1"/>
    <xf numFmtId="0" fontId="18" fillId="0" borderId="27" xfId="0" applyFont="1" applyBorder="1"/>
    <xf numFmtId="0" fontId="18" fillId="0" borderId="28" xfId="0" applyFont="1" applyBorder="1"/>
    <xf numFmtId="0" fontId="18" fillId="0" borderId="56" xfId="0" applyFont="1" applyBorder="1"/>
    <xf numFmtId="0" fontId="18" fillId="0" borderId="60" xfId="0" applyFont="1" applyBorder="1"/>
    <xf numFmtId="14" fontId="19" fillId="2" borderId="27" xfId="3" applyNumberFormat="1" applyBorder="1" applyAlignment="1">
      <alignment horizontal="left"/>
    </xf>
    <xf numFmtId="14" fontId="19" fillId="2" borderId="61" xfId="3" applyNumberFormat="1" applyBorder="1" applyAlignment="1">
      <alignment horizontal="left"/>
    </xf>
    <xf numFmtId="0" fontId="19" fillId="2" borderId="62" xfId="3" applyBorder="1"/>
    <xf numFmtId="0" fontId="19" fillId="2" borderId="63" xfId="3" applyBorder="1"/>
    <xf numFmtId="173" fontId="0" fillId="0" borderId="0" xfId="0" applyNumberFormat="1" applyFont="1" applyBorder="1"/>
    <xf numFmtId="0" fontId="18" fillId="5" borderId="42" xfId="0" applyFont="1" applyFill="1" applyBorder="1" applyAlignment="1">
      <alignment horizontal="center" wrapText="1"/>
    </xf>
    <xf numFmtId="173" fontId="0" fillId="0" borderId="45" xfId="0" applyNumberFormat="1" applyFont="1" applyBorder="1"/>
    <xf numFmtId="173" fontId="0" fillId="0" borderId="46" xfId="0" applyNumberFormat="1" applyFont="1" applyBorder="1"/>
    <xf numFmtId="173" fontId="0" fillId="0" borderId="47" xfId="0" applyNumberFormat="1" applyFont="1" applyBorder="1"/>
    <xf numFmtId="0" fontId="18" fillId="5" borderId="61" xfId="0" applyFont="1" applyFill="1" applyBorder="1" applyAlignment="1">
      <alignment horizontal="center" wrapText="1"/>
    </xf>
    <xf numFmtId="171" fontId="15" fillId="5" borderId="64" xfId="0" applyNumberFormat="1" applyFont="1" applyFill="1" applyBorder="1"/>
    <xf numFmtId="171" fontId="15" fillId="5" borderId="65" xfId="0" applyNumberFormat="1" applyFont="1" applyFill="1" applyBorder="1"/>
    <xf numFmtId="171" fontId="15" fillId="5" borderId="66" xfId="0" applyNumberFormat="1" applyFont="1" applyFill="1" applyBorder="1"/>
    <xf numFmtId="0" fontId="24" fillId="2" borderId="62" xfId="3" applyFont="1" applyBorder="1"/>
    <xf numFmtId="171" fontId="0" fillId="5" borderId="62" xfId="0" applyNumberFormat="1" applyFont="1" applyFill="1" applyBorder="1"/>
    <xf numFmtId="172" fontId="0" fillId="0" borderId="69" xfId="0" applyNumberFormat="1" applyFont="1" applyBorder="1"/>
    <xf numFmtId="175" fontId="0" fillId="0" borderId="69" xfId="0" applyNumberFormat="1" applyFont="1" applyBorder="1"/>
    <xf numFmtId="168" fontId="0" fillId="0" borderId="69" xfId="0" applyNumberFormat="1" applyFont="1" applyBorder="1"/>
    <xf numFmtId="167" fontId="0" fillId="0" borderId="69" xfId="0" applyNumberFormat="1" applyFont="1" applyBorder="1"/>
    <xf numFmtId="173" fontId="0" fillId="0" borderId="69" xfId="0" applyNumberFormat="1" applyFont="1" applyBorder="1"/>
    <xf numFmtId="165" fontId="0" fillId="0" borderId="69" xfId="0" applyNumberFormat="1" applyFont="1" applyBorder="1"/>
    <xf numFmtId="174" fontId="0" fillId="0" borderId="70" xfId="0" applyNumberFormat="1" applyFont="1" applyBorder="1"/>
    <xf numFmtId="176" fontId="0" fillId="0" borderId="71" xfId="0" applyNumberFormat="1" applyFont="1" applyBorder="1"/>
    <xf numFmtId="173" fontId="0" fillId="0" borderId="70" xfId="0" applyNumberFormat="1" applyFont="1" applyBorder="1"/>
    <xf numFmtId="0" fontId="0" fillId="5" borderId="41" xfId="0" applyFont="1" applyFill="1" applyBorder="1" applyAlignment="1">
      <alignment horizontal="center" wrapText="1"/>
    </xf>
    <xf numFmtId="0" fontId="0" fillId="5" borderId="42" xfId="0" applyFont="1" applyFill="1" applyBorder="1" applyAlignment="1">
      <alignment horizontal="center" wrapText="1"/>
    </xf>
    <xf numFmtId="0" fontId="21" fillId="5" borderId="42" xfId="0" applyFont="1" applyFill="1" applyBorder="1" applyAlignment="1">
      <alignment horizontal="center" wrapText="1"/>
    </xf>
    <xf numFmtId="0" fontId="0" fillId="7" borderId="44" xfId="0" applyFont="1" applyFill="1" applyBorder="1" applyAlignment="1">
      <alignment horizontal="center" wrapText="1"/>
    </xf>
    <xf numFmtId="0" fontId="0" fillId="7" borderId="42" xfId="0" applyFont="1" applyFill="1" applyBorder="1" applyAlignment="1">
      <alignment horizontal="center" wrapText="1"/>
    </xf>
    <xf numFmtId="171" fontId="0" fillId="5" borderId="56" xfId="0" applyNumberFormat="1" applyFont="1" applyFill="1" applyBorder="1"/>
    <xf numFmtId="171" fontId="0" fillId="5" borderId="63" xfId="0" applyNumberFormat="1" applyFont="1" applyFill="1" applyBorder="1"/>
    <xf numFmtId="0" fontId="0" fillId="0" borderId="70" xfId="0" applyNumberFormat="1" applyFont="1" applyBorder="1"/>
    <xf numFmtId="0" fontId="0" fillId="0" borderId="69" xfId="0" applyNumberFormat="1" applyFont="1" applyBorder="1"/>
    <xf numFmtId="0" fontId="0" fillId="0" borderId="20" xfId="0" applyNumberFormat="1" applyFont="1" applyBorder="1"/>
    <xf numFmtId="0" fontId="0" fillId="0" borderId="24" xfId="0" applyNumberFormat="1" applyFont="1" applyBorder="1"/>
    <xf numFmtId="0" fontId="25" fillId="0" borderId="0" xfId="0" applyFont="1"/>
    <xf numFmtId="0" fontId="26" fillId="0" borderId="0" xfId="0" applyFont="1" applyAlignment="1">
      <alignment horizontal="center" vertical="center"/>
    </xf>
    <xf numFmtId="0" fontId="27" fillId="0" borderId="0" xfId="0" applyFont="1" applyAlignment="1">
      <alignment horizontal="left" vertical="center" wrapText="1" indent="1"/>
    </xf>
    <xf numFmtId="0" fontId="29" fillId="0" borderId="0" xfId="0" applyFont="1"/>
    <xf numFmtId="0" fontId="26" fillId="0" borderId="73" xfId="0" applyFont="1" applyBorder="1" applyAlignment="1">
      <alignment horizontal="justify" vertical="center"/>
    </xf>
    <xf numFmtId="0" fontId="27" fillId="0" borderId="0" xfId="0" applyFont="1" applyAlignment="1">
      <alignment horizontal="left" vertical="top" wrapText="1" indent="1"/>
    </xf>
    <xf numFmtId="0" fontId="27" fillId="0" borderId="0" xfId="0" applyFont="1" applyAlignment="1">
      <alignment horizontal="left" vertical="center" wrapText="1"/>
    </xf>
    <xf numFmtId="0" fontId="26" fillId="0" borderId="73" xfId="0" applyFont="1" applyBorder="1" applyAlignment="1">
      <alignment horizontal="justify" vertical="center" wrapText="1"/>
    </xf>
    <xf numFmtId="0" fontId="26" fillId="0" borderId="73" xfId="0" applyFont="1" applyBorder="1" applyAlignment="1">
      <alignment horizontal="left" vertical="center" wrapText="1"/>
    </xf>
    <xf numFmtId="0" fontId="12" fillId="0" borderId="0" xfId="0" applyFont="1"/>
    <xf numFmtId="0" fontId="12" fillId="0" borderId="0" xfId="0" applyFont="1" applyAlignment="1">
      <alignment horizontal="center" wrapText="1"/>
    </xf>
    <xf numFmtId="165" fontId="12" fillId="0" borderId="0" xfId="0" applyNumberFormat="1" applyFont="1"/>
    <xf numFmtId="166" fontId="12" fillId="0" borderId="0" xfId="0" applyNumberFormat="1" applyFont="1"/>
    <xf numFmtId="14" fontId="12" fillId="0" borderId="0" xfId="0" applyNumberFormat="1" applyFont="1"/>
    <xf numFmtId="169" fontId="12" fillId="0" borderId="0" xfId="0" applyNumberFormat="1" applyFont="1"/>
    <xf numFmtId="0" fontId="12" fillId="0" borderId="0" xfId="0" applyNumberFormat="1" applyFont="1"/>
    <xf numFmtId="40" fontId="0" fillId="0" borderId="20" xfId="0" applyNumberFormat="1" applyFont="1" applyBorder="1"/>
    <xf numFmtId="167" fontId="0" fillId="0" borderId="75" xfId="0" applyNumberFormat="1" applyFont="1" applyBorder="1"/>
    <xf numFmtId="178" fontId="0" fillId="0" borderId="24" xfId="0" applyNumberFormat="1" applyFont="1" applyBorder="1"/>
    <xf numFmtId="178" fontId="0" fillId="0" borderId="70" xfId="0" applyNumberFormat="1" applyFont="1" applyBorder="1"/>
    <xf numFmtId="0" fontId="31" fillId="0" borderId="0" xfId="4" applyFill="1"/>
    <xf numFmtId="0" fontId="31" fillId="0" borderId="0" xfId="4" applyFill="1" applyBorder="1"/>
    <xf numFmtId="0" fontId="31" fillId="0" borderId="0" xfId="4" applyFill="1" applyBorder="1" applyAlignment="1">
      <alignment horizontal="left" indent="1"/>
    </xf>
    <xf numFmtId="0" fontId="31" fillId="0" borderId="0" xfId="4" applyFont="1" applyFill="1" applyBorder="1"/>
    <xf numFmtId="0" fontId="32" fillId="0" borderId="0" xfId="5" applyFont="1" applyFill="1"/>
    <xf numFmtId="0" fontId="33" fillId="0" borderId="0" xfId="5" applyFont="1" applyFill="1"/>
    <xf numFmtId="0" fontId="16" fillId="0" borderId="0" xfId="5" applyFill="1"/>
    <xf numFmtId="0" fontId="34" fillId="0" borderId="0" xfId="5" applyFont="1" applyFill="1"/>
    <xf numFmtId="0" fontId="33" fillId="9" borderId="0" xfId="4" applyFont="1"/>
    <xf numFmtId="0" fontId="23" fillId="2" borderId="62" xfId="3" applyFont="1" applyBorder="1"/>
    <xf numFmtId="167" fontId="0" fillId="0" borderId="71" xfId="0" applyNumberFormat="1" applyFont="1" applyBorder="1"/>
    <xf numFmtId="167" fontId="0" fillId="0" borderId="26" xfId="0" applyNumberFormat="1" applyFont="1" applyBorder="1"/>
    <xf numFmtId="172" fontId="0" fillId="0" borderId="70" xfId="0" applyNumberFormat="1" applyFont="1" applyBorder="1"/>
    <xf numFmtId="172" fontId="0" fillId="0" borderId="24" xfId="0" applyNumberFormat="1" applyFont="1" applyBorder="1"/>
    <xf numFmtId="165" fontId="0" fillId="0" borderId="72" xfId="0" applyNumberFormat="1" applyFont="1" applyBorder="1"/>
    <xf numFmtId="165" fontId="0" fillId="0" borderId="46" xfId="0" applyNumberFormat="1" applyFont="1" applyBorder="1"/>
    <xf numFmtId="0" fontId="0" fillId="53" borderId="42" xfId="0" applyFont="1" applyFill="1" applyBorder="1" applyAlignment="1">
      <alignment horizontal="center" wrapText="1"/>
    </xf>
    <xf numFmtId="172" fontId="0" fillId="0" borderId="71" xfId="0" applyNumberFormat="1" applyFont="1" applyBorder="1"/>
    <xf numFmtId="172" fontId="0" fillId="0" borderId="26" xfId="0" applyNumberFormat="1" applyFont="1" applyBorder="1"/>
    <xf numFmtId="172" fontId="0" fillId="0" borderId="106" xfId="0" applyNumberFormat="1" applyFont="1" applyBorder="1"/>
    <xf numFmtId="172" fontId="0" fillId="0" borderId="34" xfId="0" applyNumberFormat="1" applyFont="1" applyBorder="1"/>
    <xf numFmtId="0" fontId="0" fillId="6" borderId="41" xfId="0" applyFont="1" applyFill="1" applyBorder="1" applyAlignment="1">
      <alignment horizontal="center" wrapText="1"/>
    </xf>
    <xf numFmtId="0" fontId="21" fillId="6" borderId="42" xfId="0" applyFont="1" applyFill="1" applyBorder="1" applyAlignment="1">
      <alignment horizontal="center" wrapText="1"/>
    </xf>
    <xf numFmtId="0" fontId="0" fillId="6" borderId="42" xfId="0" applyFont="1" applyFill="1" applyBorder="1" applyAlignment="1">
      <alignment horizontal="center" wrapText="1"/>
    </xf>
    <xf numFmtId="0" fontId="21" fillId="6" borderId="108" xfId="0" applyFont="1" applyFill="1" applyBorder="1" applyAlignment="1">
      <alignment horizontal="center" wrapText="1"/>
    </xf>
    <xf numFmtId="0" fontId="15" fillId="0" borderId="57" xfId="0" applyFont="1" applyBorder="1" applyAlignment="1">
      <alignment horizontal="center" wrapText="1"/>
    </xf>
    <xf numFmtId="173" fontId="0" fillId="0" borderId="109" xfId="0" applyNumberFormat="1" applyFont="1" applyBorder="1"/>
    <xf numFmtId="0" fontId="0" fillId="6" borderId="44" xfId="0" applyFont="1" applyFill="1" applyBorder="1" applyAlignment="1">
      <alignment horizontal="center" wrapText="1"/>
    </xf>
    <xf numFmtId="173" fontId="0" fillId="0" borderId="110" xfId="0" applyNumberFormat="1" applyFont="1" applyBorder="1"/>
    <xf numFmtId="173" fontId="0" fillId="0" borderId="111" xfId="0" applyNumberFormat="1" applyFont="1" applyBorder="1"/>
    <xf numFmtId="173" fontId="0" fillId="0" borderId="56" xfId="0" applyNumberFormat="1" applyFont="1" applyBorder="1"/>
    <xf numFmtId="0" fontId="15" fillId="0" borderId="0" xfId="0" applyFont="1" applyAlignment="1">
      <alignment horizontal="right" wrapText="1"/>
    </xf>
    <xf numFmtId="0" fontId="15" fillId="0" borderId="0" xfId="0" applyFont="1" applyAlignment="1">
      <alignment horizontal="right"/>
    </xf>
    <xf numFmtId="174" fontId="15" fillId="0" borderId="0" xfId="0" applyNumberFormat="1" applyFont="1" applyAlignment="1">
      <alignment horizontal="right" wrapText="1"/>
    </xf>
    <xf numFmtId="174" fontId="15" fillId="0" borderId="0" xfId="0" applyNumberFormat="1" applyFont="1" applyAlignment="1">
      <alignment horizontal="right"/>
    </xf>
    <xf numFmtId="0" fontId="18" fillId="0" borderId="0" xfId="0" applyFont="1" applyAlignment="1">
      <alignment horizontal="center" wrapText="1"/>
    </xf>
    <xf numFmtId="167" fontId="0" fillId="0" borderId="72" xfId="0" applyNumberFormat="1" applyFont="1" applyBorder="1"/>
    <xf numFmtId="167" fontId="0" fillId="0" borderId="46" xfId="0" applyNumberFormat="1" applyFont="1" applyBorder="1"/>
    <xf numFmtId="167" fontId="21" fillId="0" borderId="46" xfId="0" applyNumberFormat="1" applyFont="1" applyBorder="1"/>
    <xf numFmtId="0" fontId="0" fillId="5" borderId="107" xfId="0" applyFont="1" applyFill="1" applyBorder="1" applyAlignment="1">
      <alignment horizontal="center" wrapText="1"/>
    </xf>
    <xf numFmtId="0" fontId="0" fillId="5" borderId="73" xfId="0" applyFont="1" applyFill="1" applyBorder="1" applyAlignment="1">
      <alignment horizontal="center" wrapText="1"/>
    </xf>
    <xf numFmtId="0" fontId="0" fillId="4" borderId="73" xfId="0" applyFont="1" applyFill="1" applyBorder="1" applyAlignment="1">
      <alignment horizontal="center" wrapText="1"/>
    </xf>
    <xf numFmtId="167" fontId="0" fillId="0" borderId="106" xfId="0" applyNumberFormat="1" applyFont="1" applyBorder="1"/>
    <xf numFmtId="167" fontId="0" fillId="0" borderId="34" xfId="0" applyNumberFormat="1" applyFont="1" applyBorder="1"/>
    <xf numFmtId="167" fontId="21" fillId="0" borderId="34" xfId="0" applyNumberFormat="1" applyFont="1" applyBorder="1"/>
    <xf numFmtId="167" fontId="0" fillId="0" borderId="110" xfId="0" applyNumberFormat="1" applyFont="1" applyBorder="1"/>
    <xf numFmtId="167" fontId="0" fillId="0" borderId="32" xfId="0" applyNumberFormat="1" applyFont="1" applyBorder="1"/>
    <xf numFmtId="178" fontId="0" fillId="0" borderId="0" xfId="0" applyNumberFormat="1" applyFont="1" applyBorder="1"/>
    <xf numFmtId="166" fontId="10" fillId="0" borderId="0" xfId="0" applyNumberFormat="1" applyFont="1"/>
    <xf numFmtId="0" fontId="156" fillId="0" borderId="29" xfId="0" applyFont="1" applyBorder="1"/>
    <xf numFmtId="0" fontId="18" fillId="0" borderId="0" xfId="0" applyFont="1" applyBorder="1"/>
    <xf numFmtId="14" fontId="19" fillId="2" borderId="0" xfId="3" applyNumberFormat="1" applyBorder="1" applyAlignment="1">
      <alignment horizontal="left"/>
    </xf>
    <xf numFmtId="0" fontId="15" fillId="0" borderId="0" xfId="0" applyFont="1" applyFill="1" applyBorder="1"/>
    <xf numFmtId="0" fontId="18" fillId="0" borderId="0" xfId="0" applyFont="1" applyFill="1" applyBorder="1"/>
    <xf numFmtId="14" fontId="19" fillId="0" borderId="0" xfId="3" applyNumberFormat="1" applyFill="1" applyBorder="1" applyAlignment="1">
      <alignment horizontal="left"/>
    </xf>
    <xf numFmtId="0" fontId="23" fillId="0" borderId="0" xfId="3" applyFont="1" applyFill="1" applyBorder="1"/>
    <xf numFmtId="0" fontId="19" fillId="0" borderId="0" xfId="3" applyFill="1" applyBorder="1"/>
    <xf numFmtId="0" fontId="24" fillId="0" borderId="0" xfId="3" applyFont="1" applyFill="1" applyBorder="1"/>
    <xf numFmtId="173" fontId="0" fillId="0" borderId="112" xfId="0" applyNumberFormat="1" applyFont="1" applyBorder="1"/>
    <xf numFmtId="173" fontId="0" fillId="0" borderId="113" xfId="0" applyNumberFormat="1" applyFont="1" applyBorder="1"/>
    <xf numFmtId="167" fontId="0" fillId="0" borderId="114" xfId="0" applyNumberFormat="1" applyFont="1" applyBorder="1"/>
    <xf numFmtId="167" fontId="0" fillId="0" borderId="115" xfId="0" applyNumberFormat="1" applyFont="1" applyBorder="1"/>
    <xf numFmtId="167" fontId="0" fillId="0" borderId="116" xfId="0" applyNumberFormat="1" applyFont="1" applyBorder="1"/>
    <xf numFmtId="172" fontId="0" fillId="0" borderId="75" xfId="0" applyNumberFormat="1" applyFont="1" applyBorder="1"/>
    <xf numFmtId="175" fontId="0" fillId="0" borderId="75" xfId="0" applyNumberFormat="1" applyFont="1" applyBorder="1"/>
    <xf numFmtId="168" fontId="0" fillId="0" borderId="75" xfId="0" applyNumberFormat="1" applyFont="1" applyBorder="1"/>
    <xf numFmtId="40" fontId="0" fillId="0" borderId="75" xfId="0" applyNumberFormat="1" applyFont="1" applyBorder="1"/>
    <xf numFmtId="173" fontId="0" fillId="0" borderId="75" xfId="0" applyNumberFormat="1" applyFont="1" applyBorder="1"/>
    <xf numFmtId="165" fontId="0" fillId="0" borderId="75" xfId="0" applyNumberFormat="1" applyFont="1" applyBorder="1"/>
    <xf numFmtId="178" fontId="0" fillId="0" borderId="111" xfId="0" applyNumberFormat="1" applyFont="1" applyBorder="1"/>
    <xf numFmtId="167" fontId="0" fillId="0" borderId="117" xfId="0" applyNumberFormat="1" applyFont="1" applyBorder="1"/>
    <xf numFmtId="172" fontId="0" fillId="0" borderId="111" xfId="0" applyNumberFormat="1" applyFont="1" applyBorder="1"/>
    <xf numFmtId="165" fontId="0" fillId="0" borderId="110" xfId="0" applyNumberFormat="1" applyFont="1" applyBorder="1"/>
    <xf numFmtId="176" fontId="0" fillId="0" borderId="117" xfId="0" applyNumberFormat="1" applyFont="1" applyBorder="1"/>
    <xf numFmtId="172" fontId="0" fillId="0" borderId="117" xfId="0" applyNumberFormat="1" applyFont="1" applyBorder="1"/>
    <xf numFmtId="172" fontId="0" fillId="0" borderId="114" xfId="0" applyNumberFormat="1" applyFont="1" applyBorder="1"/>
    <xf numFmtId="173" fontId="0" fillId="0" borderId="118" xfId="0" applyNumberFormat="1" applyFont="1" applyBorder="1"/>
    <xf numFmtId="40" fontId="0" fillId="0" borderId="69" xfId="0" applyNumberFormat="1" applyFont="1" applyBorder="1"/>
    <xf numFmtId="173" fontId="0" fillId="0" borderId="119" xfId="0" applyNumberFormat="1" applyFont="1" applyBorder="1"/>
    <xf numFmtId="172" fontId="0" fillId="0" borderId="120" xfId="0" applyNumberFormat="1" applyFont="1" applyBorder="1"/>
    <xf numFmtId="175" fontId="0" fillId="0" borderId="120" xfId="0" applyNumberFormat="1" applyFont="1" applyBorder="1"/>
    <xf numFmtId="168" fontId="0" fillId="0" borderId="120" xfId="0" applyNumberFormat="1" applyFont="1" applyBorder="1"/>
    <xf numFmtId="40" fontId="0" fillId="0" borderId="120" xfId="0" applyNumberFormat="1" applyFont="1" applyBorder="1"/>
    <xf numFmtId="167" fontId="0" fillId="0" borderId="120" xfId="0" applyNumberFormat="1" applyFont="1" applyBorder="1"/>
    <xf numFmtId="173" fontId="0" fillId="0" borderId="120" xfId="0" applyNumberFormat="1" applyFont="1" applyBorder="1"/>
    <xf numFmtId="165" fontId="0" fillId="0" borderId="120" xfId="0" applyNumberFormat="1" applyFont="1" applyBorder="1"/>
    <xf numFmtId="178" fontId="0" fillId="0" borderId="121" xfId="0" applyNumberFormat="1" applyFont="1" applyBorder="1"/>
    <xf numFmtId="167" fontId="0" fillId="0" borderId="122" xfId="0" applyNumberFormat="1" applyFont="1" applyBorder="1"/>
    <xf numFmtId="172" fontId="0" fillId="0" borderId="121" xfId="0" applyNumberFormat="1" applyFont="1" applyBorder="1"/>
    <xf numFmtId="165" fontId="0" fillId="0" borderId="123" xfId="0" applyNumberFormat="1" applyFont="1" applyBorder="1"/>
    <xf numFmtId="176" fontId="0" fillId="0" borderId="122" xfId="0" applyNumberFormat="1" applyFont="1" applyBorder="1"/>
    <xf numFmtId="172" fontId="0" fillId="0" borderId="122" xfId="0" applyNumberFormat="1" applyFont="1" applyBorder="1"/>
    <xf numFmtId="173" fontId="0" fillId="0" borderId="121" xfId="0" applyNumberFormat="1" applyFont="1" applyBorder="1"/>
    <xf numFmtId="172" fontId="0" fillId="0" borderId="115" xfId="0" applyNumberFormat="1" applyFont="1" applyBorder="1"/>
    <xf numFmtId="173" fontId="0" fillId="0" borderId="124" xfId="0" applyNumberFormat="1" applyFont="1" applyBorder="1"/>
    <xf numFmtId="167" fontId="21" fillId="0" borderId="1" xfId="0" applyNumberFormat="1" applyFont="1" applyBorder="1"/>
    <xf numFmtId="167" fontId="0" fillId="0" borderId="47" xfId="0" applyNumberFormat="1" applyFont="1" applyBorder="1"/>
    <xf numFmtId="167" fontId="0" fillId="0" borderId="60" xfId="0" applyNumberFormat="1" applyFont="1" applyBorder="1"/>
    <xf numFmtId="172" fontId="0" fillId="0" borderId="125" xfId="0" applyNumberFormat="1" applyFont="1" applyBorder="1"/>
    <xf numFmtId="175" fontId="0" fillId="0" borderId="125" xfId="0" applyNumberFormat="1" applyFont="1" applyBorder="1"/>
    <xf numFmtId="168" fontId="0" fillId="0" borderId="125" xfId="0" applyNumberFormat="1" applyFont="1" applyBorder="1"/>
    <xf numFmtId="40" fontId="0" fillId="0" borderId="125" xfId="0" applyNumberFormat="1" applyFont="1" applyBorder="1"/>
    <xf numFmtId="167" fontId="0" fillId="0" borderId="125" xfId="0" applyNumberFormat="1" applyFont="1" applyBorder="1"/>
    <xf numFmtId="173" fontId="0" fillId="0" borderId="125" xfId="0" applyNumberFormat="1" applyFont="1" applyBorder="1"/>
    <xf numFmtId="165" fontId="0" fillId="0" borderId="125" xfId="0" applyNumberFormat="1" applyFont="1" applyBorder="1"/>
    <xf numFmtId="178" fontId="0" fillId="0" borderId="126" xfId="0" applyNumberFormat="1" applyFont="1" applyBorder="1"/>
    <xf numFmtId="167" fontId="0" fillId="0" borderId="127" xfId="0" applyNumberFormat="1" applyFont="1" applyBorder="1"/>
    <xf numFmtId="172" fontId="0" fillId="0" borderId="126" xfId="0" applyNumberFormat="1" applyFont="1" applyBorder="1"/>
    <xf numFmtId="165" fontId="0" fillId="0" borderId="128" xfId="0" applyNumberFormat="1" applyFont="1" applyBorder="1"/>
    <xf numFmtId="176" fontId="0" fillId="0" borderId="127" xfId="0" applyNumberFormat="1" applyFont="1" applyBorder="1"/>
    <xf numFmtId="172" fontId="0" fillId="0" borderId="127" xfId="0" applyNumberFormat="1" applyFont="1" applyBorder="1"/>
    <xf numFmtId="173" fontId="0" fillId="0" borderId="126" xfId="0" applyNumberFormat="1" applyFont="1" applyBorder="1"/>
    <xf numFmtId="172" fontId="0" fillId="0" borderId="60" xfId="0" applyNumberFormat="1" applyFont="1" applyBorder="1"/>
    <xf numFmtId="173" fontId="0" fillId="0" borderId="129" xfId="0" applyNumberFormat="1" applyFont="1" applyBorder="1"/>
    <xf numFmtId="0" fontId="157" fillId="54" borderId="0" xfId="0" applyFont="1" applyFill="1"/>
    <xf numFmtId="0" fontId="18" fillId="5" borderId="0" xfId="0" applyFont="1" applyFill="1" applyAlignment="1">
      <alignment horizontal="center"/>
    </xf>
    <xf numFmtId="0" fontId="18" fillId="0" borderId="0" xfId="0" applyFont="1" applyFill="1" applyBorder="1" applyAlignment="1">
      <alignment horizontal="center"/>
    </xf>
    <xf numFmtId="0" fontId="157" fillId="0" borderId="0" xfId="0" applyFont="1" applyFill="1" applyBorder="1"/>
    <xf numFmtId="10" fontId="17" fillId="0" borderId="0" xfId="0" applyNumberFormat="1" applyFont="1" applyFill="1" applyBorder="1"/>
    <xf numFmtId="0" fontId="17" fillId="0" borderId="0" xfId="0" applyFont="1" applyFill="1" applyBorder="1"/>
    <xf numFmtId="171" fontId="0" fillId="0" borderId="0" xfId="0" applyNumberFormat="1" applyFont="1" applyFill="1" applyBorder="1"/>
    <xf numFmtId="167" fontId="0" fillId="0" borderId="0" xfId="0" applyNumberFormat="1" applyFont="1" applyFill="1" applyBorder="1"/>
    <xf numFmtId="172" fontId="0" fillId="0" borderId="0" xfId="0" applyNumberFormat="1" applyFont="1" applyFill="1" applyBorder="1"/>
    <xf numFmtId="175" fontId="0" fillId="0" borderId="0" xfId="0" applyNumberFormat="1" applyFont="1" applyFill="1" applyBorder="1"/>
    <xf numFmtId="168" fontId="0" fillId="0" borderId="0" xfId="0" applyNumberFormat="1" applyFont="1" applyFill="1" applyBorder="1"/>
    <xf numFmtId="40" fontId="0" fillId="0" borderId="0" xfId="0" applyNumberFormat="1" applyFont="1" applyFill="1" applyBorder="1"/>
    <xf numFmtId="173" fontId="0" fillId="0" borderId="0" xfId="0" applyNumberFormat="1" applyFont="1" applyFill="1" applyBorder="1"/>
    <xf numFmtId="165" fontId="0" fillId="0" borderId="0" xfId="0" applyNumberFormat="1" applyFont="1" applyFill="1" applyBorder="1"/>
    <xf numFmtId="178" fontId="0" fillId="0" borderId="0" xfId="0" applyNumberFormat="1" applyFont="1" applyFill="1" applyBorder="1"/>
    <xf numFmtId="176" fontId="0" fillId="0" borderId="0" xfId="0" applyNumberFormat="1" applyFont="1" applyFill="1" applyBorder="1"/>
    <xf numFmtId="0" fontId="0" fillId="5" borderId="41" xfId="0" applyFont="1" applyFill="1" applyBorder="1"/>
    <xf numFmtId="171" fontId="0" fillId="5" borderId="60" xfId="0" applyNumberFormat="1" applyFont="1" applyFill="1" applyBorder="1"/>
    <xf numFmtId="173" fontId="0" fillId="0" borderId="22" xfId="0" applyNumberFormat="1" applyFont="1" applyBorder="1"/>
    <xf numFmtId="173" fontId="0" fillId="0" borderId="21" xfId="0" applyNumberFormat="1" applyFont="1" applyBorder="1"/>
    <xf numFmtId="173" fontId="0" fillId="0" borderId="36" xfId="0" applyNumberFormat="1" applyFont="1" applyBorder="1"/>
    <xf numFmtId="0" fontId="0" fillId="6" borderId="108" xfId="0" applyFont="1" applyFill="1" applyBorder="1" applyAlignment="1">
      <alignment horizontal="center" wrapText="1"/>
    </xf>
    <xf numFmtId="0" fontId="15" fillId="0" borderId="0" xfId="0" applyFont="1" applyFill="1"/>
    <xf numFmtId="14" fontId="15" fillId="0" borderId="0" xfId="0" applyNumberFormat="1" applyFont="1" applyFill="1"/>
    <xf numFmtId="167" fontId="0" fillId="0" borderId="130" xfId="0" applyNumberFormat="1" applyFont="1" applyBorder="1"/>
    <xf numFmtId="172" fontId="0" fillId="0" borderId="131" xfId="0" applyNumberFormat="1" applyFont="1" applyBorder="1"/>
    <xf numFmtId="175" fontId="0" fillId="0" borderId="131" xfId="0" applyNumberFormat="1" applyFont="1" applyBorder="1"/>
    <xf numFmtId="168" fontId="0" fillId="0" borderId="131" xfId="0" applyNumberFormat="1" applyFont="1" applyBorder="1"/>
    <xf numFmtId="40" fontId="0" fillId="0" borderId="131" xfId="0" applyNumberFormat="1" applyFont="1" applyBorder="1"/>
    <xf numFmtId="167" fontId="0" fillId="0" borderId="131" xfId="0" applyNumberFormat="1" applyFont="1" applyBorder="1"/>
    <xf numFmtId="173" fontId="0" fillId="0" borderId="131" xfId="0" applyNumberFormat="1" applyFont="1" applyBorder="1"/>
    <xf numFmtId="165" fontId="0" fillId="0" borderId="131" xfId="0" applyNumberFormat="1" applyFont="1" applyBorder="1"/>
    <xf numFmtId="178" fontId="0" fillId="0" borderId="132" xfId="0" applyNumberFormat="1" applyFont="1" applyBorder="1"/>
    <xf numFmtId="167" fontId="0" fillId="0" borderId="133" xfId="0" applyNumberFormat="1" applyFont="1" applyBorder="1"/>
    <xf numFmtId="172" fontId="0" fillId="0" borderId="132" xfId="0" applyNumberFormat="1" applyFont="1" applyBorder="1"/>
    <xf numFmtId="165" fontId="0" fillId="0" borderId="134" xfId="0" applyNumberFormat="1" applyFont="1" applyBorder="1"/>
    <xf numFmtId="176" fontId="0" fillId="0" borderId="133" xfId="0" applyNumberFormat="1" applyFont="1" applyBorder="1"/>
    <xf numFmtId="172" fontId="0" fillId="0" borderId="133" xfId="0" applyNumberFormat="1" applyFont="1" applyBorder="1"/>
    <xf numFmtId="173" fontId="0" fillId="0" borderId="132" xfId="0" applyNumberFormat="1" applyFont="1" applyBorder="1"/>
    <xf numFmtId="172" fontId="0" fillId="0" borderId="130" xfId="0" applyNumberFormat="1" applyFont="1" applyBorder="1"/>
    <xf numFmtId="173" fontId="0" fillId="0" borderId="135" xfId="0" applyNumberFormat="1" applyFont="1" applyBorder="1"/>
    <xf numFmtId="173" fontId="15" fillId="0" borderId="0" xfId="0" applyNumberFormat="1" applyFont="1"/>
    <xf numFmtId="0" fontId="9" fillId="0" borderId="136" xfId="0" applyFont="1" applyBorder="1"/>
    <xf numFmtId="167" fontId="0" fillId="0" borderId="137" xfId="0" applyNumberFormat="1" applyFont="1" applyBorder="1"/>
    <xf numFmtId="172" fontId="0" fillId="0" borderId="138" xfId="0" applyNumberFormat="1" applyFont="1" applyBorder="1"/>
    <xf numFmtId="175" fontId="0" fillId="0" borderId="138" xfId="0" applyNumberFormat="1" applyFont="1" applyBorder="1"/>
    <xf numFmtId="168" fontId="0" fillId="0" borderId="138" xfId="0" applyNumberFormat="1" applyFont="1" applyBorder="1"/>
    <xf numFmtId="40" fontId="0" fillId="0" borderId="138" xfId="0" applyNumberFormat="1" applyFont="1" applyBorder="1"/>
    <xf numFmtId="167" fontId="0" fillId="0" borderId="138" xfId="0" applyNumberFormat="1" applyFont="1" applyBorder="1"/>
    <xf numFmtId="173" fontId="0" fillId="0" borderId="138" xfId="0" applyNumberFormat="1" applyFont="1" applyBorder="1"/>
    <xf numFmtId="165" fontId="0" fillId="0" borderId="138" xfId="0" applyNumberFormat="1" applyFont="1" applyBorder="1"/>
    <xf numFmtId="178" fontId="0" fillId="0" borderId="139" xfId="0" applyNumberFormat="1" applyFont="1" applyBorder="1"/>
    <xf numFmtId="167" fontId="0" fillId="0" borderId="140" xfId="0" applyNumberFormat="1" applyFont="1" applyBorder="1"/>
    <xf numFmtId="172" fontId="0" fillId="0" borderId="139" xfId="0" applyNumberFormat="1" applyFont="1" applyBorder="1"/>
    <xf numFmtId="165" fontId="0" fillId="0" borderId="141" xfId="0" applyNumberFormat="1" applyFont="1" applyBorder="1"/>
    <xf numFmtId="176" fontId="0" fillId="0" borderId="140" xfId="0" applyNumberFormat="1" applyFont="1" applyBorder="1"/>
    <xf numFmtId="172" fontId="0" fillId="0" borderId="140" xfId="0" applyNumberFormat="1" applyFont="1" applyBorder="1"/>
    <xf numFmtId="173" fontId="0" fillId="0" borderId="139" xfId="0" applyNumberFormat="1" applyFont="1" applyBorder="1"/>
    <xf numFmtId="172" fontId="0" fillId="0" borderId="137" xfId="0" applyNumberFormat="1" applyFont="1" applyBorder="1"/>
    <xf numFmtId="173" fontId="0" fillId="0" borderId="142" xfId="0" applyNumberFormat="1" applyFont="1" applyBorder="1"/>
    <xf numFmtId="167" fontId="0" fillId="0" borderId="143" xfId="0" applyNumberFormat="1" applyFont="1" applyBorder="1"/>
    <xf numFmtId="172" fontId="0" fillId="0" borderId="37" xfId="0" applyNumberFormat="1" applyFont="1" applyBorder="1"/>
    <xf numFmtId="175" fontId="0" fillId="0" borderId="37" xfId="0" applyNumberFormat="1" applyFont="1" applyBorder="1"/>
    <xf numFmtId="168" fontId="0" fillId="0" borderId="37" xfId="0" applyNumberFormat="1" applyFont="1" applyBorder="1"/>
    <xf numFmtId="40" fontId="0" fillId="0" borderId="37" xfId="0" applyNumberFormat="1" applyFont="1" applyBorder="1"/>
    <xf numFmtId="167" fontId="0" fillId="0" borderId="37" xfId="0" applyNumberFormat="1" applyFont="1" applyBorder="1"/>
    <xf numFmtId="165" fontId="0" fillId="0" borderId="37" xfId="0" applyNumberFormat="1" applyFont="1" applyBorder="1"/>
    <xf numFmtId="178" fontId="0" fillId="0" borderId="38" xfId="0" applyNumberFormat="1" applyFont="1" applyBorder="1"/>
    <xf numFmtId="167" fontId="0" fillId="0" borderId="39" xfId="0" applyNumberFormat="1" applyFont="1" applyBorder="1"/>
    <xf numFmtId="172" fontId="0" fillId="0" borderId="38" xfId="0" applyNumberFormat="1" applyFont="1" applyBorder="1"/>
    <xf numFmtId="165" fontId="0" fillId="0" borderId="47" xfId="0" applyNumberFormat="1" applyFont="1" applyBorder="1"/>
    <xf numFmtId="176" fontId="0" fillId="0" borderId="39" xfId="0" applyNumberFormat="1" applyFont="1" applyBorder="1"/>
    <xf numFmtId="172" fontId="0" fillId="0" borderId="39" xfId="0" applyNumberFormat="1" applyFont="1" applyBorder="1"/>
    <xf numFmtId="172" fontId="0" fillId="0" borderId="143" xfId="0" applyNumberFormat="1" applyFont="1" applyBorder="1"/>
    <xf numFmtId="173" fontId="0" fillId="0" borderId="144" xfId="0" applyNumberFormat="1" applyFont="1" applyBorder="1"/>
    <xf numFmtId="173" fontId="0" fillId="0" borderId="145" xfId="0" applyNumberFormat="1" applyFont="1" applyBorder="1"/>
    <xf numFmtId="173" fontId="0" fillId="0" borderId="146" xfId="0" applyNumberFormat="1" applyFont="1" applyBorder="1"/>
    <xf numFmtId="171" fontId="0" fillId="5" borderId="56" xfId="0" applyNumberFormat="1" applyFont="1" applyFill="1" applyBorder="1" applyAlignment="1">
      <alignment horizontal="center"/>
    </xf>
    <xf numFmtId="1" fontId="0" fillId="5" borderId="56" xfId="0" applyNumberFormat="1" applyFont="1" applyFill="1" applyBorder="1" applyAlignment="1">
      <alignment horizontal="center"/>
    </xf>
    <xf numFmtId="1" fontId="0" fillId="5" borderId="60" xfId="0" applyNumberFormat="1" applyFont="1" applyFill="1" applyBorder="1" applyAlignment="1">
      <alignment horizontal="center"/>
    </xf>
    <xf numFmtId="165" fontId="15" fillId="0" borderId="0" xfId="0" applyNumberFormat="1" applyFont="1" applyFill="1" applyBorder="1"/>
    <xf numFmtId="166" fontId="15" fillId="0" borderId="0" xfId="0" applyNumberFormat="1" applyFont="1" applyFill="1" applyBorder="1"/>
    <xf numFmtId="174" fontId="15" fillId="0" borderId="0" xfId="0" applyNumberFormat="1" applyFont="1" applyFill="1" applyBorder="1" applyAlignment="1">
      <alignment horizontal="right"/>
    </xf>
    <xf numFmtId="0" fontId="15" fillId="0" borderId="0" xfId="0" applyFont="1" applyFill="1" applyBorder="1" applyAlignment="1">
      <alignment horizontal="right"/>
    </xf>
    <xf numFmtId="166" fontId="10" fillId="0" borderId="0" xfId="0" applyNumberFormat="1" applyFont="1" applyFill="1" applyBorder="1"/>
    <xf numFmtId="0" fontId="14" fillId="0" borderId="0" xfId="0" applyFont="1" applyFill="1" applyBorder="1"/>
    <xf numFmtId="1" fontId="0" fillId="5" borderId="62" xfId="0" applyNumberFormat="1" applyFont="1" applyFill="1" applyBorder="1" applyAlignment="1">
      <alignment horizontal="center"/>
    </xf>
    <xf numFmtId="173" fontId="0" fillId="0" borderId="147" xfId="0" applyNumberFormat="1" applyFont="1" applyBorder="1"/>
    <xf numFmtId="173" fontId="0" fillId="0" borderId="148" xfId="0" applyNumberFormat="1" applyFont="1" applyBorder="1"/>
    <xf numFmtId="173" fontId="0" fillId="0" borderId="149" xfId="0" applyNumberFormat="1" applyFont="1" applyBorder="1"/>
    <xf numFmtId="173" fontId="0" fillId="0" borderId="150" xfId="0" applyNumberFormat="1" applyFont="1" applyBorder="1"/>
    <xf numFmtId="172" fontId="0" fillId="0" borderId="25" xfId="0" applyNumberFormat="1" applyFont="1" applyBorder="1"/>
    <xf numFmtId="172" fontId="0" fillId="0" borderId="21" xfId="0" applyNumberFormat="1" applyFont="1" applyBorder="1"/>
    <xf numFmtId="172" fontId="0" fillId="0" borderId="35" xfId="0" applyNumberFormat="1" applyFont="1" applyBorder="1"/>
    <xf numFmtId="172" fontId="0" fillId="0" borderId="36" xfId="0" applyNumberFormat="1" applyFont="1" applyBorder="1"/>
    <xf numFmtId="172" fontId="0" fillId="0" borderId="40" xfId="0" applyNumberFormat="1" applyFont="1" applyBorder="1"/>
    <xf numFmtId="172" fontId="0" fillId="0" borderId="22" xfId="0" applyNumberFormat="1" applyFont="1" applyBorder="1"/>
    <xf numFmtId="0" fontId="8" fillId="5" borderId="28" xfId="0" applyFont="1" applyFill="1" applyBorder="1" applyAlignment="1">
      <alignment horizontal="center"/>
    </xf>
    <xf numFmtId="0" fontId="0" fillId="6" borderId="27" xfId="0" applyFont="1" applyFill="1" applyBorder="1" applyAlignment="1">
      <alignment horizontal="center" wrapText="1"/>
    </xf>
    <xf numFmtId="0" fontId="8" fillId="6" borderId="27" xfId="0" applyFont="1" applyFill="1" applyBorder="1" applyAlignment="1">
      <alignment horizontal="center"/>
    </xf>
    <xf numFmtId="0" fontId="12" fillId="0" borderId="28" xfId="0" applyFont="1" applyBorder="1"/>
    <xf numFmtId="0" fontId="12" fillId="0" borderId="31" xfId="0" applyFont="1" applyBorder="1"/>
    <xf numFmtId="164" fontId="12" fillId="0" borderId="56" xfId="1" applyNumberFormat="1" applyFont="1" applyBorder="1"/>
    <xf numFmtId="164" fontId="12" fillId="0" borderId="57" xfId="1" applyNumberFormat="1" applyFont="1" applyBorder="1"/>
    <xf numFmtId="164" fontId="15" fillId="0" borderId="56" xfId="1" applyNumberFormat="1" applyFont="1" applyBorder="1"/>
    <xf numFmtId="164" fontId="15" fillId="0" borderId="57" xfId="1" applyNumberFormat="1" applyFont="1" applyBorder="1"/>
    <xf numFmtId="164" fontId="15" fillId="0" borderId="56" xfId="1" applyNumberFormat="1" applyFont="1" applyFill="1" applyBorder="1"/>
    <xf numFmtId="164" fontId="15" fillId="0" borderId="57" xfId="1" applyNumberFormat="1" applyFont="1" applyFill="1" applyBorder="1"/>
    <xf numFmtId="164" fontId="15" fillId="0" borderId="60" xfId="1" applyNumberFormat="1" applyFont="1" applyFill="1" applyBorder="1"/>
    <xf numFmtId="164" fontId="15" fillId="0" borderId="129" xfId="1" applyNumberFormat="1" applyFont="1" applyFill="1" applyBorder="1"/>
    <xf numFmtId="0" fontId="20" fillId="0" borderId="56" xfId="0" applyFont="1" applyBorder="1"/>
    <xf numFmtId="0" fontId="20" fillId="0" borderId="57" xfId="0" applyFont="1" applyBorder="1"/>
    <xf numFmtId="164" fontId="15" fillId="0" borderId="0" xfId="1" applyNumberFormat="1" applyFont="1" applyFill="1" applyBorder="1"/>
    <xf numFmtId="164" fontId="0" fillId="0" borderId="22" xfId="1" applyNumberFormat="1" applyFont="1" applyBorder="1"/>
    <xf numFmtId="164" fontId="0" fillId="0" borderId="20" xfId="1" applyNumberFormat="1" applyFont="1" applyBorder="1"/>
    <xf numFmtId="164" fontId="0" fillId="0" borderId="24" xfId="1" applyNumberFormat="1" applyFont="1" applyBorder="1"/>
    <xf numFmtId="164" fontId="0" fillId="0" borderId="21" xfId="1" applyNumberFormat="1" applyFont="1" applyBorder="1"/>
    <xf numFmtId="164" fontId="0" fillId="0" borderId="36" xfId="1" applyNumberFormat="1" applyFont="1" applyBorder="1"/>
    <xf numFmtId="164" fontId="0" fillId="0" borderId="37" xfId="1" applyNumberFormat="1" applyFont="1" applyBorder="1"/>
    <xf numFmtId="164" fontId="0" fillId="0" borderId="38" xfId="1" applyNumberFormat="1" applyFont="1" applyBorder="1"/>
    <xf numFmtId="164" fontId="0" fillId="0" borderId="25" xfId="1" applyNumberFormat="1" applyFont="1" applyBorder="1"/>
    <xf numFmtId="164" fontId="0" fillId="0" borderId="35" xfId="1" applyNumberFormat="1" applyFont="1" applyBorder="1"/>
    <xf numFmtId="164" fontId="0" fillId="0" borderId="26" xfId="1" applyNumberFormat="1" applyFont="1" applyBorder="1"/>
    <xf numFmtId="164" fontId="0" fillId="0" borderId="39" xfId="1" applyNumberFormat="1" applyFont="1" applyBorder="1"/>
    <xf numFmtId="164" fontId="0" fillId="0" borderId="40" xfId="1" applyNumberFormat="1" applyFont="1" applyBorder="1"/>
    <xf numFmtId="0" fontId="7" fillId="0" borderId="0" xfId="0" applyFont="1"/>
    <xf numFmtId="207" fontId="0" fillId="0" borderId="22" xfId="0" applyNumberFormat="1" applyFont="1" applyBorder="1"/>
    <xf numFmtId="207" fontId="0" fillId="0" borderId="20" xfId="0" applyNumberFormat="1" applyFont="1" applyBorder="1"/>
    <xf numFmtId="207" fontId="0" fillId="0" borderId="24" xfId="0" applyNumberFormat="1" applyFont="1" applyBorder="1"/>
    <xf numFmtId="207" fontId="0" fillId="0" borderId="21" xfId="0" applyNumberFormat="1" applyFont="1" applyBorder="1"/>
    <xf numFmtId="207" fontId="0" fillId="0" borderId="25" xfId="0" applyNumberFormat="1" applyFont="1" applyBorder="1"/>
    <xf numFmtId="207" fontId="0" fillId="0" borderId="35" xfId="0" applyNumberFormat="1" applyFont="1" applyBorder="1"/>
    <xf numFmtId="207" fontId="0" fillId="0" borderId="26" xfId="0" applyNumberFormat="1" applyFont="1" applyBorder="1"/>
    <xf numFmtId="207" fontId="0" fillId="0" borderId="36" xfId="0" applyNumberFormat="1" applyFont="1" applyBorder="1"/>
    <xf numFmtId="207" fontId="0" fillId="0" borderId="37" xfId="0" applyNumberFormat="1" applyFont="1" applyBorder="1"/>
    <xf numFmtId="207" fontId="0" fillId="0" borderId="38" xfId="0" applyNumberFormat="1" applyFont="1" applyBorder="1"/>
    <xf numFmtId="207" fontId="0" fillId="0" borderId="39" xfId="0" applyNumberFormat="1" applyFont="1" applyBorder="1"/>
    <xf numFmtId="207" fontId="0" fillId="0" borderId="40" xfId="0" applyNumberFormat="1" applyFont="1" applyBorder="1"/>
    <xf numFmtId="208" fontId="0" fillId="0" borderId="22" xfId="501" applyNumberFormat="1" applyFont="1" applyBorder="1"/>
    <xf numFmtId="208" fontId="0" fillId="0" borderId="20" xfId="501" applyNumberFormat="1" applyFont="1" applyBorder="1"/>
    <xf numFmtId="208" fontId="0" fillId="0" borderId="24" xfId="501" applyNumberFormat="1" applyFont="1" applyBorder="1"/>
    <xf numFmtId="208" fontId="0" fillId="0" borderId="21" xfId="501" applyNumberFormat="1" applyFont="1" applyBorder="1"/>
    <xf numFmtId="208" fontId="0" fillId="0" borderId="25" xfId="501" applyNumberFormat="1" applyFont="1" applyBorder="1"/>
    <xf numFmtId="208" fontId="0" fillId="0" borderId="35" xfId="501" applyNumberFormat="1" applyFont="1" applyBorder="1"/>
    <xf numFmtId="208" fontId="0" fillId="0" borderId="26" xfId="501" applyNumberFormat="1" applyFont="1" applyBorder="1"/>
    <xf numFmtId="208" fontId="0" fillId="0" borderId="36" xfId="501" applyNumberFormat="1" applyFont="1" applyBorder="1"/>
    <xf numFmtId="208" fontId="0" fillId="0" borderId="37" xfId="501" applyNumberFormat="1" applyFont="1" applyBorder="1"/>
    <xf numFmtId="208" fontId="0" fillId="0" borderId="38" xfId="501" applyNumberFormat="1" applyFont="1" applyBorder="1"/>
    <xf numFmtId="208" fontId="0" fillId="0" borderId="39" xfId="501" applyNumberFormat="1" applyFont="1" applyBorder="1"/>
    <xf numFmtId="208" fontId="0" fillId="0" borderId="40" xfId="501" applyNumberFormat="1" applyFont="1" applyBorder="1"/>
    <xf numFmtId="173" fontId="0" fillId="0" borderId="22" xfId="1" applyNumberFormat="1" applyFont="1" applyBorder="1"/>
    <xf numFmtId="173" fontId="0" fillId="0" borderId="20" xfId="1" applyNumberFormat="1" applyFont="1" applyBorder="1"/>
    <xf numFmtId="173" fontId="0" fillId="0" borderId="24" xfId="1" applyNumberFormat="1" applyFont="1" applyBorder="1"/>
    <xf numFmtId="173" fontId="0" fillId="0" borderId="21" xfId="1" applyNumberFormat="1" applyFont="1" applyBorder="1"/>
    <xf numFmtId="173" fontId="0" fillId="0" borderId="25" xfId="1" applyNumberFormat="1" applyFont="1" applyBorder="1"/>
    <xf numFmtId="173" fontId="0" fillId="0" borderId="35" xfId="1" applyNumberFormat="1" applyFont="1" applyBorder="1"/>
    <xf numFmtId="173" fontId="0" fillId="0" borderId="26" xfId="1" applyNumberFormat="1" applyFont="1" applyBorder="1"/>
    <xf numFmtId="173" fontId="0" fillId="0" borderId="36" xfId="1" applyNumberFormat="1" applyFont="1" applyBorder="1"/>
    <xf numFmtId="173" fontId="0" fillId="0" borderId="37" xfId="1" applyNumberFormat="1" applyFont="1" applyBorder="1"/>
    <xf numFmtId="173" fontId="0" fillId="0" borderId="38" xfId="1" applyNumberFormat="1" applyFont="1" applyBorder="1"/>
    <xf numFmtId="173" fontId="0" fillId="0" borderId="39" xfId="1" applyNumberFormat="1" applyFont="1" applyBorder="1"/>
    <xf numFmtId="173" fontId="0" fillId="0" borderId="40" xfId="1" applyNumberFormat="1" applyFont="1" applyBorder="1"/>
    <xf numFmtId="0" fontId="22" fillId="0" borderId="0" xfId="0" quotePrefix="1" applyFont="1" applyFill="1" applyBorder="1"/>
    <xf numFmtId="0" fontId="0" fillId="5" borderId="108" xfId="0" applyFont="1" applyFill="1" applyBorder="1" applyAlignment="1">
      <alignment horizontal="center" wrapText="1"/>
    </xf>
    <xf numFmtId="0" fontId="21" fillId="5" borderId="108" xfId="0" applyFont="1" applyFill="1" applyBorder="1" applyAlignment="1">
      <alignment horizontal="center"/>
    </xf>
    <xf numFmtId="165" fontId="21" fillId="0" borderId="20" xfId="0" applyNumberFormat="1" applyFont="1" applyBorder="1"/>
    <xf numFmtId="191" fontId="15" fillId="0" borderId="0" xfId="0" applyNumberFormat="1" applyFont="1"/>
    <xf numFmtId="0" fontId="6" fillId="0" borderId="0" xfId="0" applyFont="1"/>
    <xf numFmtId="0" fontId="21" fillId="5" borderId="41" xfId="0" applyFont="1" applyFill="1" applyBorder="1" applyAlignment="1"/>
    <xf numFmtId="0" fontId="21" fillId="5" borderId="42" xfId="0" applyFont="1" applyFill="1" applyBorder="1" applyAlignment="1"/>
    <xf numFmtId="0" fontId="21" fillId="5" borderId="108" xfId="0" applyFont="1" applyFill="1" applyBorder="1" applyAlignment="1"/>
    <xf numFmtId="0" fontId="15" fillId="0" borderId="0" xfId="0" applyFont="1" applyBorder="1"/>
    <xf numFmtId="0" fontId="159" fillId="0" borderId="56" xfId="0" quotePrefix="1" applyFont="1" applyBorder="1"/>
    <xf numFmtId="0" fontId="160" fillId="2" borderId="62" xfId="3" applyFont="1" applyBorder="1"/>
    <xf numFmtId="0" fontId="21" fillId="0" borderId="56" xfId="0" applyFont="1" applyFill="1" applyBorder="1" applyAlignment="1">
      <alignment horizontal="center"/>
    </xf>
    <xf numFmtId="0" fontId="0" fillId="0" borderId="56" xfId="0" applyFont="1" applyFill="1" applyBorder="1" applyAlignment="1">
      <alignment horizontal="center" wrapText="1"/>
    </xf>
    <xf numFmtId="0" fontId="15" fillId="5" borderId="31" xfId="0" applyFont="1" applyFill="1" applyBorder="1"/>
    <xf numFmtId="0" fontId="0" fillId="5" borderId="27" xfId="0" applyFont="1" applyFill="1" applyBorder="1" applyAlignment="1">
      <alignment horizontal="center" wrapText="1"/>
    </xf>
    <xf numFmtId="173" fontId="0" fillId="0" borderId="151" xfId="0" applyNumberFormat="1" applyFont="1" applyBorder="1"/>
    <xf numFmtId="173" fontId="0" fillId="0" borderId="65" xfId="0" applyNumberFormat="1" applyFont="1" applyBorder="1"/>
    <xf numFmtId="0" fontId="0" fillId="5" borderId="129" xfId="0" applyFont="1" applyFill="1" applyBorder="1" applyAlignment="1">
      <alignment horizontal="center" wrapText="1"/>
    </xf>
    <xf numFmtId="0" fontId="15" fillId="5" borderId="61" xfId="0" applyFont="1" applyFill="1" applyBorder="1"/>
    <xf numFmtId="0" fontId="0" fillId="5" borderId="63" xfId="0" applyFont="1" applyFill="1" applyBorder="1" applyAlignment="1">
      <alignment horizontal="center" wrapText="1"/>
    </xf>
    <xf numFmtId="173" fontId="0" fillId="0" borderId="65" xfId="1" applyNumberFormat="1" applyFont="1" applyBorder="1"/>
    <xf numFmtId="173" fontId="0" fillId="0" borderId="66" xfId="1" applyNumberFormat="1" applyFont="1" applyBorder="1"/>
    <xf numFmtId="173" fontId="12" fillId="0" borderId="0" xfId="0" applyNumberFormat="1" applyFont="1"/>
    <xf numFmtId="0" fontId="18" fillId="0" borderId="0" xfId="0" applyFont="1"/>
    <xf numFmtId="173" fontId="18" fillId="0" borderId="0" xfId="0" applyNumberFormat="1" applyFont="1"/>
    <xf numFmtId="173" fontId="18" fillId="0" borderId="0" xfId="0" applyNumberFormat="1" applyFont="1" applyBorder="1"/>
    <xf numFmtId="173" fontId="0" fillId="0" borderId="64" xfId="1" applyNumberFormat="1" applyFont="1" applyBorder="1"/>
    <xf numFmtId="0" fontId="32" fillId="0" borderId="0" xfId="502" applyFont="1" applyFill="1"/>
    <xf numFmtId="0" fontId="33" fillId="0" borderId="0" xfId="502" applyFont="1" applyFill="1"/>
    <xf numFmtId="0" fontId="16" fillId="0" borderId="0" xfId="502" applyFill="1"/>
    <xf numFmtId="0" fontId="34" fillId="0" borderId="0" xfId="502" applyFont="1" applyFill="1"/>
    <xf numFmtId="0" fontId="33" fillId="0" borderId="0" xfId="4" applyFont="1" applyFill="1"/>
    <xf numFmtId="0" fontId="21" fillId="0" borderId="0" xfId="0" applyFont="1" applyFill="1" applyBorder="1" applyAlignment="1">
      <alignment horizontal="center"/>
    </xf>
    <xf numFmtId="0" fontId="0" fillId="0" borderId="0" xfId="0" applyFont="1" applyFill="1" applyBorder="1" applyAlignment="1">
      <alignment horizontal="center" wrapText="1"/>
    </xf>
    <xf numFmtId="0" fontId="20" fillId="0" borderId="0" xfId="0" applyFont="1" applyFill="1" applyBorder="1"/>
    <xf numFmtId="0" fontId="0" fillId="0" borderId="0" xfId="0" applyFont="1" applyFill="1" applyBorder="1"/>
    <xf numFmtId="0" fontId="21" fillId="0" borderId="0" xfId="0" applyFont="1" applyFill="1" applyBorder="1" applyAlignment="1"/>
    <xf numFmtId="164" fontId="0" fillId="0" borderId="0" xfId="1" applyNumberFormat="1" applyFont="1" applyFill="1" applyBorder="1"/>
    <xf numFmtId="2" fontId="162" fillId="0" borderId="56" xfId="0" applyNumberFormat="1" applyFont="1" applyBorder="1"/>
    <xf numFmtId="2" fontId="163" fillId="2" borderId="62" xfId="3" applyNumberFormat="1" applyFont="1" applyBorder="1"/>
    <xf numFmtId="14" fontId="4" fillId="0" borderId="0" xfId="0" applyNumberFormat="1" applyFont="1"/>
    <xf numFmtId="0" fontId="4" fillId="0" borderId="0" xfId="0" applyFont="1"/>
    <xf numFmtId="191" fontId="18" fillId="0" borderId="0" xfId="0" applyNumberFormat="1" applyFont="1"/>
    <xf numFmtId="191" fontId="4" fillId="0" borderId="0" xfId="0" applyNumberFormat="1" applyFont="1"/>
    <xf numFmtId="173" fontId="0" fillId="0" borderId="152" xfId="0" applyNumberFormat="1" applyFont="1" applyBorder="1"/>
    <xf numFmtId="173" fontId="0" fillId="0" borderId="63" xfId="0" applyNumberFormat="1" applyFont="1" applyBorder="1"/>
    <xf numFmtId="173" fontId="0" fillId="0" borderId="153" xfId="0" applyNumberFormat="1" applyFont="1" applyBorder="1"/>
    <xf numFmtId="0" fontId="164" fillId="0" borderId="0" xfId="0" applyFont="1"/>
    <xf numFmtId="0" fontId="4" fillId="0" borderId="0" xfId="0" applyFont="1" applyAlignment="1">
      <alignment horizontal="center" wrapText="1"/>
    </xf>
    <xf numFmtId="164" fontId="15" fillId="0" borderId="0" xfId="0" applyNumberFormat="1" applyFont="1" applyAlignment="1">
      <alignment horizontal="center" wrapText="1"/>
    </xf>
    <xf numFmtId="167" fontId="0" fillId="0" borderId="56" xfId="0" applyNumberFormat="1" applyFont="1" applyBorder="1"/>
    <xf numFmtId="172" fontId="0" fillId="0" borderId="154" xfId="0" applyNumberFormat="1" applyFont="1" applyBorder="1"/>
    <xf numFmtId="175" fontId="0" fillId="0" borderId="154" xfId="0" applyNumberFormat="1" applyFont="1" applyBorder="1"/>
    <xf numFmtId="168" fontId="0" fillId="0" borderId="154" xfId="0" applyNumberFormat="1" applyFont="1" applyBorder="1"/>
    <xf numFmtId="40" fontId="0" fillId="0" borderId="154" xfId="0" applyNumberFormat="1" applyFont="1" applyBorder="1"/>
    <xf numFmtId="167" fontId="0" fillId="0" borderId="154" xfId="0" applyNumberFormat="1" applyFont="1" applyBorder="1"/>
    <xf numFmtId="173" fontId="0" fillId="0" borderId="154" xfId="0" applyNumberFormat="1" applyFont="1" applyBorder="1"/>
    <xf numFmtId="165" fontId="0" fillId="0" borderId="154" xfId="0" applyNumberFormat="1" applyFont="1" applyBorder="1"/>
    <xf numFmtId="178" fontId="0" fillId="0" borderId="112" xfId="0" applyNumberFormat="1" applyFont="1" applyBorder="1"/>
    <xf numFmtId="167" fontId="0" fillId="0" borderId="155" xfId="0" applyNumberFormat="1" applyFont="1" applyBorder="1"/>
    <xf numFmtId="172" fontId="0" fillId="0" borderId="112" xfId="0" applyNumberFormat="1" applyFont="1" applyBorder="1"/>
    <xf numFmtId="165" fontId="0" fillId="0" borderId="113" xfId="0" applyNumberFormat="1" applyFont="1" applyBorder="1"/>
    <xf numFmtId="176" fontId="0" fillId="0" borderId="155" xfId="0" applyNumberFormat="1" applyFont="1" applyBorder="1"/>
    <xf numFmtId="172" fontId="0" fillId="0" borderId="155" xfId="0" applyNumberFormat="1" applyFont="1" applyBorder="1"/>
    <xf numFmtId="172" fontId="0" fillId="0" borderId="56" xfId="0" applyNumberFormat="1" applyFont="1" applyBorder="1"/>
    <xf numFmtId="173" fontId="0" fillId="0" borderId="57" xfId="0" applyNumberFormat="1" applyFont="1" applyBorder="1"/>
    <xf numFmtId="164" fontId="15" fillId="0" borderId="0" xfId="1" applyNumberFormat="1" applyFont="1"/>
    <xf numFmtId="164" fontId="15" fillId="0" borderId="0" xfId="1" applyNumberFormat="1" applyFont="1" applyAlignment="1">
      <alignment horizontal="right" wrapText="1"/>
    </xf>
    <xf numFmtId="164" fontId="15" fillId="0" borderId="0" xfId="1" applyNumberFormat="1" applyFont="1" applyAlignment="1">
      <alignment horizontal="right"/>
    </xf>
    <xf numFmtId="164" fontId="15" fillId="0" borderId="0" xfId="0" applyNumberFormat="1" applyFont="1" applyAlignment="1">
      <alignment horizontal="right" wrapText="1"/>
    </xf>
    <xf numFmtId="173" fontId="0" fillId="0" borderId="156" xfId="0" applyNumberFormat="1" applyFont="1" applyBorder="1"/>
    <xf numFmtId="173" fontId="0" fillId="0" borderId="157" xfId="0" applyNumberFormat="1" applyFont="1" applyBorder="1"/>
    <xf numFmtId="1" fontId="0" fillId="5" borderId="63" xfId="0" applyNumberFormat="1" applyFont="1" applyFill="1" applyBorder="1" applyAlignment="1">
      <alignment horizontal="center"/>
    </xf>
    <xf numFmtId="0" fontId="0" fillId="0" borderId="0" xfId="0" applyNumberFormat="1" applyFont="1" applyFill="1" applyBorder="1" applyAlignment="1"/>
    <xf numFmtId="173" fontId="0" fillId="0" borderId="158" xfId="0" applyNumberFormat="1" applyFont="1" applyBorder="1"/>
    <xf numFmtId="173" fontId="0" fillId="0" borderId="62" xfId="0" applyNumberFormat="1" applyFont="1" applyBorder="1"/>
    <xf numFmtId="171" fontId="0" fillId="5" borderId="60" xfId="0" applyNumberFormat="1" applyFont="1" applyFill="1" applyBorder="1" applyAlignment="1">
      <alignment horizontal="right"/>
    </xf>
    <xf numFmtId="173" fontId="0" fillId="0" borderId="159" xfId="0" applyNumberFormat="1" applyFont="1" applyBorder="1"/>
    <xf numFmtId="0" fontId="18" fillId="0" borderId="0" xfId="0" applyFont="1" applyAlignment="1">
      <alignment horizontal="center" wrapText="1"/>
    </xf>
    <xf numFmtId="0" fontId="18" fillId="0" borderId="0" xfId="0" applyFont="1" applyAlignment="1">
      <alignment horizontal="center" wrapText="1"/>
    </xf>
    <xf numFmtId="0" fontId="21" fillId="5" borderId="108" xfId="0" applyFont="1" applyFill="1" applyBorder="1" applyAlignment="1">
      <alignment horizontal="center"/>
    </xf>
    <xf numFmtId="0" fontId="3" fillId="0" borderId="0" xfId="0" applyFont="1"/>
    <xf numFmtId="2" fontId="3" fillId="0" borderId="0" xfId="0" applyNumberFormat="1" applyFont="1"/>
    <xf numFmtId="14" fontId="3" fillId="0" borderId="0" xfId="0" applyNumberFormat="1" applyFont="1"/>
    <xf numFmtId="209" fontId="0" fillId="0" borderId="21" xfId="0" applyNumberFormat="1" applyFont="1" applyBorder="1"/>
    <xf numFmtId="209" fontId="0" fillId="0" borderId="22" xfId="0" applyNumberFormat="1" applyFont="1" applyBorder="1"/>
    <xf numFmtId="209" fontId="0" fillId="0" borderId="20" xfId="0" applyNumberFormat="1" applyFont="1" applyBorder="1"/>
    <xf numFmtId="209" fontId="0" fillId="0" borderId="24" xfId="0" applyNumberFormat="1" applyFont="1" applyBorder="1"/>
    <xf numFmtId="209" fontId="0" fillId="0" borderId="158" xfId="0" applyNumberFormat="1" applyFont="1" applyBorder="1"/>
    <xf numFmtId="209" fontId="0" fillId="0" borderId="154" xfId="0" applyNumberFormat="1" applyFont="1" applyBorder="1"/>
    <xf numFmtId="209" fontId="0" fillId="0" borderId="112" xfId="0" applyNumberFormat="1" applyFont="1" applyBorder="1"/>
    <xf numFmtId="209" fontId="0" fillId="0" borderId="152" xfId="0" applyNumberFormat="1" applyFont="1" applyBorder="1"/>
    <xf numFmtId="209" fontId="0" fillId="0" borderId="125" xfId="0" applyNumberFormat="1" applyFont="1" applyBorder="1"/>
    <xf numFmtId="209" fontId="0" fillId="0" borderId="126" xfId="0" applyNumberFormat="1" applyFont="1" applyBorder="1"/>
    <xf numFmtId="0" fontId="0" fillId="5" borderId="60" xfId="0" applyFont="1" applyFill="1" applyBorder="1" applyAlignment="1">
      <alignment horizontal="center" wrapText="1"/>
    </xf>
    <xf numFmtId="209" fontId="0" fillId="0" borderId="65" xfId="0" applyNumberFormat="1" applyFont="1" applyBorder="1"/>
    <xf numFmtId="209" fontId="0" fillId="0" borderId="62" xfId="0" applyNumberFormat="1" applyFont="1" applyBorder="1"/>
    <xf numFmtId="209" fontId="0" fillId="0" borderId="63" xfId="0" applyNumberFormat="1" applyFont="1" applyBorder="1"/>
    <xf numFmtId="0" fontId="21" fillId="5" borderId="61" xfId="0" applyFont="1" applyFill="1" applyBorder="1" applyAlignment="1">
      <alignment horizontal="center" wrapText="1"/>
    </xf>
    <xf numFmtId="9" fontId="0" fillId="0" borderId="22" xfId="1" applyFont="1" applyBorder="1"/>
    <xf numFmtId="9" fontId="0" fillId="0" borderId="20" xfId="1" applyFont="1" applyBorder="1"/>
    <xf numFmtId="9" fontId="0" fillId="0" borderId="24" xfId="1" applyFont="1" applyBorder="1"/>
    <xf numFmtId="9" fontId="0" fillId="0" borderId="21" xfId="1" applyFont="1" applyBorder="1"/>
    <xf numFmtId="9" fontId="0" fillId="0" borderId="158" xfId="1" applyFont="1" applyBorder="1"/>
    <xf numFmtId="9" fontId="0" fillId="0" borderId="154" xfId="1" applyFont="1" applyBorder="1"/>
    <xf numFmtId="9" fontId="0" fillId="0" borderId="112" xfId="1" applyFont="1" applyBorder="1"/>
    <xf numFmtId="9" fontId="0" fillId="0" borderId="152" xfId="1" applyFont="1" applyBorder="1"/>
    <xf numFmtId="9" fontId="0" fillId="0" borderId="125" xfId="1" applyFont="1" applyBorder="1"/>
    <xf numFmtId="9" fontId="0" fillId="0" borderId="126" xfId="1" applyFont="1" applyBorder="1"/>
    <xf numFmtId="9" fontId="0" fillId="0" borderId="65" xfId="1" applyFont="1" applyBorder="1"/>
    <xf numFmtId="9" fontId="0" fillId="0" borderId="62" xfId="1" applyFont="1" applyBorder="1"/>
    <xf numFmtId="9" fontId="0" fillId="0" borderId="63" xfId="1" applyFont="1" applyBorder="1"/>
    <xf numFmtId="173" fontId="0" fillId="0" borderId="64" xfId="0" applyNumberFormat="1" applyFont="1" applyBorder="1"/>
    <xf numFmtId="9" fontId="0" fillId="0" borderId="0" xfId="1" applyFont="1" applyBorder="1"/>
    <xf numFmtId="0" fontId="0" fillId="55" borderId="41" xfId="0" applyFont="1" applyFill="1" applyBorder="1" applyAlignment="1">
      <alignment horizontal="center" wrapText="1"/>
    </xf>
    <xf numFmtId="0" fontId="0" fillId="55" borderId="42" xfId="0" applyFont="1" applyFill="1" applyBorder="1" applyAlignment="1">
      <alignment horizontal="center" wrapText="1"/>
    </xf>
    <xf numFmtId="0" fontId="21" fillId="55" borderId="61" xfId="0" applyFont="1" applyFill="1" applyBorder="1" applyAlignment="1">
      <alignment horizontal="center" wrapText="1"/>
    </xf>
    <xf numFmtId="1" fontId="0" fillId="0" borderId="20" xfId="1" applyNumberFormat="1" applyFont="1" applyBorder="1"/>
    <xf numFmtId="1" fontId="0" fillId="0" borderId="24" xfId="1" applyNumberFormat="1" applyFont="1" applyBorder="1"/>
    <xf numFmtId="1" fontId="0" fillId="0" borderId="21" xfId="1" applyNumberFormat="1" applyFont="1" applyBorder="1"/>
    <xf numFmtId="1" fontId="0" fillId="0" borderId="65" xfId="1" applyNumberFormat="1" applyFont="1" applyBorder="1"/>
    <xf numFmtId="1" fontId="0" fillId="0" borderId="158" xfId="1" applyNumberFormat="1" applyFont="1" applyBorder="1"/>
    <xf numFmtId="1" fontId="0" fillId="0" borderId="154" xfId="1" applyNumberFormat="1" applyFont="1" applyBorder="1"/>
    <xf numFmtId="1" fontId="0" fillId="0" borderId="112" xfId="1" applyNumberFormat="1" applyFont="1" applyBorder="1"/>
    <xf numFmtId="1" fontId="0" fillId="0" borderId="62" xfId="1" applyNumberFormat="1" applyFont="1" applyBorder="1"/>
    <xf numFmtId="1" fontId="0" fillId="0" borderId="152" xfId="1" applyNumberFormat="1" applyFont="1" applyBorder="1"/>
    <xf numFmtId="1" fontId="0" fillId="0" borderId="125" xfId="1" applyNumberFormat="1" applyFont="1" applyBorder="1"/>
    <xf numFmtId="1" fontId="0" fillId="0" borderId="126" xfId="1" applyNumberFormat="1" applyFont="1" applyBorder="1"/>
    <xf numFmtId="1" fontId="0" fillId="0" borderId="63" xfId="1" applyNumberFormat="1" applyFont="1" applyBorder="1"/>
    <xf numFmtId="164" fontId="0" fillId="0" borderId="158" xfId="1" applyNumberFormat="1" applyFont="1" applyBorder="1"/>
    <xf numFmtId="164" fontId="0" fillId="0" borderId="154" xfId="1" applyNumberFormat="1" applyFont="1" applyBorder="1"/>
    <xf numFmtId="164" fontId="0" fillId="0" borderId="112" xfId="1" applyNumberFormat="1" applyFont="1" applyBorder="1"/>
    <xf numFmtId="164" fontId="0" fillId="0" borderId="152" xfId="1" applyNumberFormat="1" applyFont="1" applyBorder="1"/>
    <xf numFmtId="164" fontId="0" fillId="0" borderId="125" xfId="1" applyNumberFormat="1" applyFont="1" applyBorder="1"/>
    <xf numFmtId="164" fontId="0" fillId="0" borderId="126" xfId="1" applyNumberFormat="1" applyFont="1" applyBorder="1"/>
    <xf numFmtId="210" fontId="0" fillId="0" borderId="22" xfId="1" applyNumberFormat="1" applyFont="1" applyBorder="1"/>
    <xf numFmtId="210" fontId="0" fillId="0" borderId="20" xfId="1" applyNumberFormat="1" applyFont="1" applyBorder="1"/>
    <xf numFmtId="210" fontId="0" fillId="0" borderId="24" xfId="1" applyNumberFormat="1" applyFont="1" applyBorder="1"/>
    <xf numFmtId="210" fontId="0" fillId="0" borderId="21" xfId="1" applyNumberFormat="1" applyFont="1" applyBorder="1"/>
    <xf numFmtId="210" fontId="0" fillId="0" borderId="158" xfId="1" applyNumberFormat="1" applyFont="1" applyBorder="1"/>
    <xf numFmtId="210" fontId="0" fillId="0" borderId="154" xfId="1" applyNumberFormat="1" applyFont="1" applyBorder="1"/>
    <xf numFmtId="210" fontId="0" fillId="0" borderId="112" xfId="1" applyNumberFormat="1" applyFont="1" applyBorder="1"/>
    <xf numFmtId="210" fontId="0" fillId="0" borderId="152" xfId="1" applyNumberFormat="1" applyFont="1" applyBorder="1"/>
    <xf numFmtId="210" fontId="0" fillId="0" borderId="125" xfId="1" applyNumberFormat="1" applyFont="1" applyBorder="1"/>
    <xf numFmtId="210" fontId="0" fillId="0" borderId="126" xfId="1" applyNumberFormat="1" applyFont="1" applyBorder="1"/>
    <xf numFmtId="164" fontId="0" fillId="0" borderId="145" xfId="1" applyNumberFormat="1" applyFont="1" applyBorder="1"/>
    <xf numFmtId="164" fontId="0" fillId="0" borderId="69" xfId="1" applyNumberFormat="1" applyFont="1" applyBorder="1"/>
    <xf numFmtId="164" fontId="0" fillId="0" borderId="70" xfId="1" applyNumberFormat="1" applyFont="1" applyBorder="1"/>
    <xf numFmtId="9" fontId="0" fillId="0" borderId="151" xfId="1" applyFont="1" applyBorder="1"/>
    <xf numFmtId="0" fontId="21" fillId="6" borderId="27" xfId="0" applyFont="1" applyFill="1" applyBorder="1" applyAlignment="1">
      <alignment horizontal="center" wrapText="1"/>
    </xf>
    <xf numFmtId="0" fontId="2" fillId="0" borderId="0" xfId="0" applyFont="1"/>
    <xf numFmtId="14" fontId="2" fillId="0" borderId="0" xfId="0" applyNumberFormat="1" applyFont="1"/>
    <xf numFmtId="2" fontId="2" fillId="0" borderId="0" xfId="0" applyNumberFormat="1" applyFont="1"/>
    <xf numFmtId="0" fontId="18" fillId="0" borderId="0" xfId="0" applyFont="1" applyAlignment="1">
      <alignment horizontal="center" wrapText="1"/>
    </xf>
    <xf numFmtId="0" fontId="159" fillId="0" borderId="0" xfId="0" applyFont="1"/>
    <xf numFmtId="0" fontId="1" fillId="0" borderId="0" xfId="0" pivotButton="1" applyFont="1"/>
    <xf numFmtId="0" fontId="1" fillId="0" borderId="0" xfId="0" applyFont="1"/>
    <xf numFmtId="14" fontId="1" fillId="0" borderId="0" xfId="0" applyNumberFormat="1" applyFont="1" applyAlignment="1">
      <alignment horizontal="left"/>
    </xf>
    <xf numFmtId="4" fontId="1" fillId="0" borderId="0" xfId="0" applyNumberFormat="1" applyFont="1"/>
    <xf numFmtId="0" fontId="18" fillId="0" borderId="0" xfId="0" applyFont="1" applyAlignment="1">
      <alignment horizontal="center"/>
    </xf>
    <xf numFmtId="171" fontId="0" fillId="5" borderId="27" xfId="0" applyNumberFormat="1" applyFont="1" applyFill="1" applyBorder="1"/>
    <xf numFmtId="167" fontId="0" fillId="0" borderId="41" xfId="0" applyNumberFormat="1" applyFont="1" applyBorder="1"/>
    <xf numFmtId="172" fontId="0" fillId="0" borderId="160" xfId="0" applyNumberFormat="1" applyFont="1" applyBorder="1"/>
    <xf numFmtId="175" fontId="0" fillId="0" borderId="160" xfId="0" applyNumberFormat="1" applyFont="1" applyBorder="1"/>
    <xf numFmtId="168" fontId="0" fillId="0" borderId="160" xfId="0" applyNumberFormat="1" applyFont="1" applyBorder="1"/>
    <xf numFmtId="40" fontId="0" fillId="0" borderId="160" xfId="0" applyNumberFormat="1" applyFont="1" applyBorder="1"/>
    <xf numFmtId="167" fontId="0" fillId="0" borderId="160" xfId="0" applyNumberFormat="1" applyFont="1" applyBorder="1"/>
    <xf numFmtId="173" fontId="0" fillId="0" borderId="160" xfId="0" applyNumberFormat="1" applyFont="1" applyBorder="1"/>
    <xf numFmtId="165" fontId="0" fillId="0" borderId="160" xfId="0" applyNumberFormat="1" applyFont="1" applyBorder="1"/>
    <xf numFmtId="178" fontId="0" fillId="0" borderId="161" xfId="0" applyNumberFormat="1" applyFont="1" applyBorder="1"/>
    <xf numFmtId="167" fontId="0" fillId="0" borderId="162" xfId="0" applyNumberFormat="1" applyFont="1" applyBorder="1"/>
    <xf numFmtId="172" fontId="0" fillId="0" borderId="161" xfId="0" applyNumberFormat="1" applyFont="1" applyBorder="1"/>
    <xf numFmtId="165" fontId="0" fillId="0" borderId="163" xfId="0" applyNumberFormat="1" applyFont="1" applyBorder="1"/>
    <xf numFmtId="176" fontId="0" fillId="0" borderId="162" xfId="0" applyNumberFormat="1" applyFont="1" applyBorder="1"/>
    <xf numFmtId="172" fontId="0" fillId="0" borderId="162" xfId="0" applyNumberFormat="1" applyFont="1" applyBorder="1"/>
    <xf numFmtId="173" fontId="0" fillId="0" borderId="161" xfId="0" applyNumberFormat="1" applyFont="1" applyBorder="1"/>
    <xf numFmtId="172" fontId="0" fillId="0" borderId="41" xfId="0" applyNumberFormat="1" applyFont="1" applyBorder="1"/>
    <xf numFmtId="173" fontId="0" fillId="0" borderId="108" xfId="0" applyNumberFormat="1" applyFont="1" applyBorder="1"/>
    <xf numFmtId="171" fontId="0" fillId="5" borderId="56" xfId="0" applyNumberFormat="1" applyFont="1" applyFill="1" applyBorder="1" applyAlignment="1">
      <alignment horizontal="right"/>
    </xf>
    <xf numFmtId="171" fontId="0" fillId="5" borderId="62" xfId="0" applyNumberFormat="1" applyFont="1" applyFill="1" applyBorder="1" applyAlignment="1">
      <alignment horizontal="right"/>
    </xf>
    <xf numFmtId="171" fontId="0" fillId="5" borderId="63" xfId="0" applyNumberFormat="1" applyFont="1" applyFill="1" applyBorder="1" applyAlignment="1">
      <alignment horizontal="right"/>
    </xf>
    <xf numFmtId="0" fontId="21" fillId="5" borderId="27" xfId="0" applyFont="1" applyFill="1" applyBorder="1" applyAlignment="1">
      <alignment horizontal="center"/>
    </xf>
    <xf numFmtId="0" fontId="21" fillId="5" borderId="41" xfId="0" applyFont="1" applyFill="1" applyBorder="1" applyAlignment="1">
      <alignment horizontal="center"/>
    </xf>
    <xf numFmtId="0" fontId="21" fillId="5" borderId="42" xfId="0" applyFont="1" applyFill="1" applyBorder="1" applyAlignment="1">
      <alignment horizontal="center"/>
    </xf>
    <xf numFmtId="0" fontId="21" fillId="5" borderId="44" xfId="0" applyFont="1" applyFill="1" applyBorder="1" applyAlignment="1">
      <alignment horizontal="center"/>
    </xf>
    <xf numFmtId="0" fontId="21" fillId="5" borderId="43" xfId="0" applyFont="1" applyFill="1" applyBorder="1" applyAlignment="1">
      <alignment horizontal="center"/>
    </xf>
    <xf numFmtId="0" fontId="21" fillId="7" borderId="44" xfId="0" applyFont="1" applyFill="1" applyBorder="1" applyAlignment="1">
      <alignment horizontal="center"/>
    </xf>
    <xf numFmtId="0" fontId="21" fillId="7" borderId="42" xfId="0" applyFont="1" applyFill="1" applyBorder="1" applyAlignment="1">
      <alignment horizontal="center"/>
    </xf>
    <xf numFmtId="0" fontId="21" fillId="6" borderId="44" xfId="0" applyFont="1" applyFill="1" applyBorder="1" applyAlignment="1">
      <alignment horizontal="center"/>
    </xf>
    <xf numFmtId="0" fontId="21" fillId="6" borderId="42" xfId="0" applyFont="1" applyFill="1" applyBorder="1" applyAlignment="1">
      <alignment horizontal="center"/>
    </xf>
    <xf numFmtId="0" fontId="21" fillId="6" borderId="108" xfId="0" applyFont="1" applyFill="1" applyBorder="1" applyAlignment="1">
      <alignment horizontal="center"/>
    </xf>
    <xf numFmtId="0" fontId="158" fillId="0" borderId="0" xfId="0" applyFont="1" applyAlignment="1">
      <alignment horizontal="center"/>
    </xf>
    <xf numFmtId="0" fontId="18" fillId="0" borderId="0" xfId="0" applyFont="1" applyAlignment="1">
      <alignment horizontal="center" wrapText="1"/>
    </xf>
    <xf numFmtId="0" fontId="21" fillId="6" borderId="41" xfId="0" applyFont="1" applyFill="1" applyBorder="1" applyAlignment="1">
      <alignment horizontal="center"/>
    </xf>
    <xf numFmtId="0" fontId="21" fillId="5" borderId="108" xfId="0" applyFont="1" applyFill="1" applyBorder="1" applyAlignment="1">
      <alignment horizontal="center"/>
    </xf>
    <xf numFmtId="0" fontId="21" fillId="55" borderId="41" xfId="0" applyFont="1" applyFill="1" applyBorder="1" applyAlignment="1">
      <alignment horizontal="center"/>
    </xf>
    <xf numFmtId="0" fontId="21" fillId="55" borderId="42" xfId="0" applyFont="1" applyFill="1" applyBorder="1" applyAlignment="1">
      <alignment horizontal="center"/>
    </xf>
    <xf numFmtId="0" fontId="21" fillId="55" borderId="108" xfId="0" applyFont="1" applyFill="1" applyBorder="1" applyAlignment="1">
      <alignment horizontal="center"/>
    </xf>
    <xf numFmtId="0" fontId="21" fillId="5" borderId="41" xfId="0" quotePrefix="1" applyFont="1" applyFill="1" applyBorder="1" applyAlignment="1">
      <alignment horizontal="center"/>
    </xf>
    <xf numFmtId="0" fontId="21" fillId="0" borderId="0" xfId="0" applyFont="1" applyFill="1" applyBorder="1" applyAlignment="1">
      <alignment horizontal="center"/>
    </xf>
    <xf numFmtId="0" fontId="19" fillId="2" borderId="11" xfId="127" applyFont="1" applyBorder="1" applyAlignment="1">
      <alignment horizontal="center"/>
    </xf>
    <xf numFmtId="0" fontId="18" fillId="0" borderId="0" xfId="0" applyFont="1" applyBorder="1" applyAlignment="1">
      <alignment horizontal="center"/>
    </xf>
    <xf numFmtId="0" fontId="18" fillId="0" borderId="76" xfId="0" applyFont="1" applyBorder="1" applyAlignment="1">
      <alignment horizontal="center"/>
    </xf>
    <xf numFmtId="0" fontId="0" fillId="0" borderId="164" xfId="0" applyBorder="1" applyAlignment="1">
      <alignment horizontal="center"/>
    </xf>
    <xf numFmtId="0" fontId="0" fillId="0" borderId="76" xfId="0" applyBorder="1" applyAlignment="1">
      <alignment horizontal="center"/>
    </xf>
  </cellXfs>
  <cellStyles count="546">
    <cellStyle name="_Bonds" xfId="6"/>
    <cellStyle name="_Bonds 2" xfId="7"/>
    <cellStyle name="_Offering" xfId="8"/>
    <cellStyle name="_Offering 2" xfId="9"/>
    <cellStyle name="£ BP" xfId="10"/>
    <cellStyle name="¥ JY" xfId="11"/>
    <cellStyle name="20% - Accent1 2" xfId="12"/>
    <cellStyle name="20% - Accent1 3" xfId="13"/>
    <cellStyle name="20% - Accent1 4" xfId="14"/>
    <cellStyle name="20% - Accent2 2" xfId="15"/>
    <cellStyle name="20% - Accent2 3" xfId="16"/>
    <cellStyle name="20% - Accent2 4" xfId="17"/>
    <cellStyle name="20% - Accent3 2" xfId="18"/>
    <cellStyle name="20% - Accent3 3" xfId="19"/>
    <cellStyle name="20% - Accent3 4" xfId="20"/>
    <cellStyle name="20% - Accent4 2" xfId="21"/>
    <cellStyle name="20% - Accent4 3" xfId="22"/>
    <cellStyle name="20% - Accent4 4" xfId="23"/>
    <cellStyle name="20% - Accent5 2" xfId="24"/>
    <cellStyle name="20% - Accent5 3" xfId="25"/>
    <cellStyle name="20% - Accent5 4" xfId="26"/>
    <cellStyle name="20% - Accent6 2" xfId="27"/>
    <cellStyle name="20% - Accent6 3" xfId="28"/>
    <cellStyle name="20% - Accent6 4" xfId="29"/>
    <cellStyle name="40% - Accent1 2" xfId="30"/>
    <cellStyle name="40% - Accent1 3" xfId="31"/>
    <cellStyle name="40% - Accent1 4" xfId="32"/>
    <cellStyle name="40% - Accent2 2" xfId="33"/>
    <cellStyle name="40% - Accent2 3" xfId="34"/>
    <cellStyle name="40% - Accent2 4" xfId="35"/>
    <cellStyle name="40% - Accent3 2" xfId="36"/>
    <cellStyle name="40% - Accent3 3" xfId="37"/>
    <cellStyle name="40% - Accent3 4" xfId="38"/>
    <cellStyle name="40% - Accent4 2" xfId="39"/>
    <cellStyle name="40% - Accent4 3" xfId="40"/>
    <cellStyle name="40% - Accent4 4" xfId="41"/>
    <cellStyle name="40% - Accent5 2" xfId="42"/>
    <cellStyle name="40% - Accent5 3" xfId="43"/>
    <cellStyle name="40% - Accent5 4" xfId="44"/>
    <cellStyle name="40% - Accent6 2" xfId="45"/>
    <cellStyle name="40% - Accent6 3" xfId="46"/>
    <cellStyle name="40% - Accent6 4" xfId="47"/>
    <cellStyle name="60% - Accent1 2" xfId="48"/>
    <cellStyle name="60% - Accent1 3" xfId="49"/>
    <cellStyle name="60% - Accent1 4" xfId="50"/>
    <cellStyle name="60% - Accent2 2" xfId="51"/>
    <cellStyle name="60% - Accent2 3" xfId="52"/>
    <cellStyle name="60% - Accent2 4" xfId="53"/>
    <cellStyle name="60% - Accent3 2" xfId="54"/>
    <cellStyle name="60% - Accent3 3" xfId="55"/>
    <cellStyle name="60% - Accent3 4" xfId="56"/>
    <cellStyle name="60% - Accent4 2" xfId="57"/>
    <cellStyle name="60% - Accent4 3" xfId="58"/>
    <cellStyle name="60% - Accent4 4" xfId="59"/>
    <cellStyle name="60% - Accent5 2" xfId="60"/>
    <cellStyle name="60% - Accent5 3" xfId="61"/>
    <cellStyle name="60% - Accent5 4" xfId="62"/>
    <cellStyle name="60% - Accent6 2" xfId="63"/>
    <cellStyle name="60% - Accent6 3" xfId="64"/>
    <cellStyle name="60% - Accent6 4" xfId="65"/>
    <cellStyle name="Accent1 2" xfId="66"/>
    <cellStyle name="Accent1 3" xfId="67"/>
    <cellStyle name="Accent1 4" xfId="68"/>
    <cellStyle name="Accent2 2" xfId="69"/>
    <cellStyle name="Accent2 3" xfId="70"/>
    <cellStyle name="Accent2 4" xfId="71"/>
    <cellStyle name="Accent3 2" xfId="72"/>
    <cellStyle name="Accent3 3" xfId="73"/>
    <cellStyle name="Accent3 4" xfId="74"/>
    <cellStyle name="Accent4 2" xfId="75"/>
    <cellStyle name="Accent4 3" xfId="76"/>
    <cellStyle name="Accent4 4" xfId="77"/>
    <cellStyle name="Accent5 2" xfId="78"/>
    <cellStyle name="Accent5 3" xfId="79"/>
    <cellStyle name="Accent5 4" xfId="80"/>
    <cellStyle name="Accent6 2" xfId="81"/>
    <cellStyle name="Accent6 3" xfId="82"/>
    <cellStyle name="Accent6 4" xfId="83"/>
    <cellStyle name="Auto_OpenAuto_CloseExtractD_Sheet1" xfId="84"/>
    <cellStyle name="Axis.EffectiveDate" xfId="85"/>
    <cellStyle name="Axis.Seasoning" xfId="86"/>
    <cellStyle name="Bad 2" xfId="87"/>
    <cellStyle name="Bad 3" xfId="88"/>
    <cellStyle name="Bad 4" xfId="89"/>
    <cellStyle name="Big Money" xfId="90"/>
    <cellStyle name="Blue" xfId="91"/>
    <cellStyle name="blue axis cells" xfId="92"/>
    <cellStyle name="blue text cells" xfId="93"/>
    <cellStyle name="Body" xfId="94"/>
    <cellStyle name="Bold/Border" xfId="95"/>
    <cellStyle name="Border" xfId="96"/>
    <cellStyle name="Bullet" xfId="97"/>
    <cellStyle name="Calc Currency (0)" xfId="98"/>
    <cellStyle name="Calc Currency (0) 2" xfId="99"/>
    <cellStyle name="Calc Currency (2)" xfId="100"/>
    <cellStyle name="Calc Currency (2) 2" xfId="101"/>
    <cellStyle name="Calc Percent (0)" xfId="102"/>
    <cellStyle name="Calc Percent (0) 2" xfId="103"/>
    <cellStyle name="Calc Percent (1)" xfId="104"/>
    <cellStyle name="Calc Percent (1) 2" xfId="105"/>
    <cellStyle name="Calc Percent (2)" xfId="106"/>
    <cellStyle name="Calc Percent (2) 2" xfId="107"/>
    <cellStyle name="Calc Units (0)" xfId="108"/>
    <cellStyle name="Calc Units (0) 2" xfId="109"/>
    <cellStyle name="Calc Units (1)" xfId="110"/>
    <cellStyle name="Calc Units (1) 2" xfId="111"/>
    <cellStyle name="Calc Units (2)" xfId="112"/>
    <cellStyle name="Calc Units (2) 2" xfId="113"/>
    <cellStyle name="Calculation 2" xfId="114"/>
    <cellStyle name="Calculation 3" xfId="115"/>
    <cellStyle name="Calculation 4" xfId="116"/>
    <cellStyle name="CCM Input" xfId="117"/>
    <cellStyle name="CCM Title Calculations" xfId="118"/>
    <cellStyle name="CCM Title Indicative" xfId="119"/>
    <cellStyle name="Cello Calculation" xfId="120"/>
    <cellStyle name="Cello Calculation 2" xfId="121"/>
    <cellStyle name="Cello Calculation 2 2" xfId="122"/>
    <cellStyle name="Cello Calculation 3" xfId="123"/>
    <cellStyle name="Cello Input" xfId="3"/>
    <cellStyle name="Cello Input 2" xfId="124"/>
    <cellStyle name="Cello Input 2 2" xfId="125"/>
    <cellStyle name="Cello Input 2 3" xfId="126"/>
    <cellStyle name="Cello Input 3" xfId="127"/>
    <cellStyle name="Cello Linked Cell" xfId="128"/>
    <cellStyle name="Cello Linked Cell 2" xfId="129"/>
    <cellStyle name="Cello Linked Cell 2 2" xfId="130"/>
    <cellStyle name="Check Cell 2" xfId="131"/>
    <cellStyle name="Check Cell 3" xfId="132"/>
    <cellStyle name="Check Cell 4" xfId="133"/>
    <cellStyle name="Co. Names" xfId="134"/>
    <cellStyle name="Comma" xfId="501" builtinId="3"/>
    <cellStyle name="Comma  - Style1" xfId="135"/>
    <cellStyle name="Comma  - Style1 2" xfId="136"/>
    <cellStyle name="Comma  - Style2" xfId="137"/>
    <cellStyle name="Comma  - Style2 2" xfId="138"/>
    <cellStyle name="Comma  - Style3" xfId="139"/>
    <cellStyle name="Comma  - Style3 2" xfId="140"/>
    <cellStyle name="Comma  - Style4" xfId="141"/>
    <cellStyle name="Comma  - Style4 2" xfId="142"/>
    <cellStyle name="Comma  - Style5" xfId="143"/>
    <cellStyle name="Comma  - Style5 2" xfId="144"/>
    <cellStyle name="Comma  - Style6" xfId="145"/>
    <cellStyle name="Comma  - Style6 2" xfId="146"/>
    <cellStyle name="Comma  - Style7" xfId="147"/>
    <cellStyle name="Comma  - Style7 2" xfId="148"/>
    <cellStyle name="Comma  - Style8" xfId="149"/>
    <cellStyle name="Comma  - Style8 2" xfId="150"/>
    <cellStyle name="Comma [00]" xfId="151"/>
    <cellStyle name="Comma [00] 2" xfId="152"/>
    <cellStyle name="Comma 10" xfId="153"/>
    <cellStyle name="Comma 11" xfId="154"/>
    <cellStyle name="Comma 12" xfId="155"/>
    <cellStyle name="Comma 13" xfId="156"/>
    <cellStyle name="Comma 14" xfId="157"/>
    <cellStyle name="Comma 15" xfId="158"/>
    <cellStyle name="Comma 16" xfId="159"/>
    <cellStyle name="Comma 16 2" xfId="160"/>
    <cellStyle name="Comma 17" xfId="161"/>
    <cellStyle name="Comma 18" xfId="162"/>
    <cellStyle name="Comma 19" xfId="163"/>
    <cellStyle name="Comma 2" xfId="164"/>
    <cellStyle name="Comma 20" xfId="165"/>
    <cellStyle name="Comma 21" xfId="166"/>
    <cellStyle name="Comma 22" xfId="167"/>
    <cellStyle name="Comma 23" xfId="168"/>
    <cellStyle name="Comma 24" xfId="169"/>
    <cellStyle name="Comma 25" xfId="170"/>
    <cellStyle name="Comma 26" xfId="171"/>
    <cellStyle name="Comma 27" xfId="172"/>
    <cellStyle name="Comma 28" xfId="173"/>
    <cellStyle name="Comma 29" xfId="174"/>
    <cellStyle name="Comma 29 2" xfId="175"/>
    <cellStyle name="Comma 29 2 2" xfId="503"/>
    <cellStyle name="Comma 29 3" xfId="504"/>
    <cellStyle name="Comma 3" xfId="176"/>
    <cellStyle name="Comma 30" xfId="177"/>
    <cellStyle name="Comma 30 2" xfId="505"/>
    <cellStyle name="Comma 31" xfId="506"/>
    <cellStyle name="Comma 32" xfId="507"/>
    <cellStyle name="Comma 32 2" xfId="508"/>
    <cellStyle name="Comma 4" xfId="178"/>
    <cellStyle name="Comma 4 2" xfId="179"/>
    <cellStyle name="Comma 5" xfId="180"/>
    <cellStyle name="Comma 6" xfId="181"/>
    <cellStyle name="Comma 7" xfId="182"/>
    <cellStyle name="Comma 8" xfId="183"/>
    <cellStyle name="Comma 9" xfId="184"/>
    <cellStyle name="Comma0" xfId="185"/>
    <cellStyle name="Comma1 - Style1" xfId="186"/>
    <cellStyle name="Copied" xfId="187"/>
    <cellStyle name="CTDSwitchAnalysisHeader" xfId="188"/>
    <cellStyle name="Curren - Style2" xfId="189"/>
    <cellStyle name="Currency [00]" xfId="190"/>
    <cellStyle name="Currency [00] 2" xfId="191"/>
    <cellStyle name="Currency [2]" xfId="192"/>
    <cellStyle name="Currency 10" xfId="193"/>
    <cellStyle name="Currency 11" xfId="194"/>
    <cellStyle name="Currency 12" xfId="195"/>
    <cellStyle name="Currency 13" xfId="196"/>
    <cellStyle name="Currency 14" xfId="197"/>
    <cellStyle name="Currency 15" xfId="198"/>
    <cellStyle name="Currency 16" xfId="509"/>
    <cellStyle name="Currency 2" xfId="199"/>
    <cellStyle name="Currency 3" xfId="200"/>
    <cellStyle name="Currency 4" xfId="201"/>
    <cellStyle name="Currency 5" xfId="202"/>
    <cellStyle name="Currency 6" xfId="203"/>
    <cellStyle name="Currency 7" xfId="204"/>
    <cellStyle name="Currency 8" xfId="205"/>
    <cellStyle name="Currency 9" xfId="206"/>
    <cellStyle name="Currency0" xfId="207"/>
    <cellStyle name="Dash" xfId="208"/>
    <cellStyle name="Data.LongPercent" xfId="209"/>
    <cellStyle name="Data.NumPercent" xfId="210"/>
    <cellStyle name="Data.NumShortPercent" xfId="211"/>
    <cellStyle name="date" xfId="212"/>
    <cellStyle name="Date - Style3" xfId="213"/>
    <cellStyle name="Date 2" xfId="214"/>
    <cellStyle name="Date 3" xfId="215"/>
    <cellStyle name="Date 4" xfId="216"/>
    <cellStyle name="Date 5" xfId="217"/>
    <cellStyle name="Date 6" xfId="218"/>
    <cellStyle name="Date 7" xfId="219"/>
    <cellStyle name="Date Short" xfId="220"/>
    <cellStyle name="date title" xfId="221"/>
    <cellStyle name="Date_DV01" xfId="222"/>
    <cellStyle name="DateFormat" xfId="223"/>
    <cellStyle name="DBAHandle" xfId="224"/>
    <cellStyle name="DBAParameter" xfId="225"/>
    <cellStyle name="DELTA" xfId="226"/>
    <cellStyle name="DS 0" xfId="227"/>
    <cellStyle name="DS 1" xfId="228"/>
    <cellStyle name="DS 2" xfId="229"/>
    <cellStyle name="DS 3" xfId="230"/>
    <cellStyle name="DS 4" xfId="231"/>
    <cellStyle name="DS 5" xfId="232"/>
    <cellStyle name="DS 5 2" xfId="233"/>
    <cellStyle name="DS 6" xfId="234"/>
    <cellStyle name="Enter Currency (0)" xfId="235"/>
    <cellStyle name="Enter Currency (0) 2" xfId="236"/>
    <cellStyle name="Enter Currency (2)" xfId="237"/>
    <cellStyle name="Enter Currency (2) 2" xfId="238"/>
    <cellStyle name="Enter Units (0)" xfId="239"/>
    <cellStyle name="Enter Units (0) 2" xfId="240"/>
    <cellStyle name="Enter Units (1)" xfId="241"/>
    <cellStyle name="Enter Units (1) 2" xfId="242"/>
    <cellStyle name="Enter Units (2)" xfId="243"/>
    <cellStyle name="Enter Units (2) 2" xfId="244"/>
    <cellStyle name="Entered" xfId="245"/>
    <cellStyle name="Entries" xfId="246"/>
    <cellStyle name="Euro" xfId="247"/>
    <cellStyle name="Explanatory Text 2" xfId="248"/>
    <cellStyle name="Explanatory Text 3" xfId="249"/>
    <cellStyle name="Explanatory Text 4" xfId="250"/>
    <cellStyle name="Fixed" xfId="251"/>
    <cellStyle name="FullTime" xfId="252"/>
    <cellStyle name="General" xfId="253"/>
    <cellStyle name="Good 2" xfId="254"/>
    <cellStyle name="Good 3" xfId="255"/>
    <cellStyle name="Good 4" xfId="256"/>
    <cellStyle name="gray text cells" xfId="257"/>
    <cellStyle name="Grey" xfId="258"/>
    <cellStyle name="Header1" xfId="259"/>
    <cellStyle name="Header2" xfId="260"/>
    <cellStyle name="Heading" xfId="261"/>
    <cellStyle name="Heading 1 2" xfId="262"/>
    <cellStyle name="Heading 1 2 2" xfId="263"/>
    <cellStyle name="Heading 1 3" xfId="264"/>
    <cellStyle name="Heading 1 4" xfId="265"/>
    <cellStyle name="Heading 1 5" xfId="266"/>
    <cellStyle name="Heading 2 2" xfId="267"/>
    <cellStyle name="Heading 2 2 2" xfId="268"/>
    <cellStyle name="Heading 2 3" xfId="269"/>
    <cellStyle name="Heading 2 4" xfId="270"/>
    <cellStyle name="Heading 2 5" xfId="271"/>
    <cellStyle name="Heading 3 2" xfId="272"/>
    <cellStyle name="Heading 3 3" xfId="273"/>
    <cellStyle name="Heading 3 4" xfId="274"/>
    <cellStyle name="Heading 4 2" xfId="275"/>
    <cellStyle name="Heading 4 3" xfId="276"/>
    <cellStyle name="Heading 4 4" xfId="277"/>
    <cellStyle name="Heading 5" xfId="278"/>
    <cellStyle name="HEADING1" xfId="279"/>
    <cellStyle name="HEADING2" xfId="280"/>
    <cellStyle name="Hyperlink 2" xfId="281"/>
    <cellStyle name="Hyperlink 3" xfId="510"/>
    <cellStyle name="Input [yellow]" xfId="282"/>
    <cellStyle name="Input 2" xfId="283"/>
    <cellStyle name="Input 3" xfId="284"/>
    <cellStyle name="Input 4" xfId="285"/>
    <cellStyle name="Input 5" xfId="286"/>
    <cellStyle name="Input 6" xfId="287"/>
    <cellStyle name="Input 7" xfId="288"/>
    <cellStyle name="Item" xfId="289"/>
    <cellStyle name="Link Currency (0)" xfId="290"/>
    <cellStyle name="Link Currency (0) 2" xfId="291"/>
    <cellStyle name="Link Currency (2)" xfId="292"/>
    <cellStyle name="Link Currency (2) 2" xfId="293"/>
    <cellStyle name="Link Units (0)" xfId="294"/>
    <cellStyle name="Link Units (0) 2" xfId="295"/>
    <cellStyle name="Link Units (1)" xfId="296"/>
    <cellStyle name="Link Units (1) 2" xfId="297"/>
    <cellStyle name="Link Units (2)" xfId="298"/>
    <cellStyle name="Link Units (2) 2" xfId="299"/>
    <cellStyle name="Linked Cell 2" xfId="300"/>
    <cellStyle name="Linked Cell 3" xfId="301"/>
    <cellStyle name="Linked Cell 4" xfId="302"/>
    <cellStyle name="Lookup" xfId="303"/>
    <cellStyle name="Milliers [0]_Basis" xfId="304"/>
    <cellStyle name="Milliers_Basis" xfId="305"/>
    <cellStyle name="Monétaire [0]_Basis" xfId="306"/>
    <cellStyle name="Monétaire_Basis" xfId="307"/>
    <cellStyle name="Money" xfId="308"/>
    <cellStyle name="Neutral 2" xfId="309"/>
    <cellStyle name="Neutral 3" xfId="310"/>
    <cellStyle name="Neutral 4" xfId="311"/>
    <cellStyle name="no dec" xfId="312"/>
    <cellStyle name="NoChange" xfId="313"/>
    <cellStyle name="Non Zero" xfId="314"/>
    <cellStyle name="Normal" xfId="0" builtinId="0"/>
    <cellStyle name="Normal - Style1" xfId="315"/>
    <cellStyle name="Normal 10" xfId="316"/>
    <cellStyle name="Normal 10 2" xfId="317"/>
    <cellStyle name="Normal 11" xfId="318"/>
    <cellStyle name="Normal 11 2" xfId="319"/>
    <cellStyle name="Normal 12" xfId="320"/>
    <cellStyle name="Normal 13" xfId="321"/>
    <cellStyle name="Normal 14" xfId="322"/>
    <cellStyle name="Normal 15" xfId="323"/>
    <cellStyle name="Normal 16" xfId="324"/>
    <cellStyle name="Normal 17" xfId="325"/>
    <cellStyle name="Normal 18" xfId="326"/>
    <cellStyle name="Normal 19" xfId="327"/>
    <cellStyle name="Normal 2" xfId="4"/>
    <cellStyle name="Normal 2 2" xfId="5"/>
    <cellStyle name="Normal 2 3" xfId="328"/>
    <cellStyle name="Normal 2 3 2" xfId="329"/>
    <cellStyle name="Normal 2 3 2 2" xfId="330"/>
    <cellStyle name="Normal 2 3 2 2 2" xfId="502"/>
    <cellStyle name="Normal 2 3 2 3" xfId="511"/>
    <cellStyle name="Normal 2 3 3" xfId="331"/>
    <cellStyle name="Normal 2 3 3 2" xfId="512"/>
    <cellStyle name="Normal 2 3 4" xfId="513"/>
    <cellStyle name="Normal 2 4" xfId="332"/>
    <cellStyle name="Normal 2 4 2" xfId="333"/>
    <cellStyle name="Normal 2 4 2 2" xfId="334"/>
    <cellStyle name="Normal 2 4 2 2 2" xfId="514"/>
    <cellStyle name="Normal 2 4 2 3" xfId="515"/>
    <cellStyle name="Normal 2 4 3" xfId="335"/>
    <cellStyle name="Normal 2 4 3 2" xfId="516"/>
    <cellStyle name="Normal 2 4 4" xfId="517"/>
    <cellStyle name="Normal 2 5" xfId="336"/>
    <cellStyle name="Normal 2 5 2" xfId="337"/>
    <cellStyle name="Normal 2 5 2 2" xfId="518"/>
    <cellStyle name="Normal 2 5 3" xfId="519"/>
    <cellStyle name="Normal 2 6" xfId="338"/>
    <cellStyle name="Normal 2 6 2" xfId="520"/>
    <cellStyle name="Normal 2 7" xfId="521"/>
    <cellStyle name="Normal 20" xfId="339"/>
    <cellStyle name="Normal 21" xfId="340"/>
    <cellStyle name="Normal 22" xfId="341"/>
    <cellStyle name="Normal 23" xfId="342"/>
    <cellStyle name="Normal 24" xfId="343"/>
    <cellStyle name="Normal 25" xfId="344"/>
    <cellStyle name="Normal 26" xfId="345"/>
    <cellStyle name="Normal 27" xfId="346"/>
    <cellStyle name="Normal 28" xfId="347"/>
    <cellStyle name="Normal 28 2" xfId="348"/>
    <cellStyle name="Normal 29" xfId="349"/>
    <cellStyle name="Normal 3" xfId="2"/>
    <cellStyle name="Normal 3 2" xfId="522"/>
    <cellStyle name="Normal 30" xfId="350"/>
    <cellStyle name="Normal 31" xfId="351"/>
    <cellStyle name="Normal 32" xfId="352"/>
    <cellStyle name="Normal 33" xfId="353"/>
    <cellStyle name="Normal 34" xfId="354"/>
    <cellStyle name="Normal 35" xfId="355"/>
    <cellStyle name="Normal 36" xfId="356"/>
    <cellStyle name="Normal 37" xfId="357"/>
    <cellStyle name="Normal 38" xfId="358"/>
    <cellStyle name="Normal 38 2" xfId="359"/>
    <cellStyle name="Normal 38 2 2" xfId="360"/>
    <cellStyle name="Normal 38 2 2 2" xfId="523"/>
    <cellStyle name="Normal 38 2 3" xfId="524"/>
    <cellStyle name="Normal 38 3" xfId="361"/>
    <cellStyle name="Normal 38 3 2" xfId="525"/>
    <cellStyle name="Normal 38 4" xfId="526"/>
    <cellStyle name="Normal 39" xfId="362"/>
    <cellStyle name="Normal 39 2" xfId="527"/>
    <cellStyle name="Normal 4" xfId="363"/>
    <cellStyle name="Normal 4 2" xfId="364"/>
    <cellStyle name="Normal 4 3" xfId="528"/>
    <cellStyle name="Normal 40" xfId="365"/>
    <cellStyle name="Normal 40 2" xfId="529"/>
    <cellStyle name="Normal 41" xfId="530"/>
    <cellStyle name="Normal 42" xfId="366"/>
    <cellStyle name="Normal 42 2" xfId="367"/>
    <cellStyle name="Normal 43" xfId="531"/>
    <cellStyle name="Normal 43 2" xfId="532"/>
    <cellStyle name="Normal 44" xfId="543"/>
    <cellStyle name="Normal 45" xfId="544"/>
    <cellStyle name="Normal 46" xfId="545"/>
    <cellStyle name="Normal 5" xfId="368"/>
    <cellStyle name="Normal 5 2" xfId="533"/>
    <cellStyle name="Normal 6" xfId="369"/>
    <cellStyle name="Normal 6 2" xfId="370"/>
    <cellStyle name="Normal 7" xfId="371"/>
    <cellStyle name="Normal 7 2" xfId="372"/>
    <cellStyle name="Normal 8" xfId="373"/>
    <cellStyle name="Normal 9" xfId="374"/>
    <cellStyle name="Normal 9 2" xfId="375"/>
    <cellStyle name="Note 2" xfId="376"/>
    <cellStyle name="Note 2 2" xfId="377"/>
    <cellStyle name="Note 3" xfId="378"/>
    <cellStyle name="Note 4" xfId="379"/>
    <cellStyle name="Note 5" xfId="380"/>
    <cellStyle name="Note 6" xfId="381"/>
    <cellStyle name="Note 7" xfId="382"/>
    <cellStyle name="Note 7 2" xfId="383"/>
    <cellStyle name="Note 7 2 2" xfId="534"/>
    <cellStyle name="Note 7 3" xfId="535"/>
    <cellStyle name="Note 8" xfId="384"/>
    <cellStyle name="Note 8 2" xfId="536"/>
    <cellStyle name="NumberAsPercent" xfId="385"/>
    <cellStyle name="NumberFormat" xfId="386"/>
    <cellStyle name="Numbers" xfId="387"/>
    <cellStyle name="Numbers - Bold" xfId="388"/>
    <cellStyle name="Numbers_increm pf" xfId="389"/>
    <cellStyle name="NumberTo1DecPlace" xfId="390"/>
    <cellStyle name="OffWhite" xfId="391"/>
    <cellStyle name="Option" xfId="392"/>
    <cellStyle name="orange text cell" xfId="393"/>
    <cellStyle name="Output 2" xfId="394"/>
    <cellStyle name="Output 3" xfId="395"/>
    <cellStyle name="Output 4" xfId="396"/>
    <cellStyle name="Output Amounts" xfId="397"/>
    <cellStyle name="Output Column Headings" xfId="398"/>
    <cellStyle name="Output Line Items" xfId="399"/>
    <cellStyle name="Output Report Heading" xfId="400"/>
    <cellStyle name="Output Report Title" xfId="401"/>
    <cellStyle name="Pageheading" xfId="402"/>
    <cellStyle name="Percent" xfId="1" builtinId="5"/>
    <cellStyle name="Percent [0]" xfId="403"/>
    <cellStyle name="Percent [0] 2" xfId="404"/>
    <cellStyle name="Percent [00]" xfId="405"/>
    <cellStyle name="Percent [00] 2" xfId="406"/>
    <cellStyle name="Percent [2]" xfId="407"/>
    <cellStyle name="Percent 2" xfId="408"/>
    <cellStyle name="Percent 2 2" xfId="409"/>
    <cellStyle name="Percent 2 2 2" xfId="537"/>
    <cellStyle name="Percent 2 3" xfId="538"/>
    <cellStyle name="Percent 3" xfId="410"/>
    <cellStyle name="Percent 3 2" xfId="539"/>
    <cellStyle name="Percentage" xfId="411"/>
    <cellStyle name="PrePop Currency (0)" xfId="412"/>
    <cellStyle name="PrePop Currency (0) 2" xfId="413"/>
    <cellStyle name="PrePop Currency (2)" xfId="414"/>
    <cellStyle name="PrePop Currency (2) 2" xfId="415"/>
    <cellStyle name="PrePop Units (0)" xfId="416"/>
    <cellStyle name="PrePop Units (0) 2" xfId="417"/>
    <cellStyle name="PrePop Units (1)" xfId="418"/>
    <cellStyle name="PrePop Units (1) 2" xfId="419"/>
    <cellStyle name="PrePop Units (2)" xfId="420"/>
    <cellStyle name="PrePop Units (2) 2" xfId="421"/>
    <cellStyle name="PriceTo3DecPlaces" xfId="422"/>
    <cellStyle name="PriceWithBorderAround" xfId="423"/>
    <cellStyle name="PRICING" xfId="424"/>
    <cellStyle name="Product Header" xfId="425"/>
    <cellStyle name="PSChar" xfId="426"/>
    <cellStyle name="PSHeading" xfId="427"/>
    <cellStyle name="r" xfId="428"/>
    <cellStyle name="r_pldt" xfId="429"/>
    <cellStyle name="ReportLeftHeader" xfId="430"/>
    <cellStyle name="ReportRightHeader" xfId="431"/>
    <cellStyle name="results" xfId="432"/>
    <cellStyle name="RevList" xfId="433"/>
    <cellStyle name="RVRQueryHandle" xfId="434"/>
    <cellStyle name="Section" xfId="435"/>
    <cellStyle name="SecuritiesPricingTable" xfId="436"/>
    <cellStyle name="SecuritiesPricingTableFinalData" xfId="437"/>
    <cellStyle name="SecuritiesPricingTableManualData" xfId="438"/>
    <cellStyle name="SecuritiesPricingTableText" xfId="439"/>
    <cellStyle name="Short $" xfId="440"/>
    <cellStyle name="Short $ 2" xfId="441"/>
    <cellStyle name="SIZE" xfId="442"/>
    <cellStyle name="Standard_Swaps-Bonds-Blending" xfId="443"/>
    <cellStyle name="Style 1" xfId="444"/>
    <cellStyle name="StyleSecuritiesPricingTableInteger" xfId="445"/>
    <cellStyle name="Subheading" xfId="446"/>
    <cellStyle name="subtitle" xfId="447"/>
    <cellStyle name="Subtotal" xfId="448"/>
    <cellStyle name="Table" xfId="449"/>
    <cellStyle name="Tablebody" xfId="450"/>
    <cellStyle name="TablebodyDate" xfId="451"/>
    <cellStyle name="TablebodyHeading" xfId="452"/>
    <cellStyle name="TablebodyOutstandingAmount" xfId="453"/>
    <cellStyle name="TablebodyPercent" xfId="454"/>
    <cellStyle name="TablebodyPrice" xfId="455"/>
    <cellStyle name="TablebodyReverse" xfId="456"/>
    <cellStyle name="TablebodySpread" xfId="457"/>
    <cellStyle name="TablebodySpreadBorder" xfId="458"/>
    <cellStyle name="TablebodyText" xfId="459"/>
    <cellStyle name="Tableheading" xfId="460"/>
    <cellStyle name="Text" xfId="461"/>
    <cellStyle name="Text 2" xfId="462"/>
    <cellStyle name="Text Indent A" xfId="463"/>
    <cellStyle name="Text Indent B" xfId="464"/>
    <cellStyle name="Text Indent B 2" xfId="465"/>
    <cellStyle name="Text Indent C" xfId="466"/>
    <cellStyle name="Text Indent C 2" xfId="467"/>
    <cellStyle name="TextStyle" xfId="468"/>
    <cellStyle name="tic display" xfId="469"/>
    <cellStyle name="tic input" xfId="470"/>
    <cellStyle name="Title - Underline" xfId="471"/>
    <cellStyle name="Title 2" xfId="472"/>
    <cellStyle name="Title 3" xfId="473"/>
    <cellStyle name="Title 4" xfId="474"/>
    <cellStyle name="Title 5" xfId="475"/>
    <cellStyle name="Title 6" xfId="476"/>
    <cellStyle name="Title 7" xfId="477"/>
    <cellStyle name="Title Calculations" xfId="478"/>
    <cellStyle name="Title Calculations 2" xfId="479"/>
    <cellStyle name="Title Indicative" xfId="480"/>
    <cellStyle name="Title Indicative 2" xfId="481"/>
    <cellStyle name="Title Pricing Assumptions" xfId="482"/>
    <cellStyle name="Title Pricing Assumptions 2" xfId="483"/>
    <cellStyle name="Title Pricing Assumptions 3" xfId="540"/>
    <cellStyle name="Title Pricing Assumptions 3 2" xfId="541"/>
    <cellStyle name="Title Pricing Assumptions 4" xfId="542"/>
    <cellStyle name="Titles - Other" xfId="484"/>
    <cellStyle name="Total 2" xfId="485"/>
    <cellStyle name="Total 2 2" xfId="486"/>
    <cellStyle name="Total 3" xfId="487"/>
    <cellStyle name="Total 4" xfId="488"/>
    <cellStyle name="Warning" xfId="489"/>
    <cellStyle name="Warning Text 2" xfId="490"/>
    <cellStyle name="Warning Text 3" xfId="491"/>
    <cellStyle name="Warning Text 4" xfId="492"/>
    <cellStyle name="YB Calculations" xfId="493"/>
    <cellStyle name="YB Calculations 2" xfId="494"/>
    <cellStyle name="YB Curve" xfId="495"/>
    <cellStyle name="YB Indicative" xfId="496"/>
    <cellStyle name="YBINDIC" xfId="497"/>
    <cellStyle name="YBIOPOBE" xfId="498"/>
    <cellStyle name="YBPRICE" xfId="499"/>
    <cellStyle name="一般_原始檔案" xfId="500"/>
  </cellStyles>
  <dxfs count="43">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strike val="0"/>
        <condense val="0"/>
        <extend val="0"/>
        <outline val="0"/>
        <shadow val="0"/>
        <u val="none"/>
        <vertAlign val="baseline"/>
        <sz val="10"/>
        <color theme="1"/>
        <name val="Calibri"/>
        <scheme val="minor"/>
      </font>
      <numFmt numFmtId="2" formatCode="0.00"/>
    </dxf>
    <dxf>
      <font>
        <b val="0"/>
        <i val="0"/>
        <strike val="0"/>
        <condense val="0"/>
        <extend val="0"/>
        <outline val="0"/>
        <shadow val="0"/>
        <u val="none"/>
        <vertAlign val="baseline"/>
        <sz val="10"/>
        <color theme="1"/>
        <name val="Calibri"/>
        <scheme val="minor"/>
      </font>
      <numFmt numFmtId="19" formatCode="m/d/yyyy"/>
    </dxf>
    <dxf>
      <font>
        <b val="0"/>
        <i val="0"/>
        <strike val="0"/>
        <condense val="0"/>
        <extend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numFmt numFmtId="4" formatCode="#,##0.00"/>
    </dxf>
    <dxf>
      <font>
        <sz val="10"/>
      </font>
    </dxf>
    <dxf>
      <font>
        <sz val="10"/>
      </font>
    </dxf>
    <dxf>
      <font>
        <sz val="10"/>
      </font>
    </dxf>
    <dxf>
      <font>
        <sz val="10"/>
      </font>
    </dxf>
    <dxf>
      <font>
        <sz val="10"/>
      </font>
    </dxf>
    <dxf>
      <font>
        <sz val="10"/>
      </font>
    </dxf>
    <dxf>
      <font>
        <b/>
        <i val="0"/>
        <color theme="5" tint="-0.24994659260841701"/>
      </font>
    </dxf>
    <dxf>
      <font>
        <b/>
        <color theme="1"/>
      </font>
      <border>
        <bottom style="thin">
          <color theme="0" tint="-0.34998626667073579"/>
        </bottom>
      </border>
    </dxf>
    <dxf>
      <font>
        <b/>
        <color theme="1"/>
      </font>
      <border>
        <top style="thin">
          <color rgb="FF2E398A"/>
        </top>
        <bottom style="thin">
          <color rgb="FF2E398A"/>
        </bottom>
      </border>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color theme="1"/>
      </font>
      <fill>
        <patternFill patternType="solid">
          <fgColor theme="0" tint="-0.14996795556505021"/>
          <bgColor rgb="FFEFEBE4"/>
        </patternFill>
      </fill>
      <border diagonalUp="1">
        <left style="thin">
          <color rgb="FF2E398A"/>
        </left>
        <right style="thin">
          <color rgb="FF2E398A"/>
        </right>
        <top style="thin">
          <color rgb="FF2E398A"/>
        </top>
        <bottom style="thin">
          <color rgb="FF2E398A"/>
        </bottom>
        <diagonal style="thin">
          <color rgb="FF2E398A"/>
        </diagonal>
        <vertical style="thin">
          <color rgb="FF2E398A"/>
        </vertical>
      </border>
    </dxf>
    <dxf>
      <border>
        <left style="thin">
          <color rgb="FF2E398A"/>
        </left>
        <right style="thin">
          <color rgb="FF2E398A"/>
        </right>
      </border>
    </dxf>
    <dxf>
      <border>
        <left style="thin">
          <color rgb="FF2E398A"/>
        </left>
        <right style="thin">
          <color rgb="FF2E398A"/>
        </right>
        <vertical style="thin">
          <color rgb="FF2E398A"/>
        </vertical>
      </border>
    </dxf>
    <dxf>
      <font>
        <b/>
        <color theme="1"/>
      </font>
      <border>
        <left/>
        <right style="thin">
          <color rgb="FF2E398A"/>
        </right>
        <bottom/>
      </border>
    </dxf>
    <dxf>
      <font>
        <b/>
        <i val="0"/>
        <strike val="0"/>
        <color rgb="FFAD275C"/>
      </font>
      <border>
        <left/>
        <right/>
        <top style="thin">
          <color rgb="FF2E398A"/>
        </top>
        <bottom style="thin">
          <color rgb="FF2E398A"/>
        </bottom>
        <vertical/>
        <horizontal/>
      </border>
    </dxf>
    <dxf>
      <fill>
        <patternFill patternType="solid">
          <fgColor theme="0" tint="-0.14999847407452621"/>
          <bgColor theme="0" tint="-0.14999847407452621"/>
        </patternFill>
      </fill>
    </dxf>
    <dxf>
      <border>
        <right style="thin">
          <color rgb="FF2E398A"/>
        </right>
      </border>
    </dxf>
    <dxf>
      <fill>
        <patternFill patternType="none">
          <fgColor indexed="64"/>
          <bgColor auto="1"/>
        </patternFill>
      </fill>
      <border>
        <left style="thin">
          <color theme="0" tint="-0.249977111117893"/>
        </left>
        <right style="thin">
          <color rgb="FF2E398A"/>
        </right>
      </border>
    </dxf>
    <dxf>
      <border>
        <right style="thin">
          <color rgb="FF2E398A"/>
        </right>
      </border>
    </dxf>
    <dxf>
      <font>
        <b val="0"/>
        <i val="0"/>
        <strike val="0"/>
        <color auto="1"/>
      </font>
      <fill>
        <patternFill patternType="solid">
          <fgColor theme="0" tint="-0.14996795556505021"/>
          <bgColor rgb="FFEFEBE4"/>
        </patternFill>
      </fill>
      <border diagonalUp="1">
        <left style="thin">
          <color rgb="FF2E398A"/>
        </left>
        <right style="thin">
          <color rgb="FF2E398A"/>
        </right>
        <top/>
        <bottom style="thin">
          <color rgb="FF2E398A"/>
        </bottom>
        <diagonal style="thin">
          <color rgb="FF2E398A"/>
        </diagonal>
        <vertical/>
      </border>
    </dxf>
    <dxf>
      <border>
        <left style="thin">
          <color rgb="FF2E398A"/>
        </left>
        <right style="thin">
          <color rgb="FF2E398A"/>
        </right>
        <top style="thin">
          <color rgb="FF2E398A"/>
        </top>
        <bottom style="thin">
          <color rgb="FF2E398A"/>
        </bottom>
      </border>
    </dxf>
  </dxfs>
  <tableStyles count="2" defaultTableStyle="TableStyleMedium2" defaultPivotStyle="PivotStyleLight16">
    <tableStyle name="Cell Pivot Table" table="0" count="10">
      <tableStyleElement type="wholeTable" dxfId="42"/>
      <tableStyleElement type="headerRow" dxfId="41"/>
      <tableStyleElement type="firstColumn" dxfId="40"/>
      <tableStyleElement type="firstColumnStripe" size="2" dxfId="39"/>
      <tableStyleElement type="secondColumnStripe" size="2" dxfId="38"/>
      <tableStyleElement type="firstSubtotalColumn" dxfId="37"/>
      <tableStyleElement type="firstRowSubheading" dxfId="36"/>
      <tableStyleElement type="secondRowSubheading" dxfId="35"/>
      <tableStyleElement type="thirdRowSubheading" dxfId="34"/>
      <tableStyleElement type="pageFieldValues" dxfId="33"/>
    </tableStyle>
    <tableStyle name="Cell Pivot Table 2" table="0" count="6">
      <tableStyleElement type="headerRow" dxfId="32"/>
      <tableStyleElement type="firstRowStripe" dxfId="31"/>
      <tableStyleElement type="firstColumnStripe" dxfId="30"/>
      <tableStyleElement type="firstSubtotalRow" dxfId="29"/>
      <tableStyleElement type="firstRowSubheading" dxfId="28"/>
      <tableStyleElement type="secondRowSubheading" dxfId="27"/>
    </tableStyle>
  </tableStyles>
  <colors>
    <mruColors>
      <color rgb="FF2E398A"/>
      <color rgb="FFEFEBE4"/>
      <color rgb="FFFBE197"/>
      <color rgb="FFAD275C"/>
      <color rgb="FFC8C42D"/>
      <color rgb="FF74B629"/>
      <color rgb="FF1A398A"/>
      <color rgb="FFBED4D2"/>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externalLink" Target="externalLinks/externalLink3.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harts/_rels/chart200.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Unhedged Return (%)</a:t>
            </a:r>
          </a:p>
        </c:rich>
      </c:tx>
      <c:overlay val="0"/>
    </c:title>
    <c:autoTitleDeleted val="0"/>
    <c:plotArea>
      <c:layout/>
      <c:lineChart>
        <c:grouping val="standard"/>
        <c:varyColors val="0"/>
        <c:ser>
          <c:idx val="0"/>
          <c:order val="0"/>
          <c:marker>
            <c:symbol val="none"/>
          </c:marker>
          <c:cat>
            <c:numRef>
              <c:f>'IOS Index'!$N$28:$N$40</c:f>
              <c:numCache>
                <c:formatCode>mm/dd/yy;@</c:formatCode>
                <c:ptCount val="13"/>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numCache>
            </c:numRef>
          </c:cat>
          <c:val>
            <c:numRef>
              <c:f>'IOS Index'!$O$28:$O$40</c:f>
              <c:numCache>
                <c:formatCode>0.0%;[Red]\-0.0%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ser>
        <c:dLbls>
          <c:showLegendKey val="0"/>
          <c:showVal val="0"/>
          <c:showCatName val="0"/>
          <c:showSerName val="0"/>
          <c:showPercent val="0"/>
          <c:showBubbleSize val="0"/>
        </c:dLbls>
        <c:marker val="1"/>
        <c:smooth val="0"/>
        <c:axId val="231261696"/>
        <c:axId val="231263232"/>
      </c:lineChart>
      <c:dateAx>
        <c:axId val="231261696"/>
        <c:scaling>
          <c:orientation val="minMax"/>
        </c:scaling>
        <c:delete val="0"/>
        <c:axPos val="b"/>
        <c:numFmt formatCode="mm/dd/yy;@" sourceLinked="1"/>
        <c:majorTickMark val="out"/>
        <c:minorTickMark val="none"/>
        <c:tickLblPos val="nextTo"/>
        <c:crossAx val="231263232"/>
        <c:crosses val="autoZero"/>
        <c:auto val="1"/>
        <c:lblOffset val="100"/>
        <c:baseTimeUnit val="days"/>
        <c:majorUnit val="3"/>
        <c:majorTimeUnit val="months"/>
        <c:minorUnit val="3"/>
        <c:minorTimeUnit val="months"/>
      </c:dateAx>
      <c:valAx>
        <c:axId val="231263232"/>
        <c:scaling>
          <c:orientation val="minMax"/>
        </c:scaling>
        <c:delete val="0"/>
        <c:axPos val="l"/>
        <c:majorGridlines/>
        <c:numFmt formatCode="0.0%;[Red]\-0.0%" sourceLinked="1"/>
        <c:majorTickMark val="out"/>
        <c:minorTickMark val="none"/>
        <c:tickLblPos val="nextTo"/>
        <c:crossAx val="231261696"/>
        <c:crosses val="autoZero"/>
        <c:crossBetween val="between"/>
      </c:valAx>
    </c:plotArea>
    <c:plotVisOnly val="1"/>
    <c:dispBlanksAs val="gap"/>
    <c:showDLblsOverMax val="0"/>
  </c:chart>
  <c:printSettings>
    <c:headerFooter>
      <c:oddHeader>&amp;L&amp;G&amp;C&amp;"-,Bold"&amp;12&amp;K2E398A
&amp;15IOS Index Performance&amp;R&amp;"-,Bold"&amp;14&amp;K2E398A
&amp;12Cello Fixed Income Master Fund, LP&amp;"-,Regular"&amp;10&amp;K000000
&amp;"-,Bold"&amp;K2E398A As of Mar, 2013</c:oddHeader>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Hedged Return (%) - Monthly Rebalancing</a:t>
            </a:r>
          </a:p>
        </c:rich>
      </c:tx>
      <c:overlay val="0"/>
    </c:title>
    <c:autoTitleDeleted val="0"/>
    <c:plotArea>
      <c:layout/>
      <c:lineChart>
        <c:grouping val="standard"/>
        <c:varyColors val="0"/>
        <c:ser>
          <c:idx val="0"/>
          <c:order val="0"/>
          <c:marker>
            <c:symbol val="none"/>
          </c:marker>
          <c:cat>
            <c:numRef>
              <c:f>'IOS Index'!$N$28:$N$40</c:f>
              <c:numCache>
                <c:formatCode>mm/dd/yy;@</c:formatCode>
                <c:ptCount val="13"/>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numCache>
            </c:numRef>
          </c:cat>
          <c:val>
            <c:numRef>
              <c:f>'IOS Index'!$P$28:$P$40</c:f>
              <c:numCache>
                <c:formatCode>0.0%;[Red]\-0.0%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ser>
        <c:dLbls>
          <c:showLegendKey val="0"/>
          <c:showVal val="0"/>
          <c:showCatName val="0"/>
          <c:showSerName val="0"/>
          <c:showPercent val="0"/>
          <c:showBubbleSize val="0"/>
        </c:dLbls>
        <c:marker val="1"/>
        <c:smooth val="0"/>
        <c:axId val="236587648"/>
        <c:axId val="236593536"/>
      </c:lineChart>
      <c:dateAx>
        <c:axId val="236587648"/>
        <c:scaling>
          <c:orientation val="minMax"/>
        </c:scaling>
        <c:delete val="0"/>
        <c:axPos val="b"/>
        <c:numFmt formatCode="mm/dd/yy;@" sourceLinked="1"/>
        <c:majorTickMark val="out"/>
        <c:minorTickMark val="none"/>
        <c:tickLblPos val="nextTo"/>
        <c:crossAx val="236593536"/>
        <c:crosses val="autoZero"/>
        <c:auto val="1"/>
        <c:lblOffset val="100"/>
        <c:baseTimeUnit val="days"/>
        <c:majorUnit val="3"/>
        <c:majorTimeUnit val="months"/>
      </c:dateAx>
      <c:valAx>
        <c:axId val="236593536"/>
        <c:scaling>
          <c:orientation val="minMax"/>
        </c:scaling>
        <c:delete val="0"/>
        <c:axPos val="l"/>
        <c:majorGridlines/>
        <c:numFmt formatCode="0.0%;[Red]\-0.0%" sourceLinked="1"/>
        <c:majorTickMark val="out"/>
        <c:minorTickMark val="none"/>
        <c:tickLblPos val="nextTo"/>
        <c:crossAx val="236587648"/>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Cumulative Unhedged Return (%)</a:t>
            </a:r>
          </a:p>
        </c:rich>
      </c:tx>
      <c:overlay val="0"/>
    </c:title>
    <c:autoTitleDeleted val="0"/>
    <c:plotArea>
      <c:layout/>
      <c:lineChart>
        <c:grouping val="standard"/>
        <c:varyColors val="0"/>
        <c:ser>
          <c:idx val="0"/>
          <c:order val="0"/>
          <c:marker>
            <c:symbol val="none"/>
          </c:marker>
          <c:cat>
            <c:numRef>
              <c:f>'IOS Index'!$N$28:$N$40</c:f>
              <c:numCache>
                <c:formatCode>mm/dd/yy;@</c:formatCode>
                <c:ptCount val="13"/>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numCache>
            </c:numRef>
          </c:cat>
          <c:val>
            <c:numRef>
              <c:f>'IOS Index'!$Q$28:$Q$40</c:f>
              <c:numCache>
                <c:formatCode>0.0%;[Red]\-0.0%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ser>
        <c:dLbls>
          <c:showLegendKey val="0"/>
          <c:showVal val="0"/>
          <c:showCatName val="0"/>
          <c:showSerName val="0"/>
          <c:showPercent val="0"/>
          <c:showBubbleSize val="0"/>
        </c:dLbls>
        <c:marker val="1"/>
        <c:smooth val="0"/>
        <c:axId val="236617728"/>
        <c:axId val="236619264"/>
      </c:lineChart>
      <c:dateAx>
        <c:axId val="236617728"/>
        <c:scaling>
          <c:orientation val="minMax"/>
        </c:scaling>
        <c:delete val="0"/>
        <c:axPos val="b"/>
        <c:numFmt formatCode="mm/dd/yy;@" sourceLinked="1"/>
        <c:majorTickMark val="out"/>
        <c:minorTickMark val="none"/>
        <c:tickLblPos val="nextTo"/>
        <c:crossAx val="236619264"/>
        <c:crosses val="autoZero"/>
        <c:auto val="1"/>
        <c:lblOffset val="100"/>
        <c:baseTimeUnit val="days"/>
        <c:majorUnit val="3"/>
        <c:majorTimeUnit val="months"/>
        <c:minorUnit val="3"/>
        <c:minorTimeUnit val="months"/>
      </c:dateAx>
      <c:valAx>
        <c:axId val="236619264"/>
        <c:scaling>
          <c:orientation val="minMax"/>
        </c:scaling>
        <c:delete val="0"/>
        <c:axPos val="l"/>
        <c:majorGridlines/>
        <c:numFmt formatCode="0.0%;[Red]\-0.0%" sourceLinked="1"/>
        <c:majorTickMark val="out"/>
        <c:minorTickMark val="none"/>
        <c:tickLblPos val="nextTo"/>
        <c:crossAx val="236617728"/>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Cumulative Hedged Return (%) -</a:t>
            </a:r>
            <a:r>
              <a:rPr lang="en-US" baseline="0"/>
              <a:t> </a:t>
            </a:r>
            <a:r>
              <a:rPr lang="en-US"/>
              <a:t>Monthly Rebalancing</a:t>
            </a:r>
          </a:p>
        </c:rich>
      </c:tx>
      <c:layout>
        <c:manualLayout>
          <c:xMode val="edge"/>
          <c:yMode val="edge"/>
          <c:x val="0.15786092824462516"/>
          <c:y val="1.8768768768768769E-2"/>
        </c:manualLayout>
      </c:layout>
      <c:overlay val="0"/>
    </c:title>
    <c:autoTitleDeleted val="0"/>
    <c:plotArea>
      <c:layout/>
      <c:lineChart>
        <c:grouping val="standard"/>
        <c:varyColors val="0"/>
        <c:ser>
          <c:idx val="0"/>
          <c:order val="0"/>
          <c:marker>
            <c:symbol val="none"/>
          </c:marker>
          <c:cat>
            <c:numRef>
              <c:f>'IOS Index'!$N$28:$N$40</c:f>
              <c:numCache>
                <c:formatCode>mm/dd/yy;@</c:formatCode>
                <c:ptCount val="13"/>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numCache>
            </c:numRef>
          </c:cat>
          <c:val>
            <c:numRef>
              <c:f>'IOS Index'!$R$28:$R$40</c:f>
              <c:numCache>
                <c:formatCode>0.0%;[Red]\-0.0%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ser>
        <c:dLbls>
          <c:showLegendKey val="0"/>
          <c:showVal val="0"/>
          <c:showCatName val="0"/>
          <c:showSerName val="0"/>
          <c:showPercent val="0"/>
          <c:showBubbleSize val="0"/>
        </c:dLbls>
        <c:marker val="1"/>
        <c:smooth val="0"/>
        <c:axId val="236638976"/>
        <c:axId val="236640512"/>
      </c:lineChart>
      <c:dateAx>
        <c:axId val="236638976"/>
        <c:scaling>
          <c:orientation val="minMax"/>
        </c:scaling>
        <c:delete val="0"/>
        <c:axPos val="b"/>
        <c:numFmt formatCode="mm/dd/yy;@" sourceLinked="1"/>
        <c:majorTickMark val="out"/>
        <c:minorTickMark val="none"/>
        <c:tickLblPos val="nextTo"/>
        <c:crossAx val="236640512"/>
        <c:crosses val="autoZero"/>
        <c:auto val="1"/>
        <c:lblOffset val="100"/>
        <c:baseTimeUnit val="days"/>
        <c:majorUnit val="3"/>
        <c:majorTimeUnit val="months"/>
        <c:minorUnit val="3"/>
        <c:minorTimeUnit val="months"/>
      </c:dateAx>
      <c:valAx>
        <c:axId val="236640512"/>
        <c:scaling>
          <c:orientation val="minMax"/>
        </c:scaling>
        <c:delete val="0"/>
        <c:axPos val="l"/>
        <c:majorGridlines/>
        <c:numFmt formatCode="0.0%;[Red]\-0.0%" sourceLinked="1"/>
        <c:majorTickMark val="out"/>
        <c:minorTickMark val="none"/>
        <c:tickLblPos val="nextTo"/>
        <c:crossAx val="236638976"/>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tx>
            <c:strRef>
              <c:f>'Monthly Summary'!$N$26</c:f>
              <c:strCache>
                <c:ptCount val="1"/>
                <c:pt idx="0">
                  <c:v>FN30.
350.
10</c:v>
                </c:pt>
              </c:strCache>
            </c:strRef>
          </c:tx>
          <c:spPr>
            <a:ln>
              <a:solidFill>
                <a:srgbClr val="1A398A"/>
              </a:solidFill>
            </a:ln>
          </c:spPr>
          <c:marker>
            <c:symbol val="none"/>
          </c:marker>
          <c:cat>
            <c:numRef>
              <c:f>'Monthly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Summary'!$N$27:$N$52</c:f>
              <c:numCache>
                <c:formatCode>0.0%;[Red]\-0.0%</c:formatCode>
                <c:ptCount val="26"/>
                <c:pt idx="0">
                  <c:v>3.2139419589735541E-2</c:v>
                </c:pt>
                <c:pt idx="1">
                  <c:v>1.3528182098283999E-2</c:v>
                </c:pt>
                <c:pt idx="2">
                  <c:v>2.8437404112544952E-2</c:v>
                </c:pt>
                <c:pt idx="3">
                  <c:v>1.7020411867584441E-2</c:v>
                </c:pt>
                <c:pt idx="4">
                  <c:v>-2.069358784658205E-2</c:v>
                </c:pt>
                <c:pt idx="5">
                  <c:v>-0.10759413144166154</c:v>
                </c:pt>
                <c:pt idx="6">
                  <c:v>-0.1570069330637292</c:v>
                </c:pt>
                <c:pt idx="7">
                  <c:v>-1.017608879939619E-2</c:v>
                </c:pt>
                <c:pt idx="8">
                  <c:v>-1.9784572594797691E-2</c:v>
                </c:pt>
                <c:pt idx="9">
                  <c:v>-2.6035429014502221E-2</c:v>
                </c:pt>
                <c:pt idx="10">
                  <c:v>-5.9434543488432502E-2</c:v>
                </c:pt>
                <c:pt idx="11">
                  <c:v>0.1212937679316848</c:v>
                </c:pt>
                <c:pt idx="12">
                  <c:v>9.9432420706983077E-2</c:v>
                </c:pt>
                <c:pt idx="13">
                  <c:v>-7.0632476636427882E-2</c:v>
                </c:pt>
                <c:pt idx="14">
                  <c:v>-0.15384819857742224</c:v>
                </c:pt>
                <c:pt idx="15">
                  <c:v>3.335104119931414E-2</c:v>
                </c:pt>
                <c:pt idx="16">
                  <c:v>-0.12672980462302708</c:v>
                </c:pt>
                <c:pt idx="17">
                  <c:v>7.5408349264520322E-2</c:v>
                </c:pt>
                <c:pt idx="18">
                  <c:v>-0.23112847609613188</c:v>
                </c:pt>
                <c:pt idx="19">
                  <c:v>4.1549074454645309E-3</c:v>
                </c:pt>
                <c:pt idx="20">
                  <c:v>5.6387143731194012E-3</c:v>
                </c:pt>
                <c:pt idx="21">
                  <c:v>5.0332946393603067E-3</c:v>
                </c:pt>
                <c:pt idx="22">
                  <c:v>0.19486582908511721</c:v>
                </c:pt>
                <c:pt idx="23">
                  <c:v>7.8913174915714677E-3</c:v>
                </c:pt>
                <c:pt idx="24">
                  <c:v>8.0225782259987846E-2</c:v>
                </c:pt>
                <c:pt idx="25">
                  <c:v>-0.17442312834061638</c:v>
                </c:pt>
              </c:numCache>
            </c:numRef>
          </c:val>
          <c:smooth val="1"/>
        </c:ser>
        <c:ser>
          <c:idx val="1"/>
          <c:order val="1"/>
          <c:tx>
            <c:strRef>
              <c:f>'Monthly Summary'!$O$26</c:f>
              <c:strCache>
                <c:ptCount val="1"/>
                <c:pt idx="0">
                  <c:v>FN30.
400.
10</c:v>
                </c:pt>
              </c:strCache>
            </c:strRef>
          </c:tx>
          <c:spPr>
            <a:ln>
              <a:solidFill>
                <a:srgbClr val="AD275C"/>
              </a:solidFill>
            </a:ln>
          </c:spPr>
          <c:marker>
            <c:symbol val="none"/>
          </c:marker>
          <c:cat>
            <c:numRef>
              <c:f>'Monthly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Summary'!$O$27:$O$52</c:f>
              <c:numCache>
                <c:formatCode>0.0%;[Red]\-0.0%</c:formatCode>
                <c:ptCount val="26"/>
                <c:pt idx="0">
                  <c:v>3.3073021185739369E-2</c:v>
                </c:pt>
                <c:pt idx="1">
                  <c:v>1.9728382365726906E-2</c:v>
                </c:pt>
                <c:pt idx="2">
                  <c:v>2.2700965895866745E-2</c:v>
                </c:pt>
                <c:pt idx="3">
                  <c:v>1.8879814113681309E-2</c:v>
                </c:pt>
                <c:pt idx="4">
                  <c:v>-3.6019892580423318E-2</c:v>
                </c:pt>
                <c:pt idx="5">
                  <c:v>-0.16593249455078457</c:v>
                </c:pt>
                <c:pt idx="6">
                  <c:v>-0.19628514364488736</c:v>
                </c:pt>
                <c:pt idx="7">
                  <c:v>-1.304719230420117E-2</c:v>
                </c:pt>
                <c:pt idx="8">
                  <c:v>-3.2055547191596201E-2</c:v>
                </c:pt>
                <c:pt idx="9">
                  <c:v>-2.8374344546264349E-2</c:v>
                </c:pt>
                <c:pt idx="10">
                  <c:v>-7.9476985098886371E-2</c:v>
                </c:pt>
                <c:pt idx="11">
                  <c:v>0.16255155436390367</c:v>
                </c:pt>
                <c:pt idx="12">
                  <c:v>0.11627288553811403</c:v>
                </c:pt>
                <c:pt idx="13">
                  <c:v>-7.445698150000285E-2</c:v>
                </c:pt>
                <c:pt idx="14">
                  <c:v>-0.14179310548840615</c:v>
                </c:pt>
                <c:pt idx="15">
                  <c:v>3.1952251200517173E-2</c:v>
                </c:pt>
                <c:pt idx="16">
                  <c:v>-4.6241530904830082E-2</c:v>
                </c:pt>
                <c:pt idx="17">
                  <c:v>6.8776955896433345E-2</c:v>
                </c:pt>
                <c:pt idx="18">
                  <c:v>-0.18409914393119517</c:v>
                </c:pt>
                <c:pt idx="19">
                  <c:v>1.0943713897935158E-2</c:v>
                </c:pt>
                <c:pt idx="20">
                  <c:v>-3.2521535676705009E-2</c:v>
                </c:pt>
                <c:pt idx="21">
                  <c:v>1.963697458147411E-3</c:v>
                </c:pt>
                <c:pt idx="22">
                  <c:v>0.14168711460822497</c:v>
                </c:pt>
                <c:pt idx="23">
                  <c:v>-2.536461714956656E-2</c:v>
                </c:pt>
                <c:pt idx="24">
                  <c:v>5.8173520654170474E-2</c:v>
                </c:pt>
                <c:pt idx="25">
                  <c:v>-0.15560790317359813</c:v>
                </c:pt>
              </c:numCache>
            </c:numRef>
          </c:val>
          <c:smooth val="1"/>
        </c:ser>
        <c:ser>
          <c:idx val="2"/>
          <c:order val="2"/>
          <c:tx>
            <c:strRef>
              <c:f>'Monthly Summary'!$P$26</c:f>
              <c:strCache>
                <c:ptCount val="1"/>
                <c:pt idx="0">
                  <c:v>FN30.
450.
10</c:v>
                </c:pt>
              </c:strCache>
            </c:strRef>
          </c:tx>
          <c:spPr>
            <a:ln>
              <a:solidFill>
                <a:srgbClr val="C8C42D"/>
              </a:solidFill>
            </a:ln>
          </c:spPr>
          <c:marker>
            <c:symbol val="none"/>
          </c:marker>
          <c:cat>
            <c:numRef>
              <c:f>'Monthly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Summary'!$P$27:$P$52</c:f>
              <c:numCache>
                <c:formatCode>0.0%;[Red]\-0.0%</c:formatCode>
                <c:ptCount val="26"/>
                <c:pt idx="0">
                  <c:v>4.2258217165841896E-2</c:v>
                </c:pt>
                <c:pt idx="1">
                  <c:v>1.561615582927529E-2</c:v>
                </c:pt>
                <c:pt idx="2">
                  <c:v>1.6591771671474066E-2</c:v>
                </c:pt>
                <c:pt idx="3">
                  <c:v>2.3382707259916466E-2</c:v>
                </c:pt>
                <c:pt idx="4">
                  <c:v>-6.2276140057583432E-2</c:v>
                </c:pt>
                <c:pt idx="5">
                  <c:v>-0.25325715638056912</c:v>
                </c:pt>
                <c:pt idx="6">
                  <c:v>-0.17207649801881453</c:v>
                </c:pt>
                <c:pt idx="7">
                  <c:v>8.3076639087582879E-2</c:v>
                </c:pt>
                <c:pt idx="8">
                  <c:v>2.2234560733384284E-2</c:v>
                </c:pt>
                <c:pt idx="9">
                  <c:v>-2.5055115758028232E-3</c:v>
                </c:pt>
                <c:pt idx="10">
                  <c:v>-8.8507605414935769E-2</c:v>
                </c:pt>
                <c:pt idx="11">
                  <c:v>0.13444876127973757</c:v>
                </c:pt>
                <c:pt idx="12">
                  <c:v>9.0738325632755176E-2</c:v>
                </c:pt>
                <c:pt idx="13">
                  <c:v>-7.8431852009355818E-2</c:v>
                </c:pt>
                <c:pt idx="14">
                  <c:v>-0.12447315870950709</c:v>
                </c:pt>
                <c:pt idx="15">
                  <c:v>3.5502963617906197E-2</c:v>
                </c:pt>
                <c:pt idx="16">
                  <c:v>4.4247748319167666E-3</c:v>
                </c:pt>
                <c:pt idx="17">
                  <c:v>4.2080174512345359E-2</c:v>
                </c:pt>
                <c:pt idx="18">
                  <c:v>-0.13762118003025714</c:v>
                </c:pt>
                <c:pt idx="19">
                  <c:v>4.5069788446173598E-2</c:v>
                </c:pt>
                <c:pt idx="20">
                  <c:v>-5.0744753505950993E-2</c:v>
                </c:pt>
                <c:pt idx="21">
                  <c:v>2.9905504174027604E-2</c:v>
                </c:pt>
                <c:pt idx="22">
                  <c:v>7.7298150381986286E-2</c:v>
                </c:pt>
                <c:pt idx="23">
                  <c:v>-1.513406009697053E-2</c:v>
                </c:pt>
                <c:pt idx="24">
                  <c:v>3.6762588140279169E-2</c:v>
                </c:pt>
                <c:pt idx="25">
                  <c:v>-0.17578249352659306</c:v>
                </c:pt>
              </c:numCache>
            </c:numRef>
          </c:val>
          <c:smooth val="1"/>
        </c:ser>
        <c:ser>
          <c:idx val="3"/>
          <c:order val="3"/>
          <c:tx>
            <c:strRef>
              <c:f>'Monthly Summary'!$Q$26</c:f>
              <c:strCache>
                <c:ptCount val="1"/>
                <c:pt idx="0">
                  <c:v>FN30.
500.
10</c:v>
                </c:pt>
              </c:strCache>
            </c:strRef>
          </c:tx>
          <c:spPr>
            <a:ln>
              <a:solidFill>
                <a:srgbClr val="74B629"/>
              </a:solidFill>
            </a:ln>
          </c:spPr>
          <c:marker>
            <c:symbol val="none"/>
          </c:marker>
          <c:cat>
            <c:numRef>
              <c:f>'Monthly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Summary'!$Q$27:$Q$52</c:f>
              <c:numCache>
                <c:formatCode>0.0%;[Red]\-0.0%</c:formatCode>
                <c:ptCount val="26"/>
                <c:pt idx="0">
                  <c:v>7.1344761004830032E-2</c:v>
                </c:pt>
                <c:pt idx="1">
                  <c:v>3.0938554027345314E-2</c:v>
                </c:pt>
                <c:pt idx="2">
                  <c:v>1.2796657632435905E-2</c:v>
                </c:pt>
                <c:pt idx="3">
                  <c:v>3.5993722125642127E-2</c:v>
                </c:pt>
                <c:pt idx="4">
                  <c:v>-6.4869258711616834E-2</c:v>
                </c:pt>
                <c:pt idx="5">
                  <c:v>-0.22284831504495187</c:v>
                </c:pt>
                <c:pt idx="6">
                  <c:v>-0.13720359494745774</c:v>
                </c:pt>
                <c:pt idx="7">
                  <c:v>0.16399121196424335</c:v>
                </c:pt>
                <c:pt idx="8">
                  <c:v>3.7685583328756378E-2</c:v>
                </c:pt>
                <c:pt idx="9">
                  <c:v>-4.2511933910671109E-4</c:v>
                </c:pt>
                <c:pt idx="10">
                  <c:v>-9.3185865399643131E-2</c:v>
                </c:pt>
                <c:pt idx="11">
                  <c:v>0.10886647650145957</c:v>
                </c:pt>
                <c:pt idx="12">
                  <c:v>8.5846573941671292E-2</c:v>
                </c:pt>
                <c:pt idx="13">
                  <c:v>-3.2570489530029244E-2</c:v>
                </c:pt>
                <c:pt idx="14">
                  <c:v>-9.3068713806704881E-2</c:v>
                </c:pt>
                <c:pt idx="15">
                  <c:v>1.983123550671077E-2</c:v>
                </c:pt>
                <c:pt idx="16">
                  <c:v>-2.0759593175655542E-3</c:v>
                </c:pt>
                <c:pt idx="17">
                  <c:v>5.0586772819473588E-2</c:v>
                </c:pt>
                <c:pt idx="18">
                  <c:v>-4.9634832369052695E-2</c:v>
                </c:pt>
                <c:pt idx="19">
                  <c:v>-6.8860743918721231E-3</c:v>
                </c:pt>
                <c:pt idx="20">
                  <c:v>-6.9688205521436258E-2</c:v>
                </c:pt>
                <c:pt idx="21">
                  <c:v>2.3971674144781421E-2</c:v>
                </c:pt>
                <c:pt idx="22">
                  <c:v>1.6078117632604964E-2</c:v>
                </c:pt>
                <c:pt idx="23">
                  <c:v>-1.3488971045000547E-2</c:v>
                </c:pt>
                <c:pt idx="24">
                  <c:v>2.3695699476876282E-2</c:v>
                </c:pt>
                <c:pt idx="25">
                  <c:v>-0.1317435745950328</c:v>
                </c:pt>
              </c:numCache>
            </c:numRef>
          </c:val>
          <c:smooth val="1"/>
        </c:ser>
        <c:dLbls>
          <c:showLegendKey val="0"/>
          <c:showVal val="0"/>
          <c:showCatName val="0"/>
          <c:showSerName val="0"/>
          <c:showPercent val="0"/>
          <c:showBubbleSize val="0"/>
        </c:dLbls>
        <c:marker val="1"/>
        <c:smooth val="0"/>
        <c:axId val="372982912"/>
        <c:axId val="372984448"/>
      </c:lineChart>
      <c:dateAx>
        <c:axId val="372982912"/>
        <c:scaling>
          <c:orientation val="minMax"/>
        </c:scaling>
        <c:delete val="0"/>
        <c:axPos val="b"/>
        <c:numFmt formatCode="mm/yy;@" sourceLinked="0"/>
        <c:majorTickMark val="none"/>
        <c:minorTickMark val="none"/>
        <c:tickLblPos val="nextTo"/>
        <c:crossAx val="372984448"/>
        <c:crosses val="autoZero"/>
        <c:auto val="1"/>
        <c:lblOffset val="100"/>
        <c:baseTimeUnit val="months"/>
      </c:dateAx>
      <c:valAx>
        <c:axId val="372984448"/>
        <c:scaling>
          <c:orientation val="minMax"/>
        </c:scaling>
        <c:delete val="0"/>
        <c:axPos val="l"/>
        <c:majorGridlines/>
        <c:title>
          <c:tx>
            <c:rich>
              <a:bodyPr/>
              <a:lstStyle/>
              <a:p>
                <a:pPr>
                  <a:defRPr/>
                </a:pPr>
                <a:r>
                  <a:rPr lang="en-US"/>
                  <a:t>(%)</a:t>
                </a:r>
              </a:p>
            </c:rich>
          </c:tx>
          <c:overlay val="0"/>
        </c:title>
        <c:numFmt formatCode="0.0%;[Red]\-0.0%" sourceLinked="1"/>
        <c:majorTickMark val="none"/>
        <c:minorTickMark val="none"/>
        <c:tickLblPos val="nextTo"/>
        <c:crossAx val="372982912"/>
        <c:crosses val="autoZero"/>
        <c:crossBetween val="between"/>
      </c:valAx>
    </c:plotArea>
    <c:legend>
      <c:legendPos val="r"/>
      <c:layout>
        <c:manualLayout>
          <c:xMode val="edge"/>
          <c:yMode val="edge"/>
          <c:x val="0.30573394766185191"/>
          <c:y val="0.10384644738873321"/>
          <c:w val="0.4006765660286627"/>
          <c:h val="8.2931398123193736E-2"/>
        </c:manualLayout>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overlay val="0"/>
    </c:title>
    <c:autoTitleDeleted val="0"/>
    <c:plotArea>
      <c:layout/>
      <c:lineChart>
        <c:grouping val="standard"/>
        <c:varyColors val="0"/>
        <c:ser>
          <c:idx val="10"/>
          <c:order val="0"/>
          <c:tx>
            <c:strRef>
              <c:f>'Monthly Summary'!$X$26</c:f>
              <c:strCache>
                <c:ptCount val="1"/>
                <c:pt idx="0">
                  <c:v>GII30.
400.
10</c:v>
                </c:pt>
              </c:strCache>
            </c:strRef>
          </c:tx>
          <c:marker>
            <c:symbol val="none"/>
          </c:marker>
          <c:cat>
            <c:numRef>
              <c:f>'Monthly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Summary'!$X$27:$X$52</c:f>
              <c:numCache>
                <c:formatCode>0.0%;[Red]\-0.0%</c:formatCode>
                <c:ptCount val="26"/>
                <c:pt idx="3">
                  <c:v>1.4744016732568846E-2</c:v>
                </c:pt>
                <c:pt idx="4">
                  <c:v>-2.0572133669017091E-2</c:v>
                </c:pt>
                <c:pt idx="5">
                  <c:v>-0.1014149190367077</c:v>
                </c:pt>
                <c:pt idx="6">
                  <c:v>-0.10509761371637118</c:v>
                </c:pt>
                <c:pt idx="7">
                  <c:v>2.5120268894510675E-2</c:v>
                </c:pt>
                <c:pt idx="8">
                  <c:v>-1.0753383273669965E-2</c:v>
                </c:pt>
                <c:pt idx="9">
                  <c:v>-9.5639344630590959E-3</c:v>
                </c:pt>
                <c:pt idx="10">
                  <c:v>-5.3887777794919309E-2</c:v>
                </c:pt>
                <c:pt idx="11">
                  <c:v>4.3817963660266961E-2</c:v>
                </c:pt>
                <c:pt idx="12">
                  <c:v>3.7601549424170239E-2</c:v>
                </c:pt>
                <c:pt idx="13">
                  <c:v>-4.2695377968343912E-2</c:v>
                </c:pt>
                <c:pt idx="14">
                  <c:v>-7.5423553281730019E-2</c:v>
                </c:pt>
                <c:pt idx="15">
                  <c:v>1.5588022447481436E-2</c:v>
                </c:pt>
                <c:pt idx="16">
                  <c:v>-3.9538462960205481E-2</c:v>
                </c:pt>
                <c:pt idx="17">
                  <c:v>4.9597337537514496E-2</c:v>
                </c:pt>
                <c:pt idx="18">
                  <c:v>-7.5554947817000909E-2</c:v>
                </c:pt>
                <c:pt idx="19">
                  <c:v>6.3470571009196465E-3</c:v>
                </c:pt>
                <c:pt idx="20">
                  <c:v>-1.7172435629461188E-2</c:v>
                </c:pt>
                <c:pt idx="21">
                  <c:v>1.759353307883816E-2</c:v>
                </c:pt>
                <c:pt idx="22">
                  <c:v>6.5576257408862443E-2</c:v>
                </c:pt>
                <c:pt idx="23">
                  <c:v>-2.5790412486969092E-3</c:v>
                </c:pt>
                <c:pt idx="24">
                  <c:v>3.5508034017554431E-2</c:v>
                </c:pt>
                <c:pt idx="25">
                  <c:v>-9.1361627011169899E-2</c:v>
                </c:pt>
              </c:numCache>
            </c:numRef>
          </c:val>
          <c:smooth val="0"/>
        </c:ser>
        <c:ser>
          <c:idx val="11"/>
          <c:order val="1"/>
          <c:tx>
            <c:strRef>
              <c:f>'Monthly Summary'!$Y$26</c:f>
              <c:strCache>
                <c:ptCount val="1"/>
                <c:pt idx="0">
                  <c:v>GII30.
450.
10</c:v>
                </c:pt>
              </c:strCache>
            </c:strRef>
          </c:tx>
          <c:marker>
            <c:symbol val="none"/>
          </c:marker>
          <c:cat>
            <c:numRef>
              <c:f>'Monthly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Summary'!$Y$27:$Y$52</c:f>
              <c:numCache>
                <c:formatCode>0.0%;[Red]\-0.0%</c:formatCode>
                <c:ptCount val="26"/>
                <c:pt idx="3">
                  <c:v>1.3259967108110478E-2</c:v>
                </c:pt>
                <c:pt idx="4">
                  <c:v>-3.3366150683880033E-2</c:v>
                </c:pt>
                <c:pt idx="5">
                  <c:v>-0.14028354680906252</c:v>
                </c:pt>
                <c:pt idx="6">
                  <c:v>-0.13088670643121747</c:v>
                </c:pt>
                <c:pt idx="7">
                  <c:v>3.3858750579791465E-2</c:v>
                </c:pt>
                <c:pt idx="8">
                  <c:v>-5.1258177319980112E-3</c:v>
                </c:pt>
                <c:pt idx="9">
                  <c:v>-1.8735462455163936E-2</c:v>
                </c:pt>
                <c:pt idx="10">
                  <c:v>-6.6701559288196502E-2</c:v>
                </c:pt>
                <c:pt idx="11">
                  <c:v>5.420583798660919E-2</c:v>
                </c:pt>
                <c:pt idx="12">
                  <c:v>4.622950074496824E-2</c:v>
                </c:pt>
                <c:pt idx="13">
                  <c:v>-4.2514281564678486E-2</c:v>
                </c:pt>
                <c:pt idx="14">
                  <c:v>-8.2699294331891549E-2</c:v>
                </c:pt>
                <c:pt idx="15">
                  <c:v>1.7291817603628187E-2</c:v>
                </c:pt>
                <c:pt idx="16">
                  <c:v>-1.3830353947075933E-2</c:v>
                </c:pt>
                <c:pt idx="17">
                  <c:v>5.3706142733264975E-2</c:v>
                </c:pt>
                <c:pt idx="18">
                  <c:v>-7.9306870147825115E-2</c:v>
                </c:pt>
                <c:pt idx="19">
                  <c:v>2.3775195814908126E-2</c:v>
                </c:pt>
                <c:pt idx="20">
                  <c:v>-2.5627564448168601E-2</c:v>
                </c:pt>
                <c:pt idx="21">
                  <c:v>9.1509154745669091E-3</c:v>
                </c:pt>
                <c:pt idx="22">
                  <c:v>6.6337596191920867E-2</c:v>
                </c:pt>
                <c:pt idx="23">
                  <c:v>1.3307274236300374E-3</c:v>
                </c:pt>
                <c:pt idx="24">
                  <c:v>3.5450570493896147E-2</c:v>
                </c:pt>
                <c:pt idx="25">
                  <c:v>-0.10492089311747106</c:v>
                </c:pt>
              </c:numCache>
            </c:numRef>
          </c:val>
          <c:smooth val="0"/>
        </c:ser>
        <c:ser>
          <c:idx val="12"/>
          <c:order val="2"/>
          <c:tx>
            <c:strRef>
              <c:f>'Monthly Summary'!$Z$26</c:f>
              <c:strCache>
                <c:ptCount val="1"/>
                <c:pt idx="0">
                  <c:v>GII30.
500.
10</c:v>
                </c:pt>
              </c:strCache>
            </c:strRef>
          </c:tx>
          <c:marker>
            <c:symbol val="none"/>
          </c:marker>
          <c:cat>
            <c:numRef>
              <c:f>'Monthly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Summary'!$Z$27:$Z$52</c:f>
              <c:numCache>
                <c:formatCode>0.0%;[Red]\-0.0%</c:formatCode>
                <c:ptCount val="26"/>
                <c:pt idx="3">
                  <c:v>1.7628636991910755E-2</c:v>
                </c:pt>
                <c:pt idx="4">
                  <c:v>-4.937730325499002E-2</c:v>
                </c:pt>
                <c:pt idx="5">
                  <c:v>-0.16155783632636059</c:v>
                </c:pt>
                <c:pt idx="6">
                  <c:v>-0.15995961749745113</c:v>
                </c:pt>
                <c:pt idx="7">
                  <c:v>7.886095206340378E-2</c:v>
                </c:pt>
                <c:pt idx="8">
                  <c:v>1.3578661974877346E-2</c:v>
                </c:pt>
                <c:pt idx="9">
                  <c:v>-1.6715077813476038E-2</c:v>
                </c:pt>
                <c:pt idx="10">
                  <c:v>-0.10050133795846983</c:v>
                </c:pt>
                <c:pt idx="11">
                  <c:v>3.8139832141225898E-2</c:v>
                </c:pt>
                <c:pt idx="12">
                  <c:v>8.1704478778541242E-2</c:v>
                </c:pt>
                <c:pt idx="13">
                  <c:v>-4.2273626275570839E-2</c:v>
                </c:pt>
                <c:pt idx="14">
                  <c:v>-8.6492872832465442E-2</c:v>
                </c:pt>
                <c:pt idx="15">
                  <c:v>1.1282456731956832E-2</c:v>
                </c:pt>
                <c:pt idx="16">
                  <c:v>-1.7401261451546274E-2</c:v>
                </c:pt>
                <c:pt idx="17">
                  <c:v>6.5106170633003002E-2</c:v>
                </c:pt>
                <c:pt idx="18">
                  <c:v>-3.4833373046802313E-2</c:v>
                </c:pt>
                <c:pt idx="19">
                  <c:v>3.6514203237105088E-2</c:v>
                </c:pt>
                <c:pt idx="20">
                  <c:v>-3.5602272815360027E-2</c:v>
                </c:pt>
                <c:pt idx="21">
                  <c:v>1.1958787682156618E-2</c:v>
                </c:pt>
                <c:pt idx="22">
                  <c:v>3.7746046033066583E-2</c:v>
                </c:pt>
                <c:pt idx="23">
                  <c:v>-3.7486177364413737E-3</c:v>
                </c:pt>
                <c:pt idx="24">
                  <c:v>3.438062855355923E-2</c:v>
                </c:pt>
                <c:pt idx="25">
                  <c:v>-0.20020271349618707</c:v>
                </c:pt>
              </c:numCache>
            </c:numRef>
          </c:val>
          <c:smooth val="0"/>
        </c:ser>
        <c:dLbls>
          <c:showLegendKey val="0"/>
          <c:showVal val="0"/>
          <c:showCatName val="0"/>
          <c:showSerName val="0"/>
          <c:showPercent val="0"/>
          <c:showBubbleSize val="0"/>
        </c:dLbls>
        <c:marker val="1"/>
        <c:smooth val="0"/>
        <c:axId val="373023488"/>
        <c:axId val="373025024"/>
      </c:lineChart>
      <c:dateAx>
        <c:axId val="373023488"/>
        <c:scaling>
          <c:orientation val="minMax"/>
        </c:scaling>
        <c:delete val="0"/>
        <c:axPos val="b"/>
        <c:numFmt formatCode="mm/yy;@" sourceLinked="0"/>
        <c:majorTickMark val="none"/>
        <c:minorTickMark val="none"/>
        <c:tickLblPos val="nextTo"/>
        <c:crossAx val="373025024"/>
        <c:crosses val="autoZero"/>
        <c:auto val="1"/>
        <c:lblOffset val="100"/>
        <c:baseTimeUnit val="months"/>
        <c:majorUnit val="2"/>
        <c:majorTimeUnit val="months"/>
      </c:dateAx>
      <c:valAx>
        <c:axId val="373025024"/>
        <c:scaling>
          <c:orientation val="minMax"/>
        </c:scaling>
        <c:delete val="0"/>
        <c:axPos val="l"/>
        <c:majorGridlines/>
        <c:title>
          <c:overlay val="0"/>
        </c:title>
        <c:numFmt formatCode="0.0%;[Red]\-0.0%" sourceLinked="1"/>
        <c:majorTickMark val="none"/>
        <c:minorTickMark val="none"/>
        <c:tickLblPos val="nextTo"/>
        <c:crossAx val="3730234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tx>
            <c:strRef>
              <c:f>'Monthly Summary'!$AE$26</c:f>
              <c:strCache>
                <c:ptCount val="1"/>
                <c:pt idx="0">
                  <c:v>FN30.
350.
10</c:v>
                </c:pt>
              </c:strCache>
            </c:strRef>
          </c:tx>
          <c:spPr>
            <a:ln>
              <a:solidFill>
                <a:srgbClr val="1A398A"/>
              </a:solidFill>
            </a:ln>
          </c:spPr>
          <c:marker>
            <c:symbol val="none"/>
          </c:marker>
          <c:cat>
            <c:numRef>
              <c:f>'Monthly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Summary'!$AE$27:$AE$52</c:f>
              <c:numCache>
                <c:formatCode>0.0%;[Red]\-0.0%</c:formatCode>
                <c:ptCount val="26"/>
                <c:pt idx="0">
                  <c:v>3.1646899792785031E-2</c:v>
                </c:pt>
                <c:pt idx="1">
                  <c:v>1.643323546826448E-2</c:v>
                </c:pt>
                <c:pt idx="2">
                  <c:v>3.3345061451249665E-2</c:v>
                </c:pt>
                <c:pt idx="3">
                  <c:v>9.9593428926259518E-3</c:v>
                </c:pt>
                <c:pt idx="4">
                  <c:v>-7.6605634254573573E-3</c:v>
                </c:pt>
                <c:pt idx="5">
                  <c:v>-8.0394170362448947E-2</c:v>
                </c:pt>
                <c:pt idx="6">
                  <c:v>-0.11263037660817433</c:v>
                </c:pt>
                <c:pt idx="7">
                  <c:v>-3.3965325732172459E-2</c:v>
                </c:pt>
                <c:pt idx="8">
                  <c:v>-4.3387960817076569E-3</c:v>
                </c:pt>
                <c:pt idx="9">
                  <c:v>-1.7005291530563775E-4</c:v>
                </c:pt>
                <c:pt idx="10">
                  <c:v>-9.9956864969575829E-3</c:v>
                </c:pt>
                <c:pt idx="11">
                  <c:v>0.11077011348191117</c:v>
                </c:pt>
                <c:pt idx="12">
                  <c:v>7.2724998899082113E-2</c:v>
                </c:pt>
                <c:pt idx="13">
                  <c:v>-2.9635225762697479E-2</c:v>
                </c:pt>
                <c:pt idx="14">
                  <c:v>-9.9718567287007634E-2</c:v>
                </c:pt>
                <c:pt idx="15">
                  <c:v>4.7664100974955569E-2</c:v>
                </c:pt>
                <c:pt idx="16">
                  <c:v>-4.4621659850728468E-2</c:v>
                </c:pt>
                <c:pt idx="17">
                  <c:v>7.7819721171586545E-2</c:v>
                </c:pt>
                <c:pt idx="18">
                  <c:v>-7.5311299844495319E-2</c:v>
                </c:pt>
                <c:pt idx="19">
                  <c:v>-2.5921280448031919E-2</c:v>
                </c:pt>
                <c:pt idx="20">
                  <c:v>4.1462697543438183E-2</c:v>
                </c:pt>
                <c:pt idx="21">
                  <c:v>-3.3321342249119242E-3</c:v>
                </c:pt>
                <c:pt idx="22">
                  <c:v>0.11310035184328769</c:v>
                </c:pt>
                <c:pt idx="23">
                  <c:v>3.1380883888253039E-2</c:v>
                </c:pt>
                <c:pt idx="24">
                  <c:v>7.5595551442817918E-2</c:v>
                </c:pt>
                <c:pt idx="25">
                  <c:v>-0.10588121076415065</c:v>
                </c:pt>
              </c:numCache>
            </c:numRef>
          </c:val>
          <c:smooth val="1"/>
        </c:ser>
        <c:ser>
          <c:idx val="1"/>
          <c:order val="1"/>
          <c:tx>
            <c:strRef>
              <c:f>'Monthly Summary'!$AF$26</c:f>
              <c:strCache>
                <c:ptCount val="1"/>
                <c:pt idx="0">
                  <c:v>FN30.
400.
10</c:v>
                </c:pt>
              </c:strCache>
            </c:strRef>
          </c:tx>
          <c:spPr>
            <a:ln>
              <a:solidFill>
                <a:srgbClr val="AD275C"/>
              </a:solidFill>
            </a:ln>
          </c:spPr>
          <c:marker>
            <c:symbol val="none"/>
          </c:marker>
          <c:cat>
            <c:numRef>
              <c:f>'Monthly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Summary'!$AF$27:$AF$52</c:f>
              <c:numCache>
                <c:formatCode>0.0%;[Red]\-0.0%</c:formatCode>
                <c:ptCount val="26"/>
                <c:pt idx="0">
                  <c:v>3.1147716524932853E-2</c:v>
                </c:pt>
                <c:pt idx="1">
                  <c:v>2.8651046287809817E-2</c:v>
                </c:pt>
                <c:pt idx="2">
                  <c:v>3.6085485910515955E-2</c:v>
                </c:pt>
                <c:pt idx="3">
                  <c:v>2.7178117932207661E-3</c:v>
                </c:pt>
                <c:pt idx="4">
                  <c:v>-3.8206557752917089E-3</c:v>
                </c:pt>
                <c:pt idx="5">
                  <c:v>-0.11153257239235936</c:v>
                </c:pt>
                <c:pt idx="6">
                  <c:v>-0.13073811988943476</c:v>
                </c:pt>
                <c:pt idx="7">
                  <c:v>-3.958134119075931E-2</c:v>
                </c:pt>
                <c:pt idx="8">
                  <c:v>-1.3707208649200652E-2</c:v>
                </c:pt>
                <c:pt idx="9">
                  <c:v>2.3922776347187476E-4</c:v>
                </c:pt>
                <c:pt idx="10">
                  <c:v>-2.8501168822702382E-2</c:v>
                </c:pt>
                <c:pt idx="11">
                  <c:v>0.15224806004906252</c:v>
                </c:pt>
                <c:pt idx="12">
                  <c:v>8.9440662693727566E-2</c:v>
                </c:pt>
                <c:pt idx="13">
                  <c:v>-3.0882760571352245E-2</c:v>
                </c:pt>
                <c:pt idx="14">
                  <c:v>-8.8157808730324097E-2</c:v>
                </c:pt>
                <c:pt idx="15">
                  <c:v>4.5429918382249572E-2</c:v>
                </c:pt>
                <c:pt idx="16">
                  <c:v>2.9979614808322605E-2</c:v>
                </c:pt>
                <c:pt idx="17">
                  <c:v>7.0604753780328294E-2</c:v>
                </c:pt>
                <c:pt idx="18">
                  <c:v>-6.7036496131888737E-2</c:v>
                </c:pt>
                <c:pt idx="19">
                  <c:v>-1.0991045057948158E-2</c:v>
                </c:pt>
                <c:pt idx="20">
                  <c:v>-5.6771788947247116E-3</c:v>
                </c:pt>
                <c:pt idx="21">
                  <c:v>-4.2469997289637908E-3</c:v>
                </c:pt>
                <c:pt idx="22">
                  <c:v>7.9913745812886738E-2</c:v>
                </c:pt>
                <c:pt idx="23">
                  <c:v>-7.4752122779216572E-3</c:v>
                </c:pt>
                <c:pt idx="24">
                  <c:v>5.478517293696996E-2</c:v>
                </c:pt>
                <c:pt idx="25">
                  <c:v>-0.10573774935072135</c:v>
                </c:pt>
              </c:numCache>
            </c:numRef>
          </c:val>
          <c:smooth val="1"/>
        </c:ser>
        <c:ser>
          <c:idx val="2"/>
          <c:order val="2"/>
          <c:tx>
            <c:strRef>
              <c:f>'Monthly Summary'!$AG$26</c:f>
              <c:strCache>
                <c:ptCount val="1"/>
                <c:pt idx="0">
                  <c:v>FN30.
450.
10</c:v>
                </c:pt>
              </c:strCache>
            </c:strRef>
          </c:tx>
          <c:spPr>
            <a:ln>
              <a:solidFill>
                <a:srgbClr val="C8C42D"/>
              </a:solidFill>
            </a:ln>
          </c:spPr>
          <c:marker>
            <c:symbol val="none"/>
          </c:marker>
          <c:cat>
            <c:numRef>
              <c:f>'Monthly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Summary'!$AG$27:$AG$52</c:f>
              <c:numCache>
                <c:formatCode>0.0%;[Red]\-0.0%</c:formatCode>
                <c:ptCount val="26"/>
                <c:pt idx="0">
                  <c:v>3.7735989939296354E-2</c:v>
                </c:pt>
                <c:pt idx="1">
                  <c:v>3.6366537043421597E-2</c:v>
                </c:pt>
                <c:pt idx="2">
                  <c:v>4.5368489702969868E-2</c:v>
                </c:pt>
                <c:pt idx="3">
                  <c:v>-4.6801461105443475E-4</c:v>
                </c:pt>
                <c:pt idx="4">
                  <c:v>-1.206066361148533E-2</c:v>
                </c:pt>
                <c:pt idx="5">
                  <c:v>-0.1789429770034347</c:v>
                </c:pt>
                <c:pt idx="6">
                  <c:v>-9.675848935571682E-2</c:v>
                </c:pt>
                <c:pt idx="7">
                  <c:v>5.5627519549764116E-2</c:v>
                </c:pt>
                <c:pt idx="8">
                  <c:v>4.2241506149668699E-2</c:v>
                </c:pt>
                <c:pt idx="9">
                  <c:v>2.9179574145712997E-2</c:v>
                </c:pt>
                <c:pt idx="10">
                  <c:v>-3.2664751403839745E-2</c:v>
                </c:pt>
                <c:pt idx="11">
                  <c:v>0.12361688264105843</c:v>
                </c:pt>
                <c:pt idx="12">
                  <c:v>6.2533291387028012E-2</c:v>
                </c:pt>
                <c:pt idx="13">
                  <c:v>-3.1812121015799541E-2</c:v>
                </c:pt>
                <c:pt idx="14">
                  <c:v>-7.0837861951425024E-2</c:v>
                </c:pt>
                <c:pt idx="15">
                  <c:v>4.8924937960044657E-2</c:v>
                </c:pt>
                <c:pt idx="16">
                  <c:v>8.0955762600813955E-2</c:v>
                </c:pt>
                <c:pt idx="17">
                  <c:v>4.3318892957756094E-2</c:v>
                </c:pt>
                <c:pt idx="18">
                  <c:v>-5.2920561144752118E-2</c:v>
                </c:pt>
                <c:pt idx="19">
                  <c:v>3.1209173891228927E-2</c:v>
                </c:pt>
                <c:pt idx="20">
                  <c:v>-3.2596455963203749E-2</c:v>
                </c:pt>
                <c:pt idx="21">
                  <c:v>2.5955162765899049E-2</c:v>
                </c:pt>
                <c:pt idx="22">
                  <c:v>3.596615089710542E-2</c:v>
                </c:pt>
                <c:pt idx="23">
                  <c:v>-1.4447763691031225E-3</c:v>
                </c:pt>
                <c:pt idx="24">
                  <c:v>3.4140834929232616E-2</c:v>
                </c:pt>
                <c:pt idx="25">
                  <c:v>-0.13583910018030784</c:v>
                </c:pt>
              </c:numCache>
            </c:numRef>
          </c:val>
          <c:smooth val="1"/>
        </c:ser>
        <c:ser>
          <c:idx val="3"/>
          <c:order val="3"/>
          <c:tx>
            <c:strRef>
              <c:f>'Monthly Summary'!$AH$26</c:f>
              <c:strCache>
                <c:ptCount val="1"/>
                <c:pt idx="0">
                  <c:v>FN30.
500.
10</c:v>
                </c:pt>
              </c:strCache>
            </c:strRef>
          </c:tx>
          <c:spPr>
            <a:ln>
              <a:solidFill>
                <a:srgbClr val="74B629"/>
              </a:solidFill>
            </a:ln>
          </c:spPr>
          <c:marker>
            <c:symbol val="none"/>
          </c:marker>
          <c:cat>
            <c:numRef>
              <c:f>'Monthly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Summary'!$AH$27:$AH$52</c:f>
              <c:numCache>
                <c:formatCode>0.0%;[Red]\-0.0%</c:formatCode>
                <c:ptCount val="26"/>
                <c:pt idx="0">
                  <c:v>6.7404602629225985E-2</c:v>
                </c:pt>
                <c:pt idx="1">
                  <c:v>4.9198889495794061E-2</c:v>
                </c:pt>
                <c:pt idx="2">
                  <c:v>3.6665718325226998E-2</c:v>
                </c:pt>
                <c:pt idx="3">
                  <c:v>1.8890243941853783E-2</c:v>
                </c:pt>
                <c:pt idx="4">
                  <c:v>-2.8070130934323586E-2</c:v>
                </c:pt>
                <c:pt idx="5">
                  <c:v>-0.17184838802142824</c:v>
                </c:pt>
                <c:pt idx="6">
                  <c:v>-8.6313048553472813E-2</c:v>
                </c:pt>
                <c:pt idx="7">
                  <c:v>0.14595321912510531</c:v>
                </c:pt>
                <c:pt idx="8">
                  <c:v>5.1576415897575605E-2</c:v>
                </c:pt>
                <c:pt idx="9">
                  <c:v>2.1883767546450345E-2</c:v>
                </c:pt>
                <c:pt idx="10">
                  <c:v>-5.5530362924271055E-2</c:v>
                </c:pt>
                <c:pt idx="11">
                  <c:v>0.10239376853444399</c:v>
                </c:pt>
                <c:pt idx="12">
                  <c:v>6.7750423651271124E-2</c:v>
                </c:pt>
                <c:pt idx="13">
                  <c:v>-6.9588360376691852E-6</c:v>
                </c:pt>
                <c:pt idx="14">
                  <c:v>-5.7476627478761005E-2</c:v>
                </c:pt>
                <c:pt idx="15">
                  <c:v>2.7851004408237484E-2</c:v>
                </c:pt>
                <c:pt idx="16">
                  <c:v>4.1611770542412198E-2</c:v>
                </c:pt>
                <c:pt idx="17">
                  <c:v>5.1274949733590668E-2</c:v>
                </c:pt>
                <c:pt idx="18">
                  <c:v>-1.6910858300876002E-3</c:v>
                </c:pt>
                <c:pt idx="19">
                  <c:v>-1.4421942499414853E-2</c:v>
                </c:pt>
                <c:pt idx="20">
                  <c:v>-5.9101698621500366E-2</c:v>
                </c:pt>
                <c:pt idx="21">
                  <c:v>2.1690193545434448E-2</c:v>
                </c:pt>
                <c:pt idx="22">
                  <c:v>-8.4065994535472855E-3</c:v>
                </c:pt>
                <c:pt idx="23">
                  <c:v>-5.1665087786266122E-3</c:v>
                </c:pt>
                <c:pt idx="24">
                  <c:v>2.210118290407604E-2</c:v>
                </c:pt>
                <c:pt idx="25">
                  <c:v>-0.10716302484347268</c:v>
                </c:pt>
              </c:numCache>
            </c:numRef>
          </c:val>
          <c:smooth val="1"/>
        </c:ser>
        <c:dLbls>
          <c:showLegendKey val="0"/>
          <c:showVal val="0"/>
          <c:showCatName val="0"/>
          <c:showSerName val="0"/>
          <c:showPercent val="0"/>
          <c:showBubbleSize val="0"/>
        </c:dLbls>
        <c:marker val="1"/>
        <c:smooth val="0"/>
        <c:axId val="377058432"/>
        <c:axId val="377059968"/>
      </c:lineChart>
      <c:dateAx>
        <c:axId val="377058432"/>
        <c:scaling>
          <c:orientation val="minMax"/>
        </c:scaling>
        <c:delete val="0"/>
        <c:axPos val="b"/>
        <c:numFmt formatCode="mm/yy;@" sourceLinked="0"/>
        <c:majorTickMark val="none"/>
        <c:minorTickMark val="none"/>
        <c:tickLblPos val="nextTo"/>
        <c:crossAx val="377059968"/>
        <c:crosses val="autoZero"/>
        <c:auto val="1"/>
        <c:lblOffset val="100"/>
        <c:baseTimeUnit val="months"/>
      </c:dateAx>
      <c:valAx>
        <c:axId val="377059968"/>
        <c:scaling>
          <c:orientation val="minMax"/>
        </c:scaling>
        <c:delete val="0"/>
        <c:axPos val="l"/>
        <c:majorGridlines/>
        <c:title>
          <c:tx>
            <c:rich>
              <a:bodyPr/>
              <a:lstStyle/>
              <a:p>
                <a:pPr>
                  <a:defRPr/>
                </a:pPr>
                <a:r>
                  <a:rPr lang="en-US"/>
                  <a:t>(%)</a:t>
                </a:r>
              </a:p>
            </c:rich>
          </c:tx>
          <c:overlay val="0"/>
        </c:title>
        <c:numFmt formatCode="0.0%;[Red]\-0.0%" sourceLinked="1"/>
        <c:majorTickMark val="none"/>
        <c:minorTickMark val="none"/>
        <c:tickLblPos val="nextTo"/>
        <c:crossAx val="377058432"/>
        <c:crosses val="autoZero"/>
        <c:crossBetween val="between"/>
      </c:valAx>
    </c:plotArea>
    <c:legend>
      <c:legendPos val="r"/>
      <c:layout>
        <c:manualLayout>
          <c:xMode val="edge"/>
          <c:yMode val="edge"/>
          <c:x val="0.29812869102433875"/>
          <c:y val="0.10628790564145361"/>
          <c:w val="0.40522848131855194"/>
          <c:h val="7.972883002981393E-2"/>
        </c:manualLayout>
      </c:layout>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tx>
            <c:strRef>
              <c:f>'Monthly Summary'!$U$26</c:f>
              <c:strCache>
                <c:ptCount val="1"/>
                <c:pt idx="0">
                  <c:v>FN30.
550.
08</c:v>
                </c:pt>
              </c:strCache>
            </c:strRef>
          </c:tx>
          <c:spPr>
            <a:ln>
              <a:solidFill>
                <a:srgbClr val="1A398A"/>
              </a:solidFill>
            </a:ln>
          </c:spPr>
          <c:marker>
            <c:symbol val="none"/>
          </c:marker>
          <c:cat>
            <c:numRef>
              <c:f>'Monthly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Summary'!$U$27:$U$52</c:f>
              <c:numCache>
                <c:formatCode>0.0%;[Red]\-0.0%</c:formatCode>
                <c:ptCount val="26"/>
                <c:pt idx="0">
                  <c:v>3.7708148235651572E-2</c:v>
                </c:pt>
                <c:pt idx="1">
                  <c:v>1.2190781868570779E-2</c:v>
                </c:pt>
                <c:pt idx="2">
                  <c:v>-3.2429204180348253E-2</c:v>
                </c:pt>
                <c:pt idx="3">
                  <c:v>3.6649563852126413E-3</c:v>
                </c:pt>
                <c:pt idx="4">
                  <c:v>-4.7779297578448274E-2</c:v>
                </c:pt>
                <c:pt idx="5">
                  <c:v>-0.16949845683746687</c:v>
                </c:pt>
                <c:pt idx="6">
                  <c:v>-0.18463688516993587</c:v>
                </c:pt>
                <c:pt idx="7">
                  <c:v>1.8886156205007961E-3</c:v>
                </c:pt>
                <c:pt idx="8">
                  <c:v>5.5174744366929068E-2</c:v>
                </c:pt>
                <c:pt idx="9">
                  <c:v>-5.2436123242899105E-2</c:v>
                </c:pt>
                <c:pt idx="10">
                  <c:v>-2.5108546521885322E-2</c:v>
                </c:pt>
                <c:pt idx="11">
                  <c:v>7.9519681111438284E-2</c:v>
                </c:pt>
                <c:pt idx="12">
                  <c:v>5.1304234715593026E-2</c:v>
                </c:pt>
                <c:pt idx="13">
                  <c:v>-4.592305071827886E-2</c:v>
                </c:pt>
                <c:pt idx="14">
                  <c:v>-0.10769322784159303</c:v>
                </c:pt>
                <c:pt idx="15">
                  <c:v>-3.0878862365126144E-4</c:v>
                </c:pt>
                <c:pt idx="16">
                  <c:v>-1.4070085593112425E-2</c:v>
                </c:pt>
                <c:pt idx="17">
                  <c:v>2.7180019548164423E-2</c:v>
                </c:pt>
                <c:pt idx="18">
                  <c:v>-9.7115255488631619E-2</c:v>
                </c:pt>
                <c:pt idx="19">
                  <c:v>4.4900477522383991E-2</c:v>
                </c:pt>
                <c:pt idx="20">
                  <c:v>-0.10352116197616998</c:v>
                </c:pt>
                <c:pt idx="21">
                  <c:v>4.9766462147390278E-2</c:v>
                </c:pt>
                <c:pt idx="22">
                  <c:v>-8.2209332759366899E-3</c:v>
                </c:pt>
                <c:pt idx="23">
                  <c:v>5.42932670154961E-3</c:v>
                </c:pt>
                <c:pt idx="24">
                  <c:v>1.3212621366461679E-2</c:v>
                </c:pt>
                <c:pt idx="25">
                  <c:v>-0.14824943065717733</c:v>
                </c:pt>
              </c:numCache>
            </c:numRef>
          </c:val>
          <c:smooth val="1"/>
        </c:ser>
        <c:ser>
          <c:idx val="1"/>
          <c:order val="1"/>
          <c:tx>
            <c:strRef>
              <c:f>'Monthly Summary'!$V$26</c:f>
              <c:strCache>
                <c:ptCount val="1"/>
                <c:pt idx="0">
                  <c:v>FN30.
600.
08</c:v>
                </c:pt>
              </c:strCache>
            </c:strRef>
          </c:tx>
          <c:spPr>
            <a:ln>
              <a:solidFill>
                <a:srgbClr val="AD275C"/>
              </a:solidFill>
            </a:ln>
          </c:spPr>
          <c:marker>
            <c:symbol val="none"/>
          </c:marker>
          <c:cat>
            <c:numRef>
              <c:f>'Monthly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Summary'!$V$27:$V$52</c:f>
              <c:numCache>
                <c:formatCode>0.0%;[Red]\-0.0%</c:formatCode>
                <c:ptCount val="26"/>
                <c:pt idx="0">
                  <c:v>6.3531710814166101E-2</c:v>
                </c:pt>
                <c:pt idx="1">
                  <c:v>4.9529146325255468E-3</c:v>
                </c:pt>
                <c:pt idx="2">
                  <c:v>2.8903406432698358E-3</c:v>
                </c:pt>
                <c:pt idx="3">
                  <c:v>1.7110587775582643E-2</c:v>
                </c:pt>
                <c:pt idx="4">
                  <c:v>-4.026250183326481E-2</c:v>
                </c:pt>
                <c:pt idx="5">
                  <c:v>-0.12650114954402294</c:v>
                </c:pt>
                <c:pt idx="6">
                  <c:v>-0.15440479691267958</c:v>
                </c:pt>
                <c:pt idx="7">
                  <c:v>-6.9459187423438146E-3</c:v>
                </c:pt>
                <c:pt idx="8">
                  <c:v>8.0930525313114704E-2</c:v>
                </c:pt>
                <c:pt idx="9">
                  <c:v>-2.2989443745316585E-2</c:v>
                </c:pt>
                <c:pt idx="10">
                  <c:v>-4.0919320938291356E-2</c:v>
                </c:pt>
                <c:pt idx="11">
                  <c:v>8.9572794021357274E-2</c:v>
                </c:pt>
                <c:pt idx="12">
                  <c:v>5.7701420857459849E-2</c:v>
                </c:pt>
                <c:pt idx="13">
                  <c:v>-4.3221133793367325E-2</c:v>
                </c:pt>
                <c:pt idx="14">
                  <c:v>-9.6888260654163713E-2</c:v>
                </c:pt>
                <c:pt idx="15">
                  <c:v>-1.6755725421783742E-2</c:v>
                </c:pt>
                <c:pt idx="16">
                  <c:v>-1.9719539126041311E-2</c:v>
                </c:pt>
                <c:pt idx="17">
                  <c:v>3.2834085252654729E-2</c:v>
                </c:pt>
                <c:pt idx="18">
                  <c:v>-4.8697777638491209E-2</c:v>
                </c:pt>
                <c:pt idx="19">
                  <c:v>4.4715590183860024E-2</c:v>
                </c:pt>
                <c:pt idx="20">
                  <c:v>-8.1440660125847844E-2</c:v>
                </c:pt>
                <c:pt idx="21">
                  <c:v>4.1552808304599773E-2</c:v>
                </c:pt>
                <c:pt idx="22">
                  <c:v>-3.9380100925112488E-2</c:v>
                </c:pt>
                <c:pt idx="23">
                  <c:v>-1.1551362390473231E-2</c:v>
                </c:pt>
                <c:pt idx="24">
                  <c:v>1.6451468425186869E-2</c:v>
                </c:pt>
                <c:pt idx="25">
                  <c:v>-0.12822441747071733</c:v>
                </c:pt>
              </c:numCache>
            </c:numRef>
          </c:val>
          <c:smooth val="1"/>
        </c:ser>
        <c:ser>
          <c:idx val="2"/>
          <c:order val="2"/>
          <c:tx>
            <c:strRef>
              <c:f>'Monthly Summary'!$W$26</c:f>
              <c:strCache>
                <c:ptCount val="1"/>
                <c:pt idx="0">
                  <c:v>FN30.
650.
67</c:v>
                </c:pt>
              </c:strCache>
            </c:strRef>
          </c:tx>
          <c:spPr>
            <a:ln>
              <a:solidFill>
                <a:srgbClr val="C8C42D"/>
              </a:solidFill>
            </a:ln>
          </c:spPr>
          <c:marker>
            <c:symbol val="none"/>
          </c:marker>
          <c:cat>
            <c:numRef>
              <c:f>'Monthly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Summary'!$W$27:$W$52</c:f>
              <c:numCache>
                <c:formatCode>0.0%;[Red]\-0.0%</c:formatCode>
                <c:ptCount val="26"/>
                <c:pt idx="0">
                  <c:v>7.1110963809171229E-2</c:v>
                </c:pt>
                <c:pt idx="1">
                  <c:v>4.4394836489788482E-3</c:v>
                </c:pt>
                <c:pt idx="2">
                  <c:v>3.3817015644556921E-2</c:v>
                </c:pt>
                <c:pt idx="3">
                  <c:v>1.6294814473070577E-2</c:v>
                </c:pt>
                <c:pt idx="4">
                  <c:v>-2.5033705436047257E-2</c:v>
                </c:pt>
                <c:pt idx="5">
                  <c:v>-8.1370824476353701E-2</c:v>
                </c:pt>
                <c:pt idx="6">
                  <c:v>-0.12178002623706631</c:v>
                </c:pt>
                <c:pt idx="7">
                  <c:v>-2.1313851706916888E-2</c:v>
                </c:pt>
                <c:pt idx="8">
                  <c:v>6.2768168341861177E-2</c:v>
                </c:pt>
                <c:pt idx="9">
                  <c:v>-1.1257969717009517E-2</c:v>
                </c:pt>
                <c:pt idx="10">
                  <c:v>-2.0559467483327966E-2</c:v>
                </c:pt>
                <c:pt idx="11">
                  <c:v>6.6514745855294266E-2</c:v>
                </c:pt>
                <c:pt idx="12">
                  <c:v>5.3467778545592252E-2</c:v>
                </c:pt>
                <c:pt idx="13">
                  <c:v>3.1853714786531186E-2</c:v>
                </c:pt>
                <c:pt idx="14">
                  <c:v>-4.1167727853540732E-2</c:v>
                </c:pt>
                <c:pt idx="15">
                  <c:v>-2.9587824710597385E-2</c:v>
                </c:pt>
                <c:pt idx="16">
                  <c:v>1.0238186196319197E-2</c:v>
                </c:pt>
                <c:pt idx="17">
                  <c:v>3.6733675097648764E-3</c:v>
                </c:pt>
                <c:pt idx="18">
                  <c:v>-4.2266188472250291E-2</c:v>
                </c:pt>
                <c:pt idx="19">
                  <c:v>1.317433180595428E-2</c:v>
                </c:pt>
                <c:pt idx="20">
                  <c:v>-7.0755243987414548E-2</c:v>
                </c:pt>
                <c:pt idx="21">
                  <c:v>2.5464462498545296E-2</c:v>
                </c:pt>
                <c:pt idx="22">
                  <c:v>-4.563620134804771E-2</c:v>
                </c:pt>
                <c:pt idx="23">
                  <c:v>-3.2195041124438967E-2</c:v>
                </c:pt>
                <c:pt idx="24">
                  <c:v>-2.1542796783377709E-2</c:v>
                </c:pt>
                <c:pt idx="25">
                  <c:v>-0.10873299737480031</c:v>
                </c:pt>
              </c:numCache>
            </c:numRef>
          </c:val>
          <c:smooth val="1"/>
        </c:ser>
        <c:dLbls>
          <c:showLegendKey val="0"/>
          <c:showVal val="0"/>
          <c:showCatName val="0"/>
          <c:showSerName val="0"/>
          <c:showPercent val="0"/>
          <c:showBubbleSize val="0"/>
        </c:dLbls>
        <c:marker val="1"/>
        <c:smooth val="0"/>
        <c:axId val="377119488"/>
        <c:axId val="377121024"/>
      </c:lineChart>
      <c:dateAx>
        <c:axId val="377119488"/>
        <c:scaling>
          <c:orientation val="minMax"/>
        </c:scaling>
        <c:delete val="0"/>
        <c:axPos val="b"/>
        <c:numFmt formatCode="mm/yy;@" sourceLinked="0"/>
        <c:majorTickMark val="none"/>
        <c:minorTickMark val="none"/>
        <c:tickLblPos val="nextTo"/>
        <c:crossAx val="377121024"/>
        <c:crosses val="autoZero"/>
        <c:auto val="1"/>
        <c:lblOffset val="100"/>
        <c:baseTimeUnit val="months"/>
      </c:dateAx>
      <c:valAx>
        <c:axId val="377121024"/>
        <c:scaling>
          <c:orientation val="minMax"/>
        </c:scaling>
        <c:delete val="0"/>
        <c:axPos val="l"/>
        <c:majorGridlines/>
        <c:title>
          <c:tx>
            <c:rich>
              <a:bodyPr/>
              <a:lstStyle/>
              <a:p>
                <a:pPr>
                  <a:defRPr/>
                </a:pPr>
                <a:r>
                  <a:rPr lang="en-US"/>
                  <a:t>(%)</a:t>
                </a:r>
              </a:p>
            </c:rich>
          </c:tx>
          <c:overlay val="0"/>
        </c:title>
        <c:numFmt formatCode="0.0%;[Red]\-0.0%" sourceLinked="1"/>
        <c:majorTickMark val="none"/>
        <c:minorTickMark val="none"/>
        <c:tickLblPos val="nextTo"/>
        <c:crossAx val="377119488"/>
        <c:crosses val="autoZero"/>
        <c:crossBetween val="between"/>
      </c:valAx>
    </c:plotArea>
    <c:legend>
      <c:legendPos val="r"/>
      <c:layout>
        <c:manualLayout>
          <c:xMode val="edge"/>
          <c:yMode val="edge"/>
          <c:x val="0.30573394766185191"/>
          <c:y val="0.11117096323535207"/>
          <c:w val="0.38664550656352725"/>
          <c:h val="8.9108790976196464E-2"/>
        </c:manualLayout>
      </c:layout>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tx>
            <c:strRef>
              <c:f>'Monthly Summary'!$AL$26</c:f>
              <c:strCache>
                <c:ptCount val="1"/>
                <c:pt idx="0">
                  <c:v>FN30.
550.
08</c:v>
                </c:pt>
              </c:strCache>
            </c:strRef>
          </c:tx>
          <c:marker>
            <c:symbol val="none"/>
          </c:marker>
          <c:cat>
            <c:numRef>
              <c:f>'Monthly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Summary'!$AL$27:$AL$52</c:f>
              <c:numCache>
                <c:formatCode>0.0%;[Red]\-0.0%</c:formatCode>
                <c:ptCount val="26"/>
                <c:pt idx="0">
                  <c:v>2.9335311687492982E-2</c:v>
                </c:pt>
                <c:pt idx="1">
                  <c:v>5.0163979490458525E-2</c:v>
                </c:pt>
                <c:pt idx="2">
                  <c:v>1.3078163869459066E-2</c:v>
                </c:pt>
                <c:pt idx="3">
                  <c:v>-2.7246834460716744E-2</c:v>
                </c:pt>
                <c:pt idx="4">
                  <c:v>2.3135688242377279E-2</c:v>
                </c:pt>
                <c:pt idx="5">
                  <c:v>-7.6727161013723885E-2</c:v>
                </c:pt>
                <c:pt idx="6">
                  <c:v>-0.10524763279531939</c:v>
                </c:pt>
                <c:pt idx="7">
                  <c:v>-2.0854940567977612E-2</c:v>
                </c:pt>
                <c:pt idx="8">
                  <c:v>7.3315757050088512E-2</c:v>
                </c:pt>
                <c:pt idx="9">
                  <c:v>-2.2852599329443016E-2</c:v>
                </c:pt>
                <c:pt idx="10">
                  <c:v>2.1512551780956308E-2</c:v>
                </c:pt>
                <c:pt idx="11">
                  <c:v>7.1814076388800691E-2</c:v>
                </c:pt>
                <c:pt idx="12">
                  <c:v>2.8715247111714179E-2</c:v>
                </c:pt>
                <c:pt idx="13">
                  <c:v>-2.5830997946210119E-3</c:v>
                </c:pt>
                <c:pt idx="14">
                  <c:v>-6.3697454463995759E-2</c:v>
                </c:pt>
                <c:pt idx="15">
                  <c:v>8.7691442301602272E-3</c:v>
                </c:pt>
                <c:pt idx="16">
                  <c:v>3.5814485381755794E-2</c:v>
                </c:pt>
                <c:pt idx="17">
                  <c:v>2.8176499719805948E-2</c:v>
                </c:pt>
                <c:pt idx="18">
                  <c:v>-2.4001042016709849E-2</c:v>
                </c:pt>
                <c:pt idx="19">
                  <c:v>3.5211504241257623E-2</c:v>
                </c:pt>
                <c:pt idx="20">
                  <c:v>-8.8586625456617551E-2</c:v>
                </c:pt>
                <c:pt idx="21">
                  <c:v>4.6745612835291966E-2</c:v>
                </c:pt>
                <c:pt idx="22">
                  <c:v>-4.3038650233309161E-2</c:v>
                </c:pt>
                <c:pt idx="23">
                  <c:v>1.8418590238787436E-2</c:v>
                </c:pt>
                <c:pt idx="24">
                  <c:v>1.0728855166522841E-2</c:v>
                </c:pt>
                <c:pt idx="25">
                  <c:v>-0.10925144307056753</c:v>
                </c:pt>
              </c:numCache>
            </c:numRef>
          </c:val>
          <c:smooth val="1"/>
        </c:ser>
        <c:ser>
          <c:idx val="1"/>
          <c:order val="1"/>
          <c:tx>
            <c:strRef>
              <c:f>'Monthly Summary'!$AM$26</c:f>
              <c:strCache>
                <c:ptCount val="1"/>
                <c:pt idx="0">
                  <c:v>FN30.
600.
08</c:v>
                </c:pt>
              </c:strCache>
            </c:strRef>
          </c:tx>
          <c:spPr>
            <a:ln>
              <a:solidFill>
                <a:srgbClr val="AD275C"/>
              </a:solidFill>
            </a:ln>
          </c:spPr>
          <c:marker>
            <c:symbol val="none"/>
          </c:marker>
          <c:cat>
            <c:numRef>
              <c:f>'Monthly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Summary'!$AM$27:$AM$52</c:f>
              <c:numCache>
                <c:formatCode>0.0%;[Red]\-0.0%</c:formatCode>
                <c:ptCount val="26"/>
                <c:pt idx="0">
                  <c:v>5.829309115569254E-2</c:v>
                </c:pt>
                <c:pt idx="1">
                  <c:v>2.9438364465218192E-2</c:v>
                </c:pt>
                <c:pt idx="2">
                  <c:v>3.1220908007610668E-2</c:v>
                </c:pt>
                <c:pt idx="3">
                  <c:v>-2.6604053543011264E-3</c:v>
                </c:pt>
                <c:pt idx="4">
                  <c:v>6.5030563837120406E-3</c:v>
                </c:pt>
                <c:pt idx="5">
                  <c:v>-6.6758377887895265E-2</c:v>
                </c:pt>
                <c:pt idx="6">
                  <c:v>-0.10554987237445404</c:v>
                </c:pt>
                <c:pt idx="7">
                  <c:v>-1.9886217953029806E-2</c:v>
                </c:pt>
                <c:pt idx="8">
                  <c:v>9.1607807063774263E-2</c:v>
                </c:pt>
                <c:pt idx="9">
                  <c:v>-5.5303148783588871E-3</c:v>
                </c:pt>
                <c:pt idx="10">
                  <c:v>-1.4791013098237257E-2</c:v>
                </c:pt>
                <c:pt idx="11">
                  <c:v>8.569797564654523E-2</c:v>
                </c:pt>
                <c:pt idx="12">
                  <c:v>4.5720521354850073E-2</c:v>
                </c:pt>
                <c:pt idx="13">
                  <c:v>-1.8154243259143599E-2</c:v>
                </c:pt>
                <c:pt idx="14">
                  <c:v>-7.3407370368367406E-2</c:v>
                </c:pt>
                <c:pt idx="15">
                  <c:v>-1.2188912575081031E-2</c:v>
                </c:pt>
                <c:pt idx="16">
                  <c:v>4.7579832777760143E-3</c:v>
                </c:pt>
                <c:pt idx="17">
                  <c:v>3.3373615953322514E-2</c:v>
                </c:pt>
                <c:pt idx="18">
                  <c:v>-7.5460618592128334E-3</c:v>
                </c:pt>
                <c:pt idx="19">
                  <c:v>3.919825817655196E-2</c:v>
                </c:pt>
                <c:pt idx="20">
                  <c:v>-7.2555556120544498E-2</c:v>
                </c:pt>
                <c:pt idx="21">
                  <c:v>3.9736073753267924E-2</c:v>
                </c:pt>
                <c:pt idx="22">
                  <c:v>-6.0270731099535957E-2</c:v>
                </c:pt>
                <c:pt idx="23">
                  <c:v>-3.9289203147288782E-3</c:v>
                </c:pt>
                <c:pt idx="24">
                  <c:v>1.499493886349434E-2</c:v>
                </c:pt>
                <c:pt idx="25">
                  <c:v>-0.10553467923850798</c:v>
                </c:pt>
              </c:numCache>
            </c:numRef>
          </c:val>
          <c:smooth val="1"/>
        </c:ser>
        <c:ser>
          <c:idx val="2"/>
          <c:order val="2"/>
          <c:tx>
            <c:strRef>
              <c:f>'Monthly Summary'!$AN$26</c:f>
              <c:strCache>
                <c:ptCount val="1"/>
                <c:pt idx="0">
                  <c:v>FN30.
650.
67</c:v>
                </c:pt>
              </c:strCache>
            </c:strRef>
          </c:tx>
          <c:spPr>
            <a:ln>
              <a:solidFill>
                <a:srgbClr val="C8C42D"/>
              </a:solidFill>
            </a:ln>
          </c:spPr>
          <c:marker>
            <c:symbol val="none"/>
          </c:marker>
          <c:cat>
            <c:numRef>
              <c:f>'Monthly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Summary'!$AN$27:$AN$52</c:f>
              <c:numCache>
                <c:formatCode>0.0%;[Red]\-0.0%</c:formatCode>
                <c:ptCount val="26"/>
                <c:pt idx="0">
                  <c:v>6.9409531783342207E-2</c:v>
                </c:pt>
                <c:pt idx="1">
                  <c:v>1.2324628510354447E-2</c:v>
                </c:pt>
                <c:pt idx="2">
                  <c:v>4.2516953654078912E-2</c:v>
                </c:pt>
                <c:pt idx="3">
                  <c:v>6.7231431959046233E-3</c:v>
                </c:pt>
                <c:pt idx="4">
                  <c:v>-2.0342505752389702E-3</c:v>
                </c:pt>
                <c:pt idx="5">
                  <c:v>-5.2713722625040427E-2</c:v>
                </c:pt>
                <c:pt idx="6">
                  <c:v>-9.8981061452561053E-2</c:v>
                </c:pt>
                <c:pt idx="7">
                  <c:v>-2.6934385707517872E-2</c:v>
                </c:pt>
                <c:pt idx="8">
                  <c:v>6.7640326033909723E-2</c:v>
                </c:pt>
                <c:pt idx="9">
                  <c:v>-3.4983568872505419E-3</c:v>
                </c:pt>
                <c:pt idx="10">
                  <c:v>-9.2884327287948206E-3</c:v>
                </c:pt>
                <c:pt idx="11">
                  <c:v>6.4885560856793756E-2</c:v>
                </c:pt>
                <c:pt idx="12">
                  <c:v>4.8350936049685996E-2</c:v>
                </c:pt>
                <c:pt idx="13">
                  <c:v>4.2864405021190211E-2</c:v>
                </c:pt>
                <c:pt idx="14">
                  <c:v>-3.0786702674557104E-2</c:v>
                </c:pt>
                <c:pt idx="15">
                  <c:v>-2.7471496806027833E-2</c:v>
                </c:pt>
                <c:pt idx="16">
                  <c:v>2.1082658147377503E-2</c:v>
                </c:pt>
                <c:pt idx="17">
                  <c:v>3.9266166141599607E-3</c:v>
                </c:pt>
                <c:pt idx="18">
                  <c:v>-2.2689158635506204E-2</c:v>
                </c:pt>
                <c:pt idx="19">
                  <c:v>1.0752088485672688E-2</c:v>
                </c:pt>
                <c:pt idx="20">
                  <c:v>-6.6690781516903441E-2</c:v>
                </c:pt>
                <c:pt idx="21">
                  <c:v>2.4619469683972346E-2</c:v>
                </c:pt>
                <c:pt idx="22">
                  <c:v>-5.5295309923318783E-2</c:v>
                </c:pt>
                <c:pt idx="23">
                  <c:v>-2.8539380128928923E-2</c:v>
                </c:pt>
                <c:pt idx="24">
                  <c:v>-2.2232731838916275E-2</c:v>
                </c:pt>
                <c:pt idx="25">
                  <c:v>-9.8333534018371027E-2</c:v>
                </c:pt>
              </c:numCache>
            </c:numRef>
          </c:val>
          <c:smooth val="1"/>
        </c:ser>
        <c:dLbls>
          <c:showLegendKey val="0"/>
          <c:showVal val="0"/>
          <c:showCatName val="0"/>
          <c:showSerName val="0"/>
          <c:showPercent val="0"/>
          <c:showBubbleSize val="0"/>
        </c:dLbls>
        <c:marker val="1"/>
        <c:smooth val="0"/>
        <c:axId val="378733312"/>
        <c:axId val="378734848"/>
      </c:lineChart>
      <c:dateAx>
        <c:axId val="378733312"/>
        <c:scaling>
          <c:orientation val="minMax"/>
        </c:scaling>
        <c:delete val="0"/>
        <c:axPos val="b"/>
        <c:numFmt formatCode="mm/yy;@" sourceLinked="0"/>
        <c:majorTickMark val="none"/>
        <c:minorTickMark val="none"/>
        <c:tickLblPos val="nextTo"/>
        <c:crossAx val="378734848"/>
        <c:crosses val="autoZero"/>
        <c:auto val="1"/>
        <c:lblOffset val="100"/>
        <c:baseTimeUnit val="months"/>
      </c:dateAx>
      <c:valAx>
        <c:axId val="378734848"/>
        <c:scaling>
          <c:orientation val="minMax"/>
        </c:scaling>
        <c:delete val="0"/>
        <c:axPos val="l"/>
        <c:majorGridlines/>
        <c:title>
          <c:tx>
            <c:rich>
              <a:bodyPr/>
              <a:lstStyle/>
              <a:p>
                <a:pPr>
                  <a:defRPr/>
                </a:pPr>
                <a:r>
                  <a:rPr lang="en-US"/>
                  <a:t>(%)</a:t>
                </a:r>
              </a:p>
            </c:rich>
          </c:tx>
          <c:overlay val="0"/>
        </c:title>
        <c:numFmt formatCode="0.0%;[Red]\-0.0%" sourceLinked="1"/>
        <c:majorTickMark val="none"/>
        <c:minorTickMark val="none"/>
        <c:tickLblPos val="nextTo"/>
        <c:crossAx val="378733312"/>
        <c:crosses val="autoZero"/>
        <c:crossBetween val="between"/>
      </c:valAx>
    </c:plotArea>
    <c:legend>
      <c:legendPos val="r"/>
      <c:layout>
        <c:manualLayout>
          <c:xMode val="edge"/>
          <c:yMode val="edge"/>
          <c:x val="0.29812869102433875"/>
          <c:y val="0.10628790564145361"/>
          <c:w val="0.37479899079516471"/>
          <c:h val="0.10373335362956608"/>
        </c:manualLayout>
      </c:layout>
      <c:overlay val="0"/>
    </c:legend>
    <c:plotVisOnly val="1"/>
    <c:dispBlanksAs val="gap"/>
    <c:showDLblsOverMax val="0"/>
  </c:chart>
  <c:printSettings>
    <c:headerFooter/>
    <c:pageMargins b="0.75" l="0.7" r="0.7" t="0.75" header="0.3" footer="0.3"/>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tx>
            <c:strRef>
              <c:f>'Monthly Summary'!$N$104</c:f>
              <c:strCache>
                <c:ptCount val="1"/>
                <c:pt idx="0">
                  <c:v>FN30.
350.
10</c:v>
                </c:pt>
              </c:strCache>
            </c:strRef>
          </c:tx>
          <c:spPr>
            <a:ln>
              <a:solidFill>
                <a:srgbClr val="1A398A"/>
              </a:solidFill>
            </a:ln>
          </c:spPr>
          <c:marker>
            <c:symbol val="none"/>
          </c:marker>
          <c:cat>
            <c:numRef>
              <c:f>'Monthly Summary'!$I$105:$I$130</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Summary'!$N$105:$N$130</c:f>
              <c:numCache>
                <c:formatCode>0.0%;[Red]\-0.0%</c:formatCode>
                <c:ptCount val="26"/>
                <c:pt idx="0">
                  <c:v>3.2139419589735541E-2</c:v>
                </c:pt>
                <c:pt idx="1">
                  <c:v>4.6102389608762673E-2</c:v>
                </c:pt>
                <c:pt idx="2">
                  <c:v>7.5850826005166017E-2</c:v>
                </c:pt>
                <c:pt idx="3">
                  <c:v>9.4162250171854867E-2</c:v>
                </c:pt>
                <c:pt idx="4">
                  <c:v>7.1520107529509769E-2</c:v>
                </c:pt>
                <c:pt idx="5">
                  <c:v>-4.3769167762403582E-2</c:v>
                </c:pt>
                <c:pt idx="6">
                  <c:v>-0.19390403803300593</c:v>
                </c:pt>
                <c:pt idx="7">
                  <c:v>-0.20210694212281677</c:v>
                </c:pt>
                <c:pt idx="8">
                  <c:v>-0.21789291524927301</c:v>
                </c:pt>
                <c:pt idx="9">
                  <c:v>-0.23825540873603979</c:v>
                </c:pt>
                <c:pt idx="10">
                  <c:v>-0.28352935077259589</c:v>
                </c:pt>
                <c:pt idx="11">
                  <c:v>-0.19662592611534357</c:v>
                </c:pt>
                <c:pt idx="12">
                  <c:v>-0.11674449721576152</c:v>
                </c:pt>
                <c:pt idx="13">
                  <c:v>-0.17913102088016564</c:v>
                </c:pt>
                <c:pt idx="14">
                  <c:v>-0.30542023458583978</c:v>
                </c:pt>
                <c:pt idx="15">
                  <c:v>-0.28225527621330215</c:v>
                </c:pt>
                <c:pt idx="16">
                  <c:v>-0.3732149248279989</c:v>
                </c:pt>
                <c:pt idx="17">
                  <c:v>-0.32595009696564003</c:v>
                </c:pt>
                <c:pt idx="18">
                  <c:v>-0.48174222386671706</c:v>
                </c:pt>
                <c:pt idx="19">
                  <c:v>-0.47958891077399102</c:v>
                </c:pt>
                <c:pt idx="20">
                  <c:v>-0.47665446128524158</c:v>
                </c:pt>
                <c:pt idx="21">
                  <c:v>-0.47402030899069547</c:v>
                </c:pt>
                <c:pt idx="22">
                  <c:v>-0.37152484042023348</c:v>
                </c:pt>
                <c:pt idx="23">
                  <c:v>-0.36656534340042346</c:v>
                </c:pt>
                <c:pt idx="24">
                  <c:v>-0.31574755256413567</c:v>
                </c:pt>
                <c:pt idx="25">
                  <c:v>-0.43509700502062232</c:v>
                </c:pt>
              </c:numCache>
            </c:numRef>
          </c:val>
          <c:smooth val="1"/>
        </c:ser>
        <c:ser>
          <c:idx val="1"/>
          <c:order val="1"/>
          <c:tx>
            <c:strRef>
              <c:f>'Monthly Summary'!$O$104</c:f>
              <c:strCache>
                <c:ptCount val="1"/>
                <c:pt idx="0">
                  <c:v>FN30.
400.
10</c:v>
                </c:pt>
              </c:strCache>
            </c:strRef>
          </c:tx>
          <c:spPr>
            <a:ln>
              <a:solidFill>
                <a:srgbClr val="AD275C"/>
              </a:solidFill>
            </a:ln>
          </c:spPr>
          <c:marker>
            <c:symbol val="none"/>
          </c:marker>
          <c:cat>
            <c:numRef>
              <c:f>'Monthly Summary'!$I$105:$I$130</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Summary'!$O$105:$O$130</c:f>
              <c:numCache>
                <c:formatCode>0.0%;[Red]\-0.0%</c:formatCode>
                <c:ptCount val="26"/>
                <c:pt idx="0">
                  <c:v>3.3073021185739293E-2</c:v>
                </c:pt>
                <c:pt idx="1">
                  <c:v>5.3453880759408268E-2</c:v>
                </c:pt>
                <c:pt idx="2">
                  <c:v>7.7368301379396209E-2</c:v>
                </c:pt>
                <c:pt idx="3">
                  <c:v>9.770881464141179E-2</c:v>
                </c:pt>
                <c:pt idx="4">
                  <c:v>5.8169461053444227E-2</c:v>
                </c:pt>
                <c:pt idx="5">
                  <c:v>-0.11741523727661296</c:v>
                </c:pt>
                <c:pt idx="6">
                  <c:v>-0.29065351420656182</c:v>
                </c:pt>
                <c:pt idx="7">
                  <c:v>-0.29990849421701815</c:v>
                </c:pt>
                <c:pt idx="8">
                  <c:v>-0.32235031051908014</c:v>
                </c:pt>
                <c:pt idx="9">
                  <c:v>-0.3415781762900808</c:v>
                </c:pt>
                <c:pt idx="10">
                  <c:v>-0.3939075577618556</c:v>
                </c:pt>
                <c:pt idx="11">
                  <c:v>-0.29538628918783061</c:v>
                </c:pt>
                <c:pt idx="12">
                  <c:v>-0.21345881984198145</c:v>
                </c:pt>
                <c:pt idx="13">
                  <c:v>-0.2720223019419975</c:v>
                </c:pt>
                <c:pt idx="14">
                  <c:v>-0.37524452047594292</c:v>
                </c:pt>
                <c:pt idx="15">
                  <c:v>-0.35528217645529059</c:v>
                </c:pt>
                <c:pt idx="16">
                  <c:v>-0.3850949156176281</c:v>
                </c:pt>
                <c:pt idx="17">
                  <c:v>-0.3428036157485691</c:v>
                </c:pt>
                <c:pt idx="18">
                  <c:v>-0.46379290748393431</c:v>
                </c:pt>
                <c:pt idx="19">
                  <c:v>-0.45792481047339484</c:v>
                </c:pt>
                <c:pt idx="20">
                  <c:v>-0.47555392808904096</c:v>
                </c:pt>
                <c:pt idx="21">
                  <c:v>-0.47452407467069402</c:v>
                </c:pt>
                <c:pt idx="22">
                  <c:v>-0.4000709070146975</c:v>
                </c:pt>
                <c:pt idx="23">
                  <c:v>-0.41528787877515638</c:v>
                </c:pt>
                <c:pt idx="24">
                  <c:v>-0.38127311611433912</c:v>
                </c:pt>
                <c:pt idx="25">
                  <c:v>-0.47755190915292112</c:v>
                </c:pt>
              </c:numCache>
            </c:numRef>
          </c:val>
          <c:smooth val="1"/>
        </c:ser>
        <c:ser>
          <c:idx val="2"/>
          <c:order val="2"/>
          <c:tx>
            <c:strRef>
              <c:f>'Monthly Summary'!$P$104</c:f>
              <c:strCache>
                <c:ptCount val="1"/>
                <c:pt idx="0">
                  <c:v>FN30.
450.
10</c:v>
                </c:pt>
              </c:strCache>
            </c:strRef>
          </c:tx>
          <c:spPr>
            <a:ln>
              <a:solidFill>
                <a:srgbClr val="C8C42D"/>
              </a:solidFill>
            </a:ln>
          </c:spPr>
          <c:marker>
            <c:symbol val="none"/>
          </c:marker>
          <c:cat>
            <c:numRef>
              <c:f>'Monthly Summary'!$I$105:$I$130</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Summary'!$P$105:$P$130</c:f>
              <c:numCache>
                <c:formatCode>0.0%;[Red]\-0.0%</c:formatCode>
                <c:ptCount val="26"/>
                <c:pt idx="0">
                  <c:v>4.2258217165841883E-2</c:v>
                </c:pt>
                <c:pt idx="1">
                  <c:v>5.853428389944626E-2</c:v>
                </c:pt>
                <c:pt idx="2">
                  <c:v>7.6097243044333185E-2</c:v>
                </c:pt>
                <c:pt idx="3">
                  <c:v>0.10125930986164189</c:v>
                </c:pt>
                <c:pt idx="4">
                  <c:v>3.2677130840980562E-2</c:v>
                </c:pt>
                <c:pt idx="5">
                  <c:v>-0.22885574277505105</c:v>
                </c:pt>
                <c:pt idx="6">
                  <c:v>-0.36155154602564021</c:v>
                </c:pt>
                <c:pt idx="7">
                  <c:v>-0.30851139423878715</c:v>
                </c:pt>
                <c:pt idx="8">
                  <c:v>-0.2931364488375463</c:v>
                </c:pt>
                <c:pt idx="9">
                  <c:v>-0.29490750364749696</c:v>
                </c:pt>
                <c:pt idx="10">
                  <c:v>-0.35731355209569626</c:v>
                </c:pt>
                <c:pt idx="11">
                  <c:v>-0.27090515528368797</c:v>
                </c:pt>
                <c:pt idx="12">
                  <c:v>-0.20474830984665615</c:v>
                </c:pt>
                <c:pt idx="13">
                  <c:v>-0.26712137271895331</c:v>
                </c:pt>
                <c:pt idx="14">
                  <c:v>-0.35834509040731277</c:v>
                </c:pt>
                <c:pt idx="15">
                  <c:v>-0.3355644394967926</c:v>
                </c:pt>
                <c:pt idx="16">
                  <c:v>-0.33262446175124749</c:v>
                </c:pt>
                <c:pt idx="17">
                  <c:v>-0.30454118263646957</c:v>
                </c:pt>
                <c:pt idx="18">
                  <c:v>-0.40025104574448567</c:v>
                </c:pt>
                <c:pt idx="19">
                  <c:v>-0.37322048725537582</c:v>
                </c:pt>
                <c:pt idx="20">
                  <c:v>-0.40502625913218182</c:v>
                </c:pt>
                <c:pt idx="21">
                  <c:v>-0.38723326944122238</c:v>
                </c:pt>
                <c:pt idx="22">
                  <c:v>-0.3398675345534119</c:v>
                </c:pt>
                <c:pt idx="23">
                  <c:v>-0.34985801895744184</c:v>
                </c:pt>
                <c:pt idx="24">
                  <c:v>-0.3259571170756691</c:v>
                </c:pt>
                <c:pt idx="25">
                  <c:v>-0.44444205577996143</c:v>
                </c:pt>
              </c:numCache>
            </c:numRef>
          </c:val>
          <c:smooth val="1"/>
        </c:ser>
        <c:ser>
          <c:idx val="3"/>
          <c:order val="3"/>
          <c:tx>
            <c:strRef>
              <c:f>'Monthly Summary'!$Q$104</c:f>
              <c:strCache>
                <c:ptCount val="1"/>
                <c:pt idx="0">
                  <c:v>FN30.
500.
10</c:v>
                </c:pt>
              </c:strCache>
            </c:strRef>
          </c:tx>
          <c:spPr>
            <a:ln>
              <a:solidFill>
                <a:srgbClr val="74B629"/>
              </a:solidFill>
            </a:ln>
          </c:spPr>
          <c:marker>
            <c:symbol val="none"/>
          </c:marker>
          <c:cat>
            <c:numRef>
              <c:f>'Monthly Summary'!$I$105:$I$130</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Summary'!$Q$105:$Q$130</c:f>
              <c:numCache>
                <c:formatCode>0.0%;[Red]\-0.0%</c:formatCode>
                <c:ptCount val="26"/>
                <c:pt idx="0">
                  <c:v>7.1344761004830115E-2</c:v>
                </c:pt>
                <c:pt idx="1">
                  <c:v>0.10449061877509136</c:v>
                </c:pt>
                <c:pt idx="2">
                  <c:v>0.11862440708179345</c:v>
                </c:pt>
                <c:pt idx="3">
                  <c:v>0.15888786315325665</c:v>
                </c:pt>
                <c:pt idx="4">
                  <c:v>8.3711666540615237E-2</c:v>
                </c:pt>
                <c:pt idx="5">
                  <c:v>-0.15779165234251757</c:v>
                </c:pt>
                <c:pt idx="6">
                  <c:v>-0.27334566533588245</c:v>
                </c:pt>
                <c:pt idx="7">
                  <c:v>-0.15418074031524298</c:v>
                </c:pt>
                <c:pt idx="8">
                  <c:v>-0.12230554812332606</c:v>
                </c:pt>
                <c:pt idx="9">
                  <c:v>-0.12267867300864554</c:v>
                </c:pt>
                <c:pt idx="10">
                  <c:v>-0.2044326200978982</c:v>
                </c:pt>
                <c:pt idx="11">
                  <c:v>-0.11782200262845832</c:v>
                </c:pt>
                <c:pt idx="12">
                  <c:v>-4.2090043947386691E-2</c:v>
                </c:pt>
                <c:pt idx="13">
                  <c:v>-7.3289640141709134E-2</c:v>
                </c:pt>
                <c:pt idx="14">
                  <c:v>-0.1595373814050689</c:v>
                </c:pt>
                <c:pt idx="15">
                  <c:v>-0.14286996928112605</c:v>
                </c:pt>
                <c:pt idx="16">
                  <c:v>-0.14464933635476218</c:v>
                </c:pt>
                <c:pt idx="17">
                  <c:v>-0.10137990665195462</c:v>
                </c:pt>
                <c:pt idx="18">
                  <c:v>-0.14598276434874735</c:v>
                </c:pt>
                <c:pt idx="19">
                  <c:v>-0.1518635905653829</c:v>
                </c:pt>
                <c:pt idx="20">
                  <c:v>-0.21096869497627557</c:v>
                </c:pt>
                <c:pt idx="21">
                  <c:v>-0.19205429364221516</c:v>
                </c:pt>
                <c:pt idx="22">
                  <c:v>-0.17906404753463656</c:v>
                </c:pt>
                <c:pt idx="23">
                  <c:v>-0.19013762882724183</c:v>
                </c:pt>
                <c:pt idx="24">
                  <c:v>-0.17094737346230182</c:v>
                </c:pt>
                <c:pt idx="25">
                  <c:v>-0.28016973000977896</c:v>
                </c:pt>
              </c:numCache>
            </c:numRef>
          </c:val>
          <c:smooth val="1"/>
        </c:ser>
        <c:dLbls>
          <c:showLegendKey val="0"/>
          <c:showVal val="0"/>
          <c:showCatName val="0"/>
          <c:showSerName val="0"/>
          <c:showPercent val="0"/>
          <c:showBubbleSize val="0"/>
        </c:dLbls>
        <c:marker val="1"/>
        <c:smooth val="0"/>
        <c:axId val="378778752"/>
        <c:axId val="378780288"/>
      </c:lineChart>
      <c:dateAx>
        <c:axId val="378778752"/>
        <c:scaling>
          <c:orientation val="minMax"/>
        </c:scaling>
        <c:delete val="0"/>
        <c:axPos val="b"/>
        <c:numFmt formatCode="mm/yy;@" sourceLinked="0"/>
        <c:majorTickMark val="none"/>
        <c:minorTickMark val="none"/>
        <c:tickLblPos val="nextTo"/>
        <c:crossAx val="378780288"/>
        <c:crosses val="autoZero"/>
        <c:auto val="1"/>
        <c:lblOffset val="100"/>
        <c:baseTimeUnit val="months"/>
      </c:dateAx>
      <c:valAx>
        <c:axId val="378780288"/>
        <c:scaling>
          <c:orientation val="minMax"/>
        </c:scaling>
        <c:delete val="0"/>
        <c:axPos val="l"/>
        <c:majorGridlines/>
        <c:title>
          <c:tx>
            <c:rich>
              <a:bodyPr/>
              <a:lstStyle/>
              <a:p>
                <a:pPr>
                  <a:defRPr/>
                </a:pPr>
                <a:r>
                  <a:rPr lang="en-US"/>
                  <a:t>(%)</a:t>
                </a:r>
              </a:p>
            </c:rich>
          </c:tx>
          <c:overlay val="0"/>
        </c:title>
        <c:numFmt formatCode="0.0%;[Red]\-0.0%" sourceLinked="1"/>
        <c:majorTickMark val="none"/>
        <c:minorTickMark val="none"/>
        <c:tickLblPos val="nextTo"/>
        <c:crossAx val="378778752"/>
        <c:crosses val="autoZero"/>
        <c:crossBetween val="between"/>
      </c:valAx>
    </c:plotArea>
    <c:legend>
      <c:legendPos val="r"/>
      <c:layout>
        <c:manualLayout>
          <c:xMode val="edge"/>
          <c:yMode val="edge"/>
          <c:x val="0.30573394766185191"/>
          <c:y val="0.10384644738873321"/>
          <c:w val="0.34970572217620671"/>
          <c:h val="0.10172118432615125"/>
        </c:manualLayout>
      </c:layout>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tx>
            <c:strRef>
              <c:f>'Monthly Summary'!$AE$104</c:f>
              <c:strCache>
                <c:ptCount val="1"/>
                <c:pt idx="0">
                  <c:v>FN30.
350.
10</c:v>
                </c:pt>
              </c:strCache>
            </c:strRef>
          </c:tx>
          <c:spPr>
            <a:ln>
              <a:solidFill>
                <a:srgbClr val="1A398A"/>
              </a:solidFill>
            </a:ln>
          </c:spPr>
          <c:marker>
            <c:symbol val="none"/>
          </c:marker>
          <c:cat>
            <c:numRef>
              <c:f>'Monthly Summary'!$I$105:$I$130</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Summary'!$AE$105:$AE$130</c:f>
              <c:numCache>
                <c:formatCode>0.0%;[Red]\-0.0%</c:formatCode>
                <c:ptCount val="26"/>
                <c:pt idx="0">
                  <c:v>3.164689979278501E-2</c:v>
                </c:pt>
                <c:pt idx="1">
                  <c:v>4.8600196217184921E-2</c:v>
                </c:pt>
                <c:pt idx="2">
                  <c:v>8.3565834197839362E-2</c:v>
                </c:pt>
                <c:pt idx="3">
                  <c:v>9.435743788734996E-2</c:v>
                </c:pt>
                <c:pt idx="4">
                  <c:v>8.5974043324292815E-2</c:v>
                </c:pt>
                <c:pt idx="5">
                  <c:v>-1.3319389239178081E-3</c:v>
                </c:pt>
                <c:pt idx="6">
                  <c:v>-0.11381229874947218</c:v>
                </c:pt>
                <c:pt idx="7">
                  <c:v>-0.14391195268229151</c:v>
                </c:pt>
                <c:pt idx="8">
                  <c:v>-0.14762634414759035</c:v>
                </c:pt>
                <c:pt idx="9">
                  <c:v>-0.14777129277269774</c:v>
                </c:pt>
                <c:pt idx="10">
                  <c:v>-0.15628990375384932</c:v>
                </c:pt>
                <c:pt idx="11">
                  <c:v>-6.2832040646829013E-2</c:v>
                </c:pt>
                <c:pt idx="12">
                  <c:v>5.3234981653853541E-3</c:v>
                </c:pt>
                <c:pt idx="13">
                  <c:v>-2.446949066729065E-2</c:v>
                </c:pt>
                <c:pt idx="14">
                  <c:v>-0.1217479954027133</c:v>
                </c:pt>
                <c:pt idx="15">
                  <c:v>-7.9886903174131052E-2</c:v>
                </c:pt>
                <c:pt idx="16">
                  <c:v>-0.12094387680489538</c:v>
                </c:pt>
                <c:pt idx="17">
                  <c:v>-5.2535974403676522E-2</c:v>
                </c:pt>
                <c:pt idx="18">
                  <c:v>-0.12389072172723392</c:v>
                </c:pt>
                <c:pt idx="19">
                  <c:v>-0.14660059603246511</c:v>
                </c:pt>
                <c:pt idx="20">
                  <c:v>-0.11121635466200874</c:v>
                </c:pt>
                <c:pt idx="21">
                  <c:v>-0.11417790106518144</c:v>
                </c:pt>
                <c:pt idx="22">
                  <c:v>-1.3991110005093899E-2</c:v>
                </c:pt>
                <c:pt idx="23">
                  <c:v>1.695072048462154E-2</c:v>
                </c:pt>
                <c:pt idx="24">
                  <c:v>9.3827670989827583E-2</c:v>
                </c:pt>
                <c:pt idx="25">
                  <c:v>-2.1988127181906458E-2</c:v>
                </c:pt>
              </c:numCache>
            </c:numRef>
          </c:val>
          <c:smooth val="1"/>
        </c:ser>
        <c:ser>
          <c:idx val="1"/>
          <c:order val="1"/>
          <c:tx>
            <c:strRef>
              <c:f>'Monthly Summary'!$AF$104</c:f>
              <c:strCache>
                <c:ptCount val="1"/>
                <c:pt idx="0">
                  <c:v>FN30.
400.
10</c:v>
                </c:pt>
              </c:strCache>
            </c:strRef>
          </c:tx>
          <c:spPr>
            <a:ln>
              <a:solidFill>
                <a:srgbClr val="AD275C"/>
              </a:solidFill>
            </a:ln>
          </c:spPr>
          <c:marker>
            <c:symbol val="none"/>
          </c:marker>
          <c:cat>
            <c:numRef>
              <c:f>'Monthly Summary'!$I$105:$I$130</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Summary'!$AF$105:$AF$130</c:f>
              <c:numCache>
                <c:formatCode>0.0%;[Red]\-0.0%</c:formatCode>
                <c:ptCount val="26"/>
                <c:pt idx="0">
                  <c:v>3.1147716524932756E-2</c:v>
                </c:pt>
                <c:pt idx="1">
                  <c:v>6.0691177480657998E-2</c:v>
                </c:pt>
                <c:pt idx="2">
                  <c:v>9.8966734021044944E-2</c:v>
                </c:pt>
                <c:pt idx="3">
                  <c:v>0.10195351877112468</c:v>
                </c:pt>
                <c:pt idx="4">
                  <c:v>9.77433336955289E-2</c:v>
                </c:pt>
                <c:pt idx="5">
                  <c:v>-2.4690804138097544E-2</c:v>
                </c:pt>
                <c:pt idx="6">
                  <c:v>-0.1522008947159591</c:v>
                </c:pt>
                <c:pt idx="7">
                  <c:v>-0.1857579203634272</c:v>
                </c:pt>
                <c:pt idx="8">
                  <c:v>-0.19691890643996468</c:v>
                </c:pt>
                <c:pt idx="9">
                  <c:v>-0.19672678714606573</c:v>
                </c:pt>
                <c:pt idx="10">
                  <c:v>-0.21962101259637024</c:v>
                </c:pt>
                <c:pt idx="11">
                  <c:v>-0.10080982566111574</c:v>
                </c:pt>
                <c:pt idx="12">
                  <c:v>-2.0385660580557463E-2</c:v>
                </c:pt>
                <c:pt idx="13">
                  <c:v>-5.0638855677111461E-2</c:v>
                </c:pt>
                <c:pt idx="14">
                  <c:v>-0.13433245385433024</c:v>
                </c:pt>
                <c:pt idx="15">
                  <c:v>-9.5005247886770228E-2</c:v>
                </c:pt>
                <c:pt idx="16">
                  <c:v>-6.7873853814862106E-2</c:v>
                </c:pt>
                <c:pt idx="17">
                  <c:v>-2.0613167712542069E-3</c:v>
                </c:pt>
                <c:pt idx="18">
                  <c:v>-6.8959629449380166E-2</c:v>
                </c:pt>
                <c:pt idx="19">
                  <c:v>-7.9192736112870699E-2</c:v>
                </c:pt>
                <c:pt idx="20">
                  <c:v>-8.4420323677519948E-2</c:v>
                </c:pt>
                <c:pt idx="21">
                  <c:v>-8.8308790314706287E-2</c:v>
                </c:pt>
                <c:pt idx="22">
                  <c:v>-1.5452130724072588E-2</c:v>
                </c:pt>
                <c:pt idx="23">
                  <c:v>-2.2811835044685647E-2</c:v>
                </c:pt>
                <c:pt idx="24">
                  <c:v>3.0723587564351451E-2</c:v>
                </c:pt>
                <c:pt idx="25">
                  <c:v>-7.8262804787404217E-2</c:v>
                </c:pt>
              </c:numCache>
            </c:numRef>
          </c:val>
          <c:smooth val="1"/>
        </c:ser>
        <c:ser>
          <c:idx val="2"/>
          <c:order val="2"/>
          <c:tx>
            <c:strRef>
              <c:f>'Monthly Summary'!$AG$104</c:f>
              <c:strCache>
                <c:ptCount val="1"/>
                <c:pt idx="0">
                  <c:v>FN30.
450.
10</c:v>
                </c:pt>
              </c:strCache>
            </c:strRef>
          </c:tx>
          <c:spPr>
            <a:ln>
              <a:solidFill>
                <a:srgbClr val="C8C42D"/>
              </a:solidFill>
            </a:ln>
          </c:spPr>
          <c:marker>
            <c:symbol val="none"/>
          </c:marker>
          <c:cat>
            <c:numRef>
              <c:f>'Monthly Summary'!$I$105:$I$130</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Summary'!$AG$105:$AG$130</c:f>
              <c:numCache>
                <c:formatCode>0.0%;[Red]\-0.0%</c:formatCode>
                <c:ptCount val="26"/>
                <c:pt idx="0">
                  <c:v>3.7735989939296388E-2</c:v>
                </c:pt>
                <c:pt idx="1">
                  <c:v>7.5474854258715585E-2</c:v>
                </c:pt>
                <c:pt idx="2">
                  <c:v>0.12426752410995512</c:v>
                </c:pt>
                <c:pt idx="3">
                  <c:v>0.1237413504819378</c:v>
                </c:pt>
                <c:pt idx="4">
                  <c:v>0.11018828406745906</c:v>
                </c:pt>
                <c:pt idx="5">
                  <c:v>-8.8472112517906987E-2</c:v>
                </c:pt>
                <c:pt idx="6">
                  <c:v>-0.17667017391628215</c:v>
                </c:pt>
                <c:pt idx="7">
                  <c:v>-0.13087037791990619</c:v>
                </c:pt>
                <c:pt idx="8">
                  <c:v>-9.4157033643950783E-2</c:v>
                </c:pt>
                <c:pt idx="9">
                  <c:v>-6.7724921642791758E-2</c:v>
                </c:pt>
                <c:pt idx="10">
                  <c:v>-9.8177455317325135E-2</c:v>
                </c:pt>
                <c:pt idx="11">
                  <c:v>1.3303036351773656E-2</c:v>
                </c:pt>
                <c:pt idx="12">
                  <c:v>7.6668210387319302E-2</c:v>
                </c:pt>
                <c:pt idx="13">
                  <c:v>4.2417110984613648E-2</c:v>
                </c:pt>
                <c:pt idx="14">
                  <c:v>-3.1425488419117742E-2</c:v>
                </c:pt>
                <c:pt idx="15">
                  <c:v>1.5961959469657616E-2</c:v>
                </c:pt>
                <c:pt idx="16">
                  <c:v>9.8209934671940946E-2</c:v>
                </c:pt>
                <c:pt idx="17">
                  <c:v>0.14578317327713908</c:v>
                </c:pt>
                <c:pt idx="18">
                  <c:v>8.5147684797098222E-2</c:v>
                </c:pt>
                <c:pt idx="19">
                  <c:v>0.11901424758959545</c:v>
                </c:pt>
                <c:pt idx="20">
                  <c:v>8.2538348945843776E-2</c:v>
                </c:pt>
                <c:pt idx="21">
                  <c:v>0.11063580799306094</c:v>
                </c:pt>
                <c:pt idx="22">
                  <c:v>0.15058110305506789</c:v>
                </c:pt>
                <c:pt idx="23">
                  <c:v>0.14891877066663728</c:v>
                </c:pt>
                <c:pt idx="24">
                  <c:v>0.1881438167630638</c:v>
                </c:pt>
                <c:pt idx="25">
                  <c:v>2.6747429809172552E-2</c:v>
                </c:pt>
              </c:numCache>
            </c:numRef>
          </c:val>
          <c:smooth val="1"/>
        </c:ser>
        <c:ser>
          <c:idx val="3"/>
          <c:order val="3"/>
          <c:tx>
            <c:strRef>
              <c:f>'Monthly Summary'!$AH$104</c:f>
              <c:strCache>
                <c:ptCount val="1"/>
                <c:pt idx="0">
                  <c:v>FN30.
500.
10</c:v>
                </c:pt>
              </c:strCache>
            </c:strRef>
          </c:tx>
          <c:spPr>
            <a:ln>
              <a:solidFill>
                <a:srgbClr val="74B629"/>
              </a:solidFill>
            </a:ln>
          </c:spPr>
          <c:marker>
            <c:symbol val="none"/>
          </c:marker>
          <c:cat>
            <c:numRef>
              <c:f>'Monthly Summary'!$I$105:$I$130</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Summary'!$AH$105:$AH$130</c:f>
              <c:numCache>
                <c:formatCode>0.0%;[Red]\-0.0%</c:formatCode>
                <c:ptCount val="26"/>
                <c:pt idx="0">
                  <c:v>6.7404602629225874E-2</c:v>
                </c:pt>
                <c:pt idx="1">
                  <c:v>0.11991972372128301</c:v>
                </c:pt>
                <c:pt idx="2">
                  <c:v>0.16098238485811356</c:v>
                </c:pt>
                <c:pt idx="3">
                  <c:v>0.18291362532027833</c:v>
                </c:pt>
                <c:pt idx="4">
                  <c:v>0.14970908497354274</c:v>
                </c:pt>
                <c:pt idx="5">
                  <c:v>-4.7866567972751795E-2</c:v>
                </c:pt>
                <c:pt idx="6">
                  <c:v>-0.13004810712070436</c:v>
                </c:pt>
                <c:pt idx="7">
                  <c:v>-3.0758278709922537E-3</c:v>
                </c:pt>
                <c:pt idx="8">
                  <c:v>4.8341947849079636E-2</c:v>
                </c:pt>
                <c:pt idx="9">
                  <c:v>7.1283619345001714E-2</c:v>
                </c:pt>
                <c:pt idx="10">
                  <c:v>1.1794851167947096E-2</c:v>
                </c:pt>
                <c:pt idx="11">
                  <c:v>0.11539633896278012</c:v>
                </c:pt>
                <c:pt idx="12">
                  <c:v>0.1909649134665854</c:v>
                </c:pt>
                <c:pt idx="13">
                  <c:v>0.1909566257370261</c:v>
                </c:pt>
                <c:pt idx="14">
                  <c:v>0.12250445541617672</c:v>
                </c:pt>
                <c:pt idx="15">
                  <c:v>0.15376733195223879</c:v>
                </c:pt>
                <c:pt idx="16">
                  <c:v>0.20177763342876642</c:v>
                </c:pt>
                <c:pt idx="17">
                  <c:v>0.26339872117378005</c:v>
                </c:pt>
                <c:pt idx="18">
                  <c:v>0.2612622054986522</c:v>
                </c:pt>
                <c:pt idx="19">
                  <c:v>0.24307235449426545</c:v>
                </c:pt>
                <c:pt idx="20">
                  <c:v>0.16960466683422659</c:v>
                </c:pt>
                <c:pt idx="21">
                  <c:v>0.19497361842950456</c:v>
                </c:pt>
                <c:pt idx="22">
                  <c:v>0.1849279538618116</c:v>
                </c:pt>
                <c:pt idx="23">
                  <c:v>0.17880601318614464</c:v>
                </c:pt>
                <c:pt idx="24">
                  <c:v>0.20485902049199622</c:v>
                </c:pt>
                <c:pt idx="25">
                  <c:v>7.5742683346130102E-2</c:v>
                </c:pt>
              </c:numCache>
            </c:numRef>
          </c:val>
          <c:smooth val="1"/>
        </c:ser>
        <c:dLbls>
          <c:showLegendKey val="0"/>
          <c:showVal val="0"/>
          <c:showCatName val="0"/>
          <c:showSerName val="0"/>
          <c:showPercent val="0"/>
          <c:showBubbleSize val="0"/>
        </c:dLbls>
        <c:marker val="1"/>
        <c:smooth val="0"/>
        <c:axId val="360457728"/>
        <c:axId val="360459264"/>
      </c:lineChart>
      <c:dateAx>
        <c:axId val="360457728"/>
        <c:scaling>
          <c:orientation val="minMax"/>
        </c:scaling>
        <c:delete val="0"/>
        <c:axPos val="b"/>
        <c:numFmt formatCode="mm/yy;@" sourceLinked="0"/>
        <c:majorTickMark val="none"/>
        <c:minorTickMark val="none"/>
        <c:tickLblPos val="nextTo"/>
        <c:crossAx val="360459264"/>
        <c:crosses val="autoZero"/>
        <c:auto val="1"/>
        <c:lblOffset val="100"/>
        <c:baseTimeUnit val="months"/>
      </c:dateAx>
      <c:valAx>
        <c:axId val="360459264"/>
        <c:scaling>
          <c:orientation val="minMax"/>
        </c:scaling>
        <c:delete val="0"/>
        <c:axPos val="l"/>
        <c:majorGridlines/>
        <c:title>
          <c:tx>
            <c:rich>
              <a:bodyPr/>
              <a:lstStyle/>
              <a:p>
                <a:pPr>
                  <a:defRPr/>
                </a:pPr>
                <a:r>
                  <a:rPr lang="en-US"/>
                  <a:t>(%)</a:t>
                </a:r>
              </a:p>
            </c:rich>
          </c:tx>
          <c:overlay val="0"/>
        </c:title>
        <c:numFmt formatCode="0.0%;[Red]\-0.0%" sourceLinked="1"/>
        <c:majorTickMark val="none"/>
        <c:minorTickMark val="none"/>
        <c:tickLblPos val="nextTo"/>
        <c:crossAx val="360457728"/>
        <c:crosses val="autoZero"/>
        <c:crossBetween val="between"/>
      </c:valAx>
    </c:plotArea>
    <c:legend>
      <c:legendPos val="r"/>
      <c:layout>
        <c:manualLayout>
          <c:xMode val="edge"/>
          <c:yMode val="edge"/>
          <c:x val="0.29812869102433875"/>
          <c:y val="0.10628790564145361"/>
          <c:w val="0.35849747801477866"/>
          <c:h val="0.13831113817275476"/>
        </c:manualLayout>
      </c:layout>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tx>
            <c:strRef>
              <c:f>'Monthly Summary'!$U$104</c:f>
              <c:strCache>
                <c:ptCount val="1"/>
                <c:pt idx="0">
                  <c:v>FN30.
550.
08</c:v>
                </c:pt>
              </c:strCache>
            </c:strRef>
          </c:tx>
          <c:spPr>
            <a:ln>
              <a:solidFill>
                <a:srgbClr val="1A398A"/>
              </a:solidFill>
            </a:ln>
          </c:spPr>
          <c:marker>
            <c:symbol val="none"/>
          </c:marker>
          <c:cat>
            <c:numRef>
              <c:f>'Monthly Summary'!$I$105:$I$130</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Summary'!$U$105:$U$130</c:f>
              <c:numCache>
                <c:formatCode>0.0%;[Red]\-0.0%</c:formatCode>
                <c:ptCount val="26"/>
                <c:pt idx="0">
                  <c:v>0.10201538247485753</c:v>
                </c:pt>
                <c:pt idx="1">
                  <c:v>0.11544981161841794</c:v>
                </c:pt>
                <c:pt idx="2">
                  <c:v>7.9276661924513325E-2</c:v>
                </c:pt>
                <c:pt idx="3">
                  <c:v>8.3232163818044658E-2</c:v>
                </c:pt>
                <c:pt idx="4">
                  <c:v>3.1476091916435855E-2</c:v>
                </c:pt>
                <c:pt idx="5">
                  <c:v>-0.14335751392814122</c:v>
                </c:pt>
                <c:pt idx="6">
                  <c:v>-0.3015253142606793</c:v>
                </c:pt>
                <c:pt idx="7">
                  <c:v>-0.30020616405866773</c:v>
                </c:pt>
                <c:pt idx="8">
                  <c:v>-0.26159521805105201</c:v>
                </c:pt>
                <c:pt idx="9">
                  <c:v>-0.30031430220047317</c:v>
                </c:pt>
                <c:pt idx="10">
                  <c:v>-0.31788239309437039</c:v>
                </c:pt>
                <c:pt idx="11">
                  <c:v>-0.26364061851273735</c:v>
                </c:pt>
                <c:pt idx="12">
                  <c:v>-0.22586226396988596</c:v>
                </c:pt>
                <c:pt idx="13">
                  <c:v>-0.26141303048453046</c:v>
                </c:pt>
                <c:pt idx="14">
                  <c:v>-0.34095384527339168</c:v>
                </c:pt>
                <c:pt idx="15">
                  <c:v>-0.34115735122843238</c:v>
                </c:pt>
                <c:pt idx="16">
                  <c:v>-0.35042732368904128</c:v>
                </c:pt>
                <c:pt idx="17">
                  <c:v>-0.33277192564895597</c:v>
                </c:pt>
                <c:pt idx="18">
                  <c:v>-0.39756995055874533</c:v>
                </c:pt>
                <c:pt idx="19">
                  <c:v>-0.37052055366499959</c:v>
                </c:pt>
                <c:pt idx="20">
                  <c:v>-0.435684997389715</c:v>
                </c:pt>
                <c:pt idx="21">
                  <c:v>-0.40760103617310572</c:v>
                </c:pt>
                <c:pt idx="22">
                  <c:v>-0.41247110852746061</c:v>
                </c:pt>
                <c:pt idx="23">
                  <c:v>-0.40928122222905683</c:v>
                </c:pt>
                <c:pt idx="24">
                  <c:v>-0.40147627868431035</c:v>
                </c:pt>
                <c:pt idx="25">
                  <c:v>-0.49020707960417642</c:v>
                </c:pt>
              </c:numCache>
            </c:numRef>
          </c:val>
          <c:smooth val="1"/>
        </c:ser>
        <c:ser>
          <c:idx val="1"/>
          <c:order val="1"/>
          <c:tx>
            <c:strRef>
              <c:f>'Monthly Summary'!$V$104</c:f>
              <c:strCache>
                <c:ptCount val="1"/>
                <c:pt idx="0">
                  <c:v>FN30.
600.
08</c:v>
                </c:pt>
              </c:strCache>
            </c:strRef>
          </c:tx>
          <c:spPr>
            <a:ln>
              <a:solidFill>
                <a:srgbClr val="AD275C"/>
              </a:solidFill>
            </a:ln>
          </c:spPr>
          <c:marker>
            <c:symbol val="none"/>
          </c:marker>
          <c:cat>
            <c:numRef>
              <c:f>'Monthly Summary'!$I$105:$I$130</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Summary'!$V$105:$V$130</c:f>
              <c:numCache>
                <c:formatCode>0.0%;[Red]\-0.0%</c:formatCode>
                <c:ptCount val="26"/>
                <c:pt idx="0">
                  <c:v>0.10203039342671838</c:v>
                </c:pt>
                <c:pt idx="1">
                  <c:v>0.10748865588780943</c:v>
                </c:pt>
                <c:pt idx="2">
                  <c:v>0.11068967536188223</c:v>
                </c:pt>
                <c:pt idx="3">
                  <c:v>0.12969422854359514</c:v>
                </c:pt>
                <c:pt idx="4">
                  <c:v>8.4209912595829994E-2</c:v>
                </c:pt>
                <c:pt idx="5">
                  <c:v>-5.2943887694567149E-2</c:v>
                </c:pt>
                <c:pt idx="6">
                  <c:v>-0.19917389437999944</c:v>
                </c:pt>
                <c:pt idx="7">
                  <c:v>-0.20473636743638368</c:v>
                </c:pt>
                <c:pt idx="8">
                  <c:v>-0.1403752638905944</c:v>
                </c:pt>
                <c:pt idx="9">
                  <c:v>-0.16013755840346422</c:v>
                </c:pt>
                <c:pt idx="10">
                  <c:v>-0.19450415919516983</c:v>
                </c:pt>
                <c:pt idx="11">
                  <c:v>-0.12235364616169875</c:v>
                </c:pt>
                <c:pt idx="12">
                  <c:v>-7.1712204534859825E-2</c:v>
                </c:pt>
                <c:pt idx="13">
                  <c:v>-0.11183385554140868</c:v>
                </c:pt>
                <c:pt idx="14">
                  <c:v>-0.19788672844991628</c:v>
                </c:pt>
                <c:pt idx="15">
                  <c:v>-0.21132671818517812</c:v>
                </c:pt>
                <c:pt idx="16">
                  <c:v>-0.22687899182358884</c:v>
                </c:pt>
                <c:pt idx="17">
                  <c:v>-0.20149427073050619</c:v>
                </c:pt>
                <c:pt idx="18">
                  <c:v>-0.24037972517753325</c:v>
                </c:pt>
                <c:pt idx="19">
                  <c:v>-0.2064128562732207</c:v>
                </c:pt>
                <c:pt idx="20">
                  <c:v>-0.27104311712571572</c:v>
                </c:pt>
                <c:pt idx="21">
                  <c:v>-0.24075291150932199</c:v>
                </c:pt>
                <c:pt idx="22">
                  <c:v>-0.27065213848118264</c:v>
                </c:pt>
                <c:pt idx="23">
                  <c:v>-0.27907709993830321</c:v>
                </c:pt>
                <c:pt idx="24">
                  <c:v>-0.2672168596109441</c:v>
                </c:pt>
                <c:pt idx="25">
                  <c:v>-0.36117755091969372</c:v>
                </c:pt>
              </c:numCache>
            </c:numRef>
          </c:val>
          <c:smooth val="1"/>
        </c:ser>
        <c:ser>
          <c:idx val="2"/>
          <c:order val="2"/>
          <c:tx>
            <c:strRef>
              <c:f>'Monthly Summary'!$W$104</c:f>
              <c:strCache>
                <c:ptCount val="1"/>
                <c:pt idx="0">
                  <c:v>FN30.
650.
67</c:v>
                </c:pt>
              </c:strCache>
            </c:strRef>
          </c:tx>
          <c:spPr>
            <a:ln>
              <a:solidFill>
                <a:srgbClr val="C8C42D"/>
              </a:solidFill>
            </a:ln>
          </c:spPr>
          <c:marker>
            <c:symbol val="none"/>
          </c:marker>
          <c:cat>
            <c:numRef>
              <c:f>'Monthly Summary'!$I$105:$I$130</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Summary'!$W$105:$W$130</c:f>
              <c:numCache>
                <c:formatCode>0.0%;[Red]\-0.0%</c:formatCode>
                <c:ptCount val="26"/>
                <c:pt idx="0">
                  <c:v>0.12763418241492075</c:v>
                </c:pt>
                <c:pt idx="1">
                  <c:v>0.13264029592978144</c:v>
                </c:pt>
                <c:pt idx="2">
                  <c:v>0.17094281053689442</c:v>
                </c:pt>
                <c:pt idx="3">
                  <c:v>0.19002310639316899</c:v>
                </c:pt>
                <c:pt idx="4">
                  <c:v>0.16023241848563252</c:v>
                </c:pt>
                <c:pt idx="5">
                  <c:v>6.5823350009262871E-2</c:v>
                </c:pt>
                <c:pt idx="6">
                  <c:v>-6.3972645518943105E-2</c:v>
                </c:pt>
                <c:pt idx="7">
                  <c:v>-8.392299374597012E-2</c:v>
                </c:pt>
                <c:pt idx="8">
                  <c:v>-2.6422518003308859E-2</c:v>
                </c:pt>
                <c:pt idx="9">
                  <c:v>-3.7383023812790017E-2</c:v>
                </c:pt>
                <c:pt idx="10">
                  <c:v>-5.7173916233610456E-2</c:v>
                </c:pt>
                <c:pt idx="11">
                  <c:v>5.5379211138533169E-3</c:v>
                </c:pt>
                <c:pt idx="12">
                  <c:v>5.9301799999163851E-2</c:v>
                </c:pt>
                <c:pt idx="13">
                  <c:v>9.3044497409196403E-2</c:v>
                </c:pt>
                <c:pt idx="14">
                  <c:v>4.8046339008044336E-2</c:v>
                </c:pt>
                <c:pt idx="15">
                  <c:v>1.7036927640891042E-2</c:v>
                </c:pt>
                <c:pt idx="16">
                  <c:v>2.744954107461095E-2</c:v>
                </c:pt>
                <c:pt idx="17">
                  <c:v>3.1223740836717306E-2</c:v>
                </c:pt>
                <c:pt idx="18">
                  <c:v>-1.2362156150546366E-2</c:v>
                </c:pt>
                <c:pt idx="19">
                  <c:v>6.4931250844368904E-4</c:v>
                </c:pt>
                <c:pt idx="20">
                  <c:v>-7.0151873743929838E-2</c:v>
                </c:pt>
                <c:pt idx="21">
                  <c:v>-4.6473791003539433E-2</c:v>
                </c:pt>
                <c:pt idx="22">
                  <c:v>-8.9989105067942554E-2</c:v>
                </c:pt>
                <c:pt idx="23">
                  <c:v>-0.1192869432539676</c:v>
                </c:pt>
                <c:pt idx="24">
                  <c:v>-0.13825996565991472</c:v>
                </c:pt>
                <c:pt idx="25">
                  <c:v>-0.23195954255157558</c:v>
                </c:pt>
              </c:numCache>
            </c:numRef>
          </c:val>
          <c:smooth val="1"/>
        </c:ser>
        <c:dLbls>
          <c:showLegendKey val="0"/>
          <c:showVal val="0"/>
          <c:showCatName val="0"/>
          <c:showSerName val="0"/>
          <c:showPercent val="0"/>
          <c:showBubbleSize val="0"/>
        </c:dLbls>
        <c:marker val="1"/>
        <c:smooth val="0"/>
        <c:axId val="375727232"/>
        <c:axId val="375728768"/>
      </c:lineChart>
      <c:dateAx>
        <c:axId val="375727232"/>
        <c:scaling>
          <c:orientation val="minMax"/>
        </c:scaling>
        <c:delete val="0"/>
        <c:axPos val="b"/>
        <c:numFmt formatCode="mm/yy;@" sourceLinked="0"/>
        <c:majorTickMark val="none"/>
        <c:minorTickMark val="none"/>
        <c:tickLblPos val="nextTo"/>
        <c:crossAx val="375728768"/>
        <c:crosses val="autoZero"/>
        <c:auto val="1"/>
        <c:lblOffset val="100"/>
        <c:baseTimeUnit val="months"/>
      </c:dateAx>
      <c:valAx>
        <c:axId val="375728768"/>
        <c:scaling>
          <c:orientation val="minMax"/>
        </c:scaling>
        <c:delete val="0"/>
        <c:axPos val="l"/>
        <c:majorGridlines/>
        <c:title>
          <c:tx>
            <c:rich>
              <a:bodyPr/>
              <a:lstStyle/>
              <a:p>
                <a:pPr>
                  <a:defRPr/>
                </a:pPr>
                <a:r>
                  <a:rPr lang="en-US"/>
                  <a:t>(%)</a:t>
                </a:r>
              </a:p>
            </c:rich>
          </c:tx>
          <c:overlay val="0"/>
        </c:title>
        <c:numFmt formatCode="0.0%;[Red]\-0.0%" sourceLinked="1"/>
        <c:majorTickMark val="none"/>
        <c:minorTickMark val="none"/>
        <c:tickLblPos val="nextTo"/>
        <c:crossAx val="375727232"/>
        <c:crosses val="autoZero"/>
        <c:crossBetween val="between"/>
      </c:valAx>
    </c:plotArea>
    <c:legend>
      <c:legendPos val="r"/>
      <c:layout>
        <c:manualLayout>
          <c:xMode val="edge"/>
          <c:yMode val="edge"/>
          <c:x val="0.30573394766185191"/>
          <c:y val="0.10384644738873321"/>
          <c:w val="0.34210047244940539"/>
          <c:h val="0.10131631738722793"/>
        </c:manualLayout>
      </c:layout>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tx>
            <c:strRef>
              <c:f>'Monthly Summary'!$AL$104</c:f>
              <c:strCache>
                <c:ptCount val="1"/>
                <c:pt idx="0">
                  <c:v>FN30.
550.
08</c:v>
                </c:pt>
              </c:strCache>
            </c:strRef>
          </c:tx>
          <c:spPr>
            <a:ln>
              <a:solidFill>
                <a:srgbClr val="1A398A"/>
              </a:solidFill>
            </a:ln>
          </c:spPr>
          <c:marker>
            <c:symbol val="none"/>
          </c:marker>
          <c:cat>
            <c:numRef>
              <c:f>'Monthly Summary'!$I$105:$I$130</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Summary'!$AL$105:$AL$130</c:f>
              <c:numCache>
                <c:formatCode>0.0%;[Red]\-0.0%</c:formatCode>
                <c:ptCount val="26"/>
                <c:pt idx="0">
                  <c:v>0.10135196938172175</c:v>
                </c:pt>
                <c:pt idx="1">
                  <c:v>0.15660016698556256</c:v>
                </c:pt>
                <c:pt idx="2">
                  <c:v>0.17172637350084341</c:v>
                </c:pt>
                <c:pt idx="3">
                  <c:v>0.13980053896880995</c:v>
                </c:pt>
                <c:pt idx="4">
                  <c:v>0.16617060889688595</c:v>
                </c:pt>
                <c:pt idx="5">
                  <c:v>7.6693648818582094E-2</c:v>
                </c:pt>
                <c:pt idx="6">
                  <c:v>-3.6625808965328521E-2</c:v>
                </c:pt>
                <c:pt idx="7">
                  <c:v>-5.6716920464080167E-2</c:v>
                </c:pt>
                <c:pt idx="8">
                  <c:v>1.2440592624634483E-2</c:v>
                </c:pt>
                <c:pt idx="9">
                  <c:v>-1.0696306583480197E-2</c:v>
                </c:pt>
                <c:pt idx="10">
                  <c:v>1.0586140348233908E-2</c:v>
                </c:pt>
                <c:pt idx="11">
                  <c:v>8.3160450628665172E-2</c:v>
                </c:pt>
                <c:pt idx="12">
                  <c:v>0.11426367063010301</c:v>
                </c:pt>
                <c:pt idx="13">
                  <c:v>0.1113854163713448</c:v>
                </c:pt>
                <c:pt idx="14">
                  <c:v>4.0592994420082018E-2</c:v>
                </c:pt>
                <c:pt idx="15">
                  <c:v>4.9718104473046143E-2</c:v>
                </c:pt>
                <c:pt idx="16">
                  <c:v>8.7313218180660401E-2</c:v>
                </c:pt>
                <c:pt idx="17">
                  <c:v>0.11794989876806916</c:v>
                </c:pt>
                <c:pt idx="18">
                  <c:v>9.1117936275160183E-2</c:v>
                </c:pt>
                <c:pt idx="19">
                  <c:v>0.1295378401160252</c:v>
                </c:pt>
                <c:pt idx="20">
                  <c:v>2.9475894534590097E-2</c:v>
                </c:pt>
                <c:pt idx="21">
                  <c:v>7.7599376123769881E-2</c:v>
                </c:pt>
                <c:pt idx="22">
                  <c:v>3.1220953483146907E-2</c:v>
                </c:pt>
                <c:pt idx="23">
                  <c:v>5.0214589671004672E-2</c:v>
                </c:pt>
                <c:pt idx="24">
                  <c:v>6.14821898973541E-2</c:v>
                </c:pt>
                <c:pt idx="25">
                  <c:v>-5.4486271142638043E-2</c:v>
                </c:pt>
              </c:numCache>
            </c:numRef>
          </c:val>
          <c:smooth val="1"/>
        </c:ser>
        <c:ser>
          <c:idx val="1"/>
          <c:order val="1"/>
          <c:tx>
            <c:strRef>
              <c:f>'Monthly Summary'!$AM$104</c:f>
              <c:strCache>
                <c:ptCount val="1"/>
                <c:pt idx="0">
                  <c:v>FN30.
600.
08</c:v>
                </c:pt>
              </c:strCache>
            </c:strRef>
          </c:tx>
          <c:spPr>
            <a:ln>
              <a:solidFill>
                <a:srgbClr val="AD275C"/>
              </a:solidFill>
            </a:ln>
          </c:spPr>
          <c:marker>
            <c:symbol val="none"/>
          </c:marker>
          <c:cat>
            <c:numRef>
              <c:f>'Monthly Summary'!$I$105:$I$130</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Summary'!$AM$105:$AM$130</c:f>
              <c:numCache>
                <c:formatCode>0.0%;[Red]\-0.0%</c:formatCode>
                <c:ptCount val="26"/>
                <c:pt idx="0">
                  <c:v>0.10772435325167584</c:v>
                </c:pt>
                <c:pt idx="1">
                  <c:v>0.14033394648969688</c:v>
                </c:pt>
                <c:pt idx="2">
                  <c:v>0.17593620773100738</c:v>
                </c:pt>
                <c:pt idx="3">
                  <c:v>0.17280774074764316</c:v>
                </c:pt>
                <c:pt idx="4">
                  <c:v>0.18043457561297904</c:v>
                </c:pt>
                <c:pt idx="5">
                  <c:v>0.10163067814227045</c:v>
                </c:pt>
                <c:pt idx="6">
                  <c:v>-1.4646299339429403E-2</c:v>
                </c:pt>
                <c:pt idx="7">
                  <c:v>-3.4241257791590041E-2</c:v>
                </c:pt>
                <c:pt idx="8">
                  <c:v>5.4229782734791288E-2</c:v>
                </c:pt>
                <c:pt idx="9">
                  <c:v>4.8399560082124093E-2</c:v>
                </c:pt>
                <c:pt idx="10">
                  <c:v>3.2892668456763197E-2</c:v>
                </c:pt>
                <c:pt idx="11">
                  <c:v>0.12140947920366596</c:v>
                </c:pt>
                <c:pt idx="12">
                  <c:v>0.17268090524512858</c:v>
                </c:pt>
                <c:pt idx="13">
                  <c:v>0.15139177082595578</c:v>
                </c:pt>
                <c:pt idx="14">
                  <c:v>6.6871128665844326E-2</c:v>
                </c:pt>
                <c:pt idx="15">
                  <c:v>5.3867129749658238E-2</c:v>
                </c:pt>
                <c:pt idx="16">
                  <c:v>5.8881411930004957E-2</c:v>
                </c:pt>
                <c:pt idx="17">
                  <c:v>9.4220113511868764E-2</c:v>
                </c:pt>
                <c:pt idx="18">
                  <c:v>8.5963060847713324E-2</c:v>
                </c:pt>
                <c:pt idx="19">
                  <c:v>0.1285309212770207</c:v>
                </c:pt>
                <c:pt idx="20">
                  <c:v>4.6649732684536094E-2</c:v>
                </c:pt>
                <c:pt idx="21">
                  <c:v>8.8239483656326945E-2</c:v>
                </c:pt>
                <c:pt idx="22">
                  <c:v>2.2650494364978568E-2</c:v>
                </c:pt>
                <c:pt idx="23">
                  <c:v>1.8632582062800385E-2</c:v>
                </c:pt>
                <c:pt idx="24">
                  <c:v>3.3906915355195411E-2</c:v>
                </c:pt>
                <c:pt idx="25">
                  <c:v>-7.5206119319290443E-2</c:v>
                </c:pt>
              </c:numCache>
            </c:numRef>
          </c:val>
          <c:smooth val="1"/>
        </c:ser>
        <c:ser>
          <c:idx val="2"/>
          <c:order val="2"/>
          <c:tx>
            <c:strRef>
              <c:f>'Monthly Summary'!$AN$104</c:f>
              <c:strCache>
                <c:ptCount val="1"/>
                <c:pt idx="0">
                  <c:v>FN30.
650.
67</c:v>
                </c:pt>
              </c:strCache>
            </c:strRef>
          </c:tx>
          <c:spPr>
            <a:ln>
              <a:solidFill>
                <a:srgbClr val="C8C42D"/>
              </a:solidFill>
            </a:ln>
          </c:spPr>
          <c:marker>
            <c:symbol val="none"/>
          </c:marker>
          <c:cat>
            <c:numRef>
              <c:f>'Monthly Summary'!$I$105:$I$130</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Summary'!$AN$105:$AN$130</c:f>
              <c:numCache>
                <c:formatCode>0.0%;[Red]\-0.0%</c:formatCode>
                <c:ptCount val="26"/>
                <c:pt idx="0">
                  <c:v>0.13296640985569286</c:v>
                </c:pt>
                <c:pt idx="1">
                  <c:v>0.14692979997187416</c:v>
                </c:pt>
                <c:pt idx="2">
                  <c:v>0.19569376112176018</c:v>
                </c:pt>
                <c:pt idx="3">
                  <c:v>0.20373258149623164</c:v>
                </c:pt>
                <c:pt idx="4">
                  <c:v>0.20128388779988904</c:v>
                </c:pt>
                <c:pt idx="5">
                  <c:v>0.13795974214447537</c:v>
                </c:pt>
                <c:pt idx="6">
                  <c:v>2.5323278976732588E-2</c:v>
                </c:pt>
                <c:pt idx="7">
                  <c:v>-2.2931736941236291E-3</c:v>
                </c:pt>
                <c:pt idx="8">
                  <c:v>6.5192041323463235E-2</c:v>
                </c:pt>
                <c:pt idx="9">
                  <c:v>6.1465619409454941E-2</c:v>
                </c:pt>
                <c:pt idx="10">
                  <c:v>5.1606267409641582E-2</c:v>
                </c:pt>
                <c:pt idx="11">
                  <c:v>0.11984032987103554</c:v>
                </c:pt>
                <c:pt idx="12">
                  <c:v>0.17398565804648936</c:v>
                </c:pt>
                <c:pt idx="13">
                  <c:v>0.2243078547820625</c:v>
                </c:pt>
                <c:pt idx="14">
                  <c:v>0.18661545287476233</c:v>
                </c:pt>
                <c:pt idx="15">
                  <c:v>0.15401735025113017</c:v>
                </c:pt>
                <c:pt idx="16">
                  <c:v>0.17834710354261718</c:v>
                </c:pt>
                <c:pt idx="17">
                  <c:v>0.18297402085663506</c:v>
                </c:pt>
                <c:pt idx="18">
                  <c:v>0.15613333563573617</c:v>
                </c:pt>
                <c:pt idx="19">
                  <c:v>0.16856418356172753</c:v>
                </c:pt>
                <c:pt idx="20">
                  <c:v>9.0631724907333622E-2</c:v>
                </c:pt>
                <c:pt idx="21">
                  <c:v>0.11748249959506807</c:v>
                </c:pt>
                <c:pt idx="22">
                  <c:v>5.5690958446073857E-2</c:v>
                </c:pt>
                <c:pt idx="23">
                  <c:v>2.5562192884308166E-2</c:v>
                </c:pt>
                <c:pt idx="24">
                  <c:v>2.7611436657803967E-3</c:v>
                </c:pt>
                <c:pt idx="25">
                  <c:v>-9.5843903367179295E-2</c:v>
                </c:pt>
              </c:numCache>
            </c:numRef>
          </c:val>
          <c:smooth val="1"/>
        </c:ser>
        <c:dLbls>
          <c:showLegendKey val="0"/>
          <c:showVal val="0"/>
          <c:showCatName val="0"/>
          <c:showSerName val="0"/>
          <c:showPercent val="0"/>
          <c:showBubbleSize val="0"/>
        </c:dLbls>
        <c:marker val="1"/>
        <c:smooth val="0"/>
        <c:axId val="1225472"/>
        <c:axId val="1227008"/>
      </c:lineChart>
      <c:dateAx>
        <c:axId val="1225472"/>
        <c:scaling>
          <c:orientation val="minMax"/>
        </c:scaling>
        <c:delete val="0"/>
        <c:axPos val="b"/>
        <c:numFmt formatCode="mm/yy;@" sourceLinked="0"/>
        <c:majorTickMark val="none"/>
        <c:minorTickMark val="none"/>
        <c:tickLblPos val="nextTo"/>
        <c:crossAx val="1227008"/>
        <c:crosses val="autoZero"/>
        <c:auto val="1"/>
        <c:lblOffset val="100"/>
        <c:baseTimeUnit val="months"/>
      </c:dateAx>
      <c:valAx>
        <c:axId val="1227008"/>
        <c:scaling>
          <c:orientation val="minMax"/>
        </c:scaling>
        <c:delete val="0"/>
        <c:axPos val="l"/>
        <c:majorGridlines/>
        <c:title>
          <c:tx>
            <c:rich>
              <a:bodyPr/>
              <a:lstStyle/>
              <a:p>
                <a:pPr>
                  <a:defRPr/>
                </a:pPr>
                <a:r>
                  <a:rPr lang="en-US"/>
                  <a:t>(%)</a:t>
                </a:r>
              </a:p>
            </c:rich>
          </c:tx>
          <c:overlay val="0"/>
        </c:title>
        <c:numFmt formatCode="0.0%;[Red]\-0.0%" sourceLinked="1"/>
        <c:majorTickMark val="none"/>
        <c:minorTickMark val="none"/>
        <c:tickLblPos val="nextTo"/>
        <c:crossAx val="1225472"/>
        <c:crosses val="autoZero"/>
        <c:crossBetween val="between"/>
      </c:valAx>
    </c:plotArea>
    <c:legend>
      <c:legendPos val="r"/>
      <c:layout>
        <c:manualLayout>
          <c:xMode val="edge"/>
          <c:yMode val="edge"/>
          <c:x val="0.29812869102433875"/>
          <c:y val="0.10628790564145361"/>
          <c:w val="0.35849747801477866"/>
          <c:h val="0.13831113817275476"/>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spPr>
            <a:ln>
              <a:solidFill>
                <a:srgbClr val="1A398A"/>
              </a:solidFill>
            </a:ln>
          </c:spPr>
          <c:marker>
            <c:symbol val="none"/>
          </c:marker>
          <c:val>
            <c:numRef>
              <c:f>'Monthly Summary Avg'!#REF!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Avg'!#REF!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Avg'!#REF!</c15:sqref>
                        </c15:formulaRef>
                      </c:ext>
                    </c:extLst>
                  </c:multiLvlStrRef>
                </c15:cat>
              </c15:filteredCategoryTitle>
            </c:ext>
          </c:extLst>
        </c:ser>
        <c:ser>
          <c:idx val="1"/>
          <c:order val="1"/>
          <c:spPr>
            <a:ln>
              <a:solidFill>
                <a:srgbClr val="AD275C"/>
              </a:solidFill>
            </a:ln>
          </c:spPr>
          <c:marker>
            <c:symbol val="none"/>
          </c:marker>
          <c:val>
            <c:numRef>
              <c:f>'Monthly Summary Avg'!#REF!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Avg'!#REF!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Avg'!#REF!</c15:sqref>
                        </c15:formulaRef>
                      </c:ext>
                    </c:extLst>
                  </c:multiLvlStrRef>
                </c15:cat>
              </c15:filteredCategoryTitle>
            </c:ext>
          </c:extLst>
        </c:ser>
        <c:ser>
          <c:idx val="2"/>
          <c:order val="2"/>
          <c:spPr>
            <a:ln>
              <a:solidFill>
                <a:srgbClr val="C8C42D"/>
              </a:solidFill>
            </a:ln>
          </c:spPr>
          <c:marker>
            <c:symbol val="none"/>
          </c:marker>
          <c:val>
            <c:numRef>
              <c:f>'Monthly Summary Avg'!#REF!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Avg'!#REF!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Avg'!#REF!</c15:sqref>
                        </c15:formulaRef>
                      </c:ext>
                    </c:extLst>
                  </c:multiLvlStrRef>
                </c15:cat>
              </c15:filteredCategoryTitle>
            </c:ext>
          </c:extLst>
        </c:ser>
        <c:ser>
          <c:idx val="3"/>
          <c:order val="3"/>
          <c:spPr>
            <a:ln>
              <a:solidFill>
                <a:srgbClr val="74B629"/>
              </a:solidFill>
            </a:ln>
          </c:spPr>
          <c:marker>
            <c:symbol val="none"/>
          </c:marker>
          <c:val>
            <c:numRef>
              <c:f>'Monthly Summary Avg'!#REF!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Avg'!#REF!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Avg'!#REF!</c15:sqref>
                        </c15:formulaRef>
                      </c:ext>
                    </c:extLst>
                  </c:multiLvlStrRef>
                </c15:cat>
              </c15:filteredCategoryTitle>
            </c:ext>
          </c:extLst>
        </c:ser>
        <c:dLbls>
          <c:showLegendKey val="0"/>
          <c:showVal val="0"/>
          <c:showCatName val="0"/>
          <c:showSerName val="0"/>
          <c:showPercent val="0"/>
          <c:showBubbleSize val="0"/>
        </c:dLbls>
        <c:marker val="1"/>
        <c:smooth val="0"/>
        <c:axId val="378247808"/>
        <c:axId val="378257792"/>
      </c:lineChart>
      <c:catAx>
        <c:axId val="378247808"/>
        <c:scaling>
          <c:orientation val="minMax"/>
        </c:scaling>
        <c:delete val="0"/>
        <c:axPos val="b"/>
        <c:numFmt formatCode="mm/yy;@" sourceLinked="0"/>
        <c:majorTickMark val="none"/>
        <c:minorTickMark val="none"/>
        <c:tickLblPos val="nextTo"/>
        <c:crossAx val="378257792"/>
        <c:crosses val="autoZero"/>
        <c:auto val="1"/>
        <c:lblAlgn val="ctr"/>
        <c:lblOffset val="100"/>
        <c:noMultiLvlLbl val="0"/>
      </c:catAx>
      <c:valAx>
        <c:axId val="378257792"/>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78247808"/>
        <c:crosses val="autoZero"/>
        <c:crossBetween val="between"/>
      </c:valAx>
    </c:plotArea>
    <c:legend>
      <c:legendPos val="r"/>
      <c:layout>
        <c:manualLayout>
          <c:xMode val="edge"/>
          <c:yMode val="edge"/>
          <c:x val="0.30573394766185191"/>
          <c:y val="0.10384644738873321"/>
          <c:w val="0.34970572217620671"/>
          <c:h val="0.10172118432615125"/>
        </c:manualLayout>
      </c:layout>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spPr>
            <a:ln>
              <a:solidFill>
                <a:srgbClr val="1A398A"/>
              </a:solidFill>
            </a:ln>
          </c:spPr>
          <c:marker>
            <c:symbol val="none"/>
          </c:marker>
          <c:val>
            <c:numRef>
              <c:f>'Monthly Summary Avg'!#REF!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Avg'!#REF!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Avg'!#REF!</c15:sqref>
                        </c15:formulaRef>
                      </c:ext>
                    </c:extLst>
                  </c:multiLvlStrRef>
                </c15:cat>
              </c15:filteredCategoryTitle>
            </c:ext>
          </c:extLst>
        </c:ser>
        <c:ser>
          <c:idx val="1"/>
          <c:order val="1"/>
          <c:spPr>
            <a:ln>
              <a:solidFill>
                <a:srgbClr val="AD275C"/>
              </a:solidFill>
            </a:ln>
          </c:spPr>
          <c:marker>
            <c:symbol val="none"/>
          </c:marker>
          <c:val>
            <c:numRef>
              <c:f>'Monthly Summary Avg'!#REF!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Avg'!#REF!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Avg'!#REF!</c15:sqref>
                        </c15:formulaRef>
                      </c:ext>
                    </c:extLst>
                  </c:multiLvlStrRef>
                </c15:cat>
              </c15:filteredCategoryTitle>
            </c:ext>
          </c:extLst>
        </c:ser>
        <c:ser>
          <c:idx val="2"/>
          <c:order val="2"/>
          <c:spPr>
            <a:ln>
              <a:solidFill>
                <a:srgbClr val="C8C42D"/>
              </a:solidFill>
            </a:ln>
          </c:spPr>
          <c:marker>
            <c:symbol val="none"/>
          </c:marker>
          <c:val>
            <c:numRef>
              <c:f>'Monthly Summary Avg'!#REF!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Avg'!#REF!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Avg'!#REF!</c15:sqref>
                        </c15:formulaRef>
                      </c:ext>
                    </c:extLst>
                  </c:multiLvlStrRef>
                </c15:cat>
              </c15:filteredCategoryTitle>
            </c:ext>
          </c:extLst>
        </c:ser>
        <c:ser>
          <c:idx val="3"/>
          <c:order val="3"/>
          <c:spPr>
            <a:ln>
              <a:solidFill>
                <a:srgbClr val="74B629"/>
              </a:solidFill>
            </a:ln>
          </c:spPr>
          <c:marker>
            <c:symbol val="none"/>
          </c:marker>
          <c:val>
            <c:numRef>
              <c:f>'Monthly Summary Avg'!#REF!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Avg'!#REF!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Avg'!#REF!</c15:sqref>
                        </c15:formulaRef>
                      </c:ext>
                    </c:extLst>
                  </c:multiLvlStrRef>
                </c15:cat>
              </c15:filteredCategoryTitle>
            </c:ext>
          </c:extLst>
        </c:ser>
        <c:dLbls>
          <c:showLegendKey val="0"/>
          <c:showVal val="0"/>
          <c:showCatName val="0"/>
          <c:showSerName val="0"/>
          <c:showPercent val="0"/>
          <c:showBubbleSize val="0"/>
        </c:dLbls>
        <c:marker val="1"/>
        <c:smooth val="0"/>
        <c:axId val="379407360"/>
        <c:axId val="379409152"/>
      </c:lineChart>
      <c:catAx>
        <c:axId val="379407360"/>
        <c:scaling>
          <c:orientation val="minMax"/>
        </c:scaling>
        <c:delete val="0"/>
        <c:axPos val="b"/>
        <c:numFmt formatCode="mm/yy;@" sourceLinked="0"/>
        <c:majorTickMark val="none"/>
        <c:minorTickMark val="none"/>
        <c:tickLblPos val="nextTo"/>
        <c:crossAx val="379409152"/>
        <c:crosses val="autoZero"/>
        <c:auto val="1"/>
        <c:lblAlgn val="ctr"/>
        <c:lblOffset val="100"/>
        <c:noMultiLvlLbl val="0"/>
      </c:catAx>
      <c:valAx>
        <c:axId val="379409152"/>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79407360"/>
        <c:crosses val="autoZero"/>
        <c:crossBetween val="between"/>
      </c:valAx>
    </c:plotArea>
    <c:legend>
      <c:legendPos val="r"/>
      <c:layout>
        <c:manualLayout>
          <c:xMode val="edge"/>
          <c:yMode val="edge"/>
          <c:x val="0.29812869102433875"/>
          <c:y val="0.10628790564145361"/>
          <c:w val="0.35849747801477866"/>
          <c:h val="0.13831113817275476"/>
        </c:manualLayout>
      </c:layout>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spPr>
            <a:ln>
              <a:solidFill>
                <a:srgbClr val="1A398A"/>
              </a:solidFill>
            </a:ln>
          </c:spPr>
          <c:marker>
            <c:symbol val="none"/>
          </c:marker>
          <c:val>
            <c:numRef>
              <c:f>'Monthly Summary Avg'!#REF!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Avg'!#REF!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Avg'!#REF!</c15:sqref>
                        </c15:formulaRef>
                      </c:ext>
                    </c:extLst>
                  </c:multiLvlStrRef>
                </c15:cat>
              </c15:filteredCategoryTitle>
            </c:ext>
          </c:extLst>
        </c:ser>
        <c:ser>
          <c:idx val="1"/>
          <c:order val="1"/>
          <c:spPr>
            <a:ln>
              <a:solidFill>
                <a:srgbClr val="AD275C"/>
              </a:solidFill>
            </a:ln>
          </c:spPr>
          <c:marker>
            <c:symbol val="none"/>
          </c:marker>
          <c:val>
            <c:numRef>
              <c:f>'Monthly Summary Avg'!#REF!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Avg'!#REF!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Avg'!#REF!</c15:sqref>
                        </c15:formulaRef>
                      </c:ext>
                    </c:extLst>
                  </c:multiLvlStrRef>
                </c15:cat>
              </c15:filteredCategoryTitle>
            </c:ext>
          </c:extLst>
        </c:ser>
        <c:ser>
          <c:idx val="2"/>
          <c:order val="2"/>
          <c:spPr>
            <a:ln>
              <a:solidFill>
                <a:srgbClr val="C8C42D"/>
              </a:solidFill>
            </a:ln>
          </c:spPr>
          <c:marker>
            <c:symbol val="none"/>
          </c:marker>
          <c:val>
            <c:numRef>
              <c:f>'Monthly Summary Avg'!#REF!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Avg'!#REF!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Avg'!#REF!</c15:sqref>
                        </c15:formulaRef>
                      </c:ext>
                    </c:extLst>
                  </c:multiLvlStrRef>
                </c15:cat>
              </c15:filteredCategoryTitle>
            </c:ext>
          </c:extLst>
        </c:ser>
        <c:dLbls>
          <c:showLegendKey val="0"/>
          <c:showVal val="0"/>
          <c:showCatName val="0"/>
          <c:showSerName val="0"/>
          <c:showPercent val="0"/>
          <c:showBubbleSize val="0"/>
        </c:dLbls>
        <c:marker val="1"/>
        <c:smooth val="0"/>
        <c:axId val="379439744"/>
        <c:axId val="379441536"/>
      </c:lineChart>
      <c:catAx>
        <c:axId val="379439744"/>
        <c:scaling>
          <c:orientation val="minMax"/>
        </c:scaling>
        <c:delete val="0"/>
        <c:axPos val="b"/>
        <c:numFmt formatCode="mm/yy;@" sourceLinked="0"/>
        <c:majorTickMark val="none"/>
        <c:minorTickMark val="none"/>
        <c:tickLblPos val="nextTo"/>
        <c:crossAx val="379441536"/>
        <c:crosses val="autoZero"/>
        <c:auto val="1"/>
        <c:lblAlgn val="ctr"/>
        <c:lblOffset val="100"/>
        <c:noMultiLvlLbl val="0"/>
      </c:catAx>
      <c:valAx>
        <c:axId val="379441536"/>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79439744"/>
        <c:crosses val="autoZero"/>
        <c:crossBetween val="between"/>
      </c:valAx>
    </c:plotArea>
    <c:legend>
      <c:legendPos val="r"/>
      <c:layout>
        <c:manualLayout>
          <c:xMode val="edge"/>
          <c:yMode val="edge"/>
          <c:x val="0.30573394766185191"/>
          <c:y val="0.10384644738873321"/>
          <c:w val="0.34210047244940539"/>
          <c:h val="0.10131631738722793"/>
        </c:manualLayout>
      </c:layout>
      <c:overlay val="0"/>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spPr>
            <a:ln>
              <a:solidFill>
                <a:srgbClr val="1A398A"/>
              </a:solidFill>
            </a:ln>
          </c:spPr>
          <c:marker>
            <c:symbol val="none"/>
          </c:marker>
          <c:val>
            <c:numRef>
              <c:f>'Monthly Summary Avg'!#REF!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Avg'!#REF!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Avg'!#REF!</c15:sqref>
                        </c15:formulaRef>
                      </c:ext>
                    </c:extLst>
                  </c:multiLvlStrRef>
                </c15:cat>
              </c15:filteredCategoryTitle>
            </c:ext>
          </c:extLst>
        </c:ser>
        <c:ser>
          <c:idx val="1"/>
          <c:order val="1"/>
          <c:spPr>
            <a:ln>
              <a:solidFill>
                <a:srgbClr val="AD275C"/>
              </a:solidFill>
            </a:ln>
          </c:spPr>
          <c:marker>
            <c:symbol val="none"/>
          </c:marker>
          <c:val>
            <c:numRef>
              <c:f>'Monthly Summary Avg'!#REF!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Avg'!#REF!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Avg'!#REF!</c15:sqref>
                        </c15:formulaRef>
                      </c:ext>
                    </c:extLst>
                  </c:multiLvlStrRef>
                </c15:cat>
              </c15:filteredCategoryTitle>
            </c:ext>
          </c:extLst>
        </c:ser>
        <c:ser>
          <c:idx val="2"/>
          <c:order val="2"/>
          <c:spPr>
            <a:ln>
              <a:solidFill>
                <a:srgbClr val="C8C42D"/>
              </a:solidFill>
            </a:ln>
          </c:spPr>
          <c:marker>
            <c:symbol val="none"/>
          </c:marker>
          <c:val>
            <c:numRef>
              <c:f>'Monthly Summary Avg'!#REF!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Avg'!#REF!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Avg'!#REF!</c15:sqref>
                        </c15:formulaRef>
                      </c:ext>
                    </c:extLst>
                  </c:multiLvlStrRef>
                </c15:cat>
              </c15:filteredCategoryTitle>
            </c:ext>
          </c:extLst>
        </c:ser>
        <c:dLbls>
          <c:showLegendKey val="0"/>
          <c:showVal val="0"/>
          <c:showCatName val="0"/>
          <c:showSerName val="0"/>
          <c:showPercent val="0"/>
          <c:showBubbleSize val="0"/>
        </c:dLbls>
        <c:marker val="1"/>
        <c:smooth val="0"/>
        <c:axId val="378837248"/>
        <c:axId val="378843136"/>
      </c:lineChart>
      <c:catAx>
        <c:axId val="378837248"/>
        <c:scaling>
          <c:orientation val="minMax"/>
        </c:scaling>
        <c:delete val="0"/>
        <c:axPos val="b"/>
        <c:numFmt formatCode="mm/yy;@" sourceLinked="0"/>
        <c:majorTickMark val="none"/>
        <c:minorTickMark val="none"/>
        <c:tickLblPos val="nextTo"/>
        <c:crossAx val="378843136"/>
        <c:crosses val="autoZero"/>
        <c:auto val="1"/>
        <c:lblAlgn val="ctr"/>
        <c:lblOffset val="100"/>
        <c:noMultiLvlLbl val="0"/>
      </c:catAx>
      <c:valAx>
        <c:axId val="378843136"/>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78837248"/>
        <c:crosses val="autoZero"/>
        <c:crossBetween val="between"/>
      </c:valAx>
    </c:plotArea>
    <c:legend>
      <c:legendPos val="r"/>
      <c:layout>
        <c:manualLayout>
          <c:xMode val="edge"/>
          <c:yMode val="edge"/>
          <c:x val="0.29812869102433875"/>
          <c:y val="0.10628790564145361"/>
          <c:w val="0.35849747801477866"/>
          <c:h val="0.13831113817275476"/>
        </c:manualLayout>
      </c:layout>
      <c:overlay val="0"/>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spPr>
            <a:ln>
              <a:solidFill>
                <a:srgbClr val="1A398A"/>
              </a:solidFill>
            </a:ln>
          </c:spPr>
          <c:marker>
            <c:symbol val="none"/>
          </c:marker>
          <c:val>
            <c:numRef>
              <c:f>'Cumulative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'Cumulative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'Cumulative Summary'!#REF!</c15:sqref>
                        </c15:formulaRef>
                      </c:ext>
                    </c:extLst>
                  </c:multiLvlStrRef>
                </c15:cat>
              </c15:filteredCategoryTitle>
            </c:ext>
          </c:extLst>
        </c:ser>
        <c:ser>
          <c:idx val="1"/>
          <c:order val="1"/>
          <c:spPr>
            <a:ln>
              <a:solidFill>
                <a:srgbClr val="AD275C"/>
              </a:solidFill>
            </a:ln>
          </c:spPr>
          <c:marker>
            <c:symbol val="none"/>
          </c:marker>
          <c:val>
            <c:numRef>
              <c:f>'Cumulative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'Cumulative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'Cumulative Summary'!#REF!</c15:sqref>
                        </c15:formulaRef>
                      </c:ext>
                    </c:extLst>
                  </c:multiLvlStrRef>
                </c15:cat>
              </c15:filteredCategoryTitle>
            </c:ext>
          </c:extLst>
        </c:ser>
        <c:ser>
          <c:idx val="2"/>
          <c:order val="2"/>
          <c:spPr>
            <a:ln>
              <a:solidFill>
                <a:srgbClr val="C8C42D"/>
              </a:solidFill>
            </a:ln>
          </c:spPr>
          <c:marker>
            <c:symbol val="none"/>
          </c:marker>
          <c:val>
            <c:numRef>
              <c:f>'Cumulative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'Cumulative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'Cumulative Summary'!#REF!</c15:sqref>
                        </c15:formulaRef>
                      </c:ext>
                    </c:extLst>
                  </c:multiLvlStrRef>
                </c15:cat>
              </c15:filteredCategoryTitle>
            </c:ext>
          </c:extLst>
        </c:ser>
        <c:ser>
          <c:idx val="3"/>
          <c:order val="3"/>
          <c:spPr>
            <a:ln>
              <a:solidFill>
                <a:srgbClr val="74B629"/>
              </a:solidFill>
            </a:ln>
          </c:spPr>
          <c:marker>
            <c:symbol val="none"/>
          </c:marker>
          <c:val>
            <c:numRef>
              <c:f>'Cumulative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'Cumulative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'Cumulative Summary'!#REF!</c15:sqref>
                        </c15:formulaRef>
                      </c:ext>
                    </c:extLst>
                  </c:multiLvlStrRef>
                </c15:cat>
              </c15:filteredCategoryTitle>
            </c:ext>
          </c:extLst>
        </c:ser>
        <c:dLbls>
          <c:showLegendKey val="0"/>
          <c:showVal val="0"/>
          <c:showCatName val="0"/>
          <c:showSerName val="0"/>
          <c:showPercent val="0"/>
          <c:showBubbleSize val="0"/>
        </c:dLbls>
        <c:marker val="1"/>
        <c:smooth val="0"/>
        <c:axId val="379883520"/>
        <c:axId val="379885056"/>
      </c:lineChart>
      <c:catAx>
        <c:axId val="379883520"/>
        <c:scaling>
          <c:orientation val="minMax"/>
        </c:scaling>
        <c:delete val="0"/>
        <c:axPos val="b"/>
        <c:numFmt formatCode="mm/yy;@" sourceLinked="0"/>
        <c:majorTickMark val="none"/>
        <c:minorTickMark val="none"/>
        <c:tickLblPos val="nextTo"/>
        <c:crossAx val="379885056"/>
        <c:crosses val="autoZero"/>
        <c:auto val="1"/>
        <c:lblAlgn val="ctr"/>
        <c:lblOffset val="100"/>
        <c:noMultiLvlLbl val="0"/>
      </c:catAx>
      <c:valAx>
        <c:axId val="379885056"/>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79883520"/>
        <c:crosses val="autoZero"/>
        <c:crossBetween val="between"/>
      </c:valAx>
    </c:plotArea>
    <c:legend>
      <c:legendPos val="r"/>
      <c:layout>
        <c:manualLayout>
          <c:xMode val="edge"/>
          <c:yMode val="edge"/>
          <c:x val="0.30573394766185191"/>
          <c:y val="0.10384644738873321"/>
          <c:w val="0.4006765660286627"/>
          <c:h val="8.2931398123193736E-2"/>
        </c:manualLayout>
      </c:layout>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overlay val="0"/>
    </c:title>
    <c:autoTitleDeleted val="0"/>
    <c:plotArea>
      <c:layout/>
      <c:lineChart>
        <c:grouping val="standard"/>
        <c:varyColors val="0"/>
        <c:ser>
          <c:idx val="10"/>
          <c:order val="0"/>
          <c:marker>
            <c:symbol val="none"/>
          </c:marker>
          <c:val>
            <c:numRef>
              <c:f>'Cumulative Summary'!#REF!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'Cumulative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'Cumulative Summary'!#REF!</c15:sqref>
                        </c15:formulaRef>
                      </c:ext>
                    </c:extLst>
                  </c:multiLvlStrRef>
                </c15:cat>
              </c15:filteredCategoryTitle>
            </c:ext>
          </c:extLst>
        </c:ser>
        <c:ser>
          <c:idx val="11"/>
          <c:order val="1"/>
          <c:marker>
            <c:symbol val="none"/>
          </c:marker>
          <c:val>
            <c:numRef>
              <c:f>'Cumulative Summary'!#REF!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'Cumulative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'Cumulative Summary'!#REF!</c15:sqref>
                        </c15:formulaRef>
                      </c:ext>
                    </c:extLst>
                  </c:multiLvlStrRef>
                </c15:cat>
              </c15:filteredCategoryTitle>
            </c:ext>
          </c:extLst>
        </c:ser>
        <c:ser>
          <c:idx val="12"/>
          <c:order val="2"/>
          <c:marker>
            <c:symbol val="none"/>
          </c:marker>
          <c:val>
            <c:numRef>
              <c:f>'Cumulative Summary'!#REF!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'Cumulative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'Cumulative Summary'!#REF!</c15:sqref>
                        </c15:formulaRef>
                      </c:ext>
                    </c:extLst>
                  </c:multiLvlStrRef>
                </c15:cat>
              </c15:filteredCategoryTitle>
            </c:ext>
          </c:extLst>
        </c:ser>
        <c:dLbls>
          <c:showLegendKey val="0"/>
          <c:showVal val="0"/>
          <c:showCatName val="0"/>
          <c:showSerName val="0"/>
          <c:showPercent val="0"/>
          <c:showBubbleSize val="0"/>
        </c:dLbls>
        <c:marker val="1"/>
        <c:smooth val="0"/>
        <c:axId val="379907456"/>
        <c:axId val="379982976"/>
      </c:lineChart>
      <c:catAx>
        <c:axId val="379907456"/>
        <c:scaling>
          <c:orientation val="minMax"/>
        </c:scaling>
        <c:delete val="0"/>
        <c:axPos val="b"/>
        <c:numFmt formatCode="mm/yy;@" sourceLinked="0"/>
        <c:majorTickMark val="none"/>
        <c:minorTickMark val="none"/>
        <c:tickLblPos val="nextTo"/>
        <c:crossAx val="379982976"/>
        <c:crosses val="autoZero"/>
        <c:auto val="1"/>
        <c:lblAlgn val="ctr"/>
        <c:lblOffset val="100"/>
        <c:tickLblSkip val="2"/>
        <c:noMultiLvlLbl val="0"/>
      </c:catAx>
      <c:valAx>
        <c:axId val="379982976"/>
        <c:scaling>
          <c:orientation val="minMax"/>
        </c:scaling>
        <c:delete val="0"/>
        <c:axPos val="l"/>
        <c:majorGridlines/>
        <c:title>
          <c:overlay val="0"/>
        </c:title>
        <c:numFmt formatCode="General" sourceLinked="1"/>
        <c:majorTickMark val="none"/>
        <c:minorTickMark val="none"/>
        <c:tickLblPos val="nextTo"/>
        <c:crossAx val="3799074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spPr>
            <a:ln>
              <a:solidFill>
                <a:srgbClr val="1A398A"/>
              </a:solidFill>
            </a:ln>
          </c:spPr>
          <c:marker>
            <c:symbol val="none"/>
          </c:marker>
          <c:val>
            <c:numRef>
              <c:f>'Cumulative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'Cumulative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'Cumulative Summary'!#REF!</c15:sqref>
                        </c15:formulaRef>
                      </c:ext>
                    </c:extLst>
                  </c:multiLvlStrRef>
                </c15:cat>
              </c15:filteredCategoryTitle>
            </c:ext>
          </c:extLst>
        </c:ser>
        <c:ser>
          <c:idx val="1"/>
          <c:order val="1"/>
          <c:spPr>
            <a:ln>
              <a:solidFill>
                <a:srgbClr val="AD275C"/>
              </a:solidFill>
            </a:ln>
          </c:spPr>
          <c:marker>
            <c:symbol val="none"/>
          </c:marker>
          <c:val>
            <c:numRef>
              <c:f>'Cumulative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'Cumulative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'Cumulative Summary'!#REF!</c15:sqref>
                        </c15:formulaRef>
                      </c:ext>
                    </c:extLst>
                  </c:multiLvlStrRef>
                </c15:cat>
              </c15:filteredCategoryTitle>
            </c:ext>
          </c:extLst>
        </c:ser>
        <c:ser>
          <c:idx val="2"/>
          <c:order val="2"/>
          <c:spPr>
            <a:ln>
              <a:solidFill>
                <a:srgbClr val="C8C42D"/>
              </a:solidFill>
            </a:ln>
          </c:spPr>
          <c:marker>
            <c:symbol val="none"/>
          </c:marker>
          <c:val>
            <c:numRef>
              <c:f>'Cumulative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'Cumulative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'Cumulative Summary'!#REF!</c15:sqref>
                        </c15:formulaRef>
                      </c:ext>
                    </c:extLst>
                  </c:multiLvlStrRef>
                </c15:cat>
              </c15:filteredCategoryTitle>
            </c:ext>
          </c:extLst>
        </c:ser>
        <c:ser>
          <c:idx val="3"/>
          <c:order val="3"/>
          <c:spPr>
            <a:ln>
              <a:solidFill>
                <a:srgbClr val="74B629"/>
              </a:solidFill>
            </a:ln>
          </c:spPr>
          <c:marker>
            <c:symbol val="none"/>
          </c:marker>
          <c:val>
            <c:numRef>
              <c:f>'Cumulative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'Cumulative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'Cumulative Summary'!#REF!</c15:sqref>
                        </c15:formulaRef>
                      </c:ext>
                    </c:extLst>
                  </c:multiLvlStrRef>
                </c15:cat>
              </c15:filteredCategoryTitle>
            </c:ext>
          </c:extLst>
        </c:ser>
        <c:dLbls>
          <c:showLegendKey val="0"/>
          <c:showVal val="0"/>
          <c:showCatName val="0"/>
          <c:showSerName val="0"/>
          <c:showPercent val="0"/>
          <c:showBubbleSize val="0"/>
        </c:dLbls>
        <c:marker val="1"/>
        <c:smooth val="0"/>
        <c:axId val="379731968"/>
        <c:axId val="379733504"/>
      </c:lineChart>
      <c:catAx>
        <c:axId val="379731968"/>
        <c:scaling>
          <c:orientation val="minMax"/>
        </c:scaling>
        <c:delete val="0"/>
        <c:axPos val="b"/>
        <c:numFmt formatCode="mm/yy;@" sourceLinked="0"/>
        <c:majorTickMark val="none"/>
        <c:minorTickMark val="none"/>
        <c:tickLblPos val="nextTo"/>
        <c:crossAx val="379733504"/>
        <c:crosses val="autoZero"/>
        <c:auto val="1"/>
        <c:lblAlgn val="ctr"/>
        <c:lblOffset val="100"/>
        <c:noMultiLvlLbl val="0"/>
      </c:catAx>
      <c:valAx>
        <c:axId val="379733504"/>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79731968"/>
        <c:crosses val="autoZero"/>
        <c:crossBetween val="between"/>
      </c:valAx>
    </c:plotArea>
    <c:legend>
      <c:legendPos val="r"/>
      <c:layout>
        <c:manualLayout>
          <c:xMode val="edge"/>
          <c:yMode val="edge"/>
          <c:x val="0.29812869102433875"/>
          <c:y val="0.10628790564145361"/>
          <c:w val="0.40522848131855194"/>
          <c:h val="7.972883002981393E-2"/>
        </c:manualLayout>
      </c:layout>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spPr>
            <a:ln>
              <a:solidFill>
                <a:srgbClr val="1A398A"/>
              </a:solidFill>
            </a:ln>
          </c:spPr>
          <c:marker>
            <c:symbol val="none"/>
          </c:marker>
          <c:val>
            <c:numRef>
              <c:f>'Cumulative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'Cumulative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'Cumulative Summary'!#REF!</c15:sqref>
                        </c15:formulaRef>
                      </c:ext>
                    </c:extLst>
                  </c:multiLvlStrRef>
                </c15:cat>
              </c15:filteredCategoryTitle>
            </c:ext>
          </c:extLst>
        </c:ser>
        <c:ser>
          <c:idx val="1"/>
          <c:order val="1"/>
          <c:spPr>
            <a:ln>
              <a:solidFill>
                <a:srgbClr val="AD275C"/>
              </a:solidFill>
            </a:ln>
          </c:spPr>
          <c:marker>
            <c:symbol val="none"/>
          </c:marker>
          <c:val>
            <c:numRef>
              <c:f>'Cumulative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'Cumulative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'Cumulative Summary'!#REF!</c15:sqref>
                        </c15:formulaRef>
                      </c:ext>
                    </c:extLst>
                  </c:multiLvlStrRef>
                </c15:cat>
              </c15:filteredCategoryTitle>
            </c:ext>
          </c:extLst>
        </c:ser>
        <c:ser>
          <c:idx val="2"/>
          <c:order val="2"/>
          <c:spPr>
            <a:ln>
              <a:solidFill>
                <a:srgbClr val="C8C42D"/>
              </a:solidFill>
            </a:ln>
          </c:spPr>
          <c:marker>
            <c:symbol val="none"/>
          </c:marker>
          <c:val>
            <c:numRef>
              <c:f>'Cumulative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'Cumulative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'Cumulative Summary'!#REF!</c15:sqref>
                        </c15:formulaRef>
                      </c:ext>
                    </c:extLst>
                  </c:multiLvlStrRef>
                </c15:cat>
              </c15:filteredCategoryTitle>
            </c:ext>
          </c:extLst>
        </c:ser>
        <c:dLbls>
          <c:showLegendKey val="0"/>
          <c:showVal val="0"/>
          <c:showCatName val="0"/>
          <c:showSerName val="0"/>
          <c:showPercent val="0"/>
          <c:showBubbleSize val="0"/>
        </c:dLbls>
        <c:marker val="1"/>
        <c:smooth val="0"/>
        <c:axId val="379780480"/>
        <c:axId val="380306560"/>
      </c:lineChart>
      <c:catAx>
        <c:axId val="379780480"/>
        <c:scaling>
          <c:orientation val="minMax"/>
        </c:scaling>
        <c:delete val="0"/>
        <c:axPos val="b"/>
        <c:numFmt formatCode="mm/yy;@" sourceLinked="0"/>
        <c:majorTickMark val="none"/>
        <c:minorTickMark val="none"/>
        <c:tickLblPos val="nextTo"/>
        <c:crossAx val="380306560"/>
        <c:crosses val="autoZero"/>
        <c:auto val="1"/>
        <c:lblAlgn val="ctr"/>
        <c:lblOffset val="100"/>
        <c:noMultiLvlLbl val="0"/>
      </c:catAx>
      <c:valAx>
        <c:axId val="380306560"/>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79780480"/>
        <c:crosses val="autoZero"/>
        <c:crossBetween val="between"/>
      </c:valAx>
    </c:plotArea>
    <c:legend>
      <c:legendPos val="r"/>
      <c:layout>
        <c:manualLayout>
          <c:xMode val="edge"/>
          <c:yMode val="edge"/>
          <c:x val="0.30573394766185191"/>
          <c:y val="0.11117096323535207"/>
          <c:w val="0.38664550656352725"/>
          <c:h val="8.9108790976196464E-2"/>
        </c:manualLayout>
      </c:layout>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marker>
            <c:symbol val="none"/>
          </c:marker>
          <c:val>
            <c:numRef>
              <c:f>'Cumulative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'Cumulative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'Cumulative Summary'!#REF!</c15:sqref>
                        </c15:formulaRef>
                      </c:ext>
                    </c:extLst>
                  </c:multiLvlStrRef>
                </c15:cat>
              </c15:filteredCategoryTitle>
            </c:ext>
          </c:extLst>
        </c:ser>
        <c:ser>
          <c:idx val="1"/>
          <c:order val="1"/>
          <c:spPr>
            <a:ln>
              <a:solidFill>
                <a:srgbClr val="AD275C"/>
              </a:solidFill>
            </a:ln>
          </c:spPr>
          <c:marker>
            <c:symbol val="none"/>
          </c:marker>
          <c:val>
            <c:numRef>
              <c:f>'Cumulative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'Cumulative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'Cumulative Summary'!#REF!</c15:sqref>
                        </c15:formulaRef>
                      </c:ext>
                    </c:extLst>
                  </c:multiLvlStrRef>
                </c15:cat>
              </c15:filteredCategoryTitle>
            </c:ext>
          </c:extLst>
        </c:ser>
        <c:ser>
          <c:idx val="2"/>
          <c:order val="2"/>
          <c:spPr>
            <a:ln>
              <a:solidFill>
                <a:srgbClr val="C8C42D"/>
              </a:solidFill>
            </a:ln>
          </c:spPr>
          <c:marker>
            <c:symbol val="none"/>
          </c:marker>
          <c:val>
            <c:numRef>
              <c:f>'Cumulative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'Cumulative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'Cumulative Summary'!#REF!</c15:sqref>
                        </c15:formulaRef>
                      </c:ext>
                    </c:extLst>
                  </c:multiLvlStrRef>
                </c15:cat>
              </c15:filteredCategoryTitle>
            </c:ext>
          </c:extLst>
        </c:ser>
        <c:dLbls>
          <c:showLegendKey val="0"/>
          <c:showVal val="0"/>
          <c:showCatName val="0"/>
          <c:showSerName val="0"/>
          <c:showPercent val="0"/>
          <c:showBubbleSize val="0"/>
        </c:dLbls>
        <c:marker val="1"/>
        <c:smooth val="0"/>
        <c:axId val="380324864"/>
        <c:axId val="380338944"/>
      </c:lineChart>
      <c:catAx>
        <c:axId val="380324864"/>
        <c:scaling>
          <c:orientation val="minMax"/>
        </c:scaling>
        <c:delete val="0"/>
        <c:axPos val="b"/>
        <c:numFmt formatCode="mm/yy;@" sourceLinked="0"/>
        <c:majorTickMark val="none"/>
        <c:minorTickMark val="none"/>
        <c:tickLblPos val="nextTo"/>
        <c:crossAx val="380338944"/>
        <c:crosses val="autoZero"/>
        <c:auto val="1"/>
        <c:lblAlgn val="ctr"/>
        <c:lblOffset val="100"/>
        <c:noMultiLvlLbl val="0"/>
      </c:catAx>
      <c:valAx>
        <c:axId val="380338944"/>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80324864"/>
        <c:crosses val="autoZero"/>
        <c:crossBetween val="between"/>
      </c:valAx>
    </c:plotArea>
    <c:legend>
      <c:legendPos val="r"/>
      <c:layout>
        <c:manualLayout>
          <c:xMode val="edge"/>
          <c:yMode val="edge"/>
          <c:x val="0.29812869102433875"/>
          <c:y val="0.10628790564145361"/>
          <c:w val="0.37479899079516471"/>
          <c:h val="0.10373335362956608"/>
        </c:manualLayout>
      </c:layout>
      <c:overlay val="0"/>
    </c:legend>
    <c:plotVisOnly val="1"/>
    <c:dispBlanksAs val="gap"/>
    <c:showDLblsOverMax val="0"/>
  </c:chart>
  <c:printSettings>
    <c:headerFooter/>
    <c:pageMargins b="0.75" l="0.7" r="0.7" t="0.75" header="0.3" footer="0.3"/>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tx>
            <c:strRef>
              <c:f>'Cumulative Summary'!$S$26</c:f>
              <c:strCache>
                <c:ptCount val="1"/>
                <c:pt idx="0">
                  <c:v>FN30.
350.
10</c:v>
                </c:pt>
              </c:strCache>
            </c:strRef>
          </c:tx>
          <c:spPr>
            <a:ln>
              <a:solidFill>
                <a:srgbClr val="1A398A"/>
              </a:solidFill>
            </a:ln>
          </c:spPr>
          <c:marker>
            <c:symbol val="none"/>
          </c:marker>
          <c:cat>
            <c:numRef>
              <c:f>'Cumulative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'Cumulative Summary'!$S$27:$S$52</c:f>
              <c:numCache>
                <c:formatCode>0.0%;[Red]\-0.0%</c:formatCode>
                <c:ptCount val="26"/>
                <c:pt idx="0">
                  <c:v>3.2139419589735541E-2</c:v>
                </c:pt>
                <c:pt idx="1">
                  <c:v>4.6102389608762673E-2</c:v>
                </c:pt>
                <c:pt idx="2">
                  <c:v>7.5850826005166017E-2</c:v>
                </c:pt>
                <c:pt idx="3">
                  <c:v>9.4162250171854867E-2</c:v>
                </c:pt>
                <c:pt idx="4">
                  <c:v>7.1520107529509769E-2</c:v>
                </c:pt>
                <c:pt idx="5">
                  <c:v>-4.3769167762403582E-2</c:v>
                </c:pt>
                <c:pt idx="6">
                  <c:v>-0.19390403803300593</c:v>
                </c:pt>
                <c:pt idx="7">
                  <c:v>-0.20210694212281677</c:v>
                </c:pt>
                <c:pt idx="8">
                  <c:v>-0.21789291524927301</c:v>
                </c:pt>
                <c:pt idx="9">
                  <c:v>-0.23825540873603979</c:v>
                </c:pt>
                <c:pt idx="10">
                  <c:v>-0.28352935077259589</c:v>
                </c:pt>
                <c:pt idx="11">
                  <c:v>-0.19662592611534357</c:v>
                </c:pt>
                <c:pt idx="12">
                  <c:v>-0.11674449721576152</c:v>
                </c:pt>
                <c:pt idx="13">
                  <c:v>-0.17913102088016564</c:v>
                </c:pt>
                <c:pt idx="14">
                  <c:v>-0.30542023458583978</c:v>
                </c:pt>
                <c:pt idx="15">
                  <c:v>-0.28225527621330215</c:v>
                </c:pt>
                <c:pt idx="16">
                  <c:v>-0.3732149248279989</c:v>
                </c:pt>
                <c:pt idx="17">
                  <c:v>-0.32595009696564003</c:v>
                </c:pt>
                <c:pt idx="18">
                  <c:v>-0.48174222386671706</c:v>
                </c:pt>
                <c:pt idx="19">
                  <c:v>-0.47958891077399102</c:v>
                </c:pt>
                <c:pt idx="20">
                  <c:v>-0.47665446128524158</c:v>
                </c:pt>
                <c:pt idx="21">
                  <c:v>-0.47402030899069547</c:v>
                </c:pt>
                <c:pt idx="22">
                  <c:v>-0.37152484042023348</c:v>
                </c:pt>
                <c:pt idx="23">
                  <c:v>-0.36656534340042346</c:v>
                </c:pt>
                <c:pt idx="24">
                  <c:v>-0.31574755256413567</c:v>
                </c:pt>
                <c:pt idx="25">
                  <c:v>-0.43509700502062232</c:v>
                </c:pt>
              </c:numCache>
            </c:numRef>
          </c:val>
          <c:smooth val="1"/>
        </c:ser>
        <c:ser>
          <c:idx val="1"/>
          <c:order val="1"/>
          <c:tx>
            <c:strRef>
              <c:f>'Cumulative Summary'!$T$26</c:f>
              <c:strCache>
                <c:ptCount val="1"/>
                <c:pt idx="0">
                  <c:v>FN30.
400.
10</c:v>
                </c:pt>
              </c:strCache>
            </c:strRef>
          </c:tx>
          <c:spPr>
            <a:ln>
              <a:solidFill>
                <a:srgbClr val="AD275C"/>
              </a:solidFill>
            </a:ln>
          </c:spPr>
          <c:marker>
            <c:symbol val="none"/>
          </c:marker>
          <c:cat>
            <c:numRef>
              <c:f>'Cumulative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'Cumulative Summary'!$T$27:$T$52</c:f>
              <c:numCache>
                <c:formatCode>0.0%;[Red]\-0.0%</c:formatCode>
                <c:ptCount val="26"/>
                <c:pt idx="0">
                  <c:v>3.3073021185739293E-2</c:v>
                </c:pt>
                <c:pt idx="1">
                  <c:v>5.3453880759408268E-2</c:v>
                </c:pt>
                <c:pt idx="2">
                  <c:v>7.7368301379396209E-2</c:v>
                </c:pt>
                <c:pt idx="3">
                  <c:v>9.770881464141179E-2</c:v>
                </c:pt>
                <c:pt idx="4">
                  <c:v>5.8169461053444227E-2</c:v>
                </c:pt>
                <c:pt idx="5">
                  <c:v>-0.11741523727661296</c:v>
                </c:pt>
                <c:pt idx="6">
                  <c:v>-0.29065351420656182</c:v>
                </c:pt>
                <c:pt idx="7">
                  <c:v>-0.29990849421701815</c:v>
                </c:pt>
                <c:pt idx="8">
                  <c:v>-0.32235031051908014</c:v>
                </c:pt>
                <c:pt idx="9">
                  <c:v>-0.3415781762900808</c:v>
                </c:pt>
                <c:pt idx="10">
                  <c:v>-0.3939075577618556</c:v>
                </c:pt>
                <c:pt idx="11">
                  <c:v>-0.29538628918783061</c:v>
                </c:pt>
                <c:pt idx="12">
                  <c:v>-0.21345881984198145</c:v>
                </c:pt>
                <c:pt idx="13">
                  <c:v>-0.2720223019419975</c:v>
                </c:pt>
                <c:pt idx="14">
                  <c:v>-0.37524452047594292</c:v>
                </c:pt>
                <c:pt idx="15">
                  <c:v>-0.35528217645529059</c:v>
                </c:pt>
                <c:pt idx="16">
                  <c:v>-0.3850949156176281</c:v>
                </c:pt>
                <c:pt idx="17">
                  <c:v>-0.3428036157485691</c:v>
                </c:pt>
                <c:pt idx="18">
                  <c:v>-0.46379290748393431</c:v>
                </c:pt>
                <c:pt idx="19">
                  <c:v>-0.45792481047339484</c:v>
                </c:pt>
                <c:pt idx="20">
                  <c:v>-0.47555392808904096</c:v>
                </c:pt>
                <c:pt idx="21">
                  <c:v>-0.47452407467069402</c:v>
                </c:pt>
                <c:pt idx="22">
                  <c:v>-0.4000709070146975</c:v>
                </c:pt>
                <c:pt idx="23">
                  <c:v>-0.41528787877515638</c:v>
                </c:pt>
                <c:pt idx="24">
                  <c:v>-0.38127311611433912</c:v>
                </c:pt>
                <c:pt idx="25">
                  <c:v>-0.47755190915292112</c:v>
                </c:pt>
              </c:numCache>
            </c:numRef>
          </c:val>
          <c:smooth val="1"/>
        </c:ser>
        <c:ser>
          <c:idx val="2"/>
          <c:order val="2"/>
          <c:tx>
            <c:strRef>
              <c:f>'Cumulative Summary'!$U$26</c:f>
              <c:strCache>
                <c:ptCount val="1"/>
                <c:pt idx="0">
                  <c:v>FN30.
450.
10</c:v>
                </c:pt>
              </c:strCache>
            </c:strRef>
          </c:tx>
          <c:spPr>
            <a:ln>
              <a:solidFill>
                <a:srgbClr val="C8C42D"/>
              </a:solidFill>
            </a:ln>
          </c:spPr>
          <c:marker>
            <c:symbol val="none"/>
          </c:marker>
          <c:cat>
            <c:numRef>
              <c:f>'Cumulative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'Cumulative Summary'!$U$27:$U$52</c:f>
              <c:numCache>
                <c:formatCode>0.0%;[Red]\-0.0%</c:formatCode>
                <c:ptCount val="26"/>
                <c:pt idx="0">
                  <c:v>4.2258217165841883E-2</c:v>
                </c:pt>
                <c:pt idx="1">
                  <c:v>5.853428389944626E-2</c:v>
                </c:pt>
                <c:pt idx="2">
                  <c:v>7.6097243044333185E-2</c:v>
                </c:pt>
                <c:pt idx="3">
                  <c:v>0.10125930986164189</c:v>
                </c:pt>
                <c:pt idx="4">
                  <c:v>3.2677130840980562E-2</c:v>
                </c:pt>
                <c:pt idx="5">
                  <c:v>-0.22885574277505105</c:v>
                </c:pt>
                <c:pt idx="6">
                  <c:v>-0.36155154602564021</c:v>
                </c:pt>
                <c:pt idx="7">
                  <c:v>-0.30851139423878715</c:v>
                </c:pt>
                <c:pt idx="8">
                  <c:v>-0.2931364488375463</c:v>
                </c:pt>
                <c:pt idx="9">
                  <c:v>-0.29490750364749696</c:v>
                </c:pt>
                <c:pt idx="10">
                  <c:v>-0.35731355209569626</c:v>
                </c:pt>
                <c:pt idx="11">
                  <c:v>-0.27090515528368797</c:v>
                </c:pt>
                <c:pt idx="12">
                  <c:v>-0.20474830984665615</c:v>
                </c:pt>
                <c:pt idx="13">
                  <c:v>-0.26712137271895331</c:v>
                </c:pt>
                <c:pt idx="14">
                  <c:v>-0.35834509040731277</c:v>
                </c:pt>
                <c:pt idx="15">
                  <c:v>-0.3355644394967926</c:v>
                </c:pt>
                <c:pt idx="16">
                  <c:v>-0.33262446175124749</c:v>
                </c:pt>
                <c:pt idx="17">
                  <c:v>-0.30454118263646957</c:v>
                </c:pt>
                <c:pt idx="18">
                  <c:v>-0.40025104574448567</c:v>
                </c:pt>
                <c:pt idx="19">
                  <c:v>-0.37322048725537582</c:v>
                </c:pt>
                <c:pt idx="20">
                  <c:v>-0.40502625913218182</c:v>
                </c:pt>
                <c:pt idx="21">
                  <c:v>-0.38723326944122238</c:v>
                </c:pt>
                <c:pt idx="22">
                  <c:v>-0.3398675345534119</c:v>
                </c:pt>
                <c:pt idx="23">
                  <c:v>-0.34985801895744184</c:v>
                </c:pt>
                <c:pt idx="24">
                  <c:v>-0.3259571170756691</c:v>
                </c:pt>
                <c:pt idx="25">
                  <c:v>-0.44444205577996143</c:v>
                </c:pt>
              </c:numCache>
            </c:numRef>
          </c:val>
          <c:smooth val="1"/>
        </c:ser>
        <c:ser>
          <c:idx val="3"/>
          <c:order val="3"/>
          <c:tx>
            <c:strRef>
              <c:f>'Cumulative Summary'!$V$26</c:f>
              <c:strCache>
                <c:ptCount val="1"/>
                <c:pt idx="0">
                  <c:v>FN30.
500.
10</c:v>
                </c:pt>
              </c:strCache>
            </c:strRef>
          </c:tx>
          <c:spPr>
            <a:ln>
              <a:solidFill>
                <a:srgbClr val="74B629"/>
              </a:solidFill>
            </a:ln>
          </c:spPr>
          <c:marker>
            <c:symbol val="none"/>
          </c:marker>
          <c:cat>
            <c:numRef>
              <c:f>'Cumulative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'Cumulative Summary'!$V$27:$V$52</c:f>
              <c:numCache>
                <c:formatCode>0.0%;[Red]\-0.0%</c:formatCode>
                <c:ptCount val="26"/>
                <c:pt idx="0">
                  <c:v>7.1344761004830115E-2</c:v>
                </c:pt>
                <c:pt idx="1">
                  <c:v>0.10449061877509136</c:v>
                </c:pt>
                <c:pt idx="2">
                  <c:v>0.11862440708179345</c:v>
                </c:pt>
                <c:pt idx="3">
                  <c:v>0.15888786315325665</c:v>
                </c:pt>
                <c:pt idx="4">
                  <c:v>8.3711666540615237E-2</c:v>
                </c:pt>
                <c:pt idx="5">
                  <c:v>-0.15779165234251757</c:v>
                </c:pt>
                <c:pt idx="6">
                  <c:v>-0.27334566533588245</c:v>
                </c:pt>
                <c:pt idx="7">
                  <c:v>-0.15418074031524298</c:v>
                </c:pt>
                <c:pt idx="8">
                  <c:v>-0.12230554812332606</c:v>
                </c:pt>
                <c:pt idx="9">
                  <c:v>-0.12267867300864554</c:v>
                </c:pt>
                <c:pt idx="10">
                  <c:v>-0.2044326200978982</c:v>
                </c:pt>
                <c:pt idx="11">
                  <c:v>-0.11782200262845832</c:v>
                </c:pt>
                <c:pt idx="12">
                  <c:v>-4.2090043947386691E-2</c:v>
                </c:pt>
                <c:pt idx="13">
                  <c:v>-7.3289640141709134E-2</c:v>
                </c:pt>
                <c:pt idx="14">
                  <c:v>-0.1595373814050689</c:v>
                </c:pt>
                <c:pt idx="15">
                  <c:v>-0.14286996928112605</c:v>
                </c:pt>
                <c:pt idx="16">
                  <c:v>-0.14464933635476218</c:v>
                </c:pt>
                <c:pt idx="17">
                  <c:v>-0.10137990665195462</c:v>
                </c:pt>
                <c:pt idx="18">
                  <c:v>-0.14598276434874735</c:v>
                </c:pt>
                <c:pt idx="19">
                  <c:v>-0.1518635905653829</c:v>
                </c:pt>
                <c:pt idx="20">
                  <c:v>-0.21096869497627557</c:v>
                </c:pt>
                <c:pt idx="21">
                  <c:v>-0.19205429364221516</c:v>
                </c:pt>
                <c:pt idx="22">
                  <c:v>-0.17906404753463656</c:v>
                </c:pt>
                <c:pt idx="23">
                  <c:v>-0.19013762882724183</c:v>
                </c:pt>
                <c:pt idx="24">
                  <c:v>-0.17094737346230182</c:v>
                </c:pt>
                <c:pt idx="25">
                  <c:v>-0.28016973000977896</c:v>
                </c:pt>
              </c:numCache>
            </c:numRef>
          </c:val>
          <c:smooth val="1"/>
        </c:ser>
        <c:dLbls>
          <c:showLegendKey val="0"/>
          <c:showVal val="0"/>
          <c:showCatName val="0"/>
          <c:showSerName val="0"/>
          <c:showPercent val="0"/>
          <c:showBubbleSize val="0"/>
        </c:dLbls>
        <c:marker val="1"/>
        <c:smooth val="0"/>
        <c:axId val="380493184"/>
        <c:axId val="380494976"/>
      </c:lineChart>
      <c:dateAx>
        <c:axId val="380493184"/>
        <c:scaling>
          <c:orientation val="minMax"/>
        </c:scaling>
        <c:delete val="0"/>
        <c:axPos val="b"/>
        <c:numFmt formatCode="mm/yy;@" sourceLinked="0"/>
        <c:majorTickMark val="none"/>
        <c:minorTickMark val="none"/>
        <c:tickLblPos val="nextTo"/>
        <c:crossAx val="380494976"/>
        <c:crosses val="autoZero"/>
        <c:auto val="1"/>
        <c:lblOffset val="100"/>
        <c:baseTimeUnit val="months"/>
      </c:dateAx>
      <c:valAx>
        <c:axId val="380494976"/>
        <c:scaling>
          <c:orientation val="minMax"/>
        </c:scaling>
        <c:delete val="0"/>
        <c:axPos val="l"/>
        <c:majorGridlines/>
        <c:title>
          <c:tx>
            <c:rich>
              <a:bodyPr/>
              <a:lstStyle/>
              <a:p>
                <a:pPr>
                  <a:defRPr/>
                </a:pPr>
                <a:r>
                  <a:rPr lang="en-US"/>
                  <a:t>(%)</a:t>
                </a:r>
              </a:p>
            </c:rich>
          </c:tx>
          <c:overlay val="0"/>
        </c:title>
        <c:numFmt formatCode="0.0%;[Red]\-0.0%" sourceLinked="1"/>
        <c:majorTickMark val="none"/>
        <c:minorTickMark val="none"/>
        <c:tickLblPos val="nextTo"/>
        <c:crossAx val="380493184"/>
        <c:crosses val="autoZero"/>
        <c:crossBetween val="between"/>
      </c:valAx>
    </c:plotArea>
    <c:legend>
      <c:legendPos val="r"/>
      <c:layout>
        <c:manualLayout>
          <c:xMode val="edge"/>
          <c:yMode val="edge"/>
          <c:x val="0.30573394766185191"/>
          <c:y val="0.10384644738873321"/>
          <c:w val="0.34970572217620671"/>
          <c:h val="0.10172118432615125"/>
        </c:manualLayout>
      </c:layout>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tx>
            <c:strRef>
              <c:f>'Cumulative Summary'!$S$98</c:f>
              <c:strCache>
                <c:ptCount val="1"/>
                <c:pt idx="0">
                  <c:v>FN30.
350.
10</c:v>
                </c:pt>
              </c:strCache>
            </c:strRef>
          </c:tx>
          <c:spPr>
            <a:ln>
              <a:solidFill>
                <a:srgbClr val="1A398A"/>
              </a:solidFill>
            </a:ln>
          </c:spPr>
          <c:marker>
            <c:symbol val="none"/>
          </c:marker>
          <c:cat>
            <c:numRef>
              <c:f>'Cumulative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'Cumulative Summary'!$S$99:$S$124</c:f>
              <c:numCache>
                <c:formatCode>0.0%;[Red]\-0.0%</c:formatCode>
                <c:ptCount val="26"/>
                <c:pt idx="0">
                  <c:v>3.164689979278501E-2</c:v>
                </c:pt>
                <c:pt idx="1">
                  <c:v>4.8600196217184921E-2</c:v>
                </c:pt>
                <c:pt idx="2">
                  <c:v>8.3565834197839362E-2</c:v>
                </c:pt>
                <c:pt idx="3">
                  <c:v>9.435743788734996E-2</c:v>
                </c:pt>
                <c:pt idx="4">
                  <c:v>8.5974043324292815E-2</c:v>
                </c:pt>
                <c:pt idx="5">
                  <c:v>-1.3319389239178081E-3</c:v>
                </c:pt>
                <c:pt idx="6">
                  <c:v>-0.11381229874947218</c:v>
                </c:pt>
                <c:pt idx="7">
                  <c:v>-0.14391195268229151</c:v>
                </c:pt>
                <c:pt idx="8">
                  <c:v>-0.14762634414759035</c:v>
                </c:pt>
                <c:pt idx="9">
                  <c:v>-0.14777129277269774</c:v>
                </c:pt>
                <c:pt idx="10">
                  <c:v>-0.15628990375384932</c:v>
                </c:pt>
                <c:pt idx="11">
                  <c:v>-6.2832040646829013E-2</c:v>
                </c:pt>
                <c:pt idx="12">
                  <c:v>5.3234981653853541E-3</c:v>
                </c:pt>
                <c:pt idx="13">
                  <c:v>-2.446949066729065E-2</c:v>
                </c:pt>
                <c:pt idx="14">
                  <c:v>-0.1217479954027133</c:v>
                </c:pt>
                <c:pt idx="15">
                  <c:v>-7.9886903174131052E-2</c:v>
                </c:pt>
                <c:pt idx="16">
                  <c:v>-0.12094387680489538</c:v>
                </c:pt>
                <c:pt idx="17">
                  <c:v>-5.2535974403676522E-2</c:v>
                </c:pt>
                <c:pt idx="18">
                  <c:v>-0.12389072172723392</c:v>
                </c:pt>
                <c:pt idx="19">
                  <c:v>-0.14660059603246511</c:v>
                </c:pt>
                <c:pt idx="20">
                  <c:v>-0.11121635466200874</c:v>
                </c:pt>
                <c:pt idx="21">
                  <c:v>-0.11417790106518144</c:v>
                </c:pt>
                <c:pt idx="22">
                  <c:v>-1.3991110005093899E-2</c:v>
                </c:pt>
                <c:pt idx="23">
                  <c:v>1.695072048462154E-2</c:v>
                </c:pt>
                <c:pt idx="24">
                  <c:v>9.3827670989827583E-2</c:v>
                </c:pt>
                <c:pt idx="25">
                  <c:v>-2.1988127181906458E-2</c:v>
                </c:pt>
              </c:numCache>
            </c:numRef>
          </c:val>
          <c:smooth val="1"/>
        </c:ser>
        <c:ser>
          <c:idx val="1"/>
          <c:order val="1"/>
          <c:tx>
            <c:strRef>
              <c:f>'Cumulative Summary'!$T$98</c:f>
              <c:strCache>
                <c:ptCount val="1"/>
                <c:pt idx="0">
                  <c:v>FN30.
400.
10</c:v>
                </c:pt>
              </c:strCache>
            </c:strRef>
          </c:tx>
          <c:spPr>
            <a:ln>
              <a:solidFill>
                <a:srgbClr val="AD275C"/>
              </a:solidFill>
            </a:ln>
          </c:spPr>
          <c:marker>
            <c:symbol val="none"/>
          </c:marker>
          <c:cat>
            <c:numRef>
              <c:f>'Cumulative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'Cumulative Summary'!$T$99:$T$124</c:f>
              <c:numCache>
                <c:formatCode>0.0%;[Red]\-0.0%</c:formatCode>
                <c:ptCount val="26"/>
                <c:pt idx="0">
                  <c:v>3.1147716524932756E-2</c:v>
                </c:pt>
                <c:pt idx="1">
                  <c:v>6.0691177480657998E-2</c:v>
                </c:pt>
                <c:pt idx="2">
                  <c:v>9.8966734021044944E-2</c:v>
                </c:pt>
                <c:pt idx="3">
                  <c:v>0.10195351877112468</c:v>
                </c:pt>
                <c:pt idx="4">
                  <c:v>9.77433336955289E-2</c:v>
                </c:pt>
                <c:pt idx="5">
                  <c:v>-2.4690804138097544E-2</c:v>
                </c:pt>
                <c:pt idx="6">
                  <c:v>-0.1522008947159591</c:v>
                </c:pt>
                <c:pt idx="7">
                  <c:v>-0.1857579203634272</c:v>
                </c:pt>
                <c:pt idx="8">
                  <c:v>-0.19691890643996468</c:v>
                </c:pt>
                <c:pt idx="9">
                  <c:v>-0.19672678714606573</c:v>
                </c:pt>
                <c:pt idx="10">
                  <c:v>-0.21962101259637024</c:v>
                </c:pt>
                <c:pt idx="11">
                  <c:v>-0.10080982566111574</c:v>
                </c:pt>
                <c:pt idx="12">
                  <c:v>-2.0385660580557463E-2</c:v>
                </c:pt>
                <c:pt idx="13">
                  <c:v>-5.0638855677111461E-2</c:v>
                </c:pt>
                <c:pt idx="14">
                  <c:v>-0.13433245385433024</c:v>
                </c:pt>
                <c:pt idx="15">
                  <c:v>-9.5005247886770228E-2</c:v>
                </c:pt>
                <c:pt idx="16">
                  <c:v>-6.7873853814862106E-2</c:v>
                </c:pt>
                <c:pt idx="17">
                  <c:v>-2.0613167712542069E-3</c:v>
                </c:pt>
                <c:pt idx="18">
                  <c:v>-6.8959629449380166E-2</c:v>
                </c:pt>
                <c:pt idx="19">
                  <c:v>-7.9192736112870699E-2</c:v>
                </c:pt>
                <c:pt idx="20">
                  <c:v>-8.4420323677519948E-2</c:v>
                </c:pt>
                <c:pt idx="21">
                  <c:v>-8.8308790314706287E-2</c:v>
                </c:pt>
                <c:pt idx="22">
                  <c:v>-1.5452130724072588E-2</c:v>
                </c:pt>
                <c:pt idx="23">
                  <c:v>-2.2811835044685647E-2</c:v>
                </c:pt>
                <c:pt idx="24">
                  <c:v>3.0723587564351451E-2</c:v>
                </c:pt>
                <c:pt idx="25">
                  <c:v>-7.8262804787404217E-2</c:v>
                </c:pt>
              </c:numCache>
            </c:numRef>
          </c:val>
          <c:smooth val="1"/>
        </c:ser>
        <c:ser>
          <c:idx val="2"/>
          <c:order val="2"/>
          <c:tx>
            <c:strRef>
              <c:f>'Cumulative Summary'!$U$98</c:f>
              <c:strCache>
                <c:ptCount val="1"/>
                <c:pt idx="0">
                  <c:v>FN30.
450.
10</c:v>
                </c:pt>
              </c:strCache>
            </c:strRef>
          </c:tx>
          <c:spPr>
            <a:ln>
              <a:solidFill>
                <a:srgbClr val="C8C42D"/>
              </a:solidFill>
            </a:ln>
          </c:spPr>
          <c:marker>
            <c:symbol val="none"/>
          </c:marker>
          <c:cat>
            <c:numRef>
              <c:f>'Cumulative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'Cumulative Summary'!$U$99:$U$124</c:f>
              <c:numCache>
                <c:formatCode>0.0%;[Red]\-0.0%</c:formatCode>
                <c:ptCount val="26"/>
                <c:pt idx="0">
                  <c:v>3.7735989939296388E-2</c:v>
                </c:pt>
                <c:pt idx="1">
                  <c:v>7.5474854258715585E-2</c:v>
                </c:pt>
                <c:pt idx="2">
                  <c:v>0.12426752410995512</c:v>
                </c:pt>
                <c:pt idx="3">
                  <c:v>0.1237413504819378</c:v>
                </c:pt>
                <c:pt idx="4">
                  <c:v>0.11018828406745906</c:v>
                </c:pt>
                <c:pt idx="5">
                  <c:v>-8.8472112517906987E-2</c:v>
                </c:pt>
                <c:pt idx="6">
                  <c:v>-0.17667017391628215</c:v>
                </c:pt>
                <c:pt idx="7">
                  <c:v>-0.13087037791990619</c:v>
                </c:pt>
                <c:pt idx="8">
                  <c:v>-9.4157033643950783E-2</c:v>
                </c:pt>
                <c:pt idx="9">
                  <c:v>-6.7724921642791758E-2</c:v>
                </c:pt>
                <c:pt idx="10">
                  <c:v>-9.8177455317325135E-2</c:v>
                </c:pt>
                <c:pt idx="11">
                  <c:v>1.3303036351773656E-2</c:v>
                </c:pt>
                <c:pt idx="12">
                  <c:v>7.6668210387319302E-2</c:v>
                </c:pt>
                <c:pt idx="13">
                  <c:v>4.2417110984613648E-2</c:v>
                </c:pt>
                <c:pt idx="14">
                  <c:v>-3.1425488419117742E-2</c:v>
                </c:pt>
                <c:pt idx="15">
                  <c:v>1.5961959469657616E-2</c:v>
                </c:pt>
                <c:pt idx="16">
                  <c:v>9.8209934671940946E-2</c:v>
                </c:pt>
                <c:pt idx="17">
                  <c:v>0.14578317327713908</c:v>
                </c:pt>
                <c:pt idx="18">
                  <c:v>8.5147684797098222E-2</c:v>
                </c:pt>
                <c:pt idx="19">
                  <c:v>0.11901424758959545</c:v>
                </c:pt>
                <c:pt idx="20">
                  <c:v>8.2538348945843776E-2</c:v>
                </c:pt>
                <c:pt idx="21">
                  <c:v>0.11063580799306094</c:v>
                </c:pt>
                <c:pt idx="22">
                  <c:v>0.15058110305506789</c:v>
                </c:pt>
                <c:pt idx="23">
                  <c:v>0.14891877066663728</c:v>
                </c:pt>
                <c:pt idx="24">
                  <c:v>0.1881438167630638</c:v>
                </c:pt>
                <c:pt idx="25">
                  <c:v>2.6747429809172552E-2</c:v>
                </c:pt>
              </c:numCache>
            </c:numRef>
          </c:val>
          <c:smooth val="1"/>
        </c:ser>
        <c:ser>
          <c:idx val="3"/>
          <c:order val="3"/>
          <c:tx>
            <c:strRef>
              <c:f>'Cumulative Summary'!$V$98</c:f>
              <c:strCache>
                <c:ptCount val="1"/>
                <c:pt idx="0">
                  <c:v>FN30.
500.
10</c:v>
                </c:pt>
              </c:strCache>
            </c:strRef>
          </c:tx>
          <c:spPr>
            <a:ln>
              <a:solidFill>
                <a:srgbClr val="74B629"/>
              </a:solidFill>
            </a:ln>
          </c:spPr>
          <c:marker>
            <c:symbol val="none"/>
          </c:marker>
          <c:cat>
            <c:numRef>
              <c:f>'Cumulative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'Cumulative Summary'!$V$99:$V$124</c:f>
              <c:numCache>
                <c:formatCode>0.0%;[Red]\-0.0%</c:formatCode>
                <c:ptCount val="26"/>
                <c:pt idx="0">
                  <c:v>6.7404602629225874E-2</c:v>
                </c:pt>
                <c:pt idx="1">
                  <c:v>0.11991972372128301</c:v>
                </c:pt>
                <c:pt idx="2">
                  <c:v>0.16098238485811356</c:v>
                </c:pt>
                <c:pt idx="3">
                  <c:v>0.18291362532027833</c:v>
                </c:pt>
                <c:pt idx="4">
                  <c:v>0.14970908497354274</c:v>
                </c:pt>
                <c:pt idx="5">
                  <c:v>-4.7866567972751795E-2</c:v>
                </c:pt>
                <c:pt idx="6">
                  <c:v>-0.13004810712070436</c:v>
                </c:pt>
                <c:pt idx="7">
                  <c:v>-3.0758278709922537E-3</c:v>
                </c:pt>
                <c:pt idx="8">
                  <c:v>4.8341947849079636E-2</c:v>
                </c:pt>
                <c:pt idx="9">
                  <c:v>7.1283619345001714E-2</c:v>
                </c:pt>
                <c:pt idx="10">
                  <c:v>1.1794851167947096E-2</c:v>
                </c:pt>
                <c:pt idx="11">
                  <c:v>0.11539633896278012</c:v>
                </c:pt>
                <c:pt idx="12">
                  <c:v>0.1909649134665854</c:v>
                </c:pt>
                <c:pt idx="13">
                  <c:v>0.1909566257370261</c:v>
                </c:pt>
                <c:pt idx="14">
                  <c:v>0.12250445541617672</c:v>
                </c:pt>
                <c:pt idx="15">
                  <c:v>0.15376733195223879</c:v>
                </c:pt>
                <c:pt idx="16">
                  <c:v>0.20177763342876642</c:v>
                </c:pt>
                <c:pt idx="17">
                  <c:v>0.26339872117378005</c:v>
                </c:pt>
                <c:pt idx="18">
                  <c:v>0.2612622054986522</c:v>
                </c:pt>
                <c:pt idx="19">
                  <c:v>0.24307235449426545</c:v>
                </c:pt>
                <c:pt idx="20">
                  <c:v>0.16960466683422659</c:v>
                </c:pt>
                <c:pt idx="21">
                  <c:v>0.19497361842950456</c:v>
                </c:pt>
                <c:pt idx="22">
                  <c:v>0.1849279538618116</c:v>
                </c:pt>
                <c:pt idx="23">
                  <c:v>0.17880601318614464</c:v>
                </c:pt>
                <c:pt idx="24">
                  <c:v>0.20485902049199622</c:v>
                </c:pt>
                <c:pt idx="25">
                  <c:v>7.5742683346130102E-2</c:v>
                </c:pt>
              </c:numCache>
            </c:numRef>
          </c:val>
          <c:smooth val="1"/>
        </c:ser>
        <c:dLbls>
          <c:showLegendKey val="0"/>
          <c:showVal val="0"/>
          <c:showCatName val="0"/>
          <c:showSerName val="0"/>
          <c:showPercent val="0"/>
          <c:showBubbleSize val="0"/>
        </c:dLbls>
        <c:marker val="1"/>
        <c:smooth val="0"/>
        <c:axId val="380416000"/>
        <c:axId val="380417536"/>
      </c:lineChart>
      <c:dateAx>
        <c:axId val="380416000"/>
        <c:scaling>
          <c:orientation val="minMax"/>
        </c:scaling>
        <c:delete val="0"/>
        <c:axPos val="b"/>
        <c:numFmt formatCode="mm/yy;@" sourceLinked="0"/>
        <c:majorTickMark val="none"/>
        <c:minorTickMark val="none"/>
        <c:tickLblPos val="nextTo"/>
        <c:crossAx val="380417536"/>
        <c:crosses val="autoZero"/>
        <c:auto val="1"/>
        <c:lblOffset val="100"/>
        <c:baseTimeUnit val="months"/>
      </c:dateAx>
      <c:valAx>
        <c:axId val="380417536"/>
        <c:scaling>
          <c:orientation val="minMax"/>
        </c:scaling>
        <c:delete val="0"/>
        <c:axPos val="l"/>
        <c:majorGridlines/>
        <c:title>
          <c:tx>
            <c:rich>
              <a:bodyPr/>
              <a:lstStyle/>
              <a:p>
                <a:pPr>
                  <a:defRPr/>
                </a:pPr>
                <a:r>
                  <a:rPr lang="en-US"/>
                  <a:t>(%)</a:t>
                </a:r>
              </a:p>
            </c:rich>
          </c:tx>
          <c:overlay val="0"/>
        </c:title>
        <c:numFmt formatCode="0.0%;[Red]\-0.0%" sourceLinked="1"/>
        <c:majorTickMark val="none"/>
        <c:minorTickMark val="none"/>
        <c:tickLblPos val="nextTo"/>
        <c:crossAx val="380416000"/>
        <c:crosses val="autoZero"/>
        <c:crossBetween val="between"/>
      </c:valAx>
    </c:plotArea>
    <c:legend>
      <c:legendPos val="r"/>
      <c:layout>
        <c:manualLayout>
          <c:xMode val="edge"/>
          <c:yMode val="edge"/>
          <c:x val="0.29812869102433875"/>
          <c:y val="0.10628790564145361"/>
          <c:w val="0.35849747801477866"/>
          <c:h val="0.13831113817275476"/>
        </c:manualLayout>
      </c:layout>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tx>
            <c:strRef>
              <c:f>'Cumulative Summary'!$Z$26</c:f>
              <c:strCache>
                <c:ptCount val="1"/>
                <c:pt idx="0">
                  <c:v>FN30.
550.
08</c:v>
                </c:pt>
              </c:strCache>
            </c:strRef>
          </c:tx>
          <c:spPr>
            <a:ln>
              <a:solidFill>
                <a:srgbClr val="1A398A"/>
              </a:solidFill>
            </a:ln>
          </c:spPr>
          <c:marker>
            <c:symbol val="none"/>
          </c:marker>
          <c:cat>
            <c:numRef>
              <c:f>'Cumulative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'Cumulative Summary'!$Z$27:$Z$52</c:f>
              <c:numCache>
                <c:formatCode>0.0%;[Red]\-0.0%</c:formatCode>
                <c:ptCount val="26"/>
                <c:pt idx="0">
                  <c:v>0.10201538247485753</c:v>
                </c:pt>
                <c:pt idx="1">
                  <c:v>0.11544981161841794</c:v>
                </c:pt>
                <c:pt idx="2">
                  <c:v>7.9276661924513325E-2</c:v>
                </c:pt>
                <c:pt idx="3">
                  <c:v>8.3232163818044658E-2</c:v>
                </c:pt>
                <c:pt idx="4">
                  <c:v>3.1476091916435855E-2</c:v>
                </c:pt>
                <c:pt idx="5">
                  <c:v>-0.14335751392814122</c:v>
                </c:pt>
                <c:pt idx="6">
                  <c:v>-0.3015253142606793</c:v>
                </c:pt>
                <c:pt idx="7">
                  <c:v>-0.30020616405866773</c:v>
                </c:pt>
                <c:pt idx="8">
                  <c:v>-0.26159521805105201</c:v>
                </c:pt>
                <c:pt idx="9">
                  <c:v>-0.30031430220047317</c:v>
                </c:pt>
                <c:pt idx="10">
                  <c:v>-0.31788239309437039</c:v>
                </c:pt>
                <c:pt idx="11">
                  <c:v>-0.26364061851273735</c:v>
                </c:pt>
                <c:pt idx="12">
                  <c:v>-0.22586226396988596</c:v>
                </c:pt>
                <c:pt idx="13">
                  <c:v>-0.26141303048453046</c:v>
                </c:pt>
                <c:pt idx="14">
                  <c:v>-0.34095384527339168</c:v>
                </c:pt>
                <c:pt idx="15">
                  <c:v>-0.34115735122843238</c:v>
                </c:pt>
                <c:pt idx="16">
                  <c:v>-0.35042732368904128</c:v>
                </c:pt>
                <c:pt idx="17">
                  <c:v>-0.33277192564895597</c:v>
                </c:pt>
                <c:pt idx="18">
                  <c:v>-0.39756995055874533</c:v>
                </c:pt>
                <c:pt idx="19">
                  <c:v>-0.37052055366499959</c:v>
                </c:pt>
                <c:pt idx="20">
                  <c:v>-0.435684997389715</c:v>
                </c:pt>
                <c:pt idx="21">
                  <c:v>-0.40760103617310572</c:v>
                </c:pt>
                <c:pt idx="22">
                  <c:v>-0.41247110852746061</c:v>
                </c:pt>
                <c:pt idx="23">
                  <c:v>-0.40928122222905683</c:v>
                </c:pt>
                <c:pt idx="24">
                  <c:v>-0.40147627868431035</c:v>
                </c:pt>
                <c:pt idx="25">
                  <c:v>-0.49020707960417642</c:v>
                </c:pt>
              </c:numCache>
            </c:numRef>
          </c:val>
          <c:smooth val="1"/>
        </c:ser>
        <c:ser>
          <c:idx val="1"/>
          <c:order val="1"/>
          <c:tx>
            <c:strRef>
              <c:f>'Cumulative Summary'!$AA$26</c:f>
              <c:strCache>
                <c:ptCount val="1"/>
                <c:pt idx="0">
                  <c:v>FN30.
600.
08</c:v>
                </c:pt>
              </c:strCache>
            </c:strRef>
          </c:tx>
          <c:spPr>
            <a:ln>
              <a:solidFill>
                <a:srgbClr val="AD275C"/>
              </a:solidFill>
            </a:ln>
          </c:spPr>
          <c:marker>
            <c:symbol val="none"/>
          </c:marker>
          <c:cat>
            <c:numRef>
              <c:f>'Cumulative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'Cumulative Summary'!$AA$27:$AA$52</c:f>
              <c:numCache>
                <c:formatCode>0.0%;[Red]\-0.0%</c:formatCode>
                <c:ptCount val="26"/>
                <c:pt idx="0">
                  <c:v>0.10203039342671838</c:v>
                </c:pt>
                <c:pt idx="1">
                  <c:v>0.10748865588780943</c:v>
                </c:pt>
                <c:pt idx="2">
                  <c:v>0.11068967536188223</c:v>
                </c:pt>
                <c:pt idx="3">
                  <c:v>0.12969422854359514</c:v>
                </c:pt>
                <c:pt idx="4">
                  <c:v>8.4209912595829994E-2</c:v>
                </c:pt>
                <c:pt idx="5">
                  <c:v>-5.2943887694567149E-2</c:v>
                </c:pt>
                <c:pt idx="6">
                  <c:v>-0.19917389437999944</c:v>
                </c:pt>
                <c:pt idx="7">
                  <c:v>-0.20473636743638368</c:v>
                </c:pt>
                <c:pt idx="8">
                  <c:v>-0.1403752638905944</c:v>
                </c:pt>
                <c:pt idx="9">
                  <c:v>-0.16013755840346422</c:v>
                </c:pt>
                <c:pt idx="10">
                  <c:v>-0.19450415919516983</c:v>
                </c:pt>
                <c:pt idx="11">
                  <c:v>-0.12235364616169875</c:v>
                </c:pt>
                <c:pt idx="12">
                  <c:v>-7.1712204534859825E-2</c:v>
                </c:pt>
                <c:pt idx="13">
                  <c:v>-0.11183385554140868</c:v>
                </c:pt>
                <c:pt idx="14">
                  <c:v>-0.19788672844991628</c:v>
                </c:pt>
                <c:pt idx="15">
                  <c:v>-0.21132671818517812</c:v>
                </c:pt>
                <c:pt idx="16">
                  <c:v>-0.22687899182358884</c:v>
                </c:pt>
                <c:pt idx="17">
                  <c:v>-0.20149427073050619</c:v>
                </c:pt>
                <c:pt idx="18">
                  <c:v>-0.24037972517753325</c:v>
                </c:pt>
                <c:pt idx="19">
                  <c:v>-0.2064128562732207</c:v>
                </c:pt>
                <c:pt idx="20">
                  <c:v>-0.27104311712571572</c:v>
                </c:pt>
                <c:pt idx="21">
                  <c:v>-0.24075291150932199</c:v>
                </c:pt>
                <c:pt idx="22">
                  <c:v>-0.27065213848118264</c:v>
                </c:pt>
                <c:pt idx="23">
                  <c:v>-0.27907709993830321</c:v>
                </c:pt>
                <c:pt idx="24">
                  <c:v>-0.2672168596109441</c:v>
                </c:pt>
                <c:pt idx="25">
                  <c:v>-0.36117755091969372</c:v>
                </c:pt>
              </c:numCache>
            </c:numRef>
          </c:val>
          <c:smooth val="1"/>
        </c:ser>
        <c:ser>
          <c:idx val="2"/>
          <c:order val="2"/>
          <c:tx>
            <c:strRef>
              <c:f>'Cumulative Summary'!$AB$26</c:f>
              <c:strCache>
                <c:ptCount val="1"/>
                <c:pt idx="0">
                  <c:v>FN30.
650.
67</c:v>
                </c:pt>
              </c:strCache>
            </c:strRef>
          </c:tx>
          <c:spPr>
            <a:ln>
              <a:solidFill>
                <a:srgbClr val="C8C42D"/>
              </a:solidFill>
            </a:ln>
          </c:spPr>
          <c:marker>
            <c:symbol val="none"/>
          </c:marker>
          <c:cat>
            <c:numRef>
              <c:f>'Cumulative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'Cumulative Summary'!$AB$27:$AB$52</c:f>
              <c:numCache>
                <c:formatCode>0.0%;[Red]\-0.0%</c:formatCode>
                <c:ptCount val="26"/>
                <c:pt idx="0">
                  <c:v>0.12763418241492075</c:v>
                </c:pt>
                <c:pt idx="1">
                  <c:v>0.13264029592978144</c:v>
                </c:pt>
                <c:pt idx="2">
                  <c:v>0.17094281053689442</c:v>
                </c:pt>
                <c:pt idx="3">
                  <c:v>0.19002310639316899</c:v>
                </c:pt>
                <c:pt idx="4">
                  <c:v>0.16023241848563252</c:v>
                </c:pt>
                <c:pt idx="5">
                  <c:v>6.5823350009262871E-2</c:v>
                </c:pt>
                <c:pt idx="6">
                  <c:v>-6.3972645518943105E-2</c:v>
                </c:pt>
                <c:pt idx="7">
                  <c:v>-8.392299374597012E-2</c:v>
                </c:pt>
                <c:pt idx="8">
                  <c:v>-2.6422518003308859E-2</c:v>
                </c:pt>
                <c:pt idx="9">
                  <c:v>-3.7383023812790017E-2</c:v>
                </c:pt>
                <c:pt idx="10">
                  <c:v>-5.7173916233610456E-2</c:v>
                </c:pt>
                <c:pt idx="11">
                  <c:v>5.5379211138533169E-3</c:v>
                </c:pt>
                <c:pt idx="12">
                  <c:v>5.9301799999163851E-2</c:v>
                </c:pt>
                <c:pt idx="13">
                  <c:v>9.3044497409196403E-2</c:v>
                </c:pt>
                <c:pt idx="14">
                  <c:v>4.8046339008044336E-2</c:v>
                </c:pt>
                <c:pt idx="15">
                  <c:v>1.7036927640891042E-2</c:v>
                </c:pt>
                <c:pt idx="16">
                  <c:v>2.744954107461095E-2</c:v>
                </c:pt>
                <c:pt idx="17">
                  <c:v>3.1223740836717306E-2</c:v>
                </c:pt>
                <c:pt idx="18">
                  <c:v>-1.2362156150546366E-2</c:v>
                </c:pt>
                <c:pt idx="19">
                  <c:v>6.4931250844368904E-4</c:v>
                </c:pt>
                <c:pt idx="20">
                  <c:v>-7.0151873743929838E-2</c:v>
                </c:pt>
                <c:pt idx="21">
                  <c:v>-4.6473791003539433E-2</c:v>
                </c:pt>
                <c:pt idx="22">
                  <c:v>-8.9989105067942554E-2</c:v>
                </c:pt>
                <c:pt idx="23">
                  <c:v>-0.1192869432539676</c:v>
                </c:pt>
                <c:pt idx="24">
                  <c:v>-0.13825996565991472</c:v>
                </c:pt>
                <c:pt idx="25">
                  <c:v>-0.23195954255157558</c:v>
                </c:pt>
              </c:numCache>
            </c:numRef>
          </c:val>
          <c:smooth val="1"/>
        </c:ser>
        <c:dLbls>
          <c:showLegendKey val="0"/>
          <c:showVal val="0"/>
          <c:showCatName val="0"/>
          <c:showSerName val="0"/>
          <c:showPercent val="0"/>
          <c:showBubbleSize val="0"/>
        </c:dLbls>
        <c:marker val="1"/>
        <c:smooth val="0"/>
        <c:axId val="380575104"/>
        <c:axId val="380589184"/>
      </c:lineChart>
      <c:dateAx>
        <c:axId val="380575104"/>
        <c:scaling>
          <c:orientation val="minMax"/>
        </c:scaling>
        <c:delete val="0"/>
        <c:axPos val="b"/>
        <c:numFmt formatCode="mm/yy;@" sourceLinked="0"/>
        <c:majorTickMark val="none"/>
        <c:minorTickMark val="none"/>
        <c:tickLblPos val="nextTo"/>
        <c:crossAx val="380589184"/>
        <c:crosses val="autoZero"/>
        <c:auto val="1"/>
        <c:lblOffset val="100"/>
        <c:baseTimeUnit val="months"/>
      </c:dateAx>
      <c:valAx>
        <c:axId val="380589184"/>
        <c:scaling>
          <c:orientation val="minMax"/>
        </c:scaling>
        <c:delete val="0"/>
        <c:axPos val="l"/>
        <c:majorGridlines/>
        <c:title>
          <c:tx>
            <c:rich>
              <a:bodyPr/>
              <a:lstStyle/>
              <a:p>
                <a:pPr>
                  <a:defRPr/>
                </a:pPr>
                <a:r>
                  <a:rPr lang="en-US"/>
                  <a:t>(%)</a:t>
                </a:r>
              </a:p>
            </c:rich>
          </c:tx>
          <c:overlay val="0"/>
        </c:title>
        <c:numFmt formatCode="0.0%;[Red]\-0.0%" sourceLinked="1"/>
        <c:majorTickMark val="none"/>
        <c:minorTickMark val="none"/>
        <c:tickLblPos val="nextTo"/>
        <c:crossAx val="380575104"/>
        <c:crosses val="autoZero"/>
        <c:crossBetween val="between"/>
      </c:valAx>
    </c:plotArea>
    <c:legend>
      <c:legendPos val="r"/>
      <c:layout>
        <c:manualLayout>
          <c:xMode val="edge"/>
          <c:yMode val="edge"/>
          <c:x val="0.30573394766185191"/>
          <c:y val="0.10384644738873321"/>
          <c:w val="0.34210047244940539"/>
          <c:h val="0.10131631738722793"/>
        </c:manualLayout>
      </c:layout>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tx>
            <c:strRef>
              <c:f>'Cumulative Summary'!$Z$98</c:f>
              <c:strCache>
                <c:ptCount val="1"/>
                <c:pt idx="0">
                  <c:v>FN30.
550.
08</c:v>
                </c:pt>
              </c:strCache>
            </c:strRef>
          </c:tx>
          <c:spPr>
            <a:ln>
              <a:solidFill>
                <a:srgbClr val="1A398A"/>
              </a:solidFill>
            </a:ln>
          </c:spPr>
          <c:marker>
            <c:symbol val="none"/>
          </c:marker>
          <c:cat>
            <c:numRef>
              <c:f>'Cumulative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'Cumulative Summary'!$Z$99:$Z$124</c:f>
              <c:numCache>
                <c:formatCode>0.0%;[Red]\-0.0%</c:formatCode>
                <c:ptCount val="26"/>
                <c:pt idx="0">
                  <c:v>0.10135196938172175</c:v>
                </c:pt>
                <c:pt idx="1">
                  <c:v>0.15660016698556256</c:v>
                </c:pt>
                <c:pt idx="2">
                  <c:v>0.17172637350084341</c:v>
                </c:pt>
                <c:pt idx="3">
                  <c:v>0.13980053896880995</c:v>
                </c:pt>
                <c:pt idx="4">
                  <c:v>0.16617060889688595</c:v>
                </c:pt>
                <c:pt idx="5">
                  <c:v>7.6693648818582094E-2</c:v>
                </c:pt>
                <c:pt idx="6">
                  <c:v>-3.6625808965328521E-2</c:v>
                </c:pt>
                <c:pt idx="7">
                  <c:v>-5.6716920464080167E-2</c:v>
                </c:pt>
                <c:pt idx="8">
                  <c:v>1.2440592624634483E-2</c:v>
                </c:pt>
                <c:pt idx="9">
                  <c:v>-1.0696306583480197E-2</c:v>
                </c:pt>
                <c:pt idx="10">
                  <c:v>1.0586140348233908E-2</c:v>
                </c:pt>
                <c:pt idx="11">
                  <c:v>8.3160450628665172E-2</c:v>
                </c:pt>
                <c:pt idx="12">
                  <c:v>0.11426367063010301</c:v>
                </c:pt>
                <c:pt idx="13">
                  <c:v>0.1113854163713448</c:v>
                </c:pt>
                <c:pt idx="14">
                  <c:v>4.0592994420082018E-2</c:v>
                </c:pt>
                <c:pt idx="15">
                  <c:v>4.9718104473046143E-2</c:v>
                </c:pt>
                <c:pt idx="16">
                  <c:v>8.7313218180660401E-2</c:v>
                </c:pt>
                <c:pt idx="17">
                  <c:v>0.11794989876806916</c:v>
                </c:pt>
                <c:pt idx="18">
                  <c:v>9.1117936275160183E-2</c:v>
                </c:pt>
                <c:pt idx="19">
                  <c:v>0.1295378401160252</c:v>
                </c:pt>
                <c:pt idx="20">
                  <c:v>2.9475894534590097E-2</c:v>
                </c:pt>
                <c:pt idx="21">
                  <c:v>7.7599376123769881E-2</c:v>
                </c:pt>
                <c:pt idx="22">
                  <c:v>3.1220953483146907E-2</c:v>
                </c:pt>
                <c:pt idx="23">
                  <c:v>5.0214589671004672E-2</c:v>
                </c:pt>
                <c:pt idx="24">
                  <c:v>6.14821898973541E-2</c:v>
                </c:pt>
                <c:pt idx="25">
                  <c:v>-5.4486271142638043E-2</c:v>
                </c:pt>
              </c:numCache>
            </c:numRef>
          </c:val>
          <c:smooth val="1"/>
        </c:ser>
        <c:ser>
          <c:idx val="1"/>
          <c:order val="1"/>
          <c:tx>
            <c:strRef>
              <c:f>'Cumulative Summary'!$AA$98</c:f>
              <c:strCache>
                <c:ptCount val="1"/>
                <c:pt idx="0">
                  <c:v>FN30.
600.
08</c:v>
                </c:pt>
              </c:strCache>
            </c:strRef>
          </c:tx>
          <c:spPr>
            <a:ln>
              <a:solidFill>
                <a:srgbClr val="AD275C"/>
              </a:solidFill>
            </a:ln>
          </c:spPr>
          <c:marker>
            <c:symbol val="none"/>
          </c:marker>
          <c:cat>
            <c:numRef>
              <c:f>'Cumulative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'Cumulative Summary'!$AA$99:$AA$124</c:f>
              <c:numCache>
                <c:formatCode>0.0%;[Red]\-0.0%</c:formatCode>
                <c:ptCount val="26"/>
                <c:pt idx="0">
                  <c:v>0.10772435325167584</c:v>
                </c:pt>
                <c:pt idx="1">
                  <c:v>0.14033394648969688</c:v>
                </c:pt>
                <c:pt idx="2">
                  <c:v>0.17593620773100738</c:v>
                </c:pt>
                <c:pt idx="3">
                  <c:v>0.17280774074764316</c:v>
                </c:pt>
                <c:pt idx="4">
                  <c:v>0.18043457561297904</c:v>
                </c:pt>
                <c:pt idx="5">
                  <c:v>0.10163067814227045</c:v>
                </c:pt>
                <c:pt idx="6">
                  <c:v>-1.4646299339429403E-2</c:v>
                </c:pt>
                <c:pt idx="7">
                  <c:v>-3.4241257791590041E-2</c:v>
                </c:pt>
                <c:pt idx="8">
                  <c:v>5.4229782734791288E-2</c:v>
                </c:pt>
                <c:pt idx="9">
                  <c:v>4.8399560082124093E-2</c:v>
                </c:pt>
                <c:pt idx="10">
                  <c:v>3.2892668456763197E-2</c:v>
                </c:pt>
                <c:pt idx="11">
                  <c:v>0.12140947920366596</c:v>
                </c:pt>
                <c:pt idx="12">
                  <c:v>0.17268090524512858</c:v>
                </c:pt>
                <c:pt idx="13">
                  <c:v>0.15139177082595578</c:v>
                </c:pt>
                <c:pt idx="14">
                  <c:v>6.6871128665844326E-2</c:v>
                </c:pt>
                <c:pt idx="15">
                  <c:v>5.3867129749658238E-2</c:v>
                </c:pt>
                <c:pt idx="16">
                  <c:v>5.8881411930004957E-2</c:v>
                </c:pt>
                <c:pt idx="17">
                  <c:v>9.4220113511868764E-2</c:v>
                </c:pt>
                <c:pt idx="18">
                  <c:v>8.5963060847713324E-2</c:v>
                </c:pt>
                <c:pt idx="19">
                  <c:v>0.1285309212770207</c:v>
                </c:pt>
                <c:pt idx="20">
                  <c:v>4.6649732684536094E-2</c:v>
                </c:pt>
                <c:pt idx="21">
                  <c:v>8.8239483656326945E-2</c:v>
                </c:pt>
                <c:pt idx="22">
                  <c:v>2.2650494364978568E-2</c:v>
                </c:pt>
                <c:pt idx="23">
                  <c:v>1.8632582062800385E-2</c:v>
                </c:pt>
                <c:pt idx="24">
                  <c:v>3.3906915355195411E-2</c:v>
                </c:pt>
                <c:pt idx="25">
                  <c:v>-7.5206119319290443E-2</c:v>
                </c:pt>
              </c:numCache>
            </c:numRef>
          </c:val>
          <c:smooth val="1"/>
        </c:ser>
        <c:ser>
          <c:idx val="2"/>
          <c:order val="2"/>
          <c:tx>
            <c:strRef>
              <c:f>'Cumulative Summary'!$AB$98</c:f>
              <c:strCache>
                <c:ptCount val="1"/>
                <c:pt idx="0">
                  <c:v>FN30.
650.
67</c:v>
                </c:pt>
              </c:strCache>
            </c:strRef>
          </c:tx>
          <c:spPr>
            <a:ln>
              <a:solidFill>
                <a:srgbClr val="C8C42D"/>
              </a:solidFill>
            </a:ln>
          </c:spPr>
          <c:marker>
            <c:symbol val="none"/>
          </c:marker>
          <c:cat>
            <c:numRef>
              <c:f>'Cumulative Summary'!$I$27:$I$52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'Cumulative Summary'!$AB$99:$AB$124</c:f>
              <c:numCache>
                <c:formatCode>0.0%;[Red]\-0.0%</c:formatCode>
                <c:ptCount val="26"/>
                <c:pt idx="0">
                  <c:v>0.13296640985569286</c:v>
                </c:pt>
                <c:pt idx="1">
                  <c:v>0.14692979997187416</c:v>
                </c:pt>
                <c:pt idx="2">
                  <c:v>0.19569376112176018</c:v>
                </c:pt>
                <c:pt idx="3">
                  <c:v>0.20373258149623164</c:v>
                </c:pt>
                <c:pt idx="4">
                  <c:v>0.20128388779988904</c:v>
                </c:pt>
                <c:pt idx="5">
                  <c:v>0.13795974214447537</c:v>
                </c:pt>
                <c:pt idx="6">
                  <c:v>2.5323278976732588E-2</c:v>
                </c:pt>
                <c:pt idx="7">
                  <c:v>-2.2931736941236291E-3</c:v>
                </c:pt>
                <c:pt idx="8">
                  <c:v>6.5192041323463235E-2</c:v>
                </c:pt>
                <c:pt idx="9">
                  <c:v>6.1465619409454941E-2</c:v>
                </c:pt>
                <c:pt idx="10">
                  <c:v>5.1606267409641582E-2</c:v>
                </c:pt>
                <c:pt idx="11">
                  <c:v>0.11984032987103554</c:v>
                </c:pt>
                <c:pt idx="12">
                  <c:v>0.17398565804648936</c:v>
                </c:pt>
                <c:pt idx="13">
                  <c:v>0.2243078547820625</c:v>
                </c:pt>
                <c:pt idx="14">
                  <c:v>0.18661545287476233</c:v>
                </c:pt>
                <c:pt idx="15">
                  <c:v>0.15401735025113017</c:v>
                </c:pt>
                <c:pt idx="16">
                  <c:v>0.17834710354261718</c:v>
                </c:pt>
                <c:pt idx="17">
                  <c:v>0.18297402085663506</c:v>
                </c:pt>
                <c:pt idx="18">
                  <c:v>0.15613333563573617</c:v>
                </c:pt>
                <c:pt idx="19">
                  <c:v>0.16856418356172753</c:v>
                </c:pt>
                <c:pt idx="20">
                  <c:v>9.0631724907333622E-2</c:v>
                </c:pt>
                <c:pt idx="21">
                  <c:v>0.11748249959506807</c:v>
                </c:pt>
                <c:pt idx="22">
                  <c:v>5.5690958446073857E-2</c:v>
                </c:pt>
                <c:pt idx="23">
                  <c:v>2.5562192884308166E-2</c:v>
                </c:pt>
                <c:pt idx="24">
                  <c:v>2.7611436657803967E-3</c:v>
                </c:pt>
                <c:pt idx="25">
                  <c:v>-9.5843903367179295E-2</c:v>
                </c:pt>
              </c:numCache>
            </c:numRef>
          </c:val>
          <c:smooth val="1"/>
        </c:ser>
        <c:dLbls>
          <c:showLegendKey val="0"/>
          <c:showVal val="0"/>
          <c:showCatName val="0"/>
          <c:showSerName val="0"/>
          <c:showPercent val="0"/>
          <c:showBubbleSize val="0"/>
        </c:dLbls>
        <c:marker val="1"/>
        <c:smooth val="0"/>
        <c:axId val="380603776"/>
        <c:axId val="380621952"/>
      </c:lineChart>
      <c:dateAx>
        <c:axId val="380603776"/>
        <c:scaling>
          <c:orientation val="minMax"/>
        </c:scaling>
        <c:delete val="0"/>
        <c:axPos val="b"/>
        <c:numFmt formatCode="mm/yy;@" sourceLinked="0"/>
        <c:majorTickMark val="none"/>
        <c:minorTickMark val="none"/>
        <c:tickLblPos val="nextTo"/>
        <c:crossAx val="380621952"/>
        <c:crosses val="autoZero"/>
        <c:auto val="1"/>
        <c:lblOffset val="100"/>
        <c:baseTimeUnit val="months"/>
      </c:dateAx>
      <c:valAx>
        <c:axId val="380621952"/>
        <c:scaling>
          <c:orientation val="minMax"/>
        </c:scaling>
        <c:delete val="0"/>
        <c:axPos val="l"/>
        <c:majorGridlines/>
        <c:title>
          <c:tx>
            <c:rich>
              <a:bodyPr/>
              <a:lstStyle/>
              <a:p>
                <a:pPr>
                  <a:defRPr/>
                </a:pPr>
                <a:r>
                  <a:rPr lang="en-US"/>
                  <a:t>(%)</a:t>
                </a:r>
              </a:p>
            </c:rich>
          </c:tx>
          <c:overlay val="0"/>
        </c:title>
        <c:numFmt formatCode="0.0%;[Red]\-0.0%" sourceLinked="1"/>
        <c:majorTickMark val="none"/>
        <c:minorTickMark val="none"/>
        <c:tickLblPos val="nextTo"/>
        <c:crossAx val="380603776"/>
        <c:crosses val="autoZero"/>
        <c:crossBetween val="between"/>
      </c:valAx>
    </c:plotArea>
    <c:legend>
      <c:legendPos val="r"/>
      <c:layout>
        <c:manualLayout>
          <c:xMode val="edge"/>
          <c:yMode val="edge"/>
          <c:x val="0.29812869102433875"/>
          <c:y val="0.10628790564145361"/>
          <c:w val="0.35849747801477866"/>
          <c:h val="0.13831113817275476"/>
        </c:manualLayout>
      </c:layout>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tx>
            <c:strRef>
              <c:f>'Monthly Summary - Carry'!$N$26</c:f>
              <c:strCache>
                <c:ptCount val="1"/>
                <c:pt idx="0">
                  <c:v>FN30.
350.
10</c:v>
                </c:pt>
              </c:strCache>
            </c:strRef>
          </c:tx>
          <c:spPr>
            <a:ln>
              <a:solidFill>
                <a:srgbClr val="1A398A"/>
              </a:solidFill>
            </a:ln>
          </c:spPr>
          <c:marker>
            <c:symbol val="none"/>
          </c:marker>
          <c:cat>
            <c:numRef>
              <c:f>'Monthly Summary - Carry'!$I$27:$I$52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Carry'!$N$27:$N$52</c:f>
              <c:numCache>
                <c:formatCode>##\ ??/32;[Red]\-##\ ??/32</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1"/>
        </c:ser>
        <c:ser>
          <c:idx val="1"/>
          <c:order val="1"/>
          <c:tx>
            <c:strRef>
              <c:f>'Monthly Summary - Carry'!$O$26</c:f>
              <c:strCache>
                <c:ptCount val="1"/>
                <c:pt idx="0">
                  <c:v>FN30.
400.
10</c:v>
                </c:pt>
              </c:strCache>
            </c:strRef>
          </c:tx>
          <c:spPr>
            <a:ln>
              <a:solidFill>
                <a:srgbClr val="AD275C"/>
              </a:solidFill>
            </a:ln>
          </c:spPr>
          <c:marker>
            <c:symbol val="none"/>
          </c:marker>
          <c:cat>
            <c:numRef>
              <c:f>'Monthly Summary - Carry'!$I$27:$I$52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Carry'!$O$27:$O$52</c:f>
              <c:numCache>
                <c:formatCode>##\ ??/32;[Red]\-##\ ??/32</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1"/>
        </c:ser>
        <c:ser>
          <c:idx val="2"/>
          <c:order val="2"/>
          <c:tx>
            <c:strRef>
              <c:f>'Monthly Summary - Carry'!$P$26</c:f>
              <c:strCache>
                <c:ptCount val="1"/>
                <c:pt idx="0">
                  <c:v>FN30.
450.
10</c:v>
                </c:pt>
              </c:strCache>
            </c:strRef>
          </c:tx>
          <c:spPr>
            <a:ln>
              <a:solidFill>
                <a:srgbClr val="C8C42D"/>
              </a:solidFill>
            </a:ln>
          </c:spPr>
          <c:marker>
            <c:symbol val="none"/>
          </c:marker>
          <c:cat>
            <c:numRef>
              <c:f>'Monthly Summary - Carry'!$I$27:$I$52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Carry'!$P$27:$P$52</c:f>
              <c:numCache>
                <c:formatCode>##\ ??/32;[Red]\-##\ ??/32</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1"/>
        </c:ser>
        <c:ser>
          <c:idx val="3"/>
          <c:order val="3"/>
          <c:tx>
            <c:strRef>
              <c:f>'Monthly Summary - Carry'!$Q$26</c:f>
              <c:strCache>
                <c:ptCount val="1"/>
                <c:pt idx="0">
                  <c:v>FN30.
500.
10</c:v>
                </c:pt>
              </c:strCache>
            </c:strRef>
          </c:tx>
          <c:spPr>
            <a:ln>
              <a:solidFill>
                <a:srgbClr val="74B629"/>
              </a:solidFill>
            </a:ln>
          </c:spPr>
          <c:marker>
            <c:symbol val="none"/>
          </c:marker>
          <c:cat>
            <c:numRef>
              <c:f>'Monthly Summary - Carry'!$I$27:$I$52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Carry'!$Q$27:$Q$52</c:f>
              <c:numCache>
                <c:formatCode>##\ ??/32;[Red]\-##\ ??/32</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1"/>
        </c:ser>
        <c:dLbls>
          <c:showLegendKey val="0"/>
          <c:showVal val="0"/>
          <c:showCatName val="0"/>
          <c:showSerName val="0"/>
          <c:showPercent val="0"/>
          <c:showBubbleSize val="0"/>
        </c:dLbls>
        <c:marker val="1"/>
        <c:smooth val="0"/>
        <c:axId val="380086144"/>
        <c:axId val="380087680"/>
      </c:lineChart>
      <c:dateAx>
        <c:axId val="380086144"/>
        <c:scaling>
          <c:orientation val="minMax"/>
        </c:scaling>
        <c:delete val="0"/>
        <c:axPos val="b"/>
        <c:numFmt formatCode="mm/yy;@" sourceLinked="0"/>
        <c:majorTickMark val="none"/>
        <c:minorTickMark val="none"/>
        <c:tickLblPos val="nextTo"/>
        <c:crossAx val="380087680"/>
        <c:crosses val="autoZero"/>
        <c:auto val="1"/>
        <c:lblOffset val="100"/>
        <c:baseTimeUnit val="months"/>
      </c:dateAx>
      <c:valAx>
        <c:axId val="380087680"/>
        <c:scaling>
          <c:orientation val="minMax"/>
        </c:scaling>
        <c:delete val="0"/>
        <c:axPos val="l"/>
        <c:majorGridlines/>
        <c:title>
          <c:tx>
            <c:rich>
              <a:bodyPr/>
              <a:lstStyle/>
              <a:p>
                <a:pPr>
                  <a:defRPr/>
                </a:pPr>
                <a:r>
                  <a:rPr lang="en-US"/>
                  <a:t>(%)</a:t>
                </a:r>
              </a:p>
            </c:rich>
          </c:tx>
          <c:overlay val="0"/>
        </c:title>
        <c:numFmt formatCode="##\ ??/32;[Red]\-##\ ??/32" sourceLinked="1"/>
        <c:majorTickMark val="none"/>
        <c:minorTickMark val="none"/>
        <c:tickLblPos val="nextTo"/>
        <c:crossAx val="380086144"/>
        <c:crosses val="autoZero"/>
        <c:crossBetween val="between"/>
      </c:valAx>
    </c:plotArea>
    <c:legend>
      <c:legendPos val="r"/>
      <c:layout>
        <c:manualLayout>
          <c:xMode val="edge"/>
          <c:yMode val="edge"/>
          <c:x val="0.30573394766185191"/>
          <c:y val="0.10384644738873321"/>
          <c:w val="0.4006765660286627"/>
          <c:h val="8.2931398123193736E-2"/>
        </c:manualLayout>
      </c:layout>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overlay val="0"/>
    </c:title>
    <c:autoTitleDeleted val="0"/>
    <c:plotArea>
      <c:layout/>
      <c:lineChart>
        <c:grouping val="standard"/>
        <c:varyColors val="0"/>
        <c:ser>
          <c:idx val="10"/>
          <c:order val="0"/>
          <c:tx>
            <c:strRef>
              <c:f>'Monthly Summary - Carry'!$X$26</c:f>
              <c:strCache>
                <c:ptCount val="1"/>
                <c:pt idx="0">
                  <c:v>GII30.
400.
10</c:v>
                </c:pt>
              </c:strCache>
            </c:strRef>
          </c:tx>
          <c:marker>
            <c:symbol val="none"/>
          </c:marker>
          <c:cat>
            <c:numRef>
              <c:f>'Monthly Summary - Carry'!$I$27:$I$52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Carry'!$X$27:$X$52</c:f>
              <c:numCache>
                <c:formatCode>##\ ??/32;[Red]\-##\ ??/32</c:formatCode>
                <c:ptCount val="26"/>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0"/>
        </c:ser>
        <c:ser>
          <c:idx val="11"/>
          <c:order val="1"/>
          <c:tx>
            <c:strRef>
              <c:f>'Monthly Summary - Carry'!$Y$26</c:f>
              <c:strCache>
                <c:ptCount val="1"/>
                <c:pt idx="0">
                  <c:v>GII30.
450.
10</c:v>
                </c:pt>
              </c:strCache>
            </c:strRef>
          </c:tx>
          <c:marker>
            <c:symbol val="none"/>
          </c:marker>
          <c:cat>
            <c:numRef>
              <c:f>'Monthly Summary - Carry'!$I$27:$I$52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Carry'!$Y$27:$Y$52</c:f>
              <c:numCache>
                <c:formatCode>##\ ??/32;[Red]\-##\ ??/32</c:formatCode>
                <c:ptCount val="26"/>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0"/>
        </c:ser>
        <c:ser>
          <c:idx val="12"/>
          <c:order val="2"/>
          <c:tx>
            <c:strRef>
              <c:f>'Monthly Summary - Carry'!$Z$26</c:f>
              <c:strCache>
                <c:ptCount val="1"/>
                <c:pt idx="0">
                  <c:v>GII30.
500.
10</c:v>
                </c:pt>
              </c:strCache>
            </c:strRef>
          </c:tx>
          <c:marker>
            <c:symbol val="none"/>
          </c:marker>
          <c:cat>
            <c:numRef>
              <c:f>'Monthly Summary - Carry'!$I$27:$I$52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Carry'!$Z$27:$Z$52</c:f>
              <c:numCache>
                <c:formatCode>##\ ??/32;[Red]\-##\ ??/32</c:formatCode>
                <c:ptCount val="26"/>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0"/>
        </c:ser>
        <c:dLbls>
          <c:showLegendKey val="0"/>
          <c:showVal val="0"/>
          <c:showCatName val="0"/>
          <c:showSerName val="0"/>
          <c:showPercent val="0"/>
          <c:showBubbleSize val="0"/>
        </c:dLbls>
        <c:marker val="1"/>
        <c:smooth val="0"/>
        <c:axId val="360252928"/>
        <c:axId val="360254464"/>
      </c:lineChart>
      <c:dateAx>
        <c:axId val="360252928"/>
        <c:scaling>
          <c:orientation val="minMax"/>
        </c:scaling>
        <c:delete val="0"/>
        <c:axPos val="b"/>
        <c:numFmt formatCode="mm/yy;@" sourceLinked="0"/>
        <c:majorTickMark val="none"/>
        <c:minorTickMark val="none"/>
        <c:tickLblPos val="nextTo"/>
        <c:crossAx val="360254464"/>
        <c:crosses val="autoZero"/>
        <c:auto val="1"/>
        <c:lblOffset val="100"/>
        <c:baseTimeUnit val="months"/>
        <c:majorUnit val="2"/>
        <c:majorTimeUnit val="months"/>
      </c:dateAx>
      <c:valAx>
        <c:axId val="360254464"/>
        <c:scaling>
          <c:orientation val="minMax"/>
        </c:scaling>
        <c:delete val="0"/>
        <c:axPos val="l"/>
        <c:majorGridlines/>
        <c:title>
          <c:overlay val="0"/>
        </c:title>
        <c:numFmt formatCode="##\ ??/32;[Red]\-##\ ??/32" sourceLinked="1"/>
        <c:majorTickMark val="none"/>
        <c:minorTickMark val="none"/>
        <c:tickLblPos val="nextTo"/>
        <c:crossAx val="36025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tx>
            <c:strRef>
              <c:f>'Monthly Summary - Carry'!$AE$26</c:f>
              <c:strCache>
                <c:ptCount val="1"/>
                <c:pt idx="0">
                  <c:v>FN30.
350.
10</c:v>
                </c:pt>
              </c:strCache>
            </c:strRef>
          </c:tx>
          <c:spPr>
            <a:ln>
              <a:solidFill>
                <a:srgbClr val="1A398A"/>
              </a:solidFill>
            </a:ln>
          </c:spPr>
          <c:marker>
            <c:symbol val="none"/>
          </c:marker>
          <c:cat>
            <c:numRef>
              <c:f>'Monthly Summary - Carry'!$I$27:$I$52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Carry'!$AE$27:$AE$52</c:f>
              <c:numCache>
                <c:formatCode>##\ ??/32;[Red]\-##\ ??/32</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1"/>
        </c:ser>
        <c:ser>
          <c:idx val="1"/>
          <c:order val="1"/>
          <c:tx>
            <c:strRef>
              <c:f>'Monthly Summary - Carry'!$AF$26</c:f>
              <c:strCache>
                <c:ptCount val="1"/>
                <c:pt idx="0">
                  <c:v>FN30.
400.
10</c:v>
                </c:pt>
              </c:strCache>
            </c:strRef>
          </c:tx>
          <c:spPr>
            <a:ln>
              <a:solidFill>
                <a:srgbClr val="AD275C"/>
              </a:solidFill>
            </a:ln>
          </c:spPr>
          <c:marker>
            <c:symbol val="none"/>
          </c:marker>
          <c:cat>
            <c:numRef>
              <c:f>'Monthly Summary - Carry'!$I$27:$I$52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Carry'!$AF$27:$AF$52</c:f>
              <c:numCache>
                <c:formatCode>##\ ??/32;[Red]\-##\ ??/32</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1"/>
        </c:ser>
        <c:ser>
          <c:idx val="2"/>
          <c:order val="2"/>
          <c:tx>
            <c:strRef>
              <c:f>'Monthly Summary - Carry'!$AG$26</c:f>
              <c:strCache>
                <c:ptCount val="1"/>
                <c:pt idx="0">
                  <c:v>FN30.
450.
10</c:v>
                </c:pt>
              </c:strCache>
            </c:strRef>
          </c:tx>
          <c:spPr>
            <a:ln>
              <a:solidFill>
                <a:srgbClr val="C8C42D"/>
              </a:solidFill>
            </a:ln>
          </c:spPr>
          <c:marker>
            <c:symbol val="none"/>
          </c:marker>
          <c:cat>
            <c:numRef>
              <c:f>'Monthly Summary - Carry'!$I$27:$I$52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Carry'!$AG$27:$AG$52</c:f>
              <c:numCache>
                <c:formatCode>##\ ??/32;[Red]\-##\ ??/32</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1"/>
        </c:ser>
        <c:ser>
          <c:idx val="3"/>
          <c:order val="3"/>
          <c:tx>
            <c:strRef>
              <c:f>'Monthly Summary - Carry'!$AH$26</c:f>
              <c:strCache>
                <c:ptCount val="1"/>
                <c:pt idx="0">
                  <c:v>FN30.
500.
10</c:v>
                </c:pt>
              </c:strCache>
            </c:strRef>
          </c:tx>
          <c:spPr>
            <a:ln>
              <a:solidFill>
                <a:srgbClr val="74B629"/>
              </a:solidFill>
            </a:ln>
          </c:spPr>
          <c:marker>
            <c:symbol val="none"/>
          </c:marker>
          <c:cat>
            <c:numRef>
              <c:f>'Monthly Summary - Carry'!$I$27:$I$52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Carry'!$AH$27:$AH$52</c:f>
              <c:numCache>
                <c:formatCode>##\ ??/32;[Red]\-##\ ??/32</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1"/>
        </c:ser>
        <c:dLbls>
          <c:showLegendKey val="0"/>
          <c:showVal val="0"/>
          <c:showCatName val="0"/>
          <c:showSerName val="0"/>
          <c:showPercent val="0"/>
          <c:showBubbleSize val="0"/>
        </c:dLbls>
        <c:marker val="1"/>
        <c:smooth val="0"/>
        <c:axId val="360302464"/>
        <c:axId val="360304000"/>
      </c:lineChart>
      <c:dateAx>
        <c:axId val="360302464"/>
        <c:scaling>
          <c:orientation val="minMax"/>
        </c:scaling>
        <c:delete val="0"/>
        <c:axPos val="b"/>
        <c:numFmt formatCode="mm/yy;@" sourceLinked="0"/>
        <c:majorTickMark val="none"/>
        <c:minorTickMark val="none"/>
        <c:tickLblPos val="nextTo"/>
        <c:crossAx val="360304000"/>
        <c:crosses val="autoZero"/>
        <c:auto val="1"/>
        <c:lblOffset val="100"/>
        <c:baseTimeUnit val="months"/>
      </c:dateAx>
      <c:valAx>
        <c:axId val="360304000"/>
        <c:scaling>
          <c:orientation val="minMax"/>
        </c:scaling>
        <c:delete val="0"/>
        <c:axPos val="l"/>
        <c:majorGridlines/>
        <c:title>
          <c:tx>
            <c:rich>
              <a:bodyPr/>
              <a:lstStyle/>
              <a:p>
                <a:pPr>
                  <a:defRPr/>
                </a:pPr>
                <a:r>
                  <a:rPr lang="en-US"/>
                  <a:t>(%)</a:t>
                </a:r>
              </a:p>
            </c:rich>
          </c:tx>
          <c:overlay val="0"/>
        </c:title>
        <c:numFmt formatCode="##\ ??/32;[Red]\-##\ ??/32" sourceLinked="1"/>
        <c:majorTickMark val="none"/>
        <c:minorTickMark val="none"/>
        <c:tickLblPos val="nextTo"/>
        <c:crossAx val="360302464"/>
        <c:crosses val="autoZero"/>
        <c:crossBetween val="between"/>
      </c:valAx>
    </c:plotArea>
    <c:legend>
      <c:legendPos val="r"/>
      <c:layout>
        <c:manualLayout>
          <c:xMode val="edge"/>
          <c:yMode val="edge"/>
          <c:x val="0.29812869102433875"/>
          <c:y val="0.10628790564145361"/>
          <c:w val="0.40522848131855194"/>
          <c:h val="7.972883002981393E-2"/>
        </c:manualLayout>
      </c:layout>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tx>
            <c:strRef>
              <c:f>'Monthly Summary - Carry'!$U$26</c:f>
              <c:strCache>
                <c:ptCount val="1"/>
                <c:pt idx="0">
                  <c:v>FN30.
550.
08</c:v>
                </c:pt>
              </c:strCache>
            </c:strRef>
          </c:tx>
          <c:spPr>
            <a:ln>
              <a:solidFill>
                <a:srgbClr val="1A398A"/>
              </a:solidFill>
            </a:ln>
          </c:spPr>
          <c:marker>
            <c:symbol val="none"/>
          </c:marker>
          <c:cat>
            <c:numRef>
              <c:f>'Monthly Summary - Carry'!$I$27:$I$52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Carry'!$U$27:$U$52</c:f>
              <c:numCache>
                <c:formatCode>##\ ??/32;[Red]\-##\ ??/32</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1"/>
        </c:ser>
        <c:ser>
          <c:idx val="1"/>
          <c:order val="1"/>
          <c:tx>
            <c:strRef>
              <c:f>'Monthly Summary - Carry'!$V$26</c:f>
              <c:strCache>
                <c:ptCount val="1"/>
                <c:pt idx="0">
                  <c:v>FN30.
600.
08</c:v>
                </c:pt>
              </c:strCache>
            </c:strRef>
          </c:tx>
          <c:spPr>
            <a:ln>
              <a:solidFill>
                <a:srgbClr val="AD275C"/>
              </a:solidFill>
            </a:ln>
          </c:spPr>
          <c:marker>
            <c:symbol val="none"/>
          </c:marker>
          <c:cat>
            <c:numRef>
              <c:f>'Monthly Summary - Carry'!$I$27:$I$52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Carry'!$V$27:$V$52</c:f>
              <c:numCache>
                <c:formatCode>##\ ??/32;[Red]\-##\ ??/32</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1"/>
        </c:ser>
        <c:ser>
          <c:idx val="2"/>
          <c:order val="2"/>
          <c:tx>
            <c:strRef>
              <c:f>'Monthly Summary - Carry'!$W$26</c:f>
              <c:strCache>
                <c:ptCount val="1"/>
                <c:pt idx="0">
                  <c:v>FN30.
650.
67</c:v>
                </c:pt>
              </c:strCache>
            </c:strRef>
          </c:tx>
          <c:spPr>
            <a:ln>
              <a:solidFill>
                <a:srgbClr val="C8C42D"/>
              </a:solidFill>
            </a:ln>
          </c:spPr>
          <c:marker>
            <c:symbol val="none"/>
          </c:marker>
          <c:cat>
            <c:numRef>
              <c:f>'Monthly Summary - Carry'!$I$27:$I$52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Carry'!$W$27:$W$52</c:f>
              <c:numCache>
                <c:formatCode>##\ ??/32;[Red]\-##\ ??/32</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1"/>
        </c:ser>
        <c:dLbls>
          <c:showLegendKey val="0"/>
          <c:showVal val="0"/>
          <c:showCatName val="0"/>
          <c:showSerName val="0"/>
          <c:showPercent val="0"/>
          <c:showBubbleSize val="0"/>
        </c:dLbls>
        <c:marker val="1"/>
        <c:smooth val="0"/>
        <c:axId val="372872704"/>
        <c:axId val="372874240"/>
      </c:lineChart>
      <c:dateAx>
        <c:axId val="372872704"/>
        <c:scaling>
          <c:orientation val="minMax"/>
        </c:scaling>
        <c:delete val="0"/>
        <c:axPos val="b"/>
        <c:numFmt formatCode="mm/yy;@" sourceLinked="0"/>
        <c:majorTickMark val="none"/>
        <c:minorTickMark val="none"/>
        <c:tickLblPos val="nextTo"/>
        <c:crossAx val="372874240"/>
        <c:crosses val="autoZero"/>
        <c:auto val="1"/>
        <c:lblOffset val="100"/>
        <c:baseTimeUnit val="months"/>
      </c:dateAx>
      <c:valAx>
        <c:axId val="372874240"/>
        <c:scaling>
          <c:orientation val="minMax"/>
        </c:scaling>
        <c:delete val="0"/>
        <c:axPos val="l"/>
        <c:majorGridlines/>
        <c:title>
          <c:tx>
            <c:rich>
              <a:bodyPr/>
              <a:lstStyle/>
              <a:p>
                <a:pPr>
                  <a:defRPr/>
                </a:pPr>
                <a:r>
                  <a:rPr lang="en-US"/>
                  <a:t>(%)</a:t>
                </a:r>
              </a:p>
            </c:rich>
          </c:tx>
          <c:overlay val="0"/>
        </c:title>
        <c:numFmt formatCode="##\ ??/32;[Red]\-##\ ??/32" sourceLinked="1"/>
        <c:majorTickMark val="none"/>
        <c:minorTickMark val="none"/>
        <c:tickLblPos val="nextTo"/>
        <c:crossAx val="372872704"/>
        <c:crosses val="autoZero"/>
        <c:crossBetween val="between"/>
      </c:valAx>
    </c:plotArea>
    <c:legend>
      <c:legendPos val="r"/>
      <c:layout>
        <c:manualLayout>
          <c:xMode val="edge"/>
          <c:yMode val="edge"/>
          <c:x val="0.30573394766185191"/>
          <c:y val="0.11117096323535207"/>
          <c:w val="0.38664550656352725"/>
          <c:h val="8.9108790976196464E-2"/>
        </c:manualLayout>
      </c:layout>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tx>
            <c:strRef>
              <c:f>'Monthly Summary - Carry'!$AL$26</c:f>
              <c:strCache>
                <c:ptCount val="1"/>
                <c:pt idx="0">
                  <c:v>FN30.
550.
08</c:v>
                </c:pt>
              </c:strCache>
            </c:strRef>
          </c:tx>
          <c:marker>
            <c:symbol val="none"/>
          </c:marker>
          <c:cat>
            <c:numRef>
              <c:f>'Monthly Summary - Carry'!$I$27:$I$52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Carry'!$AL$27:$AL$52</c:f>
              <c:numCache>
                <c:formatCode>##\ ??/32;[Red]\-##\ ??/32</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1"/>
        </c:ser>
        <c:ser>
          <c:idx val="1"/>
          <c:order val="1"/>
          <c:tx>
            <c:strRef>
              <c:f>'Monthly Summary - Carry'!$AM$26</c:f>
              <c:strCache>
                <c:ptCount val="1"/>
                <c:pt idx="0">
                  <c:v>FN30.
600.
08</c:v>
                </c:pt>
              </c:strCache>
            </c:strRef>
          </c:tx>
          <c:spPr>
            <a:ln>
              <a:solidFill>
                <a:srgbClr val="AD275C"/>
              </a:solidFill>
            </a:ln>
          </c:spPr>
          <c:marker>
            <c:symbol val="none"/>
          </c:marker>
          <c:cat>
            <c:numRef>
              <c:f>'Monthly Summary - Carry'!$I$27:$I$52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Carry'!$AM$27:$AM$52</c:f>
              <c:numCache>
                <c:formatCode>##\ ??/32;[Red]\-##\ ??/32</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1"/>
        </c:ser>
        <c:ser>
          <c:idx val="2"/>
          <c:order val="2"/>
          <c:tx>
            <c:strRef>
              <c:f>'Monthly Summary - Carry'!$AN$26</c:f>
              <c:strCache>
                <c:ptCount val="1"/>
                <c:pt idx="0">
                  <c:v>FN30.
650.
67</c:v>
                </c:pt>
              </c:strCache>
            </c:strRef>
          </c:tx>
          <c:spPr>
            <a:ln>
              <a:solidFill>
                <a:srgbClr val="C8C42D"/>
              </a:solidFill>
            </a:ln>
          </c:spPr>
          <c:marker>
            <c:symbol val="none"/>
          </c:marker>
          <c:cat>
            <c:numRef>
              <c:f>'Monthly Summary - Carry'!$I$27:$I$52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Carry'!$AN$27:$AN$52</c:f>
              <c:numCache>
                <c:formatCode>##\ ??/32;[Red]\-##\ ??/32</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1"/>
        </c:ser>
        <c:dLbls>
          <c:showLegendKey val="0"/>
          <c:showVal val="0"/>
          <c:showCatName val="0"/>
          <c:showSerName val="0"/>
          <c:showPercent val="0"/>
          <c:showBubbleSize val="0"/>
        </c:dLbls>
        <c:marker val="1"/>
        <c:smooth val="0"/>
        <c:axId val="380192256"/>
        <c:axId val="380193792"/>
      </c:lineChart>
      <c:dateAx>
        <c:axId val="380192256"/>
        <c:scaling>
          <c:orientation val="minMax"/>
        </c:scaling>
        <c:delete val="0"/>
        <c:axPos val="b"/>
        <c:numFmt formatCode="mm/yy;@" sourceLinked="0"/>
        <c:majorTickMark val="none"/>
        <c:minorTickMark val="none"/>
        <c:tickLblPos val="nextTo"/>
        <c:crossAx val="380193792"/>
        <c:crosses val="autoZero"/>
        <c:auto val="1"/>
        <c:lblOffset val="100"/>
        <c:baseTimeUnit val="months"/>
      </c:dateAx>
      <c:valAx>
        <c:axId val="380193792"/>
        <c:scaling>
          <c:orientation val="minMax"/>
        </c:scaling>
        <c:delete val="0"/>
        <c:axPos val="l"/>
        <c:majorGridlines/>
        <c:title>
          <c:tx>
            <c:rich>
              <a:bodyPr/>
              <a:lstStyle/>
              <a:p>
                <a:pPr>
                  <a:defRPr/>
                </a:pPr>
                <a:r>
                  <a:rPr lang="en-US"/>
                  <a:t>(%)</a:t>
                </a:r>
              </a:p>
            </c:rich>
          </c:tx>
          <c:overlay val="0"/>
        </c:title>
        <c:numFmt formatCode="##\ ??/32;[Red]\-##\ ??/32" sourceLinked="1"/>
        <c:majorTickMark val="none"/>
        <c:minorTickMark val="none"/>
        <c:tickLblPos val="nextTo"/>
        <c:crossAx val="380192256"/>
        <c:crosses val="autoZero"/>
        <c:crossBetween val="between"/>
      </c:valAx>
    </c:plotArea>
    <c:legend>
      <c:legendPos val="r"/>
      <c:layout>
        <c:manualLayout>
          <c:xMode val="edge"/>
          <c:yMode val="edge"/>
          <c:x val="0.29812869102433875"/>
          <c:y val="0.10628790564145361"/>
          <c:w val="0.37479899079516471"/>
          <c:h val="0.10373335362956608"/>
        </c:manualLayout>
      </c:layout>
      <c:overlay val="0"/>
    </c:legend>
    <c:plotVisOnly val="1"/>
    <c:dispBlanksAs val="gap"/>
    <c:showDLblsOverMax val="0"/>
  </c:chart>
  <c:printSettings>
    <c:headerFooter/>
    <c:pageMargins b="0.75" l="0.7" r="0.7" t="0.75" header="0.3" footer="0.3"/>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spPr>
            <a:ln>
              <a:solidFill>
                <a:srgbClr val="1A398A"/>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ser>
          <c:idx val="1"/>
          <c:order val="1"/>
          <c:spPr>
            <a:ln>
              <a:solidFill>
                <a:srgbClr val="AD275C"/>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ser>
          <c:idx val="2"/>
          <c:order val="2"/>
          <c:spPr>
            <a:ln>
              <a:solidFill>
                <a:srgbClr val="C8C42D"/>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ser>
          <c:idx val="3"/>
          <c:order val="3"/>
          <c:spPr>
            <a:ln>
              <a:solidFill>
                <a:srgbClr val="74B629"/>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dLbls>
          <c:showLegendKey val="0"/>
          <c:showVal val="0"/>
          <c:showCatName val="0"/>
          <c:showSerName val="0"/>
          <c:showPercent val="0"/>
          <c:showBubbleSize val="0"/>
        </c:dLbls>
        <c:marker val="1"/>
        <c:smooth val="0"/>
        <c:axId val="380229504"/>
        <c:axId val="380231040"/>
      </c:lineChart>
      <c:catAx>
        <c:axId val="380229504"/>
        <c:scaling>
          <c:orientation val="minMax"/>
        </c:scaling>
        <c:delete val="0"/>
        <c:axPos val="b"/>
        <c:numFmt formatCode="mm/yy;@" sourceLinked="0"/>
        <c:majorTickMark val="none"/>
        <c:minorTickMark val="none"/>
        <c:tickLblPos val="nextTo"/>
        <c:crossAx val="380231040"/>
        <c:crosses val="autoZero"/>
        <c:auto val="1"/>
        <c:lblAlgn val="ctr"/>
        <c:lblOffset val="100"/>
        <c:noMultiLvlLbl val="0"/>
      </c:catAx>
      <c:valAx>
        <c:axId val="380231040"/>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80229504"/>
        <c:crosses val="autoZero"/>
        <c:crossBetween val="between"/>
      </c:valAx>
    </c:plotArea>
    <c:legend>
      <c:legendPos val="r"/>
      <c:layout>
        <c:manualLayout>
          <c:xMode val="edge"/>
          <c:yMode val="edge"/>
          <c:x val="0.30573394766185191"/>
          <c:y val="0.10384644738873321"/>
          <c:w val="0.34970572217620671"/>
          <c:h val="0.10172118432615125"/>
        </c:manualLayout>
      </c:layout>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spPr>
            <a:ln>
              <a:solidFill>
                <a:srgbClr val="1A398A"/>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ser>
          <c:idx val="1"/>
          <c:order val="1"/>
          <c:spPr>
            <a:ln>
              <a:solidFill>
                <a:srgbClr val="AD275C"/>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ser>
          <c:idx val="2"/>
          <c:order val="2"/>
          <c:spPr>
            <a:ln>
              <a:solidFill>
                <a:srgbClr val="C8C42D"/>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ser>
          <c:idx val="3"/>
          <c:order val="3"/>
          <c:spPr>
            <a:ln>
              <a:solidFill>
                <a:srgbClr val="74B629"/>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dLbls>
          <c:showLegendKey val="0"/>
          <c:showVal val="0"/>
          <c:showCatName val="0"/>
          <c:showSerName val="0"/>
          <c:showPercent val="0"/>
          <c:showBubbleSize val="0"/>
        </c:dLbls>
        <c:marker val="1"/>
        <c:smooth val="0"/>
        <c:axId val="381266176"/>
        <c:axId val="381276160"/>
      </c:lineChart>
      <c:catAx>
        <c:axId val="381266176"/>
        <c:scaling>
          <c:orientation val="minMax"/>
        </c:scaling>
        <c:delete val="0"/>
        <c:axPos val="b"/>
        <c:numFmt formatCode="mm/yy;@" sourceLinked="0"/>
        <c:majorTickMark val="none"/>
        <c:minorTickMark val="none"/>
        <c:tickLblPos val="nextTo"/>
        <c:crossAx val="381276160"/>
        <c:crosses val="autoZero"/>
        <c:auto val="1"/>
        <c:lblAlgn val="ctr"/>
        <c:lblOffset val="100"/>
        <c:noMultiLvlLbl val="0"/>
      </c:catAx>
      <c:valAx>
        <c:axId val="381276160"/>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81266176"/>
        <c:crosses val="autoZero"/>
        <c:crossBetween val="between"/>
      </c:valAx>
    </c:plotArea>
    <c:legend>
      <c:legendPos val="r"/>
      <c:layout>
        <c:manualLayout>
          <c:xMode val="edge"/>
          <c:yMode val="edge"/>
          <c:x val="0.29812869102433875"/>
          <c:y val="0.10628790564145361"/>
          <c:w val="0.35849747801477866"/>
          <c:h val="0.13831113817275476"/>
        </c:manualLayout>
      </c:layout>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spPr>
            <a:ln>
              <a:solidFill>
                <a:srgbClr val="1A398A"/>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ser>
          <c:idx val="1"/>
          <c:order val="1"/>
          <c:spPr>
            <a:ln>
              <a:solidFill>
                <a:srgbClr val="AD275C"/>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ser>
          <c:idx val="2"/>
          <c:order val="2"/>
          <c:spPr>
            <a:ln>
              <a:solidFill>
                <a:srgbClr val="C8C42D"/>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dLbls>
          <c:showLegendKey val="0"/>
          <c:showVal val="0"/>
          <c:showCatName val="0"/>
          <c:showSerName val="0"/>
          <c:showPercent val="0"/>
          <c:showBubbleSize val="0"/>
        </c:dLbls>
        <c:marker val="1"/>
        <c:smooth val="0"/>
        <c:axId val="381310848"/>
        <c:axId val="381312384"/>
      </c:lineChart>
      <c:catAx>
        <c:axId val="381310848"/>
        <c:scaling>
          <c:orientation val="minMax"/>
        </c:scaling>
        <c:delete val="0"/>
        <c:axPos val="b"/>
        <c:numFmt formatCode="mm/yy;@" sourceLinked="0"/>
        <c:majorTickMark val="none"/>
        <c:minorTickMark val="none"/>
        <c:tickLblPos val="nextTo"/>
        <c:crossAx val="381312384"/>
        <c:crosses val="autoZero"/>
        <c:auto val="1"/>
        <c:lblAlgn val="ctr"/>
        <c:lblOffset val="100"/>
        <c:noMultiLvlLbl val="0"/>
      </c:catAx>
      <c:valAx>
        <c:axId val="381312384"/>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81310848"/>
        <c:crosses val="autoZero"/>
        <c:crossBetween val="between"/>
      </c:valAx>
    </c:plotArea>
    <c:legend>
      <c:legendPos val="r"/>
      <c:layout>
        <c:manualLayout>
          <c:xMode val="edge"/>
          <c:yMode val="edge"/>
          <c:x val="0.30573394766185191"/>
          <c:y val="0.10384644738873321"/>
          <c:w val="0.34210047244940539"/>
          <c:h val="0.10131631738722793"/>
        </c:manualLayout>
      </c:layout>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spPr>
            <a:ln>
              <a:solidFill>
                <a:srgbClr val="1A398A"/>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ser>
          <c:idx val="1"/>
          <c:order val="1"/>
          <c:spPr>
            <a:ln>
              <a:solidFill>
                <a:srgbClr val="AD275C"/>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ser>
          <c:idx val="2"/>
          <c:order val="2"/>
          <c:spPr>
            <a:ln>
              <a:solidFill>
                <a:srgbClr val="C8C42D"/>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dLbls>
          <c:showLegendKey val="0"/>
          <c:showVal val="0"/>
          <c:showCatName val="0"/>
          <c:showSerName val="0"/>
          <c:showPercent val="0"/>
          <c:showBubbleSize val="0"/>
        </c:dLbls>
        <c:marker val="1"/>
        <c:smooth val="0"/>
        <c:axId val="381355520"/>
        <c:axId val="381357056"/>
      </c:lineChart>
      <c:catAx>
        <c:axId val="381355520"/>
        <c:scaling>
          <c:orientation val="minMax"/>
        </c:scaling>
        <c:delete val="0"/>
        <c:axPos val="b"/>
        <c:numFmt formatCode="mm/yy;@" sourceLinked="0"/>
        <c:majorTickMark val="none"/>
        <c:minorTickMark val="none"/>
        <c:tickLblPos val="nextTo"/>
        <c:crossAx val="381357056"/>
        <c:crosses val="autoZero"/>
        <c:auto val="1"/>
        <c:lblAlgn val="ctr"/>
        <c:lblOffset val="100"/>
        <c:noMultiLvlLbl val="0"/>
      </c:catAx>
      <c:valAx>
        <c:axId val="381357056"/>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81355520"/>
        <c:crosses val="autoZero"/>
        <c:crossBetween val="between"/>
      </c:valAx>
    </c:plotArea>
    <c:legend>
      <c:legendPos val="r"/>
      <c:layout>
        <c:manualLayout>
          <c:xMode val="edge"/>
          <c:yMode val="edge"/>
          <c:x val="0.29812869102433875"/>
          <c:y val="0.10628790564145361"/>
          <c:w val="0.35849747801477866"/>
          <c:h val="0.13831113817275476"/>
        </c:manualLayout>
      </c:layout>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tx>
            <c:strRef>
              <c:f>'Monthly Summary - Carry %'!$N$26</c:f>
              <c:strCache>
                <c:ptCount val="1"/>
                <c:pt idx="0">
                  <c:v>FN30.
350.
10</c:v>
                </c:pt>
              </c:strCache>
            </c:strRef>
          </c:tx>
          <c:spPr>
            <a:ln>
              <a:solidFill>
                <a:srgbClr val="1A398A"/>
              </a:solidFill>
            </a:ln>
          </c:spPr>
          <c:marker>
            <c:symbol val="none"/>
          </c:marker>
          <c:cat>
            <c:numRef>
              <c:f>'Monthly Summary - Carry %'!$I$27:$I$52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 %'!$N$27:$N$52</c:f>
              <c:numCache>
                <c:formatCode>0.0%</c:formatCode>
                <c:ptCount val="26"/>
                <c:pt idx="0">
                  <c:v>9.425897512333992E-3</c:v>
                </c:pt>
                <c:pt idx="1">
                  <c:v>8.7429120760224924E-3</c:v>
                </c:pt>
                <c:pt idx="2">
                  <c:v>8.6094601340259563E-3</c:v>
                </c:pt>
                <c:pt idx="3">
                  <c:v>8.0914313631898667E-3</c:v>
                </c:pt>
                <c:pt idx="4">
                  <c:v>7.1819576999692832E-3</c:v>
                </c:pt>
                <c:pt idx="5">
                  <c:v>7.7069324576578852E-3</c:v>
                </c:pt>
                <c:pt idx="6">
                  <c:v>7.8435357560001293E-3</c:v>
                </c:pt>
                <c:pt idx="7">
                  <c:v>7.0002987168330021E-3</c:v>
                </c:pt>
                <c:pt idx="8">
                  <c:v>3.5217426822743776E-3</c:v>
                </c:pt>
                <c:pt idx="9">
                  <c:v>2.0428491638474207E-3</c:v>
                </c:pt>
                <c:pt idx="10">
                  <c:v>6.2178054396191621E-3</c:v>
                </c:pt>
                <c:pt idx="11">
                  <c:v>6.4723547877156675E-3</c:v>
                </c:pt>
                <c:pt idx="12">
                  <c:v>1.1443553328320528E-3</c:v>
                </c:pt>
                <c:pt idx="13">
                  <c:v>-1.7878637746946127E-3</c:v>
                </c:pt>
                <c:pt idx="14">
                  <c:v>4.0460591979423859E-3</c:v>
                </c:pt>
                <c:pt idx="15">
                  <c:v>6.3240143125167427E-3</c:v>
                </c:pt>
                <c:pt idx="16">
                  <c:v>1.830981132854265E-4</c:v>
                </c:pt>
                <c:pt idx="17">
                  <c:v>-5.756790042032338E-3</c:v>
                </c:pt>
                <c:pt idx="18">
                  <c:v>-1.5969887905689428E-2</c:v>
                </c:pt>
                <c:pt idx="19">
                  <c:v>-6.4999646744108071E-3</c:v>
                </c:pt>
                <c:pt idx="20">
                  <c:v>-9.1583304378029511E-3</c:v>
                </c:pt>
                <c:pt idx="21">
                  <c:v>-1.2359896108387348E-2</c:v>
                </c:pt>
                <c:pt idx="22">
                  <c:v>-1.4936028251907863E-2</c:v>
                </c:pt>
                <c:pt idx="23">
                  <c:v>-1.324344758709458E-2</c:v>
                </c:pt>
                <c:pt idx="24">
                  <c:v>-8.5809802039728197E-3</c:v>
                </c:pt>
                <c:pt idx="25">
                  <c:v>-7.4095006808634831E-3</c:v>
                </c:pt>
              </c:numCache>
            </c:numRef>
          </c:val>
          <c:smooth val="1"/>
        </c:ser>
        <c:ser>
          <c:idx val="1"/>
          <c:order val="1"/>
          <c:tx>
            <c:strRef>
              <c:f>'Monthly Summary - Carry %'!$O$26</c:f>
              <c:strCache>
                <c:ptCount val="1"/>
                <c:pt idx="0">
                  <c:v>FN30.
400.
10</c:v>
                </c:pt>
              </c:strCache>
            </c:strRef>
          </c:tx>
          <c:spPr>
            <a:ln>
              <a:solidFill>
                <a:srgbClr val="AD275C"/>
              </a:solidFill>
            </a:ln>
          </c:spPr>
          <c:marker>
            <c:symbol val="none"/>
          </c:marker>
          <c:cat>
            <c:numRef>
              <c:f>'Monthly Summary - Carry %'!$I$27:$I$52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 %'!$O$27:$O$52</c:f>
              <c:numCache>
                <c:formatCode>0.0%</c:formatCode>
                <c:ptCount val="26"/>
                <c:pt idx="0">
                  <c:v>1.0011295067150762E-2</c:v>
                </c:pt>
                <c:pt idx="1">
                  <c:v>9.5302758536333198E-3</c:v>
                </c:pt>
                <c:pt idx="2">
                  <c:v>9.1490875019905587E-3</c:v>
                </c:pt>
                <c:pt idx="3">
                  <c:v>8.7359258876385619E-3</c:v>
                </c:pt>
                <c:pt idx="4">
                  <c:v>7.123454137298986E-3</c:v>
                </c:pt>
                <c:pt idx="5">
                  <c:v>7.1923000610735737E-3</c:v>
                </c:pt>
                <c:pt idx="6">
                  <c:v>8.2819155641594682E-3</c:v>
                </c:pt>
                <c:pt idx="7">
                  <c:v>3.2192084948421052E-4</c:v>
                </c:pt>
                <c:pt idx="8">
                  <c:v>-4.02350685664321E-3</c:v>
                </c:pt>
                <c:pt idx="9">
                  <c:v>-4.6622522533369707E-3</c:v>
                </c:pt>
                <c:pt idx="10">
                  <c:v>2.7850272482558085E-3</c:v>
                </c:pt>
                <c:pt idx="11">
                  <c:v>4.5639041821723975E-3</c:v>
                </c:pt>
                <c:pt idx="12">
                  <c:v>-2.2289523842420611E-3</c:v>
                </c:pt>
                <c:pt idx="13">
                  <c:v>-5.8416168932882715E-3</c:v>
                </c:pt>
                <c:pt idx="14">
                  <c:v>1.6576730414288858E-3</c:v>
                </c:pt>
                <c:pt idx="15">
                  <c:v>5.1860835901118979E-3</c:v>
                </c:pt>
                <c:pt idx="16">
                  <c:v>5.3498094758689626E-5</c:v>
                </c:pt>
                <c:pt idx="17">
                  <c:v>-5.679237236078505E-3</c:v>
                </c:pt>
                <c:pt idx="18">
                  <c:v>-1.5982061048512401E-2</c:v>
                </c:pt>
                <c:pt idx="19">
                  <c:v>-8.0689781318609172E-3</c:v>
                </c:pt>
                <c:pt idx="20">
                  <c:v>-1.2014370854784292E-2</c:v>
                </c:pt>
                <c:pt idx="21">
                  <c:v>-1.1438041554221876E-2</c:v>
                </c:pt>
                <c:pt idx="22">
                  <c:v>-1.3715468582599291E-2</c:v>
                </c:pt>
                <c:pt idx="23">
                  <c:v>-1.417188230377806E-2</c:v>
                </c:pt>
                <c:pt idx="24">
                  <c:v>-9.7431265180133887E-3</c:v>
                </c:pt>
                <c:pt idx="25">
                  <c:v>-1.0172228359615435E-2</c:v>
                </c:pt>
              </c:numCache>
            </c:numRef>
          </c:val>
          <c:smooth val="1"/>
        </c:ser>
        <c:ser>
          <c:idx val="2"/>
          <c:order val="2"/>
          <c:tx>
            <c:strRef>
              <c:f>'Monthly Summary - Carry %'!$P$26</c:f>
              <c:strCache>
                <c:ptCount val="1"/>
                <c:pt idx="0">
                  <c:v>FN30.
450.
10</c:v>
                </c:pt>
              </c:strCache>
            </c:strRef>
          </c:tx>
          <c:spPr>
            <a:ln>
              <a:solidFill>
                <a:srgbClr val="C8C42D"/>
              </a:solidFill>
            </a:ln>
          </c:spPr>
          <c:marker>
            <c:symbol val="none"/>
          </c:marker>
          <c:cat>
            <c:numRef>
              <c:f>'Monthly Summary - Carry %'!$I$27:$I$52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 %'!$P$27:$P$52</c:f>
              <c:numCache>
                <c:formatCode>0.0%</c:formatCode>
                <c:ptCount val="26"/>
                <c:pt idx="0">
                  <c:v>9.7641816353490965E-3</c:v>
                </c:pt>
                <c:pt idx="1">
                  <c:v>9.2951398835100663E-3</c:v>
                </c:pt>
                <c:pt idx="2">
                  <c:v>9.361583421891511E-3</c:v>
                </c:pt>
                <c:pt idx="3">
                  <c:v>9.10160675616155E-3</c:v>
                </c:pt>
                <c:pt idx="4">
                  <c:v>6.5267205349679343E-3</c:v>
                </c:pt>
                <c:pt idx="5">
                  <c:v>6.7017217570653001E-3</c:v>
                </c:pt>
                <c:pt idx="6">
                  <c:v>1.0192565837354183E-2</c:v>
                </c:pt>
                <c:pt idx="7">
                  <c:v>4.3608794541319246E-3</c:v>
                </c:pt>
                <c:pt idx="8">
                  <c:v>-6.8369747899157301E-4</c:v>
                </c:pt>
                <c:pt idx="9">
                  <c:v>-2.1470351008214799E-3</c:v>
                </c:pt>
                <c:pt idx="10">
                  <c:v>7.8504617039726831E-4</c:v>
                </c:pt>
                <c:pt idx="11">
                  <c:v>5.2280885972108308E-3</c:v>
                </c:pt>
                <c:pt idx="12">
                  <c:v>-2.5694359689650485E-3</c:v>
                </c:pt>
                <c:pt idx="13">
                  <c:v>-5.5262066765893944E-3</c:v>
                </c:pt>
                <c:pt idx="14">
                  <c:v>6.4505035090926374E-5</c:v>
                </c:pt>
                <c:pt idx="15">
                  <c:v>2.9195402298851938E-3</c:v>
                </c:pt>
                <c:pt idx="16">
                  <c:v>1.2851071926931142E-3</c:v>
                </c:pt>
                <c:pt idx="17">
                  <c:v>-2.7808795169296254E-3</c:v>
                </c:pt>
                <c:pt idx="18">
                  <c:v>-8.6347957639940562E-3</c:v>
                </c:pt>
                <c:pt idx="19">
                  <c:v>-2.729565428839344E-3</c:v>
                </c:pt>
                <c:pt idx="20">
                  <c:v>-7.844511487584107E-3</c:v>
                </c:pt>
                <c:pt idx="21">
                  <c:v>-3.867747410717326E-3</c:v>
                </c:pt>
                <c:pt idx="22">
                  <c:v>-7.7105615869186555E-3</c:v>
                </c:pt>
                <c:pt idx="23">
                  <c:v>-9.3281862820790064E-3</c:v>
                </c:pt>
                <c:pt idx="24">
                  <c:v>-6.9115025005435544E-3</c:v>
                </c:pt>
                <c:pt idx="25">
                  <c:v>-1.0241852436084395E-2</c:v>
                </c:pt>
              </c:numCache>
            </c:numRef>
          </c:val>
          <c:smooth val="1"/>
        </c:ser>
        <c:ser>
          <c:idx val="3"/>
          <c:order val="3"/>
          <c:tx>
            <c:strRef>
              <c:f>'Monthly Summary - Carry %'!$Q$26</c:f>
              <c:strCache>
                <c:ptCount val="1"/>
                <c:pt idx="0">
                  <c:v>FN30.
500.
10</c:v>
                </c:pt>
              </c:strCache>
            </c:strRef>
          </c:tx>
          <c:spPr>
            <a:ln>
              <a:solidFill>
                <a:srgbClr val="74B629"/>
              </a:solidFill>
            </a:ln>
          </c:spPr>
          <c:marker>
            <c:symbol val="none"/>
          </c:marker>
          <c:cat>
            <c:numRef>
              <c:f>'Monthly Summary - Carry %'!$I$27:$I$52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 %'!$Q$27:$Q$52</c:f>
              <c:numCache>
                <c:formatCode>0.0%</c:formatCode>
                <c:ptCount val="26"/>
                <c:pt idx="0">
                  <c:v>9.7002811388021953E-3</c:v>
                </c:pt>
                <c:pt idx="1">
                  <c:v>9.4957812783673743E-3</c:v>
                </c:pt>
                <c:pt idx="2">
                  <c:v>9.3621027007864469E-3</c:v>
                </c:pt>
                <c:pt idx="3">
                  <c:v>9.133096839790843E-3</c:v>
                </c:pt>
                <c:pt idx="4">
                  <c:v>6.2878315885332844E-3</c:v>
                </c:pt>
                <c:pt idx="5">
                  <c:v>6.1101094526866588E-3</c:v>
                </c:pt>
                <c:pt idx="6">
                  <c:v>1.059154407572869E-2</c:v>
                </c:pt>
                <c:pt idx="7">
                  <c:v>9.2664838176926903E-3</c:v>
                </c:pt>
                <c:pt idx="8">
                  <c:v>3.6322307712396929E-3</c:v>
                </c:pt>
                <c:pt idx="9">
                  <c:v>2.8993078384585685E-3</c:v>
                </c:pt>
                <c:pt idx="10">
                  <c:v>2.6038852600521615E-3</c:v>
                </c:pt>
                <c:pt idx="11">
                  <c:v>7.0386960823038917E-3</c:v>
                </c:pt>
                <c:pt idx="12">
                  <c:v>2.9902537541376048E-3</c:v>
                </c:pt>
                <c:pt idx="13">
                  <c:v>1.993941878696974E-4</c:v>
                </c:pt>
                <c:pt idx="14">
                  <c:v>1.9745190598701294E-3</c:v>
                </c:pt>
                <c:pt idx="15">
                  <c:v>4.0486101925373648E-3</c:v>
                </c:pt>
                <c:pt idx="16">
                  <c:v>3.589349613312403E-3</c:v>
                </c:pt>
                <c:pt idx="17">
                  <c:v>3.0228254564487081E-3</c:v>
                </c:pt>
                <c:pt idx="18">
                  <c:v>-1.0544391104966686E-3</c:v>
                </c:pt>
                <c:pt idx="19">
                  <c:v>1.3797512151702736E-3</c:v>
                </c:pt>
                <c:pt idx="20">
                  <c:v>-1.8766533307478573E-3</c:v>
                </c:pt>
                <c:pt idx="21">
                  <c:v>2.357774869159696E-3</c:v>
                </c:pt>
                <c:pt idx="22">
                  <c:v>-6.4630367322840616E-4</c:v>
                </c:pt>
                <c:pt idx="23">
                  <c:v>-1.4600934553372453E-3</c:v>
                </c:pt>
                <c:pt idx="24">
                  <c:v>1.8262552967861643E-4</c:v>
                </c:pt>
                <c:pt idx="25">
                  <c:v>-2.2000629951433493E-3</c:v>
                </c:pt>
              </c:numCache>
            </c:numRef>
          </c:val>
          <c:smooth val="1"/>
        </c:ser>
        <c:dLbls>
          <c:showLegendKey val="0"/>
          <c:showVal val="0"/>
          <c:showCatName val="0"/>
          <c:showSerName val="0"/>
          <c:showPercent val="0"/>
          <c:showBubbleSize val="0"/>
        </c:dLbls>
        <c:marker val="1"/>
        <c:smooth val="0"/>
        <c:axId val="381377920"/>
        <c:axId val="381392000"/>
      </c:lineChart>
      <c:dateAx>
        <c:axId val="381377920"/>
        <c:scaling>
          <c:orientation val="minMax"/>
        </c:scaling>
        <c:delete val="0"/>
        <c:axPos val="b"/>
        <c:numFmt formatCode="mm/yy;@" sourceLinked="0"/>
        <c:majorTickMark val="none"/>
        <c:minorTickMark val="none"/>
        <c:tickLblPos val="nextTo"/>
        <c:crossAx val="381392000"/>
        <c:crosses val="autoZero"/>
        <c:auto val="1"/>
        <c:lblOffset val="100"/>
        <c:baseTimeUnit val="months"/>
      </c:dateAx>
      <c:valAx>
        <c:axId val="381392000"/>
        <c:scaling>
          <c:orientation val="minMax"/>
        </c:scaling>
        <c:delete val="0"/>
        <c:axPos val="l"/>
        <c:majorGridlines/>
        <c:title>
          <c:tx>
            <c:rich>
              <a:bodyPr/>
              <a:lstStyle/>
              <a:p>
                <a:pPr>
                  <a:defRPr/>
                </a:pPr>
                <a:r>
                  <a:rPr lang="en-US"/>
                  <a:t>(%)</a:t>
                </a:r>
              </a:p>
            </c:rich>
          </c:tx>
          <c:overlay val="0"/>
        </c:title>
        <c:numFmt formatCode="0.0%" sourceLinked="1"/>
        <c:majorTickMark val="none"/>
        <c:minorTickMark val="none"/>
        <c:tickLblPos val="nextTo"/>
        <c:crossAx val="381377920"/>
        <c:crosses val="autoZero"/>
        <c:crossBetween val="between"/>
      </c:valAx>
    </c:plotArea>
    <c:legend>
      <c:legendPos val="r"/>
      <c:layout>
        <c:manualLayout>
          <c:xMode val="edge"/>
          <c:yMode val="edge"/>
          <c:x val="0.30573394766185191"/>
          <c:y val="0.10384644738873321"/>
          <c:w val="0.4006765660286627"/>
          <c:h val="8.2931398123193736E-2"/>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overlay val="0"/>
    </c:title>
    <c:autoTitleDeleted val="0"/>
    <c:plotArea>
      <c:layout/>
      <c:lineChart>
        <c:grouping val="standard"/>
        <c:varyColors val="0"/>
        <c:ser>
          <c:idx val="10"/>
          <c:order val="0"/>
          <c:tx>
            <c:strRef>
              <c:f>'Monthly Summary - Carry %'!$X$26</c:f>
              <c:strCache>
                <c:ptCount val="1"/>
                <c:pt idx="0">
                  <c:v>GII30.
400.
10</c:v>
                </c:pt>
              </c:strCache>
            </c:strRef>
          </c:tx>
          <c:marker>
            <c:symbol val="none"/>
          </c:marker>
          <c:cat>
            <c:numRef>
              <c:f>'Monthly Summary - Carry %'!$I$27:$I$52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 %'!$X$27:$X$52</c:f>
              <c:numCache>
                <c:formatCode>0.0%</c:formatCode>
                <c:ptCount val="26"/>
                <c:pt idx="3">
                  <c:v>8.1236714012594378E-3</c:v>
                </c:pt>
                <c:pt idx="4">
                  <c:v>7.3793574257511804E-3</c:v>
                </c:pt>
                <c:pt idx="5">
                  <c:v>7.7222746718270379E-3</c:v>
                </c:pt>
                <c:pt idx="6">
                  <c:v>8.154794063071737E-3</c:v>
                </c:pt>
                <c:pt idx="7">
                  <c:v>4.32378572603947E-3</c:v>
                </c:pt>
                <c:pt idx="8">
                  <c:v>6.3463932901159882E-3</c:v>
                </c:pt>
                <c:pt idx="9">
                  <c:v>6.1065382279072693E-3</c:v>
                </c:pt>
                <c:pt idx="10">
                  <c:v>6.0736820254161539E-3</c:v>
                </c:pt>
                <c:pt idx="11">
                  <c:v>6.966775777805057E-3</c:v>
                </c:pt>
                <c:pt idx="12">
                  <c:v>4.5692264174687454E-3</c:v>
                </c:pt>
                <c:pt idx="13">
                  <c:v>3.9320480404547095E-3</c:v>
                </c:pt>
                <c:pt idx="14">
                  <c:v>5.8840013859971715E-3</c:v>
                </c:pt>
                <c:pt idx="15">
                  <c:v>6.656906116784979E-3</c:v>
                </c:pt>
                <c:pt idx="16">
                  <c:v>4.0626293676501567E-3</c:v>
                </c:pt>
                <c:pt idx="17">
                  <c:v>4.4946890387760913E-3</c:v>
                </c:pt>
                <c:pt idx="18">
                  <c:v>-7.1308935685906457E-5</c:v>
                </c:pt>
                <c:pt idx="19">
                  <c:v>1.8185101612982896E-3</c:v>
                </c:pt>
                <c:pt idx="20">
                  <c:v>-5.7942396828375008E-4</c:v>
                </c:pt>
                <c:pt idx="21">
                  <c:v>-1.7230369442404522E-3</c:v>
                </c:pt>
                <c:pt idx="22">
                  <c:v>-4.0396152975457492E-3</c:v>
                </c:pt>
                <c:pt idx="23">
                  <c:v>-4.228933117897433E-3</c:v>
                </c:pt>
                <c:pt idx="24">
                  <c:v>-2.6957807209129834E-3</c:v>
                </c:pt>
                <c:pt idx="25">
                  <c:v>-5.0220756957492594E-3</c:v>
                </c:pt>
              </c:numCache>
            </c:numRef>
          </c:val>
          <c:smooth val="0"/>
        </c:ser>
        <c:ser>
          <c:idx val="11"/>
          <c:order val="1"/>
          <c:tx>
            <c:strRef>
              <c:f>'Monthly Summary - Carry %'!$Y$26</c:f>
              <c:strCache>
                <c:ptCount val="1"/>
                <c:pt idx="0">
                  <c:v>GII30.
450.
10</c:v>
                </c:pt>
              </c:strCache>
            </c:strRef>
          </c:tx>
          <c:marker>
            <c:symbol val="none"/>
          </c:marker>
          <c:cat>
            <c:numRef>
              <c:f>'Monthly Summary - Carry %'!$I$27:$I$52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 %'!$Y$27:$Y$52</c:f>
              <c:numCache>
                <c:formatCode>0.0%</c:formatCode>
                <c:ptCount val="26"/>
                <c:pt idx="3">
                  <c:v>7.8587379901324701E-3</c:v>
                </c:pt>
                <c:pt idx="4">
                  <c:v>6.5808148981243621E-3</c:v>
                </c:pt>
                <c:pt idx="5">
                  <c:v>6.5679643249111986E-3</c:v>
                </c:pt>
                <c:pt idx="6">
                  <c:v>7.9852841983106288E-3</c:v>
                </c:pt>
                <c:pt idx="7">
                  <c:v>7.6399677757976658E-3</c:v>
                </c:pt>
                <c:pt idx="8">
                  <c:v>4.5323881342626843E-3</c:v>
                </c:pt>
                <c:pt idx="9">
                  <c:v>4.0840721618059204E-3</c:v>
                </c:pt>
                <c:pt idx="10">
                  <c:v>4.4372559394927616E-3</c:v>
                </c:pt>
                <c:pt idx="11">
                  <c:v>6.2528382777144679E-3</c:v>
                </c:pt>
                <c:pt idx="12">
                  <c:v>2.9708325967828372E-3</c:v>
                </c:pt>
                <c:pt idx="13">
                  <c:v>4.5144268009297405E-4</c:v>
                </c:pt>
                <c:pt idx="14">
                  <c:v>2.63849052785996E-3</c:v>
                </c:pt>
                <c:pt idx="15">
                  <c:v>5.3735033044826691E-3</c:v>
                </c:pt>
                <c:pt idx="16">
                  <c:v>5.6538227220952874E-3</c:v>
                </c:pt>
                <c:pt idx="17">
                  <c:v>5.4632817069357525E-3</c:v>
                </c:pt>
                <c:pt idx="18">
                  <c:v>8.0054238009128538E-4</c:v>
                </c:pt>
                <c:pt idx="19">
                  <c:v>2.9652880141046115E-3</c:v>
                </c:pt>
                <c:pt idx="20">
                  <c:v>-1.3912624144926894E-3</c:v>
                </c:pt>
                <c:pt idx="21">
                  <c:v>-3.7033920436409006E-3</c:v>
                </c:pt>
                <c:pt idx="22">
                  <c:v>-3.7077295426420774E-3</c:v>
                </c:pt>
                <c:pt idx="23">
                  <c:v>-5.3089877111723686E-3</c:v>
                </c:pt>
                <c:pt idx="24">
                  <c:v>-4.4441075560519884E-3</c:v>
                </c:pt>
                <c:pt idx="25">
                  <c:v>-6.657561574464765E-3</c:v>
                </c:pt>
              </c:numCache>
            </c:numRef>
          </c:val>
          <c:smooth val="0"/>
        </c:ser>
        <c:ser>
          <c:idx val="12"/>
          <c:order val="2"/>
          <c:tx>
            <c:strRef>
              <c:f>'Monthly Summary - Carry %'!$Z$26</c:f>
              <c:strCache>
                <c:ptCount val="1"/>
                <c:pt idx="0">
                  <c:v>GII30.
500.
10</c:v>
                </c:pt>
              </c:strCache>
            </c:strRef>
          </c:tx>
          <c:marker>
            <c:symbol val="none"/>
          </c:marker>
          <c:cat>
            <c:numRef>
              <c:f>'Monthly Summary - Carry %'!$I$27:$I$52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 %'!$Z$27:$Z$52</c:f>
              <c:numCache>
                <c:formatCode>0.0%</c:formatCode>
                <c:ptCount val="26"/>
                <c:pt idx="3">
                  <c:v>6.8954782124112674E-3</c:v>
                </c:pt>
                <c:pt idx="4">
                  <c:v>4.6033966468127041E-3</c:v>
                </c:pt>
                <c:pt idx="5">
                  <c:v>5.3792943944378909E-3</c:v>
                </c:pt>
                <c:pt idx="6">
                  <c:v>5.544223730273197E-3</c:v>
                </c:pt>
                <c:pt idx="7">
                  <c:v>5.8781570856543952E-3</c:v>
                </c:pt>
                <c:pt idx="8">
                  <c:v>7.9708573598594569E-4</c:v>
                </c:pt>
                <c:pt idx="9">
                  <c:v>5.3528669449441288E-4</c:v>
                </c:pt>
                <c:pt idx="10">
                  <c:v>1.54415510337379E-3</c:v>
                </c:pt>
                <c:pt idx="11">
                  <c:v>3.6010947931217974E-3</c:v>
                </c:pt>
                <c:pt idx="12">
                  <c:v>2.8053840222327605E-4</c:v>
                </c:pt>
                <c:pt idx="13">
                  <c:v>-2.4349410799069074E-3</c:v>
                </c:pt>
                <c:pt idx="14">
                  <c:v>-2.4933627000334516E-3</c:v>
                </c:pt>
                <c:pt idx="15">
                  <c:v>2.8423301602207825E-3</c:v>
                </c:pt>
                <c:pt idx="16">
                  <c:v>3.7492041604042536E-3</c:v>
                </c:pt>
                <c:pt idx="17">
                  <c:v>4.6175357079636936E-3</c:v>
                </c:pt>
                <c:pt idx="18">
                  <c:v>8.8106834924377327E-4</c:v>
                </c:pt>
                <c:pt idx="19">
                  <c:v>1.7408900673407451E-3</c:v>
                </c:pt>
                <c:pt idx="20">
                  <c:v>-6.7114127437684287E-3</c:v>
                </c:pt>
                <c:pt idx="21">
                  <c:v>-2.4838151075374914E-3</c:v>
                </c:pt>
                <c:pt idx="22">
                  <c:v>-2.341421098604446E-3</c:v>
                </c:pt>
                <c:pt idx="23">
                  <c:v>-4.5685978075690236E-3</c:v>
                </c:pt>
                <c:pt idx="24">
                  <c:v>-6.3773585361468843E-3</c:v>
                </c:pt>
                <c:pt idx="25">
                  <c:v>-1.0346268797300261E-2</c:v>
                </c:pt>
              </c:numCache>
            </c:numRef>
          </c:val>
          <c:smooth val="0"/>
        </c:ser>
        <c:dLbls>
          <c:showLegendKey val="0"/>
          <c:showVal val="0"/>
          <c:showCatName val="0"/>
          <c:showSerName val="0"/>
          <c:showPercent val="0"/>
          <c:showBubbleSize val="0"/>
        </c:dLbls>
        <c:marker val="1"/>
        <c:smooth val="0"/>
        <c:axId val="380922880"/>
        <c:axId val="380928768"/>
      </c:lineChart>
      <c:dateAx>
        <c:axId val="380922880"/>
        <c:scaling>
          <c:orientation val="minMax"/>
        </c:scaling>
        <c:delete val="0"/>
        <c:axPos val="b"/>
        <c:numFmt formatCode="mm/yy;@" sourceLinked="0"/>
        <c:majorTickMark val="none"/>
        <c:minorTickMark val="none"/>
        <c:tickLblPos val="nextTo"/>
        <c:crossAx val="380928768"/>
        <c:crosses val="autoZero"/>
        <c:auto val="1"/>
        <c:lblOffset val="100"/>
        <c:baseTimeUnit val="months"/>
        <c:majorUnit val="2"/>
        <c:majorTimeUnit val="months"/>
      </c:dateAx>
      <c:valAx>
        <c:axId val="380928768"/>
        <c:scaling>
          <c:orientation val="minMax"/>
        </c:scaling>
        <c:delete val="0"/>
        <c:axPos val="l"/>
        <c:majorGridlines/>
        <c:title>
          <c:overlay val="0"/>
        </c:title>
        <c:numFmt formatCode="0.0%" sourceLinked="1"/>
        <c:majorTickMark val="none"/>
        <c:minorTickMark val="none"/>
        <c:tickLblPos val="nextTo"/>
        <c:crossAx val="380922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tx>
            <c:strRef>
              <c:f>'Monthly Summary - Carry %'!$AE$26</c:f>
              <c:strCache>
                <c:ptCount val="1"/>
                <c:pt idx="0">
                  <c:v>FN30.
350.
10</c:v>
                </c:pt>
              </c:strCache>
            </c:strRef>
          </c:tx>
          <c:spPr>
            <a:ln>
              <a:solidFill>
                <a:srgbClr val="1A398A"/>
              </a:solidFill>
            </a:ln>
          </c:spPr>
          <c:marker>
            <c:symbol val="none"/>
          </c:marker>
          <c:cat>
            <c:numRef>
              <c:f>'Monthly Summary - Carry %'!$I$27:$I$52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 %'!$AE$27:$AE$52</c:f>
              <c:numCache>
                <c:formatCode>0.0%</c:formatCode>
                <c:ptCount val="26"/>
                <c:pt idx="0">
                  <c:v>9.9412815448360805E-3</c:v>
                </c:pt>
                <c:pt idx="1">
                  <c:v>9.5084772465623656E-3</c:v>
                </c:pt>
                <c:pt idx="2">
                  <c:v>1.0178925297300074E-2</c:v>
                </c:pt>
                <c:pt idx="3">
                  <c:v>9.2900405462056305E-3</c:v>
                </c:pt>
                <c:pt idx="4">
                  <c:v>9.0242036518463874E-3</c:v>
                </c:pt>
                <c:pt idx="5">
                  <c:v>1.0915673653949713E-2</c:v>
                </c:pt>
                <c:pt idx="6">
                  <c:v>1.3345324391197061E-2</c:v>
                </c:pt>
                <c:pt idx="7">
                  <c:v>1.3130874702880208E-2</c:v>
                </c:pt>
                <c:pt idx="8">
                  <c:v>1.0279879695405917E-2</c:v>
                </c:pt>
                <c:pt idx="9">
                  <c:v>8.4366797773670846E-3</c:v>
                </c:pt>
                <c:pt idx="10">
                  <c:v>1.5443604556346262E-2</c:v>
                </c:pt>
                <c:pt idx="11">
                  <c:v>1.7637615146728042E-2</c:v>
                </c:pt>
                <c:pt idx="12">
                  <c:v>1.1471601054797208E-2</c:v>
                </c:pt>
                <c:pt idx="13">
                  <c:v>6.6911569484873782E-3</c:v>
                </c:pt>
                <c:pt idx="14">
                  <c:v>1.3630470979909369E-2</c:v>
                </c:pt>
                <c:pt idx="15">
                  <c:v>1.9488261119335971E-2</c:v>
                </c:pt>
                <c:pt idx="16">
                  <c:v>2.0033281997551305E-2</c:v>
                </c:pt>
                <c:pt idx="17">
                  <c:v>1.7035384735659173E-2</c:v>
                </c:pt>
                <c:pt idx="18">
                  <c:v>1.958108944385464E-3</c:v>
                </c:pt>
                <c:pt idx="19">
                  <c:v>1.4057541412221684E-2</c:v>
                </c:pt>
                <c:pt idx="20">
                  <c:v>6.6882671557535849E-3</c:v>
                </c:pt>
                <c:pt idx="21">
                  <c:v>1.117465569256894E-3</c:v>
                </c:pt>
                <c:pt idx="22">
                  <c:v>-3.5689097268100677E-3</c:v>
                </c:pt>
                <c:pt idx="23">
                  <c:v>-5.7879511994915044E-4</c:v>
                </c:pt>
                <c:pt idx="24">
                  <c:v>2.3236965536746444E-3</c:v>
                </c:pt>
                <c:pt idx="25">
                  <c:v>3.2125606480702968E-3</c:v>
                </c:pt>
              </c:numCache>
            </c:numRef>
          </c:val>
          <c:smooth val="1"/>
        </c:ser>
        <c:ser>
          <c:idx val="1"/>
          <c:order val="1"/>
          <c:tx>
            <c:strRef>
              <c:f>'Monthly Summary - Carry %'!$AF$26</c:f>
              <c:strCache>
                <c:ptCount val="1"/>
                <c:pt idx="0">
                  <c:v>FN30.
400.
10</c:v>
                </c:pt>
              </c:strCache>
            </c:strRef>
          </c:tx>
          <c:spPr>
            <a:ln>
              <a:solidFill>
                <a:srgbClr val="AD275C"/>
              </a:solidFill>
            </a:ln>
          </c:spPr>
          <c:marker>
            <c:symbol val="none"/>
          </c:marker>
          <c:cat>
            <c:numRef>
              <c:f>'Monthly Summary - Carry %'!$I$27:$I$52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 %'!$AF$27:$AF$52</c:f>
              <c:numCache>
                <c:formatCode>0.0%</c:formatCode>
                <c:ptCount val="26"/>
                <c:pt idx="0">
                  <c:v>1.1594799263201143E-2</c:v>
                </c:pt>
                <c:pt idx="1">
                  <c:v>1.1629428529509449E-2</c:v>
                </c:pt>
                <c:pt idx="2">
                  <c:v>1.2719311511973282E-2</c:v>
                </c:pt>
                <c:pt idx="3">
                  <c:v>1.1700761464164634E-2</c:v>
                </c:pt>
                <c:pt idx="4">
                  <c:v>1.0750078872353137E-2</c:v>
                </c:pt>
                <c:pt idx="5">
                  <c:v>1.1622043082305843E-2</c:v>
                </c:pt>
                <c:pt idx="6">
                  <c:v>1.4126691709451146E-2</c:v>
                </c:pt>
                <c:pt idx="7">
                  <c:v>7.6327629281965721E-3</c:v>
                </c:pt>
                <c:pt idx="8">
                  <c:v>3.4165087294659988E-3</c:v>
                </c:pt>
                <c:pt idx="9">
                  <c:v>1.9599663935711605E-3</c:v>
                </c:pt>
                <c:pt idx="10">
                  <c:v>1.1657244363469528E-2</c:v>
                </c:pt>
                <c:pt idx="11">
                  <c:v>1.6215681258859659E-2</c:v>
                </c:pt>
                <c:pt idx="12">
                  <c:v>8.9494527062924552E-3</c:v>
                </c:pt>
                <c:pt idx="13">
                  <c:v>2.5620383014812007E-3</c:v>
                </c:pt>
                <c:pt idx="14">
                  <c:v>1.0837476921626062E-2</c:v>
                </c:pt>
                <c:pt idx="15">
                  <c:v>1.74033748252116E-2</c:v>
                </c:pt>
                <c:pt idx="16">
                  <c:v>1.6489076164536324E-2</c:v>
                </c:pt>
                <c:pt idx="17">
                  <c:v>1.1337859173598173E-2</c:v>
                </c:pt>
                <c:pt idx="18">
                  <c:v>-2.1233723380305949E-3</c:v>
                </c:pt>
                <c:pt idx="19">
                  <c:v>7.4629823503310454E-3</c:v>
                </c:pt>
                <c:pt idx="20">
                  <c:v>-6.5876673123281754E-4</c:v>
                </c:pt>
                <c:pt idx="21">
                  <c:v>-1.2959153136130226E-3</c:v>
                </c:pt>
                <c:pt idx="22">
                  <c:v>-5.4476608470339942E-3</c:v>
                </c:pt>
                <c:pt idx="23">
                  <c:v>-5.1974457017935211E-3</c:v>
                </c:pt>
                <c:pt idx="24">
                  <c:v>-1.9612595736110076E-3</c:v>
                </c:pt>
                <c:pt idx="25">
                  <c:v>-2.2036371868789859E-3</c:v>
                </c:pt>
              </c:numCache>
            </c:numRef>
          </c:val>
          <c:smooth val="1"/>
        </c:ser>
        <c:ser>
          <c:idx val="2"/>
          <c:order val="2"/>
          <c:tx>
            <c:strRef>
              <c:f>'Monthly Summary - Carry %'!$AG$26</c:f>
              <c:strCache>
                <c:ptCount val="1"/>
                <c:pt idx="0">
                  <c:v>FN30.
450.
10</c:v>
                </c:pt>
              </c:strCache>
            </c:strRef>
          </c:tx>
          <c:spPr>
            <a:ln>
              <a:solidFill>
                <a:srgbClr val="C8C42D"/>
              </a:solidFill>
            </a:ln>
          </c:spPr>
          <c:marker>
            <c:symbol val="none"/>
          </c:marker>
          <c:cat>
            <c:numRef>
              <c:f>'Monthly Summary - Carry %'!$I$27:$I$52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 %'!$AG$27:$AG$52</c:f>
              <c:numCache>
                <c:formatCode>0.0%</c:formatCode>
                <c:ptCount val="26"/>
                <c:pt idx="0">
                  <c:v>1.348070165836982E-2</c:v>
                </c:pt>
                <c:pt idx="1">
                  <c:v>1.3790996780845721E-2</c:v>
                </c:pt>
                <c:pt idx="2">
                  <c:v>1.4597401888042405E-2</c:v>
                </c:pt>
                <c:pt idx="3">
                  <c:v>1.374427569105444E-2</c:v>
                </c:pt>
                <c:pt idx="4">
                  <c:v>1.1348094069534017E-2</c:v>
                </c:pt>
                <c:pt idx="5">
                  <c:v>1.1257265995849577E-2</c:v>
                </c:pt>
                <c:pt idx="6">
                  <c:v>1.6408379620242188E-2</c:v>
                </c:pt>
                <c:pt idx="7">
                  <c:v>1.3076609334441864E-2</c:v>
                </c:pt>
                <c:pt idx="8">
                  <c:v>7.9868322548398828E-3</c:v>
                </c:pt>
                <c:pt idx="9">
                  <c:v>5.2809891095517269E-3</c:v>
                </c:pt>
                <c:pt idx="10">
                  <c:v>1.0040794619099142E-2</c:v>
                </c:pt>
                <c:pt idx="11">
                  <c:v>1.7171737787334738E-2</c:v>
                </c:pt>
                <c:pt idx="12">
                  <c:v>9.1208653473283802E-3</c:v>
                </c:pt>
                <c:pt idx="13">
                  <c:v>2.8387383671421239E-3</c:v>
                </c:pt>
                <c:pt idx="14">
                  <c:v>9.4082337703785407E-3</c:v>
                </c:pt>
                <c:pt idx="15">
                  <c:v>1.5255995022903599E-2</c:v>
                </c:pt>
                <c:pt idx="16">
                  <c:v>1.3001037402647936E-2</c:v>
                </c:pt>
                <c:pt idx="17">
                  <c:v>9.1926869148910312E-3</c:v>
                </c:pt>
                <c:pt idx="18">
                  <c:v>5.3446868055159052E-4</c:v>
                </c:pt>
                <c:pt idx="19">
                  <c:v>8.0675488632628942E-3</c:v>
                </c:pt>
                <c:pt idx="20">
                  <c:v>-7.8685587101284999E-4</c:v>
                </c:pt>
                <c:pt idx="21">
                  <c:v>3.0546700595555595E-3</c:v>
                </c:pt>
                <c:pt idx="22">
                  <c:v>-1.7693490108434404E-3</c:v>
                </c:pt>
                <c:pt idx="23">
                  <c:v>-2.3463353043440918E-3</c:v>
                </c:pt>
                <c:pt idx="24">
                  <c:v>-8.20123863826016E-4</c:v>
                </c:pt>
                <c:pt idx="25">
                  <c:v>-4.9546828083568313E-3</c:v>
                </c:pt>
              </c:numCache>
            </c:numRef>
          </c:val>
          <c:smooth val="1"/>
        </c:ser>
        <c:ser>
          <c:idx val="3"/>
          <c:order val="3"/>
          <c:tx>
            <c:strRef>
              <c:f>'Monthly Summary - Carry %'!$AH$26</c:f>
              <c:strCache>
                <c:ptCount val="1"/>
                <c:pt idx="0">
                  <c:v>FN30.
500.
10</c:v>
                </c:pt>
              </c:strCache>
            </c:strRef>
          </c:tx>
          <c:spPr>
            <a:ln>
              <a:solidFill>
                <a:srgbClr val="74B629"/>
              </a:solidFill>
            </a:ln>
          </c:spPr>
          <c:marker>
            <c:symbol val="none"/>
          </c:marker>
          <c:cat>
            <c:numRef>
              <c:f>'Monthly Summary - Carry %'!$I$27:$I$52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 %'!$AH$27:$AH$52</c:f>
              <c:numCache>
                <c:formatCode>0.0%</c:formatCode>
                <c:ptCount val="26"/>
                <c:pt idx="0">
                  <c:v>1.3063155975127376E-2</c:v>
                </c:pt>
                <c:pt idx="1">
                  <c:v>1.3280939552369425E-2</c:v>
                </c:pt>
                <c:pt idx="2">
                  <c:v>1.3102586769058986E-2</c:v>
                </c:pt>
                <c:pt idx="3">
                  <c:v>1.2577554264652313E-2</c:v>
                </c:pt>
                <c:pt idx="4">
                  <c:v>9.5882521567638296E-3</c:v>
                </c:pt>
                <c:pt idx="5">
                  <c:v>9.3171207997371427E-3</c:v>
                </c:pt>
                <c:pt idx="6">
                  <c:v>1.4848423663975015E-2</c:v>
                </c:pt>
                <c:pt idx="7">
                  <c:v>1.5744211608018453E-2</c:v>
                </c:pt>
                <c:pt idx="8">
                  <c:v>9.8034455772453462E-3</c:v>
                </c:pt>
                <c:pt idx="9">
                  <c:v>7.8932519575915325E-3</c:v>
                </c:pt>
                <c:pt idx="10">
                  <c:v>8.0953013920590025E-3</c:v>
                </c:pt>
                <c:pt idx="11">
                  <c:v>1.4515766998399996E-2</c:v>
                </c:pt>
                <c:pt idx="12">
                  <c:v>1.1077782428359972E-2</c:v>
                </c:pt>
                <c:pt idx="13">
                  <c:v>5.9906363347771606E-3</c:v>
                </c:pt>
                <c:pt idx="14">
                  <c:v>7.7455849965459454E-3</c:v>
                </c:pt>
                <c:pt idx="15">
                  <c:v>1.09762956720339E-2</c:v>
                </c:pt>
                <c:pt idx="16">
                  <c:v>1.0041068829218876E-2</c:v>
                </c:pt>
                <c:pt idx="17">
                  <c:v>9.8178482051105298E-3</c:v>
                </c:pt>
                <c:pt idx="18">
                  <c:v>4.3909943232379837E-3</c:v>
                </c:pt>
                <c:pt idx="19">
                  <c:v>7.3410603723838433E-3</c:v>
                </c:pt>
                <c:pt idx="20">
                  <c:v>2.0933340106077383E-3</c:v>
                </c:pt>
                <c:pt idx="21">
                  <c:v>6.4103209686601501E-3</c:v>
                </c:pt>
                <c:pt idx="22">
                  <c:v>2.7383655429370451E-3</c:v>
                </c:pt>
                <c:pt idx="23">
                  <c:v>2.7595996044054555E-3</c:v>
                </c:pt>
                <c:pt idx="24">
                  <c:v>3.8587543601113013E-3</c:v>
                </c:pt>
                <c:pt idx="25">
                  <c:v>1.1992728391341336E-3</c:v>
                </c:pt>
              </c:numCache>
            </c:numRef>
          </c:val>
          <c:smooth val="1"/>
        </c:ser>
        <c:dLbls>
          <c:showLegendKey val="0"/>
          <c:showVal val="0"/>
          <c:showCatName val="0"/>
          <c:showSerName val="0"/>
          <c:showPercent val="0"/>
          <c:showBubbleSize val="0"/>
        </c:dLbls>
        <c:marker val="1"/>
        <c:smooth val="0"/>
        <c:axId val="381042048"/>
        <c:axId val="381043840"/>
      </c:lineChart>
      <c:dateAx>
        <c:axId val="381042048"/>
        <c:scaling>
          <c:orientation val="minMax"/>
        </c:scaling>
        <c:delete val="0"/>
        <c:axPos val="b"/>
        <c:numFmt formatCode="mm/yy;@" sourceLinked="0"/>
        <c:majorTickMark val="none"/>
        <c:minorTickMark val="none"/>
        <c:tickLblPos val="nextTo"/>
        <c:crossAx val="381043840"/>
        <c:crosses val="autoZero"/>
        <c:auto val="1"/>
        <c:lblOffset val="100"/>
        <c:baseTimeUnit val="months"/>
      </c:dateAx>
      <c:valAx>
        <c:axId val="381043840"/>
        <c:scaling>
          <c:orientation val="minMax"/>
        </c:scaling>
        <c:delete val="0"/>
        <c:axPos val="l"/>
        <c:majorGridlines/>
        <c:title>
          <c:tx>
            <c:rich>
              <a:bodyPr/>
              <a:lstStyle/>
              <a:p>
                <a:pPr>
                  <a:defRPr/>
                </a:pPr>
                <a:r>
                  <a:rPr lang="en-US"/>
                  <a:t>(%)</a:t>
                </a:r>
              </a:p>
            </c:rich>
          </c:tx>
          <c:overlay val="0"/>
        </c:title>
        <c:numFmt formatCode="0.0%" sourceLinked="1"/>
        <c:majorTickMark val="none"/>
        <c:minorTickMark val="none"/>
        <c:tickLblPos val="nextTo"/>
        <c:crossAx val="381042048"/>
        <c:crosses val="autoZero"/>
        <c:crossBetween val="between"/>
      </c:valAx>
    </c:plotArea>
    <c:legend>
      <c:legendPos val="r"/>
      <c:layout>
        <c:manualLayout>
          <c:xMode val="edge"/>
          <c:yMode val="edge"/>
          <c:x val="0.29812869102433875"/>
          <c:y val="0.10628790564145361"/>
          <c:w val="0.40522848131855194"/>
          <c:h val="7.972883002981393E-2"/>
        </c:manualLayout>
      </c:layout>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tx>
            <c:strRef>
              <c:f>'Monthly Summary - Carry %'!$U$26</c:f>
              <c:strCache>
                <c:ptCount val="1"/>
                <c:pt idx="0">
                  <c:v>FN30.
550.
08</c:v>
                </c:pt>
              </c:strCache>
            </c:strRef>
          </c:tx>
          <c:spPr>
            <a:ln>
              <a:solidFill>
                <a:srgbClr val="1A398A"/>
              </a:solidFill>
            </a:ln>
          </c:spPr>
          <c:marker>
            <c:symbol val="none"/>
          </c:marker>
          <c:cat>
            <c:numRef>
              <c:f>'Monthly Summary - Carry %'!$I$27:$I$52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 %'!$U$27:$U$52</c:f>
              <c:numCache>
                <c:formatCode>0.0%</c:formatCode>
                <c:ptCount val="26"/>
                <c:pt idx="0">
                  <c:v>-3.4870661952243727E-3</c:v>
                </c:pt>
                <c:pt idx="1">
                  <c:v>-3.347201360794581E-3</c:v>
                </c:pt>
                <c:pt idx="2">
                  <c:v>-1.2191864028755265E-3</c:v>
                </c:pt>
                <c:pt idx="3">
                  <c:v>4.5893708238246486E-6</c:v>
                </c:pt>
                <c:pt idx="4">
                  <c:v>-1.550260688446721E-3</c:v>
                </c:pt>
                <c:pt idx="5">
                  <c:v>4.2309231466757942E-5</c:v>
                </c:pt>
                <c:pt idx="6">
                  <c:v>2.0591878538234044E-3</c:v>
                </c:pt>
                <c:pt idx="7">
                  <c:v>7.8220972923996445E-3</c:v>
                </c:pt>
                <c:pt idx="8">
                  <c:v>5.8415421639665399E-3</c:v>
                </c:pt>
                <c:pt idx="9">
                  <c:v>2.6782335367675205E-3</c:v>
                </c:pt>
                <c:pt idx="10">
                  <c:v>3.887834975196344E-3</c:v>
                </c:pt>
                <c:pt idx="11">
                  <c:v>7.0934374918005935E-3</c:v>
                </c:pt>
                <c:pt idx="12">
                  <c:v>-1.0448699035436222E-3</c:v>
                </c:pt>
                <c:pt idx="13">
                  <c:v>-5.0322762816879894E-3</c:v>
                </c:pt>
                <c:pt idx="14">
                  <c:v>-7.3260107075882762E-3</c:v>
                </c:pt>
                <c:pt idx="15">
                  <c:v>-1.0511148527474085E-2</c:v>
                </c:pt>
                <c:pt idx="16">
                  <c:v>-1.1528324691095913E-2</c:v>
                </c:pt>
                <c:pt idx="17">
                  <c:v>-1.2238456933471755E-2</c:v>
                </c:pt>
                <c:pt idx="18">
                  <c:v>-1.7571087762693064E-2</c:v>
                </c:pt>
                <c:pt idx="19">
                  <c:v>-7.0441338057150018E-3</c:v>
                </c:pt>
                <c:pt idx="20">
                  <c:v>-1.8649400110874858E-2</c:v>
                </c:pt>
                <c:pt idx="21">
                  <c:v>-1.1156349352388073E-2</c:v>
                </c:pt>
                <c:pt idx="22">
                  <c:v>-1.6035314885388299E-2</c:v>
                </c:pt>
                <c:pt idx="23">
                  <c:v>-1.5253576806604894E-2</c:v>
                </c:pt>
                <c:pt idx="24">
                  <c:v>-1.3373470464243567E-2</c:v>
                </c:pt>
                <c:pt idx="25">
                  <c:v>-1.9945888624639304E-2</c:v>
                </c:pt>
              </c:numCache>
            </c:numRef>
          </c:val>
          <c:smooth val="1"/>
        </c:ser>
        <c:ser>
          <c:idx val="1"/>
          <c:order val="1"/>
          <c:tx>
            <c:strRef>
              <c:f>'Monthly Summary - Carry %'!$V$26</c:f>
              <c:strCache>
                <c:ptCount val="1"/>
                <c:pt idx="0">
                  <c:v>FN30.
600.
08</c:v>
                </c:pt>
              </c:strCache>
            </c:strRef>
          </c:tx>
          <c:spPr>
            <a:ln>
              <a:solidFill>
                <a:srgbClr val="AD275C"/>
              </a:solidFill>
            </a:ln>
          </c:spPr>
          <c:marker>
            <c:symbol val="none"/>
          </c:marker>
          <c:cat>
            <c:numRef>
              <c:f>'Monthly Summary - Carry %'!$I$27:$I$52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 %'!$V$27:$V$52</c:f>
              <c:numCache>
                <c:formatCode>0.0%</c:formatCode>
                <c:ptCount val="26"/>
                <c:pt idx="0">
                  <c:v>-1.0194634232759084E-3</c:v>
                </c:pt>
                <c:pt idx="1">
                  <c:v>-3.2408828469991931E-3</c:v>
                </c:pt>
                <c:pt idx="2">
                  <c:v>-2.0316420114367671E-3</c:v>
                </c:pt>
                <c:pt idx="3">
                  <c:v>-7.3046347160711709E-5</c:v>
                </c:pt>
                <c:pt idx="4">
                  <c:v>-3.3289057745444295E-4</c:v>
                </c:pt>
                <c:pt idx="5">
                  <c:v>1.6189557433899252E-3</c:v>
                </c:pt>
                <c:pt idx="6">
                  <c:v>3.1298425220964614E-3</c:v>
                </c:pt>
                <c:pt idx="7">
                  <c:v>1.0226623111474004E-2</c:v>
                </c:pt>
                <c:pt idx="8">
                  <c:v>9.5398732811217378E-3</c:v>
                </c:pt>
                <c:pt idx="9">
                  <c:v>7.1712699799278022E-3</c:v>
                </c:pt>
                <c:pt idx="10">
                  <c:v>6.0840996934559575E-3</c:v>
                </c:pt>
                <c:pt idx="11">
                  <c:v>8.6674749408727578E-3</c:v>
                </c:pt>
                <c:pt idx="12">
                  <c:v>3.0575552577884824E-3</c:v>
                </c:pt>
                <c:pt idx="13">
                  <c:v>-1.8978062448929921E-3</c:v>
                </c:pt>
                <c:pt idx="14">
                  <c:v>-4.9418374344278818E-3</c:v>
                </c:pt>
                <c:pt idx="15">
                  <c:v>-7.9947149716982652E-3</c:v>
                </c:pt>
                <c:pt idx="16">
                  <c:v>-7.4452398008257861E-3</c:v>
                </c:pt>
                <c:pt idx="17">
                  <c:v>-7.9009689550185204E-3</c:v>
                </c:pt>
                <c:pt idx="18">
                  <c:v>-1.0663569911331093E-2</c:v>
                </c:pt>
                <c:pt idx="19">
                  <c:v>-3.5926624643935769E-3</c:v>
                </c:pt>
                <c:pt idx="20">
                  <c:v>-1.6180533734986582E-2</c:v>
                </c:pt>
                <c:pt idx="21">
                  <c:v>-7.6976744186046508E-3</c:v>
                </c:pt>
                <c:pt idx="22">
                  <c:v>-1.0876593798419034E-2</c:v>
                </c:pt>
                <c:pt idx="23">
                  <c:v>-1.1551362390473231E-2</c:v>
                </c:pt>
                <c:pt idx="24">
                  <c:v>-9.4577533323438739E-3</c:v>
                </c:pt>
                <c:pt idx="25">
                  <c:v>-1.6401388781123898E-2</c:v>
                </c:pt>
              </c:numCache>
            </c:numRef>
          </c:val>
          <c:smooth val="1"/>
        </c:ser>
        <c:ser>
          <c:idx val="2"/>
          <c:order val="2"/>
          <c:tx>
            <c:strRef>
              <c:f>'Monthly Summary - Carry %'!$W$26</c:f>
              <c:strCache>
                <c:ptCount val="1"/>
                <c:pt idx="0">
                  <c:v>FN30.
650.
67</c:v>
                </c:pt>
              </c:strCache>
            </c:strRef>
          </c:tx>
          <c:spPr>
            <a:ln>
              <a:solidFill>
                <a:srgbClr val="C8C42D"/>
              </a:solidFill>
            </a:ln>
          </c:spPr>
          <c:marker>
            <c:symbol val="none"/>
          </c:marker>
          <c:cat>
            <c:numRef>
              <c:f>'Monthly Summary - Carry %'!$I$27:$I$52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 %'!$W$27:$W$52</c:f>
              <c:numCache>
                <c:formatCode>0.0%</c:formatCode>
                <c:ptCount val="26"/>
                <c:pt idx="0">
                  <c:v>4.9211261601875339E-3</c:v>
                </c:pt>
                <c:pt idx="1">
                  <c:v>-1.377379136784045E-3</c:v>
                </c:pt>
                <c:pt idx="2">
                  <c:v>2.2594685073167838E-3</c:v>
                </c:pt>
                <c:pt idx="3">
                  <c:v>1.2911916242495012E-3</c:v>
                </c:pt>
                <c:pt idx="4">
                  <c:v>2.4373295701085071E-3</c:v>
                </c:pt>
                <c:pt idx="5">
                  <c:v>4.4688143438480626E-3</c:v>
                </c:pt>
                <c:pt idx="6">
                  <c:v>4.766541224507731E-3</c:v>
                </c:pt>
                <c:pt idx="7">
                  <c:v>1.1201811994380828E-2</c:v>
                </c:pt>
                <c:pt idx="8">
                  <c:v>1.0913414344595095E-2</c:v>
                </c:pt>
                <c:pt idx="9">
                  <c:v>1.048346259162865E-2</c:v>
                </c:pt>
                <c:pt idx="10">
                  <c:v>9.3953299243040352E-3</c:v>
                </c:pt>
                <c:pt idx="11">
                  <c:v>1.1774025163875875E-2</c:v>
                </c:pt>
                <c:pt idx="12">
                  <c:v>7.5881300768569967E-3</c:v>
                </c:pt>
                <c:pt idx="13">
                  <c:v>3.3853462784809506E-3</c:v>
                </c:pt>
                <c:pt idx="14">
                  <c:v>5.4029668956094275E-4</c:v>
                </c:pt>
                <c:pt idx="15">
                  <c:v>-4.0884782024983917E-3</c:v>
                </c:pt>
                <c:pt idx="16">
                  <c:v>-4.5527816583475636E-3</c:v>
                </c:pt>
                <c:pt idx="17">
                  <c:v>-7.0486521248128995E-3</c:v>
                </c:pt>
                <c:pt idx="18">
                  <c:v>-6.8534806872929781E-3</c:v>
                </c:pt>
                <c:pt idx="19">
                  <c:v>-1.0425591659820124E-3</c:v>
                </c:pt>
                <c:pt idx="20">
                  <c:v>-9.9440348212569123E-3</c:v>
                </c:pt>
                <c:pt idx="21">
                  <c:v>-5.0367776963942644E-3</c:v>
                </c:pt>
                <c:pt idx="22">
                  <c:v>-8.5299447338626436E-3</c:v>
                </c:pt>
                <c:pt idx="23">
                  <c:v>-1.0621432844321307E-2</c:v>
                </c:pt>
                <c:pt idx="24">
                  <c:v>-6.2307891111259986E-3</c:v>
                </c:pt>
                <c:pt idx="25">
                  <c:v>-7.6572752728608006E-3</c:v>
                </c:pt>
              </c:numCache>
            </c:numRef>
          </c:val>
          <c:smooth val="1"/>
        </c:ser>
        <c:dLbls>
          <c:showLegendKey val="0"/>
          <c:showVal val="0"/>
          <c:showCatName val="0"/>
          <c:showSerName val="0"/>
          <c:showPercent val="0"/>
          <c:showBubbleSize val="0"/>
        </c:dLbls>
        <c:marker val="1"/>
        <c:smooth val="0"/>
        <c:axId val="381066240"/>
        <c:axId val="381088512"/>
      </c:lineChart>
      <c:dateAx>
        <c:axId val="381066240"/>
        <c:scaling>
          <c:orientation val="minMax"/>
        </c:scaling>
        <c:delete val="0"/>
        <c:axPos val="b"/>
        <c:numFmt formatCode="mm/yy;@" sourceLinked="0"/>
        <c:majorTickMark val="none"/>
        <c:minorTickMark val="none"/>
        <c:tickLblPos val="nextTo"/>
        <c:crossAx val="381088512"/>
        <c:crosses val="autoZero"/>
        <c:auto val="1"/>
        <c:lblOffset val="100"/>
        <c:baseTimeUnit val="months"/>
      </c:dateAx>
      <c:valAx>
        <c:axId val="381088512"/>
        <c:scaling>
          <c:orientation val="minMax"/>
        </c:scaling>
        <c:delete val="0"/>
        <c:axPos val="l"/>
        <c:majorGridlines/>
        <c:title>
          <c:tx>
            <c:rich>
              <a:bodyPr/>
              <a:lstStyle/>
              <a:p>
                <a:pPr>
                  <a:defRPr/>
                </a:pPr>
                <a:r>
                  <a:rPr lang="en-US"/>
                  <a:t>(%)</a:t>
                </a:r>
              </a:p>
            </c:rich>
          </c:tx>
          <c:overlay val="0"/>
        </c:title>
        <c:numFmt formatCode="0.0%" sourceLinked="1"/>
        <c:majorTickMark val="none"/>
        <c:minorTickMark val="none"/>
        <c:tickLblPos val="nextTo"/>
        <c:crossAx val="381066240"/>
        <c:crosses val="autoZero"/>
        <c:crossBetween val="between"/>
      </c:valAx>
    </c:plotArea>
    <c:legend>
      <c:legendPos val="r"/>
      <c:layout>
        <c:manualLayout>
          <c:xMode val="edge"/>
          <c:yMode val="edge"/>
          <c:x val="0.30573394766185191"/>
          <c:y val="0.11117096323535207"/>
          <c:w val="0.38664550656352725"/>
          <c:h val="8.9108790976196464E-2"/>
        </c:manualLayout>
      </c:layout>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tx>
            <c:strRef>
              <c:f>'Monthly Summary - Carry %'!$AL$26</c:f>
              <c:strCache>
                <c:ptCount val="1"/>
                <c:pt idx="0">
                  <c:v>FN30.
550.
08</c:v>
                </c:pt>
              </c:strCache>
            </c:strRef>
          </c:tx>
          <c:marker>
            <c:symbol val="none"/>
          </c:marker>
          <c:cat>
            <c:numRef>
              <c:f>'Monthly Summary - Carry %'!$I$27:$I$52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 %'!$AL$27:$AL$52</c:f>
              <c:numCache>
                <c:formatCode>0.0%</c:formatCode>
                <c:ptCount val="26"/>
                <c:pt idx="0">
                  <c:v>3.3714817424216111E-3</c:v>
                </c:pt>
                <c:pt idx="1">
                  <c:v>3.8276443334370239E-3</c:v>
                </c:pt>
                <c:pt idx="2">
                  <c:v>5.3077311121194079E-3</c:v>
                </c:pt>
                <c:pt idx="3">
                  <c:v>6.492376473283927E-3</c:v>
                </c:pt>
                <c:pt idx="4">
                  <c:v>4.6144851965975748E-3</c:v>
                </c:pt>
                <c:pt idx="5">
                  <c:v>5.4307810634837278E-3</c:v>
                </c:pt>
                <c:pt idx="6">
                  <c:v>7.1815513016218165E-3</c:v>
                </c:pt>
                <c:pt idx="7">
                  <c:v>1.5104805747299235E-2</c:v>
                </c:pt>
                <c:pt idx="8">
                  <c:v>1.4146035377156769E-2</c:v>
                </c:pt>
                <c:pt idx="9">
                  <c:v>8.5399278665873515E-3</c:v>
                </c:pt>
                <c:pt idx="10">
                  <c:v>1.0908148240641452E-2</c:v>
                </c:pt>
                <c:pt idx="11">
                  <c:v>1.617782784576496E-2</c:v>
                </c:pt>
                <c:pt idx="12">
                  <c:v>9.4158545342427676E-3</c:v>
                </c:pt>
                <c:pt idx="13">
                  <c:v>2.066238522756534E-3</c:v>
                </c:pt>
                <c:pt idx="14">
                  <c:v>-8.3191642491951985E-4</c:v>
                </c:pt>
                <c:pt idx="15">
                  <c:v>-2.6442685505871462E-3</c:v>
                </c:pt>
                <c:pt idx="16">
                  <c:v>-2.1568885432021977E-3</c:v>
                </c:pt>
                <c:pt idx="17">
                  <c:v>-1.9566215175547191E-3</c:v>
                </c:pt>
                <c:pt idx="18">
                  <c:v>-1.0797671288070328E-2</c:v>
                </c:pt>
                <c:pt idx="19">
                  <c:v>1.8761424368394103E-3</c:v>
                </c:pt>
                <c:pt idx="20">
                  <c:v>-1.3489044343875187E-2</c:v>
                </c:pt>
                <c:pt idx="21">
                  <c:v>-5.1718178335701127E-3</c:v>
                </c:pt>
                <c:pt idx="22">
                  <c:v>-1.0798994378460318E-2</c:v>
                </c:pt>
                <c:pt idx="23">
                  <c:v>-8.4629615248015353E-3</c:v>
                </c:pt>
                <c:pt idx="24">
                  <c:v>-7.5236396016114693E-3</c:v>
                </c:pt>
                <c:pt idx="25">
                  <c:v>-1.5152249927852626E-2</c:v>
                </c:pt>
              </c:numCache>
            </c:numRef>
          </c:val>
          <c:smooth val="1"/>
        </c:ser>
        <c:ser>
          <c:idx val="1"/>
          <c:order val="1"/>
          <c:tx>
            <c:strRef>
              <c:f>'Monthly Summary - Carry %'!$AM$26</c:f>
              <c:strCache>
                <c:ptCount val="1"/>
                <c:pt idx="0">
                  <c:v>FN30.
600.
08</c:v>
                </c:pt>
              </c:strCache>
            </c:strRef>
          </c:tx>
          <c:spPr>
            <a:ln>
              <a:solidFill>
                <a:srgbClr val="AD275C"/>
              </a:solidFill>
            </a:ln>
          </c:spPr>
          <c:marker>
            <c:symbol val="none"/>
          </c:marker>
          <c:cat>
            <c:numRef>
              <c:f>'Monthly Summary - Carry %'!$I$27:$I$52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 %'!$AM$27:$AM$52</c:f>
              <c:numCache>
                <c:formatCode>0.0%</c:formatCode>
                <c:ptCount val="26"/>
                <c:pt idx="0">
                  <c:v>3.5021921308988247E-3</c:v>
                </c:pt>
                <c:pt idx="1">
                  <c:v>1.1935079943539216E-3</c:v>
                </c:pt>
                <c:pt idx="2">
                  <c:v>2.2986297251953035E-3</c:v>
                </c:pt>
                <c:pt idx="3">
                  <c:v>4.2630336044881612E-3</c:v>
                </c:pt>
                <c:pt idx="4">
                  <c:v>3.663297337629164E-3</c:v>
                </c:pt>
                <c:pt idx="5">
                  <c:v>5.1003290600430554E-3</c:v>
                </c:pt>
                <c:pt idx="6">
                  <c:v>6.148789739424833E-3</c:v>
                </c:pt>
                <c:pt idx="7">
                  <c:v>1.4464554637265125E-2</c:v>
                </c:pt>
                <c:pt idx="8">
                  <c:v>1.4543907125750669E-2</c:v>
                </c:pt>
                <c:pt idx="9">
                  <c:v>1.0543152799765912E-2</c:v>
                </c:pt>
                <c:pt idx="10">
                  <c:v>9.5488473436522985E-3</c:v>
                </c:pt>
                <c:pt idx="11">
                  <c:v>1.3523810263249043E-2</c:v>
                </c:pt>
                <c:pt idx="12">
                  <c:v>9.1210053338383716E-3</c:v>
                </c:pt>
                <c:pt idx="13">
                  <c:v>1.8890183291274355E-3</c:v>
                </c:pt>
                <c:pt idx="14">
                  <c:v>-1.6442901019312699E-3</c:v>
                </c:pt>
                <c:pt idx="15">
                  <c:v>-4.2070309913596173E-3</c:v>
                </c:pt>
                <c:pt idx="16">
                  <c:v>-2.4207116522913029E-3</c:v>
                </c:pt>
                <c:pt idx="17">
                  <c:v>-2.1065948278935491E-3</c:v>
                </c:pt>
                <c:pt idx="18">
                  <c:v>-6.632541911179359E-3</c:v>
                </c:pt>
                <c:pt idx="19">
                  <c:v>1.6959921060250651E-3</c:v>
                </c:pt>
                <c:pt idx="20">
                  <c:v>-1.3010594990113837E-2</c:v>
                </c:pt>
                <c:pt idx="21">
                  <c:v>-4.1464607863243227E-3</c:v>
                </c:pt>
                <c:pt idx="22">
                  <c:v>-7.9145156565500942E-3</c:v>
                </c:pt>
                <c:pt idx="23">
                  <c:v>-7.6499049219753475E-3</c:v>
                </c:pt>
                <c:pt idx="24">
                  <c:v>-6.0564594672698636E-3</c:v>
                </c:pt>
                <c:pt idx="25">
                  <c:v>-1.3499142316531973E-2</c:v>
                </c:pt>
              </c:numCache>
            </c:numRef>
          </c:val>
          <c:smooth val="1"/>
        </c:ser>
        <c:ser>
          <c:idx val="2"/>
          <c:order val="2"/>
          <c:tx>
            <c:strRef>
              <c:f>'Monthly Summary - Carry %'!$AN$26</c:f>
              <c:strCache>
                <c:ptCount val="1"/>
                <c:pt idx="0">
                  <c:v>FN30.
650.
67</c:v>
                </c:pt>
              </c:strCache>
            </c:strRef>
          </c:tx>
          <c:spPr>
            <a:ln>
              <a:solidFill>
                <a:srgbClr val="C8C42D"/>
              </a:solidFill>
            </a:ln>
          </c:spPr>
          <c:marker>
            <c:symbol val="none"/>
          </c:marker>
          <c:cat>
            <c:numRef>
              <c:f>'Monthly Summary - Carry %'!$I$27:$I$52</c:f>
              <c:numCache>
                <c:formatCode>mm/dd/yy;@</c:formatCode>
                <c:ptCount val="26"/>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pt idx="18">
                  <c:v>41180</c:v>
                </c:pt>
                <c:pt idx="19">
                  <c:v>41213</c:v>
                </c:pt>
                <c:pt idx="20">
                  <c:v>41243</c:v>
                </c:pt>
                <c:pt idx="21">
                  <c:v>41274</c:v>
                </c:pt>
                <c:pt idx="22">
                  <c:v>41305</c:v>
                </c:pt>
                <c:pt idx="23">
                  <c:v>41333</c:v>
                </c:pt>
                <c:pt idx="24">
                  <c:v>41361</c:v>
                </c:pt>
                <c:pt idx="25">
                  <c:v>41394</c:v>
                </c:pt>
              </c:numCache>
            </c:numRef>
          </c:cat>
          <c:val>
            <c:numRef>
              <c:f>'Monthly Summary - Carry %'!$AN$27:$AN$52</c:f>
              <c:numCache>
                <c:formatCode>0.0%</c:formatCode>
                <c:ptCount val="26"/>
                <c:pt idx="0">
                  <c:v>6.3794939401161975E-3</c:v>
                </c:pt>
                <c:pt idx="1">
                  <c:v>-1.8847533452125729E-5</c:v>
                </c:pt>
                <c:pt idx="2">
                  <c:v>4.4114352465413204E-3</c:v>
                </c:pt>
                <c:pt idx="3">
                  <c:v>3.4191196256820712E-3</c:v>
                </c:pt>
                <c:pt idx="4">
                  <c:v>4.3790749126615272E-3</c:v>
                </c:pt>
                <c:pt idx="5">
                  <c:v>6.1722396707364763E-3</c:v>
                </c:pt>
                <c:pt idx="6">
                  <c:v>6.1260326841912618E-3</c:v>
                </c:pt>
                <c:pt idx="7">
                  <c:v>1.3105436249606176E-2</c:v>
                </c:pt>
                <c:pt idx="8">
                  <c:v>1.3096876362405892E-2</c:v>
                </c:pt>
                <c:pt idx="9">
                  <c:v>1.195062728011276E-2</c:v>
                </c:pt>
                <c:pt idx="10">
                  <c:v>1.0878159676005902E-2</c:v>
                </c:pt>
                <c:pt idx="11">
                  <c:v>1.3797879955861236E-2</c:v>
                </c:pt>
                <c:pt idx="12">
                  <c:v>1.0229381643834821E-2</c:v>
                </c:pt>
                <c:pt idx="13">
                  <c:v>5.1814013586616997E-3</c:v>
                </c:pt>
                <c:pt idx="14">
                  <c:v>2.1529728290042034E-3</c:v>
                </c:pt>
                <c:pt idx="15">
                  <c:v>-2.4387270190371533E-3</c:v>
                </c:pt>
                <c:pt idx="16">
                  <c:v>-2.1297043060065877E-3</c:v>
                </c:pt>
                <c:pt idx="17">
                  <c:v>-4.3715993497321429E-3</c:v>
                </c:pt>
                <c:pt idx="18">
                  <c:v>-5.0789383281665676E-3</c:v>
                </c:pt>
                <c:pt idx="19">
                  <c:v>1.2980431922544799E-3</c:v>
                </c:pt>
                <c:pt idx="20">
                  <c:v>-8.4626273116583817E-3</c:v>
                </c:pt>
                <c:pt idx="21">
                  <c:v>-3.4241591608651142E-3</c:v>
                </c:pt>
                <c:pt idx="22">
                  <c:v>-7.1219357648682428E-3</c:v>
                </c:pt>
                <c:pt idx="23">
                  <c:v>-8.8132433401024272E-3</c:v>
                </c:pt>
                <c:pt idx="24">
                  <c:v>-4.7345007164371865E-3</c:v>
                </c:pt>
                <c:pt idx="25">
                  <c:v>-6.2960574200523287E-3</c:v>
                </c:pt>
              </c:numCache>
            </c:numRef>
          </c:val>
          <c:smooth val="1"/>
        </c:ser>
        <c:dLbls>
          <c:showLegendKey val="0"/>
          <c:showVal val="0"/>
          <c:showCatName val="0"/>
          <c:showSerName val="0"/>
          <c:showPercent val="0"/>
          <c:showBubbleSize val="0"/>
        </c:dLbls>
        <c:marker val="1"/>
        <c:smooth val="0"/>
        <c:axId val="380853248"/>
        <c:axId val="380855040"/>
      </c:lineChart>
      <c:dateAx>
        <c:axId val="380853248"/>
        <c:scaling>
          <c:orientation val="minMax"/>
        </c:scaling>
        <c:delete val="0"/>
        <c:axPos val="b"/>
        <c:numFmt formatCode="mm/yy;@" sourceLinked="0"/>
        <c:majorTickMark val="none"/>
        <c:minorTickMark val="none"/>
        <c:tickLblPos val="nextTo"/>
        <c:crossAx val="380855040"/>
        <c:crosses val="autoZero"/>
        <c:auto val="1"/>
        <c:lblOffset val="100"/>
        <c:baseTimeUnit val="months"/>
      </c:dateAx>
      <c:valAx>
        <c:axId val="380855040"/>
        <c:scaling>
          <c:orientation val="minMax"/>
        </c:scaling>
        <c:delete val="0"/>
        <c:axPos val="l"/>
        <c:majorGridlines/>
        <c:title>
          <c:tx>
            <c:rich>
              <a:bodyPr/>
              <a:lstStyle/>
              <a:p>
                <a:pPr>
                  <a:defRPr/>
                </a:pPr>
                <a:r>
                  <a:rPr lang="en-US"/>
                  <a:t>(%)</a:t>
                </a:r>
              </a:p>
            </c:rich>
          </c:tx>
          <c:overlay val="0"/>
        </c:title>
        <c:numFmt formatCode="0.0%" sourceLinked="1"/>
        <c:majorTickMark val="none"/>
        <c:minorTickMark val="none"/>
        <c:tickLblPos val="nextTo"/>
        <c:crossAx val="380853248"/>
        <c:crosses val="autoZero"/>
        <c:crossBetween val="between"/>
      </c:valAx>
    </c:plotArea>
    <c:legend>
      <c:legendPos val="r"/>
      <c:layout>
        <c:manualLayout>
          <c:xMode val="edge"/>
          <c:yMode val="edge"/>
          <c:x val="0.29812869102433875"/>
          <c:y val="0.10628790564145361"/>
          <c:w val="0.37479899079516471"/>
          <c:h val="0.10373335362956608"/>
        </c:manualLayout>
      </c:layout>
      <c:overlay val="0"/>
    </c:legend>
    <c:plotVisOnly val="1"/>
    <c:dispBlanksAs val="gap"/>
    <c:showDLblsOverMax val="0"/>
  </c:chart>
  <c:printSettings>
    <c:headerFooter/>
    <c:pageMargins b="0.75" l="0.7" r="0.7" t="0.75" header="0.3" footer="0.3"/>
    <c:pageSetup orientation="portrait"/>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spPr>
            <a:ln>
              <a:solidFill>
                <a:srgbClr val="1A398A"/>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ser>
          <c:idx val="1"/>
          <c:order val="1"/>
          <c:spPr>
            <a:ln>
              <a:solidFill>
                <a:srgbClr val="AD275C"/>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ser>
          <c:idx val="2"/>
          <c:order val="2"/>
          <c:spPr>
            <a:ln>
              <a:solidFill>
                <a:srgbClr val="C8C42D"/>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ser>
          <c:idx val="3"/>
          <c:order val="3"/>
          <c:spPr>
            <a:ln>
              <a:solidFill>
                <a:srgbClr val="74B629"/>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dLbls>
          <c:showLegendKey val="0"/>
          <c:showVal val="0"/>
          <c:showCatName val="0"/>
          <c:showSerName val="0"/>
          <c:showPercent val="0"/>
          <c:showBubbleSize val="0"/>
        </c:dLbls>
        <c:marker val="1"/>
        <c:smooth val="0"/>
        <c:axId val="381164928"/>
        <c:axId val="381166720"/>
      </c:lineChart>
      <c:catAx>
        <c:axId val="381164928"/>
        <c:scaling>
          <c:orientation val="minMax"/>
        </c:scaling>
        <c:delete val="0"/>
        <c:axPos val="b"/>
        <c:numFmt formatCode="mm/yy;@" sourceLinked="0"/>
        <c:majorTickMark val="none"/>
        <c:minorTickMark val="none"/>
        <c:tickLblPos val="nextTo"/>
        <c:crossAx val="381166720"/>
        <c:crosses val="autoZero"/>
        <c:auto val="1"/>
        <c:lblAlgn val="ctr"/>
        <c:lblOffset val="100"/>
        <c:noMultiLvlLbl val="0"/>
      </c:catAx>
      <c:valAx>
        <c:axId val="381166720"/>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81164928"/>
        <c:crosses val="autoZero"/>
        <c:crossBetween val="between"/>
      </c:valAx>
    </c:plotArea>
    <c:legend>
      <c:legendPos val="r"/>
      <c:layout>
        <c:manualLayout>
          <c:xMode val="edge"/>
          <c:yMode val="edge"/>
          <c:x val="0.30573394766185191"/>
          <c:y val="0.10384644738873321"/>
          <c:w val="0.34970572217620671"/>
          <c:h val="0.10172118432615125"/>
        </c:manualLayout>
      </c:layout>
      <c:overlay val="0"/>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spPr>
            <a:ln>
              <a:solidFill>
                <a:srgbClr val="1A398A"/>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ser>
          <c:idx val="1"/>
          <c:order val="1"/>
          <c:spPr>
            <a:ln>
              <a:solidFill>
                <a:srgbClr val="AD275C"/>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ser>
          <c:idx val="2"/>
          <c:order val="2"/>
          <c:spPr>
            <a:ln>
              <a:solidFill>
                <a:srgbClr val="C8C42D"/>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ser>
          <c:idx val="3"/>
          <c:order val="3"/>
          <c:spPr>
            <a:ln>
              <a:solidFill>
                <a:srgbClr val="74B629"/>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dLbls>
          <c:showLegendKey val="0"/>
          <c:showVal val="0"/>
          <c:showCatName val="0"/>
          <c:showSerName val="0"/>
          <c:showPercent val="0"/>
          <c:showBubbleSize val="0"/>
        </c:dLbls>
        <c:marker val="1"/>
        <c:smooth val="0"/>
        <c:axId val="381198336"/>
        <c:axId val="381199872"/>
      </c:lineChart>
      <c:catAx>
        <c:axId val="381198336"/>
        <c:scaling>
          <c:orientation val="minMax"/>
        </c:scaling>
        <c:delete val="0"/>
        <c:axPos val="b"/>
        <c:numFmt formatCode="mm/yy;@" sourceLinked="0"/>
        <c:majorTickMark val="none"/>
        <c:minorTickMark val="none"/>
        <c:tickLblPos val="nextTo"/>
        <c:crossAx val="381199872"/>
        <c:crosses val="autoZero"/>
        <c:auto val="1"/>
        <c:lblAlgn val="ctr"/>
        <c:lblOffset val="100"/>
        <c:noMultiLvlLbl val="0"/>
      </c:catAx>
      <c:valAx>
        <c:axId val="381199872"/>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81198336"/>
        <c:crosses val="autoZero"/>
        <c:crossBetween val="between"/>
      </c:valAx>
    </c:plotArea>
    <c:legend>
      <c:legendPos val="r"/>
      <c:layout>
        <c:manualLayout>
          <c:xMode val="edge"/>
          <c:yMode val="edge"/>
          <c:x val="0.29812869102433875"/>
          <c:y val="0.10628790564145361"/>
          <c:w val="0.35849747801477866"/>
          <c:h val="0.13831113817275476"/>
        </c:manualLayout>
      </c:layout>
      <c:overlay val="0"/>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spPr>
            <a:ln>
              <a:solidFill>
                <a:srgbClr val="1A398A"/>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ser>
          <c:idx val="1"/>
          <c:order val="1"/>
          <c:spPr>
            <a:ln>
              <a:solidFill>
                <a:srgbClr val="AD275C"/>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ser>
          <c:idx val="2"/>
          <c:order val="2"/>
          <c:spPr>
            <a:ln>
              <a:solidFill>
                <a:srgbClr val="C8C42D"/>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dLbls>
          <c:showLegendKey val="0"/>
          <c:showVal val="0"/>
          <c:showCatName val="0"/>
          <c:showSerName val="0"/>
          <c:showPercent val="0"/>
          <c:showBubbleSize val="0"/>
        </c:dLbls>
        <c:marker val="1"/>
        <c:smooth val="0"/>
        <c:axId val="381955456"/>
        <c:axId val="381981824"/>
      </c:lineChart>
      <c:catAx>
        <c:axId val="381955456"/>
        <c:scaling>
          <c:orientation val="minMax"/>
        </c:scaling>
        <c:delete val="0"/>
        <c:axPos val="b"/>
        <c:numFmt formatCode="mm/yy;@" sourceLinked="0"/>
        <c:majorTickMark val="none"/>
        <c:minorTickMark val="none"/>
        <c:tickLblPos val="nextTo"/>
        <c:crossAx val="381981824"/>
        <c:crosses val="autoZero"/>
        <c:auto val="1"/>
        <c:lblAlgn val="ctr"/>
        <c:lblOffset val="100"/>
        <c:noMultiLvlLbl val="0"/>
      </c:catAx>
      <c:valAx>
        <c:axId val="381981824"/>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81955456"/>
        <c:crosses val="autoZero"/>
        <c:crossBetween val="between"/>
      </c:valAx>
    </c:plotArea>
    <c:legend>
      <c:legendPos val="r"/>
      <c:layout>
        <c:manualLayout>
          <c:xMode val="edge"/>
          <c:yMode val="edge"/>
          <c:x val="0.30573394766185191"/>
          <c:y val="0.10384644738873321"/>
          <c:w val="0.34210047244940539"/>
          <c:h val="0.10131631738722793"/>
        </c:manualLayout>
      </c:layout>
      <c:overlay val="0"/>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spPr>
            <a:ln>
              <a:solidFill>
                <a:srgbClr val="1A398A"/>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ser>
          <c:idx val="1"/>
          <c:order val="1"/>
          <c:spPr>
            <a:ln>
              <a:solidFill>
                <a:srgbClr val="AD275C"/>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ser>
          <c:idx val="2"/>
          <c:order val="2"/>
          <c:spPr>
            <a:ln>
              <a:solidFill>
                <a:srgbClr val="C8C42D"/>
              </a:solidFill>
            </a:ln>
          </c:spPr>
          <c:marker>
            <c:symbol val="none"/>
          </c:marker>
          <c:val>
            <c:numRef>
              <c:f>'Monthly Summary - Carry'!#REF!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'Monthly Summary - Carry'!#REF!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'Monthly Summary - Carry'!#REF!</c15:sqref>
                        </c15:formulaRef>
                      </c:ext>
                    </c:extLst>
                  </c:multiLvlStrRef>
                </c15:cat>
              </c15:filteredCategoryTitle>
            </c:ext>
          </c:extLst>
        </c:ser>
        <c:dLbls>
          <c:showLegendKey val="0"/>
          <c:showVal val="0"/>
          <c:showCatName val="0"/>
          <c:showSerName val="0"/>
          <c:showPercent val="0"/>
          <c:showBubbleSize val="0"/>
        </c:dLbls>
        <c:marker val="1"/>
        <c:smooth val="0"/>
        <c:axId val="382004224"/>
        <c:axId val="381813504"/>
      </c:lineChart>
      <c:catAx>
        <c:axId val="382004224"/>
        <c:scaling>
          <c:orientation val="minMax"/>
        </c:scaling>
        <c:delete val="0"/>
        <c:axPos val="b"/>
        <c:numFmt formatCode="mm/yy;@" sourceLinked="0"/>
        <c:majorTickMark val="none"/>
        <c:minorTickMark val="none"/>
        <c:tickLblPos val="nextTo"/>
        <c:crossAx val="381813504"/>
        <c:crosses val="autoZero"/>
        <c:auto val="1"/>
        <c:lblAlgn val="ctr"/>
        <c:lblOffset val="100"/>
        <c:noMultiLvlLbl val="0"/>
      </c:catAx>
      <c:valAx>
        <c:axId val="381813504"/>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82004224"/>
        <c:crosses val="autoZero"/>
        <c:crossBetween val="between"/>
      </c:valAx>
    </c:plotArea>
    <c:legend>
      <c:legendPos val="r"/>
      <c:layout>
        <c:manualLayout>
          <c:xMode val="edge"/>
          <c:yMode val="edge"/>
          <c:x val="0.29812869102433875"/>
          <c:y val="0.10628790564145361"/>
          <c:w val="0.35849747801477866"/>
          <c:h val="0.13831113817275476"/>
        </c:manualLayout>
      </c:layout>
      <c:overlay val="0"/>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tx>
            <c:strRef>
              <c:f>'Annual Summary'!$S$26</c:f>
              <c:strCache>
                <c:ptCount val="1"/>
                <c:pt idx="0">
                  <c:v>FN30.
350.
10</c:v>
                </c:pt>
              </c:strCache>
            </c:strRef>
          </c:tx>
          <c:spPr>
            <a:ln>
              <a:solidFill>
                <a:srgbClr val="1A398A"/>
              </a:solidFill>
            </a:ln>
          </c:spPr>
          <c:marker>
            <c:symbol val="none"/>
          </c:marker>
          <c:cat>
            <c:numRef>
              <c:f>'Annual Summary'!$I$27:$I$54</c:f>
              <c:numCache>
                <c:formatCode>0</c:formatCode>
                <c:ptCount val="2"/>
                <c:pt idx="0">
                  <c:v>2011</c:v>
                </c:pt>
                <c:pt idx="1">
                  <c:v>2012</c:v>
                </c:pt>
              </c:numCache>
            </c:numRef>
          </c:cat>
          <c:val>
            <c:numRef>
              <c:f>'Annual Summary'!$S$27:$S$54</c:f>
              <c:numCache>
                <c:formatCode>0.0%;[Red]\-0.0%</c:formatCode>
                <c:ptCount val="2"/>
                <c:pt idx="0">
                  <c:v>-0.23825540873603979</c:v>
                </c:pt>
                <c:pt idx="1">
                  <c:v>-0.30950649726761048</c:v>
                </c:pt>
              </c:numCache>
            </c:numRef>
          </c:val>
          <c:smooth val="1"/>
        </c:ser>
        <c:ser>
          <c:idx val="1"/>
          <c:order val="1"/>
          <c:tx>
            <c:strRef>
              <c:f>'Annual Summary'!$T$26</c:f>
              <c:strCache>
                <c:ptCount val="1"/>
                <c:pt idx="0">
                  <c:v>FN30.
400.
10</c:v>
                </c:pt>
              </c:strCache>
            </c:strRef>
          </c:tx>
          <c:spPr>
            <a:ln>
              <a:solidFill>
                <a:srgbClr val="AD275C"/>
              </a:solidFill>
            </a:ln>
          </c:spPr>
          <c:marker>
            <c:symbol val="none"/>
          </c:marker>
          <c:cat>
            <c:numRef>
              <c:f>'Annual Summary'!$I$27:$I$54</c:f>
              <c:numCache>
                <c:formatCode>0</c:formatCode>
                <c:ptCount val="2"/>
                <c:pt idx="0">
                  <c:v>2011</c:v>
                </c:pt>
                <c:pt idx="1">
                  <c:v>2012</c:v>
                </c:pt>
              </c:numCache>
            </c:numRef>
          </c:cat>
          <c:val>
            <c:numRef>
              <c:f>'Annual Summary'!$T$27:$T$54</c:f>
              <c:numCache>
                <c:formatCode>0.0%;[Red]\-0.0%</c:formatCode>
                <c:ptCount val="2"/>
                <c:pt idx="0">
                  <c:v>-0.3415781762900808</c:v>
                </c:pt>
                <c:pt idx="1">
                  <c:v>-0.20191599608822397</c:v>
                </c:pt>
              </c:numCache>
            </c:numRef>
          </c:val>
          <c:smooth val="1"/>
        </c:ser>
        <c:ser>
          <c:idx val="2"/>
          <c:order val="2"/>
          <c:tx>
            <c:strRef>
              <c:f>'Annual Summary'!$U$26</c:f>
              <c:strCache>
                <c:ptCount val="1"/>
                <c:pt idx="0">
                  <c:v>FN30.
450.
10</c:v>
                </c:pt>
              </c:strCache>
            </c:strRef>
          </c:tx>
          <c:spPr>
            <a:ln>
              <a:solidFill>
                <a:srgbClr val="C8C42D"/>
              </a:solidFill>
            </a:ln>
          </c:spPr>
          <c:marker>
            <c:symbol val="none"/>
          </c:marker>
          <c:cat>
            <c:numRef>
              <c:f>'Annual Summary'!$I$27:$I$54</c:f>
              <c:numCache>
                <c:formatCode>0</c:formatCode>
                <c:ptCount val="2"/>
                <c:pt idx="0">
                  <c:v>2011</c:v>
                </c:pt>
                <c:pt idx="1">
                  <c:v>2012</c:v>
                </c:pt>
              </c:numCache>
            </c:numRef>
          </c:cat>
          <c:val>
            <c:numRef>
              <c:f>'Annual Summary'!$U$27:$U$54</c:f>
              <c:numCache>
                <c:formatCode>0.0%;[Red]\-0.0%</c:formatCode>
                <c:ptCount val="2"/>
                <c:pt idx="0">
                  <c:v>-0.29490750364749696</c:v>
                </c:pt>
                <c:pt idx="1">
                  <c:v>-0.13094135346969915</c:v>
                </c:pt>
              </c:numCache>
            </c:numRef>
          </c:val>
          <c:smooth val="1"/>
        </c:ser>
        <c:ser>
          <c:idx val="3"/>
          <c:order val="3"/>
          <c:tx>
            <c:strRef>
              <c:f>'Annual Summary'!$V$26</c:f>
              <c:strCache>
                <c:ptCount val="1"/>
                <c:pt idx="0">
                  <c:v>FN30.
500.
10</c:v>
                </c:pt>
              </c:strCache>
            </c:strRef>
          </c:tx>
          <c:spPr>
            <a:ln>
              <a:solidFill>
                <a:srgbClr val="74B629"/>
              </a:solidFill>
            </a:ln>
          </c:spPr>
          <c:marker>
            <c:symbol val="none"/>
          </c:marker>
          <c:cat>
            <c:numRef>
              <c:f>'Annual Summary'!$I$27:$I$54</c:f>
              <c:numCache>
                <c:formatCode>0</c:formatCode>
                <c:ptCount val="2"/>
                <c:pt idx="0">
                  <c:v>2011</c:v>
                </c:pt>
                <c:pt idx="1">
                  <c:v>2012</c:v>
                </c:pt>
              </c:numCache>
            </c:numRef>
          </c:cat>
          <c:val>
            <c:numRef>
              <c:f>'Annual Summary'!$V$27:$V$54</c:f>
              <c:numCache>
                <c:formatCode>0.0%;[Red]\-0.0%</c:formatCode>
                <c:ptCount val="2"/>
                <c:pt idx="0">
                  <c:v>-0.12267867300864554</c:v>
                </c:pt>
                <c:pt idx="1">
                  <c:v>-7.9076637600368427E-2</c:v>
                </c:pt>
              </c:numCache>
            </c:numRef>
          </c:val>
          <c:smooth val="1"/>
        </c:ser>
        <c:dLbls>
          <c:showLegendKey val="0"/>
          <c:showVal val="0"/>
          <c:showCatName val="0"/>
          <c:showSerName val="0"/>
          <c:showPercent val="0"/>
          <c:showBubbleSize val="0"/>
        </c:dLbls>
        <c:marker val="1"/>
        <c:smooth val="0"/>
        <c:axId val="381592320"/>
        <c:axId val="381593856"/>
      </c:lineChart>
      <c:catAx>
        <c:axId val="381592320"/>
        <c:scaling>
          <c:orientation val="minMax"/>
        </c:scaling>
        <c:delete val="0"/>
        <c:axPos val="b"/>
        <c:numFmt formatCode="mm/yy;@" sourceLinked="0"/>
        <c:majorTickMark val="none"/>
        <c:minorTickMark val="none"/>
        <c:tickLblPos val="nextTo"/>
        <c:crossAx val="381593856"/>
        <c:crosses val="autoZero"/>
        <c:auto val="1"/>
        <c:lblAlgn val="ctr"/>
        <c:lblOffset val="100"/>
        <c:noMultiLvlLbl val="0"/>
      </c:catAx>
      <c:valAx>
        <c:axId val="381593856"/>
        <c:scaling>
          <c:orientation val="minMax"/>
        </c:scaling>
        <c:delete val="0"/>
        <c:axPos val="l"/>
        <c:majorGridlines/>
        <c:title>
          <c:tx>
            <c:rich>
              <a:bodyPr/>
              <a:lstStyle/>
              <a:p>
                <a:pPr>
                  <a:defRPr/>
                </a:pPr>
                <a:r>
                  <a:rPr lang="en-US"/>
                  <a:t>(%)</a:t>
                </a:r>
              </a:p>
            </c:rich>
          </c:tx>
          <c:overlay val="0"/>
        </c:title>
        <c:numFmt formatCode="0.0%;[Red]\-0.0%" sourceLinked="1"/>
        <c:majorTickMark val="none"/>
        <c:minorTickMark val="none"/>
        <c:tickLblPos val="nextTo"/>
        <c:crossAx val="381592320"/>
        <c:crosses val="autoZero"/>
        <c:crossBetween val="between"/>
      </c:valAx>
    </c:plotArea>
    <c:legend>
      <c:legendPos val="r"/>
      <c:layout>
        <c:manualLayout>
          <c:xMode val="edge"/>
          <c:yMode val="edge"/>
          <c:x val="0.30573394766185191"/>
          <c:y val="0.10384644738873321"/>
          <c:w val="0.4006765660286627"/>
          <c:h val="8.2931398123193736E-2"/>
        </c:manualLayout>
      </c:layout>
      <c:overlay val="0"/>
    </c:legend>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overlay val="0"/>
    </c:title>
    <c:autoTitleDeleted val="0"/>
    <c:plotArea>
      <c:layout/>
      <c:lineChart>
        <c:grouping val="standard"/>
        <c:varyColors val="0"/>
        <c:ser>
          <c:idx val="10"/>
          <c:order val="0"/>
          <c:tx>
            <c:strRef>
              <c:f>'Annual Summary'!$AC$26</c:f>
              <c:strCache>
                <c:ptCount val="1"/>
                <c:pt idx="0">
                  <c:v>GII30.
400.
10</c:v>
                </c:pt>
              </c:strCache>
            </c:strRef>
          </c:tx>
          <c:marker>
            <c:symbol val="none"/>
          </c:marker>
          <c:cat>
            <c:numRef>
              <c:f>'Annual Summary'!$I$27:$I$54</c:f>
              <c:numCache>
                <c:formatCode>0</c:formatCode>
                <c:ptCount val="2"/>
                <c:pt idx="0">
                  <c:v>2011</c:v>
                </c:pt>
                <c:pt idx="1">
                  <c:v>2012</c:v>
                </c:pt>
              </c:numCache>
            </c:numRef>
          </c:cat>
          <c:val>
            <c:numRef>
              <c:f>'Annual Summary'!$AC$27:$AC$54</c:f>
              <c:numCache>
                <c:formatCode>0.0%;[Red]\-0.0%</c:formatCode>
                <c:ptCount val="2"/>
                <c:pt idx="0">
                  <c:v>-0.19726968210526008</c:v>
                </c:pt>
                <c:pt idx="1">
                  <c:v>-0.13604359094351193</c:v>
                </c:pt>
              </c:numCache>
            </c:numRef>
          </c:val>
          <c:smooth val="0"/>
        </c:ser>
        <c:ser>
          <c:idx val="11"/>
          <c:order val="1"/>
          <c:tx>
            <c:strRef>
              <c:f>'Annual Summary'!$AD$26</c:f>
              <c:strCache>
                <c:ptCount val="1"/>
                <c:pt idx="0">
                  <c:v>GII30.
450.
10</c:v>
                </c:pt>
              </c:strCache>
            </c:strRef>
          </c:tx>
          <c:marker>
            <c:symbol val="none"/>
          </c:marker>
          <c:cat>
            <c:numRef>
              <c:f>'Annual Summary'!$I$27:$I$54</c:f>
              <c:numCache>
                <c:formatCode>0</c:formatCode>
                <c:ptCount val="2"/>
                <c:pt idx="0">
                  <c:v>2011</c:v>
                </c:pt>
                <c:pt idx="1">
                  <c:v>2012</c:v>
                </c:pt>
              </c:numCache>
            </c:numRef>
          </c:cat>
          <c:val>
            <c:numRef>
              <c:f>'Annual Summary'!$AD$27:$AD$54</c:f>
              <c:numCache>
                <c:formatCode>0.0%;[Red]\-0.0%</c:formatCode>
                <c:ptCount val="2"/>
                <c:pt idx="0">
                  <c:v>-0.26136482226382163</c:v>
                </c:pt>
                <c:pt idx="1">
                  <c:v>-0.11420288946962309</c:v>
                </c:pt>
              </c:numCache>
            </c:numRef>
          </c:val>
          <c:smooth val="0"/>
        </c:ser>
        <c:ser>
          <c:idx val="12"/>
          <c:order val="2"/>
          <c:tx>
            <c:strRef>
              <c:f>'Annual Summary'!$AE$26</c:f>
              <c:strCache>
                <c:ptCount val="1"/>
                <c:pt idx="0">
                  <c:v>GII30.
500.
10</c:v>
                </c:pt>
              </c:strCache>
            </c:strRef>
          </c:tx>
          <c:marker>
            <c:symbol val="none"/>
          </c:marker>
          <c:cat>
            <c:numRef>
              <c:f>'Annual Summary'!$I$27:$I$54</c:f>
              <c:numCache>
                <c:formatCode>0</c:formatCode>
                <c:ptCount val="2"/>
                <c:pt idx="0">
                  <c:v>2011</c:v>
                </c:pt>
                <c:pt idx="1">
                  <c:v>2012</c:v>
                </c:pt>
              </c:numCache>
            </c:numRef>
          </c:cat>
          <c:val>
            <c:numRef>
              <c:f>'Annual Summary'!$AE$27:$AE$54</c:f>
              <c:numCache>
                <c:formatCode>0.0%;[Red]\-0.0%</c:formatCode>
                <c:ptCount val="2"/>
                <c:pt idx="0">
                  <c:v>-0.26738958807206981</c:v>
                </c:pt>
                <c:pt idx="1">
                  <c:v>-8.6819715824143384E-2</c:v>
                </c:pt>
              </c:numCache>
            </c:numRef>
          </c:val>
          <c:smooth val="0"/>
        </c:ser>
        <c:dLbls>
          <c:showLegendKey val="0"/>
          <c:showVal val="0"/>
          <c:showCatName val="0"/>
          <c:showSerName val="0"/>
          <c:showPercent val="0"/>
          <c:showBubbleSize val="0"/>
        </c:dLbls>
        <c:marker val="1"/>
        <c:smooth val="0"/>
        <c:axId val="381632896"/>
        <c:axId val="381634432"/>
      </c:lineChart>
      <c:catAx>
        <c:axId val="381632896"/>
        <c:scaling>
          <c:orientation val="minMax"/>
        </c:scaling>
        <c:delete val="0"/>
        <c:axPos val="b"/>
        <c:numFmt formatCode="mm/yy;@" sourceLinked="0"/>
        <c:majorTickMark val="none"/>
        <c:minorTickMark val="none"/>
        <c:tickLblPos val="nextTo"/>
        <c:crossAx val="381634432"/>
        <c:crosses val="autoZero"/>
        <c:auto val="1"/>
        <c:lblAlgn val="ctr"/>
        <c:lblOffset val="100"/>
        <c:tickLblSkip val="2"/>
        <c:noMultiLvlLbl val="0"/>
      </c:catAx>
      <c:valAx>
        <c:axId val="381634432"/>
        <c:scaling>
          <c:orientation val="minMax"/>
        </c:scaling>
        <c:delete val="0"/>
        <c:axPos val="l"/>
        <c:majorGridlines/>
        <c:title>
          <c:overlay val="0"/>
        </c:title>
        <c:numFmt formatCode="0.0%;[Red]\-0.0%" sourceLinked="1"/>
        <c:majorTickMark val="none"/>
        <c:minorTickMark val="none"/>
        <c:tickLblPos val="nextTo"/>
        <c:crossAx val="3816328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tx>
            <c:strRef>
              <c:f>'Annual Summary'!$S$105</c:f>
              <c:strCache>
                <c:ptCount val="1"/>
                <c:pt idx="0">
                  <c:v>FN30.
350.
10</c:v>
                </c:pt>
              </c:strCache>
            </c:strRef>
          </c:tx>
          <c:spPr>
            <a:ln>
              <a:solidFill>
                <a:srgbClr val="1A398A"/>
              </a:solidFill>
            </a:ln>
          </c:spPr>
          <c:marker>
            <c:symbol val="none"/>
          </c:marker>
          <c:cat>
            <c:numRef>
              <c:f>'Annual Summary'!$I$27:$I$54</c:f>
              <c:numCache>
                <c:formatCode>0</c:formatCode>
                <c:ptCount val="2"/>
                <c:pt idx="0">
                  <c:v>2011</c:v>
                </c:pt>
                <c:pt idx="1">
                  <c:v>2012</c:v>
                </c:pt>
              </c:numCache>
            </c:numRef>
          </c:cat>
          <c:val>
            <c:numRef>
              <c:f>'Annual Summary'!$S$106:$S$133</c:f>
              <c:numCache>
                <c:formatCode>0.0%;[Red]\-0.0%</c:formatCode>
                <c:ptCount val="2"/>
                <c:pt idx="0">
                  <c:v>-0.14777129277269774</c:v>
                </c:pt>
                <c:pt idx="1">
                  <c:v>3.9418282231786561E-2</c:v>
                </c:pt>
              </c:numCache>
            </c:numRef>
          </c:val>
          <c:smooth val="1"/>
        </c:ser>
        <c:ser>
          <c:idx val="1"/>
          <c:order val="1"/>
          <c:tx>
            <c:strRef>
              <c:f>'Annual Summary'!$T$105</c:f>
              <c:strCache>
                <c:ptCount val="1"/>
                <c:pt idx="0">
                  <c:v>FN30.
400.
10</c:v>
                </c:pt>
              </c:strCache>
            </c:strRef>
          </c:tx>
          <c:spPr>
            <a:ln>
              <a:solidFill>
                <a:srgbClr val="AD275C"/>
              </a:solidFill>
            </a:ln>
          </c:spPr>
          <c:marker>
            <c:symbol val="none"/>
          </c:marker>
          <c:cat>
            <c:numRef>
              <c:f>'Annual Summary'!$I$27:$I$54</c:f>
              <c:numCache>
                <c:formatCode>0</c:formatCode>
                <c:ptCount val="2"/>
                <c:pt idx="0">
                  <c:v>2011</c:v>
                </c:pt>
                <c:pt idx="1">
                  <c:v>2012</c:v>
                </c:pt>
              </c:numCache>
            </c:numRef>
          </c:cat>
          <c:val>
            <c:numRef>
              <c:f>'Annual Summary'!$T$106:$T$133</c:f>
              <c:numCache>
                <c:formatCode>0.0%;[Red]\-0.0%</c:formatCode>
                <c:ptCount val="2"/>
                <c:pt idx="0">
                  <c:v>-0.19672678714606573</c:v>
                </c:pt>
                <c:pt idx="1">
                  <c:v>0.13497026303934989</c:v>
                </c:pt>
              </c:numCache>
            </c:numRef>
          </c:val>
          <c:smooth val="1"/>
        </c:ser>
        <c:ser>
          <c:idx val="2"/>
          <c:order val="2"/>
          <c:tx>
            <c:strRef>
              <c:f>'Annual Summary'!$U$105</c:f>
              <c:strCache>
                <c:ptCount val="1"/>
                <c:pt idx="0">
                  <c:v>FN30.
450.
10</c:v>
                </c:pt>
              </c:strCache>
            </c:strRef>
          </c:tx>
          <c:spPr>
            <a:ln>
              <a:solidFill>
                <a:srgbClr val="C8C42D"/>
              </a:solidFill>
            </a:ln>
          </c:spPr>
          <c:marker>
            <c:symbol val="none"/>
          </c:marker>
          <c:cat>
            <c:numRef>
              <c:f>'Annual Summary'!$I$27:$I$54</c:f>
              <c:numCache>
                <c:formatCode>0</c:formatCode>
                <c:ptCount val="2"/>
                <c:pt idx="0">
                  <c:v>2011</c:v>
                </c:pt>
                <c:pt idx="1">
                  <c:v>2012</c:v>
                </c:pt>
              </c:numCache>
            </c:numRef>
          </c:cat>
          <c:val>
            <c:numRef>
              <c:f>'Annual Summary'!$U$106:$U$133</c:f>
              <c:numCache>
                <c:formatCode>0.0%;[Red]\-0.0%</c:formatCode>
                <c:ptCount val="2"/>
                <c:pt idx="0">
                  <c:v>-6.7724921642791758E-2</c:v>
                </c:pt>
                <c:pt idx="1">
                  <c:v>0.19131770630418155</c:v>
                </c:pt>
              </c:numCache>
            </c:numRef>
          </c:val>
          <c:smooth val="1"/>
        </c:ser>
        <c:ser>
          <c:idx val="3"/>
          <c:order val="3"/>
          <c:tx>
            <c:strRef>
              <c:f>'Annual Summary'!$V$105</c:f>
              <c:strCache>
                <c:ptCount val="1"/>
                <c:pt idx="0">
                  <c:v>FN30.
500.
10</c:v>
                </c:pt>
              </c:strCache>
            </c:strRef>
          </c:tx>
          <c:spPr>
            <a:ln>
              <a:solidFill>
                <a:srgbClr val="74B629"/>
              </a:solidFill>
            </a:ln>
          </c:spPr>
          <c:marker>
            <c:symbol val="none"/>
          </c:marker>
          <c:cat>
            <c:numRef>
              <c:f>'Annual Summary'!$I$27:$I$54</c:f>
              <c:numCache>
                <c:formatCode>0</c:formatCode>
                <c:ptCount val="2"/>
                <c:pt idx="0">
                  <c:v>2011</c:v>
                </c:pt>
                <c:pt idx="1">
                  <c:v>2012</c:v>
                </c:pt>
              </c:numCache>
            </c:numRef>
          </c:cat>
          <c:val>
            <c:numRef>
              <c:f>'Annual Summary'!$V$106:$V$133</c:f>
              <c:numCache>
                <c:formatCode>0.0%;[Red]\-0.0%</c:formatCode>
                <c:ptCount val="2"/>
                <c:pt idx="0">
                  <c:v>7.1283619345001714E-2</c:v>
                </c:pt>
                <c:pt idx="1">
                  <c:v>0.11545961951712558</c:v>
                </c:pt>
              </c:numCache>
            </c:numRef>
          </c:val>
          <c:smooth val="1"/>
        </c:ser>
        <c:dLbls>
          <c:showLegendKey val="0"/>
          <c:showVal val="0"/>
          <c:showCatName val="0"/>
          <c:showSerName val="0"/>
          <c:showPercent val="0"/>
          <c:showBubbleSize val="0"/>
        </c:dLbls>
        <c:marker val="1"/>
        <c:smooth val="0"/>
        <c:axId val="381678720"/>
        <c:axId val="381680256"/>
      </c:lineChart>
      <c:catAx>
        <c:axId val="381678720"/>
        <c:scaling>
          <c:orientation val="minMax"/>
        </c:scaling>
        <c:delete val="0"/>
        <c:axPos val="b"/>
        <c:numFmt formatCode="mm/yy;@" sourceLinked="0"/>
        <c:majorTickMark val="none"/>
        <c:minorTickMark val="none"/>
        <c:tickLblPos val="nextTo"/>
        <c:crossAx val="381680256"/>
        <c:crosses val="autoZero"/>
        <c:auto val="1"/>
        <c:lblAlgn val="ctr"/>
        <c:lblOffset val="100"/>
        <c:noMultiLvlLbl val="0"/>
      </c:catAx>
      <c:valAx>
        <c:axId val="381680256"/>
        <c:scaling>
          <c:orientation val="minMax"/>
        </c:scaling>
        <c:delete val="0"/>
        <c:axPos val="l"/>
        <c:majorGridlines/>
        <c:title>
          <c:tx>
            <c:rich>
              <a:bodyPr/>
              <a:lstStyle/>
              <a:p>
                <a:pPr>
                  <a:defRPr/>
                </a:pPr>
                <a:r>
                  <a:rPr lang="en-US"/>
                  <a:t>(%)</a:t>
                </a:r>
              </a:p>
            </c:rich>
          </c:tx>
          <c:overlay val="0"/>
        </c:title>
        <c:numFmt formatCode="0.0%;[Red]\-0.0%" sourceLinked="1"/>
        <c:majorTickMark val="none"/>
        <c:minorTickMark val="none"/>
        <c:tickLblPos val="nextTo"/>
        <c:crossAx val="381678720"/>
        <c:crosses val="autoZero"/>
        <c:crossBetween val="between"/>
      </c:valAx>
    </c:plotArea>
    <c:legend>
      <c:legendPos val="r"/>
      <c:layout>
        <c:manualLayout>
          <c:xMode val="edge"/>
          <c:yMode val="edge"/>
          <c:x val="0.29812869102433875"/>
          <c:y val="0.10628790564145361"/>
          <c:w val="0.40522848131855194"/>
          <c:h val="7.972883002981393E-2"/>
        </c:manualLayout>
      </c:layout>
      <c:overlay val="0"/>
    </c:legend>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tx>
            <c:strRef>
              <c:f>'Annual Summary'!$Z$26</c:f>
              <c:strCache>
                <c:ptCount val="1"/>
                <c:pt idx="0">
                  <c:v>FN30.
550.
08</c:v>
                </c:pt>
              </c:strCache>
            </c:strRef>
          </c:tx>
          <c:spPr>
            <a:ln>
              <a:solidFill>
                <a:srgbClr val="1A398A"/>
              </a:solidFill>
            </a:ln>
          </c:spPr>
          <c:marker>
            <c:symbol val="none"/>
          </c:marker>
          <c:cat>
            <c:numRef>
              <c:f>'Annual Summary'!$I$27:$I$54</c:f>
              <c:numCache>
                <c:formatCode>0</c:formatCode>
                <c:ptCount val="2"/>
                <c:pt idx="0">
                  <c:v>2011</c:v>
                </c:pt>
                <c:pt idx="1">
                  <c:v>2012</c:v>
                </c:pt>
              </c:numCache>
            </c:numRef>
          </c:cat>
          <c:val>
            <c:numRef>
              <c:f>'Annual Summary'!$Z$27:$Z$54</c:f>
              <c:numCache>
                <c:formatCode>0.0%;[Red]\-0.0%</c:formatCode>
                <c:ptCount val="2"/>
                <c:pt idx="0">
                  <c:v>-0.34114390655787241</c:v>
                </c:pt>
                <c:pt idx="1">
                  <c:v>-0.15333561098939585</c:v>
                </c:pt>
              </c:numCache>
            </c:numRef>
          </c:val>
          <c:smooth val="1"/>
        </c:ser>
        <c:ser>
          <c:idx val="1"/>
          <c:order val="1"/>
          <c:tx>
            <c:strRef>
              <c:f>'Annual Summary'!$AA$26</c:f>
              <c:strCache>
                <c:ptCount val="1"/>
                <c:pt idx="0">
                  <c:v>FN30.
600.
08</c:v>
                </c:pt>
              </c:strCache>
            </c:strRef>
          </c:tx>
          <c:spPr>
            <a:ln>
              <a:solidFill>
                <a:srgbClr val="AD275C"/>
              </a:solidFill>
            </a:ln>
          </c:spPr>
          <c:marker>
            <c:symbol val="none"/>
          </c:marker>
          <c:cat>
            <c:numRef>
              <c:f>'Annual Summary'!$I$27:$I$54</c:f>
              <c:numCache>
                <c:formatCode>0</c:formatCode>
                <c:ptCount val="2"/>
                <c:pt idx="0">
                  <c:v>2011</c:v>
                </c:pt>
                <c:pt idx="1">
                  <c:v>2012</c:v>
                </c:pt>
              </c:numCache>
            </c:numRef>
          </c:cat>
          <c:val>
            <c:numRef>
              <c:f>'Annual Summary'!$AA$27:$AA$54</c:f>
              <c:numCache>
                <c:formatCode>0.0%;[Red]\-0.0%</c:formatCode>
                <c:ptCount val="2"/>
                <c:pt idx="0">
                  <c:v>-0.18947758184572894</c:v>
                </c:pt>
                <c:pt idx="1">
                  <c:v>-9.5986377188879146E-2</c:v>
                </c:pt>
              </c:numCache>
            </c:numRef>
          </c:val>
          <c:smooth val="1"/>
        </c:ser>
        <c:ser>
          <c:idx val="2"/>
          <c:order val="2"/>
          <c:tx>
            <c:strRef>
              <c:f>'Annual Summary'!$AB$26</c:f>
              <c:strCache>
                <c:ptCount val="1"/>
                <c:pt idx="0">
                  <c:v>FN30.
650.
67</c:v>
                </c:pt>
              </c:strCache>
            </c:strRef>
          </c:tx>
          <c:spPr>
            <a:ln>
              <a:solidFill>
                <a:srgbClr val="C8C42D"/>
              </a:solidFill>
            </a:ln>
          </c:spPr>
          <c:marker>
            <c:symbol val="none"/>
          </c:marker>
          <c:cat>
            <c:numRef>
              <c:f>'Annual Summary'!$I$27:$I$54</c:f>
              <c:numCache>
                <c:formatCode>0</c:formatCode>
                <c:ptCount val="2"/>
                <c:pt idx="0">
                  <c:v>2011</c:v>
                </c:pt>
                <c:pt idx="1">
                  <c:v>2012</c:v>
                </c:pt>
              </c:numCache>
            </c:numRef>
          </c:cat>
          <c:val>
            <c:numRef>
              <c:f>'Annual Summary'!$AB$27:$AB$54</c:f>
              <c:numCache>
                <c:formatCode>0.0%;[Red]\-0.0%</c:formatCode>
                <c:ptCount val="2"/>
                <c:pt idx="0">
                  <c:v>-8.5634673707005948E-2</c:v>
                </c:pt>
                <c:pt idx="1">
                  <c:v>-9.4438051848583227E-3</c:v>
                </c:pt>
              </c:numCache>
            </c:numRef>
          </c:val>
          <c:smooth val="1"/>
        </c:ser>
        <c:dLbls>
          <c:showLegendKey val="0"/>
          <c:showVal val="0"/>
          <c:showCatName val="0"/>
          <c:showSerName val="0"/>
          <c:showPercent val="0"/>
          <c:showBubbleSize val="0"/>
        </c:dLbls>
        <c:marker val="1"/>
        <c:smooth val="0"/>
        <c:axId val="381907712"/>
        <c:axId val="381909248"/>
      </c:lineChart>
      <c:catAx>
        <c:axId val="381907712"/>
        <c:scaling>
          <c:orientation val="minMax"/>
        </c:scaling>
        <c:delete val="0"/>
        <c:axPos val="b"/>
        <c:numFmt formatCode="mm/yy;@" sourceLinked="0"/>
        <c:majorTickMark val="none"/>
        <c:minorTickMark val="none"/>
        <c:tickLblPos val="nextTo"/>
        <c:crossAx val="381909248"/>
        <c:crosses val="autoZero"/>
        <c:auto val="1"/>
        <c:lblAlgn val="ctr"/>
        <c:lblOffset val="100"/>
        <c:noMultiLvlLbl val="0"/>
      </c:catAx>
      <c:valAx>
        <c:axId val="381909248"/>
        <c:scaling>
          <c:orientation val="minMax"/>
        </c:scaling>
        <c:delete val="0"/>
        <c:axPos val="l"/>
        <c:majorGridlines/>
        <c:title>
          <c:tx>
            <c:rich>
              <a:bodyPr/>
              <a:lstStyle/>
              <a:p>
                <a:pPr>
                  <a:defRPr/>
                </a:pPr>
                <a:r>
                  <a:rPr lang="en-US"/>
                  <a:t>(%)</a:t>
                </a:r>
              </a:p>
            </c:rich>
          </c:tx>
          <c:overlay val="0"/>
        </c:title>
        <c:numFmt formatCode="0.0%;[Red]\-0.0%" sourceLinked="1"/>
        <c:majorTickMark val="none"/>
        <c:minorTickMark val="none"/>
        <c:tickLblPos val="nextTo"/>
        <c:crossAx val="381907712"/>
        <c:crosses val="autoZero"/>
        <c:crossBetween val="between"/>
      </c:valAx>
    </c:plotArea>
    <c:legend>
      <c:legendPos val="r"/>
      <c:layout>
        <c:manualLayout>
          <c:xMode val="edge"/>
          <c:yMode val="edge"/>
          <c:x val="0.30573394766185191"/>
          <c:y val="0.11117096323535207"/>
          <c:w val="0.38664550656352725"/>
          <c:h val="8.9108790976196464E-2"/>
        </c:manualLayout>
      </c:layout>
      <c:overlay val="0"/>
    </c:legend>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tx>
            <c:strRef>
              <c:f>'Annual Summary'!$Z$105</c:f>
              <c:strCache>
                <c:ptCount val="1"/>
                <c:pt idx="0">
                  <c:v>FN30.
550.
08</c:v>
                </c:pt>
              </c:strCache>
            </c:strRef>
          </c:tx>
          <c:marker>
            <c:symbol val="none"/>
          </c:marker>
          <c:cat>
            <c:numRef>
              <c:f>'Annual Summary'!$I$27:$I$54</c:f>
              <c:numCache>
                <c:formatCode>0</c:formatCode>
                <c:ptCount val="2"/>
                <c:pt idx="0">
                  <c:v>2011</c:v>
                </c:pt>
                <c:pt idx="1">
                  <c:v>2012</c:v>
                </c:pt>
              </c:numCache>
            </c:numRef>
          </c:cat>
          <c:val>
            <c:numRef>
              <c:f>'Annual Summary'!$Z$106:$Z$133</c:f>
              <c:numCache>
                <c:formatCode>0.0%;[Red]\-0.0%</c:formatCode>
                <c:ptCount val="2"/>
                <c:pt idx="0">
                  <c:v>-7.5386203569282162E-2</c:v>
                </c:pt>
                <c:pt idx="1">
                  <c:v>8.9250331616901768E-2</c:v>
                </c:pt>
              </c:numCache>
            </c:numRef>
          </c:val>
          <c:smooth val="1"/>
        </c:ser>
        <c:ser>
          <c:idx val="1"/>
          <c:order val="1"/>
          <c:tx>
            <c:strRef>
              <c:f>'Annual Summary'!$AA$105</c:f>
              <c:strCache>
                <c:ptCount val="1"/>
                <c:pt idx="0">
                  <c:v>FN30.
600.
08</c:v>
                </c:pt>
              </c:strCache>
            </c:strRef>
          </c:tx>
          <c:spPr>
            <a:ln>
              <a:solidFill>
                <a:srgbClr val="AD275C"/>
              </a:solidFill>
            </a:ln>
          </c:spPr>
          <c:marker>
            <c:symbol val="none"/>
          </c:marker>
          <c:cat>
            <c:numRef>
              <c:f>'Annual Summary'!$I$27:$I$54</c:f>
              <c:numCache>
                <c:formatCode>0</c:formatCode>
                <c:ptCount val="2"/>
                <c:pt idx="0">
                  <c:v>2011</c:v>
                </c:pt>
                <c:pt idx="1">
                  <c:v>2012</c:v>
                </c:pt>
              </c:numCache>
            </c:numRef>
          </c:cat>
          <c:val>
            <c:numRef>
              <c:f>'Annual Summary'!$AA$106:$AA$133</c:f>
              <c:numCache>
                <c:formatCode>0.0%;[Red]\-0.0%</c:formatCode>
                <c:ptCount val="2"/>
                <c:pt idx="0">
                  <c:v>1.6156166907861369E-3</c:v>
                </c:pt>
                <c:pt idx="1">
                  <c:v>3.8000706115406846E-2</c:v>
                </c:pt>
              </c:numCache>
            </c:numRef>
          </c:val>
          <c:smooth val="1"/>
        </c:ser>
        <c:ser>
          <c:idx val="2"/>
          <c:order val="2"/>
          <c:tx>
            <c:strRef>
              <c:f>'Annual Summary'!$AB$105</c:f>
              <c:strCache>
                <c:ptCount val="1"/>
                <c:pt idx="0">
                  <c:v>FN30.
650.
67</c:v>
                </c:pt>
              </c:strCache>
            </c:strRef>
          </c:tx>
          <c:spPr>
            <a:ln>
              <a:solidFill>
                <a:srgbClr val="C8C42D"/>
              </a:solidFill>
            </a:ln>
          </c:spPr>
          <c:marker>
            <c:symbol val="none"/>
          </c:marker>
          <c:cat>
            <c:numRef>
              <c:f>'Annual Summary'!$I$27:$I$54</c:f>
              <c:numCache>
                <c:formatCode>0</c:formatCode>
                <c:ptCount val="2"/>
                <c:pt idx="0">
                  <c:v>2011</c:v>
                </c:pt>
                <c:pt idx="1">
                  <c:v>2012</c:v>
                </c:pt>
              </c:numCache>
            </c:numRef>
          </c:cat>
          <c:val>
            <c:numRef>
              <c:f>'Annual Summary'!$AB$106:$AB$133</c:f>
              <c:numCache>
                <c:formatCode>0.0%;[Red]\-0.0%</c:formatCode>
                <c:ptCount val="2"/>
                <c:pt idx="0">
                  <c:v>1.919775539827917E-3</c:v>
                </c:pt>
                <c:pt idx="1">
                  <c:v>5.2773146073989752E-2</c:v>
                </c:pt>
              </c:numCache>
            </c:numRef>
          </c:val>
          <c:smooth val="1"/>
        </c:ser>
        <c:dLbls>
          <c:showLegendKey val="0"/>
          <c:showVal val="0"/>
          <c:showCatName val="0"/>
          <c:showSerName val="0"/>
          <c:showPercent val="0"/>
          <c:showBubbleSize val="0"/>
        </c:dLbls>
        <c:marker val="1"/>
        <c:smooth val="0"/>
        <c:axId val="382604032"/>
        <c:axId val="382605568"/>
      </c:lineChart>
      <c:catAx>
        <c:axId val="382604032"/>
        <c:scaling>
          <c:orientation val="minMax"/>
        </c:scaling>
        <c:delete val="0"/>
        <c:axPos val="b"/>
        <c:numFmt formatCode="mm/yy;@" sourceLinked="0"/>
        <c:majorTickMark val="none"/>
        <c:minorTickMark val="none"/>
        <c:tickLblPos val="nextTo"/>
        <c:crossAx val="382605568"/>
        <c:crosses val="autoZero"/>
        <c:auto val="1"/>
        <c:lblAlgn val="ctr"/>
        <c:lblOffset val="100"/>
        <c:noMultiLvlLbl val="0"/>
      </c:catAx>
      <c:valAx>
        <c:axId val="382605568"/>
        <c:scaling>
          <c:orientation val="minMax"/>
        </c:scaling>
        <c:delete val="0"/>
        <c:axPos val="l"/>
        <c:majorGridlines/>
        <c:title>
          <c:tx>
            <c:rich>
              <a:bodyPr/>
              <a:lstStyle/>
              <a:p>
                <a:pPr>
                  <a:defRPr/>
                </a:pPr>
                <a:r>
                  <a:rPr lang="en-US"/>
                  <a:t>(%)</a:t>
                </a:r>
              </a:p>
            </c:rich>
          </c:tx>
          <c:overlay val="0"/>
        </c:title>
        <c:numFmt formatCode="0.0%;[Red]\-0.0%" sourceLinked="1"/>
        <c:majorTickMark val="none"/>
        <c:minorTickMark val="none"/>
        <c:tickLblPos val="nextTo"/>
        <c:crossAx val="382604032"/>
        <c:crosses val="autoZero"/>
        <c:crossBetween val="between"/>
      </c:valAx>
    </c:plotArea>
    <c:legend>
      <c:legendPos val="r"/>
      <c:layout>
        <c:manualLayout>
          <c:xMode val="edge"/>
          <c:yMode val="edge"/>
          <c:x val="0.29812869102433875"/>
          <c:y val="0.10628790564145361"/>
          <c:w val="0.37479899079516471"/>
          <c:h val="0.10373335362956608"/>
        </c:manualLayout>
      </c:layout>
      <c:overlay val="0"/>
    </c:legend>
    <c:plotVisOnly val="1"/>
    <c:dispBlanksAs val="gap"/>
    <c:showDLblsOverMax val="0"/>
  </c:chart>
  <c:printSettings>
    <c:headerFooter/>
    <c:pageMargins b="0.75" l="0.7" r="0.7" t="0.75" header="0.3" footer="0.3"/>
    <c:pageSetup orientation="portrait"/>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spPr>
            <a:ln>
              <a:solidFill>
                <a:srgbClr val="1A398A"/>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ser>
          <c:idx val="1"/>
          <c:order val="1"/>
          <c:spPr>
            <a:ln>
              <a:solidFill>
                <a:srgbClr val="AD275C"/>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ser>
          <c:idx val="2"/>
          <c:order val="2"/>
          <c:spPr>
            <a:ln>
              <a:solidFill>
                <a:srgbClr val="C8C42D"/>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ser>
          <c:idx val="3"/>
          <c:order val="3"/>
          <c:spPr>
            <a:ln>
              <a:solidFill>
                <a:srgbClr val="74B629"/>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dLbls>
          <c:showLegendKey val="0"/>
          <c:showVal val="0"/>
          <c:showCatName val="0"/>
          <c:showSerName val="0"/>
          <c:showPercent val="0"/>
          <c:showBubbleSize val="0"/>
        </c:dLbls>
        <c:marker val="1"/>
        <c:smooth val="0"/>
        <c:axId val="382649472"/>
        <c:axId val="382651008"/>
      </c:lineChart>
      <c:catAx>
        <c:axId val="382649472"/>
        <c:scaling>
          <c:orientation val="minMax"/>
        </c:scaling>
        <c:delete val="0"/>
        <c:axPos val="b"/>
        <c:numFmt formatCode="mm/yy;@" sourceLinked="0"/>
        <c:majorTickMark val="none"/>
        <c:minorTickMark val="none"/>
        <c:tickLblPos val="nextTo"/>
        <c:crossAx val="382651008"/>
        <c:crosses val="autoZero"/>
        <c:auto val="1"/>
        <c:lblAlgn val="ctr"/>
        <c:lblOffset val="100"/>
        <c:noMultiLvlLbl val="0"/>
      </c:catAx>
      <c:valAx>
        <c:axId val="382651008"/>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82649472"/>
        <c:crosses val="autoZero"/>
        <c:crossBetween val="between"/>
      </c:valAx>
    </c:plotArea>
    <c:legend>
      <c:legendPos val="r"/>
      <c:layout>
        <c:manualLayout>
          <c:xMode val="edge"/>
          <c:yMode val="edge"/>
          <c:x val="0.30573394766185191"/>
          <c:y val="0.10384644738873321"/>
          <c:w val="0.34970572217620671"/>
          <c:h val="0.10172118432615125"/>
        </c:manualLayout>
      </c:layout>
      <c:overlay val="0"/>
    </c:legend>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spPr>
            <a:ln>
              <a:solidFill>
                <a:srgbClr val="1A398A"/>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ser>
          <c:idx val="1"/>
          <c:order val="1"/>
          <c:spPr>
            <a:ln>
              <a:solidFill>
                <a:srgbClr val="AD275C"/>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ser>
          <c:idx val="2"/>
          <c:order val="2"/>
          <c:spPr>
            <a:ln>
              <a:solidFill>
                <a:srgbClr val="C8C42D"/>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ser>
          <c:idx val="3"/>
          <c:order val="3"/>
          <c:spPr>
            <a:ln>
              <a:solidFill>
                <a:srgbClr val="74B629"/>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dLbls>
          <c:showLegendKey val="0"/>
          <c:showVal val="0"/>
          <c:showCatName val="0"/>
          <c:showSerName val="0"/>
          <c:showPercent val="0"/>
          <c:showBubbleSize val="0"/>
        </c:dLbls>
        <c:marker val="1"/>
        <c:smooth val="0"/>
        <c:axId val="382699008"/>
        <c:axId val="382700544"/>
      </c:lineChart>
      <c:catAx>
        <c:axId val="382699008"/>
        <c:scaling>
          <c:orientation val="minMax"/>
        </c:scaling>
        <c:delete val="0"/>
        <c:axPos val="b"/>
        <c:numFmt formatCode="mm/yy;@" sourceLinked="0"/>
        <c:majorTickMark val="none"/>
        <c:minorTickMark val="none"/>
        <c:tickLblPos val="nextTo"/>
        <c:crossAx val="382700544"/>
        <c:crosses val="autoZero"/>
        <c:auto val="1"/>
        <c:lblAlgn val="ctr"/>
        <c:lblOffset val="100"/>
        <c:noMultiLvlLbl val="0"/>
      </c:catAx>
      <c:valAx>
        <c:axId val="382700544"/>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82699008"/>
        <c:crosses val="autoZero"/>
        <c:crossBetween val="between"/>
      </c:valAx>
    </c:plotArea>
    <c:legend>
      <c:legendPos val="r"/>
      <c:layout>
        <c:manualLayout>
          <c:xMode val="edge"/>
          <c:yMode val="edge"/>
          <c:x val="0.29812869102433875"/>
          <c:y val="0.10628790564145361"/>
          <c:w val="0.35849747801477866"/>
          <c:h val="0.13831113817275476"/>
        </c:manualLayout>
      </c:layout>
      <c:overlay val="0"/>
    </c:legend>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spPr>
            <a:ln>
              <a:solidFill>
                <a:srgbClr val="1A398A"/>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ser>
          <c:idx val="1"/>
          <c:order val="1"/>
          <c:spPr>
            <a:ln>
              <a:solidFill>
                <a:srgbClr val="AD275C"/>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ser>
          <c:idx val="2"/>
          <c:order val="2"/>
          <c:spPr>
            <a:ln>
              <a:solidFill>
                <a:srgbClr val="C8C42D"/>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dLbls>
          <c:showLegendKey val="0"/>
          <c:showVal val="0"/>
          <c:showCatName val="0"/>
          <c:showSerName val="0"/>
          <c:showPercent val="0"/>
          <c:showBubbleSize val="0"/>
        </c:dLbls>
        <c:marker val="1"/>
        <c:smooth val="0"/>
        <c:axId val="382280832"/>
        <c:axId val="382282368"/>
      </c:lineChart>
      <c:catAx>
        <c:axId val="382280832"/>
        <c:scaling>
          <c:orientation val="minMax"/>
        </c:scaling>
        <c:delete val="0"/>
        <c:axPos val="b"/>
        <c:numFmt formatCode="mm/yy;@" sourceLinked="0"/>
        <c:majorTickMark val="none"/>
        <c:minorTickMark val="none"/>
        <c:tickLblPos val="nextTo"/>
        <c:crossAx val="382282368"/>
        <c:crosses val="autoZero"/>
        <c:auto val="1"/>
        <c:lblAlgn val="ctr"/>
        <c:lblOffset val="100"/>
        <c:noMultiLvlLbl val="0"/>
      </c:catAx>
      <c:valAx>
        <c:axId val="382282368"/>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82280832"/>
        <c:crosses val="autoZero"/>
        <c:crossBetween val="between"/>
      </c:valAx>
    </c:plotArea>
    <c:legend>
      <c:legendPos val="r"/>
      <c:layout>
        <c:manualLayout>
          <c:xMode val="edge"/>
          <c:yMode val="edge"/>
          <c:x val="0.30573394766185191"/>
          <c:y val="0.10384644738873321"/>
          <c:w val="0.34210047244940539"/>
          <c:h val="0.10131631738722793"/>
        </c:manualLayout>
      </c:layout>
      <c:overlay val="0"/>
    </c:legend>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spPr>
            <a:ln>
              <a:solidFill>
                <a:srgbClr val="1A398A"/>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ser>
          <c:idx val="1"/>
          <c:order val="1"/>
          <c:spPr>
            <a:ln>
              <a:solidFill>
                <a:srgbClr val="AD275C"/>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ser>
          <c:idx val="2"/>
          <c:order val="2"/>
          <c:spPr>
            <a:ln>
              <a:solidFill>
                <a:srgbClr val="C8C42D"/>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dLbls>
          <c:showLegendKey val="0"/>
          <c:showVal val="0"/>
          <c:showCatName val="0"/>
          <c:showSerName val="0"/>
          <c:showPercent val="0"/>
          <c:showBubbleSize val="0"/>
        </c:dLbls>
        <c:marker val="1"/>
        <c:smooth val="0"/>
        <c:axId val="382317312"/>
        <c:axId val="382318848"/>
      </c:lineChart>
      <c:catAx>
        <c:axId val="382317312"/>
        <c:scaling>
          <c:orientation val="minMax"/>
        </c:scaling>
        <c:delete val="0"/>
        <c:axPos val="b"/>
        <c:numFmt formatCode="mm/yy;@" sourceLinked="0"/>
        <c:majorTickMark val="none"/>
        <c:minorTickMark val="none"/>
        <c:tickLblPos val="nextTo"/>
        <c:crossAx val="382318848"/>
        <c:crosses val="autoZero"/>
        <c:auto val="1"/>
        <c:lblAlgn val="ctr"/>
        <c:lblOffset val="100"/>
        <c:noMultiLvlLbl val="0"/>
      </c:catAx>
      <c:valAx>
        <c:axId val="382318848"/>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82317312"/>
        <c:crosses val="autoZero"/>
        <c:crossBetween val="between"/>
      </c:valAx>
    </c:plotArea>
    <c:legend>
      <c:legendPos val="r"/>
      <c:layout>
        <c:manualLayout>
          <c:xMode val="edge"/>
          <c:yMode val="edge"/>
          <c:x val="0.29812869102433875"/>
          <c:y val="0.10628790564145361"/>
          <c:w val="0.35849747801477866"/>
          <c:h val="0.13831113817275476"/>
        </c:manualLayout>
      </c:layout>
      <c:overlay val="0"/>
    </c:legend>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spPr>
            <a:ln>
              <a:solidFill>
                <a:srgbClr val="1A398A"/>
              </a:solidFill>
            </a:ln>
          </c:spPr>
          <c:marker>
            <c:symbol val="none"/>
          </c:marker>
          <c:cat>
            <c:numRef>
              <c:f>'IOS Index Return'!$I$27:$I$44</c:f>
              <c:numCache>
                <c:formatCode>mm/dd/yy;@</c:formatCode>
                <c:ptCount val="18"/>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numCache>
            </c:numRef>
          </c:cat>
          <c:val>
            <c:numRef>
              <c:f>'IOS Index Return'!#REF!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'IOS Index Return'!#REF!</c15:sqref>
                        </c15:formulaRef>
                      </c:ext>
                    </c:extLst>
                    <c:strCache>
                      <c:ptCount val="1"/>
                      <c:pt idx="0">
                        <c:v>#REF!</c:v>
                      </c:pt>
                    </c:strCache>
                  </c:strRef>
                </c15:tx>
              </c15:filteredSeriesTitle>
            </c:ext>
          </c:extLst>
        </c:ser>
        <c:ser>
          <c:idx val="1"/>
          <c:order val="1"/>
          <c:spPr>
            <a:ln>
              <a:solidFill>
                <a:srgbClr val="AD275C"/>
              </a:solidFill>
            </a:ln>
          </c:spPr>
          <c:marker>
            <c:symbol val="none"/>
          </c:marker>
          <c:cat>
            <c:numRef>
              <c:f>'IOS Index Return'!$I$27:$I$44</c:f>
              <c:numCache>
                <c:formatCode>mm/dd/yy;@</c:formatCode>
                <c:ptCount val="18"/>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numCache>
            </c:numRef>
          </c:cat>
          <c:val>
            <c:numRef>
              <c:f>'IOS Index Return'!#REF!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'IOS Index Return'!#REF!</c15:sqref>
                        </c15:formulaRef>
                      </c:ext>
                    </c:extLst>
                    <c:strCache>
                      <c:ptCount val="1"/>
                      <c:pt idx="0">
                        <c:v>#REF!</c:v>
                      </c:pt>
                    </c:strCache>
                  </c:strRef>
                </c15:tx>
              </c15:filteredSeriesTitle>
            </c:ext>
          </c:extLst>
        </c:ser>
        <c:ser>
          <c:idx val="2"/>
          <c:order val="2"/>
          <c:spPr>
            <a:ln>
              <a:solidFill>
                <a:srgbClr val="C8C42D"/>
              </a:solidFill>
            </a:ln>
          </c:spPr>
          <c:marker>
            <c:symbol val="none"/>
          </c:marker>
          <c:cat>
            <c:numRef>
              <c:f>'IOS Index Return'!$I$27:$I$44</c:f>
              <c:numCache>
                <c:formatCode>mm/dd/yy;@</c:formatCode>
                <c:ptCount val="18"/>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numCache>
            </c:numRef>
          </c:cat>
          <c:val>
            <c:numRef>
              <c:f>'IOS Index Return'!#REF!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'IOS Index Return'!#REF!</c15:sqref>
                        </c15:formulaRef>
                      </c:ext>
                    </c:extLst>
                    <c:strCache>
                      <c:ptCount val="1"/>
                      <c:pt idx="0">
                        <c:v>#REF!</c:v>
                      </c:pt>
                    </c:strCache>
                  </c:strRef>
                </c15:tx>
              </c15:filteredSeriesTitle>
            </c:ext>
          </c:extLst>
        </c:ser>
        <c:ser>
          <c:idx val="3"/>
          <c:order val="3"/>
          <c:spPr>
            <a:ln>
              <a:solidFill>
                <a:srgbClr val="74B629"/>
              </a:solidFill>
            </a:ln>
          </c:spPr>
          <c:marker>
            <c:symbol val="none"/>
          </c:marker>
          <c:cat>
            <c:numRef>
              <c:f>'IOS Index Return'!$I$27:$I$44</c:f>
              <c:numCache>
                <c:formatCode>mm/dd/yy;@</c:formatCode>
                <c:ptCount val="18"/>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numCache>
            </c:numRef>
          </c:cat>
          <c:val>
            <c:numRef>
              <c:f>'IOS Index Return'!#REF!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'IOS Index Return'!#REF!</c15:sqref>
                        </c15:formulaRef>
                      </c:ext>
                    </c:extLst>
                    <c:strCache>
                      <c:ptCount val="1"/>
                      <c:pt idx="0">
                        <c:v>#REF!</c:v>
                      </c:pt>
                    </c:strCache>
                  </c:strRef>
                </c15:tx>
              </c15:filteredSeriesTitle>
            </c:ext>
          </c:extLst>
        </c:ser>
        <c:dLbls>
          <c:showLegendKey val="0"/>
          <c:showVal val="0"/>
          <c:showCatName val="0"/>
          <c:showSerName val="0"/>
          <c:showPercent val="0"/>
          <c:showBubbleSize val="0"/>
        </c:dLbls>
        <c:marker val="1"/>
        <c:smooth val="0"/>
        <c:axId val="382382464"/>
        <c:axId val="382384000"/>
      </c:lineChart>
      <c:dateAx>
        <c:axId val="382382464"/>
        <c:scaling>
          <c:orientation val="minMax"/>
        </c:scaling>
        <c:delete val="0"/>
        <c:axPos val="b"/>
        <c:numFmt formatCode="mm/yy;@" sourceLinked="0"/>
        <c:majorTickMark val="none"/>
        <c:minorTickMark val="none"/>
        <c:tickLblPos val="nextTo"/>
        <c:crossAx val="382384000"/>
        <c:crosses val="autoZero"/>
        <c:auto val="1"/>
        <c:lblOffset val="100"/>
        <c:baseTimeUnit val="days"/>
      </c:dateAx>
      <c:valAx>
        <c:axId val="382384000"/>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82382464"/>
        <c:crosses val="autoZero"/>
        <c:crossBetween val="between"/>
      </c:valAx>
    </c:plotArea>
    <c:legend>
      <c:legendPos val="r"/>
      <c:layout>
        <c:manualLayout>
          <c:xMode val="edge"/>
          <c:yMode val="edge"/>
          <c:x val="0.30573394766185191"/>
          <c:y val="0.10384644738873321"/>
          <c:w val="0.4006765660286627"/>
          <c:h val="8.2931398123193736E-2"/>
        </c:manualLayout>
      </c:layout>
      <c:overlay val="0"/>
    </c:legend>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overlay val="0"/>
    </c:title>
    <c:autoTitleDeleted val="0"/>
    <c:plotArea>
      <c:layout/>
      <c:lineChart>
        <c:grouping val="standard"/>
        <c:varyColors val="0"/>
        <c:ser>
          <c:idx val="10"/>
          <c:order val="0"/>
          <c:marker>
            <c:symbol val="none"/>
          </c:marker>
          <c:cat>
            <c:numRef>
              <c:f>'IOS Index Return'!$I$27:$I$44</c:f>
              <c:numCache>
                <c:formatCode>mm/dd/yy;@</c:formatCode>
                <c:ptCount val="18"/>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numCache>
            </c:numRef>
          </c:cat>
          <c:val>
            <c:numRef>
              <c:f>'IOS Index Return'!#REF!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'IOS Index Return'!#REF!</c15:sqref>
                        </c15:formulaRef>
                      </c:ext>
                    </c:extLst>
                    <c:strCache>
                      <c:ptCount val="1"/>
                      <c:pt idx="0">
                        <c:v>#REF!</c:v>
                      </c:pt>
                    </c:strCache>
                  </c:strRef>
                </c15:tx>
              </c15:filteredSeriesTitle>
            </c:ext>
          </c:extLst>
        </c:ser>
        <c:ser>
          <c:idx val="11"/>
          <c:order val="1"/>
          <c:marker>
            <c:symbol val="none"/>
          </c:marker>
          <c:cat>
            <c:numRef>
              <c:f>'IOS Index Return'!$I$27:$I$44</c:f>
              <c:numCache>
                <c:formatCode>mm/dd/yy;@</c:formatCode>
                <c:ptCount val="18"/>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numCache>
            </c:numRef>
          </c:cat>
          <c:val>
            <c:numRef>
              <c:f>'IOS Index Return'!#REF!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'IOS Index Return'!#REF!</c15:sqref>
                        </c15:formulaRef>
                      </c:ext>
                    </c:extLst>
                    <c:strCache>
                      <c:ptCount val="1"/>
                      <c:pt idx="0">
                        <c:v>#REF!</c:v>
                      </c:pt>
                    </c:strCache>
                  </c:strRef>
                </c15:tx>
              </c15:filteredSeriesTitle>
            </c:ext>
          </c:extLst>
        </c:ser>
        <c:ser>
          <c:idx val="12"/>
          <c:order val="2"/>
          <c:marker>
            <c:symbol val="none"/>
          </c:marker>
          <c:cat>
            <c:numRef>
              <c:f>'IOS Index Return'!$I$27:$I$44</c:f>
              <c:numCache>
                <c:formatCode>mm/dd/yy;@</c:formatCode>
                <c:ptCount val="18"/>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numCache>
            </c:numRef>
          </c:cat>
          <c:val>
            <c:numRef>
              <c:f>'IOS Index Return'!#REF!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'IOS Index Return'!#REF!</c15:sqref>
                        </c15:formulaRef>
                      </c:ext>
                    </c:extLst>
                    <c:strCache>
                      <c:ptCount val="1"/>
                      <c:pt idx="0">
                        <c:v>#REF!</c:v>
                      </c:pt>
                    </c:strCache>
                  </c:strRef>
                </c15:tx>
              </c15:filteredSeriesTitle>
            </c:ext>
          </c:extLst>
        </c:ser>
        <c:dLbls>
          <c:showLegendKey val="0"/>
          <c:showVal val="0"/>
          <c:showCatName val="0"/>
          <c:showSerName val="0"/>
          <c:showPercent val="0"/>
          <c:showBubbleSize val="0"/>
        </c:dLbls>
        <c:marker val="1"/>
        <c:smooth val="0"/>
        <c:axId val="379666432"/>
        <c:axId val="379667968"/>
      </c:lineChart>
      <c:dateAx>
        <c:axId val="379666432"/>
        <c:scaling>
          <c:orientation val="minMax"/>
        </c:scaling>
        <c:delete val="0"/>
        <c:axPos val="b"/>
        <c:numFmt formatCode="mm/yy;@" sourceLinked="0"/>
        <c:majorTickMark val="none"/>
        <c:minorTickMark val="none"/>
        <c:tickLblPos val="nextTo"/>
        <c:crossAx val="379667968"/>
        <c:crosses val="autoZero"/>
        <c:auto val="1"/>
        <c:lblOffset val="100"/>
        <c:baseTimeUnit val="days"/>
        <c:majorUnit val="2"/>
      </c:dateAx>
      <c:valAx>
        <c:axId val="379667968"/>
        <c:scaling>
          <c:orientation val="minMax"/>
        </c:scaling>
        <c:delete val="0"/>
        <c:axPos val="l"/>
        <c:majorGridlines/>
        <c:title>
          <c:overlay val="0"/>
        </c:title>
        <c:numFmt formatCode="General" sourceLinked="1"/>
        <c:majorTickMark val="none"/>
        <c:minorTickMark val="none"/>
        <c:tickLblPos val="nextTo"/>
        <c:crossAx val="37966643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spPr>
            <a:ln>
              <a:solidFill>
                <a:srgbClr val="1A398A"/>
              </a:solidFill>
            </a:ln>
          </c:spPr>
          <c:marker>
            <c:symbol val="none"/>
          </c:marker>
          <c:cat>
            <c:numRef>
              <c:f>'IOS Index Return'!$I$27:$I$44</c:f>
              <c:numCache>
                <c:formatCode>mm/dd/yy;@</c:formatCode>
                <c:ptCount val="18"/>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numCache>
            </c:numRef>
          </c:cat>
          <c:val>
            <c:numRef>
              <c:f>'IOS Index Return'!#REF!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'IOS Index Return'!#REF!</c15:sqref>
                        </c15:formulaRef>
                      </c:ext>
                    </c:extLst>
                    <c:strCache>
                      <c:ptCount val="1"/>
                      <c:pt idx="0">
                        <c:v>#REF!</c:v>
                      </c:pt>
                    </c:strCache>
                  </c:strRef>
                </c15:tx>
              </c15:filteredSeriesTitle>
            </c:ext>
          </c:extLst>
        </c:ser>
        <c:ser>
          <c:idx val="1"/>
          <c:order val="1"/>
          <c:spPr>
            <a:ln>
              <a:solidFill>
                <a:srgbClr val="AD275C"/>
              </a:solidFill>
            </a:ln>
          </c:spPr>
          <c:marker>
            <c:symbol val="none"/>
          </c:marker>
          <c:cat>
            <c:numRef>
              <c:f>'IOS Index Return'!$I$27:$I$44</c:f>
              <c:numCache>
                <c:formatCode>mm/dd/yy;@</c:formatCode>
                <c:ptCount val="18"/>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numCache>
            </c:numRef>
          </c:cat>
          <c:val>
            <c:numRef>
              <c:f>'IOS Index Return'!#REF!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'IOS Index Return'!#REF!</c15:sqref>
                        </c15:formulaRef>
                      </c:ext>
                    </c:extLst>
                    <c:strCache>
                      <c:ptCount val="1"/>
                      <c:pt idx="0">
                        <c:v>#REF!</c:v>
                      </c:pt>
                    </c:strCache>
                  </c:strRef>
                </c15:tx>
              </c15:filteredSeriesTitle>
            </c:ext>
          </c:extLst>
        </c:ser>
        <c:ser>
          <c:idx val="2"/>
          <c:order val="2"/>
          <c:spPr>
            <a:ln>
              <a:solidFill>
                <a:srgbClr val="C8C42D"/>
              </a:solidFill>
            </a:ln>
          </c:spPr>
          <c:marker>
            <c:symbol val="none"/>
          </c:marker>
          <c:cat>
            <c:numRef>
              <c:f>'IOS Index Return'!$I$27:$I$44</c:f>
              <c:numCache>
                <c:formatCode>mm/dd/yy;@</c:formatCode>
                <c:ptCount val="18"/>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numCache>
            </c:numRef>
          </c:cat>
          <c:val>
            <c:numRef>
              <c:f>'IOS Index Return'!#REF!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'IOS Index Return'!#REF!</c15:sqref>
                        </c15:formulaRef>
                      </c:ext>
                    </c:extLst>
                    <c:strCache>
                      <c:ptCount val="1"/>
                      <c:pt idx="0">
                        <c:v>#REF!</c:v>
                      </c:pt>
                    </c:strCache>
                  </c:strRef>
                </c15:tx>
              </c15:filteredSeriesTitle>
            </c:ext>
          </c:extLst>
        </c:ser>
        <c:ser>
          <c:idx val="3"/>
          <c:order val="3"/>
          <c:spPr>
            <a:ln>
              <a:solidFill>
                <a:srgbClr val="74B629"/>
              </a:solidFill>
            </a:ln>
          </c:spPr>
          <c:marker>
            <c:symbol val="none"/>
          </c:marker>
          <c:cat>
            <c:numRef>
              <c:f>'IOS Index Return'!$I$27:$I$44</c:f>
              <c:numCache>
                <c:formatCode>mm/dd/yy;@</c:formatCode>
                <c:ptCount val="18"/>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numCache>
            </c:numRef>
          </c:cat>
          <c:val>
            <c:numRef>
              <c:f>'IOS Index Return'!#REF!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'IOS Index Return'!#REF!</c15:sqref>
                        </c15:formulaRef>
                      </c:ext>
                    </c:extLst>
                    <c:strCache>
                      <c:ptCount val="1"/>
                      <c:pt idx="0">
                        <c:v>#REF!</c:v>
                      </c:pt>
                    </c:strCache>
                  </c:strRef>
                </c15:tx>
              </c15:filteredSeriesTitle>
            </c:ext>
          </c:extLst>
        </c:ser>
        <c:dLbls>
          <c:showLegendKey val="0"/>
          <c:showVal val="0"/>
          <c:showCatName val="0"/>
          <c:showSerName val="0"/>
          <c:showPercent val="0"/>
          <c:showBubbleSize val="0"/>
        </c:dLbls>
        <c:marker val="1"/>
        <c:smooth val="0"/>
        <c:axId val="379711872"/>
        <c:axId val="379713408"/>
      </c:lineChart>
      <c:dateAx>
        <c:axId val="379711872"/>
        <c:scaling>
          <c:orientation val="minMax"/>
        </c:scaling>
        <c:delete val="0"/>
        <c:axPos val="b"/>
        <c:numFmt formatCode="mm/yy;@" sourceLinked="0"/>
        <c:majorTickMark val="none"/>
        <c:minorTickMark val="none"/>
        <c:tickLblPos val="nextTo"/>
        <c:crossAx val="379713408"/>
        <c:crosses val="autoZero"/>
        <c:auto val="1"/>
        <c:lblOffset val="100"/>
        <c:baseTimeUnit val="days"/>
      </c:dateAx>
      <c:valAx>
        <c:axId val="379713408"/>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79711872"/>
        <c:crosses val="autoZero"/>
        <c:crossBetween val="between"/>
      </c:valAx>
    </c:plotArea>
    <c:legend>
      <c:legendPos val="r"/>
      <c:layout>
        <c:manualLayout>
          <c:xMode val="edge"/>
          <c:yMode val="edge"/>
          <c:x val="0.29812869102433875"/>
          <c:y val="0.10628790564145361"/>
          <c:w val="0.40522848131855194"/>
          <c:h val="7.972883002981393E-2"/>
        </c:manualLayout>
      </c:layout>
      <c:overlay val="0"/>
    </c:legend>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spPr>
            <a:ln>
              <a:solidFill>
                <a:srgbClr val="1A398A"/>
              </a:solidFill>
            </a:ln>
          </c:spPr>
          <c:marker>
            <c:symbol val="none"/>
          </c:marker>
          <c:cat>
            <c:numRef>
              <c:f>'IOS Index Return'!$I$27:$I$44</c:f>
              <c:numCache>
                <c:formatCode>mm/dd/yy;@</c:formatCode>
                <c:ptCount val="18"/>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numCache>
            </c:numRef>
          </c:cat>
          <c:val>
            <c:numRef>
              <c:f>'IOS Index Return'!#REF!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'IOS Index Return'!#REF!</c15:sqref>
                        </c15:formulaRef>
                      </c:ext>
                    </c:extLst>
                    <c:strCache>
                      <c:ptCount val="1"/>
                      <c:pt idx="0">
                        <c:v>#REF!</c:v>
                      </c:pt>
                    </c:strCache>
                  </c:strRef>
                </c15:tx>
              </c15:filteredSeriesTitle>
            </c:ext>
          </c:extLst>
        </c:ser>
        <c:ser>
          <c:idx val="1"/>
          <c:order val="1"/>
          <c:spPr>
            <a:ln>
              <a:solidFill>
                <a:srgbClr val="AD275C"/>
              </a:solidFill>
            </a:ln>
          </c:spPr>
          <c:marker>
            <c:symbol val="none"/>
          </c:marker>
          <c:cat>
            <c:numRef>
              <c:f>'IOS Index Return'!$I$27:$I$44</c:f>
              <c:numCache>
                <c:formatCode>mm/dd/yy;@</c:formatCode>
                <c:ptCount val="18"/>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numCache>
            </c:numRef>
          </c:cat>
          <c:val>
            <c:numRef>
              <c:f>'IOS Index Return'!#REF!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'IOS Index Return'!#REF!</c15:sqref>
                        </c15:formulaRef>
                      </c:ext>
                    </c:extLst>
                    <c:strCache>
                      <c:ptCount val="1"/>
                      <c:pt idx="0">
                        <c:v>#REF!</c:v>
                      </c:pt>
                    </c:strCache>
                  </c:strRef>
                </c15:tx>
              </c15:filteredSeriesTitle>
            </c:ext>
          </c:extLst>
        </c:ser>
        <c:ser>
          <c:idx val="2"/>
          <c:order val="2"/>
          <c:spPr>
            <a:ln>
              <a:solidFill>
                <a:srgbClr val="C8C42D"/>
              </a:solidFill>
            </a:ln>
          </c:spPr>
          <c:marker>
            <c:symbol val="none"/>
          </c:marker>
          <c:cat>
            <c:numRef>
              <c:f>'IOS Index Return'!$I$27:$I$44</c:f>
              <c:numCache>
                <c:formatCode>mm/dd/yy;@</c:formatCode>
                <c:ptCount val="18"/>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numCache>
            </c:numRef>
          </c:cat>
          <c:val>
            <c:numRef>
              <c:f>'IOS Index Return'!#REF!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'IOS Index Return'!#REF!</c15:sqref>
                        </c15:formulaRef>
                      </c:ext>
                    </c:extLst>
                    <c:strCache>
                      <c:ptCount val="1"/>
                      <c:pt idx="0">
                        <c:v>#REF!</c:v>
                      </c:pt>
                    </c:strCache>
                  </c:strRef>
                </c15:tx>
              </c15:filteredSeriesTitle>
            </c:ext>
          </c:extLst>
        </c:ser>
        <c:dLbls>
          <c:showLegendKey val="0"/>
          <c:showVal val="0"/>
          <c:showCatName val="0"/>
          <c:showSerName val="0"/>
          <c:showPercent val="0"/>
          <c:showBubbleSize val="0"/>
        </c:dLbls>
        <c:marker val="1"/>
        <c:smooth val="0"/>
        <c:axId val="382140416"/>
        <c:axId val="382141952"/>
      </c:lineChart>
      <c:dateAx>
        <c:axId val="382140416"/>
        <c:scaling>
          <c:orientation val="minMax"/>
        </c:scaling>
        <c:delete val="0"/>
        <c:axPos val="b"/>
        <c:numFmt formatCode="mm/yy;@" sourceLinked="0"/>
        <c:majorTickMark val="none"/>
        <c:minorTickMark val="none"/>
        <c:tickLblPos val="nextTo"/>
        <c:crossAx val="382141952"/>
        <c:crosses val="autoZero"/>
        <c:auto val="1"/>
        <c:lblOffset val="100"/>
        <c:baseTimeUnit val="days"/>
      </c:dateAx>
      <c:valAx>
        <c:axId val="382141952"/>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82140416"/>
        <c:crosses val="autoZero"/>
        <c:crossBetween val="between"/>
      </c:valAx>
    </c:plotArea>
    <c:legend>
      <c:legendPos val="r"/>
      <c:layout>
        <c:manualLayout>
          <c:xMode val="edge"/>
          <c:yMode val="edge"/>
          <c:x val="0.30573394766185191"/>
          <c:y val="0.11117096323535207"/>
          <c:w val="0.38664550656352725"/>
          <c:h val="8.9108790976196464E-2"/>
        </c:manualLayout>
      </c:layout>
      <c:overlay val="0"/>
    </c:legend>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marker>
            <c:symbol val="none"/>
          </c:marker>
          <c:cat>
            <c:numRef>
              <c:f>'IOS Index Return'!$I$27:$I$44</c:f>
              <c:numCache>
                <c:formatCode>mm/dd/yy;@</c:formatCode>
                <c:ptCount val="18"/>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numCache>
            </c:numRef>
          </c:cat>
          <c:val>
            <c:numRef>
              <c:f>'IOS Index Return'!#REF!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'IOS Index Return'!#REF!</c15:sqref>
                        </c15:formulaRef>
                      </c:ext>
                    </c:extLst>
                    <c:strCache>
                      <c:ptCount val="1"/>
                      <c:pt idx="0">
                        <c:v>#REF!</c:v>
                      </c:pt>
                    </c:strCache>
                  </c:strRef>
                </c15:tx>
              </c15:filteredSeriesTitle>
            </c:ext>
          </c:extLst>
        </c:ser>
        <c:ser>
          <c:idx val="1"/>
          <c:order val="1"/>
          <c:spPr>
            <a:ln>
              <a:solidFill>
                <a:srgbClr val="AD275C"/>
              </a:solidFill>
            </a:ln>
          </c:spPr>
          <c:marker>
            <c:symbol val="none"/>
          </c:marker>
          <c:cat>
            <c:numRef>
              <c:f>'IOS Index Return'!$I$27:$I$44</c:f>
              <c:numCache>
                <c:formatCode>mm/dd/yy;@</c:formatCode>
                <c:ptCount val="18"/>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numCache>
            </c:numRef>
          </c:cat>
          <c:val>
            <c:numRef>
              <c:f>'IOS Index Return'!#REF!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'IOS Index Return'!#REF!</c15:sqref>
                        </c15:formulaRef>
                      </c:ext>
                    </c:extLst>
                    <c:strCache>
                      <c:ptCount val="1"/>
                      <c:pt idx="0">
                        <c:v>#REF!</c:v>
                      </c:pt>
                    </c:strCache>
                  </c:strRef>
                </c15:tx>
              </c15:filteredSeriesTitle>
            </c:ext>
          </c:extLst>
        </c:ser>
        <c:ser>
          <c:idx val="2"/>
          <c:order val="2"/>
          <c:spPr>
            <a:ln>
              <a:solidFill>
                <a:srgbClr val="C8C42D"/>
              </a:solidFill>
            </a:ln>
          </c:spPr>
          <c:marker>
            <c:symbol val="none"/>
          </c:marker>
          <c:cat>
            <c:numRef>
              <c:f>'IOS Index Return'!$I$27:$I$44</c:f>
              <c:numCache>
                <c:formatCode>mm/dd/yy;@</c:formatCode>
                <c:ptCount val="18"/>
                <c:pt idx="0">
                  <c:v>40633</c:v>
                </c:pt>
                <c:pt idx="1">
                  <c:v>40662</c:v>
                </c:pt>
                <c:pt idx="2">
                  <c:v>40694</c:v>
                </c:pt>
                <c:pt idx="3">
                  <c:v>40724</c:v>
                </c:pt>
                <c:pt idx="4">
                  <c:v>40753</c:v>
                </c:pt>
                <c:pt idx="5">
                  <c:v>40786</c:v>
                </c:pt>
                <c:pt idx="6">
                  <c:v>40816</c:v>
                </c:pt>
                <c:pt idx="7">
                  <c:v>40847</c:v>
                </c:pt>
                <c:pt idx="8">
                  <c:v>40877</c:v>
                </c:pt>
                <c:pt idx="9">
                  <c:v>40907</c:v>
                </c:pt>
                <c:pt idx="10">
                  <c:v>40939</c:v>
                </c:pt>
                <c:pt idx="11">
                  <c:v>40968</c:v>
                </c:pt>
                <c:pt idx="12">
                  <c:v>40998</c:v>
                </c:pt>
                <c:pt idx="13">
                  <c:v>41029</c:v>
                </c:pt>
                <c:pt idx="14">
                  <c:v>41060</c:v>
                </c:pt>
                <c:pt idx="15">
                  <c:v>41089</c:v>
                </c:pt>
                <c:pt idx="16">
                  <c:v>41121</c:v>
                </c:pt>
                <c:pt idx="17">
                  <c:v>41152</c:v>
                </c:pt>
              </c:numCache>
            </c:numRef>
          </c:cat>
          <c:val>
            <c:numRef>
              <c:f>'IOS Index Return'!#REF!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'IOS Index Return'!#REF!</c15:sqref>
                        </c15:formulaRef>
                      </c:ext>
                    </c:extLst>
                    <c:strCache>
                      <c:ptCount val="1"/>
                      <c:pt idx="0">
                        <c:v>#REF!</c:v>
                      </c:pt>
                    </c:strCache>
                  </c:strRef>
                </c15:tx>
              </c15:filteredSeriesTitle>
            </c:ext>
          </c:extLst>
        </c:ser>
        <c:dLbls>
          <c:showLegendKey val="0"/>
          <c:showVal val="0"/>
          <c:showCatName val="0"/>
          <c:showSerName val="0"/>
          <c:showPercent val="0"/>
          <c:showBubbleSize val="0"/>
        </c:dLbls>
        <c:marker val="1"/>
        <c:smooth val="0"/>
        <c:axId val="382181376"/>
        <c:axId val="382182912"/>
      </c:lineChart>
      <c:dateAx>
        <c:axId val="382181376"/>
        <c:scaling>
          <c:orientation val="minMax"/>
        </c:scaling>
        <c:delete val="0"/>
        <c:axPos val="b"/>
        <c:numFmt formatCode="mm/yy;@" sourceLinked="0"/>
        <c:majorTickMark val="none"/>
        <c:minorTickMark val="none"/>
        <c:tickLblPos val="nextTo"/>
        <c:crossAx val="382182912"/>
        <c:crosses val="autoZero"/>
        <c:auto val="1"/>
        <c:lblOffset val="100"/>
        <c:baseTimeUnit val="days"/>
      </c:dateAx>
      <c:valAx>
        <c:axId val="382182912"/>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82181376"/>
        <c:crosses val="autoZero"/>
        <c:crossBetween val="between"/>
      </c:valAx>
    </c:plotArea>
    <c:legend>
      <c:legendPos val="r"/>
      <c:layout>
        <c:manualLayout>
          <c:xMode val="edge"/>
          <c:yMode val="edge"/>
          <c:x val="0.29812869102433875"/>
          <c:y val="0.10628790564145361"/>
          <c:w val="0.37479899079516471"/>
          <c:h val="0.10373335362956608"/>
        </c:manualLayout>
      </c:layout>
      <c:overlay val="0"/>
    </c:legend>
    <c:plotVisOnly val="1"/>
    <c:dispBlanksAs val="gap"/>
    <c:showDLblsOverMax val="0"/>
  </c:chart>
  <c:printSettings>
    <c:headerFooter/>
    <c:pageMargins b="0.75" l="0.7" r="0.7" t="0.75" header="0.3" footer="0.3"/>
    <c:pageSetup orientation="portrait"/>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spPr>
            <a:ln>
              <a:solidFill>
                <a:srgbClr val="1A398A"/>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ser>
          <c:idx val="1"/>
          <c:order val="1"/>
          <c:spPr>
            <a:ln>
              <a:solidFill>
                <a:srgbClr val="AD275C"/>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ser>
          <c:idx val="2"/>
          <c:order val="2"/>
          <c:spPr>
            <a:ln>
              <a:solidFill>
                <a:srgbClr val="C8C42D"/>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ser>
          <c:idx val="3"/>
          <c:order val="3"/>
          <c:spPr>
            <a:ln>
              <a:solidFill>
                <a:srgbClr val="74B629"/>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dLbls>
          <c:showLegendKey val="0"/>
          <c:showVal val="0"/>
          <c:showCatName val="0"/>
          <c:showSerName val="0"/>
          <c:showPercent val="0"/>
          <c:showBubbleSize val="0"/>
        </c:dLbls>
        <c:marker val="1"/>
        <c:smooth val="0"/>
        <c:axId val="383345024"/>
        <c:axId val="383346560"/>
      </c:lineChart>
      <c:catAx>
        <c:axId val="383345024"/>
        <c:scaling>
          <c:orientation val="minMax"/>
        </c:scaling>
        <c:delete val="0"/>
        <c:axPos val="b"/>
        <c:numFmt formatCode="mm/yy;@" sourceLinked="0"/>
        <c:majorTickMark val="none"/>
        <c:minorTickMark val="none"/>
        <c:tickLblPos val="nextTo"/>
        <c:crossAx val="383346560"/>
        <c:crosses val="autoZero"/>
        <c:auto val="1"/>
        <c:lblAlgn val="ctr"/>
        <c:lblOffset val="100"/>
        <c:noMultiLvlLbl val="0"/>
      </c:catAx>
      <c:valAx>
        <c:axId val="383346560"/>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83345024"/>
        <c:crosses val="autoZero"/>
        <c:crossBetween val="between"/>
      </c:valAx>
    </c:plotArea>
    <c:legend>
      <c:legendPos val="r"/>
      <c:layout>
        <c:manualLayout>
          <c:xMode val="edge"/>
          <c:yMode val="edge"/>
          <c:x val="0.30573394766185191"/>
          <c:y val="0.10384644738873321"/>
          <c:w val="0.34970572217620671"/>
          <c:h val="0.10172118432615125"/>
        </c:manualLayout>
      </c:layout>
      <c:overlay val="0"/>
    </c:legend>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spPr>
            <a:ln>
              <a:solidFill>
                <a:srgbClr val="1A398A"/>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ser>
          <c:idx val="1"/>
          <c:order val="1"/>
          <c:spPr>
            <a:ln>
              <a:solidFill>
                <a:srgbClr val="AD275C"/>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ser>
          <c:idx val="2"/>
          <c:order val="2"/>
          <c:spPr>
            <a:ln>
              <a:solidFill>
                <a:srgbClr val="C8C42D"/>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ser>
          <c:idx val="3"/>
          <c:order val="3"/>
          <c:spPr>
            <a:ln>
              <a:solidFill>
                <a:srgbClr val="74B629"/>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dLbls>
          <c:showLegendKey val="0"/>
          <c:showVal val="0"/>
          <c:showCatName val="0"/>
          <c:showSerName val="0"/>
          <c:showPercent val="0"/>
          <c:showBubbleSize val="0"/>
        </c:dLbls>
        <c:marker val="1"/>
        <c:smooth val="0"/>
        <c:axId val="383546112"/>
        <c:axId val="383547648"/>
      </c:lineChart>
      <c:catAx>
        <c:axId val="383546112"/>
        <c:scaling>
          <c:orientation val="minMax"/>
        </c:scaling>
        <c:delete val="0"/>
        <c:axPos val="b"/>
        <c:numFmt formatCode="mm/yy;@" sourceLinked="0"/>
        <c:majorTickMark val="none"/>
        <c:minorTickMark val="none"/>
        <c:tickLblPos val="nextTo"/>
        <c:crossAx val="383547648"/>
        <c:crosses val="autoZero"/>
        <c:auto val="1"/>
        <c:lblAlgn val="ctr"/>
        <c:lblOffset val="100"/>
        <c:noMultiLvlLbl val="0"/>
      </c:catAx>
      <c:valAx>
        <c:axId val="383547648"/>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83546112"/>
        <c:crosses val="autoZero"/>
        <c:crossBetween val="between"/>
      </c:valAx>
    </c:plotArea>
    <c:legend>
      <c:legendPos val="r"/>
      <c:layout>
        <c:manualLayout>
          <c:xMode val="edge"/>
          <c:yMode val="edge"/>
          <c:x val="0.29812869102433875"/>
          <c:y val="0.10628790564145361"/>
          <c:w val="0.35849747801477866"/>
          <c:h val="0.13831113817275476"/>
        </c:manualLayout>
      </c:layout>
      <c:overlay val="0"/>
    </c:legend>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Return (%)</a:t>
            </a:r>
            <a:endParaRPr lang="en-US">
              <a:effectLst/>
            </a:endParaRPr>
          </a:p>
        </c:rich>
      </c:tx>
      <c:layout>
        <c:manualLayout>
          <c:xMode val="edge"/>
          <c:yMode val="edge"/>
          <c:x val="0.36448796651021009"/>
          <c:y val="1.4649031693237741E-2"/>
        </c:manualLayout>
      </c:layout>
      <c:overlay val="0"/>
    </c:title>
    <c:autoTitleDeleted val="0"/>
    <c:plotArea>
      <c:layout>
        <c:manualLayout>
          <c:layoutTarget val="inner"/>
          <c:xMode val="edge"/>
          <c:yMode val="edge"/>
          <c:x val="7.0539675022289625E-2"/>
          <c:y val="0.10273258269541799"/>
          <c:w val="0.91329912653407463"/>
          <c:h val="0.87016055684775906"/>
        </c:manualLayout>
      </c:layout>
      <c:lineChart>
        <c:grouping val="standard"/>
        <c:varyColors val="0"/>
        <c:ser>
          <c:idx val="0"/>
          <c:order val="0"/>
          <c:spPr>
            <a:ln>
              <a:solidFill>
                <a:srgbClr val="1A398A"/>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ser>
          <c:idx val="1"/>
          <c:order val="1"/>
          <c:spPr>
            <a:ln>
              <a:solidFill>
                <a:srgbClr val="AD275C"/>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ser>
          <c:idx val="2"/>
          <c:order val="2"/>
          <c:spPr>
            <a:ln>
              <a:solidFill>
                <a:srgbClr val="C8C42D"/>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dLbls>
          <c:showLegendKey val="0"/>
          <c:showVal val="0"/>
          <c:showCatName val="0"/>
          <c:showSerName val="0"/>
          <c:showPercent val="0"/>
          <c:showBubbleSize val="0"/>
        </c:dLbls>
        <c:marker val="1"/>
        <c:smooth val="0"/>
        <c:axId val="383402368"/>
        <c:axId val="383403904"/>
      </c:lineChart>
      <c:catAx>
        <c:axId val="383402368"/>
        <c:scaling>
          <c:orientation val="minMax"/>
        </c:scaling>
        <c:delete val="0"/>
        <c:axPos val="b"/>
        <c:numFmt formatCode="mm/yy;@" sourceLinked="0"/>
        <c:majorTickMark val="none"/>
        <c:minorTickMark val="none"/>
        <c:tickLblPos val="nextTo"/>
        <c:crossAx val="383403904"/>
        <c:crosses val="autoZero"/>
        <c:auto val="1"/>
        <c:lblAlgn val="ctr"/>
        <c:lblOffset val="100"/>
        <c:noMultiLvlLbl val="0"/>
      </c:catAx>
      <c:valAx>
        <c:axId val="383403904"/>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83402368"/>
        <c:crosses val="autoZero"/>
        <c:crossBetween val="between"/>
      </c:valAx>
    </c:plotArea>
    <c:legend>
      <c:legendPos val="r"/>
      <c:layout>
        <c:manualLayout>
          <c:xMode val="edge"/>
          <c:yMode val="edge"/>
          <c:x val="0.30573394766185191"/>
          <c:y val="0.10384644738873321"/>
          <c:w val="0.34210047244940539"/>
          <c:h val="0.10131631738722793"/>
        </c:manualLayout>
      </c:layout>
      <c:overlay val="0"/>
    </c:legend>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a:t>
            </a:r>
            <a:endParaRPr lang="en-US">
              <a:effectLst/>
            </a:endParaRPr>
          </a:p>
        </c:rich>
      </c:tx>
      <c:overlay val="0"/>
    </c:title>
    <c:autoTitleDeleted val="0"/>
    <c:plotArea>
      <c:layout>
        <c:manualLayout>
          <c:layoutTarget val="inner"/>
          <c:xMode val="edge"/>
          <c:yMode val="edge"/>
          <c:x val="7.055936523192817E-2"/>
          <c:y val="0.10270835543623831"/>
          <c:w val="0.91218815762270722"/>
          <c:h val="0.87019117667409329"/>
        </c:manualLayout>
      </c:layout>
      <c:lineChart>
        <c:grouping val="standard"/>
        <c:varyColors val="0"/>
        <c:ser>
          <c:idx val="0"/>
          <c:order val="0"/>
          <c:spPr>
            <a:ln>
              <a:solidFill>
                <a:srgbClr val="1A398A"/>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ser>
          <c:idx val="1"/>
          <c:order val="1"/>
          <c:spPr>
            <a:ln>
              <a:solidFill>
                <a:srgbClr val="AD275C"/>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ser>
          <c:idx val="2"/>
          <c:order val="2"/>
          <c:spPr>
            <a:ln>
              <a:solidFill>
                <a:srgbClr val="C8C42D"/>
              </a:solidFill>
            </a:ln>
          </c:spPr>
          <c:marker>
            <c:symbol val="none"/>
          </c:marker>
          <c:val>
            <c:numRef>
              <c:f>'Annual Summary'!#REF!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'Annual Summary'!#REF!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'Annual Summary'!#REF!</c15:sqref>
                        </c15:formulaRef>
                      </c:ext>
                    </c:extLst>
                  </c:multiLvlStrRef>
                </c15:cat>
              </c15:filteredCategoryTitle>
            </c:ext>
          </c:extLst>
        </c:ser>
        <c:dLbls>
          <c:showLegendKey val="0"/>
          <c:showVal val="0"/>
          <c:showCatName val="0"/>
          <c:showSerName val="0"/>
          <c:showPercent val="0"/>
          <c:showBubbleSize val="0"/>
        </c:dLbls>
        <c:marker val="1"/>
        <c:smooth val="0"/>
        <c:axId val="383447040"/>
        <c:axId val="383448576"/>
      </c:lineChart>
      <c:catAx>
        <c:axId val="383447040"/>
        <c:scaling>
          <c:orientation val="minMax"/>
        </c:scaling>
        <c:delete val="0"/>
        <c:axPos val="b"/>
        <c:numFmt formatCode="mm/yy;@" sourceLinked="0"/>
        <c:majorTickMark val="none"/>
        <c:minorTickMark val="none"/>
        <c:tickLblPos val="nextTo"/>
        <c:crossAx val="383448576"/>
        <c:crosses val="autoZero"/>
        <c:auto val="1"/>
        <c:lblAlgn val="ctr"/>
        <c:lblOffset val="100"/>
        <c:noMultiLvlLbl val="0"/>
      </c:catAx>
      <c:valAx>
        <c:axId val="383448576"/>
        <c:scaling>
          <c:orientation val="minMax"/>
        </c:scaling>
        <c:delete val="0"/>
        <c:axPos val="l"/>
        <c:majorGridlines/>
        <c:title>
          <c:tx>
            <c:rich>
              <a:bodyPr/>
              <a:lstStyle/>
              <a:p>
                <a:pPr>
                  <a:defRPr/>
                </a:pPr>
                <a:r>
                  <a:rPr lang="en-US"/>
                  <a:t>(%)</a:t>
                </a:r>
              </a:p>
            </c:rich>
          </c:tx>
          <c:overlay val="0"/>
        </c:title>
        <c:numFmt formatCode="General" sourceLinked="1"/>
        <c:majorTickMark val="none"/>
        <c:minorTickMark val="none"/>
        <c:tickLblPos val="nextTo"/>
        <c:crossAx val="383447040"/>
        <c:crosses val="autoZero"/>
        <c:crossBetween val="between"/>
      </c:valAx>
    </c:plotArea>
    <c:legend>
      <c:legendPos val="r"/>
      <c:layout>
        <c:manualLayout>
          <c:xMode val="edge"/>
          <c:yMode val="edge"/>
          <c:x val="0.29812869102433875"/>
          <c:y val="0.10628790564145361"/>
          <c:w val="0.35849747801477866"/>
          <c:h val="0.13831113817275476"/>
        </c:manualLayout>
      </c:layout>
      <c:overlay val="0"/>
    </c:legend>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overlay val="0"/>
    </c:title>
    <c:autoTitleDeleted val="0"/>
    <c:plotArea>
      <c:layout/>
      <c:lineChart>
        <c:grouping val="standard"/>
        <c:varyColors val="0"/>
        <c:ser>
          <c:idx val="0"/>
          <c:order val="0"/>
          <c:marker>
            <c:symbol val="none"/>
          </c:marker>
          <c:cat>
            <c:numRef>
              <c:f>'FN30.350.14(IOX)'!$I$28:$I$41</c:f>
              <c:numCache>
                <c:formatCode>mm/dd/yy;@</c:formatCode>
                <c:ptCount val="14"/>
                <c:pt idx="0">
                  <c:v>42094</c:v>
                </c:pt>
              </c:numCache>
            </c:numRef>
          </c:cat>
          <c:val>
            <c:numRef>
              <c:f>'FN30.350.14(IOX)'!$S$28:$S$41</c:f>
              <c:numCache>
                <c:formatCode>0.0%;[Red]\-0.0%</c:formatCode>
                <c:ptCount val="14"/>
              </c:numCache>
            </c:numRef>
          </c:val>
          <c:smooth val="0"/>
        </c:ser>
        <c:dLbls>
          <c:showLegendKey val="0"/>
          <c:showVal val="0"/>
          <c:showCatName val="0"/>
          <c:showSerName val="0"/>
          <c:showPercent val="0"/>
          <c:showBubbleSize val="0"/>
        </c:dLbls>
        <c:marker val="1"/>
        <c:smooth val="0"/>
        <c:axId val="383593472"/>
        <c:axId val="383595264"/>
      </c:lineChart>
      <c:dateAx>
        <c:axId val="383593472"/>
        <c:scaling>
          <c:orientation val="minMax"/>
        </c:scaling>
        <c:delete val="0"/>
        <c:axPos val="b"/>
        <c:numFmt formatCode="mm/yy;@" sourceLinked="0"/>
        <c:majorTickMark val="in"/>
        <c:minorTickMark val="none"/>
        <c:tickLblPos val="nextTo"/>
        <c:crossAx val="383595264"/>
        <c:crosses val="autoZero"/>
        <c:auto val="1"/>
        <c:lblOffset val="100"/>
        <c:baseTimeUnit val="months"/>
      </c:dateAx>
      <c:valAx>
        <c:axId val="383595264"/>
        <c:scaling>
          <c:orientation val="minMax"/>
        </c:scaling>
        <c:delete val="0"/>
        <c:axPos val="l"/>
        <c:majorGridlines/>
        <c:numFmt formatCode="0.0%;[Red]\-0.0%" sourceLinked="1"/>
        <c:majorTickMark val="out"/>
        <c:minorTickMark val="none"/>
        <c:tickLblPos val="nextTo"/>
        <c:crossAx val="383593472"/>
        <c:crosses val="autoZero"/>
        <c:crossBetween val="midCat"/>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3880954630500478"/>
          <c:y val="7.5145594589517192E-3"/>
        </c:manualLayout>
      </c:layout>
      <c:overlay val="0"/>
    </c:title>
    <c:autoTitleDeleted val="0"/>
    <c:plotArea>
      <c:layout>
        <c:manualLayout>
          <c:layoutTarget val="inner"/>
          <c:xMode val="edge"/>
          <c:yMode val="edge"/>
          <c:x val="9.9358065887627717E-2"/>
          <c:y val="0.18054675816283813"/>
          <c:w val="0.8740622993330841"/>
          <c:h val="0.77773796967845676"/>
        </c:manualLayout>
      </c:layout>
      <c:lineChart>
        <c:grouping val="standard"/>
        <c:varyColors val="0"/>
        <c:ser>
          <c:idx val="0"/>
          <c:order val="0"/>
          <c:marker>
            <c:symbol val="none"/>
          </c:marker>
          <c:cat>
            <c:numRef>
              <c:f>'FN30.350.14(IOX)'!$I$28:$I$41</c:f>
              <c:numCache>
                <c:formatCode>mm/dd/yy;@</c:formatCode>
                <c:ptCount val="14"/>
                <c:pt idx="0">
                  <c:v>42094</c:v>
                </c:pt>
              </c:numCache>
            </c:numRef>
          </c:cat>
          <c:val>
            <c:numRef>
              <c:f>'FN30.350.14(IOX)'!$AM$28:$AM$41</c:f>
              <c:numCache>
                <c:formatCode>0.0%;[Red]\-0.0%</c:formatCode>
                <c:ptCount val="14"/>
              </c:numCache>
            </c:numRef>
          </c:val>
          <c:smooth val="0"/>
        </c:ser>
        <c:dLbls>
          <c:showLegendKey val="0"/>
          <c:showVal val="0"/>
          <c:showCatName val="0"/>
          <c:showSerName val="0"/>
          <c:showPercent val="0"/>
          <c:showBubbleSize val="0"/>
        </c:dLbls>
        <c:marker val="1"/>
        <c:smooth val="0"/>
        <c:axId val="383623552"/>
        <c:axId val="383625088"/>
      </c:lineChart>
      <c:dateAx>
        <c:axId val="383623552"/>
        <c:scaling>
          <c:orientation val="minMax"/>
        </c:scaling>
        <c:delete val="0"/>
        <c:axPos val="b"/>
        <c:numFmt formatCode="mm/yy;@" sourceLinked="0"/>
        <c:majorTickMark val="out"/>
        <c:minorTickMark val="none"/>
        <c:tickLblPos val="nextTo"/>
        <c:crossAx val="383625088"/>
        <c:crosses val="autoZero"/>
        <c:auto val="1"/>
        <c:lblOffset val="100"/>
        <c:baseTimeUnit val="months"/>
      </c:dateAx>
      <c:valAx>
        <c:axId val="383625088"/>
        <c:scaling>
          <c:orientation val="minMax"/>
        </c:scaling>
        <c:delete val="0"/>
        <c:axPos val="l"/>
        <c:majorGridlines/>
        <c:numFmt formatCode="0.0%;[Red]\-0.0%" sourceLinked="1"/>
        <c:majorTickMark val="out"/>
        <c:minorTickMark val="none"/>
        <c:tickLblPos val="nextTo"/>
        <c:crossAx val="383623552"/>
        <c:crosses val="autoZero"/>
        <c:crossBetween val="midCat"/>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OAS History</a:t>
            </a:r>
          </a:p>
        </c:rich>
      </c:tx>
      <c:overlay val="0"/>
    </c:title>
    <c:autoTitleDeleted val="0"/>
    <c:plotArea>
      <c:layout/>
      <c:lineChart>
        <c:grouping val="standard"/>
        <c:varyColors val="0"/>
        <c:ser>
          <c:idx val="0"/>
          <c:order val="0"/>
          <c:marker>
            <c:symbol val="none"/>
          </c:marker>
          <c:cat>
            <c:numRef>
              <c:f>'FN30.350.14(IOX)'!$I$28:$I$41</c:f>
              <c:numCache>
                <c:formatCode>mm/dd/yy;@</c:formatCode>
                <c:ptCount val="14"/>
                <c:pt idx="0">
                  <c:v>42094</c:v>
                </c:pt>
              </c:numCache>
            </c:numRef>
          </c:cat>
          <c:val>
            <c:numRef>
              <c:f>'FN30.350.14(IOX)'!$M$28:$M$41</c:f>
              <c:numCache>
                <c:formatCode>#,##0.0_);[Red]\-#,##0.0_)</c:formatCode>
                <c:ptCount val="14"/>
                <c:pt idx="0">
                  <c:v>0</c:v>
                </c:pt>
              </c:numCache>
            </c:numRef>
          </c:val>
          <c:smooth val="0"/>
        </c:ser>
        <c:dLbls>
          <c:showLegendKey val="0"/>
          <c:showVal val="0"/>
          <c:showCatName val="0"/>
          <c:showSerName val="0"/>
          <c:showPercent val="0"/>
          <c:showBubbleSize val="0"/>
        </c:dLbls>
        <c:marker val="1"/>
        <c:smooth val="0"/>
        <c:axId val="383301120"/>
        <c:axId val="383302656"/>
      </c:lineChart>
      <c:dateAx>
        <c:axId val="383301120"/>
        <c:scaling>
          <c:orientation val="minMax"/>
        </c:scaling>
        <c:delete val="0"/>
        <c:axPos val="b"/>
        <c:numFmt formatCode="mm/yy;@" sourceLinked="0"/>
        <c:majorTickMark val="out"/>
        <c:minorTickMark val="none"/>
        <c:tickLblPos val="nextTo"/>
        <c:crossAx val="383302656"/>
        <c:crosses val="autoZero"/>
        <c:auto val="1"/>
        <c:lblOffset val="100"/>
        <c:baseTimeUnit val="months"/>
      </c:dateAx>
      <c:valAx>
        <c:axId val="383302656"/>
        <c:scaling>
          <c:orientation val="minMax"/>
        </c:scaling>
        <c:delete val="0"/>
        <c:axPos val="l"/>
        <c:majorGridlines/>
        <c:numFmt formatCode="#,##0.0_);[Red]\-#,##0.0_)" sourceLinked="1"/>
        <c:majorTickMark val="out"/>
        <c:minorTickMark val="none"/>
        <c:tickLblPos val="nextTo"/>
        <c:crossAx val="383301120"/>
        <c:crosses val="autoZero"/>
        <c:crossBetween val="midCat"/>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Unhedged Return (%)</a:t>
            </a:r>
            <a:endParaRPr lang="en-US">
              <a:effectLst/>
            </a:endParaRPr>
          </a:p>
        </c:rich>
      </c:tx>
      <c:overlay val="0"/>
    </c:title>
    <c:autoTitleDeleted val="0"/>
    <c:plotArea>
      <c:layout/>
      <c:lineChart>
        <c:grouping val="standard"/>
        <c:varyColors val="0"/>
        <c:ser>
          <c:idx val="0"/>
          <c:order val="0"/>
          <c:marker>
            <c:symbol val="none"/>
          </c:marker>
          <c:cat>
            <c:numRef>
              <c:f>'FN30.350.14(IOX)'!$I$28:$I$41</c:f>
              <c:numCache>
                <c:formatCode>mm/dd/yy;@</c:formatCode>
                <c:ptCount val="14"/>
                <c:pt idx="0">
                  <c:v>42094</c:v>
                </c:pt>
              </c:numCache>
            </c:numRef>
          </c:cat>
          <c:val>
            <c:numRef>
              <c:f>'FN30.350.14(IOX)'!$U$28:$U$41</c:f>
              <c:numCache>
                <c:formatCode>0.0%;[Red]\-0.0%</c:formatCode>
                <c:ptCount val="14"/>
              </c:numCache>
            </c:numRef>
          </c:val>
          <c:smooth val="0"/>
        </c:ser>
        <c:dLbls>
          <c:showLegendKey val="0"/>
          <c:showVal val="0"/>
          <c:showCatName val="0"/>
          <c:showSerName val="0"/>
          <c:showPercent val="0"/>
          <c:showBubbleSize val="0"/>
        </c:dLbls>
        <c:marker val="1"/>
        <c:smooth val="0"/>
        <c:axId val="383474304"/>
        <c:axId val="383492480"/>
      </c:lineChart>
      <c:dateAx>
        <c:axId val="383474304"/>
        <c:scaling>
          <c:orientation val="minMax"/>
        </c:scaling>
        <c:delete val="0"/>
        <c:axPos val="b"/>
        <c:numFmt formatCode="mm/yy;@" sourceLinked="0"/>
        <c:majorTickMark val="out"/>
        <c:minorTickMark val="none"/>
        <c:tickLblPos val="nextTo"/>
        <c:crossAx val="383492480"/>
        <c:crosses val="autoZero"/>
        <c:auto val="1"/>
        <c:lblOffset val="100"/>
        <c:baseTimeUnit val="months"/>
      </c:dateAx>
      <c:valAx>
        <c:axId val="383492480"/>
        <c:scaling>
          <c:orientation val="minMax"/>
        </c:scaling>
        <c:delete val="0"/>
        <c:axPos val="l"/>
        <c:majorGridlines/>
        <c:numFmt formatCode="0.0%;[Red]\-0.0%" sourceLinked="1"/>
        <c:majorTickMark val="out"/>
        <c:minorTickMark val="none"/>
        <c:tickLblPos val="nextTo"/>
        <c:crossAx val="383474304"/>
        <c:crosses val="autoZero"/>
        <c:crossBetween val="midCat"/>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231616343340494"/>
          <c:y val="0"/>
        </c:manualLayout>
      </c:layout>
      <c:overlay val="0"/>
    </c:title>
    <c:autoTitleDeleted val="0"/>
    <c:plotArea>
      <c:layout>
        <c:manualLayout>
          <c:layoutTarget val="inner"/>
          <c:xMode val="edge"/>
          <c:yMode val="edge"/>
          <c:x val="9.9452242934610899E-2"/>
          <c:y val="8.4656605424321962E-2"/>
          <c:w val="0.86874843402790614"/>
          <c:h val="0.86846709950729839"/>
        </c:manualLayout>
      </c:layout>
      <c:lineChart>
        <c:grouping val="standard"/>
        <c:varyColors val="0"/>
        <c:ser>
          <c:idx val="0"/>
          <c:order val="0"/>
          <c:marker>
            <c:symbol val="none"/>
          </c:marker>
          <c:cat>
            <c:numRef>
              <c:f>'FN30.350.14(IOX)'!$I$28:$I$41</c:f>
              <c:numCache>
                <c:formatCode>mm/dd/yy;@</c:formatCode>
                <c:ptCount val="14"/>
                <c:pt idx="0">
                  <c:v>42094</c:v>
                </c:pt>
              </c:numCache>
            </c:numRef>
          </c:cat>
          <c:val>
            <c:numRef>
              <c:f>'FN30.350.14(IOX)'!$AO$28:$AO$41</c:f>
              <c:numCache>
                <c:formatCode>0.0%;[Red]\-0.0%</c:formatCode>
                <c:ptCount val="14"/>
              </c:numCache>
            </c:numRef>
          </c:val>
          <c:smooth val="0"/>
        </c:ser>
        <c:dLbls>
          <c:showLegendKey val="0"/>
          <c:showVal val="0"/>
          <c:showCatName val="0"/>
          <c:showSerName val="0"/>
          <c:showPercent val="0"/>
          <c:showBubbleSize val="0"/>
        </c:dLbls>
        <c:marker val="1"/>
        <c:smooth val="0"/>
        <c:axId val="383909888"/>
        <c:axId val="383911424"/>
      </c:lineChart>
      <c:dateAx>
        <c:axId val="383909888"/>
        <c:scaling>
          <c:orientation val="minMax"/>
        </c:scaling>
        <c:delete val="0"/>
        <c:axPos val="b"/>
        <c:numFmt formatCode="mm/yy;@" sourceLinked="0"/>
        <c:majorTickMark val="out"/>
        <c:minorTickMark val="none"/>
        <c:tickLblPos val="nextTo"/>
        <c:crossAx val="383911424"/>
        <c:crosses val="autoZero"/>
        <c:auto val="1"/>
        <c:lblOffset val="100"/>
        <c:baseTimeUnit val="months"/>
      </c:dateAx>
      <c:valAx>
        <c:axId val="383911424"/>
        <c:scaling>
          <c:orientation val="minMax"/>
        </c:scaling>
        <c:delete val="0"/>
        <c:axPos val="l"/>
        <c:majorGridlines/>
        <c:numFmt formatCode="0.0%;[Red]\-0.0%" sourceLinked="1"/>
        <c:majorTickMark val="out"/>
        <c:minorTickMark val="none"/>
        <c:tickLblPos val="nextTo"/>
        <c:crossAx val="383909888"/>
        <c:crosses val="autoZero"/>
        <c:crossBetween val="midCat"/>
      </c:valAx>
    </c:plotArea>
    <c:plotVisOnly val="1"/>
    <c:dispBlanksAs val="gap"/>
    <c:showDLblsOverMax val="0"/>
  </c:chart>
  <c:printSettings>
    <c:headerFooter/>
    <c:pageMargins b="0.75" l="0.7" r="0.7" t="0.75" header="0.3" footer="0.3"/>
    <c:pageSetup orientation="portrait"/>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Carry (%)</a:t>
            </a:r>
            <a:endParaRPr lang="en-US">
              <a:effectLst/>
            </a:endParaRPr>
          </a:p>
        </c:rich>
      </c:tx>
      <c:overlay val="0"/>
    </c:title>
    <c:autoTitleDeleted val="0"/>
    <c:plotArea>
      <c:layout>
        <c:manualLayout>
          <c:layoutTarget val="inner"/>
          <c:xMode val="edge"/>
          <c:yMode val="edge"/>
          <c:x val="9.7050222008633891E-2"/>
          <c:y val="0.15379224800847263"/>
          <c:w val="0.87904089258013329"/>
          <c:h val="0.75811374729474601"/>
        </c:manualLayout>
      </c:layout>
      <c:lineChart>
        <c:grouping val="standard"/>
        <c:varyColors val="0"/>
        <c:ser>
          <c:idx val="0"/>
          <c:order val="0"/>
          <c:marker>
            <c:symbol val="none"/>
          </c:marker>
          <c:cat>
            <c:numRef>
              <c:f>'FN30.350.14(IOX)'!$I$28:$I$41</c:f>
              <c:numCache>
                <c:formatCode>mm/dd/yy;@</c:formatCode>
                <c:ptCount val="14"/>
                <c:pt idx="0">
                  <c:v>42094</c:v>
                </c:pt>
              </c:numCache>
            </c:numRef>
          </c:cat>
          <c:val>
            <c:numRef>
              <c:f>'FN30.350.14(IOX)'!$AQ$28:$AQ$41</c:f>
              <c:numCache>
                <c:formatCode>0.0%;[Red]\-0.0%</c:formatCode>
                <c:ptCount val="14"/>
              </c:numCache>
            </c:numRef>
          </c:val>
          <c:smooth val="0"/>
        </c:ser>
        <c:dLbls>
          <c:showLegendKey val="0"/>
          <c:showVal val="0"/>
          <c:showCatName val="0"/>
          <c:showSerName val="0"/>
          <c:showPercent val="0"/>
          <c:showBubbleSize val="0"/>
        </c:dLbls>
        <c:marker val="1"/>
        <c:smooth val="0"/>
        <c:axId val="383952384"/>
        <c:axId val="383953920"/>
      </c:lineChart>
      <c:dateAx>
        <c:axId val="383952384"/>
        <c:scaling>
          <c:orientation val="minMax"/>
        </c:scaling>
        <c:delete val="0"/>
        <c:axPos val="b"/>
        <c:numFmt formatCode="mm/yy;@" sourceLinked="0"/>
        <c:majorTickMark val="out"/>
        <c:minorTickMark val="none"/>
        <c:tickLblPos val="nextTo"/>
        <c:crossAx val="383953920"/>
        <c:crosses val="autoZero"/>
        <c:auto val="1"/>
        <c:lblOffset val="100"/>
        <c:baseTimeUnit val="months"/>
      </c:dateAx>
      <c:valAx>
        <c:axId val="383953920"/>
        <c:scaling>
          <c:orientation val="minMax"/>
        </c:scaling>
        <c:delete val="0"/>
        <c:axPos val="l"/>
        <c:majorGridlines/>
        <c:numFmt formatCode="0.0%;[Red]\-0.0%" sourceLinked="1"/>
        <c:majorTickMark val="out"/>
        <c:minorTickMark val="none"/>
        <c:tickLblPos val="nextTo"/>
        <c:crossAx val="383952384"/>
        <c:crosses val="autoZero"/>
        <c:crossBetween val="midCat"/>
      </c:valAx>
    </c:plotArea>
    <c:plotVisOnly val="1"/>
    <c:dispBlanksAs val="gap"/>
    <c:showDLblsOverMax val="0"/>
  </c:chart>
  <c:printSettings>
    <c:headerFooter>
      <c:oddHeader>&amp;L&amp;G&amp;C&amp;"-,Bold"&amp;12&amp;K2E398A
&amp;15FN30.300.13(IOS) Performance&amp;R&amp;"-,Bold"&amp;14&amp;K2E398A
&amp;12Cello Fixed Income Master Fund, LP&amp;"-,Regular"&amp;10&amp;K000000
&amp;"-,Bold"&amp;K2E398A As of Mar, 2015</c:oddHeader>
    </c:headerFooter>
    <c:pageMargins b="0.75" l="0.7" r="0.7" t="0.75" header="0.3" footer="0.3"/>
    <c:pageSetup orientation="portrait"/>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overlay val="0"/>
    </c:title>
    <c:autoTitleDeleted val="0"/>
    <c:plotArea>
      <c:layout/>
      <c:lineChart>
        <c:grouping val="standard"/>
        <c:varyColors val="0"/>
        <c:ser>
          <c:idx val="0"/>
          <c:order val="0"/>
          <c:marker>
            <c:symbol val="none"/>
          </c:marker>
          <c:cat>
            <c:numRef>
              <c:f>'FN30.400.14(IOX)'!$I$28:$I$41</c:f>
              <c:numCache>
                <c:formatCode>mm/dd/yy;@</c:formatCode>
                <c:ptCount val="14"/>
                <c:pt idx="0">
                  <c:v>42094</c:v>
                </c:pt>
              </c:numCache>
            </c:numRef>
          </c:cat>
          <c:val>
            <c:numRef>
              <c:f>'FN30.400.14(IOX)'!$S$28:$S$41</c:f>
              <c:numCache>
                <c:formatCode>0.0%;[Red]\-0.0%</c:formatCode>
                <c:ptCount val="14"/>
              </c:numCache>
            </c:numRef>
          </c:val>
          <c:smooth val="0"/>
        </c:ser>
        <c:dLbls>
          <c:showLegendKey val="0"/>
          <c:showVal val="0"/>
          <c:showCatName val="0"/>
          <c:showSerName val="0"/>
          <c:showPercent val="0"/>
          <c:showBubbleSize val="0"/>
        </c:dLbls>
        <c:marker val="1"/>
        <c:smooth val="0"/>
        <c:axId val="383975424"/>
        <c:axId val="383976960"/>
      </c:lineChart>
      <c:dateAx>
        <c:axId val="383975424"/>
        <c:scaling>
          <c:orientation val="minMax"/>
        </c:scaling>
        <c:delete val="0"/>
        <c:axPos val="b"/>
        <c:numFmt formatCode="mm/yy;@" sourceLinked="0"/>
        <c:majorTickMark val="in"/>
        <c:minorTickMark val="none"/>
        <c:tickLblPos val="nextTo"/>
        <c:crossAx val="383976960"/>
        <c:crosses val="autoZero"/>
        <c:auto val="1"/>
        <c:lblOffset val="100"/>
        <c:baseTimeUnit val="months"/>
      </c:dateAx>
      <c:valAx>
        <c:axId val="383976960"/>
        <c:scaling>
          <c:orientation val="minMax"/>
        </c:scaling>
        <c:delete val="0"/>
        <c:axPos val="l"/>
        <c:majorGridlines/>
        <c:numFmt formatCode="0.0%;[Red]\-0.0%" sourceLinked="1"/>
        <c:majorTickMark val="out"/>
        <c:minorTickMark val="none"/>
        <c:tickLblPos val="nextTo"/>
        <c:crossAx val="383975424"/>
        <c:crosses val="autoZero"/>
        <c:crossBetween val="midCat"/>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3880954630500478"/>
          <c:y val="7.5145594589517192E-3"/>
        </c:manualLayout>
      </c:layout>
      <c:overlay val="0"/>
    </c:title>
    <c:autoTitleDeleted val="0"/>
    <c:plotArea>
      <c:layout>
        <c:manualLayout>
          <c:layoutTarget val="inner"/>
          <c:xMode val="edge"/>
          <c:yMode val="edge"/>
          <c:x val="9.9358065887627717E-2"/>
          <c:y val="0.18054675816283813"/>
          <c:w val="0.8740622993330841"/>
          <c:h val="0.77773796967845676"/>
        </c:manualLayout>
      </c:layout>
      <c:lineChart>
        <c:grouping val="standard"/>
        <c:varyColors val="0"/>
        <c:ser>
          <c:idx val="0"/>
          <c:order val="0"/>
          <c:marker>
            <c:symbol val="none"/>
          </c:marker>
          <c:cat>
            <c:numRef>
              <c:f>'FN30.400.14(IOX)'!$I$28:$I$41</c:f>
              <c:numCache>
                <c:formatCode>mm/dd/yy;@</c:formatCode>
                <c:ptCount val="14"/>
                <c:pt idx="0">
                  <c:v>42094</c:v>
                </c:pt>
              </c:numCache>
            </c:numRef>
          </c:cat>
          <c:val>
            <c:numRef>
              <c:f>'FN30.400.14(IOX)'!$AM$28:$AM$41</c:f>
              <c:numCache>
                <c:formatCode>0.0%;[Red]\-0.0%</c:formatCode>
                <c:ptCount val="14"/>
              </c:numCache>
            </c:numRef>
          </c:val>
          <c:smooth val="0"/>
        </c:ser>
        <c:dLbls>
          <c:showLegendKey val="0"/>
          <c:showVal val="0"/>
          <c:showCatName val="0"/>
          <c:showSerName val="0"/>
          <c:showPercent val="0"/>
          <c:showBubbleSize val="0"/>
        </c:dLbls>
        <c:marker val="1"/>
        <c:smooth val="0"/>
        <c:axId val="384013440"/>
        <c:axId val="384014976"/>
      </c:lineChart>
      <c:dateAx>
        <c:axId val="384013440"/>
        <c:scaling>
          <c:orientation val="minMax"/>
        </c:scaling>
        <c:delete val="0"/>
        <c:axPos val="b"/>
        <c:numFmt formatCode="mm/yy;@" sourceLinked="0"/>
        <c:majorTickMark val="out"/>
        <c:minorTickMark val="none"/>
        <c:tickLblPos val="nextTo"/>
        <c:crossAx val="384014976"/>
        <c:crosses val="autoZero"/>
        <c:auto val="1"/>
        <c:lblOffset val="100"/>
        <c:baseTimeUnit val="months"/>
      </c:dateAx>
      <c:valAx>
        <c:axId val="384014976"/>
        <c:scaling>
          <c:orientation val="minMax"/>
        </c:scaling>
        <c:delete val="0"/>
        <c:axPos val="l"/>
        <c:majorGridlines/>
        <c:numFmt formatCode="0.0%;[Red]\-0.0%" sourceLinked="1"/>
        <c:majorTickMark val="out"/>
        <c:minorTickMark val="none"/>
        <c:tickLblPos val="nextTo"/>
        <c:crossAx val="384013440"/>
        <c:crosses val="autoZero"/>
        <c:crossBetween val="midCat"/>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OAS History</a:t>
            </a:r>
          </a:p>
        </c:rich>
      </c:tx>
      <c:overlay val="0"/>
    </c:title>
    <c:autoTitleDeleted val="0"/>
    <c:plotArea>
      <c:layout/>
      <c:lineChart>
        <c:grouping val="standard"/>
        <c:varyColors val="0"/>
        <c:ser>
          <c:idx val="0"/>
          <c:order val="0"/>
          <c:marker>
            <c:symbol val="none"/>
          </c:marker>
          <c:cat>
            <c:numRef>
              <c:f>'FN30.400.14(IOX)'!$I$28:$I$41</c:f>
              <c:numCache>
                <c:formatCode>mm/dd/yy;@</c:formatCode>
                <c:ptCount val="14"/>
                <c:pt idx="0">
                  <c:v>42094</c:v>
                </c:pt>
              </c:numCache>
            </c:numRef>
          </c:cat>
          <c:val>
            <c:numRef>
              <c:f>'FN30.400.14(IOX)'!$M$28:$M$41</c:f>
              <c:numCache>
                <c:formatCode>#,##0.0_);[Red]\-#,##0.0_)</c:formatCode>
                <c:ptCount val="14"/>
                <c:pt idx="0">
                  <c:v>0</c:v>
                </c:pt>
              </c:numCache>
            </c:numRef>
          </c:val>
          <c:smooth val="0"/>
        </c:ser>
        <c:dLbls>
          <c:showLegendKey val="0"/>
          <c:showVal val="0"/>
          <c:showCatName val="0"/>
          <c:showSerName val="0"/>
          <c:showPercent val="0"/>
          <c:showBubbleSize val="0"/>
        </c:dLbls>
        <c:marker val="1"/>
        <c:smooth val="0"/>
        <c:axId val="384030976"/>
        <c:axId val="382869504"/>
      </c:lineChart>
      <c:dateAx>
        <c:axId val="384030976"/>
        <c:scaling>
          <c:orientation val="minMax"/>
        </c:scaling>
        <c:delete val="0"/>
        <c:axPos val="b"/>
        <c:numFmt formatCode="mm/yy;@" sourceLinked="0"/>
        <c:majorTickMark val="out"/>
        <c:minorTickMark val="none"/>
        <c:tickLblPos val="nextTo"/>
        <c:crossAx val="382869504"/>
        <c:crosses val="autoZero"/>
        <c:auto val="1"/>
        <c:lblOffset val="100"/>
        <c:baseTimeUnit val="months"/>
      </c:dateAx>
      <c:valAx>
        <c:axId val="382869504"/>
        <c:scaling>
          <c:orientation val="minMax"/>
        </c:scaling>
        <c:delete val="0"/>
        <c:axPos val="l"/>
        <c:majorGridlines/>
        <c:numFmt formatCode="#,##0.0_);[Red]\-#,##0.0_)" sourceLinked="1"/>
        <c:majorTickMark val="out"/>
        <c:minorTickMark val="none"/>
        <c:tickLblPos val="nextTo"/>
        <c:crossAx val="384030976"/>
        <c:crosses val="autoZero"/>
        <c:crossBetween val="midCat"/>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Unhedged Return (%)</a:t>
            </a:r>
            <a:endParaRPr lang="en-US">
              <a:effectLst/>
            </a:endParaRPr>
          </a:p>
        </c:rich>
      </c:tx>
      <c:overlay val="0"/>
    </c:title>
    <c:autoTitleDeleted val="0"/>
    <c:plotArea>
      <c:layout/>
      <c:lineChart>
        <c:grouping val="standard"/>
        <c:varyColors val="0"/>
        <c:ser>
          <c:idx val="0"/>
          <c:order val="0"/>
          <c:marker>
            <c:symbol val="none"/>
          </c:marker>
          <c:cat>
            <c:numRef>
              <c:f>'FN30.400.14(IOX)'!$I$28:$I$41</c:f>
              <c:numCache>
                <c:formatCode>mm/dd/yy;@</c:formatCode>
                <c:ptCount val="14"/>
                <c:pt idx="0">
                  <c:v>42094</c:v>
                </c:pt>
              </c:numCache>
            </c:numRef>
          </c:cat>
          <c:val>
            <c:numRef>
              <c:f>'FN30.400.14(IOX)'!$U$28:$U$41</c:f>
              <c:numCache>
                <c:formatCode>0.0%;[Red]\-0.0%</c:formatCode>
                <c:ptCount val="14"/>
              </c:numCache>
            </c:numRef>
          </c:val>
          <c:smooth val="0"/>
        </c:ser>
        <c:dLbls>
          <c:showLegendKey val="0"/>
          <c:showVal val="0"/>
          <c:showCatName val="0"/>
          <c:showSerName val="0"/>
          <c:showPercent val="0"/>
          <c:showBubbleSize val="0"/>
        </c:dLbls>
        <c:marker val="1"/>
        <c:smooth val="0"/>
        <c:axId val="382877056"/>
        <c:axId val="382919808"/>
      </c:lineChart>
      <c:dateAx>
        <c:axId val="382877056"/>
        <c:scaling>
          <c:orientation val="minMax"/>
        </c:scaling>
        <c:delete val="0"/>
        <c:axPos val="b"/>
        <c:numFmt formatCode="mm/yy;@" sourceLinked="0"/>
        <c:majorTickMark val="out"/>
        <c:minorTickMark val="none"/>
        <c:tickLblPos val="nextTo"/>
        <c:crossAx val="382919808"/>
        <c:crosses val="autoZero"/>
        <c:auto val="1"/>
        <c:lblOffset val="100"/>
        <c:baseTimeUnit val="months"/>
      </c:dateAx>
      <c:valAx>
        <c:axId val="382919808"/>
        <c:scaling>
          <c:orientation val="minMax"/>
        </c:scaling>
        <c:delete val="0"/>
        <c:axPos val="l"/>
        <c:majorGridlines/>
        <c:numFmt formatCode="0.0%;[Red]\-0.0%" sourceLinked="1"/>
        <c:majorTickMark val="out"/>
        <c:minorTickMark val="none"/>
        <c:tickLblPos val="nextTo"/>
        <c:crossAx val="382877056"/>
        <c:crosses val="autoZero"/>
        <c:crossBetween val="midCat"/>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231616343340494"/>
          <c:y val="0"/>
        </c:manualLayout>
      </c:layout>
      <c:overlay val="0"/>
    </c:title>
    <c:autoTitleDeleted val="0"/>
    <c:plotArea>
      <c:layout>
        <c:manualLayout>
          <c:layoutTarget val="inner"/>
          <c:xMode val="edge"/>
          <c:yMode val="edge"/>
          <c:x val="9.9452242934610899E-2"/>
          <c:y val="8.4656605424321962E-2"/>
          <c:w val="0.86874843402790614"/>
          <c:h val="0.86846709950729839"/>
        </c:manualLayout>
      </c:layout>
      <c:lineChart>
        <c:grouping val="standard"/>
        <c:varyColors val="0"/>
        <c:ser>
          <c:idx val="0"/>
          <c:order val="0"/>
          <c:marker>
            <c:symbol val="none"/>
          </c:marker>
          <c:cat>
            <c:numRef>
              <c:f>'FN30.400.14(IOX)'!$I$28:$I$41</c:f>
              <c:numCache>
                <c:formatCode>mm/dd/yy;@</c:formatCode>
                <c:ptCount val="14"/>
                <c:pt idx="0">
                  <c:v>42094</c:v>
                </c:pt>
              </c:numCache>
            </c:numRef>
          </c:cat>
          <c:val>
            <c:numRef>
              <c:f>'FN30.400.14(IOX)'!$AO$28:$AO$41</c:f>
              <c:numCache>
                <c:formatCode>0.0%;[Red]\-0.0%</c:formatCode>
                <c:ptCount val="14"/>
              </c:numCache>
            </c:numRef>
          </c:val>
          <c:smooth val="0"/>
        </c:ser>
        <c:dLbls>
          <c:showLegendKey val="0"/>
          <c:showVal val="0"/>
          <c:showCatName val="0"/>
          <c:showSerName val="0"/>
          <c:showPercent val="0"/>
          <c:showBubbleSize val="0"/>
        </c:dLbls>
        <c:marker val="1"/>
        <c:smooth val="0"/>
        <c:axId val="383267584"/>
        <c:axId val="383269120"/>
      </c:lineChart>
      <c:dateAx>
        <c:axId val="383267584"/>
        <c:scaling>
          <c:orientation val="minMax"/>
        </c:scaling>
        <c:delete val="0"/>
        <c:axPos val="b"/>
        <c:numFmt formatCode="mm/yy;@" sourceLinked="0"/>
        <c:majorTickMark val="out"/>
        <c:minorTickMark val="none"/>
        <c:tickLblPos val="nextTo"/>
        <c:crossAx val="383269120"/>
        <c:crosses val="autoZero"/>
        <c:auto val="1"/>
        <c:lblOffset val="100"/>
        <c:baseTimeUnit val="months"/>
      </c:dateAx>
      <c:valAx>
        <c:axId val="383269120"/>
        <c:scaling>
          <c:orientation val="minMax"/>
        </c:scaling>
        <c:delete val="0"/>
        <c:axPos val="l"/>
        <c:majorGridlines/>
        <c:numFmt formatCode="0.0%;[Red]\-0.0%" sourceLinked="1"/>
        <c:majorTickMark val="out"/>
        <c:minorTickMark val="none"/>
        <c:tickLblPos val="nextTo"/>
        <c:crossAx val="383267584"/>
        <c:crosses val="autoZero"/>
        <c:crossBetween val="midCat"/>
      </c:valAx>
    </c:plotArea>
    <c:plotVisOnly val="1"/>
    <c:dispBlanksAs val="gap"/>
    <c:showDLblsOverMax val="0"/>
  </c:chart>
  <c:printSettings>
    <c:headerFooter/>
    <c:pageMargins b="0.75" l="0.7" r="0.7" t="0.75" header="0.3" footer="0.3"/>
    <c:pageSetup orientation="portrait"/>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Carry (%)</a:t>
            </a:r>
            <a:endParaRPr lang="en-US">
              <a:effectLst/>
            </a:endParaRPr>
          </a:p>
        </c:rich>
      </c:tx>
      <c:overlay val="0"/>
    </c:title>
    <c:autoTitleDeleted val="0"/>
    <c:plotArea>
      <c:layout>
        <c:manualLayout>
          <c:layoutTarget val="inner"/>
          <c:xMode val="edge"/>
          <c:yMode val="edge"/>
          <c:x val="9.7050222008633891E-2"/>
          <c:y val="0.15379224800847263"/>
          <c:w val="0.87904089258013329"/>
          <c:h val="0.75811374729474601"/>
        </c:manualLayout>
      </c:layout>
      <c:lineChart>
        <c:grouping val="standard"/>
        <c:varyColors val="0"/>
        <c:ser>
          <c:idx val="0"/>
          <c:order val="0"/>
          <c:marker>
            <c:symbol val="none"/>
          </c:marker>
          <c:cat>
            <c:numRef>
              <c:f>'FN30.400.14(IOX)'!$I$28:$I$41</c:f>
              <c:numCache>
                <c:formatCode>mm/dd/yy;@</c:formatCode>
                <c:ptCount val="14"/>
                <c:pt idx="0">
                  <c:v>42094</c:v>
                </c:pt>
              </c:numCache>
            </c:numRef>
          </c:cat>
          <c:val>
            <c:numRef>
              <c:f>'FN30.400.14(IOX)'!$AQ$28:$AQ$41</c:f>
              <c:numCache>
                <c:formatCode>0.0%;[Red]\-0.0%</c:formatCode>
                <c:ptCount val="14"/>
              </c:numCache>
            </c:numRef>
          </c:val>
          <c:smooth val="0"/>
        </c:ser>
        <c:dLbls>
          <c:showLegendKey val="0"/>
          <c:showVal val="0"/>
          <c:showCatName val="0"/>
          <c:showSerName val="0"/>
          <c:showPercent val="0"/>
          <c:showBubbleSize val="0"/>
        </c:dLbls>
        <c:marker val="1"/>
        <c:smooth val="0"/>
        <c:axId val="384313600"/>
        <c:axId val="384319488"/>
      </c:lineChart>
      <c:dateAx>
        <c:axId val="384313600"/>
        <c:scaling>
          <c:orientation val="minMax"/>
        </c:scaling>
        <c:delete val="0"/>
        <c:axPos val="b"/>
        <c:numFmt formatCode="mm/yy;@" sourceLinked="0"/>
        <c:majorTickMark val="out"/>
        <c:minorTickMark val="none"/>
        <c:tickLblPos val="nextTo"/>
        <c:crossAx val="384319488"/>
        <c:crosses val="autoZero"/>
        <c:auto val="1"/>
        <c:lblOffset val="100"/>
        <c:baseTimeUnit val="months"/>
      </c:dateAx>
      <c:valAx>
        <c:axId val="384319488"/>
        <c:scaling>
          <c:orientation val="minMax"/>
        </c:scaling>
        <c:delete val="0"/>
        <c:axPos val="l"/>
        <c:majorGridlines/>
        <c:numFmt formatCode="0.0%;[Red]\-0.0%" sourceLinked="1"/>
        <c:majorTickMark val="out"/>
        <c:minorTickMark val="none"/>
        <c:tickLblPos val="nextTo"/>
        <c:crossAx val="384313600"/>
        <c:crosses val="autoZero"/>
        <c:crossBetween val="midCat"/>
      </c:valAx>
    </c:plotArea>
    <c:plotVisOnly val="1"/>
    <c:dispBlanksAs val="gap"/>
    <c:showDLblsOverMax val="0"/>
  </c:chart>
  <c:printSettings>
    <c:headerFooter>
      <c:oddHeader>&amp;L&amp;G&amp;C&amp;"-,Bold"&amp;12&amp;K2E398A
&amp;15FN30.300.13(IOS) Performance&amp;R&amp;"-,Bold"&amp;14&amp;K2E398A
&amp;12Cello Fixed Income Master Fund, LP&amp;"-,Regular"&amp;10&amp;K000000
&amp;"-,Bold"&amp;K2E398A As of Mar, 2015</c:oddHeader>
    </c:headerFooter>
    <c:pageMargins b="0.75" l="0.7" r="0.7" t="0.75" header="0.3" footer="0.3"/>
    <c:pageSetup orientation="portrait"/>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overlay val="0"/>
    </c:title>
    <c:autoTitleDeleted val="0"/>
    <c:plotArea>
      <c:layout/>
      <c:lineChart>
        <c:grouping val="standard"/>
        <c:varyColors val="0"/>
        <c:ser>
          <c:idx val="0"/>
          <c:order val="0"/>
          <c:marker>
            <c:symbol val="none"/>
          </c:marker>
          <c:cat>
            <c:numRef>
              <c:f>'FN30.300.13(IOX)'!$I$28:$I$41</c:f>
              <c:numCache>
                <c:formatCode>mm/dd/yy;@</c:formatCode>
                <c:ptCount val="14"/>
                <c:pt idx="0">
                  <c:v>41698</c:v>
                </c:pt>
                <c:pt idx="1">
                  <c:v>41729</c:v>
                </c:pt>
                <c:pt idx="2">
                  <c:v>41759</c:v>
                </c:pt>
                <c:pt idx="3">
                  <c:v>41789</c:v>
                </c:pt>
                <c:pt idx="4">
                  <c:v>41820</c:v>
                </c:pt>
                <c:pt idx="5">
                  <c:v>41851</c:v>
                </c:pt>
                <c:pt idx="6">
                  <c:v>41880</c:v>
                </c:pt>
                <c:pt idx="7">
                  <c:v>41912</c:v>
                </c:pt>
                <c:pt idx="8">
                  <c:v>41943</c:v>
                </c:pt>
                <c:pt idx="9">
                  <c:v>41971</c:v>
                </c:pt>
                <c:pt idx="10">
                  <c:v>42004</c:v>
                </c:pt>
                <c:pt idx="11">
                  <c:v>42034</c:v>
                </c:pt>
                <c:pt idx="12">
                  <c:v>42062</c:v>
                </c:pt>
                <c:pt idx="13">
                  <c:v>42094</c:v>
                </c:pt>
              </c:numCache>
            </c:numRef>
          </c:cat>
          <c:val>
            <c:numRef>
              <c:f>'FN30.300.13(IOX)'!$S$28:$S$41</c:f>
              <c:numCache>
                <c:formatCode>0.0%;[Red]\-0.0%</c:formatCode>
                <c:ptCount val="14"/>
                <c:pt idx="1">
                  <c:v>1.3776130568273579E-2</c:v>
                </c:pt>
                <c:pt idx="2">
                  <c:v>4.7152579326349671E-3</c:v>
                </c:pt>
                <c:pt idx="3">
                  <c:v>-7.5303778831593915E-3</c:v>
                </c:pt>
                <c:pt idx="4">
                  <c:v>8.8172895717800442E-3</c:v>
                </c:pt>
                <c:pt idx="5">
                  <c:v>1.4595929326820137E-3</c:v>
                </c:pt>
                <c:pt idx="6">
                  <c:v>-2.2712010939191698E-2</c:v>
                </c:pt>
                <c:pt idx="7">
                  <c:v>2.2425047019269475E-2</c:v>
                </c:pt>
                <c:pt idx="8">
                  <c:v>-1.1695772809680809E-2</c:v>
                </c:pt>
                <c:pt idx="9">
                  <c:v>-1.4531752630114055E-2</c:v>
                </c:pt>
                <c:pt idx="10">
                  <c:v>-3.8647895837242346E-2</c:v>
                </c:pt>
                <c:pt idx="11">
                  <c:v>-0.1543519522923798</c:v>
                </c:pt>
                <c:pt idx="12">
                  <c:v>0.12538945511372568</c:v>
                </c:pt>
                <c:pt idx="13">
                  <c:v>-1.813660874044289E-2</c:v>
                </c:pt>
              </c:numCache>
            </c:numRef>
          </c:val>
          <c:smooth val="0"/>
        </c:ser>
        <c:dLbls>
          <c:showLegendKey val="0"/>
          <c:showVal val="0"/>
          <c:showCatName val="0"/>
          <c:showSerName val="0"/>
          <c:showPercent val="0"/>
          <c:showBubbleSize val="0"/>
        </c:dLbls>
        <c:marker val="1"/>
        <c:smooth val="0"/>
        <c:axId val="383086976"/>
        <c:axId val="383088512"/>
      </c:lineChart>
      <c:dateAx>
        <c:axId val="383086976"/>
        <c:scaling>
          <c:orientation val="minMax"/>
        </c:scaling>
        <c:delete val="0"/>
        <c:axPos val="b"/>
        <c:numFmt formatCode="mm/yy;@" sourceLinked="0"/>
        <c:majorTickMark val="in"/>
        <c:minorTickMark val="none"/>
        <c:tickLblPos val="nextTo"/>
        <c:crossAx val="383088512"/>
        <c:crosses val="autoZero"/>
        <c:auto val="1"/>
        <c:lblOffset val="100"/>
        <c:baseTimeUnit val="months"/>
      </c:dateAx>
      <c:valAx>
        <c:axId val="383088512"/>
        <c:scaling>
          <c:orientation val="minMax"/>
        </c:scaling>
        <c:delete val="0"/>
        <c:axPos val="l"/>
        <c:majorGridlines/>
        <c:numFmt formatCode="0.0%;[Red]\-0.0%" sourceLinked="1"/>
        <c:majorTickMark val="out"/>
        <c:minorTickMark val="none"/>
        <c:tickLblPos val="nextTo"/>
        <c:crossAx val="383086976"/>
        <c:crosses val="autoZero"/>
        <c:crossBetween val="midCat"/>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3880954630500478"/>
          <c:y val="7.5145594589517192E-3"/>
        </c:manualLayout>
      </c:layout>
      <c:overlay val="0"/>
    </c:title>
    <c:autoTitleDeleted val="0"/>
    <c:plotArea>
      <c:layout>
        <c:manualLayout>
          <c:layoutTarget val="inner"/>
          <c:xMode val="edge"/>
          <c:yMode val="edge"/>
          <c:x val="9.9358065887627717E-2"/>
          <c:y val="0.18054675816283813"/>
          <c:w val="0.8740622993330841"/>
          <c:h val="0.77773796967845676"/>
        </c:manualLayout>
      </c:layout>
      <c:lineChart>
        <c:grouping val="standard"/>
        <c:varyColors val="0"/>
        <c:ser>
          <c:idx val="0"/>
          <c:order val="0"/>
          <c:marker>
            <c:symbol val="none"/>
          </c:marker>
          <c:cat>
            <c:numRef>
              <c:f>'FN30.300.13(IOX)'!$I$28:$I$41</c:f>
              <c:numCache>
                <c:formatCode>mm/dd/yy;@</c:formatCode>
                <c:ptCount val="14"/>
                <c:pt idx="0">
                  <c:v>41698</c:v>
                </c:pt>
                <c:pt idx="1">
                  <c:v>41729</c:v>
                </c:pt>
                <c:pt idx="2">
                  <c:v>41759</c:v>
                </c:pt>
                <c:pt idx="3">
                  <c:v>41789</c:v>
                </c:pt>
                <c:pt idx="4">
                  <c:v>41820</c:v>
                </c:pt>
                <c:pt idx="5">
                  <c:v>41851</c:v>
                </c:pt>
                <c:pt idx="6">
                  <c:v>41880</c:v>
                </c:pt>
                <c:pt idx="7">
                  <c:v>41912</c:v>
                </c:pt>
                <c:pt idx="8">
                  <c:v>41943</c:v>
                </c:pt>
                <c:pt idx="9">
                  <c:v>41971</c:v>
                </c:pt>
                <c:pt idx="10">
                  <c:v>42004</c:v>
                </c:pt>
                <c:pt idx="11">
                  <c:v>42034</c:v>
                </c:pt>
                <c:pt idx="12">
                  <c:v>42062</c:v>
                </c:pt>
                <c:pt idx="13">
                  <c:v>42094</c:v>
                </c:pt>
              </c:numCache>
            </c:numRef>
          </c:cat>
          <c:val>
            <c:numRef>
              <c:f>'FN30.300.13(IOX)'!$AM$28:$AM$41</c:f>
              <c:numCache>
                <c:formatCode>0.0%;[Red]\-0.0%</c:formatCode>
                <c:ptCount val="14"/>
                <c:pt idx="1">
                  <c:v>1.3012220172338133E-2</c:v>
                </c:pt>
                <c:pt idx="2">
                  <c:v>6.8473744587578406E-3</c:v>
                </c:pt>
                <c:pt idx="3">
                  <c:v>-7.5303778831593915E-3</c:v>
                </c:pt>
                <c:pt idx="4">
                  <c:v>8.902769917945837E-3</c:v>
                </c:pt>
                <c:pt idx="5">
                  <c:v>-1.1421402531121162E-3</c:v>
                </c:pt>
                <c:pt idx="6">
                  <c:v>-1.363365596265996E-2</c:v>
                </c:pt>
                <c:pt idx="7">
                  <c:v>1.7130577999267923E-2</c:v>
                </c:pt>
                <c:pt idx="8">
                  <c:v>-1.0857791153586662E-3</c:v>
                </c:pt>
                <c:pt idx="9">
                  <c:v>-1.7944717104772896E-3</c:v>
                </c:pt>
                <c:pt idx="10">
                  <c:v>-3.3491668527668481E-2</c:v>
                </c:pt>
                <c:pt idx="11">
                  <c:v>-0.11611965288357873</c:v>
                </c:pt>
                <c:pt idx="12">
                  <c:v>8.5966383150933134E-2</c:v>
                </c:pt>
                <c:pt idx="13">
                  <c:v>-6.7804626007934073E-3</c:v>
                </c:pt>
              </c:numCache>
            </c:numRef>
          </c:val>
          <c:smooth val="0"/>
        </c:ser>
        <c:dLbls>
          <c:showLegendKey val="0"/>
          <c:showVal val="0"/>
          <c:showCatName val="0"/>
          <c:showSerName val="0"/>
          <c:showPercent val="0"/>
          <c:showBubbleSize val="0"/>
        </c:dLbls>
        <c:marker val="1"/>
        <c:smooth val="0"/>
        <c:axId val="383100416"/>
        <c:axId val="383101952"/>
      </c:lineChart>
      <c:dateAx>
        <c:axId val="383100416"/>
        <c:scaling>
          <c:orientation val="minMax"/>
        </c:scaling>
        <c:delete val="0"/>
        <c:axPos val="b"/>
        <c:numFmt formatCode="mm/yy;@" sourceLinked="0"/>
        <c:majorTickMark val="out"/>
        <c:minorTickMark val="none"/>
        <c:tickLblPos val="nextTo"/>
        <c:crossAx val="383101952"/>
        <c:crosses val="autoZero"/>
        <c:auto val="1"/>
        <c:lblOffset val="100"/>
        <c:baseTimeUnit val="months"/>
      </c:dateAx>
      <c:valAx>
        <c:axId val="383101952"/>
        <c:scaling>
          <c:orientation val="minMax"/>
        </c:scaling>
        <c:delete val="0"/>
        <c:axPos val="l"/>
        <c:majorGridlines/>
        <c:numFmt formatCode="0.0%;[Red]\-0.0%" sourceLinked="1"/>
        <c:majorTickMark val="out"/>
        <c:minorTickMark val="none"/>
        <c:tickLblPos val="nextTo"/>
        <c:crossAx val="383100416"/>
        <c:crosses val="autoZero"/>
        <c:crossBetween val="midCat"/>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OAS History</a:t>
            </a:r>
          </a:p>
        </c:rich>
      </c:tx>
      <c:overlay val="0"/>
    </c:title>
    <c:autoTitleDeleted val="0"/>
    <c:plotArea>
      <c:layout/>
      <c:lineChart>
        <c:grouping val="standard"/>
        <c:varyColors val="0"/>
        <c:ser>
          <c:idx val="0"/>
          <c:order val="0"/>
          <c:marker>
            <c:symbol val="none"/>
          </c:marker>
          <c:cat>
            <c:numRef>
              <c:f>'FN30.300.13(IOX)'!$I$28:$I$41</c:f>
              <c:numCache>
                <c:formatCode>mm/dd/yy;@</c:formatCode>
                <c:ptCount val="14"/>
                <c:pt idx="0">
                  <c:v>41698</c:v>
                </c:pt>
                <c:pt idx="1">
                  <c:v>41729</c:v>
                </c:pt>
                <c:pt idx="2">
                  <c:v>41759</c:v>
                </c:pt>
                <c:pt idx="3">
                  <c:v>41789</c:v>
                </c:pt>
                <c:pt idx="4">
                  <c:v>41820</c:v>
                </c:pt>
                <c:pt idx="5">
                  <c:v>41851</c:v>
                </c:pt>
                <c:pt idx="6">
                  <c:v>41880</c:v>
                </c:pt>
                <c:pt idx="7">
                  <c:v>41912</c:v>
                </c:pt>
                <c:pt idx="8">
                  <c:v>41943</c:v>
                </c:pt>
                <c:pt idx="9">
                  <c:v>41971</c:v>
                </c:pt>
                <c:pt idx="10">
                  <c:v>42004</c:v>
                </c:pt>
                <c:pt idx="11">
                  <c:v>42034</c:v>
                </c:pt>
                <c:pt idx="12">
                  <c:v>42062</c:v>
                </c:pt>
                <c:pt idx="13">
                  <c:v>42094</c:v>
                </c:pt>
              </c:numCache>
            </c:numRef>
          </c:cat>
          <c:val>
            <c:numRef>
              <c:f>'FN30.300.13(IOX)'!$M$28:$M$41</c:f>
              <c:numCache>
                <c:formatCode>#,##0.0_);[Red]\-#,##0.0_)</c:formatCode>
                <c:ptCount val="14"/>
                <c:pt idx="0">
                  <c:v>27.217600000000001</c:v>
                </c:pt>
                <c:pt idx="1">
                  <c:v>13.1501</c:v>
                </c:pt>
                <c:pt idx="2">
                  <c:v>-4.5538999999999996</c:v>
                </c:pt>
                <c:pt idx="3">
                  <c:v>-20.5718</c:v>
                </c:pt>
                <c:pt idx="4">
                  <c:v>-19.479700000000001</c:v>
                </c:pt>
                <c:pt idx="5">
                  <c:v>-28.216899999999999</c:v>
                </c:pt>
                <c:pt idx="6">
                  <c:v>-32.247601000000003</c:v>
                </c:pt>
                <c:pt idx="7">
                  <c:v>-53.6721</c:v>
                </c:pt>
                <c:pt idx="8">
                  <c:v>-69.143303000000003</c:v>
                </c:pt>
                <c:pt idx="9">
                  <c:v>-84.998099999999994</c:v>
                </c:pt>
                <c:pt idx="10">
                  <c:v>-68.179298000000003</c:v>
                </c:pt>
                <c:pt idx="11">
                  <c:v>55.642502</c:v>
                </c:pt>
                <c:pt idx="12">
                  <c:v>-46.547901000000003</c:v>
                </c:pt>
                <c:pt idx="13">
                  <c:v>-53.1633</c:v>
                </c:pt>
              </c:numCache>
            </c:numRef>
          </c:val>
          <c:smooth val="0"/>
        </c:ser>
        <c:dLbls>
          <c:showLegendKey val="0"/>
          <c:showVal val="0"/>
          <c:showCatName val="0"/>
          <c:showSerName val="0"/>
          <c:showPercent val="0"/>
          <c:showBubbleSize val="0"/>
        </c:dLbls>
        <c:marker val="1"/>
        <c:smooth val="0"/>
        <c:axId val="379611776"/>
        <c:axId val="379617664"/>
      </c:lineChart>
      <c:dateAx>
        <c:axId val="379611776"/>
        <c:scaling>
          <c:orientation val="minMax"/>
        </c:scaling>
        <c:delete val="0"/>
        <c:axPos val="b"/>
        <c:numFmt formatCode="mm/yy;@" sourceLinked="0"/>
        <c:majorTickMark val="out"/>
        <c:minorTickMark val="none"/>
        <c:tickLblPos val="nextTo"/>
        <c:crossAx val="379617664"/>
        <c:crosses val="autoZero"/>
        <c:auto val="1"/>
        <c:lblOffset val="100"/>
        <c:baseTimeUnit val="months"/>
      </c:dateAx>
      <c:valAx>
        <c:axId val="379617664"/>
        <c:scaling>
          <c:orientation val="minMax"/>
        </c:scaling>
        <c:delete val="0"/>
        <c:axPos val="l"/>
        <c:majorGridlines/>
        <c:numFmt formatCode="#,##0.0_);[Red]\-#,##0.0_)" sourceLinked="1"/>
        <c:majorTickMark val="out"/>
        <c:minorTickMark val="none"/>
        <c:tickLblPos val="nextTo"/>
        <c:crossAx val="379611776"/>
        <c:crosses val="autoZero"/>
        <c:crossBetween val="midCat"/>
      </c:valAx>
    </c:plotArea>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Unhedged Return (%)</a:t>
            </a:r>
            <a:endParaRPr lang="en-US">
              <a:effectLst/>
            </a:endParaRPr>
          </a:p>
        </c:rich>
      </c:tx>
      <c:overlay val="0"/>
    </c:title>
    <c:autoTitleDeleted val="0"/>
    <c:plotArea>
      <c:layout/>
      <c:lineChart>
        <c:grouping val="standard"/>
        <c:varyColors val="0"/>
        <c:ser>
          <c:idx val="0"/>
          <c:order val="0"/>
          <c:marker>
            <c:symbol val="none"/>
          </c:marker>
          <c:cat>
            <c:numRef>
              <c:f>'FN30.300.13(IOX)'!$I$28:$I$41</c:f>
              <c:numCache>
                <c:formatCode>mm/dd/yy;@</c:formatCode>
                <c:ptCount val="14"/>
                <c:pt idx="0">
                  <c:v>41698</c:v>
                </c:pt>
                <c:pt idx="1">
                  <c:v>41729</c:v>
                </c:pt>
                <c:pt idx="2">
                  <c:v>41759</c:v>
                </c:pt>
                <c:pt idx="3">
                  <c:v>41789</c:v>
                </c:pt>
                <c:pt idx="4">
                  <c:v>41820</c:v>
                </c:pt>
                <c:pt idx="5">
                  <c:v>41851</c:v>
                </c:pt>
                <c:pt idx="6">
                  <c:v>41880</c:v>
                </c:pt>
                <c:pt idx="7">
                  <c:v>41912</c:v>
                </c:pt>
                <c:pt idx="8">
                  <c:v>41943</c:v>
                </c:pt>
                <c:pt idx="9">
                  <c:v>41971</c:v>
                </c:pt>
                <c:pt idx="10">
                  <c:v>42004</c:v>
                </c:pt>
                <c:pt idx="11">
                  <c:v>42034</c:v>
                </c:pt>
                <c:pt idx="12">
                  <c:v>42062</c:v>
                </c:pt>
                <c:pt idx="13">
                  <c:v>42094</c:v>
                </c:pt>
              </c:numCache>
            </c:numRef>
          </c:cat>
          <c:val>
            <c:numRef>
              <c:f>'FN30.300.13(IOX)'!$U$28:$U$41</c:f>
              <c:numCache>
                <c:formatCode>0.0%;[Red]\-0.0%</c:formatCode>
                <c:ptCount val="14"/>
                <c:pt idx="1">
                  <c:v>1.3776130568273537E-2</c:v>
                </c:pt>
                <c:pt idx="2">
                  <c:v>1.8556346509851718E-2</c:v>
                </c:pt>
                <c:pt idx="3">
                  <c:v>1.0886232325342249E-2</c:v>
                </c:pt>
                <c:pt idx="4">
                  <c:v>1.9799508959880363E-2</c:v>
                </c:pt>
                <c:pt idx="5">
                  <c:v>2.1288001115910671E-2</c:v>
                </c:pt>
                <c:pt idx="6">
                  <c:v>-1.9075031374991003E-3</c:v>
                </c:pt>
                <c:pt idx="7">
                  <c:v>2.0474768034222546E-2</c:v>
                </c:pt>
                <c:pt idx="8">
                  <c:v>8.5395269892825088E-3</c:v>
                </c:pt>
                <c:pt idx="9">
                  <c:v>-6.1163199346180308E-3</c:v>
                </c:pt>
                <c:pt idx="10">
                  <c:v>-4.4527832876120055E-2</c:v>
                </c:pt>
                <c:pt idx="11">
                  <c:v>-0.19200682723272189</c:v>
                </c:pt>
                <c:pt idx="12">
                  <c:v>-9.0693003563822594E-2</c:v>
                </c:pt>
                <c:pt idx="13">
                  <c:v>-0.10718474878313278</c:v>
                </c:pt>
              </c:numCache>
            </c:numRef>
          </c:val>
          <c:smooth val="0"/>
        </c:ser>
        <c:dLbls>
          <c:showLegendKey val="0"/>
          <c:showVal val="0"/>
          <c:showCatName val="0"/>
          <c:showSerName val="0"/>
          <c:showPercent val="0"/>
          <c:showBubbleSize val="0"/>
        </c:dLbls>
        <c:marker val="1"/>
        <c:smooth val="0"/>
        <c:axId val="379641856"/>
        <c:axId val="379643392"/>
      </c:lineChart>
      <c:dateAx>
        <c:axId val="379641856"/>
        <c:scaling>
          <c:orientation val="minMax"/>
        </c:scaling>
        <c:delete val="0"/>
        <c:axPos val="b"/>
        <c:numFmt formatCode="mm/yy;@" sourceLinked="0"/>
        <c:majorTickMark val="out"/>
        <c:minorTickMark val="none"/>
        <c:tickLblPos val="nextTo"/>
        <c:crossAx val="379643392"/>
        <c:crosses val="autoZero"/>
        <c:auto val="1"/>
        <c:lblOffset val="100"/>
        <c:baseTimeUnit val="months"/>
      </c:dateAx>
      <c:valAx>
        <c:axId val="379643392"/>
        <c:scaling>
          <c:orientation val="minMax"/>
        </c:scaling>
        <c:delete val="0"/>
        <c:axPos val="l"/>
        <c:majorGridlines/>
        <c:numFmt formatCode="0.0%;[Red]\-0.0%" sourceLinked="1"/>
        <c:majorTickMark val="out"/>
        <c:minorTickMark val="none"/>
        <c:tickLblPos val="nextTo"/>
        <c:crossAx val="379641856"/>
        <c:crosses val="autoZero"/>
        <c:crossBetween val="midCat"/>
      </c:valAx>
    </c:plotArea>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231616343340494"/>
          <c:y val="0"/>
        </c:manualLayout>
      </c:layout>
      <c:overlay val="0"/>
    </c:title>
    <c:autoTitleDeleted val="0"/>
    <c:plotArea>
      <c:layout>
        <c:manualLayout>
          <c:layoutTarget val="inner"/>
          <c:xMode val="edge"/>
          <c:yMode val="edge"/>
          <c:x val="9.9452242934610899E-2"/>
          <c:y val="8.4656605424321962E-2"/>
          <c:w val="0.86874843402790614"/>
          <c:h val="0.86846709950729839"/>
        </c:manualLayout>
      </c:layout>
      <c:lineChart>
        <c:grouping val="standard"/>
        <c:varyColors val="0"/>
        <c:ser>
          <c:idx val="0"/>
          <c:order val="0"/>
          <c:marker>
            <c:symbol val="none"/>
          </c:marker>
          <c:cat>
            <c:numRef>
              <c:f>'FN30.300.13(IOX)'!$I$28:$I$41</c:f>
              <c:numCache>
                <c:formatCode>mm/dd/yy;@</c:formatCode>
                <c:ptCount val="14"/>
                <c:pt idx="0">
                  <c:v>41698</c:v>
                </c:pt>
                <c:pt idx="1">
                  <c:v>41729</c:v>
                </c:pt>
                <c:pt idx="2">
                  <c:v>41759</c:v>
                </c:pt>
                <c:pt idx="3">
                  <c:v>41789</c:v>
                </c:pt>
                <c:pt idx="4">
                  <c:v>41820</c:v>
                </c:pt>
                <c:pt idx="5">
                  <c:v>41851</c:v>
                </c:pt>
                <c:pt idx="6">
                  <c:v>41880</c:v>
                </c:pt>
                <c:pt idx="7">
                  <c:v>41912</c:v>
                </c:pt>
                <c:pt idx="8">
                  <c:v>41943</c:v>
                </c:pt>
                <c:pt idx="9">
                  <c:v>41971</c:v>
                </c:pt>
                <c:pt idx="10">
                  <c:v>42004</c:v>
                </c:pt>
                <c:pt idx="11">
                  <c:v>42034</c:v>
                </c:pt>
                <c:pt idx="12">
                  <c:v>42062</c:v>
                </c:pt>
                <c:pt idx="13">
                  <c:v>42094</c:v>
                </c:pt>
              </c:numCache>
            </c:numRef>
          </c:cat>
          <c:val>
            <c:numRef>
              <c:f>'FN30.300.13(IOX)'!$AO$28:$AO$41</c:f>
              <c:numCache>
                <c:formatCode>0.0%;[Red]\-0.0%</c:formatCode>
                <c:ptCount val="14"/>
                <c:pt idx="1">
                  <c:v>1.3012220172338163E-2</c:v>
                </c:pt>
                <c:pt idx="2">
                  <c:v>1.9948694175155879E-2</c:v>
                </c:pt>
                <c:pt idx="3">
                  <c:v>1.2268095086582109E-2</c:v>
                </c:pt>
                <c:pt idx="4">
                  <c:v>2.1280085032415297E-2</c:v>
                </c:pt>
                <c:pt idx="5">
                  <c:v>2.0113639937598071E-2</c:v>
                </c:pt>
                <c:pt idx="6">
                  <c:v>6.2057615278721112E-3</c:v>
                </c:pt>
                <c:pt idx="7">
                  <c:v>2.3442647809038153E-2</c:v>
                </c:pt>
                <c:pt idx="8">
                  <c:v>2.2331415156279677E-2</c:v>
                </c:pt>
                <c:pt idx="9">
                  <c:v>2.0496870353049479E-2</c:v>
                </c:pt>
                <c:pt idx="10">
                  <c:v>-1.3681272562337976E-2</c:v>
                </c:pt>
                <c:pt idx="11">
                  <c:v>-0.12821226082497239</c:v>
                </c:pt>
                <c:pt idx="12">
                  <c:v>-5.3267822012766142E-2</c:v>
                </c:pt>
                <c:pt idx="13">
                  <c:v>-5.9687104138576363E-2</c:v>
                </c:pt>
              </c:numCache>
            </c:numRef>
          </c:val>
          <c:smooth val="0"/>
        </c:ser>
        <c:dLbls>
          <c:showLegendKey val="0"/>
          <c:showVal val="0"/>
          <c:showCatName val="0"/>
          <c:showSerName val="0"/>
          <c:showPercent val="0"/>
          <c:showBubbleSize val="0"/>
        </c:dLbls>
        <c:marker val="1"/>
        <c:smooth val="0"/>
        <c:axId val="383788160"/>
        <c:axId val="383789696"/>
      </c:lineChart>
      <c:dateAx>
        <c:axId val="383788160"/>
        <c:scaling>
          <c:orientation val="minMax"/>
        </c:scaling>
        <c:delete val="0"/>
        <c:axPos val="b"/>
        <c:numFmt formatCode="mm/yy;@" sourceLinked="0"/>
        <c:majorTickMark val="out"/>
        <c:minorTickMark val="none"/>
        <c:tickLblPos val="nextTo"/>
        <c:crossAx val="383789696"/>
        <c:crosses val="autoZero"/>
        <c:auto val="1"/>
        <c:lblOffset val="100"/>
        <c:baseTimeUnit val="months"/>
      </c:dateAx>
      <c:valAx>
        <c:axId val="383789696"/>
        <c:scaling>
          <c:orientation val="minMax"/>
        </c:scaling>
        <c:delete val="0"/>
        <c:axPos val="l"/>
        <c:majorGridlines/>
        <c:numFmt formatCode="0.0%;[Red]\-0.0%" sourceLinked="1"/>
        <c:majorTickMark val="out"/>
        <c:minorTickMark val="none"/>
        <c:tickLblPos val="nextTo"/>
        <c:crossAx val="383788160"/>
        <c:crosses val="autoZero"/>
        <c:crossBetween val="midCat"/>
      </c:valAx>
    </c:plotArea>
    <c:plotVisOnly val="1"/>
    <c:dispBlanksAs val="gap"/>
    <c:showDLblsOverMax val="0"/>
  </c:chart>
  <c:printSettings>
    <c:headerFooter/>
    <c:pageMargins b="0.75" l="0.7" r="0.7" t="0.75" header="0.3" footer="0.3"/>
    <c:pageSetup orientation="portrait"/>
  </c:printSettings>
</c:chartSpace>
</file>

<file path=xl/charts/chart8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Carry (%)</a:t>
            </a:r>
            <a:endParaRPr lang="en-US">
              <a:effectLst/>
            </a:endParaRPr>
          </a:p>
        </c:rich>
      </c:tx>
      <c:overlay val="0"/>
    </c:title>
    <c:autoTitleDeleted val="0"/>
    <c:plotArea>
      <c:layout>
        <c:manualLayout>
          <c:layoutTarget val="inner"/>
          <c:xMode val="edge"/>
          <c:yMode val="edge"/>
          <c:x val="9.7050222008633891E-2"/>
          <c:y val="0.15379224800847263"/>
          <c:w val="0.87904089258013329"/>
          <c:h val="0.75811374729474601"/>
        </c:manualLayout>
      </c:layout>
      <c:lineChart>
        <c:grouping val="standard"/>
        <c:varyColors val="0"/>
        <c:ser>
          <c:idx val="0"/>
          <c:order val="0"/>
          <c:marker>
            <c:symbol val="none"/>
          </c:marker>
          <c:cat>
            <c:numRef>
              <c:f>'FN30.300.13(IOX)'!$I$28:$I$41</c:f>
              <c:numCache>
                <c:formatCode>mm/dd/yy;@</c:formatCode>
                <c:ptCount val="14"/>
                <c:pt idx="0">
                  <c:v>41698</c:v>
                </c:pt>
                <c:pt idx="1">
                  <c:v>41729</c:v>
                </c:pt>
                <c:pt idx="2">
                  <c:v>41759</c:v>
                </c:pt>
                <c:pt idx="3">
                  <c:v>41789</c:v>
                </c:pt>
                <c:pt idx="4">
                  <c:v>41820</c:v>
                </c:pt>
                <c:pt idx="5">
                  <c:v>41851</c:v>
                </c:pt>
                <c:pt idx="6">
                  <c:v>41880</c:v>
                </c:pt>
                <c:pt idx="7">
                  <c:v>41912</c:v>
                </c:pt>
                <c:pt idx="8">
                  <c:v>41943</c:v>
                </c:pt>
                <c:pt idx="9">
                  <c:v>41971</c:v>
                </c:pt>
                <c:pt idx="10">
                  <c:v>42004</c:v>
                </c:pt>
                <c:pt idx="11">
                  <c:v>42034</c:v>
                </c:pt>
                <c:pt idx="12">
                  <c:v>42062</c:v>
                </c:pt>
                <c:pt idx="13">
                  <c:v>42094</c:v>
                </c:pt>
              </c:numCache>
            </c:numRef>
          </c:cat>
          <c:val>
            <c:numRef>
              <c:f>'FN30.300.13(IOX)'!$AQ$28:$AQ$41</c:f>
              <c:numCache>
                <c:formatCode>0.0%;[Red]\-0.0%</c:formatCode>
                <c:ptCount val="14"/>
                <c:pt idx="1">
                  <c:v>7.4948504481723898E-3</c:v>
                </c:pt>
                <c:pt idx="2">
                  <c:v>6.0529309294372188E-3</c:v>
                </c:pt>
                <c:pt idx="3">
                  <c:v>6.9834794018497131E-3</c:v>
                </c:pt>
                <c:pt idx="4">
                  <c:v>6.3683894824421048E-3</c:v>
                </c:pt>
                <c:pt idx="5">
                  <c:v>5.3905244219945251E-3</c:v>
                </c:pt>
                <c:pt idx="6">
                  <c:v>6.0128169338510779E-3</c:v>
                </c:pt>
                <c:pt idx="7">
                  <c:v>6.4861848126105612E-3</c:v>
                </c:pt>
                <c:pt idx="8">
                  <c:v>7.190187311893281E-3</c:v>
                </c:pt>
                <c:pt idx="9">
                  <c:v>8.8534785536556974E-3</c:v>
                </c:pt>
                <c:pt idx="10">
                  <c:v>9.9911641763774459E-3</c:v>
                </c:pt>
                <c:pt idx="11">
                  <c:v>1.2137406065073634E-2</c:v>
                </c:pt>
                <c:pt idx="12">
                  <c:v>1.3868443129397473E-2</c:v>
                </c:pt>
                <c:pt idx="13">
                  <c:v>1.2000067425358182E-2</c:v>
                </c:pt>
              </c:numCache>
            </c:numRef>
          </c:val>
          <c:smooth val="0"/>
        </c:ser>
        <c:dLbls>
          <c:showLegendKey val="0"/>
          <c:showVal val="0"/>
          <c:showCatName val="0"/>
          <c:showSerName val="0"/>
          <c:showPercent val="0"/>
          <c:showBubbleSize val="0"/>
        </c:dLbls>
        <c:marker val="1"/>
        <c:smooth val="0"/>
        <c:axId val="383818368"/>
        <c:axId val="383820160"/>
      </c:lineChart>
      <c:dateAx>
        <c:axId val="383818368"/>
        <c:scaling>
          <c:orientation val="minMax"/>
        </c:scaling>
        <c:delete val="0"/>
        <c:axPos val="b"/>
        <c:numFmt formatCode="mm/yy;@" sourceLinked="0"/>
        <c:majorTickMark val="out"/>
        <c:minorTickMark val="none"/>
        <c:tickLblPos val="nextTo"/>
        <c:crossAx val="383820160"/>
        <c:crosses val="autoZero"/>
        <c:auto val="1"/>
        <c:lblOffset val="100"/>
        <c:baseTimeUnit val="months"/>
      </c:dateAx>
      <c:valAx>
        <c:axId val="383820160"/>
        <c:scaling>
          <c:orientation val="minMax"/>
        </c:scaling>
        <c:delete val="0"/>
        <c:axPos val="l"/>
        <c:majorGridlines/>
        <c:numFmt formatCode="0.0%;[Red]\-0.0%" sourceLinked="1"/>
        <c:majorTickMark val="out"/>
        <c:minorTickMark val="none"/>
        <c:tickLblPos val="nextTo"/>
        <c:crossAx val="383818368"/>
        <c:crosses val="autoZero"/>
        <c:crossBetween val="midCat"/>
      </c:valAx>
    </c:plotArea>
    <c:plotVisOnly val="1"/>
    <c:dispBlanksAs val="gap"/>
    <c:showDLblsOverMax val="0"/>
  </c:chart>
  <c:printSettings>
    <c:headerFooter>
      <c:oddHeader>&amp;L&amp;G&amp;C&amp;"-,Bold"&amp;12&amp;K2E398A
&amp;15FN30.300.13(IOS) Performance&amp;R&amp;"-,Bold"&amp;14&amp;K2E398A
&amp;12Cello Fixed Income Master Fund, LP&amp;"-,Regular"&amp;10&amp;K000000
&amp;"-,Bold"&amp;K2E398A As of Mar, 2015</c:oddHeader>
    </c:headerFooter>
    <c:pageMargins b="0.75" l="0.7" r="0.7" t="0.75" header="0.3" footer="0.3"/>
    <c:pageSetup orientation="portrait"/>
  </c:printSettings>
</c:chartSpace>
</file>

<file path=xl/charts/chart8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overlay val="0"/>
    </c:title>
    <c:autoTitleDeleted val="0"/>
    <c:plotArea>
      <c:layout/>
      <c:lineChart>
        <c:grouping val="standard"/>
        <c:varyColors val="0"/>
        <c:ser>
          <c:idx val="0"/>
          <c:order val="0"/>
          <c:marker>
            <c:symbol val="none"/>
          </c:marker>
          <c:cat>
            <c:numRef>
              <c:f>'FN30.350.13(IOX)'!$I$28:$I$41</c:f>
              <c:numCache>
                <c:formatCode>mm/dd/yy;@</c:formatCode>
                <c:ptCount val="14"/>
                <c:pt idx="0">
                  <c:v>41698</c:v>
                </c:pt>
                <c:pt idx="1">
                  <c:v>41729</c:v>
                </c:pt>
                <c:pt idx="2">
                  <c:v>41759</c:v>
                </c:pt>
                <c:pt idx="3">
                  <c:v>41789</c:v>
                </c:pt>
                <c:pt idx="4">
                  <c:v>41820</c:v>
                </c:pt>
                <c:pt idx="5">
                  <c:v>41851</c:v>
                </c:pt>
                <c:pt idx="6">
                  <c:v>41880</c:v>
                </c:pt>
                <c:pt idx="7">
                  <c:v>41912</c:v>
                </c:pt>
                <c:pt idx="8">
                  <c:v>41943</c:v>
                </c:pt>
                <c:pt idx="9">
                  <c:v>41971</c:v>
                </c:pt>
                <c:pt idx="10">
                  <c:v>42004</c:v>
                </c:pt>
                <c:pt idx="11">
                  <c:v>42034</c:v>
                </c:pt>
                <c:pt idx="12">
                  <c:v>42062</c:v>
                </c:pt>
                <c:pt idx="13">
                  <c:v>42094</c:v>
                </c:pt>
              </c:numCache>
            </c:numRef>
          </c:cat>
          <c:val>
            <c:numRef>
              <c:f>'FN30.350.13(IOX)'!$S$28:$S$41</c:f>
              <c:numCache>
                <c:formatCode>0.0%;[Red]\-0.0%</c:formatCode>
                <c:ptCount val="14"/>
                <c:pt idx="1">
                  <c:v>1.5228123325724119E-2</c:v>
                </c:pt>
                <c:pt idx="2">
                  <c:v>-2.1495406180380007E-3</c:v>
                </c:pt>
                <c:pt idx="3">
                  <c:v>-2.1562041015947796E-2</c:v>
                </c:pt>
                <c:pt idx="4">
                  <c:v>1.8112341007459114E-2</c:v>
                </c:pt>
                <c:pt idx="5">
                  <c:v>-1.9803421935605512E-3</c:v>
                </c:pt>
                <c:pt idx="6">
                  <c:v>-3.8057772449806446E-2</c:v>
                </c:pt>
                <c:pt idx="7">
                  <c:v>2.9466035387862279E-2</c:v>
                </c:pt>
                <c:pt idx="8">
                  <c:v>-3.0548053707080844E-2</c:v>
                </c:pt>
                <c:pt idx="9">
                  <c:v>-2.9416929556207866E-2</c:v>
                </c:pt>
                <c:pt idx="10">
                  <c:v>-4.6762236260368281E-2</c:v>
                </c:pt>
                <c:pt idx="11">
                  <c:v>-0.20538215507980268</c:v>
                </c:pt>
                <c:pt idx="12">
                  <c:v>0.17866217408769508</c:v>
                </c:pt>
                <c:pt idx="13">
                  <c:v>-3.1865280861844342E-2</c:v>
                </c:pt>
              </c:numCache>
            </c:numRef>
          </c:val>
          <c:smooth val="0"/>
        </c:ser>
        <c:dLbls>
          <c:showLegendKey val="0"/>
          <c:showVal val="0"/>
          <c:showCatName val="0"/>
          <c:showSerName val="0"/>
          <c:showPercent val="0"/>
          <c:showBubbleSize val="0"/>
        </c:dLbls>
        <c:marker val="1"/>
        <c:smooth val="0"/>
        <c:axId val="383845504"/>
        <c:axId val="383847040"/>
      </c:lineChart>
      <c:dateAx>
        <c:axId val="383845504"/>
        <c:scaling>
          <c:orientation val="minMax"/>
        </c:scaling>
        <c:delete val="0"/>
        <c:axPos val="b"/>
        <c:numFmt formatCode="mm/yy;@" sourceLinked="0"/>
        <c:majorTickMark val="in"/>
        <c:minorTickMark val="none"/>
        <c:tickLblPos val="nextTo"/>
        <c:crossAx val="383847040"/>
        <c:crosses val="autoZero"/>
        <c:auto val="1"/>
        <c:lblOffset val="100"/>
        <c:baseTimeUnit val="months"/>
      </c:dateAx>
      <c:valAx>
        <c:axId val="383847040"/>
        <c:scaling>
          <c:orientation val="minMax"/>
        </c:scaling>
        <c:delete val="0"/>
        <c:axPos val="l"/>
        <c:majorGridlines/>
        <c:numFmt formatCode="0.0%;[Red]\-0.0%" sourceLinked="1"/>
        <c:majorTickMark val="out"/>
        <c:minorTickMark val="none"/>
        <c:tickLblPos val="nextTo"/>
        <c:crossAx val="383845504"/>
        <c:crosses val="autoZero"/>
        <c:crossBetween val="midCat"/>
      </c:valAx>
    </c:plotArea>
    <c:plotVisOnly val="1"/>
    <c:dispBlanksAs val="gap"/>
    <c:showDLblsOverMax val="0"/>
  </c:chart>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3880954630500478"/>
          <c:y val="7.5145594589517192E-3"/>
        </c:manualLayout>
      </c:layout>
      <c:overlay val="0"/>
    </c:title>
    <c:autoTitleDeleted val="0"/>
    <c:plotArea>
      <c:layout>
        <c:manualLayout>
          <c:layoutTarget val="inner"/>
          <c:xMode val="edge"/>
          <c:yMode val="edge"/>
          <c:x val="9.9358065887627717E-2"/>
          <c:y val="0.18054675816283813"/>
          <c:w val="0.8740622993330841"/>
          <c:h val="0.77773796967845676"/>
        </c:manualLayout>
      </c:layout>
      <c:lineChart>
        <c:grouping val="standard"/>
        <c:varyColors val="0"/>
        <c:ser>
          <c:idx val="0"/>
          <c:order val="0"/>
          <c:marker>
            <c:symbol val="none"/>
          </c:marker>
          <c:cat>
            <c:numRef>
              <c:f>'FN30.350.13(IOX)'!$I$28:$I$41</c:f>
              <c:numCache>
                <c:formatCode>mm/dd/yy;@</c:formatCode>
                <c:ptCount val="14"/>
                <c:pt idx="0">
                  <c:v>41698</c:v>
                </c:pt>
                <c:pt idx="1">
                  <c:v>41729</c:v>
                </c:pt>
                <c:pt idx="2">
                  <c:v>41759</c:v>
                </c:pt>
                <c:pt idx="3">
                  <c:v>41789</c:v>
                </c:pt>
                <c:pt idx="4">
                  <c:v>41820</c:v>
                </c:pt>
                <c:pt idx="5">
                  <c:v>41851</c:v>
                </c:pt>
                <c:pt idx="6">
                  <c:v>41880</c:v>
                </c:pt>
                <c:pt idx="7">
                  <c:v>41912</c:v>
                </c:pt>
                <c:pt idx="8">
                  <c:v>41943</c:v>
                </c:pt>
                <c:pt idx="9">
                  <c:v>41971</c:v>
                </c:pt>
                <c:pt idx="10">
                  <c:v>42004</c:v>
                </c:pt>
                <c:pt idx="11">
                  <c:v>42034</c:v>
                </c:pt>
                <c:pt idx="12">
                  <c:v>42062</c:v>
                </c:pt>
                <c:pt idx="13">
                  <c:v>42094</c:v>
                </c:pt>
              </c:numCache>
            </c:numRef>
          </c:cat>
          <c:val>
            <c:numRef>
              <c:f>'FN30.350.13(IOX)'!$AM$28:$AM$41</c:f>
              <c:numCache>
                <c:formatCode>0.0%;[Red]\-0.0%</c:formatCode>
                <c:ptCount val="14"/>
                <c:pt idx="1">
                  <c:v>1.2427118540627481E-2</c:v>
                </c:pt>
                <c:pt idx="2">
                  <c:v>5.8868985958097537E-3</c:v>
                </c:pt>
                <c:pt idx="3">
                  <c:v>-2.1562041015947796E-2</c:v>
                </c:pt>
                <c:pt idx="4">
                  <c:v>1.830960334476479E-2</c:v>
                </c:pt>
                <c:pt idx="5">
                  <c:v>-8.287574159122079E-3</c:v>
                </c:pt>
                <c:pt idx="6">
                  <c:v>-1.8604154642952724E-2</c:v>
                </c:pt>
                <c:pt idx="7">
                  <c:v>1.9269280238229661E-2</c:v>
                </c:pt>
                <c:pt idx="8">
                  <c:v>-9.3280663184365595E-3</c:v>
                </c:pt>
                <c:pt idx="9">
                  <c:v>-6.2022078800956998E-3</c:v>
                </c:pt>
                <c:pt idx="10">
                  <c:v>-3.818850945491406E-2</c:v>
                </c:pt>
                <c:pt idx="11">
                  <c:v>-0.14564418725355102</c:v>
                </c:pt>
                <c:pt idx="12">
                  <c:v>0.12844731147586994</c:v>
                </c:pt>
                <c:pt idx="13">
                  <c:v>-1.5753141894478406E-2</c:v>
                </c:pt>
              </c:numCache>
            </c:numRef>
          </c:val>
          <c:smooth val="0"/>
        </c:ser>
        <c:dLbls>
          <c:showLegendKey val="0"/>
          <c:showVal val="0"/>
          <c:showCatName val="0"/>
          <c:showSerName val="0"/>
          <c:showPercent val="0"/>
          <c:showBubbleSize val="0"/>
        </c:dLbls>
        <c:marker val="1"/>
        <c:smooth val="0"/>
        <c:axId val="383879424"/>
        <c:axId val="383881216"/>
      </c:lineChart>
      <c:dateAx>
        <c:axId val="383879424"/>
        <c:scaling>
          <c:orientation val="minMax"/>
        </c:scaling>
        <c:delete val="0"/>
        <c:axPos val="b"/>
        <c:numFmt formatCode="mm/yy;@" sourceLinked="0"/>
        <c:majorTickMark val="out"/>
        <c:minorTickMark val="none"/>
        <c:tickLblPos val="nextTo"/>
        <c:crossAx val="383881216"/>
        <c:crosses val="autoZero"/>
        <c:auto val="1"/>
        <c:lblOffset val="100"/>
        <c:baseTimeUnit val="months"/>
      </c:dateAx>
      <c:valAx>
        <c:axId val="383881216"/>
        <c:scaling>
          <c:orientation val="minMax"/>
        </c:scaling>
        <c:delete val="0"/>
        <c:axPos val="l"/>
        <c:majorGridlines/>
        <c:numFmt formatCode="0.0%;[Red]\-0.0%" sourceLinked="1"/>
        <c:majorTickMark val="out"/>
        <c:minorTickMark val="none"/>
        <c:tickLblPos val="nextTo"/>
        <c:crossAx val="383879424"/>
        <c:crosses val="autoZero"/>
        <c:crossBetween val="midCat"/>
      </c:valAx>
    </c:plotArea>
    <c:plotVisOnly val="1"/>
    <c:dispBlanksAs val="gap"/>
    <c:showDLblsOverMax val="0"/>
  </c:chart>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OAS History</a:t>
            </a:r>
          </a:p>
        </c:rich>
      </c:tx>
      <c:overlay val="0"/>
    </c:title>
    <c:autoTitleDeleted val="0"/>
    <c:plotArea>
      <c:layout/>
      <c:lineChart>
        <c:grouping val="standard"/>
        <c:varyColors val="0"/>
        <c:ser>
          <c:idx val="0"/>
          <c:order val="0"/>
          <c:marker>
            <c:symbol val="none"/>
          </c:marker>
          <c:cat>
            <c:numRef>
              <c:f>'FN30.350.13(IOX)'!$I$28:$I$41</c:f>
              <c:numCache>
                <c:formatCode>mm/dd/yy;@</c:formatCode>
                <c:ptCount val="14"/>
                <c:pt idx="0">
                  <c:v>41698</c:v>
                </c:pt>
                <c:pt idx="1">
                  <c:v>41729</c:v>
                </c:pt>
                <c:pt idx="2">
                  <c:v>41759</c:v>
                </c:pt>
                <c:pt idx="3">
                  <c:v>41789</c:v>
                </c:pt>
                <c:pt idx="4">
                  <c:v>41820</c:v>
                </c:pt>
                <c:pt idx="5">
                  <c:v>41851</c:v>
                </c:pt>
                <c:pt idx="6">
                  <c:v>41880</c:v>
                </c:pt>
                <c:pt idx="7">
                  <c:v>41912</c:v>
                </c:pt>
                <c:pt idx="8">
                  <c:v>41943</c:v>
                </c:pt>
                <c:pt idx="9">
                  <c:v>41971</c:v>
                </c:pt>
                <c:pt idx="10">
                  <c:v>42004</c:v>
                </c:pt>
                <c:pt idx="11">
                  <c:v>42034</c:v>
                </c:pt>
                <c:pt idx="12">
                  <c:v>42062</c:v>
                </c:pt>
                <c:pt idx="13">
                  <c:v>42094</c:v>
                </c:pt>
              </c:numCache>
            </c:numRef>
          </c:cat>
          <c:val>
            <c:numRef>
              <c:f>'FN30.350.13(IOX)'!$M$28:$M$41</c:f>
              <c:numCache>
                <c:formatCode>#,##0.0_);[Red]\-#,##0.0_)</c:formatCode>
                <c:ptCount val="14"/>
                <c:pt idx="0">
                  <c:v>81.332603000000006</c:v>
                </c:pt>
                <c:pt idx="1">
                  <c:v>67.360900999999998</c:v>
                </c:pt>
                <c:pt idx="2">
                  <c:v>58.339001000000003</c:v>
                </c:pt>
                <c:pt idx="3">
                  <c:v>60.877102000000001</c:v>
                </c:pt>
                <c:pt idx="4">
                  <c:v>46.347800999999997</c:v>
                </c:pt>
                <c:pt idx="5">
                  <c:v>47.144401999999999</c:v>
                </c:pt>
                <c:pt idx="6">
                  <c:v>63.662899000000003</c:v>
                </c:pt>
                <c:pt idx="7">
                  <c:v>32.713200000000001</c:v>
                </c:pt>
                <c:pt idx="8">
                  <c:v>45.185200000000002</c:v>
                </c:pt>
                <c:pt idx="9">
                  <c:v>45.587898000000003</c:v>
                </c:pt>
                <c:pt idx="10">
                  <c:v>77.788596999999996</c:v>
                </c:pt>
                <c:pt idx="11">
                  <c:v>322.47589099999999</c:v>
                </c:pt>
                <c:pt idx="12">
                  <c:v>115.80300099999999</c:v>
                </c:pt>
                <c:pt idx="13">
                  <c:v>121.184898</c:v>
                </c:pt>
              </c:numCache>
            </c:numRef>
          </c:val>
          <c:smooth val="0"/>
        </c:ser>
        <c:dLbls>
          <c:showLegendKey val="0"/>
          <c:showVal val="0"/>
          <c:showCatName val="0"/>
          <c:showSerName val="0"/>
          <c:showPercent val="0"/>
          <c:showBubbleSize val="0"/>
        </c:dLbls>
        <c:marker val="1"/>
        <c:smooth val="0"/>
        <c:axId val="383888768"/>
        <c:axId val="383902848"/>
      </c:lineChart>
      <c:dateAx>
        <c:axId val="383888768"/>
        <c:scaling>
          <c:orientation val="minMax"/>
        </c:scaling>
        <c:delete val="0"/>
        <c:axPos val="b"/>
        <c:numFmt formatCode="mm/yy;@" sourceLinked="0"/>
        <c:majorTickMark val="out"/>
        <c:minorTickMark val="none"/>
        <c:tickLblPos val="nextTo"/>
        <c:crossAx val="383902848"/>
        <c:crosses val="autoZero"/>
        <c:auto val="1"/>
        <c:lblOffset val="100"/>
        <c:baseTimeUnit val="months"/>
      </c:dateAx>
      <c:valAx>
        <c:axId val="383902848"/>
        <c:scaling>
          <c:orientation val="minMax"/>
        </c:scaling>
        <c:delete val="0"/>
        <c:axPos val="l"/>
        <c:majorGridlines/>
        <c:numFmt formatCode="#,##0.0_);[Red]\-#,##0.0_)" sourceLinked="1"/>
        <c:majorTickMark val="out"/>
        <c:minorTickMark val="none"/>
        <c:tickLblPos val="nextTo"/>
        <c:crossAx val="383888768"/>
        <c:crosses val="autoZero"/>
        <c:crossBetween val="midCat"/>
      </c:valAx>
    </c:plotArea>
    <c:plotVisOnly val="1"/>
    <c:dispBlanksAs val="gap"/>
    <c:showDLblsOverMax val="0"/>
  </c:chart>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Unhedged Return (%)</a:t>
            </a:r>
            <a:endParaRPr lang="en-US">
              <a:effectLst/>
            </a:endParaRPr>
          </a:p>
        </c:rich>
      </c:tx>
      <c:overlay val="0"/>
    </c:title>
    <c:autoTitleDeleted val="0"/>
    <c:plotArea>
      <c:layout/>
      <c:lineChart>
        <c:grouping val="standard"/>
        <c:varyColors val="0"/>
        <c:ser>
          <c:idx val="0"/>
          <c:order val="0"/>
          <c:marker>
            <c:symbol val="none"/>
          </c:marker>
          <c:cat>
            <c:numRef>
              <c:f>'FN30.350.13(IOX)'!$I$28:$I$41</c:f>
              <c:numCache>
                <c:formatCode>mm/dd/yy;@</c:formatCode>
                <c:ptCount val="14"/>
                <c:pt idx="0">
                  <c:v>41698</c:v>
                </c:pt>
                <c:pt idx="1">
                  <c:v>41729</c:v>
                </c:pt>
                <c:pt idx="2">
                  <c:v>41759</c:v>
                </c:pt>
                <c:pt idx="3">
                  <c:v>41789</c:v>
                </c:pt>
                <c:pt idx="4">
                  <c:v>41820</c:v>
                </c:pt>
                <c:pt idx="5">
                  <c:v>41851</c:v>
                </c:pt>
                <c:pt idx="6">
                  <c:v>41880</c:v>
                </c:pt>
                <c:pt idx="7">
                  <c:v>41912</c:v>
                </c:pt>
                <c:pt idx="8">
                  <c:v>41943</c:v>
                </c:pt>
                <c:pt idx="9">
                  <c:v>41971</c:v>
                </c:pt>
                <c:pt idx="10">
                  <c:v>42004</c:v>
                </c:pt>
                <c:pt idx="11">
                  <c:v>42034</c:v>
                </c:pt>
                <c:pt idx="12">
                  <c:v>42062</c:v>
                </c:pt>
                <c:pt idx="13">
                  <c:v>42094</c:v>
                </c:pt>
              </c:numCache>
            </c:numRef>
          </c:cat>
          <c:val>
            <c:numRef>
              <c:f>'FN30.350.13(IOX)'!$U$28:$U$41</c:f>
              <c:numCache>
                <c:formatCode>0.0%;[Red]\-0.0%</c:formatCode>
                <c:ptCount val="14"/>
                <c:pt idx="1">
                  <c:v>1.5228123325724097E-2</c:v>
                </c:pt>
                <c:pt idx="2">
                  <c:v>1.3045849238060958E-2</c:v>
                </c:pt>
                <c:pt idx="3">
                  <c:v>-8.7974869142458667E-3</c:v>
                </c:pt>
                <c:pt idx="4">
                  <c:v>9.1555110102137238E-3</c:v>
                </c:pt>
                <c:pt idx="5">
                  <c:v>7.1570377718959133E-3</c:v>
                </c:pt>
                <c:pt idx="6">
                  <c:v>-3.1173115592848077E-2</c:v>
                </c:pt>
                <c:pt idx="7">
                  <c:v>-2.6256283321947071E-3</c:v>
                </c:pt>
                <c:pt idx="8">
                  <c:v>-3.3093474203968798E-2</c:v>
                </c:pt>
                <c:pt idx="9">
                  <c:v>-6.1536895360748356E-2</c:v>
                </c:pt>
                <c:pt idx="10">
                  <c:v>-0.10542152878152777</c:v>
                </c:pt>
                <c:pt idx="11">
                  <c:v>-0.28915198308837287</c:v>
                </c:pt>
                <c:pt idx="12">
                  <c:v>-0.16215033094101494</c:v>
                </c:pt>
                <c:pt idx="13">
                  <c:v>-0.18884864596558282</c:v>
                </c:pt>
              </c:numCache>
            </c:numRef>
          </c:val>
          <c:smooth val="0"/>
        </c:ser>
        <c:dLbls>
          <c:showLegendKey val="0"/>
          <c:showVal val="0"/>
          <c:showCatName val="0"/>
          <c:showSerName val="0"/>
          <c:showPercent val="0"/>
          <c:showBubbleSize val="0"/>
        </c:dLbls>
        <c:marker val="1"/>
        <c:smooth val="0"/>
        <c:axId val="384258816"/>
        <c:axId val="384260352"/>
      </c:lineChart>
      <c:dateAx>
        <c:axId val="384258816"/>
        <c:scaling>
          <c:orientation val="minMax"/>
        </c:scaling>
        <c:delete val="0"/>
        <c:axPos val="b"/>
        <c:numFmt formatCode="mm/yy;@" sourceLinked="0"/>
        <c:majorTickMark val="out"/>
        <c:minorTickMark val="none"/>
        <c:tickLblPos val="nextTo"/>
        <c:crossAx val="384260352"/>
        <c:crosses val="autoZero"/>
        <c:auto val="1"/>
        <c:lblOffset val="100"/>
        <c:baseTimeUnit val="months"/>
      </c:dateAx>
      <c:valAx>
        <c:axId val="384260352"/>
        <c:scaling>
          <c:orientation val="minMax"/>
        </c:scaling>
        <c:delete val="0"/>
        <c:axPos val="l"/>
        <c:majorGridlines/>
        <c:numFmt formatCode="0.0%;[Red]\-0.0%" sourceLinked="1"/>
        <c:majorTickMark val="out"/>
        <c:minorTickMark val="none"/>
        <c:tickLblPos val="nextTo"/>
        <c:crossAx val="384258816"/>
        <c:crosses val="autoZero"/>
        <c:crossBetween val="midCat"/>
      </c:valAx>
    </c:plotArea>
    <c:plotVisOnly val="1"/>
    <c:dispBlanksAs val="gap"/>
    <c:showDLblsOverMax val="0"/>
  </c:chart>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231616343340494"/>
          <c:y val="0"/>
        </c:manualLayout>
      </c:layout>
      <c:overlay val="0"/>
    </c:title>
    <c:autoTitleDeleted val="0"/>
    <c:plotArea>
      <c:layout>
        <c:manualLayout>
          <c:layoutTarget val="inner"/>
          <c:xMode val="edge"/>
          <c:yMode val="edge"/>
          <c:x val="9.9452242934610899E-2"/>
          <c:y val="8.4656605424321962E-2"/>
          <c:w val="0.86874843402790614"/>
          <c:h val="0.86846709950729839"/>
        </c:manualLayout>
      </c:layout>
      <c:lineChart>
        <c:grouping val="standard"/>
        <c:varyColors val="0"/>
        <c:ser>
          <c:idx val="0"/>
          <c:order val="0"/>
          <c:marker>
            <c:symbol val="none"/>
          </c:marker>
          <c:cat>
            <c:numRef>
              <c:f>'FN30.350.13(IOX)'!$I$28:$I$41</c:f>
              <c:numCache>
                <c:formatCode>mm/dd/yy;@</c:formatCode>
                <c:ptCount val="14"/>
                <c:pt idx="0">
                  <c:v>41698</c:v>
                </c:pt>
                <c:pt idx="1">
                  <c:v>41729</c:v>
                </c:pt>
                <c:pt idx="2">
                  <c:v>41759</c:v>
                </c:pt>
                <c:pt idx="3">
                  <c:v>41789</c:v>
                </c:pt>
                <c:pt idx="4">
                  <c:v>41820</c:v>
                </c:pt>
                <c:pt idx="5">
                  <c:v>41851</c:v>
                </c:pt>
                <c:pt idx="6">
                  <c:v>41880</c:v>
                </c:pt>
                <c:pt idx="7">
                  <c:v>41912</c:v>
                </c:pt>
                <c:pt idx="8">
                  <c:v>41943</c:v>
                </c:pt>
                <c:pt idx="9">
                  <c:v>41971</c:v>
                </c:pt>
                <c:pt idx="10">
                  <c:v>42004</c:v>
                </c:pt>
                <c:pt idx="11">
                  <c:v>42034</c:v>
                </c:pt>
                <c:pt idx="12">
                  <c:v>42062</c:v>
                </c:pt>
                <c:pt idx="13">
                  <c:v>42094</c:v>
                </c:pt>
              </c:numCache>
            </c:numRef>
          </c:cat>
          <c:val>
            <c:numRef>
              <c:f>'FN30.350.13(IOX)'!$AO$28:$AO$41</c:f>
              <c:numCache>
                <c:formatCode>0.0%;[Red]\-0.0%</c:formatCode>
                <c:ptCount val="14"/>
                <c:pt idx="1">
                  <c:v>1.2427118540627502E-2</c:v>
                </c:pt>
                <c:pt idx="2">
                  <c:v>1.8387174323124089E-2</c:v>
                </c:pt>
                <c:pt idx="3">
                  <c:v>-3.5713316997463274E-3</c:v>
                </c:pt>
                <c:pt idx="4">
                  <c:v>1.4672881978183394E-2</c:v>
                </c:pt>
                <c:pt idx="5">
                  <c:v>6.2637052215390732E-3</c:v>
                </c:pt>
                <c:pt idx="6">
                  <c:v>-1.2456980361993053E-2</c:v>
                </c:pt>
                <c:pt idx="7">
                  <c:v>6.572262830719211E-3</c:v>
                </c:pt>
                <c:pt idx="8">
                  <c:v>-2.8171099912644992E-3</c:v>
                </c:pt>
                <c:pt idx="9">
                  <c:v>-9.0018455695732857E-3</c:v>
                </c:pt>
                <c:pt idx="10">
                  <c:v>-4.6846587959841979E-2</c:v>
                </c:pt>
                <c:pt idx="11">
                  <c:v>-0.1856678419843798</c:v>
                </c:pt>
                <c:pt idx="12">
                  <c:v>-8.1069065638930127E-2</c:v>
                </c:pt>
                <c:pt idx="13">
                  <c:v>-9.5545115039145645E-2</c:v>
                </c:pt>
              </c:numCache>
            </c:numRef>
          </c:val>
          <c:smooth val="0"/>
        </c:ser>
        <c:dLbls>
          <c:showLegendKey val="0"/>
          <c:showVal val="0"/>
          <c:showCatName val="0"/>
          <c:showSerName val="0"/>
          <c:showPercent val="0"/>
          <c:showBubbleSize val="0"/>
        </c:dLbls>
        <c:marker val="1"/>
        <c:smooth val="0"/>
        <c:axId val="384288640"/>
        <c:axId val="384290176"/>
      </c:lineChart>
      <c:dateAx>
        <c:axId val="384288640"/>
        <c:scaling>
          <c:orientation val="minMax"/>
        </c:scaling>
        <c:delete val="0"/>
        <c:axPos val="b"/>
        <c:numFmt formatCode="mm/yy;@" sourceLinked="0"/>
        <c:majorTickMark val="out"/>
        <c:minorTickMark val="none"/>
        <c:tickLblPos val="nextTo"/>
        <c:crossAx val="384290176"/>
        <c:crosses val="autoZero"/>
        <c:auto val="1"/>
        <c:lblOffset val="100"/>
        <c:baseTimeUnit val="months"/>
      </c:dateAx>
      <c:valAx>
        <c:axId val="384290176"/>
        <c:scaling>
          <c:orientation val="minMax"/>
        </c:scaling>
        <c:delete val="0"/>
        <c:axPos val="l"/>
        <c:majorGridlines/>
        <c:numFmt formatCode="0.0%;[Red]\-0.0%" sourceLinked="1"/>
        <c:majorTickMark val="out"/>
        <c:minorTickMark val="none"/>
        <c:tickLblPos val="nextTo"/>
        <c:crossAx val="384288640"/>
        <c:crosses val="autoZero"/>
        <c:crossBetween val="midCat"/>
      </c:valAx>
    </c:plotArea>
    <c:plotVisOnly val="1"/>
    <c:dispBlanksAs val="gap"/>
    <c:showDLblsOverMax val="0"/>
  </c:chart>
  <c:printSettings>
    <c:headerFooter/>
    <c:pageMargins b="0.75" l="0.7" r="0.7" t="0.75" header="0.3" footer="0.3"/>
    <c:pageSetup orientation="portrait"/>
  </c:printSettings>
</c:chartSpace>
</file>

<file path=xl/charts/chart8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Carry (%)</a:t>
            </a:r>
            <a:endParaRPr lang="en-US">
              <a:effectLst/>
            </a:endParaRPr>
          </a:p>
        </c:rich>
      </c:tx>
      <c:overlay val="0"/>
    </c:title>
    <c:autoTitleDeleted val="0"/>
    <c:plotArea>
      <c:layout>
        <c:manualLayout>
          <c:layoutTarget val="inner"/>
          <c:xMode val="edge"/>
          <c:yMode val="edge"/>
          <c:x val="9.7050222008633891E-2"/>
          <c:y val="0.15379224800847263"/>
          <c:w val="0.87904089258013329"/>
          <c:h val="0.75811374729474601"/>
        </c:manualLayout>
      </c:layout>
      <c:lineChart>
        <c:grouping val="standard"/>
        <c:varyColors val="0"/>
        <c:ser>
          <c:idx val="0"/>
          <c:order val="0"/>
          <c:marker>
            <c:symbol val="none"/>
          </c:marker>
          <c:cat>
            <c:numRef>
              <c:f>'FN30.350.13(IOX)'!$I$28:$I$41</c:f>
              <c:numCache>
                <c:formatCode>mm/dd/yy;@</c:formatCode>
                <c:ptCount val="14"/>
                <c:pt idx="0">
                  <c:v>41698</c:v>
                </c:pt>
                <c:pt idx="1">
                  <c:v>41729</c:v>
                </c:pt>
                <c:pt idx="2">
                  <c:v>41759</c:v>
                </c:pt>
                <c:pt idx="3">
                  <c:v>41789</c:v>
                </c:pt>
                <c:pt idx="4">
                  <c:v>41820</c:v>
                </c:pt>
                <c:pt idx="5">
                  <c:v>41851</c:v>
                </c:pt>
                <c:pt idx="6">
                  <c:v>41880</c:v>
                </c:pt>
                <c:pt idx="7">
                  <c:v>41912</c:v>
                </c:pt>
                <c:pt idx="8">
                  <c:v>41943</c:v>
                </c:pt>
                <c:pt idx="9">
                  <c:v>41971</c:v>
                </c:pt>
                <c:pt idx="10">
                  <c:v>42004</c:v>
                </c:pt>
                <c:pt idx="11">
                  <c:v>42034</c:v>
                </c:pt>
                <c:pt idx="12">
                  <c:v>42062</c:v>
                </c:pt>
                <c:pt idx="13">
                  <c:v>42094</c:v>
                </c:pt>
              </c:numCache>
            </c:numRef>
          </c:cat>
          <c:val>
            <c:numRef>
              <c:f>'FN30.350.13(IOX)'!$AQ$28:$AQ$41</c:f>
              <c:numCache>
                <c:formatCode>0.0%;[Red]\-0.0%</c:formatCode>
                <c:ptCount val="14"/>
                <c:pt idx="1">
                  <c:v>8.9394806140629581E-3</c:v>
                </c:pt>
                <c:pt idx="2">
                  <c:v>6.3723776634530965E-3</c:v>
                </c:pt>
                <c:pt idx="3">
                  <c:v>9.0415360611668348E-3</c:v>
                </c:pt>
                <c:pt idx="4">
                  <c:v>8.3349760909455367E-3</c:v>
                </c:pt>
                <c:pt idx="5">
                  <c:v>6.8701072584553373E-3</c:v>
                </c:pt>
                <c:pt idx="6">
                  <c:v>7.2997414923544439E-3</c:v>
                </c:pt>
                <c:pt idx="7">
                  <c:v>7.9822042644893433E-3</c:v>
                </c:pt>
                <c:pt idx="8">
                  <c:v>8.8795003145345826E-3</c:v>
                </c:pt>
                <c:pt idx="9">
                  <c:v>1.0792484749388391E-2</c:v>
                </c:pt>
                <c:pt idx="10">
                  <c:v>1.0839367558466439E-2</c:v>
                </c:pt>
                <c:pt idx="11">
                  <c:v>1.1980449355534575E-2</c:v>
                </c:pt>
                <c:pt idx="12">
                  <c:v>1.5727117207934529E-2</c:v>
                </c:pt>
                <c:pt idx="13">
                  <c:v>7.8248479337670873E-3</c:v>
                </c:pt>
              </c:numCache>
            </c:numRef>
          </c:val>
          <c:smooth val="0"/>
        </c:ser>
        <c:dLbls>
          <c:showLegendKey val="0"/>
          <c:showVal val="0"/>
          <c:showCatName val="0"/>
          <c:showSerName val="0"/>
          <c:showPercent val="0"/>
          <c:showBubbleSize val="0"/>
        </c:dLbls>
        <c:marker val="1"/>
        <c:smooth val="0"/>
        <c:axId val="384175488"/>
        <c:axId val="384193664"/>
      </c:lineChart>
      <c:dateAx>
        <c:axId val="384175488"/>
        <c:scaling>
          <c:orientation val="minMax"/>
        </c:scaling>
        <c:delete val="0"/>
        <c:axPos val="b"/>
        <c:numFmt formatCode="mm/yy;@" sourceLinked="0"/>
        <c:majorTickMark val="out"/>
        <c:minorTickMark val="none"/>
        <c:tickLblPos val="nextTo"/>
        <c:crossAx val="384193664"/>
        <c:crosses val="autoZero"/>
        <c:auto val="1"/>
        <c:lblOffset val="100"/>
        <c:baseTimeUnit val="months"/>
      </c:dateAx>
      <c:valAx>
        <c:axId val="384193664"/>
        <c:scaling>
          <c:orientation val="minMax"/>
        </c:scaling>
        <c:delete val="0"/>
        <c:axPos val="l"/>
        <c:majorGridlines/>
        <c:numFmt formatCode="0.0%;[Red]\-0.0%" sourceLinked="1"/>
        <c:majorTickMark val="out"/>
        <c:minorTickMark val="none"/>
        <c:tickLblPos val="nextTo"/>
        <c:crossAx val="384175488"/>
        <c:crosses val="autoZero"/>
        <c:crossBetween val="midCat"/>
      </c:valAx>
    </c:plotArea>
    <c:plotVisOnly val="1"/>
    <c:dispBlanksAs val="gap"/>
    <c:showDLblsOverMax val="0"/>
  </c:chart>
  <c:printSettings>
    <c:headerFooter>
      <c:oddHeader>&amp;L&amp;G&amp;C&amp;"-,Bold"&amp;12&amp;K2E398A
&amp;15FN30.350.13(IOS) Performance&amp;R&amp;"-,Bold"&amp;14&amp;K2E398A
&amp;12Cello Fixed Income Master Fund, LP&amp;"-,Regular"&amp;10&amp;K000000
&amp;"-,Bold"&amp;K2E398A As of Mar, 2015</c:oddHeader>
    </c:headerFooter>
    <c:pageMargins b="0.75" l="0.7" r="0.7" t="0.75" header="0.3" footer="0.3"/>
    <c:pageSetup orientation="portrait"/>
  </c:printSettings>
</c:chartSpace>
</file>

<file path=xl/charts/chart8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overlay val="0"/>
    </c:title>
    <c:autoTitleDeleted val="0"/>
    <c:plotArea>
      <c:layout/>
      <c:lineChart>
        <c:grouping val="standard"/>
        <c:varyColors val="0"/>
        <c:ser>
          <c:idx val="0"/>
          <c:order val="0"/>
          <c:marker>
            <c:symbol val="none"/>
          </c:marker>
          <c:cat>
            <c:numRef>
              <c:f>'FN30.400.13(IOX)'!$I$28:$I$41</c:f>
              <c:numCache>
                <c:formatCode>mm/dd/yy;@</c:formatCode>
                <c:ptCount val="14"/>
                <c:pt idx="0">
                  <c:v>41698</c:v>
                </c:pt>
                <c:pt idx="1">
                  <c:v>41729</c:v>
                </c:pt>
                <c:pt idx="2">
                  <c:v>41759</c:v>
                </c:pt>
                <c:pt idx="3">
                  <c:v>41789</c:v>
                </c:pt>
                <c:pt idx="4">
                  <c:v>41820</c:v>
                </c:pt>
                <c:pt idx="5">
                  <c:v>41851</c:v>
                </c:pt>
                <c:pt idx="6">
                  <c:v>41880</c:v>
                </c:pt>
                <c:pt idx="7">
                  <c:v>41912</c:v>
                </c:pt>
                <c:pt idx="8">
                  <c:v>41943</c:v>
                </c:pt>
                <c:pt idx="9">
                  <c:v>41971</c:v>
                </c:pt>
                <c:pt idx="10">
                  <c:v>42004</c:v>
                </c:pt>
                <c:pt idx="11">
                  <c:v>42034</c:v>
                </c:pt>
                <c:pt idx="12">
                  <c:v>42062</c:v>
                </c:pt>
                <c:pt idx="13">
                  <c:v>42094</c:v>
                </c:pt>
              </c:numCache>
            </c:numRef>
          </c:cat>
          <c:val>
            <c:numRef>
              <c:f>'FN30.400.13(IOX)'!$S$28:$S$41</c:f>
              <c:numCache>
                <c:formatCode>0.0%;[Red]\-0.0%</c:formatCode>
                <c:ptCount val="14"/>
                <c:pt idx="1">
                  <c:v>1.1158444736382953E-2</c:v>
                </c:pt>
                <c:pt idx="2">
                  <c:v>-2.4031126712532908E-2</c:v>
                </c:pt>
                <c:pt idx="3">
                  <c:v>-4.3998490843547379E-2</c:v>
                </c:pt>
                <c:pt idx="4">
                  <c:v>3.8418419935384217E-2</c:v>
                </c:pt>
                <c:pt idx="5">
                  <c:v>2.9021222840205467E-3</c:v>
                </c:pt>
                <c:pt idx="6">
                  <c:v>-7.5664831934421764E-2</c:v>
                </c:pt>
                <c:pt idx="7">
                  <c:v>5.7017041785299802E-2</c:v>
                </c:pt>
                <c:pt idx="8">
                  <c:v>-7.0486566445673138E-2</c:v>
                </c:pt>
                <c:pt idx="9">
                  <c:v>-5.37544107694971E-2</c:v>
                </c:pt>
                <c:pt idx="10">
                  <c:v>-6.6324429438189531E-2</c:v>
                </c:pt>
                <c:pt idx="11">
                  <c:v>-0.25534246502297897</c:v>
                </c:pt>
                <c:pt idx="12">
                  <c:v>0.23339077529496696</c:v>
                </c:pt>
                <c:pt idx="13">
                  <c:v>-5.5461712360118549E-2</c:v>
                </c:pt>
              </c:numCache>
            </c:numRef>
          </c:val>
          <c:smooth val="0"/>
        </c:ser>
        <c:dLbls>
          <c:showLegendKey val="0"/>
          <c:showVal val="0"/>
          <c:showCatName val="0"/>
          <c:showSerName val="0"/>
          <c:showPercent val="0"/>
          <c:showBubbleSize val="0"/>
        </c:dLbls>
        <c:marker val="1"/>
        <c:smooth val="0"/>
        <c:axId val="384677760"/>
        <c:axId val="384679296"/>
      </c:lineChart>
      <c:dateAx>
        <c:axId val="384677760"/>
        <c:scaling>
          <c:orientation val="minMax"/>
        </c:scaling>
        <c:delete val="0"/>
        <c:axPos val="b"/>
        <c:numFmt formatCode="mm/yy;@" sourceLinked="0"/>
        <c:majorTickMark val="in"/>
        <c:minorTickMark val="none"/>
        <c:tickLblPos val="nextTo"/>
        <c:crossAx val="384679296"/>
        <c:crosses val="autoZero"/>
        <c:auto val="1"/>
        <c:lblOffset val="100"/>
        <c:baseTimeUnit val="months"/>
      </c:dateAx>
      <c:valAx>
        <c:axId val="384679296"/>
        <c:scaling>
          <c:orientation val="minMax"/>
        </c:scaling>
        <c:delete val="0"/>
        <c:axPos val="l"/>
        <c:majorGridlines/>
        <c:numFmt formatCode="0.0%;[Red]\-0.0%" sourceLinked="1"/>
        <c:majorTickMark val="out"/>
        <c:minorTickMark val="none"/>
        <c:tickLblPos val="nextTo"/>
        <c:crossAx val="384677760"/>
        <c:crosses val="autoZero"/>
        <c:crossBetween val="midCat"/>
      </c:valAx>
    </c:plotArea>
    <c:plotVisOnly val="1"/>
    <c:dispBlanksAs val="gap"/>
    <c:showDLblsOverMax val="0"/>
  </c:chart>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3880954630500478"/>
          <c:y val="7.5145594589517192E-3"/>
        </c:manualLayout>
      </c:layout>
      <c:overlay val="0"/>
    </c:title>
    <c:autoTitleDeleted val="0"/>
    <c:plotArea>
      <c:layout>
        <c:manualLayout>
          <c:layoutTarget val="inner"/>
          <c:xMode val="edge"/>
          <c:yMode val="edge"/>
          <c:x val="9.9358065887627717E-2"/>
          <c:y val="0.18054675816283813"/>
          <c:w val="0.8740622993330841"/>
          <c:h val="0.77773796967845676"/>
        </c:manualLayout>
      </c:layout>
      <c:lineChart>
        <c:grouping val="standard"/>
        <c:varyColors val="0"/>
        <c:ser>
          <c:idx val="0"/>
          <c:order val="0"/>
          <c:marker>
            <c:symbol val="none"/>
          </c:marker>
          <c:cat>
            <c:numRef>
              <c:f>'FN30.400.13(IOX)'!$I$28:$I$41</c:f>
              <c:numCache>
                <c:formatCode>mm/dd/yy;@</c:formatCode>
                <c:ptCount val="14"/>
                <c:pt idx="0">
                  <c:v>41698</c:v>
                </c:pt>
                <c:pt idx="1">
                  <c:v>41729</c:v>
                </c:pt>
                <c:pt idx="2">
                  <c:v>41759</c:v>
                </c:pt>
                <c:pt idx="3">
                  <c:v>41789</c:v>
                </c:pt>
                <c:pt idx="4">
                  <c:v>41820</c:v>
                </c:pt>
                <c:pt idx="5">
                  <c:v>41851</c:v>
                </c:pt>
                <c:pt idx="6">
                  <c:v>41880</c:v>
                </c:pt>
                <c:pt idx="7">
                  <c:v>41912</c:v>
                </c:pt>
                <c:pt idx="8">
                  <c:v>41943</c:v>
                </c:pt>
                <c:pt idx="9">
                  <c:v>41971</c:v>
                </c:pt>
                <c:pt idx="10">
                  <c:v>42004</c:v>
                </c:pt>
                <c:pt idx="11">
                  <c:v>42034</c:v>
                </c:pt>
                <c:pt idx="12">
                  <c:v>42062</c:v>
                </c:pt>
                <c:pt idx="13">
                  <c:v>42094</c:v>
                </c:pt>
              </c:numCache>
            </c:numRef>
          </c:cat>
          <c:val>
            <c:numRef>
              <c:f>'FN30.400.13(IOX)'!$AM$28:$AM$41</c:f>
              <c:numCache>
                <c:formatCode>0.0%;[Red]\-0.0%</c:formatCode>
                <c:ptCount val="14"/>
                <c:pt idx="1">
                  <c:v>1.5841011073253609E-3</c:v>
                </c:pt>
                <c:pt idx="2">
                  <c:v>4.506432944804014E-3</c:v>
                </c:pt>
                <c:pt idx="3">
                  <c:v>-4.3998490843547379E-2</c:v>
                </c:pt>
                <c:pt idx="4">
                  <c:v>3.8961987264848751E-2</c:v>
                </c:pt>
                <c:pt idx="5">
                  <c:v>-1.6098414012233556E-2</c:v>
                </c:pt>
                <c:pt idx="6">
                  <c:v>-1.9119649509166926E-2</c:v>
                </c:pt>
                <c:pt idx="7">
                  <c:v>3.1427108188625638E-2</c:v>
                </c:pt>
                <c:pt idx="8">
                  <c:v>-1.3647314511804525E-2</c:v>
                </c:pt>
                <c:pt idx="9">
                  <c:v>6.8719316120841273E-4</c:v>
                </c:pt>
                <c:pt idx="10">
                  <c:v>-4.8457502249201007E-2</c:v>
                </c:pt>
                <c:pt idx="11">
                  <c:v>-0.13825604808352568</c:v>
                </c:pt>
                <c:pt idx="12">
                  <c:v>0.15828872200271971</c:v>
                </c:pt>
                <c:pt idx="13">
                  <c:v>-2.7119877550053174E-2</c:v>
                </c:pt>
              </c:numCache>
            </c:numRef>
          </c:val>
          <c:smooth val="0"/>
        </c:ser>
        <c:dLbls>
          <c:showLegendKey val="0"/>
          <c:showVal val="0"/>
          <c:showCatName val="0"/>
          <c:showSerName val="0"/>
          <c:showPercent val="0"/>
          <c:showBubbleSize val="0"/>
        </c:dLbls>
        <c:marker val="1"/>
        <c:smooth val="0"/>
        <c:axId val="384687104"/>
        <c:axId val="384701184"/>
      </c:lineChart>
      <c:dateAx>
        <c:axId val="384687104"/>
        <c:scaling>
          <c:orientation val="minMax"/>
        </c:scaling>
        <c:delete val="0"/>
        <c:axPos val="b"/>
        <c:numFmt formatCode="mm/yy;@" sourceLinked="0"/>
        <c:majorTickMark val="out"/>
        <c:minorTickMark val="none"/>
        <c:tickLblPos val="nextTo"/>
        <c:crossAx val="384701184"/>
        <c:crosses val="autoZero"/>
        <c:auto val="1"/>
        <c:lblOffset val="100"/>
        <c:baseTimeUnit val="months"/>
      </c:dateAx>
      <c:valAx>
        <c:axId val="384701184"/>
        <c:scaling>
          <c:orientation val="minMax"/>
        </c:scaling>
        <c:delete val="0"/>
        <c:axPos val="l"/>
        <c:majorGridlines/>
        <c:numFmt formatCode="0.0%;[Red]\-0.0%" sourceLinked="1"/>
        <c:majorTickMark val="out"/>
        <c:minorTickMark val="none"/>
        <c:tickLblPos val="nextTo"/>
        <c:crossAx val="384687104"/>
        <c:crosses val="autoZero"/>
        <c:crossBetween val="midCat"/>
      </c:valAx>
    </c:plotArea>
    <c:plotVisOnly val="1"/>
    <c:dispBlanksAs val="gap"/>
    <c:showDLblsOverMax val="0"/>
  </c:chart>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OAS History</a:t>
            </a:r>
          </a:p>
        </c:rich>
      </c:tx>
      <c:overlay val="0"/>
    </c:title>
    <c:autoTitleDeleted val="0"/>
    <c:plotArea>
      <c:layout/>
      <c:lineChart>
        <c:grouping val="standard"/>
        <c:varyColors val="0"/>
        <c:ser>
          <c:idx val="0"/>
          <c:order val="0"/>
          <c:marker>
            <c:symbol val="none"/>
          </c:marker>
          <c:cat>
            <c:numRef>
              <c:f>'FN30.400.13(IOX)'!$I$28:$I$41</c:f>
              <c:numCache>
                <c:formatCode>mm/dd/yy;@</c:formatCode>
                <c:ptCount val="14"/>
                <c:pt idx="0">
                  <c:v>41698</c:v>
                </c:pt>
                <c:pt idx="1">
                  <c:v>41729</c:v>
                </c:pt>
                <c:pt idx="2">
                  <c:v>41759</c:v>
                </c:pt>
                <c:pt idx="3">
                  <c:v>41789</c:v>
                </c:pt>
                <c:pt idx="4">
                  <c:v>41820</c:v>
                </c:pt>
                <c:pt idx="5">
                  <c:v>41851</c:v>
                </c:pt>
                <c:pt idx="6">
                  <c:v>41880</c:v>
                </c:pt>
                <c:pt idx="7">
                  <c:v>41912</c:v>
                </c:pt>
                <c:pt idx="8">
                  <c:v>41943</c:v>
                </c:pt>
                <c:pt idx="9">
                  <c:v>41971</c:v>
                </c:pt>
                <c:pt idx="10">
                  <c:v>42004</c:v>
                </c:pt>
                <c:pt idx="11">
                  <c:v>42034</c:v>
                </c:pt>
                <c:pt idx="12">
                  <c:v>42062</c:v>
                </c:pt>
                <c:pt idx="13">
                  <c:v>42094</c:v>
                </c:pt>
              </c:numCache>
            </c:numRef>
          </c:cat>
          <c:val>
            <c:numRef>
              <c:f>'FN30.400.13(IOX)'!$M$28:$M$41</c:f>
              <c:numCache>
                <c:formatCode>#,##0.0_);[Red]\-#,##0.0_)</c:formatCode>
                <c:ptCount val="14"/>
                <c:pt idx="0">
                  <c:v>179.07719399999999</c:v>
                </c:pt>
                <c:pt idx="1">
                  <c:v>183.109497</c:v>
                </c:pt>
                <c:pt idx="2">
                  <c:v>198.47520399999999</c:v>
                </c:pt>
                <c:pt idx="3">
                  <c:v>204.389206</c:v>
                </c:pt>
                <c:pt idx="4">
                  <c:v>145.25070199999999</c:v>
                </c:pt>
                <c:pt idx="5">
                  <c:v>152.25470000000001</c:v>
                </c:pt>
                <c:pt idx="6">
                  <c:v>190.61340300000001</c:v>
                </c:pt>
                <c:pt idx="7">
                  <c:v>131.29490699999999</c:v>
                </c:pt>
                <c:pt idx="8">
                  <c:v>175.01710499999999</c:v>
                </c:pt>
                <c:pt idx="9">
                  <c:v>173.72689800000001</c:v>
                </c:pt>
                <c:pt idx="10">
                  <c:v>220.13679500000001</c:v>
                </c:pt>
                <c:pt idx="11">
                  <c:v>549.89428699999996</c:v>
                </c:pt>
                <c:pt idx="12">
                  <c:v>245.628693</c:v>
                </c:pt>
                <c:pt idx="13">
                  <c:v>270.18710299999998</c:v>
                </c:pt>
              </c:numCache>
            </c:numRef>
          </c:val>
          <c:smooth val="0"/>
        </c:ser>
        <c:dLbls>
          <c:showLegendKey val="0"/>
          <c:showVal val="0"/>
          <c:showCatName val="0"/>
          <c:showSerName val="0"/>
          <c:showPercent val="0"/>
          <c:showBubbleSize val="0"/>
        </c:dLbls>
        <c:marker val="1"/>
        <c:smooth val="0"/>
        <c:axId val="384733568"/>
        <c:axId val="384735104"/>
      </c:lineChart>
      <c:dateAx>
        <c:axId val="384733568"/>
        <c:scaling>
          <c:orientation val="minMax"/>
        </c:scaling>
        <c:delete val="0"/>
        <c:axPos val="b"/>
        <c:numFmt formatCode="mm/yy;@" sourceLinked="0"/>
        <c:majorTickMark val="out"/>
        <c:minorTickMark val="none"/>
        <c:tickLblPos val="nextTo"/>
        <c:crossAx val="384735104"/>
        <c:crosses val="autoZero"/>
        <c:auto val="1"/>
        <c:lblOffset val="100"/>
        <c:baseTimeUnit val="months"/>
      </c:dateAx>
      <c:valAx>
        <c:axId val="384735104"/>
        <c:scaling>
          <c:orientation val="minMax"/>
        </c:scaling>
        <c:delete val="0"/>
        <c:axPos val="l"/>
        <c:majorGridlines/>
        <c:numFmt formatCode="#,##0.0_);[Red]\-#,##0.0_)" sourceLinked="1"/>
        <c:majorTickMark val="out"/>
        <c:minorTickMark val="none"/>
        <c:tickLblPos val="nextTo"/>
        <c:crossAx val="384733568"/>
        <c:crosses val="autoZero"/>
        <c:crossBetween val="midCat"/>
      </c:valAx>
    </c:plotArea>
    <c:plotVisOnly val="1"/>
    <c:dispBlanksAs val="gap"/>
    <c:showDLblsOverMax val="0"/>
  </c:chart>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Unhedged Return (%)</a:t>
            </a:r>
            <a:endParaRPr lang="en-US">
              <a:effectLst/>
            </a:endParaRPr>
          </a:p>
        </c:rich>
      </c:tx>
      <c:overlay val="0"/>
    </c:title>
    <c:autoTitleDeleted val="0"/>
    <c:plotArea>
      <c:layout/>
      <c:lineChart>
        <c:grouping val="standard"/>
        <c:varyColors val="0"/>
        <c:ser>
          <c:idx val="0"/>
          <c:order val="0"/>
          <c:marker>
            <c:symbol val="none"/>
          </c:marker>
          <c:cat>
            <c:numRef>
              <c:f>'FN30.400.13(IOX)'!$I$28:$I$41</c:f>
              <c:numCache>
                <c:formatCode>mm/dd/yy;@</c:formatCode>
                <c:ptCount val="14"/>
                <c:pt idx="0">
                  <c:v>41698</c:v>
                </c:pt>
                <c:pt idx="1">
                  <c:v>41729</c:v>
                </c:pt>
                <c:pt idx="2">
                  <c:v>41759</c:v>
                </c:pt>
                <c:pt idx="3">
                  <c:v>41789</c:v>
                </c:pt>
                <c:pt idx="4">
                  <c:v>41820</c:v>
                </c:pt>
                <c:pt idx="5">
                  <c:v>41851</c:v>
                </c:pt>
                <c:pt idx="6">
                  <c:v>41880</c:v>
                </c:pt>
                <c:pt idx="7">
                  <c:v>41912</c:v>
                </c:pt>
                <c:pt idx="8">
                  <c:v>41943</c:v>
                </c:pt>
                <c:pt idx="9">
                  <c:v>41971</c:v>
                </c:pt>
                <c:pt idx="10">
                  <c:v>42004</c:v>
                </c:pt>
                <c:pt idx="11">
                  <c:v>42034</c:v>
                </c:pt>
                <c:pt idx="12">
                  <c:v>42062</c:v>
                </c:pt>
                <c:pt idx="13">
                  <c:v>42094</c:v>
                </c:pt>
              </c:numCache>
            </c:numRef>
          </c:cat>
          <c:val>
            <c:numRef>
              <c:f>'FN30.400.13(IOX)'!$U$28:$U$41</c:f>
              <c:numCache>
                <c:formatCode>0.0%;[Red]\-0.0%</c:formatCode>
                <c:ptCount val="14"/>
                <c:pt idx="1">
                  <c:v>1.1158444736383055E-2</c:v>
                </c:pt>
                <c:pt idx="2">
                  <c:v>-1.3140831975524736E-2</c:v>
                </c:pt>
                <c:pt idx="3">
                  <c:v>-5.6561146043720312E-2</c:v>
                </c:pt>
                <c:pt idx="4">
                  <c:v>-2.0315715969070225E-2</c:v>
                </c:pt>
                <c:pt idx="5">
                  <c:v>-1.7472552377079231E-2</c:v>
                </c:pt>
                <c:pt idx="6">
                  <c:v>-9.1815326572423861E-2</c:v>
                </c:pt>
                <c:pt idx="7">
                  <c:v>-4.0033323098834894E-2</c:v>
                </c:pt>
                <c:pt idx="8">
                  <c:v>-0.10769807805586085</c:v>
                </c:pt>
                <c:pt idx="9">
                  <c:v>-0.15566324209845783</c:v>
                </c:pt>
                <c:pt idx="10">
                  <c:v>-0.2116633958199684</c:v>
                </c:pt>
                <c:pt idx="11">
                  <c:v>-0.41295920759914218</c:v>
                </c:pt>
                <c:pt idx="12">
                  <c:v>-0.27594930193093425</c:v>
                </c:pt>
                <c:pt idx="13">
                  <c:v>-0.31610639348138381</c:v>
                </c:pt>
              </c:numCache>
            </c:numRef>
          </c:val>
          <c:smooth val="0"/>
        </c:ser>
        <c:dLbls>
          <c:showLegendKey val="0"/>
          <c:showVal val="0"/>
          <c:showCatName val="0"/>
          <c:showSerName val="0"/>
          <c:showPercent val="0"/>
          <c:showBubbleSize val="0"/>
        </c:dLbls>
        <c:marker val="1"/>
        <c:smooth val="0"/>
        <c:axId val="384767488"/>
        <c:axId val="384769024"/>
      </c:lineChart>
      <c:dateAx>
        <c:axId val="384767488"/>
        <c:scaling>
          <c:orientation val="minMax"/>
        </c:scaling>
        <c:delete val="0"/>
        <c:axPos val="b"/>
        <c:numFmt formatCode="mm/yy;@" sourceLinked="0"/>
        <c:majorTickMark val="out"/>
        <c:minorTickMark val="none"/>
        <c:tickLblPos val="nextTo"/>
        <c:crossAx val="384769024"/>
        <c:crosses val="autoZero"/>
        <c:auto val="1"/>
        <c:lblOffset val="100"/>
        <c:baseTimeUnit val="months"/>
      </c:dateAx>
      <c:valAx>
        <c:axId val="384769024"/>
        <c:scaling>
          <c:orientation val="minMax"/>
        </c:scaling>
        <c:delete val="0"/>
        <c:axPos val="l"/>
        <c:majorGridlines/>
        <c:numFmt formatCode="0.0%;[Red]\-0.0%" sourceLinked="1"/>
        <c:majorTickMark val="out"/>
        <c:minorTickMark val="none"/>
        <c:tickLblPos val="nextTo"/>
        <c:crossAx val="384767488"/>
        <c:crosses val="autoZero"/>
        <c:crossBetween val="midCat"/>
      </c:valAx>
    </c:plotArea>
    <c:plotVisOnly val="1"/>
    <c:dispBlanksAs val="gap"/>
    <c:showDLblsOverMax val="0"/>
  </c:chart>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231616343340494"/>
          <c:y val="0"/>
        </c:manualLayout>
      </c:layout>
      <c:overlay val="0"/>
    </c:title>
    <c:autoTitleDeleted val="0"/>
    <c:plotArea>
      <c:layout>
        <c:manualLayout>
          <c:layoutTarget val="inner"/>
          <c:xMode val="edge"/>
          <c:yMode val="edge"/>
          <c:x val="9.9452242934610899E-2"/>
          <c:y val="8.4656605424321962E-2"/>
          <c:w val="0.86874843402790614"/>
          <c:h val="0.86846709950729839"/>
        </c:manualLayout>
      </c:layout>
      <c:lineChart>
        <c:grouping val="standard"/>
        <c:varyColors val="0"/>
        <c:ser>
          <c:idx val="0"/>
          <c:order val="0"/>
          <c:marker>
            <c:symbol val="none"/>
          </c:marker>
          <c:cat>
            <c:numRef>
              <c:f>'FN30.400.13(IOX)'!$I$28:$I$41</c:f>
              <c:numCache>
                <c:formatCode>mm/dd/yy;@</c:formatCode>
                <c:ptCount val="14"/>
                <c:pt idx="0">
                  <c:v>41698</c:v>
                </c:pt>
                <c:pt idx="1">
                  <c:v>41729</c:v>
                </c:pt>
                <c:pt idx="2">
                  <c:v>41759</c:v>
                </c:pt>
                <c:pt idx="3">
                  <c:v>41789</c:v>
                </c:pt>
                <c:pt idx="4">
                  <c:v>41820</c:v>
                </c:pt>
                <c:pt idx="5">
                  <c:v>41851</c:v>
                </c:pt>
                <c:pt idx="6">
                  <c:v>41880</c:v>
                </c:pt>
                <c:pt idx="7">
                  <c:v>41912</c:v>
                </c:pt>
                <c:pt idx="8">
                  <c:v>41943</c:v>
                </c:pt>
                <c:pt idx="9">
                  <c:v>41971</c:v>
                </c:pt>
                <c:pt idx="10">
                  <c:v>42004</c:v>
                </c:pt>
                <c:pt idx="11">
                  <c:v>42034</c:v>
                </c:pt>
                <c:pt idx="12">
                  <c:v>42062</c:v>
                </c:pt>
                <c:pt idx="13">
                  <c:v>42094</c:v>
                </c:pt>
              </c:numCache>
            </c:numRef>
          </c:cat>
          <c:val>
            <c:numRef>
              <c:f>'FN30.400.13(IOX)'!$AO$28:$AO$41</c:f>
              <c:numCache>
                <c:formatCode>0.0%;[Red]\-0.0%</c:formatCode>
                <c:ptCount val="14"/>
                <c:pt idx="1">
                  <c:v>1.5841011073254307E-3</c:v>
                </c:pt>
                <c:pt idx="2">
                  <c:v>6.0976726975472406E-3</c:v>
                </c:pt>
                <c:pt idx="3">
                  <c:v>-3.8169106542350062E-2</c:v>
                </c:pt>
                <c:pt idx="4">
                  <c:v>-6.9426352051493723E-4</c:v>
                </c:pt>
                <c:pt idx="5">
                  <c:v>-1.6781500991161602E-2</c:v>
                </c:pt>
                <c:pt idx="6">
                  <c:v>-3.5580294083139785E-2</c:v>
                </c:pt>
                <c:pt idx="7">
                  <c:v>-5.2713716460480731E-3</c:v>
                </c:pt>
                <c:pt idx="8">
                  <c:v>-1.8846746091090383E-2</c:v>
                </c:pt>
                <c:pt idx="9">
                  <c:v>-1.8172504284906799E-2</c:v>
                </c:pt>
                <c:pt idx="10">
                  <c:v>-6.5749412366848281E-2</c:v>
                </c:pt>
                <c:pt idx="11">
                  <c:v>-0.19491520653271943</c:v>
                </c:pt>
                <c:pt idx="12">
                  <c:v>-6.7479363470960174E-2</c:v>
                </c:pt>
                <c:pt idx="13">
                  <c:v>-9.2769208946525406E-2</c:v>
                </c:pt>
              </c:numCache>
            </c:numRef>
          </c:val>
          <c:smooth val="0"/>
        </c:ser>
        <c:dLbls>
          <c:showLegendKey val="0"/>
          <c:showVal val="0"/>
          <c:showCatName val="0"/>
          <c:showSerName val="0"/>
          <c:showPercent val="0"/>
          <c:showBubbleSize val="0"/>
        </c:dLbls>
        <c:marker val="1"/>
        <c:smooth val="0"/>
        <c:axId val="384785024"/>
        <c:axId val="384807296"/>
      </c:lineChart>
      <c:dateAx>
        <c:axId val="384785024"/>
        <c:scaling>
          <c:orientation val="minMax"/>
        </c:scaling>
        <c:delete val="0"/>
        <c:axPos val="b"/>
        <c:numFmt formatCode="mm/yy;@" sourceLinked="0"/>
        <c:majorTickMark val="out"/>
        <c:minorTickMark val="none"/>
        <c:tickLblPos val="nextTo"/>
        <c:crossAx val="384807296"/>
        <c:crosses val="autoZero"/>
        <c:auto val="1"/>
        <c:lblOffset val="100"/>
        <c:baseTimeUnit val="months"/>
      </c:dateAx>
      <c:valAx>
        <c:axId val="384807296"/>
        <c:scaling>
          <c:orientation val="minMax"/>
        </c:scaling>
        <c:delete val="0"/>
        <c:axPos val="l"/>
        <c:majorGridlines/>
        <c:numFmt formatCode="0.0%;[Red]\-0.0%" sourceLinked="1"/>
        <c:majorTickMark val="out"/>
        <c:minorTickMark val="none"/>
        <c:tickLblPos val="nextTo"/>
        <c:crossAx val="384785024"/>
        <c:crosses val="autoZero"/>
        <c:crossBetween val="midCat"/>
      </c:valAx>
    </c:plotArea>
    <c:plotVisOnly val="1"/>
    <c:dispBlanksAs val="gap"/>
    <c:showDLblsOverMax val="0"/>
  </c:chart>
  <c:printSettings>
    <c:headerFooter/>
    <c:pageMargins b="0.75" l="0.7" r="0.7" t="0.75" header="0.3" footer="0.3"/>
    <c:pageSetup orientation="portrait"/>
  </c:printSettings>
</c:chartSpace>
</file>

<file path=xl/charts/chart9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Carry (%)</a:t>
            </a:r>
            <a:endParaRPr lang="en-US">
              <a:effectLst/>
            </a:endParaRPr>
          </a:p>
        </c:rich>
      </c:tx>
      <c:overlay val="0"/>
    </c:title>
    <c:autoTitleDeleted val="0"/>
    <c:plotArea>
      <c:layout>
        <c:manualLayout>
          <c:layoutTarget val="inner"/>
          <c:xMode val="edge"/>
          <c:yMode val="edge"/>
          <c:x val="9.7050222008633891E-2"/>
          <c:y val="0.15379224800847263"/>
          <c:w val="0.87904089258013329"/>
          <c:h val="0.75811374729474601"/>
        </c:manualLayout>
      </c:layout>
      <c:lineChart>
        <c:grouping val="standard"/>
        <c:varyColors val="0"/>
        <c:ser>
          <c:idx val="0"/>
          <c:order val="0"/>
          <c:marker>
            <c:symbol val="none"/>
          </c:marker>
          <c:cat>
            <c:numRef>
              <c:f>'FN30.400.13(IOX)'!$I$28:$I$41</c:f>
              <c:numCache>
                <c:formatCode>mm/dd/yy;@</c:formatCode>
                <c:ptCount val="14"/>
                <c:pt idx="0">
                  <c:v>41698</c:v>
                </c:pt>
                <c:pt idx="1">
                  <c:v>41729</c:v>
                </c:pt>
                <c:pt idx="2">
                  <c:v>41759</c:v>
                </c:pt>
                <c:pt idx="3">
                  <c:v>41789</c:v>
                </c:pt>
                <c:pt idx="4">
                  <c:v>41820</c:v>
                </c:pt>
                <c:pt idx="5">
                  <c:v>41851</c:v>
                </c:pt>
                <c:pt idx="6">
                  <c:v>41880</c:v>
                </c:pt>
                <c:pt idx="7">
                  <c:v>41912</c:v>
                </c:pt>
                <c:pt idx="8">
                  <c:v>41943</c:v>
                </c:pt>
                <c:pt idx="9">
                  <c:v>41971</c:v>
                </c:pt>
                <c:pt idx="10">
                  <c:v>42004</c:v>
                </c:pt>
                <c:pt idx="11">
                  <c:v>42034</c:v>
                </c:pt>
                <c:pt idx="12">
                  <c:v>42062</c:v>
                </c:pt>
                <c:pt idx="13">
                  <c:v>42094</c:v>
                </c:pt>
              </c:numCache>
            </c:numRef>
          </c:cat>
          <c:val>
            <c:numRef>
              <c:f>'FN30.400.13(IOX)'!$AQ$28:$AQ$41</c:f>
              <c:numCache>
                <c:formatCode>0.0%;[Red]\-0.0%</c:formatCode>
                <c:ptCount val="14"/>
                <c:pt idx="1">
                  <c:v>1.3295197494888052E-2</c:v>
                </c:pt>
                <c:pt idx="2">
                  <c:v>5.4064132428987728E-3</c:v>
                </c:pt>
                <c:pt idx="3">
                  <c:v>1.4956404251133834E-2</c:v>
                </c:pt>
                <c:pt idx="4">
                  <c:v>1.5144577292831425E-2</c:v>
                </c:pt>
                <c:pt idx="5">
                  <c:v>8.7223632224481176E-3</c:v>
                </c:pt>
                <c:pt idx="6">
                  <c:v>8.8445547652483449E-3</c:v>
                </c:pt>
                <c:pt idx="7">
                  <c:v>1.2747328715757527E-2</c:v>
                </c:pt>
                <c:pt idx="8">
                  <c:v>1.089949198487928E-2</c:v>
                </c:pt>
                <c:pt idx="9">
                  <c:v>1.4624482030378121E-2</c:v>
                </c:pt>
                <c:pt idx="10">
                  <c:v>1.0326654020250309E-2</c:v>
                </c:pt>
                <c:pt idx="11">
                  <c:v>7.5664556921285764E-3</c:v>
                </c:pt>
                <c:pt idx="12">
                  <c:v>1.8874795044087504E-2</c:v>
                </c:pt>
                <c:pt idx="13">
                  <c:v>1.6139844735930818E-3</c:v>
                </c:pt>
              </c:numCache>
            </c:numRef>
          </c:val>
          <c:smooth val="0"/>
        </c:ser>
        <c:dLbls>
          <c:showLegendKey val="0"/>
          <c:showVal val="0"/>
          <c:showCatName val="0"/>
          <c:showSerName val="0"/>
          <c:showPercent val="0"/>
          <c:showBubbleSize val="0"/>
        </c:dLbls>
        <c:marker val="1"/>
        <c:smooth val="0"/>
        <c:axId val="384823680"/>
        <c:axId val="384825216"/>
      </c:lineChart>
      <c:dateAx>
        <c:axId val="384823680"/>
        <c:scaling>
          <c:orientation val="minMax"/>
        </c:scaling>
        <c:delete val="0"/>
        <c:axPos val="b"/>
        <c:numFmt formatCode="mm/yy;@" sourceLinked="0"/>
        <c:majorTickMark val="out"/>
        <c:minorTickMark val="none"/>
        <c:tickLblPos val="nextTo"/>
        <c:crossAx val="384825216"/>
        <c:crosses val="autoZero"/>
        <c:auto val="1"/>
        <c:lblOffset val="100"/>
        <c:baseTimeUnit val="months"/>
      </c:dateAx>
      <c:valAx>
        <c:axId val="384825216"/>
        <c:scaling>
          <c:orientation val="minMax"/>
        </c:scaling>
        <c:delete val="0"/>
        <c:axPos val="l"/>
        <c:majorGridlines/>
        <c:numFmt formatCode="0.0%;[Red]\-0.0%" sourceLinked="1"/>
        <c:majorTickMark val="out"/>
        <c:minorTickMark val="none"/>
        <c:tickLblPos val="nextTo"/>
        <c:crossAx val="384823680"/>
        <c:crosses val="autoZero"/>
        <c:crossBetween val="midCat"/>
      </c:valAx>
    </c:plotArea>
    <c:plotVisOnly val="1"/>
    <c:dispBlanksAs val="gap"/>
    <c:showDLblsOverMax val="0"/>
  </c:chart>
  <c:printSettings>
    <c:headerFooter>
      <c:oddHeader>&amp;L&amp;G&amp;C&amp;"-,Bold"&amp;12&amp;K2E398A
&amp;15FN30.400.13(IOS) Performance&amp;R&amp;"-,Bold"&amp;14&amp;K2E398A
&amp;12Cello Fixed Income Master Fund, LP&amp;"-,Regular"&amp;10&amp;K000000
&amp;"-,Bold"&amp;K2E398A As of Mar, 2015</c:oddHeader>
    </c:headerFooter>
    <c:pageMargins b="0.75" l="0.7" r="0.7" t="0.75" header="0.3" footer="0.3"/>
    <c:pageSetup orientation="portrait"/>
  </c:printSettings>
</c:chartSpace>
</file>

<file path=xl/charts/chart9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overlay val="0"/>
    </c:title>
    <c:autoTitleDeleted val="0"/>
    <c:plotArea>
      <c:layout/>
      <c:lineChart>
        <c:grouping val="standard"/>
        <c:varyColors val="0"/>
        <c:ser>
          <c:idx val="0"/>
          <c:order val="0"/>
          <c:marker>
            <c:symbol val="none"/>
          </c:marker>
          <c:cat>
            <c:numRef>
              <c:f>'FN30.300.12(IOX)'!$I$28:$I$53</c:f>
              <c:numCache>
                <c:formatCode>mm/dd/yy;@</c:formatCode>
                <c:ptCount val="26"/>
                <c:pt idx="0">
                  <c:v>41333</c:v>
                </c:pt>
                <c:pt idx="1">
                  <c:v>41361</c:v>
                </c:pt>
                <c:pt idx="2">
                  <c:v>41394</c:v>
                </c:pt>
                <c:pt idx="3">
                  <c:v>41425</c:v>
                </c:pt>
                <c:pt idx="4">
                  <c:v>41453</c:v>
                </c:pt>
                <c:pt idx="5">
                  <c:v>41486</c:v>
                </c:pt>
                <c:pt idx="6">
                  <c:v>41516</c:v>
                </c:pt>
                <c:pt idx="7">
                  <c:v>41547</c:v>
                </c:pt>
                <c:pt idx="8">
                  <c:v>41578</c:v>
                </c:pt>
                <c:pt idx="9">
                  <c:v>41607</c:v>
                </c:pt>
                <c:pt idx="10">
                  <c:v>41639</c:v>
                </c:pt>
                <c:pt idx="11">
                  <c:v>41670</c:v>
                </c:pt>
                <c:pt idx="12">
                  <c:v>41698</c:v>
                </c:pt>
                <c:pt idx="13">
                  <c:v>41729</c:v>
                </c:pt>
                <c:pt idx="14">
                  <c:v>41759</c:v>
                </c:pt>
                <c:pt idx="15">
                  <c:v>41789</c:v>
                </c:pt>
                <c:pt idx="16">
                  <c:v>41820</c:v>
                </c:pt>
                <c:pt idx="17">
                  <c:v>41851</c:v>
                </c:pt>
                <c:pt idx="18">
                  <c:v>41880</c:v>
                </c:pt>
                <c:pt idx="19">
                  <c:v>41912</c:v>
                </c:pt>
                <c:pt idx="20">
                  <c:v>41943</c:v>
                </c:pt>
                <c:pt idx="21">
                  <c:v>41971</c:v>
                </c:pt>
                <c:pt idx="22">
                  <c:v>42004</c:v>
                </c:pt>
                <c:pt idx="23">
                  <c:v>42034</c:v>
                </c:pt>
                <c:pt idx="24">
                  <c:v>42062</c:v>
                </c:pt>
                <c:pt idx="25">
                  <c:v>42094</c:v>
                </c:pt>
              </c:numCache>
            </c:numRef>
          </c:cat>
          <c:val>
            <c:numRef>
              <c:f>'FN30.300.12(IOX)'!$S$28:$S$53</c:f>
              <c:numCache>
                <c:formatCode>0.0%;[Red]\-0.0%</c:formatCode>
                <c:ptCount val="26"/>
                <c:pt idx="1">
                  <c:v>4.6170097869677039E-2</c:v>
                </c:pt>
                <c:pt idx="2">
                  <c:v>-6.880742575635844E-2</c:v>
                </c:pt>
                <c:pt idx="3">
                  <c:v>0.16545697854200034</c:v>
                </c:pt>
                <c:pt idx="4">
                  <c:v>2.7257694143721953E-2</c:v>
                </c:pt>
                <c:pt idx="5">
                  <c:v>4.1761899555646749E-2</c:v>
                </c:pt>
                <c:pt idx="6">
                  <c:v>1.2470078007448914E-2</c:v>
                </c:pt>
                <c:pt idx="7">
                  <c:v>2.2141225136662418E-2</c:v>
                </c:pt>
                <c:pt idx="8">
                  <c:v>-7.8770300695785566E-3</c:v>
                </c:pt>
                <c:pt idx="9">
                  <c:v>4.3259669722969664E-2</c:v>
                </c:pt>
                <c:pt idx="10">
                  <c:v>1.7970305302027978E-2</c:v>
                </c:pt>
                <c:pt idx="11">
                  <c:v>-1.00638761933452E-2</c:v>
                </c:pt>
                <c:pt idx="12">
                  <c:v>8.8258451290591563E-3</c:v>
                </c:pt>
                <c:pt idx="13">
                  <c:v>1.2257150265374862E-2</c:v>
                </c:pt>
                <c:pt idx="14">
                  <c:v>6.442486310743567E-3</c:v>
                </c:pt>
                <c:pt idx="15">
                  <c:v>-4.6730820708354801E-3</c:v>
                </c:pt>
                <c:pt idx="16">
                  <c:v>6.2638144939738179E-3</c:v>
                </c:pt>
                <c:pt idx="17">
                  <c:v>-3.6010182388696271E-4</c:v>
                </c:pt>
                <c:pt idx="18">
                  <c:v>-2.1119117165488203E-2</c:v>
                </c:pt>
                <c:pt idx="19">
                  <c:v>2.4498184120603336E-2</c:v>
                </c:pt>
                <c:pt idx="20">
                  <c:v>-1.4529556532839721E-2</c:v>
                </c:pt>
                <c:pt idx="21">
                  <c:v>-1.4124792235226866E-2</c:v>
                </c:pt>
                <c:pt idx="22">
                  <c:v>-2.4051343304466209E-2</c:v>
                </c:pt>
                <c:pt idx="23">
                  <c:v>-0.15328310071475995</c:v>
                </c:pt>
                <c:pt idx="24">
                  <c:v>0.12309119037679349</c:v>
                </c:pt>
                <c:pt idx="25">
                  <c:v>-1.7386661157230473E-2</c:v>
                </c:pt>
              </c:numCache>
            </c:numRef>
          </c:val>
          <c:smooth val="0"/>
        </c:ser>
        <c:dLbls>
          <c:showLegendKey val="0"/>
          <c:showVal val="0"/>
          <c:showCatName val="0"/>
          <c:showSerName val="0"/>
          <c:showPercent val="0"/>
          <c:showBubbleSize val="0"/>
        </c:dLbls>
        <c:marker val="1"/>
        <c:smooth val="0"/>
        <c:axId val="384879232"/>
        <c:axId val="384614784"/>
      </c:lineChart>
      <c:dateAx>
        <c:axId val="384879232"/>
        <c:scaling>
          <c:orientation val="minMax"/>
        </c:scaling>
        <c:delete val="0"/>
        <c:axPos val="b"/>
        <c:numFmt formatCode="mm/yy;@" sourceLinked="0"/>
        <c:majorTickMark val="in"/>
        <c:minorTickMark val="none"/>
        <c:tickLblPos val="nextTo"/>
        <c:crossAx val="384614784"/>
        <c:crosses val="autoZero"/>
        <c:auto val="1"/>
        <c:lblOffset val="100"/>
        <c:baseTimeUnit val="months"/>
      </c:dateAx>
      <c:valAx>
        <c:axId val="384614784"/>
        <c:scaling>
          <c:orientation val="minMax"/>
        </c:scaling>
        <c:delete val="0"/>
        <c:axPos val="l"/>
        <c:majorGridlines/>
        <c:numFmt formatCode="0.0%;[Red]\-0.0%" sourceLinked="1"/>
        <c:majorTickMark val="out"/>
        <c:minorTickMark val="none"/>
        <c:tickLblPos val="nextTo"/>
        <c:crossAx val="384879232"/>
        <c:crosses val="autoZero"/>
        <c:crossBetween val="midCat"/>
      </c:valAx>
    </c:plotArea>
    <c:plotVisOnly val="1"/>
    <c:dispBlanksAs val="gap"/>
    <c:showDLblsOverMax val="0"/>
  </c:chart>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3880954630500478"/>
          <c:y val="7.5145594589517192E-3"/>
        </c:manualLayout>
      </c:layout>
      <c:overlay val="0"/>
    </c:title>
    <c:autoTitleDeleted val="0"/>
    <c:plotArea>
      <c:layout>
        <c:manualLayout>
          <c:layoutTarget val="inner"/>
          <c:xMode val="edge"/>
          <c:yMode val="edge"/>
          <c:x val="9.9358065887627717E-2"/>
          <c:y val="0.18054675816283813"/>
          <c:w val="0.8740622993330841"/>
          <c:h val="0.77773796967845676"/>
        </c:manualLayout>
      </c:layout>
      <c:lineChart>
        <c:grouping val="standard"/>
        <c:varyColors val="0"/>
        <c:ser>
          <c:idx val="0"/>
          <c:order val="0"/>
          <c:marker>
            <c:symbol val="none"/>
          </c:marker>
          <c:cat>
            <c:numRef>
              <c:f>'FN30.300.12(IOX)'!$I$28:$I$53</c:f>
              <c:numCache>
                <c:formatCode>mm/dd/yy;@</c:formatCode>
                <c:ptCount val="26"/>
                <c:pt idx="0">
                  <c:v>41333</c:v>
                </c:pt>
                <c:pt idx="1">
                  <c:v>41361</c:v>
                </c:pt>
                <c:pt idx="2">
                  <c:v>41394</c:v>
                </c:pt>
                <c:pt idx="3">
                  <c:v>41425</c:v>
                </c:pt>
                <c:pt idx="4">
                  <c:v>41453</c:v>
                </c:pt>
                <c:pt idx="5">
                  <c:v>41486</c:v>
                </c:pt>
                <c:pt idx="6">
                  <c:v>41516</c:v>
                </c:pt>
                <c:pt idx="7">
                  <c:v>41547</c:v>
                </c:pt>
                <c:pt idx="8">
                  <c:v>41578</c:v>
                </c:pt>
                <c:pt idx="9">
                  <c:v>41607</c:v>
                </c:pt>
                <c:pt idx="10">
                  <c:v>41639</c:v>
                </c:pt>
                <c:pt idx="11">
                  <c:v>41670</c:v>
                </c:pt>
                <c:pt idx="12">
                  <c:v>41698</c:v>
                </c:pt>
                <c:pt idx="13">
                  <c:v>41729</c:v>
                </c:pt>
                <c:pt idx="14">
                  <c:v>41759</c:v>
                </c:pt>
                <c:pt idx="15">
                  <c:v>41789</c:v>
                </c:pt>
                <c:pt idx="16">
                  <c:v>41820</c:v>
                </c:pt>
                <c:pt idx="17">
                  <c:v>41851</c:v>
                </c:pt>
                <c:pt idx="18">
                  <c:v>41880</c:v>
                </c:pt>
                <c:pt idx="19">
                  <c:v>41912</c:v>
                </c:pt>
                <c:pt idx="20">
                  <c:v>41943</c:v>
                </c:pt>
                <c:pt idx="21">
                  <c:v>41971</c:v>
                </c:pt>
                <c:pt idx="22">
                  <c:v>42004</c:v>
                </c:pt>
                <c:pt idx="23">
                  <c:v>42034</c:v>
                </c:pt>
                <c:pt idx="24">
                  <c:v>42062</c:v>
                </c:pt>
                <c:pt idx="25">
                  <c:v>42094</c:v>
                </c:pt>
              </c:numCache>
            </c:numRef>
          </c:cat>
          <c:val>
            <c:numRef>
              <c:f>'FN30.300.12(IOX)'!$AM$28:$AM$53</c:f>
              <c:numCache>
                <c:formatCode>0.0%;[Red]\-0.0%</c:formatCode>
                <c:ptCount val="26"/>
                <c:pt idx="1">
                  <c:v>4.2260465888291826E-2</c:v>
                </c:pt>
                <c:pt idx="2">
                  <c:v>-1.1846728735916245E-2</c:v>
                </c:pt>
                <c:pt idx="3">
                  <c:v>-1.3087210536973303E-2</c:v>
                </c:pt>
                <c:pt idx="4">
                  <c:v>-1.8787412580843502E-2</c:v>
                </c:pt>
                <c:pt idx="5">
                  <c:v>3.7272915555589745E-2</c:v>
                </c:pt>
                <c:pt idx="6">
                  <c:v>8.2598025325038918E-3</c:v>
                </c:pt>
                <c:pt idx="7">
                  <c:v>3.1329404338610964E-2</c:v>
                </c:pt>
                <c:pt idx="8">
                  <c:v>1.5908239298679046E-3</c:v>
                </c:pt>
                <c:pt idx="9">
                  <c:v>2.5554513257086398E-2</c:v>
                </c:pt>
                <c:pt idx="10">
                  <c:v>1.1707868472658979E-2</c:v>
                </c:pt>
                <c:pt idx="11">
                  <c:v>-1.9732201652236428E-3</c:v>
                </c:pt>
                <c:pt idx="12">
                  <c:v>9.9251332844538416E-3</c:v>
                </c:pt>
                <c:pt idx="13">
                  <c:v>9.6598549191943446E-3</c:v>
                </c:pt>
                <c:pt idx="14">
                  <c:v>1.3658880706851754E-2</c:v>
                </c:pt>
                <c:pt idx="15">
                  <c:v>9.0641004607233885E-3</c:v>
                </c:pt>
                <c:pt idx="16">
                  <c:v>6.4501178125402903E-3</c:v>
                </c:pt>
                <c:pt idx="17">
                  <c:v>-6.5884933898789711E-3</c:v>
                </c:pt>
                <c:pt idx="18">
                  <c:v>-2.7030256416666742E-3</c:v>
                </c:pt>
                <c:pt idx="19">
                  <c:v>1.410533752578548E-2</c:v>
                </c:pt>
                <c:pt idx="20">
                  <c:v>6.9430497532884218E-3</c:v>
                </c:pt>
                <c:pt idx="21">
                  <c:v>1.0528009544715253E-2</c:v>
                </c:pt>
                <c:pt idx="22">
                  <c:v>-1.457827452641189E-2</c:v>
                </c:pt>
                <c:pt idx="23">
                  <c:v>-8.5580070511674711E-2</c:v>
                </c:pt>
                <c:pt idx="24">
                  <c:v>8.1245471533605867E-2</c:v>
                </c:pt>
                <c:pt idx="25">
                  <c:v>-5.642270705114338E-3</c:v>
                </c:pt>
              </c:numCache>
            </c:numRef>
          </c:val>
          <c:smooth val="0"/>
        </c:ser>
        <c:dLbls>
          <c:showLegendKey val="0"/>
          <c:showVal val="0"/>
          <c:showCatName val="0"/>
          <c:showSerName val="0"/>
          <c:showPercent val="0"/>
          <c:showBubbleSize val="0"/>
        </c:dLbls>
        <c:marker val="1"/>
        <c:smooth val="0"/>
        <c:axId val="384872448"/>
        <c:axId val="384873984"/>
      </c:lineChart>
      <c:dateAx>
        <c:axId val="384872448"/>
        <c:scaling>
          <c:orientation val="minMax"/>
        </c:scaling>
        <c:delete val="0"/>
        <c:axPos val="b"/>
        <c:numFmt formatCode="mm/yy;@" sourceLinked="0"/>
        <c:majorTickMark val="out"/>
        <c:minorTickMark val="none"/>
        <c:tickLblPos val="nextTo"/>
        <c:crossAx val="384873984"/>
        <c:crosses val="autoZero"/>
        <c:auto val="1"/>
        <c:lblOffset val="100"/>
        <c:baseTimeUnit val="months"/>
      </c:dateAx>
      <c:valAx>
        <c:axId val="384873984"/>
        <c:scaling>
          <c:orientation val="minMax"/>
        </c:scaling>
        <c:delete val="0"/>
        <c:axPos val="l"/>
        <c:majorGridlines/>
        <c:numFmt formatCode="0.0%;[Red]\-0.0%" sourceLinked="1"/>
        <c:majorTickMark val="out"/>
        <c:minorTickMark val="none"/>
        <c:tickLblPos val="nextTo"/>
        <c:crossAx val="384872448"/>
        <c:crosses val="autoZero"/>
        <c:crossBetween val="midCat"/>
      </c:valAx>
    </c:plotArea>
    <c:plotVisOnly val="1"/>
    <c:dispBlanksAs val="gap"/>
    <c:showDLblsOverMax val="0"/>
  </c:chart>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OAS History</a:t>
            </a:r>
          </a:p>
        </c:rich>
      </c:tx>
      <c:overlay val="0"/>
    </c:title>
    <c:autoTitleDeleted val="0"/>
    <c:plotArea>
      <c:layout/>
      <c:lineChart>
        <c:grouping val="standard"/>
        <c:varyColors val="0"/>
        <c:ser>
          <c:idx val="0"/>
          <c:order val="0"/>
          <c:marker>
            <c:symbol val="none"/>
          </c:marker>
          <c:cat>
            <c:numRef>
              <c:f>'FN30.300.12(IOX)'!$I$28:$I$53</c:f>
              <c:numCache>
                <c:formatCode>mm/dd/yy;@</c:formatCode>
                <c:ptCount val="26"/>
                <c:pt idx="0">
                  <c:v>41333</c:v>
                </c:pt>
                <c:pt idx="1">
                  <c:v>41361</c:v>
                </c:pt>
                <c:pt idx="2">
                  <c:v>41394</c:v>
                </c:pt>
                <c:pt idx="3">
                  <c:v>41425</c:v>
                </c:pt>
                <c:pt idx="4">
                  <c:v>41453</c:v>
                </c:pt>
                <c:pt idx="5">
                  <c:v>41486</c:v>
                </c:pt>
                <c:pt idx="6">
                  <c:v>41516</c:v>
                </c:pt>
                <c:pt idx="7">
                  <c:v>41547</c:v>
                </c:pt>
                <c:pt idx="8">
                  <c:v>41578</c:v>
                </c:pt>
                <c:pt idx="9">
                  <c:v>41607</c:v>
                </c:pt>
                <c:pt idx="10">
                  <c:v>41639</c:v>
                </c:pt>
                <c:pt idx="11">
                  <c:v>41670</c:v>
                </c:pt>
                <c:pt idx="12">
                  <c:v>41698</c:v>
                </c:pt>
                <c:pt idx="13">
                  <c:v>41729</c:v>
                </c:pt>
                <c:pt idx="14">
                  <c:v>41759</c:v>
                </c:pt>
                <c:pt idx="15">
                  <c:v>41789</c:v>
                </c:pt>
                <c:pt idx="16">
                  <c:v>41820</c:v>
                </c:pt>
                <c:pt idx="17">
                  <c:v>41851</c:v>
                </c:pt>
                <c:pt idx="18">
                  <c:v>41880</c:v>
                </c:pt>
                <c:pt idx="19">
                  <c:v>41912</c:v>
                </c:pt>
                <c:pt idx="20">
                  <c:v>41943</c:v>
                </c:pt>
                <c:pt idx="21">
                  <c:v>41971</c:v>
                </c:pt>
                <c:pt idx="22">
                  <c:v>42004</c:v>
                </c:pt>
                <c:pt idx="23">
                  <c:v>42034</c:v>
                </c:pt>
                <c:pt idx="24">
                  <c:v>42062</c:v>
                </c:pt>
                <c:pt idx="25">
                  <c:v>42094</c:v>
                </c:pt>
              </c:numCache>
            </c:numRef>
          </c:cat>
          <c:val>
            <c:numRef>
              <c:f>'FN30.300.12(IOX)'!$M$28:$M$53</c:f>
              <c:numCache>
                <c:formatCode>#,##0.0_);[Red]\-#,##0.0_)</c:formatCode>
                <c:ptCount val="26"/>
                <c:pt idx="0">
                  <c:v>279.37429800000001</c:v>
                </c:pt>
                <c:pt idx="1">
                  <c:v>224.9384</c:v>
                </c:pt>
                <c:pt idx="2">
                  <c:v>268.057007</c:v>
                </c:pt>
                <c:pt idx="3">
                  <c:v>149.34669500000001</c:v>
                </c:pt>
                <c:pt idx="4">
                  <c:v>148.86599699999999</c:v>
                </c:pt>
                <c:pt idx="5">
                  <c:v>115.43609600000001</c:v>
                </c:pt>
                <c:pt idx="6">
                  <c:v>90.446601999999999</c:v>
                </c:pt>
                <c:pt idx="7">
                  <c:v>53.263900999999997</c:v>
                </c:pt>
                <c:pt idx="8">
                  <c:v>68.943199000000007</c:v>
                </c:pt>
                <c:pt idx="9">
                  <c:v>42.896999000000001</c:v>
                </c:pt>
                <c:pt idx="10">
                  <c:v>15.9252</c:v>
                </c:pt>
                <c:pt idx="11">
                  <c:v>20.596499999999999</c:v>
                </c:pt>
                <c:pt idx="12">
                  <c:v>17.725100000000001</c:v>
                </c:pt>
                <c:pt idx="13">
                  <c:v>5.9021999999999997</c:v>
                </c:pt>
                <c:pt idx="14">
                  <c:v>-14.812200000000001</c:v>
                </c:pt>
                <c:pt idx="15">
                  <c:v>-37.294497999999997</c:v>
                </c:pt>
                <c:pt idx="16">
                  <c:v>-31.153700000000001</c:v>
                </c:pt>
                <c:pt idx="17">
                  <c:v>-36.058898999999997</c:v>
                </c:pt>
                <c:pt idx="18">
                  <c:v>-44.466599000000002</c:v>
                </c:pt>
                <c:pt idx="19">
                  <c:v>-70.293700999999999</c:v>
                </c:pt>
                <c:pt idx="20">
                  <c:v>-83.331596000000005</c:v>
                </c:pt>
                <c:pt idx="21">
                  <c:v>-103.334503</c:v>
                </c:pt>
                <c:pt idx="22">
                  <c:v>-111.808502</c:v>
                </c:pt>
                <c:pt idx="23">
                  <c:v>-4.2760999999999996</c:v>
                </c:pt>
                <c:pt idx="24">
                  <c:v>-94.223602</c:v>
                </c:pt>
                <c:pt idx="25">
                  <c:v>-102.628799</c:v>
                </c:pt>
              </c:numCache>
            </c:numRef>
          </c:val>
          <c:smooth val="0"/>
        </c:ser>
        <c:dLbls>
          <c:showLegendKey val="0"/>
          <c:showVal val="0"/>
          <c:showCatName val="0"/>
          <c:showSerName val="0"/>
          <c:showPercent val="0"/>
          <c:showBubbleSize val="0"/>
        </c:dLbls>
        <c:marker val="1"/>
        <c:smooth val="0"/>
        <c:axId val="385488000"/>
        <c:axId val="385489536"/>
      </c:lineChart>
      <c:dateAx>
        <c:axId val="385488000"/>
        <c:scaling>
          <c:orientation val="minMax"/>
        </c:scaling>
        <c:delete val="0"/>
        <c:axPos val="b"/>
        <c:numFmt formatCode="mm/yy;@" sourceLinked="0"/>
        <c:majorTickMark val="out"/>
        <c:minorTickMark val="none"/>
        <c:tickLblPos val="nextTo"/>
        <c:crossAx val="385489536"/>
        <c:crosses val="autoZero"/>
        <c:auto val="1"/>
        <c:lblOffset val="100"/>
        <c:baseTimeUnit val="months"/>
      </c:dateAx>
      <c:valAx>
        <c:axId val="385489536"/>
        <c:scaling>
          <c:orientation val="minMax"/>
        </c:scaling>
        <c:delete val="0"/>
        <c:axPos val="l"/>
        <c:majorGridlines/>
        <c:numFmt formatCode="#,##0.0_);[Red]\-#,##0.0_)" sourceLinked="1"/>
        <c:majorTickMark val="out"/>
        <c:minorTickMark val="none"/>
        <c:tickLblPos val="nextTo"/>
        <c:crossAx val="385488000"/>
        <c:crosses val="autoZero"/>
        <c:crossBetween val="midCat"/>
      </c:valAx>
    </c:plotArea>
    <c:plotVisOnly val="1"/>
    <c:dispBlanksAs val="gap"/>
    <c:showDLblsOverMax val="0"/>
  </c:chart>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Unhedged Return (%)</a:t>
            </a:r>
            <a:endParaRPr lang="en-US">
              <a:effectLst/>
            </a:endParaRPr>
          </a:p>
        </c:rich>
      </c:tx>
      <c:overlay val="0"/>
    </c:title>
    <c:autoTitleDeleted val="0"/>
    <c:plotArea>
      <c:layout/>
      <c:lineChart>
        <c:grouping val="standard"/>
        <c:varyColors val="0"/>
        <c:ser>
          <c:idx val="0"/>
          <c:order val="0"/>
          <c:marker>
            <c:symbol val="none"/>
          </c:marker>
          <c:cat>
            <c:numRef>
              <c:f>'FN30.300.12(IOX)'!$I$28:$I$53</c:f>
              <c:numCache>
                <c:formatCode>mm/dd/yy;@</c:formatCode>
                <c:ptCount val="26"/>
                <c:pt idx="0">
                  <c:v>41333</c:v>
                </c:pt>
                <c:pt idx="1">
                  <c:v>41361</c:v>
                </c:pt>
                <c:pt idx="2">
                  <c:v>41394</c:v>
                </c:pt>
                <c:pt idx="3">
                  <c:v>41425</c:v>
                </c:pt>
                <c:pt idx="4">
                  <c:v>41453</c:v>
                </c:pt>
                <c:pt idx="5">
                  <c:v>41486</c:v>
                </c:pt>
                <c:pt idx="6">
                  <c:v>41516</c:v>
                </c:pt>
                <c:pt idx="7">
                  <c:v>41547</c:v>
                </c:pt>
                <c:pt idx="8">
                  <c:v>41578</c:v>
                </c:pt>
                <c:pt idx="9">
                  <c:v>41607</c:v>
                </c:pt>
                <c:pt idx="10">
                  <c:v>41639</c:v>
                </c:pt>
                <c:pt idx="11">
                  <c:v>41670</c:v>
                </c:pt>
                <c:pt idx="12">
                  <c:v>41698</c:v>
                </c:pt>
                <c:pt idx="13">
                  <c:v>41729</c:v>
                </c:pt>
                <c:pt idx="14">
                  <c:v>41759</c:v>
                </c:pt>
                <c:pt idx="15">
                  <c:v>41789</c:v>
                </c:pt>
                <c:pt idx="16">
                  <c:v>41820</c:v>
                </c:pt>
                <c:pt idx="17">
                  <c:v>41851</c:v>
                </c:pt>
                <c:pt idx="18">
                  <c:v>41880</c:v>
                </c:pt>
                <c:pt idx="19">
                  <c:v>41912</c:v>
                </c:pt>
                <c:pt idx="20">
                  <c:v>41943</c:v>
                </c:pt>
                <c:pt idx="21">
                  <c:v>41971</c:v>
                </c:pt>
                <c:pt idx="22">
                  <c:v>42004</c:v>
                </c:pt>
                <c:pt idx="23">
                  <c:v>42034</c:v>
                </c:pt>
                <c:pt idx="24">
                  <c:v>42062</c:v>
                </c:pt>
                <c:pt idx="25">
                  <c:v>42094</c:v>
                </c:pt>
              </c:numCache>
            </c:numRef>
          </c:cat>
          <c:val>
            <c:numRef>
              <c:f>'FN30.300.12(IOX)'!$U$28:$U$53</c:f>
              <c:numCache>
                <c:formatCode>0.0%;[Red]\-0.0%</c:formatCode>
                <c:ptCount val="26"/>
                <c:pt idx="1">
                  <c:v>4.6170097869677074E-2</c:v>
                </c:pt>
                <c:pt idx="2">
                  <c:v>-2.5814173468012958E-2</c:v>
                </c:pt>
                <c:pt idx="3">
                  <c:v>0.13537166992841088</c:v>
                </c:pt>
                <c:pt idx="4">
                  <c:v>0.1663192836467664</c:v>
                </c:pt>
                <c:pt idx="5">
                  <c:v>0.2150269924202366</c:v>
                </c:pt>
                <c:pt idx="6">
                  <c:v>0.23017847379687306</c:v>
                </c:pt>
                <c:pt idx="7">
                  <c:v>0.25741613234348537</c:v>
                </c:pt>
                <c:pt idx="8">
                  <c:v>0.24751142765904266</c:v>
                </c:pt>
                <c:pt idx="9">
                  <c:v>0.30147835999520334</c:v>
                </c:pt>
                <c:pt idx="10">
                  <c:v>0.3248663234682998</c:v>
                </c:pt>
                <c:pt idx="11">
                  <c:v>0.3115330328161825</c:v>
                </c:pt>
                <c:pt idx="12">
                  <c:v>0.32310842024546349</c:v>
                </c:pt>
                <c:pt idx="13">
                  <c:v>0.33932595896979478</c:v>
                </c:pt>
                <c:pt idx="14">
                  <c:v>0.34795454812608106</c:v>
                </c:pt>
                <c:pt idx="15">
                  <c:v>0.34165544589493191</c:v>
                </c:pt>
                <c:pt idx="16">
                  <c:v>0.35005932672284734</c:v>
                </c:pt>
                <c:pt idx="17">
                  <c:v>0.34957316789693871</c:v>
                </c:pt>
                <c:pt idx="18">
                  <c:v>0.32107137404072428</c:v>
                </c:pt>
                <c:pt idx="19">
                  <c:v>0.3534352237984324</c:v>
                </c:pt>
                <c:pt idx="20">
                  <c:v>0.33377041020071641</c:v>
                </c:pt>
                <c:pt idx="21">
                  <c:v>0.31493118026713796</c:v>
                </c:pt>
                <c:pt idx="22">
                  <c:v>0.28330531902878597</c:v>
                </c:pt>
                <c:pt idx="23">
                  <c:v>8.6596300564309558E-2</c:v>
                </c:pt>
                <c:pt idx="24">
                  <c:v>0.22034673265979055</c:v>
                </c:pt>
                <c:pt idx="25">
                  <c:v>0.1991289775247016</c:v>
                </c:pt>
              </c:numCache>
            </c:numRef>
          </c:val>
          <c:smooth val="0"/>
        </c:ser>
        <c:dLbls>
          <c:showLegendKey val="0"/>
          <c:showVal val="0"/>
          <c:showCatName val="0"/>
          <c:showSerName val="0"/>
          <c:showPercent val="0"/>
          <c:showBubbleSize val="0"/>
        </c:dLbls>
        <c:marker val="1"/>
        <c:smooth val="0"/>
        <c:axId val="385509632"/>
        <c:axId val="385519616"/>
      </c:lineChart>
      <c:dateAx>
        <c:axId val="385509632"/>
        <c:scaling>
          <c:orientation val="minMax"/>
        </c:scaling>
        <c:delete val="0"/>
        <c:axPos val="b"/>
        <c:numFmt formatCode="mm/yy;@" sourceLinked="0"/>
        <c:majorTickMark val="out"/>
        <c:minorTickMark val="none"/>
        <c:tickLblPos val="nextTo"/>
        <c:crossAx val="385519616"/>
        <c:crosses val="autoZero"/>
        <c:auto val="1"/>
        <c:lblOffset val="100"/>
        <c:baseTimeUnit val="months"/>
      </c:dateAx>
      <c:valAx>
        <c:axId val="385519616"/>
        <c:scaling>
          <c:orientation val="minMax"/>
        </c:scaling>
        <c:delete val="0"/>
        <c:axPos val="l"/>
        <c:majorGridlines/>
        <c:numFmt formatCode="0.0%;[Red]\-0.0%" sourceLinked="1"/>
        <c:majorTickMark val="out"/>
        <c:minorTickMark val="none"/>
        <c:tickLblPos val="nextTo"/>
        <c:crossAx val="385509632"/>
        <c:crosses val="autoZero"/>
        <c:crossBetween val="midCat"/>
      </c:valAx>
    </c:plotArea>
    <c:plotVisOnly val="1"/>
    <c:dispBlanksAs val="gap"/>
    <c:showDLblsOverMax val="0"/>
  </c:chart>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231616343340494"/>
          <c:y val="0"/>
        </c:manualLayout>
      </c:layout>
      <c:overlay val="0"/>
    </c:title>
    <c:autoTitleDeleted val="0"/>
    <c:plotArea>
      <c:layout>
        <c:manualLayout>
          <c:layoutTarget val="inner"/>
          <c:xMode val="edge"/>
          <c:yMode val="edge"/>
          <c:x val="9.9452242934610899E-2"/>
          <c:y val="8.4656605424321962E-2"/>
          <c:w val="0.86874843402790614"/>
          <c:h val="0.86846709950729839"/>
        </c:manualLayout>
      </c:layout>
      <c:lineChart>
        <c:grouping val="standard"/>
        <c:varyColors val="0"/>
        <c:ser>
          <c:idx val="0"/>
          <c:order val="0"/>
          <c:marker>
            <c:symbol val="none"/>
          </c:marker>
          <c:cat>
            <c:numRef>
              <c:f>'FN30.300.12(IOX)'!$I$28:$I$53</c:f>
              <c:numCache>
                <c:formatCode>mm/dd/yy;@</c:formatCode>
                <c:ptCount val="26"/>
                <c:pt idx="0">
                  <c:v>41333</c:v>
                </c:pt>
                <c:pt idx="1">
                  <c:v>41361</c:v>
                </c:pt>
                <c:pt idx="2">
                  <c:v>41394</c:v>
                </c:pt>
                <c:pt idx="3">
                  <c:v>41425</c:v>
                </c:pt>
                <c:pt idx="4">
                  <c:v>41453</c:v>
                </c:pt>
                <c:pt idx="5">
                  <c:v>41486</c:v>
                </c:pt>
                <c:pt idx="6">
                  <c:v>41516</c:v>
                </c:pt>
                <c:pt idx="7">
                  <c:v>41547</c:v>
                </c:pt>
                <c:pt idx="8">
                  <c:v>41578</c:v>
                </c:pt>
                <c:pt idx="9">
                  <c:v>41607</c:v>
                </c:pt>
                <c:pt idx="10">
                  <c:v>41639</c:v>
                </c:pt>
                <c:pt idx="11">
                  <c:v>41670</c:v>
                </c:pt>
                <c:pt idx="12">
                  <c:v>41698</c:v>
                </c:pt>
                <c:pt idx="13">
                  <c:v>41729</c:v>
                </c:pt>
                <c:pt idx="14">
                  <c:v>41759</c:v>
                </c:pt>
                <c:pt idx="15">
                  <c:v>41789</c:v>
                </c:pt>
                <c:pt idx="16">
                  <c:v>41820</c:v>
                </c:pt>
                <c:pt idx="17">
                  <c:v>41851</c:v>
                </c:pt>
                <c:pt idx="18">
                  <c:v>41880</c:v>
                </c:pt>
                <c:pt idx="19">
                  <c:v>41912</c:v>
                </c:pt>
                <c:pt idx="20">
                  <c:v>41943</c:v>
                </c:pt>
                <c:pt idx="21">
                  <c:v>41971</c:v>
                </c:pt>
                <c:pt idx="22">
                  <c:v>42004</c:v>
                </c:pt>
                <c:pt idx="23">
                  <c:v>42034</c:v>
                </c:pt>
                <c:pt idx="24">
                  <c:v>42062</c:v>
                </c:pt>
                <c:pt idx="25">
                  <c:v>42094</c:v>
                </c:pt>
              </c:numCache>
            </c:numRef>
          </c:cat>
          <c:val>
            <c:numRef>
              <c:f>'FN30.300.12(IOX)'!$AO$28:$AO$53</c:f>
              <c:numCache>
                <c:formatCode>0.0%;[Red]\-0.0%</c:formatCode>
                <c:ptCount val="26"/>
                <c:pt idx="1">
                  <c:v>4.2260465888291909E-2</c:v>
                </c:pt>
                <c:pt idx="2">
                  <c:v>2.9913088876743599E-2</c:v>
                </c:pt>
                <c:pt idx="3">
                  <c:v>1.6434399447829096E-2</c:v>
                </c:pt>
                <c:pt idx="4">
                  <c:v>-2.6617729759591535E-3</c:v>
                </c:pt>
                <c:pt idx="5">
                  <c:v>3.4511930540269464E-2</c:v>
                </c:pt>
                <c:pt idx="6">
                  <c:v>4.3056794804051446E-2</c:v>
                </c:pt>
                <c:pt idx="7">
                  <c:v>7.5735142876603101E-2</c:v>
                </c:pt>
                <c:pt idx="8">
                  <c:v>7.7446448084091069E-2</c:v>
                </c:pt>
                <c:pt idx="9">
                  <c:v>0.10498006762545664</c:v>
                </c:pt>
                <c:pt idx="10">
                  <c:v>0.11791702892212541</c:v>
                </c:pt>
                <c:pt idx="11">
                  <c:v>0.11571113249760945</c:v>
                </c:pt>
                <c:pt idx="12">
                  <c:v>0.12678471419459725</c:v>
                </c:pt>
                <c:pt idx="13">
                  <c:v>0.13766929105888304</c:v>
                </c:pt>
                <c:pt idx="14">
                  <c:v>0.15320858018930505</c:v>
                </c:pt>
                <c:pt idx="15">
                  <c:v>0.16366137861230912</c:v>
                </c:pt>
                <c:pt idx="16">
                  <c:v>0.17116713159826147</c:v>
                </c:pt>
                <c:pt idx="17">
                  <c:v>0.16345090469328283</c:v>
                </c:pt>
                <c:pt idx="18">
                  <c:v>0.16030606706507666</c:v>
                </c:pt>
                <c:pt idx="19">
                  <c:v>0.17667257577424644</c:v>
                </c:pt>
                <c:pt idx="20">
                  <c:v>0.18484227201117709</c:v>
                </c:pt>
                <c:pt idx="21">
                  <c:v>0.19731630275989298</c:v>
                </c:pt>
                <c:pt idx="22">
                  <c:v>0.17986149700331078</c:v>
                </c:pt>
                <c:pt idx="23">
                  <c:v>7.888886689575747E-2</c:v>
                </c:pt>
                <c:pt idx="24">
                  <c:v>0.16654370161906118</c:v>
                </c:pt>
                <c:pt idx="25">
                  <c:v>0.15996174626518034</c:v>
                </c:pt>
              </c:numCache>
            </c:numRef>
          </c:val>
          <c:smooth val="0"/>
        </c:ser>
        <c:dLbls>
          <c:showLegendKey val="0"/>
          <c:showVal val="0"/>
          <c:showCatName val="0"/>
          <c:showSerName val="0"/>
          <c:showPercent val="0"/>
          <c:showBubbleSize val="0"/>
        </c:dLbls>
        <c:marker val="1"/>
        <c:smooth val="0"/>
        <c:axId val="385547648"/>
        <c:axId val="385619072"/>
      </c:lineChart>
      <c:dateAx>
        <c:axId val="385547648"/>
        <c:scaling>
          <c:orientation val="minMax"/>
        </c:scaling>
        <c:delete val="0"/>
        <c:axPos val="b"/>
        <c:numFmt formatCode="mm/yy;@" sourceLinked="0"/>
        <c:majorTickMark val="out"/>
        <c:minorTickMark val="none"/>
        <c:tickLblPos val="nextTo"/>
        <c:crossAx val="385619072"/>
        <c:crosses val="autoZero"/>
        <c:auto val="1"/>
        <c:lblOffset val="100"/>
        <c:baseTimeUnit val="months"/>
      </c:dateAx>
      <c:valAx>
        <c:axId val="385619072"/>
        <c:scaling>
          <c:orientation val="minMax"/>
        </c:scaling>
        <c:delete val="0"/>
        <c:axPos val="l"/>
        <c:majorGridlines/>
        <c:numFmt formatCode="0.0%;[Red]\-0.0%" sourceLinked="1"/>
        <c:majorTickMark val="out"/>
        <c:minorTickMark val="none"/>
        <c:tickLblPos val="nextTo"/>
        <c:crossAx val="385547648"/>
        <c:crosses val="autoZero"/>
        <c:crossBetween val="midCat"/>
      </c:valAx>
    </c:plotArea>
    <c:plotVisOnly val="1"/>
    <c:dispBlanksAs val="gap"/>
    <c:showDLblsOverMax val="0"/>
  </c:chart>
  <c:printSettings>
    <c:headerFooter/>
    <c:pageMargins b="0.75" l="0.7" r="0.7" t="0.75" header="0.3" footer="0.3"/>
    <c:pageSetup orientation="portrait"/>
  </c:printSettings>
</c:chartSpace>
</file>

<file path=xl/charts/chart9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Carry (%)</a:t>
            </a:r>
            <a:endParaRPr lang="en-US">
              <a:effectLst/>
            </a:endParaRPr>
          </a:p>
        </c:rich>
      </c:tx>
      <c:overlay val="0"/>
    </c:title>
    <c:autoTitleDeleted val="0"/>
    <c:plotArea>
      <c:layout>
        <c:manualLayout>
          <c:layoutTarget val="inner"/>
          <c:xMode val="edge"/>
          <c:yMode val="edge"/>
          <c:x val="9.7050222008633891E-2"/>
          <c:y val="0.15379224800847263"/>
          <c:w val="0.87904089258013329"/>
          <c:h val="0.75811374729474601"/>
        </c:manualLayout>
      </c:layout>
      <c:lineChart>
        <c:grouping val="standard"/>
        <c:varyColors val="0"/>
        <c:ser>
          <c:idx val="0"/>
          <c:order val="0"/>
          <c:marker>
            <c:symbol val="none"/>
          </c:marker>
          <c:cat>
            <c:numRef>
              <c:f>'FN30.300.12(IOX)'!$I$28:$I$53</c:f>
              <c:numCache>
                <c:formatCode>mm/dd/yy;@</c:formatCode>
                <c:ptCount val="26"/>
                <c:pt idx="0">
                  <c:v>41333</c:v>
                </c:pt>
                <c:pt idx="1">
                  <c:v>41361</c:v>
                </c:pt>
                <c:pt idx="2">
                  <c:v>41394</c:v>
                </c:pt>
                <c:pt idx="3">
                  <c:v>41425</c:v>
                </c:pt>
                <c:pt idx="4">
                  <c:v>41453</c:v>
                </c:pt>
                <c:pt idx="5">
                  <c:v>41486</c:v>
                </c:pt>
                <c:pt idx="6">
                  <c:v>41516</c:v>
                </c:pt>
                <c:pt idx="7">
                  <c:v>41547</c:v>
                </c:pt>
                <c:pt idx="8">
                  <c:v>41578</c:v>
                </c:pt>
                <c:pt idx="9">
                  <c:v>41607</c:v>
                </c:pt>
                <c:pt idx="10">
                  <c:v>41639</c:v>
                </c:pt>
                <c:pt idx="11">
                  <c:v>41670</c:v>
                </c:pt>
                <c:pt idx="12">
                  <c:v>41698</c:v>
                </c:pt>
                <c:pt idx="13">
                  <c:v>41729</c:v>
                </c:pt>
                <c:pt idx="14">
                  <c:v>41759</c:v>
                </c:pt>
                <c:pt idx="15">
                  <c:v>41789</c:v>
                </c:pt>
                <c:pt idx="16">
                  <c:v>41820</c:v>
                </c:pt>
                <c:pt idx="17">
                  <c:v>41851</c:v>
                </c:pt>
                <c:pt idx="18">
                  <c:v>41880</c:v>
                </c:pt>
                <c:pt idx="19">
                  <c:v>41912</c:v>
                </c:pt>
                <c:pt idx="20">
                  <c:v>41943</c:v>
                </c:pt>
                <c:pt idx="21">
                  <c:v>41971</c:v>
                </c:pt>
                <c:pt idx="22">
                  <c:v>42004</c:v>
                </c:pt>
                <c:pt idx="23">
                  <c:v>42034</c:v>
                </c:pt>
                <c:pt idx="24">
                  <c:v>42062</c:v>
                </c:pt>
                <c:pt idx="25">
                  <c:v>42094</c:v>
                </c:pt>
              </c:numCache>
            </c:numRef>
          </c:cat>
          <c:val>
            <c:numRef>
              <c:f>'FN30.300.12(IOX)'!$AQ$28:$AQ$53</c:f>
              <c:numCache>
                <c:formatCode>0.0%;[Red]\-0.0%</c:formatCode>
                <c:ptCount val="26"/>
                <c:pt idx="1">
                  <c:v>1.6460647831478169E-2</c:v>
                </c:pt>
                <c:pt idx="2">
                  <c:v>1.8905712471736384E-2</c:v>
                </c:pt>
                <c:pt idx="3">
                  <c:v>1.4024297809065289E-2</c:v>
                </c:pt>
                <c:pt idx="4">
                  <c:v>5.8513010406860853E-3</c:v>
                </c:pt>
                <c:pt idx="5">
                  <c:v>5.7246463375416499E-3</c:v>
                </c:pt>
                <c:pt idx="6">
                  <c:v>6.4002131676417625E-3</c:v>
                </c:pt>
                <c:pt idx="7">
                  <c:v>7.5751771690713184E-3</c:v>
                </c:pt>
                <c:pt idx="8">
                  <c:v>8.7204716070861353E-3</c:v>
                </c:pt>
                <c:pt idx="9">
                  <c:v>7.629555046944762E-3</c:v>
                </c:pt>
                <c:pt idx="10">
                  <c:v>7.1054962420023567E-3</c:v>
                </c:pt>
                <c:pt idx="11">
                  <c:v>7.8994411841676292E-3</c:v>
                </c:pt>
                <c:pt idx="12">
                  <c:v>8.541725928682159E-3</c:v>
                </c:pt>
                <c:pt idx="13">
                  <c:v>8.1407282689686666E-3</c:v>
                </c:pt>
                <c:pt idx="14">
                  <c:v>7.8390783600108122E-3</c:v>
                </c:pt>
                <c:pt idx="15">
                  <c:v>8.5105210542769025E-3</c:v>
                </c:pt>
                <c:pt idx="16">
                  <c:v>7.5609590394022158E-3</c:v>
                </c:pt>
                <c:pt idx="17">
                  <c:v>6.2879852236324531E-3</c:v>
                </c:pt>
                <c:pt idx="18">
                  <c:v>7.469552087091413E-3</c:v>
                </c:pt>
                <c:pt idx="19">
                  <c:v>7.811836710572815E-3</c:v>
                </c:pt>
                <c:pt idx="20">
                  <c:v>9.1671238444879875E-3</c:v>
                </c:pt>
                <c:pt idx="21">
                  <c:v>1.157044651947723E-2</c:v>
                </c:pt>
                <c:pt idx="22">
                  <c:v>1.3125798654174878E-2</c:v>
                </c:pt>
                <c:pt idx="23">
                  <c:v>1.2078282012667073E-2</c:v>
                </c:pt>
                <c:pt idx="24">
                  <c:v>1.3576264963578969E-2</c:v>
                </c:pt>
                <c:pt idx="25">
                  <c:v>1.1646020688582682E-2</c:v>
                </c:pt>
              </c:numCache>
            </c:numRef>
          </c:val>
          <c:smooth val="0"/>
        </c:ser>
        <c:dLbls>
          <c:showLegendKey val="0"/>
          <c:showVal val="0"/>
          <c:showCatName val="0"/>
          <c:showSerName val="0"/>
          <c:showPercent val="0"/>
          <c:showBubbleSize val="0"/>
        </c:dLbls>
        <c:marker val="1"/>
        <c:smooth val="0"/>
        <c:axId val="385647744"/>
        <c:axId val="385649280"/>
      </c:lineChart>
      <c:dateAx>
        <c:axId val="385647744"/>
        <c:scaling>
          <c:orientation val="minMax"/>
        </c:scaling>
        <c:delete val="0"/>
        <c:axPos val="b"/>
        <c:numFmt formatCode="mm/yy;@" sourceLinked="0"/>
        <c:majorTickMark val="out"/>
        <c:minorTickMark val="none"/>
        <c:tickLblPos val="nextTo"/>
        <c:crossAx val="385649280"/>
        <c:crosses val="autoZero"/>
        <c:auto val="1"/>
        <c:lblOffset val="100"/>
        <c:baseTimeUnit val="months"/>
      </c:dateAx>
      <c:valAx>
        <c:axId val="385649280"/>
        <c:scaling>
          <c:orientation val="minMax"/>
        </c:scaling>
        <c:delete val="0"/>
        <c:axPos val="l"/>
        <c:majorGridlines/>
        <c:numFmt formatCode="0.0%;[Red]\-0.0%" sourceLinked="1"/>
        <c:majorTickMark val="out"/>
        <c:minorTickMark val="none"/>
        <c:tickLblPos val="nextTo"/>
        <c:crossAx val="385647744"/>
        <c:crosses val="autoZero"/>
        <c:crossBetween val="midCat"/>
      </c:valAx>
    </c:plotArea>
    <c:plotVisOnly val="1"/>
    <c:dispBlanksAs val="gap"/>
    <c:showDLblsOverMax val="0"/>
  </c:chart>
  <c:printSettings>
    <c:headerFooter>
      <c:oddHeader>&amp;L&amp;G&amp;C&amp;"-,Bold"&amp;12&amp;K2E398A
&amp;15FN30.300.12(IOS) Performance&amp;R&amp;"-,Bold"&amp;14&amp;K2E398A
&amp;12Cello Fixed Income Master Fund, LP&amp;"-,Regular"&amp;10&amp;K000000
&amp;"-,Bold"&amp;K2E398A As of Mar, 2015</c:oddHeader>
    </c:headerFooter>
    <c:pageMargins b="0.75" l="0.7" r="0.7" t="0.75" header="0.3" footer="0.3"/>
    <c:pageSetup orientation="portrait"/>
  </c:printSettings>
</c:chartSpace>
</file>

<file path=xl/charts/chart9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overlay val="0"/>
    </c:title>
    <c:autoTitleDeleted val="0"/>
    <c:plotArea>
      <c:layout/>
      <c:lineChart>
        <c:grouping val="standard"/>
        <c:varyColors val="0"/>
        <c:ser>
          <c:idx val="0"/>
          <c:order val="0"/>
          <c:marker>
            <c:symbol val="none"/>
          </c:marker>
          <c:cat>
            <c:numRef>
              <c:f>'FN30.350.12(IOX)'!$I$28:$I$53</c:f>
              <c:numCache>
                <c:formatCode>mm/dd/yy;@</c:formatCode>
                <c:ptCount val="26"/>
                <c:pt idx="0">
                  <c:v>41333</c:v>
                </c:pt>
                <c:pt idx="1">
                  <c:v>41361</c:v>
                </c:pt>
                <c:pt idx="2">
                  <c:v>41394</c:v>
                </c:pt>
                <c:pt idx="3">
                  <c:v>41425</c:v>
                </c:pt>
                <c:pt idx="4">
                  <c:v>41453</c:v>
                </c:pt>
                <c:pt idx="5">
                  <c:v>41486</c:v>
                </c:pt>
                <c:pt idx="6">
                  <c:v>41516</c:v>
                </c:pt>
                <c:pt idx="7">
                  <c:v>41547</c:v>
                </c:pt>
                <c:pt idx="8">
                  <c:v>41578</c:v>
                </c:pt>
                <c:pt idx="9">
                  <c:v>41607</c:v>
                </c:pt>
                <c:pt idx="10">
                  <c:v>41639</c:v>
                </c:pt>
                <c:pt idx="11">
                  <c:v>41670</c:v>
                </c:pt>
                <c:pt idx="12">
                  <c:v>41698</c:v>
                </c:pt>
                <c:pt idx="13">
                  <c:v>41729</c:v>
                </c:pt>
                <c:pt idx="14">
                  <c:v>41759</c:v>
                </c:pt>
                <c:pt idx="15">
                  <c:v>41789</c:v>
                </c:pt>
                <c:pt idx="16">
                  <c:v>41820</c:v>
                </c:pt>
                <c:pt idx="17">
                  <c:v>41851</c:v>
                </c:pt>
                <c:pt idx="18">
                  <c:v>41880</c:v>
                </c:pt>
                <c:pt idx="19">
                  <c:v>41912</c:v>
                </c:pt>
                <c:pt idx="20">
                  <c:v>41943</c:v>
                </c:pt>
                <c:pt idx="21">
                  <c:v>41971</c:v>
                </c:pt>
                <c:pt idx="22">
                  <c:v>42004</c:v>
                </c:pt>
                <c:pt idx="23">
                  <c:v>42034</c:v>
                </c:pt>
                <c:pt idx="24">
                  <c:v>42062</c:v>
                </c:pt>
                <c:pt idx="25">
                  <c:v>42094</c:v>
                </c:pt>
              </c:numCache>
            </c:numRef>
          </c:cat>
          <c:val>
            <c:numRef>
              <c:f>'FN30.350.12(IOX)'!$S$28:$S$53</c:f>
              <c:numCache>
                <c:formatCode>0.0%;[Red]\-0.0%</c:formatCode>
                <c:ptCount val="26"/>
                <c:pt idx="1">
                  <c:v>6.751467438097665E-2</c:v>
                </c:pt>
                <c:pt idx="2">
                  <c:v>-0.12468335873055829</c:v>
                </c:pt>
                <c:pt idx="3">
                  <c:v>0.22052626820966112</c:v>
                </c:pt>
                <c:pt idx="4">
                  <c:v>3.7864207001403478E-2</c:v>
                </c:pt>
                <c:pt idx="5">
                  <c:v>7.180307601880849E-2</c:v>
                </c:pt>
                <c:pt idx="6">
                  <c:v>9.7853565213416611E-3</c:v>
                </c:pt>
                <c:pt idx="7">
                  <c:v>2.6628118192980863E-2</c:v>
                </c:pt>
                <c:pt idx="8">
                  <c:v>-1.5976846430258731E-2</c:v>
                </c:pt>
                <c:pt idx="9">
                  <c:v>7.0375745152935557E-2</c:v>
                </c:pt>
                <c:pt idx="10">
                  <c:v>3.0146013096117745E-2</c:v>
                </c:pt>
                <c:pt idx="11">
                  <c:v>-1.4970989078766305E-2</c:v>
                </c:pt>
                <c:pt idx="12">
                  <c:v>1.4286874067060244E-2</c:v>
                </c:pt>
                <c:pt idx="13">
                  <c:v>1.6475994708733493E-2</c:v>
                </c:pt>
                <c:pt idx="14">
                  <c:v>-6.6202796207384422E-3</c:v>
                </c:pt>
                <c:pt idx="15">
                  <c:v>-1.921055481049434E-2</c:v>
                </c:pt>
                <c:pt idx="16">
                  <c:v>1.8024064875735331E-2</c:v>
                </c:pt>
                <c:pt idx="17">
                  <c:v>-4.1822153832377995E-4</c:v>
                </c:pt>
                <c:pt idx="18">
                  <c:v>-3.8249423534653687E-2</c:v>
                </c:pt>
                <c:pt idx="19">
                  <c:v>3.5297309658378268E-2</c:v>
                </c:pt>
                <c:pt idx="20">
                  <c:v>-3.0947407046216527E-2</c:v>
                </c:pt>
                <c:pt idx="21">
                  <c:v>-2.8890443777244014E-2</c:v>
                </c:pt>
                <c:pt idx="22">
                  <c:v>-1.0772490887586059E-2</c:v>
                </c:pt>
                <c:pt idx="23">
                  <c:v>-0.18982650650418195</c:v>
                </c:pt>
                <c:pt idx="24">
                  <c:v>0.15776579407937832</c:v>
                </c:pt>
                <c:pt idx="25">
                  <c:v>-2.3105584056740042E-2</c:v>
                </c:pt>
              </c:numCache>
            </c:numRef>
          </c:val>
          <c:smooth val="0"/>
        </c:ser>
        <c:dLbls>
          <c:showLegendKey val="0"/>
          <c:showVal val="0"/>
          <c:showCatName val="0"/>
          <c:showSerName val="0"/>
          <c:showPercent val="0"/>
          <c:showBubbleSize val="0"/>
        </c:dLbls>
        <c:marker val="1"/>
        <c:smooth val="0"/>
        <c:axId val="385707392"/>
        <c:axId val="384570496"/>
      </c:lineChart>
      <c:dateAx>
        <c:axId val="385707392"/>
        <c:scaling>
          <c:orientation val="minMax"/>
        </c:scaling>
        <c:delete val="0"/>
        <c:axPos val="b"/>
        <c:numFmt formatCode="mm/yy;@" sourceLinked="0"/>
        <c:majorTickMark val="out"/>
        <c:minorTickMark val="none"/>
        <c:tickLblPos val="nextTo"/>
        <c:crossAx val="384570496"/>
        <c:crosses val="autoZero"/>
        <c:auto val="1"/>
        <c:lblOffset val="100"/>
        <c:baseTimeUnit val="months"/>
      </c:dateAx>
      <c:valAx>
        <c:axId val="384570496"/>
        <c:scaling>
          <c:orientation val="minMax"/>
        </c:scaling>
        <c:delete val="0"/>
        <c:axPos val="l"/>
        <c:majorGridlines/>
        <c:numFmt formatCode="0.0%;[Red]\-0.0%" sourceLinked="1"/>
        <c:majorTickMark val="out"/>
        <c:minorTickMark val="none"/>
        <c:tickLblPos val="nextTo"/>
        <c:crossAx val="385707392"/>
        <c:crosses val="autoZero"/>
        <c:crossBetween val="midCat"/>
      </c:valAx>
    </c:plotArea>
    <c:plotVisOnly val="1"/>
    <c:dispBlanksAs val="gap"/>
    <c:showDLblsOverMax val="0"/>
  </c:chart>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3880954630500478"/>
          <c:y val="7.5145594589517192E-3"/>
        </c:manualLayout>
      </c:layout>
      <c:overlay val="0"/>
    </c:title>
    <c:autoTitleDeleted val="0"/>
    <c:plotArea>
      <c:layout>
        <c:manualLayout>
          <c:layoutTarget val="inner"/>
          <c:xMode val="edge"/>
          <c:yMode val="edge"/>
          <c:x val="9.9358065887627717E-2"/>
          <c:y val="0.18054675816283813"/>
          <c:w val="0.8740622993330841"/>
          <c:h val="0.77773796967845676"/>
        </c:manualLayout>
      </c:layout>
      <c:lineChart>
        <c:grouping val="standard"/>
        <c:varyColors val="0"/>
        <c:ser>
          <c:idx val="0"/>
          <c:order val="0"/>
          <c:marker>
            <c:symbol val="none"/>
          </c:marker>
          <c:cat>
            <c:numRef>
              <c:f>'FN30.350.12(IOX)'!$I$28:$I$53</c:f>
              <c:numCache>
                <c:formatCode>mm/dd/yy;@</c:formatCode>
                <c:ptCount val="26"/>
                <c:pt idx="0">
                  <c:v>41333</c:v>
                </c:pt>
                <c:pt idx="1">
                  <c:v>41361</c:v>
                </c:pt>
                <c:pt idx="2">
                  <c:v>41394</c:v>
                </c:pt>
                <c:pt idx="3">
                  <c:v>41425</c:v>
                </c:pt>
                <c:pt idx="4">
                  <c:v>41453</c:v>
                </c:pt>
                <c:pt idx="5">
                  <c:v>41486</c:v>
                </c:pt>
                <c:pt idx="6">
                  <c:v>41516</c:v>
                </c:pt>
                <c:pt idx="7">
                  <c:v>41547</c:v>
                </c:pt>
                <c:pt idx="8">
                  <c:v>41578</c:v>
                </c:pt>
                <c:pt idx="9">
                  <c:v>41607</c:v>
                </c:pt>
                <c:pt idx="10">
                  <c:v>41639</c:v>
                </c:pt>
                <c:pt idx="11">
                  <c:v>41670</c:v>
                </c:pt>
                <c:pt idx="12">
                  <c:v>41698</c:v>
                </c:pt>
                <c:pt idx="13">
                  <c:v>41729</c:v>
                </c:pt>
                <c:pt idx="14">
                  <c:v>41759</c:v>
                </c:pt>
                <c:pt idx="15">
                  <c:v>41789</c:v>
                </c:pt>
                <c:pt idx="16">
                  <c:v>41820</c:v>
                </c:pt>
                <c:pt idx="17">
                  <c:v>41851</c:v>
                </c:pt>
                <c:pt idx="18">
                  <c:v>41880</c:v>
                </c:pt>
                <c:pt idx="19">
                  <c:v>41912</c:v>
                </c:pt>
                <c:pt idx="20">
                  <c:v>41943</c:v>
                </c:pt>
                <c:pt idx="21">
                  <c:v>41971</c:v>
                </c:pt>
                <c:pt idx="22">
                  <c:v>42004</c:v>
                </c:pt>
                <c:pt idx="23">
                  <c:v>42034</c:v>
                </c:pt>
                <c:pt idx="24">
                  <c:v>42062</c:v>
                </c:pt>
                <c:pt idx="25">
                  <c:v>42094</c:v>
                </c:pt>
              </c:numCache>
            </c:numRef>
          </c:cat>
          <c:val>
            <c:numRef>
              <c:f>'FN30.350.12(IOX)'!$AM$28:$AM$53</c:f>
              <c:numCache>
                <c:formatCode>0.0%;[Red]\-0.0%</c:formatCode>
                <c:ptCount val="26"/>
                <c:pt idx="1">
                  <c:v>6.4402300685991551E-2</c:v>
                </c:pt>
                <c:pt idx="2">
                  <c:v>-7.7649422186707659E-2</c:v>
                </c:pt>
                <c:pt idx="3">
                  <c:v>9.6296492636912451E-2</c:v>
                </c:pt>
                <c:pt idx="4">
                  <c:v>-9.4688747364365215E-3</c:v>
                </c:pt>
                <c:pt idx="5">
                  <c:v>6.5104130664877261E-2</c:v>
                </c:pt>
                <c:pt idx="6">
                  <c:v>1.9522858702811501E-3</c:v>
                </c:pt>
                <c:pt idx="7">
                  <c:v>4.4216918379568086E-2</c:v>
                </c:pt>
                <c:pt idx="8">
                  <c:v>-7.3199677013307326E-4</c:v>
                </c:pt>
                <c:pt idx="9">
                  <c:v>4.1541633194211391E-2</c:v>
                </c:pt>
                <c:pt idx="10">
                  <c:v>1.8232108884147454E-2</c:v>
                </c:pt>
                <c:pt idx="11">
                  <c:v>4.1229591476005713E-3</c:v>
                </c:pt>
                <c:pt idx="12">
                  <c:v>1.6257296232390341E-2</c:v>
                </c:pt>
                <c:pt idx="13">
                  <c:v>1.1688822894204696E-2</c:v>
                </c:pt>
                <c:pt idx="14">
                  <c:v>7.3204822808341933E-3</c:v>
                </c:pt>
                <c:pt idx="15">
                  <c:v>6.2656746116693737E-3</c:v>
                </c:pt>
                <c:pt idx="16">
                  <c:v>1.8319958381693847E-2</c:v>
                </c:pt>
                <c:pt idx="17">
                  <c:v>-1.0825154281500301E-2</c:v>
                </c:pt>
                <c:pt idx="18">
                  <c:v>-7.9017797559618741E-3</c:v>
                </c:pt>
                <c:pt idx="19">
                  <c:v>2.0198268379114585E-2</c:v>
                </c:pt>
                <c:pt idx="20">
                  <c:v>1.8930496266853455E-3</c:v>
                </c:pt>
                <c:pt idx="21">
                  <c:v>4.596278640510704E-3</c:v>
                </c:pt>
                <c:pt idx="22">
                  <c:v>4.9926183566844707E-4</c:v>
                </c:pt>
                <c:pt idx="23">
                  <c:v>-0.11336190768657979</c:v>
                </c:pt>
                <c:pt idx="24">
                  <c:v>0.1079914127185341</c:v>
                </c:pt>
                <c:pt idx="25">
                  <c:v>-7.0905061674907668E-3</c:v>
                </c:pt>
              </c:numCache>
            </c:numRef>
          </c:val>
          <c:smooth val="0"/>
        </c:ser>
        <c:dLbls>
          <c:showLegendKey val="0"/>
          <c:showVal val="0"/>
          <c:showCatName val="0"/>
          <c:showSerName val="0"/>
          <c:showPercent val="0"/>
          <c:showBubbleSize val="0"/>
        </c:dLbls>
        <c:marker val="1"/>
        <c:smooth val="0"/>
        <c:axId val="385135360"/>
        <c:axId val="385136896"/>
      </c:lineChart>
      <c:dateAx>
        <c:axId val="385135360"/>
        <c:scaling>
          <c:orientation val="minMax"/>
        </c:scaling>
        <c:delete val="0"/>
        <c:axPos val="b"/>
        <c:numFmt formatCode="mm/yy;@" sourceLinked="0"/>
        <c:majorTickMark val="out"/>
        <c:minorTickMark val="none"/>
        <c:tickLblPos val="nextTo"/>
        <c:crossAx val="385136896"/>
        <c:crosses val="autoZero"/>
        <c:auto val="1"/>
        <c:lblOffset val="100"/>
        <c:baseTimeUnit val="months"/>
      </c:dateAx>
      <c:valAx>
        <c:axId val="385136896"/>
        <c:scaling>
          <c:orientation val="minMax"/>
        </c:scaling>
        <c:delete val="0"/>
        <c:axPos val="l"/>
        <c:majorGridlines/>
        <c:numFmt formatCode="0.0%;[Red]\-0.0%" sourceLinked="1"/>
        <c:majorTickMark val="out"/>
        <c:minorTickMark val="none"/>
        <c:tickLblPos val="nextTo"/>
        <c:crossAx val="385135360"/>
        <c:crosses val="autoZero"/>
        <c:crossBetween val="midCat"/>
      </c:valAx>
    </c:plotArea>
    <c:plotVisOnly val="1"/>
    <c:dispBlanksAs val="gap"/>
    <c:showDLblsOverMax val="0"/>
  </c:chart>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OAS History</a:t>
            </a:r>
          </a:p>
        </c:rich>
      </c:tx>
      <c:overlay val="0"/>
    </c:title>
    <c:autoTitleDeleted val="0"/>
    <c:plotArea>
      <c:layout/>
      <c:lineChart>
        <c:grouping val="standard"/>
        <c:varyColors val="0"/>
        <c:ser>
          <c:idx val="0"/>
          <c:order val="0"/>
          <c:marker>
            <c:symbol val="none"/>
          </c:marker>
          <c:cat>
            <c:numRef>
              <c:f>'FN30.350.12(IOX)'!$I$28:$I$53</c:f>
              <c:numCache>
                <c:formatCode>mm/dd/yy;@</c:formatCode>
                <c:ptCount val="26"/>
                <c:pt idx="0">
                  <c:v>41333</c:v>
                </c:pt>
                <c:pt idx="1">
                  <c:v>41361</c:v>
                </c:pt>
                <c:pt idx="2">
                  <c:v>41394</c:v>
                </c:pt>
                <c:pt idx="3">
                  <c:v>41425</c:v>
                </c:pt>
                <c:pt idx="4">
                  <c:v>41453</c:v>
                </c:pt>
                <c:pt idx="5">
                  <c:v>41486</c:v>
                </c:pt>
                <c:pt idx="6">
                  <c:v>41516</c:v>
                </c:pt>
                <c:pt idx="7">
                  <c:v>41547</c:v>
                </c:pt>
                <c:pt idx="8">
                  <c:v>41578</c:v>
                </c:pt>
                <c:pt idx="9">
                  <c:v>41607</c:v>
                </c:pt>
                <c:pt idx="10">
                  <c:v>41639</c:v>
                </c:pt>
                <c:pt idx="11">
                  <c:v>41670</c:v>
                </c:pt>
                <c:pt idx="12">
                  <c:v>41698</c:v>
                </c:pt>
                <c:pt idx="13">
                  <c:v>41729</c:v>
                </c:pt>
                <c:pt idx="14">
                  <c:v>41759</c:v>
                </c:pt>
                <c:pt idx="15">
                  <c:v>41789</c:v>
                </c:pt>
                <c:pt idx="16">
                  <c:v>41820</c:v>
                </c:pt>
                <c:pt idx="17">
                  <c:v>41851</c:v>
                </c:pt>
                <c:pt idx="18">
                  <c:v>41880</c:v>
                </c:pt>
                <c:pt idx="19">
                  <c:v>41912</c:v>
                </c:pt>
                <c:pt idx="20">
                  <c:v>41943</c:v>
                </c:pt>
                <c:pt idx="21">
                  <c:v>41971</c:v>
                </c:pt>
                <c:pt idx="22">
                  <c:v>42004</c:v>
                </c:pt>
                <c:pt idx="23">
                  <c:v>42034</c:v>
                </c:pt>
                <c:pt idx="24">
                  <c:v>42062</c:v>
                </c:pt>
                <c:pt idx="25">
                  <c:v>42094</c:v>
                </c:pt>
              </c:numCache>
            </c:numRef>
          </c:cat>
          <c:val>
            <c:numRef>
              <c:f>'FN30.350.12(IOX)'!$M$28:$M$53</c:f>
              <c:numCache>
                <c:formatCode>#,##0.0_);[Red]\-#,##0.0_)</c:formatCode>
                <c:ptCount val="26"/>
                <c:pt idx="0">
                  <c:v>407.57980300000003</c:v>
                </c:pt>
                <c:pt idx="1">
                  <c:v>307.75351000000001</c:v>
                </c:pt>
                <c:pt idx="2">
                  <c:v>458.18130500000001</c:v>
                </c:pt>
                <c:pt idx="3">
                  <c:v>283.07751500000001</c:v>
                </c:pt>
                <c:pt idx="4">
                  <c:v>285.51489299999997</c:v>
                </c:pt>
                <c:pt idx="5">
                  <c:v>201.20489499999999</c:v>
                </c:pt>
                <c:pt idx="6">
                  <c:v>184.78450000000001</c:v>
                </c:pt>
                <c:pt idx="7">
                  <c:v>127.966003</c:v>
                </c:pt>
                <c:pt idx="8">
                  <c:v>155.28619399999999</c:v>
                </c:pt>
                <c:pt idx="9">
                  <c:v>91.140502999999995</c:v>
                </c:pt>
                <c:pt idx="10">
                  <c:v>53.541302000000002</c:v>
                </c:pt>
                <c:pt idx="11">
                  <c:v>54.765799999999999</c:v>
                </c:pt>
                <c:pt idx="12">
                  <c:v>41.589801999999999</c:v>
                </c:pt>
                <c:pt idx="13">
                  <c:v>27.904599999999999</c:v>
                </c:pt>
                <c:pt idx="14">
                  <c:v>24.575099999999999</c:v>
                </c:pt>
                <c:pt idx="15">
                  <c:v>15.5908</c:v>
                </c:pt>
                <c:pt idx="16">
                  <c:v>3.1846000000000001</c:v>
                </c:pt>
                <c:pt idx="17">
                  <c:v>3.7477</c:v>
                </c:pt>
                <c:pt idx="18">
                  <c:v>13.8598</c:v>
                </c:pt>
                <c:pt idx="19">
                  <c:v>-25.035298999999998</c:v>
                </c:pt>
                <c:pt idx="20">
                  <c:v>-20.999500000000001</c:v>
                </c:pt>
                <c:pt idx="21">
                  <c:v>-31.418399999999998</c:v>
                </c:pt>
                <c:pt idx="22">
                  <c:v>-66.979102999999995</c:v>
                </c:pt>
                <c:pt idx="23">
                  <c:v>91.848602</c:v>
                </c:pt>
                <c:pt idx="24">
                  <c:v>-46.795699999999997</c:v>
                </c:pt>
                <c:pt idx="25">
                  <c:v>-55.4039</c:v>
                </c:pt>
              </c:numCache>
            </c:numRef>
          </c:val>
          <c:smooth val="0"/>
        </c:ser>
        <c:dLbls>
          <c:showLegendKey val="0"/>
          <c:showVal val="0"/>
          <c:showCatName val="0"/>
          <c:showSerName val="0"/>
          <c:showPercent val="0"/>
          <c:showBubbleSize val="0"/>
        </c:dLbls>
        <c:marker val="1"/>
        <c:smooth val="0"/>
        <c:axId val="385689472"/>
        <c:axId val="385691008"/>
      </c:lineChart>
      <c:dateAx>
        <c:axId val="385689472"/>
        <c:scaling>
          <c:orientation val="minMax"/>
        </c:scaling>
        <c:delete val="0"/>
        <c:axPos val="b"/>
        <c:numFmt formatCode="mm/yy;@" sourceLinked="0"/>
        <c:majorTickMark val="out"/>
        <c:minorTickMark val="none"/>
        <c:tickLblPos val="nextTo"/>
        <c:crossAx val="385691008"/>
        <c:crosses val="autoZero"/>
        <c:auto val="1"/>
        <c:lblOffset val="100"/>
        <c:baseTimeUnit val="months"/>
      </c:dateAx>
      <c:valAx>
        <c:axId val="385691008"/>
        <c:scaling>
          <c:orientation val="minMax"/>
        </c:scaling>
        <c:delete val="0"/>
        <c:axPos val="l"/>
        <c:majorGridlines/>
        <c:numFmt formatCode="#,##0.0_);[Red]\-#,##0.0_)" sourceLinked="1"/>
        <c:majorTickMark val="out"/>
        <c:minorTickMark val="none"/>
        <c:tickLblPos val="nextTo"/>
        <c:crossAx val="385689472"/>
        <c:crosses val="autoZero"/>
        <c:crossBetween val="midCat"/>
      </c:valAx>
    </c:plotArea>
    <c:plotVisOnly val="1"/>
    <c:dispBlanksAs val="gap"/>
    <c:showDLblsOverMax val="0"/>
  </c:chart>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Unhedged Return (%)</a:t>
            </a:r>
            <a:endParaRPr lang="en-US">
              <a:effectLst/>
            </a:endParaRPr>
          </a:p>
        </c:rich>
      </c:tx>
      <c:overlay val="0"/>
    </c:title>
    <c:autoTitleDeleted val="0"/>
    <c:plotArea>
      <c:layout/>
      <c:lineChart>
        <c:grouping val="standard"/>
        <c:varyColors val="0"/>
        <c:ser>
          <c:idx val="0"/>
          <c:order val="0"/>
          <c:marker>
            <c:symbol val="none"/>
          </c:marker>
          <c:cat>
            <c:numRef>
              <c:f>'FN30.350.12(IOX)'!$I$28:$I$53</c:f>
              <c:numCache>
                <c:formatCode>mm/dd/yy;@</c:formatCode>
                <c:ptCount val="26"/>
                <c:pt idx="0">
                  <c:v>41333</c:v>
                </c:pt>
                <c:pt idx="1">
                  <c:v>41361</c:v>
                </c:pt>
                <c:pt idx="2">
                  <c:v>41394</c:v>
                </c:pt>
                <c:pt idx="3">
                  <c:v>41425</c:v>
                </c:pt>
                <c:pt idx="4">
                  <c:v>41453</c:v>
                </c:pt>
                <c:pt idx="5">
                  <c:v>41486</c:v>
                </c:pt>
                <c:pt idx="6">
                  <c:v>41516</c:v>
                </c:pt>
                <c:pt idx="7">
                  <c:v>41547</c:v>
                </c:pt>
                <c:pt idx="8">
                  <c:v>41578</c:v>
                </c:pt>
                <c:pt idx="9">
                  <c:v>41607</c:v>
                </c:pt>
                <c:pt idx="10">
                  <c:v>41639</c:v>
                </c:pt>
                <c:pt idx="11">
                  <c:v>41670</c:v>
                </c:pt>
                <c:pt idx="12">
                  <c:v>41698</c:v>
                </c:pt>
                <c:pt idx="13">
                  <c:v>41729</c:v>
                </c:pt>
                <c:pt idx="14">
                  <c:v>41759</c:v>
                </c:pt>
                <c:pt idx="15">
                  <c:v>41789</c:v>
                </c:pt>
                <c:pt idx="16">
                  <c:v>41820</c:v>
                </c:pt>
                <c:pt idx="17">
                  <c:v>41851</c:v>
                </c:pt>
                <c:pt idx="18">
                  <c:v>41880</c:v>
                </c:pt>
                <c:pt idx="19">
                  <c:v>41912</c:v>
                </c:pt>
                <c:pt idx="20">
                  <c:v>41943</c:v>
                </c:pt>
                <c:pt idx="21">
                  <c:v>41971</c:v>
                </c:pt>
                <c:pt idx="22">
                  <c:v>42004</c:v>
                </c:pt>
                <c:pt idx="23">
                  <c:v>42034</c:v>
                </c:pt>
                <c:pt idx="24">
                  <c:v>42062</c:v>
                </c:pt>
                <c:pt idx="25">
                  <c:v>42094</c:v>
                </c:pt>
              </c:numCache>
            </c:numRef>
          </c:cat>
          <c:val>
            <c:numRef>
              <c:f>'FN30.350.12(IOX)'!$U$28:$U$53</c:f>
              <c:numCache>
                <c:formatCode>0.0%;[Red]\-0.0%</c:formatCode>
                <c:ptCount val="26"/>
                <c:pt idx="1">
                  <c:v>6.7514674380976691E-2</c:v>
                </c:pt>
                <c:pt idx="2">
                  <c:v>-6.5586640715001754E-2</c:v>
                </c:pt>
                <c:pt idx="3">
                  <c:v>0.14047605037337219</c:v>
                </c:pt>
                <c:pt idx="4">
                  <c:v>0.18365927162485263</c:v>
                </c:pt>
                <c:pt idx="5">
                  <c:v>0.26864964828569926</c:v>
                </c:pt>
                <c:pt idx="6">
                  <c:v>0.28106383739484952</c:v>
                </c:pt>
                <c:pt idx="7">
                  <c:v>0.31517615666975307</c:v>
                </c:pt>
                <c:pt idx="8">
                  <c:v>0.29416378918590258</c:v>
                </c:pt>
                <c:pt idx="9">
                  <c:v>0.38524153019980711</c:v>
                </c:pt>
                <c:pt idx="10">
                  <c:v>0.42700103951049662</c:v>
                </c:pt>
                <c:pt idx="11">
                  <c:v>0.40563742253259694</c:v>
                </c:pt>
                <c:pt idx="12">
                  <c:v>0.42571958737226745</c:v>
                </c:pt>
                <c:pt idx="13">
                  <c:v>0.44920973574995049</c:v>
                </c:pt>
                <c:pt idx="14">
                  <c:v>0.43961556207018937</c:v>
                </c:pt>
                <c:pt idx="15">
                  <c:v>0.4119597484089994</c:v>
                </c:pt>
                <c:pt idx="16">
                  <c:v>0.43740900251625003</c:v>
                </c:pt>
                <c:pt idx="17">
                  <c:v>0.43680784711201714</c:v>
                </c:pt>
                <c:pt idx="18">
                  <c:v>0.38185077522991562</c:v>
                </c:pt>
                <c:pt idx="19">
                  <c:v>0.4306263899448759</c:v>
                </c:pt>
                <c:pt idx="20">
                  <c:v>0.38635221272419251</c:v>
                </c:pt>
                <c:pt idx="21">
                  <c:v>0.34629988206702644</c:v>
                </c:pt>
                <c:pt idx="22">
                  <c:v>0.33179687885550124</c:v>
                </c:pt>
                <c:pt idx="23">
                  <c:v>7.8986529969188091E-2</c:v>
                </c:pt>
                <c:pt idx="24">
                  <c:v>0.24921369667073012</c:v>
                </c:pt>
                <c:pt idx="25">
                  <c:v>0.22034988459747362</c:v>
                </c:pt>
              </c:numCache>
            </c:numRef>
          </c:val>
          <c:smooth val="0"/>
        </c:ser>
        <c:dLbls>
          <c:showLegendKey val="0"/>
          <c:showVal val="0"/>
          <c:showCatName val="0"/>
          <c:showSerName val="0"/>
          <c:showPercent val="0"/>
          <c:showBubbleSize val="0"/>
        </c:dLbls>
        <c:marker val="1"/>
        <c:smooth val="0"/>
        <c:axId val="385039360"/>
        <c:axId val="385041152"/>
      </c:lineChart>
      <c:dateAx>
        <c:axId val="385039360"/>
        <c:scaling>
          <c:orientation val="minMax"/>
        </c:scaling>
        <c:delete val="0"/>
        <c:axPos val="b"/>
        <c:numFmt formatCode="mm/yy;@" sourceLinked="0"/>
        <c:majorTickMark val="out"/>
        <c:minorTickMark val="none"/>
        <c:tickLblPos val="nextTo"/>
        <c:crossAx val="385041152"/>
        <c:crosses val="autoZero"/>
        <c:auto val="1"/>
        <c:lblOffset val="100"/>
        <c:baseTimeUnit val="months"/>
      </c:dateAx>
      <c:valAx>
        <c:axId val="385041152"/>
        <c:scaling>
          <c:orientation val="minMax"/>
        </c:scaling>
        <c:delete val="0"/>
        <c:axPos val="l"/>
        <c:majorGridlines/>
        <c:numFmt formatCode="0.0%;[Red]\-0.0%" sourceLinked="1"/>
        <c:majorTickMark val="out"/>
        <c:minorTickMark val="none"/>
        <c:tickLblPos val="nextTo"/>
        <c:crossAx val="385039360"/>
        <c:crosses val="autoZero"/>
        <c:crossBetween val="midCat"/>
      </c:valAx>
    </c:plotArea>
    <c:plotVisOnly val="1"/>
    <c:dispBlanksAs val="gap"/>
    <c:showDLblsOverMax val="0"/>
  </c:chart>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0350517609398983"/>
          <c:y val="0"/>
        </c:manualLayout>
      </c:layout>
      <c:overlay val="0"/>
    </c:title>
    <c:autoTitleDeleted val="0"/>
    <c:plotArea>
      <c:layout>
        <c:manualLayout>
          <c:layoutTarget val="inner"/>
          <c:xMode val="edge"/>
          <c:yMode val="edge"/>
          <c:x val="9.9452242934610899E-2"/>
          <c:y val="0.15410104986876641"/>
          <c:w val="0.85653751335272033"/>
          <c:h val="0.80422282518739208"/>
        </c:manualLayout>
      </c:layout>
      <c:lineChart>
        <c:grouping val="standard"/>
        <c:varyColors val="0"/>
        <c:ser>
          <c:idx val="0"/>
          <c:order val="0"/>
          <c:marker>
            <c:symbol val="none"/>
          </c:marker>
          <c:cat>
            <c:numRef>
              <c:f>'FN30.350.12(IOX)'!$I$28:$I$53</c:f>
              <c:numCache>
                <c:formatCode>mm/dd/yy;@</c:formatCode>
                <c:ptCount val="26"/>
                <c:pt idx="0">
                  <c:v>41333</c:v>
                </c:pt>
                <c:pt idx="1">
                  <c:v>41361</c:v>
                </c:pt>
                <c:pt idx="2">
                  <c:v>41394</c:v>
                </c:pt>
                <c:pt idx="3">
                  <c:v>41425</c:v>
                </c:pt>
                <c:pt idx="4">
                  <c:v>41453</c:v>
                </c:pt>
                <c:pt idx="5">
                  <c:v>41486</c:v>
                </c:pt>
                <c:pt idx="6">
                  <c:v>41516</c:v>
                </c:pt>
                <c:pt idx="7">
                  <c:v>41547</c:v>
                </c:pt>
                <c:pt idx="8">
                  <c:v>41578</c:v>
                </c:pt>
                <c:pt idx="9">
                  <c:v>41607</c:v>
                </c:pt>
                <c:pt idx="10">
                  <c:v>41639</c:v>
                </c:pt>
                <c:pt idx="11">
                  <c:v>41670</c:v>
                </c:pt>
                <c:pt idx="12">
                  <c:v>41698</c:v>
                </c:pt>
                <c:pt idx="13">
                  <c:v>41729</c:v>
                </c:pt>
                <c:pt idx="14">
                  <c:v>41759</c:v>
                </c:pt>
                <c:pt idx="15">
                  <c:v>41789</c:v>
                </c:pt>
                <c:pt idx="16">
                  <c:v>41820</c:v>
                </c:pt>
                <c:pt idx="17">
                  <c:v>41851</c:v>
                </c:pt>
                <c:pt idx="18">
                  <c:v>41880</c:v>
                </c:pt>
                <c:pt idx="19">
                  <c:v>41912</c:v>
                </c:pt>
                <c:pt idx="20">
                  <c:v>41943</c:v>
                </c:pt>
                <c:pt idx="21">
                  <c:v>41971</c:v>
                </c:pt>
                <c:pt idx="22">
                  <c:v>42004</c:v>
                </c:pt>
                <c:pt idx="23">
                  <c:v>42034</c:v>
                </c:pt>
                <c:pt idx="24">
                  <c:v>42062</c:v>
                </c:pt>
                <c:pt idx="25">
                  <c:v>42094</c:v>
                </c:pt>
              </c:numCache>
            </c:numRef>
          </c:cat>
          <c:val>
            <c:numRef>
              <c:f>'FN30.350.12(IOX)'!$AO$28:$AO$53</c:f>
              <c:numCache>
                <c:formatCode>0.0%;[Red]\-0.0%</c:formatCode>
                <c:ptCount val="26"/>
                <c:pt idx="1">
                  <c:v>6.4402300685991509E-2</c:v>
                </c:pt>
                <c:pt idx="2">
                  <c:v>-1.8247922936478034E-2</c:v>
                </c:pt>
                <c:pt idx="3">
                  <c:v>7.6291358723743041E-2</c:v>
                </c:pt>
                <c:pt idx="4">
                  <c:v>6.610009066807887E-2</c:v>
                </c:pt>
                <c:pt idx="5">
                  <c:v>0.13550761027277081</c:v>
                </c:pt>
                <c:pt idx="6">
                  <c:v>0.13772444573590303</c:v>
                </c:pt>
                <c:pt idx="7">
                  <c:v>0.18803111469144662</c:v>
                </c:pt>
                <c:pt idx="8">
                  <c:v>0.18716147975267505</c:v>
                </c:pt>
                <c:pt idx="9">
                  <c:v>0.23647810648685774</c:v>
                </c:pt>
                <c:pt idx="10">
                  <c:v>0.25902170995719076</c:v>
                </c:pt>
                <c:pt idx="11">
                  <c:v>0.26421260503328647</c:v>
                </c:pt>
                <c:pt idx="12">
                  <c:v>0.28476528385403443</c:v>
                </c:pt>
                <c:pt idx="13">
                  <c:v>0.2997826777176269</c:v>
                </c:pt>
                <c:pt idx="14">
                  <c:v>0.309297713778794</c:v>
                </c:pt>
                <c:pt idx="15">
                  <c:v>0.3175013472231345</c:v>
                </c:pt>
                <c:pt idx="16">
                  <c:v>0.34163791707208779</c:v>
                </c:pt>
                <c:pt idx="17">
                  <c:v>0.32711447962987172</c:v>
                </c:pt>
                <c:pt idx="18">
                  <c:v>0.31662791330088846</c:v>
                </c:pt>
                <c:pt idx="19">
                  <c:v>0.34322151724917349</c:v>
                </c:pt>
                <c:pt idx="20">
                  <c:v>0.34576430224095778</c:v>
                </c:pt>
                <c:pt idx="21">
                  <c:v>0.35194980995850966</c:v>
                </c:pt>
                <c:pt idx="22">
                  <c:v>0.35262478690236132</c:v>
                </c:pt>
                <c:pt idx="23">
                  <c:v>0.19928866067495621</c:v>
                </c:pt>
                <c:pt idx="24">
                  <c:v>0.32880153739856355</c:v>
                </c:pt>
                <c:pt idx="25">
                  <c:v>0.31937966190226796</c:v>
                </c:pt>
              </c:numCache>
            </c:numRef>
          </c:val>
          <c:smooth val="0"/>
        </c:ser>
        <c:dLbls>
          <c:showLegendKey val="0"/>
          <c:showVal val="0"/>
          <c:showCatName val="0"/>
          <c:showSerName val="0"/>
          <c:showPercent val="0"/>
          <c:showBubbleSize val="0"/>
        </c:dLbls>
        <c:marker val="1"/>
        <c:smooth val="0"/>
        <c:axId val="385065344"/>
        <c:axId val="385066880"/>
      </c:lineChart>
      <c:dateAx>
        <c:axId val="385065344"/>
        <c:scaling>
          <c:orientation val="minMax"/>
        </c:scaling>
        <c:delete val="0"/>
        <c:axPos val="b"/>
        <c:numFmt formatCode="mm/yy;@" sourceLinked="0"/>
        <c:majorTickMark val="out"/>
        <c:minorTickMark val="none"/>
        <c:tickLblPos val="nextTo"/>
        <c:crossAx val="385066880"/>
        <c:crosses val="autoZero"/>
        <c:auto val="1"/>
        <c:lblOffset val="100"/>
        <c:baseTimeUnit val="months"/>
      </c:dateAx>
      <c:valAx>
        <c:axId val="385066880"/>
        <c:scaling>
          <c:orientation val="minMax"/>
        </c:scaling>
        <c:delete val="0"/>
        <c:axPos val="l"/>
        <c:majorGridlines/>
        <c:numFmt formatCode="0.0%;[Red]\-0.0%" sourceLinked="1"/>
        <c:majorTickMark val="out"/>
        <c:minorTickMark val="none"/>
        <c:tickLblPos val="nextTo"/>
        <c:crossAx val="385065344"/>
        <c:crosses val="autoZero"/>
        <c:crossBetween val="midCat"/>
      </c:valAx>
    </c:plotArea>
    <c:plotVisOnly val="1"/>
    <c:dispBlanksAs val="gap"/>
    <c:showDLblsOverMax val="0"/>
  </c:chart>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Carry (%)</a:t>
            </a:r>
            <a:endParaRPr lang="en-US">
              <a:effectLst/>
            </a:endParaRPr>
          </a:p>
        </c:rich>
      </c:tx>
      <c:overlay val="0"/>
    </c:title>
    <c:autoTitleDeleted val="0"/>
    <c:plotArea>
      <c:layout>
        <c:manualLayout>
          <c:layoutTarget val="inner"/>
          <c:xMode val="edge"/>
          <c:yMode val="edge"/>
          <c:x val="9.7050222008633891E-2"/>
          <c:y val="0.15379224800847263"/>
          <c:w val="0.87904089258013329"/>
          <c:h val="0.75811374729474601"/>
        </c:manualLayout>
      </c:layout>
      <c:lineChart>
        <c:grouping val="standard"/>
        <c:varyColors val="0"/>
        <c:ser>
          <c:idx val="0"/>
          <c:order val="0"/>
          <c:marker>
            <c:symbol val="none"/>
          </c:marker>
          <c:cat>
            <c:numRef>
              <c:f>'FN30.350.12(IOX)'!$I$28:$I$53</c:f>
              <c:numCache>
                <c:formatCode>mm/dd/yy;@</c:formatCode>
                <c:ptCount val="26"/>
                <c:pt idx="0">
                  <c:v>41333</c:v>
                </c:pt>
                <c:pt idx="1">
                  <c:v>41361</c:v>
                </c:pt>
                <c:pt idx="2">
                  <c:v>41394</c:v>
                </c:pt>
                <c:pt idx="3">
                  <c:v>41425</c:v>
                </c:pt>
                <c:pt idx="4">
                  <c:v>41453</c:v>
                </c:pt>
                <c:pt idx="5">
                  <c:v>41486</c:v>
                </c:pt>
                <c:pt idx="6">
                  <c:v>41516</c:v>
                </c:pt>
                <c:pt idx="7">
                  <c:v>41547</c:v>
                </c:pt>
                <c:pt idx="8">
                  <c:v>41578</c:v>
                </c:pt>
                <c:pt idx="9">
                  <c:v>41607</c:v>
                </c:pt>
                <c:pt idx="10">
                  <c:v>41639</c:v>
                </c:pt>
                <c:pt idx="11">
                  <c:v>41670</c:v>
                </c:pt>
                <c:pt idx="12">
                  <c:v>41698</c:v>
                </c:pt>
                <c:pt idx="13">
                  <c:v>41729</c:v>
                </c:pt>
                <c:pt idx="14">
                  <c:v>41759</c:v>
                </c:pt>
                <c:pt idx="15">
                  <c:v>41789</c:v>
                </c:pt>
                <c:pt idx="16">
                  <c:v>41820</c:v>
                </c:pt>
                <c:pt idx="17">
                  <c:v>41851</c:v>
                </c:pt>
                <c:pt idx="18">
                  <c:v>41880</c:v>
                </c:pt>
                <c:pt idx="19">
                  <c:v>41912</c:v>
                </c:pt>
                <c:pt idx="20">
                  <c:v>41943</c:v>
                </c:pt>
                <c:pt idx="21">
                  <c:v>41971</c:v>
                </c:pt>
                <c:pt idx="22">
                  <c:v>42004</c:v>
                </c:pt>
                <c:pt idx="23">
                  <c:v>42034</c:v>
                </c:pt>
                <c:pt idx="24">
                  <c:v>42062</c:v>
                </c:pt>
                <c:pt idx="25">
                  <c:v>42094</c:v>
                </c:pt>
              </c:numCache>
            </c:numRef>
          </c:cat>
          <c:val>
            <c:numRef>
              <c:f>'FN30.350.12(IOX)'!$AQ$28:$AQ$53</c:f>
              <c:numCache>
                <c:formatCode>0.0%;[Red]\-0.0%</c:formatCode>
                <c:ptCount val="26"/>
                <c:pt idx="1">
                  <c:v>1.004791161099388E-2</c:v>
                </c:pt>
                <c:pt idx="2">
                  <c:v>1.0961129131036704E-2</c:v>
                </c:pt>
                <c:pt idx="3">
                  <c:v>1.2659501158769938E-2</c:v>
                </c:pt>
                <c:pt idx="4">
                  <c:v>2.5543779956898605E-3</c:v>
                </c:pt>
                <c:pt idx="5">
                  <c:v>3.0399029024769019E-3</c:v>
                </c:pt>
                <c:pt idx="6">
                  <c:v>5.1074167402252423E-3</c:v>
                </c:pt>
                <c:pt idx="7">
                  <c:v>7.9731689070609672E-3</c:v>
                </c:pt>
                <c:pt idx="8">
                  <c:v>1.0084113617376182E-2</c:v>
                </c:pt>
                <c:pt idx="9">
                  <c:v>8.8326330838075021E-3</c:v>
                </c:pt>
                <c:pt idx="10">
                  <c:v>7.8136652023914743E-3</c:v>
                </c:pt>
                <c:pt idx="11">
                  <c:v>8.8134031647053128E-3</c:v>
                </c:pt>
                <c:pt idx="12">
                  <c:v>9.9318491022985685E-3</c:v>
                </c:pt>
                <c:pt idx="13">
                  <c:v>9.1311313352041186E-3</c:v>
                </c:pt>
                <c:pt idx="14">
                  <c:v>9.1572714508493368E-3</c:v>
                </c:pt>
                <c:pt idx="15">
                  <c:v>9.6544778408331373E-3</c:v>
                </c:pt>
                <c:pt idx="16">
                  <c:v>9.1680640936773975E-3</c:v>
                </c:pt>
                <c:pt idx="17">
                  <c:v>6.8977940172106275E-3</c:v>
                </c:pt>
                <c:pt idx="18">
                  <c:v>8.207464182922326E-3</c:v>
                </c:pt>
                <c:pt idx="19">
                  <c:v>9.0506116153313727E-3</c:v>
                </c:pt>
                <c:pt idx="20">
                  <c:v>9.9366796700355378E-3</c:v>
                </c:pt>
                <c:pt idx="21">
                  <c:v>1.2024676456957225E-2</c:v>
                </c:pt>
                <c:pt idx="22">
                  <c:v>1.3732844835335869E-2</c:v>
                </c:pt>
                <c:pt idx="23">
                  <c:v>1.2148577440312711E-2</c:v>
                </c:pt>
                <c:pt idx="24">
                  <c:v>1.5611542760161754E-2</c:v>
                </c:pt>
                <c:pt idx="25">
                  <c:v>1.1477474181841463E-2</c:v>
                </c:pt>
              </c:numCache>
            </c:numRef>
          </c:val>
          <c:smooth val="0"/>
        </c:ser>
        <c:dLbls>
          <c:showLegendKey val="0"/>
          <c:showVal val="0"/>
          <c:showCatName val="0"/>
          <c:showSerName val="0"/>
          <c:showPercent val="0"/>
          <c:showBubbleSize val="0"/>
        </c:dLbls>
        <c:marker val="1"/>
        <c:smooth val="0"/>
        <c:axId val="385169280"/>
        <c:axId val="385170816"/>
      </c:lineChart>
      <c:dateAx>
        <c:axId val="385169280"/>
        <c:scaling>
          <c:orientation val="minMax"/>
        </c:scaling>
        <c:delete val="0"/>
        <c:axPos val="b"/>
        <c:numFmt formatCode="mm/yy;@" sourceLinked="0"/>
        <c:majorTickMark val="out"/>
        <c:minorTickMark val="none"/>
        <c:tickLblPos val="nextTo"/>
        <c:crossAx val="385170816"/>
        <c:crosses val="autoZero"/>
        <c:auto val="1"/>
        <c:lblOffset val="100"/>
        <c:baseTimeUnit val="months"/>
      </c:dateAx>
      <c:valAx>
        <c:axId val="385170816"/>
        <c:scaling>
          <c:orientation val="minMax"/>
        </c:scaling>
        <c:delete val="0"/>
        <c:axPos val="l"/>
        <c:majorGridlines/>
        <c:numFmt formatCode="0.0%;[Red]\-0.0%" sourceLinked="1"/>
        <c:majorTickMark val="out"/>
        <c:minorTickMark val="none"/>
        <c:tickLblPos val="nextTo"/>
        <c:crossAx val="385169280"/>
        <c:crosses val="autoZero"/>
        <c:crossBetween val="between"/>
      </c:valAx>
    </c:plotArea>
    <c:plotVisOnly val="1"/>
    <c:dispBlanksAs val="gap"/>
    <c:showDLblsOverMax val="0"/>
  </c:chart>
  <c:printSettings>
    <c:headerFooter>
      <c:oddHeader>&amp;L&amp;G&amp;C&amp;"-,Bold"&amp;12&amp;K2E398A
&amp;15FN30.350.12(IOS) Performance&amp;R&amp;"-,Bold"&amp;14&amp;K2E398A
&amp;12Cello Fixed Income Master Fund, LP&amp;"-,Regular"&amp;10&amp;K000000
&amp;"-,Bold"&amp;K2E398A As of Mar, 2015</c:oddHeader>
    </c:headerFooter>
    <c:pageMargins b="0.75" l="0.7" r="0.7" t="0.75" header="0.3" footer="0.3"/>
    <c:pageSetup orientation="portrait"/>
  </c:printSettings>
</c:chartSpace>
</file>

<file path=xl/charts/chart10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overlay val="0"/>
    </c:title>
    <c:autoTitleDeleted val="0"/>
    <c:plotArea>
      <c:layout/>
      <c:lineChart>
        <c:grouping val="standard"/>
        <c:varyColors val="0"/>
        <c:ser>
          <c:idx val="0"/>
          <c:order val="0"/>
          <c:marker>
            <c:symbol val="none"/>
          </c:marker>
          <c:cat>
            <c:numRef>
              <c:f>'FN30.400.11(IOX)'!$I$28:$I$65</c:f>
              <c:numCache>
                <c:formatCode>mm/dd/yy;@</c:formatCode>
                <c:ptCount val="38"/>
                <c:pt idx="0">
                  <c:v>40968</c:v>
                </c:pt>
                <c:pt idx="1">
                  <c:v>40998</c:v>
                </c:pt>
                <c:pt idx="2">
                  <c:v>41029</c:v>
                </c:pt>
                <c:pt idx="3">
                  <c:v>41060</c:v>
                </c:pt>
                <c:pt idx="4">
                  <c:v>41089</c:v>
                </c:pt>
                <c:pt idx="5">
                  <c:v>41121</c:v>
                </c:pt>
                <c:pt idx="6">
                  <c:v>41152</c:v>
                </c:pt>
                <c:pt idx="7">
                  <c:v>41180</c:v>
                </c:pt>
                <c:pt idx="8">
                  <c:v>41213</c:v>
                </c:pt>
                <c:pt idx="9">
                  <c:v>41243</c:v>
                </c:pt>
                <c:pt idx="10">
                  <c:v>41274</c:v>
                </c:pt>
                <c:pt idx="11">
                  <c:v>41305</c:v>
                </c:pt>
                <c:pt idx="12">
                  <c:v>41333</c:v>
                </c:pt>
                <c:pt idx="13">
                  <c:v>41361</c:v>
                </c:pt>
                <c:pt idx="14">
                  <c:v>41394</c:v>
                </c:pt>
                <c:pt idx="15">
                  <c:v>41425</c:v>
                </c:pt>
                <c:pt idx="16">
                  <c:v>41453</c:v>
                </c:pt>
                <c:pt idx="17">
                  <c:v>41486</c:v>
                </c:pt>
                <c:pt idx="18">
                  <c:v>41516</c:v>
                </c:pt>
                <c:pt idx="19">
                  <c:v>41547</c:v>
                </c:pt>
                <c:pt idx="20">
                  <c:v>41578</c:v>
                </c:pt>
                <c:pt idx="21">
                  <c:v>41607</c:v>
                </c:pt>
                <c:pt idx="22">
                  <c:v>41639</c:v>
                </c:pt>
                <c:pt idx="23">
                  <c:v>41670</c:v>
                </c:pt>
                <c:pt idx="24">
                  <c:v>41698</c:v>
                </c:pt>
                <c:pt idx="25">
                  <c:v>41729</c:v>
                </c:pt>
                <c:pt idx="26">
                  <c:v>41759</c:v>
                </c:pt>
                <c:pt idx="27">
                  <c:v>41789</c:v>
                </c:pt>
                <c:pt idx="28">
                  <c:v>41820</c:v>
                </c:pt>
                <c:pt idx="29">
                  <c:v>41851</c:v>
                </c:pt>
                <c:pt idx="30">
                  <c:v>41880</c:v>
                </c:pt>
                <c:pt idx="31">
                  <c:v>41912</c:v>
                </c:pt>
                <c:pt idx="32">
                  <c:v>41943</c:v>
                </c:pt>
                <c:pt idx="33">
                  <c:v>41971</c:v>
                </c:pt>
                <c:pt idx="34">
                  <c:v>42004</c:v>
                </c:pt>
                <c:pt idx="35">
                  <c:v>42034</c:v>
                </c:pt>
                <c:pt idx="36">
                  <c:v>42062</c:v>
                </c:pt>
                <c:pt idx="37">
                  <c:v>42094</c:v>
                </c:pt>
              </c:numCache>
            </c:numRef>
          </c:cat>
          <c:val>
            <c:numRef>
              <c:f>'FN30.400.11(IOX)'!$S$28:$S$65</c:f>
              <c:numCache>
                <c:formatCode>0.0%;[Red]\-0.0%</c:formatCode>
                <c:ptCount val="38"/>
                <c:pt idx="1">
                  <c:v>0.10294573583064366</c:v>
                </c:pt>
                <c:pt idx="2">
                  <c:v>-6.5383323217092559E-2</c:v>
                </c:pt>
                <c:pt idx="3">
                  <c:v>-0.1180946453381542</c:v>
                </c:pt>
                <c:pt idx="4">
                  <c:v>-1.1104095878397906E-2</c:v>
                </c:pt>
                <c:pt idx="5">
                  <c:v>-7.0482402644758343E-2</c:v>
                </c:pt>
                <c:pt idx="6">
                  <c:v>8.0025320049037091E-2</c:v>
                </c:pt>
                <c:pt idx="7">
                  <c:v>-0.17716813883853658</c:v>
                </c:pt>
                <c:pt idx="8">
                  <c:v>5.3172525375786801E-3</c:v>
                </c:pt>
                <c:pt idx="9">
                  <c:v>-9.7423258889251085E-3</c:v>
                </c:pt>
                <c:pt idx="10">
                  <c:v>2.0199414556873029E-2</c:v>
                </c:pt>
                <c:pt idx="11">
                  <c:v>0.14069208072803932</c:v>
                </c:pt>
                <c:pt idx="12">
                  <c:v>-3.1226966315376161E-2</c:v>
                </c:pt>
                <c:pt idx="13">
                  <c:v>6.1944880354968548E-2</c:v>
                </c:pt>
                <c:pt idx="14">
                  <c:v>-0.12550060910999614</c:v>
                </c:pt>
                <c:pt idx="15">
                  <c:v>0.26472228292326477</c:v>
                </c:pt>
                <c:pt idx="16">
                  <c:v>8.7754943238663022E-2</c:v>
                </c:pt>
                <c:pt idx="17">
                  <c:v>7.8390961614113283E-2</c:v>
                </c:pt>
                <c:pt idx="18">
                  <c:v>2.4916004580199866E-2</c:v>
                </c:pt>
                <c:pt idx="19">
                  <c:v>-1.6276426611965048E-2</c:v>
                </c:pt>
                <c:pt idx="20">
                  <c:v>-2.1402588101362339E-2</c:v>
                </c:pt>
                <c:pt idx="21">
                  <c:v>9.4115108646836337E-2</c:v>
                </c:pt>
                <c:pt idx="22">
                  <c:v>5.5388010421464677E-2</c:v>
                </c:pt>
                <c:pt idx="23">
                  <c:v>-3.8404655221228011E-2</c:v>
                </c:pt>
                <c:pt idx="24">
                  <c:v>2.2266594825557984E-2</c:v>
                </c:pt>
                <c:pt idx="25">
                  <c:v>2.1451157266469505E-2</c:v>
                </c:pt>
                <c:pt idx="26">
                  <c:v>-7.6360730064535271E-3</c:v>
                </c:pt>
                <c:pt idx="27">
                  <c:v>-3.1159057206444147E-2</c:v>
                </c:pt>
                <c:pt idx="28">
                  <c:v>2.7656065071783472E-2</c:v>
                </c:pt>
                <c:pt idx="29">
                  <c:v>4.8322605788469215E-3</c:v>
                </c:pt>
                <c:pt idx="30">
                  <c:v>-6.3509608169018378E-2</c:v>
                </c:pt>
                <c:pt idx="31">
                  <c:v>4.4422942110069863E-2</c:v>
                </c:pt>
                <c:pt idx="32">
                  <c:v>-4.7086846473482484E-2</c:v>
                </c:pt>
                <c:pt idx="33">
                  <c:v>-4.4449062703651225E-2</c:v>
                </c:pt>
                <c:pt idx="34">
                  <c:v>-1.4030079739839827E-2</c:v>
                </c:pt>
                <c:pt idx="35">
                  <c:v>-0.20992353468066263</c:v>
                </c:pt>
                <c:pt idx="36">
                  <c:v>0.19466423623726919</c:v>
                </c:pt>
                <c:pt idx="37">
                  <c:v>-3.2835569886801835E-2</c:v>
                </c:pt>
              </c:numCache>
            </c:numRef>
          </c:val>
          <c:smooth val="0"/>
        </c:ser>
        <c:dLbls>
          <c:showLegendKey val="0"/>
          <c:showVal val="0"/>
          <c:showCatName val="0"/>
          <c:showSerName val="0"/>
          <c:showPercent val="0"/>
          <c:showBubbleSize val="0"/>
        </c:dLbls>
        <c:marker val="1"/>
        <c:smooth val="0"/>
        <c:axId val="385417984"/>
        <c:axId val="385419520"/>
      </c:lineChart>
      <c:dateAx>
        <c:axId val="385417984"/>
        <c:scaling>
          <c:orientation val="minMax"/>
        </c:scaling>
        <c:delete val="0"/>
        <c:axPos val="b"/>
        <c:numFmt formatCode="mm/yy;@" sourceLinked="0"/>
        <c:majorTickMark val="out"/>
        <c:minorTickMark val="none"/>
        <c:tickLblPos val="nextTo"/>
        <c:crossAx val="385419520"/>
        <c:crosses val="autoZero"/>
        <c:auto val="1"/>
        <c:lblOffset val="100"/>
        <c:baseTimeUnit val="months"/>
      </c:dateAx>
      <c:valAx>
        <c:axId val="385419520"/>
        <c:scaling>
          <c:orientation val="minMax"/>
        </c:scaling>
        <c:delete val="0"/>
        <c:axPos val="l"/>
        <c:majorGridlines/>
        <c:numFmt formatCode="0.0%;[Red]\-0.0%" sourceLinked="1"/>
        <c:majorTickMark val="out"/>
        <c:minorTickMark val="none"/>
        <c:tickLblPos val="nextTo"/>
        <c:crossAx val="385417984"/>
        <c:crosses val="autoZero"/>
        <c:crossBetween val="midCat"/>
      </c:valAx>
    </c:plotArea>
    <c:plotVisOnly val="1"/>
    <c:dispBlanksAs val="gap"/>
    <c:showDLblsOverMax val="0"/>
  </c:chart>
  <c:printSettings>
    <c:headerFooter>
      <c:oddHeader>&amp;L&amp;G&amp;C&amp;"-,Bold"&amp;12&amp;K2E398A
&amp;15FN30.400.11(IOS) Performance&amp;R&amp;"-,Bold"&amp;14&amp;K2E398A
&amp;12Cello Fixed Income Master Fund, LP&amp;"-,Regular"&amp;10&amp;K000000
&amp;"-,Bold"&amp;K2E398A As of Jun, 2013</c:oddHeader>
    </c:headerFooter>
    <c:pageMargins b="0.75" l="0.7" r="0.7" t="0.75" header="0.3" footer="0.3"/>
    <c:pageSetup orientation="portrait"/>
  </c:printSettings>
</c:chartSpace>
</file>

<file path=xl/charts/chart10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3880954630500478"/>
          <c:y val="7.5145594589517192E-3"/>
        </c:manualLayout>
      </c:layout>
      <c:overlay val="0"/>
    </c:title>
    <c:autoTitleDeleted val="0"/>
    <c:plotArea>
      <c:layout>
        <c:manualLayout>
          <c:layoutTarget val="inner"/>
          <c:xMode val="edge"/>
          <c:yMode val="edge"/>
          <c:x val="9.9358065887627717E-2"/>
          <c:y val="0.18054675816283813"/>
          <c:w val="0.8740622993330841"/>
          <c:h val="0.77773796967845676"/>
        </c:manualLayout>
      </c:layout>
      <c:lineChart>
        <c:grouping val="standard"/>
        <c:varyColors val="0"/>
        <c:ser>
          <c:idx val="0"/>
          <c:order val="0"/>
          <c:marker>
            <c:symbol val="none"/>
          </c:marker>
          <c:cat>
            <c:numRef>
              <c:f>'FN30.400.11(IOX)'!$I$28:$I$65</c:f>
              <c:numCache>
                <c:formatCode>mm/dd/yy;@</c:formatCode>
                <c:ptCount val="38"/>
                <c:pt idx="0">
                  <c:v>40968</c:v>
                </c:pt>
                <c:pt idx="1">
                  <c:v>40998</c:v>
                </c:pt>
                <c:pt idx="2">
                  <c:v>41029</c:v>
                </c:pt>
                <c:pt idx="3">
                  <c:v>41060</c:v>
                </c:pt>
                <c:pt idx="4">
                  <c:v>41089</c:v>
                </c:pt>
                <c:pt idx="5">
                  <c:v>41121</c:v>
                </c:pt>
                <c:pt idx="6">
                  <c:v>41152</c:v>
                </c:pt>
                <c:pt idx="7">
                  <c:v>41180</c:v>
                </c:pt>
                <c:pt idx="8">
                  <c:v>41213</c:v>
                </c:pt>
                <c:pt idx="9">
                  <c:v>41243</c:v>
                </c:pt>
                <c:pt idx="10">
                  <c:v>41274</c:v>
                </c:pt>
                <c:pt idx="11">
                  <c:v>41305</c:v>
                </c:pt>
                <c:pt idx="12">
                  <c:v>41333</c:v>
                </c:pt>
                <c:pt idx="13">
                  <c:v>41361</c:v>
                </c:pt>
                <c:pt idx="14">
                  <c:v>41394</c:v>
                </c:pt>
                <c:pt idx="15">
                  <c:v>41425</c:v>
                </c:pt>
                <c:pt idx="16">
                  <c:v>41453</c:v>
                </c:pt>
                <c:pt idx="17">
                  <c:v>41486</c:v>
                </c:pt>
                <c:pt idx="18">
                  <c:v>41516</c:v>
                </c:pt>
                <c:pt idx="19">
                  <c:v>41547</c:v>
                </c:pt>
                <c:pt idx="20">
                  <c:v>41578</c:v>
                </c:pt>
                <c:pt idx="21">
                  <c:v>41607</c:v>
                </c:pt>
                <c:pt idx="22">
                  <c:v>41639</c:v>
                </c:pt>
                <c:pt idx="23">
                  <c:v>41670</c:v>
                </c:pt>
                <c:pt idx="24">
                  <c:v>41698</c:v>
                </c:pt>
                <c:pt idx="25">
                  <c:v>41729</c:v>
                </c:pt>
                <c:pt idx="26">
                  <c:v>41759</c:v>
                </c:pt>
                <c:pt idx="27">
                  <c:v>41789</c:v>
                </c:pt>
                <c:pt idx="28">
                  <c:v>41820</c:v>
                </c:pt>
                <c:pt idx="29">
                  <c:v>41851</c:v>
                </c:pt>
                <c:pt idx="30">
                  <c:v>41880</c:v>
                </c:pt>
                <c:pt idx="31">
                  <c:v>41912</c:v>
                </c:pt>
                <c:pt idx="32">
                  <c:v>41943</c:v>
                </c:pt>
                <c:pt idx="33">
                  <c:v>41971</c:v>
                </c:pt>
                <c:pt idx="34">
                  <c:v>42004</c:v>
                </c:pt>
                <c:pt idx="35">
                  <c:v>42034</c:v>
                </c:pt>
                <c:pt idx="36">
                  <c:v>42062</c:v>
                </c:pt>
                <c:pt idx="37">
                  <c:v>42094</c:v>
                </c:pt>
              </c:numCache>
            </c:numRef>
          </c:cat>
          <c:val>
            <c:numRef>
              <c:f>'FN30.400.11(IOX)'!$AM$28:$AM$65</c:f>
              <c:numCache>
                <c:formatCode>0.0%;[Red]\-0.0%</c:formatCode>
                <c:ptCount val="38"/>
                <c:pt idx="1">
                  <c:v>7.6113512986257195E-2</c:v>
                </c:pt>
                <c:pt idx="2">
                  <c:v>-2.0169212253492743E-2</c:v>
                </c:pt>
                <c:pt idx="3">
                  <c:v>-6.2729177716908197E-2</c:v>
                </c:pt>
                <c:pt idx="4">
                  <c:v>2.7077283408981005E-3</c:v>
                </c:pt>
                <c:pt idx="5">
                  <c:v>6.0485851241388585E-3</c:v>
                </c:pt>
                <c:pt idx="6">
                  <c:v>8.1544814675407598E-2</c:v>
                </c:pt>
                <c:pt idx="7">
                  <c:v>-7.688580232786793E-2</c:v>
                </c:pt>
                <c:pt idx="8">
                  <c:v>-1.2580434217835309E-2</c:v>
                </c:pt>
                <c:pt idx="9">
                  <c:v>1.3037568422544089E-2</c:v>
                </c:pt>
                <c:pt idx="10">
                  <c:v>1.4897084645427749E-2</c:v>
                </c:pt>
                <c:pt idx="11">
                  <c:v>8.6556146620124702E-2</c:v>
                </c:pt>
                <c:pt idx="12">
                  <c:v>-1.497094188853362E-2</c:v>
                </c:pt>
                <c:pt idx="13">
                  <c:v>5.8847838550106543E-2</c:v>
                </c:pt>
                <c:pt idx="14">
                  <c:v>-7.9412078325820895E-2</c:v>
                </c:pt>
                <c:pt idx="15">
                  <c:v>0.14107032026015676</c:v>
                </c:pt>
                <c:pt idx="16">
                  <c:v>3.6557936460999342E-2</c:v>
                </c:pt>
                <c:pt idx="17">
                  <c:v>6.9620177490924987E-2</c:v>
                </c:pt>
                <c:pt idx="18">
                  <c:v>1.3949705668715151E-2</c:v>
                </c:pt>
                <c:pt idx="19">
                  <c:v>1.0763072182340684E-2</c:v>
                </c:pt>
                <c:pt idx="20">
                  <c:v>-8.6215908561408693E-4</c:v>
                </c:pt>
                <c:pt idx="21">
                  <c:v>5.8198934101758852E-2</c:v>
                </c:pt>
                <c:pt idx="22">
                  <c:v>3.8128123550276942E-2</c:v>
                </c:pt>
                <c:pt idx="23">
                  <c:v>-7.0129098321163744E-3</c:v>
                </c:pt>
                <c:pt idx="24">
                  <c:v>2.49214794272659E-2</c:v>
                </c:pt>
                <c:pt idx="25">
                  <c:v>1.4830600501695636E-2</c:v>
                </c:pt>
                <c:pt idx="26">
                  <c:v>1.2537029509939818E-2</c:v>
                </c:pt>
                <c:pt idx="27">
                  <c:v>3.3087826000126417E-3</c:v>
                </c:pt>
                <c:pt idx="28">
                  <c:v>2.8006753671438008E-2</c:v>
                </c:pt>
                <c:pt idx="29">
                  <c:v>-7.7822033522761324E-3</c:v>
                </c:pt>
                <c:pt idx="30">
                  <c:v>-2.5380517267585074E-2</c:v>
                </c:pt>
                <c:pt idx="31">
                  <c:v>2.7853214991916859E-2</c:v>
                </c:pt>
                <c:pt idx="32">
                  <c:v>-8.4361551584518236E-3</c:v>
                </c:pt>
                <c:pt idx="33">
                  <c:v>-9.3188201672336941E-3</c:v>
                </c:pt>
                <c:pt idx="34">
                  <c:v>-2.9381954111053418E-3</c:v>
                </c:pt>
                <c:pt idx="35">
                  <c:v>-0.13624670769495226</c:v>
                </c:pt>
                <c:pt idx="36">
                  <c:v>0.1288122892156213</c:v>
                </c:pt>
                <c:pt idx="37">
                  <c:v>-9.7350332950362165E-3</c:v>
                </c:pt>
              </c:numCache>
            </c:numRef>
          </c:val>
          <c:smooth val="0"/>
        </c:ser>
        <c:dLbls>
          <c:showLegendKey val="0"/>
          <c:showVal val="0"/>
          <c:showCatName val="0"/>
          <c:showSerName val="0"/>
          <c:showPercent val="0"/>
          <c:showBubbleSize val="0"/>
        </c:dLbls>
        <c:marker val="1"/>
        <c:smooth val="0"/>
        <c:axId val="385451904"/>
        <c:axId val="385453440"/>
      </c:lineChart>
      <c:dateAx>
        <c:axId val="385451904"/>
        <c:scaling>
          <c:orientation val="minMax"/>
        </c:scaling>
        <c:delete val="0"/>
        <c:axPos val="b"/>
        <c:numFmt formatCode="mm/yy;@" sourceLinked="0"/>
        <c:majorTickMark val="out"/>
        <c:minorTickMark val="none"/>
        <c:tickLblPos val="nextTo"/>
        <c:crossAx val="385453440"/>
        <c:crosses val="autoZero"/>
        <c:auto val="1"/>
        <c:lblOffset val="100"/>
        <c:baseTimeUnit val="months"/>
      </c:dateAx>
      <c:valAx>
        <c:axId val="385453440"/>
        <c:scaling>
          <c:orientation val="minMax"/>
        </c:scaling>
        <c:delete val="0"/>
        <c:axPos val="l"/>
        <c:majorGridlines/>
        <c:numFmt formatCode="0.0%;[Red]\-0.0%" sourceLinked="1"/>
        <c:majorTickMark val="out"/>
        <c:minorTickMark val="none"/>
        <c:tickLblPos val="nextTo"/>
        <c:crossAx val="385451904"/>
        <c:crosses val="autoZero"/>
        <c:crossBetween val="midCat"/>
      </c:valAx>
    </c:plotArea>
    <c:plotVisOnly val="1"/>
    <c:dispBlanksAs val="gap"/>
    <c:showDLblsOverMax val="0"/>
  </c:chart>
  <c:printSettings>
    <c:headerFooter/>
    <c:pageMargins b="0.75" l="0.7" r="0.7" t="0.75" header="0.3" footer="0.3"/>
    <c:pageSetup orientation="portrait"/>
  </c:printSettings>
</c:chartSpace>
</file>

<file path=xl/charts/chart10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OAS History</a:t>
            </a:r>
          </a:p>
        </c:rich>
      </c:tx>
      <c:overlay val="0"/>
    </c:title>
    <c:autoTitleDeleted val="0"/>
    <c:plotArea>
      <c:layout/>
      <c:lineChart>
        <c:grouping val="standard"/>
        <c:varyColors val="0"/>
        <c:ser>
          <c:idx val="0"/>
          <c:order val="0"/>
          <c:marker>
            <c:symbol val="none"/>
          </c:marker>
          <c:cat>
            <c:numRef>
              <c:f>'FN30.400.11(IOX)'!$I$28:$I$65</c:f>
              <c:numCache>
                <c:formatCode>mm/dd/yy;@</c:formatCode>
                <c:ptCount val="38"/>
                <c:pt idx="0">
                  <c:v>40968</c:v>
                </c:pt>
                <c:pt idx="1">
                  <c:v>40998</c:v>
                </c:pt>
                <c:pt idx="2">
                  <c:v>41029</c:v>
                </c:pt>
                <c:pt idx="3">
                  <c:v>41060</c:v>
                </c:pt>
                <c:pt idx="4">
                  <c:v>41089</c:v>
                </c:pt>
                <c:pt idx="5">
                  <c:v>41121</c:v>
                </c:pt>
                <c:pt idx="6">
                  <c:v>41152</c:v>
                </c:pt>
                <c:pt idx="7">
                  <c:v>41180</c:v>
                </c:pt>
                <c:pt idx="8">
                  <c:v>41213</c:v>
                </c:pt>
                <c:pt idx="9">
                  <c:v>41243</c:v>
                </c:pt>
                <c:pt idx="10">
                  <c:v>41274</c:v>
                </c:pt>
                <c:pt idx="11">
                  <c:v>41305</c:v>
                </c:pt>
                <c:pt idx="12">
                  <c:v>41333</c:v>
                </c:pt>
                <c:pt idx="13">
                  <c:v>41361</c:v>
                </c:pt>
                <c:pt idx="14">
                  <c:v>41394</c:v>
                </c:pt>
                <c:pt idx="15">
                  <c:v>41425</c:v>
                </c:pt>
                <c:pt idx="16">
                  <c:v>41453</c:v>
                </c:pt>
                <c:pt idx="17">
                  <c:v>41486</c:v>
                </c:pt>
                <c:pt idx="18">
                  <c:v>41516</c:v>
                </c:pt>
                <c:pt idx="19">
                  <c:v>41547</c:v>
                </c:pt>
                <c:pt idx="20">
                  <c:v>41578</c:v>
                </c:pt>
                <c:pt idx="21">
                  <c:v>41607</c:v>
                </c:pt>
                <c:pt idx="22">
                  <c:v>41639</c:v>
                </c:pt>
                <c:pt idx="23">
                  <c:v>41670</c:v>
                </c:pt>
                <c:pt idx="24">
                  <c:v>41698</c:v>
                </c:pt>
                <c:pt idx="25">
                  <c:v>41729</c:v>
                </c:pt>
                <c:pt idx="26">
                  <c:v>41759</c:v>
                </c:pt>
                <c:pt idx="27">
                  <c:v>41789</c:v>
                </c:pt>
                <c:pt idx="28">
                  <c:v>41820</c:v>
                </c:pt>
                <c:pt idx="29">
                  <c:v>41851</c:v>
                </c:pt>
                <c:pt idx="30">
                  <c:v>41880</c:v>
                </c:pt>
                <c:pt idx="31">
                  <c:v>41912</c:v>
                </c:pt>
                <c:pt idx="32">
                  <c:v>41943</c:v>
                </c:pt>
                <c:pt idx="33">
                  <c:v>41971</c:v>
                </c:pt>
                <c:pt idx="34">
                  <c:v>42004</c:v>
                </c:pt>
                <c:pt idx="35">
                  <c:v>42034</c:v>
                </c:pt>
                <c:pt idx="36">
                  <c:v>42062</c:v>
                </c:pt>
                <c:pt idx="37">
                  <c:v>42094</c:v>
                </c:pt>
              </c:numCache>
            </c:numRef>
          </c:cat>
          <c:val>
            <c:numRef>
              <c:f>'FN30.400.11(IOX)'!$M$28:$M$65</c:f>
              <c:numCache>
                <c:formatCode>#,##0.0_);[Red]\-#,##0.0_)</c:formatCode>
                <c:ptCount val="38"/>
                <c:pt idx="0">
                  <c:v>171.777603</c:v>
                </c:pt>
                <c:pt idx="1">
                  <c:v>54.390701</c:v>
                </c:pt>
                <c:pt idx="2">
                  <c:v>121.034897</c:v>
                </c:pt>
                <c:pt idx="3">
                  <c:v>215.600998</c:v>
                </c:pt>
                <c:pt idx="4">
                  <c:v>314.60931399999998</c:v>
                </c:pt>
                <c:pt idx="5">
                  <c:v>355.27758799999998</c:v>
                </c:pt>
                <c:pt idx="6">
                  <c:v>227.33210800000001</c:v>
                </c:pt>
                <c:pt idx="7">
                  <c:v>524.44171100000005</c:v>
                </c:pt>
                <c:pt idx="8">
                  <c:v>360.43899499999998</c:v>
                </c:pt>
                <c:pt idx="9">
                  <c:v>519.48632799999996</c:v>
                </c:pt>
                <c:pt idx="10">
                  <c:v>568.71972700000003</c:v>
                </c:pt>
                <c:pt idx="11">
                  <c:v>492.39520299999998</c:v>
                </c:pt>
                <c:pt idx="12">
                  <c:v>540.94628899999998</c:v>
                </c:pt>
                <c:pt idx="13">
                  <c:v>439.62100199999998</c:v>
                </c:pt>
                <c:pt idx="14">
                  <c:v>561.07202099999995</c:v>
                </c:pt>
                <c:pt idx="15">
                  <c:v>382.66439800000001</c:v>
                </c:pt>
                <c:pt idx="16">
                  <c:v>335.97119099999998</c:v>
                </c:pt>
                <c:pt idx="17">
                  <c:v>248.348206</c:v>
                </c:pt>
                <c:pt idx="18">
                  <c:v>212.91279599999999</c:v>
                </c:pt>
                <c:pt idx="19">
                  <c:v>206.92480499999999</c:v>
                </c:pt>
                <c:pt idx="20">
                  <c:v>228.39149499999999</c:v>
                </c:pt>
                <c:pt idx="21">
                  <c:v>148.08230599999999</c:v>
                </c:pt>
                <c:pt idx="22">
                  <c:v>91.081299000000001</c:v>
                </c:pt>
                <c:pt idx="23">
                  <c:v>104.634804</c:v>
                </c:pt>
                <c:pt idx="24">
                  <c:v>74.013999999999996</c:v>
                </c:pt>
                <c:pt idx="25">
                  <c:v>64.827399999999997</c:v>
                </c:pt>
                <c:pt idx="26">
                  <c:v>49.081600000000002</c:v>
                </c:pt>
                <c:pt idx="27">
                  <c:v>23.114799000000001</c:v>
                </c:pt>
                <c:pt idx="28">
                  <c:v>-7.2511999999999999</c:v>
                </c:pt>
                <c:pt idx="29">
                  <c:v>0.13450000000000001</c:v>
                </c:pt>
                <c:pt idx="30">
                  <c:v>18.596700999999999</c:v>
                </c:pt>
                <c:pt idx="31">
                  <c:v>-15.2935</c:v>
                </c:pt>
                <c:pt idx="32">
                  <c:v>-22.040299999999998</c:v>
                </c:pt>
                <c:pt idx="33">
                  <c:v>-43.2607</c:v>
                </c:pt>
                <c:pt idx="34">
                  <c:v>-86.103797999999998</c:v>
                </c:pt>
                <c:pt idx="35">
                  <c:v>67.225502000000006</c:v>
                </c:pt>
                <c:pt idx="36">
                  <c:v>-105.862396</c:v>
                </c:pt>
                <c:pt idx="37">
                  <c:v>-112.126801</c:v>
                </c:pt>
              </c:numCache>
            </c:numRef>
          </c:val>
          <c:smooth val="0"/>
        </c:ser>
        <c:dLbls>
          <c:showLegendKey val="0"/>
          <c:showVal val="0"/>
          <c:showCatName val="0"/>
          <c:showSerName val="0"/>
          <c:showPercent val="0"/>
          <c:showBubbleSize val="0"/>
        </c:dLbls>
        <c:marker val="1"/>
        <c:smooth val="0"/>
        <c:axId val="383654912"/>
        <c:axId val="383656704"/>
      </c:lineChart>
      <c:dateAx>
        <c:axId val="383654912"/>
        <c:scaling>
          <c:orientation val="minMax"/>
        </c:scaling>
        <c:delete val="0"/>
        <c:axPos val="b"/>
        <c:numFmt formatCode="mm/yy;@" sourceLinked="0"/>
        <c:majorTickMark val="out"/>
        <c:minorTickMark val="none"/>
        <c:tickLblPos val="nextTo"/>
        <c:crossAx val="383656704"/>
        <c:crosses val="autoZero"/>
        <c:auto val="1"/>
        <c:lblOffset val="100"/>
        <c:baseTimeUnit val="months"/>
      </c:dateAx>
      <c:valAx>
        <c:axId val="383656704"/>
        <c:scaling>
          <c:orientation val="minMax"/>
        </c:scaling>
        <c:delete val="0"/>
        <c:axPos val="l"/>
        <c:majorGridlines/>
        <c:numFmt formatCode="#,##0.0_);[Red]\-#,##0.0_)" sourceLinked="1"/>
        <c:majorTickMark val="out"/>
        <c:minorTickMark val="none"/>
        <c:tickLblPos val="nextTo"/>
        <c:crossAx val="383654912"/>
        <c:crosses val="autoZero"/>
        <c:crossBetween val="midCat"/>
      </c:valAx>
    </c:plotArea>
    <c:plotVisOnly val="1"/>
    <c:dispBlanksAs val="gap"/>
    <c:showDLblsOverMax val="0"/>
  </c:chart>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Unhedged Return (%)</a:t>
            </a:r>
            <a:endParaRPr lang="en-US">
              <a:effectLst/>
            </a:endParaRPr>
          </a:p>
        </c:rich>
      </c:tx>
      <c:overlay val="0"/>
    </c:title>
    <c:autoTitleDeleted val="0"/>
    <c:plotArea>
      <c:layout/>
      <c:lineChart>
        <c:grouping val="standard"/>
        <c:varyColors val="0"/>
        <c:ser>
          <c:idx val="0"/>
          <c:order val="0"/>
          <c:marker>
            <c:symbol val="none"/>
          </c:marker>
          <c:cat>
            <c:numRef>
              <c:f>'FN30.400.11(IOX)'!$I$28:$I$65</c:f>
              <c:numCache>
                <c:formatCode>mm/dd/yy;@</c:formatCode>
                <c:ptCount val="38"/>
                <c:pt idx="0">
                  <c:v>40968</c:v>
                </c:pt>
                <c:pt idx="1">
                  <c:v>40998</c:v>
                </c:pt>
                <c:pt idx="2">
                  <c:v>41029</c:v>
                </c:pt>
                <c:pt idx="3">
                  <c:v>41060</c:v>
                </c:pt>
                <c:pt idx="4">
                  <c:v>41089</c:v>
                </c:pt>
                <c:pt idx="5">
                  <c:v>41121</c:v>
                </c:pt>
                <c:pt idx="6">
                  <c:v>41152</c:v>
                </c:pt>
                <c:pt idx="7">
                  <c:v>41180</c:v>
                </c:pt>
                <c:pt idx="8">
                  <c:v>41213</c:v>
                </c:pt>
                <c:pt idx="9">
                  <c:v>41243</c:v>
                </c:pt>
                <c:pt idx="10">
                  <c:v>41274</c:v>
                </c:pt>
                <c:pt idx="11">
                  <c:v>41305</c:v>
                </c:pt>
                <c:pt idx="12">
                  <c:v>41333</c:v>
                </c:pt>
                <c:pt idx="13">
                  <c:v>41361</c:v>
                </c:pt>
                <c:pt idx="14">
                  <c:v>41394</c:v>
                </c:pt>
                <c:pt idx="15">
                  <c:v>41425</c:v>
                </c:pt>
                <c:pt idx="16">
                  <c:v>41453</c:v>
                </c:pt>
                <c:pt idx="17">
                  <c:v>41486</c:v>
                </c:pt>
                <c:pt idx="18">
                  <c:v>41516</c:v>
                </c:pt>
                <c:pt idx="19">
                  <c:v>41547</c:v>
                </c:pt>
                <c:pt idx="20">
                  <c:v>41578</c:v>
                </c:pt>
                <c:pt idx="21">
                  <c:v>41607</c:v>
                </c:pt>
                <c:pt idx="22">
                  <c:v>41639</c:v>
                </c:pt>
                <c:pt idx="23">
                  <c:v>41670</c:v>
                </c:pt>
                <c:pt idx="24">
                  <c:v>41698</c:v>
                </c:pt>
                <c:pt idx="25">
                  <c:v>41729</c:v>
                </c:pt>
                <c:pt idx="26">
                  <c:v>41759</c:v>
                </c:pt>
                <c:pt idx="27">
                  <c:v>41789</c:v>
                </c:pt>
                <c:pt idx="28">
                  <c:v>41820</c:v>
                </c:pt>
                <c:pt idx="29">
                  <c:v>41851</c:v>
                </c:pt>
                <c:pt idx="30">
                  <c:v>41880</c:v>
                </c:pt>
                <c:pt idx="31">
                  <c:v>41912</c:v>
                </c:pt>
                <c:pt idx="32">
                  <c:v>41943</c:v>
                </c:pt>
                <c:pt idx="33">
                  <c:v>41971</c:v>
                </c:pt>
                <c:pt idx="34">
                  <c:v>42004</c:v>
                </c:pt>
                <c:pt idx="35">
                  <c:v>42034</c:v>
                </c:pt>
                <c:pt idx="36">
                  <c:v>42062</c:v>
                </c:pt>
                <c:pt idx="37">
                  <c:v>42094</c:v>
                </c:pt>
              </c:numCache>
            </c:numRef>
          </c:cat>
          <c:val>
            <c:numRef>
              <c:f>'FN30.400.11(IOX)'!$U$28:$U$65</c:f>
              <c:numCache>
                <c:formatCode>0.0%;[Red]\-0.0%</c:formatCode>
                <c:ptCount val="38"/>
                <c:pt idx="1">
                  <c:v>0.10294573583064359</c:v>
                </c:pt>
                <c:pt idx="2">
                  <c:v>3.0831478293914527E-2</c:v>
                </c:pt>
                <c:pt idx="3">
                  <c:v>-9.0904199538610508E-2</c:v>
                </c:pt>
                <c:pt idx="4">
                  <c:v>-0.10099888646958266</c:v>
                </c:pt>
                <c:pt idx="5">
                  <c:v>-0.16436264493151964</c:v>
                </c:pt>
                <c:pt idx="6">
                  <c:v>-9.7490498147233651E-2</c:v>
                </c:pt>
                <c:pt idx="7">
                  <c:v>-0.25738642687458302</c:v>
                </c:pt>
                <c:pt idx="8">
                  <c:v>-0.25343776296844156</c:v>
                </c:pt>
                <c:pt idx="9">
                  <c:v>-0.26071101557796794</c:v>
                </c:pt>
                <c:pt idx="10">
                  <c:v>-0.24577781090429762</c:v>
                </c:pt>
                <c:pt idx="11">
                  <c:v>-0.13966472178916645</c:v>
                </c:pt>
                <c:pt idx="12">
                  <c:v>-0.16653038254178587</c:v>
                </c:pt>
                <c:pt idx="13">
                  <c:v>-0.11490120680883542</c:v>
                </c:pt>
                <c:pt idx="14">
                  <c:v>-0.2259816444768491</c:v>
                </c:pt>
                <c:pt idx="15">
                  <c:v>-2.1081738378249448E-2</c:v>
                </c:pt>
                <c:pt idx="16">
                  <c:v>6.4823178105658075E-2</c:v>
                </c:pt>
                <c:pt idx="17">
                  <c:v>0.14829569098635664</c:v>
                </c:pt>
                <c:pt idx="18">
                  <c:v>0.17690663168239662</c:v>
                </c:pt>
                <c:pt idx="19">
                  <c:v>0.15775079726268304</c:v>
                </c:pt>
                <c:pt idx="20">
                  <c:v>0.13297193382484607</c:v>
                </c:pt>
                <c:pt idx="21">
                  <c:v>0.23960171047058765</c:v>
                </c:pt>
                <c:pt idx="22">
                  <c:v>0.30826078292859793</c:v>
                </c:pt>
                <c:pt idx="23">
                  <c:v>0.25801747862077118</c:v>
                </c:pt>
                <c:pt idx="24">
                  <c:v>0.28602924410068997</c:v>
                </c:pt>
                <c:pt idx="25">
                  <c:v>0.3136160596651727</c:v>
                </c:pt>
                <c:pt idx="26">
                  <c:v>0.30358519153111962</c:v>
                </c:pt>
                <c:pt idx="27">
                  <c:v>0.26296670597472804</c:v>
                </c:pt>
                <c:pt idx="28">
                  <c:v>0.29789539537866117</c:v>
                </c:pt>
                <c:pt idx="29">
                  <c:v>0.30416716413321643</c:v>
                </c:pt>
                <c:pt idx="30">
                  <c:v>0.22134001855221586</c:v>
                </c:pt>
                <c:pt idx="31">
                  <c:v>0.27559553549307259</c:v>
                </c:pt>
                <c:pt idx="32">
                  <c:v>0.21553176435105059</c:v>
                </c:pt>
                <c:pt idx="33">
                  <c:v>0.16150251673913085</c:v>
                </c:pt>
                <c:pt idx="34">
                  <c:v>0.14520654381125619</c:v>
                </c:pt>
                <c:pt idx="35">
                  <c:v>-9.5199261805027802E-2</c:v>
                </c:pt>
                <c:pt idx="36">
                  <c:v>8.0933082842613802E-2</c:v>
                </c:pt>
                <c:pt idx="37">
                  <c:v>4.5440029057979059E-2</c:v>
                </c:pt>
              </c:numCache>
            </c:numRef>
          </c:val>
          <c:smooth val="0"/>
        </c:ser>
        <c:dLbls>
          <c:showLegendKey val="0"/>
          <c:showVal val="0"/>
          <c:showCatName val="0"/>
          <c:showSerName val="0"/>
          <c:showPercent val="0"/>
          <c:showBubbleSize val="0"/>
        </c:dLbls>
        <c:marker val="1"/>
        <c:smooth val="0"/>
        <c:axId val="383680896"/>
        <c:axId val="383682432"/>
      </c:lineChart>
      <c:dateAx>
        <c:axId val="383680896"/>
        <c:scaling>
          <c:orientation val="minMax"/>
        </c:scaling>
        <c:delete val="0"/>
        <c:axPos val="b"/>
        <c:numFmt formatCode="mm/yy;@" sourceLinked="0"/>
        <c:majorTickMark val="out"/>
        <c:minorTickMark val="none"/>
        <c:tickLblPos val="nextTo"/>
        <c:crossAx val="383682432"/>
        <c:crosses val="autoZero"/>
        <c:auto val="1"/>
        <c:lblOffset val="100"/>
        <c:baseTimeUnit val="months"/>
      </c:dateAx>
      <c:valAx>
        <c:axId val="383682432"/>
        <c:scaling>
          <c:orientation val="minMax"/>
        </c:scaling>
        <c:delete val="0"/>
        <c:axPos val="l"/>
        <c:majorGridlines/>
        <c:numFmt formatCode="0.0%;[Red]\-0.0%" sourceLinked="1"/>
        <c:majorTickMark val="out"/>
        <c:minorTickMark val="none"/>
        <c:tickLblPos val="nextTo"/>
        <c:crossAx val="383680896"/>
        <c:crosses val="autoZero"/>
        <c:crossBetween val="midCat"/>
      </c:valAx>
    </c:plotArea>
    <c:plotVisOnly val="1"/>
    <c:dispBlanksAs val="gap"/>
    <c:showDLblsOverMax val="0"/>
  </c:chart>
  <c:printSettings>
    <c:headerFooter/>
    <c:pageMargins b="0.75" l="0.7" r="0.7" t="0.75" header="0.3" footer="0.3"/>
    <c:pageSetup orientation="portrait"/>
  </c:printSettings>
</c:chartSpace>
</file>

<file path=xl/charts/chart10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01331641056605"/>
          <c:y val="0"/>
        </c:manualLayout>
      </c:layout>
      <c:overlay val="0"/>
    </c:title>
    <c:autoTitleDeleted val="0"/>
    <c:plotArea>
      <c:layout>
        <c:manualLayout>
          <c:layoutTarget val="inner"/>
          <c:xMode val="edge"/>
          <c:yMode val="edge"/>
          <c:x val="9.9452242934610899E-2"/>
          <c:y val="0.15410104986876641"/>
          <c:w val="0.85653751335272033"/>
          <c:h val="0.80422282518739208"/>
        </c:manualLayout>
      </c:layout>
      <c:lineChart>
        <c:grouping val="standard"/>
        <c:varyColors val="0"/>
        <c:ser>
          <c:idx val="0"/>
          <c:order val="0"/>
          <c:marker>
            <c:symbol val="none"/>
          </c:marker>
          <c:cat>
            <c:numRef>
              <c:f>'FN30.400.11(IOX)'!$I$28:$I$65</c:f>
              <c:numCache>
                <c:formatCode>mm/dd/yy;@</c:formatCode>
                <c:ptCount val="38"/>
                <c:pt idx="0">
                  <c:v>40968</c:v>
                </c:pt>
                <c:pt idx="1">
                  <c:v>40998</c:v>
                </c:pt>
                <c:pt idx="2">
                  <c:v>41029</c:v>
                </c:pt>
                <c:pt idx="3">
                  <c:v>41060</c:v>
                </c:pt>
                <c:pt idx="4">
                  <c:v>41089</c:v>
                </c:pt>
                <c:pt idx="5">
                  <c:v>41121</c:v>
                </c:pt>
                <c:pt idx="6">
                  <c:v>41152</c:v>
                </c:pt>
                <c:pt idx="7">
                  <c:v>41180</c:v>
                </c:pt>
                <c:pt idx="8">
                  <c:v>41213</c:v>
                </c:pt>
                <c:pt idx="9">
                  <c:v>41243</c:v>
                </c:pt>
                <c:pt idx="10">
                  <c:v>41274</c:v>
                </c:pt>
                <c:pt idx="11">
                  <c:v>41305</c:v>
                </c:pt>
                <c:pt idx="12">
                  <c:v>41333</c:v>
                </c:pt>
                <c:pt idx="13">
                  <c:v>41361</c:v>
                </c:pt>
                <c:pt idx="14">
                  <c:v>41394</c:v>
                </c:pt>
                <c:pt idx="15">
                  <c:v>41425</c:v>
                </c:pt>
                <c:pt idx="16">
                  <c:v>41453</c:v>
                </c:pt>
                <c:pt idx="17">
                  <c:v>41486</c:v>
                </c:pt>
                <c:pt idx="18">
                  <c:v>41516</c:v>
                </c:pt>
                <c:pt idx="19">
                  <c:v>41547</c:v>
                </c:pt>
                <c:pt idx="20">
                  <c:v>41578</c:v>
                </c:pt>
                <c:pt idx="21">
                  <c:v>41607</c:v>
                </c:pt>
                <c:pt idx="22">
                  <c:v>41639</c:v>
                </c:pt>
                <c:pt idx="23">
                  <c:v>41670</c:v>
                </c:pt>
                <c:pt idx="24">
                  <c:v>41698</c:v>
                </c:pt>
                <c:pt idx="25">
                  <c:v>41729</c:v>
                </c:pt>
                <c:pt idx="26">
                  <c:v>41759</c:v>
                </c:pt>
                <c:pt idx="27">
                  <c:v>41789</c:v>
                </c:pt>
                <c:pt idx="28">
                  <c:v>41820</c:v>
                </c:pt>
                <c:pt idx="29">
                  <c:v>41851</c:v>
                </c:pt>
                <c:pt idx="30">
                  <c:v>41880</c:v>
                </c:pt>
                <c:pt idx="31">
                  <c:v>41912</c:v>
                </c:pt>
                <c:pt idx="32">
                  <c:v>41943</c:v>
                </c:pt>
                <c:pt idx="33">
                  <c:v>41971</c:v>
                </c:pt>
                <c:pt idx="34">
                  <c:v>42004</c:v>
                </c:pt>
                <c:pt idx="35">
                  <c:v>42034</c:v>
                </c:pt>
                <c:pt idx="36">
                  <c:v>42062</c:v>
                </c:pt>
                <c:pt idx="37">
                  <c:v>42094</c:v>
                </c:pt>
              </c:numCache>
            </c:numRef>
          </c:cat>
          <c:val>
            <c:numRef>
              <c:f>'FN30.400.11(IOX)'!$AO$28:$AO$65</c:f>
              <c:numCache>
                <c:formatCode>0.0%;[Red]\-0.0%</c:formatCode>
                <c:ptCount val="38"/>
                <c:pt idx="1">
                  <c:v>7.6113512986257126E-2</c:v>
                </c:pt>
                <c:pt idx="2">
                  <c:v>5.4409151133985478E-2</c:v>
                </c:pt>
                <c:pt idx="3">
                  <c:v>-1.173306789383266E-2</c:v>
                </c:pt>
                <c:pt idx="4">
                  <c:v>-9.0571095133964441E-3</c:v>
                </c:pt>
                <c:pt idx="5">
                  <c:v>-3.0633070871280976E-3</c:v>
                </c:pt>
                <c:pt idx="6">
                  <c:v>7.8231710779565811E-2</c:v>
                </c:pt>
                <c:pt idx="7">
                  <c:v>-4.6689993990707279E-3</c:v>
                </c:pt>
                <c:pt idx="8">
                  <c:v>-1.7190695577102844E-2</c:v>
                </c:pt>
                <c:pt idx="9">
                  <c:v>-4.3772520243763324E-3</c:v>
                </c:pt>
                <c:pt idx="10">
                  <c:v>1.0454624327129958E-2</c:v>
                </c:pt>
                <c:pt idx="11">
                  <c:v>9.7915682943372051E-2</c:v>
                </c:pt>
                <c:pt idx="12">
                  <c:v>8.147885105551711E-2</c:v>
                </c:pt>
                <c:pt idx="13">
                  <c:v>0.14512154387778686</c:v>
                </c:pt>
                <c:pt idx="14">
                  <c:v>5.4185062142779072E-2</c:v>
                </c:pt>
                <c:pt idx="15">
                  <c:v>0.20289928647273414</c:v>
                </c:pt>
                <c:pt idx="16">
                  <c:v>0.24687480215658586</c:v>
                </c:pt>
                <c:pt idx="17">
                  <c:v>0.33368244719168949</c:v>
                </c:pt>
                <c:pt idx="18">
                  <c:v>0.35228692478554535</c:v>
                </c:pt>
                <c:pt idx="19">
                  <c:v>0.36684168656824756</c:v>
                </c:pt>
                <c:pt idx="20">
                  <c:v>0.3656632515895768</c:v>
                </c:pt>
                <c:pt idx="21">
                  <c:v>0.44514339717403217</c:v>
                </c:pt>
                <c:pt idx="22">
                  <c:v>0.50024400316935047</c:v>
                </c:pt>
                <c:pt idx="23">
                  <c:v>0.4897229272489505</c:v>
                </c:pt>
                <c:pt idx="24">
                  <c:v>0.52684902653271148</c:v>
                </c:pt>
                <c:pt idx="25">
                  <c:v>0.54949311447162086</c:v>
                </c:pt>
                <c:pt idx="26">
                  <c:v>0.56891915537320026</c:v>
                </c:pt>
                <c:pt idx="27">
                  <c:v>0.57411036777532565</c:v>
                </c:pt>
                <c:pt idx="28">
                  <c:v>0.61819608909726576</c:v>
                </c:pt>
                <c:pt idx="29">
                  <c:v>0.60560295806805287</c:v>
                </c:pt>
                <c:pt idx="30">
                  <c:v>0.56485192446592092</c:v>
                </c:pt>
                <c:pt idx="31">
                  <c:v>0.60843808154858503</c:v>
                </c:pt>
                <c:pt idx="32">
                  <c:v>0.59486904832987841</c:v>
                </c:pt>
                <c:pt idx="33">
                  <c:v>0.58000675047820516</c:v>
                </c:pt>
                <c:pt idx="34">
                  <c:v>0.57536438189443473</c:v>
                </c:pt>
                <c:pt idx="35">
                  <c:v>0.36072617144142449</c:v>
                </c:pt>
                <c:pt idx="36">
                  <c:v>0.53600442458040254</c:v>
                </c:pt>
                <c:pt idx="37">
                  <c:v>0.5210513703657893</c:v>
                </c:pt>
              </c:numCache>
            </c:numRef>
          </c:val>
          <c:smooth val="0"/>
        </c:ser>
        <c:dLbls>
          <c:showLegendKey val="0"/>
          <c:showVal val="0"/>
          <c:showCatName val="0"/>
          <c:showSerName val="0"/>
          <c:showPercent val="0"/>
          <c:showBubbleSize val="0"/>
        </c:dLbls>
        <c:marker val="1"/>
        <c:smooth val="0"/>
        <c:axId val="383710720"/>
        <c:axId val="383712256"/>
      </c:lineChart>
      <c:dateAx>
        <c:axId val="383710720"/>
        <c:scaling>
          <c:orientation val="minMax"/>
        </c:scaling>
        <c:delete val="0"/>
        <c:axPos val="b"/>
        <c:numFmt formatCode="mm/yy;@" sourceLinked="0"/>
        <c:majorTickMark val="out"/>
        <c:minorTickMark val="none"/>
        <c:tickLblPos val="nextTo"/>
        <c:crossAx val="383712256"/>
        <c:crosses val="autoZero"/>
        <c:auto val="1"/>
        <c:lblOffset val="100"/>
        <c:baseTimeUnit val="months"/>
      </c:dateAx>
      <c:valAx>
        <c:axId val="383712256"/>
        <c:scaling>
          <c:orientation val="minMax"/>
        </c:scaling>
        <c:delete val="0"/>
        <c:axPos val="l"/>
        <c:majorGridlines/>
        <c:numFmt formatCode="0.0%;[Red]\-0.0%" sourceLinked="1"/>
        <c:majorTickMark val="out"/>
        <c:minorTickMark val="none"/>
        <c:tickLblPos val="nextTo"/>
        <c:crossAx val="383710720"/>
        <c:crosses val="autoZero"/>
        <c:crossBetween val="midCat"/>
      </c:valAx>
    </c:plotArea>
    <c:plotVisOnly val="1"/>
    <c:dispBlanksAs val="gap"/>
    <c:showDLblsOverMax val="0"/>
  </c:chart>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Carry (%)</a:t>
            </a:r>
            <a:endParaRPr lang="en-US">
              <a:effectLst/>
            </a:endParaRPr>
          </a:p>
        </c:rich>
      </c:tx>
      <c:overlay val="0"/>
    </c:title>
    <c:autoTitleDeleted val="0"/>
    <c:plotArea>
      <c:layout>
        <c:manualLayout>
          <c:layoutTarget val="inner"/>
          <c:xMode val="edge"/>
          <c:yMode val="edge"/>
          <c:x val="9.7050222008633891E-2"/>
          <c:y val="0.15379224800847263"/>
          <c:w val="0.87904089258013329"/>
          <c:h val="0.75080380577427819"/>
        </c:manualLayout>
      </c:layout>
      <c:lineChart>
        <c:grouping val="standard"/>
        <c:varyColors val="0"/>
        <c:ser>
          <c:idx val="0"/>
          <c:order val="0"/>
          <c:marker>
            <c:symbol val="none"/>
          </c:marker>
          <c:cat>
            <c:numRef>
              <c:f>'FN30.400.11(IOX)'!$I$28:$I$65</c:f>
              <c:numCache>
                <c:formatCode>mm/dd/yy;@</c:formatCode>
                <c:ptCount val="38"/>
                <c:pt idx="0">
                  <c:v>40968</c:v>
                </c:pt>
                <c:pt idx="1">
                  <c:v>40998</c:v>
                </c:pt>
                <c:pt idx="2">
                  <c:v>41029</c:v>
                </c:pt>
                <c:pt idx="3">
                  <c:v>41060</c:v>
                </c:pt>
                <c:pt idx="4">
                  <c:v>41089</c:v>
                </c:pt>
                <c:pt idx="5">
                  <c:v>41121</c:v>
                </c:pt>
                <c:pt idx="6">
                  <c:v>41152</c:v>
                </c:pt>
                <c:pt idx="7">
                  <c:v>41180</c:v>
                </c:pt>
                <c:pt idx="8">
                  <c:v>41213</c:v>
                </c:pt>
                <c:pt idx="9">
                  <c:v>41243</c:v>
                </c:pt>
                <c:pt idx="10">
                  <c:v>41274</c:v>
                </c:pt>
                <c:pt idx="11">
                  <c:v>41305</c:v>
                </c:pt>
                <c:pt idx="12">
                  <c:v>41333</c:v>
                </c:pt>
                <c:pt idx="13">
                  <c:v>41361</c:v>
                </c:pt>
                <c:pt idx="14">
                  <c:v>41394</c:v>
                </c:pt>
                <c:pt idx="15">
                  <c:v>41425</c:v>
                </c:pt>
                <c:pt idx="16">
                  <c:v>41453</c:v>
                </c:pt>
                <c:pt idx="17">
                  <c:v>41486</c:v>
                </c:pt>
                <c:pt idx="18">
                  <c:v>41516</c:v>
                </c:pt>
                <c:pt idx="19">
                  <c:v>41547</c:v>
                </c:pt>
                <c:pt idx="20">
                  <c:v>41578</c:v>
                </c:pt>
                <c:pt idx="21">
                  <c:v>41607</c:v>
                </c:pt>
                <c:pt idx="22">
                  <c:v>41639</c:v>
                </c:pt>
                <c:pt idx="23">
                  <c:v>41670</c:v>
                </c:pt>
                <c:pt idx="24">
                  <c:v>41698</c:v>
                </c:pt>
                <c:pt idx="25">
                  <c:v>41729</c:v>
                </c:pt>
                <c:pt idx="26">
                  <c:v>41759</c:v>
                </c:pt>
                <c:pt idx="27">
                  <c:v>41789</c:v>
                </c:pt>
                <c:pt idx="28">
                  <c:v>41820</c:v>
                </c:pt>
                <c:pt idx="29">
                  <c:v>41851</c:v>
                </c:pt>
                <c:pt idx="30">
                  <c:v>41880</c:v>
                </c:pt>
                <c:pt idx="31">
                  <c:v>41912</c:v>
                </c:pt>
                <c:pt idx="32">
                  <c:v>41943</c:v>
                </c:pt>
                <c:pt idx="33">
                  <c:v>41971</c:v>
                </c:pt>
                <c:pt idx="34">
                  <c:v>42004</c:v>
                </c:pt>
                <c:pt idx="35">
                  <c:v>42034</c:v>
                </c:pt>
                <c:pt idx="36">
                  <c:v>42062</c:v>
                </c:pt>
                <c:pt idx="37">
                  <c:v>42094</c:v>
                </c:pt>
              </c:numCache>
            </c:numRef>
          </c:cat>
          <c:val>
            <c:numRef>
              <c:f>'FN30.400.11(IOX)'!$AQ$28:$AQ$65</c:f>
              <c:numCache>
                <c:formatCode>0.0%;[Red]\-0.0%</c:formatCode>
                <c:ptCount val="38"/>
                <c:pt idx="1">
                  <c:v>1.3321052450550444E-2</c:v>
                </c:pt>
                <c:pt idx="2">
                  <c:v>7.5242887980047557E-3</c:v>
                </c:pt>
                <c:pt idx="3">
                  <c:v>1.5231046084833149E-2</c:v>
                </c:pt>
                <c:pt idx="4">
                  <c:v>1.8633285573661795E-2</c:v>
                </c:pt>
                <c:pt idx="5">
                  <c:v>1.4907253786752773E-2</c:v>
                </c:pt>
                <c:pt idx="6">
                  <c:v>1.045681832685026E-2</c:v>
                </c:pt>
                <c:pt idx="7">
                  <c:v>-3.4458807048185802E-5</c:v>
                </c:pt>
                <c:pt idx="8">
                  <c:v>9.2216928053457693E-3</c:v>
                </c:pt>
                <c:pt idx="9">
                  <c:v>3.0602013469249478E-3</c:v>
                </c:pt>
                <c:pt idx="10">
                  <c:v>1.7981797983785039E-3</c:v>
                </c:pt>
                <c:pt idx="11">
                  <c:v>-2.4690434716839083E-3</c:v>
                </c:pt>
                <c:pt idx="12">
                  <c:v>-3.9846261689611244E-3</c:v>
                </c:pt>
                <c:pt idx="13">
                  <c:v>1.9881631022446093E-3</c:v>
                </c:pt>
                <c:pt idx="14">
                  <c:v>1.3740193279111197E-3</c:v>
                </c:pt>
                <c:pt idx="15">
                  <c:v>4.6261920151063054E-3</c:v>
                </c:pt>
                <c:pt idx="16">
                  <c:v>-4.9667992607583724E-3</c:v>
                </c:pt>
                <c:pt idx="17">
                  <c:v>-5.4083539740058294E-3</c:v>
                </c:pt>
                <c:pt idx="18">
                  <c:v>-1.7294268895670631E-3</c:v>
                </c:pt>
                <c:pt idx="19">
                  <c:v>4.5274808262938402E-3</c:v>
                </c:pt>
                <c:pt idx="20">
                  <c:v>9.8779415471209869E-3</c:v>
                </c:pt>
                <c:pt idx="21">
                  <c:v>8.5985268414188413E-3</c:v>
                </c:pt>
                <c:pt idx="22">
                  <c:v>8.0106135396092286E-3</c:v>
                </c:pt>
                <c:pt idx="23">
                  <c:v>8.1227391051017714E-3</c:v>
                </c:pt>
                <c:pt idx="24">
                  <c:v>1.047914234610652E-2</c:v>
                </c:pt>
                <c:pt idx="25">
                  <c:v>1.0051392151960763E-2</c:v>
                </c:pt>
                <c:pt idx="26">
                  <c:v>9.7800301379434643E-3</c:v>
                </c:pt>
                <c:pt idx="27">
                  <c:v>9.6715787643742914E-3</c:v>
                </c:pt>
                <c:pt idx="28">
                  <c:v>9.2916414912686037E-3</c:v>
                </c:pt>
                <c:pt idx="29">
                  <c:v>6.2546741491323107E-3</c:v>
                </c:pt>
                <c:pt idx="30">
                  <c:v>5.7102465336949289E-3</c:v>
                </c:pt>
                <c:pt idx="31">
                  <c:v>8.9221818454508859E-3</c:v>
                </c:pt>
                <c:pt idx="32">
                  <c:v>7.9690075118464994E-3</c:v>
                </c:pt>
                <c:pt idx="33">
                  <c:v>1.0305876223515755E-2</c:v>
                </c:pt>
                <c:pt idx="34">
                  <c:v>1.2344142144517709E-2</c:v>
                </c:pt>
                <c:pt idx="35">
                  <c:v>1.1968658715241135E-2</c:v>
                </c:pt>
                <c:pt idx="36">
                  <c:v>1.9069040549181203E-2</c:v>
                </c:pt>
                <c:pt idx="37">
                  <c:v>1.0259977917154941E-2</c:v>
                </c:pt>
              </c:numCache>
            </c:numRef>
          </c:val>
          <c:smooth val="0"/>
        </c:ser>
        <c:dLbls>
          <c:showLegendKey val="0"/>
          <c:showVal val="0"/>
          <c:showCatName val="0"/>
          <c:showSerName val="0"/>
          <c:showPercent val="0"/>
          <c:showBubbleSize val="0"/>
        </c:dLbls>
        <c:marker val="1"/>
        <c:smooth val="0"/>
        <c:axId val="385354752"/>
        <c:axId val="385393408"/>
      </c:lineChart>
      <c:dateAx>
        <c:axId val="385354752"/>
        <c:scaling>
          <c:orientation val="minMax"/>
        </c:scaling>
        <c:delete val="0"/>
        <c:axPos val="b"/>
        <c:numFmt formatCode="mm/yy;@" sourceLinked="0"/>
        <c:majorTickMark val="out"/>
        <c:minorTickMark val="none"/>
        <c:tickLblPos val="nextTo"/>
        <c:crossAx val="385393408"/>
        <c:crosses val="autoZero"/>
        <c:auto val="1"/>
        <c:lblOffset val="100"/>
        <c:baseTimeUnit val="months"/>
      </c:dateAx>
      <c:valAx>
        <c:axId val="385393408"/>
        <c:scaling>
          <c:orientation val="minMax"/>
        </c:scaling>
        <c:delete val="0"/>
        <c:axPos val="l"/>
        <c:majorGridlines/>
        <c:numFmt formatCode="0.0%;[Red]\-0.0%" sourceLinked="1"/>
        <c:majorTickMark val="out"/>
        <c:minorTickMark val="none"/>
        <c:tickLblPos val="nextTo"/>
        <c:crossAx val="385354752"/>
        <c:crosses val="autoZero"/>
        <c:crossBetween val="midCat"/>
      </c:valAx>
    </c:plotArea>
    <c:plotVisOnly val="1"/>
    <c:dispBlanksAs val="gap"/>
    <c:showDLblsOverMax val="0"/>
  </c:chart>
  <c:printSettings>
    <c:headerFooter>
      <c:oddHeader>&amp;L&amp;G&amp;C&amp;"-,Bold"&amp;12&amp;K2E398A
&amp;15FN30.400.11(IOS) Performance&amp;R&amp;"-,Bold"&amp;14&amp;K2E398A
&amp;12Cello Fixed Income Master Fund, LP&amp;"-,Regular"&amp;10&amp;K000000
&amp;"-,Bold"&amp;K2E398A As of Mar, 2015</c:oddHeader>
    </c:headerFooter>
    <c:pageMargins b="0.75" l="0.7" r="0.7" t="0.75" header="0.3" footer="0.3"/>
    <c:pageSetup orientation="portrait"/>
  </c:printSettings>
</c:chartSpace>
</file>

<file path=xl/charts/chart1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overlay val="0"/>
    </c:title>
    <c:autoTitleDeleted val="0"/>
    <c:plotArea>
      <c:layout/>
      <c:lineChart>
        <c:grouping val="standard"/>
        <c:varyColors val="0"/>
        <c:ser>
          <c:idx val="0"/>
          <c:order val="0"/>
          <c:marker>
            <c:symbol val="none"/>
          </c:marker>
          <c:cat>
            <c:numRef>
              <c:f>'FN30.450.11(IOX)'!$I$28:$I$65</c:f>
              <c:numCache>
                <c:formatCode>mm/dd/yy;@</c:formatCode>
                <c:ptCount val="38"/>
                <c:pt idx="0">
                  <c:v>40968</c:v>
                </c:pt>
                <c:pt idx="1">
                  <c:v>40998</c:v>
                </c:pt>
                <c:pt idx="2">
                  <c:v>41029</c:v>
                </c:pt>
                <c:pt idx="3">
                  <c:v>41060</c:v>
                </c:pt>
                <c:pt idx="4">
                  <c:v>41089</c:v>
                </c:pt>
                <c:pt idx="5">
                  <c:v>41121</c:v>
                </c:pt>
                <c:pt idx="6">
                  <c:v>41152</c:v>
                </c:pt>
                <c:pt idx="7">
                  <c:v>41180</c:v>
                </c:pt>
                <c:pt idx="8">
                  <c:v>41213</c:v>
                </c:pt>
                <c:pt idx="9">
                  <c:v>41243</c:v>
                </c:pt>
                <c:pt idx="10">
                  <c:v>41274</c:v>
                </c:pt>
                <c:pt idx="11">
                  <c:v>41305</c:v>
                </c:pt>
                <c:pt idx="12">
                  <c:v>41333</c:v>
                </c:pt>
                <c:pt idx="13">
                  <c:v>41361</c:v>
                </c:pt>
                <c:pt idx="14">
                  <c:v>41394</c:v>
                </c:pt>
                <c:pt idx="15">
                  <c:v>41425</c:v>
                </c:pt>
                <c:pt idx="16">
                  <c:v>41453</c:v>
                </c:pt>
                <c:pt idx="17">
                  <c:v>41486</c:v>
                </c:pt>
                <c:pt idx="18">
                  <c:v>41516</c:v>
                </c:pt>
                <c:pt idx="19">
                  <c:v>41547</c:v>
                </c:pt>
                <c:pt idx="20">
                  <c:v>41578</c:v>
                </c:pt>
                <c:pt idx="21">
                  <c:v>41607</c:v>
                </c:pt>
                <c:pt idx="22">
                  <c:v>41639</c:v>
                </c:pt>
                <c:pt idx="23">
                  <c:v>41670</c:v>
                </c:pt>
                <c:pt idx="24">
                  <c:v>41698</c:v>
                </c:pt>
                <c:pt idx="25">
                  <c:v>41729</c:v>
                </c:pt>
                <c:pt idx="26">
                  <c:v>41759</c:v>
                </c:pt>
                <c:pt idx="27">
                  <c:v>41789</c:v>
                </c:pt>
                <c:pt idx="28">
                  <c:v>41820</c:v>
                </c:pt>
                <c:pt idx="29">
                  <c:v>41851</c:v>
                </c:pt>
                <c:pt idx="30">
                  <c:v>41880</c:v>
                </c:pt>
                <c:pt idx="31">
                  <c:v>41912</c:v>
                </c:pt>
                <c:pt idx="32">
                  <c:v>41943</c:v>
                </c:pt>
                <c:pt idx="33">
                  <c:v>41971</c:v>
                </c:pt>
                <c:pt idx="34">
                  <c:v>42004</c:v>
                </c:pt>
                <c:pt idx="35">
                  <c:v>42034</c:v>
                </c:pt>
                <c:pt idx="36">
                  <c:v>42062</c:v>
                </c:pt>
                <c:pt idx="37">
                  <c:v>42094</c:v>
                </c:pt>
              </c:numCache>
            </c:numRef>
          </c:cat>
          <c:val>
            <c:numRef>
              <c:f>'FN30.450.11(IOX)'!$S$28:$S$65</c:f>
              <c:numCache>
                <c:formatCode>0.0%;[Red]\-0.0%</c:formatCode>
                <c:ptCount val="38"/>
                <c:pt idx="1">
                  <c:v>8.199505390662333E-2</c:v>
                </c:pt>
                <c:pt idx="2">
                  <c:v>-6.5066753403431765E-2</c:v>
                </c:pt>
                <c:pt idx="3">
                  <c:v>-0.10687060097455332</c:v>
                </c:pt>
                <c:pt idx="4">
                  <c:v>1.1640145032632342E-2</c:v>
                </c:pt>
                <c:pt idx="5">
                  <c:v>2.1063309156469874E-2</c:v>
                </c:pt>
                <c:pt idx="6">
                  <c:v>5.3553158268275308E-2</c:v>
                </c:pt>
                <c:pt idx="7">
                  <c:v>-0.14035676930280083</c:v>
                </c:pt>
                <c:pt idx="8">
                  <c:v>3.6799575490838891E-2</c:v>
                </c:pt>
                <c:pt idx="9">
                  <c:v>-7.2273616260875348E-2</c:v>
                </c:pt>
                <c:pt idx="10">
                  <c:v>4.1704928643086052E-2</c:v>
                </c:pt>
                <c:pt idx="11">
                  <c:v>8.2787560581583194E-2</c:v>
                </c:pt>
                <c:pt idx="12">
                  <c:v>-1.4024268896446824E-2</c:v>
                </c:pt>
                <c:pt idx="13">
                  <c:v>2.9476309056989992E-2</c:v>
                </c:pt>
                <c:pt idx="14">
                  <c:v>-0.1300689153254023</c:v>
                </c:pt>
                <c:pt idx="15">
                  <c:v>0.17903455109150765</c:v>
                </c:pt>
                <c:pt idx="16">
                  <c:v>0.1146938672015714</c:v>
                </c:pt>
                <c:pt idx="17">
                  <c:v>4.1872932566145771E-2</c:v>
                </c:pt>
                <c:pt idx="18">
                  <c:v>6.2248679253222694E-2</c:v>
                </c:pt>
                <c:pt idx="19">
                  <c:v>-1.0420587793950491E-2</c:v>
                </c:pt>
                <c:pt idx="20">
                  <c:v>-1.3468209843158488E-2</c:v>
                </c:pt>
                <c:pt idx="21">
                  <c:v>9.0267394675643209E-2</c:v>
                </c:pt>
                <c:pt idx="22">
                  <c:v>6.9338288393981734E-2</c:v>
                </c:pt>
                <c:pt idx="23">
                  <c:v>-5.0179639174699094E-2</c:v>
                </c:pt>
                <c:pt idx="24">
                  <c:v>1.8085189281418248E-2</c:v>
                </c:pt>
                <c:pt idx="25">
                  <c:v>2.9550858183234597E-2</c:v>
                </c:pt>
                <c:pt idx="26">
                  <c:v>-1.9223325243769164E-2</c:v>
                </c:pt>
                <c:pt idx="27">
                  <c:v>-4.5598654464506588E-2</c:v>
                </c:pt>
                <c:pt idx="28">
                  <c:v>4.6856988296488891E-2</c:v>
                </c:pt>
                <c:pt idx="29">
                  <c:v>1.4444543925597761E-2</c:v>
                </c:pt>
                <c:pt idx="30">
                  <c:v>-6.5152958507242884E-2</c:v>
                </c:pt>
                <c:pt idx="31">
                  <c:v>7.0061144356955471E-2</c:v>
                </c:pt>
                <c:pt idx="32">
                  <c:v>-5.3576822980603997E-2</c:v>
                </c:pt>
                <c:pt idx="33">
                  <c:v>-4.0368141457149925E-2</c:v>
                </c:pt>
                <c:pt idx="34">
                  <c:v>-1.0379063735921854E-2</c:v>
                </c:pt>
                <c:pt idx="35">
                  <c:v>-0.18530635835665413</c:v>
                </c:pt>
                <c:pt idx="36">
                  <c:v>0.16650679231403856</c:v>
                </c:pt>
                <c:pt idx="37">
                  <c:v>-1.9669333333333264E-2</c:v>
                </c:pt>
              </c:numCache>
            </c:numRef>
          </c:val>
          <c:smooth val="0"/>
        </c:ser>
        <c:dLbls>
          <c:showLegendKey val="0"/>
          <c:showVal val="0"/>
          <c:showCatName val="0"/>
          <c:showSerName val="0"/>
          <c:showPercent val="0"/>
          <c:showBubbleSize val="0"/>
        </c:dLbls>
        <c:marker val="1"/>
        <c:smooth val="0"/>
        <c:axId val="386180608"/>
        <c:axId val="386182144"/>
      </c:lineChart>
      <c:dateAx>
        <c:axId val="386180608"/>
        <c:scaling>
          <c:orientation val="minMax"/>
        </c:scaling>
        <c:delete val="0"/>
        <c:axPos val="b"/>
        <c:numFmt formatCode="mm/yy;@" sourceLinked="0"/>
        <c:majorTickMark val="out"/>
        <c:minorTickMark val="none"/>
        <c:tickLblPos val="nextTo"/>
        <c:crossAx val="386182144"/>
        <c:crosses val="autoZero"/>
        <c:auto val="1"/>
        <c:lblOffset val="100"/>
        <c:baseTimeUnit val="months"/>
      </c:dateAx>
      <c:valAx>
        <c:axId val="386182144"/>
        <c:scaling>
          <c:orientation val="minMax"/>
        </c:scaling>
        <c:delete val="0"/>
        <c:axPos val="l"/>
        <c:majorGridlines/>
        <c:numFmt formatCode="0.0%;[Red]\-0.0%" sourceLinked="1"/>
        <c:majorTickMark val="out"/>
        <c:minorTickMark val="none"/>
        <c:tickLblPos val="nextTo"/>
        <c:crossAx val="386180608"/>
        <c:crosses val="autoZero"/>
        <c:crossBetween val="midCat"/>
      </c:valAx>
    </c:plotArea>
    <c:plotVisOnly val="1"/>
    <c:dispBlanksAs val="gap"/>
    <c:showDLblsOverMax val="0"/>
  </c:chart>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3880954630500478"/>
          <c:y val="7.5145594589517192E-3"/>
        </c:manualLayout>
      </c:layout>
      <c:overlay val="0"/>
    </c:title>
    <c:autoTitleDeleted val="0"/>
    <c:plotArea>
      <c:layout>
        <c:manualLayout>
          <c:layoutTarget val="inner"/>
          <c:xMode val="edge"/>
          <c:yMode val="edge"/>
          <c:x val="9.9358065887627717E-2"/>
          <c:y val="0.18054675816283813"/>
          <c:w val="0.8740622993330841"/>
          <c:h val="0.77773796967845676"/>
        </c:manualLayout>
      </c:layout>
      <c:lineChart>
        <c:grouping val="standard"/>
        <c:varyColors val="0"/>
        <c:ser>
          <c:idx val="0"/>
          <c:order val="0"/>
          <c:marker>
            <c:symbol val="none"/>
          </c:marker>
          <c:cat>
            <c:numRef>
              <c:f>'FN30.450.11(IOX)'!$I$28:$I$65</c:f>
              <c:numCache>
                <c:formatCode>mm/dd/yy;@</c:formatCode>
                <c:ptCount val="38"/>
                <c:pt idx="0">
                  <c:v>40968</c:v>
                </c:pt>
                <c:pt idx="1">
                  <c:v>40998</c:v>
                </c:pt>
                <c:pt idx="2">
                  <c:v>41029</c:v>
                </c:pt>
                <c:pt idx="3">
                  <c:v>41060</c:v>
                </c:pt>
                <c:pt idx="4">
                  <c:v>41089</c:v>
                </c:pt>
                <c:pt idx="5">
                  <c:v>41121</c:v>
                </c:pt>
                <c:pt idx="6">
                  <c:v>41152</c:v>
                </c:pt>
                <c:pt idx="7">
                  <c:v>41180</c:v>
                </c:pt>
                <c:pt idx="8">
                  <c:v>41213</c:v>
                </c:pt>
                <c:pt idx="9">
                  <c:v>41243</c:v>
                </c:pt>
                <c:pt idx="10">
                  <c:v>41274</c:v>
                </c:pt>
                <c:pt idx="11">
                  <c:v>41305</c:v>
                </c:pt>
                <c:pt idx="12">
                  <c:v>41333</c:v>
                </c:pt>
                <c:pt idx="13">
                  <c:v>41361</c:v>
                </c:pt>
                <c:pt idx="14">
                  <c:v>41394</c:v>
                </c:pt>
                <c:pt idx="15">
                  <c:v>41425</c:v>
                </c:pt>
                <c:pt idx="16">
                  <c:v>41453</c:v>
                </c:pt>
                <c:pt idx="17">
                  <c:v>41486</c:v>
                </c:pt>
                <c:pt idx="18">
                  <c:v>41516</c:v>
                </c:pt>
                <c:pt idx="19">
                  <c:v>41547</c:v>
                </c:pt>
                <c:pt idx="20">
                  <c:v>41578</c:v>
                </c:pt>
                <c:pt idx="21">
                  <c:v>41607</c:v>
                </c:pt>
                <c:pt idx="22">
                  <c:v>41639</c:v>
                </c:pt>
                <c:pt idx="23">
                  <c:v>41670</c:v>
                </c:pt>
                <c:pt idx="24">
                  <c:v>41698</c:v>
                </c:pt>
                <c:pt idx="25">
                  <c:v>41729</c:v>
                </c:pt>
                <c:pt idx="26">
                  <c:v>41759</c:v>
                </c:pt>
                <c:pt idx="27">
                  <c:v>41789</c:v>
                </c:pt>
                <c:pt idx="28">
                  <c:v>41820</c:v>
                </c:pt>
                <c:pt idx="29">
                  <c:v>41851</c:v>
                </c:pt>
                <c:pt idx="30">
                  <c:v>41880</c:v>
                </c:pt>
                <c:pt idx="31">
                  <c:v>41912</c:v>
                </c:pt>
                <c:pt idx="32">
                  <c:v>41943</c:v>
                </c:pt>
                <c:pt idx="33">
                  <c:v>41971</c:v>
                </c:pt>
                <c:pt idx="34">
                  <c:v>42004</c:v>
                </c:pt>
                <c:pt idx="35">
                  <c:v>42034</c:v>
                </c:pt>
                <c:pt idx="36">
                  <c:v>42062</c:v>
                </c:pt>
                <c:pt idx="37">
                  <c:v>42094</c:v>
                </c:pt>
              </c:numCache>
            </c:numRef>
          </c:cat>
          <c:val>
            <c:numRef>
              <c:f>'FN30.450.11(IOX)'!$AM$28:$AM$65</c:f>
              <c:numCache>
                <c:formatCode>0.0%;[Red]\-0.0%</c:formatCode>
                <c:ptCount val="38"/>
                <c:pt idx="1">
                  <c:v>5.4538825879809266E-2</c:v>
                </c:pt>
                <c:pt idx="2">
                  <c:v>-2.0086912444824707E-2</c:v>
                </c:pt>
                <c:pt idx="3">
                  <c:v>-5.2988136950304965E-2</c:v>
                </c:pt>
                <c:pt idx="4">
                  <c:v>2.5173505053958673E-2</c:v>
                </c:pt>
                <c:pt idx="5">
                  <c:v>9.6974612813878022E-2</c:v>
                </c:pt>
                <c:pt idx="6">
                  <c:v>5.4681768407427313E-2</c:v>
                </c:pt>
                <c:pt idx="7">
                  <c:v>-6.4046306061614711E-2</c:v>
                </c:pt>
                <c:pt idx="8">
                  <c:v>2.435193620605848E-2</c:v>
                </c:pt>
                <c:pt idx="9">
                  <c:v>-5.5732199229725519E-2</c:v>
                </c:pt>
                <c:pt idx="10">
                  <c:v>3.8113709181151E-2</c:v>
                </c:pt>
                <c:pt idx="11">
                  <c:v>4.5049648008431108E-2</c:v>
                </c:pt>
                <c:pt idx="12">
                  <c:v>-1.4239054651143258E-3</c:v>
                </c:pt>
                <c:pt idx="13">
                  <c:v>2.7053870417543469E-2</c:v>
                </c:pt>
                <c:pt idx="14">
                  <c:v>-9.2961739258143272E-2</c:v>
                </c:pt>
                <c:pt idx="15">
                  <c:v>9.0629175916481869E-2</c:v>
                </c:pt>
                <c:pt idx="16">
                  <c:v>7.1868698010192342E-2</c:v>
                </c:pt>
                <c:pt idx="17">
                  <c:v>3.4552435581437425E-2</c:v>
                </c:pt>
                <c:pt idx="18">
                  <c:v>5.2946907855088335E-2</c:v>
                </c:pt>
                <c:pt idx="19">
                  <c:v>1.2943639319575817E-2</c:v>
                </c:pt>
                <c:pt idx="20">
                  <c:v>3.2208887321369677E-3</c:v>
                </c:pt>
                <c:pt idx="21">
                  <c:v>6.1686213523574507E-2</c:v>
                </c:pt>
                <c:pt idx="22">
                  <c:v>5.4827764033248683E-2</c:v>
                </c:pt>
                <c:pt idx="23">
                  <c:v>-2.2671408679085802E-2</c:v>
                </c:pt>
                <c:pt idx="24">
                  <c:v>2.024228302030593E-2</c:v>
                </c:pt>
                <c:pt idx="25">
                  <c:v>2.4254412771415504E-2</c:v>
                </c:pt>
                <c:pt idx="26">
                  <c:v>-2.8224288889778302E-3</c:v>
                </c:pt>
                <c:pt idx="27">
                  <c:v>-1.8623823311627357E-2</c:v>
                </c:pt>
                <c:pt idx="28">
                  <c:v>4.7124388353725469E-2</c:v>
                </c:pt>
                <c:pt idx="29">
                  <c:v>4.7471747785469117E-3</c:v>
                </c:pt>
                <c:pt idx="30">
                  <c:v>-3.5842841011583269E-2</c:v>
                </c:pt>
                <c:pt idx="31">
                  <c:v>5.7609337587692558E-2</c:v>
                </c:pt>
                <c:pt idx="32">
                  <c:v>-2.3767793077508453E-2</c:v>
                </c:pt>
                <c:pt idx="33">
                  <c:v>-1.3455499514046442E-2</c:v>
                </c:pt>
                <c:pt idx="34">
                  <c:v>-1.8652930619743036E-3</c:v>
                </c:pt>
                <c:pt idx="35">
                  <c:v>-0.12875441548113589</c:v>
                </c:pt>
                <c:pt idx="36">
                  <c:v>0.10505965780219992</c:v>
                </c:pt>
                <c:pt idx="37">
                  <c:v>3.1400200240823714E-3</c:v>
                </c:pt>
              </c:numCache>
            </c:numRef>
          </c:val>
          <c:smooth val="0"/>
        </c:ser>
        <c:dLbls>
          <c:showLegendKey val="0"/>
          <c:showVal val="0"/>
          <c:showCatName val="0"/>
          <c:showSerName val="0"/>
          <c:showPercent val="0"/>
          <c:showBubbleSize val="0"/>
        </c:dLbls>
        <c:marker val="1"/>
        <c:smooth val="0"/>
        <c:axId val="384531072"/>
        <c:axId val="384541056"/>
      </c:lineChart>
      <c:dateAx>
        <c:axId val="384531072"/>
        <c:scaling>
          <c:orientation val="minMax"/>
        </c:scaling>
        <c:delete val="0"/>
        <c:axPos val="b"/>
        <c:numFmt formatCode="mm/yy;@" sourceLinked="0"/>
        <c:majorTickMark val="out"/>
        <c:minorTickMark val="none"/>
        <c:tickLblPos val="nextTo"/>
        <c:crossAx val="384541056"/>
        <c:crosses val="autoZero"/>
        <c:auto val="1"/>
        <c:lblOffset val="100"/>
        <c:baseTimeUnit val="months"/>
      </c:dateAx>
      <c:valAx>
        <c:axId val="384541056"/>
        <c:scaling>
          <c:orientation val="minMax"/>
        </c:scaling>
        <c:delete val="0"/>
        <c:axPos val="l"/>
        <c:majorGridlines/>
        <c:numFmt formatCode="0.0%;[Red]\-0.0%" sourceLinked="1"/>
        <c:majorTickMark val="out"/>
        <c:minorTickMark val="none"/>
        <c:tickLblPos val="nextTo"/>
        <c:crossAx val="384531072"/>
        <c:crosses val="autoZero"/>
        <c:crossBetween val="midCat"/>
        <c:majorUnit val="5.000000000000001E-2"/>
      </c:valAx>
    </c:plotArea>
    <c:plotVisOnly val="1"/>
    <c:dispBlanksAs val="gap"/>
    <c:showDLblsOverMax val="0"/>
  </c:chart>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OAS History</a:t>
            </a:r>
          </a:p>
        </c:rich>
      </c:tx>
      <c:overlay val="0"/>
    </c:title>
    <c:autoTitleDeleted val="0"/>
    <c:plotArea>
      <c:layout/>
      <c:lineChart>
        <c:grouping val="standard"/>
        <c:varyColors val="0"/>
        <c:ser>
          <c:idx val="0"/>
          <c:order val="0"/>
          <c:marker>
            <c:symbol val="none"/>
          </c:marker>
          <c:cat>
            <c:numRef>
              <c:f>'FN30.450.11(IOX)'!$I$28:$I$65</c:f>
              <c:numCache>
                <c:formatCode>mm/dd/yy;@</c:formatCode>
                <c:ptCount val="38"/>
                <c:pt idx="0">
                  <c:v>40968</c:v>
                </c:pt>
                <c:pt idx="1">
                  <c:v>40998</c:v>
                </c:pt>
                <c:pt idx="2">
                  <c:v>41029</c:v>
                </c:pt>
                <c:pt idx="3">
                  <c:v>41060</c:v>
                </c:pt>
                <c:pt idx="4">
                  <c:v>41089</c:v>
                </c:pt>
                <c:pt idx="5">
                  <c:v>41121</c:v>
                </c:pt>
                <c:pt idx="6">
                  <c:v>41152</c:v>
                </c:pt>
                <c:pt idx="7">
                  <c:v>41180</c:v>
                </c:pt>
                <c:pt idx="8">
                  <c:v>41213</c:v>
                </c:pt>
                <c:pt idx="9">
                  <c:v>41243</c:v>
                </c:pt>
                <c:pt idx="10">
                  <c:v>41274</c:v>
                </c:pt>
                <c:pt idx="11">
                  <c:v>41305</c:v>
                </c:pt>
                <c:pt idx="12">
                  <c:v>41333</c:v>
                </c:pt>
                <c:pt idx="13">
                  <c:v>41361</c:v>
                </c:pt>
                <c:pt idx="14">
                  <c:v>41394</c:v>
                </c:pt>
                <c:pt idx="15">
                  <c:v>41425</c:v>
                </c:pt>
                <c:pt idx="16">
                  <c:v>41453</c:v>
                </c:pt>
                <c:pt idx="17">
                  <c:v>41486</c:v>
                </c:pt>
                <c:pt idx="18">
                  <c:v>41516</c:v>
                </c:pt>
                <c:pt idx="19">
                  <c:v>41547</c:v>
                </c:pt>
                <c:pt idx="20">
                  <c:v>41578</c:v>
                </c:pt>
                <c:pt idx="21">
                  <c:v>41607</c:v>
                </c:pt>
                <c:pt idx="22">
                  <c:v>41639</c:v>
                </c:pt>
                <c:pt idx="23">
                  <c:v>41670</c:v>
                </c:pt>
                <c:pt idx="24">
                  <c:v>41698</c:v>
                </c:pt>
                <c:pt idx="25">
                  <c:v>41729</c:v>
                </c:pt>
                <c:pt idx="26">
                  <c:v>41759</c:v>
                </c:pt>
                <c:pt idx="27">
                  <c:v>41789</c:v>
                </c:pt>
                <c:pt idx="28">
                  <c:v>41820</c:v>
                </c:pt>
                <c:pt idx="29">
                  <c:v>41851</c:v>
                </c:pt>
                <c:pt idx="30">
                  <c:v>41880</c:v>
                </c:pt>
                <c:pt idx="31">
                  <c:v>41912</c:v>
                </c:pt>
                <c:pt idx="32">
                  <c:v>41943</c:v>
                </c:pt>
                <c:pt idx="33">
                  <c:v>41971</c:v>
                </c:pt>
                <c:pt idx="34">
                  <c:v>42004</c:v>
                </c:pt>
                <c:pt idx="35">
                  <c:v>42034</c:v>
                </c:pt>
                <c:pt idx="36">
                  <c:v>42062</c:v>
                </c:pt>
                <c:pt idx="37">
                  <c:v>42094</c:v>
                </c:pt>
              </c:numCache>
            </c:numRef>
          </c:cat>
          <c:val>
            <c:numRef>
              <c:f>'FN30.450.11(IOX)'!$M$28:$M$65</c:f>
              <c:numCache>
                <c:formatCode>#,##0.0_);[Red]\-#,##0.0_)</c:formatCode>
                <c:ptCount val="38"/>
                <c:pt idx="0">
                  <c:v>276.86819500000001</c:v>
                </c:pt>
                <c:pt idx="1">
                  <c:v>193.27029400000001</c:v>
                </c:pt>
                <c:pt idx="2">
                  <c:v>260.342896</c:v>
                </c:pt>
                <c:pt idx="3">
                  <c:v>333.844696</c:v>
                </c:pt>
                <c:pt idx="4">
                  <c:v>384.74240099999997</c:v>
                </c:pt>
                <c:pt idx="5">
                  <c:v>199.905304</c:v>
                </c:pt>
                <c:pt idx="6">
                  <c:v>122.917503</c:v>
                </c:pt>
                <c:pt idx="7">
                  <c:v>309.84491000000003</c:v>
                </c:pt>
                <c:pt idx="8">
                  <c:v>101.986603</c:v>
                </c:pt>
                <c:pt idx="9">
                  <c:v>369.04031400000002</c:v>
                </c:pt>
                <c:pt idx="10">
                  <c:v>356.49349999999998</c:v>
                </c:pt>
                <c:pt idx="11">
                  <c:v>411.288208</c:v>
                </c:pt>
                <c:pt idx="12">
                  <c:v>412.11480699999998</c:v>
                </c:pt>
                <c:pt idx="13">
                  <c:v>375.87179600000002</c:v>
                </c:pt>
                <c:pt idx="14">
                  <c:v>505.52459700000003</c:v>
                </c:pt>
                <c:pt idx="15">
                  <c:v>501.657196</c:v>
                </c:pt>
                <c:pt idx="16">
                  <c:v>419.45788599999997</c:v>
                </c:pt>
                <c:pt idx="17">
                  <c:v>402.87368800000002</c:v>
                </c:pt>
                <c:pt idx="18">
                  <c:v>296.98098800000002</c:v>
                </c:pt>
                <c:pt idx="19">
                  <c:v>244.457504</c:v>
                </c:pt>
                <c:pt idx="20">
                  <c:v>227.096802</c:v>
                </c:pt>
                <c:pt idx="21">
                  <c:v>173.70500200000001</c:v>
                </c:pt>
                <c:pt idx="22">
                  <c:v>113.535797</c:v>
                </c:pt>
                <c:pt idx="23">
                  <c:v>119.436401</c:v>
                </c:pt>
                <c:pt idx="24">
                  <c:v>92.116401999999994</c:v>
                </c:pt>
                <c:pt idx="25">
                  <c:v>78.246398999999997</c:v>
                </c:pt>
                <c:pt idx="26">
                  <c:v>69.436897000000002</c:v>
                </c:pt>
                <c:pt idx="27">
                  <c:v>52.8279</c:v>
                </c:pt>
                <c:pt idx="28">
                  <c:v>-15.446300000000001</c:v>
                </c:pt>
                <c:pt idx="29">
                  <c:v>-12.805099999999999</c:v>
                </c:pt>
                <c:pt idx="30">
                  <c:v>-6.1783000000000001</c:v>
                </c:pt>
                <c:pt idx="31">
                  <c:v>-76.6203</c:v>
                </c:pt>
                <c:pt idx="32">
                  <c:v>-83.966498999999999</c:v>
                </c:pt>
                <c:pt idx="33">
                  <c:v>-121.601799</c:v>
                </c:pt>
                <c:pt idx="34">
                  <c:v>-171.980301</c:v>
                </c:pt>
                <c:pt idx="35">
                  <c:v>-63.685501000000002</c:v>
                </c:pt>
                <c:pt idx="36">
                  <c:v>-193.391403</c:v>
                </c:pt>
                <c:pt idx="37">
                  <c:v>-221.22929400000001</c:v>
                </c:pt>
              </c:numCache>
            </c:numRef>
          </c:val>
          <c:smooth val="0"/>
        </c:ser>
        <c:dLbls>
          <c:showLegendKey val="0"/>
          <c:showVal val="0"/>
          <c:showCatName val="0"/>
          <c:showSerName val="0"/>
          <c:showPercent val="0"/>
          <c:showBubbleSize val="0"/>
        </c:dLbls>
        <c:marker val="1"/>
        <c:smooth val="0"/>
        <c:axId val="386023424"/>
        <c:axId val="386024960"/>
      </c:lineChart>
      <c:dateAx>
        <c:axId val="386023424"/>
        <c:scaling>
          <c:orientation val="minMax"/>
        </c:scaling>
        <c:delete val="0"/>
        <c:axPos val="b"/>
        <c:numFmt formatCode="mm/yy;@" sourceLinked="0"/>
        <c:majorTickMark val="out"/>
        <c:minorTickMark val="none"/>
        <c:tickLblPos val="nextTo"/>
        <c:crossAx val="386024960"/>
        <c:crosses val="autoZero"/>
        <c:auto val="1"/>
        <c:lblOffset val="100"/>
        <c:baseTimeUnit val="months"/>
      </c:dateAx>
      <c:valAx>
        <c:axId val="386024960"/>
        <c:scaling>
          <c:orientation val="minMax"/>
        </c:scaling>
        <c:delete val="0"/>
        <c:axPos val="l"/>
        <c:majorGridlines/>
        <c:numFmt formatCode="#,##0.0_);[Red]\-#,##0.0_)" sourceLinked="1"/>
        <c:majorTickMark val="out"/>
        <c:minorTickMark val="none"/>
        <c:tickLblPos val="nextTo"/>
        <c:crossAx val="386023424"/>
        <c:crosses val="autoZero"/>
        <c:crossBetween val="midCat"/>
      </c:valAx>
    </c:plotArea>
    <c:plotVisOnly val="1"/>
    <c:dispBlanksAs val="gap"/>
    <c:showDLblsOverMax val="0"/>
  </c:chart>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Unhedged Return (%)</a:t>
            </a:r>
            <a:endParaRPr lang="en-US">
              <a:effectLst/>
            </a:endParaRPr>
          </a:p>
        </c:rich>
      </c:tx>
      <c:overlay val="0"/>
    </c:title>
    <c:autoTitleDeleted val="0"/>
    <c:plotArea>
      <c:layout/>
      <c:lineChart>
        <c:grouping val="standard"/>
        <c:varyColors val="0"/>
        <c:ser>
          <c:idx val="0"/>
          <c:order val="0"/>
          <c:marker>
            <c:symbol val="none"/>
          </c:marker>
          <c:cat>
            <c:numRef>
              <c:f>'FN30.450.11(IOX)'!$I$28:$I$65</c:f>
              <c:numCache>
                <c:formatCode>mm/dd/yy;@</c:formatCode>
                <c:ptCount val="38"/>
                <c:pt idx="0">
                  <c:v>40968</c:v>
                </c:pt>
                <c:pt idx="1">
                  <c:v>40998</c:v>
                </c:pt>
                <c:pt idx="2">
                  <c:v>41029</c:v>
                </c:pt>
                <c:pt idx="3">
                  <c:v>41060</c:v>
                </c:pt>
                <c:pt idx="4">
                  <c:v>41089</c:v>
                </c:pt>
                <c:pt idx="5">
                  <c:v>41121</c:v>
                </c:pt>
                <c:pt idx="6">
                  <c:v>41152</c:v>
                </c:pt>
                <c:pt idx="7">
                  <c:v>41180</c:v>
                </c:pt>
                <c:pt idx="8">
                  <c:v>41213</c:v>
                </c:pt>
                <c:pt idx="9">
                  <c:v>41243</c:v>
                </c:pt>
                <c:pt idx="10">
                  <c:v>41274</c:v>
                </c:pt>
                <c:pt idx="11">
                  <c:v>41305</c:v>
                </c:pt>
                <c:pt idx="12">
                  <c:v>41333</c:v>
                </c:pt>
                <c:pt idx="13">
                  <c:v>41361</c:v>
                </c:pt>
                <c:pt idx="14">
                  <c:v>41394</c:v>
                </c:pt>
                <c:pt idx="15">
                  <c:v>41425</c:v>
                </c:pt>
                <c:pt idx="16">
                  <c:v>41453</c:v>
                </c:pt>
                <c:pt idx="17">
                  <c:v>41486</c:v>
                </c:pt>
                <c:pt idx="18">
                  <c:v>41516</c:v>
                </c:pt>
                <c:pt idx="19">
                  <c:v>41547</c:v>
                </c:pt>
                <c:pt idx="20">
                  <c:v>41578</c:v>
                </c:pt>
                <c:pt idx="21">
                  <c:v>41607</c:v>
                </c:pt>
                <c:pt idx="22">
                  <c:v>41639</c:v>
                </c:pt>
                <c:pt idx="23">
                  <c:v>41670</c:v>
                </c:pt>
                <c:pt idx="24">
                  <c:v>41698</c:v>
                </c:pt>
                <c:pt idx="25">
                  <c:v>41729</c:v>
                </c:pt>
                <c:pt idx="26">
                  <c:v>41759</c:v>
                </c:pt>
                <c:pt idx="27">
                  <c:v>41789</c:v>
                </c:pt>
                <c:pt idx="28">
                  <c:v>41820</c:v>
                </c:pt>
                <c:pt idx="29">
                  <c:v>41851</c:v>
                </c:pt>
                <c:pt idx="30">
                  <c:v>41880</c:v>
                </c:pt>
                <c:pt idx="31">
                  <c:v>41912</c:v>
                </c:pt>
                <c:pt idx="32">
                  <c:v>41943</c:v>
                </c:pt>
                <c:pt idx="33">
                  <c:v>41971</c:v>
                </c:pt>
                <c:pt idx="34">
                  <c:v>42004</c:v>
                </c:pt>
                <c:pt idx="35">
                  <c:v>42034</c:v>
                </c:pt>
                <c:pt idx="36">
                  <c:v>42062</c:v>
                </c:pt>
                <c:pt idx="37">
                  <c:v>42094</c:v>
                </c:pt>
              </c:numCache>
            </c:numRef>
          </c:cat>
          <c:val>
            <c:numRef>
              <c:f>'FN30.450.11(IOX)'!$U$28:$U$65</c:f>
              <c:numCache>
                <c:formatCode>0.0%;[Red]\-0.0%</c:formatCode>
                <c:ptCount val="38"/>
                <c:pt idx="1">
                  <c:v>8.1995053906623427E-2</c:v>
                </c:pt>
                <c:pt idx="2">
                  <c:v>1.1593148550348431E-2</c:v>
                </c:pt>
                <c:pt idx="3">
                  <c:v>-9.651641917696796E-2</c:v>
                </c:pt>
                <c:pt idx="4">
                  <c:v>-8.5999739261585773E-2</c:v>
                </c:pt>
                <c:pt idx="5">
                  <c:v>-6.6747869200558529E-2</c:v>
                </c:pt>
                <c:pt idx="6">
                  <c:v>-1.6769270135650882E-2</c:v>
                </c:pt>
                <c:pt idx="7">
                  <c:v>-0.15477235885864582</c:v>
                </c:pt>
                <c:pt idx="8">
                  <c:v>-0.12366834047152098</c:v>
                </c:pt>
                <c:pt idx="9">
                  <c:v>-0.18700399854953831</c:v>
                </c:pt>
                <c:pt idx="10">
                  <c:v>-0.15309805832193257</c:v>
                </c:pt>
                <c:pt idx="11">
                  <c:v>-8.2985112518599191E-2</c:v>
                </c:pt>
                <c:pt idx="12">
                  <c:v>-9.5845575882683276E-2</c:v>
                </c:pt>
                <c:pt idx="13">
                  <c:v>-6.9194440642156407E-2</c:v>
                </c:pt>
                <c:pt idx="14">
                  <c:v>-0.19026331012668551</c:v>
                </c:pt>
                <c:pt idx="15">
                  <c:v>-4.529246535289333E-2</c:v>
                </c:pt>
                <c:pt idx="16">
                  <c:v>6.4206633842261551E-2</c:v>
                </c:pt>
                <c:pt idx="17">
                  <c:v>0.10876808645758351</c:v>
                </c:pt>
                <c:pt idx="18">
                  <c:v>0.17778743543769115</c:v>
                </c:pt>
                <c:pt idx="19">
                  <c:v>0.16551419806410084</c:v>
                </c:pt>
                <c:pt idx="20">
                  <c:v>0.14981680826939292</c:v>
                </c:pt>
                <c:pt idx="21">
                  <c:v>0.25360777590613459</c:v>
                </c:pt>
                <c:pt idx="22">
                  <c:v>0.34053079340485204</c:v>
                </c:pt>
                <c:pt idx="23">
                  <c:v>0.27326344188922347</c:v>
                </c:pt>
                <c:pt idx="24">
                  <c:v>0.29629065224090012</c:v>
                </c:pt>
                <c:pt idx="25">
                  <c:v>0.33459715346952379</c:v>
                </c:pt>
                <c:pt idx="26">
                  <c:v>0.30894175831897064</c:v>
                </c:pt>
                <c:pt idx="27">
                  <c:v>0.24925577536722021</c:v>
                </c:pt>
                <c:pt idx="28">
                  <c:v>0.30779213861292321</c:v>
                </c:pt>
                <c:pt idx="29">
                  <c:v>0.32668259960466917</c:v>
                </c:pt>
                <c:pt idx="30">
                  <c:v>0.2402453032403451</c:v>
                </c:pt>
                <c:pt idx="31">
                  <c:v>0.32713830846870295</c:v>
                </c:pt>
                <c:pt idx="32">
                  <c:v>0.25603445424509719</c:v>
                </c:pt>
                <c:pt idx="33">
                  <c:v>0.20533067772107705</c:v>
                </c:pt>
                <c:pt idx="34">
                  <c:v>0.19282047379414813</c:v>
                </c:pt>
                <c:pt idx="35">
                  <c:v>-2.8216744377904224E-2</c:v>
                </c:pt>
                <c:pt idx="36">
                  <c:v>0.13359176834022435</c:v>
                </c:pt>
                <c:pt idx="37">
                  <c:v>0.1112947739848178</c:v>
                </c:pt>
              </c:numCache>
            </c:numRef>
          </c:val>
          <c:smooth val="0"/>
        </c:ser>
        <c:dLbls>
          <c:showLegendKey val="0"/>
          <c:showVal val="0"/>
          <c:showCatName val="0"/>
          <c:showSerName val="0"/>
          <c:showPercent val="0"/>
          <c:showBubbleSize val="0"/>
        </c:dLbls>
        <c:marker val="1"/>
        <c:smooth val="0"/>
        <c:axId val="386070016"/>
        <c:axId val="386071552"/>
      </c:lineChart>
      <c:dateAx>
        <c:axId val="386070016"/>
        <c:scaling>
          <c:orientation val="minMax"/>
        </c:scaling>
        <c:delete val="0"/>
        <c:axPos val="b"/>
        <c:numFmt formatCode="mm/yy;@" sourceLinked="0"/>
        <c:majorTickMark val="out"/>
        <c:minorTickMark val="none"/>
        <c:tickLblPos val="nextTo"/>
        <c:crossAx val="386071552"/>
        <c:crosses val="autoZero"/>
        <c:auto val="1"/>
        <c:lblOffset val="100"/>
        <c:baseTimeUnit val="months"/>
      </c:dateAx>
      <c:valAx>
        <c:axId val="386071552"/>
        <c:scaling>
          <c:orientation val="minMax"/>
          <c:max val="0.35000000000000003"/>
          <c:min val="-0.25"/>
        </c:scaling>
        <c:delete val="0"/>
        <c:axPos val="l"/>
        <c:majorGridlines/>
        <c:numFmt formatCode="0.0%;[Red]\-0.0%" sourceLinked="1"/>
        <c:majorTickMark val="out"/>
        <c:minorTickMark val="none"/>
        <c:tickLblPos val="nextTo"/>
        <c:crossAx val="386070016"/>
        <c:crosses val="autoZero"/>
        <c:crossBetween val="midCat"/>
        <c:majorUnit val="0.1"/>
      </c:valAx>
    </c:plotArea>
    <c:plotVisOnly val="1"/>
    <c:dispBlanksAs val="gap"/>
    <c:showDLblsOverMax val="0"/>
  </c:chart>
  <c:printSettings>
    <c:headerFooter>
      <c:oddHeader>&amp;L&amp;G&amp;C&amp;"-,Bold"&amp;12&amp;K2E398A
&amp;15FN30.450.11(IOS) Performance&amp;R&amp;"-,Bold"&amp;14&amp;K2E398A
&amp;12Cello Fixed Income Master Fund, LP&amp;"-,Regular"&amp;10&amp;K000000
&amp;"-,Bold"&amp;K2E398A As of Jun, 2013</c:oddHeader>
    </c:headerFooter>
    <c:pageMargins b="0.75" l="0.7" r="0.7" t="0.75" header="0.3" footer="0.3"/>
    <c:pageSetup orientation="portrait"/>
  </c:printSettings>
</c:chartSpace>
</file>

<file path=xl/charts/chart1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0350517609398983"/>
          <c:y val="0"/>
        </c:manualLayout>
      </c:layout>
      <c:overlay val="0"/>
    </c:title>
    <c:autoTitleDeleted val="0"/>
    <c:plotArea>
      <c:layout>
        <c:manualLayout>
          <c:layoutTarget val="inner"/>
          <c:xMode val="edge"/>
          <c:yMode val="edge"/>
          <c:x val="9.9452242934610899E-2"/>
          <c:y val="0.15410104986876641"/>
          <c:w val="0.85653751335272033"/>
          <c:h val="0.80422282518739208"/>
        </c:manualLayout>
      </c:layout>
      <c:lineChart>
        <c:grouping val="standard"/>
        <c:varyColors val="0"/>
        <c:ser>
          <c:idx val="0"/>
          <c:order val="0"/>
          <c:marker>
            <c:symbol val="none"/>
          </c:marker>
          <c:cat>
            <c:numRef>
              <c:f>'FN30.450.11(IOX)'!$I$28:$I$65</c:f>
              <c:numCache>
                <c:formatCode>mm/dd/yy;@</c:formatCode>
                <c:ptCount val="38"/>
                <c:pt idx="0">
                  <c:v>40968</c:v>
                </c:pt>
                <c:pt idx="1">
                  <c:v>40998</c:v>
                </c:pt>
                <c:pt idx="2">
                  <c:v>41029</c:v>
                </c:pt>
                <c:pt idx="3">
                  <c:v>41060</c:v>
                </c:pt>
                <c:pt idx="4">
                  <c:v>41089</c:v>
                </c:pt>
                <c:pt idx="5">
                  <c:v>41121</c:v>
                </c:pt>
                <c:pt idx="6">
                  <c:v>41152</c:v>
                </c:pt>
                <c:pt idx="7">
                  <c:v>41180</c:v>
                </c:pt>
                <c:pt idx="8">
                  <c:v>41213</c:v>
                </c:pt>
                <c:pt idx="9">
                  <c:v>41243</c:v>
                </c:pt>
                <c:pt idx="10">
                  <c:v>41274</c:v>
                </c:pt>
                <c:pt idx="11">
                  <c:v>41305</c:v>
                </c:pt>
                <c:pt idx="12">
                  <c:v>41333</c:v>
                </c:pt>
                <c:pt idx="13">
                  <c:v>41361</c:v>
                </c:pt>
                <c:pt idx="14">
                  <c:v>41394</c:v>
                </c:pt>
                <c:pt idx="15">
                  <c:v>41425</c:v>
                </c:pt>
                <c:pt idx="16">
                  <c:v>41453</c:v>
                </c:pt>
                <c:pt idx="17">
                  <c:v>41486</c:v>
                </c:pt>
                <c:pt idx="18">
                  <c:v>41516</c:v>
                </c:pt>
                <c:pt idx="19">
                  <c:v>41547</c:v>
                </c:pt>
                <c:pt idx="20">
                  <c:v>41578</c:v>
                </c:pt>
                <c:pt idx="21">
                  <c:v>41607</c:v>
                </c:pt>
                <c:pt idx="22">
                  <c:v>41639</c:v>
                </c:pt>
                <c:pt idx="23">
                  <c:v>41670</c:v>
                </c:pt>
                <c:pt idx="24">
                  <c:v>41698</c:v>
                </c:pt>
                <c:pt idx="25">
                  <c:v>41729</c:v>
                </c:pt>
                <c:pt idx="26">
                  <c:v>41759</c:v>
                </c:pt>
                <c:pt idx="27">
                  <c:v>41789</c:v>
                </c:pt>
                <c:pt idx="28">
                  <c:v>41820</c:v>
                </c:pt>
                <c:pt idx="29">
                  <c:v>41851</c:v>
                </c:pt>
                <c:pt idx="30">
                  <c:v>41880</c:v>
                </c:pt>
                <c:pt idx="31">
                  <c:v>41912</c:v>
                </c:pt>
                <c:pt idx="32">
                  <c:v>41943</c:v>
                </c:pt>
                <c:pt idx="33">
                  <c:v>41971</c:v>
                </c:pt>
                <c:pt idx="34">
                  <c:v>42004</c:v>
                </c:pt>
                <c:pt idx="35">
                  <c:v>42034</c:v>
                </c:pt>
                <c:pt idx="36">
                  <c:v>42062</c:v>
                </c:pt>
                <c:pt idx="37">
                  <c:v>42094</c:v>
                </c:pt>
              </c:numCache>
            </c:numRef>
          </c:cat>
          <c:val>
            <c:numRef>
              <c:f>'FN30.450.11(IOX)'!$AO$28:$AO$65</c:f>
              <c:numCache>
                <c:formatCode>0.0%;[Red]\-0.0%</c:formatCode>
                <c:ptCount val="38"/>
                <c:pt idx="1">
                  <c:v>5.4538825879809183E-2</c:v>
                </c:pt>
                <c:pt idx="2">
                  <c:v>3.3356396814693268E-2</c:v>
                </c:pt>
                <c:pt idx="3">
                  <c:v>-2.1399233458197275E-2</c:v>
                </c:pt>
                <c:pt idx="4">
                  <c:v>3.2355778841506311E-3</c:v>
                </c:pt>
                <c:pt idx="5">
                  <c:v>0.10052395961057337</c:v>
                </c:pt>
                <c:pt idx="6">
                  <c:v>0.16070255589682358</c:v>
                </c:pt>
                <c:pt idx="7">
                  <c:v>8.6363844755357189E-2</c:v>
                </c:pt>
                <c:pt idx="8">
                  <c:v>0.11281890779940795</c:v>
                </c:pt>
                <c:pt idx="9">
                  <c:v>5.0799062723325905E-2</c:v>
                </c:pt>
                <c:pt idx="10">
                  <c:v>9.0848912607788712E-2</c:v>
                </c:pt>
                <c:pt idx="11">
                  <c:v>0.13999127215114937</c:v>
                </c:pt>
                <c:pt idx="12">
                  <c:v>0.13836803234855077</c:v>
                </c:pt>
                <c:pt idx="13">
                  <c:v>0.16916529358318222</c:v>
                </c:pt>
                <c:pt idx="14">
                  <c:v>6.0477654411432047E-2</c:v>
                </c:pt>
                <c:pt idx="15">
                  <c:v>0.1565878703085839</c:v>
                </c:pt>
                <c:pt idx="16">
                  <c:v>0.23971033468204306</c:v>
                </c:pt>
                <c:pt idx="17">
                  <c:v>0.28254534616078675</c:v>
                </c:pt>
                <c:pt idx="18">
                  <c:v>0.35045215642393446</c:v>
                </c:pt>
                <c:pt idx="19">
                  <c:v>0.36793192205502923</c:v>
                </c:pt>
                <c:pt idx="20">
                  <c:v>0.37233787856910672</c:v>
                </c:pt>
                <c:pt idx="21">
                  <c:v>0.45699220597300982</c:v>
                </c:pt>
                <c:pt idx="22">
                  <c:v>0.53687583084038049</c:v>
                </c:pt>
                <c:pt idx="23">
                  <c:v>0.5020326907903887</c:v>
                </c:pt>
                <c:pt idx="24">
                  <c:v>0.53243726162311944</c:v>
                </c:pt>
                <c:pt idx="25">
                  <c:v>0.56960562751282429</c:v>
                </c:pt>
                <c:pt idx="26">
                  <c:v>0.56517552724542974</c:v>
                </c:pt>
                <c:pt idx="27">
                  <c:v>0.53602597477432767</c:v>
                </c:pt>
                <c:pt idx="28">
                  <c:v>0.60841025933100301</c:v>
                </c:pt>
                <c:pt idx="29">
                  <c:v>0.61604566394765503</c:v>
                </c:pt>
                <c:pt idx="30">
                  <c:v>0.55812199614732072</c:v>
                </c:pt>
                <c:pt idx="31">
                  <c:v>0.64788437222618112</c:v>
                </c:pt>
                <c:pt idx="32">
                  <c:v>0.60871779745144927</c:v>
                </c:pt>
                <c:pt idx="33">
                  <c:v>0.5870716959096034</c:v>
                </c:pt>
                <c:pt idx="34">
                  <c:v>0.5841113420863675</c:v>
                </c:pt>
                <c:pt idx="35">
                  <c:v>0.38015001217899957</c:v>
                </c:pt>
                <c:pt idx="36">
                  <c:v>0.52514810017422731</c:v>
                </c:pt>
                <c:pt idx="37">
                  <c:v>0.52993709574846548</c:v>
                </c:pt>
              </c:numCache>
            </c:numRef>
          </c:val>
          <c:smooth val="0"/>
        </c:ser>
        <c:dLbls>
          <c:showLegendKey val="0"/>
          <c:showVal val="0"/>
          <c:showCatName val="0"/>
          <c:showSerName val="0"/>
          <c:showPercent val="0"/>
          <c:showBubbleSize val="0"/>
        </c:dLbls>
        <c:marker val="1"/>
        <c:smooth val="0"/>
        <c:axId val="386079360"/>
        <c:axId val="386089344"/>
      </c:lineChart>
      <c:dateAx>
        <c:axId val="386079360"/>
        <c:scaling>
          <c:orientation val="minMax"/>
        </c:scaling>
        <c:delete val="0"/>
        <c:axPos val="b"/>
        <c:numFmt formatCode="mm/yy;@" sourceLinked="0"/>
        <c:majorTickMark val="out"/>
        <c:minorTickMark val="none"/>
        <c:tickLblPos val="nextTo"/>
        <c:crossAx val="386089344"/>
        <c:crosses val="autoZero"/>
        <c:auto val="1"/>
        <c:lblOffset val="100"/>
        <c:baseTimeUnit val="months"/>
      </c:dateAx>
      <c:valAx>
        <c:axId val="386089344"/>
        <c:scaling>
          <c:orientation val="minMax"/>
        </c:scaling>
        <c:delete val="0"/>
        <c:axPos val="l"/>
        <c:majorGridlines/>
        <c:numFmt formatCode="0.0%;[Red]\-0.0%" sourceLinked="1"/>
        <c:majorTickMark val="out"/>
        <c:minorTickMark val="none"/>
        <c:tickLblPos val="nextTo"/>
        <c:crossAx val="386079360"/>
        <c:crosses val="autoZero"/>
        <c:crossBetween val="midCat"/>
      </c:valAx>
    </c:plotArea>
    <c:plotVisOnly val="1"/>
    <c:dispBlanksAs val="gap"/>
    <c:showDLblsOverMax val="0"/>
  </c:chart>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Carry (%)</a:t>
            </a:r>
            <a:endParaRPr lang="en-US">
              <a:effectLst/>
            </a:endParaRPr>
          </a:p>
        </c:rich>
      </c:tx>
      <c:overlay val="0"/>
    </c:title>
    <c:autoTitleDeleted val="0"/>
    <c:plotArea>
      <c:layout>
        <c:manualLayout>
          <c:layoutTarget val="inner"/>
          <c:xMode val="edge"/>
          <c:yMode val="edge"/>
          <c:x val="9.7050222008633891E-2"/>
          <c:y val="0.15379224800847263"/>
          <c:w val="0.87904089258013329"/>
          <c:h val="0.75811374729474601"/>
        </c:manualLayout>
      </c:layout>
      <c:lineChart>
        <c:grouping val="standard"/>
        <c:varyColors val="0"/>
        <c:ser>
          <c:idx val="0"/>
          <c:order val="0"/>
          <c:marker>
            <c:symbol val="none"/>
          </c:marker>
          <c:cat>
            <c:numRef>
              <c:f>'FN30.450.11(IOX)'!$I$28:$I$65</c:f>
              <c:numCache>
                <c:formatCode>mm/dd/yy;@</c:formatCode>
                <c:ptCount val="38"/>
                <c:pt idx="0">
                  <c:v>40968</c:v>
                </c:pt>
                <c:pt idx="1">
                  <c:v>40998</c:v>
                </c:pt>
                <c:pt idx="2">
                  <c:v>41029</c:v>
                </c:pt>
                <c:pt idx="3">
                  <c:v>41060</c:v>
                </c:pt>
                <c:pt idx="4">
                  <c:v>41089</c:v>
                </c:pt>
                <c:pt idx="5">
                  <c:v>41121</c:v>
                </c:pt>
                <c:pt idx="6">
                  <c:v>41152</c:v>
                </c:pt>
                <c:pt idx="7">
                  <c:v>41180</c:v>
                </c:pt>
                <c:pt idx="8">
                  <c:v>41213</c:v>
                </c:pt>
                <c:pt idx="9">
                  <c:v>41243</c:v>
                </c:pt>
                <c:pt idx="10">
                  <c:v>41274</c:v>
                </c:pt>
                <c:pt idx="11">
                  <c:v>41305</c:v>
                </c:pt>
                <c:pt idx="12">
                  <c:v>41333</c:v>
                </c:pt>
                <c:pt idx="13">
                  <c:v>41361</c:v>
                </c:pt>
                <c:pt idx="14">
                  <c:v>41394</c:v>
                </c:pt>
                <c:pt idx="15">
                  <c:v>41425</c:v>
                </c:pt>
                <c:pt idx="16">
                  <c:v>41453</c:v>
                </c:pt>
                <c:pt idx="17">
                  <c:v>41486</c:v>
                </c:pt>
                <c:pt idx="18">
                  <c:v>41516</c:v>
                </c:pt>
                <c:pt idx="19">
                  <c:v>41547</c:v>
                </c:pt>
                <c:pt idx="20">
                  <c:v>41578</c:v>
                </c:pt>
                <c:pt idx="21">
                  <c:v>41607</c:v>
                </c:pt>
                <c:pt idx="22">
                  <c:v>41639</c:v>
                </c:pt>
                <c:pt idx="23">
                  <c:v>41670</c:v>
                </c:pt>
                <c:pt idx="24">
                  <c:v>41698</c:v>
                </c:pt>
                <c:pt idx="25">
                  <c:v>41729</c:v>
                </c:pt>
                <c:pt idx="26">
                  <c:v>41759</c:v>
                </c:pt>
                <c:pt idx="27">
                  <c:v>41789</c:v>
                </c:pt>
                <c:pt idx="28">
                  <c:v>41820</c:v>
                </c:pt>
                <c:pt idx="29">
                  <c:v>41851</c:v>
                </c:pt>
                <c:pt idx="30">
                  <c:v>41880</c:v>
                </c:pt>
                <c:pt idx="31">
                  <c:v>41912</c:v>
                </c:pt>
                <c:pt idx="32">
                  <c:v>41943</c:v>
                </c:pt>
                <c:pt idx="33">
                  <c:v>41971</c:v>
                </c:pt>
                <c:pt idx="34">
                  <c:v>42004</c:v>
                </c:pt>
                <c:pt idx="35">
                  <c:v>42034</c:v>
                </c:pt>
                <c:pt idx="36">
                  <c:v>42062</c:v>
                </c:pt>
                <c:pt idx="37">
                  <c:v>42094</c:v>
                </c:pt>
              </c:numCache>
            </c:numRef>
          </c:cat>
          <c:val>
            <c:numRef>
              <c:f>'FN30.450.11(IOX)'!$AQ$28:$AQ$65</c:f>
              <c:numCache>
                <c:formatCode>0.0%;[Red]\-0.0%</c:formatCode>
                <c:ptCount val="38"/>
                <c:pt idx="1">
                  <c:v>1.2710864354893728E-2</c:v>
                </c:pt>
                <c:pt idx="2">
                  <c:v>8.0637684823488473E-3</c:v>
                </c:pt>
                <c:pt idx="3">
                  <c:v>1.3865779989136585E-2</c:v>
                </c:pt>
                <c:pt idx="4">
                  <c:v>1.830267468361927E-2</c:v>
                </c:pt>
                <c:pt idx="5">
                  <c:v>1.5460553513002772E-2</c:v>
                </c:pt>
                <c:pt idx="6">
                  <c:v>1.1703488090760297E-2</c:v>
                </c:pt>
                <c:pt idx="7">
                  <c:v>3.8608683244146123E-3</c:v>
                </c:pt>
                <c:pt idx="8">
                  <c:v>1.0447438937746079E-2</c:v>
                </c:pt>
                <c:pt idx="9">
                  <c:v>3.0177788101678725E-3</c:v>
                </c:pt>
                <c:pt idx="10">
                  <c:v>6.424412202590735E-3</c:v>
                </c:pt>
                <c:pt idx="11">
                  <c:v>2.6682694196851473E-3</c:v>
                </c:pt>
                <c:pt idx="12">
                  <c:v>1.3353615130575545E-3</c:v>
                </c:pt>
                <c:pt idx="13">
                  <c:v>3.4793912450078778E-3</c:v>
                </c:pt>
                <c:pt idx="14">
                  <c:v>-5.0264087234135047E-4</c:v>
                </c:pt>
                <c:pt idx="15">
                  <c:v>2.3026399858521122E-3</c:v>
                </c:pt>
                <c:pt idx="16">
                  <c:v>-3.940384931251679E-3</c:v>
                </c:pt>
                <c:pt idx="17">
                  <c:v>-5.2829956033345823E-3</c:v>
                </c:pt>
                <c:pt idx="18">
                  <c:v>-3.6140375161722257E-3</c:v>
                </c:pt>
                <c:pt idx="19">
                  <c:v>1.9243730450104175E-3</c:v>
                </c:pt>
                <c:pt idx="20">
                  <c:v>7.3980283077078749E-3</c:v>
                </c:pt>
                <c:pt idx="21">
                  <c:v>7.5567368613668031E-3</c:v>
                </c:pt>
                <c:pt idx="22">
                  <c:v>6.6185692919642856E-3</c:v>
                </c:pt>
                <c:pt idx="23">
                  <c:v>5.3036946987486434E-3</c:v>
                </c:pt>
                <c:pt idx="24">
                  <c:v>9.2565188954062943E-3</c:v>
                </c:pt>
                <c:pt idx="25">
                  <c:v>8.9709171716916818E-3</c:v>
                </c:pt>
                <c:pt idx="26">
                  <c:v>7.1450149953512822E-3</c:v>
                </c:pt>
                <c:pt idx="27">
                  <c:v>7.8252011997041026E-3</c:v>
                </c:pt>
                <c:pt idx="28">
                  <c:v>7.4025112365758063E-3</c:v>
                </c:pt>
                <c:pt idx="29">
                  <c:v>4.1531898628052412E-3</c:v>
                </c:pt>
                <c:pt idx="30">
                  <c:v>3.8721632967841013E-3</c:v>
                </c:pt>
                <c:pt idx="31">
                  <c:v>6.3433857737704375E-3</c:v>
                </c:pt>
                <c:pt idx="32">
                  <c:v>5.1626700997846773E-3</c:v>
                </c:pt>
                <c:pt idx="33">
                  <c:v>7.1094296050051957E-3</c:v>
                </c:pt>
                <c:pt idx="34">
                  <c:v>9.1923859008835578E-3</c:v>
                </c:pt>
                <c:pt idx="35">
                  <c:v>1.008499821978269E-2</c:v>
                </c:pt>
                <c:pt idx="36">
                  <c:v>1.6559157087566098E-2</c:v>
                </c:pt>
                <c:pt idx="37">
                  <c:v>1.1427653547979462E-2</c:v>
                </c:pt>
              </c:numCache>
            </c:numRef>
          </c:val>
          <c:smooth val="0"/>
        </c:ser>
        <c:dLbls>
          <c:showLegendKey val="0"/>
          <c:showVal val="0"/>
          <c:showCatName val="0"/>
          <c:showSerName val="0"/>
          <c:showPercent val="0"/>
          <c:showBubbleSize val="0"/>
        </c:dLbls>
        <c:marker val="1"/>
        <c:smooth val="0"/>
        <c:axId val="386109824"/>
        <c:axId val="386111360"/>
      </c:lineChart>
      <c:dateAx>
        <c:axId val="386109824"/>
        <c:scaling>
          <c:orientation val="minMax"/>
        </c:scaling>
        <c:delete val="0"/>
        <c:axPos val="b"/>
        <c:numFmt formatCode="mm/yy;@" sourceLinked="0"/>
        <c:majorTickMark val="out"/>
        <c:minorTickMark val="none"/>
        <c:tickLblPos val="nextTo"/>
        <c:crossAx val="386111360"/>
        <c:crosses val="autoZero"/>
        <c:auto val="1"/>
        <c:lblOffset val="100"/>
        <c:baseTimeUnit val="months"/>
      </c:dateAx>
      <c:valAx>
        <c:axId val="386111360"/>
        <c:scaling>
          <c:orientation val="minMax"/>
        </c:scaling>
        <c:delete val="0"/>
        <c:axPos val="l"/>
        <c:majorGridlines/>
        <c:numFmt formatCode="0.0%;[Red]\-0.0%" sourceLinked="1"/>
        <c:majorTickMark val="out"/>
        <c:minorTickMark val="none"/>
        <c:tickLblPos val="nextTo"/>
        <c:crossAx val="386109824"/>
        <c:crosses val="autoZero"/>
        <c:crossBetween val="midCat"/>
      </c:valAx>
    </c:plotArea>
    <c:plotVisOnly val="1"/>
    <c:dispBlanksAs val="gap"/>
    <c:showDLblsOverMax val="0"/>
  </c:chart>
  <c:printSettings>
    <c:headerFooter>
      <c:oddHeader>&amp;L&amp;G&amp;C&amp;"-,Bold"&amp;12&amp;K2E398A
&amp;15FN30.450.11(IOS) Performance&amp;R&amp;"-,Bold"&amp;14&amp;K2E398A
&amp;12Cello Fixed Income Master Fund, LP&amp;"-,Regular"&amp;10&amp;K000000
&amp;"-,Bold"&amp;K2E398A As of Mar, 2015</c:oddHeader>
    </c:headerFooter>
    <c:pageMargins b="0.75" l="0.7" r="0.7" t="0.75" header="0.3" footer="0.3"/>
    <c:pageSetup orientation="portrait"/>
  </c:printSettings>
</c:chartSpace>
</file>

<file path=xl/charts/chart1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overlay val="0"/>
    </c:title>
    <c:autoTitleDeleted val="0"/>
    <c:plotArea>
      <c:layout/>
      <c:lineChart>
        <c:grouping val="standard"/>
        <c:varyColors val="0"/>
        <c:ser>
          <c:idx val="0"/>
          <c:order val="0"/>
          <c:marker>
            <c:symbol val="none"/>
          </c:marker>
          <c:cat>
            <c:numRef>
              <c:f>'FN30.350.10(IOX)'!$I$28:$I$77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'FN30.350.10(IOX)'!$S$28:$S$77</c:f>
              <c:numCache>
                <c:formatCode>0.0%;[Red]\-0.0%</c:formatCode>
                <c:ptCount val="50"/>
                <c:pt idx="1">
                  <c:v>3.2139419589735541E-2</c:v>
                </c:pt>
                <c:pt idx="2">
                  <c:v>1.3528182098283999E-2</c:v>
                </c:pt>
                <c:pt idx="3">
                  <c:v>2.8437404112544952E-2</c:v>
                </c:pt>
                <c:pt idx="4">
                  <c:v>1.7020411867584441E-2</c:v>
                </c:pt>
                <c:pt idx="5">
                  <c:v>-2.069358784658205E-2</c:v>
                </c:pt>
                <c:pt idx="6">
                  <c:v>-0.10759413144166154</c:v>
                </c:pt>
                <c:pt idx="7">
                  <c:v>-0.1570069330637292</c:v>
                </c:pt>
                <c:pt idx="8">
                  <c:v>-1.017608879939619E-2</c:v>
                </c:pt>
                <c:pt idx="9">
                  <c:v>-1.9784572594797691E-2</c:v>
                </c:pt>
                <c:pt idx="10">
                  <c:v>-2.6035429014502221E-2</c:v>
                </c:pt>
                <c:pt idx="11">
                  <c:v>-5.9434543488432502E-2</c:v>
                </c:pt>
                <c:pt idx="12">
                  <c:v>0.1212937679316848</c:v>
                </c:pt>
                <c:pt idx="13">
                  <c:v>9.9432420706983077E-2</c:v>
                </c:pt>
                <c:pt idx="14">
                  <c:v>-7.0632476636427882E-2</c:v>
                </c:pt>
                <c:pt idx="15">
                  <c:v>-0.15384819857742224</c:v>
                </c:pt>
                <c:pt idx="16">
                  <c:v>3.335104119931414E-2</c:v>
                </c:pt>
                <c:pt idx="17">
                  <c:v>-0.12672980462302708</c:v>
                </c:pt>
                <c:pt idx="18">
                  <c:v>7.5408349264520322E-2</c:v>
                </c:pt>
                <c:pt idx="19">
                  <c:v>-0.23112847609613188</c:v>
                </c:pt>
                <c:pt idx="20">
                  <c:v>4.1549074454645309E-3</c:v>
                </c:pt>
                <c:pt idx="21">
                  <c:v>5.6387143731194012E-3</c:v>
                </c:pt>
                <c:pt idx="22">
                  <c:v>5.0332946393603067E-3</c:v>
                </c:pt>
                <c:pt idx="23">
                  <c:v>0.19486582908511721</c:v>
                </c:pt>
                <c:pt idx="24">
                  <c:v>7.8913174915714677E-3</c:v>
                </c:pt>
                <c:pt idx="25">
                  <c:v>8.0225782259987846E-2</c:v>
                </c:pt>
                <c:pt idx="26">
                  <c:v>-0.17442312834061638</c:v>
                </c:pt>
                <c:pt idx="27">
                  <c:v>0.32471929648047365</c:v>
                </c:pt>
                <c:pt idx="28">
                  <c:v>6.8696549320578087E-2</c:v>
                </c:pt>
                <c:pt idx="29">
                  <c:v>8.0230603253262783E-2</c:v>
                </c:pt>
                <c:pt idx="30">
                  <c:v>2.4020637575900331E-3</c:v>
                </c:pt>
                <c:pt idx="31">
                  <c:v>8.3409054121633425E-3</c:v>
                </c:pt>
                <c:pt idx="32">
                  <c:v>-2.068621287175702E-2</c:v>
                </c:pt>
                <c:pt idx="33">
                  <c:v>8.8829503755105135E-2</c:v>
                </c:pt>
                <c:pt idx="34">
                  <c:v>2.9537424050448995E-2</c:v>
                </c:pt>
                <c:pt idx="35">
                  <c:v>-2.8178665742403117E-2</c:v>
                </c:pt>
                <c:pt idx="36">
                  <c:v>1.7590120499272822E-2</c:v>
                </c:pt>
                <c:pt idx="37">
                  <c:v>2.2519386817882812E-2</c:v>
                </c:pt>
                <c:pt idx="38">
                  <c:v>-1.1094797283033255E-2</c:v>
                </c:pt>
                <c:pt idx="39">
                  <c:v>-2.5982680006412486E-2</c:v>
                </c:pt>
                <c:pt idx="40">
                  <c:v>1.9038926112221591E-2</c:v>
                </c:pt>
                <c:pt idx="41">
                  <c:v>6.901267944235105E-3</c:v>
                </c:pt>
                <c:pt idx="42">
                  <c:v>-4.9379545154745116E-2</c:v>
                </c:pt>
                <c:pt idx="43">
                  <c:v>4.0230041899582472E-2</c:v>
                </c:pt>
                <c:pt idx="44">
                  <c:v>-3.9781103695743308E-2</c:v>
                </c:pt>
                <c:pt idx="45">
                  <c:v>-4.0078110251945825E-2</c:v>
                </c:pt>
                <c:pt idx="46">
                  <c:v>-1.9820354163755396E-2</c:v>
                </c:pt>
                <c:pt idx="47">
                  <c:v>-0.20611717722384093</c:v>
                </c:pt>
                <c:pt idx="48">
                  <c:v>0.18823231572352989</c:v>
                </c:pt>
                <c:pt idx="49">
                  <c:v>-2.5194879706926306E-2</c:v>
                </c:pt>
              </c:numCache>
            </c:numRef>
          </c:val>
          <c:smooth val="0"/>
        </c:ser>
        <c:dLbls>
          <c:showLegendKey val="0"/>
          <c:showVal val="0"/>
          <c:showCatName val="0"/>
          <c:showSerName val="0"/>
          <c:showPercent val="0"/>
          <c:showBubbleSize val="0"/>
        </c:dLbls>
        <c:marker val="1"/>
        <c:smooth val="0"/>
        <c:axId val="386574976"/>
        <c:axId val="386580864"/>
      </c:lineChart>
      <c:dateAx>
        <c:axId val="386574976"/>
        <c:scaling>
          <c:orientation val="minMax"/>
        </c:scaling>
        <c:delete val="0"/>
        <c:axPos val="b"/>
        <c:numFmt formatCode="mm/yy;@" sourceLinked="0"/>
        <c:majorTickMark val="out"/>
        <c:minorTickMark val="none"/>
        <c:tickLblPos val="nextTo"/>
        <c:crossAx val="386580864"/>
        <c:crosses val="autoZero"/>
        <c:auto val="1"/>
        <c:lblOffset val="100"/>
        <c:baseTimeUnit val="months"/>
        <c:majorUnit val="2"/>
        <c:majorTimeUnit val="months"/>
      </c:dateAx>
      <c:valAx>
        <c:axId val="386580864"/>
        <c:scaling>
          <c:orientation val="minMax"/>
        </c:scaling>
        <c:delete val="0"/>
        <c:axPos val="l"/>
        <c:majorGridlines/>
        <c:numFmt formatCode="0.0%;[Red]\-0.0%" sourceLinked="1"/>
        <c:majorTickMark val="out"/>
        <c:minorTickMark val="none"/>
        <c:tickLblPos val="nextTo"/>
        <c:crossAx val="386574976"/>
        <c:crosses val="autoZero"/>
        <c:crossBetween val="midCat"/>
      </c:valAx>
    </c:plotArea>
    <c:plotVisOnly val="1"/>
    <c:dispBlanksAs val="gap"/>
    <c:showDLblsOverMax val="0"/>
  </c:chart>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3880954630500478"/>
          <c:y val="7.5145594589517192E-3"/>
        </c:manualLayout>
      </c:layout>
      <c:overlay val="0"/>
    </c:title>
    <c:autoTitleDeleted val="0"/>
    <c:plotArea>
      <c:layout>
        <c:manualLayout>
          <c:layoutTarget val="inner"/>
          <c:xMode val="edge"/>
          <c:yMode val="edge"/>
          <c:x val="9.9358065887627717E-2"/>
          <c:y val="0.18054675816283813"/>
          <c:w val="0.8740622993330841"/>
          <c:h val="0.77773796967845676"/>
        </c:manualLayout>
      </c:layout>
      <c:lineChart>
        <c:grouping val="standard"/>
        <c:varyColors val="0"/>
        <c:ser>
          <c:idx val="0"/>
          <c:order val="0"/>
          <c:marker>
            <c:symbol val="none"/>
          </c:marker>
          <c:cat>
            <c:numRef>
              <c:f>'FN30.350.10(IOX)'!$I$28:$I$77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'FN30.350.10(IOX)'!$AM$28:$AM$77</c:f>
              <c:numCache>
                <c:formatCode>0.0%;[Red]\-0.0%</c:formatCode>
                <c:ptCount val="50"/>
                <c:pt idx="1">
                  <c:v>3.1646899792785031E-2</c:v>
                </c:pt>
                <c:pt idx="2">
                  <c:v>1.643323546826448E-2</c:v>
                </c:pt>
                <c:pt idx="3">
                  <c:v>3.3345061451249665E-2</c:v>
                </c:pt>
                <c:pt idx="4">
                  <c:v>9.9593428926259518E-3</c:v>
                </c:pt>
                <c:pt idx="5">
                  <c:v>-7.6605634254573573E-3</c:v>
                </c:pt>
                <c:pt idx="6">
                  <c:v>-8.0394170362448947E-2</c:v>
                </c:pt>
                <c:pt idx="7">
                  <c:v>-0.11263037660817433</c:v>
                </c:pt>
                <c:pt idx="8">
                  <c:v>-3.3965325732172459E-2</c:v>
                </c:pt>
                <c:pt idx="9">
                  <c:v>-4.3387960817076569E-3</c:v>
                </c:pt>
                <c:pt idx="10">
                  <c:v>-1.7005291530563775E-4</c:v>
                </c:pt>
                <c:pt idx="11">
                  <c:v>-9.9956864969575829E-3</c:v>
                </c:pt>
                <c:pt idx="12">
                  <c:v>0.11077011348191117</c:v>
                </c:pt>
                <c:pt idx="13">
                  <c:v>7.2724998899082113E-2</c:v>
                </c:pt>
                <c:pt idx="14">
                  <c:v>-2.9635225762697479E-2</c:v>
                </c:pt>
                <c:pt idx="15">
                  <c:v>-9.9718567287007634E-2</c:v>
                </c:pt>
                <c:pt idx="16">
                  <c:v>4.7664100974955569E-2</c:v>
                </c:pt>
                <c:pt idx="17">
                  <c:v>-4.4621659850728468E-2</c:v>
                </c:pt>
                <c:pt idx="18">
                  <c:v>7.7819721171586545E-2</c:v>
                </c:pt>
                <c:pt idx="19">
                  <c:v>-7.5311299844495319E-2</c:v>
                </c:pt>
                <c:pt idx="20">
                  <c:v>-2.5921280448031919E-2</c:v>
                </c:pt>
                <c:pt idx="21">
                  <c:v>4.1462697543438183E-2</c:v>
                </c:pt>
                <c:pt idx="22">
                  <c:v>-3.3321342249119242E-3</c:v>
                </c:pt>
                <c:pt idx="23">
                  <c:v>0.11310035184328769</c:v>
                </c:pt>
                <c:pt idx="24">
                  <c:v>3.1380883888253039E-2</c:v>
                </c:pt>
                <c:pt idx="25">
                  <c:v>7.5595551442817918E-2</c:v>
                </c:pt>
                <c:pt idx="26">
                  <c:v>-0.10588121076415065</c:v>
                </c:pt>
                <c:pt idx="27">
                  <c:v>0.13981916539545239</c:v>
                </c:pt>
                <c:pt idx="28">
                  <c:v>1.1187986370787516E-4</c:v>
                </c:pt>
                <c:pt idx="29">
                  <c:v>7.0147654576211679E-2</c:v>
                </c:pt>
                <c:pt idx="30">
                  <c:v>-9.641282368415504E-3</c:v>
                </c:pt>
                <c:pt idx="31">
                  <c:v>3.564292361223903E-2</c:v>
                </c:pt>
                <c:pt idx="32">
                  <c:v>2.2612976692742335E-3</c:v>
                </c:pt>
                <c:pt idx="33">
                  <c:v>4.6337128236985305E-2</c:v>
                </c:pt>
                <c:pt idx="34">
                  <c:v>1.1361083009109705E-2</c:v>
                </c:pt>
                <c:pt idx="35">
                  <c:v>1.271322199959353E-3</c:v>
                </c:pt>
                <c:pt idx="36">
                  <c:v>2.0493900532390859E-2</c:v>
                </c:pt>
                <c:pt idx="37">
                  <c:v>1.5440483815547678E-2</c:v>
                </c:pt>
                <c:pt idx="38">
                  <c:v>9.4063231604559171E-3</c:v>
                </c:pt>
                <c:pt idx="39">
                  <c:v>1.0982829351236826E-2</c:v>
                </c:pt>
                <c:pt idx="40">
                  <c:v>1.9459752431807035E-2</c:v>
                </c:pt>
                <c:pt idx="41">
                  <c:v>-7.8418867752649661E-3</c:v>
                </c:pt>
                <c:pt idx="42">
                  <c:v>-6.5815859796669153E-3</c:v>
                </c:pt>
                <c:pt idx="43">
                  <c:v>1.9542394432539377E-2</c:v>
                </c:pt>
                <c:pt idx="44">
                  <c:v>5.6902978513515851E-3</c:v>
                </c:pt>
                <c:pt idx="45">
                  <c:v>5.1186930112814052E-3</c:v>
                </c:pt>
                <c:pt idx="46">
                  <c:v>-4.7713651555805012E-3</c:v>
                </c:pt>
                <c:pt idx="47">
                  <c:v>-0.10535913815689642</c:v>
                </c:pt>
                <c:pt idx="48">
                  <c:v>0.11511242806069678</c:v>
                </c:pt>
                <c:pt idx="49">
                  <c:v>-1.3178544902273897E-3</c:v>
                </c:pt>
              </c:numCache>
            </c:numRef>
          </c:val>
          <c:smooth val="0"/>
        </c:ser>
        <c:dLbls>
          <c:showLegendKey val="0"/>
          <c:showVal val="0"/>
          <c:showCatName val="0"/>
          <c:showSerName val="0"/>
          <c:showPercent val="0"/>
          <c:showBubbleSize val="0"/>
        </c:dLbls>
        <c:marker val="1"/>
        <c:smooth val="0"/>
        <c:axId val="386617344"/>
        <c:axId val="386618880"/>
      </c:lineChart>
      <c:dateAx>
        <c:axId val="386617344"/>
        <c:scaling>
          <c:orientation val="minMax"/>
        </c:scaling>
        <c:delete val="0"/>
        <c:axPos val="b"/>
        <c:numFmt formatCode="mm/yy;@" sourceLinked="0"/>
        <c:majorTickMark val="out"/>
        <c:minorTickMark val="none"/>
        <c:tickLblPos val="nextTo"/>
        <c:crossAx val="386618880"/>
        <c:crosses val="autoZero"/>
        <c:auto val="1"/>
        <c:lblOffset val="100"/>
        <c:baseTimeUnit val="months"/>
      </c:dateAx>
      <c:valAx>
        <c:axId val="386618880"/>
        <c:scaling>
          <c:orientation val="minMax"/>
        </c:scaling>
        <c:delete val="0"/>
        <c:axPos val="l"/>
        <c:majorGridlines/>
        <c:numFmt formatCode="0.0%;[Red]\-0.0%" sourceLinked="1"/>
        <c:majorTickMark val="out"/>
        <c:minorTickMark val="none"/>
        <c:tickLblPos val="nextTo"/>
        <c:crossAx val="386617344"/>
        <c:crosses val="autoZero"/>
        <c:crossBetween val="midCat"/>
        <c:majorUnit val="0.1"/>
      </c:valAx>
    </c:plotArea>
    <c:plotVisOnly val="1"/>
    <c:dispBlanksAs val="gap"/>
    <c:showDLblsOverMax val="0"/>
  </c:chart>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OAS History</a:t>
            </a:r>
          </a:p>
        </c:rich>
      </c:tx>
      <c:overlay val="0"/>
    </c:title>
    <c:autoTitleDeleted val="0"/>
    <c:plotArea>
      <c:layout>
        <c:manualLayout>
          <c:layoutTarget val="inner"/>
          <c:xMode val="edge"/>
          <c:yMode val="edge"/>
          <c:x val="8.8899465618440893E-2"/>
          <c:y val="0.15449810558148747"/>
          <c:w val="0.88654951483959654"/>
          <c:h val="0.80473626311673407"/>
        </c:manualLayout>
      </c:layout>
      <c:lineChart>
        <c:grouping val="standard"/>
        <c:varyColors val="0"/>
        <c:ser>
          <c:idx val="0"/>
          <c:order val="0"/>
          <c:marker>
            <c:symbol val="none"/>
          </c:marker>
          <c:cat>
            <c:numRef>
              <c:f>'FN30.350.10(IOX)'!$I$28:$I$77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'FN30.350.10(IOX)'!$M$28:$M$77</c:f>
              <c:numCache>
                <c:formatCode>#,##0.0_);[Red]\-#,##0.0_)</c:formatCode>
                <c:ptCount val="50"/>
                <c:pt idx="0">
                  <c:v>-20.975000000000001</c:v>
                </c:pt>
                <c:pt idx="1">
                  <c:v>-77.025397999999996</c:v>
                </c:pt>
                <c:pt idx="2">
                  <c:v>-84.035599000000005</c:v>
                </c:pt>
                <c:pt idx="3">
                  <c:v>-128.065201</c:v>
                </c:pt>
                <c:pt idx="4">
                  <c:v>-166.411102</c:v>
                </c:pt>
                <c:pt idx="5">
                  <c:v>-134.42559800000001</c:v>
                </c:pt>
                <c:pt idx="6">
                  <c:v>23.348801000000002</c:v>
                </c:pt>
                <c:pt idx="7">
                  <c:v>169.70230100000001</c:v>
                </c:pt>
                <c:pt idx="8">
                  <c:v>272.80859400000003</c:v>
                </c:pt>
                <c:pt idx="9">
                  <c:v>250.27259799999999</c:v>
                </c:pt>
                <c:pt idx="10">
                  <c:v>242.262497</c:v>
                </c:pt>
                <c:pt idx="11">
                  <c:v>167.358002</c:v>
                </c:pt>
                <c:pt idx="12">
                  <c:v>-25.363099999999999</c:v>
                </c:pt>
                <c:pt idx="13">
                  <c:v>-128.88200399999999</c:v>
                </c:pt>
                <c:pt idx="14">
                  <c:v>-57.056598999999999</c:v>
                </c:pt>
                <c:pt idx="15">
                  <c:v>108.041298</c:v>
                </c:pt>
                <c:pt idx="16">
                  <c:v>114.16269699999999</c:v>
                </c:pt>
                <c:pt idx="17">
                  <c:v>277.66619900000001</c:v>
                </c:pt>
                <c:pt idx="18">
                  <c:v>164.904495</c:v>
                </c:pt>
                <c:pt idx="19">
                  <c:v>613.77990699999998</c:v>
                </c:pt>
                <c:pt idx="20">
                  <c:v>498.78439300000002</c:v>
                </c:pt>
                <c:pt idx="21">
                  <c:v>581.42767300000003</c:v>
                </c:pt>
                <c:pt idx="22">
                  <c:v>676.71588099999997</c:v>
                </c:pt>
                <c:pt idx="23">
                  <c:v>489.04031400000002</c:v>
                </c:pt>
                <c:pt idx="24">
                  <c:v>451.21389799999997</c:v>
                </c:pt>
                <c:pt idx="25">
                  <c:v>321.55191000000002</c:v>
                </c:pt>
                <c:pt idx="26">
                  <c:v>573.62658699999997</c:v>
                </c:pt>
                <c:pt idx="27">
                  <c:v>278.91699199999999</c:v>
                </c:pt>
                <c:pt idx="28">
                  <c:v>253.29299900000001</c:v>
                </c:pt>
                <c:pt idx="29">
                  <c:v>159.82879600000001</c:v>
                </c:pt>
                <c:pt idx="30">
                  <c:v>161.6866</c:v>
                </c:pt>
                <c:pt idx="31">
                  <c:v>123.43699599999999</c:v>
                </c:pt>
                <c:pt idx="32">
                  <c:v>154.92289700000001</c:v>
                </c:pt>
                <c:pt idx="33">
                  <c:v>72.542800999999997</c:v>
                </c:pt>
                <c:pt idx="34">
                  <c:v>47.372199999999999</c:v>
                </c:pt>
                <c:pt idx="35">
                  <c:v>57.135899000000002</c:v>
                </c:pt>
                <c:pt idx="36">
                  <c:v>37.777199000000003</c:v>
                </c:pt>
                <c:pt idx="37">
                  <c:v>19.782599999999999</c:v>
                </c:pt>
                <c:pt idx="38">
                  <c:v>19.426701000000001</c:v>
                </c:pt>
                <c:pt idx="39">
                  <c:v>4.3497000000000003</c:v>
                </c:pt>
                <c:pt idx="40">
                  <c:v>-8.1978000000000009</c:v>
                </c:pt>
                <c:pt idx="41">
                  <c:v>-14.652100000000001</c:v>
                </c:pt>
                <c:pt idx="42">
                  <c:v>-3.9569000000000001</c:v>
                </c:pt>
                <c:pt idx="43">
                  <c:v>-39.262000999999998</c:v>
                </c:pt>
                <c:pt idx="44">
                  <c:v>-43.735698999999997</c:v>
                </c:pt>
                <c:pt idx="45">
                  <c:v>-63.874400999999999</c:v>
                </c:pt>
                <c:pt idx="46">
                  <c:v>-98.292000000000002</c:v>
                </c:pt>
                <c:pt idx="47">
                  <c:v>40.377200999999999</c:v>
                </c:pt>
                <c:pt idx="48">
                  <c:v>-118.77449799999999</c:v>
                </c:pt>
                <c:pt idx="49">
                  <c:v>-142.42590300000001</c:v>
                </c:pt>
              </c:numCache>
            </c:numRef>
          </c:val>
          <c:smooth val="0"/>
        </c:ser>
        <c:dLbls>
          <c:showLegendKey val="0"/>
          <c:showVal val="0"/>
          <c:showCatName val="0"/>
          <c:showSerName val="0"/>
          <c:showPercent val="0"/>
          <c:showBubbleSize val="0"/>
        </c:dLbls>
        <c:marker val="1"/>
        <c:smooth val="0"/>
        <c:axId val="386651648"/>
        <c:axId val="386653184"/>
      </c:lineChart>
      <c:dateAx>
        <c:axId val="386651648"/>
        <c:scaling>
          <c:orientation val="minMax"/>
        </c:scaling>
        <c:delete val="0"/>
        <c:axPos val="b"/>
        <c:numFmt formatCode="mm/yy;@" sourceLinked="0"/>
        <c:majorTickMark val="out"/>
        <c:minorTickMark val="none"/>
        <c:tickLblPos val="nextTo"/>
        <c:crossAx val="386653184"/>
        <c:crosses val="autoZero"/>
        <c:auto val="1"/>
        <c:lblOffset val="100"/>
        <c:baseTimeUnit val="months"/>
      </c:dateAx>
      <c:valAx>
        <c:axId val="386653184"/>
        <c:scaling>
          <c:orientation val="minMax"/>
        </c:scaling>
        <c:delete val="0"/>
        <c:axPos val="l"/>
        <c:majorGridlines/>
        <c:numFmt formatCode="#,##0.0_);[Red]\-#,##0.0_)" sourceLinked="1"/>
        <c:majorTickMark val="out"/>
        <c:minorTickMark val="none"/>
        <c:tickLblPos val="nextTo"/>
        <c:crossAx val="386651648"/>
        <c:crosses val="autoZero"/>
        <c:crossBetween val="midCat"/>
      </c:valAx>
    </c:plotArea>
    <c:plotVisOnly val="1"/>
    <c:dispBlanksAs val="gap"/>
    <c:showDLblsOverMax val="0"/>
  </c:chart>
  <c:printSettings>
    <c:headerFooter>
      <c:oddHeader>&amp;L&amp;G&amp;R&amp;"-,Bold"&amp;14&amp;K2E398A
&amp;12Cello Fixed Income Master Fund, LP&amp;"-,Regular"&amp;10&amp;K000000
&amp;"-,Bold"&amp;K2E398A As of May, 2013&amp;C&amp;"-,Bold"&amp;12&amp;K2E398A
&amp;15FN30.350.10(IOX) Performance</c:oddHeader>
    </c:headerFooter>
    <c:pageMargins b="0.75" l="0.7" r="0.7" t="0.75" header="0.3" footer="0.3"/>
    <c:pageSetup orientation="portrait"/>
  </c:printSettings>
</c:chartSpace>
</file>

<file path=xl/charts/chart1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Unhedged Return (%)</a:t>
            </a:r>
            <a:endParaRPr lang="en-US">
              <a:effectLst/>
            </a:endParaRPr>
          </a:p>
        </c:rich>
      </c:tx>
      <c:overlay val="0"/>
    </c:title>
    <c:autoTitleDeleted val="0"/>
    <c:plotArea>
      <c:layout/>
      <c:lineChart>
        <c:grouping val="standard"/>
        <c:varyColors val="0"/>
        <c:ser>
          <c:idx val="0"/>
          <c:order val="0"/>
          <c:marker>
            <c:symbol val="none"/>
          </c:marker>
          <c:cat>
            <c:numRef>
              <c:f>'FN30.350.10(IOX)'!$I$28:$I$77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'FN30.350.10(IOX)'!$U$28:$U$77</c:f>
              <c:numCache>
                <c:formatCode>0.0%;[Red]\-0.0%</c:formatCode>
                <c:ptCount val="50"/>
                <c:pt idx="1">
                  <c:v>3.2139419589735541E-2</c:v>
                </c:pt>
                <c:pt idx="2">
                  <c:v>4.6102389608762673E-2</c:v>
                </c:pt>
                <c:pt idx="3">
                  <c:v>7.5850826005166017E-2</c:v>
                </c:pt>
                <c:pt idx="4">
                  <c:v>9.4162250171854867E-2</c:v>
                </c:pt>
                <c:pt idx="5">
                  <c:v>7.1520107529509769E-2</c:v>
                </c:pt>
                <c:pt idx="6">
                  <c:v>-4.3769167762403582E-2</c:v>
                </c:pt>
                <c:pt idx="7">
                  <c:v>-0.19390403803300593</c:v>
                </c:pt>
                <c:pt idx="8">
                  <c:v>-0.20210694212281677</c:v>
                </c:pt>
                <c:pt idx="9">
                  <c:v>-0.21789291524927301</c:v>
                </c:pt>
                <c:pt idx="10">
                  <c:v>-0.23825540873603979</c:v>
                </c:pt>
                <c:pt idx="11">
                  <c:v>-0.28352935077259589</c:v>
                </c:pt>
                <c:pt idx="12">
                  <c:v>-0.19662592611534357</c:v>
                </c:pt>
                <c:pt idx="13">
                  <c:v>-0.11674449721576152</c:v>
                </c:pt>
                <c:pt idx="14">
                  <c:v>-0.17913102088016564</c:v>
                </c:pt>
                <c:pt idx="15">
                  <c:v>-0.30542023458583978</c:v>
                </c:pt>
                <c:pt idx="16">
                  <c:v>-0.28225527621330215</c:v>
                </c:pt>
                <c:pt idx="17">
                  <c:v>-0.3732149248279989</c:v>
                </c:pt>
                <c:pt idx="18">
                  <c:v>-0.32595009696564003</c:v>
                </c:pt>
                <c:pt idx="19">
                  <c:v>-0.48174222386671706</c:v>
                </c:pt>
                <c:pt idx="20">
                  <c:v>-0.47958891077399102</c:v>
                </c:pt>
                <c:pt idx="21">
                  <c:v>-0.47665446128524158</c:v>
                </c:pt>
                <c:pt idx="22">
                  <c:v>-0.47402030899069547</c:v>
                </c:pt>
                <c:pt idx="23">
                  <c:v>-0.37152484042023348</c:v>
                </c:pt>
                <c:pt idx="24">
                  <c:v>-0.36656534340042346</c:v>
                </c:pt>
                <c:pt idx="25">
                  <c:v>-0.31574755256413567</c:v>
                </c:pt>
                <c:pt idx="26">
                  <c:v>-0.43509700502062232</c:v>
                </c:pt>
                <c:pt idx="27">
                  <c:v>-0.25166210191120619</c:v>
                </c:pt>
                <c:pt idx="28">
                  <c:v>-0.20025387058669164</c:v>
                </c:pt>
                <c:pt idx="29">
                  <c:v>-0.1360897561744</c:v>
                </c:pt>
                <c:pt idx="30">
                  <c:v>-0.13401458868789573</c:v>
                </c:pt>
                <c:pt idx="31">
                  <c:v>-0.12679148628382819</c:v>
                </c:pt>
                <c:pt idx="32">
                  <c:v>-0.14485486347999144</c:v>
                </c:pt>
                <c:pt idx="33">
                  <c:v>-6.8892745364327324E-2</c:v>
                </c:pt>
                <c:pt idx="34">
                  <c:v>-4.1390235547704157E-2</c:v>
                </c:pt>
                <c:pt idx="35">
                  <c:v>-6.840257967760921E-2</c:v>
                </c:pt>
                <c:pt idx="36">
                  <c:v>-5.2015668797326664E-2</c:v>
                </c:pt>
                <c:pt idx="37">
                  <c:v>-3.0667642945681695E-2</c:v>
                </c:pt>
                <c:pt idx="38">
                  <c:v>-4.1422188947084271E-2</c:v>
                </c:pt>
                <c:pt idx="39">
                  <c:v>-6.632860947291952E-2</c:v>
                </c:pt>
                <c:pt idx="40">
                  <c:v>-4.8552508855579157E-2</c:v>
                </c:pt>
                <c:pt idx="41">
                  <c:v>-4.1986314784321244E-2</c:v>
                </c:pt>
                <c:pt idx="42">
                  <c:v>-8.9292594812292569E-2</c:v>
                </c:pt>
                <c:pt idx="43">
                  <c:v>-5.2654797743331039E-2</c:v>
                </c:pt>
                <c:pt idx="44">
                  <c:v>-9.0341235469968528E-2</c:v>
                </c:pt>
                <c:pt idx="45">
                  <c:v>-0.126798639726452</c:v>
                </c:pt>
                <c:pt idx="46">
                  <c:v>-0.14410579994334671</c:v>
                </c:pt>
                <c:pt idx="47">
                  <c:v>-0.32052029646128144</c:v>
                </c:pt>
                <c:pt idx="48">
                  <c:v>-0.19262025837705088</c:v>
                </c:pt>
                <c:pt idx="49">
                  <c:v>-0.21296209384505038</c:v>
                </c:pt>
              </c:numCache>
            </c:numRef>
          </c:val>
          <c:smooth val="0"/>
        </c:ser>
        <c:dLbls>
          <c:showLegendKey val="0"/>
          <c:showVal val="0"/>
          <c:showCatName val="0"/>
          <c:showSerName val="0"/>
          <c:showPercent val="0"/>
          <c:showBubbleSize val="0"/>
        </c:dLbls>
        <c:marker val="1"/>
        <c:smooth val="0"/>
        <c:axId val="386660992"/>
        <c:axId val="386679168"/>
      </c:lineChart>
      <c:dateAx>
        <c:axId val="386660992"/>
        <c:scaling>
          <c:orientation val="minMax"/>
        </c:scaling>
        <c:delete val="0"/>
        <c:axPos val="b"/>
        <c:numFmt formatCode="mm/yy;@" sourceLinked="0"/>
        <c:majorTickMark val="out"/>
        <c:minorTickMark val="none"/>
        <c:tickLblPos val="nextTo"/>
        <c:crossAx val="386679168"/>
        <c:crosses val="autoZero"/>
        <c:auto val="1"/>
        <c:lblOffset val="100"/>
        <c:baseTimeUnit val="months"/>
        <c:majorUnit val="2"/>
        <c:majorTimeUnit val="months"/>
      </c:dateAx>
      <c:valAx>
        <c:axId val="386679168"/>
        <c:scaling>
          <c:orientation val="minMax"/>
        </c:scaling>
        <c:delete val="0"/>
        <c:axPos val="l"/>
        <c:majorGridlines/>
        <c:numFmt formatCode="0.0%;[Red]\-0.0%" sourceLinked="1"/>
        <c:majorTickMark val="out"/>
        <c:minorTickMark val="none"/>
        <c:tickLblPos val="nextTo"/>
        <c:crossAx val="386660992"/>
        <c:crosses val="autoZero"/>
        <c:crossBetween val="midCat"/>
      </c:valAx>
    </c:plotArea>
    <c:plotVisOnly val="1"/>
    <c:dispBlanksAs val="gap"/>
    <c:showDLblsOverMax val="0"/>
  </c:chart>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1437285128091382"/>
          <c:y val="0"/>
        </c:manualLayout>
      </c:layout>
      <c:overlay val="0"/>
    </c:title>
    <c:autoTitleDeleted val="0"/>
    <c:plotArea>
      <c:layout>
        <c:manualLayout>
          <c:layoutTarget val="inner"/>
          <c:xMode val="edge"/>
          <c:yMode val="edge"/>
          <c:x val="9.9452242934610899E-2"/>
          <c:y val="0.15410104986876641"/>
          <c:w val="0.85653751335272033"/>
          <c:h val="0.80422282518739208"/>
        </c:manualLayout>
      </c:layout>
      <c:lineChart>
        <c:grouping val="standard"/>
        <c:varyColors val="0"/>
        <c:ser>
          <c:idx val="0"/>
          <c:order val="0"/>
          <c:marker>
            <c:symbol val="none"/>
          </c:marker>
          <c:cat>
            <c:numRef>
              <c:f>'FN30.350.10(IOX)'!$I$28:$I$77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'FN30.350.10(IOX)'!$AO$28:$AO$77</c:f>
              <c:numCache>
                <c:formatCode>0.0%;[Red]\-0.0%</c:formatCode>
                <c:ptCount val="50"/>
                <c:pt idx="1">
                  <c:v>3.164689979278501E-2</c:v>
                </c:pt>
                <c:pt idx="2">
                  <c:v>4.8600196217184921E-2</c:v>
                </c:pt>
                <c:pt idx="3">
                  <c:v>8.3565834197839362E-2</c:v>
                </c:pt>
                <c:pt idx="4">
                  <c:v>9.435743788734996E-2</c:v>
                </c:pt>
                <c:pt idx="5">
                  <c:v>8.5974043324292815E-2</c:v>
                </c:pt>
                <c:pt idx="6">
                  <c:v>-1.3319389239178081E-3</c:v>
                </c:pt>
                <c:pt idx="7">
                  <c:v>-0.11381229874947218</c:v>
                </c:pt>
                <c:pt idx="8">
                  <c:v>-0.14391195268229151</c:v>
                </c:pt>
                <c:pt idx="9">
                  <c:v>-0.14762634414759035</c:v>
                </c:pt>
                <c:pt idx="10">
                  <c:v>-0.14777129277269774</c:v>
                </c:pt>
                <c:pt idx="11">
                  <c:v>-0.15628990375384932</c:v>
                </c:pt>
                <c:pt idx="12">
                  <c:v>-6.2832040646829013E-2</c:v>
                </c:pt>
                <c:pt idx="13">
                  <c:v>5.3234981653853541E-3</c:v>
                </c:pt>
                <c:pt idx="14">
                  <c:v>-2.446949066729065E-2</c:v>
                </c:pt>
                <c:pt idx="15">
                  <c:v>-0.1217479954027133</c:v>
                </c:pt>
                <c:pt idx="16">
                  <c:v>-7.9886903174131052E-2</c:v>
                </c:pt>
                <c:pt idx="17">
                  <c:v>-0.12094387680489538</c:v>
                </c:pt>
                <c:pt idx="18">
                  <c:v>-5.2535974403676522E-2</c:v>
                </c:pt>
                <c:pt idx="19">
                  <c:v>-0.12389072172723392</c:v>
                </c:pt>
                <c:pt idx="20">
                  <c:v>-0.14660059603246511</c:v>
                </c:pt>
                <c:pt idx="21">
                  <c:v>-0.11121635466200874</c:v>
                </c:pt>
                <c:pt idx="22">
                  <c:v>-0.11417790106518144</c:v>
                </c:pt>
                <c:pt idx="23">
                  <c:v>-1.3991110005093899E-2</c:v>
                </c:pt>
                <c:pt idx="24">
                  <c:v>1.695072048462154E-2</c:v>
                </c:pt>
                <c:pt idx="25">
                  <c:v>9.3827670989827583E-2</c:v>
                </c:pt>
                <c:pt idx="26">
                  <c:v>-2.1988127181906458E-2</c:v>
                </c:pt>
                <c:pt idx="27">
                  <c:v>0.11475667662236266</c:v>
                </c:pt>
                <c:pt idx="28">
                  <c:v>0.11488139544741061</c:v>
                </c:pt>
                <c:pt idx="29">
                  <c:v>0.19308771046870032</c:v>
                </c:pt>
                <c:pt idx="30">
                  <c:v>0.18158481496178513</c:v>
                </c:pt>
                <c:pt idx="31">
                  <c:v>0.22369995226284978</c:v>
                </c:pt>
                <c:pt idx="32">
                  <c:v>0.22646710211279264</c:v>
                </c:pt>
                <c:pt idx="33">
                  <c:v>0.28329806550183689</c:v>
                </c:pt>
                <c:pt idx="34">
                  <c:v>0.29787772134943324</c:v>
                </c:pt>
                <c:pt idx="35">
                  <c:v>0.29952774210941757</c:v>
                </c:pt>
                <c:pt idx="36">
                  <c:v>0.32616013439529024</c:v>
                </c:pt>
                <c:pt idx="37">
                  <c:v>0.34663668848724538</c:v>
                </c:pt>
                <c:pt idx="38">
                  <c:v>0.35930358835888265</c:v>
                </c:pt>
                <c:pt idx="39">
                  <c:v>0.37423258770635215</c:v>
                </c:pt>
                <c:pt idx="40">
                  <c:v>0.40097481364683918</c:v>
                </c:pt>
                <c:pt idx="41">
                  <c:v>0.38998852778322268</c:v>
                </c:pt>
                <c:pt idx="42">
                  <c:v>0.38084019877686681</c:v>
                </c:pt>
                <c:pt idx="43">
                  <c:v>0.40782512258967052</c:v>
                </c:pt>
                <c:pt idx="44">
                  <c:v>0.41583606685982133</c:v>
                </c:pt>
                <c:pt idx="45">
                  <c:v>0.42308329704037684</c:v>
                </c:pt>
                <c:pt idx="46">
                  <c:v>0.41629324698338976</c:v>
                </c:pt>
                <c:pt idx="47">
                  <c:v>0.26707381110378736</c:v>
                </c:pt>
                <c:pt idx="48">
                  <c:v>0.41292975403206489</c:v>
                </c:pt>
                <c:pt idx="49">
                  <c:v>0.41106771821133781</c:v>
                </c:pt>
              </c:numCache>
            </c:numRef>
          </c:val>
          <c:smooth val="0"/>
        </c:ser>
        <c:dLbls>
          <c:showLegendKey val="0"/>
          <c:showVal val="0"/>
          <c:showCatName val="0"/>
          <c:showSerName val="0"/>
          <c:showPercent val="0"/>
          <c:showBubbleSize val="0"/>
        </c:dLbls>
        <c:marker val="1"/>
        <c:smooth val="0"/>
        <c:axId val="386707840"/>
        <c:axId val="386709376"/>
      </c:lineChart>
      <c:dateAx>
        <c:axId val="386707840"/>
        <c:scaling>
          <c:orientation val="minMax"/>
        </c:scaling>
        <c:delete val="0"/>
        <c:axPos val="b"/>
        <c:numFmt formatCode="mm/yy;@" sourceLinked="0"/>
        <c:majorTickMark val="out"/>
        <c:minorTickMark val="none"/>
        <c:tickLblPos val="nextTo"/>
        <c:crossAx val="386709376"/>
        <c:crosses val="autoZero"/>
        <c:auto val="1"/>
        <c:lblOffset val="100"/>
        <c:baseTimeUnit val="days"/>
      </c:dateAx>
      <c:valAx>
        <c:axId val="386709376"/>
        <c:scaling>
          <c:orientation val="minMax"/>
        </c:scaling>
        <c:delete val="0"/>
        <c:axPos val="l"/>
        <c:majorGridlines/>
        <c:numFmt formatCode="0.0%;[Red]\-0.0%" sourceLinked="1"/>
        <c:majorTickMark val="out"/>
        <c:minorTickMark val="none"/>
        <c:tickLblPos val="nextTo"/>
        <c:crossAx val="386707840"/>
        <c:crosses val="autoZero"/>
        <c:crossBetween val="midCat"/>
      </c:valAx>
    </c:plotArea>
    <c:plotVisOnly val="1"/>
    <c:dispBlanksAs val="gap"/>
    <c:showDLblsOverMax val="0"/>
  </c:chart>
  <c:printSettings>
    <c:headerFooter>
      <c:oddHeader>&amp;L&amp;G&amp;C&amp;"-,Bold"&amp;12&amp;K2E398A
&amp;15FN30.350.10(IOS) Performance&amp;R&amp;"-,Bold"&amp;14&amp;K2E398A
&amp;12Cello Fixed Income Master Fund, LP&amp;"-,Regular"&amp;10&amp;K000000
&amp;"-,Bold"&amp;K2E398A As of Jun, 2013</c:oddHeader>
    </c:headerFooter>
    <c:pageMargins b="0.75" l="0.7" r="0.7" t="0.75" header="0.3" footer="0.3"/>
    <c:pageSetup orientation="portrait"/>
  </c:printSettings>
</c:chartSpace>
</file>

<file path=xl/charts/chart1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Carry (%)</a:t>
            </a:r>
            <a:endParaRPr lang="en-US">
              <a:effectLst/>
            </a:endParaRPr>
          </a:p>
        </c:rich>
      </c:tx>
      <c:overlay val="0"/>
    </c:title>
    <c:autoTitleDeleted val="0"/>
    <c:plotArea>
      <c:layout>
        <c:manualLayout>
          <c:layoutTarget val="inner"/>
          <c:xMode val="edge"/>
          <c:yMode val="edge"/>
          <c:x val="7.9661941709555484E-2"/>
          <c:y val="0.15379224800847263"/>
          <c:w val="0.89642917287921164"/>
          <c:h val="0.75811374729474601"/>
        </c:manualLayout>
      </c:layout>
      <c:lineChart>
        <c:grouping val="standard"/>
        <c:varyColors val="0"/>
        <c:ser>
          <c:idx val="0"/>
          <c:order val="0"/>
          <c:marker>
            <c:symbol val="none"/>
          </c:marker>
          <c:cat>
            <c:numRef>
              <c:f>'FN30.350.10(IOX)'!$I$28:$I$77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'FN30.350.10(IOX)'!$AQ$28:$AQ$77</c:f>
              <c:numCache>
                <c:formatCode>0.0%;[Red]\-0.0%</c:formatCode>
                <c:ptCount val="50"/>
                <c:pt idx="1">
                  <c:v>9.9412815448360805E-3</c:v>
                </c:pt>
                <c:pt idx="2">
                  <c:v>9.5084772465623656E-3</c:v>
                </c:pt>
                <c:pt idx="3">
                  <c:v>1.0178925297300074E-2</c:v>
                </c:pt>
                <c:pt idx="4">
                  <c:v>9.2900405462056305E-3</c:v>
                </c:pt>
                <c:pt idx="5">
                  <c:v>9.0242036518463874E-3</c:v>
                </c:pt>
                <c:pt idx="6">
                  <c:v>1.0915673653949713E-2</c:v>
                </c:pt>
                <c:pt idx="7">
                  <c:v>1.3345324391197061E-2</c:v>
                </c:pt>
                <c:pt idx="8">
                  <c:v>1.3130874702880208E-2</c:v>
                </c:pt>
                <c:pt idx="9">
                  <c:v>1.0279879695405917E-2</c:v>
                </c:pt>
                <c:pt idx="10">
                  <c:v>8.4366797773670846E-3</c:v>
                </c:pt>
                <c:pt idx="11">
                  <c:v>1.5443604556346262E-2</c:v>
                </c:pt>
                <c:pt idx="12">
                  <c:v>1.7637615146728042E-2</c:v>
                </c:pt>
                <c:pt idx="13">
                  <c:v>1.1471601054797208E-2</c:v>
                </c:pt>
                <c:pt idx="14">
                  <c:v>6.6911569484873782E-3</c:v>
                </c:pt>
                <c:pt idx="15">
                  <c:v>1.3630470979909369E-2</c:v>
                </c:pt>
                <c:pt idx="16">
                  <c:v>1.9488261119335971E-2</c:v>
                </c:pt>
                <c:pt idx="17">
                  <c:v>2.0033281997551305E-2</c:v>
                </c:pt>
                <c:pt idx="18">
                  <c:v>1.7035384735659173E-2</c:v>
                </c:pt>
                <c:pt idx="19">
                  <c:v>1.958108944385464E-3</c:v>
                </c:pt>
                <c:pt idx="20">
                  <c:v>1.4057541412221684E-2</c:v>
                </c:pt>
                <c:pt idx="21">
                  <c:v>6.6882671557535849E-3</c:v>
                </c:pt>
                <c:pt idx="22">
                  <c:v>1.117465569256894E-3</c:v>
                </c:pt>
                <c:pt idx="23">
                  <c:v>-3.5689097268100677E-3</c:v>
                </c:pt>
                <c:pt idx="24">
                  <c:v>-5.7879511994915044E-4</c:v>
                </c:pt>
                <c:pt idx="25">
                  <c:v>2.3236965536746444E-3</c:v>
                </c:pt>
                <c:pt idx="26">
                  <c:v>3.2125606480702968E-3</c:v>
                </c:pt>
                <c:pt idx="27">
                  <c:v>8.7754184286344614E-3</c:v>
                </c:pt>
                <c:pt idx="28">
                  <c:v>-5.4387056699810796E-3</c:v>
                </c:pt>
                <c:pt idx="29">
                  <c:v>-4.5114014878444254E-3</c:v>
                </c:pt>
                <c:pt idx="30">
                  <c:v>-1.4567569517538038E-3</c:v>
                </c:pt>
                <c:pt idx="31">
                  <c:v>5.8108936393303926E-3</c:v>
                </c:pt>
                <c:pt idx="32">
                  <c:v>1.0377574654048614E-2</c:v>
                </c:pt>
                <c:pt idx="33">
                  <c:v>8.7907510284217574E-3</c:v>
                </c:pt>
                <c:pt idx="34">
                  <c:v>7.5621053789084527E-3</c:v>
                </c:pt>
                <c:pt idx="35">
                  <c:v>9.0219697061672856E-3</c:v>
                </c:pt>
                <c:pt idx="36">
                  <c:v>1.086174288428295E-2</c:v>
                </c:pt>
                <c:pt idx="37">
                  <c:v>9.6685767579010474E-3</c:v>
                </c:pt>
                <c:pt idx="38">
                  <c:v>9.7824839262516707E-3</c:v>
                </c:pt>
                <c:pt idx="39">
                  <c:v>1.1250675496650344E-2</c:v>
                </c:pt>
                <c:pt idx="40">
                  <c:v>1.0623444871266622E-2</c:v>
                </c:pt>
                <c:pt idx="41">
                  <c:v>7.2251148033628376E-3</c:v>
                </c:pt>
                <c:pt idx="42">
                  <c:v>9.0429452230963003E-3</c:v>
                </c:pt>
                <c:pt idx="43">
                  <c:v>9.6006130664195756E-3</c:v>
                </c:pt>
                <c:pt idx="44">
                  <c:v>1.1073375204088038E-2</c:v>
                </c:pt>
                <c:pt idx="45">
                  <c:v>1.3152047117852362E-2</c:v>
                </c:pt>
                <c:pt idx="46">
                  <c:v>1.6284635142439038E-2</c:v>
                </c:pt>
                <c:pt idx="47">
                  <c:v>1.5364300590667403E-2</c:v>
                </c:pt>
                <c:pt idx="48">
                  <c:v>1.9921430920948221E-2</c:v>
                </c:pt>
                <c:pt idx="49">
                  <c:v>1.1403284787867408E-2</c:v>
                </c:pt>
              </c:numCache>
            </c:numRef>
          </c:val>
          <c:smooth val="0"/>
        </c:ser>
        <c:dLbls>
          <c:showLegendKey val="0"/>
          <c:showVal val="0"/>
          <c:showCatName val="0"/>
          <c:showSerName val="0"/>
          <c:showPercent val="0"/>
          <c:showBubbleSize val="0"/>
        </c:dLbls>
        <c:marker val="1"/>
        <c:smooth val="0"/>
        <c:axId val="386873216"/>
        <c:axId val="386874752"/>
      </c:lineChart>
      <c:dateAx>
        <c:axId val="386873216"/>
        <c:scaling>
          <c:orientation val="minMax"/>
        </c:scaling>
        <c:delete val="0"/>
        <c:axPos val="b"/>
        <c:numFmt formatCode="mm/yy;@" sourceLinked="0"/>
        <c:majorTickMark val="out"/>
        <c:minorTickMark val="none"/>
        <c:tickLblPos val="nextTo"/>
        <c:crossAx val="386874752"/>
        <c:crosses val="autoZero"/>
        <c:auto val="1"/>
        <c:lblOffset val="100"/>
        <c:baseTimeUnit val="months"/>
        <c:majorUnit val="2"/>
        <c:majorTimeUnit val="months"/>
      </c:dateAx>
      <c:valAx>
        <c:axId val="386874752"/>
        <c:scaling>
          <c:orientation val="minMax"/>
        </c:scaling>
        <c:delete val="0"/>
        <c:axPos val="l"/>
        <c:majorGridlines/>
        <c:numFmt formatCode="0.0%;[Red]\-0.0%" sourceLinked="1"/>
        <c:majorTickMark val="out"/>
        <c:minorTickMark val="none"/>
        <c:tickLblPos val="nextTo"/>
        <c:crossAx val="386873216"/>
        <c:crosses val="autoZero"/>
        <c:crossBetween val="midCat"/>
      </c:valAx>
    </c:plotArea>
    <c:plotVisOnly val="1"/>
    <c:dispBlanksAs val="gap"/>
    <c:showDLblsOverMax val="0"/>
  </c:chart>
  <c:printSettings>
    <c:headerFooter>
      <c:oddHeader>&amp;L&amp;G&amp;C&amp;"-,Bold"&amp;12&amp;K2E398A
&amp;15FN30.350.10(IOS) Performance&amp;R&amp;"-,Bold"&amp;14&amp;K2E398A
&amp;12Cello Fixed Income Master Fund, LP&amp;"-,Regular"&amp;10&amp;K000000
&amp;"-,Bold"&amp;K2E398A As of Mar, 2015</c:oddHeader>
    </c:headerFooter>
    <c:pageMargins b="0.75" l="0.7" r="0.7" t="0.75" header="0.3" footer="0.3"/>
    <c:pageSetup orientation="portrait"/>
  </c:printSettings>
</c:chartSpace>
</file>

<file path=xl/charts/chart1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overlay val="0"/>
    </c:title>
    <c:autoTitleDeleted val="0"/>
    <c:plotArea>
      <c:layout/>
      <c:lineChart>
        <c:grouping val="standard"/>
        <c:varyColors val="0"/>
        <c:ser>
          <c:idx val="0"/>
          <c:order val="0"/>
          <c:marker>
            <c:symbol val="none"/>
          </c:marker>
          <c:cat>
            <c:numRef>
              <c:f>'FN30.400.10(IOX)'!$I$28:$I$77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'FN30.400.10(IOX)'!$S$28:$S$77</c:f>
              <c:numCache>
                <c:formatCode>0.0%;[Red]\-0.0%</c:formatCode>
                <c:ptCount val="50"/>
                <c:pt idx="1">
                  <c:v>3.3073021185739369E-2</c:v>
                </c:pt>
                <c:pt idx="2">
                  <c:v>1.9728382365726906E-2</c:v>
                </c:pt>
                <c:pt idx="3">
                  <c:v>2.2700965895866745E-2</c:v>
                </c:pt>
                <c:pt idx="4">
                  <c:v>1.8879814113681309E-2</c:v>
                </c:pt>
                <c:pt idx="5">
                  <c:v>-3.6019892580423318E-2</c:v>
                </c:pt>
                <c:pt idx="6">
                  <c:v>-0.16593249455078457</c:v>
                </c:pt>
                <c:pt idx="7">
                  <c:v>-0.19628514364488736</c:v>
                </c:pt>
                <c:pt idx="8">
                  <c:v>-1.304719230420117E-2</c:v>
                </c:pt>
                <c:pt idx="9">
                  <c:v>-3.2055547191596201E-2</c:v>
                </c:pt>
                <c:pt idx="10">
                  <c:v>-2.8374344546264349E-2</c:v>
                </c:pt>
                <c:pt idx="11">
                  <c:v>-7.9476985098886371E-2</c:v>
                </c:pt>
                <c:pt idx="12">
                  <c:v>0.16255155436390367</c:v>
                </c:pt>
                <c:pt idx="13">
                  <c:v>0.11627288553811403</c:v>
                </c:pt>
                <c:pt idx="14">
                  <c:v>-7.445698150000285E-2</c:v>
                </c:pt>
                <c:pt idx="15">
                  <c:v>-0.14179310548840615</c:v>
                </c:pt>
                <c:pt idx="16">
                  <c:v>3.1952251200517173E-2</c:v>
                </c:pt>
                <c:pt idx="17">
                  <c:v>-4.6241530904830082E-2</c:v>
                </c:pt>
                <c:pt idx="18">
                  <c:v>6.8776955896433345E-2</c:v>
                </c:pt>
                <c:pt idx="19">
                  <c:v>-0.18409914393119517</c:v>
                </c:pt>
                <c:pt idx="20">
                  <c:v>1.0943713897935158E-2</c:v>
                </c:pt>
                <c:pt idx="21">
                  <c:v>-3.2521535676705009E-2</c:v>
                </c:pt>
                <c:pt idx="22">
                  <c:v>1.963697458147411E-3</c:v>
                </c:pt>
                <c:pt idx="23">
                  <c:v>0.14168711460822497</c:v>
                </c:pt>
                <c:pt idx="24">
                  <c:v>-2.536461714956656E-2</c:v>
                </c:pt>
                <c:pt idx="25">
                  <c:v>5.8173520654170474E-2</c:v>
                </c:pt>
                <c:pt idx="26">
                  <c:v>-0.15560790317359813</c:v>
                </c:pt>
                <c:pt idx="27">
                  <c:v>0.27202077635909283</c:v>
                </c:pt>
                <c:pt idx="28">
                  <c:v>0.11797208148040242</c:v>
                </c:pt>
                <c:pt idx="29">
                  <c:v>6.5684353583952151E-2</c:v>
                </c:pt>
                <c:pt idx="30">
                  <c:v>3.168168587011376E-2</c:v>
                </c:pt>
                <c:pt idx="31">
                  <c:v>-1.724863834779982E-2</c:v>
                </c:pt>
                <c:pt idx="32">
                  <c:v>-2.2386056096455536E-2</c:v>
                </c:pt>
                <c:pt idx="33">
                  <c:v>9.7896305228912142E-2</c:v>
                </c:pt>
                <c:pt idx="34">
                  <c:v>6.4118335703900117E-2</c:v>
                </c:pt>
                <c:pt idx="35">
                  <c:v>-4.4721940274066861E-2</c:v>
                </c:pt>
                <c:pt idx="36">
                  <c:v>2.3687446836971146E-2</c:v>
                </c:pt>
                <c:pt idx="37">
                  <c:v>2.4765762182350114E-2</c:v>
                </c:pt>
                <c:pt idx="38">
                  <c:v>-9.727195735156546E-3</c:v>
                </c:pt>
                <c:pt idx="39">
                  <c:v>-3.4656515513401959E-2</c:v>
                </c:pt>
                <c:pt idx="40">
                  <c:v>4.1091531187730367E-2</c:v>
                </c:pt>
                <c:pt idx="41">
                  <c:v>7.1193687214265375E-3</c:v>
                </c:pt>
                <c:pt idx="42">
                  <c:v>-5.5288529558565398E-2</c:v>
                </c:pt>
                <c:pt idx="43">
                  <c:v>3.8964789825887511E-2</c:v>
                </c:pt>
                <c:pt idx="44">
                  <c:v>-4.7061884258595393E-2</c:v>
                </c:pt>
                <c:pt idx="45">
                  <c:v>-4.5332608335053856E-2</c:v>
                </c:pt>
                <c:pt idx="46">
                  <c:v>-1.5934732157516198E-2</c:v>
                </c:pt>
                <c:pt idx="47">
                  <c:v>-0.20891871810663035</c:v>
                </c:pt>
                <c:pt idx="48">
                  <c:v>0.19145152354124126</c:v>
                </c:pt>
                <c:pt idx="49">
                  <c:v>-3.4117742453333939E-2</c:v>
                </c:pt>
              </c:numCache>
            </c:numRef>
          </c:val>
          <c:smooth val="0"/>
        </c:ser>
        <c:dLbls>
          <c:showLegendKey val="0"/>
          <c:showVal val="0"/>
          <c:showCatName val="0"/>
          <c:showSerName val="0"/>
          <c:showPercent val="0"/>
          <c:showBubbleSize val="0"/>
        </c:dLbls>
        <c:marker val="1"/>
        <c:smooth val="0"/>
        <c:axId val="384471424"/>
        <c:axId val="384472960"/>
      </c:lineChart>
      <c:dateAx>
        <c:axId val="384471424"/>
        <c:scaling>
          <c:orientation val="minMax"/>
        </c:scaling>
        <c:delete val="0"/>
        <c:axPos val="b"/>
        <c:numFmt formatCode="mm/yy;@" sourceLinked="0"/>
        <c:majorTickMark val="out"/>
        <c:minorTickMark val="none"/>
        <c:tickLblPos val="nextTo"/>
        <c:crossAx val="384472960"/>
        <c:crosses val="autoZero"/>
        <c:auto val="1"/>
        <c:lblOffset val="100"/>
        <c:baseTimeUnit val="months"/>
        <c:majorUnit val="2"/>
        <c:majorTimeUnit val="months"/>
      </c:dateAx>
      <c:valAx>
        <c:axId val="384472960"/>
        <c:scaling>
          <c:orientation val="minMax"/>
        </c:scaling>
        <c:delete val="0"/>
        <c:axPos val="l"/>
        <c:majorGridlines/>
        <c:numFmt formatCode="0.0%;[Red]\-0.0%" sourceLinked="1"/>
        <c:majorTickMark val="out"/>
        <c:minorTickMark val="none"/>
        <c:tickLblPos val="nextTo"/>
        <c:crossAx val="384471424"/>
        <c:crosses val="autoZero"/>
        <c:crossBetween val="between"/>
      </c:valAx>
    </c:plotArea>
    <c:plotVisOnly val="1"/>
    <c:dispBlanksAs val="gap"/>
    <c:showDLblsOverMax val="0"/>
  </c:chart>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3880954630500478"/>
          <c:y val="7.5145594589517192E-3"/>
        </c:manualLayout>
      </c:layout>
      <c:overlay val="0"/>
    </c:title>
    <c:autoTitleDeleted val="0"/>
    <c:plotArea>
      <c:layout>
        <c:manualLayout>
          <c:layoutTarget val="inner"/>
          <c:xMode val="edge"/>
          <c:yMode val="edge"/>
          <c:x val="9.9358065887627717E-2"/>
          <c:y val="0.18054675816283813"/>
          <c:w val="0.8740622993330841"/>
          <c:h val="0.77773796967845676"/>
        </c:manualLayout>
      </c:layout>
      <c:lineChart>
        <c:grouping val="standard"/>
        <c:varyColors val="0"/>
        <c:ser>
          <c:idx val="0"/>
          <c:order val="0"/>
          <c:marker>
            <c:symbol val="none"/>
          </c:marker>
          <c:cat>
            <c:numRef>
              <c:f>'FN30.400.10(IOX)'!$I$28:$I$77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'FN30.400.10(IOX)'!$AM$28:$AM$77</c:f>
              <c:numCache>
                <c:formatCode>0.0%;[Red]\-0.0%</c:formatCode>
                <c:ptCount val="50"/>
                <c:pt idx="1">
                  <c:v>3.1147716524932853E-2</c:v>
                </c:pt>
                <c:pt idx="2">
                  <c:v>2.8651046287809817E-2</c:v>
                </c:pt>
                <c:pt idx="3">
                  <c:v>3.6085485910515955E-2</c:v>
                </c:pt>
                <c:pt idx="4">
                  <c:v>2.7178117932207661E-3</c:v>
                </c:pt>
                <c:pt idx="5">
                  <c:v>-3.8206557752917089E-3</c:v>
                </c:pt>
                <c:pt idx="6">
                  <c:v>-0.11153257239235936</c:v>
                </c:pt>
                <c:pt idx="7">
                  <c:v>-0.13073811988943476</c:v>
                </c:pt>
                <c:pt idx="8">
                  <c:v>-3.958134119075931E-2</c:v>
                </c:pt>
                <c:pt idx="9">
                  <c:v>-1.3707208649200652E-2</c:v>
                </c:pt>
                <c:pt idx="10">
                  <c:v>2.3922776347187476E-4</c:v>
                </c:pt>
                <c:pt idx="11">
                  <c:v>-2.8501168822702382E-2</c:v>
                </c:pt>
                <c:pt idx="12">
                  <c:v>0.15224806004906252</c:v>
                </c:pt>
                <c:pt idx="13">
                  <c:v>8.9440662693727566E-2</c:v>
                </c:pt>
                <c:pt idx="14">
                  <c:v>-3.0882760571352245E-2</c:v>
                </c:pt>
                <c:pt idx="15">
                  <c:v>-8.8157808730324097E-2</c:v>
                </c:pt>
                <c:pt idx="16">
                  <c:v>4.5429918382249572E-2</c:v>
                </c:pt>
                <c:pt idx="17">
                  <c:v>2.9979614808322605E-2</c:v>
                </c:pt>
                <c:pt idx="18">
                  <c:v>7.0604753780328294E-2</c:v>
                </c:pt>
                <c:pt idx="19">
                  <c:v>-6.7036496131888737E-2</c:v>
                </c:pt>
                <c:pt idx="20">
                  <c:v>-1.0991045057948158E-2</c:v>
                </c:pt>
                <c:pt idx="21">
                  <c:v>-5.6771788947247116E-3</c:v>
                </c:pt>
                <c:pt idx="22">
                  <c:v>-4.2469997289637908E-3</c:v>
                </c:pt>
                <c:pt idx="23">
                  <c:v>7.9913745812886738E-2</c:v>
                </c:pt>
                <c:pt idx="24">
                  <c:v>-7.4752122779216572E-3</c:v>
                </c:pt>
                <c:pt idx="25">
                  <c:v>5.478517293696996E-2</c:v>
                </c:pt>
                <c:pt idx="26">
                  <c:v>-0.10573774935072135</c:v>
                </c:pt>
                <c:pt idx="27">
                  <c:v>0.13681255550317103</c:v>
                </c:pt>
                <c:pt idx="28">
                  <c:v>6.4199124676189642E-2</c:v>
                </c:pt>
                <c:pt idx="29">
                  <c:v>5.6430140414603869E-2</c:v>
                </c:pt>
                <c:pt idx="30">
                  <c:v>2.0029993276661256E-2</c:v>
                </c:pt>
                <c:pt idx="31">
                  <c:v>1.1365976881125655E-2</c:v>
                </c:pt>
                <c:pt idx="32">
                  <c:v>-8.8279447059408064E-4</c:v>
                </c:pt>
                <c:pt idx="33">
                  <c:v>6.0462545843901823E-2</c:v>
                </c:pt>
                <c:pt idx="34">
                  <c:v>4.5789252300868902E-2</c:v>
                </c:pt>
                <c:pt idx="35">
                  <c:v>-1.1388437438206046E-2</c:v>
                </c:pt>
                <c:pt idx="36">
                  <c:v>2.6466779154384123E-2</c:v>
                </c:pt>
                <c:pt idx="37">
                  <c:v>1.7839641259202069E-2</c:v>
                </c:pt>
                <c:pt idx="38">
                  <c:v>1.1265951598976368E-2</c:v>
                </c:pt>
                <c:pt idx="39">
                  <c:v>1.3099260237703402E-3</c:v>
                </c:pt>
                <c:pt idx="40">
                  <c:v>4.1453178806124105E-2</c:v>
                </c:pt>
                <c:pt idx="41">
                  <c:v>-5.8892972075441138E-3</c:v>
                </c:pt>
                <c:pt idx="42">
                  <c:v>-1.5603149232583793E-2</c:v>
                </c:pt>
                <c:pt idx="43">
                  <c:v>2.1904834094771401E-2</c:v>
                </c:pt>
                <c:pt idx="44">
                  <c:v>-7.1480984561454255E-3</c:v>
                </c:pt>
                <c:pt idx="45">
                  <c:v>-8.9697257096392254E-3</c:v>
                </c:pt>
                <c:pt idx="46">
                  <c:v>-4.4831110397416758E-3</c:v>
                </c:pt>
                <c:pt idx="47">
                  <c:v>-0.1324541192890282</c:v>
                </c:pt>
                <c:pt idx="48">
                  <c:v>0.12185548588625555</c:v>
                </c:pt>
                <c:pt idx="49">
                  <c:v>-9.9495340022850362E-3</c:v>
                </c:pt>
              </c:numCache>
            </c:numRef>
          </c:val>
          <c:smooth val="0"/>
        </c:ser>
        <c:dLbls>
          <c:showLegendKey val="0"/>
          <c:showVal val="0"/>
          <c:showCatName val="0"/>
          <c:showSerName val="0"/>
          <c:showPercent val="0"/>
          <c:showBubbleSize val="0"/>
        </c:dLbls>
        <c:marker val="1"/>
        <c:smooth val="0"/>
        <c:axId val="386917888"/>
        <c:axId val="386919424"/>
      </c:lineChart>
      <c:dateAx>
        <c:axId val="386917888"/>
        <c:scaling>
          <c:orientation val="minMax"/>
        </c:scaling>
        <c:delete val="0"/>
        <c:axPos val="b"/>
        <c:numFmt formatCode="mm/yy;@" sourceLinked="0"/>
        <c:majorTickMark val="out"/>
        <c:minorTickMark val="none"/>
        <c:tickLblPos val="nextTo"/>
        <c:crossAx val="386919424"/>
        <c:crosses val="autoZero"/>
        <c:auto val="1"/>
        <c:lblOffset val="100"/>
        <c:baseTimeUnit val="months"/>
        <c:majorUnit val="2"/>
        <c:majorTimeUnit val="months"/>
      </c:dateAx>
      <c:valAx>
        <c:axId val="386919424"/>
        <c:scaling>
          <c:orientation val="minMax"/>
        </c:scaling>
        <c:delete val="0"/>
        <c:axPos val="l"/>
        <c:majorGridlines/>
        <c:numFmt formatCode="0.0%;[Red]\-0.0%" sourceLinked="1"/>
        <c:majorTickMark val="out"/>
        <c:minorTickMark val="none"/>
        <c:tickLblPos val="nextTo"/>
        <c:crossAx val="386917888"/>
        <c:crosses val="autoZero"/>
        <c:crossBetween val="between"/>
        <c:majorUnit val="5.000000000000001E-2"/>
      </c:valAx>
    </c:plotArea>
    <c:plotVisOnly val="1"/>
    <c:dispBlanksAs val="gap"/>
    <c:showDLblsOverMax val="0"/>
  </c:chart>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OAS History</a:t>
            </a:r>
          </a:p>
        </c:rich>
      </c:tx>
      <c:overlay val="0"/>
    </c:title>
    <c:autoTitleDeleted val="0"/>
    <c:plotArea>
      <c:layout/>
      <c:lineChart>
        <c:grouping val="standard"/>
        <c:varyColors val="0"/>
        <c:ser>
          <c:idx val="0"/>
          <c:order val="0"/>
          <c:marker>
            <c:symbol val="none"/>
          </c:marker>
          <c:cat>
            <c:numRef>
              <c:f>'FN30.400.10(IOX)'!$I$28:$I$77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'FN30.400.10(IOX)'!$M$28:$M$77</c:f>
              <c:numCache>
                <c:formatCode>#,##0.0_);[Red]\-#,##0.0_)</c:formatCode>
                <c:ptCount val="50"/>
                <c:pt idx="0">
                  <c:v>-27.406798999999999</c:v>
                </c:pt>
                <c:pt idx="1">
                  <c:v>-86.372497999999993</c:v>
                </c:pt>
                <c:pt idx="2">
                  <c:v>-106.533096</c:v>
                </c:pt>
                <c:pt idx="3">
                  <c:v>-144.807907</c:v>
                </c:pt>
                <c:pt idx="4">
                  <c:v>-184.590103</c:v>
                </c:pt>
                <c:pt idx="5">
                  <c:v>-131.04409799999999</c:v>
                </c:pt>
                <c:pt idx="6">
                  <c:v>141.329803</c:v>
                </c:pt>
                <c:pt idx="7">
                  <c:v>402.68069500000001</c:v>
                </c:pt>
                <c:pt idx="8">
                  <c:v>529.158997</c:v>
                </c:pt>
                <c:pt idx="9">
                  <c:v>536.75042699999995</c:v>
                </c:pt>
                <c:pt idx="10">
                  <c:v>531.68841599999996</c:v>
                </c:pt>
                <c:pt idx="11">
                  <c:v>457.81469700000002</c:v>
                </c:pt>
                <c:pt idx="12">
                  <c:v>162.42820699999999</c:v>
                </c:pt>
                <c:pt idx="13">
                  <c:v>21.704599000000002</c:v>
                </c:pt>
                <c:pt idx="14">
                  <c:v>103.585098</c:v>
                </c:pt>
                <c:pt idx="15">
                  <c:v>252.547394</c:v>
                </c:pt>
                <c:pt idx="16">
                  <c:v>261.36380000000003</c:v>
                </c:pt>
                <c:pt idx="17">
                  <c:v>229.97110000000001</c:v>
                </c:pt>
                <c:pt idx="18">
                  <c:v>126.018501</c:v>
                </c:pt>
                <c:pt idx="19">
                  <c:v>421.34609999999998</c:v>
                </c:pt>
                <c:pt idx="20">
                  <c:v>371.07870500000001</c:v>
                </c:pt>
                <c:pt idx="21">
                  <c:v>446.99420199999997</c:v>
                </c:pt>
                <c:pt idx="22">
                  <c:v>548.32458499999996</c:v>
                </c:pt>
                <c:pt idx="23">
                  <c:v>487.00070199999999</c:v>
                </c:pt>
                <c:pt idx="24">
                  <c:v>517.53558299999997</c:v>
                </c:pt>
                <c:pt idx="25">
                  <c:v>423.56549100000001</c:v>
                </c:pt>
                <c:pt idx="26">
                  <c:v>617.55328399999996</c:v>
                </c:pt>
                <c:pt idx="27">
                  <c:v>443.104309</c:v>
                </c:pt>
                <c:pt idx="28">
                  <c:v>347.92450000000002</c:v>
                </c:pt>
                <c:pt idx="29">
                  <c:v>285.19229100000001</c:v>
                </c:pt>
                <c:pt idx="30">
                  <c:v>238.61779799999999</c:v>
                </c:pt>
                <c:pt idx="31">
                  <c:v>225.22689800000001</c:v>
                </c:pt>
                <c:pt idx="32">
                  <c:v>243.733093</c:v>
                </c:pt>
                <c:pt idx="33">
                  <c:v>164.663895</c:v>
                </c:pt>
                <c:pt idx="34">
                  <c:v>99.149803000000006</c:v>
                </c:pt>
                <c:pt idx="35">
                  <c:v>119.257698</c:v>
                </c:pt>
                <c:pt idx="36">
                  <c:v>85.843299999999999</c:v>
                </c:pt>
                <c:pt idx="37">
                  <c:v>76.652298000000002</c:v>
                </c:pt>
                <c:pt idx="38">
                  <c:v>61.252200999999999</c:v>
                </c:pt>
                <c:pt idx="39">
                  <c:v>32.311298000000001</c:v>
                </c:pt>
                <c:pt idx="40">
                  <c:v>-20.823399999999999</c:v>
                </c:pt>
                <c:pt idx="41">
                  <c:v>-13.4483</c:v>
                </c:pt>
                <c:pt idx="42">
                  <c:v>-18.025100999999999</c:v>
                </c:pt>
                <c:pt idx="43">
                  <c:v>-36.847698000000001</c:v>
                </c:pt>
                <c:pt idx="44">
                  <c:v>-52.286200999999998</c:v>
                </c:pt>
                <c:pt idx="45">
                  <c:v>-81.819702000000007</c:v>
                </c:pt>
                <c:pt idx="46">
                  <c:v>-125.19650300000001</c:v>
                </c:pt>
                <c:pt idx="47">
                  <c:v>7.6908000000000003</c:v>
                </c:pt>
                <c:pt idx="48">
                  <c:v>-150.433594</c:v>
                </c:pt>
                <c:pt idx="49">
                  <c:v>-160.06849700000001</c:v>
                </c:pt>
              </c:numCache>
            </c:numRef>
          </c:val>
          <c:smooth val="0"/>
        </c:ser>
        <c:dLbls>
          <c:showLegendKey val="0"/>
          <c:showVal val="0"/>
          <c:showCatName val="0"/>
          <c:showSerName val="0"/>
          <c:showPercent val="0"/>
          <c:showBubbleSize val="0"/>
        </c:dLbls>
        <c:marker val="1"/>
        <c:smooth val="0"/>
        <c:axId val="385899136"/>
        <c:axId val="385929600"/>
      </c:lineChart>
      <c:dateAx>
        <c:axId val="385899136"/>
        <c:scaling>
          <c:orientation val="minMax"/>
        </c:scaling>
        <c:delete val="0"/>
        <c:axPos val="b"/>
        <c:numFmt formatCode="mm/yy;@" sourceLinked="0"/>
        <c:majorTickMark val="out"/>
        <c:minorTickMark val="none"/>
        <c:tickLblPos val="nextTo"/>
        <c:crossAx val="385929600"/>
        <c:crosses val="autoZero"/>
        <c:auto val="1"/>
        <c:lblOffset val="100"/>
        <c:baseTimeUnit val="months"/>
        <c:majorUnit val="2"/>
        <c:majorTimeUnit val="months"/>
      </c:dateAx>
      <c:valAx>
        <c:axId val="385929600"/>
        <c:scaling>
          <c:orientation val="minMax"/>
        </c:scaling>
        <c:delete val="0"/>
        <c:axPos val="l"/>
        <c:majorGridlines/>
        <c:numFmt formatCode="#,##0.0_);[Red]\-#,##0.0_)" sourceLinked="1"/>
        <c:majorTickMark val="out"/>
        <c:minorTickMark val="none"/>
        <c:tickLblPos val="nextTo"/>
        <c:crossAx val="38589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Unhedged Return (%)</a:t>
            </a:r>
            <a:endParaRPr lang="en-US">
              <a:effectLst/>
            </a:endParaRPr>
          </a:p>
        </c:rich>
      </c:tx>
      <c:overlay val="0"/>
    </c:title>
    <c:autoTitleDeleted val="0"/>
    <c:plotArea>
      <c:layout/>
      <c:lineChart>
        <c:grouping val="standard"/>
        <c:varyColors val="0"/>
        <c:ser>
          <c:idx val="0"/>
          <c:order val="0"/>
          <c:marker>
            <c:symbol val="none"/>
          </c:marker>
          <c:cat>
            <c:numRef>
              <c:f>'FN30.400.10(IOX)'!$I$28:$I$77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'FN30.400.10(IOX)'!$U$28:$U$77</c:f>
              <c:numCache>
                <c:formatCode>0.0%;[Red]\-0.0%</c:formatCode>
                <c:ptCount val="50"/>
                <c:pt idx="1">
                  <c:v>3.3073021185739293E-2</c:v>
                </c:pt>
                <c:pt idx="2">
                  <c:v>5.3453880759408268E-2</c:v>
                </c:pt>
                <c:pt idx="3">
                  <c:v>7.7368301379396209E-2</c:v>
                </c:pt>
                <c:pt idx="4">
                  <c:v>9.770881464141179E-2</c:v>
                </c:pt>
                <c:pt idx="5">
                  <c:v>5.8169461053444227E-2</c:v>
                </c:pt>
                <c:pt idx="6">
                  <c:v>-0.11741523727661296</c:v>
                </c:pt>
                <c:pt idx="7">
                  <c:v>-0.29065351420656182</c:v>
                </c:pt>
                <c:pt idx="8">
                  <c:v>-0.29990849421701815</c:v>
                </c:pt>
                <c:pt idx="9">
                  <c:v>-0.32235031051908014</c:v>
                </c:pt>
                <c:pt idx="10">
                  <c:v>-0.3415781762900808</c:v>
                </c:pt>
                <c:pt idx="11">
                  <c:v>-0.3939075577618556</c:v>
                </c:pt>
                <c:pt idx="12">
                  <c:v>-0.29538628918783061</c:v>
                </c:pt>
                <c:pt idx="13">
                  <c:v>-0.21345881984198145</c:v>
                </c:pt>
                <c:pt idx="14">
                  <c:v>-0.2720223019419975</c:v>
                </c:pt>
                <c:pt idx="15">
                  <c:v>-0.37524452047594292</c:v>
                </c:pt>
                <c:pt idx="16">
                  <c:v>-0.35528217645529059</c:v>
                </c:pt>
                <c:pt idx="17">
                  <c:v>-0.3850949156176281</c:v>
                </c:pt>
                <c:pt idx="18">
                  <c:v>-0.3428036157485691</c:v>
                </c:pt>
                <c:pt idx="19">
                  <c:v>-0.46379290748393431</c:v>
                </c:pt>
                <c:pt idx="20">
                  <c:v>-0.45792481047339484</c:v>
                </c:pt>
                <c:pt idx="21">
                  <c:v>-0.47555392808904096</c:v>
                </c:pt>
                <c:pt idx="22">
                  <c:v>-0.47452407467069402</c:v>
                </c:pt>
                <c:pt idx="23">
                  <c:v>-0.4000709070146975</c:v>
                </c:pt>
                <c:pt idx="24">
                  <c:v>-0.41528787877515638</c:v>
                </c:pt>
                <c:pt idx="25">
                  <c:v>-0.38127311611433912</c:v>
                </c:pt>
                <c:pt idx="26">
                  <c:v>-0.47755190915292112</c:v>
                </c:pt>
                <c:pt idx="27">
                  <c:v>-0.33543517387337285</c:v>
                </c:pt>
                <c:pt idx="28">
                  <c:v>-0.2570350780565529</c:v>
                </c:pt>
                <c:pt idx="29">
                  <c:v>-0.20823390742314607</c:v>
                </c:pt>
                <c:pt idx="30">
                  <c:v>-0.18314942279551882</c:v>
                </c:pt>
                <c:pt idx="31">
                  <c:v>-0.19723898298591036</c:v>
                </c:pt>
                <c:pt idx="32">
                  <c:v>-0.21520963614483546</c:v>
                </c:pt>
                <c:pt idx="33">
                  <c:v>-0.13838155914416128</c:v>
                </c:pt>
                <c:pt idx="34">
                  <c:v>-8.3136018704695558E-2</c:v>
                </c:pt>
                <c:pt idx="35">
                  <c:v>-0.12413995491562735</c:v>
                </c:pt>
                <c:pt idx="36">
                  <c:v>-0.10339306666106407</c:v>
                </c:pt>
                <c:pt idx="37">
                  <c:v>-8.1187912578945753E-2</c:v>
                </c:pt>
                <c:pt idx="38">
                  <c:v>-9.0125377597118139E-2</c:v>
                </c:pt>
                <c:pt idx="39">
                  <c:v>-0.12165846156367444</c:v>
                </c:pt>
                <c:pt idx="40">
                  <c:v>-8.5566062843538959E-2</c:v>
                </c:pt>
                <c:pt idx="41">
                  <c:v>-7.9055870473536238E-2</c:v>
                </c:pt>
                <c:pt idx="42">
                  <c:v>-0.12997351720064743</c:v>
                </c:pt>
                <c:pt idx="43">
                  <c:v>-9.6073118155414416E-2</c:v>
                </c:pt>
                <c:pt idx="44">
                  <c:v>-0.13861362044701731</c:v>
                </c:pt>
                <c:pt idx="45">
                  <c:v>-0.17766251181644266</c:v>
                </c:pt>
                <c:pt idx="46">
                  <c:v>-0.19076623943373228</c:v>
                </c:pt>
                <c:pt idx="47">
                  <c:v>-0.35983031933984477</c:v>
                </c:pt>
                <c:pt idx="48">
                  <c:v>-0.2372688586525481</c:v>
                </c:pt>
                <c:pt idx="49">
                  <c:v>-0.26329152329417793</c:v>
                </c:pt>
              </c:numCache>
            </c:numRef>
          </c:val>
          <c:smooth val="0"/>
        </c:ser>
        <c:dLbls>
          <c:showLegendKey val="0"/>
          <c:showVal val="0"/>
          <c:showCatName val="0"/>
          <c:showSerName val="0"/>
          <c:showPercent val="0"/>
          <c:showBubbleSize val="0"/>
        </c:dLbls>
        <c:marker val="1"/>
        <c:smooth val="0"/>
        <c:axId val="386904064"/>
        <c:axId val="386905600"/>
      </c:lineChart>
      <c:dateAx>
        <c:axId val="386904064"/>
        <c:scaling>
          <c:orientation val="minMax"/>
        </c:scaling>
        <c:delete val="0"/>
        <c:axPos val="b"/>
        <c:numFmt formatCode="mm/yy;@" sourceLinked="0"/>
        <c:majorTickMark val="out"/>
        <c:minorTickMark val="none"/>
        <c:tickLblPos val="nextTo"/>
        <c:crossAx val="386905600"/>
        <c:crosses val="autoZero"/>
        <c:auto val="1"/>
        <c:lblOffset val="100"/>
        <c:baseTimeUnit val="months"/>
        <c:majorUnit val="2"/>
        <c:majorTimeUnit val="months"/>
      </c:dateAx>
      <c:valAx>
        <c:axId val="386905600"/>
        <c:scaling>
          <c:orientation val="minMax"/>
        </c:scaling>
        <c:delete val="0"/>
        <c:axPos val="l"/>
        <c:majorGridlines/>
        <c:numFmt formatCode="0.0%;[Red]\-0.0%" sourceLinked="1"/>
        <c:majorTickMark val="out"/>
        <c:minorTickMark val="none"/>
        <c:tickLblPos val="nextTo"/>
        <c:crossAx val="38690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1871992135568344"/>
          <c:y val="0"/>
        </c:manualLayout>
      </c:layout>
      <c:overlay val="0"/>
    </c:title>
    <c:autoTitleDeleted val="0"/>
    <c:plotArea>
      <c:layout>
        <c:manualLayout>
          <c:layoutTarget val="inner"/>
          <c:xMode val="edge"/>
          <c:yMode val="edge"/>
          <c:x val="9.9452242934610899E-2"/>
          <c:y val="0.15410104986876641"/>
          <c:w val="0.85653751335272033"/>
          <c:h val="0.80422282518739208"/>
        </c:manualLayout>
      </c:layout>
      <c:lineChart>
        <c:grouping val="standard"/>
        <c:varyColors val="0"/>
        <c:ser>
          <c:idx val="0"/>
          <c:order val="0"/>
          <c:marker>
            <c:symbol val="none"/>
          </c:marker>
          <c:cat>
            <c:numRef>
              <c:f>'FN30.400.10(IOX)'!$I$28:$I$77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'FN30.400.10(IOX)'!$AO$28:$AO$77</c:f>
              <c:numCache>
                <c:formatCode>0.0%;[Red]\-0.0%</c:formatCode>
                <c:ptCount val="50"/>
                <c:pt idx="1">
                  <c:v>3.1147716524932756E-2</c:v>
                </c:pt>
                <c:pt idx="2">
                  <c:v>6.0691177480657998E-2</c:v>
                </c:pt>
                <c:pt idx="3">
                  <c:v>9.8966734021044944E-2</c:v>
                </c:pt>
                <c:pt idx="4">
                  <c:v>0.10195351877112468</c:v>
                </c:pt>
                <c:pt idx="5">
                  <c:v>9.77433336955289E-2</c:v>
                </c:pt>
                <c:pt idx="6">
                  <c:v>-2.4690804138097544E-2</c:v>
                </c:pt>
                <c:pt idx="7">
                  <c:v>-0.1522008947159591</c:v>
                </c:pt>
                <c:pt idx="8">
                  <c:v>-0.1857579203634272</c:v>
                </c:pt>
                <c:pt idx="9">
                  <c:v>-0.19691890643996468</c:v>
                </c:pt>
                <c:pt idx="10">
                  <c:v>-0.19672678714606573</c:v>
                </c:pt>
                <c:pt idx="11">
                  <c:v>-0.21962101259637024</c:v>
                </c:pt>
                <c:pt idx="12">
                  <c:v>-0.10080982566111574</c:v>
                </c:pt>
                <c:pt idx="13">
                  <c:v>-2.0385660580557463E-2</c:v>
                </c:pt>
                <c:pt idx="14">
                  <c:v>-5.0638855677111461E-2</c:v>
                </c:pt>
                <c:pt idx="15">
                  <c:v>-0.13433245385433024</c:v>
                </c:pt>
                <c:pt idx="16">
                  <c:v>-9.5005247886770228E-2</c:v>
                </c:pt>
                <c:pt idx="17">
                  <c:v>-6.7873853814862106E-2</c:v>
                </c:pt>
                <c:pt idx="18">
                  <c:v>-2.0613167712542069E-3</c:v>
                </c:pt>
                <c:pt idx="19">
                  <c:v>-6.8959629449380166E-2</c:v>
                </c:pt>
                <c:pt idx="20">
                  <c:v>-7.9192736112870699E-2</c:v>
                </c:pt>
                <c:pt idx="21">
                  <c:v>-8.4420323677519948E-2</c:v>
                </c:pt>
                <c:pt idx="22">
                  <c:v>-8.8308790314706287E-2</c:v>
                </c:pt>
                <c:pt idx="23">
                  <c:v>-1.5452130724072588E-2</c:v>
                </c:pt>
                <c:pt idx="24">
                  <c:v>-2.2811835044685647E-2</c:v>
                </c:pt>
                <c:pt idx="25">
                  <c:v>3.0723587564351451E-2</c:v>
                </c:pt>
                <c:pt idx="26">
                  <c:v>-7.8262804787404217E-2</c:v>
                </c:pt>
                <c:pt idx="27">
                  <c:v>4.7842416391956188E-2</c:v>
                </c:pt>
                <c:pt idx="28">
                  <c:v>0.11511298232290335</c:v>
                </c:pt>
                <c:pt idx="29">
                  <c:v>0.17803896449353251</c:v>
                </c:pt>
                <c:pt idx="30">
                  <c:v>0.20163507703198302</c:v>
                </c:pt>
                <c:pt idx="31">
                  <c:v>0.21529283353707807</c:v>
                </c:pt>
                <c:pt idx="32">
                  <c:v>0.21421997974347895</c:v>
                </c:pt>
                <c:pt idx="33">
                  <c:v>0.28763481093330068</c:v>
                </c:pt>
                <c:pt idx="34">
                  <c:v>0.34659464616250735</c:v>
                </c:pt>
                <c:pt idx="35">
                  <c:v>0.33125903728006234</c:v>
                </c:pt>
                <c:pt idx="36">
                  <c:v>0.36649317621703181</c:v>
                </c:pt>
                <c:pt idx="37">
                  <c:v>0.39087092426389125</c:v>
                </c:pt>
                <c:pt idx="38">
                  <c:v>0.40654040877707187</c:v>
                </c:pt>
                <c:pt idx="39">
                  <c:v>0.40838287266201356</c:v>
                </c:pt>
                <c:pt idx="40">
                  <c:v>0.46676481970995476</c:v>
                </c:pt>
                <c:pt idx="41">
                  <c:v>0.45812660575311281</c:v>
                </c:pt>
                <c:pt idx="42">
                  <c:v>0.43537523872354611</c:v>
                </c:pt>
                <c:pt idx="43">
                  <c:v>0.46681689519152836</c:v>
                </c:pt>
                <c:pt idx="44">
                  <c:v>0.45633194360756191</c:v>
                </c:pt>
                <c:pt idx="45">
                  <c:v>0.44326904553121627</c:v>
                </c:pt>
                <c:pt idx="46">
                  <c:v>0.43679871013987781</c:v>
                </c:pt>
                <c:pt idx="47">
                  <c:v>0.24648880239268856</c:v>
                </c:pt>
                <c:pt idx="48">
                  <c:v>0.39838030106002642</c:v>
                </c:pt>
                <c:pt idx="49">
                  <c:v>0.38446706870650416</c:v>
                </c:pt>
              </c:numCache>
            </c:numRef>
          </c:val>
          <c:smooth val="0"/>
        </c:ser>
        <c:dLbls>
          <c:showLegendKey val="0"/>
          <c:showVal val="0"/>
          <c:showCatName val="0"/>
          <c:showSerName val="0"/>
          <c:showPercent val="0"/>
          <c:showBubbleSize val="0"/>
        </c:dLbls>
        <c:marker val="1"/>
        <c:smooth val="0"/>
        <c:axId val="386438272"/>
        <c:axId val="386439808"/>
      </c:lineChart>
      <c:dateAx>
        <c:axId val="386438272"/>
        <c:scaling>
          <c:orientation val="minMax"/>
        </c:scaling>
        <c:delete val="0"/>
        <c:axPos val="b"/>
        <c:numFmt formatCode="mm/yy;@" sourceLinked="0"/>
        <c:majorTickMark val="out"/>
        <c:minorTickMark val="none"/>
        <c:tickLblPos val="nextTo"/>
        <c:crossAx val="386439808"/>
        <c:crosses val="autoZero"/>
        <c:auto val="1"/>
        <c:lblOffset val="100"/>
        <c:baseTimeUnit val="months"/>
        <c:majorUnit val="2"/>
        <c:majorTimeUnit val="months"/>
      </c:dateAx>
      <c:valAx>
        <c:axId val="386439808"/>
        <c:scaling>
          <c:orientation val="minMax"/>
        </c:scaling>
        <c:delete val="0"/>
        <c:axPos val="l"/>
        <c:majorGridlines/>
        <c:numFmt formatCode="0.0%;[Red]\-0.0%" sourceLinked="1"/>
        <c:majorTickMark val="out"/>
        <c:minorTickMark val="none"/>
        <c:tickLblPos val="nextTo"/>
        <c:crossAx val="386438272"/>
        <c:crosses val="autoZero"/>
        <c:crossBetween val="between"/>
      </c:valAx>
    </c:plotArea>
    <c:plotVisOnly val="1"/>
    <c:dispBlanksAs val="gap"/>
    <c:showDLblsOverMax val="0"/>
  </c:chart>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Carry (%)</a:t>
            </a:r>
            <a:endParaRPr lang="en-US">
              <a:effectLst/>
            </a:endParaRPr>
          </a:p>
        </c:rich>
      </c:tx>
      <c:overlay val="0"/>
    </c:title>
    <c:autoTitleDeleted val="0"/>
    <c:plotArea>
      <c:layout>
        <c:manualLayout>
          <c:layoutTarget val="inner"/>
          <c:xMode val="edge"/>
          <c:yMode val="edge"/>
          <c:x val="7.3141336597401074E-2"/>
          <c:y val="0.15379224800847263"/>
          <c:w val="0.89642917287921164"/>
          <c:h val="0.75080380577427819"/>
        </c:manualLayout>
      </c:layout>
      <c:lineChart>
        <c:grouping val="standard"/>
        <c:varyColors val="0"/>
        <c:ser>
          <c:idx val="0"/>
          <c:order val="0"/>
          <c:marker>
            <c:symbol val="none"/>
          </c:marker>
          <c:cat>
            <c:numRef>
              <c:f>'FN30.400.10(IOX)'!$I$28:$I$77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'FN30.400.10(IOX)'!$AQ$28:$AQ$77</c:f>
              <c:numCache>
                <c:formatCode>0.0%;[Red]\-0.0%</c:formatCode>
                <c:ptCount val="50"/>
                <c:pt idx="1">
                  <c:v>1.1594799263201143E-2</c:v>
                </c:pt>
                <c:pt idx="2">
                  <c:v>1.1629428529509449E-2</c:v>
                </c:pt>
                <c:pt idx="3">
                  <c:v>1.2719311511973282E-2</c:v>
                </c:pt>
                <c:pt idx="4">
                  <c:v>1.1700761464164634E-2</c:v>
                </c:pt>
                <c:pt idx="5">
                  <c:v>1.0750078872353137E-2</c:v>
                </c:pt>
                <c:pt idx="6">
                  <c:v>1.1622043082305843E-2</c:v>
                </c:pt>
                <c:pt idx="7">
                  <c:v>1.4126691709451146E-2</c:v>
                </c:pt>
                <c:pt idx="8">
                  <c:v>7.6327629281965721E-3</c:v>
                </c:pt>
                <c:pt idx="9">
                  <c:v>3.4165087294659988E-3</c:v>
                </c:pt>
                <c:pt idx="10">
                  <c:v>1.9599663935711605E-3</c:v>
                </c:pt>
                <c:pt idx="11">
                  <c:v>1.1657244363469528E-2</c:v>
                </c:pt>
                <c:pt idx="12">
                  <c:v>1.6215681258859659E-2</c:v>
                </c:pt>
                <c:pt idx="13">
                  <c:v>8.9494527062924552E-3</c:v>
                </c:pt>
                <c:pt idx="14">
                  <c:v>2.5620383014812007E-3</c:v>
                </c:pt>
                <c:pt idx="15">
                  <c:v>1.0837476921626062E-2</c:v>
                </c:pt>
                <c:pt idx="16">
                  <c:v>1.74033748252116E-2</c:v>
                </c:pt>
                <c:pt idx="17">
                  <c:v>1.6489076164536324E-2</c:v>
                </c:pt>
                <c:pt idx="18">
                  <c:v>1.1337859173598173E-2</c:v>
                </c:pt>
                <c:pt idx="19">
                  <c:v>-2.1233723380305949E-3</c:v>
                </c:pt>
                <c:pt idx="20">
                  <c:v>7.4629823503310454E-3</c:v>
                </c:pt>
                <c:pt idx="21">
                  <c:v>-6.5876673123281754E-4</c:v>
                </c:pt>
                <c:pt idx="22">
                  <c:v>-1.2959153136130226E-3</c:v>
                </c:pt>
                <c:pt idx="23">
                  <c:v>-5.4476608470339942E-3</c:v>
                </c:pt>
                <c:pt idx="24">
                  <c:v>-5.1974457017935211E-3</c:v>
                </c:pt>
                <c:pt idx="25">
                  <c:v>-1.9612595736110076E-3</c:v>
                </c:pt>
                <c:pt idx="26">
                  <c:v>-2.2036371868789859E-3</c:v>
                </c:pt>
                <c:pt idx="27">
                  <c:v>3.1026367849021339E-3</c:v>
                </c:pt>
                <c:pt idx="28">
                  <c:v>-7.7796846935273894E-3</c:v>
                </c:pt>
                <c:pt idx="29">
                  <c:v>-8.9843820387256364E-3</c:v>
                </c:pt>
                <c:pt idx="30">
                  <c:v>-4.4294576088667378E-3</c:v>
                </c:pt>
                <c:pt idx="31">
                  <c:v>2.5068490899994565E-3</c:v>
                </c:pt>
                <c:pt idx="32">
                  <c:v>8.8866001916774115E-3</c:v>
                </c:pt>
                <c:pt idx="33">
                  <c:v>9.205101199163377E-3</c:v>
                </c:pt>
                <c:pt idx="34">
                  <c:v>8.1550238357282721E-3</c:v>
                </c:pt>
                <c:pt idx="35">
                  <c:v>7.821348027569848E-3</c:v>
                </c:pt>
                <c:pt idx="36">
                  <c:v>1.0792778311809441E-2</c:v>
                </c:pt>
                <c:pt idx="37">
                  <c:v>1.0348136389987543E-2</c:v>
                </c:pt>
                <c:pt idx="38">
                  <c:v>9.6167896000257727E-3</c:v>
                </c:pt>
                <c:pt idx="39">
                  <c:v>9.5952150140781022E-3</c:v>
                </c:pt>
                <c:pt idx="40">
                  <c:v>9.9368589742943689E-3</c:v>
                </c:pt>
                <c:pt idx="41">
                  <c:v>6.0812964474794041E-3</c:v>
                </c:pt>
                <c:pt idx="42">
                  <c:v>6.1692017292670686E-3</c:v>
                </c:pt>
                <c:pt idx="43">
                  <c:v>8.3627972140396505E-3</c:v>
                </c:pt>
                <c:pt idx="44">
                  <c:v>7.9659997834052761E-3</c:v>
                </c:pt>
                <c:pt idx="45">
                  <c:v>9.988768746644807E-3</c:v>
                </c:pt>
                <c:pt idx="46">
                  <c:v>1.1858590369257807E-2</c:v>
                </c:pt>
                <c:pt idx="47">
                  <c:v>1.2530308094172993E-2</c:v>
                </c:pt>
                <c:pt idx="48">
                  <c:v>1.8861167813024465E-2</c:v>
                </c:pt>
                <c:pt idx="49">
                  <c:v>1.103730885894743E-2</c:v>
                </c:pt>
              </c:numCache>
            </c:numRef>
          </c:val>
          <c:smooth val="0"/>
        </c:ser>
        <c:dLbls>
          <c:showLegendKey val="0"/>
          <c:showVal val="0"/>
          <c:showCatName val="0"/>
          <c:showSerName val="0"/>
          <c:showPercent val="0"/>
          <c:showBubbleSize val="0"/>
        </c:dLbls>
        <c:marker val="1"/>
        <c:smooth val="0"/>
        <c:axId val="386448000"/>
        <c:axId val="386449792"/>
      </c:lineChart>
      <c:dateAx>
        <c:axId val="386448000"/>
        <c:scaling>
          <c:orientation val="minMax"/>
        </c:scaling>
        <c:delete val="0"/>
        <c:axPos val="b"/>
        <c:numFmt formatCode="mm/yy;@" sourceLinked="0"/>
        <c:majorTickMark val="out"/>
        <c:minorTickMark val="none"/>
        <c:tickLblPos val="nextTo"/>
        <c:crossAx val="386449792"/>
        <c:crosses val="autoZero"/>
        <c:auto val="1"/>
        <c:lblOffset val="100"/>
        <c:baseTimeUnit val="months"/>
        <c:majorUnit val="2"/>
        <c:majorTimeUnit val="months"/>
      </c:dateAx>
      <c:valAx>
        <c:axId val="386449792"/>
        <c:scaling>
          <c:orientation val="minMax"/>
        </c:scaling>
        <c:delete val="0"/>
        <c:axPos val="l"/>
        <c:majorGridlines/>
        <c:numFmt formatCode="0.0%;[Red]\-0.0%" sourceLinked="1"/>
        <c:majorTickMark val="out"/>
        <c:minorTickMark val="none"/>
        <c:tickLblPos val="nextTo"/>
        <c:crossAx val="386448000"/>
        <c:crosses val="autoZero"/>
        <c:crossBetween val="between"/>
      </c:valAx>
    </c:plotArea>
    <c:plotVisOnly val="1"/>
    <c:dispBlanksAs val="gap"/>
    <c:showDLblsOverMax val="0"/>
  </c:chart>
  <c:printSettings>
    <c:headerFooter>
      <c:oddHeader>&amp;L&amp;G&amp;C&amp;"-,Bold"&amp;12&amp;K2E398A
&amp;15FN30.400.10(IOS) Performance&amp;R&amp;"-,Bold"&amp;14&amp;K2E398A
&amp;12Cello Fixed Income Master Fund, LP&amp;"-,Regular"&amp;10&amp;K000000
&amp;"-,Bold"&amp;K2E398A As of Mar, 2015</c:oddHeader>
    </c:headerFooter>
    <c:pageMargins b="0.75" l="0.7" r="0.7" t="0.75" header="0.3" footer="0.3"/>
    <c:pageSetup orientation="portrait"/>
  </c:printSettings>
</c:chartSpace>
</file>

<file path=xl/charts/chart1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overlay val="0"/>
    </c:title>
    <c:autoTitleDeleted val="0"/>
    <c:plotArea>
      <c:layout/>
      <c:lineChart>
        <c:grouping val="standard"/>
        <c:varyColors val="0"/>
        <c:ser>
          <c:idx val="0"/>
          <c:order val="0"/>
          <c:marker>
            <c:symbol val="none"/>
          </c:marker>
          <c:cat>
            <c:numRef>
              <c:f>'FN30.450.10(IOX)'!$I$28:$I$77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'FN30.450.10(IOX)'!$S$28:$S$77</c:f>
              <c:numCache>
                <c:formatCode>0.0%;[Red]\-0.0%</c:formatCode>
                <c:ptCount val="50"/>
                <c:pt idx="1">
                  <c:v>4.2258217165841896E-2</c:v>
                </c:pt>
                <c:pt idx="2">
                  <c:v>1.561615582927529E-2</c:v>
                </c:pt>
                <c:pt idx="3">
                  <c:v>1.6591771671474066E-2</c:v>
                </c:pt>
                <c:pt idx="4">
                  <c:v>2.3382707259916466E-2</c:v>
                </c:pt>
                <c:pt idx="5">
                  <c:v>-6.2276140057583432E-2</c:v>
                </c:pt>
                <c:pt idx="6">
                  <c:v>-0.25325715638056912</c:v>
                </c:pt>
                <c:pt idx="7">
                  <c:v>-0.17207649801881453</c:v>
                </c:pt>
                <c:pt idx="8">
                  <c:v>8.3076639087582879E-2</c:v>
                </c:pt>
                <c:pt idx="9">
                  <c:v>2.2234560733384284E-2</c:v>
                </c:pt>
                <c:pt idx="10">
                  <c:v>-2.5055115758028232E-3</c:v>
                </c:pt>
                <c:pt idx="11">
                  <c:v>-8.8507605414935769E-2</c:v>
                </c:pt>
                <c:pt idx="12">
                  <c:v>0.13444876127973757</c:v>
                </c:pt>
                <c:pt idx="13">
                  <c:v>9.0738325632755176E-2</c:v>
                </c:pt>
                <c:pt idx="14">
                  <c:v>-7.8431852009355818E-2</c:v>
                </c:pt>
                <c:pt idx="15">
                  <c:v>-0.12447315870950709</c:v>
                </c:pt>
                <c:pt idx="16">
                  <c:v>3.5502963617906197E-2</c:v>
                </c:pt>
                <c:pt idx="17">
                  <c:v>4.4247748319167666E-3</c:v>
                </c:pt>
                <c:pt idx="18">
                  <c:v>4.2080174512345359E-2</c:v>
                </c:pt>
                <c:pt idx="19">
                  <c:v>-0.13762118003025714</c:v>
                </c:pt>
                <c:pt idx="20">
                  <c:v>4.5069788446173598E-2</c:v>
                </c:pt>
                <c:pt idx="21">
                  <c:v>-5.0744753505950993E-2</c:v>
                </c:pt>
                <c:pt idx="22">
                  <c:v>2.9905504174027604E-2</c:v>
                </c:pt>
                <c:pt idx="23">
                  <c:v>7.7298150381986286E-2</c:v>
                </c:pt>
                <c:pt idx="24">
                  <c:v>-1.513406009697053E-2</c:v>
                </c:pt>
                <c:pt idx="25">
                  <c:v>3.6762588140279169E-2</c:v>
                </c:pt>
                <c:pt idx="26">
                  <c:v>-0.17578249352659306</c:v>
                </c:pt>
                <c:pt idx="27">
                  <c:v>0.18258472732460662</c:v>
                </c:pt>
                <c:pt idx="28">
                  <c:v>0.17002729699733027</c:v>
                </c:pt>
                <c:pt idx="29">
                  <c:v>2.6584344053444384E-2</c:v>
                </c:pt>
                <c:pt idx="30">
                  <c:v>5.5360301126781336E-2</c:v>
                </c:pt>
                <c:pt idx="31">
                  <c:v>-1.9605446268577947E-2</c:v>
                </c:pt>
                <c:pt idx="32">
                  <c:v>-2.7787859617998761E-2</c:v>
                </c:pt>
                <c:pt idx="33">
                  <c:v>9.0522838342013273E-2</c:v>
                </c:pt>
                <c:pt idx="34">
                  <c:v>9.7143216791295631E-2</c:v>
                </c:pt>
                <c:pt idx="35">
                  <c:v>-5.0137135026746875E-2</c:v>
                </c:pt>
                <c:pt idx="36">
                  <c:v>2.5166764107046487E-2</c:v>
                </c:pt>
                <c:pt idx="37">
                  <c:v>4.2742237620433901E-2</c:v>
                </c:pt>
                <c:pt idx="38">
                  <c:v>-1.8428546104670832E-2</c:v>
                </c:pt>
                <c:pt idx="39">
                  <c:v>-5.5460215354058297E-2</c:v>
                </c:pt>
                <c:pt idx="40">
                  <c:v>5.8056786885245903E-2</c:v>
                </c:pt>
                <c:pt idx="41">
                  <c:v>2.0018679782552343E-2</c:v>
                </c:pt>
                <c:pt idx="42">
                  <c:v>-7.4098395854724067E-2</c:v>
                </c:pt>
                <c:pt idx="43">
                  <c:v>7.2811162790697687E-2</c:v>
                </c:pt>
                <c:pt idx="44">
                  <c:v>-5.9853616258265144E-2</c:v>
                </c:pt>
                <c:pt idx="45">
                  <c:v>-4.2971491732583779E-2</c:v>
                </c:pt>
                <c:pt idx="46">
                  <c:v>-8.3233966887237779E-3</c:v>
                </c:pt>
                <c:pt idx="47">
                  <c:v>-0.19745606866952792</c:v>
                </c:pt>
                <c:pt idx="48">
                  <c:v>0.18527014946619208</c:v>
                </c:pt>
                <c:pt idx="49">
                  <c:v>-3.0223158033439414E-2</c:v>
                </c:pt>
              </c:numCache>
            </c:numRef>
          </c:val>
          <c:smooth val="0"/>
        </c:ser>
        <c:dLbls>
          <c:showLegendKey val="0"/>
          <c:showVal val="0"/>
          <c:showCatName val="0"/>
          <c:showSerName val="0"/>
          <c:showPercent val="0"/>
          <c:showBubbleSize val="0"/>
        </c:dLbls>
        <c:marker val="1"/>
        <c:smooth val="0"/>
        <c:axId val="387265664"/>
        <c:axId val="387267200"/>
      </c:lineChart>
      <c:dateAx>
        <c:axId val="387265664"/>
        <c:scaling>
          <c:orientation val="minMax"/>
        </c:scaling>
        <c:delete val="0"/>
        <c:axPos val="b"/>
        <c:numFmt formatCode="mm/yy;@" sourceLinked="0"/>
        <c:majorTickMark val="out"/>
        <c:minorTickMark val="none"/>
        <c:tickLblPos val="nextTo"/>
        <c:crossAx val="387267200"/>
        <c:crosses val="autoZero"/>
        <c:auto val="1"/>
        <c:lblOffset val="100"/>
        <c:baseTimeUnit val="months"/>
        <c:majorUnit val="2"/>
        <c:majorTimeUnit val="months"/>
      </c:dateAx>
      <c:valAx>
        <c:axId val="387267200"/>
        <c:scaling>
          <c:orientation val="minMax"/>
        </c:scaling>
        <c:delete val="0"/>
        <c:axPos val="l"/>
        <c:majorGridlines/>
        <c:numFmt formatCode="0.0%;[Red]\-0.0%" sourceLinked="1"/>
        <c:majorTickMark val="out"/>
        <c:minorTickMark val="none"/>
        <c:tickLblPos val="nextTo"/>
        <c:crossAx val="387265664"/>
        <c:crosses val="autoZero"/>
        <c:crossBetween val="midCat"/>
      </c:valAx>
    </c:plotArea>
    <c:plotVisOnly val="1"/>
    <c:dispBlanksAs val="gap"/>
    <c:showDLblsOverMax val="0"/>
  </c:chart>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3880954630500478"/>
          <c:y val="7.5145594589517192E-3"/>
        </c:manualLayout>
      </c:layout>
      <c:overlay val="0"/>
    </c:title>
    <c:autoTitleDeleted val="0"/>
    <c:plotArea>
      <c:layout>
        <c:manualLayout>
          <c:layoutTarget val="inner"/>
          <c:xMode val="edge"/>
          <c:yMode val="edge"/>
          <c:x val="9.9358065887627717E-2"/>
          <c:y val="0.18054675816283813"/>
          <c:w val="0.8740622993330841"/>
          <c:h val="0.77773796967845676"/>
        </c:manualLayout>
      </c:layout>
      <c:lineChart>
        <c:grouping val="standard"/>
        <c:varyColors val="0"/>
        <c:ser>
          <c:idx val="0"/>
          <c:order val="0"/>
          <c:marker>
            <c:symbol val="none"/>
          </c:marker>
          <c:cat>
            <c:numRef>
              <c:f>'FN30.450.10(IOX)'!$I$28:$I$77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'FN30.450.10(IOX)'!$AM$28:$AM$77</c:f>
              <c:numCache>
                <c:formatCode>0.0%;[Red]\-0.0%</c:formatCode>
                <c:ptCount val="50"/>
                <c:pt idx="1">
                  <c:v>3.7735989939296354E-2</c:v>
                </c:pt>
                <c:pt idx="2">
                  <c:v>3.6366537043421597E-2</c:v>
                </c:pt>
                <c:pt idx="3">
                  <c:v>4.5368489702969868E-2</c:v>
                </c:pt>
                <c:pt idx="4">
                  <c:v>-4.6801461105443475E-4</c:v>
                </c:pt>
                <c:pt idx="5">
                  <c:v>-1.206066361148533E-2</c:v>
                </c:pt>
                <c:pt idx="6">
                  <c:v>-0.1789429770034347</c:v>
                </c:pt>
                <c:pt idx="7">
                  <c:v>-9.675848935571682E-2</c:v>
                </c:pt>
                <c:pt idx="8">
                  <c:v>5.5627519549764116E-2</c:v>
                </c:pt>
                <c:pt idx="9">
                  <c:v>4.2241506149668699E-2</c:v>
                </c:pt>
                <c:pt idx="10">
                  <c:v>2.9179574145712997E-2</c:v>
                </c:pt>
                <c:pt idx="11">
                  <c:v>-3.2664751403839745E-2</c:v>
                </c:pt>
                <c:pt idx="12">
                  <c:v>0.12361688264105843</c:v>
                </c:pt>
                <c:pt idx="13">
                  <c:v>6.2533291387028012E-2</c:v>
                </c:pt>
                <c:pt idx="14">
                  <c:v>-3.1812121015799541E-2</c:v>
                </c:pt>
                <c:pt idx="15">
                  <c:v>-7.0837861951425024E-2</c:v>
                </c:pt>
                <c:pt idx="16">
                  <c:v>4.8924937960044657E-2</c:v>
                </c:pt>
                <c:pt idx="17">
                  <c:v>8.0955762600813955E-2</c:v>
                </c:pt>
                <c:pt idx="18">
                  <c:v>4.3318892957756094E-2</c:v>
                </c:pt>
                <c:pt idx="19">
                  <c:v>-5.2920561144752118E-2</c:v>
                </c:pt>
                <c:pt idx="20">
                  <c:v>3.1209173891228927E-2</c:v>
                </c:pt>
                <c:pt idx="21">
                  <c:v>-3.2596455963203749E-2</c:v>
                </c:pt>
                <c:pt idx="22">
                  <c:v>2.5955162765899049E-2</c:v>
                </c:pt>
                <c:pt idx="23">
                  <c:v>3.596615089710542E-2</c:v>
                </c:pt>
                <c:pt idx="24">
                  <c:v>-1.4447763691031225E-3</c:v>
                </c:pt>
                <c:pt idx="25">
                  <c:v>3.4140834929232616E-2</c:v>
                </c:pt>
                <c:pt idx="26">
                  <c:v>-0.13583910018030784</c:v>
                </c:pt>
                <c:pt idx="27">
                  <c:v>9.0712474691736669E-2</c:v>
                </c:pt>
                <c:pt idx="28">
                  <c:v>0.12494817153272075</c:v>
                </c:pt>
                <c:pt idx="29">
                  <c:v>1.857323414565035E-2</c:v>
                </c:pt>
                <c:pt idx="30">
                  <c:v>4.5177309280402679E-2</c:v>
                </c:pt>
                <c:pt idx="31">
                  <c:v>6.1214554968779915E-3</c:v>
                </c:pt>
                <c:pt idx="32">
                  <c:v>-9.6545121275334999E-3</c:v>
                </c:pt>
                <c:pt idx="33">
                  <c:v>5.9918210736700769E-2</c:v>
                </c:pt>
                <c:pt idx="34">
                  <c:v>8.1410753537027175E-2</c:v>
                </c:pt>
                <c:pt idx="35">
                  <c:v>-2.0039894602134681E-2</c:v>
                </c:pt>
                <c:pt idx="36">
                  <c:v>2.751052941949176E-2</c:v>
                </c:pt>
                <c:pt idx="37">
                  <c:v>3.6936518611324506E-2</c:v>
                </c:pt>
                <c:pt idx="38">
                  <c:v>-3.8756011440035996E-4</c:v>
                </c:pt>
                <c:pt idx="39">
                  <c:v>-2.5987714649986546E-2</c:v>
                </c:pt>
                <c:pt idx="40">
                  <c:v>5.83461049799609E-2</c:v>
                </c:pt>
                <c:pt idx="41">
                  <c:v>9.5329066398063007E-3</c:v>
                </c:pt>
                <c:pt idx="42">
                  <c:v>-4.2194462651483952E-2</c:v>
                </c:pt>
                <c:pt idx="43">
                  <c:v>5.9280853072915952E-2</c:v>
                </c:pt>
                <c:pt idx="44">
                  <c:v>-2.7518397380330999E-2</c:v>
                </c:pt>
                <c:pt idx="45">
                  <c:v>-1.3799009626318932E-2</c:v>
                </c:pt>
                <c:pt idx="46">
                  <c:v>9.098475633038494E-4</c:v>
                </c:pt>
                <c:pt idx="47">
                  <c:v>-0.13612508836790951</c:v>
                </c:pt>
                <c:pt idx="48">
                  <c:v>0.12073964619748698</c:v>
                </c:pt>
                <c:pt idx="49">
                  <c:v>-5.9578885042738472E-3</c:v>
                </c:pt>
              </c:numCache>
            </c:numRef>
          </c:val>
          <c:smooth val="0"/>
        </c:ser>
        <c:dLbls>
          <c:showLegendKey val="0"/>
          <c:showVal val="0"/>
          <c:showCatName val="0"/>
          <c:showSerName val="0"/>
          <c:showPercent val="0"/>
          <c:showBubbleSize val="0"/>
        </c:dLbls>
        <c:marker val="1"/>
        <c:smooth val="0"/>
        <c:axId val="387287296"/>
        <c:axId val="387313664"/>
      </c:lineChart>
      <c:dateAx>
        <c:axId val="387287296"/>
        <c:scaling>
          <c:orientation val="minMax"/>
        </c:scaling>
        <c:delete val="0"/>
        <c:axPos val="b"/>
        <c:numFmt formatCode="mm/yy;@" sourceLinked="0"/>
        <c:majorTickMark val="out"/>
        <c:minorTickMark val="none"/>
        <c:tickLblPos val="nextTo"/>
        <c:crossAx val="387313664"/>
        <c:crosses val="autoZero"/>
        <c:auto val="1"/>
        <c:lblOffset val="100"/>
        <c:baseTimeUnit val="months"/>
        <c:majorUnit val="2"/>
        <c:majorTimeUnit val="months"/>
      </c:dateAx>
      <c:valAx>
        <c:axId val="387313664"/>
        <c:scaling>
          <c:orientation val="minMax"/>
        </c:scaling>
        <c:delete val="0"/>
        <c:axPos val="l"/>
        <c:majorGridlines/>
        <c:numFmt formatCode="0.0%;[Red]\-0.0%" sourceLinked="1"/>
        <c:majorTickMark val="out"/>
        <c:minorTickMark val="none"/>
        <c:tickLblPos val="nextTo"/>
        <c:crossAx val="387287296"/>
        <c:crosses val="autoZero"/>
        <c:crossBetween val="midCat"/>
      </c:valAx>
    </c:plotArea>
    <c:plotVisOnly val="1"/>
    <c:dispBlanksAs val="gap"/>
    <c:showDLblsOverMax val="0"/>
  </c:chart>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OAS History</a:t>
            </a:r>
          </a:p>
        </c:rich>
      </c:tx>
      <c:overlay val="0"/>
    </c:title>
    <c:autoTitleDeleted val="0"/>
    <c:plotArea>
      <c:layout/>
      <c:lineChart>
        <c:grouping val="standard"/>
        <c:varyColors val="0"/>
        <c:ser>
          <c:idx val="0"/>
          <c:order val="0"/>
          <c:marker>
            <c:symbol val="none"/>
          </c:marker>
          <c:cat>
            <c:numRef>
              <c:f>'FN30.450.10(IOX)'!$I$28:$I$77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'FN30.450.10(IOX)'!$M$28:$M$77</c:f>
              <c:numCache>
                <c:formatCode>#,##0.0_);[Red]\-#,##0.0_)</c:formatCode>
                <c:ptCount val="50"/>
                <c:pt idx="0">
                  <c:v>127.49050099999999</c:v>
                </c:pt>
                <c:pt idx="1">
                  <c:v>47.6768</c:v>
                </c:pt>
                <c:pt idx="2">
                  <c:v>33.428199999999997</c:v>
                </c:pt>
                <c:pt idx="3">
                  <c:v>2.9117000000000002</c:v>
                </c:pt>
                <c:pt idx="4">
                  <c:v>-42.751801</c:v>
                </c:pt>
                <c:pt idx="5">
                  <c:v>63.691502</c:v>
                </c:pt>
                <c:pt idx="6">
                  <c:v>615.68218999999999</c:v>
                </c:pt>
                <c:pt idx="7">
                  <c:v>906.39129600000001</c:v>
                </c:pt>
                <c:pt idx="8">
                  <c:v>804.31426999999996</c:v>
                </c:pt>
                <c:pt idx="9">
                  <c:v>678.44238299999995</c:v>
                </c:pt>
                <c:pt idx="10">
                  <c:v>606.63507100000004</c:v>
                </c:pt>
                <c:pt idx="11">
                  <c:v>519.65448000000004</c:v>
                </c:pt>
                <c:pt idx="12">
                  <c:v>265.76379400000002</c:v>
                </c:pt>
                <c:pt idx="13">
                  <c:v>166.608002</c:v>
                </c:pt>
                <c:pt idx="14">
                  <c:v>259.58981299999999</c:v>
                </c:pt>
                <c:pt idx="15">
                  <c:v>375.33520499999997</c:v>
                </c:pt>
                <c:pt idx="16">
                  <c:v>371.64370700000001</c:v>
                </c:pt>
                <c:pt idx="17">
                  <c:v>208.270004</c:v>
                </c:pt>
                <c:pt idx="18">
                  <c:v>152.24589499999999</c:v>
                </c:pt>
                <c:pt idx="19">
                  <c:v>333.25509599999998</c:v>
                </c:pt>
                <c:pt idx="20">
                  <c:v>329.48498499999999</c:v>
                </c:pt>
                <c:pt idx="21">
                  <c:v>305.64059400000002</c:v>
                </c:pt>
                <c:pt idx="22">
                  <c:v>324.36648600000001</c:v>
                </c:pt>
                <c:pt idx="23">
                  <c:v>412.00500499999998</c:v>
                </c:pt>
                <c:pt idx="24">
                  <c:v>408.97119099999998</c:v>
                </c:pt>
                <c:pt idx="25">
                  <c:v>355.38619999999997</c:v>
                </c:pt>
                <c:pt idx="26">
                  <c:v>610.11377000000005</c:v>
                </c:pt>
                <c:pt idx="27">
                  <c:v>627.92327899999998</c:v>
                </c:pt>
                <c:pt idx="28">
                  <c:v>443.30639600000001</c:v>
                </c:pt>
                <c:pt idx="29">
                  <c:v>462.41308600000002</c:v>
                </c:pt>
                <c:pt idx="30">
                  <c:v>370.43859900000001</c:v>
                </c:pt>
                <c:pt idx="31">
                  <c:v>320.47799700000002</c:v>
                </c:pt>
                <c:pt idx="32">
                  <c:v>326.45788599999997</c:v>
                </c:pt>
                <c:pt idx="33">
                  <c:v>280.27578699999998</c:v>
                </c:pt>
                <c:pt idx="34">
                  <c:v>174.36360199999999</c:v>
                </c:pt>
                <c:pt idx="35">
                  <c:v>166.88510099999999</c:v>
                </c:pt>
                <c:pt idx="36">
                  <c:v>124.013199</c:v>
                </c:pt>
                <c:pt idx="37">
                  <c:v>92.487099000000001</c:v>
                </c:pt>
                <c:pt idx="38">
                  <c:v>75.606796000000003</c:v>
                </c:pt>
                <c:pt idx="39">
                  <c:v>65.650397999999996</c:v>
                </c:pt>
                <c:pt idx="40">
                  <c:v>-24.324698999999999</c:v>
                </c:pt>
                <c:pt idx="41">
                  <c:v>-26.690598999999999</c:v>
                </c:pt>
                <c:pt idx="42">
                  <c:v>-13.077400000000001</c:v>
                </c:pt>
                <c:pt idx="43">
                  <c:v>-82.368301000000002</c:v>
                </c:pt>
                <c:pt idx="44">
                  <c:v>-88.489898999999994</c:v>
                </c:pt>
                <c:pt idx="45">
                  <c:v>-132.921097</c:v>
                </c:pt>
                <c:pt idx="46">
                  <c:v>-192.98890700000001</c:v>
                </c:pt>
                <c:pt idx="47">
                  <c:v>-69.309096999999994</c:v>
                </c:pt>
                <c:pt idx="48">
                  <c:v>-225.35339400000001</c:v>
                </c:pt>
                <c:pt idx="49">
                  <c:v>-242.204803</c:v>
                </c:pt>
              </c:numCache>
            </c:numRef>
          </c:val>
          <c:smooth val="0"/>
        </c:ser>
        <c:dLbls>
          <c:showLegendKey val="0"/>
          <c:showVal val="0"/>
          <c:showCatName val="0"/>
          <c:showSerName val="0"/>
          <c:showPercent val="0"/>
          <c:showBubbleSize val="0"/>
        </c:dLbls>
        <c:marker val="1"/>
        <c:smooth val="0"/>
        <c:axId val="387325312"/>
        <c:axId val="387335296"/>
      </c:lineChart>
      <c:dateAx>
        <c:axId val="387325312"/>
        <c:scaling>
          <c:orientation val="minMax"/>
        </c:scaling>
        <c:delete val="0"/>
        <c:axPos val="b"/>
        <c:numFmt formatCode="mm/yy;@" sourceLinked="0"/>
        <c:majorTickMark val="out"/>
        <c:minorTickMark val="none"/>
        <c:tickLblPos val="nextTo"/>
        <c:crossAx val="387335296"/>
        <c:crosses val="autoZero"/>
        <c:auto val="1"/>
        <c:lblOffset val="100"/>
        <c:baseTimeUnit val="months"/>
        <c:majorUnit val="2"/>
        <c:majorTimeUnit val="months"/>
      </c:dateAx>
      <c:valAx>
        <c:axId val="387335296"/>
        <c:scaling>
          <c:orientation val="minMax"/>
        </c:scaling>
        <c:delete val="0"/>
        <c:axPos val="l"/>
        <c:majorGridlines/>
        <c:numFmt formatCode="#,##0.0_);[Red]\-#,##0.0_)" sourceLinked="1"/>
        <c:majorTickMark val="out"/>
        <c:minorTickMark val="none"/>
        <c:tickLblPos val="nextTo"/>
        <c:crossAx val="387325312"/>
        <c:crosses val="autoZero"/>
        <c:crossBetween val="midCat"/>
      </c:valAx>
    </c:plotArea>
    <c:plotVisOnly val="1"/>
    <c:dispBlanksAs val="gap"/>
    <c:showDLblsOverMax val="0"/>
  </c:chart>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Unhedged Return (%)</a:t>
            </a:r>
            <a:endParaRPr lang="en-US">
              <a:effectLst/>
            </a:endParaRPr>
          </a:p>
        </c:rich>
      </c:tx>
      <c:overlay val="0"/>
    </c:title>
    <c:autoTitleDeleted val="0"/>
    <c:plotArea>
      <c:layout/>
      <c:lineChart>
        <c:grouping val="standard"/>
        <c:varyColors val="0"/>
        <c:ser>
          <c:idx val="0"/>
          <c:order val="0"/>
          <c:marker>
            <c:symbol val="none"/>
          </c:marker>
          <c:cat>
            <c:numRef>
              <c:f>'FN30.450.10(IOX)'!$I$28:$I$77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'FN30.450.10(IOX)'!$U$28:$U$77</c:f>
              <c:numCache>
                <c:formatCode>0.0%;[Red]\-0.0%</c:formatCode>
                <c:ptCount val="50"/>
                <c:pt idx="1">
                  <c:v>4.2258217165841883E-2</c:v>
                </c:pt>
                <c:pt idx="2">
                  <c:v>5.853428389944626E-2</c:v>
                </c:pt>
                <c:pt idx="3">
                  <c:v>7.6097243044333185E-2</c:v>
                </c:pt>
                <c:pt idx="4">
                  <c:v>0.10125930986164189</c:v>
                </c:pt>
                <c:pt idx="5">
                  <c:v>3.2677130840980562E-2</c:v>
                </c:pt>
                <c:pt idx="6">
                  <c:v>-0.22885574277505105</c:v>
                </c:pt>
                <c:pt idx="7">
                  <c:v>-0.36155154602564021</c:v>
                </c:pt>
                <c:pt idx="8">
                  <c:v>-0.30851139423878715</c:v>
                </c:pt>
                <c:pt idx="9">
                  <c:v>-0.2931364488375463</c:v>
                </c:pt>
                <c:pt idx="10">
                  <c:v>-0.29490750364749696</c:v>
                </c:pt>
                <c:pt idx="11">
                  <c:v>-0.35731355209569626</c:v>
                </c:pt>
                <c:pt idx="12">
                  <c:v>-0.27090515528368797</c:v>
                </c:pt>
                <c:pt idx="13">
                  <c:v>-0.20474830984665615</c:v>
                </c:pt>
                <c:pt idx="14">
                  <c:v>-0.26712137271895331</c:v>
                </c:pt>
                <c:pt idx="15">
                  <c:v>-0.35834509040731277</c:v>
                </c:pt>
                <c:pt idx="16">
                  <c:v>-0.3355644394967926</c:v>
                </c:pt>
                <c:pt idx="17">
                  <c:v>-0.33262446175124749</c:v>
                </c:pt>
                <c:pt idx="18">
                  <c:v>-0.30454118263646957</c:v>
                </c:pt>
                <c:pt idx="19">
                  <c:v>-0.40025104574448567</c:v>
                </c:pt>
                <c:pt idx="20">
                  <c:v>-0.37322048725537582</c:v>
                </c:pt>
                <c:pt idx="21">
                  <c:v>-0.40502625913218182</c:v>
                </c:pt>
                <c:pt idx="22">
                  <c:v>-0.38723326944122238</c:v>
                </c:pt>
                <c:pt idx="23">
                  <c:v>-0.3398675345534119</c:v>
                </c:pt>
                <c:pt idx="24">
                  <c:v>-0.34985801895744184</c:v>
                </c:pt>
                <c:pt idx="25">
                  <c:v>-0.3259571170756691</c:v>
                </c:pt>
                <c:pt idx="26">
                  <c:v>-0.44444205577996143</c:v>
                </c:pt>
                <c:pt idx="27">
                  <c:v>-0.34300566002152666</c:v>
                </c:pt>
                <c:pt idx="28">
                  <c:v>-0.23129868825244182</c:v>
                </c:pt>
                <c:pt idx="29">
                  <c:v>-0.21086326810661071</c:v>
                </c:pt>
                <c:pt idx="30">
                  <c:v>-0.1671764209987886</c:v>
                </c:pt>
                <c:pt idx="31">
                  <c:v>-0.18350429892810161</c:v>
                </c:pt>
                <c:pt idx="32">
                  <c:v>-0.206192966848187</c:v>
                </c:pt>
                <c:pt idx="33">
                  <c:v>-0.13433530111143221</c:v>
                </c:pt>
                <c:pt idx="34">
                  <c:v>-5.0241847598728517E-2</c:v>
                </c:pt>
                <c:pt idx="35">
                  <c:v>-9.7860000328424679E-2</c:v>
                </c:pt>
                <c:pt idx="36">
                  <c:v>-7.5156055765159047E-2</c:v>
                </c:pt>
                <c:pt idx="37">
                  <c:v>-3.5626156138854226E-2</c:v>
                </c:pt>
                <c:pt idx="38">
                  <c:v>-5.3398163982588009E-2</c:v>
                </c:pt>
                <c:pt idx="39">
                  <c:v>-0.10589690566266063</c:v>
                </c:pt>
                <c:pt idx="40">
                  <c:v>-5.3988152861278782E-2</c:v>
                </c:pt>
                <c:pt idx="41">
                  <c:v>-3.5050244622907845E-2</c:v>
                </c:pt>
                <c:pt idx="42">
                  <c:v>-0.10655147357675876</c:v>
                </c:pt>
                <c:pt idx="43">
                  <c:v>-4.1498447474247135E-2</c:v>
                </c:pt>
                <c:pt idx="44">
                  <c:v>-9.8868231582074917E-2</c:v>
                </c:pt>
                <c:pt idx="45">
                  <c:v>-0.13759120791861434</c:v>
                </c:pt>
                <c:pt idx="46">
                  <c:v>-0.14476937840295079</c:v>
                </c:pt>
                <c:pt idx="47">
                  <c:v>-0.31363985474930078</c:v>
                </c:pt>
                <c:pt idx="48">
                  <c:v>-0.1864778080510664</c:v>
                </c:pt>
                <c:pt idx="49">
                  <c:v>-0.21106501782204912</c:v>
                </c:pt>
              </c:numCache>
            </c:numRef>
          </c:val>
          <c:smooth val="0"/>
        </c:ser>
        <c:dLbls>
          <c:showLegendKey val="0"/>
          <c:showVal val="0"/>
          <c:showCatName val="0"/>
          <c:showSerName val="0"/>
          <c:showPercent val="0"/>
          <c:showBubbleSize val="0"/>
        </c:dLbls>
        <c:marker val="1"/>
        <c:smooth val="0"/>
        <c:axId val="387351296"/>
        <c:axId val="387352832"/>
      </c:lineChart>
      <c:dateAx>
        <c:axId val="387351296"/>
        <c:scaling>
          <c:orientation val="minMax"/>
        </c:scaling>
        <c:delete val="0"/>
        <c:axPos val="b"/>
        <c:numFmt formatCode="mm/yy;@" sourceLinked="0"/>
        <c:majorTickMark val="out"/>
        <c:minorTickMark val="none"/>
        <c:tickLblPos val="nextTo"/>
        <c:crossAx val="387352832"/>
        <c:crosses val="autoZero"/>
        <c:auto val="1"/>
        <c:lblOffset val="100"/>
        <c:baseTimeUnit val="months"/>
        <c:majorUnit val="2"/>
        <c:majorTimeUnit val="months"/>
      </c:dateAx>
      <c:valAx>
        <c:axId val="387352832"/>
        <c:scaling>
          <c:orientation val="minMax"/>
        </c:scaling>
        <c:delete val="0"/>
        <c:axPos val="l"/>
        <c:majorGridlines/>
        <c:numFmt formatCode="0.0%;[Red]\-0.0%" sourceLinked="1"/>
        <c:majorTickMark val="out"/>
        <c:minorTickMark val="none"/>
        <c:tickLblPos val="nextTo"/>
        <c:crossAx val="387351296"/>
        <c:crosses val="autoZero"/>
        <c:crossBetween val="midCat"/>
      </c:valAx>
    </c:plotArea>
    <c:plotVisOnly val="1"/>
    <c:dispBlanksAs val="gap"/>
    <c:showDLblsOverMax val="0"/>
  </c:chart>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19698457098183542"/>
          <c:y val="0"/>
        </c:manualLayout>
      </c:layout>
      <c:overlay val="0"/>
    </c:title>
    <c:autoTitleDeleted val="0"/>
    <c:plotArea>
      <c:layout>
        <c:manualLayout>
          <c:layoutTarget val="inner"/>
          <c:xMode val="edge"/>
          <c:yMode val="edge"/>
          <c:x val="9.9452242934610899E-2"/>
          <c:y val="0.15410104986876641"/>
          <c:w val="0.85653751335272033"/>
          <c:h val="0.80422282518739208"/>
        </c:manualLayout>
      </c:layout>
      <c:lineChart>
        <c:grouping val="standard"/>
        <c:varyColors val="0"/>
        <c:ser>
          <c:idx val="0"/>
          <c:order val="0"/>
          <c:marker>
            <c:symbol val="none"/>
          </c:marker>
          <c:cat>
            <c:numRef>
              <c:f>'FN30.450.10(IOX)'!$I$28:$I$77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'FN30.450.10(IOX)'!$AO$28:$AO$77</c:f>
              <c:numCache>
                <c:formatCode>0.0%;[Red]\-0.0%</c:formatCode>
                <c:ptCount val="50"/>
                <c:pt idx="1">
                  <c:v>3.7735989939296388E-2</c:v>
                </c:pt>
                <c:pt idx="2">
                  <c:v>7.5474854258715585E-2</c:v>
                </c:pt>
                <c:pt idx="3">
                  <c:v>0.12426752410995512</c:v>
                </c:pt>
                <c:pt idx="4">
                  <c:v>0.1237413504819378</c:v>
                </c:pt>
                <c:pt idx="5">
                  <c:v>0.11018828406745906</c:v>
                </c:pt>
                <c:pt idx="6">
                  <c:v>-8.8472112517906987E-2</c:v>
                </c:pt>
                <c:pt idx="7">
                  <c:v>-0.17667017391628215</c:v>
                </c:pt>
                <c:pt idx="8">
                  <c:v>-0.13087037791990619</c:v>
                </c:pt>
                <c:pt idx="9">
                  <c:v>-9.4157033643950783E-2</c:v>
                </c:pt>
                <c:pt idx="10">
                  <c:v>-6.7724921642791758E-2</c:v>
                </c:pt>
                <c:pt idx="11">
                  <c:v>-9.8177455317325135E-2</c:v>
                </c:pt>
                <c:pt idx="12">
                  <c:v>1.3303036351773656E-2</c:v>
                </c:pt>
                <c:pt idx="13">
                  <c:v>7.6668210387319302E-2</c:v>
                </c:pt>
                <c:pt idx="14">
                  <c:v>4.2417110984613648E-2</c:v>
                </c:pt>
                <c:pt idx="15">
                  <c:v>-3.1425488419117742E-2</c:v>
                </c:pt>
                <c:pt idx="16">
                  <c:v>1.5961959469657616E-2</c:v>
                </c:pt>
                <c:pt idx="17">
                  <c:v>9.8209934671940946E-2</c:v>
                </c:pt>
                <c:pt idx="18">
                  <c:v>0.14578317327713908</c:v>
                </c:pt>
                <c:pt idx="19">
                  <c:v>8.5147684797098222E-2</c:v>
                </c:pt>
                <c:pt idx="20">
                  <c:v>0.11901424758959545</c:v>
                </c:pt>
                <c:pt idx="21">
                  <c:v>8.2538348945843776E-2</c:v>
                </c:pt>
                <c:pt idx="22">
                  <c:v>0.11063580799306094</c:v>
                </c:pt>
                <c:pt idx="23">
                  <c:v>0.15058110305506789</c:v>
                </c:pt>
                <c:pt idx="24">
                  <c:v>0.14891877066663728</c:v>
                </c:pt>
                <c:pt idx="25">
                  <c:v>0.1881438167630638</c:v>
                </c:pt>
                <c:pt idx="26">
                  <c:v>2.6747429809172552E-2</c:v>
                </c:pt>
                <c:pt idx="27">
                  <c:v>0.11988623005054277</c:v>
                </c:pt>
                <c:pt idx="28">
                  <c:v>0.25981396682002988</c:v>
                </c:pt>
                <c:pt idx="29">
                  <c:v>0.28321278660573901</c:v>
                </c:pt>
                <c:pt idx="30">
                  <c:v>0.34118488753879372</c:v>
                </c:pt>
                <c:pt idx="31">
                  <c:v>0.34939489114094791</c:v>
                </c:pt>
                <c:pt idx="32">
                  <c:v>0.33636714179959593</c:v>
                </c:pt>
                <c:pt idx="33">
                  <c:v>0.41643986982354653</c:v>
                </c:pt>
                <c:pt idx="34">
                  <c:v>0.53175330696577028</c:v>
                </c:pt>
                <c:pt idx="35">
                  <c:v>0.50105713213770486</c:v>
                </c:pt>
                <c:pt idx="36">
                  <c:v>0.54235200853171706</c:v>
                </c:pt>
                <c:pt idx="37">
                  <c:v>0.59932112220006251</c:v>
                </c:pt>
                <c:pt idx="38">
                  <c:v>0.59870128912297971</c:v>
                </c:pt>
                <c:pt idx="39">
                  <c:v>0.55715469621068614</c:v>
                </c:pt>
                <c:pt idx="40">
                  <c:v>0.64800860758583401</c:v>
                </c:pt>
                <c:pt idx="41">
                  <c:v>0.66371891978354669</c:v>
                </c:pt>
                <c:pt idx="42">
                  <c:v>0.5935191939601725</c:v>
                </c:pt>
                <c:pt idx="43">
                  <c:v>0.68798437116619682</c:v>
                </c:pt>
                <c:pt idx="44">
                  <c:v>0.64153374646865724</c:v>
                </c:pt>
                <c:pt idx="45">
                  <c:v>0.61888220649920878</c:v>
                </c:pt>
                <c:pt idx="46">
                  <c:v>0.62035514253006796</c:v>
                </c:pt>
                <c:pt idx="47">
                  <c:v>0.39978415556576596</c:v>
                </c:pt>
                <c:pt idx="48">
                  <c:v>0.56879359926162465</c:v>
                </c:pt>
                <c:pt idx="49">
                  <c:v>0.55944690191100555</c:v>
                </c:pt>
              </c:numCache>
            </c:numRef>
          </c:val>
          <c:smooth val="0"/>
        </c:ser>
        <c:dLbls>
          <c:showLegendKey val="0"/>
          <c:showVal val="0"/>
          <c:showCatName val="0"/>
          <c:showSerName val="0"/>
          <c:showPercent val="0"/>
          <c:showBubbleSize val="0"/>
        </c:dLbls>
        <c:marker val="1"/>
        <c:smooth val="0"/>
        <c:axId val="387393408"/>
        <c:axId val="387394944"/>
      </c:lineChart>
      <c:dateAx>
        <c:axId val="387393408"/>
        <c:scaling>
          <c:orientation val="minMax"/>
        </c:scaling>
        <c:delete val="0"/>
        <c:axPos val="b"/>
        <c:numFmt formatCode="mm/yy;@" sourceLinked="0"/>
        <c:majorTickMark val="out"/>
        <c:minorTickMark val="none"/>
        <c:tickLblPos val="nextTo"/>
        <c:crossAx val="387394944"/>
        <c:crosses val="autoZero"/>
        <c:auto val="1"/>
        <c:lblOffset val="100"/>
        <c:baseTimeUnit val="months"/>
        <c:majorUnit val="2"/>
        <c:majorTimeUnit val="months"/>
      </c:dateAx>
      <c:valAx>
        <c:axId val="387394944"/>
        <c:scaling>
          <c:orientation val="minMax"/>
        </c:scaling>
        <c:delete val="0"/>
        <c:axPos val="l"/>
        <c:majorGridlines/>
        <c:numFmt formatCode="0.0%;[Red]\-0.0%" sourceLinked="1"/>
        <c:majorTickMark val="out"/>
        <c:minorTickMark val="none"/>
        <c:tickLblPos val="nextTo"/>
        <c:crossAx val="387393408"/>
        <c:crosses val="autoZero"/>
        <c:crossBetween val="midCat"/>
      </c:valAx>
    </c:plotArea>
    <c:plotVisOnly val="1"/>
    <c:dispBlanksAs val="gap"/>
    <c:showDLblsOverMax val="0"/>
  </c:chart>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Carry (%)</a:t>
            </a:r>
            <a:endParaRPr lang="en-US">
              <a:effectLst/>
            </a:endParaRPr>
          </a:p>
        </c:rich>
      </c:tx>
      <c:overlay val="0"/>
    </c:title>
    <c:autoTitleDeleted val="0"/>
    <c:plotArea>
      <c:layout>
        <c:manualLayout>
          <c:layoutTarget val="inner"/>
          <c:xMode val="edge"/>
          <c:yMode val="edge"/>
          <c:x val="7.9661941709555484E-2"/>
          <c:y val="0.15379224800847263"/>
          <c:w val="0.89642917287921164"/>
          <c:h val="0.79627780629765521"/>
        </c:manualLayout>
      </c:layout>
      <c:lineChart>
        <c:grouping val="standard"/>
        <c:varyColors val="0"/>
        <c:ser>
          <c:idx val="0"/>
          <c:order val="0"/>
          <c:marker>
            <c:symbol val="none"/>
          </c:marker>
          <c:cat>
            <c:numRef>
              <c:f>'FN30.450.10(IOX)'!$I$28:$I$77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'FN30.450.10(IOX)'!$AQ$28:$AQ$77</c:f>
              <c:numCache>
                <c:formatCode>0.0%;[Red]\-0.0%</c:formatCode>
                <c:ptCount val="50"/>
                <c:pt idx="1">
                  <c:v>1.348070165836982E-2</c:v>
                </c:pt>
                <c:pt idx="2">
                  <c:v>1.3790996780845721E-2</c:v>
                </c:pt>
                <c:pt idx="3">
                  <c:v>1.4597401888042405E-2</c:v>
                </c:pt>
                <c:pt idx="4">
                  <c:v>1.374427569105444E-2</c:v>
                </c:pt>
                <c:pt idx="5">
                  <c:v>1.1348094069534017E-2</c:v>
                </c:pt>
                <c:pt idx="6">
                  <c:v>1.1257265995849577E-2</c:v>
                </c:pt>
                <c:pt idx="7">
                  <c:v>1.6408379620242188E-2</c:v>
                </c:pt>
                <c:pt idx="8">
                  <c:v>1.3076609334441864E-2</c:v>
                </c:pt>
                <c:pt idx="9">
                  <c:v>7.9868322548398828E-3</c:v>
                </c:pt>
                <c:pt idx="10">
                  <c:v>5.2809891095517269E-3</c:v>
                </c:pt>
                <c:pt idx="11">
                  <c:v>1.0040794619099142E-2</c:v>
                </c:pt>
                <c:pt idx="12">
                  <c:v>1.7171737787334738E-2</c:v>
                </c:pt>
                <c:pt idx="13">
                  <c:v>9.1208653473283802E-3</c:v>
                </c:pt>
                <c:pt idx="14">
                  <c:v>2.8387383671421239E-3</c:v>
                </c:pt>
                <c:pt idx="15">
                  <c:v>9.4082337703785407E-3</c:v>
                </c:pt>
                <c:pt idx="16">
                  <c:v>1.5255995022903599E-2</c:v>
                </c:pt>
                <c:pt idx="17">
                  <c:v>1.3001037402647936E-2</c:v>
                </c:pt>
                <c:pt idx="18">
                  <c:v>9.1926869148910312E-3</c:v>
                </c:pt>
                <c:pt idx="19">
                  <c:v>5.3446868055159052E-4</c:v>
                </c:pt>
                <c:pt idx="20">
                  <c:v>8.0675488632628942E-3</c:v>
                </c:pt>
                <c:pt idx="21">
                  <c:v>-7.8685587101284999E-4</c:v>
                </c:pt>
                <c:pt idx="22">
                  <c:v>3.0546700595555595E-3</c:v>
                </c:pt>
                <c:pt idx="23">
                  <c:v>-1.7693490108434404E-3</c:v>
                </c:pt>
                <c:pt idx="24">
                  <c:v>-2.3463353043440918E-3</c:v>
                </c:pt>
                <c:pt idx="25">
                  <c:v>-8.20123863826016E-4</c:v>
                </c:pt>
                <c:pt idx="26">
                  <c:v>-4.9546828083568313E-3</c:v>
                </c:pt>
                <c:pt idx="27">
                  <c:v>-4.7657590127489583E-4</c:v>
                </c:pt>
                <c:pt idx="28">
                  <c:v>-6.4373116197940202E-3</c:v>
                </c:pt>
                <c:pt idx="29">
                  <c:v>-8.7913309586809211E-3</c:v>
                </c:pt>
                <c:pt idx="30">
                  <c:v>-7.1475352227786801E-3</c:v>
                </c:pt>
                <c:pt idx="31">
                  <c:v>-5.9284303913784164E-4</c:v>
                </c:pt>
                <c:pt idx="32">
                  <c:v>6.9453962460583486E-3</c:v>
                </c:pt>
                <c:pt idx="33">
                  <c:v>7.7222830871943055E-3</c:v>
                </c:pt>
                <c:pt idx="34">
                  <c:v>6.6871764490911258E-3</c:v>
                </c:pt>
                <c:pt idx="35">
                  <c:v>5.1488353554114893E-3</c:v>
                </c:pt>
                <c:pt idx="36">
                  <c:v>9.2809894333514172E-3</c:v>
                </c:pt>
                <c:pt idx="37">
                  <c:v>9.4714052285437313E-3</c:v>
                </c:pt>
                <c:pt idx="38">
                  <c:v>7.3548735527237388E-3</c:v>
                </c:pt>
                <c:pt idx="39">
                  <c:v>7.3455213048151851E-3</c:v>
                </c:pt>
                <c:pt idx="40">
                  <c:v>7.9351625818792973E-3</c:v>
                </c:pt>
                <c:pt idx="41">
                  <c:v>4.3654958340172967E-3</c:v>
                </c:pt>
                <c:pt idx="42">
                  <c:v>3.1530851285083792E-3</c:v>
                </c:pt>
                <c:pt idx="43">
                  <c:v>5.95135205048547E-3</c:v>
                </c:pt>
                <c:pt idx="44">
                  <c:v>4.5581350686159407E-3</c:v>
                </c:pt>
                <c:pt idx="45">
                  <c:v>6.8641012262705527E-3</c:v>
                </c:pt>
                <c:pt idx="46">
                  <c:v>8.8922874552376154E-3</c:v>
                </c:pt>
                <c:pt idx="47">
                  <c:v>9.2442409988889342E-3</c:v>
                </c:pt>
                <c:pt idx="48">
                  <c:v>1.7996007155650865E-2</c:v>
                </c:pt>
                <c:pt idx="49">
                  <c:v>1.0540347580410817E-2</c:v>
                </c:pt>
              </c:numCache>
            </c:numRef>
          </c:val>
          <c:smooth val="0"/>
        </c:ser>
        <c:dLbls>
          <c:showLegendKey val="0"/>
          <c:showVal val="0"/>
          <c:showCatName val="0"/>
          <c:showSerName val="0"/>
          <c:showPercent val="0"/>
          <c:showBubbleSize val="0"/>
        </c:dLbls>
        <c:marker val="1"/>
        <c:smooth val="0"/>
        <c:axId val="387427712"/>
        <c:axId val="387429504"/>
      </c:lineChart>
      <c:dateAx>
        <c:axId val="387427712"/>
        <c:scaling>
          <c:orientation val="minMax"/>
        </c:scaling>
        <c:delete val="0"/>
        <c:axPos val="b"/>
        <c:numFmt formatCode="mm/yy;@" sourceLinked="0"/>
        <c:majorTickMark val="out"/>
        <c:minorTickMark val="none"/>
        <c:tickLblPos val="nextTo"/>
        <c:crossAx val="387429504"/>
        <c:crosses val="autoZero"/>
        <c:auto val="1"/>
        <c:lblOffset val="100"/>
        <c:baseTimeUnit val="months"/>
        <c:majorUnit val="2"/>
        <c:majorTimeUnit val="months"/>
      </c:dateAx>
      <c:valAx>
        <c:axId val="387429504"/>
        <c:scaling>
          <c:orientation val="minMax"/>
        </c:scaling>
        <c:delete val="0"/>
        <c:axPos val="l"/>
        <c:majorGridlines/>
        <c:numFmt formatCode="0.0%;[Red]\-0.0%" sourceLinked="1"/>
        <c:majorTickMark val="out"/>
        <c:minorTickMark val="none"/>
        <c:tickLblPos val="nextTo"/>
        <c:crossAx val="387427712"/>
        <c:crosses val="autoZero"/>
        <c:crossBetween val="midCat"/>
      </c:valAx>
    </c:plotArea>
    <c:plotVisOnly val="1"/>
    <c:dispBlanksAs val="gap"/>
    <c:showDLblsOverMax val="0"/>
  </c:chart>
  <c:printSettings>
    <c:headerFooter>
      <c:oddHeader>&amp;L&amp;G&amp;C&amp;"-,Bold"&amp;12&amp;K2E398A
&amp;15FN30.450.10(IOX) Performance&amp;R&amp;"-,Bold"&amp;14&amp;K2E398A
&amp;12Cello Fixed Income Master Fund, LP&amp;"-,Regular"&amp;10&amp;K000000
&amp;"-,Bold"&amp;K2E398A As of Mar, 2015</c:oddHeader>
    </c:headerFooter>
    <c:pageMargins b="0.75" l="0.7" r="0.7" t="0.75" header="0.3" footer="0.3"/>
    <c:pageSetup orientation="portrait"/>
  </c:printSettings>
</c:chartSpace>
</file>

<file path=xl/charts/chart1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overlay val="0"/>
    </c:title>
    <c:autoTitleDeleted val="0"/>
    <c:plotArea>
      <c:layout/>
      <c:lineChart>
        <c:grouping val="standard"/>
        <c:varyColors val="0"/>
        <c:ser>
          <c:idx val="0"/>
          <c:order val="0"/>
          <c:marker>
            <c:symbol val="none"/>
          </c:marker>
          <c:cat>
            <c:numRef>
              <c:f>'FN30.500.10(IOX)'!$I$28:$I$77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'FN30.500.10(IOX)'!$S$28:$S$77</c:f>
              <c:numCache>
                <c:formatCode>0.0%;[Red]\-0.0%</c:formatCode>
                <c:ptCount val="50"/>
                <c:pt idx="1">
                  <c:v>7.1344761004830032E-2</c:v>
                </c:pt>
                <c:pt idx="2">
                  <c:v>3.0938554027345314E-2</c:v>
                </c:pt>
                <c:pt idx="3">
                  <c:v>1.2796657632435905E-2</c:v>
                </c:pt>
                <c:pt idx="4">
                  <c:v>3.5993722125642127E-2</c:v>
                </c:pt>
                <c:pt idx="5">
                  <c:v>-6.4869258711616834E-2</c:v>
                </c:pt>
                <c:pt idx="6">
                  <c:v>-0.22284831504495187</c:v>
                </c:pt>
                <c:pt idx="7">
                  <c:v>-0.13720359494745774</c:v>
                </c:pt>
                <c:pt idx="8">
                  <c:v>0.16399121196424335</c:v>
                </c:pt>
                <c:pt idx="9">
                  <c:v>3.7685583328756378E-2</c:v>
                </c:pt>
                <c:pt idx="10">
                  <c:v>-4.2511933910671109E-4</c:v>
                </c:pt>
                <c:pt idx="11">
                  <c:v>-9.3185865399643131E-2</c:v>
                </c:pt>
                <c:pt idx="12">
                  <c:v>0.10886647650145957</c:v>
                </c:pt>
                <c:pt idx="13">
                  <c:v>8.5846573941671292E-2</c:v>
                </c:pt>
                <c:pt idx="14">
                  <c:v>-3.2570489530029244E-2</c:v>
                </c:pt>
                <c:pt idx="15">
                  <c:v>-9.3068713806704881E-2</c:v>
                </c:pt>
                <c:pt idx="16">
                  <c:v>1.983123550671077E-2</c:v>
                </c:pt>
                <c:pt idx="17">
                  <c:v>-2.0759593175655542E-3</c:v>
                </c:pt>
                <c:pt idx="18">
                  <c:v>5.0586772819473588E-2</c:v>
                </c:pt>
                <c:pt idx="19">
                  <c:v>-4.9634832369052695E-2</c:v>
                </c:pt>
                <c:pt idx="20">
                  <c:v>-6.8860743918721231E-3</c:v>
                </c:pt>
                <c:pt idx="21">
                  <c:v>-6.9688205521436258E-2</c:v>
                </c:pt>
                <c:pt idx="22">
                  <c:v>2.3971674144781421E-2</c:v>
                </c:pt>
                <c:pt idx="23">
                  <c:v>1.6078117632604964E-2</c:v>
                </c:pt>
                <c:pt idx="24">
                  <c:v>-1.3488971045000547E-2</c:v>
                </c:pt>
                <c:pt idx="25">
                  <c:v>2.3695699476876282E-2</c:v>
                </c:pt>
                <c:pt idx="26">
                  <c:v>-0.1317435745950328</c:v>
                </c:pt>
                <c:pt idx="27">
                  <c:v>1.2086008831271478E-2</c:v>
                </c:pt>
                <c:pt idx="28">
                  <c:v>0.15241997254589293</c:v>
                </c:pt>
                <c:pt idx="29">
                  <c:v>4.3596472782169306E-2</c:v>
                </c:pt>
                <c:pt idx="30">
                  <c:v>8.9846812103210674E-2</c:v>
                </c:pt>
                <c:pt idx="31">
                  <c:v>-2.5648973492500865E-2</c:v>
                </c:pt>
                <c:pt idx="32">
                  <c:v>-3.2784227308246802E-2</c:v>
                </c:pt>
                <c:pt idx="33">
                  <c:v>6.964803839840801E-2</c:v>
                </c:pt>
                <c:pt idx="34">
                  <c:v>0.11358290016810856</c:v>
                </c:pt>
                <c:pt idx="35">
                  <c:v>-4.8480953773095491E-2</c:v>
                </c:pt>
                <c:pt idx="36">
                  <c:v>5.8852717618059019E-2</c:v>
                </c:pt>
                <c:pt idx="37">
                  <c:v>3.9647714975169723E-2</c:v>
                </c:pt>
                <c:pt idx="38">
                  <c:v>-1.7524114495654757E-2</c:v>
                </c:pt>
                <c:pt idx="39">
                  <c:v>-6.4017010312118983E-2</c:v>
                </c:pt>
                <c:pt idx="40">
                  <c:v>7.2888589982718605E-2</c:v>
                </c:pt>
                <c:pt idx="41">
                  <c:v>3.2011815895642157E-2</c:v>
                </c:pt>
                <c:pt idx="42">
                  <c:v>-6.4091381524885277E-2</c:v>
                </c:pt>
                <c:pt idx="43">
                  <c:v>7.8288689532156938E-2</c:v>
                </c:pt>
                <c:pt idx="44">
                  <c:v>-7.3396751885048947E-2</c:v>
                </c:pt>
                <c:pt idx="45">
                  <c:v>-3.5397231112035243E-2</c:v>
                </c:pt>
                <c:pt idx="46">
                  <c:v>-6.6295687860770921E-3</c:v>
                </c:pt>
                <c:pt idx="47">
                  <c:v>-0.16668340873691057</c:v>
                </c:pt>
                <c:pt idx="48">
                  <c:v>0.15910996650141579</c:v>
                </c:pt>
                <c:pt idx="49">
                  <c:v>-2.1303796280247308E-2</c:v>
                </c:pt>
              </c:numCache>
            </c:numRef>
          </c:val>
          <c:smooth val="0"/>
        </c:ser>
        <c:dLbls>
          <c:showLegendKey val="0"/>
          <c:showVal val="0"/>
          <c:showCatName val="0"/>
          <c:showSerName val="0"/>
          <c:showPercent val="0"/>
          <c:showBubbleSize val="0"/>
        </c:dLbls>
        <c:marker val="1"/>
        <c:smooth val="0"/>
        <c:axId val="387520768"/>
        <c:axId val="387645440"/>
      </c:lineChart>
      <c:dateAx>
        <c:axId val="387520768"/>
        <c:scaling>
          <c:orientation val="minMax"/>
        </c:scaling>
        <c:delete val="0"/>
        <c:axPos val="b"/>
        <c:numFmt formatCode="mm/yy;@" sourceLinked="0"/>
        <c:majorTickMark val="out"/>
        <c:minorTickMark val="none"/>
        <c:tickLblPos val="nextTo"/>
        <c:crossAx val="387645440"/>
        <c:crosses val="autoZero"/>
        <c:auto val="1"/>
        <c:lblOffset val="100"/>
        <c:baseTimeUnit val="months"/>
        <c:majorUnit val="2"/>
        <c:majorTimeUnit val="months"/>
      </c:dateAx>
      <c:valAx>
        <c:axId val="387645440"/>
        <c:scaling>
          <c:orientation val="minMax"/>
        </c:scaling>
        <c:delete val="0"/>
        <c:axPos val="l"/>
        <c:majorGridlines/>
        <c:numFmt formatCode="0.0%;[Red]\-0.0%" sourceLinked="1"/>
        <c:majorTickMark val="out"/>
        <c:minorTickMark val="none"/>
        <c:tickLblPos val="nextTo"/>
        <c:crossAx val="387520768"/>
        <c:crosses val="autoZero"/>
        <c:crossBetween val="midCat"/>
      </c:valAx>
    </c:plotArea>
    <c:plotVisOnly val="1"/>
    <c:dispBlanksAs val="gap"/>
    <c:showDLblsOverMax val="0"/>
  </c:chart>
  <c:printSettings>
    <c:headerFooter>
      <c:oddHeader>&amp;L&amp;G&amp;R&amp;"-,Bold"&amp;14&amp;K2E398A
&amp;12Cello Fixed Income Master Fund, LP&amp;"-,Regular"&amp;10&amp;K000000
&amp;"-,Bold"&amp;K2E398A As of May, 2013&amp;C&amp;"-,Bold"&amp;12&amp;K2E398A
&amp;15FN30.500.10(IOX) Performance</c:oddHeader>
    </c:headerFooter>
    <c:pageMargins b="0.75" l="0.7" r="0.7" t="0.75" header="0.3" footer="0.3"/>
    <c:pageSetup orientation="portrait"/>
  </c:printSettings>
</c:chartSpace>
</file>

<file path=xl/charts/chart1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3880954630500478"/>
          <c:y val="7.5145594589517192E-3"/>
        </c:manualLayout>
      </c:layout>
      <c:overlay val="0"/>
    </c:title>
    <c:autoTitleDeleted val="0"/>
    <c:plotArea>
      <c:layout>
        <c:manualLayout>
          <c:layoutTarget val="inner"/>
          <c:xMode val="edge"/>
          <c:yMode val="edge"/>
          <c:x val="9.9358065887627717E-2"/>
          <c:y val="0.18054675816283813"/>
          <c:w val="0.8740622993330841"/>
          <c:h val="0.77773796967845676"/>
        </c:manualLayout>
      </c:layout>
      <c:lineChart>
        <c:grouping val="standard"/>
        <c:varyColors val="0"/>
        <c:ser>
          <c:idx val="0"/>
          <c:order val="0"/>
          <c:marker>
            <c:symbol val="none"/>
          </c:marker>
          <c:cat>
            <c:numRef>
              <c:f>'FN30.500.10(IOX)'!$I$28:$I$77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'FN30.500.10(IOX)'!$AM$28:$AM$77</c:f>
              <c:numCache>
                <c:formatCode>0.0%;[Red]\-0.0%</c:formatCode>
                <c:ptCount val="50"/>
                <c:pt idx="1">
                  <c:v>6.7404602629225985E-2</c:v>
                </c:pt>
                <c:pt idx="2">
                  <c:v>4.9198889495794061E-2</c:v>
                </c:pt>
                <c:pt idx="3">
                  <c:v>3.6665718325226998E-2</c:v>
                </c:pt>
                <c:pt idx="4">
                  <c:v>1.8890243941853783E-2</c:v>
                </c:pt>
                <c:pt idx="5">
                  <c:v>-2.8070130934323586E-2</c:v>
                </c:pt>
                <c:pt idx="6">
                  <c:v>-0.17184838802142824</c:v>
                </c:pt>
                <c:pt idx="7">
                  <c:v>-8.6313048553472813E-2</c:v>
                </c:pt>
                <c:pt idx="8">
                  <c:v>0.14595321912510531</c:v>
                </c:pt>
                <c:pt idx="9">
                  <c:v>5.1576415897575605E-2</c:v>
                </c:pt>
                <c:pt idx="10">
                  <c:v>2.1883767546450345E-2</c:v>
                </c:pt>
                <c:pt idx="11">
                  <c:v>-5.5530362924271055E-2</c:v>
                </c:pt>
                <c:pt idx="12">
                  <c:v>0.10239376853444399</c:v>
                </c:pt>
                <c:pt idx="13">
                  <c:v>6.7750423651271124E-2</c:v>
                </c:pt>
                <c:pt idx="14">
                  <c:v>-6.9588360376691852E-6</c:v>
                </c:pt>
                <c:pt idx="15">
                  <c:v>-5.7476627478761005E-2</c:v>
                </c:pt>
                <c:pt idx="16">
                  <c:v>2.7851004408237484E-2</c:v>
                </c:pt>
                <c:pt idx="17">
                  <c:v>4.1611770542412198E-2</c:v>
                </c:pt>
                <c:pt idx="18">
                  <c:v>5.1274949733590668E-2</c:v>
                </c:pt>
                <c:pt idx="19">
                  <c:v>-1.6910858300876002E-3</c:v>
                </c:pt>
                <c:pt idx="20">
                  <c:v>-1.4421942499414853E-2</c:v>
                </c:pt>
                <c:pt idx="21">
                  <c:v>-5.9101698621500366E-2</c:v>
                </c:pt>
                <c:pt idx="22">
                  <c:v>2.1690193545434448E-2</c:v>
                </c:pt>
                <c:pt idx="23">
                  <c:v>-8.4065994535472855E-3</c:v>
                </c:pt>
                <c:pt idx="24">
                  <c:v>-5.1665087786266122E-3</c:v>
                </c:pt>
                <c:pt idx="25">
                  <c:v>2.210118290407604E-2</c:v>
                </c:pt>
                <c:pt idx="26">
                  <c:v>-0.10716302484347268</c:v>
                </c:pt>
                <c:pt idx="27">
                  <c:v>-4.4539656313516286E-2</c:v>
                </c:pt>
                <c:pt idx="28">
                  <c:v>0.12408452225385264</c:v>
                </c:pt>
                <c:pt idx="29">
                  <c:v>3.7864385520558055E-2</c:v>
                </c:pt>
                <c:pt idx="30">
                  <c:v>8.2209568218426676E-2</c:v>
                </c:pt>
                <c:pt idx="31">
                  <c:v>-6.2225374655239347E-3</c:v>
                </c:pt>
                <c:pt idx="32">
                  <c:v>-1.9304570766662008E-2</c:v>
                </c:pt>
                <c:pt idx="33">
                  <c:v>4.7137196606070721E-2</c:v>
                </c:pt>
                <c:pt idx="34">
                  <c:v>0.10166899595613826</c:v>
                </c:pt>
                <c:pt idx="35">
                  <c:v>-2.4856238170980545E-2</c:v>
                </c:pt>
                <c:pt idx="36">
                  <c:v>6.0636468209831526E-2</c:v>
                </c:pt>
                <c:pt idx="37">
                  <c:v>3.5166107319015101E-2</c:v>
                </c:pt>
                <c:pt idx="38">
                  <c:v>-3.4193436305342091E-3</c:v>
                </c:pt>
                <c:pt idx="39">
                  <c:v>-4.1288217396267042E-2</c:v>
                </c:pt>
                <c:pt idx="40">
                  <c:v>7.3101194946259163E-2</c:v>
                </c:pt>
                <c:pt idx="41">
                  <c:v>2.4048935539120728E-2</c:v>
                </c:pt>
                <c:pt idx="42">
                  <c:v>-3.9450132302870547E-2</c:v>
                </c:pt>
                <c:pt idx="43">
                  <c:v>6.828802582770957E-2</c:v>
                </c:pt>
                <c:pt idx="44">
                  <c:v>-4.8387481034146758E-2</c:v>
                </c:pt>
                <c:pt idx="45">
                  <c:v>-1.4236909584251585E-2</c:v>
                </c:pt>
                <c:pt idx="46">
                  <c:v>-3.9413110938311128E-4</c:v>
                </c:pt>
                <c:pt idx="47">
                  <c:v>-0.12606159061505945</c:v>
                </c:pt>
                <c:pt idx="48">
                  <c:v>0.11396063827587127</c:v>
                </c:pt>
                <c:pt idx="49">
                  <c:v>-2.5710082037314896E-3</c:v>
                </c:pt>
              </c:numCache>
            </c:numRef>
          </c:val>
          <c:smooth val="0"/>
        </c:ser>
        <c:dLbls>
          <c:showLegendKey val="0"/>
          <c:showVal val="0"/>
          <c:showCatName val="0"/>
          <c:showSerName val="0"/>
          <c:showPercent val="0"/>
          <c:showBubbleSize val="0"/>
        </c:dLbls>
        <c:marker val="1"/>
        <c:smooth val="0"/>
        <c:axId val="387661184"/>
        <c:axId val="387679360"/>
      </c:lineChart>
      <c:dateAx>
        <c:axId val="387661184"/>
        <c:scaling>
          <c:orientation val="minMax"/>
        </c:scaling>
        <c:delete val="0"/>
        <c:axPos val="b"/>
        <c:numFmt formatCode="mm/yy;@" sourceLinked="0"/>
        <c:majorTickMark val="out"/>
        <c:minorTickMark val="none"/>
        <c:tickLblPos val="nextTo"/>
        <c:crossAx val="387679360"/>
        <c:crosses val="autoZero"/>
        <c:auto val="1"/>
        <c:lblOffset val="100"/>
        <c:baseTimeUnit val="months"/>
        <c:majorUnit val="2"/>
        <c:majorTimeUnit val="months"/>
      </c:dateAx>
      <c:valAx>
        <c:axId val="387679360"/>
        <c:scaling>
          <c:orientation val="minMax"/>
          <c:max val="0.2"/>
          <c:min val="-0.25"/>
        </c:scaling>
        <c:delete val="0"/>
        <c:axPos val="l"/>
        <c:majorGridlines/>
        <c:numFmt formatCode="0.0%;[Red]\-0.0%" sourceLinked="1"/>
        <c:majorTickMark val="out"/>
        <c:minorTickMark val="none"/>
        <c:tickLblPos val="nextTo"/>
        <c:crossAx val="387661184"/>
        <c:crosses val="autoZero"/>
        <c:crossBetween val="midCat"/>
        <c:majorUnit val="5.000000000000001E-2"/>
      </c:valAx>
    </c:plotArea>
    <c:plotVisOnly val="1"/>
    <c:dispBlanksAs val="gap"/>
    <c:showDLblsOverMax val="0"/>
  </c:chart>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OAS History</a:t>
            </a:r>
          </a:p>
        </c:rich>
      </c:tx>
      <c:overlay val="0"/>
    </c:title>
    <c:autoTitleDeleted val="0"/>
    <c:plotArea>
      <c:layout/>
      <c:lineChart>
        <c:grouping val="standard"/>
        <c:varyColors val="0"/>
        <c:ser>
          <c:idx val="0"/>
          <c:order val="0"/>
          <c:marker>
            <c:symbol val="none"/>
          </c:marker>
          <c:cat>
            <c:numRef>
              <c:f>'FN30.500.10(IOX)'!$I$28:$I$77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'FN30.500.10(IOX)'!$M$28:$M$77</c:f>
              <c:numCache>
                <c:formatCode>#,##0.0_);[Red]\-#,##0.0_)</c:formatCode>
                <c:ptCount val="50"/>
                <c:pt idx="0">
                  <c:v>470.49179099999998</c:v>
                </c:pt>
                <c:pt idx="1">
                  <c:v>325.41711400000003</c:v>
                </c:pt>
                <c:pt idx="2">
                  <c:v>280.72720299999997</c:v>
                </c:pt>
                <c:pt idx="3">
                  <c:v>258.78311200000002</c:v>
                </c:pt>
                <c:pt idx="4">
                  <c:v>187.785507</c:v>
                </c:pt>
                <c:pt idx="5">
                  <c:v>319.660797</c:v>
                </c:pt>
                <c:pt idx="6">
                  <c:v>862.08398399999999</c:v>
                </c:pt>
                <c:pt idx="7">
                  <c:v>1114.958496</c:v>
                </c:pt>
                <c:pt idx="8">
                  <c:v>785.09368900000004</c:v>
                </c:pt>
                <c:pt idx="9">
                  <c:v>632.46148700000003</c:v>
                </c:pt>
                <c:pt idx="10">
                  <c:v>572.43658400000004</c:v>
                </c:pt>
                <c:pt idx="11">
                  <c:v>518.30108600000005</c:v>
                </c:pt>
                <c:pt idx="12">
                  <c:v>315.57369999999997</c:v>
                </c:pt>
                <c:pt idx="13">
                  <c:v>222.03900100000001</c:v>
                </c:pt>
                <c:pt idx="14">
                  <c:v>206.09410099999999</c:v>
                </c:pt>
                <c:pt idx="15">
                  <c:v>236.00010700000001</c:v>
                </c:pt>
                <c:pt idx="16">
                  <c:v>262.81228599999997</c:v>
                </c:pt>
                <c:pt idx="17">
                  <c:v>126.28220399999999</c:v>
                </c:pt>
                <c:pt idx="18">
                  <c:v>47.806198000000002</c:v>
                </c:pt>
                <c:pt idx="19">
                  <c:v>7.6371000000000002</c:v>
                </c:pt>
                <c:pt idx="20">
                  <c:v>269.00610399999999</c:v>
                </c:pt>
                <c:pt idx="21">
                  <c:v>152.32839999999999</c:v>
                </c:pt>
                <c:pt idx="22">
                  <c:v>168.23410000000001</c:v>
                </c:pt>
                <c:pt idx="23">
                  <c:v>367.782715</c:v>
                </c:pt>
                <c:pt idx="24">
                  <c:v>368.975189</c:v>
                </c:pt>
                <c:pt idx="25">
                  <c:v>342.16940299999999</c:v>
                </c:pt>
                <c:pt idx="26">
                  <c:v>508.10369900000001</c:v>
                </c:pt>
                <c:pt idx="27">
                  <c:v>899.21417199999996</c:v>
                </c:pt>
                <c:pt idx="28">
                  <c:v>712.85467500000004</c:v>
                </c:pt>
                <c:pt idx="29">
                  <c:v>684.93170199999997</c:v>
                </c:pt>
                <c:pt idx="30">
                  <c:v>506.990295</c:v>
                </c:pt>
                <c:pt idx="31">
                  <c:v>466.11489899999998</c:v>
                </c:pt>
                <c:pt idx="32">
                  <c:v>488.92169200000001</c:v>
                </c:pt>
                <c:pt idx="33">
                  <c:v>475.23339800000002</c:v>
                </c:pt>
                <c:pt idx="34">
                  <c:v>319.32540899999998</c:v>
                </c:pt>
                <c:pt idx="35">
                  <c:v>302.60479700000002</c:v>
                </c:pt>
                <c:pt idx="36">
                  <c:v>184.753906</c:v>
                </c:pt>
                <c:pt idx="37">
                  <c:v>156.87849399999999</c:v>
                </c:pt>
                <c:pt idx="38">
                  <c:v>136.775497</c:v>
                </c:pt>
                <c:pt idx="39">
                  <c:v>162.80349699999999</c:v>
                </c:pt>
                <c:pt idx="40">
                  <c:v>37.755600000000001</c:v>
                </c:pt>
                <c:pt idx="41">
                  <c:v>8.9222000000000001</c:v>
                </c:pt>
                <c:pt idx="42">
                  <c:v>10.835599999999999</c:v>
                </c:pt>
                <c:pt idx="43">
                  <c:v>-75.919296000000003</c:v>
                </c:pt>
                <c:pt idx="44">
                  <c:v>-40.551898999999999</c:v>
                </c:pt>
                <c:pt idx="45">
                  <c:v>-88.810699</c:v>
                </c:pt>
                <c:pt idx="46">
                  <c:v>-148.90289300000001</c:v>
                </c:pt>
                <c:pt idx="47">
                  <c:v>-32.818001000000002</c:v>
                </c:pt>
                <c:pt idx="48">
                  <c:v>-184.37029999999999</c:v>
                </c:pt>
                <c:pt idx="49">
                  <c:v>-213.45399499999999</c:v>
                </c:pt>
              </c:numCache>
            </c:numRef>
          </c:val>
          <c:smooth val="0"/>
        </c:ser>
        <c:dLbls>
          <c:showLegendKey val="0"/>
          <c:showVal val="0"/>
          <c:showCatName val="0"/>
          <c:showSerName val="0"/>
          <c:showPercent val="0"/>
          <c:showBubbleSize val="0"/>
        </c:dLbls>
        <c:marker val="1"/>
        <c:smooth val="0"/>
        <c:axId val="387711744"/>
        <c:axId val="387713280"/>
      </c:lineChart>
      <c:dateAx>
        <c:axId val="387711744"/>
        <c:scaling>
          <c:orientation val="minMax"/>
        </c:scaling>
        <c:delete val="0"/>
        <c:axPos val="b"/>
        <c:numFmt formatCode="mm/yy;@" sourceLinked="0"/>
        <c:majorTickMark val="out"/>
        <c:minorTickMark val="none"/>
        <c:tickLblPos val="nextTo"/>
        <c:crossAx val="387713280"/>
        <c:crosses val="autoZero"/>
        <c:auto val="1"/>
        <c:lblOffset val="100"/>
        <c:baseTimeUnit val="months"/>
        <c:majorUnit val="2"/>
        <c:majorTimeUnit val="months"/>
      </c:dateAx>
      <c:valAx>
        <c:axId val="387713280"/>
        <c:scaling>
          <c:orientation val="minMax"/>
        </c:scaling>
        <c:delete val="0"/>
        <c:axPos val="l"/>
        <c:majorGridlines/>
        <c:numFmt formatCode="#,##0.0_);[Red]\-#,##0.0_)" sourceLinked="1"/>
        <c:majorTickMark val="out"/>
        <c:minorTickMark val="none"/>
        <c:tickLblPos val="nextTo"/>
        <c:crossAx val="387711744"/>
        <c:crosses val="autoZero"/>
        <c:crossBetween val="midCat"/>
      </c:valAx>
    </c:plotArea>
    <c:plotVisOnly val="1"/>
    <c:dispBlanksAs val="gap"/>
    <c:showDLblsOverMax val="0"/>
  </c:chart>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Unhedged Return (%)</a:t>
            </a:r>
            <a:endParaRPr lang="en-US">
              <a:effectLst/>
            </a:endParaRPr>
          </a:p>
        </c:rich>
      </c:tx>
      <c:overlay val="0"/>
    </c:title>
    <c:autoTitleDeleted val="0"/>
    <c:plotArea>
      <c:layout/>
      <c:lineChart>
        <c:grouping val="standard"/>
        <c:varyColors val="0"/>
        <c:ser>
          <c:idx val="0"/>
          <c:order val="0"/>
          <c:marker>
            <c:symbol val="none"/>
          </c:marker>
          <c:cat>
            <c:numRef>
              <c:f>'FN30.500.10(IOX)'!$I$28:$I$77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'FN30.500.10(IOX)'!$U$28:$U$77</c:f>
              <c:numCache>
                <c:formatCode>0.0%;[Red]\-0.0%</c:formatCode>
                <c:ptCount val="50"/>
                <c:pt idx="1">
                  <c:v>7.1344761004830115E-2</c:v>
                </c:pt>
                <c:pt idx="2">
                  <c:v>0.10449061877509136</c:v>
                </c:pt>
                <c:pt idx="3">
                  <c:v>0.11862440708179345</c:v>
                </c:pt>
                <c:pt idx="4">
                  <c:v>0.15888786315325665</c:v>
                </c:pt>
                <c:pt idx="5">
                  <c:v>8.3711666540615237E-2</c:v>
                </c:pt>
                <c:pt idx="6">
                  <c:v>-0.15779165234251757</c:v>
                </c:pt>
                <c:pt idx="7">
                  <c:v>-0.27334566533588245</c:v>
                </c:pt>
                <c:pt idx="8">
                  <c:v>-0.15418074031524298</c:v>
                </c:pt>
                <c:pt idx="9">
                  <c:v>-0.12230554812332606</c:v>
                </c:pt>
                <c:pt idx="10">
                  <c:v>-0.12267867300864554</c:v>
                </c:pt>
                <c:pt idx="11">
                  <c:v>-0.2044326200978982</c:v>
                </c:pt>
                <c:pt idx="12">
                  <c:v>-0.11782200262845832</c:v>
                </c:pt>
                <c:pt idx="13">
                  <c:v>-4.2090043947386691E-2</c:v>
                </c:pt>
                <c:pt idx="14">
                  <c:v>-7.3289640141709134E-2</c:v>
                </c:pt>
                <c:pt idx="15">
                  <c:v>-0.1595373814050689</c:v>
                </c:pt>
                <c:pt idx="16">
                  <c:v>-0.14286996928112605</c:v>
                </c:pt>
                <c:pt idx="17">
                  <c:v>-0.14464933635476218</c:v>
                </c:pt>
                <c:pt idx="18">
                  <c:v>-0.10137990665195462</c:v>
                </c:pt>
                <c:pt idx="19">
                  <c:v>-0.14598276434874735</c:v>
                </c:pt>
                <c:pt idx="20">
                  <c:v>-0.1518635905653829</c:v>
                </c:pt>
                <c:pt idx="21">
                  <c:v>-0.21096869497627557</c:v>
                </c:pt>
                <c:pt idx="22">
                  <c:v>-0.19205429364221516</c:v>
                </c:pt>
                <c:pt idx="23">
                  <c:v>-0.17906404753463656</c:v>
                </c:pt>
                <c:pt idx="24">
                  <c:v>-0.19013762882724183</c:v>
                </c:pt>
                <c:pt idx="25">
                  <c:v>-0.17094737346230182</c:v>
                </c:pt>
                <c:pt idx="26">
                  <c:v>-0.28016973000977896</c:v>
                </c:pt>
                <c:pt idx="27">
                  <c:v>-0.27146985500966059</c:v>
                </c:pt>
                <c:pt idx="28">
                  <c:v>-0.16042731031137758</c:v>
                </c:pt>
                <c:pt idx="29">
                  <c:v>-0.12382490239671484</c:v>
                </c:pt>
                <c:pt idx="30">
                  <c:v>-4.5103363032840127E-2</c:v>
                </c:pt>
                <c:pt idx="31">
                  <c:v>-6.9595481562488959E-2</c:v>
                </c:pt>
                <c:pt idx="32">
                  <c:v>-0.10009807478356425</c:v>
                </c:pt>
                <c:pt idx="33">
                  <c:v>-3.7421670941288676E-2</c:v>
                </c:pt>
                <c:pt idx="34">
                  <c:v>7.1910767312171719E-2</c:v>
                </c:pt>
                <c:pt idx="35">
                  <c:v>1.9943510953227106E-2</c:v>
                </c:pt>
                <c:pt idx="36">
                  <c:v>7.996995838972909E-2</c:v>
                </c:pt>
                <c:pt idx="37">
                  <c:v>0.12278829948171088</c:v>
                </c:pt>
                <c:pt idx="38">
                  <c:v>0.10311242876721183</c:v>
                </c:pt>
                <c:pt idx="39">
                  <c:v>3.249446903939468E-2</c:v>
                </c:pt>
                <c:pt idx="40">
                  <c:v>0.10775153505263169</c:v>
                </c:pt>
                <c:pt idx="41">
                  <c:v>0.14321267325085163</c:v>
                </c:pt>
                <c:pt idx="42">
                  <c:v>6.9942593645447415E-2</c:v>
                </c:pt>
                <c:pt idx="43">
                  <c:v>0.15370699717658654</c:v>
                </c:pt>
                <c:pt idx="44">
                  <c:v>6.9028650956771687E-2</c:v>
                </c:pt>
                <c:pt idx="45">
                  <c:v>3.1187996733467616E-2</c:v>
                </c:pt>
                <c:pt idx="46">
                  <c:v>2.435166497774599E-2</c:v>
                </c:pt>
                <c:pt idx="47">
                  <c:v>-0.14639076228607451</c:v>
                </c:pt>
                <c:pt idx="48">
                  <c:v>-1.0573025068112751E-2</c:v>
                </c:pt>
                <c:pt idx="49">
                  <c:v>-3.1651575776243002E-2</c:v>
                </c:pt>
              </c:numCache>
            </c:numRef>
          </c:val>
          <c:smooth val="0"/>
        </c:ser>
        <c:dLbls>
          <c:showLegendKey val="0"/>
          <c:showVal val="0"/>
          <c:showCatName val="0"/>
          <c:showSerName val="0"/>
          <c:showPercent val="0"/>
          <c:showBubbleSize val="0"/>
        </c:dLbls>
        <c:marker val="1"/>
        <c:smooth val="0"/>
        <c:axId val="387745664"/>
        <c:axId val="387747200"/>
      </c:lineChart>
      <c:dateAx>
        <c:axId val="387745664"/>
        <c:scaling>
          <c:orientation val="minMax"/>
        </c:scaling>
        <c:delete val="0"/>
        <c:axPos val="b"/>
        <c:numFmt formatCode="mm/yy;@" sourceLinked="0"/>
        <c:majorTickMark val="out"/>
        <c:minorTickMark val="none"/>
        <c:tickLblPos val="nextTo"/>
        <c:crossAx val="387747200"/>
        <c:crosses val="autoZero"/>
        <c:auto val="1"/>
        <c:lblOffset val="100"/>
        <c:baseTimeUnit val="months"/>
        <c:majorUnit val="2"/>
        <c:majorTimeUnit val="months"/>
      </c:dateAx>
      <c:valAx>
        <c:axId val="387747200"/>
        <c:scaling>
          <c:orientation val="minMax"/>
        </c:scaling>
        <c:delete val="0"/>
        <c:axPos val="l"/>
        <c:majorGridlines/>
        <c:numFmt formatCode="0.0%;[Red]\-0.0%" sourceLinked="1"/>
        <c:majorTickMark val="out"/>
        <c:minorTickMark val="none"/>
        <c:tickLblPos val="nextTo"/>
        <c:crossAx val="387745664"/>
        <c:crosses val="autoZero"/>
        <c:crossBetween val="midCat"/>
      </c:valAx>
    </c:plotArea>
    <c:plotVisOnly val="1"/>
    <c:dispBlanksAs val="gap"/>
    <c:showDLblsOverMax val="0"/>
  </c:chart>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2306699143045303"/>
          <c:y val="0"/>
        </c:manualLayout>
      </c:layout>
      <c:overlay val="0"/>
    </c:title>
    <c:autoTitleDeleted val="0"/>
    <c:plotArea>
      <c:layout>
        <c:manualLayout>
          <c:layoutTarget val="inner"/>
          <c:xMode val="edge"/>
          <c:yMode val="edge"/>
          <c:x val="9.9452242934610899E-2"/>
          <c:y val="0.15410104986876641"/>
          <c:w val="0.85653751335272033"/>
          <c:h val="0.80422282518739208"/>
        </c:manualLayout>
      </c:layout>
      <c:lineChart>
        <c:grouping val="standard"/>
        <c:varyColors val="0"/>
        <c:ser>
          <c:idx val="0"/>
          <c:order val="0"/>
          <c:marker>
            <c:symbol val="none"/>
          </c:marker>
          <c:cat>
            <c:numRef>
              <c:f>'FN30.500.10(IOX)'!$I$28:$I$77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'FN30.500.10(IOX)'!$AO$28:$AO$77</c:f>
              <c:numCache>
                <c:formatCode>0.0%;[Red]\-0.0%</c:formatCode>
                <c:ptCount val="50"/>
                <c:pt idx="1">
                  <c:v>6.7404602629225874E-2</c:v>
                </c:pt>
                <c:pt idx="2">
                  <c:v>0.11991972372128301</c:v>
                </c:pt>
                <c:pt idx="3">
                  <c:v>0.16098238485811356</c:v>
                </c:pt>
                <c:pt idx="4">
                  <c:v>0.18291362532027833</c:v>
                </c:pt>
                <c:pt idx="5">
                  <c:v>0.14970908497354274</c:v>
                </c:pt>
                <c:pt idx="6">
                  <c:v>-4.7866567972751795E-2</c:v>
                </c:pt>
                <c:pt idx="7">
                  <c:v>-0.13004810712070436</c:v>
                </c:pt>
                <c:pt idx="8">
                  <c:v>-3.0758278709922537E-3</c:v>
                </c:pt>
                <c:pt idx="9">
                  <c:v>4.8341947849079636E-2</c:v>
                </c:pt>
                <c:pt idx="10">
                  <c:v>7.1283619345001714E-2</c:v>
                </c:pt>
                <c:pt idx="11">
                  <c:v>1.1794851167947096E-2</c:v>
                </c:pt>
                <c:pt idx="12">
                  <c:v>0.11539633896278012</c:v>
                </c:pt>
                <c:pt idx="13">
                  <c:v>0.1909649134665854</c:v>
                </c:pt>
                <c:pt idx="14">
                  <c:v>0.1909566257370261</c:v>
                </c:pt>
                <c:pt idx="15">
                  <c:v>0.12250445541617672</c:v>
                </c:pt>
                <c:pt idx="16">
                  <c:v>0.15376733195223879</c:v>
                </c:pt>
                <c:pt idx="17">
                  <c:v>0.20177763342876642</c:v>
                </c:pt>
                <c:pt idx="18">
                  <c:v>0.26339872117378005</c:v>
                </c:pt>
                <c:pt idx="19">
                  <c:v>0.2612622054986522</c:v>
                </c:pt>
                <c:pt idx="20">
                  <c:v>0.24307235449426545</c:v>
                </c:pt>
                <c:pt idx="21">
                  <c:v>0.16960466683422659</c:v>
                </c:pt>
                <c:pt idx="22">
                  <c:v>0.19497361842950456</c:v>
                </c:pt>
                <c:pt idx="23">
                  <c:v>0.1849279538618116</c:v>
                </c:pt>
                <c:pt idx="24">
                  <c:v>0.17880601318614464</c:v>
                </c:pt>
                <c:pt idx="25">
                  <c:v>0.20485902049199622</c:v>
                </c:pt>
                <c:pt idx="26">
                  <c:v>7.5742683346130102E-2</c:v>
                </c:pt>
                <c:pt idx="27">
                  <c:v>2.7829473948113748E-2</c:v>
                </c:pt>
                <c:pt idx="28">
                  <c:v>0.15536720318139419</c:v>
                </c:pt>
                <c:pt idx="29">
                  <c:v>0.19911447238046343</c:v>
                </c:pt>
                <c:pt idx="30">
                  <c:v>0.29769315539932784</c:v>
                </c:pt>
                <c:pt idx="31">
                  <c:v>0.28961821112110164</c:v>
                </c:pt>
                <c:pt idx="32">
                  <c:v>0.26472268510253816</c:v>
                </c:pt>
                <c:pt idx="33">
                  <c:v>0.32433816696237416</c:v>
                </c:pt>
                <c:pt idx="34">
                  <c:v>0.45898229870383145</c:v>
                </c:pt>
                <c:pt idx="35">
                  <c:v>0.42271748720000435</c:v>
                </c:pt>
                <c:pt idx="36">
                  <c:v>0.50898605088417881</c:v>
                </c:pt>
                <c:pt idx="37">
                  <c:v>0.56205121629246846</c:v>
                </c:pt>
                <c:pt idx="38">
                  <c:v>0.55671002641547052</c:v>
                </c:pt>
                <c:pt idx="39">
                  <c:v>0.49243624442187994</c:v>
                </c:pt>
                <c:pt idx="40">
                  <c:v>0.60153511727022679</c:v>
                </c:pt>
                <c:pt idx="41">
                  <c:v>0.64005033206909667</c:v>
                </c:pt>
                <c:pt idx="42">
                  <c:v>0.57535012948560404</c:v>
                </c:pt>
                <c:pt idx="43">
                  <c:v>0.68292767981560276</c:v>
                </c:pt>
                <c:pt idx="44">
                  <c:v>0.60149504862668457</c:v>
                </c:pt>
                <c:pt idx="45">
                  <c:v>0.57869470841975978</c:v>
                </c:pt>
                <c:pt idx="46">
                  <c:v>0.57807249572295305</c:v>
                </c:pt>
                <c:pt idx="47">
                  <c:v>0.3791381668062408</c:v>
                </c:pt>
                <c:pt idx="48">
                  <c:v>0.53630563256609509</c:v>
                </c:pt>
                <c:pt idx="49">
                  <c:v>0.53235577818132884</c:v>
                </c:pt>
              </c:numCache>
            </c:numRef>
          </c:val>
          <c:smooth val="0"/>
        </c:ser>
        <c:dLbls>
          <c:showLegendKey val="0"/>
          <c:showVal val="0"/>
          <c:showCatName val="0"/>
          <c:showSerName val="0"/>
          <c:showPercent val="0"/>
          <c:showBubbleSize val="0"/>
        </c:dLbls>
        <c:marker val="1"/>
        <c:smooth val="0"/>
        <c:axId val="387767680"/>
        <c:axId val="387769472"/>
      </c:lineChart>
      <c:dateAx>
        <c:axId val="387767680"/>
        <c:scaling>
          <c:orientation val="minMax"/>
        </c:scaling>
        <c:delete val="0"/>
        <c:axPos val="b"/>
        <c:numFmt formatCode="mm/yy;@" sourceLinked="0"/>
        <c:majorTickMark val="out"/>
        <c:minorTickMark val="none"/>
        <c:tickLblPos val="nextTo"/>
        <c:crossAx val="387769472"/>
        <c:crosses val="autoZero"/>
        <c:auto val="1"/>
        <c:lblOffset val="100"/>
        <c:baseTimeUnit val="months"/>
        <c:majorUnit val="2"/>
        <c:majorTimeUnit val="months"/>
      </c:dateAx>
      <c:valAx>
        <c:axId val="387769472"/>
        <c:scaling>
          <c:orientation val="minMax"/>
        </c:scaling>
        <c:delete val="0"/>
        <c:axPos val="l"/>
        <c:majorGridlines/>
        <c:numFmt formatCode="0.0%;[Red]\-0.0%" sourceLinked="1"/>
        <c:majorTickMark val="out"/>
        <c:minorTickMark val="none"/>
        <c:tickLblPos val="nextTo"/>
        <c:crossAx val="387767680"/>
        <c:crosses val="autoZero"/>
        <c:crossBetween val="midCat"/>
      </c:valAx>
    </c:plotArea>
    <c:plotVisOnly val="1"/>
    <c:dispBlanksAs val="gap"/>
    <c:showDLblsOverMax val="0"/>
  </c:chart>
  <c:printSettings>
    <c:headerFooter>
      <c:oddHeader>&amp;L&amp;G&amp;C&amp;"-,Bold"&amp;12&amp;K2E398A
&amp;15FN30.500.10(IOS) Performance&amp;R&amp;"-,Bold"&amp;14&amp;K2E398A
&amp;12Cello Fixed Income Master Fund, LP&amp;"-,Regular"&amp;10&amp;K000000
&amp;"-,Bold"&amp;K2E398A As of Jun, 2013</c:oddHeader>
    </c:headerFooter>
    <c:pageMargins b="0.75" l="0.7" r="0.7" t="0.75" header="0.3" footer="0.3"/>
    <c:pageSetup orientation="portrait"/>
  </c:printSettings>
</c:chartSpace>
</file>

<file path=xl/charts/chart1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Carry (%)</a:t>
            </a:r>
            <a:endParaRPr lang="en-US">
              <a:effectLst/>
            </a:endParaRPr>
          </a:p>
        </c:rich>
      </c:tx>
      <c:overlay val="0"/>
    </c:title>
    <c:autoTitleDeleted val="0"/>
    <c:plotArea>
      <c:layout>
        <c:manualLayout>
          <c:layoutTarget val="inner"/>
          <c:xMode val="edge"/>
          <c:yMode val="edge"/>
          <c:x val="7.5314871634785882E-2"/>
          <c:y val="0.15379224800847263"/>
          <c:w val="0.90841630418263442"/>
          <c:h val="0.7215640396924069"/>
        </c:manualLayout>
      </c:layout>
      <c:lineChart>
        <c:grouping val="standard"/>
        <c:varyColors val="0"/>
        <c:ser>
          <c:idx val="0"/>
          <c:order val="0"/>
          <c:marker>
            <c:symbol val="none"/>
          </c:marker>
          <c:cat>
            <c:numRef>
              <c:f>'FN30.500.10(IOX)'!$I$28:$I$77</c:f>
              <c:numCache>
                <c:formatCode>mm/dd/yy;@</c:formatCode>
                <c:ptCount val="50"/>
                <c:pt idx="0">
                  <c:v>40602</c:v>
                </c:pt>
                <c:pt idx="1">
                  <c:v>40633</c:v>
                </c:pt>
                <c:pt idx="2">
                  <c:v>40662</c:v>
                </c:pt>
                <c:pt idx="3">
                  <c:v>40694</c:v>
                </c:pt>
                <c:pt idx="4">
                  <c:v>40724</c:v>
                </c:pt>
                <c:pt idx="5">
                  <c:v>40753</c:v>
                </c:pt>
                <c:pt idx="6">
                  <c:v>40786</c:v>
                </c:pt>
                <c:pt idx="7">
                  <c:v>40816</c:v>
                </c:pt>
                <c:pt idx="8">
                  <c:v>40847</c:v>
                </c:pt>
                <c:pt idx="9">
                  <c:v>40877</c:v>
                </c:pt>
                <c:pt idx="10">
                  <c:v>40907</c:v>
                </c:pt>
                <c:pt idx="11">
                  <c:v>40939</c:v>
                </c:pt>
                <c:pt idx="12">
                  <c:v>40968</c:v>
                </c:pt>
                <c:pt idx="13">
                  <c:v>40998</c:v>
                </c:pt>
                <c:pt idx="14">
                  <c:v>41029</c:v>
                </c:pt>
                <c:pt idx="15">
                  <c:v>41060</c:v>
                </c:pt>
                <c:pt idx="16">
                  <c:v>41089</c:v>
                </c:pt>
                <c:pt idx="17">
                  <c:v>41121</c:v>
                </c:pt>
                <c:pt idx="18">
                  <c:v>41152</c:v>
                </c:pt>
                <c:pt idx="19">
                  <c:v>41180</c:v>
                </c:pt>
                <c:pt idx="20">
                  <c:v>41213</c:v>
                </c:pt>
                <c:pt idx="21">
                  <c:v>41243</c:v>
                </c:pt>
                <c:pt idx="22">
                  <c:v>41274</c:v>
                </c:pt>
                <c:pt idx="23">
                  <c:v>41305</c:v>
                </c:pt>
                <c:pt idx="24">
                  <c:v>41333</c:v>
                </c:pt>
                <c:pt idx="25">
                  <c:v>41361</c:v>
                </c:pt>
                <c:pt idx="26">
                  <c:v>41394</c:v>
                </c:pt>
                <c:pt idx="27">
                  <c:v>41425</c:v>
                </c:pt>
                <c:pt idx="28">
                  <c:v>41453</c:v>
                </c:pt>
                <c:pt idx="29">
                  <c:v>41486</c:v>
                </c:pt>
                <c:pt idx="30">
                  <c:v>41516</c:v>
                </c:pt>
                <c:pt idx="31">
                  <c:v>41547</c:v>
                </c:pt>
                <c:pt idx="32">
                  <c:v>41578</c:v>
                </c:pt>
                <c:pt idx="33">
                  <c:v>41607</c:v>
                </c:pt>
                <c:pt idx="34">
                  <c:v>41639</c:v>
                </c:pt>
                <c:pt idx="35">
                  <c:v>41670</c:v>
                </c:pt>
                <c:pt idx="36">
                  <c:v>41698</c:v>
                </c:pt>
                <c:pt idx="37">
                  <c:v>41729</c:v>
                </c:pt>
                <c:pt idx="38">
                  <c:v>41759</c:v>
                </c:pt>
                <c:pt idx="39">
                  <c:v>41789</c:v>
                </c:pt>
                <c:pt idx="40">
                  <c:v>41820</c:v>
                </c:pt>
                <c:pt idx="41">
                  <c:v>41851</c:v>
                </c:pt>
                <c:pt idx="42">
                  <c:v>41880</c:v>
                </c:pt>
                <c:pt idx="43">
                  <c:v>41912</c:v>
                </c:pt>
                <c:pt idx="44">
                  <c:v>41943</c:v>
                </c:pt>
                <c:pt idx="45">
                  <c:v>41971</c:v>
                </c:pt>
                <c:pt idx="46">
                  <c:v>42004</c:v>
                </c:pt>
                <c:pt idx="47">
                  <c:v>42034</c:v>
                </c:pt>
                <c:pt idx="48">
                  <c:v>42062</c:v>
                </c:pt>
                <c:pt idx="49">
                  <c:v>42094</c:v>
                </c:pt>
              </c:numCache>
            </c:numRef>
          </c:cat>
          <c:val>
            <c:numRef>
              <c:f>'FN30.500.10(IOX)'!$AQ$28:$AQ$77</c:f>
              <c:numCache>
                <c:formatCode>0.0%;[Red]\-0.0%</c:formatCode>
                <c:ptCount val="50"/>
                <c:pt idx="1">
                  <c:v>1.3063155975127376E-2</c:v>
                </c:pt>
                <c:pt idx="2">
                  <c:v>1.3280939552369425E-2</c:v>
                </c:pt>
                <c:pt idx="3">
                  <c:v>1.3102586769058986E-2</c:v>
                </c:pt>
                <c:pt idx="4">
                  <c:v>1.2577554264652313E-2</c:v>
                </c:pt>
                <c:pt idx="5">
                  <c:v>9.5882521567638296E-3</c:v>
                </c:pt>
                <c:pt idx="6">
                  <c:v>9.3171207997371427E-3</c:v>
                </c:pt>
                <c:pt idx="7">
                  <c:v>1.4848423663975015E-2</c:v>
                </c:pt>
                <c:pt idx="8">
                  <c:v>1.5744211608018453E-2</c:v>
                </c:pt>
                <c:pt idx="9">
                  <c:v>9.8034455772453462E-3</c:v>
                </c:pt>
                <c:pt idx="10">
                  <c:v>7.8932519575915325E-3</c:v>
                </c:pt>
                <c:pt idx="11">
                  <c:v>8.0953013920590025E-3</c:v>
                </c:pt>
                <c:pt idx="12">
                  <c:v>1.4515766998399996E-2</c:v>
                </c:pt>
                <c:pt idx="13">
                  <c:v>1.1077782428359972E-2</c:v>
                </c:pt>
                <c:pt idx="14">
                  <c:v>5.9906363347771606E-3</c:v>
                </c:pt>
                <c:pt idx="15">
                  <c:v>7.7455849965459454E-3</c:v>
                </c:pt>
                <c:pt idx="16">
                  <c:v>1.09762956720339E-2</c:v>
                </c:pt>
                <c:pt idx="17">
                  <c:v>1.0041068829218876E-2</c:v>
                </c:pt>
                <c:pt idx="18">
                  <c:v>9.8178482051105298E-3</c:v>
                </c:pt>
                <c:pt idx="19">
                  <c:v>4.3909943232379837E-3</c:v>
                </c:pt>
                <c:pt idx="20">
                  <c:v>7.3410603723838433E-3</c:v>
                </c:pt>
                <c:pt idx="21">
                  <c:v>2.0933340106077383E-3</c:v>
                </c:pt>
                <c:pt idx="22">
                  <c:v>6.4103209686601501E-3</c:v>
                </c:pt>
                <c:pt idx="23">
                  <c:v>2.7383655429370451E-3</c:v>
                </c:pt>
                <c:pt idx="24">
                  <c:v>2.7595996044054555E-3</c:v>
                </c:pt>
                <c:pt idx="25">
                  <c:v>3.8587543601113013E-3</c:v>
                </c:pt>
                <c:pt idx="26">
                  <c:v>1.1992728391341336E-3</c:v>
                </c:pt>
                <c:pt idx="27">
                  <c:v>1.8228541523926712E-3</c:v>
                </c:pt>
                <c:pt idx="28">
                  <c:v>-2.3066023962075351E-5</c:v>
                </c:pt>
                <c:pt idx="29">
                  <c:v>-2.2200157781080195E-3</c:v>
                </c:pt>
                <c:pt idx="30">
                  <c:v>-4.4512249568108139E-3</c:v>
                </c:pt>
                <c:pt idx="31">
                  <c:v>-6.8726167328561128E-4</c:v>
                </c:pt>
                <c:pt idx="32">
                  <c:v>5.2285272271449636E-3</c:v>
                </c:pt>
                <c:pt idx="33">
                  <c:v>6.747923008737027E-3</c:v>
                </c:pt>
                <c:pt idx="34">
                  <c:v>6.4716806092864048E-3</c:v>
                </c:pt>
                <c:pt idx="35">
                  <c:v>2.8541339740002299E-3</c:v>
                </c:pt>
                <c:pt idx="36">
                  <c:v>9.3955328887911187E-3</c:v>
                </c:pt>
                <c:pt idx="37">
                  <c:v>7.8040889251494508E-3</c:v>
                </c:pt>
                <c:pt idx="38">
                  <c:v>5.9692447202637829E-3</c:v>
                </c:pt>
                <c:pt idx="39">
                  <c:v>6.2403033646726063E-3</c:v>
                </c:pt>
                <c:pt idx="40">
                  <c:v>7.4971430802938379E-3</c:v>
                </c:pt>
                <c:pt idx="41">
                  <c:v>3.3216344195224098E-3</c:v>
                </c:pt>
                <c:pt idx="42">
                  <c:v>1.8342427132812525E-3</c:v>
                </c:pt>
                <c:pt idx="43">
                  <c:v>5.0065785674386683E-3</c:v>
                </c:pt>
                <c:pt idx="44">
                  <c:v>1.5328189667724471E-3</c:v>
                </c:pt>
                <c:pt idx="45">
                  <c:v>3.5392955103890934E-3</c:v>
                </c:pt>
                <c:pt idx="46">
                  <c:v>7.12348807776997E-3</c:v>
                </c:pt>
                <c:pt idx="47">
                  <c:v>6.7427353489823063E-3</c:v>
                </c:pt>
                <c:pt idx="48">
                  <c:v>1.4154594640376474E-2</c:v>
                </c:pt>
                <c:pt idx="49">
                  <c:v>9.6448160595683195E-3</c:v>
                </c:pt>
              </c:numCache>
            </c:numRef>
          </c:val>
          <c:smooth val="0"/>
        </c:ser>
        <c:dLbls>
          <c:showLegendKey val="0"/>
          <c:showVal val="0"/>
          <c:showCatName val="0"/>
          <c:showSerName val="0"/>
          <c:showPercent val="0"/>
          <c:showBubbleSize val="0"/>
        </c:dLbls>
        <c:marker val="1"/>
        <c:smooth val="0"/>
        <c:axId val="387990656"/>
        <c:axId val="387992192"/>
      </c:lineChart>
      <c:dateAx>
        <c:axId val="387990656"/>
        <c:scaling>
          <c:orientation val="minMax"/>
        </c:scaling>
        <c:delete val="0"/>
        <c:axPos val="b"/>
        <c:numFmt formatCode="mm/yy;@" sourceLinked="0"/>
        <c:majorTickMark val="out"/>
        <c:minorTickMark val="none"/>
        <c:tickLblPos val="nextTo"/>
        <c:crossAx val="387992192"/>
        <c:crosses val="autoZero"/>
        <c:auto val="1"/>
        <c:lblOffset val="100"/>
        <c:baseTimeUnit val="months"/>
        <c:majorUnit val="2"/>
        <c:majorTimeUnit val="months"/>
      </c:dateAx>
      <c:valAx>
        <c:axId val="387992192"/>
        <c:scaling>
          <c:orientation val="minMax"/>
        </c:scaling>
        <c:delete val="0"/>
        <c:axPos val="l"/>
        <c:majorGridlines/>
        <c:numFmt formatCode="0.0%;[Red]\-0.0%" sourceLinked="1"/>
        <c:majorTickMark val="out"/>
        <c:minorTickMark val="none"/>
        <c:tickLblPos val="nextTo"/>
        <c:crossAx val="387990656"/>
        <c:crosses val="autoZero"/>
        <c:crossBetween val="midCat"/>
      </c:valAx>
    </c:plotArea>
    <c:plotVisOnly val="1"/>
    <c:dispBlanksAs val="gap"/>
    <c:showDLblsOverMax val="0"/>
  </c:chart>
  <c:printSettings>
    <c:headerFooter>
      <c:oddHeader>&amp;L&amp;G&amp;C&amp;"-,Bold"&amp;12&amp;K2E398A
&amp;15FN30.500.10(IOS) Performance&amp;R&amp;"-,Bold"&amp;14&amp;K2E398A
&amp;12Cello Fixed Income Master Fund, LP&amp;"-,Regular"&amp;10&amp;K000000
&amp;"-,Bold"&amp;K2E398A As of Mar, 2015</c:oddHeader>
    </c:headerFooter>
    <c:pageMargins b="0.75" l="0.7" r="0.7" t="0.75" header="0.3" footer="0.3"/>
    <c:pageSetup orientation="portrait"/>
  </c:printSettings>
</c:chartSpace>
</file>

<file path=xl/charts/chart1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Monthly Unhedged Return (%)</a:t>
            </a:r>
          </a:p>
        </c:rich>
      </c:tx>
      <c:overlay val="0"/>
    </c:title>
    <c:autoTitleDeleted val="0"/>
    <c:plotArea>
      <c:layout>
        <c:manualLayout>
          <c:layoutTarget val="inner"/>
          <c:xMode val="edge"/>
          <c:yMode val="edge"/>
          <c:x val="0.10413099827393218"/>
          <c:y val="0.17671756402071362"/>
          <c:w val="0.87082156489285278"/>
          <c:h val="0.78555100375966513"/>
        </c:manualLayout>
      </c:layout>
      <c:lineChart>
        <c:grouping val="standard"/>
        <c:varyColors val="0"/>
        <c:ser>
          <c:idx val="0"/>
          <c:order val="0"/>
          <c:marker>
            <c:symbol val="none"/>
          </c:marker>
          <c:cat>
            <c:numRef>
              <c:f>'FN30.400.09(IOX)'!$I$28:$I$79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'FN30.400.09(IOX)'!$S$28:$S$79</c:f>
              <c:numCache>
                <c:formatCode>0.0%;[Red]\-0.0%</c:formatCode>
                <c:ptCount val="52"/>
                <c:pt idx="1">
                  <c:v>1.2440609661528193E-2</c:v>
                </c:pt>
                <c:pt idx="2">
                  <c:v>2.5922075535560647E-2</c:v>
                </c:pt>
                <c:pt idx="3">
                  <c:v>2.1373581664011262E-2</c:v>
                </c:pt>
                <c:pt idx="4">
                  <c:v>1.4614220008020137E-2</c:v>
                </c:pt>
                <c:pt idx="5">
                  <c:v>2.0939323102280069E-2</c:v>
                </c:pt>
                <c:pt idx="6">
                  <c:v>5.3161388846956637E-3</c:v>
                </c:pt>
                <c:pt idx="7">
                  <c:v>-4.6574319064210286E-2</c:v>
                </c:pt>
                <c:pt idx="8">
                  <c:v>-0.16538270496185059</c:v>
                </c:pt>
                <c:pt idx="9">
                  <c:v>-0.22044012085737338</c:v>
                </c:pt>
                <c:pt idx="10">
                  <c:v>2.2905963762392723E-2</c:v>
                </c:pt>
                <c:pt idx="11">
                  <c:v>-6.8835018774377282E-2</c:v>
                </c:pt>
                <c:pt idx="12">
                  <c:v>-5.550094296719453E-2</c:v>
                </c:pt>
                <c:pt idx="13">
                  <c:v>-0.12056959458442984</c:v>
                </c:pt>
                <c:pt idx="14">
                  <c:v>0.13727130148762304</c:v>
                </c:pt>
                <c:pt idx="15">
                  <c:v>0.14720258668822661</c:v>
                </c:pt>
                <c:pt idx="16">
                  <c:v>-9.1574770401636016E-2</c:v>
                </c:pt>
                <c:pt idx="17">
                  <c:v>-0.18559382883027845</c:v>
                </c:pt>
                <c:pt idx="18">
                  <c:v>5.2476543350808466E-2</c:v>
                </c:pt>
                <c:pt idx="19">
                  <c:v>-2.8995003333362131E-2</c:v>
                </c:pt>
                <c:pt idx="20">
                  <c:v>7.3880127031290349E-2</c:v>
                </c:pt>
                <c:pt idx="21">
                  <c:v>-0.17414274343092048</c:v>
                </c:pt>
                <c:pt idx="22">
                  <c:v>-1.314522396313941E-2</c:v>
                </c:pt>
                <c:pt idx="23">
                  <c:v>-5.3921248782249395E-2</c:v>
                </c:pt>
                <c:pt idx="24">
                  <c:v>2.8611204854001693E-2</c:v>
                </c:pt>
                <c:pt idx="25">
                  <c:v>0.13475240061165916</c:v>
                </c:pt>
                <c:pt idx="26">
                  <c:v>-2.2391997094506746E-2</c:v>
                </c:pt>
                <c:pt idx="27">
                  <c:v>5.3359769028007847E-2</c:v>
                </c:pt>
                <c:pt idx="28">
                  <c:v>-0.21640403945997119</c:v>
                </c:pt>
                <c:pt idx="29">
                  <c:v>0.39630789627195284</c:v>
                </c:pt>
                <c:pt idx="30">
                  <c:v>0.15317302441836703</c:v>
                </c:pt>
                <c:pt idx="31">
                  <c:v>7.3930595454237497E-2</c:v>
                </c:pt>
                <c:pt idx="32">
                  <c:v>2.7541167209221683E-2</c:v>
                </c:pt>
                <c:pt idx="33">
                  <c:v>-3.2452586472122395E-2</c:v>
                </c:pt>
                <c:pt idx="34">
                  <c:v>-4.8712902934151078E-2</c:v>
                </c:pt>
                <c:pt idx="35">
                  <c:v>0.1133927629332705</c:v>
                </c:pt>
                <c:pt idx="36">
                  <c:v>8.1133908286021517E-2</c:v>
                </c:pt>
                <c:pt idx="37">
                  <c:v>-4.261902309962274E-2</c:v>
                </c:pt>
                <c:pt idx="38">
                  <c:v>2.639305763119543E-2</c:v>
                </c:pt>
                <c:pt idx="39">
                  <c:v>3.2992187316821409E-2</c:v>
                </c:pt>
                <c:pt idx="40">
                  <c:v>-1.0779408051658931E-2</c:v>
                </c:pt>
                <c:pt idx="41">
                  <c:v>-4.42472281636897E-2</c:v>
                </c:pt>
                <c:pt idx="42">
                  <c:v>3.646976091387992E-2</c:v>
                </c:pt>
                <c:pt idx="43">
                  <c:v>9.3386278027632313E-3</c:v>
                </c:pt>
                <c:pt idx="44">
                  <c:v>-6.4303282961419128E-2</c:v>
                </c:pt>
                <c:pt idx="45">
                  <c:v>4.9176842849953897E-2</c:v>
                </c:pt>
                <c:pt idx="46">
                  <c:v>-6.5278274424317759E-2</c:v>
                </c:pt>
                <c:pt idx="47">
                  <c:v>-5.873033809154507E-2</c:v>
                </c:pt>
                <c:pt idx="48">
                  <c:v>-2.0592110972778688E-2</c:v>
                </c:pt>
                <c:pt idx="49">
                  <c:v>-0.22133454827340321</c:v>
                </c:pt>
                <c:pt idx="50">
                  <c:v>0.22127344858884887</c:v>
                </c:pt>
                <c:pt idx="51">
                  <c:v>-4.0849581021376168E-2</c:v>
                </c:pt>
              </c:numCache>
            </c:numRef>
          </c:val>
          <c:smooth val="0"/>
        </c:ser>
        <c:dLbls>
          <c:showLegendKey val="0"/>
          <c:showVal val="0"/>
          <c:showCatName val="0"/>
          <c:showSerName val="0"/>
          <c:showPercent val="0"/>
          <c:showBubbleSize val="0"/>
        </c:dLbls>
        <c:marker val="1"/>
        <c:smooth val="0"/>
        <c:axId val="388017536"/>
        <c:axId val="385791104"/>
      </c:lineChart>
      <c:dateAx>
        <c:axId val="388017536"/>
        <c:scaling>
          <c:orientation val="minMax"/>
        </c:scaling>
        <c:delete val="0"/>
        <c:axPos val="b"/>
        <c:numFmt formatCode="mm/yy;@" sourceLinked="0"/>
        <c:majorTickMark val="out"/>
        <c:minorTickMark val="none"/>
        <c:tickLblPos val="nextTo"/>
        <c:crossAx val="385791104"/>
        <c:crosses val="autoZero"/>
        <c:auto val="1"/>
        <c:lblOffset val="100"/>
        <c:baseTimeUnit val="months"/>
        <c:majorUnit val="2"/>
        <c:majorTimeUnit val="months"/>
      </c:dateAx>
      <c:valAx>
        <c:axId val="385791104"/>
        <c:scaling>
          <c:orientation val="minMax"/>
        </c:scaling>
        <c:delete val="0"/>
        <c:axPos val="l"/>
        <c:majorGridlines/>
        <c:numFmt formatCode="0.0%;[Red]\-0.0%" sourceLinked="1"/>
        <c:majorTickMark val="out"/>
        <c:minorTickMark val="none"/>
        <c:tickLblPos val="nextTo"/>
        <c:crossAx val="388017536"/>
        <c:crosses val="autoZero"/>
        <c:crossBetween val="midCat"/>
      </c:valAx>
    </c:plotArea>
    <c:plotVisOnly val="1"/>
    <c:dispBlanksAs val="gap"/>
    <c:showDLblsOverMax val="0"/>
  </c:chart>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 TBA Total</a:t>
            </a:r>
            <a:r>
              <a:rPr lang="en-US" baseline="0"/>
              <a:t> 1m </a:t>
            </a:r>
            <a:r>
              <a:rPr lang="en-US"/>
              <a:t>Return (%) </a:t>
            </a:r>
          </a:p>
          <a:p>
            <a:pPr>
              <a:defRPr/>
            </a:pPr>
            <a:r>
              <a:rPr lang="en-US"/>
              <a:t>Monthly Rebalancing</a:t>
            </a:r>
          </a:p>
        </c:rich>
      </c:tx>
      <c:layout>
        <c:manualLayout>
          <c:xMode val="edge"/>
          <c:yMode val="edge"/>
          <c:x val="0.23826926414875105"/>
          <c:y val="7.5075075075075074E-3"/>
        </c:manualLayout>
      </c:layout>
      <c:overlay val="0"/>
    </c:title>
    <c:autoTitleDeleted val="0"/>
    <c:plotArea>
      <c:layout>
        <c:manualLayout>
          <c:layoutTarget val="inner"/>
          <c:xMode val="edge"/>
          <c:yMode val="edge"/>
          <c:x val="9.9923876777558221E-2"/>
          <c:y val="0.18037732614504268"/>
          <c:w val="0.87400238987327195"/>
          <c:h val="0.79671531767988457"/>
        </c:manualLayout>
      </c:layout>
      <c:lineChart>
        <c:grouping val="standard"/>
        <c:varyColors val="0"/>
        <c:ser>
          <c:idx val="0"/>
          <c:order val="0"/>
          <c:marker>
            <c:symbol val="none"/>
          </c:marker>
          <c:cat>
            <c:numRef>
              <c:f>'FN30.400.09(IOX)'!$I$28:$I$79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'FN30.400.09(IOX)'!$AM$28:$AM$79</c:f>
              <c:numCache>
                <c:formatCode>0.0%;[Red]\-0.0%</c:formatCode>
                <c:ptCount val="52"/>
                <c:pt idx="1">
                  <c:v>2.6495928963521119E-2</c:v>
                </c:pt>
                <c:pt idx="2">
                  <c:v>1.8013570851292487E-2</c:v>
                </c:pt>
                <c:pt idx="3">
                  <c:v>1.7478197815402718E-2</c:v>
                </c:pt>
                <c:pt idx="4">
                  <c:v>3.183703641576157E-2</c:v>
                </c:pt>
                <c:pt idx="5">
                  <c:v>4.1685329124986341E-2</c:v>
                </c:pt>
                <c:pt idx="6">
                  <c:v>-1.7279281835171502E-2</c:v>
                </c:pt>
                <c:pt idx="7">
                  <c:v>-1.7253820856341297E-3</c:v>
                </c:pt>
                <c:pt idx="8">
                  <c:v>-8.7668530449814611E-2</c:v>
                </c:pt>
                <c:pt idx="9">
                  <c:v>-0.12150889866746667</c:v>
                </c:pt>
                <c:pt idx="10">
                  <c:v>-1.8398425637372658E-2</c:v>
                </c:pt>
                <c:pt idx="11">
                  <c:v>-3.9602072622086072E-2</c:v>
                </c:pt>
                <c:pt idx="12">
                  <c:v>-9.2665831898806356E-3</c:v>
                </c:pt>
                <c:pt idx="13">
                  <c:v>-3.7061473448570643E-2</c:v>
                </c:pt>
                <c:pt idx="14">
                  <c:v>0.12045106717877982</c:v>
                </c:pt>
                <c:pt idx="15">
                  <c:v>0.10327262184532411</c:v>
                </c:pt>
                <c:pt idx="16">
                  <c:v>-1.9653878868863262E-2</c:v>
                </c:pt>
                <c:pt idx="17">
                  <c:v>-9.9085285672081552E-2</c:v>
                </c:pt>
                <c:pt idx="18">
                  <c:v>7.324997251934641E-2</c:v>
                </c:pt>
                <c:pt idx="19">
                  <c:v>8.8435135793812111E-2</c:v>
                </c:pt>
                <c:pt idx="20">
                  <c:v>7.632453143023421E-2</c:v>
                </c:pt>
                <c:pt idx="21">
                  <c:v>-1.5129317410019607E-2</c:v>
                </c:pt>
                <c:pt idx="22">
                  <c:v>-4.0799168536354256E-2</c:v>
                </c:pt>
                <c:pt idx="23">
                  <c:v>-1.8853444676211747E-2</c:v>
                </c:pt>
                <c:pt idx="24">
                  <c:v>2.0816146139566206E-2</c:v>
                </c:pt>
                <c:pt idx="25">
                  <c:v>5.5907118985609273E-2</c:v>
                </c:pt>
                <c:pt idx="26">
                  <c:v>1.7198094716233459E-3</c:v>
                </c:pt>
                <c:pt idx="27">
                  <c:v>4.8760201991084079E-2</c:v>
                </c:pt>
                <c:pt idx="28">
                  <c:v>-0.14809847332342432</c:v>
                </c:pt>
                <c:pt idx="29">
                  <c:v>0.22643090083758957</c:v>
                </c:pt>
                <c:pt idx="30">
                  <c:v>8.0724429921673127E-2</c:v>
                </c:pt>
                <c:pt idx="31">
                  <c:v>6.2328298346397859E-2</c:v>
                </c:pt>
                <c:pt idx="32">
                  <c:v>1.3539553420451017E-2</c:v>
                </c:pt>
                <c:pt idx="33">
                  <c:v>3.7750915241318776E-3</c:v>
                </c:pt>
                <c:pt idx="34">
                  <c:v>-2.1272173545924887E-2</c:v>
                </c:pt>
                <c:pt idx="35">
                  <c:v>6.5841771282041162E-2</c:v>
                </c:pt>
                <c:pt idx="36">
                  <c:v>5.4862222075010104E-2</c:v>
                </c:pt>
                <c:pt idx="37">
                  <c:v>3.0122768989828386E-3</c:v>
                </c:pt>
                <c:pt idx="38">
                  <c:v>3.0354643247806463E-2</c:v>
                </c:pt>
                <c:pt idx="39">
                  <c:v>2.3265061608576727E-2</c:v>
                </c:pt>
                <c:pt idx="40">
                  <c:v>1.8086169532773821E-2</c:v>
                </c:pt>
                <c:pt idx="41">
                  <c:v>5.7061628601607246E-3</c:v>
                </c:pt>
                <c:pt idx="42">
                  <c:v>3.6984834794622522E-2</c:v>
                </c:pt>
                <c:pt idx="43">
                  <c:v>-8.8735044977956822E-3</c:v>
                </c:pt>
                <c:pt idx="44">
                  <c:v>-1.0870679385260897E-2</c:v>
                </c:pt>
                <c:pt idx="45">
                  <c:v>2.5449777982539539E-2</c:v>
                </c:pt>
                <c:pt idx="46">
                  <c:v>-1.1470449260255464E-2</c:v>
                </c:pt>
                <c:pt idx="47">
                  <c:v>-8.8084144871622659E-3</c:v>
                </c:pt>
                <c:pt idx="48">
                  <c:v>-4.7636922550170395E-3</c:v>
                </c:pt>
                <c:pt idx="49">
                  <c:v>-0.11818699049340865</c:v>
                </c:pt>
                <c:pt idx="50">
                  <c:v>0.13493912339658809</c:v>
                </c:pt>
                <c:pt idx="51">
                  <c:v>-1.0760646805210869E-2</c:v>
                </c:pt>
              </c:numCache>
            </c:numRef>
          </c:val>
          <c:smooth val="0"/>
        </c:ser>
        <c:dLbls>
          <c:showLegendKey val="0"/>
          <c:showVal val="0"/>
          <c:showCatName val="0"/>
          <c:showSerName val="0"/>
          <c:showPercent val="0"/>
          <c:showBubbleSize val="0"/>
        </c:dLbls>
        <c:marker val="1"/>
        <c:smooth val="0"/>
        <c:axId val="385827968"/>
        <c:axId val="385829504"/>
      </c:lineChart>
      <c:dateAx>
        <c:axId val="385827968"/>
        <c:scaling>
          <c:orientation val="minMax"/>
        </c:scaling>
        <c:delete val="0"/>
        <c:axPos val="b"/>
        <c:numFmt formatCode="mm/yy;@" sourceLinked="0"/>
        <c:majorTickMark val="out"/>
        <c:minorTickMark val="none"/>
        <c:tickLblPos val="nextTo"/>
        <c:crossAx val="385829504"/>
        <c:crosses val="autoZero"/>
        <c:auto val="1"/>
        <c:lblOffset val="100"/>
        <c:baseTimeUnit val="months"/>
        <c:majorUnit val="2"/>
        <c:majorTimeUnit val="months"/>
      </c:dateAx>
      <c:valAx>
        <c:axId val="385829504"/>
        <c:scaling>
          <c:orientation val="minMax"/>
        </c:scaling>
        <c:delete val="0"/>
        <c:axPos val="l"/>
        <c:majorGridlines/>
        <c:numFmt formatCode="0.0%;[Red]\-0.0%" sourceLinked="1"/>
        <c:majorTickMark val="out"/>
        <c:minorTickMark val="none"/>
        <c:tickLblPos val="nextTo"/>
        <c:crossAx val="385827968"/>
        <c:crosses val="autoZero"/>
        <c:crossBetween val="midCat"/>
      </c:valAx>
    </c:plotArea>
    <c:plotVisOnly val="1"/>
    <c:dispBlanksAs val="gap"/>
    <c:showDLblsOverMax val="0"/>
  </c:chart>
  <c:printSettings>
    <c:headerFooter>
      <c:oddHeader>&amp;L&amp;G&amp;R&amp;"-,Bold"&amp;14&amp;K2E398A
&amp;12Cello Fixed Income Master Fund, LP&amp;"-,Regular"&amp;10&amp;K000000
&amp;"-,Bold"&amp;K2E398A As of May, 2013&amp;C&amp;"-,Bold"&amp;12&amp;K2E398A
&amp;15FN30.400.09(IOX) Performance</c:oddHeader>
    </c:headerFooter>
    <c:pageMargins b="0.75" l="0.7" r="0.7" t="0.75" header="0.3" footer="0.3"/>
    <c:pageSetup orientation="portrait"/>
  </c:printSettings>
</c:chartSpace>
</file>

<file path=xl/charts/chart1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OAS History</a:t>
            </a:r>
          </a:p>
        </c:rich>
      </c:tx>
      <c:overlay val="0"/>
    </c:title>
    <c:autoTitleDeleted val="0"/>
    <c:plotArea>
      <c:layout/>
      <c:lineChart>
        <c:grouping val="standard"/>
        <c:varyColors val="0"/>
        <c:ser>
          <c:idx val="0"/>
          <c:order val="0"/>
          <c:marker>
            <c:symbol val="none"/>
          </c:marker>
          <c:cat>
            <c:numRef>
              <c:f>'FN30.400.09(IOX)'!$I$28:$I$79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'FN30.400.09(IOX)'!$M$28:$M$79</c:f>
              <c:numCache>
                <c:formatCode>#,##0.0_);[Red]\-#,##0.0_)</c:formatCode>
                <c:ptCount val="52"/>
                <c:pt idx="0">
                  <c:v>79.309997999999993</c:v>
                </c:pt>
                <c:pt idx="1">
                  <c:v>-140.173599</c:v>
                </c:pt>
                <c:pt idx="2">
                  <c:v>-181.19189499999999</c:v>
                </c:pt>
                <c:pt idx="3">
                  <c:v>-222.279404</c:v>
                </c:pt>
                <c:pt idx="4">
                  <c:v>-238.46620200000001</c:v>
                </c:pt>
                <c:pt idx="5">
                  <c:v>-280.10470600000002</c:v>
                </c:pt>
                <c:pt idx="6">
                  <c:v>-298.92089800000002</c:v>
                </c:pt>
                <c:pt idx="7">
                  <c:v>-237.67379800000001</c:v>
                </c:pt>
                <c:pt idx="8">
                  <c:v>14.388500000000001</c:v>
                </c:pt>
                <c:pt idx="9">
                  <c:v>312.61990400000002</c:v>
                </c:pt>
                <c:pt idx="10">
                  <c:v>371.1474</c:v>
                </c:pt>
                <c:pt idx="11">
                  <c:v>456.41909800000002</c:v>
                </c:pt>
                <c:pt idx="12">
                  <c:v>500.45510899999999</c:v>
                </c:pt>
                <c:pt idx="13">
                  <c:v>440.09118699999999</c:v>
                </c:pt>
                <c:pt idx="14">
                  <c:v>177.78660600000001</c:v>
                </c:pt>
                <c:pt idx="15">
                  <c:v>-22.038900000000002</c:v>
                </c:pt>
                <c:pt idx="16">
                  <c:v>89.455703999999997</c:v>
                </c:pt>
                <c:pt idx="17">
                  <c:v>353.70889299999999</c:v>
                </c:pt>
                <c:pt idx="18">
                  <c:v>318.09491000000003</c:v>
                </c:pt>
                <c:pt idx="19">
                  <c:v>214.37179599999999</c:v>
                </c:pt>
                <c:pt idx="20">
                  <c:v>91.708504000000005</c:v>
                </c:pt>
                <c:pt idx="21">
                  <c:v>338.310089</c:v>
                </c:pt>
                <c:pt idx="22">
                  <c:v>414.54989599999999</c:v>
                </c:pt>
                <c:pt idx="23">
                  <c:v>472.01400799999999</c:v>
                </c:pt>
                <c:pt idx="24">
                  <c:v>520.48767099999998</c:v>
                </c:pt>
                <c:pt idx="25">
                  <c:v>521.38769500000001</c:v>
                </c:pt>
                <c:pt idx="26">
                  <c:v>575.31921399999999</c:v>
                </c:pt>
                <c:pt idx="27">
                  <c:v>486.65310699999998</c:v>
                </c:pt>
                <c:pt idx="28">
                  <c:v>876.25769000000003</c:v>
                </c:pt>
                <c:pt idx="29">
                  <c:v>489.38799999999998</c:v>
                </c:pt>
                <c:pt idx="30">
                  <c:v>347.36630200000002</c:v>
                </c:pt>
                <c:pt idx="31">
                  <c:v>271.58371</c:v>
                </c:pt>
                <c:pt idx="32">
                  <c:v>237.138397</c:v>
                </c:pt>
                <c:pt idx="33">
                  <c:v>229.72250399999999</c:v>
                </c:pt>
                <c:pt idx="34">
                  <c:v>263.879211</c:v>
                </c:pt>
                <c:pt idx="35">
                  <c:v>179.33720400000001</c:v>
                </c:pt>
                <c:pt idx="36">
                  <c:v>105.937302</c:v>
                </c:pt>
                <c:pt idx="37">
                  <c:v>93.171599999999998</c:v>
                </c:pt>
                <c:pt idx="38">
                  <c:v>53.385201000000002</c:v>
                </c:pt>
                <c:pt idx="39">
                  <c:v>37.553500999999997</c:v>
                </c:pt>
                <c:pt idx="40">
                  <c:v>7.1223000000000001</c:v>
                </c:pt>
                <c:pt idx="41">
                  <c:v>-39.9161</c:v>
                </c:pt>
                <c:pt idx="42">
                  <c:v>-88.571404000000001</c:v>
                </c:pt>
                <c:pt idx="43">
                  <c:v>-71.398803999999998</c:v>
                </c:pt>
                <c:pt idx="44">
                  <c:v>-87.625298000000001</c:v>
                </c:pt>
                <c:pt idx="45">
                  <c:v>-106.964798</c:v>
                </c:pt>
                <c:pt idx="46">
                  <c:v>-116.289703</c:v>
                </c:pt>
                <c:pt idx="47">
                  <c:v>-145.71069299999999</c:v>
                </c:pt>
                <c:pt idx="48">
                  <c:v>-181.30299400000001</c:v>
                </c:pt>
                <c:pt idx="49">
                  <c:v>-74.423598999999996</c:v>
                </c:pt>
                <c:pt idx="50">
                  <c:v>-250.32200599999999</c:v>
                </c:pt>
                <c:pt idx="51">
                  <c:v>-260.44189499999999</c:v>
                </c:pt>
              </c:numCache>
            </c:numRef>
          </c:val>
          <c:smooth val="0"/>
        </c:ser>
        <c:dLbls>
          <c:showLegendKey val="0"/>
          <c:showVal val="0"/>
          <c:showCatName val="0"/>
          <c:showSerName val="0"/>
          <c:showPercent val="0"/>
          <c:showBubbleSize val="0"/>
        </c:dLbls>
        <c:marker val="1"/>
        <c:smooth val="0"/>
        <c:axId val="385841408"/>
        <c:axId val="385847296"/>
      </c:lineChart>
      <c:dateAx>
        <c:axId val="385841408"/>
        <c:scaling>
          <c:orientation val="minMax"/>
        </c:scaling>
        <c:delete val="0"/>
        <c:axPos val="b"/>
        <c:numFmt formatCode="mm/yy;@" sourceLinked="0"/>
        <c:majorTickMark val="out"/>
        <c:minorTickMark val="none"/>
        <c:tickLblPos val="nextTo"/>
        <c:crossAx val="385847296"/>
        <c:crosses val="autoZero"/>
        <c:auto val="1"/>
        <c:lblOffset val="100"/>
        <c:baseTimeUnit val="months"/>
        <c:majorUnit val="2"/>
        <c:majorTimeUnit val="months"/>
      </c:dateAx>
      <c:valAx>
        <c:axId val="385847296"/>
        <c:scaling>
          <c:orientation val="minMax"/>
        </c:scaling>
        <c:delete val="0"/>
        <c:axPos val="l"/>
        <c:majorGridlines/>
        <c:numFmt formatCode="#,##0.0_);[Red]\-#,##0.0_)" sourceLinked="1"/>
        <c:majorTickMark val="out"/>
        <c:minorTickMark val="none"/>
        <c:tickLblPos val="nextTo"/>
        <c:crossAx val="385841408"/>
        <c:crosses val="autoZero"/>
        <c:crossBetween val="midCat"/>
      </c:valAx>
    </c:plotArea>
    <c:plotVisOnly val="1"/>
    <c:dispBlanksAs val="gap"/>
    <c:showDLblsOverMax val="0"/>
  </c:chart>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Cumulative Unhedged Return (%)</a:t>
            </a:r>
          </a:p>
        </c:rich>
      </c:tx>
      <c:layout>
        <c:manualLayout>
          <c:xMode val="edge"/>
          <c:yMode val="edge"/>
          <c:x val="0.17634096463467372"/>
          <c:y val="4.5045045045045043E-2"/>
        </c:manualLayout>
      </c:layout>
      <c:overlay val="0"/>
    </c:title>
    <c:autoTitleDeleted val="0"/>
    <c:plotArea>
      <c:layout/>
      <c:lineChart>
        <c:grouping val="standard"/>
        <c:varyColors val="0"/>
        <c:ser>
          <c:idx val="0"/>
          <c:order val="0"/>
          <c:marker>
            <c:symbol val="none"/>
          </c:marker>
          <c:cat>
            <c:numRef>
              <c:f>'FN30.400.09(IOX)'!$I$28:$I$79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'FN30.400.09(IOX)'!$U$28:$U$79</c:f>
              <c:numCache>
                <c:formatCode>0.0%;[Red]\-0.0%</c:formatCode>
                <c:ptCount val="52"/>
                <c:pt idx="1">
                  <c:v>1.2440609661528157E-2</c:v>
                </c:pt>
                <c:pt idx="2">
                  <c:v>3.8685171620443493E-2</c:v>
                </c:pt>
                <c:pt idx="3">
                  <c:v>6.0885593959270512E-2</c:v>
                </c:pt>
                <c:pt idx="4">
                  <c:v>7.6389609432730321E-2</c:v>
                </c:pt>
                <c:pt idx="5">
                  <c:v>9.8928479248579393E-2</c:v>
                </c:pt>
                <c:pt idx="6">
                  <c:v>0.10477053566861216</c:v>
                </c:pt>
                <c:pt idx="7">
                  <c:v>5.3316600247643731E-2</c:v>
                </c:pt>
                <c:pt idx="8">
                  <c:v>-0.1208837482825319</c:v>
                </c:pt>
                <c:pt idx="9">
                  <c:v>-0.31467624105881165</c:v>
                </c:pt>
                <c:pt idx="10">
                  <c:v>-0.29897823987099803</c:v>
                </c:pt>
                <c:pt idx="11">
                  <c:v>-0.34723308589072488</c:v>
                </c:pt>
                <c:pt idx="12">
                  <c:v>-0.38346226516157533</c:v>
                </c:pt>
                <c:pt idx="13">
                  <c:v>-0.45779796989704691</c:v>
                </c:pt>
                <c:pt idx="14">
                  <c:v>-0.38336919155558313</c:v>
                </c:pt>
                <c:pt idx="15">
                  <c:v>-0.29259954152091272</c:v>
                </c:pt>
                <c:pt idx="16">
                  <c:v>-0.35737957608814719</c:v>
                </c:pt>
                <c:pt idx="17">
                  <c:v>-0.4766459610464846</c:v>
                </c:pt>
                <c:pt idx="18">
                  <c:v>-0.4491821501335197</c:v>
                </c:pt>
                <c:pt idx="19">
                  <c:v>-0.46515311552647365</c:v>
                </c:pt>
                <c:pt idx="20">
                  <c:v>-0.42563855975927967</c:v>
                </c:pt>
                <c:pt idx="21">
                  <c:v>-0.52565943668373338</c:v>
                </c:pt>
                <c:pt idx="22">
                  <c:v>-0.5318947496233275</c:v>
                </c:pt>
                <c:pt idx="23">
                  <c:v>-0.55713556928516517</c:v>
                </c:pt>
                <c:pt idx="24">
                  <c:v>-0.54446468433543216</c:v>
                </c:pt>
                <c:pt idx="25">
                  <c:v>-0.48308020698624166</c:v>
                </c:pt>
                <c:pt idx="26">
                  <c:v>-0.49465507348949878</c:v>
                </c:pt>
                <c:pt idx="27">
                  <c:v>-0.46768998493142278</c:v>
                </c:pt>
                <c:pt idx="28">
                  <c:v>-0.58288402243726112</c:v>
                </c:pt>
                <c:pt idx="29">
                  <c:v>-0.41757766686795295</c:v>
                </c:pt>
                <c:pt idx="30">
                  <c:v>-0.32836627661331552</c:v>
                </c:pt>
                <c:pt idx="31">
                  <c:v>-0.2787119955161913</c:v>
                </c:pt>
                <c:pt idx="32">
                  <c:v>-0.25884688197869699</c:v>
                </c:pt>
                <c:pt idx="33">
                  <c:v>-0.28289921763036641</c:v>
                </c:pt>
                <c:pt idx="34">
                  <c:v>-0.31783127843594217</c:v>
                </c:pt>
                <c:pt idx="35">
                  <c:v>-0.24047828231113677</c:v>
                </c:pt>
                <c:pt idx="36">
                  <c:v>-0.17885531692692713</c:v>
                </c:pt>
                <c:pt idx="37">
                  <c:v>-0.21385170114295082</c:v>
                </c:pt>
                <c:pt idx="38">
                  <c:v>-0.19310284378455045</c:v>
                </c:pt>
                <c:pt idx="39">
                  <c:v>-0.16648154166127993</c:v>
                </c:pt>
                <c:pt idx="40">
                  <c:v>-0.17546637724230263</c:v>
                </c:pt>
                <c:pt idx="41">
                  <c:v>-0.21194970457709605</c:v>
                </c:pt>
                <c:pt idx="42">
                  <c:v>-0.18320969871491022</c:v>
                </c:pt>
                <c:pt idx="43">
                  <c:v>-0.17558199809830199</c:v>
                </c:pt>
                <c:pt idx="44">
                  <c:v>-0.22859478215307472</c:v>
                </c:pt>
                <c:pt idx="45">
                  <c:v>-0.19065950898138195</c:v>
                </c:pt>
                <c:pt idx="46">
                  <c:v>-0.24349185965680742</c:v>
                </c:pt>
                <c:pt idx="47">
                  <c:v>-0.2879218385081691</c:v>
                </c:pt>
                <c:pt idx="48">
                  <c:v>-0.30258503103090106</c:v>
                </c:pt>
                <c:pt idx="49">
                  <c:v>-0.45694705814678616</c:v>
                </c:pt>
                <c:pt idx="50">
                  <c:v>-0.33678386093660595</c:v>
                </c:pt>
                <c:pt idx="51">
                  <c:v>-0.36387596234396036</c:v>
                </c:pt>
              </c:numCache>
            </c:numRef>
          </c:val>
          <c:smooth val="0"/>
        </c:ser>
        <c:dLbls>
          <c:showLegendKey val="0"/>
          <c:showVal val="0"/>
          <c:showCatName val="0"/>
          <c:showSerName val="0"/>
          <c:showPercent val="0"/>
          <c:showBubbleSize val="0"/>
        </c:dLbls>
        <c:marker val="1"/>
        <c:smooth val="0"/>
        <c:axId val="387132800"/>
        <c:axId val="387134592"/>
      </c:lineChart>
      <c:dateAx>
        <c:axId val="387132800"/>
        <c:scaling>
          <c:orientation val="minMax"/>
        </c:scaling>
        <c:delete val="0"/>
        <c:axPos val="b"/>
        <c:numFmt formatCode="mm/yy;@" sourceLinked="0"/>
        <c:majorTickMark val="out"/>
        <c:minorTickMark val="none"/>
        <c:tickLblPos val="nextTo"/>
        <c:crossAx val="387134592"/>
        <c:crosses val="autoZero"/>
        <c:auto val="1"/>
        <c:lblOffset val="100"/>
        <c:baseTimeUnit val="months"/>
        <c:majorUnit val="2"/>
        <c:majorTimeUnit val="months"/>
      </c:dateAx>
      <c:valAx>
        <c:axId val="387134592"/>
        <c:scaling>
          <c:orientation val="minMax"/>
        </c:scaling>
        <c:delete val="0"/>
        <c:axPos val="l"/>
        <c:majorGridlines/>
        <c:numFmt formatCode="0.0%;[Red]\-0.0%" sourceLinked="1"/>
        <c:majorTickMark val="out"/>
        <c:minorTickMark val="none"/>
        <c:tickLblPos val="nextTo"/>
        <c:crossAx val="387132800"/>
        <c:crosses val="autoZero"/>
        <c:crossBetween val="midCat"/>
      </c:valAx>
    </c:plotArea>
    <c:plotVisOnly val="1"/>
    <c:dispBlanksAs val="gap"/>
    <c:showDLblsOverMax val="0"/>
  </c:chart>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 TBA Cumulative Return (%) </a:t>
            </a:r>
          </a:p>
          <a:p>
            <a:pPr>
              <a:defRPr/>
            </a:pPr>
            <a:r>
              <a:rPr lang="en-US"/>
              <a:t>Monthly Rebalancing</a:t>
            </a:r>
          </a:p>
        </c:rich>
      </c:tx>
      <c:layout>
        <c:manualLayout>
          <c:xMode val="edge"/>
          <c:yMode val="edge"/>
          <c:x val="0.24056343504792729"/>
          <c:y val="3.525463922272874E-4"/>
        </c:manualLayout>
      </c:layout>
      <c:overlay val="0"/>
    </c:title>
    <c:autoTitleDeleted val="0"/>
    <c:plotArea>
      <c:layout>
        <c:manualLayout>
          <c:layoutTarget val="inner"/>
          <c:xMode val="edge"/>
          <c:yMode val="edge"/>
          <c:x val="9.9563591737901136E-2"/>
          <c:y val="0.16927491897441055"/>
          <c:w val="0.85637617251771958"/>
          <c:h val="0.78900980886688432"/>
        </c:manualLayout>
      </c:layout>
      <c:lineChart>
        <c:grouping val="standard"/>
        <c:varyColors val="0"/>
        <c:ser>
          <c:idx val="0"/>
          <c:order val="0"/>
          <c:marker>
            <c:symbol val="none"/>
          </c:marker>
          <c:cat>
            <c:numRef>
              <c:f>'FN30.400.09(IOX)'!$I$28:$I$79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'FN30.400.09(IOX)'!$AO$28:$AO$79</c:f>
              <c:numCache>
                <c:formatCode>0.0%;[Red]\-0.0%</c:formatCode>
                <c:ptCount val="52"/>
                <c:pt idx="1">
                  <c:v>2.6495928963521154E-2</c:v>
                </c:pt>
                <c:pt idx="2">
                  <c:v>4.4986786108468957E-2</c:v>
                </c:pt>
                <c:pt idx="3">
                  <c:v>6.3251271870554904E-2</c:v>
                </c:pt>
                <c:pt idx="4">
                  <c:v>9.7102041332202571E-2</c:v>
                </c:pt>
                <c:pt idx="5">
                  <c:v>0.14283510100882979</c:v>
                </c:pt>
                <c:pt idx="6">
                  <c:v>0.12308773120737149</c:v>
                </c:pt>
                <c:pt idx="7">
                  <c:v>0.12114997575535091</c:v>
                </c:pt>
                <c:pt idx="8">
                  <c:v>2.2860404967034009E-2</c:v>
                </c:pt>
                <c:pt idx="9">
                  <c:v>-0.10142623633106918</c:v>
                </c:pt>
                <c:pt idx="10">
                  <c:v>-0.11795857890162609</c:v>
                </c:pt>
                <c:pt idx="11">
                  <c:v>-0.1528892473156519</c:v>
                </c:pt>
                <c:pt idx="12">
                  <c:v>-0.16073906957644379</c:v>
                </c:pt>
                <c:pt idx="13">
                  <c:v>-0.19184331626575912</c:v>
                </c:pt>
                <c:pt idx="14">
                  <c:v>-9.4499981262306187E-2</c:v>
                </c:pt>
                <c:pt idx="15">
                  <c:v>-9.8662024627438338E-4</c:v>
                </c:pt>
                <c:pt idx="16">
                  <c:v>-2.0621108200327809E-2</c:v>
                </c:pt>
                <c:pt idx="17">
                  <c:v>-0.11766314547550494</c:v>
                </c:pt>
                <c:pt idx="18">
                  <c:v>-5.3031995128778986E-2</c:v>
                </c:pt>
                <c:pt idx="19">
                  <c:v>3.071324897440264E-2</c:v>
                </c:pt>
                <c:pt idx="20">
                  <c:v>0.10938195474130818</c:v>
                </c:pt>
                <c:pt idx="21">
                  <c:v>9.2597763019078849E-2</c:v>
                </c:pt>
                <c:pt idx="22">
                  <c:v>4.8020682743219911E-2</c:v>
                </c:pt>
                <c:pt idx="23">
                  <c:v>2.8261882781595027E-2</c:v>
                </c:pt>
                <c:pt idx="24">
                  <c:v>4.9666332403322189E-2</c:v>
                </c:pt>
                <c:pt idx="25">
                  <c:v>0.10835015294418282</c:v>
                </c:pt>
                <c:pt idx="26">
                  <c:v>0.11025630403509146</c:v>
                </c:pt>
                <c:pt idx="27">
                  <c:v>0.16439262568171698</c:v>
                </c:pt>
                <c:pt idx="28">
                  <c:v>-8.0521445307987216E-3</c:v>
                </c:pt>
                <c:pt idx="29">
                  <c:v>0.21655550196700757</c:v>
                </c:pt>
                <c:pt idx="30">
                  <c:v>0.31476125133136912</c:v>
                </c:pt>
                <c:pt idx="31">
                  <c:v>0.39670808285863401</c:v>
                </c:pt>
                <c:pt idx="32">
                  <c:v>0.41561888655927426</c:v>
                </c:pt>
                <c:pt idx="33">
                  <c:v>0.42096297741932531</c:v>
                </c:pt>
                <c:pt idx="34">
                  <c:v>0.39073600636132721</c:v>
                </c:pt>
                <c:pt idx="35">
                  <c:v>0.48230452840586913</c:v>
                </c:pt>
                <c:pt idx="36">
                  <c:v>0.56362704862606505</c:v>
                </c:pt>
                <c:pt idx="37">
                  <c:v>0.56833712626326616</c:v>
                </c:pt>
                <c:pt idx="38">
                  <c:v>0.61594344022327774</c:v>
                </c:pt>
                <c:pt idx="39">
                  <c:v>0.65353846391604775</c:v>
                </c:pt>
                <c:pt idx="40">
                  <c:v>0.68344464090339585</c:v>
                </c:pt>
                <c:pt idx="41">
                  <c:v>0.69305065019045542</c:v>
                </c:pt>
                <c:pt idx="42">
                  <c:v>0.75566784878667748</c:v>
                </c:pt>
                <c:pt idx="43">
                  <c:v>0.7400889222338336</c:v>
                </c:pt>
                <c:pt idx="44">
                  <c:v>0.72117297345838538</c:v>
                </c:pt>
                <c:pt idx="45">
                  <c:v>0.76497644350244864</c:v>
                </c:pt>
                <c:pt idx="46">
                  <c:v>0.74473137076170781</c:v>
                </c:pt>
                <c:pt idx="47">
                  <c:v>0.72936305367928389</c:v>
                </c:pt>
                <c:pt idx="48">
                  <c:v>0.72112490029435916</c:v>
                </c:pt>
                <c:pt idx="49">
                  <c:v>0.51771032806530082</c:v>
                </c:pt>
                <c:pt idx="50">
                  <c:v>0.72250882930438087</c:v>
                </c:pt>
                <c:pt idx="51">
                  <c:v>0.70397352017337922</c:v>
                </c:pt>
              </c:numCache>
            </c:numRef>
          </c:val>
          <c:smooth val="0"/>
        </c:ser>
        <c:dLbls>
          <c:showLegendKey val="0"/>
          <c:showVal val="0"/>
          <c:showCatName val="0"/>
          <c:showSerName val="0"/>
          <c:showPercent val="0"/>
          <c:showBubbleSize val="0"/>
        </c:dLbls>
        <c:marker val="1"/>
        <c:smooth val="0"/>
        <c:axId val="387171072"/>
        <c:axId val="387172608"/>
      </c:lineChart>
      <c:dateAx>
        <c:axId val="387171072"/>
        <c:scaling>
          <c:orientation val="minMax"/>
        </c:scaling>
        <c:delete val="0"/>
        <c:axPos val="b"/>
        <c:numFmt formatCode="mm/yy;@" sourceLinked="0"/>
        <c:majorTickMark val="out"/>
        <c:minorTickMark val="none"/>
        <c:tickLblPos val="nextTo"/>
        <c:crossAx val="387172608"/>
        <c:crosses val="autoZero"/>
        <c:auto val="1"/>
        <c:lblOffset val="100"/>
        <c:baseTimeUnit val="months"/>
        <c:majorUnit val="2"/>
        <c:majorTimeUnit val="months"/>
      </c:dateAx>
      <c:valAx>
        <c:axId val="387172608"/>
        <c:scaling>
          <c:orientation val="minMax"/>
        </c:scaling>
        <c:delete val="0"/>
        <c:axPos val="l"/>
        <c:majorGridlines/>
        <c:numFmt formatCode="0.0%;[Red]\-0.0%" sourceLinked="1"/>
        <c:majorTickMark val="out"/>
        <c:minorTickMark val="none"/>
        <c:tickLblPos val="nextTo"/>
        <c:crossAx val="387171072"/>
        <c:crosses val="autoZero"/>
        <c:crossBetween val="midCat"/>
      </c:valAx>
    </c:plotArea>
    <c:plotVisOnly val="1"/>
    <c:dispBlanksAs val="gap"/>
    <c:showDLblsOverMax val="0"/>
  </c:chart>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 TBA Carry (%)</a:t>
            </a:r>
          </a:p>
        </c:rich>
      </c:tx>
      <c:layout>
        <c:manualLayout>
          <c:xMode val="edge"/>
          <c:yMode val="edge"/>
          <c:x val="0.37390116242330934"/>
          <c:y val="4.9267700263749201E-2"/>
        </c:manualLayout>
      </c:layout>
      <c:overlay val="0"/>
    </c:title>
    <c:autoTitleDeleted val="0"/>
    <c:plotArea>
      <c:layout>
        <c:manualLayout>
          <c:layoutTarget val="inner"/>
          <c:xMode val="edge"/>
          <c:yMode val="edge"/>
          <c:x val="9.9223757046018699E-2"/>
          <c:y val="0.15379224800847263"/>
          <c:w val="0.88406261423894783"/>
          <c:h val="0.80562836717778696"/>
        </c:manualLayout>
      </c:layout>
      <c:lineChart>
        <c:grouping val="standard"/>
        <c:varyColors val="0"/>
        <c:ser>
          <c:idx val="1"/>
          <c:order val="0"/>
          <c:spPr>
            <a:ln>
              <a:solidFill>
                <a:schemeClr val="accent1"/>
              </a:solidFill>
            </a:ln>
          </c:spPr>
          <c:marker>
            <c:symbol val="none"/>
          </c:marker>
          <c:cat>
            <c:numRef>
              <c:f>'FN30.400.09(IOX)'!$I$28:$I$79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'FN30.400.09(IOX)'!$AQ$28:$AQ$79</c:f>
              <c:numCache>
                <c:formatCode>0.0%;[Red]\-0.0%</c:formatCode>
                <c:ptCount val="52"/>
                <c:pt idx="1">
                  <c:v>5.4102510880427541E-3</c:v>
                </c:pt>
                <c:pt idx="2">
                  <c:v>9.9725791886453082E-3</c:v>
                </c:pt>
                <c:pt idx="3">
                  <c:v>1.1334393632500729E-2</c:v>
                </c:pt>
                <c:pt idx="4">
                  <c:v>1.1237784971314625E-2</c:v>
                </c:pt>
                <c:pt idx="5">
                  <c:v>1.2914746628614937E-2</c:v>
                </c:pt>
                <c:pt idx="6">
                  <c:v>1.1624786407239159E-2</c:v>
                </c:pt>
                <c:pt idx="7">
                  <c:v>1.1088750753739636E-2</c:v>
                </c:pt>
                <c:pt idx="8">
                  <c:v>1.216128841374549E-2</c:v>
                </c:pt>
                <c:pt idx="9">
                  <c:v>1.5937380536148956E-2</c:v>
                </c:pt>
                <c:pt idx="10">
                  <c:v>1.2430210478762395E-2</c:v>
                </c:pt>
                <c:pt idx="11">
                  <c:v>5.1588989999576586E-3</c:v>
                </c:pt>
                <c:pt idx="12">
                  <c:v>2.6227204260733752E-3</c:v>
                </c:pt>
                <c:pt idx="13">
                  <c:v>1.183940543456964E-2</c:v>
                </c:pt>
                <c:pt idx="14">
                  <c:v>2.2042261541156124E-2</c:v>
                </c:pt>
                <c:pt idx="15">
                  <c:v>1.298792841896582E-2</c:v>
                </c:pt>
                <c:pt idx="16">
                  <c:v>-9.2313289960446146E-4</c:v>
                </c:pt>
                <c:pt idx="17">
                  <c:v>7.7847045403318946E-3</c:v>
                </c:pt>
                <c:pt idx="18">
                  <c:v>1.9649723214608776E-2</c:v>
                </c:pt>
                <c:pt idx="19">
                  <c:v>1.8095902060749132E-2</c:v>
                </c:pt>
                <c:pt idx="20">
                  <c:v>1.2591827499780469E-2</c:v>
                </c:pt>
                <c:pt idx="21">
                  <c:v>-4.0232727529320436E-3</c:v>
                </c:pt>
                <c:pt idx="22">
                  <c:v>5.4567480179992054E-3</c:v>
                </c:pt>
                <c:pt idx="23">
                  <c:v>-4.3271099081569646E-3</c:v>
                </c:pt>
                <c:pt idx="24">
                  <c:v>-1.7639148096590827E-3</c:v>
                </c:pt>
                <c:pt idx="25">
                  <c:v>-9.096927208601998E-3</c:v>
                </c:pt>
                <c:pt idx="26">
                  <c:v>-1.0071605088723958E-2</c:v>
                </c:pt>
                <c:pt idx="27">
                  <c:v>-8.8462260549329215E-3</c:v>
                </c:pt>
                <c:pt idx="28">
                  <c:v>-9.8238708325191059E-3</c:v>
                </c:pt>
                <c:pt idx="29">
                  <c:v>4.7884111330215632E-4</c:v>
                </c:pt>
                <c:pt idx="30">
                  <c:v>-1.5010024549147105E-2</c:v>
                </c:pt>
                <c:pt idx="31">
                  <c:v>-1.6673844457116171E-2</c:v>
                </c:pt>
                <c:pt idx="32">
                  <c:v>-1.065276553104629E-2</c:v>
                </c:pt>
                <c:pt idx="33">
                  <c:v>3.0194891925397444E-4</c:v>
                </c:pt>
                <c:pt idx="34">
                  <c:v>8.9756919747500958E-3</c:v>
                </c:pt>
                <c:pt idx="35">
                  <c:v>1.1132039354840979E-2</c:v>
                </c:pt>
                <c:pt idx="36">
                  <c:v>9.5484419861844756E-3</c:v>
                </c:pt>
                <c:pt idx="37">
                  <c:v>9.0548978206560909E-3</c:v>
                </c:pt>
                <c:pt idx="38">
                  <c:v>1.230187677436285E-2</c:v>
                </c:pt>
                <c:pt idx="39">
                  <c:v>1.1544599246871557E-2</c:v>
                </c:pt>
                <c:pt idx="40">
                  <c:v>1.067866771269165E-2</c:v>
                </c:pt>
                <c:pt idx="41">
                  <c:v>1.1145340080329583E-2</c:v>
                </c:pt>
                <c:pt idx="42">
                  <c:v>1.1345157820266794E-2</c:v>
                </c:pt>
                <c:pt idx="43">
                  <c:v>7.0550798632466856E-3</c:v>
                </c:pt>
                <c:pt idx="44">
                  <c:v>6.8323128372176078E-3</c:v>
                </c:pt>
                <c:pt idx="45">
                  <c:v>9.8647907434959575E-3</c:v>
                </c:pt>
                <c:pt idx="46">
                  <c:v>9.3472592671052634E-3</c:v>
                </c:pt>
                <c:pt idx="47">
                  <c:v>1.2756254857950124E-2</c:v>
                </c:pt>
                <c:pt idx="48">
                  <c:v>1.4308949425510619E-2</c:v>
                </c:pt>
                <c:pt idx="49">
                  <c:v>1.3739477718645017E-2</c:v>
                </c:pt>
                <c:pt idx="50">
                  <c:v>2.1208448002095506E-2</c:v>
                </c:pt>
                <c:pt idx="51">
                  <c:v>8.9272196829865025E-3</c:v>
                </c:pt>
              </c:numCache>
            </c:numRef>
          </c:val>
          <c:smooth val="0"/>
        </c:ser>
        <c:dLbls>
          <c:showLegendKey val="0"/>
          <c:showVal val="0"/>
          <c:showCatName val="0"/>
          <c:showSerName val="0"/>
          <c:showPercent val="0"/>
          <c:showBubbleSize val="0"/>
        </c:dLbls>
        <c:marker val="1"/>
        <c:smooth val="0"/>
        <c:axId val="388573440"/>
        <c:axId val="388579328"/>
      </c:lineChart>
      <c:dateAx>
        <c:axId val="388573440"/>
        <c:scaling>
          <c:orientation val="minMax"/>
        </c:scaling>
        <c:delete val="0"/>
        <c:axPos val="b"/>
        <c:numFmt formatCode="mm/yy;@" sourceLinked="0"/>
        <c:majorTickMark val="out"/>
        <c:minorTickMark val="none"/>
        <c:tickLblPos val="nextTo"/>
        <c:crossAx val="388579328"/>
        <c:crosses val="autoZero"/>
        <c:auto val="1"/>
        <c:lblOffset val="100"/>
        <c:baseTimeUnit val="months"/>
        <c:majorUnit val="2"/>
        <c:majorTimeUnit val="months"/>
      </c:dateAx>
      <c:valAx>
        <c:axId val="388579328"/>
        <c:scaling>
          <c:orientation val="minMax"/>
        </c:scaling>
        <c:delete val="0"/>
        <c:axPos val="l"/>
        <c:majorGridlines/>
        <c:numFmt formatCode="0.0%;[Red]\-0.0%" sourceLinked="1"/>
        <c:majorTickMark val="out"/>
        <c:minorTickMark val="none"/>
        <c:tickLblPos val="nextTo"/>
        <c:crossAx val="388573440"/>
        <c:crosses val="autoZero"/>
        <c:crossBetween val="midCat"/>
      </c:valAx>
    </c:plotArea>
    <c:plotVisOnly val="1"/>
    <c:dispBlanksAs val="gap"/>
    <c:showDLblsOverMax val="0"/>
  </c:chart>
  <c:printSettings>
    <c:headerFooter>
      <c:oddHeader>&amp;L&amp;G&amp;C&amp;"-,Bold"&amp;12&amp;K2E398A
&amp;15FN30.400.09(IOS) Performance&amp;R&amp;"-,Bold"&amp;14&amp;K2E398A
&amp;12Cello Fixed Income Master Fund, LP&amp;"-,Regular"&amp;10&amp;K000000
&amp;"-,Bold"&amp;K2E398A As of Mar, 2015</c:oddHeader>
    </c:headerFooter>
    <c:pageMargins b="0.75" l="0.7" r="0.7" t="0.75" header="0.3" footer="0.3"/>
    <c:pageSetup orientation="portrait"/>
  </c:printSettings>
</c:chartSpace>
</file>

<file path=xl/charts/chart1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Monthly Unhedged Return (%)</a:t>
            </a:r>
          </a:p>
        </c:rich>
      </c:tx>
      <c:overlay val="0"/>
    </c:title>
    <c:autoTitleDeleted val="0"/>
    <c:plotArea>
      <c:layout>
        <c:manualLayout>
          <c:layoutTarget val="inner"/>
          <c:xMode val="edge"/>
          <c:yMode val="edge"/>
          <c:x val="0.10413099827393218"/>
          <c:y val="0.17671756402071362"/>
          <c:w val="0.87082156489285278"/>
          <c:h val="0.78555100375966513"/>
        </c:manualLayout>
      </c:layout>
      <c:lineChart>
        <c:grouping val="standard"/>
        <c:varyColors val="0"/>
        <c:ser>
          <c:idx val="0"/>
          <c:order val="0"/>
          <c:marker>
            <c:symbol val="none"/>
          </c:marker>
          <c:cat>
            <c:numRef>
              <c:f>'FN30.450.09(IOX)'!$I$28:$I$79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'FN30.450.09(IOX)'!$S$28:$S$79</c:f>
              <c:numCache>
                <c:formatCode>0.0%;[Red]\-0.0%</c:formatCode>
                <c:ptCount val="52"/>
                <c:pt idx="1">
                  <c:v>4.0954048140043775E-2</c:v>
                </c:pt>
                <c:pt idx="2">
                  <c:v>4.2239951865295215E-2</c:v>
                </c:pt>
                <c:pt idx="3">
                  <c:v>2.0874153557105136E-2</c:v>
                </c:pt>
                <c:pt idx="4">
                  <c:v>1.8197762643925051E-2</c:v>
                </c:pt>
                <c:pt idx="5">
                  <c:v>2.8522279980480129E-3</c:v>
                </c:pt>
                <c:pt idx="6">
                  <c:v>8.1669277880644427E-3</c:v>
                </c:pt>
                <c:pt idx="7">
                  <c:v>-7.3540630148689112E-2</c:v>
                </c:pt>
                <c:pt idx="8">
                  <c:v>-0.25281951886397214</c:v>
                </c:pt>
                <c:pt idx="9">
                  <c:v>-0.20315445515196451</c:v>
                </c:pt>
                <c:pt idx="10">
                  <c:v>6.4348773432510664E-2</c:v>
                </c:pt>
                <c:pt idx="11">
                  <c:v>-2.8407678438858785E-2</c:v>
                </c:pt>
                <c:pt idx="12">
                  <c:v>-3.0926002241260957E-2</c:v>
                </c:pt>
                <c:pt idx="13">
                  <c:v>-0.10655238940015514</c:v>
                </c:pt>
                <c:pt idx="14">
                  <c:v>0.13284592294091052</c:v>
                </c:pt>
                <c:pt idx="15">
                  <c:v>0.10660006543788846</c:v>
                </c:pt>
                <c:pt idx="16">
                  <c:v>-9.5037121607515609E-2</c:v>
                </c:pt>
                <c:pt idx="17">
                  <c:v>-0.1447342967723608</c:v>
                </c:pt>
                <c:pt idx="18">
                  <c:v>6.864418518365821E-2</c:v>
                </c:pt>
                <c:pt idx="19">
                  <c:v>8.0442593877708673E-3</c:v>
                </c:pt>
                <c:pt idx="20">
                  <c:v>6.1010701908062737E-2</c:v>
                </c:pt>
                <c:pt idx="21">
                  <c:v>-0.13328578542970967</c:v>
                </c:pt>
                <c:pt idx="22">
                  <c:v>2.2881091304172898E-2</c:v>
                </c:pt>
                <c:pt idx="23">
                  <c:v>-7.703471924560655E-2</c:v>
                </c:pt>
                <c:pt idx="24">
                  <c:v>5.476968365189263E-2</c:v>
                </c:pt>
                <c:pt idx="25">
                  <c:v>4.5654624727499322E-2</c:v>
                </c:pt>
                <c:pt idx="26">
                  <c:v>-1.8125774178180079E-2</c:v>
                </c:pt>
                <c:pt idx="27">
                  <c:v>4.089731078255137E-2</c:v>
                </c:pt>
                <c:pt idx="28">
                  <c:v>-0.19829514360313308</c:v>
                </c:pt>
                <c:pt idx="29">
                  <c:v>0.26669085804228526</c:v>
                </c:pt>
                <c:pt idx="30">
                  <c:v>0.1956297751873439</c:v>
                </c:pt>
                <c:pt idx="31">
                  <c:v>2.0845455791638032E-2</c:v>
                </c:pt>
                <c:pt idx="32">
                  <c:v>5.6345249225392566E-2</c:v>
                </c:pt>
                <c:pt idx="33">
                  <c:v>-3.2862791537589517E-2</c:v>
                </c:pt>
                <c:pt idx="34">
                  <c:v>-5.0821186164892319E-2</c:v>
                </c:pt>
                <c:pt idx="35">
                  <c:v>0.10320318619316299</c:v>
                </c:pt>
                <c:pt idx="36">
                  <c:v>0.14060558308157109</c:v>
                </c:pt>
                <c:pt idx="37">
                  <c:v>-6.4716706507304239E-2</c:v>
                </c:pt>
                <c:pt idx="38">
                  <c:v>3.0948381412839784E-2</c:v>
                </c:pt>
                <c:pt idx="39">
                  <c:v>4.2782637544926817E-2</c:v>
                </c:pt>
                <c:pt idx="40">
                  <c:v>-2.3870951239008696E-2</c:v>
                </c:pt>
                <c:pt idx="41">
                  <c:v>-7.0456817933296848E-2</c:v>
                </c:pt>
                <c:pt idx="42">
                  <c:v>5.6621476274726294E-2</c:v>
                </c:pt>
                <c:pt idx="43">
                  <c:v>2.9551374042861893E-2</c:v>
                </c:pt>
                <c:pt idx="44">
                  <c:v>-8.3697176852352589E-2</c:v>
                </c:pt>
                <c:pt idx="45">
                  <c:v>8.3593616385048627E-2</c:v>
                </c:pt>
                <c:pt idx="46">
                  <c:v>-6.9221951916251578E-2</c:v>
                </c:pt>
                <c:pt idx="47">
                  <c:v>-5.4902118535046118E-2</c:v>
                </c:pt>
                <c:pt idx="48">
                  <c:v>-1.2992310236890788E-2</c:v>
                </c:pt>
                <c:pt idx="49">
                  <c:v>-0.20466676721675331</c:v>
                </c:pt>
                <c:pt idx="50">
                  <c:v>0.20184180544747071</c:v>
                </c:pt>
                <c:pt idx="51">
                  <c:v>-3.342405456146464E-2</c:v>
                </c:pt>
              </c:numCache>
            </c:numRef>
          </c:val>
          <c:smooth val="0"/>
        </c:ser>
        <c:dLbls>
          <c:showLegendKey val="0"/>
          <c:showVal val="0"/>
          <c:showCatName val="0"/>
          <c:showSerName val="0"/>
          <c:showPercent val="0"/>
          <c:showBubbleSize val="0"/>
        </c:dLbls>
        <c:marker val="1"/>
        <c:smooth val="0"/>
        <c:axId val="388064384"/>
        <c:axId val="388065920"/>
      </c:lineChart>
      <c:dateAx>
        <c:axId val="388064384"/>
        <c:scaling>
          <c:orientation val="minMax"/>
        </c:scaling>
        <c:delete val="0"/>
        <c:axPos val="b"/>
        <c:numFmt formatCode="mm/yy;@" sourceLinked="0"/>
        <c:majorTickMark val="out"/>
        <c:minorTickMark val="none"/>
        <c:tickLblPos val="nextTo"/>
        <c:crossAx val="388065920"/>
        <c:crosses val="autoZero"/>
        <c:auto val="1"/>
        <c:lblOffset val="100"/>
        <c:baseTimeUnit val="months"/>
        <c:majorUnit val="2"/>
        <c:majorTimeUnit val="months"/>
      </c:dateAx>
      <c:valAx>
        <c:axId val="388065920"/>
        <c:scaling>
          <c:orientation val="minMax"/>
        </c:scaling>
        <c:delete val="0"/>
        <c:axPos val="l"/>
        <c:majorGridlines/>
        <c:numFmt formatCode="0.0%;[Red]\-0.0%" sourceLinked="1"/>
        <c:majorTickMark val="out"/>
        <c:minorTickMark val="none"/>
        <c:tickLblPos val="nextTo"/>
        <c:crossAx val="388064384"/>
        <c:crosses val="autoZero"/>
        <c:crossBetween val="midCat"/>
      </c:valAx>
    </c:plotArea>
    <c:plotVisOnly val="1"/>
    <c:dispBlanksAs val="gap"/>
    <c:showDLblsOverMax val="0"/>
  </c:chart>
  <c:printSettings>
    <c:headerFooter>
      <c:oddHeader>&amp;L&amp;G&amp;R&amp;"-,Bold"&amp;14&amp;K2E398A
&amp;12Cello Fixed Income Master Fund, LP&amp;"-,Regular"&amp;10&amp;K000000
&amp;"-,Bold"&amp;K2E398A As of May, 2013&amp;C&amp;"-,Bold"&amp;12&amp;K2E398A
&amp;15FN30.450.09(IOX) Performance</c:oddHeader>
    </c:headerFooter>
    <c:pageMargins b="0.75" l="0.7" r="0.7" t="0.75" header="0.3" footer="0.3"/>
    <c:pageSetup orientation="portrait"/>
  </c:printSettings>
</c:chartSpace>
</file>

<file path=xl/charts/chart1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 TBA Total</a:t>
            </a:r>
            <a:r>
              <a:rPr lang="en-US" baseline="0"/>
              <a:t> 1m </a:t>
            </a:r>
            <a:r>
              <a:rPr lang="en-US"/>
              <a:t>Return (%) </a:t>
            </a:r>
          </a:p>
          <a:p>
            <a:pPr>
              <a:defRPr/>
            </a:pPr>
            <a:r>
              <a:rPr lang="en-US"/>
              <a:t>Monthly Rebalancing</a:t>
            </a:r>
          </a:p>
        </c:rich>
      </c:tx>
      <c:layout>
        <c:manualLayout>
          <c:xMode val="edge"/>
          <c:yMode val="edge"/>
          <c:x val="0.23826926414875105"/>
          <c:y val="7.5075075075075074E-3"/>
        </c:manualLayout>
      </c:layout>
      <c:overlay val="0"/>
    </c:title>
    <c:autoTitleDeleted val="0"/>
    <c:plotArea>
      <c:layout>
        <c:manualLayout>
          <c:layoutTarget val="inner"/>
          <c:xMode val="edge"/>
          <c:yMode val="edge"/>
          <c:x val="9.9923876777558221E-2"/>
          <c:y val="0.18037732614504268"/>
          <c:w val="0.87400238987327195"/>
          <c:h val="0.79671531767988457"/>
        </c:manualLayout>
      </c:layout>
      <c:lineChart>
        <c:grouping val="standard"/>
        <c:varyColors val="0"/>
        <c:ser>
          <c:idx val="0"/>
          <c:order val="0"/>
          <c:marker>
            <c:symbol val="none"/>
          </c:marker>
          <c:cat>
            <c:numRef>
              <c:f>'FN30.450.09(IOX)'!$I$28:$I$79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'FN30.450.09(IOX)'!$AM$28:$AM$79</c:f>
              <c:numCache>
                <c:formatCode>0.0%;[Red]\-0.0%</c:formatCode>
                <c:ptCount val="52"/>
                <c:pt idx="1">
                  <c:v>6.0542957718411859E-2</c:v>
                </c:pt>
                <c:pt idx="2">
                  <c:v>2.9358057637312026E-2</c:v>
                </c:pt>
                <c:pt idx="3">
                  <c:v>1.4292298088766569E-2</c:v>
                </c:pt>
                <c:pt idx="4">
                  <c:v>4.8700823028720128E-2</c:v>
                </c:pt>
                <c:pt idx="5">
                  <c:v>4.0328884039065815E-2</c:v>
                </c:pt>
                <c:pt idx="6">
                  <c:v>-2.3686338921192738E-2</c:v>
                </c:pt>
                <c:pt idx="7">
                  <c:v>-7.6088595477053524E-3</c:v>
                </c:pt>
                <c:pt idx="8">
                  <c:v>-0.15227680558902554</c:v>
                </c:pt>
                <c:pt idx="9">
                  <c:v>-9.7302118652475844E-2</c:v>
                </c:pt>
                <c:pt idx="10">
                  <c:v>2.6704266637787775E-2</c:v>
                </c:pt>
                <c:pt idx="11">
                  <c:v>-5.2235037160227986E-4</c:v>
                </c:pt>
                <c:pt idx="12">
                  <c:v>1.2398502724893333E-2</c:v>
                </c:pt>
                <c:pt idx="13">
                  <c:v>-3.1497544330195804E-2</c:v>
                </c:pt>
                <c:pt idx="14">
                  <c:v>0.11853551417029783</c:v>
                </c:pt>
                <c:pt idx="15">
                  <c:v>6.8910152419261864E-2</c:v>
                </c:pt>
                <c:pt idx="16">
                  <c:v>-3.1081410244496177E-2</c:v>
                </c:pt>
                <c:pt idx="17">
                  <c:v>-7.3302956850306786E-2</c:v>
                </c:pt>
                <c:pt idx="18">
                  <c:v>8.6076043976560032E-2</c:v>
                </c:pt>
                <c:pt idx="19">
                  <c:v>0.10936261161622993</c:v>
                </c:pt>
                <c:pt idx="20">
                  <c:v>6.2574239856936734E-2</c:v>
                </c:pt>
                <c:pt idx="21">
                  <c:v>-2.501282449588017E-2</c:v>
                </c:pt>
                <c:pt idx="22">
                  <c:v>6.1272416722252185E-3</c:v>
                </c:pt>
                <c:pt idx="23">
                  <c:v>-5.4727436849313062E-2</c:v>
                </c:pt>
                <c:pt idx="24">
                  <c:v>4.9974349429191128E-2</c:v>
                </c:pt>
                <c:pt idx="25">
                  <c:v>-5.1118529006695624E-3</c:v>
                </c:pt>
                <c:pt idx="26">
                  <c:v>-1.0141695183458221E-3</c:v>
                </c:pt>
                <c:pt idx="27">
                  <c:v>3.7631618186335494E-2</c:v>
                </c:pt>
                <c:pt idx="28">
                  <c:v>-0.14842498978025628</c:v>
                </c:pt>
                <c:pt idx="29">
                  <c:v>0.15748421812019459</c:v>
                </c:pt>
                <c:pt idx="30">
                  <c:v>0.13831488709662607</c:v>
                </c:pt>
                <c:pt idx="31">
                  <c:v>1.1107813576129767E-2</c:v>
                </c:pt>
                <c:pt idx="32">
                  <c:v>4.4203989716248775E-2</c:v>
                </c:pt>
                <c:pt idx="33">
                  <c:v>-1.6229822509644491E-3</c:v>
                </c:pt>
                <c:pt idx="34">
                  <c:v>-2.8676036132288731E-2</c:v>
                </c:pt>
                <c:pt idx="35">
                  <c:v>6.6022357614808125E-2</c:v>
                </c:pt>
                <c:pt idx="36">
                  <c:v>0.11922165244470133</c:v>
                </c:pt>
                <c:pt idx="37">
                  <c:v>-2.4587052607821319E-2</c:v>
                </c:pt>
                <c:pt idx="38">
                  <c:v>3.4101056877367933E-2</c:v>
                </c:pt>
                <c:pt idx="39">
                  <c:v>3.4990751506385261E-2</c:v>
                </c:pt>
                <c:pt idx="40">
                  <c:v>7.435743898665606E-5</c:v>
                </c:pt>
                <c:pt idx="41">
                  <c:v>-3.0993639024455021E-2</c:v>
                </c:pt>
                <c:pt idx="42">
                  <c:v>5.700723373434629E-2</c:v>
                </c:pt>
                <c:pt idx="43">
                  <c:v>1.567546371862653E-2</c:v>
                </c:pt>
                <c:pt idx="44">
                  <c:v>-4.193674396030659E-2</c:v>
                </c:pt>
                <c:pt idx="45">
                  <c:v>6.5945386318376806E-2</c:v>
                </c:pt>
                <c:pt idx="46">
                  <c:v>-2.7287214933930735E-2</c:v>
                </c:pt>
                <c:pt idx="47">
                  <c:v>-1.7101155805801529E-2</c:v>
                </c:pt>
                <c:pt idx="48">
                  <c:v>-1.1209961985695547E-3</c:v>
                </c:pt>
                <c:pt idx="49">
                  <c:v>-0.12621090280494279</c:v>
                </c:pt>
                <c:pt idx="50">
                  <c:v>0.11969205213952874</c:v>
                </c:pt>
                <c:pt idx="51">
                  <c:v>-2.1703874078993863E-3</c:v>
                </c:pt>
              </c:numCache>
            </c:numRef>
          </c:val>
          <c:smooth val="0"/>
        </c:ser>
        <c:dLbls>
          <c:showLegendKey val="0"/>
          <c:showVal val="0"/>
          <c:showCatName val="0"/>
          <c:showSerName val="0"/>
          <c:showPercent val="0"/>
          <c:showBubbleSize val="0"/>
        </c:dLbls>
        <c:marker val="1"/>
        <c:smooth val="0"/>
        <c:axId val="388081920"/>
        <c:axId val="388091904"/>
      </c:lineChart>
      <c:dateAx>
        <c:axId val="388081920"/>
        <c:scaling>
          <c:orientation val="minMax"/>
        </c:scaling>
        <c:delete val="0"/>
        <c:axPos val="b"/>
        <c:numFmt formatCode="mm/yy;@" sourceLinked="0"/>
        <c:majorTickMark val="out"/>
        <c:minorTickMark val="none"/>
        <c:tickLblPos val="nextTo"/>
        <c:crossAx val="388091904"/>
        <c:crosses val="autoZero"/>
        <c:auto val="1"/>
        <c:lblOffset val="100"/>
        <c:baseTimeUnit val="months"/>
        <c:majorUnit val="2"/>
        <c:majorTimeUnit val="months"/>
      </c:dateAx>
      <c:valAx>
        <c:axId val="388091904"/>
        <c:scaling>
          <c:orientation val="minMax"/>
        </c:scaling>
        <c:delete val="0"/>
        <c:axPos val="l"/>
        <c:majorGridlines/>
        <c:numFmt formatCode="0.0%;[Red]\-0.0%" sourceLinked="1"/>
        <c:majorTickMark val="out"/>
        <c:minorTickMark val="none"/>
        <c:tickLblPos val="nextTo"/>
        <c:crossAx val="388081920"/>
        <c:crosses val="autoZero"/>
        <c:crossBetween val="midCat"/>
      </c:valAx>
    </c:plotArea>
    <c:plotVisOnly val="1"/>
    <c:dispBlanksAs val="gap"/>
    <c:showDLblsOverMax val="0"/>
  </c:chart>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OAS History</a:t>
            </a:r>
          </a:p>
        </c:rich>
      </c:tx>
      <c:overlay val="0"/>
    </c:title>
    <c:autoTitleDeleted val="0"/>
    <c:plotArea>
      <c:layout/>
      <c:lineChart>
        <c:grouping val="standard"/>
        <c:varyColors val="0"/>
        <c:ser>
          <c:idx val="0"/>
          <c:order val="0"/>
          <c:marker>
            <c:symbol val="none"/>
          </c:marker>
          <c:cat>
            <c:numRef>
              <c:f>'FN30.450.09(IOX)'!$I$28:$I$79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'FN30.450.09(IOX)'!$M$28:$M$79</c:f>
              <c:numCache>
                <c:formatCode>#,##0.0_);[Red]\-#,##0.0_)</c:formatCode>
                <c:ptCount val="52"/>
                <c:pt idx="0">
                  <c:v>149.80999800000001</c:v>
                </c:pt>
                <c:pt idx="1">
                  <c:v>-31.850401000000002</c:v>
                </c:pt>
                <c:pt idx="2">
                  <c:v>-104.622398</c:v>
                </c:pt>
                <c:pt idx="3">
                  <c:v>-145.802505</c:v>
                </c:pt>
                <c:pt idx="4">
                  <c:v>-171.39309700000001</c:v>
                </c:pt>
                <c:pt idx="5">
                  <c:v>-186.72709699999999</c:v>
                </c:pt>
                <c:pt idx="6">
                  <c:v>-208.25079299999999</c:v>
                </c:pt>
                <c:pt idx="7">
                  <c:v>-97.031998000000002</c:v>
                </c:pt>
                <c:pt idx="8">
                  <c:v>411.95550500000002</c:v>
                </c:pt>
                <c:pt idx="9">
                  <c:v>753.33612100000005</c:v>
                </c:pt>
                <c:pt idx="10">
                  <c:v>713.60418700000002</c:v>
                </c:pt>
                <c:pt idx="11">
                  <c:v>708.85681199999999</c:v>
                </c:pt>
                <c:pt idx="12">
                  <c:v>695.58532700000001</c:v>
                </c:pt>
                <c:pt idx="13">
                  <c:v>585.46917699999995</c:v>
                </c:pt>
                <c:pt idx="14">
                  <c:v>314.38729899999998</c:v>
                </c:pt>
                <c:pt idx="15">
                  <c:v>184.41400100000001</c:v>
                </c:pt>
                <c:pt idx="16">
                  <c:v>312.532715</c:v>
                </c:pt>
                <c:pt idx="17">
                  <c:v>479.86788899999999</c:v>
                </c:pt>
                <c:pt idx="18">
                  <c:v>396.28060900000003</c:v>
                </c:pt>
                <c:pt idx="19">
                  <c:v>179.603195</c:v>
                </c:pt>
                <c:pt idx="20">
                  <c:v>77.712502000000001</c:v>
                </c:pt>
                <c:pt idx="21">
                  <c:v>208.02049299999999</c:v>
                </c:pt>
                <c:pt idx="22">
                  <c:v>340.39450099999999</c:v>
                </c:pt>
                <c:pt idx="23">
                  <c:v>289.53448500000002</c:v>
                </c:pt>
                <c:pt idx="24">
                  <c:v>259.367615</c:v>
                </c:pt>
                <c:pt idx="25">
                  <c:v>487.30218500000001</c:v>
                </c:pt>
                <c:pt idx="26">
                  <c:v>537.533997</c:v>
                </c:pt>
                <c:pt idx="27">
                  <c:v>471.74130200000002</c:v>
                </c:pt>
                <c:pt idx="28">
                  <c:v>803.86437999999998</c:v>
                </c:pt>
                <c:pt idx="29">
                  <c:v>686.678406</c:v>
                </c:pt>
                <c:pt idx="30">
                  <c:v>470.77191199999999</c:v>
                </c:pt>
                <c:pt idx="31">
                  <c:v>508.42089800000002</c:v>
                </c:pt>
                <c:pt idx="32">
                  <c:v>415.67489599999999</c:v>
                </c:pt>
                <c:pt idx="33">
                  <c:v>365.44131499999997</c:v>
                </c:pt>
                <c:pt idx="34">
                  <c:v>361.77441399999998</c:v>
                </c:pt>
                <c:pt idx="35">
                  <c:v>317.823914</c:v>
                </c:pt>
                <c:pt idx="36">
                  <c:v>156.147705</c:v>
                </c:pt>
                <c:pt idx="37">
                  <c:v>144.42860400000001</c:v>
                </c:pt>
                <c:pt idx="38">
                  <c:v>89.746803</c:v>
                </c:pt>
                <c:pt idx="39">
                  <c:v>65.050797000000003</c:v>
                </c:pt>
                <c:pt idx="40">
                  <c:v>41.386699999999998</c:v>
                </c:pt>
                <c:pt idx="41">
                  <c:v>28.429199000000001</c:v>
                </c:pt>
                <c:pt idx="42">
                  <c:v>-62.364398999999999</c:v>
                </c:pt>
                <c:pt idx="43">
                  <c:v>-70.701301999999998</c:v>
                </c:pt>
                <c:pt idx="44">
                  <c:v>-65.509299999999996</c:v>
                </c:pt>
                <c:pt idx="45">
                  <c:v>-140.06990099999999</c:v>
                </c:pt>
                <c:pt idx="46">
                  <c:v>-157.54080200000001</c:v>
                </c:pt>
                <c:pt idx="47">
                  <c:v>-206.50309799999999</c:v>
                </c:pt>
                <c:pt idx="48">
                  <c:v>-261.45410199999998</c:v>
                </c:pt>
                <c:pt idx="49">
                  <c:v>-197.890793</c:v>
                </c:pt>
                <c:pt idx="50">
                  <c:v>-336.08450299999998</c:v>
                </c:pt>
                <c:pt idx="51">
                  <c:v>-359.736603</c:v>
                </c:pt>
              </c:numCache>
            </c:numRef>
          </c:val>
          <c:smooth val="0"/>
        </c:ser>
        <c:dLbls>
          <c:showLegendKey val="0"/>
          <c:showVal val="0"/>
          <c:showCatName val="0"/>
          <c:showSerName val="0"/>
          <c:showPercent val="0"/>
          <c:showBubbleSize val="0"/>
        </c:dLbls>
        <c:marker val="1"/>
        <c:smooth val="0"/>
        <c:axId val="388128128"/>
        <c:axId val="388134016"/>
      </c:lineChart>
      <c:dateAx>
        <c:axId val="388128128"/>
        <c:scaling>
          <c:orientation val="minMax"/>
        </c:scaling>
        <c:delete val="0"/>
        <c:axPos val="b"/>
        <c:numFmt formatCode="mm/yy;@" sourceLinked="0"/>
        <c:majorTickMark val="out"/>
        <c:minorTickMark val="none"/>
        <c:tickLblPos val="nextTo"/>
        <c:crossAx val="388134016"/>
        <c:crosses val="autoZero"/>
        <c:auto val="1"/>
        <c:lblOffset val="100"/>
        <c:baseTimeUnit val="months"/>
        <c:majorUnit val="2"/>
        <c:majorTimeUnit val="months"/>
      </c:dateAx>
      <c:valAx>
        <c:axId val="388134016"/>
        <c:scaling>
          <c:orientation val="minMax"/>
        </c:scaling>
        <c:delete val="0"/>
        <c:axPos val="l"/>
        <c:majorGridlines/>
        <c:numFmt formatCode="#,##0.0_);[Red]\-#,##0.0_)" sourceLinked="1"/>
        <c:majorTickMark val="out"/>
        <c:minorTickMark val="none"/>
        <c:tickLblPos val="nextTo"/>
        <c:crossAx val="388128128"/>
        <c:crosses val="autoZero"/>
        <c:crossBetween val="midCat"/>
      </c:valAx>
    </c:plotArea>
    <c:plotVisOnly val="1"/>
    <c:dispBlanksAs val="gap"/>
    <c:showDLblsOverMax val="0"/>
  </c:chart>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Cumulative Unhedged Return (%)</a:t>
            </a:r>
          </a:p>
        </c:rich>
      </c:tx>
      <c:layout>
        <c:manualLayout>
          <c:xMode val="edge"/>
          <c:yMode val="edge"/>
          <c:x val="0.17634096463467372"/>
          <c:y val="4.5045045045045043E-2"/>
        </c:manualLayout>
      </c:layout>
      <c:overlay val="0"/>
    </c:title>
    <c:autoTitleDeleted val="0"/>
    <c:plotArea>
      <c:layout/>
      <c:lineChart>
        <c:grouping val="standard"/>
        <c:varyColors val="0"/>
        <c:ser>
          <c:idx val="0"/>
          <c:order val="0"/>
          <c:marker>
            <c:symbol val="none"/>
          </c:marker>
          <c:cat>
            <c:numRef>
              <c:f>'FN30.450.09(IOX)'!$I$28:$I$79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'FN30.450.09(IOX)'!$U$28:$U$79</c:f>
              <c:numCache>
                <c:formatCode>0.0%;[Red]\-0.0%</c:formatCode>
                <c:ptCount val="52"/>
                <c:pt idx="1">
                  <c:v>4.0954048140043664E-2</c:v>
                </c:pt>
                <c:pt idx="2">
                  <c:v>8.492389702746328E-2</c:v>
                </c:pt>
                <c:pt idx="3">
                  <c:v>0.10757076505178742</c:v>
                </c:pt>
                <c:pt idx="4">
                  <c:v>0.12772607494555044</c:v>
                </c:pt>
                <c:pt idx="5">
                  <c:v>0.13094260683063896</c:v>
                </c:pt>
                <c:pt idx="6">
                  <c:v>0.14017893343307031</c:v>
                </c:pt>
                <c:pt idx="7">
                  <c:v>5.6329456186142046E-2</c:v>
                </c:pt>
                <c:pt idx="8">
                  <c:v>-0.21073124868867976</c:v>
                </c:pt>
                <c:pt idx="9">
                  <c:v>-0.37107471182980245</c:v>
                </c:pt>
                <c:pt idx="10">
                  <c:v>-0.33060414095536184</c:v>
                </c:pt>
                <c:pt idx="11">
                  <c:v>-0.34962012326740555</c:v>
                </c:pt>
                <c:pt idx="12">
                  <c:v>-0.36973377279290875</c:v>
                </c:pt>
                <c:pt idx="13">
                  <c:v>-0.43689014526004533</c:v>
                </c:pt>
                <c:pt idx="14">
                  <c:v>-0.36208329688999397</c:v>
                </c:pt>
                <c:pt idx="15">
                  <c:v>-0.29408133459454522</c:v>
                </c:pt>
                <c:pt idx="16">
                  <c:v>-0.36116981264369863</c:v>
                </c:pt>
                <c:pt idx="17">
                  <c:v>-0.45363045056766838</c:v>
                </c:pt>
                <c:pt idx="18">
                  <c:v>-0.41612535803772355</c:v>
                </c:pt>
                <c:pt idx="19">
                  <c:v>-0.41142851896783716</c:v>
                </c:pt>
                <c:pt idx="20">
                  <c:v>-0.3755193597869968</c:v>
                </c:pt>
                <c:pt idx="21">
                  <c:v>-0.45875375240343486</c:v>
                </c:pt>
                <c:pt idx="22">
                  <c:v>-0.44636944759413688</c:v>
                </c:pt>
                <c:pt idx="23">
                  <c:v>-0.4890182217645126</c:v>
                </c:pt>
                <c:pt idx="24">
                  <c:v>-0.46103191141867339</c:v>
                </c:pt>
                <c:pt idx="25">
                  <c:v>-0.43642552559439529</c:v>
                </c:pt>
                <c:pt idx="26">
                  <c:v>-0.44664074925005781</c:v>
                </c:pt>
                <c:pt idx="27">
                  <c:v>-0.42400984399773767</c:v>
                </c:pt>
                <c:pt idx="28">
                  <c:v>-0.5382258946961973</c:v>
                </c:pt>
                <c:pt idx="29">
                  <c:v>-0.41507496233101759</c:v>
                </c:pt>
                <c:pt idx="30">
                  <c:v>-0.30064620871038594</c:v>
                </c:pt>
                <c:pt idx="31">
                  <c:v>-0.28606786017134389</c:v>
                </c:pt>
                <c:pt idx="32">
                  <c:v>-0.24584117582268039</c:v>
                </c:pt>
                <c:pt idx="33">
                  <c:v>-0.27062494004785331</c:v>
                </c:pt>
                <c:pt idx="34">
                  <c:v>-0.3076926457537108</c:v>
                </c:pt>
                <c:pt idx="35">
                  <c:v>-0.23624432097053494</c:v>
                </c:pt>
                <c:pt idx="36">
                  <c:v>-0.12885600838873568</c:v>
                </c:pt>
                <c:pt idx="37">
                  <c:v>-0.18523357841944332</c:v>
                </c:pt>
                <c:pt idx="38">
                  <c:v>-0.16001787644199372</c:v>
                </c:pt>
                <c:pt idx="39">
                  <c:v>-0.12408122570559366</c:v>
                </c:pt>
                <c:pt idx="40">
                  <c:v>-0.14499024005610772</c:v>
                </c:pt>
                <c:pt idx="41">
                  <c:v>-0.20523150704366633</c:v>
                </c:pt>
                <c:pt idx="42">
                  <c:v>-0.16023054167583928</c:v>
                </c:pt>
                <c:pt idx="43">
                  <c:v>-0.13541420030313045</c:v>
                </c:pt>
                <c:pt idx="44">
                  <c:v>-0.20777759088439196</c:v>
                </c:pt>
                <c:pt idx="45">
                  <c:v>-0.14155285472514278</c:v>
                </c:pt>
                <c:pt idx="46">
                  <c:v>-0.20097624173800244</c:v>
                </c:pt>
                <c:pt idx="47">
                  <c:v>-0.24484433882642065</c:v>
                </c:pt>
                <c:pt idx="48">
                  <c:v>-0.25465555545353213</c:v>
                </c:pt>
                <c:pt idx="49">
                  <c:v>-0.4072027933818243</c:v>
                </c:pt>
                <c:pt idx="50">
                  <c:v>-0.28755153493379437</c:v>
                </c:pt>
                <c:pt idx="51">
                  <c:v>-0.31136445130239898</c:v>
                </c:pt>
              </c:numCache>
            </c:numRef>
          </c:val>
          <c:smooth val="0"/>
        </c:ser>
        <c:dLbls>
          <c:showLegendKey val="0"/>
          <c:showVal val="0"/>
          <c:showCatName val="0"/>
          <c:showSerName val="0"/>
          <c:showPercent val="0"/>
          <c:showBubbleSize val="0"/>
        </c:dLbls>
        <c:marker val="1"/>
        <c:smooth val="0"/>
        <c:axId val="388158592"/>
        <c:axId val="388160128"/>
      </c:lineChart>
      <c:dateAx>
        <c:axId val="388158592"/>
        <c:scaling>
          <c:orientation val="minMax"/>
        </c:scaling>
        <c:delete val="0"/>
        <c:axPos val="b"/>
        <c:numFmt formatCode="mm/yy;@" sourceLinked="0"/>
        <c:majorTickMark val="out"/>
        <c:minorTickMark val="none"/>
        <c:tickLblPos val="nextTo"/>
        <c:crossAx val="388160128"/>
        <c:crosses val="autoZero"/>
        <c:auto val="1"/>
        <c:lblOffset val="100"/>
        <c:baseTimeUnit val="months"/>
        <c:majorUnit val="2"/>
        <c:majorTimeUnit val="months"/>
      </c:dateAx>
      <c:valAx>
        <c:axId val="388160128"/>
        <c:scaling>
          <c:orientation val="minMax"/>
        </c:scaling>
        <c:delete val="0"/>
        <c:axPos val="l"/>
        <c:majorGridlines/>
        <c:numFmt formatCode="0.0%;[Red]\-0.0%" sourceLinked="1"/>
        <c:majorTickMark val="out"/>
        <c:minorTickMark val="none"/>
        <c:tickLblPos val="nextTo"/>
        <c:crossAx val="388158592"/>
        <c:crosses val="autoZero"/>
        <c:crossBetween val="midCat"/>
      </c:valAx>
    </c:plotArea>
    <c:plotVisOnly val="1"/>
    <c:dispBlanksAs val="gap"/>
    <c:showDLblsOverMax val="0"/>
  </c:chart>
  <c:printSettings>
    <c:headerFooter>
      <c:oddHeader>&amp;L&amp;G&amp;C&amp;"-,Bold"&amp;12&amp;K2E398A
&amp;15FN30.450.09(IOS) Performance&amp;R&amp;"-,Bold"&amp;14&amp;K2E398A
&amp;12Cello Fixed Income Master Fund, LP&amp;"-,Regular"&amp;10&amp;K000000
&amp;"-,Bold"&amp;K2E398A As of Jun, 2013</c:oddHeader>
    </c:headerFooter>
    <c:pageMargins b="0.75" l="0.7" r="0.7" t="0.75" header="0.3" footer="0.3"/>
    <c:pageSetup orientation="portrait"/>
  </c:printSettings>
</c:chartSpace>
</file>

<file path=xl/charts/chart1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 TBA Cumulative Return (%) </a:t>
            </a:r>
          </a:p>
          <a:p>
            <a:pPr>
              <a:defRPr/>
            </a:pPr>
            <a:r>
              <a:rPr lang="en-US"/>
              <a:t>Monthly Rebalancing</a:t>
            </a:r>
          </a:p>
        </c:rich>
      </c:tx>
      <c:layout>
        <c:manualLayout>
          <c:xMode val="edge"/>
          <c:yMode val="edge"/>
          <c:x val="0.2079604252407436"/>
          <c:y val="3.5265176673505603E-4"/>
        </c:manualLayout>
      </c:layout>
      <c:overlay val="0"/>
    </c:title>
    <c:autoTitleDeleted val="0"/>
    <c:plotArea>
      <c:layout>
        <c:manualLayout>
          <c:layoutTarget val="inner"/>
          <c:xMode val="edge"/>
          <c:yMode val="edge"/>
          <c:x val="9.9563591737901136E-2"/>
          <c:y val="0.16927491897441055"/>
          <c:w val="0.85637617251771958"/>
          <c:h val="0.78900980886688432"/>
        </c:manualLayout>
      </c:layout>
      <c:lineChart>
        <c:grouping val="standard"/>
        <c:varyColors val="0"/>
        <c:ser>
          <c:idx val="0"/>
          <c:order val="0"/>
          <c:marker>
            <c:symbol val="none"/>
          </c:marker>
          <c:cat>
            <c:numRef>
              <c:f>'FN30.450.09(IOX)'!$I$28:$I$79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'FN30.450.09(IOX)'!$AO$28:$AO$79</c:f>
              <c:numCache>
                <c:formatCode>0.0%;[Red]\-0.0%</c:formatCode>
                <c:ptCount val="52"/>
                <c:pt idx="1">
                  <c:v>6.0542957718411783E-2</c:v>
                </c:pt>
                <c:pt idx="2">
                  <c:v>9.1678438997954359E-2</c:v>
                </c:pt>
                <c:pt idx="3">
                  <c:v>0.10728103266519251</c:v>
                </c:pt>
                <c:pt idx="4">
                  <c:v>0.16120653028007847</c:v>
                </c:pt>
                <c:pt idx="5">
                  <c:v>0.20803669378514988</c:v>
                </c:pt>
                <c:pt idx="6">
                  <c:v>0.17942272722691777</c:v>
                </c:pt>
                <c:pt idx="7">
                  <c:v>0.17044866534807657</c:v>
                </c:pt>
                <c:pt idx="8">
                  <c:v>-7.7835185170669341E-3</c:v>
                </c:pt>
                <c:pt idx="9">
                  <c:v>-0.10432828432726138</c:v>
                </c:pt>
                <c:pt idx="10">
                  <c:v>-8.0410028012011803E-2</c:v>
                </c:pt>
                <c:pt idx="11">
                  <c:v>-8.0890376175601464E-2</c:v>
                </c:pt>
                <c:pt idx="12">
                  <c:v>-6.9494793000138944E-2</c:v>
                </c:pt>
                <c:pt idx="13">
                  <c:v>-9.8803422007095132E-2</c:v>
                </c:pt>
                <c:pt idx="14">
                  <c:v>8.020377733806594E-3</c:v>
                </c:pt>
                <c:pt idx="15">
                  <c:v>7.7483215605165245E-2</c:v>
                </c:pt>
                <c:pt idx="16">
                  <c:v>4.3993517749382205E-2</c:v>
                </c:pt>
                <c:pt idx="17">
                  <c:v>-3.2534294034200717E-2</c:v>
                </c:pt>
                <c:pt idx="18">
                  <c:v>5.0741326618324978E-2</c:v>
                </c:pt>
                <c:pt idx="19">
                  <c:v>0.16565314223040706</c:v>
                </c:pt>
                <c:pt idx="20">
                  <c:v>0.23859300154232455</c:v>
                </c:pt>
                <c:pt idx="21">
                  <c:v>0.20761229217292088</c:v>
                </c:pt>
                <c:pt idx="22">
                  <c:v>0.21501162453341416</c:v>
                </c:pt>
                <c:pt idx="23">
                  <c:v>0.1485171525805804</c:v>
                </c:pt>
                <c:pt idx="24">
                  <c:v>0.20591355008906187</c:v>
                </c:pt>
                <c:pt idx="25">
                  <c:v>0.1997490974100824</c:v>
                </c:pt>
                <c:pt idx="26">
                  <c:v>0.19853234844582612</c:v>
                </c:pt>
                <c:pt idx="27">
                  <c:v>0.24363506016651137</c:v>
                </c:pt>
                <c:pt idx="28">
                  <c:v>5.9048539070928552E-2</c:v>
                </c:pt>
                <c:pt idx="29">
                  <c:v>0.22583197019784795</c:v>
                </c:pt>
                <c:pt idx="30">
                  <c:v>0.39538278075519795</c:v>
                </c:pt>
                <c:pt idx="31">
                  <c:v>0.41088243255116819</c:v>
                </c:pt>
                <c:pt idx="32">
                  <c:v>0.47324906509049591</c:v>
                </c:pt>
                <c:pt idx="33">
                  <c:v>0.47085800800660405</c:v>
                </c:pt>
                <c:pt idx="34">
                  <c:v>0.42867963062354031</c:v>
                </c:pt>
                <c:pt idx="35">
                  <c:v>0.52300442811355974</c:v>
                </c:pt>
                <c:pt idx="36">
                  <c:v>0.70457953271385576</c:v>
                </c:pt>
                <c:pt idx="37">
                  <c:v>0.66266894606880467</c:v>
                </c:pt>
                <c:pt idx="38">
                  <c:v>0.71936771436693014</c:v>
                </c:pt>
                <c:pt idx="39">
                  <c:v>0.77952968280844481</c:v>
                </c:pt>
                <c:pt idx="40">
                  <c:v>0.77966200407825936</c:v>
                </c:pt>
                <c:pt idx="41">
                  <c:v>0.72450380233831946</c:v>
                </c:pt>
                <c:pt idx="42">
                  <c:v>0.82281299367398897</c:v>
                </c:pt>
                <c:pt idx="43">
                  <c:v>0.85138643262216651</c:v>
                </c:pt>
                <c:pt idx="44">
                  <c:v>0.77374531382570533</c:v>
                </c:pt>
                <c:pt idx="45">
                  <c:v>0.89071563377635199</c:v>
                </c:pt>
                <c:pt idx="46">
                  <c:v>0.83912326989855357</c:v>
                </c:pt>
                <c:pt idx="47">
                  <c:v>0.80767213631394319</c:v>
                </c:pt>
                <c:pt idx="48">
                  <c:v>0.80564574272087519</c:v>
                </c:pt>
                <c:pt idx="49">
                  <c:v>0.57775356338617212</c:v>
                </c:pt>
                <c:pt idx="50">
                  <c:v>0.76659812515831716</c:v>
                </c:pt>
                <c:pt idx="51">
                  <c:v>0.76276392283265482</c:v>
                </c:pt>
              </c:numCache>
            </c:numRef>
          </c:val>
          <c:smooth val="0"/>
        </c:ser>
        <c:dLbls>
          <c:showLegendKey val="0"/>
          <c:showVal val="0"/>
          <c:showCatName val="0"/>
          <c:showSerName val="0"/>
          <c:showPercent val="0"/>
          <c:showBubbleSize val="0"/>
        </c:dLbls>
        <c:marker val="1"/>
        <c:smooth val="0"/>
        <c:axId val="388262144"/>
        <c:axId val="388263936"/>
      </c:lineChart>
      <c:dateAx>
        <c:axId val="388262144"/>
        <c:scaling>
          <c:orientation val="minMax"/>
        </c:scaling>
        <c:delete val="0"/>
        <c:axPos val="b"/>
        <c:numFmt formatCode="mm/yy;@" sourceLinked="0"/>
        <c:majorTickMark val="out"/>
        <c:minorTickMark val="none"/>
        <c:tickLblPos val="nextTo"/>
        <c:crossAx val="388263936"/>
        <c:crosses val="autoZero"/>
        <c:auto val="1"/>
        <c:lblOffset val="100"/>
        <c:baseTimeUnit val="months"/>
        <c:majorUnit val="2"/>
        <c:majorTimeUnit val="months"/>
      </c:dateAx>
      <c:valAx>
        <c:axId val="388263936"/>
        <c:scaling>
          <c:orientation val="minMax"/>
        </c:scaling>
        <c:delete val="0"/>
        <c:axPos val="l"/>
        <c:majorGridlines/>
        <c:numFmt formatCode="0.0%;[Red]\-0.0%" sourceLinked="1"/>
        <c:majorTickMark val="out"/>
        <c:minorTickMark val="none"/>
        <c:tickLblPos val="nextTo"/>
        <c:crossAx val="388262144"/>
        <c:crosses val="autoZero"/>
        <c:crossBetween val="midCat"/>
      </c:valAx>
    </c:plotArea>
    <c:plotVisOnly val="1"/>
    <c:dispBlanksAs val="gap"/>
    <c:showDLblsOverMax val="0"/>
  </c:chart>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 TBA Carry (%)</a:t>
            </a:r>
          </a:p>
        </c:rich>
      </c:tx>
      <c:layout>
        <c:manualLayout>
          <c:xMode val="edge"/>
          <c:yMode val="edge"/>
          <c:x val="0.37390116242330934"/>
          <c:y val="4.9267700263749201E-2"/>
        </c:manualLayout>
      </c:layout>
      <c:overlay val="0"/>
    </c:title>
    <c:autoTitleDeleted val="0"/>
    <c:plotArea>
      <c:layout>
        <c:manualLayout>
          <c:layoutTarget val="inner"/>
          <c:xMode val="edge"/>
          <c:yMode val="edge"/>
          <c:x val="9.9223757046018699E-2"/>
          <c:y val="0.15379224800847263"/>
          <c:w val="0.88406261423894783"/>
          <c:h val="0.80562836717778696"/>
        </c:manualLayout>
      </c:layout>
      <c:lineChart>
        <c:grouping val="standard"/>
        <c:varyColors val="0"/>
        <c:ser>
          <c:idx val="1"/>
          <c:order val="0"/>
          <c:spPr>
            <a:ln>
              <a:solidFill>
                <a:schemeClr val="accent1"/>
              </a:solidFill>
            </a:ln>
          </c:spPr>
          <c:marker>
            <c:symbol val="none"/>
          </c:marker>
          <c:cat>
            <c:numRef>
              <c:f>'FN30.450.09(IOX)'!$I$28:$I$79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'FN30.450.09(IOX)'!$AQ$28:$AQ$79</c:f>
              <c:numCache>
                <c:formatCode>0.0%;[Red]\-0.0%</c:formatCode>
                <c:ptCount val="52"/>
                <c:pt idx="1">
                  <c:v>-8.5181235544172767E-4</c:v>
                </c:pt>
                <c:pt idx="2">
                  <c:v>9.0602716086861032E-3</c:v>
                </c:pt>
                <c:pt idx="3">
                  <c:v>1.2639021367430595E-2</c:v>
                </c:pt>
                <c:pt idx="4">
                  <c:v>1.3504286339559878E-2</c:v>
                </c:pt>
                <c:pt idx="5">
                  <c:v>1.5160461666445116E-2</c:v>
                </c:pt>
                <c:pt idx="6">
                  <c:v>1.3853220526813936E-2</c:v>
                </c:pt>
                <c:pt idx="7">
                  <c:v>1.0459200975463783E-2</c:v>
                </c:pt>
                <c:pt idx="8">
                  <c:v>9.9700166504225404E-3</c:v>
                </c:pt>
                <c:pt idx="9">
                  <c:v>1.5777888703717637E-2</c:v>
                </c:pt>
                <c:pt idx="10">
                  <c:v>1.3653808424728504E-2</c:v>
                </c:pt>
                <c:pt idx="11">
                  <c:v>4.9862538003240583E-3</c:v>
                </c:pt>
                <c:pt idx="12">
                  <c:v>7.4884980175252548E-4</c:v>
                </c:pt>
                <c:pt idx="13">
                  <c:v>6.7097125300289188E-3</c:v>
                </c:pt>
                <c:pt idx="14">
                  <c:v>1.7741537481908081E-2</c:v>
                </c:pt>
                <c:pt idx="15">
                  <c:v>8.4681327784180815E-3</c:v>
                </c:pt>
                <c:pt idx="16">
                  <c:v>-2.6760789572199831E-3</c:v>
                </c:pt>
                <c:pt idx="17">
                  <c:v>5.8973215398231815E-3</c:v>
                </c:pt>
                <c:pt idx="18">
                  <c:v>1.625739792512829E-2</c:v>
                </c:pt>
                <c:pt idx="19">
                  <c:v>1.0668827495114793E-2</c:v>
                </c:pt>
                <c:pt idx="20">
                  <c:v>6.0464493467771692E-3</c:v>
                </c:pt>
                <c:pt idx="21">
                  <c:v>-6.0370217450715687E-3</c:v>
                </c:pt>
                <c:pt idx="22">
                  <c:v>3.2862341076483797E-3</c:v>
                </c:pt>
                <c:pt idx="23">
                  <c:v>-8.4575031012230923E-3</c:v>
                </c:pt>
                <c:pt idx="24">
                  <c:v>-1.5229663103087155E-3</c:v>
                </c:pt>
                <c:pt idx="25">
                  <c:v>-9.3216195437879276E-3</c:v>
                </c:pt>
                <c:pt idx="26">
                  <c:v>-8.2884884127917124E-3</c:v>
                </c:pt>
                <c:pt idx="27">
                  <c:v>-5.2809937143807884E-3</c:v>
                </c:pt>
                <c:pt idx="28">
                  <c:v>-1.0478138153451595E-2</c:v>
                </c:pt>
                <c:pt idx="29">
                  <c:v>-2.4282039702290242E-3</c:v>
                </c:pt>
                <c:pt idx="30">
                  <c:v>-1.3146927423123489E-2</c:v>
                </c:pt>
                <c:pt idx="31">
                  <c:v>-1.6938888864009675E-2</c:v>
                </c:pt>
                <c:pt idx="32">
                  <c:v>-1.2883266848258527E-2</c:v>
                </c:pt>
                <c:pt idx="33">
                  <c:v>-2.8842647275808047E-3</c:v>
                </c:pt>
                <c:pt idx="34">
                  <c:v>6.8322703268620544E-3</c:v>
                </c:pt>
                <c:pt idx="35">
                  <c:v>9.2668758018786927E-3</c:v>
                </c:pt>
                <c:pt idx="36">
                  <c:v>8.0391282687494008E-3</c:v>
                </c:pt>
                <c:pt idx="37">
                  <c:v>4.45804913655512E-3</c:v>
                </c:pt>
                <c:pt idx="38">
                  <c:v>1.0227085769136092E-2</c:v>
                </c:pt>
                <c:pt idx="39">
                  <c:v>9.8959053887171921E-3</c:v>
                </c:pt>
                <c:pt idx="40">
                  <c:v>7.2775275535196509E-3</c:v>
                </c:pt>
                <c:pt idx="41">
                  <c:v>7.0266966920978684E-3</c:v>
                </c:pt>
                <c:pt idx="42">
                  <c:v>8.3560644305875516E-3</c:v>
                </c:pt>
                <c:pt idx="43">
                  <c:v>4.0106666935461176E-3</c:v>
                </c:pt>
                <c:pt idx="44">
                  <c:v>2.4192577887407586E-3</c:v>
                </c:pt>
                <c:pt idx="45">
                  <c:v>6.5306946368600882E-3</c:v>
                </c:pt>
                <c:pt idx="46">
                  <c:v>4.4918978534528239E-3</c:v>
                </c:pt>
                <c:pt idx="47">
                  <c:v>7.0890117564883981E-3</c:v>
                </c:pt>
                <c:pt idx="48">
                  <c:v>9.3263159243380765E-3</c:v>
                </c:pt>
                <c:pt idx="49">
                  <c:v>1.0116871505106952E-2</c:v>
                </c:pt>
                <c:pt idx="50">
                  <c:v>1.9484695460418894E-2</c:v>
                </c:pt>
                <c:pt idx="51">
                  <c:v>1.0383385498925391E-2</c:v>
                </c:pt>
              </c:numCache>
            </c:numRef>
          </c:val>
          <c:smooth val="0"/>
        </c:ser>
        <c:dLbls>
          <c:showLegendKey val="0"/>
          <c:showVal val="0"/>
          <c:showCatName val="0"/>
          <c:showSerName val="0"/>
          <c:showPercent val="0"/>
          <c:showBubbleSize val="0"/>
        </c:dLbls>
        <c:marker val="1"/>
        <c:smooth val="0"/>
        <c:axId val="388292608"/>
        <c:axId val="388294144"/>
      </c:lineChart>
      <c:dateAx>
        <c:axId val="388292608"/>
        <c:scaling>
          <c:orientation val="minMax"/>
        </c:scaling>
        <c:delete val="0"/>
        <c:axPos val="b"/>
        <c:numFmt formatCode="mm/yy;@" sourceLinked="0"/>
        <c:majorTickMark val="out"/>
        <c:minorTickMark val="none"/>
        <c:tickLblPos val="nextTo"/>
        <c:crossAx val="388294144"/>
        <c:crosses val="autoZero"/>
        <c:auto val="1"/>
        <c:lblOffset val="100"/>
        <c:baseTimeUnit val="months"/>
        <c:majorUnit val="2"/>
        <c:majorTimeUnit val="months"/>
      </c:dateAx>
      <c:valAx>
        <c:axId val="388294144"/>
        <c:scaling>
          <c:orientation val="minMax"/>
        </c:scaling>
        <c:delete val="0"/>
        <c:axPos val="l"/>
        <c:majorGridlines/>
        <c:numFmt formatCode="0.0%;[Red]\-0.0%" sourceLinked="1"/>
        <c:majorTickMark val="out"/>
        <c:minorTickMark val="none"/>
        <c:tickLblPos val="nextTo"/>
        <c:crossAx val="388292608"/>
        <c:crosses val="autoZero"/>
        <c:crossBetween val="midCat"/>
      </c:valAx>
    </c:plotArea>
    <c:plotVisOnly val="1"/>
    <c:dispBlanksAs val="gap"/>
    <c:showDLblsOverMax val="0"/>
  </c:chart>
  <c:printSettings>
    <c:headerFooter>
      <c:oddHeader>&amp;L&amp;G&amp;C&amp;"-,Bold"&amp;12&amp;K2E398A
&amp;15FN30.450.09(IOS) Performance&amp;R&amp;"-,Bold"&amp;14&amp;K2E398A
&amp;12Cello Fixed Income Master Fund, LP&amp;"-,Regular"&amp;10&amp;K000000
&amp;"-,Bold"&amp;K2E398A As of Mar, 2015</c:oddHeader>
    </c:headerFooter>
    <c:pageMargins b="0.75" l="0.7" r="0.7" t="0.75" header="0.3" footer="0.3"/>
    <c:pageSetup orientation="portrait"/>
  </c:printSettings>
</c:chartSpace>
</file>

<file path=xl/charts/chart1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Monthly Unhedged Return (%)</a:t>
            </a:r>
          </a:p>
        </c:rich>
      </c:tx>
      <c:overlay val="0"/>
    </c:title>
    <c:autoTitleDeleted val="0"/>
    <c:plotArea>
      <c:layout>
        <c:manualLayout>
          <c:layoutTarget val="inner"/>
          <c:xMode val="edge"/>
          <c:yMode val="edge"/>
          <c:x val="0.10413099827393218"/>
          <c:y val="0.17671756402071362"/>
          <c:w val="0.87082156489285278"/>
          <c:h val="0.78555100375966513"/>
        </c:manualLayout>
      </c:layout>
      <c:lineChart>
        <c:grouping val="standard"/>
        <c:varyColors val="0"/>
        <c:ser>
          <c:idx val="0"/>
          <c:order val="0"/>
          <c:marker>
            <c:symbol val="none"/>
          </c:marker>
          <c:cat>
            <c:numRef>
              <c:f>'FN30.500.09(IOX)'!$I$28:$I$79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'FN30.500.09(IOX)'!$S$28:$S$79</c:f>
              <c:numCache>
                <c:formatCode>0.0%;[Red]\-0.0%</c:formatCode>
                <c:ptCount val="52"/>
                <c:pt idx="1">
                  <c:v>3.9153273642008914E-2</c:v>
                </c:pt>
                <c:pt idx="2">
                  <c:v>4.5351562894811841E-2</c:v>
                </c:pt>
                <c:pt idx="3">
                  <c:v>6.3031432538534576E-2</c:v>
                </c:pt>
                <c:pt idx="4">
                  <c:v>4.0863681793725772E-2</c:v>
                </c:pt>
                <c:pt idx="5">
                  <c:v>-7.8738588368266402E-3</c:v>
                </c:pt>
                <c:pt idx="6">
                  <c:v>2.137873003789088E-2</c:v>
                </c:pt>
                <c:pt idx="7">
                  <c:v>-8.0311732462230279E-2</c:v>
                </c:pt>
                <c:pt idx="8">
                  <c:v>-0.23384220370142858</c:v>
                </c:pt>
                <c:pt idx="9">
                  <c:v>-0.16881389706728483</c:v>
                </c:pt>
                <c:pt idx="10">
                  <c:v>0.1966934551802367</c:v>
                </c:pt>
                <c:pt idx="11">
                  <c:v>1.8748487717481378E-2</c:v>
                </c:pt>
                <c:pt idx="12">
                  <c:v>-2.7683556875816501E-2</c:v>
                </c:pt>
                <c:pt idx="13">
                  <c:v>-0.10943621797308919</c:v>
                </c:pt>
                <c:pt idx="14">
                  <c:v>0.1075754463004923</c:v>
                </c:pt>
                <c:pt idx="15">
                  <c:v>0.11157346534699919</c:v>
                </c:pt>
                <c:pt idx="16">
                  <c:v>-3.9537485715079833E-2</c:v>
                </c:pt>
                <c:pt idx="17">
                  <c:v>-0.1066809252613734</c:v>
                </c:pt>
                <c:pt idx="18">
                  <c:v>2.5324068933072683E-2</c:v>
                </c:pt>
                <c:pt idx="19">
                  <c:v>-7.9658197431064781E-3</c:v>
                </c:pt>
                <c:pt idx="20">
                  <c:v>7.7262502747210457E-2</c:v>
                </c:pt>
                <c:pt idx="21">
                  <c:v>-5.2524730516646495E-2</c:v>
                </c:pt>
                <c:pt idx="22">
                  <c:v>-5.5880565734023595E-4</c:v>
                </c:pt>
                <c:pt idx="23">
                  <c:v>-9.2843607517126642E-2</c:v>
                </c:pt>
                <c:pt idx="24">
                  <c:v>2.0127291589773846E-2</c:v>
                </c:pt>
                <c:pt idx="25">
                  <c:v>1.2642221897051697E-2</c:v>
                </c:pt>
                <c:pt idx="26">
                  <c:v>5.2032329228147572E-3</c:v>
                </c:pt>
                <c:pt idx="27">
                  <c:v>3.3510840756460866E-2</c:v>
                </c:pt>
                <c:pt idx="28">
                  <c:v>-0.12605638055919494</c:v>
                </c:pt>
                <c:pt idx="29">
                  <c:v>6.4619166143674292E-3</c:v>
                </c:pt>
                <c:pt idx="30">
                  <c:v>0.16578014905869837</c:v>
                </c:pt>
                <c:pt idx="31">
                  <c:v>3.7313706131800947E-2</c:v>
                </c:pt>
                <c:pt idx="32">
                  <c:v>7.7753011160151084E-2</c:v>
                </c:pt>
                <c:pt idx="33">
                  <c:v>-3.7462366713869641E-2</c:v>
                </c:pt>
                <c:pt idx="34">
                  <c:v>-5.3795702908059032E-2</c:v>
                </c:pt>
                <c:pt idx="35">
                  <c:v>8.3647256396820038E-2</c:v>
                </c:pt>
                <c:pt idx="36">
                  <c:v>0.13283703444834652</c:v>
                </c:pt>
                <c:pt idx="37">
                  <c:v>-3.6423885197429992E-2</c:v>
                </c:pt>
                <c:pt idx="38">
                  <c:v>5.889330845916943E-2</c:v>
                </c:pt>
                <c:pt idx="39">
                  <c:v>4.6299811417685841E-2</c:v>
                </c:pt>
                <c:pt idx="40">
                  <c:v>-2.0184406666402883E-2</c:v>
                </c:pt>
                <c:pt idx="41">
                  <c:v>-6.9902524645533079E-2</c:v>
                </c:pt>
                <c:pt idx="42">
                  <c:v>7.3008290827151115E-2</c:v>
                </c:pt>
                <c:pt idx="43">
                  <c:v>4.1563780693710965E-2</c:v>
                </c:pt>
                <c:pt idx="44">
                  <c:v>-6.6981246864482882E-2</c:v>
                </c:pt>
                <c:pt idx="45">
                  <c:v>7.9358386054579663E-2</c:v>
                </c:pt>
                <c:pt idx="46">
                  <c:v>-7.5241795025305258E-2</c:v>
                </c:pt>
                <c:pt idx="47">
                  <c:v>-4.078537412442361E-2</c:v>
                </c:pt>
                <c:pt idx="48">
                  <c:v>-1.1157747519166719E-2</c:v>
                </c:pt>
                <c:pt idx="49">
                  <c:v>-0.16901893243980637</c:v>
                </c:pt>
                <c:pt idx="50">
                  <c:v>0.17200927588326348</c:v>
                </c:pt>
                <c:pt idx="51">
                  <c:v>-1.9137617908097107E-2</c:v>
                </c:pt>
              </c:numCache>
            </c:numRef>
          </c:val>
          <c:smooth val="0"/>
        </c:ser>
        <c:dLbls>
          <c:showLegendKey val="0"/>
          <c:showVal val="0"/>
          <c:showCatName val="0"/>
          <c:showSerName val="0"/>
          <c:showPercent val="0"/>
          <c:showBubbleSize val="0"/>
        </c:dLbls>
        <c:marker val="1"/>
        <c:smooth val="0"/>
        <c:axId val="388385024"/>
        <c:axId val="386244608"/>
      </c:lineChart>
      <c:dateAx>
        <c:axId val="388385024"/>
        <c:scaling>
          <c:orientation val="minMax"/>
        </c:scaling>
        <c:delete val="0"/>
        <c:axPos val="b"/>
        <c:numFmt formatCode="mm/yy;@" sourceLinked="0"/>
        <c:majorTickMark val="out"/>
        <c:minorTickMark val="none"/>
        <c:tickLblPos val="nextTo"/>
        <c:crossAx val="386244608"/>
        <c:crosses val="autoZero"/>
        <c:auto val="1"/>
        <c:lblOffset val="100"/>
        <c:baseTimeUnit val="months"/>
        <c:majorUnit val="2"/>
        <c:majorTimeUnit val="months"/>
      </c:dateAx>
      <c:valAx>
        <c:axId val="386244608"/>
        <c:scaling>
          <c:orientation val="minMax"/>
        </c:scaling>
        <c:delete val="0"/>
        <c:axPos val="l"/>
        <c:majorGridlines/>
        <c:numFmt formatCode="0.0%;[Red]\-0.0%" sourceLinked="1"/>
        <c:majorTickMark val="out"/>
        <c:minorTickMark val="none"/>
        <c:tickLblPos val="nextTo"/>
        <c:crossAx val="388385024"/>
        <c:crosses val="autoZero"/>
        <c:crossBetween val="midCat"/>
      </c:valAx>
    </c:plotArea>
    <c:plotVisOnly val="1"/>
    <c:dispBlanksAs val="gap"/>
    <c:showDLblsOverMax val="0"/>
  </c:chart>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 TBA Total</a:t>
            </a:r>
            <a:r>
              <a:rPr lang="en-US" baseline="0"/>
              <a:t> 1m </a:t>
            </a:r>
            <a:r>
              <a:rPr lang="en-US"/>
              <a:t>Return (%) </a:t>
            </a:r>
          </a:p>
          <a:p>
            <a:pPr>
              <a:defRPr/>
            </a:pPr>
            <a:r>
              <a:rPr lang="en-US"/>
              <a:t>Monthly Rebalancing</a:t>
            </a:r>
          </a:p>
        </c:rich>
      </c:tx>
      <c:layout>
        <c:manualLayout>
          <c:xMode val="edge"/>
          <c:yMode val="edge"/>
          <c:x val="0.23826926414875105"/>
          <c:y val="7.5075075075075074E-3"/>
        </c:manualLayout>
      </c:layout>
      <c:overlay val="0"/>
    </c:title>
    <c:autoTitleDeleted val="0"/>
    <c:plotArea>
      <c:layout>
        <c:manualLayout>
          <c:layoutTarget val="inner"/>
          <c:xMode val="edge"/>
          <c:yMode val="edge"/>
          <c:x val="9.9923876777558221E-2"/>
          <c:y val="0.18037732614504268"/>
          <c:w val="0.87400238987327195"/>
          <c:h val="0.79671531767988457"/>
        </c:manualLayout>
      </c:layout>
      <c:lineChart>
        <c:grouping val="standard"/>
        <c:varyColors val="0"/>
        <c:ser>
          <c:idx val="0"/>
          <c:order val="0"/>
          <c:marker>
            <c:symbol val="none"/>
          </c:marker>
          <c:cat>
            <c:numRef>
              <c:f>'FN30.500.09(IOX)'!$I$28:$I$79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'FN30.500.09(IOX)'!$AM$28:$AM$79</c:f>
              <c:numCache>
                <c:formatCode>0.0%;[Red]\-0.0%</c:formatCode>
                <c:ptCount val="52"/>
                <c:pt idx="1">
                  <c:v>6.239435280278461E-2</c:v>
                </c:pt>
                <c:pt idx="2">
                  <c:v>3.5404783807381789E-2</c:v>
                </c:pt>
                <c:pt idx="3">
                  <c:v>5.7703263826070023E-2</c:v>
                </c:pt>
                <c:pt idx="4">
                  <c:v>6.4726620189994033E-2</c:v>
                </c:pt>
                <c:pt idx="5">
                  <c:v>2.1795160528979118E-2</c:v>
                </c:pt>
                <c:pt idx="6">
                  <c:v>-7.4595275031238734E-4</c:v>
                </c:pt>
                <c:pt idx="7">
                  <c:v>-3.2396201502213014E-2</c:v>
                </c:pt>
                <c:pt idx="8">
                  <c:v>-0.16827086895689819</c:v>
                </c:pt>
                <c:pt idx="9">
                  <c:v>-0.10611674390989538</c:v>
                </c:pt>
                <c:pt idx="10">
                  <c:v>0.17525699992213062</c:v>
                </c:pt>
                <c:pt idx="11">
                  <c:v>3.5645545245224168E-2</c:v>
                </c:pt>
                <c:pt idx="12">
                  <c:v>-1.0098877735200227E-3</c:v>
                </c:pt>
                <c:pt idx="13">
                  <c:v>-6.5632878358880847E-2</c:v>
                </c:pt>
                <c:pt idx="14">
                  <c:v>0.10022209779374672</c:v>
                </c:pt>
                <c:pt idx="15">
                  <c:v>9.0981294326888645E-2</c:v>
                </c:pt>
                <c:pt idx="16">
                  <c:v>-1.8200149112478625E-3</c:v>
                </c:pt>
                <c:pt idx="17">
                  <c:v>-6.6392660876270271E-2</c:v>
                </c:pt>
                <c:pt idx="18">
                  <c:v>3.4179230428508435E-2</c:v>
                </c:pt>
                <c:pt idx="19">
                  <c:v>4.067938300878364E-2</c:v>
                </c:pt>
                <c:pt idx="20">
                  <c:v>7.7994722983831019E-2</c:v>
                </c:pt>
                <c:pt idx="21">
                  <c:v>-1.8614054494292911E-4</c:v>
                </c:pt>
                <c:pt idx="22">
                  <c:v>-8.6329500582788786E-3</c:v>
                </c:pt>
                <c:pt idx="23">
                  <c:v>-8.1311876786839335E-2</c:v>
                </c:pt>
                <c:pt idx="24">
                  <c:v>1.7697937247876609E-2</c:v>
                </c:pt>
                <c:pt idx="25">
                  <c:v>-1.363953864496493E-2</c:v>
                </c:pt>
                <c:pt idx="26">
                  <c:v>1.4225715379818274E-2</c:v>
                </c:pt>
                <c:pt idx="27">
                  <c:v>3.1763005282429833E-2</c:v>
                </c:pt>
                <c:pt idx="28">
                  <c:v>-9.9112316408446324E-2</c:v>
                </c:pt>
                <c:pt idx="29">
                  <c:v>-5.4786251807545865E-2</c:v>
                </c:pt>
                <c:pt idx="30">
                  <c:v>0.13454675498679033</c:v>
                </c:pt>
                <c:pt idx="31">
                  <c:v>3.0960067239412574E-2</c:v>
                </c:pt>
                <c:pt idx="32">
                  <c:v>6.9332460210261029E-2</c:v>
                </c:pt>
                <c:pt idx="33">
                  <c:v>-1.5935775440733047E-2</c:v>
                </c:pt>
                <c:pt idx="34">
                  <c:v>-3.9032269552989975E-2</c:v>
                </c:pt>
                <c:pt idx="35">
                  <c:v>5.9618829764549894E-2</c:v>
                </c:pt>
                <c:pt idx="36">
                  <c:v>0.1197011913428408</c:v>
                </c:pt>
                <c:pt idx="37">
                  <c:v>-1.0210159666316148E-2</c:v>
                </c:pt>
                <c:pt idx="38">
                  <c:v>6.0863730624499526E-2</c:v>
                </c:pt>
                <c:pt idx="39">
                  <c:v>4.130893016424092E-2</c:v>
                </c:pt>
                <c:pt idx="40">
                  <c:v>-4.439546165803201E-3</c:v>
                </c:pt>
                <c:pt idx="41">
                  <c:v>-4.4676062178488608E-2</c:v>
                </c:pt>
                <c:pt idx="42">
                  <c:v>7.3242813828170092E-2</c:v>
                </c:pt>
                <c:pt idx="43">
                  <c:v>3.2891336741063863E-2</c:v>
                </c:pt>
                <c:pt idx="44">
                  <c:v>-3.9746181934887659E-2</c:v>
                </c:pt>
                <c:pt idx="45">
                  <c:v>6.8377265124206082E-2</c:v>
                </c:pt>
                <c:pt idx="46">
                  <c:v>-4.7958954097048319E-2</c:v>
                </c:pt>
                <c:pt idx="47">
                  <c:v>-1.7981532477977145E-2</c:v>
                </c:pt>
                <c:pt idx="48">
                  <c:v>-4.4426607904193552E-3</c:v>
                </c:pt>
                <c:pt idx="49">
                  <c:v>-0.12560934248606351</c:v>
                </c:pt>
                <c:pt idx="50">
                  <c:v>0.1187110445145719</c:v>
                </c:pt>
                <c:pt idx="51">
                  <c:v>3.2834911368518787E-3</c:v>
                </c:pt>
              </c:numCache>
            </c:numRef>
          </c:val>
          <c:smooth val="0"/>
        </c:ser>
        <c:dLbls>
          <c:showLegendKey val="0"/>
          <c:showVal val="0"/>
          <c:showCatName val="0"/>
          <c:showSerName val="0"/>
          <c:showPercent val="0"/>
          <c:showBubbleSize val="0"/>
        </c:dLbls>
        <c:marker val="1"/>
        <c:smooth val="0"/>
        <c:axId val="388414848"/>
        <c:axId val="388420736"/>
      </c:lineChart>
      <c:dateAx>
        <c:axId val="388414848"/>
        <c:scaling>
          <c:orientation val="minMax"/>
        </c:scaling>
        <c:delete val="0"/>
        <c:axPos val="b"/>
        <c:numFmt formatCode="mm/yy;@" sourceLinked="0"/>
        <c:majorTickMark val="out"/>
        <c:minorTickMark val="none"/>
        <c:tickLblPos val="nextTo"/>
        <c:crossAx val="388420736"/>
        <c:crosses val="autoZero"/>
        <c:auto val="1"/>
        <c:lblOffset val="100"/>
        <c:baseTimeUnit val="months"/>
        <c:majorUnit val="2"/>
        <c:majorTimeUnit val="months"/>
      </c:dateAx>
      <c:valAx>
        <c:axId val="388420736"/>
        <c:scaling>
          <c:orientation val="minMax"/>
        </c:scaling>
        <c:delete val="0"/>
        <c:axPos val="l"/>
        <c:majorGridlines/>
        <c:numFmt formatCode="0.0%;[Red]\-0.0%" sourceLinked="1"/>
        <c:majorTickMark val="out"/>
        <c:minorTickMark val="none"/>
        <c:tickLblPos val="nextTo"/>
        <c:crossAx val="388414848"/>
        <c:crosses val="autoZero"/>
        <c:crossBetween val="midCat"/>
        <c:majorUnit val="5.000000000000001E-2"/>
      </c:valAx>
    </c:plotArea>
    <c:plotVisOnly val="1"/>
    <c:dispBlanksAs val="gap"/>
    <c:showDLblsOverMax val="0"/>
  </c:chart>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OAS History</a:t>
            </a:r>
          </a:p>
        </c:rich>
      </c:tx>
      <c:overlay val="0"/>
    </c:title>
    <c:autoTitleDeleted val="0"/>
    <c:plotArea>
      <c:layout/>
      <c:lineChart>
        <c:grouping val="standard"/>
        <c:varyColors val="0"/>
        <c:ser>
          <c:idx val="0"/>
          <c:order val="0"/>
          <c:marker>
            <c:symbol val="none"/>
          </c:marker>
          <c:cat>
            <c:numRef>
              <c:f>'FN30.500.09(IOX)'!$I$28:$I$79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'FN30.500.09(IOX)'!$M$28:$M$79</c:f>
              <c:numCache>
                <c:formatCode>#,##0.0_);[Red]\-#,##0.0_)</c:formatCode>
                <c:ptCount val="52"/>
                <c:pt idx="0">
                  <c:v>307.64999399999999</c:v>
                </c:pt>
                <c:pt idx="1">
                  <c:v>456.08410600000002</c:v>
                </c:pt>
                <c:pt idx="2">
                  <c:v>364.49438500000002</c:v>
                </c:pt>
                <c:pt idx="3">
                  <c:v>235.87330600000001</c:v>
                </c:pt>
                <c:pt idx="4">
                  <c:v>167.21560700000001</c:v>
                </c:pt>
                <c:pt idx="5">
                  <c:v>180.40960699999999</c:v>
                </c:pt>
                <c:pt idx="6">
                  <c:v>138.322205</c:v>
                </c:pt>
                <c:pt idx="7">
                  <c:v>295.617706</c:v>
                </c:pt>
                <c:pt idx="8">
                  <c:v>865.56140100000005</c:v>
                </c:pt>
                <c:pt idx="9">
                  <c:v>1218.6204829999999</c:v>
                </c:pt>
                <c:pt idx="10">
                  <c:v>799.49078399999996</c:v>
                </c:pt>
                <c:pt idx="11">
                  <c:v>678.43969700000002</c:v>
                </c:pt>
                <c:pt idx="12">
                  <c:v>673.22839399999998</c:v>
                </c:pt>
                <c:pt idx="13">
                  <c:v>621.37829599999998</c:v>
                </c:pt>
                <c:pt idx="14">
                  <c:v>405.21618699999999</c:v>
                </c:pt>
                <c:pt idx="15">
                  <c:v>253.704407</c:v>
                </c:pt>
                <c:pt idx="16">
                  <c:v>243.670502</c:v>
                </c:pt>
                <c:pt idx="17">
                  <c:v>303.365295</c:v>
                </c:pt>
                <c:pt idx="18">
                  <c:v>318.91009500000001</c:v>
                </c:pt>
                <c:pt idx="19">
                  <c:v>176.34689299999999</c:v>
                </c:pt>
                <c:pt idx="20">
                  <c:v>29.759599999999999</c:v>
                </c:pt>
                <c:pt idx="21">
                  <c:v>-19.417998999999998</c:v>
                </c:pt>
                <c:pt idx="22">
                  <c:v>249.35279800000001</c:v>
                </c:pt>
                <c:pt idx="23">
                  <c:v>170.53360000000001</c:v>
                </c:pt>
                <c:pt idx="24">
                  <c:v>197.11869799999999</c:v>
                </c:pt>
                <c:pt idx="25">
                  <c:v>435.98620599999998</c:v>
                </c:pt>
                <c:pt idx="26">
                  <c:v>407.31420900000001</c:v>
                </c:pt>
                <c:pt idx="27">
                  <c:v>352.752411</c:v>
                </c:pt>
                <c:pt idx="28">
                  <c:v>486.52520800000002</c:v>
                </c:pt>
                <c:pt idx="29">
                  <c:v>949.48657200000002</c:v>
                </c:pt>
                <c:pt idx="30">
                  <c:v>748.17858899999999</c:v>
                </c:pt>
                <c:pt idx="31">
                  <c:v>736.61267099999998</c:v>
                </c:pt>
                <c:pt idx="32">
                  <c:v>585.087219</c:v>
                </c:pt>
                <c:pt idx="33">
                  <c:v>546.85638400000005</c:v>
                </c:pt>
                <c:pt idx="34">
                  <c:v>585.23877000000005</c:v>
                </c:pt>
                <c:pt idx="35">
                  <c:v>556.72070299999996</c:v>
                </c:pt>
                <c:pt idx="36">
                  <c:v>374.043701</c:v>
                </c:pt>
                <c:pt idx="37">
                  <c:v>303.10101300000002</c:v>
                </c:pt>
                <c:pt idx="38">
                  <c:v>178.45210299999999</c:v>
                </c:pt>
                <c:pt idx="39">
                  <c:v>140.358093</c:v>
                </c:pt>
                <c:pt idx="40">
                  <c:v>112.27619900000001</c:v>
                </c:pt>
                <c:pt idx="41">
                  <c:v>128.5746</c:v>
                </c:pt>
                <c:pt idx="42">
                  <c:v>-2.5331000000000001</c:v>
                </c:pt>
                <c:pt idx="43">
                  <c:v>-42.335999000000001</c:v>
                </c:pt>
                <c:pt idx="44">
                  <c:v>-51.170699999999997</c:v>
                </c:pt>
                <c:pt idx="45">
                  <c:v>-132.93879699999999</c:v>
                </c:pt>
                <c:pt idx="46">
                  <c:v>-109.88249999999999</c:v>
                </c:pt>
                <c:pt idx="47">
                  <c:v>-163.830399</c:v>
                </c:pt>
                <c:pt idx="48">
                  <c:v>-218.473297</c:v>
                </c:pt>
                <c:pt idx="49">
                  <c:v>-127.11840100000001</c:v>
                </c:pt>
                <c:pt idx="50">
                  <c:v>-281.61129799999998</c:v>
                </c:pt>
                <c:pt idx="51">
                  <c:v>-314.75439499999999</c:v>
                </c:pt>
              </c:numCache>
            </c:numRef>
          </c:val>
          <c:smooth val="0"/>
        </c:ser>
        <c:dLbls>
          <c:showLegendKey val="0"/>
          <c:showVal val="0"/>
          <c:showCatName val="0"/>
          <c:showSerName val="0"/>
          <c:showPercent val="0"/>
          <c:showBubbleSize val="0"/>
        </c:dLbls>
        <c:marker val="1"/>
        <c:smooth val="0"/>
        <c:axId val="388437120"/>
        <c:axId val="388438656"/>
      </c:lineChart>
      <c:dateAx>
        <c:axId val="388437120"/>
        <c:scaling>
          <c:orientation val="minMax"/>
        </c:scaling>
        <c:delete val="0"/>
        <c:axPos val="b"/>
        <c:numFmt formatCode="mm/yy;@" sourceLinked="0"/>
        <c:majorTickMark val="out"/>
        <c:minorTickMark val="none"/>
        <c:tickLblPos val="nextTo"/>
        <c:crossAx val="388438656"/>
        <c:crosses val="autoZero"/>
        <c:auto val="1"/>
        <c:lblOffset val="100"/>
        <c:baseTimeUnit val="months"/>
        <c:majorUnit val="2"/>
        <c:majorTimeUnit val="months"/>
      </c:dateAx>
      <c:valAx>
        <c:axId val="388438656"/>
        <c:scaling>
          <c:orientation val="minMax"/>
        </c:scaling>
        <c:delete val="0"/>
        <c:axPos val="l"/>
        <c:majorGridlines/>
        <c:numFmt formatCode="#,##0.0_);[Red]\-#,##0.0_)" sourceLinked="1"/>
        <c:majorTickMark val="out"/>
        <c:minorTickMark val="none"/>
        <c:tickLblPos val="nextTo"/>
        <c:crossAx val="388437120"/>
        <c:crosses val="autoZero"/>
        <c:crossBetween val="midCat"/>
      </c:valAx>
    </c:plotArea>
    <c:plotVisOnly val="1"/>
    <c:dispBlanksAs val="gap"/>
    <c:showDLblsOverMax val="0"/>
  </c:chart>
  <c:printSettings>
    <c:headerFooter>
      <c:oddHeader>&amp;L&amp;G&amp;C&amp;"-,Bold"&amp;12&amp;K2E398A
&amp;15FN30.500.09(IOX) Performance&amp;R&amp;"-,Bold"&amp;14&amp;K2E398A
&amp;12Cello Fixed Income Master Fund, LP&amp;"-,Regular"&amp;10&amp;K000000
&amp;"-,Bold"&amp;K2E398A As of Jun, 2013</c:oddHeader>
    </c:headerFooter>
    <c:pageMargins b="0.75" l="0.7" r="0.7" t="0.75" header="0.3" footer="0.3"/>
    <c:pageSetup orientation="portrait"/>
  </c:printSettings>
</c:chartSpace>
</file>

<file path=xl/charts/chart1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Cumulative Unhedged Return (%)</a:t>
            </a:r>
          </a:p>
        </c:rich>
      </c:tx>
      <c:layout>
        <c:manualLayout>
          <c:xMode val="edge"/>
          <c:yMode val="edge"/>
          <c:x val="0.17634096463467372"/>
          <c:y val="4.5045045045045043E-2"/>
        </c:manualLayout>
      </c:layout>
      <c:overlay val="0"/>
    </c:title>
    <c:autoTitleDeleted val="0"/>
    <c:plotArea>
      <c:layout/>
      <c:lineChart>
        <c:grouping val="standard"/>
        <c:varyColors val="0"/>
        <c:ser>
          <c:idx val="0"/>
          <c:order val="0"/>
          <c:marker>
            <c:symbol val="none"/>
          </c:marker>
          <c:cat>
            <c:numRef>
              <c:f>'FN30.500.09(IOX)'!$I$28:$I$79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'FN30.500.09(IOX)'!$U$28:$U$79</c:f>
              <c:numCache>
                <c:formatCode>0.0%;[Red]\-0.0%</c:formatCode>
                <c:ptCount val="52"/>
                <c:pt idx="1">
                  <c:v>3.9153273642008823E-2</c:v>
                </c:pt>
                <c:pt idx="2">
                  <c:v>8.628049868893406E-2</c:v>
                </c:pt>
                <c:pt idx="3">
                  <c:v>0.15475031465997136</c:v>
                </c:pt>
                <c:pt idx="4">
                  <c:v>0.20193766406944125</c:v>
                </c:pt>
                <c:pt idx="5">
                  <c:v>0.19247377657189335</c:v>
                </c:pt>
                <c:pt idx="6">
                  <c:v>0.21796735151848812</c:v>
                </c:pt>
                <c:pt idx="7">
                  <c:v>0.12015028343560408</c:v>
                </c:pt>
                <c:pt idx="8">
                  <c:v>-0.14178812731975743</c:v>
                </c:pt>
                <c:pt idx="9">
                  <c:v>-0.28666621805632164</c:v>
                </c:pt>
                <c:pt idx="10">
                  <c:v>-0.14635813178903401</c:v>
                </c:pt>
                <c:pt idx="11">
                  <c:v>-0.13035363770775299</c:v>
                </c:pt>
                <c:pt idx="12">
                  <c:v>-0.15442854224011726</c:v>
                </c:pt>
                <c:pt idx="13">
                  <c:v>-0.24696468460335064</c:v>
                </c:pt>
                <c:pt idx="14">
                  <c:v>-0.16595657446952405</c:v>
                </c:pt>
                <c:pt idx="15">
                  <c:v>-7.2899459233207065E-2</c:v>
                </c:pt>
                <c:pt idx="16">
                  <c:v>-0.10955468362021692</c:v>
                </c:pt>
                <c:pt idx="17">
                  <c:v>-0.20454821386626854</c:v>
                </c:pt>
                <c:pt idx="18">
                  <c:v>-0.18440413800128208</c:v>
                </c:pt>
                <c:pt idx="19">
                  <c:v>-0.19090102762118744</c:v>
                </c:pt>
                <c:pt idx="20">
                  <c:v>-0.12838801604500427</c:v>
                </c:pt>
                <c:pt idx="21">
                  <c:v>-0.17416920061732011</c:v>
                </c:pt>
                <c:pt idx="22">
                  <c:v>-0.17463067954002098</c:v>
                </c:pt>
                <c:pt idx="23">
                  <c:v>-0.25126094478548477</c:v>
                </c:pt>
                <c:pt idx="24">
                  <c:v>-0.23619085549653041</c:v>
                </c:pt>
                <c:pt idx="25">
                  <c:v>-0.22653461080472037</c:v>
                </c:pt>
                <c:pt idx="26">
                  <c:v>-0.22251009022700186</c:v>
                </c:pt>
                <c:pt idx="27">
                  <c:v>-0.19645574967084378</c:v>
                </c:pt>
                <c:pt idx="28">
                  <c:v>-0.29774762948648892</c:v>
                </c:pt>
                <c:pt idx="29">
                  <c:v>-0.29320973322598876</c:v>
                </c:pt>
                <c:pt idx="30">
                  <c:v>-0.17603793744695606</c:v>
                </c:pt>
                <c:pt idx="31">
                  <c:v>-0.14529285918109913</c:v>
                </c:pt>
                <c:pt idx="32">
                  <c:v>-7.8836805322346382E-2</c:v>
                </c:pt>
                <c:pt idx="33">
                  <c:v>-0.11334575872468033</c:v>
                </c:pt>
                <c:pt idx="34">
                  <c:v>-0.16104394687049794</c:v>
                </c:pt>
                <c:pt idx="35">
                  <c:v>-9.0867574788710326E-2</c:v>
                </c:pt>
                <c:pt idx="36">
                  <c:v>2.9898880497190472E-2</c:v>
                </c:pt>
                <c:pt idx="37">
                  <c:v>-7.6140380910009187E-3</c:v>
                </c:pt>
                <c:pt idx="38">
                  <c:v>5.0830854474255283E-2</c:v>
                </c:pt>
                <c:pt idx="39">
                  <c:v>9.948412486829894E-2</c:v>
                </c:pt>
                <c:pt idx="40">
                  <c:v>7.7291690168703076E-2</c:v>
                </c:pt>
                <c:pt idx="41">
                  <c:v>1.9862812462574375E-3</c:v>
                </c:pt>
                <c:pt idx="42">
                  <c:v>7.5139587072299951E-2</c:v>
                </c:pt>
                <c:pt idx="43">
                  <c:v>0.11982645308450013</c:v>
                </c:pt>
                <c:pt idx="44">
                  <c:v>4.4819080985068815E-2</c:v>
                </c:pt>
                <c:pt idx="45">
                  <c:v>0.127734236971073</c:v>
                </c:pt>
                <c:pt idx="46">
                  <c:v>4.2881488669876511E-2</c:v>
                </c:pt>
                <c:pt idx="47">
                  <c:v>3.4717698703978783E-4</c:v>
                </c:pt>
                <c:pt idx="48">
                  <c:v>-1.0814444245292876E-2</c:v>
                </c:pt>
                <c:pt idx="49">
                  <c:v>-0.17800553086383009</c:v>
                </c:pt>
                <c:pt idx="50">
                  <c:v>-3.6614857447670013E-2</c:v>
                </c:pt>
                <c:pt idx="51">
                  <c:v>-5.5051754204174186E-2</c:v>
                </c:pt>
              </c:numCache>
            </c:numRef>
          </c:val>
          <c:smooth val="0"/>
        </c:ser>
        <c:dLbls>
          <c:showLegendKey val="0"/>
          <c:showVal val="0"/>
          <c:showCatName val="0"/>
          <c:showSerName val="0"/>
          <c:showPercent val="0"/>
          <c:showBubbleSize val="0"/>
        </c:dLbls>
        <c:marker val="1"/>
        <c:smooth val="0"/>
        <c:axId val="388466944"/>
        <c:axId val="388472832"/>
      </c:lineChart>
      <c:dateAx>
        <c:axId val="388466944"/>
        <c:scaling>
          <c:orientation val="minMax"/>
        </c:scaling>
        <c:delete val="0"/>
        <c:axPos val="b"/>
        <c:numFmt formatCode="mm/yy;@" sourceLinked="0"/>
        <c:majorTickMark val="out"/>
        <c:minorTickMark val="none"/>
        <c:tickLblPos val="nextTo"/>
        <c:crossAx val="388472832"/>
        <c:crosses val="autoZero"/>
        <c:auto val="1"/>
        <c:lblOffset val="100"/>
        <c:baseTimeUnit val="months"/>
        <c:majorUnit val="2"/>
        <c:majorTimeUnit val="months"/>
      </c:dateAx>
      <c:valAx>
        <c:axId val="388472832"/>
        <c:scaling>
          <c:orientation val="minMax"/>
        </c:scaling>
        <c:delete val="0"/>
        <c:axPos val="l"/>
        <c:majorGridlines/>
        <c:numFmt formatCode="0.0%;[Red]\-0.0%" sourceLinked="1"/>
        <c:majorTickMark val="out"/>
        <c:minorTickMark val="none"/>
        <c:tickLblPos val="nextTo"/>
        <c:crossAx val="388466944"/>
        <c:crosses val="autoZero"/>
        <c:crossBetween val="midCat"/>
      </c:valAx>
    </c:plotArea>
    <c:plotVisOnly val="1"/>
    <c:dispBlanksAs val="gap"/>
    <c:showDLblsOverMax val="0"/>
  </c:chart>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 TBA Cumulative Return (%) </a:t>
            </a:r>
          </a:p>
          <a:p>
            <a:pPr>
              <a:defRPr/>
            </a:pPr>
            <a:r>
              <a:rPr lang="en-US"/>
              <a:t>Monthly Rebalancing</a:t>
            </a:r>
          </a:p>
        </c:rich>
      </c:tx>
      <c:layout>
        <c:manualLayout>
          <c:xMode val="edge"/>
          <c:yMode val="edge"/>
          <c:x val="0.2079604252407436"/>
          <c:y val="3.5265176673505603E-4"/>
        </c:manualLayout>
      </c:layout>
      <c:overlay val="0"/>
    </c:title>
    <c:autoTitleDeleted val="0"/>
    <c:plotArea>
      <c:layout>
        <c:manualLayout>
          <c:layoutTarget val="inner"/>
          <c:xMode val="edge"/>
          <c:yMode val="edge"/>
          <c:x val="9.9563591737901136E-2"/>
          <c:y val="0.16927491897441055"/>
          <c:w val="0.85637617251771958"/>
          <c:h val="0.78900980886688432"/>
        </c:manualLayout>
      </c:layout>
      <c:lineChart>
        <c:grouping val="standard"/>
        <c:varyColors val="0"/>
        <c:ser>
          <c:idx val="0"/>
          <c:order val="0"/>
          <c:marker>
            <c:symbol val="none"/>
          </c:marker>
          <c:cat>
            <c:numRef>
              <c:f>'FN30.500.09(IOX)'!$I$28:$I$79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'FN30.500.09(IOX)'!$AO$28:$AO$79</c:f>
              <c:numCache>
                <c:formatCode>0.0%;[Red]\-0.0%</c:formatCode>
                <c:ptCount val="52"/>
                <c:pt idx="1">
                  <c:v>6.2394352802784603E-2</c:v>
                </c:pt>
                <c:pt idx="2">
                  <c:v>0.10000819518195048</c:v>
                </c:pt>
                <c:pt idx="3">
                  <c:v>0.16348225827937357</c:v>
                </c:pt>
                <c:pt idx="4">
                  <c:v>0.2387905325088191</c:v>
                </c:pt>
                <c:pt idx="5">
                  <c:v>0.26579017102662816</c:v>
                </c:pt>
                <c:pt idx="6">
                  <c:v>0.26484595136723232</c:v>
                </c:pt>
                <c:pt idx="7">
                  <c:v>0.22386974705748108</c:v>
                </c:pt>
                <c:pt idx="8">
                  <c:v>1.7928121230059713E-2</c:v>
                </c:pt>
                <c:pt idx="9">
                  <c:v>-9.009109652919145E-2</c:v>
                </c:pt>
                <c:pt idx="10">
                  <c:v>6.9376808095537923E-2</c:v>
                </c:pt>
                <c:pt idx="11">
                  <c:v>0.10749532749270085</c:v>
                </c:pt>
                <c:pt idx="12">
                  <c:v>0.10637688150223545</c:v>
                </c:pt>
                <c:pt idx="13">
                  <c:v>3.3762182219521319E-2</c:v>
                </c:pt>
                <c:pt idx="14">
                  <c:v>0.13736799674140321</c:v>
                </c:pt>
                <c:pt idx="15">
                  <c:v>0.2408472092109164</c:v>
                </c:pt>
                <c:pt idx="16">
                  <c:v>0.23858884878757225</c:v>
                </c:pt>
                <c:pt idx="17">
                  <c:v>0.15635563938488906</c:v>
                </c:pt>
                <c:pt idx="18">
                  <c:v>0.19587898524073033</c:v>
                </c:pt>
                <c:pt idx="19">
                  <c:v>0.24452660451349351</c:v>
                </c:pt>
                <c:pt idx="20">
                  <c:v>0.34159311227853117</c:v>
                </c:pt>
                <c:pt idx="21">
                  <c:v>0.34134338740552006</c:v>
                </c:pt>
                <c:pt idx="22">
                  <c:v>0.32976363693104549</c:v>
                </c:pt>
                <c:pt idx="23">
                  <c:v>0.22163805992928887</c:v>
                </c:pt>
                <c:pt idx="24">
                  <c:v>0.24325853365353534</c:v>
                </c:pt>
                <c:pt idx="25">
                  <c:v>0.22630106083808554</c:v>
                </c:pt>
                <c:pt idx="26">
                  <c:v>0.24374607069953735</c:v>
                </c:pt>
                <c:pt idx="27">
                  <c:v>0.28325118371316815</c:v>
                </c:pt>
                <c:pt idx="28">
                  <c:v>0.15606518636147526</c:v>
                </c:pt>
                <c:pt idx="29">
                  <c:v>9.2728707955538114E-2</c:v>
                </c:pt>
                <c:pt idx="30">
                  <c:v>0.23975180969186383</c:v>
                </c:pt>
                <c:pt idx="31">
                  <c:v>0.27813460908010734</c:v>
                </c:pt>
                <c:pt idx="32">
                  <c:v>0.36675082600751141</c:v>
                </c:pt>
                <c:pt idx="33">
                  <c:v>0.34497059176081946</c:v>
                </c:pt>
                <c:pt idx="34">
                  <c:v>0.29247333708236667</c:v>
                </c:pt>
                <c:pt idx="35">
                  <c:v>0.36952908494109993</c:v>
                </c:pt>
                <c:pt idx="36">
                  <c:v>0.53346334798722017</c:v>
                </c:pt>
                <c:pt idx="37">
                  <c:v>0.51780644236182694</c:v>
                </c:pt>
                <c:pt idx="38">
                  <c:v>0.61018580480986695</c:v>
                </c:pt>
                <c:pt idx="39">
                  <c:v>0.67670085777220979</c:v>
                </c:pt>
                <c:pt idx="40">
                  <c:v>0.66925706690788811</c:v>
                </c:pt>
                <c:pt idx="41">
                  <c:v>0.59468123439482978</c:v>
                </c:pt>
                <c:pt idx="42">
                  <c:v>0.71148017516088657</c:v>
                </c:pt>
                <c:pt idx="43">
                  <c:v>0.7677730459277583</c:v>
                </c:pt>
                <c:pt idx="44">
                  <c:v>0.69751081682472305</c:v>
                </c:pt>
                <c:pt idx="45">
                  <c:v>0.81358196399795468</c:v>
                </c:pt>
                <c:pt idx="46">
                  <c:v>0.72660446983534199</c:v>
                </c:pt>
                <c:pt idx="47">
                  <c:v>0.69555747548437719</c:v>
                </c:pt>
                <c:pt idx="48">
                  <c:v>0.68802468877014045</c:v>
                </c:pt>
                <c:pt idx="49">
                  <c:v>0.47599301751348122</c:v>
                </c:pt>
                <c:pt idx="50">
                  <c:v>0.65120969031872122</c:v>
                </c:pt>
                <c:pt idx="51">
                  <c:v>0.65663142270196651</c:v>
                </c:pt>
              </c:numCache>
            </c:numRef>
          </c:val>
          <c:smooth val="0"/>
        </c:ser>
        <c:dLbls>
          <c:showLegendKey val="0"/>
          <c:showVal val="0"/>
          <c:showCatName val="0"/>
          <c:showSerName val="0"/>
          <c:showPercent val="0"/>
          <c:showBubbleSize val="0"/>
        </c:dLbls>
        <c:marker val="1"/>
        <c:smooth val="0"/>
        <c:axId val="388488576"/>
        <c:axId val="388514944"/>
      </c:lineChart>
      <c:dateAx>
        <c:axId val="388488576"/>
        <c:scaling>
          <c:orientation val="minMax"/>
        </c:scaling>
        <c:delete val="0"/>
        <c:axPos val="b"/>
        <c:numFmt formatCode="mm/yy;@" sourceLinked="0"/>
        <c:majorTickMark val="out"/>
        <c:minorTickMark val="none"/>
        <c:tickLblPos val="nextTo"/>
        <c:crossAx val="388514944"/>
        <c:crosses val="autoZero"/>
        <c:auto val="1"/>
        <c:lblOffset val="100"/>
        <c:baseTimeUnit val="months"/>
        <c:majorUnit val="2"/>
        <c:majorTimeUnit val="months"/>
      </c:dateAx>
      <c:valAx>
        <c:axId val="388514944"/>
        <c:scaling>
          <c:orientation val="minMax"/>
        </c:scaling>
        <c:delete val="0"/>
        <c:axPos val="l"/>
        <c:majorGridlines/>
        <c:numFmt formatCode="0.0%;[Red]\-0.0%" sourceLinked="1"/>
        <c:majorTickMark val="out"/>
        <c:minorTickMark val="none"/>
        <c:tickLblPos val="nextTo"/>
        <c:crossAx val="388488576"/>
        <c:crosses val="autoZero"/>
        <c:crossBetween val="midCat"/>
      </c:valAx>
    </c:plotArea>
    <c:plotVisOnly val="1"/>
    <c:dispBlanksAs val="gap"/>
    <c:showDLblsOverMax val="0"/>
  </c:chart>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 TBA Carry (%)</a:t>
            </a:r>
          </a:p>
        </c:rich>
      </c:tx>
      <c:layout>
        <c:manualLayout>
          <c:xMode val="edge"/>
          <c:yMode val="edge"/>
          <c:x val="0.37390116242330934"/>
          <c:y val="4.9267700263749201E-2"/>
        </c:manualLayout>
      </c:layout>
      <c:overlay val="0"/>
    </c:title>
    <c:autoTitleDeleted val="0"/>
    <c:plotArea>
      <c:layout>
        <c:manualLayout>
          <c:layoutTarget val="inner"/>
          <c:xMode val="edge"/>
          <c:yMode val="edge"/>
          <c:x val="9.9223757046018699E-2"/>
          <c:y val="0.15379224800847263"/>
          <c:w val="0.88406261423894783"/>
          <c:h val="0.80562836717778696"/>
        </c:manualLayout>
      </c:layout>
      <c:lineChart>
        <c:grouping val="standard"/>
        <c:varyColors val="0"/>
        <c:ser>
          <c:idx val="1"/>
          <c:order val="0"/>
          <c:spPr>
            <a:ln>
              <a:solidFill>
                <a:schemeClr val="accent1"/>
              </a:solidFill>
            </a:ln>
          </c:spPr>
          <c:marker>
            <c:symbol val="none"/>
          </c:marker>
          <c:cat>
            <c:numRef>
              <c:f>'FN30.500.09(IOX)'!$I$28:$I$79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'FN30.500.09(IOX)'!$AQ$28:$AQ$79</c:f>
              <c:numCache>
                <c:formatCode>0.0%;[Red]\-0.0%</c:formatCode>
                <c:ptCount val="52"/>
                <c:pt idx="1">
                  <c:v>-1.1481600341169786E-3</c:v>
                </c:pt>
                <c:pt idx="2">
                  <c:v>7.1337906834213144E-3</c:v>
                </c:pt>
                <c:pt idx="3">
                  <c:v>1.1049185228046928E-2</c:v>
                </c:pt>
                <c:pt idx="4">
                  <c:v>1.1734265853315305E-2</c:v>
                </c:pt>
                <c:pt idx="5">
                  <c:v>1.2281215323272381E-2</c:v>
                </c:pt>
                <c:pt idx="6">
                  <c:v>1.2145310429784855E-2</c:v>
                </c:pt>
                <c:pt idx="7">
                  <c:v>7.0633094604841207E-3</c:v>
                </c:pt>
                <c:pt idx="8">
                  <c:v>7.967725861509109E-3</c:v>
                </c:pt>
                <c:pt idx="9">
                  <c:v>1.2951907399276156E-2</c:v>
                </c:pt>
                <c:pt idx="10">
                  <c:v>1.606919160836745E-2</c:v>
                </c:pt>
                <c:pt idx="11">
                  <c:v>6.7781880288508636E-3</c:v>
                </c:pt>
                <c:pt idx="12">
                  <c:v>3.3369025492003762E-3</c:v>
                </c:pt>
                <c:pt idx="13">
                  <c:v>4.4864576648560566E-3</c:v>
                </c:pt>
                <c:pt idx="14">
                  <c:v>1.3691331328075762E-2</c:v>
                </c:pt>
                <c:pt idx="15">
                  <c:v>9.6967615290901154E-3</c:v>
                </c:pt>
                <c:pt idx="16">
                  <c:v>2.3233817963970987E-3</c:v>
                </c:pt>
                <c:pt idx="17">
                  <c:v>4.616827577525906E-3</c:v>
                </c:pt>
                <c:pt idx="18">
                  <c:v>7.8399035640616347E-3</c:v>
                </c:pt>
                <c:pt idx="19">
                  <c:v>7.3550155394192128E-3</c:v>
                </c:pt>
                <c:pt idx="20">
                  <c:v>7.303510568296364E-3</c:v>
                </c:pt>
                <c:pt idx="21">
                  <c:v>-6.0230001604262562E-4</c:v>
                </c:pt>
                <c:pt idx="22">
                  <c:v>3.2527988150036617E-3</c:v>
                </c:pt>
                <c:pt idx="23">
                  <c:v>-3.5961349409042351E-3</c:v>
                </c:pt>
                <c:pt idx="24">
                  <c:v>2.933001979429869E-3</c:v>
                </c:pt>
                <c:pt idx="25">
                  <c:v>-7.5196241320902495E-4</c:v>
                </c:pt>
                <c:pt idx="26">
                  <c:v>1.0696016794076431E-3</c:v>
                </c:pt>
                <c:pt idx="27">
                  <c:v>1.601512372215449E-3</c:v>
                </c:pt>
                <c:pt idx="28">
                  <c:v>-3.0972890298081E-3</c:v>
                </c:pt>
                <c:pt idx="29">
                  <c:v>-1.4653764403807213E-3</c:v>
                </c:pt>
                <c:pt idx="30">
                  <c:v>-3.5396583066228861E-3</c:v>
                </c:pt>
                <c:pt idx="31">
                  <c:v>-6.5021979826994413E-3</c:v>
                </c:pt>
                <c:pt idx="32">
                  <c:v>-7.3649993044863412E-3</c:v>
                </c:pt>
                <c:pt idx="33">
                  <c:v>-4.0616596767481901E-3</c:v>
                </c:pt>
                <c:pt idx="34">
                  <c:v>3.9555458053085815E-3</c:v>
                </c:pt>
                <c:pt idx="35">
                  <c:v>6.5007051596588303E-3</c:v>
                </c:pt>
                <c:pt idx="36">
                  <c:v>6.9051054505447837E-3</c:v>
                </c:pt>
                <c:pt idx="37">
                  <c:v>3.060775763192991E-3</c:v>
                </c:pt>
                <c:pt idx="38">
                  <c:v>8.3414453932652999E-3</c:v>
                </c:pt>
                <c:pt idx="39">
                  <c:v>7.581068643657555E-3</c:v>
                </c:pt>
                <c:pt idx="40">
                  <c:v>4.8959478742824306E-3</c:v>
                </c:pt>
                <c:pt idx="41">
                  <c:v>4.1578016541527893E-3</c:v>
                </c:pt>
                <c:pt idx="42">
                  <c:v>5.6082799960432131E-3</c:v>
                </c:pt>
                <c:pt idx="43">
                  <c:v>2.3468717646629705E-3</c:v>
                </c:pt>
                <c:pt idx="44">
                  <c:v>5.9250289049953171E-4</c:v>
                </c:pt>
                <c:pt idx="45">
                  <c:v>3.0092985989312129E-3</c:v>
                </c:pt>
                <c:pt idx="46">
                  <c:v>9.8404092595953956E-4</c:v>
                </c:pt>
                <c:pt idx="47">
                  <c:v>2.3501475927053162E-3</c:v>
                </c:pt>
                <c:pt idx="48">
                  <c:v>5.5856845210211659E-3</c:v>
                </c:pt>
                <c:pt idx="49">
                  <c:v>7.4444095728975306E-3</c:v>
                </c:pt>
                <c:pt idx="50">
                  <c:v>1.6892899652741249E-2</c:v>
                </c:pt>
                <c:pt idx="51">
                  <c:v>1.0847351535027701E-2</c:v>
                </c:pt>
              </c:numCache>
            </c:numRef>
          </c:val>
          <c:smooth val="0"/>
        </c:ser>
        <c:dLbls>
          <c:showLegendKey val="0"/>
          <c:showVal val="0"/>
          <c:showCatName val="0"/>
          <c:showSerName val="0"/>
          <c:showPercent val="0"/>
          <c:showBubbleSize val="0"/>
        </c:dLbls>
        <c:marker val="1"/>
        <c:smooth val="0"/>
        <c:axId val="388539520"/>
        <c:axId val="388541056"/>
      </c:lineChart>
      <c:dateAx>
        <c:axId val="388539520"/>
        <c:scaling>
          <c:orientation val="minMax"/>
        </c:scaling>
        <c:delete val="0"/>
        <c:axPos val="b"/>
        <c:numFmt formatCode="mm/yy;@" sourceLinked="0"/>
        <c:majorTickMark val="out"/>
        <c:minorTickMark val="none"/>
        <c:tickLblPos val="nextTo"/>
        <c:crossAx val="388541056"/>
        <c:crosses val="autoZero"/>
        <c:auto val="1"/>
        <c:lblOffset val="100"/>
        <c:baseTimeUnit val="months"/>
        <c:majorUnit val="2"/>
        <c:majorTimeUnit val="months"/>
      </c:dateAx>
      <c:valAx>
        <c:axId val="388541056"/>
        <c:scaling>
          <c:orientation val="minMax"/>
        </c:scaling>
        <c:delete val="0"/>
        <c:axPos val="l"/>
        <c:majorGridlines/>
        <c:numFmt formatCode="0.0%;[Red]\-0.0%" sourceLinked="1"/>
        <c:majorTickMark val="out"/>
        <c:minorTickMark val="none"/>
        <c:tickLblPos val="nextTo"/>
        <c:crossAx val="388539520"/>
        <c:crosses val="autoZero"/>
        <c:crossBetween val="midCat"/>
      </c:valAx>
    </c:plotArea>
    <c:plotVisOnly val="1"/>
    <c:dispBlanksAs val="gap"/>
    <c:showDLblsOverMax val="0"/>
  </c:chart>
  <c:printSettings>
    <c:headerFooter>
      <c:oddHeader>&amp;L&amp;G&amp;C&amp;"-,Bold"&amp;12&amp;K2E398A
&amp;15FN30.500.09(IOX) Performance&amp;R&amp;"-,Bold"&amp;14&amp;K2E398A
&amp;12Cello Fixed Income Master Fund, LP&amp;"-,Regular"&amp;10&amp;K000000
&amp;"-,Bold"&amp;K2E398A As of Mar, 2015</c:oddHeader>
    </c:headerFooter>
    <c:pageMargins b="0.75" l="0.7" r="0.7" t="0.75" header="0.3" footer="0.3"/>
    <c:pageSetup orientation="portrait"/>
  </c:printSettings>
</c:chartSpace>
</file>

<file path=xl/charts/chart1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1m Unhedged Return (%)</a:t>
            </a:r>
          </a:p>
        </c:rich>
      </c:tx>
      <c:overlay val="0"/>
    </c:title>
    <c:autoTitleDeleted val="0"/>
    <c:plotArea>
      <c:layout/>
      <c:lineChart>
        <c:grouping val="standard"/>
        <c:varyColors val="0"/>
        <c:ser>
          <c:idx val="0"/>
          <c:order val="0"/>
          <c:tx>
            <c:v>1m Return (%)</c:v>
          </c:tx>
          <c:cat>
            <c:numRef>
              <c:f>'IOS Perf'!$I$8:$I$30</c:f>
              <c:numCache>
                <c:formatCode>m/d/yyyy</c:formatCode>
                <c:ptCount val="23"/>
                <c:pt idx="0">
                  <c:v>40634</c:v>
                </c:pt>
                <c:pt idx="1">
                  <c:v>40665</c:v>
                </c:pt>
                <c:pt idx="2">
                  <c:v>40695</c:v>
                </c:pt>
                <c:pt idx="3">
                  <c:v>40725</c:v>
                </c:pt>
                <c:pt idx="4">
                  <c:v>40756</c:v>
                </c:pt>
                <c:pt idx="5">
                  <c:v>40787</c:v>
                </c:pt>
                <c:pt idx="6">
                  <c:v>40819</c:v>
                </c:pt>
                <c:pt idx="7">
                  <c:v>40848</c:v>
                </c:pt>
                <c:pt idx="8">
                  <c:v>40878</c:v>
                </c:pt>
                <c:pt idx="9">
                  <c:v>40911</c:v>
                </c:pt>
                <c:pt idx="10">
                  <c:v>40940</c:v>
                </c:pt>
                <c:pt idx="11">
                  <c:v>40969</c:v>
                </c:pt>
                <c:pt idx="12">
                  <c:v>41001</c:v>
                </c:pt>
                <c:pt idx="13">
                  <c:v>41030</c:v>
                </c:pt>
                <c:pt idx="14">
                  <c:v>41061</c:v>
                </c:pt>
                <c:pt idx="15">
                  <c:v>41092</c:v>
                </c:pt>
                <c:pt idx="16">
                  <c:v>41122</c:v>
                </c:pt>
                <c:pt idx="17">
                  <c:v>41156</c:v>
                </c:pt>
                <c:pt idx="18">
                  <c:v>41183</c:v>
                </c:pt>
                <c:pt idx="19">
                  <c:v>41214</c:v>
                </c:pt>
                <c:pt idx="20">
                  <c:v>41246</c:v>
                </c:pt>
                <c:pt idx="21">
                  <c:v>41276</c:v>
                </c:pt>
                <c:pt idx="22">
                  <c:v>41306</c:v>
                </c:pt>
              </c:numCache>
            </c:numRef>
          </c:cat>
          <c:val>
            <c:numRef>
              <c:f>'IOS Perf'!$Q$8:$Q$30</c:f>
              <c:numCache>
                <c:formatCode>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mooth val="0"/>
        </c:ser>
        <c:dLbls>
          <c:showLegendKey val="0"/>
          <c:showVal val="0"/>
          <c:showCatName val="0"/>
          <c:showSerName val="0"/>
          <c:showPercent val="0"/>
          <c:showBubbleSize val="0"/>
        </c:dLbls>
        <c:marker val="1"/>
        <c:smooth val="0"/>
        <c:axId val="389206400"/>
        <c:axId val="389207936"/>
      </c:lineChart>
      <c:dateAx>
        <c:axId val="389206400"/>
        <c:scaling>
          <c:orientation val="minMax"/>
        </c:scaling>
        <c:delete val="0"/>
        <c:axPos val="b"/>
        <c:numFmt formatCode="m/d/yyyy" sourceLinked="1"/>
        <c:majorTickMark val="out"/>
        <c:minorTickMark val="none"/>
        <c:tickLblPos val="nextTo"/>
        <c:crossAx val="389207936"/>
        <c:crosses val="autoZero"/>
        <c:auto val="1"/>
        <c:lblOffset val="100"/>
        <c:baseTimeUnit val="days"/>
      </c:dateAx>
      <c:valAx>
        <c:axId val="389207936"/>
        <c:scaling>
          <c:orientation val="minMax"/>
        </c:scaling>
        <c:delete val="0"/>
        <c:axPos val="l"/>
        <c:majorGridlines/>
        <c:numFmt formatCode="0.0%" sourceLinked="1"/>
        <c:majorTickMark val="out"/>
        <c:minorTickMark val="none"/>
        <c:tickLblPos val="nextTo"/>
        <c:crossAx val="389206400"/>
        <c:crosses val="autoZero"/>
        <c:crossBetween val="between"/>
      </c:valAx>
    </c:plotArea>
    <c:plotVisOnly val="1"/>
    <c:dispBlanksAs val="gap"/>
    <c:showDLblsOverMax val="0"/>
  </c:chart>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Cumulative Unhedged Return (%)</a:t>
            </a:r>
          </a:p>
        </c:rich>
      </c:tx>
      <c:overlay val="0"/>
    </c:title>
    <c:autoTitleDeleted val="0"/>
    <c:plotArea>
      <c:layout/>
      <c:lineChart>
        <c:grouping val="standard"/>
        <c:varyColors val="0"/>
        <c:ser>
          <c:idx val="0"/>
          <c:order val="0"/>
          <c:tx>
            <c:v>Cumulative Return (%)</c:v>
          </c:tx>
          <c:cat>
            <c:numRef>
              <c:f>'IOS Perf'!$I$8:$I$30</c:f>
              <c:numCache>
                <c:formatCode>m/d/yyyy</c:formatCode>
                <c:ptCount val="23"/>
                <c:pt idx="0">
                  <c:v>40634</c:v>
                </c:pt>
                <c:pt idx="1">
                  <c:v>40665</c:v>
                </c:pt>
                <c:pt idx="2">
                  <c:v>40695</c:v>
                </c:pt>
                <c:pt idx="3">
                  <c:v>40725</c:v>
                </c:pt>
                <c:pt idx="4">
                  <c:v>40756</c:v>
                </c:pt>
                <c:pt idx="5">
                  <c:v>40787</c:v>
                </c:pt>
                <c:pt idx="6">
                  <c:v>40819</c:v>
                </c:pt>
                <c:pt idx="7">
                  <c:v>40848</c:v>
                </c:pt>
                <c:pt idx="8">
                  <c:v>40878</c:v>
                </c:pt>
                <c:pt idx="9">
                  <c:v>40911</c:v>
                </c:pt>
                <c:pt idx="10">
                  <c:v>40940</c:v>
                </c:pt>
                <c:pt idx="11">
                  <c:v>40969</c:v>
                </c:pt>
                <c:pt idx="12">
                  <c:v>41001</c:v>
                </c:pt>
                <c:pt idx="13">
                  <c:v>41030</c:v>
                </c:pt>
                <c:pt idx="14">
                  <c:v>41061</c:v>
                </c:pt>
                <c:pt idx="15">
                  <c:v>41092</c:v>
                </c:pt>
                <c:pt idx="16">
                  <c:v>41122</c:v>
                </c:pt>
                <c:pt idx="17">
                  <c:v>41156</c:v>
                </c:pt>
                <c:pt idx="18">
                  <c:v>41183</c:v>
                </c:pt>
                <c:pt idx="19">
                  <c:v>41214</c:v>
                </c:pt>
                <c:pt idx="20">
                  <c:v>41246</c:v>
                </c:pt>
                <c:pt idx="21">
                  <c:v>41276</c:v>
                </c:pt>
                <c:pt idx="22">
                  <c:v>41306</c:v>
                </c:pt>
              </c:numCache>
            </c:numRef>
          </c:cat>
          <c:val>
            <c:numRef>
              <c:f>'IOS Perf'!$S$8:$S$30</c:f>
              <c:numCache>
                <c:formatCode>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mooth val="0"/>
        </c:ser>
        <c:dLbls>
          <c:showLegendKey val="0"/>
          <c:showVal val="0"/>
          <c:showCatName val="0"/>
          <c:showSerName val="0"/>
          <c:showPercent val="0"/>
          <c:showBubbleSize val="0"/>
        </c:dLbls>
        <c:marker val="1"/>
        <c:smooth val="0"/>
        <c:axId val="389481984"/>
        <c:axId val="389483520"/>
      </c:lineChart>
      <c:dateAx>
        <c:axId val="389481984"/>
        <c:scaling>
          <c:orientation val="minMax"/>
        </c:scaling>
        <c:delete val="0"/>
        <c:axPos val="b"/>
        <c:numFmt formatCode="m/d/yyyy" sourceLinked="1"/>
        <c:majorTickMark val="out"/>
        <c:minorTickMark val="none"/>
        <c:tickLblPos val="nextTo"/>
        <c:crossAx val="389483520"/>
        <c:crosses val="autoZero"/>
        <c:auto val="1"/>
        <c:lblOffset val="100"/>
        <c:baseTimeUnit val="days"/>
      </c:dateAx>
      <c:valAx>
        <c:axId val="389483520"/>
        <c:scaling>
          <c:orientation val="minMax"/>
        </c:scaling>
        <c:delete val="0"/>
        <c:axPos val="l"/>
        <c:majorGridlines/>
        <c:numFmt formatCode="0.0%" sourceLinked="1"/>
        <c:majorTickMark val="out"/>
        <c:minorTickMark val="none"/>
        <c:tickLblPos val="nextTo"/>
        <c:crossAx val="389481984"/>
        <c:crosses val="autoZero"/>
        <c:crossBetween val="between"/>
      </c:valAx>
    </c:plotArea>
    <c:plotVisOnly val="1"/>
    <c:dispBlanksAs val="gap"/>
    <c:showDLblsOverMax val="0"/>
  </c:chart>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1m Hedged Return (%)</a:t>
            </a:r>
          </a:p>
        </c:rich>
      </c:tx>
      <c:overlay val="0"/>
    </c:title>
    <c:autoTitleDeleted val="0"/>
    <c:plotArea>
      <c:layout/>
      <c:lineChart>
        <c:grouping val="standard"/>
        <c:varyColors val="0"/>
        <c:ser>
          <c:idx val="0"/>
          <c:order val="0"/>
          <c:cat>
            <c:numRef>
              <c:f>'IOS Perf'!$I$8:$I$30</c:f>
              <c:numCache>
                <c:formatCode>m/d/yyyy</c:formatCode>
                <c:ptCount val="23"/>
                <c:pt idx="0">
                  <c:v>40634</c:v>
                </c:pt>
                <c:pt idx="1">
                  <c:v>40665</c:v>
                </c:pt>
                <c:pt idx="2">
                  <c:v>40695</c:v>
                </c:pt>
                <c:pt idx="3">
                  <c:v>40725</c:v>
                </c:pt>
                <c:pt idx="4">
                  <c:v>40756</c:v>
                </c:pt>
                <c:pt idx="5">
                  <c:v>40787</c:v>
                </c:pt>
                <c:pt idx="6">
                  <c:v>40819</c:v>
                </c:pt>
                <c:pt idx="7">
                  <c:v>40848</c:v>
                </c:pt>
                <c:pt idx="8">
                  <c:v>40878</c:v>
                </c:pt>
                <c:pt idx="9">
                  <c:v>40911</c:v>
                </c:pt>
                <c:pt idx="10">
                  <c:v>40940</c:v>
                </c:pt>
                <c:pt idx="11">
                  <c:v>40969</c:v>
                </c:pt>
                <c:pt idx="12">
                  <c:v>41001</c:v>
                </c:pt>
                <c:pt idx="13">
                  <c:v>41030</c:v>
                </c:pt>
                <c:pt idx="14">
                  <c:v>41061</c:v>
                </c:pt>
                <c:pt idx="15">
                  <c:v>41092</c:v>
                </c:pt>
                <c:pt idx="16">
                  <c:v>41122</c:v>
                </c:pt>
                <c:pt idx="17">
                  <c:v>41156</c:v>
                </c:pt>
                <c:pt idx="18">
                  <c:v>41183</c:v>
                </c:pt>
                <c:pt idx="19">
                  <c:v>41214</c:v>
                </c:pt>
                <c:pt idx="20">
                  <c:v>41246</c:v>
                </c:pt>
                <c:pt idx="21">
                  <c:v>41276</c:v>
                </c:pt>
                <c:pt idx="22">
                  <c:v>41306</c:v>
                </c:pt>
              </c:numCache>
            </c:numRef>
          </c:cat>
          <c:val>
            <c:numRef>
              <c:f>'IOS Perf'!$AI$8:$AI$30</c:f>
              <c:numCache>
                <c:formatCode>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mooth val="0"/>
        </c:ser>
        <c:dLbls>
          <c:showLegendKey val="0"/>
          <c:showVal val="0"/>
          <c:showCatName val="0"/>
          <c:showSerName val="0"/>
          <c:showPercent val="0"/>
          <c:showBubbleSize val="0"/>
        </c:dLbls>
        <c:marker val="1"/>
        <c:smooth val="0"/>
        <c:axId val="389520000"/>
        <c:axId val="389521792"/>
      </c:lineChart>
      <c:dateAx>
        <c:axId val="389520000"/>
        <c:scaling>
          <c:orientation val="minMax"/>
        </c:scaling>
        <c:delete val="0"/>
        <c:axPos val="b"/>
        <c:numFmt formatCode="m/d/yyyy" sourceLinked="1"/>
        <c:majorTickMark val="out"/>
        <c:minorTickMark val="none"/>
        <c:tickLblPos val="nextTo"/>
        <c:crossAx val="389521792"/>
        <c:crosses val="autoZero"/>
        <c:auto val="1"/>
        <c:lblOffset val="100"/>
        <c:baseTimeUnit val="days"/>
      </c:dateAx>
      <c:valAx>
        <c:axId val="389521792"/>
        <c:scaling>
          <c:orientation val="minMax"/>
        </c:scaling>
        <c:delete val="0"/>
        <c:axPos val="l"/>
        <c:majorGridlines/>
        <c:numFmt formatCode="0.0%" sourceLinked="1"/>
        <c:majorTickMark val="out"/>
        <c:minorTickMark val="none"/>
        <c:tickLblPos val="nextTo"/>
        <c:crossAx val="389520000"/>
        <c:crosses val="autoZero"/>
        <c:crossBetween val="between"/>
      </c:valAx>
    </c:plotArea>
    <c:plotVisOnly val="1"/>
    <c:dispBlanksAs val="gap"/>
    <c:showDLblsOverMax val="0"/>
  </c:chart>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Cumulative Hedged Return (%)</a:t>
            </a:r>
          </a:p>
        </c:rich>
      </c:tx>
      <c:overlay val="0"/>
    </c:title>
    <c:autoTitleDeleted val="0"/>
    <c:plotArea>
      <c:layout/>
      <c:lineChart>
        <c:grouping val="standard"/>
        <c:varyColors val="0"/>
        <c:ser>
          <c:idx val="0"/>
          <c:order val="0"/>
          <c:cat>
            <c:numRef>
              <c:f>'IOS Perf'!$I$8:$I$30</c:f>
              <c:numCache>
                <c:formatCode>m/d/yyyy</c:formatCode>
                <c:ptCount val="23"/>
                <c:pt idx="0">
                  <c:v>40634</c:v>
                </c:pt>
                <c:pt idx="1">
                  <c:v>40665</c:v>
                </c:pt>
                <c:pt idx="2">
                  <c:v>40695</c:v>
                </c:pt>
                <c:pt idx="3">
                  <c:v>40725</c:v>
                </c:pt>
                <c:pt idx="4">
                  <c:v>40756</c:v>
                </c:pt>
                <c:pt idx="5">
                  <c:v>40787</c:v>
                </c:pt>
                <c:pt idx="6">
                  <c:v>40819</c:v>
                </c:pt>
                <c:pt idx="7">
                  <c:v>40848</c:v>
                </c:pt>
                <c:pt idx="8">
                  <c:v>40878</c:v>
                </c:pt>
                <c:pt idx="9">
                  <c:v>40911</c:v>
                </c:pt>
                <c:pt idx="10">
                  <c:v>40940</c:v>
                </c:pt>
                <c:pt idx="11">
                  <c:v>40969</c:v>
                </c:pt>
                <c:pt idx="12">
                  <c:v>41001</c:v>
                </c:pt>
                <c:pt idx="13">
                  <c:v>41030</c:v>
                </c:pt>
                <c:pt idx="14">
                  <c:v>41061</c:v>
                </c:pt>
                <c:pt idx="15">
                  <c:v>41092</c:v>
                </c:pt>
                <c:pt idx="16">
                  <c:v>41122</c:v>
                </c:pt>
                <c:pt idx="17">
                  <c:v>41156</c:v>
                </c:pt>
                <c:pt idx="18">
                  <c:v>41183</c:v>
                </c:pt>
                <c:pt idx="19">
                  <c:v>41214</c:v>
                </c:pt>
                <c:pt idx="20">
                  <c:v>41246</c:v>
                </c:pt>
                <c:pt idx="21">
                  <c:v>41276</c:v>
                </c:pt>
                <c:pt idx="22">
                  <c:v>41306</c:v>
                </c:pt>
              </c:numCache>
            </c:numRef>
          </c:cat>
          <c:val>
            <c:numRef>
              <c:f>'IOS Perf'!$AK$8:$AK$30</c:f>
              <c:numCache>
                <c:formatCode>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mooth val="0"/>
        </c:ser>
        <c:dLbls>
          <c:showLegendKey val="0"/>
          <c:showVal val="0"/>
          <c:showCatName val="0"/>
          <c:showSerName val="0"/>
          <c:showPercent val="0"/>
          <c:showBubbleSize val="0"/>
        </c:dLbls>
        <c:marker val="1"/>
        <c:smooth val="0"/>
        <c:axId val="389304320"/>
        <c:axId val="389305856"/>
      </c:lineChart>
      <c:dateAx>
        <c:axId val="389304320"/>
        <c:scaling>
          <c:orientation val="minMax"/>
        </c:scaling>
        <c:delete val="0"/>
        <c:axPos val="b"/>
        <c:numFmt formatCode="m/d/yyyy" sourceLinked="1"/>
        <c:majorTickMark val="out"/>
        <c:minorTickMark val="none"/>
        <c:tickLblPos val="nextTo"/>
        <c:crossAx val="389305856"/>
        <c:crosses val="autoZero"/>
        <c:auto val="1"/>
        <c:lblOffset val="100"/>
        <c:baseTimeUnit val="days"/>
      </c:dateAx>
      <c:valAx>
        <c:axId val="389305856"/>
        <c:scaling>
          <c:orientation val="minMax"/>
        </c:scaling>
        <c:delete val="0"/>
        <c:axPos val="l"/>
        <c:majorGridlines/>
        <c:numFmt formatCode="0.0%" sourceLinked="1"/>
        <c:majorTickMark val="out"/>
        <c:minorTickMark val="none"/>
        <c:tickLblPos val="nextTo"/>
        <c:crossAx val="389304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OAS History</a:t>
            </a:r>
          </a:p>
        </c:rich>
      </c:tx>
      <c:overlay val="0"/>
    </c:title>
    <c:autoTitleDeleted val="0"/>
    <c:plotArea>
      <c:layout/>
      <c:lineChart>
        <c:grouping val="standard"/>
        <c:varyColors val="0"/>
        <c:ser>
          <c:idx val="0"/>
          <c:order val="0"/>
          <c:cat>
            <c:numRef>
              <c:f>'IOS Perf'!$I$7:$I$30</c:f>
              <c:numCache>
                <c:formatCode>m/d/yyyy</c:formatCode>
                <c:ptCount val="24"/>
                <c:pt idx="0">
                  <c:v>40603</c:v>
                </c:pt>
                <c:pt idx="1">
                  <c:v>40634</c:v>
                </c:pt>
                <c:pt idx="2">
                  <c:v>40665</c:v>
                </c:pt>
                <c:pt idx="3">
                  <c:v>40695</c:v>
                </c:pt>
                <c:pt idx="4">
                  <c:v>40725</c:v>
                </c:pt>
                <c:pt idx="5">
                  <c:v>40756</c:v>
                </c:pt>
                <c:pt idx="6">
                  <c:v>40787</c:v>
                </c:pt>
                <c:pt idx="7">
                  <c:v>40819</c:v>
                </c:pt>
                <c:pt idx="8">
                  <c:v>40848</c:v>
                </c:pt>
                <c:pt idx="9">
                  <c:v>40878</c:v>
                </c:pt>
                <c:pt idx="10">
                  <c:v>40911</c:v>
                </c:pt>
                <c:pt idx="11">
                  <c:v>40940</c:v>
                </c:pt>
                <c:pt idx="12">
                  <c:v>40969</c:v>
                </c:pt>
                <c:pt idx="13">
                  <c:v>41001</c:v>
                </c:pt>
                <c:pt idx="14">
                  <c:v>41030</c:v>
                </c:pt>
                <c:pt idx="15">
                  <c:v>41061</c:v>
                </c:pt>
                <c:pt idx="16">
                  <c:v>41092</c:v>
                </c:pt>
                <c:pt idx="17">
                  <c:v>41122</c:v>
                </c:pt>
                <c:pt idx="18">
                  <c:v>41156</c:v>
                </c:pt>
                <c:pt idx="19">
                  <c:v>41183</c:v>
                </c:pt>
                <c:pt idx="20">
                  <c:v>41214</c:v>
                </c:pt>
                <c:pt idx="21">
                  <c:v>41246</c:v>
                </c:pt>
                <c:pt idx="22">
                  <c:v>41276</c:v>
                </c:pt>
                <c:pt idx="23">
                  <c:v>41306</c:v>
                </c:pt>
              </c:numCache>
            </c:numRef>
          </c:cat>
          <c:val>
            <c:numRef>
              <c:f>'IOS Perf'!$L$7:$L$30</c:f>
              <c:numCache>
                <c:formatCode>#,##0.0_);[Red]\(#,##0.0\)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ser>
        <c:dLbls>
          <c:showLegendKey val="0"/>
          <c:showVal val="0"/>
          <c:showCatName val="0"/>
          <c:showSerName val="0"/>
          <c:showPercent val="0"/>
          <c:showBubbleSize val="0"/>
        </c:dLbls>
        <c:marker val="1"/>
        <c:smooth val="0"/>
        <c:axId val="389325952"/>
        <c:axId val="389327488"/>
      </c:lineChart>
      <c:dateAx>
        <c:axId val="389325952"/>
        <c:scaling>
          <c:orientation val="minMax"/>
        </c:scaling>
        <c:delete val="0"/>
        <c:axPos val="b"/>
        <c:numFmt formatCode="m/d/yyyy" sourceLinked="1"/>
        <c:majorTickMark val="out"/>
        <c:minorTickMark val="none"/>
        <c:tickLblPos val="nextTo"/>
        <c:crossAx val="389327488"/>
        <c:crosses val="autoZero"/>
        <c:auto val="1"/>
        <c:lblOffset val="100"/>
        <c:baseTimeUnit val="days"/>
      </c:dateAx>
      <c:valAx>
        <c:axId val="389327488"/>
        <c:scaling>
          <c:orientation val="minMax"/>
        </c:scaling>
        <c:delete val="0"/>
        <c:axPos val="l"/>
        <c:majorGridlines/>
        <c:numFmt formatCode="#,##0.0_);[Red]\(#,##0.0\)" sourceLinked="1"/>
        <c:majorTickMark val="out"/>
        <c:minorTickMark val="none"/>
        <c:tickLblPos val="nextTo"/>
        <c:crossAx val="389325952"/>
        <c:crosses val="autoZero"/>
        <c:crossBetween val="between"/>
      </c:valAx>
    </c:plotArea>
    <c:plotVisOnly val="1"/>
    <c:dispBlanksAs val="gap"/>
    <c:showDLblsOverMax val="0"/>
  </c:chart>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Monthly Unhedged Return (%)</a:t>
            </a:r>
          </a:p>
        </c:rich>
      </c:tx>
      <c:overlay val="0"/>
    </c:title>
    <c:autoTitleDeleted val="0"/>
    <c:plotArea>
      <c:layout>
        <c:manualLayout>
          <c:layoutTarget val="inner"/>
          <c:xMode val="edge"/>
          <c:yMode val="edge"/>
          <c:x val="0.10413099827393218"/>
          <c:y val="0.17671756402071362"/>
          <c:w val="0.87082156489285278"/>
          <c:h val="0.78555100375966513"/>
        </c:manualLayout>
      </c:layout>
      <c:lineChart>
        <c:grouping val="standard"/>
        <c:varyColors val="0"/>
        <c:ser>
          <c:idx val="0"/>
          <c:order val="0"/>
          <c:marker>
            <c:symbol val="none"/>
          </c:marker>
          <c:cat>
            <c:numRef>
              <c:f>'FN30.550.08(IOX)'!$I$28:$I$79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'FN30.550.08(IOX)'!$S$28:$S$79</c:f>
              <c:numCache>
                <c:formatCode>0.0%;[Red]\-0.0%</c:formatCode>
                <c:ptCount val="52"/>
                <c:pt idx="1">
                  <c:v>1.6710198343351558E-2</c:v>
                </c:pt>
                <c:pt idx="2">
                  <c:v>4.451636788669034E-2</c:v>
                </c:pt>
                <c:pt idx="3">
                  <c:v>3.7708148235651572E-2</c:v>
                </c:pt>
                <c:pt idx="4">
                  <c:v>1.2190781868570779E-2</c:v>
                </c:pt>
                <c:pt idx="5">
                  <c:v>-3.2429204180348253E-2</c:v>
                </c:pt>
                <c:pt idx="6">
                  <c:v>3.6649563852126413E-3</c:v>
                </c:pt>
                <c:pt idx="7">
                  <c:v>-4.7779297578448274E-2</c:v>
                </c:pt>
                <c:pt idx="8">
                  <c:v>-0.16949845683746687</c:v>
                </c:pt>
                <c:pt idx="9">
                  <c:v>-0.18463688516993587</c:v>
                </c:pt>
                <c:pt idx="10">
                  <c:v>1.8886156205007961E-3</c:v>
                </c:pt>
                <c:pt idx="11">
                  <c:v>5.5174744366929068E-2</c:v>
                </c:pt>
                <c:pt idx="12">
                  <c:v>-5.2436123242899105E-2</c:v>
                </c:pt>
                <c:pt idx="13">
                  <c:v>-2.5108546521885322E-2</c:v>
                </c:pt>
                <c:pt idx="14">
                  <c:v>7.9519681111438284E-2</c:v>
                </c:pt>
                <c:pt idx="15">
                  <c:v>5.1304234715593026E-2</c:v>
                </c:pt>
                <c:pt idx="16">
                  <c:v>-4.592305071827886E-2</c:v>
                </c:pt>
                <c:pt idx="17">
                  <c:v>-0.10769322784159303</c:v>
                </c:pt>
                <c:pt idx="18">
                  <c:v>-3.0878862365126144E-4</c:v>
                </c:pt>
                <c:pt idx="19">
                  <c:v>-1.4070085593112425E-2</c:v>
                </c:pt>
                <c:pt idx="20">
                  <c:v>2.7180019548164423E-2</c:v>
                </c:pt>
                <c:pt idx="21">
                  <c:v>-9.7115255488631619E-2</c:v>
                </c:pt>
                <c:pt idx="22">
                  <c:v>4.4900477522383991E-2</c:v>
                </c:pt>
                <c:pt idx="23">
                  <c:v>-0.10352116197616998</c:v>
                </c:pt>
                <c:pt idx="24">
                  <c:v>4.9766462147390278E-2</c:v>
                </c:pt>
                <c:pt idx="25">
                  <c:v>-8.2209332759366899E-3</c:v>
                </c:pt>
                <c:pt idx="26">
                  <c:v>5.42932670154961E-3</c:v>
                </c:pt>
                <c:pt idx="27">
                  <c:v>1.3212621366461679E-2</c:v>
                </c:pt>
                <c:pt idx="28">
                  <c:v>-0.14824943065717733</c:v>
                </c:pt>
                <c:pt idx="29">
                  <c:v>4.0426548941416118E-2</c:v>
                </c:pt>
                <c:pt idx="30">
                  <c:v>0.1087230592401064</c:v>
                </c:pt>
                <c:pt idx="31">
                  <c:v>8.4098344068252603E-2</c:v>
                </c:pt>
                <c:pt idx="32">
                  <c:v>5.957457569881968E-2</c:v>
                </c:pt>
                <c:pt idx="33">
                  <c:v>-6.1742113094773912E-2</c:v>
                </c:pt>
                <c:pt idx="34">
                  <c:v>-3.1804271905363592E-2</c:v>
                </c:pt>
                <c:pt idx="35">
                  <c:v>0.1076025394954246</c:v>
                </c:pt>
                <c:pt idx="36">
                  <c:v>0.10807841788754775</c:v>
                </c:pt>
                <c:pt idx="37">
                  <c:v>8.5304411781322934E-3</c:v>
                </c:pt>
                <c:pt idx="38">
                  <c:v>2.9961871732579047E-2</c:v>
                </c:pt>
                <c:pt idx="39">
                  <c:v>3.4926186428142603E-2</c:v>
                </c:pt>
                <c:pt idx="40">
                  <c:v>-2.0175113793020283E-2</c:v>
                </c:pt>
                <c:pt idx="41">
                  <c:v>-5.0632398501348833E-2</c:v>
                </c:pt>
                <c:pt idx="42">
                  <c:v>1.7124373802177122E-2</c:v>
                </c:pt>
                <c:pt idx="43">
                  <c:v>4.4652283450425594E-2</c:v>
                </c:pt>
                <c:pt idx="44">
                  <c:v>-4.2763409046265986E-2</c:v>
                </c:pt>
                <c:pt idx="45">
                  <c:v>4.0166346392975991E-2</c:v>
                </c:pt>
                <c:pt idx="46">
                  <c:v>-5.7756057867864134E-2</c:v>
                </c:pt>
                <c:pt idx="47">
                  <c:v>-3.4876537587259851E-2</c:v>
                </c:pt>
                <c:pt idx="48">
                  <c:v>-4.1007830544771999E-3</c:v>
                </c:pt>
                <c:pt idx="49">
                  <c:v>-6.8195082717700389E-2</c:v>
                </c:pt>
                <c:pt idx="50">
                  <c:v>0.14405521461085735</c:v>
                </c:pt>
                <c:pt idx="51">
                  <c:v>4.2097837393055712E-2</c:v>
                </c:pt>
              </c:numCache>
            </c:numRef>
          </c:val>
          <c:smooth val="0"/>
        </c:ser>
        <c:dLbls>
          <c:showLegendKey val="0"/>
          <c:showVal val="0"/>
          <c:showCatName val="0"/>
          <c:showSerName val="0"/>
          <c:showPercent val="0"/>
          <c:showBubbleSize val="0"/>
        </c:dLbls>
        <c:marker val="1"/>
        <c:smooth val="0"/>
        <c:axId val="388954752"/>
        <c:axId val="389022080"/>
      </c:lineChart>
      <c:dateAx>
        <c:axId val="388954752"/>
        <c:scaling>
          <c:orientation val="minMax"/>
        </c:scaling>
        <c:delete val="0"/>
        <c:axPos val="b"/>
        <c:numFmt formatCode="mm/yy;@" sourceLinked="0"/>
        <c:majorTickMark val="out"/>
        <c:minorTickMark val="none"/>
        <c:tickLblPos val="nextTo"/>
        <c:crossAx val="389022080"/>
        <c:crosses val="autoZero"/>
        <c:auto val="1"/>
        <c:lblOffset val="100"/>
        <c:baseTimeUnit val="months"/>
        <c:majorUnit val="2"/>
        <c:majorTimeUnit val="months"/>
      </c:dateAx>
      <c:valAx>
        <c:axId val="389022080"/>
        <c:scaling>
          <c:orientation val="minMax"/>
        </c:scaling>
        <c:delete val="0"/>
        <c:axPos val="l"/>
        <c:majorGridlines/>
        <c:numFmt formatCode="0.0%;[Red]\-0.0%" sourceLinked="1"/>
        <c:majorTickMark val="out"/>
        <c:minorTickMark val="none"/>
        <c:tickLblPos val="nextTo"/>
        <c:crossAx val="388954752"/>
        <c:crosses val="autoZero"/>
        <c:crossBetween val="midCat"/>
      </c:valAx>
    </c:plotArea>
    <c:plotVisOnly val="1"/>
    <c:dispBlanksAs val="gap"/>
    <c:showDLblsOverMax val="0"/>
  </c:chart>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 TBA Total</a:t>
            </a:r>
            <a:r>
              <a:rPr lang="en-US" baseline="0"/>
              <a:t> 1m </a:t>
            </a:r>
            <a:r>
              <a:rPr lang="en-US"/>
              <a:t>Return (%) </a:t>
            </a:r>
          </a:p>
          <a:p>
            <a:pPr>
              <a:defRPr/>
            </a:pPr>
            <a:r>
              <a:rPr lang="en-US"/>
              <a:t>Monthly Rebalancing</a:t>
            </a:r>
          </a:p>
        </c:rich>
      </c:tx>
      <c:layout>
        <c:manualLayout>
          <c:xMode val="edge"/>
          <c:yMode val="edge"/>
          <c:x val="0.23826926414875105"/>
          <c:y val="7.5075075075075074E-3"/>
        </c:manualLayout>
      </c:layout>
      <c:overlay val="0"/>
    </c:title>
    <c:autoTitleDeleted val="0"/>
    <c:plotArea>
      <c:layout>
        <c:manualLayout>
          <c:layoutTarget val="inner"/>
          <c:xMode val="edge"/>
          <c:yMode val="edge"/>
          <c:x val="9.9923876777558221E-2"/>
          <c:y val="0.18037732614504268"/>
          <c:w val="0.87400238987327195"/>
          <c:h val="0.79671531767988457"/>
        </c:manualLayout>
      </c:layout>
      <c:lineChart>
        <c:grouping val="standard"/>
        <c:varyColors val="0"/>
        <c:ser>
          <c:idx val="0"/>
          <c:order val="0"/>
          <c:marker>
            <c:symbol val="none"/>
          </c:marker>
          <c:cat>
            <c:numRef>
              <c:f>'FN30.550.08(IOX)'!$I$28:$I$79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'FN30.550.08(IOX)'!$AM$28:$AM$79</c:f>
              <c:numCache>
                <c:formatCode>0.0%;[Red]\-0.0%</c:formatCode>
                <c:ptCount val="52"/>
                <c:pt idx="1">
                  <c:v>3.9619262087544752E-2</c:v>
                </c:pt>
                <c:pt idx="2">
                  <c:v>2.9188544374912875E-2</c:v>
                </c:pt>
                <c:pt idx="3">
                  <c:v>2.9335311687492982E-2</c:v>
                </c:pt>
                <c:pt idx="4">
                  <c:v>5.0163979490458525E-2</c:v>
                </c:pt>
                <c:pt idx="5">
                  <c:v>1.3078163869459066E-2</c:v>
                </c:pt>
                <c:pt idx="6">
                  <c:v>-2.7246834460716744E-2</c:v>
                </c:pt>
                <c:pt idx="7">
                  <c:v>2.3135688242377279E-2</c:v>
                </c:pt>
                <c:pt idx="8">
                  <c:v>-7.6727161013723885E-2</c:v>
                </c:pt>
                <c:pt idx="9">
                  <c:v>-0.10524763279531939</c:v>
                </c:pt>
                <c:pt idx="10">
                  <c:v>-2.0854940567977612E-2</c:v>
                </c:pt>
                <c:pt idx="11">
                  <c:v>7.3315757050088512E-2</c:v>
                </c:pt>
                <c:pt idx="12">
                  <c:v>-2.2852599329443016E-2</c:v>
                </c:pt>
                <c:pt idx="13">
                  <c:v>2.1512551780956308E-2</c:v>
                </c:pt>
                <c:pt idx="14">
                  <c:v>7.1814076388800691E-2</c:v>
                </c:pt>
                <c:pt idx="15">
                  <c:v>2.8715247111714179E-2</c:v>
                </c:pt>
                <c:pt idx="16">
                  <c:v>-2.5830997946210119E-3</c:v>
                </c:pt>
                <c:pt idx="17">
                  <c:v>-6.3697454463995759E-2</c:v>
                </c:pt>
                <c:pt idx="18">
                  <c:v>8.7691442301602272E-3</c:v>
                </c:pt>
                <c:pt idx="19">
                  <c:v>3.5814485381755794E-2</c:v>
                </c:pt>
                <c:pt idx="20">
                  <c:v>2.8176499719805948E-2</c:v>
                </c:pt>
                <c:pt idx="21">
                  <c:v>-2.4001042016709849E-2</c:v>
                </c:pt>
                <c:pt idx="22">
                  <c:v>3.5211504241257623E-2</c:v>
                </c:pt>
                <c:pt idx="23">
                  <c:v>-8.8586625456617551E-2</c:v>
                </c:pt>
                <c:pt idx="24">
                  <c:v>4.6745612835291966E-2</c:v>
                </c:pt>
                <c:pt idx="25">
                  <c:v>-4.3038650233309161E-2</c:v>
                </c:pt>
                <c:pt idx="26">
                  <c:v>1.8418590238787436E-2</c:v>
                </c:pt>
                <c:pt idx="27">
                  <c:v>1.0728855166522841E-2</c:v>
                </c:pt>
                <c:pt idx="28">
                  <c:v>-0.10925144307056753</c:v>
                </c:pt>
                <c:pt idx="29">
                  <c:v>-3.93116325889993E-2</c:v>
                </c:pt>
                <c:pt idx="30">
                  <c:v>5.8814027475717276E-2</c:v>
                </c:pt>
                <c:pt idx="31">
                  <c:v>7.3393843760424363E-2</c:v>
                </c:pt>
                <c:pt idx="32">
                  <c:v>4.4593828078666457E-2</c:v>
                </c:pt>
                <c:pt idx="33">
                  <c:v>-2.1576644011970254E-2</c:v>
                </c:pt>
                <c:pt idx="34">
                  <c:v>-6.9310961441059393E-3</c:v>
                </c:pt>
                <c:pt idx="35">
                  <c:v>6.7892402850514996E-2</c:v>
                </c:pt>
                <c:pt idx="36">
                  <c:v>8.4556094186991032E-2</c:v>
                </c:pt>
                <c:pt idx="37">
                  <c:v>5.9663387275860541E-2</c:v>
                </c:pt>
                <c:pt idx="38">
                  <c:v>3.3425666486369847E-2</c:v>
                </c:pt>
                <c:pt idx="39">
                  <c:v>2.6268535274207545E-2</c:v>
                </c:pt>
                <c:pt idx="40">
                  <c:v>8.0344279372208168E-3</c:v>
                </c:pt>
                <c:pt idx="41">
                  <c:v>-7.1729483105989738E-3</c:v>
                </c:pt>
                <c:pt idx="42">
                  <c:v>1.7505747654301431E-2</c:v>
                </c:pt>
                <c:pt idx="43">
                  <c:v>3.0776373126190228E-2</c:v>
                </c:pt>
                <c:pt idx="44">
                  <c:v>1.8502211241185598E-3</c:v>
                </c:pt>
                <c:pt idx="45">
                  <c:v>2.3008344939267258E-2</c:v>
                </c:pt>
                <c:pt idx="46">
                  <c:v>-1.4810845295607845E-2</c:v>
                </c:pt>
                <c:pt idx="47">
                  <c:v>-1.5717508050802298E-4</c:v>
                </c:pt>
                <c:pt idx="48">
                  <c:v>5.9118909071371713E-3</c:v>
                </c:pt>
                <c:pt idx="49">
                  <c:v>-3.6780774653485835E-3</c:v>
                </c:pt>
                <c:pt idx="50">
                  <c:v>9.7364202006879605E-2</c:v>
                </c:pt>
                <c:pt idx="51">
                  <c:v>6.2868908110021438E-2</c:v>
                </c:pt>
              </c:numCache>
            </c:numRef>
          </c:val>
          <c:smooth val="0"/>
        </c:ser>
        <c:dLbls>
          <c:showLegendKey val="0"/>
          <c:showVal val="0"/>
          <c:showCatName val="0"/>
          <c:showSerName val="0"/>
          <c:showPercent val="0"/>
          <c:showBubbleSize val="0"/>
        </c:dLbls>
        <c:marker val="1"/>
        <c:smooth val="0"/>
        <c:axId val="389050368"/>
        <c:axId val="389051904"/>
      </c:lineChart>
      <c:dateAx>
        <c:axId val="389050368"/>
        <c:scaling>
          <c:orientation val="minMax"/>
        </c:scaling>
        <c:delete val="0"/>
        <c:axPos val="b"/>
        <c:numFmt formatCode="mm/yy;@" sourceLinked="0"/>
        <c:majorTickMark val="out"/>
        <c:minorTickMark val="none"/>
        <c:tickLblPos val="nextTo"/>
        <c:crossAx val="389051904"/>
        <c:crosses val="autoZero"/>
        <c:auto val="1"/>
        <c:lblOffset val="100"/>
        <c:baseTimeUnit val="months"/>
        <c:majorUnit val="2"/>
        <c:majorTimeUnit val="months"/>
      </c:dateAx>
      <c:valAx>
        <c:axId val="389051904"/>
        <c:scaling>
          <c:orientation val="minMax"/>
        </c:scaling>
        <c:delete val="0"/>
        <c:axPos val="l"/>
        <c:majorGridlines/>
        <c:numFmt formatCode="0.0%;[Red]\-0.0%" sourceLinked="1"/>
        <c:majorTickMark val="out"/>
        <c:minorTickMark val="none"/>
        <c:tickLblPos val="nextTo"/>
        <c:crossAx val="389050368"/>
        <c:crosses val="autoZero"/>
        <c:crossBetween val="midCat"/>
      </c:valAx>
    </c:plotArea>
    <c:plotVisOnly val="1"/>
    <c:dispBlanksAs val="gap"/>
    <c:showDLblsOverMax val="0"/>
  </c:chart>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OAS History</a:t>
            </a:r>
          </a:p>
        </c:rich>
      </c:tx>
      <c:overlay val="0"/>
    </c:title>
    <c:autoTitleDeleted val="0"/>
    <c:plotArea>
      <c:layout/>
      <c:lineChart>
        <c:grouping val="standard"/>
        <c:varyColors val="0"/>
        <c:ser>
          <c:idx val="0"/>
          <c:order val="0"/>
          <c:marker>
            <c:symbol val="none"/>
          </c:marker>
          <c:cat>
            <c:numRef>
              <c:f>'FN30.550.08(IOX)'!$I$28:$I$79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'FN30.550.08(IOX)'!$M$28:$M$79</c:f>
              <c:numCache>
                <c:formatCode>#,##0.0_);[Red]\-#,##0.0_)</c:formatCode>
                <c:ptCount val="52"/>
                <c:pt idx="0">
                  <c:v>678.63000499999998</c:v>
                </c:pt>
                <c:pt idx="1">
                  <c:v>304.24139400000001</c:v>
                </c:pt>
                <c:pt idx="2">
                  <c:v>211.40669299999999</c:v>
                </c:pt>
                <c:pt idx="3">
                  <c:v>130.00169399999999</c:v>
                </c:pt>
                <c:pt idx="4">
                  <c:v>96.777901</c:v>
                </c:pt>
                <c:pt idx="5">
                  <c:v>136.833099</c:v>
                </c:pt>
                <c:pt idx="6">
                  <c:v>131.595505</c:v>
                </c:pt>
                <c:pt idx="7">
                  <c:v>175.433807</c:v>
                </c:pt>
                <c:pt idx="8">
                  <c:v>449.507812</c:v>
                </c:pt>
                <c:pt idx="9">
                  <c:v>736.22839399999998</c:v>
                </c:pt>
                <c:pt idx="10">
                  <c:v>906.78472899999997</c:v>
                </c:pt>
                <c:pt idx="11">
                  <c:v>628.83502199999998</c:v>
                </c:pt>
                <c:pt idx="12">
                  <c:v>671.59570299999996</c:v>
                </c:pt>
                <c:pt idx="13">
                  <c:v>116.90149700000001</c:v>
                </c:pt>
                <c:pt idx="14">
                  <c:v>-36.087001999999998</c:v>
                </c:pt>
                <c:pt idx="15">
                  <c:v>-33.133499</c:v>
                </c:pt>
                <c:pt idx="16">
                  <c:v>-83.621498000000003</c:v>
                </c:pt>
                <c:pt idx="17">
                  <c:v>-64.137603999999996</c:v>
                </c:pt>
                <c:pt idx="18">
                  <c:v>15.9209</c:v>
                </c:pt>
                <c:pt idx="19">
                  <c:v>-156.93850699999999</c:v>
                </c:pt>
                <c:pt idx="20">
                  <c:v>-202.815201</c:v>
                </c:pt>
                <c:pt idx="21">
                  <c:v>-133.79179400000001</c:v>
                </c:pt>
                <c:pt idx="22">
                  <c:v>176.85380599999999</c:v>
                </c:pt>
                <c:pt idx="23">
                  <c:v>-32.934398999999999</c:v>
                </c:pt>
                <c:pt idx="24">
                  <c:v>-114.77660400000001</c:v>
                </c:pt>
                <c:pt idx="25">
                  <c:v>212.38760400000001</c:v>
                </c:pt>
                <c:pt idx="26">
                  <c:v>125.82620199999999</c:v>
                </c:pt>
                <c:pt idx="27">
                  <c:v>106.715897</c:v>
                </c:pt>
                <c:pt idx="28">
                  <c:v>291.41351300000002</c:v>
                </c:pt>
                <c:pt idx="29">
                  <c:v>793.95202600000005</c:v>
                </c:pt>
                <c:pt idx="30">
                  <c:v>815.96539299999995</c:v>
                </c:pt>
                <c:pt idx="31">
                  <c:v>654.91522199999997</c:v>
                </c:pt>
                <c:pt idx="32">
                  <c:v>550.57330300000001</c:v>
                </c:pt>
                <c:pt idx="33">
                  <c:v>459.45800800000001</c:v>
                </c:pt>
                <c:pt idx="34">
                  <c:v>394.24591099999998</c:v>
                </c:pt>
                <c:pt idx="35">
                  <c:v>339.39059400000002</c:v>
                </c:pt>
                <c:pt idx="36">
                  <c:v>236.31959499999999</c:v>
                </c:pt>
                <c:pt idx="37">
                  <c:v>-37.728499999999997</c:v>
                </c:pt>
                <c:pt idx="38">
                  <c:v>-116.39679700000001</c:v>
                </c:pt>
                <c:pt idx="39">
                  <c:v>-136.91949500000001</c:v>
                </c:pt>
                <c:pt idx="40">
                  <c:v>-206.78500399999999</c:v>
                </c:pt>
                <c:pt idx="41">
                  <c:v>-284.63211100000001</c:v>
                </c:pt>
                <c:pt idx="42">
                  <c:v>-318.12670900000001</c:v>
                </c:pt>
                <c:pt idx="43">
                  <c:v>-346.14181500000001</c:v>
                </c:pt>
                <c:pt idx="44">
                  <c:v>-452.75610399999999</c:v>
                </c:pt>
                <c:pt idx="45">
                  <c:v>-436.06820699999997</c:v>
                </c:pt>
                <c:pt idx="46">
                  <c:v>-493.90750100000002</c:v>
                </c:pt>
                <c:pt idx="47">
                  <c:v>-601.01971400000002</c:v>
                </c:pt>
                <c:pt idx="48">
                  <c:v>-664.72259499999996</c:v>
                </c:pt>
                <c:pt idx="49">
                  <c:v>-888.62078899999995</c:v>
                </c:pt>
                <c:pt idx="50">
                  <c:v>-923.31451400000003</c:v>
                </c:pt>
                <c:pt idx="51">
                  <c:v>-1066.0970460000001</c:v>
                </c:pt>
              </c:numCache>
            </c:numRef>
          </c:val>
          <c:smooth val="0"/>
        </c:ser>
        <c:dLbls>
          <c:showLegendKey val="0"/>
          <c:showVal val="0"/>
          <c:showCatName val="0"/>
          <c:showSerName val="0"/>
          <c:showPercent val="0"/>
          <c:showBubbleSize val="0"/>
        </c:dLbls>
        <c:marker val="1"/>
        <c:smooth val="0"/>
        <c:axId val="389080192"/>
        <c:axId val="389081728"/>
      </c:lineChart>
      <c:dateAx>
        <c:axId val="389080192"/>
        <c:scaling>
          <c:orientation val="minMax"/>
        </c:scaling>
        <c:delete val="0"/>
        <c:axPos val="b"/>
        <c:numFmt formatCode="mm/yy;@" sourceLinked="0"/>
        <c:majorTickMark val="out"/>
        <c:minorTickMark val="none"/>
        <c:tickLblPos val="nextTo"/>
        <c:crossAx val="389081728"/>
        <c:crosses val="autoZero"/>
        <c:auto val="1"/>
        <c:lblOffset val="100"/>
        <c:baseTimeUnit val="months"/>
        <c:majorUnit val="2"/>
        <c:majorTimeUnit val="months"/>
      </c:dateAx>
      <c:valAx>
        <c:axId val="389081728"/>
        <c:scaling>
          <c:orientation val="minMax"/>
        </c:scaling>
        <c:delete val="0"/>
        <c:axPos val="l"/>
        <c:majorGridlines/>
        <c:numFmt formatCode="#,##0.0_);[Red]\-#,##0.0_)" sourceLinked="1"/>
        <c:majorTickMark val="out"/>
        <c:minorTickMark val="none"/>
        <c:tickLblPos val="nextTo"/>
        <c:crossAx val="389080192"/>
        <c:crosses val="autoZero"/>
        <c:crossBetween val="midCat"/>
      </c:valAx>
    </c:plotArea>
    <c:plotVisOnly val="1"/>
    <c:dispBlanksAs val="gap"/>
    <c:showDLblsOverMax val="0"/>
  </c:chart>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Cumulative Unhedged Return (%)</a:t>
            </a:r>
          </a:p>
        </c:rich>
      </c:tx>
      <c:layout>
        <c:manualLayout>
          <c:xMode val="edge"/>
          <c:yMode val="edge"/>
          <c:x val="0.17634096463467372"/>
          <c:y val="4.5045045045045043E-2"/>
        </c:manualLayout>
      </c:layout>
      <c:overlay val="0"/>
    </c:title>
    <c:autoTitleDeleted val="0"/>
    <c:plotArea>
      <c:layout/>
      <c:lineChart>
        <c:grouping val="standard"/>
        <c:varyColors val="0"/>
        <c:ser>
          <c:idx val="0"/>
          <c:order val="0"/>
          <c:marker>
            <c:symbol val="none"/>
          </c:marker>
          <c:cat>
            <c:numRef>
              <c:f>'FN30.550.08(IOX)'!$I$28:$I$79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'FN30.550.08(IOX)'!$U$28:$U$79</c:f>
              <c:numCache>
                <c:formatCode>0.0%;[Red]\-0.0%</c:formatCode>
                <c:ptCount val="52"/>
                <c:pt idx="1">
                  <c:v>1.6710198343351523E-2</c:v>
                </c:pt>
                <c:pt idx="2">
                  <c:v>6.1970443566954136E-2</c:v>
                </c:pt>
                <c:pt idx="3">
                  <c:v>0.10201538247485753</c:v>
                </c:pt>
                <c:pt idx="4">
                  <c:v>0.11544981161841794</c:v>
                </c:pt>
                <c:pt idx="5">
                  <c:v>7.9276661924513325E-2</c:v>
                </c:pt>
                <c:pt idx="6">
                  <c:v>8.3232163818044658E-2</c:v>
                </c:pt>
                <c:pt idx="7">
                  <c:v>3.1476091916435855E-2</c:v>
                </c:pt>
                <c:pt idx="8">
                  <c:v>-0.14335751392814122</c:v>
                </c:pt>
                <c:pt idx="9">
                  <c:v>-0.3015253142606793</c:v>
                </c:pt>
                <c:pt idx="10">
                  <c:v>-0.30020616405866773</c:v>
                </c:pt>
                <c:pt idx="11">
                  <c:v>-0.26159521805105201</c:v>
                </c:pt>
                <c:pt idx="12">
                  <c:v>-0.30031430220047317</c:v>
                </c:pt>
                <c:pt idx="13">
                  <c:v>-0.31788239309437039</c:v>
                </c:pt>
                <c:pt idx="14">
                  <c:v>-0.26364061851273735</c:v>
                </c:pt>
                <c:pt idx="15">
                  <c:v>-0.22586226396988596</c:v>
                </c:pt>
                <c:pt idx="16">
                  <c:v>-0.26141303048453046</c:v>
                </c:pt>
                <c:pt idx="17">
                  <c:v>-0.34095384527339168</c:v>
                </c:pt>
                <c:pt idx="18">
                  <c:v>-0.34115735122843238</c:v>
                </c:pt>
                <c:pt idx="19">
                  <c:v>-0.35042732368904128</c:v>
                </c:pt>
                <c:pt idx="20">
                  <c:v>-0.33277192564895597</c:v>
                </c:pt>
                <c:pt idx="21">
                  <c:v>-0.39756995055874533</c:v>
                </c:pt>
                <c:pt idx="22">
                  <c:v>-0.37052055366499959</c:v>
                </c:pt>
                <c:pt idx="23">
                  <c:v>-0.435684997389715</c:v>
                </c:pt>
                <c:pt idx="24">
                  <c:v>-0.40760103617310572</c:v>
                </c:pt>
                <c:pt idx="25">
                  <c:v>-0.41247110852746061</c:v>
                </c:pt>
                <c:pt idx="26">
                  <c:v>-0.40928122222905683</c:v>
                </c:pt>
                <c:pt idx="27">
                  <c:v>-0.40147627868431035</c:v>
                </c:pt>
                <c:pt idx="28">
                  <c:v>-0.49020707960417642</c:v>
                </c:pt>
                <c:pt idx="29">
                  <c:v>-0.46959791115780714</c:v>
                </c:pt>
                <c:pt idx="30">
                  <c:v>-0.41193097343154117</c:v>
                </c:pt>
                <c:pt idx="31">
                  <c:v>-0.36247534209930454</c:v>
                </c:pt>
                <c:pt idx="32">
                  <c:v>-0.32449508110733538</c:v>
                </c:pt>
                <c:pt idx="33">
                  <c:v>-0.36620218220568235</c:v>
                </c:pt>
                <c:pt idx="34">
                  <c:v>-0.38635966033583891</c:v>
                </c:pt>
                <c:pt idx="35">
                  <c:v>-0.32033040145114033</c:v>
                </c:pt>
                <c:pt idx="36">
                  <c:v>-0.24687278655371481</c:v>
                </c:pt>
                <c:pt idx="37">
                  <c:v>-0.24044827915976053</c:v>
                </c:pt>
                <c:pt idx="38">
                  <c:v>-0.21769068792568547</c:v>
                </c:pt>
                <c:pt idx="39">
                  <c:v>-0.19036760704770583</c:v>
                </c:pt>
                <c:pt idx="40">
                  <c:v>-0.20670203270603371</c:v>
                </c:pt>
                <c:pt idx="41">
                  <c:v>-0.24686861151637185</c:v>
                </c:pt>
                <c:pt idx="42">
                  <c:v>-0.23397170809782553</c:v>
                </c:pt>
                <c:pt idx="43">
                  <c:v>-0.19976679567676436</c:v>
                </c:pt>
                <c:pt idx="44">
                  <c:v>-0.23398749552564302</c:v>
                </c:pt>
                <c:pt idx="45">
                  <c:v>-0.20321957192957496</c:v>
                </c:pt>
                <c:pt idx="46">
                  <c:v>-0.24923846844119191</c:v>
                </c:pt>
                <c:pt idx="47">
                  <c:v>-0.27542243121567145</c:v>
                </c:pt>
                <c:pt idx="48">
                  <c:v>-0.27839376663139659</c:v>
                </c:pt>
                <c:pt idx="49">
                  <c:v>-0.32760376340557673</c:v>
                </c:pt>
                <c:pt idx="50">
                  <c:v>-0.23074157923943428</c:v>
                </c:pt>
                <c:pt idx="51">
                  <c:v>-0.19835746332901727</c:v>
                </c:pt>
              </c:numCache>
            </c:numRef>
          </c:val>
          <c:smooth val="0"/>
        </c:ser>
        <c:dLbls>
          <c:showLegendKey val="0"/>
          <c:showVal val="0"/>
          <c:showCatName val="0"/>
          <c:showSerName val="0"/>
          <c:showPercent val="0"/>
          <c:showBubbleSize val="0"/>
        </c:dLbls>
        <c:marker val="1"/>
        <c:smooth val="0"/>
        <c:axId val="389356160"/>
        <c:axId val="389390720"/>
      </c:lineChart>
      <c:dateAx>
        <c:axId val="389356160"/>
        <c:scaling>
          <c:orientation val="minMax"/>
        </c:scaling>
        <c:delete val="0"/>
        <c:axPos val="b"/>
        <c:numFmt formatCode="mm/yy;@" sourceLinked="0"/>
        <c:majorTickMark val="out"/>
        <c:minorTickMark val="none"/>
        <c:tickLblPos val="nextTo"/>
        <c:crossAx val="389390720"/>
        <c:crosses val="autoZero"/>
        <c:auto val="1"/>
        <c:lblOffset val="100"/>
        <c:baseTimeUnit val="months"/>
        <c:majorUnit val="2"/>
        <c:majorTimeUnit val="months"/>
      </c:dateAx>
      <c:valAx>
        <c:axId val="389390720"/>
        <c:scaling>
          <c:orientation val="minMax"/>
        </c:scaling>
        <c:delete val="0"/>
        <c:axPos val="l"/>
        <c:majorGridlines/>
        <c:numFmt formatCode="0.0%;[Red]\-0.0%" sourceLinked="1"/>
        <c:majorTickMark val="out"/>
        <c:minorTickMark val="none"/>
        <c:tickLblPos val="nextTo"/>
        <c:crossAx val="389356160"/>
        <c:crosses val="autoZero"/>
        <c:crossBetween val="midCat"/>
      </c:valAx>
    </c:plotArea>
    <c:plotVisOnly val="1"/>
    <c:dispBlanksAs val="gap"/>
    <c:showDLblsOverMax val="0"/>
  </c:chart>
  <c:printSettings>
    <c:headerFooter>
      <c:oddHeader>&amp;L&amp;G&amp;C&amp;"-,Bold"&amp;12&amp;K2E398A
&amp;15FN30.550.08(IOX) Performance&amp;R&amp;"-,Bold"&amp;14&amp;K2E398A
&amp;12Cello Fixed Income Master Fund, LP&amp;"-,Regular"&amp;10&amp;K000000
&amp;"-,Bold"&amp;K2E398A As of Jun, 2013</c:oddHeader>
    </c:headerFooter>
    <c:pageMargins b="0.75" l="0.7" r="0.7" t="0.75" header="0.3" footer="0.3"/>
    <c:pageSetup orientation="portrait"/>
  </c:printSettings>
</c:chartSpace>
</file>

<file path=xl/charts/chart1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 TBA Cumulative Return (%) </a:t>
            </a:r>
          </a:p>
          <a:p>
            <a:pPr>
              <a:defRPr/>
            </a:pPr>
            <a:r>
              <a:rPr lang="en-US"/>
              <a:t>Monthly Rebalancing</a:t>
            </a:r>
          </a:p>
        </c:rich>
      </c:tx>
      <c:layout>
        <c:manualLayout>
          <c:xMode val="edge"/>
          <c:yMode val="edge"/>
          <c:x val="0.2079604252407436"/>
          <c:y val="3.5265176673505603E-4"/>
        </c:manualLayout>
      </c:layout>
      <c:overlay val="0"/>
    </c:title>
    <c:autoTitleDeleted val="0"/>
    <c:plotArea>
      <c:layout>
        <c:manualLayout>
          <c:layoutTarget val="inner"/>
          <c:xMode val="edge"/>
          <c:yMode val="edge"/>
          <c:x val="9.9563591737901136E-2"/>
          <c:y val="0.16927491897441055"/>
          <c:w val="0.85637617251771958"/>
          <c:h val="0.78900980886688432"/>
        </c:manualLayout>
      </c:layout>
      <c:lineChart>
        <c:grouping val="standard"/>
        <c:varyColors val="0"/>
        <c:ser>
          <c:idx val="0"/>
          <c:order val="0"/>
          <c:marker>
            <c:symbol val="none"/>
          </c:marker>
          <c:cat>
            <c:numRef>
              <c:f>'FN30.550.08(IOX)'!$I$28:$I$79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'FN30.550.08(IOX)'!$AO$28:$AO$79</c:f>
              <c:numCache>
                <c:formatCode>0.0%;[Red]\-0.0%</c:formatCode>
                <c:ptCount val="52"/>
                <c:pt idx="1">
                  <c:v>3.9619262087544849E-2</c:v>
                </c:pt>
                <c:pt idx="2">
                  <c:v>6.9964235052001333E-2</c:v>
                </c:pt>
                <c:pt idx="3">
                  <c:v>0.10135196938172175</c:v>
                </c:pt>
                <c:pt idx="4">
                  <c:v>0.15660016698556256</c:v>
                </c:pt>
                <c:pt idx="5">
                  <c:v>0.17172637350084341</c:v>
                </c:pt>
                <c:pt idx="6">
                  <c:v>0.13980053896880995</c:v>
                </c:pt>
                <c:pt idx="7">
                  <c:v>0.16617060889688595</c:v>
                </c:pt>
                <c:pt idx="8">
                  <c:v>7.6693648818582094E-2</c:v>
                </c:pt>
                <c:pt idx="9">
                  <c:v>-3.6625808965328521E-2</c:v>
                </c:pt>
                <c:pt idx="10">
                  <c:v>-5.6716920464080167E-2</c:v>
                </c:pt>
                <c:pt idx="11">
                  <c:v>1.2440592624634483E-2</c:v>
                </c:pt>
                <c:pt idx="12">
                  <c:v>-1.0696306583480197E-2</c:v>
                </c:pt>
                <c:pt idx="13">
                  <c:v>1.0586140348233908E-2</c:v>
                </c:pt>
                <c:pt idx="14">
                  <c:v>8.3160450628665172E-2</c:v>
                </c:pt>
                <c:pt idx="15">
                  <c:v>0.11426367063010301</c:v>
                </c:pt>
                <c:pt idx="16">
                  <c:v>0.1113854163713448</c:v>
                </c:pt>
                <c:pt idx="17">
                  <c:v>4.0592994420082018E-2</c:v>
                </c:pt>
                <c:pt idx="18">
                  <c:v>4.9718104473046143E-2</c:v>
                </c:pt>
                <c:pt idx="19">
                  <c:v>8.7313218180660401E-2</c:v>
                </c:pt>
                <c:pt idx="20">
                  <c:v>0.11794989876806916</c:v>
                </c:pt>
                <c:pt idx="21">
                  <c:v>9.1117936275160183E-2</c:v>
                </c:pt>
                <c:pt idx="22">
                  <c:v>0.1295378401160252</c:v>
                </c:pt>
                <c:pt idx="23">
                  <c:v>2.9475894534590097E-2</c:v>
                </c:pt>
                <c:pt idx="24">
                  <c:v>7.7599376123769881E-2</c:v>
                </c:pt>
                <c:pt idx="25">
                  <c:v>3.1220953483146907E-2</c:v>
                </c:pt>
                <c:pt idx="26">
                  <c:v>5.0214589671004672E-2</c:v>
                </c:pt>
                <c:pt idx="27">
                  <c:v>6.14821898973541E-2</c:v>
                </c:pt>
                <c:pt idx="28">
                  <c:v>-5.4486271142638043E-2</c:v>
                </c:pt>
                <c:pt idx="29">
                  <c:v>-9.1655959459333358E-2</c:v>
                </c:pt>
                <c:pt idx="30">
                  <c:v>-3.8232588101570597E-2</c:v>
                </c:pt>
                <c:pt idx="31">
                  <c:v>3.2355219061170448E-2</c:v>
                </c:pt>
                <c:pt idx="32">
                  <c:v>7.839189021609827E-2</c:v>
                </c:pt>
                <c:pt idx="33">
                  <c:v>5.5123812295509778E-2</c:v>
                </c:pt>
                <c:pt idx="34">
                  <c:v>4.7810647708554033E-2</c:v>
                </c:pt>
                <c:pt idx="35">
                  <c:v>0.1189490303138423</c:v>
                </c:pt>
                <c:pt idx="36">
                  <c:v>0.21356298991150169</c:v>
                </c:pt>
                <c:pt idx="37">
                  <c:v>0.28596826856224289</c:v>
                </c:pt>
                <c:pt idx="38">
                  <c:v>0.32895261501925899</c:v>
                </c:pt>
                <c:pt idx="39">
                  <c:v>0.36386225366464275</c:v>
                </c:pt>
                <c:pt idx="40">
                  <c:v>0.37482010665800702</c:v>
                </c:pt>
                <c:pt idx="41">
                  <c:v>0.36495859309657686</c:v>
                </c:pt>
                <c:pt idx="42">
                  <c:v>0.38885321378589599</c:v>
                </c:pt>
                <c:pt idx="43">
                  <c:v>0.43159707851087936</c:v>
                </c:pt>
                <c:pt idx="44">
                  <c:v>0.43424584966676649</c:v>
                </c:pt>
                <c:pt idx="45">
                  <c:v>0.46724547290361196</c:v>
                </c:pt>
                <c:pt idx="46">
                  <c:v>0.44551432719375561</c:v>
                </c:pt>
                <c:pt idx="47">
                  <c:v>0.44528712836300333</c:v>
                </c:pt>
                <c:pt idx="48">
                  <c:v>0.45383150819537499</c:v>
                </c:pt>
                <c:pt idx="49">
                  <c:v>0.44848420328666783</c:v>
                </c:pt>
                <c:pt idx="50">
                  <c:v>0.5895147118592452</c:v>
                </c:pt>
                <c:pt idx="51">
                  <c:v>0.68944576621865106</c:v>
                </c:pt>
              </c:numCache>
            </c:numRef>
          </c:val>
          <c:smooth val="0"/>
        </c:ser>
        <c:dLbls>
          <c:showLegendKey val="0"/>
          <c:showVal val="0"/>
          <c:showCatName val="0"/>
          <c:showSerName val="0"/>
          <c:showPercent val="0"/>
          <c:showBubbleSize val="0"/>
        </c:dLbls>
        <c:marker val="1"/>
        <c:smooth val="0"/>
        <c:axId val="389402624"/>
        <c:axId val="389404160"/>
      </c:lineChart>
      <c:dateAx>
        <c:axId val="389402624"/>
        <c:scaling>
          <c:orientation val="minMax"/>
        </c:scaling>
        <c:delete val="0"/>
        <c:axPos val="b"/>
        <c:numFmt formatCode="mm/yy;@" sourceLinked="0"/>
        <c:majorTickMark val="out"/>
        <c:minorTickMark val="none"/>
        <c:tickLblPos val="nextTo"/>
        <c:crossAx val="389404160"/>
        <c:crosses val="autoZero"/>
        <c:auto val="1"/>
        <c:lblOffset val="100"/>
        <c:baseTimeUnit val="months"/>
        <c:majorUnit val="2"/>
        <c:majorTimeUnit val="months"/>
      </c:dateAx>
      <c:valAx>
        <c:axId val="389404160"/>
        <c:scaling>
          <c:orientation val="minMax"/>
        </c:scaling>
        <c:delete val="0"/>
        <c:axPos val="l"/>
        <c:majorGridlines/>
        <c:numFmt formatCode="0.0%;[Red]\-0.0%" sourceLinked="1"/>
        <c:majorTickMark val="out"/>
        <c:minorTickMark val="none"/>
        <c:tickLblPos val="nextTo"/>
        <c:crossAx val="389402624"/>
        <c:crosses val="autoZero"/>
        <c:crossBetween val="midCat"/>
      </c:valAx>
    </c:plotArea>
    <c:plotVisOnly val="1"/>
    <c:dispBlanksAs val="gap"/>
    <c:showDLblsOverMax val="0"/>
  </c:chart>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 TBA Carry (%)</a:t>
            </a:r>
          </a:p>
        </c:rich>
      </c:tx>
      <c:layout>
        <c:manualLayout>
          <c:xMode val="edge"/>
          <c:yMode val="edge"/>
          <c:x val="0.37390116242330934"/>
          <c:y val="4.9267700263749201E-2"/>
        </c:manualLayout>
      </c:layout>
      <c:overlay val="0"/>
    </c:title>
    <c:autoTitleDeleted val="0"/>
    <c:plotArea>
      <c:layout>
        <c:manualLayout>
          <c:layoutTarget val="inner"/>
          <c:xMode val="edge"/>
          <c:yMode val="edge"/>
          <c:x val="9.9223757046018699E-2"/>
          <c:y val="0.15379224800847263"/>
          <c:w val="0.88406261423894783"/>
          <c:h val="0.80562836717778696"/>
        </c:manualLayout>
      </c:layout>
      <c:lineChart>
        <c:grouping val="standard"/>
        <c:varyColors val="0"/>
        <c:ser>
          <c:idx val="1"/>
          <c:order val="0"/>
          <c:spPr>
            <a:ln>
              <a:solidFill>
                <a:schemeClr val="accent1"/>
              </a:solidFill>
            </a:ln>
          </c:spPr>
          <c:marker>
            <c:symbol val="none"/>
          </c:marker>
          <c:cat>
            <c:numRef>
              <c:f>'FN30.550.08(IOX)'!$I$28:$I$79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'FN30.550.08(IOX)'!$AQ$28:$AQ$79</c:f>
              <c:numCache>
                <c:formatCode>0.0%;[Red]\-0.0%</c:formatCode>
                <c:ptCount val="52"/>
                <c:pt idx="1">
                  <c:v>-8.0567778879404132E-3</c:v>
                </c:pt>
                <c:pt idx="2">
                  <c:v>-8.2635964328148573E-4</c:v>
                </c:pt>
                <c:pt idx="3">
                  <c:v>3.3714817424216111E-3</c:v>
                </c:pt>
                <c:pt idx="4">
                  <c:v>3.8276443334370239E-3</c:v>
                </c:pt>
                <c:pt idx="5">
                  <c:v>5.3077311121194079E-3</c:v>
                </c:pt>
                <c:pt idx="6">
                  <c:v>6.492376473283927E-3</c:v>
                </c:pt>
                <c:pt idx="7">
                  <c:v>4.6144851965975748E-3</c:v>
                </c:pt>
                <c:pt idx="8">
                  <c:v>5.4307810634837278E-3</c:v>
                </c:pt>
                <c:pt idx="9">
                  <c:v>7.1815513016218165E-3</c:v>
                </c:pt>
                <c:pt idx="10">
                  <c:v>1.5104805747299235E-2</c:v>
                </c:pt>
                <c:pt idx="11">
                  <c:v>1.4146035377156769E-2</c:v>
                </c:pt>
                <c:pt idx="12">
                  <c:v>8.5399278665873515E-3</c:v>
                </c:pt>
                <c:pt idx="13">
                  <c:v>1.0908148240641452E-2</c:v>
                </c:pt>
                <c:pt idx="14">
                  <c:v>1.617782784576496E-2</c:v>
                </c:pt>
                <c:pt idx="15">
                  <c:v>9.4158545342427676E-3</c:v>
                </c:pt>
                <c:pt idx="16">
                  <c:v>2.066238522756534E-3</c:v>
                </c:pt>
                <c:pt idx="17">
                  <c:v>-8.3191642491951985E-4</c:v>
                </c:pt>
                <c:pt idx="18">
                  <c:v>-2.6442685505871462E-3</c:v>
                </c:pt>
                <c:pt idx="19">
                  <c:v>-2.1568885432021977E-3</c:v>
                </c:pt>
                <c:pt idx="20">
                  <c:v>-1.9566215175547191E-3</c:v>
                </c:pt>
                <c:pt idx="21">
                  <c:v>-1.0797671288070328E-2</c:v>
                </c:pt>
                <c:pt idx="22">
                  <c:v>1.8761424368394103E-3</c:v>
                </c:pt>
                <c:pt idx="23">
                  <c:v>-1.3489044343875187E-2</c:v>
                </c:pt>
                <c:pt idx="24">
                  <c:v>-5.1718178335701127E-3</c:v>
                </c:pt>
                <c:pt idx="25">
                  <c:v>-1.0798994378460318E-2</c:v>
                </c:pt>
                <c:pt idx="26">
                  <c:v>-8.4629615248015353E-3</c:v>
                </c:pt>
                <c:pt idx="27">
                  <c:v>-7.5236396016114693E-3</c:v>
                </c:pt>
                <c:pt idx="28">
                  <c:v>-1.5152249927852626E-2</c:v>
                </c:pt>
                <c:pt idx="29">
                  <c:v>-1.3058537653480412E-2</c:v>
                </c:pt>
                <c:pt idx="30">
                  <c:v>-2.0027172251033974E-2</c:v>
                </c:pt>
                <c:pt idx="31">
                  <c:v>-2.3344279505139873E-2</c:v>
                </c:pt>
                <c:pt idx="32">
                  <c:v>-2.6570979294799436E-2</c:v>
                </c:pt>
                <c:pt idx="33">
                  <c:v>-2.0295276041385955E-2</c:v>
                </c:pt>
                <c:pt idx="34">
                  <c:v>-6.2036691775163126E-3</c:v>
                </c:pt>
                <c:pt idx="35">
                  <c:v>-3.1415531929186694E-3</c:v>
                </c:pt>
                <c:pt idx="36">
                  <c:v>-7.4395480318774603E-4</c:v>
                </c:pt>
                <c:pt idx="37">
                  <c:v>-4.9038096441039779E-3</c:v>
                </c:pt>
                <c:pt idx="38">
                  <c:v>5.7134691357884964E-4</c:v>
                </c:pt>
                <c:pt idx="39">
                  <c:v>1.4060494120154601E-3</c:v>
                </c:pt>
                <c:pt idx="40">
                  <c:v>6.0317932711641384E-4</c:v>
                </c:pt>
                <c:pt idx="41">
                  <c:v>-1.4848091571712651E-5</c:v>
                </c:pt>
                <c:pt idx="42">
                  <c:v>2.4110187355646708E-3</c:v>
                </c:pt>
                <c:pt idx="43">
                  <c:v>-1.3074679760179009E-3</c:v>
                </c:pt>
                <c:pt idx="44">
                  <c:v>6.7384186671609018E-4</c:v>
                </c:pt>
                <c:pt idx="45">
                  <c:v>1.3967513128291106E-3</c:v>
                </c:pt>
                <c:pt idx="46">
                  <c:v>4.2467703967572255E-4</c:v>
                </c:pt>
                <c:pt idx="47">
                  <c:v>1.2456120662635408E-3</c:v>
                </c:pt>
                <c:pt idx="48">
                  <c:v>7.4932309048217566E-3</c:v>
                </c:pt>
                <c:pt idx="49">
                  <c:v>5.8439662735787438E-3</c:v>
                </c:pt>
                <c:pt idx="50">
                  <c:v>1.365043034771393E-2</c:v>
                </c:pt>
                <c:pt idx="51">
                  <c:v>1.0242113817765353E-2</c:v>
                </c:pt>
              </c:numCache>
            </c:numRef>
          </c:val>
          <c:smooth val="0"/>
        </c:ser>
        <c:dLbls>
          <c:showLegendKey val="0"/>
          <c:showVal val="0"/>
          <c:showCatName val="0"/>
          <c:showSerName val="0"/>
          <c:showPercent val="0"/>
          <c:showBubbleSize val="0"/>
        </c:dLbls>
        <c:marker val="1"/>
        <c:smooth val="0"/>
        <c:axId val="389449216"/>
        <c:axId val="389450752"/>
      </c:lineChart>
      <c:dateAx>
        <c:axId val="389449216"/>
        <c:scaling>
          <c:orientation val="minMax"/>
        </c:scaling>
        <c:delete val="0"/>
        <c:axPos val="b"/>
        <c:numFmt formatCode="mm/yy;@" sourceLinked="0"/>
        <c:majorTickMark val="out"/>
        <c:minorTickMark val="none"/>
        <c:tickLblPos val="nextTo"/>
        <c:crossAx val="389450752"/>
        <c:crosses val="autoZero"/>
        <c:auto val="1"/>
        <c:lblOffset val="100"/>
        <c:baseTimeUnit val="months"/>
        <c:majorUnit val="2"/>
        <c:majorTimeUnit val="months"/>
      </c:dateAx>
      <c:valAx>
        <c:axId val="389450752"/>
        <c:scaling>
          <c:orientation val="minMax"/>
        </c:scaling>
        <c:delete val="0"/>
        <c:axPos val="l"/>
        <c:majorGridlines/>
        <c:numFmt formatCode="0.0%;[Red]\-0.0%" sourceLinked="1"/>
        <c:majorTickMark val="out"/>
        <c:minorTickMark val="none"/>
        <c:tickLblPos val="nextTo"/>
        <c:crossAx val="389449216"/>
        <c:crosses val="autoZero"/>
        <c:crossBetween val="midCat"/>
      </c:valAx>
    </c:plotArea>
    <c:plotVisOnly val="1"/>
    <c:dispBlanksAs val="gap"/>
    <c:showDLblsOverMax val="0"/>
  </c:chart>
  <c:printSettings>
    <c:headerFooter>
      <c:oddHeader>&amp;L&amp;G&amp;C&amp;"-,Bold"&amp;12&amp;K2E398A
&amp;15FN30.550.08(IOX) Performance&amp;R&amp;"-,Bold"&amp;14&amp;K2E398A
&amp;12Cello Fixed Income Master Fund, LP&amp;"-,Regular"&amp;10&amp;K000000
&amp;"-,Bold"&amp;K2E398A As of Mar, 2015</c:oddHeader>
    </c:headerFooter>
    <c:pageMargins b="0.75" l="0.7" r="0.7" t="0.75" header="0.3" footer="0.3"/>
    <c:pageSetup orientation="portrait"/>
  </c:printSettings>
</c:chartSpace>
</file>

<file path=xl/charts/chart1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Monthly Unhedged Return (%)</a:t>
            </a:r>
          </a:p>
        </c:rich>
      </c:tx>
      <c:overlay val="0"/>
    </c:title>
    <c:autoTitleDeleted val="0"/>
    <c:plotArea>
      <c:layout>
        <c:manualLayout>
          <c:layoutTarget val="inner"/>
          <c:xMode val="edge"/>
          <c:yMode val="edge"/>
          <c:x val="0.10413099827393218"/>
          <c:y val="0.17671756402071362"/>
          <c:w val="0.87082156489285278"/>
          <c:h val="0.78555100375966513"/>
        </c:manualLayout>
      </c:layout>
      <c:lineChart>
        <c:grouping val="standard"/>
        <c:varyColors val="0"/>
        <c:ser>
          <c:idx val="0"/>
          <c:order val="0"/>
          <c:marker>
            <c:symbol val="none"/>
          </c:marker>
          <c:cat>
            <c:numRef>
              <c:f>'FN30.600.08(IOX)'!$I$28:$I$79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'FN30.600.08(IOX)'!$S$28:$S$79</c:f>
              <c:numCache>
                <c:formatCode>0.0%;[Red]\-0.0%</c:formatCode>
                <c:ptCount val="52"/>
                <c:pt idx="1">
                  <c:v>2.0134405528938925E-2</c:v>
                </c:pt>
                <c:pt idx="2">
                  <c:v>1.5747433551109382E-2</c:v>
                </c:pt>
                <c:pt idx="3">
                  <c:v>6.3531710814166101E-2</c:v>
                </c:pt>
                <c:pt idx="4">
                  <c:v>4.9529146325255468E-3</c:v>
                </c:pt>
                <c:pt idx="5">
                  <c:v>2.8903406432698358E-3</c:v>
                </c:pt>
                <c:pt idx="6">
                  <c:v>1.7110587775582643E-2</c:v>
                </c:pt>
                <c:pt idx="7">
                  <c:v>-4.026250183326481E-2</c:v>
                </c:pt>
                <c:pt idx="8">
                  <c:v>-0.12650114954402294</c:v>
                </c:pt>
                <c:pt idx="9">
                  <c:v>-0.15440479691267958</c:v>
                </c:pt>
                <c:pt idx="10">
                  <c:v>-6.9459187423438146E-3</c:v>
                </c:pt>
                <c:pt idx="11">
                  <c:v>8.0930525313114704E-2</c:v>
                </c:pt>
                <c:pt idx="12">
                  <c:v>-2.2989443745316585E-2</c:v>
                </c:pt>
                <c:pt idx="13">
                  <c:v>-4.0919320938291356E-2</c:v>
                </c:pt>
                <c:pt idx="14">
                  <c:v>8.9572794021357274E-2</c:v>
                </c:pt>
                <c:pt idx="15">
                  <c:v>5.7701420857459849E-2</c:v>
                </c:pt>
                <c:pt idx="16">
                  <c:v>-4.3221133793367325E-2</c:v>
                </c:pt>
                <c:pt idx="17">
                  <c:v>-9.6888260654163713E-2</c:v>
                </c:pt>
                <c:pt idx="18">
                  <c:v>-1.6755725421783742E-2</c:v>
                </c:pt>
                <c:pt idx="19">
                  <c:v>-1.9719539126041311E-2</c:v>
                </c:pt>
                <c:pt idx="20">
                  <c:v>3.2834085252654729E-2</c:v>
                </c:pt>
                <c:pt idx="21">
                  <c:v>-4.8697777638491209E-2</c:v>
                </c:pt>
                <c:pt idx="22">
                  <c:v>4.4715590183860024E-2</c:v>
                </c:pt>
                <c:pt idx="23">
                  <c:v>-8.1440660125847844E-2</c:v>
                </c:pt>
                <c:pt idx="24">
                  <c:v>4.1552808304599773E-2</c:v>
                </c:pt>
                <c:pt idx="25">
                  <c:v>-3.9380100925112488E-2</c:v>
                </c:pt>
                <c:pt idx="26">
                  <c:v>-1.1551362390473231E-2</c:v>
                </c:pt>
                <c:pt idx="27">
                  <c:v>1.6451468425186869E-2</c:v>
                </c:pt>
                <c:pt idx="28">
                  <c:v>-0.12822441747071733</c:v>
                </c:pt>
                <c:pt idx="29">
                  <c:v>-5.7085698473728123E-2</c:v>
                </c:pt>
                <c:pt idx="30">
                  <c:v>0.1013062212892072</c:v>
                </c:pt>
                <c:pt idx="31">
                  <c:v>6.5405426148868684E-2</c:v>
                </c:pt>
                <c:pt idx="32">
                  <c:v>5.865887290197052E-2</c:v>
                </c:pt>
                <c:pt idx="33">
                  <c:v>-3.4164209046607462E-2</c:v>
                </c:pt>
                <c:pt idx="34">
                  <c:v>-1.7696597537223392E-2</c:v>
                </c:pt>
                <c:pt idx="35">
                  <c:v>9.4694017224079399E-2</c:v>
                </c:pt>
                <c:pt idx="36">
                  <c:v>0.10641942008778441</c:v>
                </c:pt>
                <c:pt idx="37">
                  <c:v>-9.657692805096851E-3</c:v>
                </c:pt>
                <c:pt idx="38">
                  <c:v>3.5084590163934518E-2</c:v>
                </c:pt>
                <c:pt idx="39">
                  <c:v>2.2801199725443297E-2</c:v>
                </c:pt>
                <c:pt idx="40">
                  <c:v>-9.9449370322151759E-3</c:v>
                </c:pt>
                <c:pt idx="41">
                  <c:v>-1.5762774864258668E-2</c:v>
                </c:pt>
                <c:pt idx="42">
                  <c:v>3.1046379703947146E-2</c:v>
                </c:pt>
                <c:pt idx="43">
                  <c:v>3.8683750073952139E-2</c:v>
                </c:pt>
                <c:pt idx="44">
                  <c:v>-3.4687555533655816E-2</c:v>
                </c:pt>
                <c:pt idx="45">
                  <c:v>3.6178857311997797E-2</c:v>
                </c:pt>
                <c:pt idx="46">
                  <c:v>-4.9308019686377484E-2</c:v>
                </c:pt>
                <c:pt idx="47">
                  <c:v>-2.6966847216555043E-2</c:v>
                </c:pt>
                <c:pt idx="48">
                  <c:v>-1.5363454257265163E-3</c:v>
                </c:pt>
                <c:pt idx="49">
                  <c:v>-5.2576787709260039E-2</c:v>
                </c:pt>
                <c:pt idx="50">
                  <c:v>0.13133419486734413</c:v>
                </c:pt>
                <c:pt idx="51">
                  <c:v>6.1071876492544412E-2</c:v>
                </c:pt>
              </c:numCache>
            </c:numRef>
          </c:val>
          <c:smooth val="0"/>
        </c:ser>
        <c:dLbls>
          <c:showLegendKey val="0"/>
          <c:showVal val="0"/>
          <c:showCatName val="0"/>
          <c:showSerName val="0"/>
          <c:showPercent val="0"/>
          <c:showBubbleSize val="0"/>
        </c:dLbls>
        <c:marker val="1"/>
        <c:smooth val="0"/>
        <c:axId val="389599232"/>
        <c:axId val="389600768"/>
      </c:lineChart>
      <c:dateAx>
        <c:axId val="389599232"/>
        <c:scaling>
          <c:orientation val="minMax"/>
        </c:scaling>
        <c:delete val="0"/>
        <c:axPos val="b"/>
        <c:numFmt formatCode="mm/yy;@" sourceLinked="0"/>
        <c:majorTickMark val="out"/>
        <c:minorTickMark val="none"/>
        <c:tickLblPos val="nextTo"/>
        <c:crossAx val="389600768"/>
        <c:crosses val="autoZero"/>
        <c:auto val="1"/>
        <c:lblOffset val="100"/>
        <c:baseTimeUnit val="months"/>
        <c:majorUnit val="2"/>
        <c:majorTimeUnit val="months"/>
      </c:dateAx>
      <c:valAx>
        <c:axId val="389600768"/>
        <c:scaling>
          <c:orientation val="minMax"/>
        </c:scaling>
        <c:delete val="0"/>
        <c:axPos val="l"/>
        <c:majorGridlines/>
        <c:numFmt formatCode="0.0%;[Red]\-0.0%" sourceLinked="1"/>
        <c:majorTickMark val="out"/>
        <c:minorTickMark val="none"/>
        <c:tickLblPos val="nextTo"/>
        <c:crossAx val="389599232"/>
        <c:crosses val="autoZero"/>
        <c:crossBetween val="midCat"/>
      </c:valAx>
    </c:plotArea>
    <c:plotVisOnly val="1"/>
    <c:dispBlanksAs val="gap"/>
    <c:showDLblsOverMax val="0"/>
  </c:chart>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 TBA Total</a:t>
            </a:r>
            <a:r>
              <a:rPr lang="en-US" baseline="0"/>
              <a:t> 1m </a:t>
            </a:r>
            <a:r>
              <a:rPr lang="en-US"/>
              <a:t>Return (%) </a:t>
            </a:r>
          </a:p>
          <a:p>
            <a:pPr>
              <a:defRPr/>
            </a:pPr>
            <a:r>
              <a:rPr lang="en-US"/>
              <a:t>Monthly Rebalancing</a:t>
            </a:r>
          </a:p>
        </c:rich>
      </c:tx>
      <c:layout>
        <c:manualLayout>
          <c:xMode val="edge"/>
          <c:yMode val="edge"/>
          <c:x val="0.23826926414875105"/>
          <c:y val="7.5075075075075074E-3"/>
        </c:manualLayout>
      </c:layout>
      <c:overlay val="0"/>
    </c:title>
    <c:autoTitleDeleted val="0"/>
    <c:plotArea>
      <c:layout>
        <c:manualLayout>
          <c:layoutTarget val="inner"/>
          <c:xMode val="edge"/>
          <c:yMode val="edge"/>
          <c:x val="9.9923876777558221E-2"/>
          <c:y val="0.18037732614504268"/>
          <c:w val="0.87400238987327195"/>
          <c:h val="0.79671531767988457"/>
        </c:manualLayout>
      </c:layout>
      <c:lineChart>
        <c:grouping val="standard"/>
        <c:varyColors val="0"/>
        <c:ser>
          <c:idx val="0"/>
          <c:order val="0"/>
          <c:marker>
            <c:symbol val="none"/>
          </c:marker>
          <c:cat>
            <c:numRef>
              <c:f>'FN30.600.08(IOX)'!$I$28:$I$79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'FN30.600.08(IOX)'!$AM$28:$AM$79</c:f>
              <c:numCache>
                <c:formatCode>0.0%;[Red]\-0.0%</c:formatCode>
                <c:ptCount val="52"/>
                <c:pt idx="1">
                  <c:v>4.0166002329417028E-2</c:v>
                </c:pt>
                <c:pt idx="2">
                  <c:v>6.2898403204381809E-3</c:v>
                </c:pt>
                <c:pt idx="3">
                  <c:v>5.829309115569254E-2</c:v>
                </c:pt>
                <c:pt idx="4">
                  <c:v>2.9438364465218192E-2</c:v>
                </c:pt>
                <c:pt idx="5">
                  <c:v>3.1220908007610668E-2</c:v>
                </c:pt>
                <c:pt idx="6">
                  <c:v>-2.6604053543011264E-3</c:v>
                </c:pt>
                <c:pt idx="7">
                  <c:v>6.5030563837120406E-3</c:v>
                </c:pt>
                <c:pt idx="8">
                  <c:v>-6.6758377887895265E-2</c:v>
                </c:pt>
                <c:pt idx="9">
                  <c:v>-0.10554987237445404</c:v>
                </c:pt>
                <c:pt idx="10">
                  <c:v>-1.9886217953029806E-2</c:v>
                </c:pt>
                <c:pt idx="11">
                  <c:v>9.1607807063774263E-2</c:v>
                </c:pt>
                <c:pt idx="12">
                  <c:v>-5.5303148783588871E-3</c:v>
                </c:pt>
                <c:pt idx="13">
                  <c:v>-1.4791013098237257E-2</c:v>
                </c:pt>
                <c:pt idx="14">
                  <c:v>8.569797564654523E-2</c:v>
                </c:pt>
                <c:pt idx="15">
                  <c:v>4.5720521354850073E-2</c:v>
                </c:pt>
                <c:pt idx="16">
                  <c:v>-1.8154243259143599E-2</c:v>
                </c:pt>
                <c:pt idx="17">
                  <c:v>-7.3407370368367406E-2</c:v>
                </c:pt>
                <c:pt idx="18">
                  <c:v>-1.2188912575081031E-2</c:v>
                </c:pt>
                <c:pt idx="19">
                  <c:v>4.7579832777760143E-3</c:v>
                </c:pt>
                <c:pt idx="20">
                  <c:v>3.3373615953322514E-2</c:v>
                </c:pt>
                <c:pt idx="21">
                  <c:v>-7.5460618592128334E-3</c:v>
                </c:pt>
                <c:pt idx="22">
                  <c:v>3.919825817655196E-2</c:v>
                </c:pt>
                <c:pt idx="23">
                  <c:v>-7.2555556120544498E-2</c:v>
                </c:pt>
                <c:pt idx="24">
                  <c:v>3.9736073753267924E-2</c:v>
                </c:pt>
                <c:pt idx="25">
                  <c:v>-6.0270731099535957E-2</c:v>
                </c:pt>
                <c:pt idx="26">
                  <c:v>-3.9289203147288782E-3</c:v>
                </c:pt>
                <c:pt idx="27">
                  <c:v>1.499493886349434E-2</c:v>
                </c:pt>
                <c:pt idx="28">
                  <c:v>-0.10553467923850798</c:v>
                </c:pt>
                <c:pt idx="29">
                  <c:v>-0.10446635706426483</c:v>
                </c:pt>
                <c:pt idx="30">
                  <c:v>7.3614758503804223E-2</c:v>
                </c:pt>
                <c:pt idx="31">
                  <c:v>5.8844603379554598E-2</c:v>
                </c:pt>
                <c:pt idx="32">
                  <c:v>4.9259188120697905E-2</c:v>
                </c:pt>
                <c:pt idx="33">
                  <c:v>-8.6998266869214892E-3</c:v>
                </c:pt>
                <c:pt idx="34">
                  <c:v>-2.2912757754121995E-3</c:v>
                </c:pt>
                <c:pt idx="35">
                  <c:v>7.0665590591809255E-2</c:v>
                </c:pt>
                <c:pt idx="36">
                  <c:v>9.1297926280283645E-2</c:v>
                </c:pt>
                <c:pt idx="37">
                  <c:v>2.399943627188883E-2</c:v>
                </c:pt>
                <c:pt idx="38">
                  <c:v>3.7262425188773048E-2</c:v>
                </c:pt>
                <c:pt idx="39">
                  <c:v>1.7301044874708085E-2</c:v>
                </c:pt>
                <c:pt idx="40">
                  <c:v>7.9320399945073793E-3</c:v>
                </c:pt>
                <c:pt idx="41">
                  <c:v>1.1461823243739811E-2</c:v>
                </c:pt>
                <c:pt idx="42">
                  <c:v>3.1283094508713957E-2</c:v>
                </c:pt>
                <c:pt idx="43">
                  <c:v>3.0011306121305037E-2</c:v>
                </c:pt>
                <c:pt idx="44">
                  <c:v>-6.1555827502703516E-3</c:v>
                </c:pt>
                <c:pt idx="45">
                  <c:v>2.5786010717179939E-2</c:v>
                </c:pt>
                <c:pt idx="46">
                  <c:v>-2.227779765560441E-2</c:v>
                </c:pt>
                <c:pt idx="47">
                  <c:v>-6.0119657036042419E-3</c:v>
                </c:pt>
                <c:pt idx="48">
                  <c:v>4.2793993304207538E-3</c:v>
                </c:pt>
                <c:pt idx="49">
                  <c:v>-1.5539247656984001E-2</c:v>
                </c:pt>
                <c:pt idx="50">
                  <c:v>9.7857619792794059E-2</c:v>
                </c:pt>
                <c:pt idx="51">
                  <c:v>7.6795771147443695E-2</c:v>
                </c:pt>
              </c:numCache>
            </c:numRef>
          </c:val>
          <c:smooth val="0"/>
        </c:ser>
        <c:dLbls>
          <c:showLegendKey val="0"/>
          <c:showVal val="0"/>
          <c:showCatName val="0"/>
          <c:showSerName val="0"/>
          <c:showPercent val="0"/>
          <c:showBubbleSize val="0"/>
        </c:dLbls>
        <c:marker val="1"/>
        <c:smooth val="0"/>
        <c:axId val="387003520"/>
        <c:axId val="387005056"/>
      </c:lineChart>
      <c:dateAx>
        <c:axId val="387003520"/>
        <c:scaling>
          <c:orientation val="minMax"/>
        </c:scaling>
        <c:delete val="0"/>
        <c:axPos val="b"/>
        <c:numFmt formatCode="mm/yy;@" sourceLinked="0"/>
        <c:majorTickMark val="out"/>
        <c:minorTickMark val="none"/>
        <c:tickLblPos val="nextTo"/>
        <c:crossAx val="387005056"/>
        <c:crosses val="autoZero"/>
        <c:auto val="1"/>
        <c:lblOffset val="100"/>
        <c:baseTimeUnit val="months"/>
        <c:majorUnit val="2"/>
        <c:majorTimeUnit val="months"/>
      </c:dateAx>
      <c:valAx>
        <c:axId val="387005056"/>
        <c:scaling>
          <c:orientation val="minMax"/>
        </c:scaling>
        <c:delete val="0"/>
        <c:axPos val="l"/>
        <c:majorGridlines/>
        <c:numFmt formatCode="0.0%;[Red]\-0.0%" sourceLinked="1"/>
        <c:majorTickMark val="out"/>
        <c:minorTickMark val="none"/>
        <c:tickLblPos val="nextTo"/>
        <c:crossAx val="387003520"/>
        <c:crosses val="autoZero"/>
        <c:crossBetween val="midCat"/>
      </c:valAx>
    </c:plotArea>
    <c:plotVisOnly val="1"/>
    <c:dispBlanksAs val="gap"/>
    <c:showDLblsOverMax val="0"/>
  </c:chart>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OAS History</a:t>
            </a:r>
          </a:p>
        </c:rich>
      </c:tx>
      <c:overlay val="0"/>
    </c:title>
    <c:autoTitleDeleted val="0"/>
    <c:plotArea>
      <c:layout/>
      <c:lineChart>
        <c:grouping val="standard"/>
        <c:varyColors val="0"/>
        <c:ser>
          <c:idx val="0"/>
          <c:order val="0"/>
          <c:marker>
            <c:symbol val="none"/>
          </c:marker>
          <c:cat>
            <c:numRef>
              <c:f>'FN30.600.08(IOX)'!$I$28:$I$79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'FN30.600.08(IOX)'!$M$28:$M$79</c:f>
              <c:numCache>
                <c:formatCode>#,##0.0_);[Red]\-#,##0.0_)</c:formatCode>
                <c:ptCount val="52"/>
                <c:pt idx="0">
                  <c:v>484.51001000000002</c:v>
                </c:pt>
                <c:pt idx="1">
                  <c:v>582.45129399999996</c:v>
                </c:pt>
                <c:pt idx="2">
                  <c:v>555.06927499999995</c:v>
                </c:pt>
                <c:pt idx="3">
                  <c:v>402.29141199999998</c:v>
                </c:pt>
                <c:pt idx="4">
                  <c:v>385.55011000000002</c:v>
                </c:pt>
                <c:pt idx="5">
                  <c:v>349.36261000000002</c:v>
                </c:pt>
                <c:pt idx="6">
                  <c:v>316.27029399999998</c:v>
                </c:pt>
                <c:pt idx="7">
                  <c:v>357.28539999999998</c:v>
                </c:pt>
                <c:pt idx="8">
                  <c:v>549.01220699999999</c:v>
                </c:pt>
                <c:pt idx="9">
                  <c:v>800.24981700000001</c:v>
                </c:pt>
                <c:pt idx="10">
                  <c:v>985.45788600000003</c:v>
                </c:pt>
                <c:pt idx="11">
                  <c:v>636.12182600000006</c:v>
                </c:pt>
                <c:pt idx="12">
                  <c:v>604.73919699999999</c:v>
                </c:pt>
                <c:pt idx="13">
                  <c:v>135.58380099999999</c:v>
                </c:pt>
                <c:pt idx="14">
                  <c:v>-55.551200999999999</c:v>
                </c:pt>
                <c:pt idx="15">
                  <c:v>-84.421204000000003</c:v>
                </c:pt>
                <c:pt idx="16">
                  <c:v>-132.141998</c:v>
                </c:pt>
                <c:pt idx="17">
                  <c:v>-111.878304</c:v>
                </c:pt>
                <c:pt idx="18">
                  <c:v>4.0091999999999999</c:v>
                </c:pt>
                <c:pt idx="19">
                  <c:v>-114.40070299999999</c:v>
                </c:pt>
                <c:pt idx="20">
                  <c:v>-181.24980199999999</c:v>
                </c:pt>
                <c:pt idx="21">
                  <c:v>-221.178101</c:v>
                </c:pt>
                <c:pt idx="22">
                  <c:v>153.342896</c:v>
                </c:pt>
                <c:pt idx="23">
                  <c:v>-182.41360499999999</c:v>
                </c:pt>
                <c:pt idx="24">
                  <c:v>-255.18640099999999</c:v>
                </c:pt>
                <c:pt idx="25">
                  <c:v>93.536902999999995</c:v>
                </c:pt>
                <c:pt idx="26">
                  <c:v>76.052199999999999</c:v>
                </c:pt>
                <c:pt idx="27">
                  <c:v>42.833801000000001</c:v>
                </c:pt>
                <c:pt idx="28">
                  <c:v>225.08770799999999</c:v>
                </c:pt>
                <c:pt idx="29">
                  <c:v>947.62591599999996</c:v>
                </c:pt>
                <c:pt idx="30">
                  <c:v>928.68499799999995</c:v>
                </c:pt>
                <c:pt idx="31">
                  <c:v>795.40448000000004</c:v>
                </c:pt>
                <c:pt idx="32">
                  <c:v>680.15002400000003</c:v>
                </c:pt>
                <c:pt idx="33">
                  <c:v>541.48431400000004</c:v>
                </c:pt>
                <c:pt idx="34">
                  <c:v>456.80169699999999</c:v>
                </c:pt>
                <c:pt idx="35">
                  <c:v>397.94268799999998</c:v>
                </c:pt>
                <c:pt idx="36">
                  <c:v>256.40618899999998</c:v>
                </c:pt>
                <c:pt idx="37">
                  <c:v>38.340499999999999</c:v>
                </c:pt>
                <c:pt idx="38">
                  <c:v>-58.152901</c:v>
                </c:pt>
                <c:pt idx="39">
                  <c:v>-62.519798000000002</c:v>
                </c:pt>
                <c:pt idx="40">
                  <c:v>-148.47929400000001</c:v>
                </c:pt>
                <c:pt idx="41">
                  <c:v>-277.435608</c:v>
                </c:pt>
                <c:pt idx="42">
                  <c:v>-345.76269500000001</c:v>
                </c:pt>
                <c:pt idx="43">
                  <c:v>-370.33459499999998</c:v>
                </c:pt>
                <c:pt idx="44">
                  <c:v>-473.35031099999998</c:v>
                </c:pt>
                <c:pt idx="45">
                  <c:v>-466.23168900000002</c:v>
                </c:pt>
                <c:pt idx="46">
                  <c:v>-512.23992899999996</c:v>
                </c:pt>
                <c:pt idx="47">
                  <c:v>-613.08990500000004</c:v>
                </c:pt>
                <c:pt idx="48">
                  <c:v>-676.31408699999997</c:v>
                </c:pt>
                <c:pt idx="49">
                  <c:v>-855.57299799999998</c:v>
                </c:pt>
                <c:pt idx="50">
                  <c:v>-924.615906</c:v>
                </c:pt>
                <c:pt idx="51">
                  <c:v>-1090.1270750000001</c:v>
                </c:pt>
              </c:numCache>
            </c:numRef>
          </c:val>
          <c:smooth val="0"/>
        </c:ser>
        <c:dLbls>
          <c:showLegendKey val="0"/>
          <c:showVal val="0"/>
          <c:showCatName val="0"/>
          <c:showSerName val="0"/>
          <c:showPercent val="0"/>
          <c:showBubbleSize val="0"/>
        </c:dLbls>
        <c:marker val="1"/>
        <c:smooth val="0"/>
        <c:axId val="387021056"/>
        <c:axId val="387035136"/>
      </c:lineChart>
      <c:dateAx>
        <c:axId val="387021056"/>
        <c:scaling>
          <c:orientation val="minMax"/>
        </c:scaling>
        <c:delete val="0"/>
        <c:axPos val="b"/>
        <c:numFmt formatCode="mm/yy;@" sourceLinked="0"/>
        <c:majorTickMark val="out"/>
        <c:minorTickMark val="none"/>
        <c:tickLblPos val="nextTo"/>
        <c:crossAx val="387035136"/>
        <c:crosses val="autoZero"/>
        <c:auto val="1"/>
        <c:lblOffset val="100"/>
        <c:baseTimeUnit val="months"/>
        <c:majorUnit val="2"/>
        <c:majorTimeUnit val="months"/>
      </c:dateAx>
      <c:valAx>
        <c:axId val="387035136"/>
        <c:scaling>
          <c:orientation val="minMax"/>
        </c:scaling>
        <c:delete val="0"/>
        <c:axPos val="l"/>
        <c:majorGridlines/>
        <c:numFmt formatCode="#,##0.0_);[Red]\-#,##0.0_)" sourceLinked="1"/>
        <c:majorTickMark val="out"/>
        <c:minorTickMark val="none"/>
        <c:tickLblPos val="nextTo"/>
        <c:crossAx val="387021056"/>
        <c:crosses val="autoZero"/>
        <c:crossBetween val="midCat"/>
      </c:valAx>
    </c:plotArea>
    <c:plotVisOnly val="1"/>
    <c:dispBlanksAs val="gap"/>
    <c:showDLblsOverMax val="0"/>
  </c:chart>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Cumulative Unhedged Return (%)</a:t>
            </a:r>
          </a:p>
        </c:rich>
      </c:tx>
      <c:layout>
        <c:manualLayout>
          <c:xMode val="edge"/>
          <c:yMode val="edge"/>
          <c:x val="0.17634096463467372"/>
          <c:y val="4.5045045045045043E-2"/>
        </c:manualLayout>
      </c:layout>
      <c:overlay val="0"/>
    </c:title>
    <c:autoTitleDeleted val="0"/>
    <c:plotArea>
      <c:layout/>
      <c:lineChart>
        <c:grouping val="standard"/>
        <c:varyColors val="0"/>
        <c:ser>
          <c:idx val="0"/>
          <c:order val="0"/>
          <c:marker>
            <c:symbol val="none"/>
          </c:marker>
          <c:cat>
            <c:numRef>
              <c:f>'FN30.600.08(IOX)'!$I$28:$I$79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'FN30.600.08(IOX)'!$U$28:$U$79</c:f>
              <c:numCache>
                <c:formatCode>0.0%;[Red]\-0.0%</c:formatCode>
                <c:ptCount val="52"/>
                <c:pt idx="1">
                  <c:v>2.013440552893897E-2</c:v>
                </c:pt>
                <c:pt idx="2">
                  <c:v>3.6198904293206491E-2</c:v>
                </c:pt>
                <c:pt idx="3">
                  <c:v>0.10203039342671838</c:v>
                </c:pt>
                <c:pt idx="4">
                  <c:v>0.10748865588780943</c:v>
                </c:pt>
                <c:pt idx="5">
                  <c:v>0.11068967536188223</c:v>
                </c:pt>
                <c:pt idx="6">
                  <c:v>0.12969422854359514</c:v>
                </c:pt>
                <c:pt idx="7">
                  <c:v>8.4209912595829994E-2</c:v>
                </c:pt>
                <c:pt idx="8">
                  <c:v>-5.2943887694567149E-2</c:v>
                </c:pt>
                <c:pt idx="9">
                  <c:v>-0.19917389437999944</c:v>
                </c:pt>
                <c:pt idx="10">
                  <c:v>-0.20473636743638368</c:v>
                </c:pt>
                <c:pt idx="11">
                  <c:v>-0.1403752638905944</c:v>
                </c:pt>
                <c:pt idx="12">
                  <c:v>-0.16013755840346422</c:v>
                </c:pt>
                <c:pt idx="13">
                  <c:v>-0.19450415919516983</c:v>
                </c:pt>
                <c:pt idx="14">
                  <c:v>-0.12235364616169875</c:v>
                </c:pt>
                <c:pt idx="15">
                  <c:v>-7.1712204534859825E-2</c:v>
                </c:pt>
                <c:pt idx="16">
                  <c:v>-0.11183385554140868</c:v>
                </c:pt>
                <c:pt idx="17">
                  <c:v>-0.19788672844991628</c:v>
                </c:pt>
                <c:pt idx="18">
                  <c:v>-0.21132671818517812</c:v>
                </c:pt>
                <c:pt idx="19">
                  <c:v>-0.22687899182358884</c:v>
                </c:pt>
                <c:pt idx="20">
                  <c:v>-0.20149427073050619</c:v>
                </c:pt>
                <c:pt idx="21">
                  <c:v>-0.24037972517753325</c:v>
                </c:pt>
                <c:pt idx="22">
                  <c:v>-0.2064128562732207</c:v>
                </c:pt>
                <c:pt idx="23">
                  <c:v>-0.27104311712571572</c:v>
                </c:pt>
                <c:pt idx="24">
                  <c:v>-0.24075291150932199</c:v>
                </c:pt>
                <c:pt idx="25">
                  <c:v>-0.27065213848118264</c:v>
                </c:pt>
                <c:pt idx="26">
                  <c:v>-0.27907709993830321</c:v>
                </c:pt>
                <c:pt idx="27">
                  <c:v>-0.2672168596109441</c:v>
                </c:pt>
                <c:pt idx="28">
                  <c:v>-0.36117755091969372</c:v>
                </c:pt>
                <c:pt idx="29">
                  <c:v>-0.39764517662614063</c:v>
                </c:pt>
                <c:pt idx="30">
                  <c:v>-0.33662288559480702</c:v>
                </c:pt>
                <c:pt idx="31">
                  <c:v>-0.29323442272972844</c:v>
                </c:pt>
                <c:pt idx="32">
                  <c:v>-0.25177635056114367</c:v>
                </c:pt>
                <c:pt idx="33">
                  <c:v>-0.27733881973418828</c:v>
                </c:pt>
                <c:pt idx="34">
                  <c:v>-0.29012746379712717</c:v>
                </c:pt>
                <c:pt idx="35">
                  <c:v>-0.22290678162703148</c:v>
                </c:pt>
                <c:pt idx="36">
                  <c:v>-0.14020897197363014</c:v>
                </c:pt>
                <c:pt idx="37">
                  <c:v>-0.14851256959888726</c:v>
                </c:pt>
                <c:pt idx="38">
                  <c:v>-0.11863848207352246</c:v>
                </c:pt>
                <c:pt idx="39">
                  <c:v>-9.8542382072960955E-2</c:v>
                </c:pt>
                <c:pt idx="40">
                  <c:v>-0.10750732132045604</c:v>
                </c:pt>
                <c:pt idx="41">
                  <c:v>-0.12157548248248085</c:v>
                </c:pt>
                <c:pt idx="42">
                  <c:v>-9.4303581370375422E-2</c:v>
                </c:pt>
                <c:pt idx="43">
                  <c:v>-5.9267847469233526E-2</c:v>
                </c:pt>
                <c:pt idx="44">
                  <c:v>-9.1899546252440012E-2</c:v>
                </c:pt>
                <c:pt idx="45">
                  <c:v>-5.9045509511346461E-2</c:v>
                </c:pt>
                <c:pt idx="46">
                  <c:v>-0.10544211205234622</c:v>
                </c:pt>
                <c:pt idx="47">
                  <c:v>-0.12956551794299476</c:v>
                </c:pt>
                <c:pt idx="48">
                  <c:v>-0.13090280597789772</c:v>
                </c:pt>
                <c:pt idx="49">
                  <c:v>-0.17659714464671139</c:v>
                </c:pt>
                <c:pt idx="50">
                  <c:v>-6.845619358741506E-2</c:v>
                </c:pt>
                <c:pt idx="51">
                  <c:v>-1.1565065294790955E-2</c:v>
                </c:pt>
              </c:numCache>
            </c:numRef>
          </c:val>
          <c:smooth val="0"/>
        </c:ser>
        <c:dLbls>
          <c:showLegendKey val="0"/>
          <c:showVal val="0"/>
          <c:showCatName val="0"/>
          <c:showSerName val="0"/>
          <c:showPercent val="0"/>
          <c:showBubbleSize val="0"/>
        </c:dLbls>
        <c:marker val="1"/>
        <c:smooth val="0"/>
        <c:axId val="387042688"/>
        <c:axId val="388830336"/>
      </c:lineChart>
      <c:dateAx>
        <c:axId val="387042688"/>
        <c:scaling>
          <c:orientation val="minMax"/>
        </c:scaling>
        <c:delete val="0"/>
        <c:axPos val="b"/>
        <c:numFmt formatCode="mm/yy;@" sourceLinked="0"/>
        <c:majorTickMark val="out"/>
        <c:minorTickMark val="none"/>
        <c:tickLblPos val="nextTo"/>
        <c:crossAx val="388830336"/>
        <c:crosses val="autoZero"/>
        <c:auto val="1"/>
        <c:lblOffset val="100"/>
        <c:baseTimeUnit val="months"/>
        <c:majorUnit val="2"/>
        <c:majorTimeUnit val="months"/>
      </c:dateAx>
      <c:valAx>
        <c:axId val="388830336"/>
        <c:scaling>
          <c:orientation val="minMax"/>
        </c:scaling>
        <c:delete val="0"/>
        <c:axPos val="l"/>
        <c:majorGridlines/>
        <c:numFmt formatCode="0.0%;[Red]\-0.0%" sourceLinked="1"/>
        <c:majorTickMark val="out"/>
        <c:minorTickMark val="none"/>
        <c:tickLblPos val="nextTo"/>
        <c:crossAx val="387042688"/>
        <c:crosses val="autoZero"/>
        <c:crossBetween val="midCat"/>
      </c:valAx>
    </c:plotArea>
    <c:plotVisOnly val="1"/>
    <c:dispBlanksAs val="gap"/>
    <c:showDLblsOverMax val="0"/>
  </c:chart>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 TBA Cumulative Return (%) </a:t>
            </a:r>
          </a:p>
          <a:p>
            <a:pPr>
              <a:defRPr/>
            </a:pPr>
            <a:r>
              <a:rPr lang="en-US"/>
              <a:t>Monthly Rebalancing</a:t>
            </a:r>
          </a:p>
        </c:rich>
      </c:tx>
      <c:layout>
        <c:manualLayout>
          <c:xMode val="edge"/>
          <c:yMode val="edge"/>
          <c:x val="0.2079604252407436"/>
          <c:y val="3.5265176673505603E-4"/>
        </c:manualLayout>
      </c:layout>
      <c:overlay val="0"/>
    </c:title>
    <c:autoTitleDeleted val="0"/>
    <c:plotArea>
      <c:layout>
        <c:manualLayout>
          <c:layoutTarget val="inner"/>
          <c:xMode val="edge"/>
          <c:yMode val="edge"/>
          <c:x val="9.9563591737901136E-2"/>
          <c:y val="0.16927491897441055"/>
          <c:w val="0.85637617251771958"/>
          <c:h val="0.78900980886688432"/>
        </c:manualLayout>
      </c:layout>
      <c:lineChart>
        <c:grouping val="standard"/>
        <c:varyColors val="0"/>
        <c:ser>
          <c:idx val="0"/>
          <c:order val="0"/>
          <c:marker>
            <c:symbol val="none"/>
          </c:marker>
          <c:cat>
            <c:numRef>
              <c:f>'FN30.600.08(IOX)'!$I$28:$I$79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'FN30.600.08(IOX)'!$AO$28:$AO$79</c:f>
              <c:numCache>
                <c:formatCode>0.0%;[Red]\-0.0%</c:formatCode>
                <c:ptCount val="52"/>
                <c:pt idx="1">
                  <c:v>4.0166002329417028E-2</c:v>
                </c:pt>
                <c:pt idx="2">
                  <c:v>4.6708480390817542E-2</c:v>
                </c:pt>
                <c:pt idx="3">
                  <c:v>0.10772435325167584</c:v>
                </c:pt>
                <c:pt idx="4">
                  <c:v>0.14033394648969688</c:v>
                </c:pt>
                <c:pt idx="5">
                  <c:v>0.17593620773100738</c:v>
                </c:pt>
                <c:pt idx="6">
                  <c:v>0.17280774074764316</c:v>
                </c:pt>
                <c:pt idx="7">
                  <c:v>0.18043457561297904</c:v>
                </c:pt>
                <c:pt idx="8">
                  <c:v>0.10163067814227045</c:v>
                </c:pt>
                <c:pt idx="9">
                  <c:v>-1.4646299339429403E-2</c:v>
                </c:pt>
                <c:pt idx="10">
                  <c:v>-3.4241257791590041E-2</c:v>
                </c:pt>
                <c:pt idx="11">
                  <c:v>5.4229782734791288E-2</c:v>
                </c:pt>
                <c:pt idx="12">
                  <c:v>4.8399560082124093E-2</c:v>
                </c:pt>
                <c:pt idx="13">
                  <c:v>3.2892668456763197E-2</c:v>
                </c:pt>
                <c:pt idx="14">
                  <c:v>0.12140947920366596</c:v>
                </c:pt>
                <c:pt idx="15">
                  <c:v>0.17268090524512858</c:v>
                </c:pt>
                <c:pt idx="16">
                  <c:v>0.15139177082595578</c:v>
                </c:pt>
                <c:pt idx="17">
                  <c:v>6.6871128665844326E-2</c:v>
                </c:pt>
                <c:pt idx="18">
                  <c:v>5.3867129749658238E-2</c:v>
                </c:pt>
                <c:pt idx="19">
                  <c:v>5.8881411930004957E-2</c:v>
                </c:pt>
                <c:pt idx="20">
                  <c:v>9.4220113511868764E-2</c:v>
                </c:pt>
                <c:pt idx="21">
                  <c:v>8.5963060847713324E-2</c:v>
                </c:pt>
                <c:pt idx="22">
                  <c:v>0.1285309212770207</c:v>
                </c:pt>
                <c:pt idx="23">
                  <c:v>4.6649732684536094E-2</c:v>
                </c:pt>
                <c:pt idx="24">
                  <c:v>8.8239483656326945E-2</c:v>
                </c:pt>
                <c:pt idx="25">
                  <c:v>2.2650494364978568E-2</c:v>
                </c:pt>
                <c:pt idx="26">
                  <c:v>1.8632582062800385E-2</c:v>
                </c:pt>
                <c:pt idx="27">
                  <c:v>3.3906915355195411E-2</c:v>
                </c:pt>
                <c:pt idx="28">
                  <c:v>-7.5206119319290443E-2</c:v>
                </c:pt>
                <c:pt idx="29">
                  <c:v>-0.17181596706932856</c:v>
                </c:pt>
                <c:pt idx="30">
                  <c:v>-0.11084939948843053</c:v>
                </c:pt>
                <c:pt idx="31">
                  <c:v>-5.8527685056634415E-2</c:v>
                </c:pt>
                <c:pt idx="32">
                  <c:v>-1.2151523184410262E-2</c:v>
                </c:pt>
                <c:pt idx="33">
                  <c:v>-2.0745633725645307E-2</c:v>
                </c:pt>
                <c:pt idx="34">
                  <c:v>-2.2989375533056355E-2</c:v>
                </c:pt>
                <c:pt idx="35">
                  <c:v>4.6051657259372547E-2</c:v>
                </c:pt>
                <c:pt idx="36">
                  <c:v>0.14155400434920717</c:v>
                </c:pt>
                <c:pt idx="37">
                  <c:v>0.16895065692750544</c:v>
                </c:pt>
                <c:pt idx="38">
                  <c:v>0.21250859333063365</c:v>
                </c:pt>
                <c:pt idx="39">
                  <c:v>0.23348625891481634</c:v>
                </c:pt>
                <c:pt idx="40">
                  <c:v>0.24327032125320391</c:v>
                </c:pt>
                <c:pt idx="41">
                  <c:v>0.25752046591959576</c:v>
                </c:pt>
                <c:pt idx="42">
                  <c:v>0.2968595975016004</c:v>
                </c:pt>
                <c:pt idx="43">
                  <c:v>0.3357800478785733</c:v>
                </c:pt>
                <c:pt idx="44">
                  <c:v>0.32755754325769648</c:v>
                </c:pt>
                <c:pt idx="45">
                  <c:v>0.36178995629581245</c:v>
                </c:pt>
                <c:pt idx="46">
                  <c:v>0.33145227520001996</c:v>
                </c:pt>
                <c:pt idx="47">
                  <c:v>0.32344762978553154</c:v>
                </c:pt>
                <c:pt idx="48">
                  <c:v>0.32911119068628247</c:v>
                </c:pt>
                <c:pt idx="49">
                  <c:v>0.30845780273053935</c:v>
                </c:pt>
                <c:pt idx="50">
                  <c:v>0.43650036890505928</c:v>
                </c:pt>
                <c:pt idx="51">
                  <c:v>0.54681752248871063</c:v>
                </c:pt>
              </c:numCache>
            </c:numRef>
          </c:val>
          <c:smooth val="0"/>
        </c:ser>
        <c:dLbls>
          <c:showLegendKey val="0"/>
          <c:showVal val="0"/>
          <c:showCatName val="0"/>
          <c:showSerName val="0"/>
          <c:showPercent val="0"/>
          <c:showBubbleSize val="0"/>
        </c:dLbls>
        <c:marker val="1"/>
        <c:smooth val="0"/>
        <c:axId val="388862720"/>
        <c:axId val="388864256"/>
      </c:lineChart>
      <c:dateAx>
        <c:axId val="388862720"/>
        <c:scaling>
          <c:orientation val="minMax"/>
        </c:scaling>
        <c:delete val="0"/>
        <c:axPos val="b"/>
        <c:numFmt formatCode="mm/yy;@" sourceLinked="0"/>
        <c:majorTickMark val="out"/>
        <c:minorTickMark val="none"/>
        <c:tickLblPos val="nextTo"/>
        <c:crossAx val="388864256"/>
        <c:crosses val="autoZero"/>
        <c:auto val="1"/>
        <c:lblOffset val="100"/>
        <c:baseTimeUnit val="months"/>
        <c:majorUnit val="2"/>
        <c:majorTimeUnit val="months"/>
      </c:dateAx>
      <c:valAx>
        <c:axId val="388864256"/>
        <c:scaling>
          <c:orientation val="minMax"/>
        </c:scaling>
        <c:delete val="0"/>
        <c:axPos val="l"/>
        <c:majorGridlines/>
        <c:numFmt formatCode="0.0%;[Red]\-0.0%" sourceLinked="1"/>
        <c:majorTickMark val="out"/>
        <c:minorTickMark val="none"/>
        <c:tickLblPos val="nextTo"/>
        <c:crossAx val="388862720"/>
        <c:crosses val="autoZero"/>
        <c:crossBetween val="midCat"/>
      </c:valAx>
    </c:plotArea>
    <c:plotVisOnly val="1"/>
    <c:dispBlanksAs val="gap"/>
    <c:showDLblsOverMax val="0"/>
  </c:chart>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 TBA Carry (%)</a:t>
            </a:r>
          </a:p>
        </c:rich>
      </c:tx>
      <c:layout>
        <c:manualLayout>
          <c:xMode val="edge"/>
          <c:yMode val="edge"/>
          <c:x val="0.37390116242330934"/>
          <c:y val="4.9267700263749201E-2"/>
        </c:manualLayout>
      </c:layout>
      <c:overlay val="0"/>
    </c:title>
    <c:autoTitleDeleted val="0"/>
    <c:plotArea>
      <c:layout>
        <c:manualLayout>
          <c:layoutTarget val="inner"/>
          <c:xMode val="edge"/>
          <c:yMode val="edge"/>
          <c:x val="9.9223757046018699E-2"/>
          <c:y val="0.15379224800847263"/>
          <c:w val="0.88406261423894783"/>
          <c:h val="0.80562836717778696"/>
        </c:manualLayout>
      </c:layout>
      <c:lineChart>
        <c:grouping val="standard"/>
        <c:varyColors val="0"/>
        <c:ser>
          <c:idx val="1"/>
          <c:order val="0"/>
          <c:spPr>
            <a:ln>
              <a:solidFill>
                <a:schemeClr val="accent1"/>
              </a:solidFill>
            </a:ln>
          </c:spPr>
          <c:marker>
            <c:symbol val="none"/>
          </c:marker>
          <c:cat>
            <c:numRef>
              <c:f>'FN30.600.08(IOX)'!$I$28:$I$79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'FN30.600.08(IOX)'!$AQ$28:$AQ$79</c:f>
              <c:numCache>
                <c:formatCode>0.0%;[Red]\-0.0%</c:formatCode>
                <c:ptCount val="52"/>
                <c:pt idx="1">
                  <c:v>-1.9392909453839935E-3</c:v>
                </c:pt>
                <c:pt idx="2">
                  <c:v>9.6704711071853955E-4</c:v>
                </c:pt>
                <c:pt idx="3">
                  <c:v>3.5021921308988247E-3</c:v>
                </c:pt>
                <c:pt idx="4">
                  <c:v>1.1935079943539216E-3</c:v>
                </c:pt>
                <c:pt idx="5">
                  <c:v>2.2986297251953035E-3</c:v>
                </c:pt>
                <c:pt idx="6">
                  <c:v>4.2630336044881612E-3</c:v>
                </c:pt>
                <c:pt idx="7">
                  <c:v>3.663297337629164E-3</c:v>
                </c:pt>
                <c:pt idx="8">
                  <c:v>5.1003290600430554E-3</c:v>
                </c:pt>
                <c:pt idx="9">
                  <c:v>6.148789739424833E-3</c:v>
                </c:pt>
                <c:pt idx="10">
                  <c:v>1.4464554637265125E-2</c:v>
                </c:pt>
                <c:pt idx="11">
                  <c:v>1.4543907125750669E-2</c:v>
                </c:pt>
                <c:pt idx="12">
                  <c:v>1.0543152799765912E-2</c:v>
                </c:pt>
                <c:pt idx="13">
                  <c:v>9.5488473436522985E-3</c:v>
                </c:pt>
                <c:pt idx="14">
                  <c:v>1.3523810263249043E-2</c:v>
                </c:pt>
                <c:pt idx="15">
                  <c:v>9.1210053338383716E-3</c:v>
                </c:pt>
                <c:pt idx="16">
                  <c:v>1.8890183291274355E-3</c:v>
                </c:pt>
                <c:pt idx="17">
                  <c:v>-1.6442901019312699E-3</c:v>
                </c:pt>
                <c:pt idx="18">
                  <c:v>-4.2070309913596173E-3</c:v>
                </c:pt>
                <c:pt idx="19">
                  <c:v>-2.4207116522913029E-3</c:v>
                </c:pt>
                <c:pt idx="20">
                  <c:v>-2.1065948278935491E-3</c:v>
                </c:pt>
                <c:pt idx="21">
                  <c:v>-6.632541911179359E-3</c:v>
                </c:pt>
                <c:pt idx="22">
                  <c:v>1.6959921060250651E-3</c:v>
                </c:pt>
                <c:pt idx="23">
                  <c:v>-1.3010594990113837E-2</c:v>
                </c:pt>
                <c:pt idx="24">
                  <c:v>-4.1464607863243227E-3</c:v>
                </c:pt>
                <c:pt idx="25">
                  <c:v>-7.9145156565500942E-3</c:v>
                </c:pt>
                <c:pt idx="26">
                  <c:v>-7.6499049219753475E-3</c:v>
                </c:pt>
                <c:pt idx="27">
                  <c:v>-6.0564594672698636E-3</c:v>
                </c:pt>
                <c:pt idx="28">
                  <c:v>-1.3499142316531973E-2</c:v>
                </c:pt>
                <c:pt idx="29">
                  <c:v>-1.3552443966887696E-2</c:v>
                </c:pt>
                <c:pt idx="30">
                  <c:v>-1.5679883620504379E-2</c:v>
                </c:pt>
                <c:pt idx="31">
                  <c:v>-1.6109948686326269E-2</c:v>
                </c:pt>
                <c:pt idx="32">
                  <c:v>-2.1393989266719041E-2</c:v>
                </c:pt>
                <c:pt idx="33">
                  <c:v>-2.0334855474666364E-2</c:v>
                </c:pt>
                <c:pt idx="34">
                  <c:v>-9.3641927391352325E-3</c:v>
                </c:pt>
                <c:pt idx="35">
                  <c:v>-5.2272512380855561E-3</c:v>
                </c:pt>
                <c:pt idx="36">
                  <c:v>-5.5240639390617876E-3</c:v>
                </c:pt>
                <c:pt idx="37">
                  <c:v>-8.2095625767580442E-3</c:v>
                </c:pt>
                <c:pt idx="38">
                  <c:v>-1.9445415482715711E-3</c:v>
                </c:pt>
                <c:pt idx="39">
                  <c:v>1.3753714536171983E-4</c:v>
                </c:pt>
                <c:pt idx="40">
                  <c:v>-3.5668544820534418E-3</c:v>
                </c:pt>
                <c:pt idx="41">
                  <c:v>-1.1584010632865716E-3</c:v>
                </c:pt>
                <c:pt idx="42">
                  <c:v>-3.804606816990562E-4</c:v>
                </c:pt>
                <c:pt idx="43">
                  <c:v>-2.1539906692178822E-3</c:v>
                </c:pt>
                <c:pt idx="44">
                  <c:v>-1.3064483655803919E-3</c:v>
                </c:pt>
                <c:pt idx="45">
                  <c:v>-4.3594026054318398E-4</c:v>
                </c:pt>
                <c:pt idx="46">
                  <c:v>-1.4989836643053626E-3</c:v>
                </c:pt>
                <c:pt idx="47">
                  <c:v>-2.8473881742776129E-3</c:v>
                </c:pt>
                <c:pt idx="48">
                  <c:v>5.0025424477242574E-3</c:v>
                </c:pt>
                <c:pt idx="49">
                  <c:v>3.159554967962283E-3</c:v>
                </c:pt>
                <c:pt idx="50">
                  <c:v>1.0007119496354331E-2</c:v>
                </c:pt>
                <c:pt idx="51">
                  <c:v>8.6333118024726641E-3</c:v>
                </c:pt>
              </c:numCache>
            </c:numRef>
          </c:val>
          <c:smooth val="0"/>
        </c:ser>
        <c:dLbls>
          <c:showLegendKey val="0"/>
          <c:showVal val="0"/>
          <c:showCatName val="0"/>
          <c:showSerName val="0"/>
          <c:showPercent val="0"/>
          <c:showBubbleSize val="0"/>
        </c:dLbls>
        <c:marker val="1"/>
        <c:smooth val="0"/>
        <c:axId val="388884736"/>
        <c:axId val="388763648"/>
      </c:lineChart>
      <c:dateAx>
        <c:axId val="388884736"/>
        <c:scaling>
          <c:orientation val="minMax"/>
        </c:scaling>
        <c:delete val="0"/>
        <c:axPos val="b"/>
        <c:numFmt formatCode="mm/yy;@" sourceLinked="0"/>
        <c:majorTickMark val="out"/>
        <c:minorTickMark val="none"/>
        <c:tickLblPos val="nextTo"/>
        <c:crossAx val="388763648"/>
        <c:crosses val="autoZero"/>
        <c:auto val="1"/>
        <c:lblOffset val="100"/>
        <c:baseTimeUnit val="months"/>
        <c:majorUnit val="2"/>
        <c:majorTimeUnit val="months"/>
      </c:dateAx>
      <c:valAx>
        <c:axId val="388763648"/>
        <c:scaling>
          <c:orientation val="minMax"/>
        </c:scaling>
        <c:delete val="0"/>
        <c:axPos val="l"/>
        <c:majorGridlines/>
        <c:numFmt formatCode="0.0%;[Red]\-0.0%" sourceLinked="1"/>
        <c:majorTickMark val="out"/>
        <c:minorTickMark val="none"/>
        <c:tickLblPos val="nextTo"/>
        <c:crossAx val="388884736"/>
        <c:crosses val="autoZero"/>
        <c:crossBetween val="midCat"/>
      </c:valAx>
    </c:plotArea>
    <c:plotVisOnly val="1"/>
    <c:dispBlanksAs val="gap"/>
    <c:showDLblsOverMax val="0"/>
  </c:chart>
  <c:printSettings>
    <c:headerFooter>
      <c:oddHeader>&amp;L&amp;G&amp;C&amp;"-,Bold"&amp;12&amp;K2E398A
&amp;15FN30.600.08(IOX) Performance&amp;R&amp;"-,Bold"&amp;14&amp;K2E398A
&amp;12Cello Fixed Income Master Fund, LP&amp;"-,Regular"&amp;10&amp;K000000
&amp;"-,Bold"&amp;K2E398A As of Mar, 2015</c:oddHeader>
    </c:headerFooter>
    <c:pageMargins b="0.75" l="0.7" r="0.7" t="0.75" header="0.3" footer="0.3"/>
    <c:pageSetup orientation="portrait"/>
  </c:printSettings>
</c:chartSpace>
</file>

<file path=xl/charts/chart17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Monthly Unhedged Return (%)</a:t>
            </a:r>
          </a:p>
        </c:rich>
      </c:tx>
      <c:overlay val="0"/>
    </c:title>
    <c:autoTitleDeleted val="0"/>
    <c:plotArea>
      <c:layout>
        <c:manualLayout>
          <c:layoutTarget val="inner"/>
          <c:xMode val="edge"/>
          <c:yMode val="edge"/>
          <c:x val="0.10413099827393218"/>
          <c:y val="0.17671756402071362"/>
          <c:w val="0.87082156489285278"/>
          <c:h val="0.78555100375966513"/>
        </c:manualLayout>
      </c:layout>
      <c:lineChart>
        <c:grouping val="standard"/>
        <c:varyColors val="0"/>
        <c:ser>
          <c:idx val="0"/>
          <c:order val="0"/>
          <c:marker>
            <c:symbol val="none"/>
          </c:marker>
          <c:cat>
            <c:numRef>
              <c:f>'FN30.650.67(IOX)'!$I$28:$I$79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'FN30.650.67(IOX)'!$S$28:$S$79</c:f>
              <c:numCache>
                <c:formatCode>0.0%;[Red]\-0.0%</c:formatCode>
                <c:ptCount val="52"/>
                <c:pt idx="1">
                  <c:v>4.2478622280249949E-2</c:v>
                </c:pt>
                <c:pt idx="2">
                  <c:v>9.8726482578073149E-3</c:v>
                </c:pt>
                <c:pt idx="3">
                  <c:v>7.1110963809171229E-2</c:v>
                </c:pt>
                <c:pt idx="4">
                  <c:v>4.4394836489788482E-3</c:v>
                </c:pt>
                <c:pt idx="5">
                  <c:v>3.3817015644556921E-2</c:v>
                </c:pt>
                <c:pt idx="6">
                  <c:v>1.6294814473070577E-2</c:v>
                </c:pt>
                <c:pt idx="7">
                  <c:v>-2.5033705436047257E-2</c:v>
                </c:pt>
                <c:pt idx="8">
                  <c:v>-8.1370824476353701E-2</c:v>
                </c:pt>
                <c:pt idx="9">
                  <c:v>-0.12178002623706631</c:v>
                </c:pt>
                <c:pt idx="10">
                  <c:v>-2.1313851706916888E-2</c:v>
                </c:pt>
                <c:pt idx="11">
                  <c:v>6.2768168341861177E-2</c:v>
                </c:pt>
                <c:pt idx="12">
                  <c:v>-1.1257969717009517E-2</c:v>
                </c:pt>
                <c:pt idx="13">
                  <c:v>-2.0559467483327966E-2</c:v>
                </c:pt>
                <c:pt idx="14">
                  <c:v>6.6514745855294266E-2</c:v>
                </c:pt>
                <c:pt idx="15">
                  <c:v>5.3467778545592252E-2</c:v>
                </c:pt>
                <c:pt idx="16">
                  <c:v>3.1853714786531186E-2</c:v>
                </c:pt>
                <c:pt idx="17">
                  <c:v>-4.1167727853540732E-2</c:v>
                </c:pt>
                <c:pt idx="18">
                  <c:v>-2.9587824710597385E-2</c:v>
                </c:pt>
                <c:pt idx="19">
                  <c:v>1.0238186196319197E-2</c:v>
                </c:pt>
                <c:pt idx="20">
                  <c:v>3.6733675097648764E-3</c:v>
                </c:pt>
                <c:pt idx="21">
                  <c:v>-4.2266188472250291E-2</c:v>
                </c:pt>
                <c:pt idx="22">
                  <c:v>1.317433180595428E-2</c:v>
                </c:pt>
                <c:pt idx="23">
                  <c:v>-7.0755243987414548E-2</c:v>
                </c:pt>
                <c:pt idx="24">
                  <c:v>2.5464462498545296E-2</c:v>
                </c:pt>
                <c:pt idx="25">
                  <c:v>-4.563620134804771E-2</c:v>
                </c:pt>
                <c:pt idx="26">
                  <c:v>-3.2195041124438967E-2</c:v>
                </c:pt>
                <c:pt idx="27">
                  <c:v>-2.1542796783377709E-2</c:v>
                </c:pt>
                <c:pt idx="28">
                  <c:v>-0.10873299737480031</c:v>
                </c:pt>
                <c:pt idx="29">
                  <c:v>-4.1466650021652743E-2</c:v>
                </c:pt>
                <c:pt idx="30">
                  <c:v>5.4047845977636254E-2</c:v>
                </c:pt>
                <c:pt idx="31">
                  <c:v>5.8429159182191472E-2</c:v>
                </c:pt>
                <c:pt idx="32">
                  <c:v>5.0919291982117976E-2</c:v>
                </c:pt>
                <c:pt idx="33">
                  <c:v>7.7790532722519607E-3</c:v>
                </c:pt>
                <c:pt idx="34">
                  <c:v>1.9788875081018228E-2</c:v>
                </c:pt>
                <c:pt idx="35">
                  <c:v>7.0240946444712918E-2</c:v>
                </c:pt>
                <c:pt idx="36">
                  <c:v>8.3790632739101312E-2</c:v>
                </c:pt>
                <c:pt idx="37">
                  <c:v>-1.4434934847347362E-2</c:v>
                </c:pt>
                <c:pt idx="38">
                  <c:v>3.1842448416203623E-2</c:v>
                </c:pt>
                <c:pt idx="39">
                  <c:v>-1.3158141350215887E-3</c:v>
                </c:pt>
                <c:pt idx="40">
                  <c:v>1.0129182891339612E-2</c:v>
                </c:pt>
                <c:pt idx="41">
                  <c:v>-3.8012799891768544E-3</c:v>
                </c:pt>
                <c:pt idx="42">
                  <c:v>1.9452507739670905E-2</c:v>
                </c:pt>
                <c:pt idx="43">
                  <c:v>3.356539008659816E-2</c:v>
                </c:pt>
                <c:pt idx="44">
                  <c:v>-1.5492312908948718E-2</c:v>
                </c:pt>
                <c:pt idx="45">
                  <c:v>2.8990029219525832E-2</c:v>
                </c:pt>
                <c:pt idx="46">
                  <c:v>-2.991721997773477E-2</c:v>
                </c:pt>
                <c:pt idx="47">
                  <c:v>-1.4208433479210192E-2</c:v>
                </c:pt>
                <c:pt idx="48">
                  <c:v>8.2403467056001275E-4</c:v>
                </c:pt>
                <c:pt idx="49">
                  <c:v>-2.9206090371994963E-2</c:v>
                </c:pt>
                <c:pt idx="50">
                  <c:v>9.9940629974055034E-2</c:v>
                </c:pt>
                <c:pt idx="51">
                  <c:v>5.2032604855919054E-2</c:v>
                </c:pt>
              </c:numCache>
            </c:numRef>
          </c:val>
          <c:smooth val="0"/>
        </c:ser>
        <c:dLbls>
          <c:showLegendKey val="0"/>
          <c:showVal val="0"/>
          <c:showCatName val="0"/>
          <c:showSerName val="0"/>
          <c:showPercent val="0"/>
          <c:showBubbleSize val="0"/>
        </c:dLbls>
        <c:marker val="1"/>
        <c:smooth val="0"/>
        <c:axId val="390165248"/>
        <c:axId val="390166784"/>
      </c:lineChart>
      <c:dateAx>
        <c:axId val="390165248"/>
        <c:scaling>
          <c:orientation val="minMax"/>
        </c:scaling>
        <c:delete val="0"/>
        <c:axPos val="b"/>
        <c:numFmt formatCode="mm/yy;@" sourceLinked="0"/>
        <c:majorTickMark val="out"/>
        <c:minorTickMark val="none"/>
        <c:tickLblPos val="nextTo"/>
        <c:crossAx val="390166784"/>
        <c:crosses val="autoZero"/>
        <c:auto val="1"/>
        <c:lblOffset val="100"/>
        <c:baseTimeUnit val="months"/>
        <c:majorUnit val="2"/>
        <c:majorTimeUnit val="months"/>
      </c:dateAx>
      <c:valAx>
        <c:axId val="390166784"/>
        <c:scaling>
          <c:orientation val="minMax"/>
        </c:scaling>
        <c:delete val="0"/>
        <c:axPos val="l"/>
        <c:majorGridlines/>
        <c:numFmt formatCode="0.0%;[Red]\-0.0%" sourceLinked="1"/>
        <c:majorTickMark val="out"/>
        <c:minorTickMark val="none"/>
        <c:tickLblPos val="nextTo"/>
        <c:crossAx val="390165248"/>
        <c:crosses val="autoZero"/>
        <c:crossBetween val="midCat"/>
      </c:valAx>
    </c:plotArea>
    <c:plotVisOnly val="1"/>
    <c:dispBlanksAs val="gap"/>
    <c:showDLblsOverMax val="0"/>
  </c:chart>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 TBA Total</a:t>
            </a:r>
            <a:r>
              <a:rPr lang="en-US" baseline="0"/>
              <a:t> 1m </a:t>
            </a:r>
            <a:r>
              <a:rPr lang="en-US"/>
              <a:t>Return (%) </a:t>
            </a:r>
          </a:p>
          <a:p>
            <a:pPr>
              <a:defRPr/>
            </a:pPr>
            <a:r>
              <a:rPr lang="en-US"/>
              <a:t>Monthly Rebalancing</a:t>
            </a:r>
          </a:p>
        </c:rich>
      </c:tx>
      <c:layout>
        <c:manualLayout>
          <c:xMode val="edge"/>
          <c:yMode val="edge"/>
          <c:x val="0.23826926414875105"/>
          <c:y val="7.5075075075075074E-3"/>
        </c:manualLayout>
      </c:layout>
      <c:overlay val="0"/>
    </c:title>
    <c:autoTitleDeleted val="0"/>
    <c:plotArea>
      <c:layout>
        <c:manualLayout>
          <c:layoutTarget val="inner"/>
          <c:xMode val="edge"/>
          <c:yMode val="edge"/>
          <c:x val="9.9923876777558221E-2"/>
          <c:y val="0.18037732614504268"/>
          <c:w val="0.87400238987327195"/>
          <c:h val="0.79671531767988457"/>
        </c:manualLayout>
      </c:layout>
      <c:lineChart>
        <c:grouping val="standard"/>
        <c:varyColors val="0"/>
        <c:ser>
          <c:idx val="0"/>
          <c:order val="0"/>
          <c:marker>
            <c:symbol val="none"/>
          </c:marker>
          <c:cat>
            <c:numRef>
              <c:f>'FN30.650.67(IOX)'!$I$28:$I$79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'FN30.650.67(IOX)'!$AM$28:$AM$79</c:f>
              <c:numCache>
                <c:formatCode>0.0%;[Red]\-0.0%</c:formatCode>
                <c:ptCount val="52"/>
                <c:pt idx="1">
                  <c:v>5.2217741166670245E-2</c:v>
                </c:pt>
                <c:pt idx="2">
                  <c:v>6.8560021411277075E-3</c:v>
                </c:pt>
                <c:pt idx="3">
                  <c:v>6.9409531783342207E-2</c:v>
                </c:pt>
                <c:pt idx="4">
                  <c:v>1.2324628510354447E-2</c:v>
                </c:pt>
                <c:pt idx="5">
                  <c:v>4.2516953654078912E-2</c:v>
                </c:pt>
                <c:pt idx="6">
                  <c:v>6.7231431959046233E-3</c:v>
                </c:pt>
                <c:pt idx="7">
                  <c:v>-2.0342505752389702E-3</c:v>
                </c:pt>
                <c:pt idx="8">
                  <c:v>-5.2713722625040427E-2</c:v>
                </c:pt>
                <c:pt idx="9">
                  <c:v>-9.8981061452561053E-2</c:v>
                </c:pt>
                <c:pt idx="10">
                  <c:v>-2.6934385707517872E-2</c:v>
                </c:pt>
                <c:pt idx="11">
                  <c:v>6.7640326033909723E-2</c:v>
                </c:pt>
                <c:pt idx="12">
                  <c:v>-3.4983568872505419E-3</c:v>
                </c:pt>
                <c:pt idx="13">
                  <c:v>-9.2884327287948206E-3</c:v>
                </c:pt>
                <c:pt idx="14">
                  <c:v>6.4885560856793756E-2</c:v>
                </c:pt>
                <c:pt idx="15">
                  <c:v>4.8350936049685996E-2</c:v>
                </c:pt>
                <c:pt idx="16">
                  <c:v>4.2864405021190211E-2</c:v>
                </c:pt>
                <c:pt idx="17">
                  <c:v>-3.0786702674557104E-2</c:v>
                </c:pt>
                <c:pt idx="18">
                  <c:v>-2.7471496806027833E-2</c:v>
                </c:pt>
                <c:pt idx="19">
                  <c:v>2.1082658147377503E-2</c:v>
                </c:pt>
                <c:pt idx="20">
                  <c:v>3.9266166141599607E-3</c:v>
                </c:pt>
                <c:pt idx="21">
                  <c:v>-2.2689158635506204E-2</c:v>
                </c:pt>
                <c:pt idx="22">
                  <c:v>1.0752088485672688E-2</c:v>
                </c:pt>
                <c:pt idx="23">
                  <c:v>-6.6690781516903441E-2</c:v>
                </c:pt>
                <c:pt idx="24">
                  <c:v>2.4619469683972346E-2</c:v>
                </c:pt>
                <c:pt idx="25">
                  <c:v>-5.5295309923318783E-2</c:v>
                </c:pt>
                <c:pt idx="26">
                  <c:v>-2.8539380128928923E-2</c:v>
                </c:pt>
                <c:pt idx="27">
                  <c:v>-2.2232731838916275E-2</c:v>
                </c:pt>
                <c:pt idx="28">
                  <c:v>-9.8333534018371027E-2</c:v>
                </c:pt>
                <c:pt idx="29">
                  <c:v>-6.3423540587999025E-2</c:v>
                </c:pt>
                <c:pt idx="30">
                  <c:v>4.0524108338253401E-2</c:v>
                </c:pt>
                <c:pt idx="31">
                  <c:v>5.5321401028305857E-2</c:v>
                </c:pt>
                <c:pt idx="32">
                  <c:v>4.6415276357758183E-2</c:v>
                </c:pt>
                <c:pt idx="33">
                  <c:v>2.011746534344001E-2</c:v>
                </c:pt>
                <c:pt idx="34">
                  <c:v>2.717059175855276E-2</c:v>
                </c:pt>
                <c:pt idx="35">
                  <c:v>5.8859060145216531E-2</c:v>
                </c:pt>
                <c:pt idx="36">
                  <c:v>7.6458999377888831E-2</c:v>
                </c:pt>
                <c:pt idx="37">
                  <c:v>2.3936296911454772E-3</c:v>
                </c:pt>
                <c:pt idx="38">
                  <c:v>3.2879512713745784E-2</c:v>
                </c:pt>
                <c:pt idx="39">
                  <c:v>-3.9131094812021056E-3</c:v>
                </c:pt>
                <c:pt idx="40">
                  <c:v>1.8493640032283192E-2</c:v>
                </c:pt>
                <c:pt idx="41">
                  <c:v>8.9368347219050005E-3</c:v>
                </c:pt>
                <c:pt idx="42">
                  <c:v>1.9559906123315107E-2</c:v>
                </c:pt>
                <c:pt idx="43">
                  <c:v>2.9702210507691722E-2</c:v>
                </c:pt>
                <c:pt idx="44">
                  <c:v>-2.523234371046235E-3</c:v>
                </c:pt>
                <c:pt idx="45">
                  <c:v>2.4381880257672628E-2</c:v>
                </c:pt>
                <c:pt idx="46">
                  <c:v>-1.7791512898509464E-2</c:v>
                </c:pt>
                <c:pt idx="47">
                  <c:v>-4.7581927968990464E-3</c:v>
                </c:pt>
                <c:pt idx="48">
                  <c:v>3.342192193840274E-3</c:v>
                </c:pt>
                <c:pt idx="49">
                  <c:v>-1.367421873716953E-2</c:v>
                </c:pt>
                <c:pt idx="50">
                  <c:v>7.8136808050499371E-2</c:v>
                </c:pt>
                <c:pt idx="51">
                  <c:v>6.2126956980051933E-2</c:v>
                </c:pt>
              </c:numCache>
            </c:numRef>
          </c:val>
          <c:smooth val="0"/>
        </c:ser>
        <c:dLbls>
          <c:showLegendKey val="0"/>
          <c:showVal val="0"/>
          <c:showCatName val="0"/>
          <c:showSerName val="0"/>
          <c:showPercent val="0"/>
          <c:showBubbleSize val="0"/>
        </c:dLbls>
        <c:marker val="1"/>
        <c:smooth val="0"/>
        <c:axId val="390182784"/>
        <c:axId val="390184320"/>
      </c:lineChart>
      <c:dateAx>
        <c:axId val="390182784"/>
        <c:scaling>
          <c:orientation val="minMax"/>
        </c:scaling>
        <c:delete val="0"/>
        <c:axPos val="b"/>
        <c:numFmt formatCode="mm/yy;@" sourceLinked="0"/>
        <c:majorTickMark val="out"/>
        <c:minorTickMark val="none"/>
        <c:tickLblPos val="nextTo"/>
        <c:crossAx val="390184320"/>
        <c:crosses val="autoZero"/>
        <c:auto val="1"/>
        <c:lblOffset val="100"/>
        <c:baseTimeUnit val="months"/>
        <c:majorUnit val="2"/>
        <c:majorTimeUnit val="months"/>
      </c:dateAx>
      <c:valAx>
        <c:axId val="390184320"/>
        <c:scaling>
          <c:orientation val="minMax"/>
        </c:scaling>
        <c:delete val="0"/>
        <c:axPos val="l"/>
        <c:majorGridlines/>
        <c:numFmt formatCode="0.0%;[Red]\-0.0%" sourceLinked="1"/>
        <c:majorTickMark val="out"/>
        <c:minorTickMark val="none"/>
        <c:tickLblPos val="nextTo"/>
        <c:crossAx val="390182784"/>
        <c:crosses val="autoZero"/>
        <c:crossBetween val="midCat"/>
      </c:valAx>
    </c:plotArea>
    <c:plotVisOnly val="1"/>
    <c:dispBlanksAs val="gap"/>
    <c:showDLblsOverMax val="0"/>
  </c:chart>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OAS History</a:t>
            </a:r>
          </a:p>
        </c:rich>
      </c:tx>
      <c:overlay val="0"/>
    </c:title>
    <c:autoTitleDeleted val="0"/>
    <c:plotArea>
      <c:layout/>
      <c:lineChart>
        <c:grouping val="standard"/>
        <c:varyColors val="0"/>
        <c:ser>
          <c:idx val="0"/>
          <c:order val="0"/>
          <c:marker>
            <c:symbol val="none"/>
          </c:marker>
          <c:cat>
            <c:numRef>
              <c:f>'FN30.650.67(IOX)'!$I$28:$I$79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'FN30.650.67(IOX)'!$M$28:$M$79</c:f>
              <c:numCache>
                <c:formatCode>#,##0.0_);[Red]\-#,##0.0_)</c:formatCode>
                <c:ptCount val="52"/>
                <c:pt idx="0">
                  <c:v>713.84002699999996</c:v>
                </c:pt>
                <c:pt idx="1">
                  <c:v>842.08459500000004</c:v>
                </c:pt>
                <c:pt idx="2">
                  <c:v>832.55859399999997</c:v>
                </c:pt>
                <c:pt idx="3">
                  <c:v>648.43102999999996</c:v>
                </c:pt>
                <c:pt idx="4">
                  <c:v>642.51391599999999</c:v>
                </c:pt>
                <c:pt idx="5">
                  <c:v>536.99230999999997</c:v>
                </c:pt>
                <c:pt idx="6">
                  <c:v>507.26629600000001</c:v>
                </c:pt>
                <c:pt idx="7">
                  <c:v>537.20062299999995</c:v>
                </c:pt>
                <c:pt idx="8">
                  <c:v>656.43707300000005</c:v>
                </c:pt>
                <c:pt idx="9">
                  <c:v>873.66687000000002</c:v>
                </c:pt>
                <c:pt idx="10">
                  <c:v>1075.670044</c:v>
                </c:pt>
                <c:pt idx="11">
                  <c:v>815.61407499999996</c:v>
                </c:pt>
                <c:pt idx="12">
                  <c:v>790.41332999999997</c:v>
                </c:pt>
                <c:pt idx="13">
                  <c:v>264.946686</c:v>
                </c:pt>
                <c:pt idx="14">
                  <c:v>118.15630299999999</c:v>
                </c:pt>
                <c:pt idx="15">
                  <c:v>67.018401999999995</c:v>
                </c:pt>
                <c:pt idx="16">
                  <c:v>-148.63769500000001</c:v>
                </c:pt>
                <c:pt idx="17">
                  <c:v>-248.18710300000001</c:v>
                </c:pt>
                <c:pt idx="18">
                  <c:v>-118.103996</c:v>
                </c:pt>
                <c:pt idx="19">
                  <c:v>-282.814392</c:v>
                </c:pt>
                <c:pt idx="20">
                  <c:v>-273.53839099999999</c:v>
                </c:pt>
                <c:pt idx="21">
                  <c:v>-300.34359699999999</c:v>
                </c:pt>
                <c:pt idx="22">
                  <c:v>325.16589399999998</c:v>
                </c:pt>
                <c:pt idx="23">
                  <c:v>-186.569199</c:v>
                </c:pt>
                <c:pt idx="24">
                  <c:v>-229.45019500000001</c:v>
                </c:pt>
                <c:pt idx="25">
                  <c:v>64.033400999999998</c:v>
                </c:pt>
                <c:pt idx="26">
                  <c:v>119.62309999999999</c:v>
                </c:pt>
                <c:pt idx="27">
                  <c:v>191.848206</c:v>
                </c:pt>
                <c:pt idx="28">
                  <c:v>392.77999899999998</c:v>
                </c:pt>
                <c:pt idx="29">
                  <c:v>919.60931400000004</c:v>
                </c:pt>
                <c:pt idx="30">
                  <c:v>978.46881099999996</c:v>
                </c:pt>
                <c:pt idx="31">
                  <c:v>836.54437299999995</c:v>
                </c:pt>
                <c:pt idx="32">
                  <c:v>725.40600600000005</c:v>
                </c:pt>
                <c:pt idx="33">
                  <c:v>496.15508999999997</c:v>
                </c:pt>
                <c:pt idx="34">
                  <c:v>327.57379200000003</c:v>
                </c:pt>
                <c:pt idx="35">
                  <c:v>289.29650900000001</c:v>
                </c:pt>
                <c:pt idx="36">
                  <c:v>186.29620399999999</c:v>
                </c:pt>
                <c:pt idx="37">
                  <c:v>24.565598999999999</c:v>
                </c:pt>
                <c:pt idx="38">
                  <c:v>-65.660399999999996</c:v>
                </c:pt>
                <c:pt idx="39">
                  <c:v>-29.029699000000001</c:v>
                </c:pt>
                <c:pt idx="40">
                  <c:v>-135.295807</c:v>
                </c:pt>
                <c:pt idx="41">
                  <c:v>-253.36140399999999</c:v>
                </c:pt>
                <c:pt idx="42">
                  <c:v>-303.62649499999998</c:v>
                </c:pt>
                <c:pt idx="43">
                  <c:v>-330.06518599999998</c:v>
                </c:pt>
                <c:pt idx="44">
                  <c:v>-436.85391199999998</c:v>
                </c:pt>
                <c:pt idx="45">
                  <c:v>-433.57690400000001</c:v>
                </c:pt>
                <c:pt idx="46">
                  <c:v>-479.05371100000002</c:v>
                </c:pt>
                <c:pt idx="47">
                  <c:v>-556.62597700000003</c:v>
                </c:pt>
                <c:pt idx="48">
                  <c:v>-600.17938200000003</c:v>
                </c:pt>
                <c:pt idx="49">
                  <c:v>-750.32037400000002</c:v>
                </c:pt>
                <c:pt idx="50">
                  <c:v>-816.68450900000005</c:v>
                </c:pt>
                <c:pt idx="51">
                  <c:v>-955.13629200000003</c:v>
                </c:pt>
              </c:numCache>
            </c:numRef>
          </c:val>
          <c:smooth val="0"/>
        </c:ser>
        <c:dLbls>
          <c:showLegendKey val="0"/>
          <c:showVal val="0"/>
          <c:showCatName val="0"/>
          <c:showSerName val="0"/>
          <c:showPercent val="0"/>
          <c:showBubbleSize val="0"/>
        </c:dLbls>
        <c:marker val="1"/>
        <c:smooth val="0"/>
        <c:axId val="389954560"/>
        <c:axId val="389972736"/>
      </c:lineChart>
      <c:dateAx>
        <c:axId val="389954560"/>
        <c:scaling>
          <c:orientation val="minMax"/>
        </c:scaling>
        <c:delete val="0"/>
        <c:axPos val="b"/>
        <c:numFmt formatCode="mm/yy;@" sourceLinked="0"/>
        <c:majorTickMark val="out"/>
        <c:minorTickMark val="none"/>
        <c:tickLblPos val="nextTo"/>
        <c:crossAx val="389972736"/>
        <c:crosses val="autoZero"/>
        <c:auto val="1"/>
        <c:lblOffset val="100"/>
        <c:baseTimeUnit val="months"/>
        <c:majorUnit val="2"/>
        <c:majorTimeUnit val="months"/>
      </c:dateAx>
      <c:valAx>
        <c:axId val="389972736"/>
        <c:scaling>
          <c:orientation val="minMax"/>
        </c:scaling>
        <c:delete val="0"/>
        <c:axPos val="l"/>
        <c:majorGridlines/>
        <c:numFmt formatCode="#,##0.0_);[Red]\-#,##0.0_)" sourceLinked="1"/>
        <c:majorTickMark val="out"/>
        <c:minorTickMark val="none"/>
        <c:tickLblPos val="nextTo"/>
        <c:crossAx val="389954560"/>
        <c:crosses val="autoZero"/>
        <c:crossBetween val="midCat"/>
      </c:valAx>
    </c:plotArea>
    <c:plotVisOnly val="1"/>
    <c:dispBlanksAs val="gap"/>
    <c:showDLblsOverMax val="0"/>
  </c:chart>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Cumulative Unhedged Return (%)</a:t>
            </a:r>
          </a:p>
        </c:rich>
      </c:tx>
      <c:layout>
        <c:manualLayout>
          <c:xMode val="edge"/>
          <c:yMode val="edge"/>
          <c:x val="0.17634096463467372"/>
          <c:y val="4.5045045045045043E-2"/>
        </c:manualLayout>
      </c:layout>
      <c:overlay val="0"/>
    </c:title>
    <c:autoTitleDeleted val="0"/>
    <c:plotArea>
      <c:layout/>
      <c:lineChart>
        <c:grouping val="standard"/>
        <c:varyColors val="0"/>
        <c:ser>
          <c:idx val="0"/>
          <c:order val="0"/>
          <c:marker>
            <c:symbol val="none"/>
          </c:marker>
          <c:cat>
            <c:numRef>
              <c:f>'FN30.650.67(IOX)'!$I$28:$I$79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'FN30.650.67(IOX)'!$U$28:$U$79</c:f>
              <c:numCache>
                <c:formatCode>0.0%;[Red]\-0.0%</c:formatCode>
                <c:ptCount val="52"/>
                <c:pt idx="1">
                  <c:v>4.2478622280250011E-2</c:v>
                </c:pt>
                <c:pt idx="2">
                  <c:v>5.2770647034306561E-2</c:v>
                </c:pt>
                <c:pt idx="3">
                  <c:v>0.12763418241492075</c:v>
                </c:pt>
                <c:pt idx="4">
                  <c:v>0.13264029592978144</c:v>
                </c:pt>
                <c:pt idx="5">
                  <c:v>0.17094281053689442</c:v>
                </c:pt>
                <c:pt idx="6">
                  <c:v>0.19002310639316899</c:v>
                </c:pt>
                <c:pt idx="7">
                  <c:v>0.16023241848563252</c:v>
                </c:pt>
                <c:pt idx="8">
                  <c:v>6.5823350009262871E-2</c:v>
                </c:pt>
                <c:pt idx="9">
                  <c:v>-6.3972645518943105E-2</c:v>
                </c:pt>
                <c:pt idx="10">
                  <c:v>-8.392299374597012E-2</c:v>
                </c:pt>
                <c:pt idx="11">
                  <c:v>-2.6422518003308859E-2</c:v>
                </c:pt>
                <c:pt idx="12">
                  <c:v>-3.7383023812790017E-2</c:v>
                </c:pt>
                <c:pt idx="13">
                  <c:v>-5.7173916233610456E-2</c:v>
                </c:pt>
                <c:pt idx="14">
                  <c:v>5.5379211138533169E-3</c:v>
                </c:pt>
                <c:pt idx="15">
                  <c:v>5.9301799999163851E-2</c:v>
                </c:pt>
                <c:pt idx="16">
                  <c:v>9.3044497409196403E-2</c:v>
                </c:pt>
                <c:pt idx="17">
                  <c:v>4.8046339008044336E-2</c:v>
                </c:pt>
                <c:pt idx="18">
                  <c:v>1.7036927640891042E-2</c:v>
                </c:pt>
                <c:pt idx="19">
                  <c:v>2.744954107461095E-2</c:v>
                </c:pt>
                <c:pt idx="20">
                  <c:v>3.1223740836717306E-2</c:v>
                </c:pt>
                <c:pt idx="21">
                  <c:v>-1.2362156150546366E-2</c:v>
                </c:pt>
                <c:pt idx="22">
                  <c:v>6.4931250844368904E-4</c:v>
                </c:pt>
                <c:pt idx="23">
                  <c:v>-7.0151873743929838E-2</c:v>
                </c:pt>
                <c:pt idx="24">
                  <c:v>-4.6473791003539433E-2</c:v>
                </c:pt>
                <c:pt idx="25">
                  <c:v>-8.9989105067942554E-2</c:v>
                </c:pt>
                <c:pt idx="26">
                  <c:v>-0.1192869432539676</c:v>
                </c:pt>
                <c:pt idx="27">
                  <c:v>-0.13825996565991472</c:v>
                </c:pt>
                <c:pt idx="28">
                  <c:v>-0.23195954255157558</c:v>
                </c:pt>
                <c:pt idx="29">
                  <c:v>-0.26380760740305942</c:v>
                </c:pt>
                <c:pt idx="30">
                  <c:v>-0.22401799435807235</c:v>
                </c:pt>
                <c:pt idx="31">
                  <c:v>-0.17867801822790397</c:v>
                </c:pt>
                <c:pt idx="32">
                  <c:v>-0.13685688442671884</c:v>
                </c:pt>
                <c:pt idx="33">
                  <c:v>-0.13014244814909681</c:v>
                </c:pt>
                <c:pt idx="34">
                  <c:v>-0.11292894571723899</c:v>
                </c:pt>
                <c:pt idx="35">
                  <c:v>-5.0620235300708583E-2</c:v>
                </c:pt>
                <c:pt idx="36">
                  <c:v>2.892889589314418E-2</c:v>
                </c:pt>
                <c:pt idx="37">
                  <c:v>1.4076374318373608E-2</c:v>
                </c:pt>
                <c:pt idx="38">
                  <c:v>4.6367048957697277E-2</c:v>
                </c:pt>
                <c:pt idx="39">
                  <c:v>4.4990224404257928E-2</c:v>
                </c:pt>
                <c:pt idx="40">
                  <c:v>5.5575121506910685E-2</c:v>
                </c:pt>
                <c:pt idx="41">
                  <c:v>5.1562584920453514E-2</c:v>
                </c:pt>
                <c:pt idx="42">
                  <c:v>7.2018114242367037E-2</c:v>
                </c:pt>
                <c:pt idx="43">
                  <c:v>0.10800082042681147</c:v>
                </c:pt>
                <c:pt idx="44">
                  <c:v>9.0835325013387536E-2</c:v>
                </c:pt>
                <c:pt idx="45">
                  <c:v>0.12245867295921653</c:v>
                </c:pt>
                <c:pt idx="46">
                  <c:v>8.8877829924379315E-2</c:v>
                </c:pt>
                <c:pt idx="47">
                  <c:v>7.3406581710911967E-2</c:v>
                </c:pt>
                <c:pt idx="48">
                  <c:v>7.4291105949849001E-2</c:v>
                </c:pt>
                <c:pt idx="49">
                  <c:v>4.2915262823647327E-2</c:v>
                </c:pt>
                <c:pt idx="50">
                  <c:v>0.1471448711997998</c:v>
                </c:pt>
                <c:pt idx="51">
                  <c:v>0.20683380699543297</c:v>
                </c:pt>
              </c:numCache>
            </c:numRef>
          </c:val>
          <c:smooth val="0"/>
        </c:ser>
        <c:dLbls>
          <c:showLegendKey val="0"/>
          <c:showVal val="0"/>
          <c:showCatName val="0"/>
          <c:showSerName val="0"/>
          <c:showPercent val="0"/>
          <c:showBubbleSize val="0"/>
        </c:dLbls>
        <c:marker val="1"/>
        <c:smooth val="0"/>
        <c:axId val="389996928"/>
        <c:axId val="389998464"/>
      </c:lineChart>
      <c:dateAx>
        <c:axId val="389996928"/>
        <c:scaling>
          <c:orientation val="minMax"/>
        </c:scaling>
        <c:delete val="0"/>
        <c:axPos val="b"/>
        <c:numFmt formatCode="mm/yy;@" sourceLinked="0"/>
        <c:majorTickMark val="out"/>
        <c:minorTickMark val="none"/>
        <c:tickLblPos val="nextTo"/>
        <c:crossAx val="389998464"/>
        <c:crosses val="autoZero"/>
        <c:auto val="1"/>
        <c:lblOffset val="100"/>
        <c:baseTimeUnit val="months"/>
        <c:majorUnit val="2"/>
        <c:majorTimeUnit val="months"/>
      </c:dateAx>
      <c:valAx>
        <c:axId val="389998464"/>
        <c:scaling>
          <c:orientation val="minMax"/>
          <c:max val="0.5"/>
        </c:scaling>
        <c:delete val="0"/>
        <c:axPos val="l"/>
        <c:majorGridlines/>
        <c:numFmt formatCode="0.0%;[Red]\-0.0%" sourceLinked="1"/>
        <c:majorTickMark val="out"/>
        <c:minorTickMark val="none"/>
        <c:tickLblPos val="nextTo"/>
        <c:crossAx val="389996928"/>
        <c:crosses val="autoZero"/>
        <c:crossBetween val="midCat"/>
      </c:valAx>
    </c:plotArea>
    <c:plotVisOnly val="1"/>
    <c:dispBlanksAs val="gap"/>
    <c:showDLblsOverMax val="0"/>
  </c:chart>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 TBA Cumulative Return (%) </a:t>
            </a:r>
          </a:p>
          <a:p>
            <a:pPr>
              <a:defRPr/>
            </a:pPr>
            <a:r>
              <a:rPr lang="en-US"/>
              <a:t>Monthly Rebalancing</a:t>
            </a:r>
          </a:p>
        </c:rich>
      </c:tx>
      <c:layout>
        <c:manualLayout>
          <c:xMode val="edge"/>
          <c:yMode val="edge"/>
          <c:x val="0.2079604252407436"/>
          <c:y val="3.5265176673505603E-4"/>
        </c:manualLayout>
      </c:layout>
      <c:overlay val="0"/>
    </c:title>
    <c:autoTitleDeleted val="0"/>
    <c:plotArea>
      <c:layout>
        <c:manualLayout>
          <c:layoutTarget val="inner"/>
          <c:xMode val="edge"/>
          <c:yMode val="edge"/>
          <c:x val="9.9563591737901136E-2"/>
          <c:y val="0.16927491897441055"/>
          <c:w val="0.85637617251771958"/>
          <c:h val="0.78900980886688432"/>
        </c:manualLayout>
      </c:layout>
      <c:lineChart>
        <c:grouping val="standard"/>
        <c:varyColors val="0"/>
        <c:ser>
          <c:idx val="0"/>
          <c:order val="0"/>
          <c:marker>
            <c:symbol val="none"/>
          </c:marker>
          <c:cat>
            <c:numRef>
              <c:f>'FN30.650.67(IOX)'!$I$28:$I$79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'FN30.650.67(IOX)'!$AO$28:$AO$79</c:f>
              <c:numCache>
                <c:formatCode>0.0%;[Red]\-0.0%</c:formatCode>
                <c:ptCount val="52"/>
                <c:pt idx="1">
                  <c:v>5.2217741166670217E-2</c:v>
                </c:pt>
                <c:pt idx="2">
                  <c:v>5.9431748253041539E-2</c:v>
                </c:pt>
                <c:pt idx="3">
                  <c:v>0.13296640985569286</c:v>
                </c:pt>
                <c:pt idx="4">
                  <c:v>0.14692979997187416</c:v>
                </c:pt>
                <c:pt idx="5">
                  <c:v>0.19569376112176018</c:v>
                </c:pt>
                <c:pt idx="6">
                  <c:v>0.20373258149623164</c:v>
                </c:pt>
                <c:pt idx="7">
                  <c:v>0.20128388779988904</c:v>
                </c:pt>
                <c:pt idx="8">
                  <c:v>0.13795974214447537</c:v>
                </c:pt>
                <c:pt idx="9">
                  <c:v>2.5323278976732588E-2</c:v>
                </c:pt>
                <c:pt idx="10">
                  <c:v>-2.2931736941236291E-3</c:v>
                </c:pt>
                <c:pt idx="11">
                  <c:v>6.5192041323463235E-2</c:v>
                </c:pt>
                <c:pt idx="12">
                  <c:v>6.1465619409454941E-2</c:v>
                </c:pt>
                <c:pt idx="13">
                  <c:v>5.1606267409641582E-2</c:v>
                </c:pt>
                <c:pt idx="14">
                  <c:v>0.11984032987103554</c:v>
                </c:pt>
                <c:pt idx="15">
                  <c:v>0.17398565804648936</c:v>
                </c:pt>
                <c:pt idx="16">
                  <c:v>0.2243078547820625</c:v>
                </c:pt>
                <c:pt idx="17">
                  <c:v>0.18661545287476233</c:v>
                </c:pt>
                <c:pt idx="18">
                  <c:v>0.15401735025113017</c:v>
                </c:pt>
                <c:pt idx="19">
                  <c:v>0.17834710354261718</c:v>
                </c:pt>
                <c:pt idx="20">
                  <c:v>0.18297402085663506</c:v>
                </c:pt>
                <c:pt idx="21">
                  <c:v>0.15613333563573617</c:v>
                </c:pt>
                <c:pt idx="22">
                  <c:v>0.16856418356172753</c:v>
                </c:pt>
                <c:pt idx="23">
                  <c:v>9.0631724907333622E-2</c:v>
                </c:pt>
                <c:pt idx="24">
                  <c:v>0.11748249959506807</c:v>
                </c:pt>
                <c:pt idx="25">
                  <c:v>5.5690958446073857E-2</c:v>
                </c:pt>
                <c:pt idx="26">
                  <c:v>2.5562192884308166E-2</c:v>
                </c:pt>
                <c:pt idx="27">
                  <c:v>2.7611436657803967E-3</c:v>
                </c:pt>
                <c:pt idx="28">
                  <c:v>-9.5843903367179295E-2</c:v>
                </c:pt>
                <c:pt idx="29">
                  <c:v>-0.15318868425985777</c:v>
                </c:pt>
                <c:pt idx="30">
                  <c:v>-0.11887241075874522</c:v>
                </c:pt>
                <c:pt idx="31">
                  <c:v>-7.0127198037225447E-2</c:v>
                </c:pt>
                <c:pt idx="32">
                  <c:v>-2.696689495656035E-2</c:v>
                </c:pt>
                <c:pt idx="33">
                  <c:v>-7.3919351878292128E-3</c:v>
                </c:pt>
                <c:pt idx="34">
                  <c:v>1.957781331742936E-2</c:v>
                </c:pt>
                <c:pt idx="35">
                  <c:v>7.958920515420842E-2</c:v>
                </c:pt>
                <c:pt idx="36">
                  <c:v>0.16213351551946942</c:v>
                </c:pt>
                <c:pt idx="37">
                  <c:v>0.16491523280729226</c:v>
                </c:pt>
                <c:pt idx="38">
                  <c:v>0.2032170780148157</c:v>
                </c:pt>
                <c:pt idx="39">
                  <c:v>0.19850875785889155</c:v>
                </c:pt>
                <c:pt idx="40">
                  <c:v>0.22067354740227274</c:v>
                </c:pt>
                <c:pt idx="41">
                  <c:v>0.23158250514480838</c:v>
                </c:pt>
                <c:pt idx="42">
                  <c:v>0.25567214332855803</c:v>
                </c:pt>
                <c:pt idx="43">
                  <c:v>0.29296838165834727</c:v>
                </c:pt>
                <c:pt idx="44">
                  <c:v>0.2897059193970708</c:v>
                </c:pt>
                <c:pt idx="45">
                  <c:v>0.32115137469142163</c:v>
                </c:pt>
                <c:pt idx="46">
                  <c:v>0.29764609296771583</c:v>
                </c:pt>
                <c:pt idx="47">
                  <c:v>0.29147164267523262</c:v>
                </c:pt>
                <c:pt idx="48">
                  <c:v>0.29578798911794801</c:v>
                </c:pt>
                <c:pt idx="49">
                  <c:v>0.27806910071775204</c:v>
                </c:pt>
                <c:pt idx="50">
                  <c:v>0.37793334071580942</c:v>
                </c:pt>
                <c:pt idx="51">
                  <c:v>0.46354014609583993</c:v>
                </c:pt>
              </c:numCache>
            </c:numRef>
          </c:val>
          <c:smooth val="0"/>
        </c:ser>
        <c:dLbls>
          <c:showLegendKey val="0"/>
          <c:showVal val="0"/>
          <c:showCatName val="0"/>
          <c:showSerName val="0"/>
          <c:showPercent val="0"/>
          <c:showBubbleSize val="0"/>
        </c:dLbls>
        <c:marker val="1"/>
        <c:smooth val="0"/>
        <c:axId val="390547328"/>
        <c:axId val="390548864"/>
      </c:lineChart>
      <c:dateAx>
        <c:axId val="390547328"/>
        <c:scaling>
          <c:orientation val="minMax"/>
        </c:scaling>
        <c:delete val="0"/>
        <c:axPos val="b"/>
        <c:numFmt formatCode="mm/yy;@" sourceLinked="0"/>
        <c:majorTickMark val="out"/>
        <c:minorTickMark val="none"/>
        <c:tickLblPos val="nextTo"/>
        <c:crossAx val="390548864"/>
        <c:crosses val="autoZero"/>
        <c:auto val="1"/>
        <c:lblOffset val="100"/>
        <c:baseTimeUnit val="months"/>
        <c:majorUnit val="2"/>
        <c:majorTimeUnit val="months"/>
      </c:dateAx>
      <c:valAx>
        <c:axId val="390548864"/>
        <c:scaling>
          <c:orientation val="minMax"/>
        </c:scaling>
        <c:delete val="0"/>
        <c:axPos val="l"/>
        <c:majorGridlines/>
        <c:numFmt formatCode="0.0%;[Red]\-0.0%" sourceLinked="1"/>
        <c:majorTickMark val="out"/>
        <c:minorTickMark val="none"/>
        <c:tickLblPos val="nextTo"/>
        <c:crossAx val="390547328"/>
        <c:crosses val="autoZero"/>
        <c:crossBetween val="midCat"/>
      </c:valAx>
    </c:plotArea>
    <c:plotVisOnly val="1"/>
    <c:dispBlanksAs val="gap"/>
    <c:showDLblsOverMax val="0"/>
  </c:chart>
  <c:printSettings>
    <c:headerFooter>
      <c:oddHeader>&amp;L&amp;G&amp;C&amp;"-,Bold"&amp;12&amp;K2E398A
&amp;15FN30.650.67(IOX) Performance&amp;R&amp;"-,Bold"&amp;14&amp;K2E398A
&amp;12Cello Fixed Income Master Fund, LP&amp;"-,Regular"&amp;10&amp;K000000
&amp;"-,Bold"&amp;K2E398A As of Jun, 2013</c:oddHeader>
    </c:headerFooter>
    <c:pageMargins b="0.75" l="0.7" r="0.7" t="0.75" header="0.3" footer="0.3"/>
    <c:pageSetup orientation="portrait"/>
  </c:printSettings>
</c:chartSpace>
</file>

<file path=xl/charts/chart18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 TBA Carry (%)</a:t>
            </a:r>
          </a:p>
        </c:rich>
      </c:tx>
      <c:layout>
        <c:manualLayout>
          <c:xMode val="edge"/>
          <c:yMode val="edge"/>
          <c:x val="0.37390116242330934"/>
          <c:y val="4.9267700263749201E-2"/>
        </c:manualLayout>
      </c:layout>
      <c:overlay val="0"/>
    </c:title>
    <c:autoTitleDeleted val="0"/>
    <c:plotArea>
      <c:layout>
        <c:manualLayout>
          <c:layoutTarget val="inner"/>
          <c:xMode val="edge"/>
          <c:yMode val="edge"/>
          <c:x val="9.9223757046018699E-2"/>
          <c:y val="0.15379224800847263"/>
          <c:w val="0.88406261423894783"/>
          <c:h val="0.80562836717778696"/>
        </c:manualLayout>
      </c:layout>
      <c:lineChart>
        <c:grouping val="standard"/>
        <c:varyColors val="0"/>
        <c:ser>
          <c:idx val="1"/>
          <c:order val="0"/>
          <c:spPr>
            <a:ln>
              <a:solidFill>
                <a:schemeClr val="accent1"/>
              </a:solidFill>
            </a:ln>
          </c:spPr>
          <c:marker>
            <c:symbol val="none"/>
          </c:marker>
          <c:cat>
            <c:numRef>
              <c:f>'FN30.650.67(IOX)'!$I$28:$I$79</c:f>
              <c:numCache>
                <c:formatCode>mm/dd/yy;@</c:formatCode>
                <c:ptCount val="52"/>
                <c:pt idx="0">
                  <c:v>40543</c:v>
                </c:pt>
                <c:pt idx="1">
                  <c:v>40574</c:v>
                </c:pt>
                <c:pt idx="2">
                  <c:v>40602</c:v>
                </c:pt>
                <c:pt idx="3">
                  <c:v>40633</c:v>
                </c:pt>
                <c:pt idx="4">
                  <c:v>40662</c:v>
                </c:pt>
                <c:pt idx="5">
                  <c:v>40694</c:v>
                </c:pt>
                <c:pt idx="6">
                  <c:v>40724</c:v>
                </c:pt>
                <c:pt idx="7">
                  <c:v>40753</c:v>
                </c:pt>
                <c:pt idx="8">
                  <c:v>40786</c:v>
                </c:pt>
                <c:pt idx="9">
                  <c:v>40816</c:v>
                </c:pt>
                <c:pt idx="10">
                  <c:v>40847</c:v>
                </c:pt>
                <c:pt idx="11">
                  <c:v>40877</c:v>
                </c:pt>
                <c:pt idx="12">
                  <c:v>40907</c:v>
                </c:pt>
                <c:pt idx="13">
                  <c:v>40939</c:v>
                </c:pt>
                <c:pt idx="14">
                  <c:v>40968</c:v>
                </c:pt>
                <c:pt idx="15">
                  <c:v>40998</c:v>
                </c:pt>
                <c:pt idx="16">
                  <c:v>41029</c:v>
                </c:pt>
                <c:pt idx="17">
                  <c:v>41060</c:v>
                </c:pt>
                <c:pt idx="18">
                  <c:v>41089</c:v>
                </c:pt>
                <c:pt idx="19">
                  <c:v>41121</c:v>
                </c:pt>
                <c:pt idx="20">
                  <c:v>41152</c:v>
                </c:pt>
                <c:pt idx="21">
                  <c:v>41180</c:v>
                </c:pt>
                <c:pt idx="22">
                  <c:v>41213</c:v>
                </c:pt>
                <c:pt idx="23">
                  <c:v>41243</c:v>
                </c:pt>
                <c:pt idx="24">
                  <c:v>41274</c:v>
                </c:pt>
                <c:pt idx="25">
                  <c:v>41305</c:v>
                </c:pt>
                <c:pt idx="26">
                  <c:v>41333</c:v>
                </c:pt>
                <c:pt idx="27">
                  <c:v>41361</c:v>
                </c:pt>
                <c:pt idx="28">
                  <c:v>41394</c:v>
                </c:pt>
                <c:pt idx="29">
                  <c:v>41425</c:v>
                </c:pt>
                <c:pt idx="30">
                  <c:v>41453</c:v>
                </c:pt>
                <c:pt idx="31">
                  <c:v>41486</c:v>
                </c:pt>
                <c:pt idx="32">
                  <c:v>41516</c:v>
                </c:pt>
                <c:pt idx="33">
                  <c:v>41547</c:v>
                </c:pt>
                <c:pt idx="34">
                  <c:v>41578</c:v>
                </c:pt>
                <c:pt idx="35">
                  <c:v>41607</c:v>
                </c:pt>
                <c:pt idx="36">
                  <c:v>41639</c:v>
                </c:pt>
                <c:pt idx="37">
                  <c:v>41670</c:v>
                </c:pt>
                <c:pt idx="38">
                  <c:v>41698</c:v>
                </c:pt>
                <c:pt idx="39">
                  <c:v>41729</c:v>
                </c:pt>
                <c:pt idx="40">
                  <c:v>41759</c:v>
                </c:pt>
                <c:pt idx="41">
                  <c:v>41789</c:v>
                </c:pt>
                <c:pt idx="42">
                  <c:v>41820</c:v>
                </c:pt>
                <c:pt idx="43">
                  <c:v>41851</c:v>
                </c:pt>
                <c:pt idx="44">
                  <c:v>41880</c:v>
                </c:pt>
                <c:pt idx="45">
                  <c:v>41912</c:v>
                </c:pt>
                <c:pt idx="46">
                  <c:v>41943</c:v>
                </c:pt>
                <c:pt idx="47">
                  <c:v>41971</c:v>
                </c:pt>
                <c:pt idx="48">
                  <c:v>42004</c:v>
                </c:pt>
                <c:pt idx="49">
                  <c:v>42034</c:v>
                </c:pt>
                <c:pt idx="50">
                  <c:v>42062</c:v>
                </c:pt>
                <c:pt idx="51">
                  <c:v>42094</c:v>
                </c:pt>
              </c:numCache>
            </c:numRef>
          </c:cat>
          <c:val>
            <c:numRef>
              <c:f>'FN30.650.67(IOX)'!$AQ$28:$AQ$79</c:f>
              <c:numCache>
                <c:formatCode>0.0%;[Red]\-0.0%</c:formatCode>
                <c:ptCount val="52"/>
                <c:pt idx="1">
                  <c:v>5.1217358531077048E-3</c:v>
                </c:pt>
                <c:pt idx="2">
                  <c:v>4.7680637196856916E-3</c:v>
                </c:pt>
                <c:pt idx="3">
                  <c:v>6.3794939401161975E-3</c:v>
                </c:pt>
                <c:pt idx="4">
                  <c:v>-1.8847533452125729E-5</c:v>
                </c:pt>
                <c:pt idx="5">
                  <c:v>4.4114352465413204E-3</c:v>
                </c:pt>
                <c:pt idx="6">
                  <c:v>3.4191196256820712E-3</c:v>
                </c:pt>
                <c:pt idx="7">
                  <c:v>4.3790749126615272E-3</c:v>
                </c:pt>
                <c:pt idx="8">
                  <c:v>6.1722396707364763E-3</c:v>
                </c:pt>
                <c:pt idx="9">
                  <c:v>6.1260326841912618E-3</c:v>
                </c:pt>
                <c:pt idx="10">
                  <c:v>1.3105436249606176E-2</c:v>
                </c:pt>
                <c:pt idx="11">
                  <c:v>1.3096876362405892E-2</c:v>
                </c:pt>
                <c:pt idx="12">
                  <c:v>1.195062728011276E-2</c:v>
                </c:pt>
                <c:pt idx="13">
                  <c:v>1.0878159676005902E-2</c:v>
                </c:pt>
                <c:pt idx="14">
                  <c:v>1.3797879955861236E-2</c:v>
                </c:pt>
                <c:pt idx="15">
                  <c:v>1.0229381643834821E-2</c:v>
                </c:pt>
                <c:pt idx="16">
                  <c:v>5.1814013586616997E-3</c:v>
                </c:pt>
                <c:pt idx="17">
                  <c:v>2.1529728290042034E-3</c:v>
                </c:pt>
                <c:pt idx="18">
                  <c:v>-2.4387270190371533E-3</c:v>
                </c:pt>
                <c:pt idx="19">
                  <c:v>-2.1297043060065877E-3</c:v>
                </c:pt>
                <c:pt idx="20">
                  <c:v>-4.3715993497321429E-3</c:v>
                </c:pt>
                <c:pt idx="21">
                  <c:v>-5.0789383281665676E-3</c:v>
                </c:pt>
                <c:pt idx="22">
                  <c:v>1.2980431922544799E-3</c:v>
                </c:pt>
                <c:pt idx="23">
                  <c:v>-8.4626273116583817E-3</c:v>
                </c:pt>
                <c:pt idx="24">
                  <c:v>-3.4241591608651142E-3</c:v>
                </c:pt>
                <c:pt idx="25">
                  <c:v>-7.1219357648682428E-3</c:v>
                </c:pt>
                <c:pt idx="26">
                  <c:v>-8.8132433401024272E-3</c:v>
                </c:pt>
                <c:pt idx="27">
                  <c:v>-4.7345007164371865E-3</c:v>
                </c:pt>
                <c:pt idx="28">
                  <c:v>-6.2960574200523287E-3</c:v>
                </c:pt>
                <c:pt idx="29">
                  <c:v>-6.872788432734582E-3</c:v>
                </c:pt>
                <c:pt idx="30">
                  <c:v>-8.7346470670798954E-3</c:v>
                </c:pt>
                <c:pt idx="31">
                  <c:v>-7.1997207198461572E-3</c:v>
                </c:pt>
                <c:pt idx="32">
                  <c:v>-1.3617057936482388E-2</c:v>
                </c:pt>
                <c:pt idx="33">
                  <c:v>-1.5361662027070724E-2</c:v>
                </c:pt>
                <c:pt idx="34">
                  <c:v>-7.3884804505869889E-3</c:v>
                </c:pt>
                <c:pt idx="35">
                  <c:v>-8.8953551407187793E-3</c:v>
                </c:pt>
                <c:pt idx="36">
                  <c:v>-5.8026820043332716E-3</c:v>
                </c:pt>
                <c:pt idx="37">
                  <c:v>-8.2433953093586313E-3</c:v>
                </c:pt>
                <c:pt idx="38">
                  <c:v>-4.318787499301641E-3</c:v>
                </c:pt>
                <c:pt idx="39">
                  <c:v>-1.6575003139919122E-3</c:v>
                </c:pt>
                <c:pt idx="40">
                  <c:v>-1.5322281357508058E-3</c:v>
                </c:pt>
                <c:pt idx="41">
                  <c:v>-2.7375257322248925E-3</c:v>
                </c:pt>
                <c:pt idx="42">
                  <c:v>-3.2597057980532111E-3</c:v>
                </c:pt>
                <c:pt idx="43">
                  <c:v>-3.920246623678264E-3</c:v>
                </c:pt>
                <c:pt idx="44">
                  <c:v>-3.8971164825400664E-3</c:v>
                </c:pt>
                <c:pt idx="45">
                  <c:v>-9.8888960791328456E-4</c:v>
                </c:pt>
                <c:pt idx="46">
                  <c:v>-1.6552448365635239E-3</c:v>
                </c:pt>
                <c:pt idx="47">
                  <c:v>-9.7459408485763447E-5</c:v>
                </c:pt>
                <c:pt idx="48">
                  <c:v>2.5511604865743574E-3</c:v>
                </c:pt>
                <c:pt idx="49">
                  <c:v>3.5226315743657299E-3</c:v>
                </c:pt>
                <c:pt idx="50">
                  <c:v>7.823271922458323E-3</c:v>
                </c:pt>
                <c:pt idx="51">
                  <c:v>6.4567195586504676E-3</c:v>
                </c:pt>
              </c:numCache>
            </c:numRef>
          </c:val>
          <c:smooth val="0"/>
        </c:ser>
        <c:dLbls>
          <c:showLegendKey val="0"/>
          <c:showVal val="0"/>
          <c:showCatName val="0"/>
          <c:showSerName val="0"/>
          <c:showPercent val="0"/>
          <c:showBubbleSize val="0"/>
        </c:dLbls>
        <c:marker val="1"/>
        <c:smooth val="0"/>
        <c:axId val="390577536"/>
        <c:axId val="390583424"/>
      </c:lineChart>
      <c:dateAx>
        <c:axId val="390577536"/>
        <c:scaling>
          <c:orientation val="minMax"/>
        </c:scaling>
        <c:delete val="0"/>
        <c:axPos val="b"/>
        <c:numFmt formatCode="mm/yy;@" sourceLinked="0"/>
        <c:majorTickMark val="out"/>
        <c:minorTickMark val="none"/>
        <c:tickLblPos val="nextTo"/>
        <c:crossAx val="390583424"/>
        <c:crosses val="autoZero"/>
        <c:auto val="1"/>
        <c:lblOffset val="100"/>
        <c:baseTimeUnit val="months"/>
        <c:majorUnit val="2"/>
        <c:majorTimeUnit val="months"/>
      </c:dateAx>
      <c:valAx>
        <c:axId val="390583424"/>
        <c:scaling>
          <c:orientation val="minMax"/>
        </c:scaling>
        <c:delete val="0"/>
        <c:axPos val="l"/>
        <c:majorGridlines/>
        <c:numFmt formatCode="0.0%;[Red]\-0.0%" sourceLinked="1"/>
        <c:majorTickMark val="out"/>
        <c:minorTickMark val="none"/>
        <c:tickLblPos val="nextTo"/>
        <c:crossAx val="390577536"/>
        <c:crosses val="autoZero"/>
        <c:crossBetween val="midCat"/>
      </c:valAx>
    </c:plotArea>
    <c:plotVisOnly val="1"/>
    <c:dispBlanksAs val="gap"/>
    <c:showDLblsOverMax val="0"/>
  </c:chart>
  <c:printSettings>
    <c:headerFooter>
      <c:oddHeader>&amp;L&amp;G&amp;C&amp;"-,Bold"&amp;12&amp;K2E398A
&amp;15FN30.650.67(IOX) Performance&amp;R&amp;"-,Bold"&amp;14&amp;K2E398A
&amp;12Cello Fixed Income Master Fund, LP&amp;"-,Regular"&amp;10&amp;K000000
&amp;"-,Bold"&amp;K2E398A As of Mar, 2015</c:oddHeader>
    </c:headerFooter>
    <c:pageMargins b="0.75" l="0.7" r="0.7" t="0.75" header="0.3" footer="0.3"/>
    <c:pageSetup orientation="portrait"/>
  </c:printSettings>
</c:chartSpace>
</file>

<file path=xl/charts/chart18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overlay val="0"/>
    </c:title>
    <c:autoTitleDeleted val="0"/>
    <c:plotArea>
      <c:layout/>
      <c:lineChart>
        <c:grouping val="standard"/>
        <c:varyColors val="0"/>
        <c:ser>
          <c:idx val="0"/>
          <c:order val="0"/>
          <c:marker>
            <c:symbol val="none"/>
          </c:marker>
          <c:cat>
            <c:numRef>
              <c:f>'GII30.400.10(IOX)'!$I$28:$I$74</c:f>
              <c:numCache>
                <c:formatCode>mm/dd/yy;@</c:formatCode>
                <c:ptCount val="47"/>
                <c:pt idx="0">
                  <c:v>40694</c:v>
                </c:pt>
                <c:pt idx="1">
                  <c:v>40724</c:v>
                </c:pt>
                <c:pt idx="2">
                  <c:v>40753</c:v>
                </c:pt>
                <c:pt idx="3">
                  <c:v>40786</c:v>
                </c:pt>
                <c:pt idx="4">
                  <c:v>40816</c:v>
                </c:pt>
                <c:pt idx="5">
                  <c:v>40847</c:v>
                </c:pt>
                <c:pt idx="6">
                  <c:v>40877</c:v>
                </c:pt>
                <c:pt idx="7">
                  <c:v>40907</c:v>
                </c:pt>
                <c:pt idx="8">
                  <c:v>40939</c:v>
                </c:pt>
                <c:pt idx="9">
                  <c:v>40968</c:v>
                </c:pt>
                <c:pt idx="10">
                  <c:v>40998</c:v>
                </c:pt>
                <c:pt idx="11">
                  <c:v>41029</c:v>
                </c:pt>
                <c:pt idx="12">
                  <c:v>41060</c:v>
                </c:pt>
                <c:pt idx="13">
                  <c:v>41089</c:v>
                </c:pt>
                <c:pt idx="14">
                  <c:v>41121</c:v>
                </c:pt>
                <c:pt idx="15">
                  <c:v>41152</c:v>
                </c:pt>
                <c:pt idx="16">
                  <c:v>41180</c:v>
                </c:pt>
                <c:pt idx="17">
                  <c:v>41213</c:v>
                </c:pt>
                <c:pt idx="18">
                  <c:v>41243</c:v>
                </c:pt>
                <c:pt idx="19">
                  <c:v>41274</c:v>
                </c:pt>
                <c:pt idx="20">
                  <c:v>41305</c:v>
                </c:pt>
                <c:pt idx="21">
                  <c:v>41333</c:v>
                </c:pt>
                <c:pt idx="22">
                  <c:v>41361</c:v>
                </c:pt>
                <c:pt idx="23">
                  <c:v>41394</c:v>
                </c:pt>
                <c:pt idx="24">
                  <c:v>41425</c:v>
                </c:pt>
                <c:pt idx="25">
                  <c:v>41453</c:v>
                </c:pt>
                <c:pt idx="26">
                  <c:v>41486</c:v>
                </c:pt>
                <c:pt idx="27">
                  <c:v>41516</c:v>
                </c:pt>
                <c:pt idx="28">
                  <c:v>41547</c:v>
                </c:pt>
                <c:pt idx="29">
                  <c:v>41578</c:v>
                </c:pt>
                <c:pt idx="30">
                  <c:v>41607</c:v>
                </c:pt>
                <c:pt idx="31">
                  <c:v>41639</c:v>
                </c:pt>
                <c:pt idx="32">
                  <c:v>41670</c:v>
                </c:pt>
                <c:pt idx="33">
                  <c:v>41698</c:v>
                </c:pt>
                <c:pt idx="34">
                  <c:v>41729</c:v>
                </c:pt>
                <c:pt idx="35">
                  <c:v>41759</c:v>
                </c:pt>
                <c:pt idx="36">
                  <c:v>41789</c:v>
                </c:pt>
                <c:pt idx="37">
                  <c:v>41820</c:v>
                </c:pt>
                <c:pt idx="38">
                  <c:v>41851</c:v>
                </c:pt>
                <c:pt idx="39">
                  <c:v>41880</c:v>
                </c:pt>
                <c:pt idx="40">
                  <c:v>41912</c:v>
                </c:pt>
                <c:pt idx="41">
                  <c:v>41943</c:v>
                </c:pt>
                <c:pt idx="42">
                  <c:v>41971</c:v>
                </c:pt>
                <c:pt idx="43">
                  <c:v>42004</c:v>
                </c:pt>
                <c:pt idx="44">
                  <c:v>42034</c:v>
                </c:pt>
                <c:pt idx="45">
                  <c:v>42062</c:v>
                </c:pt>
                <c:pt idx="46">
                  <c:v>42094</c:v>
                </c:pt>
              </c:numCache>
            </c:numRef>
          </c:cat>
          <c:val>
            <c:numRef>
              <c:f>'GII30.400.10(IOX)'!$S$28:$S$74</c:f>
              <c:numCache>
                <c:formatCode>0.0%;[Red]\-0.0%</c:formatCode>
                <c:ptCount val="47"/>
                <c:pt idx="1">
                  <c:v>1.4744016732568846E-2</c:v>
                </c:pt>
                <c:pt idx="2">
                  <c:v>-2.0572133669017091E-2</c:v>
                </c:pt>
                <c:pt idx="3">
                  <c:v>-0.1014149190367077</c:v>
                </c:pt>
                <c:pt idx="4">
                  <c:v>-0.10509761371637118</c:v>
                </c:pt>
                <c:pt idx="5">
                  <c:v>2.5120268894510675E-2</c:v>
                </c:pt>
                <c:pt idx="6">
                  <c:v>-1.0753383273669965E-2</c:v>
                </c:pt>
                <c:pt idx="7">
                  <c:v>-9.5639344630590959E-3</c:v>
                </c:pt>
                <c:pt idx="8">
                  <c:v>-5.3887777794919309E-2</c:v>
                </c:pt>
                <c:pt idx="9">
                  <c:v>4.3817963660266961E-2</c:v>
                </c:pt>
                <c:pt idx="10">
                  <c:v>3.7601549424170239E-2</c:v>
                </c:pt>
                <c:pt idx="11">
                  <c:v>-4.2695377968343912E-2</c:v>
                </c:pt>
                <c:pt idx="12">
                  <c:v>-7.5423553281730019E-2</c:v>
                </c:pt>
                <c:pt idx="13">
                  <c:v>1.5588022447481436E-2</c:v>
                </c:pt>
                <c:pt idx="14">
                  <c:v>-3.9538462960205481E-2</c:v>
                </c:pt>
                <c:pt idx="15">
                  <c:v>4.9597337537514496E-2</c:v>
                </c:pt>
                <c:pt idx="16">
                  <c:v>-7.5554947817000909E-2</c:v>
                </c:pt>
                <c:pt idx="17">
                  <c:v>6.3470571009196465E-3</c:v>
                </c:pt>
                <c:pt idx="18">
                  <c:v>-1.7172435629461188E-2</c:v>
                </c:pt>
                <c:pt idx="19">
                  <c:v>1.759353307883816E-2</c:v>
                </c:pt>
                <c:pt idx="20">
                  <c:v>6.5576257408862443E-2</c:v>
                </c:pt>
                <c:pt idx="21">
                  <c:v>-2.5790412486969092E-3</c:v>
                </c:pt>
                <c:pt idx="22">
                  <c:v>3.5508034017554431E-2</c:v>
                </c:pt>
                <c:pt idx="23">
                  <c:v>-9.1361627011169899E-2</c:v>
                </c:pt>
                <c:pt idx="24">
                  <c:v>0.14807655888062882</c:v>
                </c:pt>
                <c:pt idx="25">
                  <c:v>7.5403063833106201E-2</c:v>
                </c:pt>
                <c:pt idx="26">
                  <c:v>3.4431735819631451E-2</c:v>
                </c:pt>
                <c:pt idx="27">
                  <c:v>5.2968892808304135E-3</c:v>
                </c:pt>
                <c:pt idx="28">
                  <c:v>-2.4081522019869239E-2</c:v>
                </c:pt>
                <c:pt idx="29">
                  <c:v>-1.4617590963054986E-2</c:v>
                </c:pt>
                <c:pt idx="30">
                  <c:v>4.8336219513593889E-2</c:v>
                </c:pt>
                <c:pt idx="31">
                  <c:v>4.6621963718457171E-2</c:v>
                </c:pt>
                <c:pt idx="32">
                  <c:v>-3.2411626790843015E-2</c:v>
                </c:pt>
                <c:pt idx="33">
                  <c:v>1.5056653720775933E-2</c:v>
                </c:pt>
                <c:pt idx="34">
                  <c:v>2.3797127380169369E-2</c:v>
                </c:pt>
                <c:pt idx="35">
                  <c:v>-1.2337574776154455E-2</c:v>
                </c:pt>
                <c:pt idx="36">
                  <c:v>-6.6914583912214914E-2</c:v>
                </c:pt>
                <c:pt idx="37">
                  <c:v>1.4605578571993209E-2</c:v>
                </c:pt>
                <c:pt idx="38">
                  <c:v>2.4445172186506336E-2</c:v>
                </c:pt>
                <c:pt idx="39">
                  <c:v>-8.1060206729071688E-2</c:v>
                </c:pt>
                <c:pt idx="40">
                  <c:v>3.0824408841354331E-2</c:v>
                </c:pt>
                <c:pt idx="41">
                  <c:v>-3.8259132245149388E-2</c:v>
                </c:pt>
                <c:pt idx="42">
                  <c:v>-3.4498473200858096E-2</c:v>
                </c:pt>
                <c:pt idx="43">
                  <c:v>-1.7986093274572349E-2</c:v>
                </c:pt>
                <c:pt idx="44">
                  <c:v>-0.19622144388692236</c:v>
                </c:pt>
                <c:pt idx="45">
                  <c:v>0.12511668236867929</c:v>
                </c:pt>
                <c:pt idx="46">
                  <c:v>-2.4840997200973092E-2</c:v>
                </c:pt>
              </c:numCache>
            </c:numRef>
          </c:val>
          <c:smooth val="0"/>
        </c:ser>
        <c:dLbls>
          <c:showLegendKey val="0"/>
          <c:showVal val="0"/>
          <c:showCatName val="0"/>
          <c:showSerName val="0"/>
          <c:showPercent val="0"/>
          <c:showBubbleSize val="0"/>
        </c:dLbls>
        <c:marker val="1"/>
        <c:smooth val="0"/>
        <c:axId val="390588288"/>
        <c:axId val="390402432"/>
      </c:lineChart>
      <c:dateAx>
        <c:axId val="390588288"/>
        <c:scaling>
          <c:orientation val="minMax"/>
        </c:scaling>
        <c:delete val="0"/>
        <c:axPos val="b"/>
        <c:numFmt formatCode="mm/yy;@" sourceLinked="0"/>
        <c:majorTickMark val="out"/>
        <c:minorTickMark val="none"/>
        <c:tickLblPos val="nextTo"/>
        <c:crossAx val="390402432"/>
        <c:crosses val="autoZero"/>
        <c:auto val="1"/>
        <c:lblOffset val="100"/>
        <c:baseTimeUnit val="months"/>
        <c:majorUnit val="2"/>
        <c:majorTimeUnit val="months"/>
      </c:dateAx>
      <c:valAx>
        <c:axId val="390402432"/>
        <c:scaling>
          <c:orientation val="minMax"/>
        </c:scaling>
        <c:delete val="0"/>
        <c:axPos val="l"/>
        <c:majorGridlines/>
        <c:numFmt formatCode="0.0%;[Red]\-0.0%" sourceLinked="1"/>
        <c:majorTickMark val="out"/>
        <c:minorTickMark val="none"/>
        <c:tickLblPos val="nextTo"/>
        <c:crossAx val="390588288"/>
        <c:crosses val="autoZero"/>
        <c:crossBetween val="midCat"/>
      </c:valAx>
    </c:plotArea>
    <c:plotVisOnly val="1"/>
    <c:dispBlanksAs val="gap"/>
    <c:showDLblsOverMax val="0"/>
  </c:chart>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3880954630500478"/>
          <c:y val="7.5145594589517192E-3"/>
        </c:manualLayout>
      </c:layout>
      <c:overlay val="0"/>
    </c:title>
    <c:autoTitleDeleted val="0"/>
    <c:plotArea>
      <c:layout>
        <c:manualLayout>
          <c:layoutTarget val="inner"/>
          <c:xMode val="edge"/>
          <c:yMode val="edge"/>
          <c:x val="9.9358065887627717E-2"/>
          <c:y val="0.18054675816283813"/>
          <c:w val="0.8740622993330841"/>
          <c:h val="0.77773796967845676"/>
        </c:manualLayout>
      </c:layout>
      <c:lineChart>
        <c:grouping val="standard"/>
        <c:varyColors val="0"/>
        <c:ser>
          <c:idx val="0"/>
          <c:order val="0"/>
          <c:marker>
            <c:symbol val="none"/>
          </c:marker>
          <c:cat>
            <c:numRef>
              <c:f>'GII30.400.10(IOX)'!$I$28:$I$74</c:f>
              <c:numCache>
                <c:formatCode>mm/dd/yy;@</c:formatCode>
                <c:ptCount val="47"/>
                <c:pt idx="0">
                  <c:v>40694</c:v>
                </c:pt>
                <c:pt idx="1">
                  <c:v>40724</c:v>
                </c:pt>
                <c:pt idx="2">
                  <c:v>40753</c:v>
                </c:pt>
                <c:pt idx="3">
                  <c:v>40786</c:v>
                </c:pt>
                <c:pt idx="4">
                  <c:v>40816</c:v>
                </c:pt>
                <c:pt idx="5">
                  <c:v>40847</c:v>
                </c:pt>
                <c:pt idx="6">
                  <c:v>40877</c:v>
                </c:pt>
                <c:pt idx="7">
                  <c:v>40907</c:v>
                </c:pt>
                <c:pt idx="8">
                  <c:v>40939</c:v>
                </c:pt>
                <c:pt idx="9">
                  <c:v>40968</c:v>
                </c:pt>
                <c:pt idx="10">
                  <c:v>40998</c:v>
                </c:pt>
                <c:pt idx="11">
                  <c:v>41029</c:v>
                </c:pt>
                <c:pt idx="12">
                  <c:v>41060</c:v>
                </c:pt>
                <c:pt idx="13">
                  <c:v>41089</c:v>
                </c:pt>
                <c:pt idx="14">
                  <c:v>41121</c:v>
                </c:pt>
                <c:pt idx="15">
                  <c:v>41152</c:v>
                </c:pt>
                <c:pt idx="16">
                  <c:v>41180</c:v>
                </c:pt>
                <c:pt idx="17">
                  <c:v>41213</c:v>
                </c:pt>
                <c:pt idx="18">
                  <c:v>41243</c:v>
                </c:pt>
                <c:pt idx="19">
                  <c:v>41274</c:v>
                </c:pt>
                <c:pt idx="20">
                  <c:v>41305</c:v>
                </c:pt>
                <c:pt idx="21">
                  <c:v>41333</c:v>
                </c:pt>
                <c:pt idx="22">
                  <c:v>41361</c:v>
                </c:pt>
                <c:pt idx="23">
                  <c:v>41394</c:v>
                </c:pt>
                <c:pt idx="24">
                  <c:v>41425</c:v>
                </c:pt>
                <c:pt idx="25">
                  <c:v>41453</c:v>
                </c:pt>
                <c:pt idx="26">
                  <c:v>41486</c:v>
                </c:pt>
                <c:pt idx="27">
                  <c:v>41516</c:v>
                </c:pt>
                <c:pt idx="28">
                  <c:v>41547</c:v>
                </c:pt>
                <c:pt idx="29">
                  <c:v>41578</c:v>
                </c:pt>
                <c:pt idx="30">
                  <c:v>41607</c:v>
                </c:pt>
                <c:pt idx="31">
                  <c:v>41639</c:v>
                </c:pt>
                <c:pt idx="32">
                  <c:v>41670</c:v>
                </c:pt>
                <c:pt idx="33">
                  <c:v>41698</c:v>
                </c:pt>
                <c:pt idx="34">
                  <c:v>41729</c:v>
                </c:pt>
                <c:pt idx="35">
                  <c:v>41759</c:v>
                </c:pt>
                <c:pt idx="36">
                  <c:v>41789</c:v>
                </c:pt>
                <c:pt idx="37">
                  <c:v>41820</c:v>
                </c:pt>
                <c:pt idx="38">
                  <c:v>41851</c:v>
                </c:pt>
                <c:pt idx="39">
                  <c:v>41880</c:v>
                </c:pt>
                <c:pt idx="40">
                  <c:v>41912</c:v>
                </c:pt>
                <c:pt idx="41">
                  <c:v>41943</c:v>
                </c:pt>
                <c:pt idx="42">
                  <c:v>41971</c:v>
                </c:pt>
                <c:pt idx="43">
                  <c:v>42004</c:v>
                </c:pt>
                <c:pt idx="44">
                  <c:v>42034</c:v>
                </c:pt>
                <c:pt idx="45">
                  <c:v>42062</c:v>
                </c:pt>
                <c:pt idx="46">
                  <c:v>42094</c:v>
                </c:pt>
              </c:numCache>
            </c:numRef>
          </c:cat>
          <c:val>
            <c:numRef>
              <c:f>'GII30.400.10(IOX)'!$AM$28:$AM$74</c:f>
              <c:numCache>
                <c:formatCode>0.0%;[Red]\-0.0%</c:formatCode>
                <c:ptCount val="47"/>
                <c:pt idx="1">
                  <c:v>1.3488715581465114E-2</c:v>
                </c:pt>
                <c:pt idx="2">
                  <c:v>-1.8655512430616399E-2</c:v>
                </c:pt>
                <c:pt idx="3">
                  <c:v>-9.3157787994803856E-2</c:v>
                </c:pt>
                <c:pt idx="4">
                  <c:v>-8.4334270787625315E-2</c:v>
                </c:pt>
                <c:pt idx="5">
                  <c:v>1.1918549497750222E-2</c:v>
                </c:pt>
                <c:pt idx="6">
                  <c:v>-1.320056678427058E-3</c:v>
                </c:pt>
                <c:pt idx="7">
                  <c:v>5.9552911964588532E-3</c:v>
                </c:pt>
                <c:pt idx="8">
                  <c:v>-2.2892432219953168E-2</c:v>
                </c:pt>
                <c:pt idx="9">
                  <c:v>3.7257191639278375E-2</c:v>
                </c:pt>
                <c:pt idx="10">
                  <c:v>2.1127812608081796E-2</c:v>
                </c:pt>
                <c:pt idx="11">
                  <c:v>-1.903410746407665E-2</c:v>
                </c:pt>
                <c:pt idx="12">
                  <c:v>-4.4527645010945416E-2</c:v>
                </c:pt>
                <c:pt idx="13">
                  <c:v>2.3941948386571762E-2</c:v>
                </c:pt>
                <c:pt idx="14">
                  <c:v>7.2476874572175044E-3</c:v>
                </c:pt>
                <c:pt idx="15">
                  <c:v>5.0940658873871031E-2</c:v>
                </c:pt>
                <c:pt idx="16">
                  <c:v>7.9470774050299491E-3</c:v>
                </c:pt>
                <c:pt idx="17">
                  <c:v>-1.5049425561567756E-2</c:v>
                </c:pt>
                <c:pt idx="18">
                  <c:v>4.0951005534457388E-3</c:v>
                </c:pt>
                <c:pt idx="19">
                  <c:v>1.2586950652493416E-2</c:v>
                </c:pt>
                <c:pt idx="20">
                  <c:v>1.9527018852337565E-2</c:v>
                </c:pt>
                <c:pt idx="21">
                  <c:v>8.2323816954710995E-3</c:v>
                </c:pt>
                <c:pt idx="22">
                  <c:v>3.3361569400323338E-2</c:v>
                </c:pt>
                <c:pt idx="23">
                  <c:v>-5.9926885501963199E-2</c:v>
                </c:pt>
                <c:pt idx="24">
                  <c:v>5.2159615880274013E-2</c:v>
                </c:pt>
                <c:pt idx="25">
                  <c:v>4.5779638527791378E-2</c:v>
                </c:pt>
                <c:pt idx="26">
                  <c:v>3.0771487327277278E-2</c:v>
                </c:pt>
                <c:pt idx="27">
                  <c:v>1.478267338438415E-3</c:v>
                </c:pt>
                <c:pt idx="28">
                  <c:v>-1.6205939846770483E-2</c:v>
                </c:pt>
                <c:pt idx="29">
                  <c:v>-6.5939858787783237E-3</c:v>
                </c:pt>
                <c:pt idx="30">
                  <c:v>3.2401578694298952E-2</c:v>
                </c:pt>
                <c:pt idx="31">
                  <c:v>4.097049633585588E-2</c:v>
                </c:pt>
                <c:pt idx="32">
                  <c:v>-2.464459700384632E-2</c:v>
                </c:pt>
                <c:pt idx="33">
                  <c:v>1.6114459304268931E-2</c:v>
                </c:pt>
                <c:pt idx="34">
                  <c:v>2.1250759393717882E-2</c:v>
                </c:pt>
                <c:pt idx="35">
                  <c:v>-5.4491983071420953E-3</c:v>
                </c:pt>
                <c:pt idx="36">
                  <c:v>-5.3926702246013793E-2</c:v>
                </c:pt>
                <c:pt idx="37">
                  <c:v>1.4763388441837751E-2</c:v>
                </c:pt>
                <c:pt idx="38">
                  <c:v>1.9005184616209515E-2</c:v>
                </c:pt>
                <c:pt idx="39">
                  <c:v>-6.5497312483588699E-2</c:v>
                </c:pt>
                <c:pt idx="40">
                  <c:v>2.278465958875938E-2</c:v>
                </c:pt>
                <c:pt idx="41">
                  <c:v>-2.1586285011214595E-2</c:v>
                </c:pt>
                <c:pt idx="42">
                  <c:v>-1.6625191910400058E-2</c:v>
                </c:pt>
                <c:pt idx="43">
                  <c:v>-1.1930523992398388E-2</c:v>
                </c:pt>
                <c:pt idx="44">
                  <c:v>-0.15520137264622955</c:v>
                </c:pt>
                <c:pt idx="45">
                  <c:v>5.48599228372222E-2</c:v>
                </c:pt>
                <c:pt idx="46">
                  <c:v>6.8606634370908511E-4</c:v>
                </c:pt>
              </c:numCache>
            </c:numRef>
          </c:val>
          <c:smooth val="0"/>
        </c:ser>
        <c:dLbls>
          <c:showLegendKey val="0"/>
          <c:showVal val="0"/>
          <c:showCatName val="0"/>
          <c:showSerName val="0"/>
          <c:showPercent val="0"/>
          <c:showBubbleSize val="0"/>
        </c:dLbls>
        <c:marker val="1"/>
        <c:smooth val="0"/>
        <c:axId val="390452352"/>
        <c:axId val="390453888"/>
      </c:lineChart>
      <c:dateAx>
        <c:axId val="390452352"/>
        <c:scaling>
          <c:orientation val="minMax"/>
        </c:scaling>
        <c:delete val="0"/>
        <c:axPos val="b"/>
        <c:numFmt formatCode="mm/yy;@" sourceLinked="0"/>
        <c:majorTickMark val="out"/>
        <c:minorTickMark val="none"/>
        <c:tickLblPos val="nextTo"/>
        <c:crossAx val="390453888"/>
        <c:crosses val="autoZero"/>
        <c:auto val="1"/>
        <c:lblOffset val="100"/>
        <c:baseTimeUnit val="months"/>
      </c:dateAx>
      <c:valAx>
        <c:axId val="390453888"/>
        <c:scaling>
          <c:orientation val="minMax"/>
        </c:scaling>
        <c:delete val="0"/>
        <c:axPos val="l"/>
        <c:majorGridlines/>
        <c:numFmt formatCode="0.0%;[Red]\-0.0%" sourceLinked="1"/>
        <c:majorTickMark val="out"/>
        <c:minorTickMark val="none"/>
        <c:tickLblPos val="nextTo"/>
        <c:crossAx val="390452352"/>
        <c:crosses val="autoZero"/>
        <c:crossBetween val="midCat"/>
      </c:valAx>
    </c:plotArea>
    <c:plotVisOnly val="1"/>
    <c:dispBlanksAs val="gap"/>
    <c:showDLblsOverMax val="0"/>
  </c:chart>
  <c:printSettings>
    <c:headerFooter>
      <c:oddHeader>&amp;L&amp;G&amp;C&amp;"-,Bold"&amp;12&amp;K2E398A
&amp;15GII30.400.10(IOS) Performance&amp;R&amp;"-,Bold"&amp;14&amp;K2E398A
&amp;12Cello Fixed Income Master Fund, LP&amp;"-,Regular"&amp;10&amp;K000000
&amp;"-,Bold"&amp;K2E398A As of Jun, 2013</c:oddHeader>
    </c:headerFooter>
    <c:pageMargins b="0.75" l="0.7" r="0.7" t="0.75" header="0.3" footer="0.3"/>
    <c:pageSetup orientation="portrait"/>
  </c:printSettings>
</c:chartSpace>
</file>

<file path=xl/charts/chart18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OAS History</a:t>
            </a:r>
          </a:p>
        </c:rich>
      </c:tx>
      <c:overlay val="0"/>
    </c:title>
    <c:autoTitleDeleted val="0"/>
    <c:plotArea>
      <c:layout/>
      <c:lineChart>
        <c:grouping val="standard"/>
        <c:varyColors val="0"/>
        <c:ser>
          <c:idx val="0"/>
          <c:order val="0"/>
          <c:marker>
            <c:symbol val="none"/>
          </c:marker>
          <c:cat>
            <c:numRef>
              <c:f>'GII30.400.10(IOX)'!$I$28:$I$74</c:f>
              <c:numCache>
                <c:formatCode>mm/dd/yy;@</c:formatCode>
                <c:ptCount val="47"/>
                <c:pt idx="0">
                  <c:v>40694</c:v>
                </c:pt>
                <c:pt idx="1">
                  <c:v>40724</c:v>
                </c:pt>
                <c:pt idx="2">
                  <c:v>40753</c:v>
                </c:pt>
                <c:pt idx="3">
                  <c:v>40786</c:v>
                </c:pt>
                <c:pt idx="4">
                  <c:v>40816</c:v>
                </c:pt>
                <c:pt idx="5">
                  <c:v>40847</c:v>
                </c:pt>
                <c:pt idx="6">
                  <c:v>40877</c:v>
                </c:pt>
                <c:pt idx="7">
                  <c:v>40907</c:v>
                </c:pt>
                <c:pt idx="8">
                  <c:v>40939</c:v>
                </c:pt>
                <c:pt idx="9">
                  <c:v>40968</c:v>
                </c:pt>
                <c:pt idx="10">
                  <c:v>40998</c:v>
                </c:pt>
                <c:pt idx="11">
                  <c:v>41029</c:v>
                </c:pt>
                <c:pt idx="12">
                  <c:v>41060</c:v>
                </c:pt>
                <c:pt idx="13">
                  <c:v>41089</c:v>
                </c:pt>
                <c:pt idx="14">
                  <c:v>41121</c:v>
                </c:pt>
                <c:pt idx="15">
                  <c:v>41152</c:v>
                </c:pt>
                <c:pt idx="16">
                  <c:v>41180</c:v>
                </c:pt>
                <c:pt idx="17">
                  <c:v>41213</c:v>
                </c:pt>
                <c:pt idx="18">
                  <c:v>41243</c:v>
                </c:pt>
                <c:pt idx="19">
                  <c:v>41274</c:v>
                </c:pt>
                <c:pt idx="20">
                  <c:v>41305</c:v>
                </c:pt>
                <c:pt idx="21">
                  <c:v>41333</c:v>
                </c:pt>
                <c:pt idx="22">
                  <c:v>41361</c:v>
                </c:pt>
                <c:pt idx="23">
                  <c:v>41394</c:v>
                </c:pt>
                <c:pt idx="24">
                  <c:v>41425</c:v>
                </c:pt>
                <c:pt idx="25">
                  <c:v>41453</c:v>
                </c:pt>
                <c:pt idx="26">
                  <c:v>41486</c:v>
                </c:pt>
                <c:pt idx="27">
                  <c:v>41516</c:v>
                </c:pt>
                <c:pt idx="28">
                  <c:v>41547</c:v>
                </c:pt>
                <c:pt idx="29">
                  <c:v>41578</c:v>
                </c:pt>
                <c:pt idx="30">
                  <c:v>41607</c:v>
                </c:pt>
                <c:pt idx="31">
                  <c:v>41639</c:v>
                </c:pt>
                <c:pt idx="32">
                  <c:v>41670</c:v>
                </c:pt>
                <c:pt idx="33">
                  <c:v>41698</c:v>
                </c:pt>
                <c:pt idx="34">
                  <c:v>41729</c:v>
                </c:pt>
                <c:pt idx="35">
                  <c:v>41759</c:v>
                </c:pt>
                <c:pt idx="36">
                  <c:v>41789</c:v>
                </c:pt>
                <c:pt idx="37">
                  <c:v>41820</c:v>
                </c:pt>
                <c:pt idx="38">
                  <c:v>41851</c:v>
                </c:pt>
                <c:pt idx="39">
                  <c:v>41880</c:v>
                </c:pt>
                <c:pt idx="40">
                  <c:v>41912</c:v>
                </c:pt>
                <c:pt idx="41">
                  <c:v>41943</c:v>
                </c:pt>
                <c:pt idx="42">
                  <c:v>41971</c:v>
                </c:pt>
                <c:pt idx="43">
                  <c:v>42004</c:v>
                </c:pt>
                <c:pt idx="44">
                  <c:v>42034</c:v>
                </c:pt>
                <c:pt idx="45">
                  <c:v>42062</c:v>
                </c:pt>
                <c:pt idx="46">
                  <c:v>42094</c:v>
                </c:pt>
              </c:numCache>
            </c:numRef>
          </c:cat>
          <c:val>
            <c:numRef>
              <c:f>'GII30.400.10(IOX)'!$M$28:$M$74</c:f>
              <c:numCache>
                <c:formatCode>#,##0.0_);[Red]\-#,##0.0_)</c:formatCode>
                <c:ptCount val="47"/>
                <c:pt idx="0">
                  <c:v>46.049399999999999</c:v>
                </c:pt>
                <c:pt idx="1">
                  <c:v>14.922700000000001</c:v>
                </c:pt>
                <c:pt idx="2">
                  <c:v>57.741798000000003</c:v>
                </c:pt>
                <c:pt idx="3">
                  <c:v>231.72380100000001</c:v>
                </c:pt>
                <c:pt idx="4">
                  <c:v>311.13308699999999</c:v>
                </c:pt>
                <c:pt idx="5">
                  <c:v>327.36889600000001</c:v>
                </c:pt>
                <c:pt idx="6">
                  <c:v>298.74359099999998</c:v>
                </c:pt>
                <c:pt idx="7">
                  <c:v>274.25579800000003</c:v>
                </c:pt>
                <c:pt idx="8">
                  <c:v>94.880699000000007</c:v>
                </c:pt>
                <c:pt idx="9">
                  <c:v>51.014198</c:v>
                </c:pt>
                <c:pt idx="10">
                  <c:v>61.416801</c:v>
                </c:pt>
                <c:pt idx="11">
                  <c:v>69.171302999999995</c:v>
                </c:pt>
                <c:pt idx="12">
                  <c:v>39.609200000000001</c:v>
                </c:pt>
                <c:pt idx="13">
                  <c:v>85.139999000000003</c:v>
                </c:pt>
                <c:pt idx="14">
                  <c:v>29.808299999999999</c:v>
                </c:pt>
                <c:pt idx="15">
                  <c:v>-28.703699</c:v>
                </c:pt>
                <c:pt idx="16">
                  <c:v>-27.537299999999998</c:v>
                </c:pt>
                <c:pt idx="17">
                  <c:v>248.944107</c:v>
                </c:pt>
                <c:pt idx="18">
                  <c:v>-40.754100999999999</c:v>
                </c:pt>
                <c:pt idx="19">
                  <c:v>12.963699999999999</c:v>
                </c:pt>
                <c:pt idx="20">
                  <c:v>120.196602</c:v>
                </c:pt>
                <c:pt idx="21">
                  <c:v>100.316597</c:v>
                </c:pt>
                <c:pt idx="22">
                  <c:v>67.161697000000004</c:v>
                </c:pt>
                <c:pt idx="23">
                  <c:v>66.048500000000004</c:v>
                </c:pt>
                <c:pt idx="24">
                  <c:v>147.218796</c:v>
                </c:pt>
                <c:pt idx="25">
                  <c:v>142.47340399999999</c:v>
                </c:pt>
                <c:pt idx="26">
                  <c:v>145.46130400000001</c:v>
                </c:pt>
                <c:pt idx="27">
                  <c:v>151.716995</c:v>
                </c:pt>
                <c:pt idx="28">
                  <c:v>162.976303</c:v>
                </c:pt>
                <c:pt idx="29">
                  <c:v>174.40570099999999</c:v>
                </c:pt>
                <c:pt idx="30">
                  <c:v>178.723297</c:v>
                </c:pt>
                <c:pt idx="31">
                  <c:v>127.94270299999999</c:v>
                </c:pt>
                <c:pt idx="32">
                  <c:v>119.59670300000001</c:v>
                </c:pt>
                <c:pt idx="33">
                  <c:v>99.928496999999993</c:v>
                </c:pt>
                <c:pt idx="34">
                  <c:v>94.080001999999993</c:v>
                </c:pt>
                <c:pt idx="35">
                  <c:v>85.942001000000005</c:v>
                </c:pt>
                <c:pt idx="36">
                  <c:v>125.116798</c:v>
                </c:pt>
                <c:pt idx="37">
                  <c:v>113.62750200000001</c:v>
                </c:pt>
                <c:pt idx="38">
                  <c:v>80.381500000000003</c:v>
                </c:pt>
                <c:pt idx="39">
                  <c:v>130.74130199999999</c:v>
                </c:pt>
                <c:pt idx="40">
                  <c:v>121.040497</c:v>
                </c:pt>
                <c:pt idx="41">
                  <c:v>91.578102000000001</c:v>
                </c:pt>
                <c:pt idx="42">
                  <c:v>53.305500000000002</c:v>
                </c:pt>
                <c:pt idx="43">
                  <c:v>-6.1066000000000003</c:v>
                </c:pt>
                <c:pt idx="44">
                  <c:v>111.47730300000001</c:v>
                </c:pt>
                <c:pt idx="45">
                  <c:v>54.037899000000003</c:v>
                </c:pt>
                <c:pt idx="46">
                  <c:v>24.672198999999999</c:v>
                </c:pt>
              </c:numCache>
            </c:numRef>
          </c:val>
          <c:smooth val="0"/>
        </c:ser>
        <c:dLbls>
          <c:showLegendKey val="0"/>
          <c:showVal val="0"/>
          <c:showCatName val="0"/>
          <c:showSerName val="0"/>
          <c:showPercent val="0"/>
          <c:showBubbleSize val="0"/>
        </c:dLbls>
        <c:marker val="1"/>
        <c:smooth val="0"/>
        <c:axId val="390470656"/>
        <c:axId val="390472448"/>
      </c:lineChart>
      <c:dateAx>
        <c:axId val="390470656"/>
        <c:scaling>
          <c:orientation val="minMax"/>
        </c:scaling>
        <c:delete val="0"/>
        <c:axPos val="b"/>
        <c:numFmt formatCode="mm/yy;@" sourceLinked="0"/>
        <c:majorTickMark val="out"/>
        <c:minorTickMark val="none"/>
        <c:tickLblPos val="nextTo"/>
        <c:crossAx val="390472448"/>
        <c:crosses val="autoZero"/>
        <c:auto val="1"/>
        <c:lblOffset val="100"/>
        <c:baseTimeUnit val="months"/>
        <c:majorUnit val="2"/>
        <c:majorTimeUnit val="months"/>
      </c:dateAx>
      <c:valAx>
        <c:axId val="390472448"/>
        <c:scaling>
          <c:orientation val="minMax"/>
        </c:scaling>
        <c:delete val="0"/>
        <c:axPos val="l"/>
        <c:majorGridlines/>
        <c:numFmt formatCode="#,##0.0_);[Red]\-#,##0.0_)" sourceLinked="1"/>
        <c:majorTickMark val="out"/>
        <c:minorTickMark val="none"/>
        <c:tickLblPos val="nextTo"/>
        <c:crossAx val="390470656"/>
        <c:crosses val="autoZero"/>
        <c:crossBetween val="midCat"/>
      </c:valAx>
    </c:plotArea>
    <c:plotVisOnly val="1"/>
    <c:dispBlanksAs val="gap"/>
    <c:showDLblsOverMax val="0"/>
  </c:chart>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Unhedged Return (%)</a:t>
            </a:r>
            <a:endParaRPr lang="en-US">
              <a:effectLst/>
            </a:endParaRPr>
          </a:p>
        </c:rich>
      </c:tx>
      <c:overlay val="0"/>
    </c:title>
    <c:autoTitleDeleted val="0"/>
    <c:plotArea>
      <c:layout/>
      <c:lineChart>
        <c:grouping val="standard"/>
        <c:varyColors val="0"/>
        <c:ser>
          <c:idx val="0"/>
          <c:order val="0"/>
          <c:marker>
            <c:symbol val="none"/>
          </c:marker>
          <c:cat>
            <c:numRef>
              <c:f>'GII30.400.10(IOX)'!$I$28:$I$74</c:f>
              <c:numCache>
                <c:formatCode>mm/dd/yy;@</c:formatCode>
                <c:ptCount val="47"/>
                <c:pt idx="0">
                  <c:v>40694</c:v>
                </c:pt>
                <c:pt idx="1">
                  <c:v>40724</c:v>
                </c:pt>
                <c:pt idx="2">
                  <c:v>40753</c:v>
                </c:pt>
                <c:pt idx="3">
                  <c:v>40786</c:v>
                </c:pt>
                <c:pt idx="4">
                  <c:v>40816</c:v>
                </c:pt>
                <c:pt idx="5">
                  <c:v>40847</c:v>
                </c:pt>
                <c:pt idx="6">
                  <c:v>40877</c:v>
                </c:pt>
                <c:pt idx="7">
                  <c:v>40907</c:v>
                </c:pt>
                <c:pt idx="8">
                  <c:v>40939</c:v>
                </c:pt>
                <c:pt idx="9">
                  <c:v>40968</c:v>
                </c:pt>
                <c:pt idx="10">
                  <c:v>40998</c:v>
                </c:pt>
                <c:pt idx="11">
                  <c:v>41029</c:v>
                </c:pt>
                <c:pt idx="12">
                  <c:v>41060</c:v>
                </c:pt>
                <c:pt idx="13">
                  <c:v>41089</c:v>
                </c:pt>
                <c:pt idx="14">
                  <c:v>41121</c:v>
                </c:pt>
                <c:pt idx="15">
                  <c:v>41152</c:v>
                </c:pt>
                <c:pt idx="16">
                  <c:v>41180</c:v>
                </c:pt>
                <c:pt idx="17">
                  <c:v>41213</c:v>
                </c:pt>
                <c:pt idx="18">
                  <c:v>41243</c:v>
                </c:pt>
                <c:pt idx="19">
                  <c:v>41274</c:v>
                </c:pt>
                <c:pt idx="20">
                  <c:v>41305</c:v>
                </c:pt>
                <c:pt idx="21">
                  <c:v>41333</c:v>
                </c:pt>
                <c:pt idx="22">
                  <c:v>41361</c:v>
                </c:pt>
                <c:pt idx="23">
                  <c:v>41394</c:v>
                </c:pt>
                <c:pt idx="24">
                  <c:v>41425</c:v>
                </c:pt>
                <c:pt idx="25">
                  <c:v>41453</c:v>
                </c:pt>
                <c:pt idx="26">
                  <c:v>41486</c:v>
                </c:pt>
                <c:pt idx="27">
                  <c:v>41516</c:v>
                </c:pt>
                <c:pt idx="28">
                  <c:v>41547</c:v>
                </c:pt>
                <c:pt idx="29">
                  <c:v>41578</c:v>
                </c:pt>
                <c:pt idx="30">
                  <c:v>41607</c:v>
                </c:pt>
                <c:pt idx="31">
                  <c:v>41639</c:v>
                </c:pt>
                <c:pt idx="32">
                  <c:v>41670</c:v>
                </c:pt>
                <c:pt idx="33">
                  <c:v>41698</c:v>
                </c:pt>
                <c:pt idx="34">
                  <c:v>41729</c:v>
                </c:pt>
                <c:pt idx="35">
                  <c:v>41759</c:v>
                </c:pt>
                <c:pt idx="36">
                  <c:v>41789</c:v>
                </c:pt>
                <c:pt idx="37">
                  <c:v>41820</c:v>
                </c:pt>
                <c:pt idx="38">
                  <c:v>41851</c:v>
                </c:pt>
                <c:pt idx="39">
                  <c:v>41880</c:v>
                </c:pt>
                <c:pt idx="40">
                  <c:v>41912</c:v>
                </c:pt>
                <c:pt idx="41">
                  <c:v>41943</c:v>
                </c:pt>
                <c:pt idx="42">
                  <c:v>41971</c:v>
                </c:pt>
                <c:pt idx="43">
                  <c:v>42004</c:v>
                </c:pt>
                <c:pt idx="44">
                  <c:v>42034</c:v>
                </c:pt>
                <c:pt idx="45">
                  <c:v>42062</c:v>
                </c:pt>
                <c:pt idx="46">
                  <c:v>42094</c:v>
                </c:pt>
              </c:numCache>
            </c:numRef>
          </c:cat>
          <c:val>
            <c:numRef>
              <c:f>'GII30.400.10(IOX)'!$U$28:$U$74</c:f>
              <c:numCache>
                <c:formatCode>0.0%;[Red]\-0.0%</c:formatCode>
                <c:ptCount val="47"/>
                <c:pt idx="1">
                  <c:v>1.4744016732568754E-2</c:v>
                </c:pt>
                <c:pt idx="2">
                  <c:v>-6.1314328194890244E-3</c:v>
                </c:pt>
                <c:pt idx="3">
                  <c:v>-0.10692453309322925</c:v>
                </c:pt>
                <c:pt idx="4">
                  <c:v>-0.20078463353376486</c:v>
                </c:pt>
                <c:pt idx="5">
                  <c:v>-0.18070812862350816</c:v>
                </c:pt>
                <c:pt idx="6">
                  <c:v>-0.18951828812942184</c:v>
                </c:pt>
                <c:pt idx="7">
                  <c:v>-0.19726968210526008</c:v>
                </c:pt>
                <c:pt idx="8">
                  <c:v>-0.24052703510521678</c:v>
                </c:pt>
                <c:pt idx="9">
                  <c:v>-0.20724847632850196</c:v>
                </c:pt>
                <c:pt idx="10">
                  <c:v>-0.17743979073008198</c:v>
                </c:pt>
                <c:pt idx="11">
                  <c:v>-0.21255930976658122</c:v>
                </c:pt>
                <c:pt idx="12">
                  <c:v>-0.27195088462260375</c:v>
                </c:pt>
                <c:pt idx="13">
                  <c:v>-0.26060203866923193</c:v>
                </c:pt>
                <c:pt idx="14">
                  <c:v>-0.28983669757615993</c:v>
                </c:pt>
                <c:pt idx="15">
                  <c:v>-0.25461448855908875</c:v>
                </c:pt>
                <c:pt idx="16">
                  <c:v>-0.31093205197955531</c:v>
                </c:pt>
                <c:pt idx="17">
                  <c:v>-0.30655849836705606</c:v>
                </c:pt>
                <c:pt idx="18">
                  <c:v>-0.31846657791664468</c:v>
                </c:pt>
                <c:pt idx="19">
                  <c:v>-0.30647599711088735</c:v>
                </c:pt>
                <c:pt idx="20">
                  <c:v>-0.26099728857820614</c:v>
                </c:pt>
                <c:pt idx="21">
                  <c:v>-0.26290320705386183</c:v>
                </c:pt>
                <c:pt idx="22">
                  <c:v>-0.23673034905570012</c:v>
                </c:pt>
                <c:pt idx="23">
                  <c:v>-0.30646390621421904</c:v>
                </c:pt>
                <c:pt idx="24">
                  <c:v>-0.20376746798690759</c:v>
                </c:pt>
                <c:pt idx="25">
                  <c:v>-0.14372909554952862</c:v>
                </c:pt>
                <c:pt idx="26">
                  <c:v>-0.11424620197745305</c:v>
                </c:pt>
                <c:pt idx="27">
                  <c:v>-0.10955446217925258</c:v>
                </c:pt>
                <c:pt idx="28">
                  <c:v>-0.13099774600577718</c:v>
                </c:pt>
                <c:pt idx="29">
                  <c:v>-0.14370046550063764</c:v>
                </c:pt>
                <c:pt idx="30">
                  <c:v>-0.10231018323168817</c:v>
                </c:pt>
                <c:pt idx="31">
                  <c:v>-6.0458121163887601E-2</c:v>
                </c:pt>
                <c:pt idx="32">
                  <c:v>-9.0910201895091136E-2</c:v>
                </c:pt>
                <c:pt idx="33">
                  <c:v>-7.7222351603935424E-2</c:v>
                </c:pt>
                <c:pt idx="34">
                  <c:v>-5.526289436148113E-2</c:v>
                </c:pt>
                <c:pt idx="35">
                  <c:v>-6.6918659046104167E-2</c:v>
                </c:pt>
                <c:pt idx="36">
                  <c:v>-0.12935540873228568</c:v>
                </c:pt>
                <c:pt idx="37">
                  <c:v>-0.11663914074624415</c:v>
                </c:pt>
                <c:pt idx="38">
                  <c:v>-9.5045232438965788E-2</c:v>
                </c:pt>
                <c:pt idx="39">
                  <c:v>-0.16840105297792218</c:v>
                </c:pt>
                <c:pt idx="40">
                  <c:v>-0.14276750704287389</c:v>
                </c:pt>
                <c:pt idx="41">
                  <c:v>-0.17556447835575972</c:v>
                </c:pt>
                <c:pt idx="42">
                  <c:v>-0.20400624510503895</c:v>
                </c:pt>
                <c:pt idx="43">
                  <c:v>-0.2183230630265568</c:v>
                </c:pt>
                <c:pt idx="44">
                  <c:v>-0.37170484025259254</c:v>
                </c:pt>
                <c:pt idx="45">
                  <c:v>-0.29309463431669747</c:v>
                </c:pt>
                <c:pt idx="46">
                  <c:v>-0.3106548685269892</c:v>
                </c:pt>
              </c:numCache>
            </c:numRef>
          </c:val>
          <c:smooth val="0"/>
        </c:ser>
        <c:dLbls>
          <c:showLegendKey val="0"/>
          <c:showVal val="0"/>
          <c:showCatName val="0"/>
          <c:showSerName val="0"/>
          <c:showPercent val="0"/>
          <c:showBubbleSize val="0"/>
        </c:dLbls>
        <c:marker val="1"/>
        <c:smooth val="0"/>
        <c:axId val="390501504"/>
        <c:axId val="390503040"/>
      </c:lineChart>
      <c:dateAx>
        <c:axId val="390501504"/>
        <c:scaling>
          <c:orientation val="minMax"/>
        </c:scaling>
        <c:delete val="0"/>
        <c:axPos val="b"/>
        <c:numFmt formatCode="mm/yy;@" sourceLinked="0"/>
        <c:majorTickMark val="out"/>
        <c:minorTickMark val="none"/>
        <c:tickLblPos val="nextTo"/>
        <c:crossAx val="390503040"/>
        <c:crosses val="autoZero"/>
        <c:auto val="1"/>
        <c:lblOffset val="100"/>
        <c:baseTimeUnit val="months"/>
        <c:majorUnit val="2"/>
        <c:majorTimeUnit val="months"/>
      </c:dateAx>
      <c:valAx>
        <c:axId val="390503040"/>
        <c:scaling>
          <c:orientation val="minMax"/>
        </c:scaling>
        <c:delete val="0"/>
        <c:axPos val="l"/>
        <c:majorGridlines/>
        <c:numFmt formatCode="0.0%;[Red]\-0.0%" sourceLinked="1"/>
        <c:majorTickMark val="out"/>
        <c:minorTickMark val="none"/>
        <c:tickLblPos val="nextTo"/>
        <c:crossAx val="390501504"/>
        <c:crosses val="autoZero"/>
        <c:crossBetween val="midCat"/>
      </c:valAx>
    </c:plotArea>
    <c:plotVisOnly val="1"/>
    <c:dispBlanksAs val="gap"/>
    <c:showDLblsOverMax val="0"/>
  </c:chart>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19915810601922021"/>
          <c:y val="0"/>
        </c:manualLayout>
      </c:layout>
      <c:overlay val="0"/>
    </c:title>
    <c:autoTitleDeleted val="0"/>
    <c:plotArea>
      <c:layout>
        <c:manualLayout>
          <c:layoutTarget val="inner"/>
          <c:xMode val="edge"/>
          <c:yMode val="edge"/>
          <c:x val="9.9452242934610899E-2"/>
          <c:y val="0.15410104986876641"/>
          <c:w val="0.85653751335272033"/>
          <c:h val="0.80422282518739208"/>
        </c:manualLayout>
      </c:layout>
      <c:lineChart>
        <c:grouping val="standard"/>
        <c:varyColors val="0"/>
        <c:ser>
          <c:idx val="0"/>
          <c:order val="0"/>
          <c:marker>
            <c:symbol val="none"/>
          </c:marker>
          <c:cat>
            <c:numRef>
              <c:f>'GII30.400.10(IOX)'!$I$28:$I$74</c:f>
              <c:numCache>
                <c:formatCode>mm/dd/yy;@</c:formatCode>
                <c:ptCount val="47"/>
                <c:pt idx="0">
                  <c:v>40694</c:v>
                </c:pt>
                <c:pt idx="1">
                  <c:v>40724</c:v>
                </c:pt>
                <c:pt idx="2">
                  <c:v>40753</c:v>
                </c:pt>
                <c:pt idx="3">
                  <c:v>40786</c:v>
                </c:pt>
                <c:pt idx="4">
                  <c:v>40816</c:v>
                </c:pt>
                <c:pt idx="5">
                  <c:v>40847</c:v>
                </c:pt>
                <c:pt idx="6">
                  <c:v>40877</c:v>
                </c:pt>
                <c:pt idx="7">
                  <c:v>40907</c:v>
                </c:pt>
                <c:pt idx="8">
                  <c:v>40939</c:v>
                </c:pt>
                <c:pt idx="9">
                  <c:v>40968</c:v>
                </c:pt>
                <c:pt idx="10">
                  <c:v>40998</c:v>
                </c:pt>
                <c:pt idx="11">
                  <c:v>41029</c:v>
                </c:pt>
                <c:pt idx="12">
                  <c:v>41060</c:v>
                </c:pt>
                <c:pt idx="13">
                  <c:v>41089</c:v>
                </c:pt>
                <c:pt idx="14">
                  <c:v>41121</c:v>
                </c:pt>
                <c:pt idx="15">
                  <c:v>41152</c:v>
                </c:pt>
                <c:pt idx="16">
                  <c:v>41180</c:v>
                </c:pt>
                <c:pt idx="17">
                  <c:v>41213</c:v>
                </c:pt>
                <c:pt idx="18">
                  <c:v>41243</c:v>
                </c:pt>
                <c:pt idx="19">
                  <c:v>41274</c:v>
                </c:pt>
                <c:pt idx="20">
                  <c:v>41305</c:v>
                </c:pt>
                <c:pt idx="21">
                  <c:v>41333</c:v>
                </c:pt>
                <c:pt idx="22">
                  <c:v>41361</c:v>
                </c:pt>
                <c:pt idx="23">
                  <c:v>41394</c:v>
                </c:pt>
                <c:pt idx="24">
                  <c:v>41425</c:v>
                </c:pt>
                <c:pt idx="25">
                  <c:v>41453</c:v>
                </c:pt>
                <c:pt idx="26">
                  <c:v>41486</c:v>
                </c:pt>
                <c:pt idx="27">
                  <c:v>41516</c:v>
                </c:pt>
                <c:pt idx="28">
                  <c:v>41547</c:v>
                </c:pt>
                <c:pt idx="29">
                  <c:v>41578</c:v>
                </c:pt>
                <c:pt idx="30">
                  <c:v>41607</c:v>
                </c:pt>
                <c:pt idx="31">
                  <c:v>41639</c:v>
                </c:pt>
                <c:pt idx="32">
                  <c:v>41670</c:v>
                </c:pt>
                <c:pt idx="33">
                  <c:v>41698</c:v>
                </c:pt>
                <c:pt idx="34">
                  <c:v>41729</c:v>
                </c:pt>
                <c:pt idx="35">
                  <c:v>41759</c:v>
                </c:pt>
                <c:pt idx="36">
                  <c:v>41789</c:v>
                </c:pt>
                <c:pt idx="37">
                  <c:v>41820</c:v>
                </c:pt>
                <c:pt idx="38">
                  <c:v>41851</c:v>
                </c:pt>
                <c:pt idx="39">
                  <c:v>41880</c:v>
                </c:pt>
                <c:pt idx="40">
                  <c:v>41912</c:v>
                </c:pt>
                <c:pt idx="41">
                  <c:v>41943</c:v>
                </c:pt>
                <c:pt idx="42">
                  <c:v>41971</c:v>
                </c:pt>
                <c:pt idx="43">
                  <c:v>42004</c:v>
                </c:pt>
                <c:pt idx="44">
                  <c:v>42034</c:v>
                </c:pt>
                <c:pt idx="45">
                  <c:v>42062</c:v>
                </c:pt>
                <c:pt idx="46">
                  <c:v>42094</c:v>
                </c:pt>
              </c:numCache>
            </c:numRef>
          </c:cat>
          <c:val>
            <c:numRef>
              <c:f>'GII30.400.10(IOX)'!$AO$28:$AO$74</c:f>
              <c:numCache>
                <c:formatCode>0.0%;[Red]\-0.0%</c:formatCode>
                <c:ptCount val="47"/>
                <c:pt idx="1">
                  <c:v>1.3488715581465138E-2</c:v>
                </c:pt>
                <c:pt idx="2">
                  <c:v>-5.4184357503542779E-3</c:v>
                </c:pt>
                <c:pt idx="3">
                  <c:v>-9.807145425626318E-2</c:v>
                </c:pt>
                <c:pt idx="4">
                  <c:v>-0.1741349404641046</c:v>
                </c:pt>
                <c:pt idx="5">
                  <c:v>-0.16429182687356358</c:v>
                </c:pt>
                <c:pt idx="6">
                  <c:v>-0.16539500902871518</c:v>
                </c:pt>
                <c:pt idx="7">
                  <c:v>-0.1604246932734632</c:v>
                </c:pt>
                <c:pt idx="8">
                  <c:v>-0.17964461407624688</c:v>
                </c:pt>
                <c:pt idx="9">
                  <c:v>-0.14908047625057153</c:v>
                </c:pt>
                <c:pt idx="10">
                  <c:v>-0.13110240800823536</c:v>
                </c:pt>
                <c:pt idx="11">
                  <c:v>-0.14764109814948401</c:v>
                </c:pt>
                <c:pt idx="12">
                  <c:v>-0.18559463275300303</c:v>
                </c:pt>
                <c:pt idx="13">
                  <c:v>-0.16609618148462846</c:v>
                </c:pt>
                <c:pt idx="14">
                  <c:v>-0.16005230723864872</c:v>
                </c:pt>
                <c:pt idx="15">
                  <c:v>-0.11726481834979774</c:v>
                </c:pt>
                <c:pt idx="16">
                  <c:v>-0.11024965353308047</c:v>
                </c:pt>
                <c:pt idx="17">
                  <c:v>-0.12363988514061353</c:v>
                </c:pt>
                <c:pt idx="18">
                  <c:v>-0.12005110234923511</c:v>
                </c:pt>
                <c:pt idx="19">
                  <c:v>-0.108975228997789</c:v>
                </c:pt>
                <c:pt idx="20">
                  <c:v>-9.157617149652908E-2</c:v>
                </c:pt>
                <c:pt idx="21">
                  <c:v>-8.4097679799027381E-2</c:v>
                </c:pt>
                <c:pt idx="22">
                  <c:v>-5.3541740979725527E-2</c:v>
                </c:pt>
                <c:pt idx="23">
                  <c:v>-0.11026003670042095</c:v>
                </c:pt>
                <c:pt idx="24">
                  <c:v>-6.3851541981385873E-2</c:v>
                </c:pt>
                <c:pt idx="25">
                  <c:v>-2.099500396494447E-2</c:v>
                </c:pt>
                <c:pt idx="26">
                  <c:v>9.1304358638895078E-3</c:v>
                </c:pt>
                <c:pt idx="27">
                  <c:v>1.0622200427451212E-2</c:v>
                </c:pt>
                <c:pt idx="28">
                  <c:v>-5.755882160486836E-3</c:v>
                </c:pt>
                <c:pt idx="29">
                  <c:v>-1.2311913833578991E-2</c:v>
                </c:pt>
                <c:pt idx="30">
                  <c:v>1.9690739415763936E-2</c:v>
                </c:pt>
                <c:pt idx="31">
                  <c:v>6.1467975118703722E-2</c:v>
                </c:pt>
                <c:pt idx="32">
                  <c:v>3.5308524639414474E-2</c:v>
                </c:pt>
                <c:pt idx="33">
                  <c:v>5.1991961727079206E-2</c:v>
                </c:pt>
                <c:pt idx="34">
                  <c:v>7.4347589789866664E-2</c:v>
                </c:pt>
                <c:pt idx="35">
                  <c:v>6.8493256722301554E-2</c:v>
                </c:pt>
                <c:pt idx="36">
                  <c:v>1.0872939015164507E-2</c:v>
                </c:pt>
                <c:pt idx="37">
                  <c:v>2.5796848879187539E-2</c:v>
                </c:pt>
                <c:pt idx="38">
                  <c:v>4.529230737086265E-2</c:v>
                </c:pt>
                <c:pt idx="39">
                  <c:v>-2.3171529521698209E-2</c:v>
                </c:pt>
                <c:pt idx="40">
                  <c:v>-9.1482534524167658E-4</c:v>
                </c:pt>
                <c:pt idx="41">
                  <c:v>-2.2481362675818461E-2</c:v>
                </c:pt>
                <c:pt idx="42">
                  <c:v>-3.8732797617325732E-2</c:v>
                </c:pt>
                <c:pt idx="43">
                  <c:v>-5.0201219038457867E-2</c:v>
                </c:pt>
                <c:pt idx="44">
                  <c:v>-0.19761129358140472</c:v>
                </c:pt>
                <c:pt idx="45">
                  <c:v>-0.15359231106182203</c:v>
                </c:pt>
                <c:pt idx="46">
                  <c:v>-0.15301161923338491</c:v>
                </c:pt>
              </c:numCache>
            </c:numRef>
          </c:val>
          <c:smooth val="0"/>
        </c:ser>
        <c:dLbls>
          <c:showLegendKey val="0"/>
          <c:showVal val="0"/>
          <c:showCatName val="0"/>
          <c:showSerName val="0"/>
          <c:showPercent val="0"/>
          <c:showBubbleSize val="0"/>
        </c:dLbls>
        <c:marker val="1"/>
        <c:smooth val="0"/>
        <c:axId val="390867968"/>
        <c:axId val="390869760"/>
      </c:lineChart>
      <c:dateAx>
        <c:axId val="390867968"/>
        <c:scaling>
          <c:orientation val="minMax"/>
        </c:scaling>
        <c:delete val="0"/>
        <c:axPos val="b"/>
        <c:numFmt formatCode="mm/yy;@" sourceLinked="0"/>
        <c:majorTickMark val="out"/>
        <c:minorTickMark val="none"/>
        <c:tickLblPos val="nextTo"/>
        <c:crossAx val="390869760"/>
        <c:crosses val="autoZero"/>
        <c:auto val="1"/>
        <c:lblOffset val="100"/>
        <c:baseTimeUnit val="months"/>
        <c:majorUnit val="2"/>
        <c:majorTimeUnit val="months"/>
      </c:dateAx>
      <c:valAx>
        <c:axId val="390869760"/>
        <c:scaling>
          <c:orientation val="minMax"/>
        </c:scaling>
        <c:delete val="0"/>
        <c:axPos val="l"/>
        <c:majorGridlines/>
        <c:numFmt formatCode="0.0%;[Red]\-0.0%" sourceLinked="1"/>
        <c:majorTickMark val="out"/>
        <c:minorTickMark val="none"/>
        <c:tickLblPos val="nextTo"/>
        <c:crossAx val="390867968"/>
        <c:crosses val="autoZero"/>
        <c:crossBetween val="midCat"/>
      </c:valAx>
    </c:plotArea>
    <c:plotVisOnly val="1"/>
    <c:dispBlanksAs val="gap"/>
    <c:showDLblsOverMax val="0"/>
  </c:chart>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Carry (%)</a:t>
            </a:r>
            <a:endParaRPr lang="en-US">
              <a:effectLst/>
            </a:endParaRPr>
          </a:p>
        </c:rich>
      </c:tx>
      <c:overlay val="0"/>
    </c:title>
    <c:autoTitleDeleted val="0"/>
    <c:plotArea>
      <c:layout>
        <c:manualLayout>
          <c:layoutTarget val="inner"/>
          <c:xMode val="edge"/>
          <c:yMode val="edge"/>
          <c:x val="9.7050222008633891E-2"/>
          <c:y val="0.15379224800847263"/>
          <c:w val="0.87904089258013329"/>
          <c:h val="0.76176871805497992"/>
        </c:manualLayout>
      </c:layout>
      <c:lineChart>
        <c:grouping val="standard"/>
        <c:varyColors val="0"/>
        <c:ser>
          <c:idx val="0"/>
          <c:order val="0"/>
          <c:marker>
            <c:symbol val="none"/>
          </c:marker>
          <c:cat>
            <c:numRef>
              <c:f>'GII30.400.10(IOX)'!$I$28:$I$74</c:f>
              <c:numCache>
                <c:formatCode>mm/dd/yy;@</c:formatCode>
                <c:ptCount val="47"/>
                <c:pt idx="0">
                  <c:v>40694</c:v>
                </c:pt>
                <c:pt idx="1">
                  <c:v>40724</c:v>
                </c:pt>
                <c:pt idx="2">
                  <c:v>40753</c:v>
                </c:pt>
                <c:pt idx="3">
                  <c:v>40786</c:v>
                </c:pt>
                <c:pt idx="4">
                  <c:v>40816</c:v>
                </c:pt>
                <c:pt idx="5">
                  <c:v>40847</c:v>
                </c:pt>
                <c:pt idx="6">
                  <c:v>40877</c:v>
                </c:pt>
                <c:pt idx="7">
                  <c:v>40907</c:v>
                </c:pt>
                <c:pt idx="8">
                  <c:v>40939</c:v>
                </c:pt>
                <c:pt idx="9">
                  <c:v>40968</c:v>
                </c:pt>
                <c:pt idx="10">
                  <c:v>40998</c:v>
                </c:pt>
                <c:pt idx="11">
                  <c:v>41029</c:v>
                </c:pt>
                <c:pt idx="12">
                  <c:v>41060</c:v>
                </c:pt>
                <c:pt idx="13">
                  <c:v>41089</c:v>
                </c:pt>
                <c:pt idx="14">
                  <c:v>41121</c:v>
                </c:pt>
                <c:pt idx="15">
                  <c:v>41152</c:v>
                </c:pt>
                <c:pt idx="16">
                  <c:v>41180</c:v>
                </c:pt>
                <c:pt idx="17">
                  <c:v>41213</c:v>
                </c:pt>
                <c:pt idx="18">
                  <c:v>41243</c:v>
                </c:pt>
                <c:pt idx="19">
                  <c:v>41274</c:v>
                </c:pt>
                <c:pt idx="20">
                  <c:v>41305</c:v>
                </c:pt>
                <c:pt idx="21">
                  <c:v>41333</c:v>
                </c:pt>
                <c:pt idx="22">
                  <c:v>41361</c:v>
                </c:pt>
                <c:pt idx="23">
                  <c:v>41394</c:v>
                </c:pt>
                <c:pt idx="24">
                  <c:v>41425</c:v>
                </c:pt>
                <c:pt idx="25">
                  <c:v>41453</c:v>
                </c:pt>
                <c:pt idx="26">
                  <c:v>41486</c:v>
                </c:pt>
                <c:pt idx="27">
                  <c:v>41516</c:v>
                </c:pt>
                <c:pt idx="28">
                  <c:v>41547</c:v>
                </c:pt>
                <c:pt idx="29">
                  <c:v>41578</c:v>
                </c:pt>
                <c:pt idx="30">
                  <c:v>41607</c:v>
                </c:pt>
                <c:pt idx="31">
                  <c:v>41639</c:v>
                </c:pt>
                <c:pt idx="32">
                  <c:v>41670</c:v>
                </c:pt>
                <c:pt idx="33">
                  <c:v>41698</c:v>
                </c:pt>
                <c:pt idx="34">
                  <c:v>41729</c:v>
                </c:pt>
                <c:pt idx="35">
                  <c:v>41759</c:v>
                </c:pt>
                <c:pt idx="36">
                  <c:v>41789</c:v>
                </c:pt>
                <c:pt idx="37">
                  <c:v>41820</c:v>
                </c:pt>
                <c:pt idx="38">
                  <c:v>41851</c:v>
                </c:pt>
                <c:pt idx="39">
                  <c:v>41880</c:v>
                </c:pt>
                <c:pt idx="40">
                  <c:v>41912</c:v>
                </c:pt>
                <c:pt idx="41">
                  <c:v>41943</c:v>
                </c:pt>
                <c:pt idx="42">
                  <c:v>41971</c:v>
                </c:pt>
                <c:pt idx="43">
                  <c:v>42004</c:v>
                </c:pt>
                <c:pt idx="44">
                  <c:v>42034</c:v>
                </c:pt>
                <c:pt idx="45">
                  <c:v>42062</c:v>
                </c:pt>
                <c:pt idx="46">
                  <c:v>42094</c:v>
                </c:pt>
              </c:numCache>
            </c:numRef>
          </c:cat>
          <c:val>
            <c:numRef>
              <c:f>'GII30.400.10(IOX)'!$AQ$28:$AQ$74</c:f>
              <c:numCache>
                <c:formatCode>0.0%;[Red]\-0.0%</c:formatCode>
                <c:ptCount val="47"/>
                <c:pt idx="1">
                  <c:v>8.2995341249173585E-3</c:v>
                </c:pt>
                <c:pt idx="2">
                  <c:v>7.9385669704469166E-3</c:v>
                </c:pt>
                <c:pt idx="3">
                  <c:v>9.2340724080838057E-3</c:v>
                </c:pt>
                <c:pt idx="4">
                  <c:v>1.1396619785971392E-2</c:v>
                </c:pt>
                <c:pt idx="5">
                  <c:v>8.2126249351370632E-3</c:v>
                </c:pt>
                <c:pt idx="6">
                  <c:v>1.0427042822791482E-2</c:v>
                </c:pt>
                <c:pt idx="7">
                  <c:v>1.0166280021120152E-2</c:v>
                </c:pt>
                <c:pt idx="8">
                  <c:v>1.1860362770851412E-2</c:v>
                </c:pt>
                <c:pt idx="9">
                  <c:v>1.3372085584737748E-2</c:v>
                </c:pt>
                <c:pt idx="10">
                  <c:v>1.0175386333595616E-2</c:v>
                </c:pt>
                <c:pt idx="11">
                  <c:v>8.8871442232986014E-3</c:v>
                </c:pt>
                <c:pt idx="12">
                  <c:v>1.1986772983875061E-2</c:v>
                </c:pt>
                <c:pt idx="13">
                  <c:v>1.4025875177494696E-2</c:v>
                </c:pt>
                <c:pt idx="14">
                  <c:v>1.6175909235555074E-2</c:v>
                </c:pt>
                <c:pt idx="15">
                  <c:v>1.6301547579682486E-2</c:v>
                </c:pt>
                <c:pt idx="16">
                  <c:v>1.4952638483903465E-2</c:v>
                </c:pt>
                <c:pt idx="17">
                  <c:v>1.3948854937824003E-2</c:v>
                </c:pt>
                <c:pt idx="18">
                  <c:v>8.6111637836458425E-3</c:v>
                </c:pt>
                <c:pt idx="19">
                  <c:v>5.8815848200424381E-3</c:v>
                </c:pt>
                <c:pt idx="20">
                  <c:v>5.8602478744790884E-4</c:v>
                </c:pt>
                <c:pt idx="21">
                  <c:v>1.5300692316125304E-3</c:v>
                </c:pt>
                <c:pt idx="22">
                  <c:v>2.072900048082746E-3</c:v>
                </c:pt>
                <c:pt idx="23">
                  <c:v>1.0217766129932732E-3</c:v>
                </c:pt>
                <c:pt idx="24">
                  <c:v>1.8512036451733096E-3</c:v>
                </c:pt>
                <c:pt idx="25">
                  <c:v>-4.4415913579919563E-3</c:v>
                </c:pt>
                <c:pt idx="26">
                  <c:v>-4.3594278063984028E-3</c:v>
                </c:pt>
                <c:pt idx="27">
                  <c:v>-4.0474361495569794E-3</c:v>
                </c:pt>
                <c:pt idx="28">
                  <c:v>1.1610717097270582E-3</c:v>
                </c:pt>
                <c:pt idx="29">
                  <c:v>5.4118822205997128E-3</c:v>
                </c:pt>
                <c:pt idx="30">
                  <c:v>3.6318115964482445E-3</c:v>
                </c:pt>
                <c:pt idx="31">
                  <c:v>3.4395083286759961E-3</c:v>
                </c:pt>
                <c:pt idx="32">
                  <c:v>4.1274935515087504E-3</c:v>
                </c:pt>
                <c:pt idx="33">
                  <c:v>6.2376338973456902E-3</c:v>
                </c:pt>
                <c:pt idx="34">
                  <c:v>5.0913805087953266E-3</c:v>
                </c:pt>
                <c:pt idx="35">
                  <c:v>4.3805759371044863E-3</c:v>
                </c:pt>
                <c:pt idx="36">
                  <c:v>3.015582659768513E-3</c:v>
                </c:pt>
                <c:pt idx="37">
                  <c:v>2.3858450244812882E-3</c:v>
                </c:pt>
                <c:pt idx="38">
                  <c:v>-2.5846603006877007E-4</c:v>
                </c:pt>
                <c:pt idx="39">
                  <c:v>4.6227613665414678E-4</c:v>
                </c:pt>
                <c:pt idx="40">
                  <c:v>7.1485310508467652E-4</c:v>
                </c:pt>
                <c:pt idx="41">
                  <c:v>1.5463033745795735E-3</c:v>
                </c:pt>
                <c:pt idx="42">
                  <c:v>4.6533715472817762E-3</c:v>
                </c:pt>
                <c:pt idx="43">
                  <c:v>5.1696574926565399E-3</c:v>
                </c:pt>
                <c:pt idx="44">
                  <c:v>1.1538288533394028E-2</c:v>
                </c:pt>
                <c:pt idx="45">
                  <c:v>1.8513494462672538E-2</c:v>
                </c:pt>
                <c:pt idx="46">
                  <c:v>1.1140104973765453E-2</c:v>
                </c:pt>
              </c:numCache>
            </c:numRef>
          </c:val>
          <c:smooth val="0"/>
        </c:ser>
        <c:dLbls>
          <c:showLegendKey val="0"/>
          <c:showVal val="0"/>
          <c:showCatName val="0"/>
          <c:showSerName val="0"/>
          <c:showPercent val="0"/>
          <c:showBubbleSize val="0"/>
        </c:dLbls>
        <c:marker val="1"/>
        <c:smooth val="0"/>
        <c:axId val="390895104"/>
        <c:axId val="390896640"/>
      </c:lineChart>
      <c:dateAx>
        <c:axId val="390895104"/>
        <c:scaling>
          <c:orientation val="minMax"/>
        </c:scaling>
        <c:delete val="0"/>
        <c:axPos val="b"/>
        <c:numFmt formatCode="mm/yy;@" sourceLinked="0"/>
        <c:majorTickMark val="out"/>
        <c:minorTickMark val="none"/>
        <c:tickLblPos val="nextTo"/>
        <c:crossAx val="390896640"/>
        <c:crosses val="autoZero"/>
        <c:auto val="1"/>
        <c:lblOffset val="100"/>
        <c:baseTimeUnit val="months"/>
        <c:majorUnit val="2"/>
        <c:majorTimeUnit val="months"/>
      </c:dateAx>
      <c:valAx>
        <c:axId val="390896640"/>
        <c:scaling>
          <c:orientation val="minMax"/>
        </c:scaling>
        <c:delete val="0"/>
        <c:axPos val="l"/>
        <c:majorGridlines/>
        <c:numFmt formatCode="0.0%;[Red]\-0.0%" sourceLinked="1"/>
        <c:majorTickMark val="out"/>
        <c:minorTickMark val="none"/>
        <c:tickLblPos val="nextTo"/>
        <c:crossAx val="390895104"/>
        <c:crosses val="autoZero"/>
        <c:crossBetween val="midCat"/>
      </c:valAx>
    </c:plotArea>
    <c:plotVisOnly val="1"/>
    <c:dispBlanksAs val="gap"/>
    <c:showDLblsOverMax val="0"/>
  </c:chart>
  <c:printSettings>
    <c:headerFooter>
      <c:oddHeader>&amp;L&amp;G&amp;C&amp;"-,Bold"&amp;12&amp;K2E398A
&amp;15GII30.400.10(IOS) Performance&amp;R&amp;"-,Bold"&amp;14&amp;K2E398A
&amp;12Cello Fixed Income Master Fund, LP&amp;"-,Regular"&amp;10&amp;K000000
&amp;"-,Bold"&amp;K2E398A As of Mar, 2015</c:oddHeader>
    </c:headerFooter>
    <c:pageMargins b="0.75" l="0.7" r="0.7" t="0.75" header="0.3" footer="0.3"/>
    <c:pageSetup orientation="portrait"/>
  </c:printSettings>
</c:chartSpace>
</file>

<file path=xl/charts/chart18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overlay val="0"/>
    </c:title>
    <c:autoTitleDeleted val="0"/>
    <c:plotArea>
      <c:layout/>
      <c:lineChart>
        <c:grouping val="standard"/>
        <c:varyColors val="0"/>
        <c:ser>
          <c:idx val="0"/>
          <c:order val="0"/>
          <c:marker>
            <c:symbol val="none"/>
          </c:marker>
          <c:cat>
            <c:numRef>
              <c:f>'GII30.450.10(IOX)'!$I$28:$I$74</c:f>
              <c:numCache>
                <c:formatCode>mm/dd/yy;@</c:formatCode>
                <c:ptCount val="47"/>
                <c:pt idx="0">
                  <c:v>40694</c:v>
                </c:pt>
                <c:pt idx="1">
                  <c:v>40724</c:v>
                </c:pt>
                <c:pt idx="2">
                  <c:v>40753</c:v>
                </c:pt>
                <c:pt idx="3">
                  <c:v>40786</c:v>
                </c:pt>
                <c:pt idx="4">
                  <c:v>40816</c:v>
                </c:pt>
                <c:pt idx="5">
                  <c:v>40847</c:v>
                </c:pt>
                <c:pt idx="6">
                  <c:v>40877</c:v>
                </c:pt>
                <c:pt idx="7">
                  <c:v>40907</c:v>
                </c:pt>
                <c:pt idx="8">
                  <c:v>40939</c:v>
                </c:pt>
                <c:pt idx="9">
                  <c:v>40968</c:v>
                </c:pt>
                <c:pt idx="10">
                  <c:v>40998</c:v>
                </c:pt>
                <c:pt idx="11">
                  <c:v>41029</c:v>
                </c:pt>
                <c:pt idx="12">
                  <c:v>41060</c:v>
                </c:pt>
                <c:pt idx="13">
                  <c:v>41089</c:v>
                </c:pt>
                <c:pt idx="14">
                  <c:v>41121</c:v>
                </c:pt>
                <c:pt idx="15">
                  <c:v>41152</c:v>
                </c:pt>
                <c:pt idx="16">
                  <c:v>41180</c:v>
                </c:pt>
                <c:pt idx="17">
                  <c:v>41213</c:v>
                </c:pt>
                <c:pt idx="18">
                  <c:v>41243</c:v>
                </c:pt>
                <c:pt idx="19">
                  <c:v>41274</c:v>
                </c:pt>
                <c:pt idx="20">
                  <c:v>41305</c:v>
                </c:pt>
                <c:pt idx="21">
                  <c:v>41333</c:v>
                </c:pt>
                <c:pt idx="22">
                  <c:v>41361</c:v>
                </c:pt>
                <c:pt idx="23">
                  <c:v>41394</c:v>
                </c:pt>
                <c:pt idx="24">
                  <c:v>41425</c:v>
                </c:pt>
                <c:pt idx="25">
                  <c:v>41453</c:v>
                </c:pt>
                <c:pt idx="26">
                  <c:v>41486</c:v>
                </c:pt>
                <c:pt idx="27">
                  <c:v>41516</c:v>
                </c:pt>
                <c:pt idx="28">
                  <c:v>41547</c:v>
                </c:pt>
                <c:pt idx="29">
                  <c:v>41578</c:v>
                </c:pt>
                <c:pt idx="30">
                  <c:v>41607</c:v>
                </c:pt>
                <c:pt idx="31">
                  <c:v>41639</c:v>
                </c:pt>
                <c:pt idx="32">
                  <c:v>41670</c:v>
                </c:pt>
                <c:pt idx="33">
                  <c:v>41698</c:v>
                </c:pt>
                <c:pt idx="34">
                  <c:v>41729</c:v>
                </c:pt>
                <c:pt idx="35">
                  <c:v>41759</c:v>
                </c:pt>
                <c:pt idx="36">
                  <c:v>41789</c:v>
                </c:pt>
                <c:pt idx="37">
                  <c:v>41820</c:v>
                </c:pt>
                <c:pt idx="38">
                  <c:v>41851</c:v>
                </c:pt>
                <c:pt idx="39">
                  <c:v>41880</c:v>
                </c:pt>
                <c:pt idx="40">
                  <c:v>41912</c:v>
                </c:pt>
                <c:pt idx="41">
                  <c:v>41943</c:v>
                </c:pt>
                <c:pt idx="42">
                  <c:v>41971</c:v>
                </c:pt>
                <c:pt idx="43">
                  <c:v>42004</c:v>
                </c:pt>
                <c:pt idx="44">
                  <c:v>42034</c:v>
                </c:pt>
                <c:pt idx="45">
                  <c:v>42062</c:v>
                </c:pt>
                <c:pt idx="46">
                  <c:v>42094</c:v>
                </c:pt>
              </c:numCache>
            </c:numRef>
          </c:cat>
          <c:val>
            <c:numRef>
              <c:f>'GII30.450.10(IOX)'!$S$28:$S$74</c:f>
              <c:numCache>
                <c:formatCode>0.0%;[Red]\-0.0%</c:formatCode>
                <c:ptCount val="47"/>
                <c:pt idx="1">
                  <c:v>1.3259967108110478E-2</c:v>
                </c:pt>
                <c:pt idx="2">
                  <c:v>-3.3366150683880033E-2</c:v>
                </c:pt>
                <c:pt idx="3">
                  <c:v>-0.14028354680906252</c:v>
                </c:pt>
                <c:pt idx="4">
                  <c:v>-0.13088670643121747</c:v>
                </c:pt>
                <c:pt idx="5">
                  <c:v>3.3858750579791465E-2</c:v>
                </c:pt>
                <c:pt idx="6">
                  <c:v>-5.1258177319980112E-3</c:v>
                </c:pt>
                <c:pt idx="7">
                  <c:v>-1.8735462455163936E-2</c:v>
                </c:pt>
                <c:pt idx="8">
                  <c:v>-6.6701559288196502E-2</c:v>
                </c:pt>
                <c:pt idx="9">
                  <c:v>5.420583798660919E-2</c:v>
                </c:pt>
                <c:pt idx="10">
                  <c:v>4.622950074496824E-2</c:v>
                </c:pt>
                <c:pt idx="11">
                  <c:v>-4.2514281564678486E-2</c:v>
                </c:pt>
                <c:pt idx="12">
                  <c:v>-8.2699294331891549E-2</c:v>
                </c:pt>
                <c:pt idx="13">
                  <c:v>1.7291817603628187E-2</c:v>
                </c:pt>
                <c:pt idx="14">
                  <c:v>-1.3830353947075933E-2</c:v>
                </c:pt>
                <c:pt idx="15">
                  <c:v>5.3706142733264975E-2</c:v>
                </c:pt>
                <c:pt idx="16">
                  <c:v>-7.9306870147825115E-2</c:v>
                </c:pt>
                <c:pt idx="17">
                  <c:v>2.3775195814908126E-2</c:v>
                </c:pt>
                <c:pt idx="18">
                  <c:v>-2.5627564448168601E-2</c:v>
                </c:pt>
                <c:pt idx="19">
                  <c:v>9.1509154745669091E-3</c:v>
                </c:pt>
                <c:pt idx="20">
                  <c:v>6.6337596191920867E-2</c:v>
                </c:pt>
                <c:pt idx="21">
                  <c:v>1.3307274236300374E-3</c:v>
                </c:pt>
                <c:pt idx="22">
                  <c:v>3.5450570493896147E-2</c:v>
                </c:pt>
                <c:pt idx="23">
                  <c:v>-0.10492089311747106</c:v>
                </c:pt>
                <c:pt idx="24">
                  <c:v>4.4704141322055579E-2</c:v>
                </c:pt>
                <c:pt idx="25">
                  <c:v>0.11913516865748104</c:v>
                </c:pt>
                <c:pt idx="26">
                  <c:v>4.3924828558457425E-2</c:v>
                </c:pt>
                <c:pt idx="27">
                  <c:v>4.4087880645820622E-2</c:v>
                </c:pt>
                <c:pt idx="28">
                  <c:v>-3.1132824467518069E-2</c:v>
                </c:pt>
                <c:pt idx="29">
                  <c:v>-1.6995583793934461E-2</c:v>
                </c:pt>
                <c:pt idx="30">
                  <c:v>6.0624845651293668E-3</c:v>
                </c:pt>
                <c:pt idx="31">
                  <c:v>6.9452772223881312E-2</c:v>
                </c:pt>
                <c:pt idx="32">
                  <c:v>-3.1153122136766492E-2</c:v>
                </c:pt>
                <c:pt idx="33">
                  <c:v>2.6767519253153522E-2</c:v>
                </c:pt>
                <c:pt idx="34">
                  <c:v>3.8034825340250406E-2</c:v>
                </c:pt>
                <c:pt idx="35">
                  <c:v>-2.076225295652679E-2</c:v>
                </c:pt>
                <c:pt idx="36">
                  <c:v>-6.6095691250330477E-2</c:v>
                </c:pt>
                <c:pt idx="37">
                  <c:v>1.7904867037884752E-2</c:v>
                </c:pt>
                <c:pt idx="38">
                  <c:v>2.7819433540076127E-2</c:v>
                </c:pt>
                <c:pt idx="39">
                  <c:v>-4.0521722061569808E-2</c:v>
                </c:pt>
                <c:pt idx="40">
                  <c:v>3.6090159874827263E-2</c:v>
                </c:pt>
                <c:pt idx="41">
                  <c:v>-4.1938253876474568E-2</c:v>
                </c:pt>
                <c:pt idx="42">
                  <c:v>-3.9405344056993918E-2</c:v>
                </c:pt>
                <c:pt idx="43">
                  <c:v>-1.2556657902424712E-2</c:v>
                </c:pt>
                <c:pt idx="44">
                  <c:v>-0.20931446153846153</c:v>
                </c:pt>
                <c:pt idx="45">
                  <c:v>0.12398761869158866</c:v>
                </c:pt>
                <c:pt idx="46">
                  <c:v>-2.0160636199427324E-2</c:v>
                </c:pt>
              </c:numCache>
            </c:numRef>
          </c:val>
          <c:smooth val="0"/>
        </c:ser>
        <c:dLbls>
          <c:showLegendKey val="0"/>
          <c:showVal val="0"/>
          <c:showCatName val="0"/>
          <c:showSerName val="0"/>
          <c:showPercent val="0"/>
          <c:showBubbleSize val="0"/>
        </c:dLbls>
        <c:marker val="1"/>
        <c:smooth val="0"/>
        <c:axId val="390648576"/>
        <c:axId val="390650112"/>
      </c:lineChart>
      <c:dateAx>
        <c:axId val="390648576"/>
        <c:scaling>
          <c:orientation val="minMax"/>
        </c:scaling>
        <c:delete val="0"/>
        <c:axPos val="b"/>
        <c:numFmt formatCode="mm/yy;@" sourceLinked="0"/>
        <c:majorTickMark val="out"/>
        <c:minorTickMark val="none"/>
        <c:tickLblPos val="nextTo"/>
        <c:crossAx val="390650112"/>
        <c:crosses val="autoZero"/>
        <c:auto val="1"/>
        <c:lblOffset val="100"/>
        <c:baseTimeUnit val="months"/>
        <c:majorUnit val="2"/>
        <c:majorTimeUnit val="months"/>
      </c:dateAx>
      <c:valAx>
        <c:axId val="390650112"/>
        <c:scaling>
          <c:orientation val="minMax"/>
        </c:scaling>
        <c:delete val="0"/>
        <c:axPos val="l"/>
        <c:majorGridlines/>
        <c:numFmt formatCode="0.0%;[Red]\-0.0%" sourceLinked="1"/>
        <c:majorTickMark val="out"/>
        <c:minorTickMark val="none"/>
        <c:tickLblPos val="nextTo"/>
        <c:crossAx val="390648576"/>
        <c:crosses val="autoZero"/>
        <c:crossBetween val="midCat"/>
      </c:valAx>
    </c:plotArea>
    <c:plotVisOnly val="1"/>
    <c:dispBlanksAs val="gap"/>
    <c:showDLblsOverMax val="0"/>
  </c:chart>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3880954630500478"/>
          <c:y val="7.5145594589517192E-3"/>
        </c:manualLayout>
      </c:layout>
      <c:overlay val="0"/>
    </c:title>
    <c:autoTitleDeleted val="0"/>
    <c:plotArea>
      <c:layout>
        <c:manualLayout>
          <c:layoutTarget val="inner"/>
          <c:xMode val="edge"/>
          <c:yMode val="edge"/>
          <c:x val="9.9358065887627717E-2"/>
          <c:y val="0.18054675816283813"/>
          <c:w val="0.8740622993330841"/>
          <c:h val="0.77773796967845676"/>
        </c:manualLayout>
      </c:layout>
      <c:lineChart>
        <c:grouping val="standard"/>
        <c:varyColors val="0"/>
        <c:ser>
          <c:idx val="0"/>
          <c:order val="0"/>
          <c:marker>
            <c:symbol val="none"/>
          </c:marker>
          <c:cat>
            <c:numRef>
              <c:f>'GII30.450.10(IOX)'!$I$28:$I$74</c:f>
              <c:numCache>
                <c:formatCode>mm/dd/yy;@</c:formatCode>
                <c:ptCount val="47"/>
                <c:pt idx="0">
                  <c:v>40694</c:v>
                </c:pt>
                <c:pt idx="1">
                  <c:v>40724</c:v>
                </c:pt>
                <c:pt idx="2">
                  <c:v>40753</c:v>
                </c:pt>
                <c:pt idx="3">
                  <c:v>40786</c:v>
                </c:pt>
                <c:pt idx="4">
                  <c:v>40816</c:v>
                </c:pt>
                <c:pt idx="5">
                  <c:v>40847</c:v>
                </c:pt>
                <c:pt idx="6">
                  <c:v>40877</c:v>
                </c:pt>
                <c:pt idx="7">
                  <c:v>40907</c:v>
                </c:pt>
                <c:pt idx="8">
                  <c:v>40939</c:v>
                </c:pt>
                <c:pt idx="9">
                  <c:v>40968</c:v>
                </c:pt>
                <c:pt idx="10">
                  <c:v>40998</c:v>
                </c:pt>
                <c:pt idx="11">
                  <c:v>41029</c:v>
                </c:pt>
                <c:pt idx="12">
                  <c:v>41060</c:v>
                </c:pt>
                <c:pt idx="13">
                  <c:v>41089</c:v>
                </c:pt>
                <c:pt idx="14">
                  <c:v>41121</c:v>
                </c:pt>
                <c:pt idx="15">
                  <c:v>41152</c:v>
                </c:pt>
                <c:pt idx="16">
                  <c:v>41180</c:v>
                </c:pt>
                <c:pt idx="17">
                  <c:v>41213</c:v>
                </c:pt>
                <c:pt idx="18">
                  <c:v>41243</c:v>
                </c:pt>
                <c:pt idx="19">
                  <c:v>41274</c:v>
                </c:pt>
                <c:pt idx="20">
                  <c:v>41305</c:v>
                </c:pt>
                <c:pt idx="21">
                  <c:v>41333</c:v>
                </c:pt>
                <c:pt idx="22">
                  <c:v>41361</c:v>
                </c:pt>
                <c:pt idx="23">
                  <c:v>41394</c:v>
                </c:pt>
                <c:pt idx="24">
                  <c:v>41425</c:v>
                </c:pt>
                <c:pt idx="25">
                  <c:v>41453</c:v>
                </c:pt>
                <c:pt idx="26">
                  <c:v>41486</c:v>
                </c:pt>
                <c:pt idx="27">
                  <c:v>41516</c:v>
                </c:pt>
                <c:pt idx="28">
                  <c:v>41547</c:v>
                </c:pt>
                <c:pt idx="29">
                  <c:v>41578</c:v>
                </c:pt>
                <c:pt idx="30">
                  <c:v>41607</c:v>
                </c:pt>
                <c:pt idx="31">
                  <c:v>41639</c:v>
                </c:pt>
                <c:pt idx="32">
                  <c:v>41670</c:v>
                </c:pt>
                <c:pt idx="33">
                  <c:v>41698</c:v>
                </c:pt>
                <c:pt idx="34">
                  <c:v>41729</c:v>
                </c:pt>
                <c:pt idx="35">
                  <c:v>41759</c:v>
                </c:pt>
                <c:pt idx="36">
                  <c:v>41789</c:v>
                </c:pt>
                <c:pt idx="37">
                  <c:v>41820</c:v>
                </c:pt>
                <c:pt idx="38">
                  <c:v>41851</c:v>
                </c:pt>
                <c:pt idx="39">
                  <c:v>41880</c:v>
                </c:pt>
                <c:pt idx="40">
                  <c:v>41912</c:v>
                </c:pt>
                <c:pt idx="41">
                  <c:v>41943</c:v>
                </c:pt>
                <c:pt idx="42">
                  <c:v>41971</c:v>
                </c:pt>
                <c:pt idx="43">
                  <c:v>42004</c:v>
                </c:pt>
                <c:pt idx="44">
                  <c:v>42034</c:v>
                </c:pt>
                <c:pt idx="45">
                  <c:v>42062</c:v>
                </c:pt>
                <c:pt idx="46">
                  <c:v>42094</c:v>
                </c:pt>
              </c:numCache>
            </c:numRef>
          </c:cat>
          <c:val>
            <c:numRef>
              <c:f>'GII30.450.10(IOX)'!$AM$28:$AM$74</c:f>
              <c:numCache>
                <c:formatCode>0.0%;[Red]\-0.0%</c:formatCode>
                <c:ptCount val="47"/>
                <c:pt idx="1">
                  <c:v>3.6882958309445296E-3</c:v>
                </c:pt>
                <c:pt idx="2">
                  <c:v>-1.3816614052192986E-2</c:v>
                </c:pt>
                <c:pt idx="3">
                  <c:v>-0.10628359546004679</c:v>
                </c:pt>
                <c:pt idx="4">
                  <c:v>-8.4474528119903192E-2</c:v>
                </c:pt>
                <c:pt idx="5">
                  <c:v>1.3729396252057702E-2</c:v>
                </c:pt>
                <c:pt idx="6">
                  <c:v>9.5943182737656466E-3</c:v>
                </c:pt>
                <c:pt idx="7">
                  <c:v>4.38171743349301E-3</c:v>
                </c:pt>
                <c:pt idx="8">
                  <c:v>-2.5715978362621444E-2</c:v>
                </c:pt>
                <c:pt idx="9">
                  <c:v>4.623604110205258E-2</c:v>
                </c:pt>
                <c:pt idx="10">
                  <c:v>2.6261334907285279E-2</c:v>
                </c:pt>
                <c:pt idx="11">
                  <c:v>-1.2996260935592608E-2</c:v>
                </c:pt>
                <c:pt idx="12">
                  <c:v>-4.6860040737781411E-2</c:v>
                </c:pt>
                <c:pt idx="13">
                  <c:v>2.709375737216084E-2</c:v>
                </c:pt>
                <c:pt idx="14">
                  <c:v>4.3180584309916295E-2</c:v>
                </c:pt>
                <c:pt idx="15">
                  <c:v>5.5544951447785804E-2</c:v>
                </c:pt>
                <c:pt idx="16">
                  <c:v>3.4159996661058942E-2</c:v>
                </c:pt>
                <c:pt idx="17">
                  <c:v>-2.3984889514679689E-3</c:v>
                </c:pt>
                <c:pt idx="18">
                  <c:v>4.0524638248659569E-3</c:v>
                </c:pt>
                <c:pt idx="19">
                  <c:v>2.1797247543400506E-3</c:v>
                </c:pt>
                <c:pt idx="20">
                  <c:v>-1.5301167506139948E-4</c:v>
                </c:pt>
                <c:pt idx="21">
                  <c:v>1.6808951638661931E-2</c:v>
                </c:pt>
                <c:pt idx="22">
                  <c:v>3.2399524359403374E-2</c:v>
                </c:pt>
                <c:pt idx="23">
                  <c:v>-6.1668579612322007E-2</c:v>
                </c:pt>
                <c:pt idx="24">
                  <c:v>-9.8015647359195199E-2</c:v>
                </c:pt>
                <c:pt idx="25">
                  <c:v>8.1461899519200215E-2</c:v>
                </c:pt>
                <c:pt idx="26">
                  <c:v>3.8538047758389024E-2</c:v>
                </c:pt>
                <c:pt idx="27">
                  <c:v>3.7821424124972219E-2</c:v>
                </c:pt>
                <c:pt idx="28">
                  <c:v>-1.6431737744400394E-2</c:v>
                </c:pt>
                <c:pt idx="29">
                  <c:v>-5.1206482692049997E-3</c:v>
                </c:pt>
                <c:pt idx="30">
                  <c:v>-1.5436634000586024E-2</c:v>
                </c:pt>
                <c:pt idx="31">
                  <c:v>5.9830003437289926E-2</c:v>
                </c:pt>
                <c:pt idx="32">
                  <c:v>-1.4971810080523378E-2</c:v>
                </c:pt>
                <c:pt idx="33">
                  <c:v>2.828163312756507E-2</c:v>
                </c:pt>
                <c:pt idx="34">
                  <c:v>3.4317128080031234E-2</c:v>
                </c:pt>
                <c:pt idx="35">
                  <c:v>-9.9376613623645086E-3</c:v>
                </c:pt>
                <c:pt idx="36">
                  <c:v>-4.7363169616386563E-2</c:v>
                </c:pt>
                <c:pt idx="37">
                  <c:v>1.8099937571442588E-2</c:v>
                </c:pt>
                <c:pt idx="38">
                  <c:v>2.1196839976236521E-2</c:v>
                </c:pt>
                <c:pt idx="39">
                  <c:v>-2.0030577971683883E-2</c:v>
                </c:pt>
                <c:pt idx="40">
                  <c:v>2.6677770505935616E-2</c:v>
                </c:pt>
                <c:pt idx="41">
                  <c:v>-2.0970885385314143E-2</c:v>
                </c:pt>
                <c:pt idx="42">
                  <c:v>-1.8655902558875968E-2</c:v>
                </c:pt>
                <c:pt idx="43">
                  <c:v>-5.6017466476506565E-3</c:v>
                </c:pt>
                <c:pt idx="44">
                  <c:v>-0.16271884663398523</c:v>
                </c:pt>
                <c:pt idx="45">
                  <c:v>5.7254709167978923E-2</c:v>
                </c:pt>
                <c:pt idx="46">
                  <c:v>6.1429159701881526E-3</c:v>
                </c:pt>
              </c:numCache>
            </c:numRef>
          </c:val>
          <c:smooth val="0"/>
        </c:ser>
        <c:dLbls>
          <c:showLegendKey val="0"/>
          <c:showVal val="0"/>
          <c:showCatName val="0"/>
          <c:showSerName val="0"/>
          <c:showPercent val="0"/>
          <c:showBubbleSize val="0"/>
        </c:dLbls>
        <c:marker val="1"/>
        <c:smooth val="0"/>
        <c:axId val="388659840"/>
        <c:axId val="388661632"/>
      </c:lineChart>
      <c:dateAx>
        <c:axId val="388659840"/>
        <c:scaling>
          <c:orientation val="minMax"/>
        </c:scaling>
        <c:delete val="0"/>
        <c:axPos val="b"/>
        <c:numFmt formatCode="mm/yy;@" sourceLinked="0"/>
        <c:majorTickMark val="out"/>
        <c:minorTickMark val="none"/>
        <c:tickLblPos val="nextTo"/>
        <c:crossAx val="388661632"/>
        <c:crosses val="autoZero"/>
        <c:auto val="1"/>
        <c:lblOffset val="100"/>
        <c:baseTimeUnit val="months"/>
        <c:majorUnit val="2"/>
        <c:majorTimeUnit val="months"/>
      </c:dateAx>
      <c:valAx>
        <c:axId val="388661632"/>
        <c:scaling>
          <c:orientation val="minMax"/>
        </c:scaling>
        <c:delete val="0"/>
        <c:axPos val="l"/>
        <c:majorGridlines/>
        <c:numFmt formatCode="0.0%;[Red]\-0.0%" sourceLinked="1"/>
        <c:majorTickMark val="out"/>
        <c:minorTickMark val="none"/>
        <c:tickLblPos val="nextTo"/>
        <c:crossAx val="388659840"/>
        <c:crosses val="autoZero"/>
        <c:crossBetween val="midCat"/>
      </c:valAx>
    </c:plotArea>
    <c:plotVisOnly val="1"/>
    <c:dispBlanksAs val="gap"/>
    <c:showDLblsOverMax val="0"/>
  </c:chart>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OAS History</a:t>
            </a:r>
          </a:p>
        </c:rich>
      </c:tx>
      <c:overlay val="0"/>
    </c:title>
    <c:autoTitleDeleted val="0"/>
    <c:plotArea>
      <c:layout/>
      <c:lineChart>
        <c:grouping val="standard"/>
        <c:varyColors val="0"/>
        <c:ser>
          <c:idx val="0"/>
          <c:order val="0"/>
          <c:marker>
            <c:symbol val="none"/>
          </c:marker>
          <c:cat>
            <c:numRef>
              <c:f>'GII30.450.10(IOX)'!$I$28:$I$74</c:f>
              <c:numCache>
                <c:formatCode>mm/dd/yy;@</c:formatCode>
                <c:ptCount val="47"/>
                <c:pt idx="0">
                  <c:v>40694</c:v>
                </c:pt>
                <c:pt idx="1">
                  <c:v>40724</c:v>
                </c:pt>
                <c:pt idx="2">
                  <c:v>40753</c:v>
                </c:pt>
                <c:pt idx="3">
                  <c:v>40786</c:v>
                </c:pt>
                <c:pt idx="4">
                  <c:v>40816</c:v>
                </c:pt>
                <c:pt idx="5">
                  <c:v>40847</c:v>
                </c:pt>
                <c:pt idx="6">
                  <c:v>40877</c:v>
                </c:pt>
                <c:pt idx="7">
                  <c:v>40907</c:v>
                </c:pt>
                <c:pt idx="8">
                  <c:v>40939</c:v>
                </c:pt>
                <c:pt idx="9">
                  <c:v>40968</c:v>
                </c:pt>
                <c:pt idx="10">
                  <c:v>40998</c:v>
                </c:pt>
                <c:pt idx="11">
                  <c:v>41029</c:v>
                </c:pt>
                <c:pt idx="12">
                  <c:v>41060</c:v>
                </c:pt>
                <c:pt idx="13">
                  <c:v>41089</c:v>
                </c:pt>
                <c:pt idx="14">
                  <c:v>41121</c:v>
                </c:pt>
                <c:pt idx="15">
                  <c:v>41152</c:v>
                </c:pt>
                <c:pt idx="16">
                  <c:v>41180</c:v>
                </c:pt>
                <c:pt idx="17">
                  <c:v>41213</c:v>
                </c:pt>
                <c:pt idx="18">
                  <c:v>41243</c:v>
                </c:pt>
                <c:pt idx="19">
                  <c:v>41274</c:v>
                </c:pt>
                <c:pt idx="20">
                  <c:v>41305</c:v>
                </c:pt>
                <c:pt idx="21">
                  <c:v>41333</c:v>
                </c:pt>
                <c:pt idx="22">
                  <c:v>41361</c:v>
                </c:pt>
                <c:pt idx="23">
                  <c:v>41394</c:v>
                </c:pt>
                <c:pt idx="24">
                  <c:v>41425</c:v>
                </c:pt>
                <c:pt idx="25">
                  <c:v>41453</c:v>
                </c:pt>
                <c:pt idx="26">
                  <c:v>41486</c:v>
                </c:pt>
                <c:pt idx="27">
                  <c:v>41516</c:v>
                </c:pt>
                <c:pt idx="28">
                  <c:v>41547</c:v>
                </c:pt>
                <c:pt idx="29">
                  <c:v>41578</c:v>
                </c:pt>
                <c:pt idx="30">
                  <c:v>41607</c:v>
                </c:pt>
                <c:pt idx="31">
                  <c:v>41639</c:v>
                </c:pt>
                <c:pt idx="32">
                  <c:v>41670</c:v>
                </c:pt>
                <c:pt idx="33">
                  <c:v>41698</c:v>
                </c:pt>
                <c:pt idx="34">
                  <c:v>41729</c:v>
                </c:pt>
                <c:pt idx="35">
                  <c:v>41759</c:v>
                </c:pt>
                <c:pt idx="36">
                  <c:v>41789</c:v>
                </c:pt>
                <c:pt idx="37">
                  <c:v>41820</c:v>
                </c:pt>
                <c:pt idx="38">
                  <c:v>41851</c:v>
                </c:pt>
                <c:pt idx="39">
                  <c:v>41880</c:v>
                </c:pt>
                <c:pt idx="40">
                  <c:v>41912</c:v>
                </c:pt>
                <c:pt idx="41">
                  <c:v>41943</c:v>
                </c:pt>
                <c:pt idx="42">
                  <c:v>41971</c:v>
                </c:pt>
                <c:pt idx="43">
                  <c:v>42004</c:v>
                </c:pt>
                <c:pt idx="44">
                  <c:v>42034</c:v>
                </c:pt>
                <c:pt idx="45">
                  <c:v>42062</c:v>
                </c:pt>
                <c:pt idx="46">
                  <c:v>42094</c:v>
                </c:pt>
              </c:numCache>
            </c:numRef>
          </c:cat>
          <c:val>
            <c:numRef>
              <c:f>'GII30.450.10(IOX)'!$M$28:$M$74</c:f>
              <c:numCache>
                <c:formatCode>#,##0.0_);[Red]\-#,##0.0_)</c:formatCode>
                <c:ptCount val="47"/>
                <c:pt idx="0">
                  <c:v>65.813698000000002</c:v>
                </c:pt>
                <c:pt idx="1">
                  <c:v>38.592201000000003</c:v>
                </c:pt>
                <c:pt idx="2">
                  <c:v>101.281097</c:v>
                </c:pt>
                <c:pt idx="3">
                  <c:v>355.19369499999999</c:v>
                </c:pt>
                <c:pt idx="4">
                  <c:v>501.86279300000001</c:v>
                </c:pt>
                <c:pt idx="5">
                  <c:v>505.72549400000003</c:v>
                </c:pt>
                <c:pt idx="6">
                  <c:v>461.009186</c:v>
                </c:pt>
                <c:pt idx="7">
                  <c:v>449.8526</c:v>
                </c:pt>
                <c:pt idx="8">
                  <c:v>177.94580099999999</c:v>
                </c:pt>
                <c:pt idx="9">
                  <c:v>113.8871</c:v>
                </c:pt>
                <c:pt idx="10">
                  <c:v>115.261703</c:v>
                </c:pt>
                <c:pt idx="11">
                  <c:v>111.65619700000001</c:v>
                </c:pt>
                <c:pt idx="12">
                  <c:v>87.128097999999994</c:v>
                </c:pt>
                <c:pt idx="13">
                  <c:v>130.85580400000001</c:v>
                </c:pt>
                <c:pt idx="14">
                  <c:v>9.6397999999999993</c:v>
                </c:pt>
                <c:pt idx="15">
                  <c:v>-63.081001000000001</c:v>
                </c:pt>
                <c:pt idx="16">
                  <c:v>-97.223502999999994</c:v>
                </c:pt>
                <c:pt idx="17">
                  <c:v>285.63919099999998</c:v>
                </c:pt>
                <c:pt idx="18">
                  <c:v>-101.572502</c:v>
                </c:pt>
                <c:pt idx="19">
                  <c:v>-35.065700999999997</c:v>
                </c:pt>
                <c:pt idx="20">
                  <c:v>85.325301999999994</c:v>
                </c:pt>
                <c:pt idx="21">
                  <c:v>50.291697999999997</c:v>
                </c:pt>
                <c:pt idx="22">
                  <c:v>13.5314</c:v>
                </c:pt>
                <c:pt idx="23">
                  <c:v>24.764199999999999</c:v>
                </c:pt>
                <c:pt idx="24">
                  <c:v>355.20400999999998</c:v>
                </c:pt>
                <c:pt idx="25">
                  <c:v>297.15210000000002</c:v>
                </c:pt>
                <c:pt idx="26">
                  <c:v>291.31689499999999</c:v>
                </c:pt>
                <c:pt idx="27">
                  <c:v>231.76649499999999</c:v>
                </c:pt>
                <c:pt idx="28">
                  <c:v>229.14030500000001</c:v>
                </c:pt>
                <c:pt idx="29">
                  <c:v>226.95829800000001</c:v>
                </c:pt>
                <c:pt idx="30">
                  <c:v>346.71551499999998</c:v>
                </c:pt>
                <c:pt idx="31">
                  <c:v>265.16110200000003</c:v>
                </c:pt>
                <c:pt idx="32">
                  <c:v>216.35560599999999</c:v>
                </c:pt>
                <c:pt idx="33">
                  <c:v>170.42370600000001</c:v>
                </c:pt>
                <c:pt idx="34">
                  <c:v>147.80239900000001</c:v>
                </c:pt>
                <c:pt idx="35">
                  <c:v>144.96679700000001</c:v>
                </c:pt>
                <c:pt idx="36">
                  <c:v>157.39210499999999</c:v>
                </c:pt>
                <c:pt idx="37">
                  <c:v>137.741501</c:v>
                </c:pt>
                <c:pt idx="38">
                  <c:v>111.85900100000001</c:v>
                </c:pt>
                <c:pt idx="39">
                  <c:v>49.789397999999998</c:v>
                </c:pt>
                <c:pt idx="40">
                  <c:v>47.794701000000003</c:v>
                </c:pt>
                <c:pt idx="41">
                  <c:v>4.4317000000000002</c:v>
                </c:pt>
                <c:pt idx="42">
                  <c:v>-39.075001</c:v>
                </c:pt>
                <c:pt idx="43">
                  <c:v>-122.870003</c:v>
                </c:pt>
                <c:pt idx="44">
                  <c:v>33.204200999999998</c:v>
                </c:pt>
                <c:pt idx="45">
                  <c:v>-16.263000000000002</c:v>
                </c:pt>
                <c:pt idx="46">
                  <c:v>-56.599997999999999</c:v>
                </c:pt>
              </c:numCache>
            </c:numRef>
          </c:val>
          <c:smooth val="0"/>
        </c:ser>
        <c:dLbls>
          <c:showLegendKey val="0"/>
          <c:showVal val="0"/>
          <c:showCatName val="0"/>
          <c:showSerName val="0"/>
          <c:showPercent val="0"/>
          <c:showBubbleSize val="0"/>
        </c:dLbls>
        <c:marker val="1"/>
        <c:smooth val="0"/>
        <c:axId val="388690688"/>
        <c:axId val="388692224"/>
      </c:lineChart>
      <c:dateAx>
        <c:axId val="388690688"/>
        <c:scaling>
          <c:orientation val="minMax"/>
        </c:scaling>
        <c:delete val="0"/>
        <c:axPos val="b"/>
        <c:numFmt formatCode="mm/yy;@" sourceLinked="0"/>
        <c:majorTickMark val="out"/>
        <c:minorTickMark val="none"/>
        <c:tickLblPos val="nextTo"/>
        <c:crossAx val="388692224"/>
        <c:crosses val="autoZero"/>
        <c:auto val="1"/>
        <c:lblOffset val="100"/>
        <c:baseTimeUnit val="months"/>
        <c:majorUnit val="2"/>
        <c:majorTimeUnit val="months"/>
      </c:dateAx>
      <c:valAx>
        <c:axId val="388692224"/>
        <c:scaling>
          <c:orientation val="minMax"/>
        </c:scaling>
        <c:delete val="0"/>
        <c:axPos val="l"/>
        <c:majorGridlines/>
        <c:numFmt formatCode="#,##0.0_);[Red]\-#,##0.0_)" sourceLinked="1"/>
        <c:majorTickMark val="out"/>
        <c:minorTickMark val="none"/>
        <c:tickLblPos val="nextTo"/>
        <c:crossAx val="388690688"/>
        <c:crosses val="autoZero"/>
        <c:crossBetween val="midCat"/>
      </c:valAx>
    </c:plotArea>
    <c:plotVisOnly val="1"/>
    <c:dispBlanksAs val="gap"/>
    <c:showDLblsOverMax val="0"/>
  </c:chart>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Unhedged Return (%)</a:t>
            </a:r>
            <a:endParaRPr lang="en-US">
              <a:effectLst/>
            </a:endParaRPr>
          </a:p>
        </c:rich>
      </c:tx>
      <c:overlay val="0"/>
    </c:title>
    <c:autoTitleDeleted val="0"/>
    <c:plotArea>
      <c:layout/>
      <c:lineChart>
        <c:grouping val="standard"/>
        <c:varyColors val="0"/>
        <c:ser>
          <c:idx val="0"/>
          <c:order val="0"/>
          <c:marker>
            <c:symbol val="none"/>
          </c:marker>
          <c:cat>
            <c:numRef>
              <c:f>'GII30.450.10(IOX)'!$I$28:$I$74</c:f>
              <c:numCache>
                <c:formatCode>mm/dd/yy;@</c:formatCode>
                <c:ptCount val="47"/>
                <c:pt idx="0">
                  <c:v>40694</c:v>
                </c:pt>
                <c:pt idx="1">
                  <c:v>40724</c:v>
                </c:pt>
                <c:pt idx="2">
                  <c:v>40753</c:v>
                </c:pt>
                <c:pt idx="3">
                  <c:v>40786</c:v>
                </c:pt>
                <c:pt idx="4">
                  <c:v>40816</c:v>
                </c:pt>
                <c:pt idx="5">
                  <c:v>40847</c:v>
                </c:pt>
                <c:pt idx="6">
                  <c:v>40877</c:v>
                </c:pt>
                <c:pt idx="7">
                  <c:v>40907</c:v>
                </c:pt>
                <c:pt idx="8">
                  <c:v>40939</c:v>
                </c:pt>
                <c:pt idx="9">
                  <c:v>40968</c:v>
                </c:pt>
                <c:pt idx="10">
                  <c:v>40998</c:v>
                </c:pt>
                <c:pt idx="11">
                  <c:v>41029</c:v>
                </c:pt>
                <c:pt idx="12">
                  <c:v>41060</c:v>
                </c:pt>
                <c:pt idx="13">
                  <c:v>41089</c:v>
                </c:pt>
                <c:pt idx="14">
                  <c:v>41121</c:v>
                </c:pt>
                <c:pt idx="15">
                  <c:v>41152</c:v>
                </c:pt>
                <c:pt idx="16">
                  <c:v>41180</c:v>
                </c:pt>
                <c:pt idx="17">
                  <c:v>41213</c:v>
                </c:pt>
                <c:pt idx="18">
                  <c:v>41243</c:v>
                </c:pt>
                <c:pt idx="19">
                  <c:v>41274</c:v>
                </c:pt>
                <c:pt idx="20">
                  <c:v>41305</c:v>
                </c:pt>
                <c:pt idx="21">
                  <c:v>41333</c:v>
                </c:pt>
                <c:pt idx="22">
                  <c:v>41361</c:v>
                </c:pt>
                <c:pt idx="23">
                  <c:v>41394</c:v>
                </c:pt>
                <c:pt idx="24">
                  <c:v>41425</c:v>
                </c:pt>
                <c:pt idx="25">
                  <c:v>41453</c:v>
                </c:pt>
                <c:pt idx="26">
                  <c:v>41486</c:v>
                </c:pt>
                <c:pt idx="27">
                  <c:v>41516</c:v>
                </c:pt>
                <c:pt idx="28">
                  <c:v>41547</c:v>
                </c:pt>
                <c:pt idx="29">
                  <c:v>41578</c:v>
                </c:pt>
                <c:pt idx="30">
                  <c:v>41607</c:v>
                </c:pt>
                <c:pt idx="31">
                  <c:v>41639</c:v>
                </c:pt>
                <c:pt idx="32">
                  <c:v>41670</c:v>
                </c:pt>
                <c:pt idx="33">
                  <c:v>41698</c:v>
                </c:pt>
                <c:pt idx="34">
                  <c:v>41729</c:v>
                </c:pt>
                <c:pt idx="35">
                  <c:v>41759</c:v>
                </c:pt>
                <c:pt idx="36">
                  <c:v>41789</c:v>
                </c:pt>
                <c:pt idx="37">
                  <c:v>41820</c:v>
                </c:pt>
                <c:pt idx="38">
                  <c:v>41851</c:v>
                </c:pt>
                <c:pt idx="39">
                  <c:v>41880</c:v>
                </c:pt>
                <c:pt idx="40">
                  <c:v>41912</c:v>
                </c:pt>
                <c:pt idx="41">
                  <c:v>41943</c:v>
                </c:pt>
                <c:pt idx="42">
                  <c:v>41971</c:v>
                </c:pt>
                <c:pt idx="43">
                  <c:v>42004</c:v>
                </c:pt>
                <c:pt idx="44">
                  <c:v>42034</c:v>
                </c:pt>
                <c:pt idx="45">
                  <c:v>42062</c:v>
                </c:pt>
                <c:pt idx="46">
                  <c:v>42094</c:v>
                </c:pt>
              </c:numCache>
            </c:numRef>
          </c:cat>
          <c:val>
            <c:numRef>
              <c:f>'GII30.450.10(IOX)'!$U$28:$U$74</c:f>
              <c:numCache>
                <c:formatCode>0.0%;[Red]\-0.0%</c:formatCode>
                <c:ptCount val="47"/>
                <c:pt idx="1">
                  <c:v>1.3259967108110393E-2</c:v>
                </c:pt>
                <c:pt idx="2">
                  <c:v>-2.0548617636362176E-2</c:v>
                </c:pt>
                <c:pt idx="3">
                  <c:v>-0.15794953148137258</c:v>
                </c:pt>
                <c:pt idx="4">
                  <c:v>-0.26816274395463935</c:v>
                </c:pt>
                <c:pt idx="5">
                  <c:v>-0.24338364883720054</c:v>
                </c:pt>
                <c:pt idx="6">
                  <c:v>-0.2472619263463105</c:v>
                </c:pt>
                <c:pt idx="7">
                  <c:v>-0.26136482226382163</c:v>
                </c:pt>
                <c:pt idx="8">
                  <c:v>-0.31063294036393896</c:v>
                </c:pt>
                <c:pt idx="9">
                  <c:v>-0.27326522121600139</c:v>
                </c:pt>
                <c:pt idx="10">
                  <c:v>-0.23966863521881221</c:v>
                </c:pt>
                <c:pt idx="11">
                  <c:v>-0.27199357694357595</c:v>
                </c:pt>
                <c:pt idx="12">
                  <c:v>-0.3321991943994268</c:v>
                </c:pt>
                <c:pt idx="13">
                  <c:v>-0.32065170467342574</c:v>
                </c:pt>
                <c:pt idx="14">
                  <c:v>-0.3300473320511349</c:v>
                </c:pt>
                <c:pt idx="15">
                  <c:v>-0.29406675844174146</c:v>
                </c:pt>
                <c:pt idx="16">
                  <c:v>-0.35005211436303552</c:v>
                </c:pt>
                <c:pt idx="17">
                  <c:v>-0.33459947611253116</c:v>
                </c:pt>
                <c:pt idx="18">
                  <c:v>-0.35165207092230244</c:v>
                </c:pt>
                <c:pt idx="19">
                  <c:v>-0.34571909382520194</c:v>
                </c:pt>
                <c:pt idx="20">
                  <c:v>-0.30231567127529413</c:v>
                </c:pt>
                <c:pt idx="21">
                  <c:v>-0.3013872436060232</c:v>
                </c:pt>
                <c:pt idx="22">
                  <c:v>-0.27662102283754342</c:v>
                </c:pt>
                <c:pt idx="23">
                  <c:v>-0.35251859118383111</c:v>
                </c:pt>
                <c:pt idx="24">
                  <c:v>-0.32357349078070941</c:v>
                </c:pt>
                <c:pt idx="25">
                  <c:v>-0.24298730452047801</c:v>
                </c:pt>
                <c:pt idx="26">
                  <c:v>-0.20973565165496422</c:v>
                </c:pt>
                <c:pt idx="27">
                  <c:v>-0.17489457138648101</c:v>
                </c:pt>
                <c:pt idx="28">
                  <c:v>-0.20058243386270203</c:v>
                </c:pt>
                <c:pt idx="29">
                  <c:v>-0.21416900209433165</c:v>
                </c:pt>
                <c:pt idx="30">
                  <c:v>-0.20940491379872828</c:v>
                </c:pt>
                <c:pt idx="31">
                  <c:v>-0.15449589335547154</c:v>
                </c:pt>
                <c:pt idx="32">
                  <c:v>-0.1808359860569061</c:v>
                </c:pt>
                <c:pt idx="33">
                  <c:v>-0.15890899754219379</c:v>
                </c:pt>
                <c:pt idx="34">
                  <c:v>-0.12691824816845498</c:v>
                </c:pt>
                <c:pt idx="35">
                  <c:v>-0.1450453923517091</c:v>
                </c:pt>
                <c:pt idx="36">
                  <c:v>-0.20155420813187797</c:v>
                </c:pt>
                <c:pt idx="37">
                  <c:v>-0.18725814239152061</c:v>
                </c:pt>
                <c:pt idx="38">
                  <c:v>-0.16464812429854347</c:v>
                </c:pt>
                <c:pt idx="39">
                  <c:v>-0.19849802082932888</c:v>
                </c:pt>
                <c:pt idx="40">
                  <c:v>-0.16957168626106889</c:v>
                </c:pt>
                <c:pt idx="41">
                  <c:v>-0.20439839970886486</c:v>
                </c:pt>
                <c:pt idx="42">
                  <c:v>-0.23574935450063195</c:v>
                </c:pt>
                <c:pt idx="43">
                  <c:v>-0.24534578840787469</c:v>
                </c:pt>
                <c:pt idx="44">
                  <c:v>-0.40330582835501261</c:v>
                </c:pt>
                <c:pt idx="45">
                  <c:v>-0.3293231389256005</c:v>
                </c:pt>
                <c:pt idx="46">
                  <c:v>-0.34284441112909536</c:v>
                </c:pt>
              </c:numCache>
            </c:numRef>
          </c:val>
          <c:smooth val="0"/>
        </c:ser>
        <c:dLbls>
          <c:showLegendKey val="0"/>
          <c:showVal val="0"/>
          <c:showCatName val="0"/>
          <c:showSerName val="0"/>
          <c:showPercent val="0"/>
          <c:showBubbleSize val="0"/>
        </c:dLbls>
        <c:marker val="1"/>
        <c:smooth val="0"/>
        <c:axId val="388717184"/>
        <c:axId val="388718976"/>
      </c:lineChart>
      <c:dateAx>
        <c:axId val="388717184"/>
        <c:scaling>
          <c:orientation val="minMax"/>
        </c:scaling>
        <c:delete val="0"/>
        <c:axPos val="b"/>
        <c:numFmt formatCode="mm/yy;@" sourceLinked="0"/>
        <c:majorTickMark val="out"/>
        <c:minorTickMark val="none"/>
        <c:tickLblPos val="nextTo"/>
        <c:crossAx val="388718976"/>
        <c:crosses val="autoZero"/>
        <c:auto val="1"/>
        <c:lblOffset val="100"/>
        <c:baseTimeUnit val="months"/>
        <c:majorUnit val="2"/>
        <c:majorTimeUnit val="months"/>
      </c:dateAx>
      <c:valAx>
        <c:axId val="388718976"/>
        <c:scaling>
          <c:orientation val="minMax"/>
        </c:scaling>
        <c:delete val="0"/>
        <c:axPos val="l"/>
        <c:majorGridlines/>
        <c:numFmt formatCode="0.0%;[Red]\-0.0%" sourceLinked="1"/>
        <c:majorTickMark val="out"/>
        <c:minorTickMark val="none"/>
        <c:tickLblPos val="nextTo"/>
        <c:crossAx val="388717184"/>
        <c:crosses val="autoZero"/>
        <c:crossBetween val="midCat"/>
      </c:valAx>
    </c:plotArea>
    <c:plotVisOnly val="1"/>
    <c:dispBlanksAs val="gap"/>
    <c:showDLblsOverMax val="0"/>
  </c:chart>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1219931624352903"/>
          <c:y val="0"/>
        </c:manualLayout>
      </c:layout>
      <c:overlay val="0"/>
    </c:title>
    <c:autoTitleDeleted val="0"/>
    <c:plotArea>
      <c:layout>
        <c:manualLayout>
          <c:layoutTarget val="inner"/>
          <c:xMode val="edge"/>
          <c:yMode val="edge"/>
          <c:x val="9.9452242934610899E-2"/>
          <c:y val="0.15410104986876641"/>
          <c:w val="0.85653751335272033"/>
          <c:h val="0.80422282518739208"/>
        </c:manualLayout>
      </c:layout>
      <c:lineChart>
        <c:grouping val="standard"/>
        <c:varyColors val="0"/>
        <c:ser>
          <c:idx val="0"/>
          <c:order val="0"/>
          <c:marker>
            <c:symbol val="none"/>
          </c:marker>
          <c:cat>
            <c:numRef>
              <c:f>'GII30.450.10(IOX)'!$I$28:$I$74</c:f>
              <c:numCache>
                <c:formatCode>mm/dd/yy;@</c:formatCode>
                <c:ptCount val="47"/>
                <c:pt idx="0">
                  <c:v>40694</c:v>
                </c:pt>
                <c:pt idx="1">
                  <c:v>40724</c:v>
                </c:pt>
                <c:pt idx="2">
                  <c:v>40753</c:v>
                </c:pt>
                <c:pt idx="3">
                  <c:v>40786</c:v>
                </c:pt>
                <c:pt idx="4">
                  <c:v>40816</c:v>
                </c:pt>
                <c:pt idx="5">
                  <c:v>40847</c:v>
                </c:pt>
                <c:pt idx="6">
                  <c:v>40877</c:v>
                </c:pt>
                <c:pt idx="7">
                  <c:v>40907</c:v>
                </c:pt>
                <c:pt idx="8">
                  <c:v>40939</c:v>
                </c:pt>
                <c:pt idx="9">
                  <c:v>40968</c:v>
                </c:pt>
                <c:pt idx="10">
                  <c:v>40998</c:v>
                </c:pt>
                <c:pt idx="11">
                  <c:v>41029</c:v>
                </c:pt>
                <c:pt idx="12">
                  <c:v>41060</c:v>
                </c:pt>
                <c:pt idx="13">
                  <c:v>41089</c:v>
                </c:pt>
                <c:pt idx="14">
                  <c:v>41121</c:v>
                </c:pt>
                <c:pt idx="15">
                  <c:v>41152</c:v>
                </c:pt>
                <c:pt idx="16">
                  <c:v>41180</c:v>
                </c:pt>
                <c:pt idx="17">
                  <c:v>41213</c:v>
                </c:pt>
                <c:pt idx="18">
                  <c:v>41243</c:v>
                </c:pt>
                <c:pt idx="19">
                  <c:v>41274</c:v>
                </c:pt>
                <c:pt idx="20">
                  <c:v>41305</c:v>
                </c:pt>
                <c:pt idx="21">
                  <c:v>41333</c:v>
                </c:pt>
                <c:pt idx="22">
                  <c:v>41361</c:v>
                </c:pt>
                <c:pt idx="23">
                  <c:v>41394</c:v>
                </c:pt>
                <c:pt idx="24">
                  <c:v>41425</c:v>
                </c:pt>
                <c:pt idx="25">
                  <c:v>41453</c:v>
                </c:pt>
                <c:pt idx="26">
                  <c:v>41486</c:v>
                </c:pt>
                <c:pt idx="27">
                  <c:v>41516</c:v>
                </c:pt>
                <c:pt idx="28">
                  <c:v>41547</c:v>
                </c:pt>
                <c:pt idx="29">
                  <c:v>41578</c:v>
                </c:pt>
                <c:pt idx="30">
                  <c:v>41607</c:v>
                </c:pt>
                <c:pt idx="31">
                  <c:v>41639</c:v>
                </c:pt>
                <c:pt idx="32">
                  <c:v>41670</c:v>
                </c:pt>
                <c:pt idx="33">
                  <c:v>41698</c:v>
                </c:pt>
                <c:pt idx="34">
                  <c:v>41729</c:v>
                </c:pt>
                <c:pt idx="35">
                  <c:v>41759</c:v>
                </c:pt>
                <c:pt idx="36">
                  <c:v>41789</c:v>
                </c:pt>
                <c:pt idx="37">
                  <c:v>41820</c:v>
                </c:pt>
                <c:pt idx="38">
                  <c:v>41851</c:v>
                </c:pt>
                <c:pt idx="39">
                  <c:v>41880</c:v>
                </c:pt>
                <c:pt idx="40">
                  <c:v>41912</c:v>
                </c:pt>
                <c:pt idx="41">
                  <c:v>41943</c:v>
                </c:pt>
                <c:pt idx="42">
                  <c:v>41971</c:v>
                </c:pt>
                <c:pt idx="43">
                  <c:v>42004</c:v>
                </c:pt>
                <c:pt idx="44">
                  <c:v>42034</c:v>
                </c:pt>
                <c:pt idx="45">
                  <c:v>42062</c:v>
                </c:pt>
                <c:pt idx="46">
                  <c:v>42094</c:v>
                </c:pt>
              </c:numCache>
            </c:numRef>
          </c:cat>
          <c:val>
            <c:numRef>
              <c:f>'GII30.450.10(IOX)'!$AO$28:$AO$74</c:f>
              <c:numCache>
                <c:formatCode>0.0%;[Red]\-0.0%</c:formatCode>
                <c:ptCount val="47"/>
                <c:pt idx="1">
                  <c:v>3.6882958309445435E-3</c:v>
                </c:pt>
                <c:pt idx="2">
                  <c:v>-1.0179277981254953E-2</c:v>
                </c:pt>
                <c:pt idx="3">
                  <c:v>-0.11538098317826662</c:v>
                </c:pt>
                <c:pt idx="4">
                  <c:v>-0.19010875719017528</c:v>
                </c:pt>
                <c:pt idx="5">
                  <c:v>-0.17898943939656775</c:v>
                </c:pt>
                <c:pt idx="6">
                  <c:v>-0.17111240277201567</c:v>
                </c:pt>
                <c:pt idx="7">
                  <c:v>-0.16748045153683566</c:v>
                </c:pt>
                <c:pt idx="8">
                  <c:v>-0.18888950623157374</c:v>
                </c:pt>
                <c:pt idx="9">
                  <c:v>-0.15138696810339058</c:v>
                </c:pt>
                <c:pt idx="10">
                  <c:v>-0.1291012570660669</c:v>
                </c:pt>
                <c:pt idx="11">
                  <c:v>-0.1404196843777159</c:v>
                </c:pt>
                <c:pt idx="12">
                  <c:v>-0.1806996529851711</c:v>
                </c:pt>
                <c:pt idx="13">
                  <c:v>-0.15850172816822417</c:v>
                </c:pt>
                <c:pt idx="14">
                  <c:v>-0.12216534109474342</c:v>
                </c:pt>
                <c:pt idx="15">
                  <c:v>-7.3406057586667406E-2</c:v>
                </c:pt>
                <c:pt idx="16">
                  <c:v>-4.175361160767066E-2</c:v>
                </c:pt>
                <c:pt idx="17">
                  <c:v>-4.405195498301373E-2</c:v>
                </c:pt>
                <c:pt idx="18">
                  <c:v>-4.0178010112130957E-2</c:v>
                </c:pt>
                <c:pt idx="19">
                  <c:v>-3.8085862361012413E-2</c:v>
                </c:pt>
                <c:pt idx="20">
                  <c:v>-3.8233046454477781E-2</c:v>
                </c:pt>
                <c:pt idx="21">
                  <c:v>-2.2066752244667809E-2</c:v>
                </c:pt>
                <c:pt idx="22">
                  <c:v>9.6178198378513713E-3</c:v>
                </c:pt>
                <c:pt idx="23">
                  <c:v>-5.2643877062838129E-2</c:v>
                </c:pt>
                <c:pt idx="24">
                  <c:v>-0.14549960073222135</c:v>
                </c:pt>
                <c:pt idx="25">
                  <c:v>-7.5890375067953042E-2</c:v>
                </c:pt>
                <c:pt idx="26">
                  <c:v>-4.027699420833486E-2</c:v>
                </c:pt>
                <c:pt idx="27">
                  <c:v>-3.9789033637952498E-3</c:v>
                </c:pt>
                <c:pt idx="28">
                  <c:v>-2.0345260811611476E-2</c:v>
                </c:pt>
                <c:pt idx="29">
                  <c:v>-2.5361728156254926E-2</c:v>
                </c:pt>
                <c:pt idx="30">
                  <c:v>-4.0406862441670466E-2</c:v>
                </c:pt>
                <c:pt idx="31">
                  <c:v>1.7005598276844225E-2</c:v>
                </c:pt>
                <c:pt idx="32">
                  <c:v>1.7791836086142876E-3</c:v>
                </c:pt>
                <c:pt idx="33">
                  <c:v>3.0111134954264651E-2</c:v>
                </c:pt>
                <c:pt idx="34">
                  <c:v>6.546159070915647E-2</c:v>
                </c:pt>
                <c:pt idx="35">
                  <c:v>5.4873394226082617E-2</c:v>
                </c:pt>
                <c:pt idx="36">
                  <c:v>4.9112467315393094E-3</c:v>
                </c:pt>
                <c:pt idx="37">
                  <c:v>2.3100077562220767E-2</c:v>
                </c:pt>
                <c:pt idx="38">
                  <c:v>4.4786566185982313E-2</c:v>
                </c:pt>
                <c:pt idx="39">
                  <c:v>2.385888740822617E-2</c:v>
                </c:pt>
                <c:pt idx="40">
                  <c:v>5.1173159836965354E-2</c:v>
                </c:pt>
                <c:pt idx="41">
                  <c:v>2.9129127981905922E-2</c:v>
                </c:pt>
                <c:pt idx="42">
                  <c:v>9.9297952497745534E-3</c:v>
                </c:pt>
                <c:pt idx="43">
                  <c:v>4.2724244048715221E-3</c:v>
                </c:pt>
                <c:pt idx="44">
                  <c:v>-0.15914162620060535</c:v>
                </c:pt>
                <c:pt idx="45">
                  <c:v>-0.11099852455726134</c:v>
                </c:pt>
                <c:pt idx="46">
                  <c:v>-0.10553746319624324</c:v>
                </c:pt>
              </c:numCache>
            </c:numRef>
          </c:val>
          <c:smooth val="0"/>
        </c:ser>
        <c:dLbls>
          <c:showLegendKey val="0"/>
          <c:showVal val="0"/>
          <c:showCatName val="0"/>
          <c:showSerName val="0"/>
          <c:showPercent val="0"/>
          <c:showBubbleSize val="0"/>
        </c:dLbls>
        <c:marker val="1"/>
        <c:smooth val="0"/>
        <c:axId val="388748416"/>
        <c:axId val="388749952"/>
      </c:lineChart>
      <c:dateAx>
        <c:axId val="388748416"/>
        <c:scaling>
          <c:orientation val="minMax"/>
        </c:scaling>
        <c:delete val="0"/>
        <c:axPos val="b"/>
        <c:numFmt formatCode="mm/yy;@" sourceLinked="0"/>
        <c:majorTickMark val="out"/>
        <c:minorTickMark val="none"/>
        <c:tickLblPos val="nextTo"/>
        <c:crossAx val="388749952"/>
        <c:crosses val="autoZero"/>
        <c:auto val="1"/>
        <c:lblOffset val="100"/>
        <c:baseTimeUnit val="months"/>
        <c:majorUnit val="2"/>
        <c:majorTimeUnit val="months"/>
      </c:dateAx>
      <c:valAx>
        <c:axId val="388749952"/>
        <c:scaling>
          <c:orientation val="minMax"/>
        </c:scaling>
        <c:delete val="0"/>
        <c:axPos val="l"/>
        <c:majorGridlines/>
        <c:numFmt formatCode="0.0%;[Red]\-0.0%" sourceLinked="1"/>
        <c:majorTickMark val="out"/>
        <c:minorTickMark val="none"/>
        <c:tickLblPos val="nextTo"/>
        <c:crossAx val="388748416"/>
        <c:crosses val="autoZero"/>
        <c:crossBetween val="midCat"/>
      </c:valAx>
    </c:plotArea>
    <c:plotVisOnly val="1"/>
    <c:dispBlanksAs val="gap"/>
    <c:showDLblsOverMax val="0"/>
  </c:chart>
  <c:printSettings>
    <c:headerFooter>
      <c:oddHeader>&amp;L&amp;G&amp;C&amp;"-,Bold"&amp;12&amp;K2E398A
&amp;15GII30.450.10(IOS) Performance&amp;R&amp;"-,Bold"&amp;14&amp;K2E398A
&amp;12Cello Fixed Income Master Fund, LP&amp;"-,Regular"&amp;10&amp;K000000
&amp;"-,Bold"&amp;K2E398A As of Jun, 2013</c:oddHeader>
    </c:headerFooter>
    <c:pageMargins b="0.75" l="0.7" r="0.7" t="0.75" header="0.3" footer="0.3"/>
    <c:pageSetup orientation="portrait"/>
  </c:printSettings>
</c:chartSpace>
</file>

<file path=xl/charts/chart19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Carry (%)</a:t>
            </a:r>
            <a:endParaRPr lang="en-US">
              <a:effectLst/>
            </a:endParaRPr>
          </a:p>
        </c:rich>
      </c:tx>
      <c:overlay val="0"/>
    </c:title>
    <c:autoTitleDeleted val="0"/>
    <c:plotArea>
      <c:layout>
        <c:manualLayout>
          <c:layoutTarget val="inner"/>
          <c:xMode val="edge"/>
          <c:yMode val="edge"/>
          <c:x val="9.7050222008633891E-2"/>
          <c:y val="0.15379224800847263"/>
          <c:w val="0.87904089258013329"/>
          <c:h val="0.76176871805497992"/>
        </c:manualLayout>
      </c:layout>
      <c:lineChart>
        <c:grouping val="standard"/>
        <c:varyColors val="0"/>
        <c:ser>
          <c:idx val="0"/>
          <c:order val="0"/>
          <c:marker>
            <c:symbol val="none"/>
          </c:marker>
          <c:cat>
            <c:numRef>
              <c:f>'GII30.450.10(IOX)'!$I$28:$I$74</c:f>
              <c:numCache>
                <c:formatCode>mm/dd/yy;@</c:formatCode>
                <c:ptCount val="47"/>
                <c:pt idx="0">
                  <c:v>40694</c:v>
                </c:pt>
                <c:pt idx="1">
                  <c:v>40724</c:v>
                </c:pt>
                <c:pt idx="2">
                  <c:v>40753</c:v>
                </c:pt>
                <c:pt idx="3">
                  <c:v>40786</c:v>
                </c:pt>
                <c:pt idx="4">
                  <c:v>40816</c:v>
                </c:pt>
                <c:pt idx="5">
                  <c:v>40847</c:v>
                </c:pt>
                <c:pt idx="6">
                  <c:v>40877</c:v>
                </c:pt>
                <c:pt idx="7">
                  <c:v>40907</c:v>
                </c:pt>
                <c:pt idx="8">
                  <c:v>40939</c:v>
                </c:pt>
                <c:pt idx="9">
                  <c:v>40968</c:v>
                </c:pt>
                <c:pt idx="10">
                  <c:v>40998</c:v>
                </c:pt>
                <c:pt idx="11">
                  <c:v>41029</c:v>
                </c:pt>
                <c:pt idx="12">
                  <c:v>41060</c:v>
                </c:pt>
                <c:pt idx="13">
                  <c:v>41089</c:v>
                </c:pt>
                <c:pt idx="14">
                  <c:v>41121</c:v>
                </c:pt>
                <c:pt idx="15">
                  <c:v>41152</c:v>
                </c:pt>
                <c:pt idx="16">
                  <c:v>41180</c:v>
                </c:pt>
                <c:pt idx="17">
                  <c:v>41213</c:v>
                </c:pt>
                <c:pt idx="18">
                  <c:v>41243</c:v>
                </c:pt>
                <c:pt idx="19">
                  <c:v>41274</c:v>
                </c:pt>
                <c:pt idx="20">
                  <c:v>41305</c:v>
                </c:pt>
                <c:pt idx="21">
                  <c:v>41333</c:v>
                </c:pt>
                <c:pt idx="22">
                  <c:v>41361</c:v>
                </c:pt>
                <c:pt idx="23">
                  <c:v>41394</c:v>
                </c:pt>
                <c:pt idx="24">
                  <c:v>41425</c:v>
                </c:pt>
                <c:pt idx="25">
                  <c:v>41453</c:v>
                </c:pt>
                <c:pt idx="26">
                  <c:v>41486</c:v>
                </c:pt>
                <c:pt idx="27">
                  <c:v>41516</c:v>
                </c:pt>
                <c:pt idx="28">
                  <c:v>41547</c:v>
                </c:pt>
                <c:pt idx="29">
                  <c:v>41578</c:v>
                </c:pt>
                <c:pt idx="30">
                  <c:v>41607</c:v>
                </c:pt>
                <c:pt idx="31">
                  <c:v>41639</c:v>
                </c:pt>
                <c:pt idx="32">
                  <c:v>41670</c:v>
                </c:pt>
                <c:pt idx="33">
                  <c:v>41698</c:v>
                </c:pt>
                <c:pt idx="34">
                  <c:v>41729</c:v>
                </c:pt>
                <c:pt idx="35">
                  <c:v>41759</c:v>
                </c:pt>
                <c:pt idx="36">
                  <c:v>41789</c:v>
                </c:pt>
                <c:pt idx="37">
                  <c:v>41820</c:v>
                </c:pt>
                <c:pt idx="38">
                  <c:v>41851</c:v>
                </c:pt>
                <c:pt idx="39">
                  <c:v>41880</c:v>
                </c:pt>
                <c:pt idx="40">
                  <c:v>41912</c:v>
                </c:pt>
                <c:pt idx="41">
                  <c:v>41943</c:v>
                </c:pt>
                <c:pt idx="42">
                  <c:v>41971</c:v>
                </c:pt>
                <c:pt idx="43">
                  <c:v>42004</c:v>
                </c:pt>
                <c:pt idx="44">
                  <c:v>42034</c:v>
                </c:pt>
                <c:pt idx="45">
                  <c:v>42062</c:v>
                </c:pt>
                <c:pt idx="46">
                  <c:v>42094</c:v>
                </c:pt>
              </c:numCache>
            </c:numRef>
          </c:cat>
          <c:val>
            <c:numRef>
              <c:f>'GII30.450.10(IOX)'!$AQ$28:$AQ$74</c:f>
              <c:numCache>
                <c:formatCode>0.0%;[Red]\-0.0%</c:formatCode>
                <c:ptCount val="47"/>
                <c:pt idx="1">
                  <c:v>9.6503653035341832E-3</c:v>
                </c:pt>
                <c:pt idx="2">
                  <c:v>8.8550270735066033E-3</c:v>
                </c:pt>
                <c:pt idx="3">
                  <c:v>9.8042150770829856E-3</c:v>
                </c:pt>
                <c:pt idx="4">
                  <c:v>1.2785455195214887E-2</c:v>
                </c:pt>
                <c:pt idx="5">
                  <c:v>1.3740500105517367E-2</c:v>
                </c:pt>
                <c:pt idx="6">
                  <c:v>1.0656875949737243E-2</c:v>
                </c:pt>
                <c:pt idx="7">
                  <c:v>9.4133368198470006E-3</c:v>
                </c:pt>
                <c:pt idx="8">
                  <c:v>1.138313128216435E-2</c:v>
                </c:pt>
                <c:pt idx="9">
                  <c:v>1.409998128342785E-2</c:v>
                </c:pt>
                <c:pt idx="10">
                  <c:v>1.003389013987247E-2</c:v>
                </c:pt>
                <c:pt idx="11">
                  <c:v>6.221430760911785E-3</c:v>
                </c:pt>
                <c:pt idx="12">
                  <c:v>9.7676629548712115E-3</c:v>
                </c:pt>
                <c:pt idx="13">
                  <c:v>1.4379495134547322E-2</c:v>
                </c:pt>
                <c:pt idx="14">
                  <c:v>2.2653235793968742E-2</c:v>
                </c:pt>
                <c:pt idx="15">
                  <c:v>2.1555257808110247E-2</c:v>
                </c:pt>
                <c:pt idx="16">
                  <c:v>1.9086977708031829E-2</c:v>
                </c:pt>
                <c:pt idx="17">
                  <c:v>2.0168235683576854E-2</c:v>
                </c:pt>
                <c:pt idx="18">
                  <c:v>1.1306296789700998E-2</c:v>
                </c:pt>
                <c:pt idx="19">
                  <c:v>7.2073267687883429E-3</c:v>
                </c:pt>
                <c:pt idx="20">
                  <c:v>2.9172485908753984E-3</c:v>
                </c:pt>
                <c:pt idx="21">
                  <c:v>2.9178022351976514E-3</c:v>
                </c:pt>
                <c:pt idx="22">
                  <c:v>2.1279965510741087E-3</c:v>
                </c:pt>
                <c:pt idx="23">
                  <c:v>2.218036217028842E-3</c:v>
                </c:pt>
                <c:pt idx="24">
                  <c:v>-2.783165637708866E-3</c:v>
                </c:pt>
                <c:pt idx="25">
                  <c:v>-6.2136141794047759E-3</c:v>
                </c:pt>
                <c:pt idx="26">
                  <c:v>-6.1101632747156999E-3</c:v>
                </c:pt>
                <c:pt idx="27">
                  <c:v>-6.8175565898374989E-3</c:v>
                </c:pt>
                <c:pt idx="28">
                  <c:v>-8.2451780597465115E-4</c:v>
                </c:pt>
                <c:pt idx="29">
                  <c:v>5.3996478382344667E-3</c:v>
                </c:pt>
                <c:pt idx="30">
                  <c:v>3.1624765333165272E-3</c:v>
                </c:pt>
                <c:pt idx="31">
                  <c:v>5.1525332535518288E-3</c:v>
                </c:pt>
                <c:pt idx="32">
                  <c:v>3.9515019185258193E-3</c:v>
                </c:pt>
                <c:pt idx="33">
                  <c:v>7.5604010803519408E-3</c:v>
                </c:pt>
                <c:pt idx="34">
                  <c:v>6.5081236032623639E-3</c:v>
                </c:pt>
                <c:pt idx="35">
                  <c:v>4.6225442471453087E-3</c:v>
                </c:pt>
                <c:pt idx="36">
                  <c:v>3.3090239949205573E-3</c:v>
                </c:pt>
                <c:pt idx="37">
                  <c:v>3.3246051808271579E-3</c:v>
                </c:pt>
                <c:pt idx="38">
                  <c:v>8.6801804070843719E-5</c:v>
                </c:pt>
                <c:pt idx="39">
                  <c:v>1.850263987549785E-4</c:v>
                </c:pt>
                <c:pt idx="40">
                  <c:v>1.037355220914332E-3</c:v>
                </c:pt>
                <c:pt idx="41">
                  <c:v>1.4489967838126182E-3</c:v>
                </c:pt>
                <c:pt idx="42">
                  <c:v>4.0453185961038694E-3</c:v>
                </c:pt>
                <c:pt idx="43">
                  <c:v>5.4315266872880181E-3</c:v>
                </c:pt>
                <c:pt idx="44">
                  <c:v>1.0163537888496638E-2</c:v>
                </c:pt>
                <c:pt idx="45">
                  <c:v>1.9028371264438616E-2</c:v>
                </c:pt>
                <c:pt idx="46">
                  <c:v>1.1938193899561283E-2</c:v>
                </c:pt>
              </c:numCache>
            </c:numRef>
          </c:val>
          <c:smooth val="0"/>
        </c:ser>
        <c:dLbls>
          <c:showLegendKey val="0"/>
          <c:showVal val="0"/>
          <c:showCatName val="0"/>
          <c:showSerName val="0"/>
          <c:showPercent val="0"/>
          <c:showBubbleSize val="0"/>
        </c:dLbls>
        <c:marker val="1"/>
        <c:smooth val="0"/>
        <c:axId val="388758912"/>
        <c:axId val="389833856"/>
      </c:lineChart>
      <c:dateAx>
        <c:axId val="388758912"/>
        <c:scaling>
          <c:orientation val="minMax"/>
        </c:scaling>
        <c:delete val="0"/>
        <c:axPos val="b"/>
        <c:numFmt formatCode="mm/yy;@" sourceLinked="0"/>
        <c:majorTickMark val="out"/>
        <c:minorTickMark val="none"/>
        <c:tickLblPos val="nextTo"/>
        <c:crossAx val="389833856"/>
        <c:crosses val="autoZero"/>
        <c:auto val="1"/>
        <c:lblOffset val="100"/>
        <c:baseTimeUnit val="months"/>
        <c:majorUnit val="2"/>
        <c:majorTimeUnit val="months"/>
      </c:dateAx>
      <c:valAx>
        <c:axId val="389833856"/>
        <c:scaling>
          <c:orientation val="minMax"/>
        </c:scaling>
        <c:delete val="0"/>
        <c:axPos val="l"/>
        <c:majorGridlines/>
        <c:numFmt formatCode="0.0%;[Red]\-0.0%" sourceLinked="1"/>
        <c:majorTickMark val="out"/>
        <c:minorTickMark val="none"/>
        <c:tickLblPos val="nextTo"/>
        <c:crossAx val="388758912"/>
        <c:crosses val="autoZero"/>
        <c:crossBetween val="between"/>
      </c:valAx>
    </c:plotArea>
    <c:plotVisOnly val="1"/>
    <c:dispBlanksAs val="gap"/>
    <c:showDLblsOverMax val="0"/>
  </c:chart>
  <c:printSettings>
    <c:headerFooter>
      <c:oddHeader>&amp;L&amp;G&amp;C&amp;"-,Bold"&amp;12&amp;K2E398A
&amp;15GII30.450.10(IOS) Performance&amp;R&amp;"-,Bold"&amp;14&amp;K2E398A
&amp;12Cello Fixed Income Master Fund, LP&amp;"-,Regular"&amp;10&amp;K000000
&amp;"-,Bold"&amp;K2E398A As of Mar, 2015</c:oddHeader>
    </c:headerFooter>
    <c:pageMargins b="0.75" l="0.7" r="0.7" t="0.75" header="0.3" footer="0.3"/>
    <c:pageSetup orientation="portrait"/>
  </c:printSettings>
</c:chartSpace>
</file>

<file path=xl/charts/chart19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Monthly Unhedged Return (%)</a:t>
            </a:r>
            <a:endParaRPr lang="en-US">
              <a:effectLst/>
            </a:endParaRPr>
          </a:p>
        </c:rich>
      </c:tx>
      <c:overlay val="0"/>
    </c:title>
    <c:autoTitleDeleted val="0"/>
    <c:plotArea>
      <c:layout/>
      <c:lineChart>
        <c:grouping val="standard"/>
        <c:varyColors val="0"/>
        <c:ser>
          <c:idx val="0"/>
          <c:order val="0"/>
          <c:marker>
            <c:symbol val="none"/>
          </c:marker>
          <c:cat>
            <c:numRef>
              <c:f>'GII30.500.10(IOX)'!$I$28:$I$74</c:f>
              <c:numCache>
                <c:formatCode>mm/dd/yy;@</c:formatCode>
                <c:ptCount val="47"/>
                <c:pt idx="0">
                  <c:v>40694</c:v>
                </c:pt>
                <c:pt idx="1">
                  <c:v>40724</c:v>
                </c:pt>
                <c:pt idx="2">
                  <c:v>40753</c:v>
                </c:pt>
                <c:pt idx="3">
                  <c:v>40786</c:v>
                </c:pt>
                <c:pt idx="4">
                  <c:v>40816</c:v>
                </c:pt>
                <c:pt idx="5">
                  <c:v>40847</c:v>
                </c:pt>
                <c:pt idx="6">
                  <c:v>40877</c:v>
                </c:pt>
                <c:pt idx="7">
                  <c:v>40907</c:v>
                </c:pt>
                <c:pt idx="8">
                  <c:v>40939</c:v>
                </c:pt>
                <c:pt idx="9">
                  <c:v>40968</c:v>
                </c:pt>
                <c:pt idx="10">
                  <c:v>40998</c:v>
                </c:pt>
                <c:pt idx="11">
                  <c:v>41029</c:v>
                </c:pt>
                <c:pt idx="12">
                  <c:v>41060</c:v>
                </c:pt>
                <c:pt idx="13">
                  <c:v>41089</c:v>
                </c:pt>
                <c:pt idx="14">
                  <c:v>41121</c:v>
                </c:pt>
                <c:pt idx="15">
                  <c:v>41152</c:v>
                </c:pt>
                <c:pt idx="16">
                  <c:v>41180</c:v>
                </c:pt>
                <c:pt idx="17">
                  <c:v>41213</c:v>
                </c:pt>
                <c:pt idx="18">
                  <c:v>41243</c:v>
                </c:pt>
                <c:pt idx="19">
                  <c:v>41274</c:v>
                </c:pt>
                <c:pt idx="20">
                  <c:v>41305</c:v>
                </c:pt>
                <c:pt idx="21">
                  <c:v>41333</c:v>
                </c:pt>
                <c:pt idx="22">
                  <c:v>41361</c:v>
                </c:pt>
                <c:pt idx="23">
                  <c:v>41394</c:v>
                </c:pt>
                <c:pt idx="24">
                  <c:v>41425</c:v>
                </c:pt>
                <c:pt idx="25">
                  <c:v>41453</c:v>
                </c:pt>
                <c:pt idx="26">
                  <c:v>41486</c:v>
                </c:pt>
                <c:pt idx="27">
                  <c:v>41516</c:v>
                </c:pt>
                <c:pt idx="28">
                  <c:v>41547</c:v>
                </c:pt>
                <c:pt idx="29">
                  <c:v>41578</c:v>
                </c:pt>
                <c:pt idx="30">
                  <c:v>41607</c:v>
                </c:pt>
                <c:pt idx="31">
                  <c:v>41639</c:v>
                </c:pt>
                <c:pt idx="32">
                  <c:v>41670</c:v>
                </c:pt>
                <c:pt idx="33">
                  <c:v>41698</c:v>
                </c:pt>
                <c:pt idx="34">
                  <c:v>41729</c:v>
                </c:pt>
                <c:pt idx="35">
                  <c:v>41759</c:v>
                </c:pt>
                <c:pt idx="36">
                  <c:v>41789</c:v>
                </c:pt>
                <c:pt idx="37">
                  <c:v>41820</c:v>
                </c:pt>
                <c:pt idx="38">
                  <c:v>41851</c:v>
                </c:pt>
                <c:pt idx="39">
                  <c:v>41880</c:v>
                </c:pt>
                <c:pt idx="40">
                  <c:v>41912</c:v>
                </c:pt>
                <c:pt idx="41">
                  <c:v>41943</c:v>
                </c:pt>
                <c:pt idx="42">
                  <c:v>41971</c:v>
                </c:pt>
                <c:pt idx="43">
                  <c:v>42004</c:v>
                </c:pt>
                <c:pt idx="44">
                  <c:v>42034</c:v>
                </c:pt>
                <c:pt idx="45">
                  <c:v>42062</c:v>
                </c:pt>
                <c:pt idx="46">
                  <c:v>42094</c:v>
                </c:pt>
              </c:numCache>
            </c:numRef>
          </c:cat>
          <c:val>
            <c:numRef>
              <c:f>'GII30.500.10(IOX)'!$S$28:$S$74</c:f>
              <c:numCache>
                <c:formatCode>0.0%;[Red]\-0.0%</c:formatCode>
                <c:ptCount val="47"/>
                <c:pt idx="1">
                  <c:v>1.7628636991910755E-2</c:v>
                </c:pt>
                <c:pt idx="2">
                  <c:v>-4.937730325499002E-2</c:v>
                </c:pt>
                <c:pt idx="3">
                  <c:v>-0.16155783632636059</c:v>
                </c:pt>
                <c:pt idx="4">
                  <c:v>-0.15995961749745113</c:v>
                </c:pt>
                <c:pt idx="5">
                  <c:v>7.886095206340378E-2</c:v>
                </c:pt>
                <c:pt idx="6">
                  <c:v>1.3578661974877346E-2</c:v>
                </c:pt>
                <c:pt idx="7">
                  <c:v>-1.6715077813476038E-2</c:v>
                </c:pt>
                <c:pt idx="8">
                  <c:v>-0.10050133795846983</c:v>
                </c:pt>
                <c:pt idx="9">
                  <c:v>3.8139832141225898E-2</c:v>
                </c:pt>
                <c:pt idx="10">
                  <c:v>8.1704478778541242E-2</c:v>
                </c:pt>
                <c:pt idx="11">
                  <c:v>-4.2273626275570839E-2</c:v>
                </c:pt>
                <c:pt idx="12">
                  <c:v>-8.6492872832465442E-2</c:v>
                </c:pt>
                <c:pt idx="13">
                  <c:v>1.1282456731956832E-2</c:v>
                </c:pt>
                <c:pt idx="14">
                  <c:v>-1.7401261451546274E-2</c:v>
                </c:pt>
                <c:pt idx="15">
                  <c:v>6.5106170633003002E-2</c:v>
                </c:pt>
                <c:pt idx="16">
                  <c:v>-3.4833373046802313E-2</c:v>
                </c:pt>
                <c:pt idx="17">
                  <c:v>3.6514203237105088E-2</c:v>
                </c:pt>
                <c:pt idx="18">
                  <c:v>-3.5602272815360027E-2</c:v>
                </c:pt>
                <c:pt idx="19">
                  <c:v>1.1958787682156618E-2</c:v>
                </c:pt>
                <c:pt idx="20">
                  <c:v>3.7746046033066583E-2</c:v>
                </c:pt>
                <c:pt idx="21">
                  <c:v>-3.7486177364413737E-3</c:v>
                </c:pt>
                <c:pt idx="22">
                  <c:v>3.438062855355923E-2</c:v>
                </c:pt>
                <c:pt idx="23">
                  <c:v>-0.20020271349618707</c:v>
                </c:pt>
                <c:pt idx="24">
                  <c:v>8.7913193413987432E-3</c:v>
                </c:pt>
                <c:pt idx="25">
                  <c:v>0.22181096274435083</c:v>
                </c:pt>
                <c:pt idx="26">
                  <c:v>1.5643712547209757E-2</c:v>
                </c:pt>
                <c:pt idx="27">
                  <c:v>8.511901254942629E-2</c:v>
                </c:pt>
                <c:pt idx="28">
                  <c:v>-1.4829779375531696E-2</c:v>
                </c:pt>
                <c:pt idx="29">
                  <c:v>-2.9040286758774465E-2</c:v>
                </c:pt>
                <c:pt idx="30">
                  <c:v>1.4552167778262884E-2</c:v>
                </c:pt>
                <c:pt idx="31">
                  <c:v>6.108625902192321E-2</c:v>
                </c:pt>
                <c:pt idx="32">
                  <c:v>-2.5552382205489842E-2</c:v>
                </c:pt>
                <c:pt idx="33">
                  <c:v>3.4636412436219004E-2</c:v>
                </c:pt>
                <c:pt idx="34">
                  <c:v>4.680780630126135E-2</c:v>
                </c:pt>
                <c:pt idx="35">
                  <c:v>-2.3377552393791291E-2</c:v>
                </c:pt>
                <c:pt idx="36">
                  <c:v>-6.8174853759807891E-2</c:v>
                </c:pt>
                <c:pt idx="37">
                  <c:v>3.9019725518409355E-2</c:v>
                </c:pt>
                <c:pt idx="38">
                  <c:v>3.9830532112122063E-2</c:v>
                </c:pt>
                <c:pt idx="39">
                  <c:v>-7.6600399881757514E-2</c:v>
                </c:pt>
                <c:pt idx="40">
                  <c:v>5.4956840431711243E-2</c:v>
                </c:pt>
                <c:pt idx="41">
                  <c:v>-4.9216944072529509E-2</c:v>
                </c:pt>
                <c:pt idx="42">
                  <c:v>-3.9230113410287544E-2</c:v>
                </c:pt>
                <c:pt idx="43">
                  <c:v>-1.5371832301271524E-2</c:v>
                </c:pt>
                <c:pt idx="44">
                  <c:v>-0.18532026635453919</c:v>
                </c:pt>
                <c:pt idx="45">
                  <c:v>0.11077456135612525</c:v>
                </c:pt>
                <c:pt idx="46">
                  <c:v>1.5498911512482906E-2</c:v>
                </c:pt>
              </c:numCache>
            </c:numRef>
          </c:val>
          <c:smooth val="0"/>
        </c:ser>
        <c:dLbls>
          <c:showLegendKey val="0"/>
          <c:showVal val="0"/>
          <c:showCatName val="0"/>
          <c:showSerName val="0"/>
          <c:showPercent val="0"/>
          <c:showBubbleSize val="0"/>
        </c:dLbls>
        <c:marker val="1"/>
        <c:smooth val="0"/>
        <c:axId val="390687360"/>
        <c:axId val="390693248"/>
      </c:lineChart>
      <c:dateAx>
        <c:axId val="390687360"/>
        <c:scaling>
          <c:orientation val="minMax"/>
        </c:scaling>
        <c:delete val="0"/>
        <c:axPos val="b"/>
        <c:numFmt formatCode="mm/yy;@" sourceLinked="0"/>
        <c:majorTickMark val="out"/>
        <c:minorTickMark val="none"/>
        <c:tickLblPos val="nextTo"/>
        <c:crossAx val="390693248"/>
        <c:crosses val="autoZero"/>
        <c:auto val="1"/>
        <c:lblOffset val="100"/>
        <c:baseTimeUnit val="months"/>
        <c:majorUnit val="2"/>
        <c:majorTimeUnit val="months"/>
      </c:dateAx>
      <c:valAx>
        <c:axId val="390693248"/>
        <c:scaling>
          <c:orientation val="minMax"/>
        </c:scaling>
        <c:delete val="0"/>
        <c:axPos val="l"/>
        <c:majorGridlines/>
        <c:numFmt formatCode="0.0%;[Red]\-0.0%" sourceLinked="1"/>
        <c:majorTickMark val="out"/>
        <c:minorTickMark val="none"/>
        <c:tickLblPos val="nextTo"/>
        <c:crossAx val="390687360"/>
        <c:crosses val="autoZero"/>
        <c:crossBetween val="midCat"/>
      </c:valAx>
    </c:plotArea>
    <c:plotVisOnly val="1"/>
    <c:dispBlanksAs val="gap"/>
    <c:showDLblsOverMax val="0"/>
  </c:chart>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Total 1m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14100046962048368"/>
          <c:y val="2.0462080397844984E-4"/>
        </c:manualLayout>
      </c:layout>
      <c:overlay val="0"/>
    </c:title>
    <c:autoTitleDeleted val="0"/>
    <c:plotArea>
      <c:layout>
        <c:manualLayout>
          <c:layoutTarget val="inner"/>
          <c:xMode val="edge"/>
          <c:yMode val="edge"/>
          <c:x val="9.9358065887627717E-2"/>
          <c:y val="0.18054675816283813"/>
          <c:w val="0.8740622993330841"/>
          <c:h val="0.77773796967845676"/>
        </c:manualLayout>
      </c:layout>
      <c:lineChart>
        <c:grouping val="standard"/>
        <c:varyColors val="0"/>
        <c:ser>
          <c:idx val="0"/>
          <c:order val="0"/>
          <c:marker>
            <c:symbol val="none"/>
          </c:marker>
          <c:cat>
            <c:numRef>
              <c:f>'GII30.500.10(IOX)'!$I$28:$I$74</c:f>
              <c:numCache>
                <c:formatCode>mm/dd/yy;@</c:formatCode>
                <c:ptCount val="47"/>
                <c:pt idx="0">
                  <c:v>40694</c:v>
                </c:pt>
                <c:pt idx="1">
                  <c:v>40724</c:v>
                </c:pt>
                <c:pt idx="2">
                  <c:v>40753</c:v>
                </c:pt>
                <c:pt idx="3">
                  <c:v>40786</c:v>
                </c:pt>
                <c:pt idx="4">
                  <c:v>40816</c:v>
                </c:pt>
                <c:pt idx="5">
                  <c:v>40847</c:v>
                </c:pt>
                <c:pt idx="6">
                  <c:v>40877</c:v>
                </c:pt>
                <c:pt idx="7">
                  <c:v>40907</c:v>
                </c:pt>
                <c:pt idx="8">
                  <c:v>40939</c:v>
                </c:pt>
                <c:pt idx="9">
                  <c:v>40968</c:v>
                </c:pt>
                <c:pt idx="10">
                  <c:v>40998</c:v>
                </c:pt>
                <c:pt idx="11">
                  <c:v>41029</c:v>
                </c:pt>
                <c:pt idx="12">
                  <c:v>41060</c:v>
                </c:pt>
                <c:pt idx="13">
                  <c:v>41089</c:v>
                </c:pt>
                <c:pt idx="14">
                  <c:v>41121</c:v>
                </c:pt>
                <c:pt idx="15">
                  <c:v>41152</c:v>
                </c:pt>
                <c:pt idx="16">
                  <c:v>41180</c:v>
                </c:pt>
                <c:pt idx="17">
                  <c:v>41213</c:v>
                </c:pt>
                <c:pt idx="18">
                  <c:v>41243</c:v>
                </c:pt>
                <c:pt idx="19">
                  <c:v>41274</c:v>
                </c:pt>
                <c:pt idx="20">
                  <c:v>41305</c:v>
                </c:pt>
                <c:pt idx="21">
                  <c:v>41333</c:v>
                </c:pt>
                <c:pt idx="22">
                  <c:v>41361</c:v>
                </c:pt>
                <c:pt idx="23">
                  <c:v>41394</c:v>
                </c:pt>
                <c:pt idx="24">
                  <c:v>41425</c:v>
                </c:pt>
                <c:pt idx="25">
                  <c:v>41453</c:v>
                </c:pt>
                <c:pt idx="26">
                  <c:v>41486</c:v>
                </c:pt>
                <c:pt idx="27">
                  <c:v>41516</c:v>
                </c:pt>
                <c:pt idx="28">
                  <c:v>41547</c:v>
                </c:pt>
                <c:pt idx="29">
                  <c:v>41578</c:v>
                </c:pt>
                <c:pt idx="30">
                  <c:v>41607</c:v>
                </c:pt>
                <c:pt idx="31">
                  <c:v>41639</c:v>
                </c:pt>
                <c:pt idx="32">
                  <c:v>41670</c:v>
                </c:pt>
                <c:pt idx="33">
                  <c:v>41698</c:v>
                </c:pt>
                <c:pt idx="34">
                  <c:v>41729</c:v>
                </c:pt>
                <c:pt idx="35">
                  <c:v>41759</c:v>
                </c:pt>
                <c:pt idx="36">
                  <c:v>41789</c:v>
                </c:pt>
                <c:pt idx="37">
                  <c:v>41820</c:v>
                </c:pt>
                <c:pt idx="38">
                  <c:v>41851</c:v>
                </c:pt>
                <c:pt idx="39">
                  <c:v>41880</c:v>
                </c:pt>
                <c:pt idx="40">
                  <c:v>41912</c:v>
                </c:pt>
                <c:pt idx="41">
                  <c:v>41943</c:v>
                </c:pt>
                <c:pt idx="42">
                  <c:v>41971</c:v>
                </c:pt>
                <c:pt idx="43">
                  <c:v>42004</c:v>
                </c:pt>
                <c:pt idx="44">
                  <c:v>42034</c:v>
                </c:pt>
                <c:pt idx="45">
                  <c:v>42062</c:v>
                </c:pt>
                <c:pt idx="46">
                  <c:v>42094</c:v>
                </c:pt>
              </c:numCache>
            </c:numRef>
          </c:cat>
          <c:val>
            <c:numRef>
              <c:f>'GII30.500.10(IOX)'!$AM$28:$AM$74</c:f>
              <c:numCache>
                <c:formatCode>0.0%;[Red]\-0.0%</c:formatCode>
                <c:ptCount val="47"/>
                <c:pt idx="1">
                  <c:v>1.6235473153381819E-3</c:v>
                </c:pt>
                <c:pt idx="2">
                  <c:v>-1.6794742202178276E-2</c:v>
                </c:pt>
                <c:pt idx="3">
                  <c:v>-0.10715791416793541</c:v>
                </c:pt>
                <c:pt idx="4">
                  <c:v>-9.5226842484302299E-2</c:v>
                </c:pt>
                <c:pt idx="5">
                  <c:v>5.1411832525585011E-2</c:v>
                </c:pt>
                <c:pt idx="6">
                  <c:v>3.3170955672689538E-2</c:v>
                </c:pt>
                <c:pt idx="7">
                  <c:v>1.3838397703699925E-2</c:v>
                </c:pt>
                <c:pt idx="8">
                  <c:v>-4.5170803708943497E-2</c:v>
                </c:pt>
                <c:pt idx="9">
                  <c:v>2.7836337826384762E-2</c:v>
                </c:pt>
                <c:pt idx="10">
                  <c:v>5.5496261116582367E-2</c:v>
                </c:pt>
                <c:pt idx="11">
                  <c:v>-5.73565386862204E-4</c:v>
                </c:pt>
                <c:pt idx="12">
                  <c:v>-3.6565085066877528E-2</c:v>
                </c:pt>
                <c:pt idx="13">
                  <c:v>2.4203195517749871E-2</c:v>
                </c:pt>
                <c:pt idx="14">
                  <c:v>5.5721463704161173E-2</c:v>
                </c:pt>
                <c:pt idx="15">
                  <c:v>6.6598138182808811E-2</c:v>
                </c:pt>
                <c:pt idx="16">
                  <c:v>6.6248025906182437E-2</c:v>
                </c:pt>
                <c:pt idx="17">
                  <c:v>1.8751085555040074E-2</c:v>
                </c:pt>
                <c:pt idx="18">
                  <c:v>-1.2255244205679982E-2</c:v>
                </c:pt>
                <c:pt idx="19">
                  <c:v>6.7620818725329579E-3</c:v>
                </c:pt>
                <c:pt idx="20">
                  <c:v>-1.5266735914932782E-2</c:v>
                </c:pt>
                <c:pt idx="21">
                  <c:v>1.219628660567691E-2</c:v>
                </c:pt>
                <c:pt idx="22">
                  <c:v>3.1298918638820297E-2</c:v>
                </c:pt>
                <c:pt idx="23">
                  <c:v>-0.15435053415193067</c:v>
                </c:pt>
                <c:pt idx="24">
                  <c:v>-0.10272657221925471</c:v>
                </c:pt>
                <c:pt idx="25">
                  <c:v>0.17898579355297178</c:v>
                </c:pt>
                <c:pt idx="26">
                  <c:v>9.5663188240556613E-3</c:v>
                </c:pt>
                <c:pt idx="27">
                  <c:v>7.8069248963471838E-2</c:v>
                </c:pt>
                <c:pt idx="28">
                  <c:v>2.2339819995156121E-3</c:v>
                </c:pt>
                <c:pt idx="29">
                  <c:v>-1.5560630217189671E-2</c:v>
                </c:pt>
                <c:pt idx="30">
                  <c:v>-9.9821204673182073E-3</c:v>
                </c:pt>
                <c:pt idx="31">
                  <c:v>5.039429370348833E-2</c:v>
                </c:pt>
                <c:pt idx="32">
                  <c:v>-7.1056864613726926E-3</c:v>
                </c:pt>
                <c:pt idx="33">
                  <c:v>3.6295715312286453E-2</c:v>
                </c:pt>
                <c:pt idx="34">
                  <c:v>4.2835472242397032E-2</c:v>
                </c:pt>
                <c:pt idx="35">
                  <c:v>-1.2060933908985268E-2</c:v>
                </c:pt>
                <c:pt idx="36">
                  <c:v>-4.8443264305386979E-2</c:v>
                </c:pt>
                <c:pt idx="37">
                  <c:v>3.9236714089445603E-2</c:v>
                </c:pt>
                <c:pt idx="38">
                  <c:v>3.2261853753448227E-2</c:v>
                </c:pt>
                <c:pt idx="39">
                  <c:v>-5.5331111079597435E-2</c:v>
                </c:pt>
                <c:pt idx="40">
                  <c:v>4.4662039559486E-2</c:v>
                </c:pt>
                <c:pt idx="41">
                  <c:v>-2.7239099991433646E-2</c:v>
                </c:pt>
                <c:pt idx="42">
                  <c:v>-1.6426271763841076E-2</c:v>
                </c:pt>
                <c:pt idx="43">
                  <c:v>-7.7574035999240665E-3</c:v>
                </c:pt>
                <c:pt idx="44">
                  <c:v>-0.13514037338048779</c:v>
                </c:pt>
                <c:pt idx="45">
                  <c:v>6.210138312273334E-2</c:v>
                </c:pt>
                <c:pt idx="46">
                  <c:v>3.5590554682631989E-2</c:v>
                </c:pt>
              </c:numCache>
            </c:numRef>
          </c:val>
          <c:smooth val="0"/>
        </c:ser>
        <c:dLbls>
          <c:showLegendKey val="0"/>
          <c:showVal val="0"/>
          <c:showCatName val="0"/>
          <c:showSerName val="0"/>
          <c:showPercent val="0"/>
          <c:showBubbleSize val="0"/>
        </c:dLbls>
        <c:marker val="1"/>
        <c:smooth val="0"/>
        <c:axId val="386274048"/>
        <c:axId val="386275584"/>
      </c:lineChart>
      <c:dateAx>
        <c:axId val="386274048"/>
        <c:scaling>
          <c:orientation val="minMax"/>
        </c:scaling>
        <c:delete val="0"/>
        <c:axPos val="b"/>
        <c:numFmt formatCode="mm/yy;@" sourceLinked="0"/>
        <c:majorTickMark val="out"/>
        <c:minorTickMark val="none"/>
        <c:tickLblPos val="nextTo"/>
        <c:crossAx val="386275584"/>
        <c:crosses val="autoZero"/>
        <c:auto val="1"/>
        <c:lblOffset val="100"/>
        <c:baseTimeUnit val="months"/>
        <c:majorUnit val="2"/>
        <c:majorTimeUnit val="months"/>
      </c:dateAx>
      <c:valAx>
        <c:axId val="386275584"/>
        <c:scaling>
          <c:orientation val="minMax"/>
        </c:scaling>
        <c:delete val="0"/>
        <c:axPos val="l"/>
        <c:majorGridlines/>
        <c:numFmt formatCode="0.0%;[Red]\-0.0%" sourceLinked="1"/>
        <c:majorTickMark val="out"/>
        <c:minorTickMark val="none"/>
        <c:tickLblPos val="nextTo"/>
        <c:crossAx val="386274048"/>
        <c:crosses val="autoZero"/>
        <c:crossBetween val="midCat"/>
      </c:valAx>
    </c:plotArea>
    <c:plotVisOnly val="1"/>
    <c:dispBlanksAs val="gap"/>
    <c:showDLblsOverMax val="0"/>
  </c:chart>
  <c:printSettings>
    <c:headerFooter/>
    <c:pageMargins b="0.75" l="0.7" r="0.7" t="0.75" header="0.3" footer="0.3"/>
    <c:pageSetup orientation="portrait"/>
  </c:printSettings>
</c:chartSpace>
</file>

<file path=xl/charts/chart19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IOS OAS History</a:t>
            </a:r>
          </a:p>
        </c:rich>
      </c:tx>
      <c:overlay val="0"/>
    </c:title>
    <c:autoTitleDeleted val="0"/>
    <c:plotArea>
      <c:layout/>
      <c:lineChart>
        <c:grouping val="standard"/>
        <c:varyColors val="0"/>
        <c:ser>
          <c:idx val="0"/>
          <c:order val="0"/>
          <c:marker>
            <c:symbol val="none"/>
          </c:marker>
          <c:cat>
            <c:numRef>
              <c:f>'GII30.500.10(IOX)'!$I$28:$I$74</c:f>
              <c:numCache>
                <c:formatCode>mm/dd/yy;@</c:formatCode>
                <c:ptCount val="47"/>
                <c:pt idx="0">
                  <c:v>40694</c:v>
                </c:pt>
                <c:pt idx="1">
                  <c:v>40724</c:v>
                </c:pt>
                <c:pt idx="2">
                  <c:v>40753</c:v>
                </c:pt>
                <c:pt idx="3">
                  <c:v>40786</c:v>
                </c:pt>
                <c:pt idx="4">
                  <c:v>40816</c:v>
                </c:pt>
                <c:pt idx="5">
                  <c:v>40847</c:v>
                </c:pt>
                <c:pt idx="6">
                  <c:v>40877</c:v>
                </c:pt>
                <c:pt idx="7">
                  <c:v>40907</c:v>
                </c:pt>
                <c:pt idx="8">
                  <c:v>40939</c:v>
                </c:pt>
                <c:pt idx="9">
                  <c:v>40968</c:v>
                </c:pt>
                <c:pt idx="10">
                  <c:v>40998</c:v>
                </c:pt>
                <c:pt idx="11">
                  <c:v>41029</c:v>
                </c:pt>
                <c:pt idx="12">
                  <c:v>41060</c:v>
                </c:pt>
                <c:pt idx="13">
                  <c:v>41089</c:v>
                </c:pt>
                <c:pt idx="14">
                  <c:v>41121</c:v>
                </c:pt>
                <c:pt idx="15">
                  <c:v>41152</c:v>
                </c:pt>
                <c:pt idx="16">
                  <c:v>41180</c:v>
                </c:pt>
                <c:pt idx="17">
                  <c:v>41213</c:v>
                </c:pt>
                <c:pt idx="18">
                  <c:v>41243</c:v>
                </c:pt>
                <c:pt idx="19">
                  <c:v>41274</c:v>
                </c:pt>
                <c:pt idx="20">
                  <c:v>41305</c:v>
                </c:pt>
                <c:pt idx="21">
                  <c:v>41333</c:v>
                </c:pt>
                <c:pt idx="22">
                  <c:v>41361</c:v>
                </c:pt>
                <c:pt idx="23">
                  <c:v>41394</c:v>
                </c:pt>
                <c:pt idx="24">
                  <c:v>41425</c:v>
                </c:pt>
                <c:pt idx="25">
                  <c:v>41453</c:v>
                </c:pt>
                <c:pt idx="26">
                  <c:v>41486</c:v>
                </c:pt>
                <c:pt idx="27">
                  <c:v>41516</c:v>
                </c:pt>
                <c:pt idx="28">
                  <c:v>41547</c:v>
                </c:pt>
                <c:pt idx="29">
                  <c:v>41578</c:v>
                </c:pt>
                <c:pt idx="30">
                  <c:v>41607</c:v>
                </c:pt>
                <c:pt idx="31">
                  <c:v>41639</c:v>
                </c:pt>
                <c:pt idx="32">
                  <c:v>41670</c:v>
                </c:pt>
                <c:pt idx="33">
                  <c:v>41698</c:v>
                </c:pt>
                <c:pt idx="34">
                  <c:v>41729</c:v>
                </c:pt>
                <c:pt idx="35">
                  <c:v>41759</c:v>
                </c:pt>
                <c:pt idx="36">
                  <c:v>41789</c:v>
                </c:pt>
                <c:pt idx="37">
                  <c:v>41820</c:v>
                </c:pt>
                <c:pt idx="38">
                  <c:v>41851</c:v>
                </c:pt>
                <c:pt idx="39">
                  <c:v>41880</c:v>
                </c:pt>
                <c:pt idx="40">
                  <c:v>41912</c:v>
                </c:pt>
                <c:pt idx="41">
                  <c:v>41943</c:v>
                </c:pt>
                <c:pt idx="42">
                  <c:v>41971</c:v>
                </c:pt>
                <c:pt idx="43">
                  <c:v>42004</c:v>
                </c:pt>
                <c:pt idx="44">
                  <c:v>42034</c:v>
                </c:pt>
                <c:pt idx="45">
                  <c:v>42062</c:v>
                </c:pt>
                <c:pt idx="46">
                  <c:v>42094</c:v>
                </c:pt>
              </c:numCache>
            </c:numRef>
          </c:cat>
          <c:val>
            <c:numRef>
              <c:f>'GII30.500.10(IOX)'!$M$28:$M$74</c:f>
              <c:numCache>
                <c:formatCode>#,##0.0_);[Red]\-#,##0.0_)</c:formatCode>
                <c:ptCount val="47"/>
                <c:pt idx="0">
                  <c:v>40.898499000000001</c:v>
                </c:pt>
                <c:pt idx="1">
                  <c:v>6.9797000000000002</c:v>
                </c:pt>
                <c:pt idx="2">
                  <c:v>96.610496999999995</c:v>
                </c:pt>
                <c:pt idx="3">
                  <c:v>403.75561499999998</c:v>
                </c:pt>
                <c:pt idx="4">
                  <c:v>651.40380900000002</c:v>
                </c:pt>
                <c:pt idx="5">
                  <c:v>548.16021699999999</c:v>
                </c:pt>
                <c:pt idx="6">
                  <c:v>457.890198</c:v>
                </c:pt>
                <c:pt idx="7">
                  <c:v>440.04580700000002</c:v>
                </c:pt>
                <c:pt idx="8">
                  <c:v>258.01910400000003</c:v>
                </c:pt>
                <c:pt idx="9">
                  <c:v>222.942902</c:v>
                </c:pt>
                <c:pt idx="10">
                  <c:v>144.951797</c:v>
                </c:pt>
                <c:pt idx="11">
                  <c:v>144.46159399999999</c:v>
                </c:pt>
                <c:pt idx="12">
                  <c:v>145.51539600000001</c:v>
                </c:pt>
                <c:pt idx="13">
                  <c:v>197.52160599999999</c:v>
                </c:pt>
                <c:pt idx="14">
                  <c:v>95.457497000000004</c:v>
                </c:pt>
                <c:pt idx="15">
                  <c:v>-10.7936</c:v>
                </c:pt>
                <c:pt idx="16">
                  <c:v>-91.805496000000005</c:v>
                </c:pt>
                <c:pt idx="17">
                  <c:v>224.54980499999999</c:v>
                </c:pt>
                <c:pt idx="18">
                  <c:v>-141.69700599999999</c:v>
                </c:pt>
                <c:pt idx="19">
                  <c:v>-92.714202999999998</c:v>
                </c:pt>
                <c:pt idx="20">
                  <c:v>64.229797000000005</c:v>
                </c:pt>
                <c:pt idx="21">
                  <c:v>41.310299000000001</c:v>
                </c:pt>
                <c:pt idx="22">
                  <c:v>0.43869999999999998</c:v>
                </c:pt>
                <c:pt idx="23">
                  <c:v>298.17379799999998</c:v>
                </c:pt>
                <c:pt idx="24">
                  <c:v>720.27758800000004</c:v>
                </c:pt>
                <c:pt idx="25">
                  <c:v>423.85058600000002</c:v>
                </c:pt>
                <c:pt idx="26">
                  <c:v>476.71160900000001</c:v>
                </c:pt>
                <c:pt idx="27">
                  <c:v>326.45651199999998</c:v>
                </c:pt>
                <c:pt idx="28">
                  <c:v>278.16570999999999</c:v>
                </c:pt>
                <c:pt idx="29">
                  <c:v>297.11749300000002</c:v>
                </c:pt>
                <c:pt idx="30">
                  <c:v>405.90429699999999</c:v>
                </c:pt>
                <c:pt idx="31">
                  <c:v>341.89700299999998</c:v>
                </c:pt>
                <c:pt idx="32">
                  <c:v>273.24200400000001</c:v>
                </c:pt>
                <c:pt idx="33">
                  <c:v>206.91149899999999</c:v>
                </c:pt>
                <c:pt idx="34">
                  <c:v>163.371399</c:v>
                </c:pt>
                <c:pt idx="35">
                  <c:v>167.252396</c:v>
                </c:pt>
                <c:pt idx="36">
                  <c:v>191.41279599999999</c:v>
                </c:pt>
                <c:pt idx="37">
                  <c:v>127.60839799999999</c:v>
                </c:pt>
                <c:pt idx="38">
                  <c:v>80.474700999999996</c:v>
                </c:pt>
                <c:pt idx="39">
                  <c:v>103.4002</c:v>
                </c:pt>
                <c:pt idx="40">
                  <c:v>69.542800999999997</c:v>
                </c:pt>
                <c:pt idx="41">
                  <c:v>49.428001000000002</c:v>
                </c:pt>
                <c:pt idx="42">
                  <c:v>14.855399999999999</c:v>
                </c:pt>
                <c:pt idx="43">
                  <c:v>-54.736697999999997</c:v>
                </c:pt>
                <c:pt idx="44">
                  <c:v>92.598602</c:v>
                </c:pt>
                <c:pt idx="45">
                  <c:v>48.372298999999998</c:v>
                </c:pt>
                <c:pt idx="46">
                  <c:v>-54.413601</c:v>
                </c:pt>
              </c:numCache>
            </c:numRef>
          </c:val>
          <c:smooth val="0"/>
        </c:ser>
        <c:dLbls>
          <c:showLegendKey val="0"/>
          <c:showVal val="0"/>
          <c:showCatName val="0"/>
          <c:showSerName val="0"/>
          <c:showPercent val="0"/>
          <c:showBubbleSize val="0"/>
        </c:dLbls>
        <c:marker val="1"/>
        <c:smooth val="0"/>
        <c:axId val="386288256"/>
        <c:axId val="386302336"/>
      </c:lineChart>
      <c:dateAx>
        <c:axId val="386288256"/>
        <c:scaling>
          <c:orientation val="minMax"/>
        </c:scaling>
        <c:delete val="0"/>
        <c:axPos val="b"/>
        <c:numFmt formatCode="mm/yy;@" sourceLinked="0"/>
        <c:majorTickMark val="out"/>
        <c:minorTickMark val="none"/>
        <c:tickLblPos val="nextTo"/>
        <c:crossAx val="386302336"/>
        <c:crosses val="autoZero"/>
        <c:auto val="1"/>
        <c:lblOffset val="100"/>
        <c:baseTimeUnit val="months"/>
        <c:majorUnit val="2"/>
        <c:majorTimeUnit val="months"/>
      </c:dateAx>
      <c:valAx>
        <c:axId val="386302336"/>
        <c:scaling>
          <c:orientation val="minMax"/>
        </c:scaling>
        <c:delete val="0"/>
        <c:axPos val="l"/>
        <c:majorGridlines/>
        <c:numFmt formatCode="#,##0.0_);[Red]\-#,##0.0_)" sourceLinked="1"/>
        <c:majorTickMark val="out"/>
        <c:minorTickMark val="none"/>
        <c:tickLblPos val="nextTo"/>
        <c:crossAx val="386288256"/>
        <c:crosses val="autoZero"/>
        <c:crossBetween val="midCat"/>
      </c:valAx>
    </c:plotArea>
    <c:plotVisOnly val="1"/>
    <c:dispBlanksAs val="gap"/>
    <c:showDLblsOverMax val="0"/>
  </c:chart>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Cumulative Unhedged Return (%)</a:t>
            </a:r>
            <a:endParaRPr lang="en-US">
              <a:effectLst/>
            </a:endParaRPr>
          </a:p>
        </c:rich>
      </c:tx>
      <c:overlay val="0"/>
    </c:title>
    <c:autoTitleDeleted val="0"/>
    <c:plotArea>
      <c:layout/>
      <c:lineChart>
        <c:grouping val="standard"/>
        <c:varyColors val="0"/>
        <c:ser>
          <c:idx val="0"/>
          <c:order val="0"/>
          <c:marker>
            <c:symbol val="none"/>
          </c:marker>
          <c:cat>
            <c:numRef>
              <c:f>'GII30.500.10(IOX)'!$I$28:$I$74</c:f>
              <c:numCache>
                <c:formatCode>mm/dd/yy;@</c:formatCode>
                <c:ptCount val="47"/>
                <c:pt idx="0">
                  <c:v>40694</c:v>
                </c:pt>
                <c:pt idx="1">
                  <c:v>40724</c:v>
                </c:pt>
                <c:pt idx="2">
                  <c:v>40753</c:v>
                </c:pt>
                <c:pt idx="3">
                  <c:v>40786</c:v>
                </c:pt>
                <c:pt idx="4">
                  <c:v>40816</c:v>
                </c:pt>
                <c:pt idx="5">
                  <c:v>40847</c:v>
                </c:pt>
                <c:pt idx="6">
                  <c:v>40877</c:v>
                </c:pt>
                <c:pt idx="7">
                  <c:v>40907</c:v>
                </c:pt>
                <c:pt idx="8">
                  <c:v>40939</c:v>
                </c:pt>
                <c:pt idx="9">
                  <c:v>40968</c:v>
                </c:pt>
                <c:pt idx="10">
                  <c:v>40998</c:v>
                </c:pt>
                <c:pt idx="11">
                  <c:v>41029</c:v>
                </c:pt>
                <c:pt idx="12">
                  <c:v>41060</c:v>
                </c:pt>
                <c:pt idx="13">
                  <c:v>41089</c:v>
                </c:pt>
                <c:pt idx="14">
                  <c:v>41121</c:v>
                </c:pt>
                <c:pt idx="15">
                  <c:v>41152</c:v>
                </c:pt>
                <c:pt idx="16">
                  <c:v>41180</c:v>
                </c:pt>
                <c:pt idx="17">
                  <c:v>41213</c:v>
                </c:pt>
                <c:pt idx="18">
                  <c:v>41243</c:v>
                </c:pt>
                <c:pt idx="19">
                  <c:v>41274</c:v>
                </c:pt>
                <c:pt idx="20">
                  <c:v>41305</c:v>
                </c:pt>
                <c:pt idx="21">
                  <c:v>41333</c:v>
                </c:pt>
                <c:pt idx="22">
                  <c:v>41361</c:v>
                </c:pt>
                <c:pt idx="23">
                  <c:v>41394</c:v>
                </c:pt>
                <c:pt idx="24">
                  <c:v>41425</c:v>
                </c:pt>
                <c:pt idx="25">
                  <c:v>41453</c:v>
                </c:pt>
                <c:pt idx="26">
                  <c:v>41486</c:v>
                </c:pt>
                <c:pt idx="27">
                  <c:v>41516</c:v>
                </c:pt>
                <c:pt idx="28">
                  <c:v>41547</c:v>
                </c:pt>
                <c:pt idx="29">
                  <c:v>41578</c:v>
                </c:pt>
                <c:pt idx="30">
                  <c:v>41607</c:v>
                </c:pt>
                <c:pt idx="31">
                  <c:v>41639</c:v>
                </c:pt>
                <c:pt idx="32">
                  <c:v>41670</c:v>
                </c:pt>
                <c:pt idx="33">
                  <c:v>41698</c:v>
                </c:pt>
                <c:pt idx="34">
                  <c:v>41729</c:v>
                </c:pt>
                <c:pt idx="35">
                  <c:v>41759</c:v>
                </c:pt>
                <c:pt idx="36">
                  <c:v>41789</c:v>
                </c:pt>
                <c:pt idx="37">
                  <c:v>41820</c:v>
                </c:pt>
                <c:pt idx="38">
                  <c:v>41851</c:v>
                </c:pt>
                <c:pt idx="39">
                  <c:v>41880</c:v>
                </c:pt>
                <c:pt idx="40">
                  <c:v>41912</c:v>
                </c:pt>
                <c:pt idx="41">
                  <c:v>41943</c:v>
                </c:pt>
                <c:pt idx="42">
                  <c:v>41971</c:v>
                </c:pt>
                <c:pt idx="43">
                  <c:v>42004</c:v>
                </c:pt>
                <c:pt idx="44">
                  <c:v>42034</c:v>
                </c:pt>
                <c:pt idx="45">
                  <c:v>42062</c:v>
                </c:pt>
                <c:pt idx="46">
                  <c:v>42094</c:v>
                </c:pt>
              </c:numCache>
            </c:numRef>
          </c:cat>
          <c:val>
            <c:numRef>
              <c:f>'GII30.500.10(IOX)'!$U$28:$U$74</c:f>
              <c:numCache>
                <c:formatCode>0.0%;[Red]\-0.0%</c:formatCode>
                <c:ptCount val="47"/>
                <c:pt idx="1">
                  <c:v>1.7628636991910751E-2</c:v>
                </c:pt>
                <c:pt idx="2">
                  <c:v>-3.261912081780094E-2</c:v>
                </c:pt>
                <c:pt idx="3">
                  <c:v>-0.18890708256196942</c:v>
                </c:pt>
                <c:pt idx="4">
                  <c:v>-0.3186491953902485</c:v>
                </c:pt>
                <c:pt idx="5">
                  <c:v>-0.26491722224955727</c:v>
                </c:pt>
                <c:pt idx="6">
                  <c:v>-0.2549357816869301</c:v>
                </c:pt>
                <c:pt idx="7">
                  <c:v>-0.26738958807206981</c:v>
                </c:pt>
                <c:pt idx="8">
                  <c:v>-0.34101791467313247</c:v>
                </c:pt>
                <c:pt idx="9">
                  <c:v>-0.31588444855469078</c:v>
                </c:pt>
                <c:pt idx="10">
                  <c:v>-0.25998914399955741</c:v>
                </c:pt>
                <c:pt idx="11">
                  <c:v>-0.29127208636598545</c:v>
                </c:pt>
                <c:pt idx="12">
                  <c:v>-0.35257199967275077</c:v>
                </c:pt>
                <c:pt idx="13">
                  <c:v>-0.34526742127200116</c:v>
                </c:pt>
                <c:pt idx="14">
                  <c:v>-0.35666059405529216</c:v>
                </c:pt>
                <c:pt idx="15">
                  <c:v>-0.31477522891692122</c:v>
                </c:pt>
                <c:pt idx="16">
                  <c:v>-0.33864391898896784</c:v>
                </c:pt>
                <c:pt idx="17">
                  <c:v>-0.31449502863483569</c:v>
                </c:pt>
                <c:pt idx="18">
                  <c:v>-0.33890056364166377</c:v>
                </c:pt>
                <c:pt idx="19">
                  <c:v>-0.33099461584546108</c:v>
                </c:pt>
                <c:pt idx="20">
                  <c:v>-0.30574230781879452</c:v>
                </c:pt>
                <c:pt idx="21">
                  <c:v>-0.30834481451736584</c:v>
                </c:pt>
                <c:pt idx="22">
                  <c:v>-0.28456527449814428</c:v>
                </c:pt>
                <c:pt idx="23">
                  <c:v>-0.42779724787301554</c:v>
                </c:pt>
                <c:pt idx="24">
                  <c:v>-0.42276683075104005</c:v>
                </c:pt>
                <c:pt idx="25">
                  <c:v>-0.29473018575195553</c:v>
                </c:pt>
                <c:pt idx="26">
                  <c:v>-0.28369714750963515</c:v>
                </c:pt>
                <c:pt idx="27">
                  <c:v>-0.22272615601931789</c:v>
                </c:pt>
                <c:pt idx="28">
                  <c:v>-0.23425295563992277</c:v>
                </c:pt>
                <c:pt idx="29">
                  <c:v>-0.25649046939282338</c:v>
                </c:pt>
                <c:pt idx="30">
                  <c:v>-0.24567079395869018</c:v>
                </c:pt>
                <c:pt idx="31">
                  <c:v>-0.19959164469064905</c:v>
                </c:pt>
                <c:pt idx="32">
                  <c:v>-0.22004398490598109</c:v>
                </c:pt>
                <c:pt idx="33">
                  <c:v>-0.19302910668507478</c:v>
                </c:pt>
                <c:pt idx="34">
                  <c:v>-0.15525656942003396</c:v>
                </c:pt>
                <c:pt idx="35">
                  <c:v>-0.17500460322772804</c:v>
                </c:pt>
                <c:pt idx="36">
                  <c:v>-0.23124854375519244</c:v>
                </c:pt>
                <c:pt idx="37">
                  <c:v>-0.20125207294064262</c:v>
                </c:pt>
                <c:pt idx="38">
                  <c:v>-0.16943751798241391</c:v>
                </c:pt>
                <c:pt idx="39">
                  <c:v>-0.23305893623174601</c:v>
                </c:pt>
                <c:pt idx="40">
                  <c:v>-0.1909102785697071</c:v>
                </c:pt>
                <c:pt idx="41">
                  <c:v>-0.23073120213900034</c:v>
                </c:pt>
                <c:pt idx="42">
                  <c:v>-0.26090970432208294</c:v>
                </c:pt>
                <c:pt idx="43">
                  <c:v>-0.27227087640274106</c:v>
                </c:pt>
                <c:pt idx="44">
                  <c:v>-0.40713383142174053</c:v>
                </c:pt>
                <c:pt idx="45">
                  <c:v>-0.34145934165459724</c:v>
                </c:pt>
                <c:pt idx="46">
                  <c:v>-0.33125267826352967</c:v>
                </c:pt>
              </c:numCache>
            </c:numRef>
          </c:val>
          <c:smooth val="0"/>
        </c:ser>
        <c:dLbls>
          <c:showLegendKey val="0"/>
          <c:showVal val="0"/>
          <c:showCatName val="0"/>
          <c:showSerName val="0"/>
          <c:showPercent val="0"/>
          <c:showBubbleSize val="0"/>
        </c:dLbls>
        <c:marker val="1"/>
        <c:smooth val="0"/>
        <c:axId val="386331392"/>
        <c:axId val="386332928"/>
      </c:lineChart>
      <c:dateAx>
        <c:axId val="386331392"/>
        <c:scaling>
          <c:orientation val="minMax"/>
        </c:scaling>
        <c:delete val="0"/>
        <c:axPos val="b"/>
        <c:numFmt formatCode="mm/yy;@" sourceLinked="0"/>
        <c:majorTickMark val="out"/>
        <c:minorTickMark val="none"/>
        <c:tickLblPos val="nextTo"/>
        <c:crossAx val="386332928"/>
        <c:crosses val="autoZero"/>
        <c:auto val="1"/>
        <c:lblOffset val="100"/>
        <c:baseTimeUnit val="months"/>
        <c:majorUnit val="2"/>
        <c:majorTimeUnit val="months"/>
      </c:dateAx>
      <c:valAx>
        <c:axId val="386332928"/>
        <c:scaling>
          <c:orientation val="minMax"/>
        </c:scaling>
        <c:delete val="0"/>
        <c:axPos val="l"/>
        <c:majorGridlines/>
        <c:numFmt formatCode="0.0%;[Red]\-0.0%" sourceLinked="1"/>
        <c:majorTickMark val="out"/>
        <c:minorTickMark val="none"/>
        <c:tickLblPos val="nextTo"/>
        <c:crossAx val="386331392"/>
        <c:crosses val="autoZero"/>
        <c:crossBetween val="midCat"/>
      </c:valAx>
    </c:plotArea>
    <c:plotVisOnly val="1"/>
    <c:dispBlanksAs val="gap"/>
    <c:showDLblsOverMax val="0"/>
  </c:chart>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Cumulative Return (%) </a:t>
            </a:r>
            <a:endParaRPr lang="en-US">
              <a:effectLst/>
            </a:endParaRPr>
          </a:p>
          <a:p>
            <a:pPr>
              <a:defRPr/>
            </a:pPr>
            <a:r>
              <a:rPr lang="en-US" sz="1800" b="1" i="0" baseline="0">
                <a:effectLst/>
              </a:rPr>
              <a:t>Monthly Rebalancing</a:t>
            </a:r>
            <a:endParaRPr lang="en-US">
              <a:effectLst/>
            </a:endParaRPr>
          </a:p>
        </c:rich>
      </c:tx>
      <c:layout>
        <c:manualLayout>
          <c:xMode val="edge"/>
          <c:yMode val="edge"/>
          <c:x val="0.21002578120614424"/>
          <c:y val="0"/>
        </c:manualLayout>
      </c:layout>
      <c:overlay val="0"/>
    </c:title>
    <c:autoTitleDeleted val="0"/>
    <c:plotArea>
      <c:layout>
        <c:manualLayout>
          <c:layoutTarget val="inner"/>
          <c:xMode val="edge"/>
          <c:yMode val="edge"/>
          <c:x val="9.9452242934610899E-2"/>
          <c:y val="0.15410104986876641"/>
          <c:w val="0.85653751335272033"/>
          <c:h val="0.80422282518739208"/>
        </c:manualLayout>
      </c:layout>
      <c:lineChart>
        <c:grouping val="standard"/>
        <c:varyColors val="0"/>
        <c:ser>
          <c:idx val="0"/>
          <c:order val="0"/>
          <c:marker>
            <c:symbol val="none"/>
          </c:marker>
          <c:cat>
            <c:numRef>
              <c:f>'GII30.500.10(IOX)'!$I$28:$I$74</c:f>
              <c:numCache>
                <c:formatCode>mm/dd/yy;@</c:formatCode>
                <c:ptCount val="47"/>
                <c:pt idx="0">
                  <c:v>40694</c:v>
                </c:pt>
                <c:pt idx="1">
                  <c:v>40724</c:v>
                </c:pt>
                <c:pt idx="2">
                  <c:v>40753</c:v>
                </c:pt>
                <c:pt idx="3">
                  <c:v>40786</c:v>
                </c:pt>
                <c:pt idx="4">
                  <c:v>40816</c:v>
                </c:pt>
                <c:pt idx="5">
                  <c:v>40847</c:v>
                </c:pt>
                <c:pt idx="6">
                  <c:v>40877</c:v>
                </c:pt>
                <c:pt idx="7">
                  <c:v>40907</c:v>
                </c:pt>
                <c:pt idx="8">
                  <c:v>40939</c:v>
                </c:pt>
                <c:pt idx="9">
                  <c:v>40968</c:v>
                </c:pt>
                <c:pt idx="10">
                  <c:v>40998</c:v>
                </c:pt>
                <c:pt idx="11">
                  <c:v>41029</c:v>
                </c:pt>
                <c:pt idx="12">
                  <c:v>41060</c:v>
                </c:pt>
                <c:pt idx="13">
                  <c:v>41089</c:v>
                </c:pt>
                <c:pt idx="14">
                  <c:v>41121</c:v>
                </c:pt>
                <c:pt idx="15">
                  <c:v>41152</c:v>
                </c:pt>
                <c:pt idx="16">
                  <c:v>41180</c:v>
                </c:pt>
                <c:pt idx="17">
                  <c:v>41213</c:v>
                </c:pt>
                <c:pt idx="18">
                  <c:v>41243</c:v>
                </c:pt>
                <c:pt idx="19">
                  <c:v>41274</c:v>
                </c:pt>
                <c:pt idx="20">
                  <c:v>41305</c:v>
                </c:pt>
                <c:pt idx="21">
                  <c:v>41333</c:v>
                </c:pt>
                <c:pt idx="22">
                  <c:v>41361</c:v>
                </c:pt>
                <c:pt idx="23">
                  <c:v>41394</c:v>
                </c:pt>
                <c:pt idx="24">
                  <c:v>41425</c:v>
                </c:pt>
                <c:pt idx="25">
                  <c:v>41453</c:v>
                </c:pt>
                <c:pt idx="26">
                  <c:v>41486</c:v>
                </c:pt>
                <c:pt idx="27">
                  <c:v>41516</c:v>
                </c:pt>
                <c:pt idx="28">
                  <c:v>41547</c:v>
                </c:pt>
                <c:pt idx="29">
                  <c:v>41578</c:v>
                </c:pt>
                <c:pt idx="30">
                  <c:v>41607</c:v>
                </c:pt>
                <c:pt idx="31">
                  <c:v>41639</c:v>
                </c:pt>
                <c:pt idx="32">
                  <c:v>41670</c:v>
                </c:pt>
                <c:pt idx="33">
                  <c:v>41698</c:v>
                </c:pt>
                <c:pt idx="34">
                  <c:v>41729</c:v>
                </c:pt>
                <c:pt idx="35">
                  <c:v>41759</c:v>
                </c:pt>
                <c:pt idx="36">
                  <c:v>41789</c:v>
                </c:pt>
                <c:pt idx="37">
                  <c:v>41820</c:v>
                </c:pt>
                <c:pt idx="38">
                  <c:v>41851</c:v>
                </c:pt>
                <c:pt idx="39">
                  <c:v>41880</c:v>
                </c:pt>
                <c:pt idx="40">
                  <c:v>41912</c:v>
                </c:pt>
                <c:pt idx="41">
                  <c:v>41943</c:v>
                </c:pt>
                <c:pt idx="42">
                  <c:v>41971</c:v>
                </c:pt>
                <c:pt idx="43">
                  <c:v>42004</c:v>
                </c:pt>
                <c:pt idx="44">
                  <c:v>42034</c:v>
                </c:pt>
                <c:pt idx="45">
                  <c:v>42062</c:v>
                </c:pt>
                <c:pt idx="46">
                  <c:v>42094</c:v>
                </c:pt>
              </c:numCache>
            </c:numRef>
          </c:cat>
          <c:val>
            <c:numRef>
              <c:f>'GII30.500.10(IOX)'!$AO$28:$AO$74</c:f>
              <c:numCache>
                <c:formatCode>0.0%;[Red]\-0.0%</c:formatCode>
                <c:ptCount val="47"/>
                <c:pt idx="1">
                  <c:v>1.6235473153380919E-3</c:v>
                </c:pt>
                <c:pt idx="2">
                  <c:v>-1.5198461945454267E-2</c:v>
                </c:pt>
                <c:pt idx="3">
                  <c:v>-0.12072774063275404</c:v>
                </c:pt>
                <c:pt idx="4">
                  <c:v>-0.20445806157633539</c:v>
                </c:pt>
                <c:pt idx="5">
                  <c:v>-0.16355779267101866</c:v>
                </c:pt>
                <c:pt idx="6">
                  <c:v>-0.13581220528894244</c:v>
                </c:pt>
                <c:pt idx="7">
                  <c:v>-0.12385323089504741</c:v>
                </c:pt>
                <c:pt idx="8">
                  <c:v>-0.16342948462251228</c:v>
                </c:pt>
                <c:pt idx="9">
                  <c:v>-0.14014242514087161</c:v>
                </c:pt>
                <c:pt idx="10">
                  <c:v>-9.2423544643418176E-2</c:v>
                </c:pt>
                <c:pt idx="11">
                  <c:v>-9.2944099084141807E-2</c:v>
                </c:pt>
                <c:pt idx="12">
                  <c:v>-0.1261106752615434</c:v>
                </c:pt>
                <c:pt idx="13">
                  <c:v>-0.10495976107402405</c:v>
                </c:pt>
                <c:pt idx="14">
                  <c:v>-5.5086808886946503E-2</c:v>
                </c:pt>
                <c:pt idx="15">
                  <c:v>7.8426503855595353E-3</c:v>
                </c:pt>
                <c:pt idx="16">
                  <c:v>7.4610236397657514E-2</c:v>
                </c:pt>
                <c:pt idx="17">
                  <c:v>9.4760344878671798E-2</c:v>
                </c:pt>
                <c:pt idx="18">
                  <c:v>8.134378950548915E-2</c:v>
                </c:pt>
                <c:pt idx="19">
                  <c:v>8.8655924742480297E-2</c:v>
                </c:pt>
                <c:pt idx="20">
                  <c:v>7.2035702237210009E-2</c:v>
                </c:pt>
                <c:pt idx="21">
                  <c:v>8.511055691321312E-2</c:v>
                </c:pt>
                <c:pt idx="22">
                  <c:v>0.11907334394816482</c:v>
                </c:pt>
                <c:pt idx="23">
                  <c:v>-5.3656224445421619E-2</c:v>
                </c:pt>
                <c:pt idx="24">
                  <c:v>-0.1508708766491712</c:v>
                </c:pt>
                <c:pt idx="25">
                  <c:v>1.1111733227160414E-3</c:v>
                </c:pt>
                <c:pt idx="26">
                  <c:v>1.0688121985045429E-2</c:v>
                </c:pt>
                <c:pt idx="27">
                  <c:v>8.9591784604719615E-2</c:v>
                </c:pt>
                <c:pt idx="28">
                  <c:v>9.2025913038346729E-2</c:v>
                </c:pt>
                <c:pt idx="29">
                  <c:v>7.5033301617968062E-2</c:v>
                </c:pt>
                <c:pt idx="30">
                  <c:v>6.4302189694838807E-2</c:v>
                </c:pt>
                <c:pt idx="31">
                  <c:v>0.11793694683158629</c:v>
                </c:pt>
                <c:pt idx="32">
                  <c:v>0.10999323740381683</c:v>
                </c:pt>
                <c:pt idx="33">
                  <c:v>0.15028123594718901</c:v>
                </c:pt>
                <c:pt idx="34">
                  <c:v>0.19955407590055474</c:v>
                </c:pt>
                <c:pt idx="35">
                  <c:v>0.18508633347086434</c:v>
                </c:pt>
                <c:pt idx="36">
                  <c:v>0.12767688299383328</c:v>
                </c:pt>
                <c:pt idx="37">
                  <c:v>0.17192321843713954</c:v>
                </c:pt>
                <c:pt idx="38">
                  <c:v>0.20973163392062899</c:v>
                </c:pt>
                <c:pt idx="39">
                  <c:v>0.14279583850766375</c:v>
                </c:pt>
                <c:pt idx="40">
                  <c:v>0.19383543145550908</c:v>
                </c:pt>
                <c:pt idx="41">
                  <c:v>0.16131642876477614</c:v>
                </c:pt>
                <c:pt idx="42">
                  <c:v>0.14224032950207266</c:v>
                </c:pt>
                <c:pt idx="43">
                  <c:v>0.13337951025801487</c:v>
                </c:pt>
                <c:pt idx="44">
                  <c:v>-1.9785819940047689E-2</c:v>
                </c:pt>
                <c:pt idx="45">
                  <c:v>4.1086836398191329E-2</c:v>
                </c:pt>
                <c:pt idx="46">
                  <c:v>7.8139694378389635E-2</c:v>
                </c:pt>
              </c:numCache>
            </c:numRef>
          </c:val>
          <c:smooth val="0"/>
        </c:ser>
        <c:dLbls>
          <c:showLegendKey val="0"/>
          <c:showVal val="0"/>
          <c:showCatName val="0"/>
          <c:showSerName val="0"/>
          <c:showPercent val="0"/>
          <c:showBubbleSize val="0"/>
        </c:dLbls>
        <c:marker val="1"/>
        <c:smooth val="0"/>
        <c:axId val="390765184"/>
        <c:axId val="390766976"/>
      </c:lineChart>
      <c:dateAx>
        <c:axId val="390765184"/>
        <c:scaling>
          <c:orientation val="minMax"/>
        </c:scaling>
        <c:delete val="0"/>
        <c:axPos val="b"/>
        <c:numFmt formatCode="mm/yy;@" sourceLinked="0"/>
        <c:majorTickMark val="out"/>
        <c:minorTickMark val="none"/>
        <c:tickLblPos val="nextTo"/>
        <c:crossAx val="390766976"/>
        <c:crosses val="autoZero"/>
        <c:auto val="1"/>
        <c:lblOffset val="100"/>
        <c:baseTimeUnit val="months"/>
        <c:majorUnit val="2"/>
        <c:majorTimeUnit val="months"/>
      </c:dateAx>
      <c:valAx>
        <c:axId val="390766976"/>
        <c:scaling>
          <c:orientation val="minMax"/>
        </c:scaling>
        <c:delete val="0"/>
        <c:axPos val="l"/>
        <c:majorGridlines/>
        <c:numFmt formatCode="0.0%;[Red]\-0.0%" sourceLinked="1"/>
        <c:majorTickMark val="out"/>
        <c:minorTickMark val="none"/>
        <c:tickLblPos val="nextTo"/>
        <c:crossAx val="390765184"/>
        <c:crosses val="autoZero"/>
        <c:crossBetween val="midCat"/>
      </c:valAx>
    </c:plotArea>
    <c:plotVisOnly val="1"/>
    <c:dispBlanksAs val="gap"/>
    <c:showDLblsOverMax val="0"/>
  </c:chart>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IOS + TBA Carry (%)</a:t>
            </a:r>
            <a:endParaRPr lang="en-US">
              <a:effectLst/>
            </a:endParaRPr>
          </a:p>
        </c:rich>
      </c:tx>
      <c:overlay val="0"/>
    </c:title>
    <c:autoTitleDeleted val="0"/>
    <c:plotArea>
      <c:layout>
        <c:manualLayout>
          <c:layoutTarget val="inner"/>
          <c:xMode val="edge"/>
          <c:yMode val="edge"/>
          <c:x val="9.7050222008633891E-2"/>
          <c:y val="0.15379224800847263"/>
          <c:w val="0.87904089258013329"/>
          <c:h val="0.76176871805497992"/>
        </c:manualLayout>
      </c:layout>
      <c:lineChart>
        <c:grouping val="standard"/>
        <c:varyColors val="0"/>
        <c:ser>
          <c:idx val="0"/>
          <c:order val="0"/>
          <c:marker>
            <c:symbol val="none"/>
          </c:marker>
          <c:cat>
            <c:numRef>
              <c:f>'GII30.500.10(IOX)'!$I$28:$I$74</c:f>
              <c:numCache>
                <c:formatCode>mm/dd/yy;@</c:formatCode>
                <c:ptCount val="47"/>
                <c:pt idx="0">
                  <c:v>40694</c:v>
                </c:pt>
                <c:pt idx="1">
                  <c:v>40724</c:v>
                </c:pt>
                <c:pt idx="2">
                  <c:v>40753</c:v>
                </c:pt>
                <c:pt idx="3">
                  <c:v>40786</c:v>
                </c:pt>
                <c:pt idx="4">
                  <c:v>40816</c:v>
                </c:pt>
                <c:pt idx="5">
                  <c:v>40847</c:v>
                </c:pt>
                <c:pt idx="6">
                  <c:v>40877</c:v>
                </c:pt>
                <c:pt idx="7">
                  <c:v>40907</c:v>
                </c:pt>
                <c:pt idx="8">
                  <c:v>40939</c:v>
                </c:pt>
                <c:pt idx="9">
                  <c:v>40968</c:v>
                </c:pt>
                <c:pt idx="10">
                  <c:v>40998</c:v>
                </c:pt>
                <c:pt idx="11">
                  <c:v>41029</c:v>
                </c:pt>
                <c:pt idx="12">
                  <c:v>41060</c:v>
                </c:pt>
                <c:pt idx="13">
                  <c:v>41089</c:v>
                </c:pt>
                <c:pt idx="14">
                  <c:v>41121</c:v>
                </c:pt>
                <c:pt idx="15">
                  <c:v>41152</c:v>
                </c:pt>
                <c:pt idx="16">
                  <c:v>41180</c:v>
                </c:pt>
                <c:pt idx="17">
                  <c:v>41213</c:v>
                </c:pt>
                <c:pt idx="18">
                  <c:v>41243</c:v>
                </c:pt>
                <c:pt idx="19">
                  <c:v>41274</c:v>
                </c:pt>
                <c:pt idx="20">
                  <c:v>41305</c:v>
                </c:pt>
                <c:pt idx="21">
                  <c:v>41333</c:v>
                </c:pt>
                <c:pt idx="22">
                  <c:v>41361</c:v>
                </c:pt>
                <c:pt idx="23">
                  <c:v>41394</c:v>
                </c:pt>
                <c:pt idx="24">
                  <c:v>41425</c:v>
                </c:pt>
                <c:pt idx="25">
                  <c:v>41453</c:v>
                </c:pt>
                <c:pt idx="26">
                  <c:v>41486</c:v>
                </c:pt>
                <c:pt idx="27">
                  <c:v>41516</c:v>
                </c:pt>
                <c:pt idx="28">
                  <c:v>41547</c:v>
                </c:pt>
                <c:pt idx="29">
                  <c:v>41578</c:v>
                </c:pt>
                <c:pt idx="30">
                  <c:v>41607</c:v>
                </c:pt>
                <c:pt idx="31">
                  <c:v>41639</c:v>
                </c:pt>
                <c:pt idx="32">
                  <c:v>41670</c:v>
                </c:pt>
                <c:pt idx="33">
                  <c:v>41698</c:v>
                </c:pt>
                <c:pt idx="34">
                  <c:v>41729</c:v>
                </c:pt>
                <c:pt idx="35">
                  <c:v>41759</c:v>
                </c:pt>
                <c:pt idx="36">
                  <c:v>41789</c:v>
                </c:pt>
                <c:pt idx="37">
                  <c:v>41820</c:v>
                </c:pt>
                <c:pt idx="38">
                  <c:v>41851</c:v>
                </c:pt>
                <c:pt idx="39">
                  <c:v>41880</c:v>
                </c:pt>
                <c:pt idx="40">
                  <c:v>41912</c:v>
                </c:pt>
                <c:pt idx="41">
                  <c:v>41943</c:v>
                </c:pt>
                <c:pt idx="42">
                  <c:v>41971</c:v>
                </c:pt>
                <c:pt idx="43">
                  <c:v>42004</c:v>
                </c:pt>
                <c:pt idx="44">
                  <c:v>42034</c:v>
                </c:pt>
                <c:pt idx="45">
                  <c:v>42062</c:v>
                </c:pt>
                <c:pt idx="46">
                  <c:v>42094</c:v>
                </c:pt>
              </c:numCache>
            </c:numRef>
          </c:cat>
          <c:val>
            <c:numRef>
              <c:f>'GII30.500.10(IOX)'!$AQ$28:$AQ$74</c:f>
              <c:numCache>
                <c:formatCode>0.0%;[Red]\-0.0%</c:formatCode>
                <c:ptCount val="47"/>
                <c:pt idx="1">
                  <c:v>9.8973595863757306E-3</c:v>
                </c:pt>
                <c:pt idx="2">
                  <c:v>8.1889462500954607E-3</c:v>
                </c:pt>
                <c:pt idx="3">
                  <c:v>9.7867463747773106E-3</c:v>
                </c:pt>
                <c:pt idx="4">
                  <c:v>1.1887474910086029E-2</c:v>
                </c:pt>
                <c:pt idx="5">
                  <c:v>1.4367889298923107E-2</c:v>
                </c:pt>
                <c:pt idx="6">
                  <c:v>9.0751010718787984E-3</c:v>
                </c:pt>
                <c:pt idx="7">
                  <c:v>7.7707970896031186E-3</c:v>
                </c:pt>
                <c:pt idx="8">
                  <c:v>1.0225115739552157E-2</c:v>
                </c:pt>
                <c:pt idx="9">
                  <c:v>1.3768633425740135E-2</c:v>
                </c:pt>
                <c:pt idx="10">
                  <c:v>1.0623530182085589E-2</c:v>
                </c:pt>
                <c:pt idx="11">
                  <c:v>5.6295134070831051E-3</c:v>
                </c:pt>
                <c:pt idx="12">
                  <c:v>6.9179326540189448E-3</c:v>
                </c:pt>
                <c:pt idx="13">
                  <c:v>1.4353789683232568E-2</c:v>
                </c:pt>
                <c:pt idx="14">
                  <c:v>1.7518701391911314E-2</c:v>
                </c:pt>
                <c:pt idx="15">
                  <c:v>1.9120462852566994E-2</c:v>
                </c:pt>
                <c:pt idx="16">
                  <c:v>1.389030827483478E-2</c:v>
                </c:pt>
                <c:pt idx="17">
                  <c:v>1.5458249438922763E-2</c:v>
                </c:pt>
                <c:pt idx="18">
                  <c:v>2.7088886667740665E-3</c:v>
                </c:pt>
                <c:pt idx="19">
                  <c:v>6.2289128809922736E-3</c:v>
                </c:pt>
                <c:pt idx="20">
                  <c:v>4.2922345374470736E-3</c:v>
                </c:pt>
                <c:pt idx="21">
                  <c:v>3.6928334951673056E-3</c:v>
                </c:pt>
                <c:pt idx="22">
                  <c:v>5.9557412973646536E-4</c:v>
                </c:pt>
                <c:pt idx="23">
                  <c:v>-4.1155203144493469E-3</c:v>
                </c:pt>
                <c:pt idx="24">
                  <c:v>-7.9377371725096596E-3</c:v>
                </c:pt>
                <c:pt idx="25">
                  <c:v>6.076450282502103E-4</c:v>
                </c:pt>
                <c:pt idx="26">
                  <c:v>-5.4372723988451738E-3</c:v>
                </c:pt>
                <c:pt idx="27">
                  <c:v>-3.3878779186989113E-3</c:v>
                </c:pt>
                <c:pt idx="28">
                  <c:v>-2.8235611370468101E-3</c:v>
                </c:pt>
                <c:pt idx="29">
                  <c:v>5.1499552027568394E-3</c:v>
                </c:pt>
                <c:pt idx="30">
                  <c:v>3.331091204365557E-3</c:v>
                </c:pt>
                <c:pt idx="31">
                  <c:v>5.2502354764743103E-3</c:v>
                </c:pt>
                <c:pt idx="32">
                  <c:v>4.4672009950681938E-3</c:v>
                </c:pt>
                <c:pt idx="33">
                  <c:v>6.9482911282968633E-3</c:v>
                </c:pt>
                <c:pt idx="34">
                  <c:v>6.1283267635334031E-3</c:v>
                </c:pt>
                <c:pt idx="35">
                  <c:v>4.7787315524270057E-3</c:v>
                </c:pt>
                <c:pt idx="36">
                  <c:v>4.04664394876947E-3</c:v>
                </c:pt>
                <c:pt idx="37">
                  <c:v>2.4321983723135619E-3</c:v>
                </c:pt>
                <c:pt idx="38">
                  <c:v>7.4591386272665147E-4</c:v>
                </c:pt>
                <c:pt idx="39">
                  <c:v>1.4785726389479575E-3</c:v>
                </c:pt>
                <c:pt idx="40">
                  <c:v>3.3356451131975602E-3</c:v>
                </c:pt>
                <c:pt idx="41">
                  <c:v>2.5210175114130295E-3</c:v>
                </c:pt>
                <c:pt idx="42">
                  <c:v>5.4639956903446887E-3</c:v>
                </c:pt>
                <c:pt idx="43">
                  <c:v>7.7287671609155692E-3</c:v>
                </c:pt>
                <c:pt idx="44">
                  <c:v>8.8810544853698686E-3</c:v>
                </c:pt>
                <c:pt idx="45">
                  <c:v>1.7546613977664813E-2</c:v>
                </c:pt>
                <c:pt idx="46">
                  <c:v>1.2788950799671793E-2</c:v>
                </c:pt>
              </c:numCache>
            </c:numRef>
          </c:val>
          <c:smooth val="0"/>
        </c:ser>
        <c:dLbls>
          <c:showLegendKey val="0"/>
          <c:showVal val="0"/>
          <c:showCatName val="0"/>
          <c:showSerName val="0"/>
          <c:showPercent val="0"/>
          <c:showBubbleSize val="0"/>
        </c:dLbls>
        <c:marker val="1"/>
        <c:smooth val="0"/>
        <c:axId val="390780032"/>
        <c:axId val="390781568"/>
      </c:lineChart>
      <c:dateAx>
        <c:axId val="390780032"/>
        <c:scaling>
          <c:orientation val="minMax"/>
        </c:scaling>
        <c:delete val="0"/>
        <c:axPos val="b"/>
        <c:numFmt formatCode="mm/yy;@" sourceLinked="0"/>
        <c:majorTickMark val="out"/>
        <c:minorTickMark val="none"/>
        <c:tickLblPos val="nextTo"/>
        <c:crossAx val="390781568"/>
        <c:crosses val="autoZero"/>
        <c:auto val="1"/>
        <c:lblOffset val="100"/>
        <c:baseTimeUnit val="months"/>
        <c:majorUnit val="2"/>
        <c:majorTimeUnit val="months"/>
      </c:dateAx>
      <c:valAx>
        <c:axId val="390781568"/>
        <c:scaling>
          <c:orientation val="minMax"/>
        </c:scaling>
        <c:delete val="0"/>
        <c:axPos val="l"/>
        <c:majorGridlines/>
        <c:numFmt formatCode="0.0%;[Red]\-0.0%" sourceLinked="1"/>
        <c:majorTickMark val="out"/>
        <c:minorTickMark val="none"/>
        <c:tickLblPos val="nextTo"/>
        <c:crossAx val="390780032"/>
        <c:crosses val="autoZero"/>
        <c:crossBetween val="midCat"/>
      </c:valAx>
    </c:plotArea>
    <c:plotVisOnly val="1"/>
    <c:dispBlanksAs val="gap"/>
    <c:showDLblsOverMax val="0"/>
  </c:chart>
  <c:printSettings>
    <c:headerFooter>
      <c:oddHeader>&amp;L&amp;G&amp;C&amp;"-,Bold"&amp;12&amp;K2E398A
&amp;15GII30.500.10(IOS) Performance&amp;R&amp;"-,Bold"&amp;14&amp;K2E398A
&amp;12Cello Fixed Income Master Fund, LP&amp;"-,Regular"&amp;10&amp;K000000
&amp;"-,Bold"&amp;K2E398A As of Mar, 2015</c:oddHeader>
    </c:headerFooter>
    <c:pageMargins b="0.75" l="0.7" r="0.7" t="0.75" header="0.3" footer="0.3"/>
    <c:pageSetup orientation="portrait"/>
  </c:printSettings>
</c:chartSpace>
</file>

<file path=xl/charts/chart20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FN30.350.12 (IOX) OAS History</a:t>
            </a:r>
          </a:p>
        </c:rich>
      </c:tx>
      <c:overlay val="0"/>
    </c:title>
    <c:autoTitleDeleted val="0"/>
    <c:plotArea>
      <c:layout>
        <c:manualLayout>
          <c:layoutTarget val="inner"/>
          <c:xMode val="edge"/>
          <c:yMode val="edge"/>
          <c:x val="8.8899465618440893E-2"/>
          <c:y val="0.1022254648844909"/>
          <c:w val="0.88654951483959654"/>
          <c:h val="0.83629351533759566"/>
        </c:manualLayout>
      </c:layout>
      <c:lineChart>
        <c:grouping val="standard"/>
        <c:varyColors val="0"/>
        <c:ser>
          <c:idx val="0"/>
          <c:order val="0"/>
          <c:marker>
            <c:symbol val="none"/>
          </c:marker>
          <c:cat>
            <c:numRef>
              <c:f>'FN30.350.12(IOX)'!$I$28:$I$53</c:f>
              <c:numCache>
                <c:formatCode>mm/dd/yy;@</c:formatCode>
                <c:ptCount val="26"/>
                <c:pt idx="0">
                  <c:v>41333</c:v>
                </c:pt>
                <c:pt idx="1">
                  <c:v>41361</c:v>
                </c:pt>
                <c:pt idx="2">
                  <c:v>41394</c:v>
                </c:pt>
                <c:pt idx="3">
                  <c:v>41425</c:v>
                </c:pt>
                <c:pt idx="4">
                  <c:v>41453</c:v>
                </c:pt>
                <c:pt idx="5">
                  <c:v>41486</c:v>
                </c:pt>
                <c:pt idx="6">
                  <c:v>41516</c:v>
                </c:pt>
                <c:pt idx="7">
                  <c:v>41547</c:v>
                </c:pt>
                <c:pt idx="8">
                  <c:v>41578</c:v>
                </c:pt>
                <c:pt idx="9">
                  <c:v>41607</c:v>
                </c:pt>
                <c:pt idx="10">
                  <c:v>41639</c:v>
                </c:pt>
                <c:pt idx="11">
                  <c:v>41670</c:v>
                </c:pt>
                <c:pt idx="12">
                  <c:v>41698</c:v>
                </c:pt>
                <c:pt idx="13">
                  <c:v>41729</c:v>
                </c:pt>
                <c:pt idx="14">
                  <c:v>41759</c:v>
                </c:pt>
                <c:pt idx="15">
                  <c:v>41789</c:v>
                </c:pt>
                <c:pt idx="16">
                  <c:v>41820</c:v>
                </c:pt>
                <c:pt idx="17">
                  <c:v>41851</c:v>
                </c:pt>
                <c:pt idx="18">
                  <c:v>41880</c:v>
                </c:pt>
                <c:pt idx="19">
                  <c:v>41912</c:v>
                </c:pt>
                <c:pt idx="20">
                  <c:v>41943</c:v>
                </c:pt>
                <c:pt idx="21">
                  <c:v>41971</c:v>
                </c:pt>
                <c:pt idx="22">
                  <c:v>42004</c:v>
                </c:pt>
                <c:pt idx="23">
                  <c:v>42034</c:v>
                </c:pt>
                <c:pt idx="24">
                  <c:v>42062</c:v>
                </c:pt>
                <c:pt idx="25">
                  <c:v>42094</c:v>
                </c:pt>
              </c:numCache>
            </c:numRef>
          </c:cat>
          <c:val>
            <c:numRef>
              <c:f>'FN30.350.12(IOX)'!$M$28:$M$53</c:f>
              <c:numCache>
                <c:formatCode>#,##0.0_);[Red]\-#,##0.0_)</c:formatCode>
                <c:ptCount val="26"/>
                <c:pt idx="0">
                  <c:v>407.57980300000003</c:v>
                </c:pt>
                <c:pt idx="1">
                  <c:v>307.75351000000001</c:v>
                </c:pt>
                <c:pt idx="2">
                  <c:v>458.18130500000001</c:v>
                </c:pt>
                <c:pt idx="3">
                  <c:v>283.07751500000001</c:v>
                </c:pt>
                <c:pt idx="4">
                  <c:v>285.51489299999997</c:v>
                </c:pt>
                <c:pt idx="5">
                  <c:v>201.20489499999999</c:v>
                </c:pt>
                <c:pt idx="6">
                  <c:v>184.78450000000001</c:v>
                </c:pt>
                <c:pt idx="7">
                  <c:v>127.966003</c:v>
                </c:pt>
                <c:pt idx="8">
                  <c:v>155.28619399999999</c:v>
                </c:pt>
                <c:pt idx="9">
                  <c:v>91.140502999999995</c:v>
                </c:pt>
                <c:pt idx="10">
                  <c:v>53.541302000000002</c:v>
                </c:pt>
                <c:pt idx="11">
                  <c:v>54.765799999999999</c:v>
                </c:pt>
                <c:pt idx="12">
                  <c:v>41.589801999999999</c:v>
                </c:pt>
                <c:pt idx="13">
                  <c:v>27.904599999999999</c:v>
                </c:pt>
                <c:pt idx="14">
                  <c:v>24.575099999999999</c:v>
                </c:pt>
                <c:pt idx="15">
                  <c:v>15.5908</c:v>
                </c:pt>
                <c:pt idx="16">
                  <c:v>3.1846000000000001</c:v>
                </c:pt>
                <c:pt idx="17">
                  <c:v>3.7477</c:v>
                </c:pt>
                <c:pt idx="18">
                  <c:v>13.8598</c:v>
                </c:pt>
                <c:pt idx="19">
                  <c:v>-25.035298999999998</c:v>
                </c:pt>
                <c:pt idx="20">
                  <c:v>-20.999500000000001</c:v>
                </c:pt>
                <c:pt idx="21">
                  <c:v>-31.418399999999998</c:v>
                </c:pt>
                <c:pt idx="22">
                  <c:v>-66.979102999999995</c:v>
                </c:pt>
                <c:pt idx="23">
                  <c:v>91.848602</c:v>
                </c:pt>
                <c:pt idx="24">
                  <c:v>-46.795699999999997</c:v>
                </c:pt>
                <c:pt idx="25">
                  <c:v>-55.4039</c:v>
                </c:pt>
              </c:numCache>
            </c:numRef>
          </c:val>
          <c:smooth val="0"/>
        </c:ser>
        <c:dLbls>
          <c:showLegendKey val="0"/>
          <c:showVal val="0"/>
          <c:showCatName val="0"/>
          <c:showSerName val="0"/>
          <c:showPercent val="0"/>
          <c:showBubbleSize val="0"/>
        </c:dLbls>
        <c:marker val="1"/>
        <c:smooth val="0"/>
        <c:axId val="391033600"/>
        <c:axId val="391035136"/>
      </c:lineChart>
      <c:dateAx>
        <c:axId val="391033600"/>
        <c:scaling>
          <c:orientation val="minMax"/>
        </c:scaling>
        <c:delete val="0"/>
        <c:axPos val="b"/>
        <c:numFmt formatCode="mm/yy;@" sourceLinked="0"/>
        <c:majorTickMark val="out"/>
        <c:minorTickMark val="none"/>
        <c:tickLblPos val="nextTo"/>
        <c:crossAx val="391035136"/>
        <c:crosses val="autoZero"/>
        <c:auto val="1"/>
        <c:lblOffset val="100"/>
        <c:baseTimeUnit val="months"/>
      </c:dateAx>
      <c:valAx>
        <c:axId val="391035136"/>
        <c:scaling>
          <c:orientation val="minMax"/>
        </c:scaling>
        <c:delete val="0"/>
        <c:axPos val="l"/>
        <c:majorGridlines/>
        <c:numFmt formatCode="#,##0.0_);[Red]\-#,##0.0_)" sourceLinked="1"/>
        <c:majorTickMark val="out"/>
        <c:minorTickMark val="none"/>
        <c:tickLblPos val="nextTo"/>
        <c:crossAx val="391033600"/>
        <c:crosses val="autoZero"/>
        <c:crossBetween val="midCat"/>
      </c:valAx>
    </c:plotArea>
    <c:plotVisOnly val="1"/>
    <c:dispBlanksAs val="gap"/>
    <c:showDLblsOverMax val="0"/>
  </c:chart>
  <c:printSettings>
    <c:headerFooter>
      <c:oddHeader>&amp;L&amp;G&amp;C&amp;"-,Bold"&amp;12&amp;K08+065
&amp;13
&amp;11&amp;K000000
&amp;K00+000FN30.350.12(IOX) Monthly OAS&amp;R&amp;"-,Bold"&amp;12&amp;K00+000
Sonata Sub-Fund&amp;K2E398A_&amp;K000000
&amp;10&amp;K00+000As of Jul, 2014&amp;K2E398A_</c:oddHeader>
    </c:headerFooter>
    <c:pageMargins b="0.75" l="0.7" r="0.7" t="0.75" header="0.3" footer="0.3"/>
    <c:pageSetup orientation="portrait"/>
  </c:printSettings>
</c:chartSpace>
</file>

<file path=xl/charts/chart20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1442894241314085E-2"/>
          <c:y val="1.1918281979508959E-2"/>
          <c:w val="0.91939328589882485"/>
          <c:h val="0.9761634360409821"/>
        </c:manualLayout>
      </c:layout>
      <c:scatterChart>
        <c:scatterStyle val="lineMarker"/>
        <c:varyColors val="0"/>
        <c:ser>
          <c:idx val="0"/>
          <c:order val="0"/>
          <c:tx>
            <c:v>FN30.300.10</c:v>
          </c:tx>
          <c:spPr>
            <a:ln w="28575">
              <a:noFill/>
            </a:ln>
          </c:spPr>
          <c:xVal>
            <c:numRef>
              <c:f>'Scatter Plot'!$C$31:$C$37</c:f>
              <c:numCache>
                <c:formatCode>0.0;[Red]0.0</c:formatCode>
                <c:ptCount val="7"/>
                <c:pt idx="0">
                  <c:v>-24.1</c:v>
                </c:pt>
                <c:pt idx="1">
                  <c:v>-30.9</c:v>
                </c:pt>
                <c:pt idx="2">
                  <c:v>-14.3</c:v>
                </c:pt>
                <c:pt idx="3">
                  <c:v>-6.5</c:v>
                </c:pt>
                <c:pt idx="4">
                  <c:v>-4.3</c:v>
                </c:pt>
                <c:pt idx="5">
                  <c:v>-3.5</c:v>
                </c:pt>
                <c:pt idx="6">
                  <c:v>-5.9</c:v>
                </c:pt>
              </c:numCache>
            </c:numRef>
          </c:xVal>
          <c:yVal>
            <c:numRef>
              <c:f>'Scatter Plot'!$C$69:$C$75</c:f>
              <c:numCache>
                <c:formatCode>0.0%;[Red]\-0.0%</c:formatCode>
                <c:ptCount val="7"/>
                <c:pt idx="0">
                  <c:v>4.388271982247656E-2</c:v>
                </c:pt>
                <c:pt idx="1">
                  <c:v>-3.0280611266803689E-2</c:v>
                </c:pt>
                <c:pt idx="2">
                  <c:v>0.11176886574202924</c:v>
                </c:pt>
                <c:pt idx="3">
                  <c:v>5.2051213149257203E-2</c:v>
                </c:pt>
                <c:pt idx="4">
                  <c:v>4.7712413230140915E-2</c:v>
                </c:pt>
                <c:pt idx="5">
                  <c:v>2.0289161032346813E-2</c:v>
                </c:pt>
                <c:pt idx="6">
                  <c:v>1.5756219250562579E-2</c:v>
                </c:pt>
              </c:numCache>
            </c:numRef>
          </c:yVal>
          <c:smooth val="0"/>
        </c:ser>
        <c:ser>
          <c:idx val="1"/>
          <c:order val="1"/>
          <c:tx>
            <c:v>FN30.350.12</c:v>
          </c:tx>
          <c:spPr>
            <a:ln w="28575">
              <a:noFill/>
            </a:ln>
          </c:spPr>
          <c:xVal>
            <c:numRef>
              <c:f>'Scatter Plot'!$D$31:$D$37</c:f>
              <c:numCache>
                <c:formatCode>0.0;[Red]0.0</c:formatCode>
                <c:ptCount val="7"/>
                <c:pt idx="0">
                  <c:v>-20.3</c:v>
                </c:pt>
                <c:pt idx="1">
                  <c:v>-19.899999999999999</c:v>
                </c:pt>
                <c:pt idx="2">
                  <c:v>-21.5</c:v>
                </c:pt>
                <c:pt idx="3">
                  <c:v>-14.7</c:v>
                </c:pt>
                <c:pt idx="4">
                  <c:v>-9.6999999999999993</c:v>
                </c:pt>
                <c:pt idx="5">
                  <c:v>-8</c:v>
                </c:pt>
                <c:pt idx="6">
                  <c:v>-6.7</c:v>
                </c:pt>
              </c:numCache>
            </c:numRef>
          </c:xVal>
          <c:yVal>
            <c:numRef>
              <c:f>'Scatter Plot'!$D$69:$D$75</c:f>
              <c:numCache>
                <c:formatCode>0.0%;[Red]\-0.0%</c:formatCode>
                <c:ptCount val="7"/>
                <c:pt idx="0">
                  <c:v>6.5935489698299488E-2</c:v>
                </c:pt>
                <c:pt idx="1">
                  <c:v>-0.10128456617859241</c:v>
                </c:pt>
                <c:pt idx="2">
                  <c:v>0.15407778360098162</c:v>
                </c:pt>
                <c:pt idx="3">
                  <c:v>2.2730500595427423E-2</c:v>
                </c:pt>
                <c:pt idx="4">
                  <c:v>7.2010259895734202E-2</c:v>
                </c:pt>
                <c:pt idx="5">
                  <c:v>1.1743624184106788E-2</c:v>
                </c:pt>
                <c:pt idx="6">
                  <c:v>1.7964977802572234E-2</c:v>
                </c:pt>
              </c:numCache>
            </c:numRef>
          </c:yVal>
          <c:smooth val="0"/>
        </c:ser>
        <c:ser>
          <c:idx val="2"/>
          <c:order val="2"/>
          <c:tx>
            <c:v>FN30.400.11</c:v>
          </c:tx>
          <c:spPr>
            <a:ln w="28575">
              <a:noFill/>
            </a:ln>
          </c:spPr>
          <c:xVal>
            <c:numRef>
              <c:f>'Scatter Plot'!$E$19:$E$37</c:f>
              <c:numCache>
                <c:formatCode>0.0;[Red]0.0</c:formatCode>
                <c:ptCount val="19"/>
                <c:pt idx="0">
                  <c:v>-21.5</c:v>
                </c:pt>
                <c:pt idx="1">
                  <c:v>-19.3</c:v>
                </c:pt>
                <c:pt idx="2">
                  <c:v>-22.4</c:v>
                </c:pt>
                <c:pt idx="3">
                  <c:v>-24.8</c:v>
                </c:pt>
                <c:pt idx="4">
                  <c:v>-24.7</c:v>
                </c:pt>
                <c:pt idx="5">
                  <c:v>-27.6</c:v>
                </c:pt>
                <c:pt idx="6">
                  <c:v>-25.1</c:v>
                </c:pt>
                <c:pt idx="7">
                  <c:v>-26.6</c:v>
                </c:pt>
                <c:pt idx="8">
                  <c:v>-24.1</c:v>
                </c:pt>
                <c:pt idx="9">
                  <c:v>-25.1</c:v>
                </c:pt>
                <c:pt idx="10">
                  <c:v>-24.1</c:v>
                </c:pt>
                <c:pt idx="11">
                  <c:v>-20.9</c:v>
                </c:pt>
                <c:pt idx="12">
                  <c:v>-20.2</c:v>
                </c:pt>
                <c:pt idx="13">
                  <c:v>-19.5</c:v>
                </c:pt>
                <c:pt idx="14">
                  <c:v>-21.4</c:v>
                </c:pt>
                <c:pt idx="15">
                  <c:v>-15.9</c:v>
                </c:pt>
                <c:pt idx="16">
                  <c:v>-12.7</c:v>
                </c:pt>
                <c:pt idx="17">
                  <c:v>-11.2</c:v>
                </c:pt>
                <c:pt idx="18">
                  <c:v>-10.3</c:v>
                </c:pt>
              </c:numCache>
            </c:numRef>
          </c:xVal>
          <c:yVal>
            <c:numRef>
              <c:f>'Scatter Plot'!$E$57:$E$75</c:f>
              <c:numCache>
                <c:formatCode>0.0%;[Red]\-0.0%</c:formatCode>
                <c:ptCount val="19"/>
                <c:pt idx="0">
                  <c:v>8.8593616634809039E-2</c:v>
                </c:pt>
                <c:pt idx="1">
                  <c:v>-4.3596212752767254E-2</c:v>
                </c:pt>
                <c:pt idx="2">
                  <c:v>-8.7445904333535884E-2</c:v>
                </c:pt>
                <c:pt idx="3">
                  <c:v>-2.8615556184954502E-3</c:v>
                </c:pt>
                <c:pt idx="4">
                  <c:v>-2.4935620450313448E-2</c:v>
                </c:pt>
                <c:pt idx="5">
                  <c:v>8.0994273144113935E-2</c:v>
                </c:pt>
                <c:pt idx="6">
                  <c:v>-0.11683892444367217</c:v>
                </c:pt>
                <c:pt idx="7">
                  <c:v>-5.851980550386441E-3</c:v>
                </c:pt>
                <c:pt idx="8">
                  <c:v>3.5853301190298999E-3</c:v>
                </c:pt>
                <c:pt idx="9">
                  <c:v>1.7009566681860135E-2</c:v>
                </c:pt>
                <c:pt idx="10">
                  <c:v>0.10901918981842953</c:v>
                </c:pt>
                <c:pt idx="11">
                  <c:v>-2.2748944006640098E-2</c:v>
                </c:pt>
                <c:pt idx="12">
                  <c:v>6.0381027562414466E-2</c:v>
                </c:pt>
                <c:pt idx="13">
                  <c:v>-0.10304722231770563</c:v>
                </c:pt>
                <c:pt idx="14">
                  <c:v>0.19885161122422593</c:v>
                </c:pt>
                <c:pt idx="15">
                  <c:v>6.875731179286329E-2</c:v>
                </c:pt>
                <c:pt idx="16">
                  <c:v>7.6526306721781914E-2</c:v>
                </c:pt>
                <c:pt idx="17">
                  <c:v>2.3741043982540792E-2</c:v>
                </c:pt>
                <c:pt idx="18">
                  <c:v>-1.5488868394655169E-2</c:v>
                </c:pt>
              </c:numCache>
            </c:numRef>
          </c:yVal>
          <c:smooth val="0"/>
        </c:ser>
        <c:ser>
          <c:idx val="3"/>
          <c:order val="3"/>
          <c:tx>
            <c:v>FN30.450.11</c:v>
          </c:tx>
          <c:spPr>
            <a:ln w="28575">
              <a:noFill/>
            </a:ln>
          </c:spPr>
          <c:xVal>
            <c:numRef>
              <c:f>'Scatter Plot'!$F$19:$F$37</c:f>
              <c:numCache>
                <c:formatCode>0.0;[Red]0.0</c:formatCode>
                <c:ptCount val="19"/>
                <c:pt idx="0">
                  <c:v>-22</c:v>
                </c:pt>
                <c:pt idx="1">
                  <c:v>-19.2</c:v>
                </c:pt>
                <c:pt idx="2">
                  <c:v>-21.8</c:v>
                </c:pt>
                <c:pt idx="3">
                  <c:v>-24.3</c:v>
                </c:pt>
                <c:pt idx="4">
                  <c:v>-24.5</c:v>
                </c:pt>
                <c:pt idx="5">
                  <c:v>-20.5</c:v>
                </c:pt>
                <c:pt idx="6">
                  <c:v>-19.100000000000001</c:v>
                </c:pt>
                <c:pt idx="7">
                  <c:v>-18.5</c:v>
                </c:pt>
                <c:pt idx="8">
                  <c:v>-17.5</c:v>
                </c:pt>
                <c:pt idx="9">
                  <c:v>-17</c:v>
                </c:pt>
                <c:pt idx="10">
                  <c:v>-16.8</c:v>
                </c:pt>
                <c:pt idx="11">
                  <c:v>-16.2</c:v>
                </c:pt>
                <c:pt idx="12">
                  <c:v>-15.8</c:v>
                </c:pt>
                <c:pt idx="13">
                  <c:v>-15.7</c:v>
                </c:pt>
                <c:pt idx="14">
                  <c:v>-15.3</c:v>
                </c:pt>
                <c:pt idx="15">
                  <c:v>-13.3</c:v>
                </c:pt>
                <c:pt idx="16">
                  <c:v>-10.6</c:v>
                </c:pt>
                <c:pt idx="17">
                  <c:v>-9.5</c:v>
                </c:pt>
                <c:pt idx="18">
                  <c:v>-8.9</c:v>
                </c:pt>
              </c:numCache>
            </c:numRef>
          </c:xVal>
          <c:yVal>
            <c:numRef>
              <c:f>'Scatter Plot'!$F$57:$F$75</c:f>
              <c:numCache>
                <c:formatCode>0.0%;[Red]\-0.0%</c:formatCode>
                <c:ptCount val="19"/>
                <c:pt idx="0">
                  <c:v>6.701892952836111E-2</c:v>
                </c:pt>
                <c:pt idx="1">
                  <c:v>-4.3513912944099217E-2</c:v>
                </c:pt>
                <c:pt idx="2">
                  <c:v>-7.7704863566932653E-2</c:v>
                </c:pt>
                <c:pt idx="3">
                  <c:v>1.9604221094565121E-2</c:v>
                </c:pt>
                <c:pt idx="4">
                  <c:v>6.5990407239425716E-2</c:v>
                </c:pt>
                <c:pt idx="5">
                  <c:v>5.4131226876133656E-2</c:v>
                </c:pt>
                <c:pt idx="6">
                  <c:v>-0.10399942817741896</c:v>
                </c:pt>
                <c:pt idx="7">
                  <c:v>3.108038987350735E-2</c:v>
                </c:pt>
                <c:pt idx="8">
                  <c:v>-6.5184437533239714E-2</c:v>
                </c:pt>
                <c:pt idx="9">
                  <c:v>4.0226191217583383E-2</c:v>
                </c:pt>
                <c:pt idx="10">
                  <c:v>6.751269120673592E-2</c:v>
                </c:pt>
                <c:pt idx="11">
                  <c:v>-9.2019075832208072E-3</c:v>
                </c:pt>
                <c:pt idx="12">
                  <c:v>2.8587059429851396E-2</c:v>
                </c:pt>
                <c:pt idx="13">
                  <c:v>-0.116596883250028</c:v>
                </c:pt>
                <c:pt idx="14">
                  <c:v>0.14841046688055101</c:v>
                </c:pt>
                <c:pt idx="15">
                  <c:v>0.10406807334205628</c:v>
                </c:pt>
                <c:pt idx="16">
                  <c:v>4.145856481229436E-2</c:v>
                </c:pt>
                <c:pt idx="17">
                  <c:v>6.2738246168913978E-2</c:v>
                </c:pt>
                <c:pt idx="18">
                  <c:v>-1.3308301257420031E-2</c:v>
                </c:pt>
              </c:numCache>
            </c:numRef>
          </c:yVal>
          <c:smooth val="0"/>
        </c:ser>
        <c:ser>
          <c:idx val="4"/>
          <c:order val="4"/>
          <c:tx>
            <c:v>FN40.350.10</c:v>
          </c:tx>
          <c:spPr>
            <a:ln w="28575">
              <a:noFill/>
            </a:ln>
          </c:spPr>
          <c:xVal>
            <c:numRef>
              <c:f>'Scatter Plot'!$G$7:$G$37</c:f>
              <c:numCache>
                <c:formatCode>0.0;[Red]0.0</c:formatCode>
                <c:ptCount val="31"/>
                <c:pt idx="0">
                  <c:v>-1.1000000000000001</c:v>
                </c:pt>
                <c:pt idx="1">
                  <c:v>-1.4</c:v>
                </c:pt>
                <c:pt idx="2">
                  <c:v>-2.2000000000000002</c:v>
                </c:pt>
                <c:pt idx="3">
                  <c:v>-4.5</c:v>
                </c:pt>
                <c:pt idx="4">
                  <c:v>-3.4</c:v>
                </c:pt>
                <c:pt idx="5">
                  <c:v>-5.6</c:v>
                </c:pt>
                <c:pt idx="6">
                  <c:v>-10.9</c:v>
                </c:pt>
                <c:pt idx="7">
                  <c:v>-18.2</c:v>
                </c:pt>
                <c:pt idx="8">
                  <c:v>-14.9</c:v>
                </c:pt>
                <c:pt idx="9">
                  <c:v>-16</c:v>
                </c:pt>
                <c:pt idx="10">
                  <c:v>-19.3</c:v>
                </c:pt>
                <c:pt idx="11">
                  <c:v>-23.9</c:v>
                </c:pt>
                <c:pt idx="12">
                  <c:v>-21.4</c:v>
                </c:pt>
                <c:pt idx="13">
                  <c:v>-17.5</c:v>
                </c:pt>
                <c:pt idx="14">
                  <c:v>-21.9</c:v>
                </c:pt>
                <c:pt idx="15">
                  <c:v>-25.7</c:v>
                </c:pt>
                <c:pt idx="16">
                  <c:v>-26.5</c:v>
                </c:pt>
                <c:pt idx="17">
                  <c:v>-43.8</c:v>
                </c:pt>
                <c:pt idx="18">
                  <c:v>-39</c:v>
                </c:pt>
                <c:pt idx="19">
                  <c:v>-44.7</c:v>
                </c:pt>
                <c:pt idx="20">
                  <c:v>-37.9</c:v>
                </c:pt>
                <c:pt idx="21">
                  <c:v>-39.6</c:v>
                </c:pt>
                <c:pt idx="22">
                  <c:v>-36.4</c:v>
                </c:pt>
                <c:pt idx="23">
                  <c:v>-30.2</c:v>
                </c:pt>
                <c:pt idx="24">
                  <c:v>-30.2</c:v>
                </c:pt>
                <c:pt idx="25">
                  <c:v>-29</c:v>
                </c:pt>
                <c:pt idx="26">
                  <c:v>-32</c:v>
                </c:pt>
                <c:pt idx="27">
                  <c:v>-21.3</c:v>
                </c:pt>
                <c:pt idx="28">
                  <c:v>-14.6</c:v>
                </c:pt>
                <c:pt idx="29">
                  <c:v>-12.3</c:v>
                </c:pt>
                <c:pt idx="30">
                  <c:v>-10.4</c:v>
                </c:pt>
              </c:numCache>
            </c:numRef>
          </c:xVal>
          <c:yVal>
            <c:numRef>
              <c:f>'Scatter Plot'!$G$45:$G$75</c:f>
              <c:numCache>
                <c:formatCode>0.0%;[Red]\-0.0%</c:formatCode>
                <c:ptCount val="31"/>
                <c:pt idx="0">
                  <c:v>3.6124352492335088E-2</c:v>
                </c:pt>
                <c:pt idx="1">
                  <c:v>-4.317145745881823E-3</c:v>
                </c:pt>
                <c:pt idx="2">
                  <c:v>1.1037528093500962E-2</c:v>
                </c:pt>
                <c:pt idx="3">
                  <c:v>2.5650607281422592E-2</c:v>
                </c:pt>
                <c:pt idx="4">
                  <c:v>-4.5992988193471168E-2</c:v>
                </c:pt>
                <c:pt idx="5">
                  <c:v>-0.12896552943247142</c:v>
                </c:pt>
                <c:pt idx="6">
                  <c:v>-0.15334281372336228</c:v>
                </c:pt>
                <c:pt idx="7">
                  <c:v>-2.0894316428449234E-2</c:v>
                </c:pt>
                <c:pt idx="8">
                  <c:v>-1.470508904351305E-2</c:v>
                </c:pt>
                <c:pt idx="9">
                  <c:v>-1.6335912977303503E-2</c:v>
                </c:pt>
                <c:pt idx="10">
                  <c:v>-3.5611674575441996E-2</c:v>
                </c:pt>
                <c:pt idx="11">
                  <c:v>0.11517331618056123</c:v>
                </c:pt>
                <c:pt idx="12">
                  <c:v>8.5205102547633971E-2</c:v>
                </c:pt>
                <c:pt idx="13">
                  <c:v>-5.3062226261971997E-2</c:v>
                </c:pt>
                <c:pt idx="14">
                  <c:v>-0.12443529390363532</c:v>
                </c:pt>
                <c:pt idx="15">
                  <c:v>4.2094817015562017E-2</c:v>
                </c:pt>
                <c:pt idx="16">
                  <c:v>-7.5605865425180774E-2</c:v>
                </c:pt>
                <c:pt idx="17">
                  <c:v>7.7269179640292895E-2</c:v>
                </c:pt>
                <c:pt idx="18">
                  <c:v>-0.11526442196029957</c:v>
                </c:pt>
                <c:pt idx="19">
                  <c:v>-1.9192826780583046E-2</c:v>
                </c:pt>
                <c:pt idx="20">
                  <c:v>3.2010459239923995E-2</c:v>
                </c:pt>
                <c:pt idx="21">
                  <c:v>-1.2196521884795424E-3</c:v>
                </c:pt>
                <c:pt idx="22">
                  <c:v>0.13556339504159251</c:v>
                </c:pt>
                <c:pt idx="23">
                  <c:v>2.3602881770146557E-2</c:v>
                </c:pt>
                <c:pt idx="24">
                  <c:v>7.7128740455125841E-2</c:v>
                </c:pt>
                <c:pt idx="25">
                  <c:v>-0.1295163547560354</c:v>
                </c:pt>
                <c:pt idx="26">
                  <c:v>0.19760045635952153</c:v>
                </c:pt>
                <c:pt idx="27">
                  <c:v>3.2311255195571827E-2</c:v>
                </c:pt>
                <c:pt idx="28">
                  <c:v>7.7053783807068593E-2</c:v>
                </c:pt>
                <c:pt idx="29">
                  <c:v>1.5005594541013566E-4</c:v>
                </c:pt>
                <c:pt idx="30">
                  <c:v>9.3909830352431785E-3</c:v>
                </c:pt>
              </c:numCache>
            </c:numRef>
          </c:yVal>
          <c:smooth val="0"/>
        </c:ser>
        <c:ser>
          <c:idx val="6"/>
          <c:order val="5"/>
          <c:tx>
            <c:v>FN30.400.10</c:v>
          </c:tx>
          <c:spPr>
            <a:ln w="28575">
              <a:noFill/>
            </a:ln>
          </c:spPr>
          <c:xVal>
            <c:numRef>
              <c:f>'Scatter Plot'!$H$7:$H$37</c:f>
              <c:numCache>
                <c:formatCode>0.0;[Red]0.0</c:formatCode>
                <c:ptCount val="31"/>
                <c:pt idx="0">
                  <c:v>-4.3</c:v>
                </c:pt>
                <c:pt idx="1">
                  <c:v>-4.3</c:v>
                </c:pt>
                <c:pt idx="2">
                  <c:v>-6</c:v>
                </c:pt>
                <c:pt idx="3">
                  <c:v>-10.3</c:v>
                </c:pt>
                <c:pt idx="4">
                  <c:v>-8.4</c:v>
                </c:pt>
                <c:pt idx="5">
                  <c:v>-11.2</c:v>
                </c:pt>
                <c:pt idx="6">
                  <c:v>-16.100000000000001</c:v>
                </c:pt>
                <c:pt idx="7">
                  <c:v>-20.3</c:v>
                </c:pt>
                <c:pt idx="8">
                  <c:v>-17.7</c:v>
                </c:pt>
                <c:pt idx="9">
                  <c:v>-17.7</c:v>
                </c:pt>
                <c:pt idx="10">
                  <c:v>-19.899999999999999</c:v>
                </c:pt>
                <c:pt idx="11">
                  <c:v>-23.4</c:v>
                </c:pt>
                <c:pt idx="12">
                  <c:v>-21.5</c:v>
                </c:pt>
                <c:pt idx="13">
                  <c:v>-18.600000000000001</c:v>
                </c:pt>
                <c:pt idx="14">
                  <c:v>-21.7</c:v>
                </c:pt>
                <c:pt idx="15">
                  <c:v>-24.2</c:v>
                </c:pt>
                <c:pt idx="16">
                  <c:v>-24.6</c:v>
                </c:pt>
                <c:pt idx="17">
                  <c:v>-33.200000000000003</c:v>
                </c:pt>
                <c:pt idx="18">
                  <c:v>-29.3</c:v>
                </c:pt>
                <c:pt idx="19">
                  <c:v>-32.6</c:v>
                </c:pt>
                <c:pt idx="20">
                  <c:v>-28.4</c:v>
                </c:pt>
                <c:pt idx="21">
                  <c:v>-29.4</c:v>
                </c:pt>
                <c:pt idx="22">
                  <c:v>-27.5</c:v>
                </c:pt>
                <c:pt idx="23">
                  <c:v>-23</c:v>
                </c:pt>
                <c:pt idx="24">
                  <c:v>-22.1</c:v>
                </c:pt>
                <c:pt idx="25">
                  <c:v>-21.1</c:v>
                </c:pt>
                <c:pt idx="26">
                  <c:v>-23.4</c:v>
                </c:pt>
                <c:pt idx="27">
                  <c:v>-16.7</c:v>
                </c:pt>
                <c:pt idx="28">
                  <c:v>-13.4</c:v>
                </c:pt>
                <c:pt idx="29">
                  <c:v>-11.9</c:v>
                </c:pt>
                <c:pt idx="30">
                  <c:v>-10.9</c:v>
                </c:pt>
              </c:numCache>
            </c:numRef>
          </c:xVal>
          <c:yVal>
            <c:numRef>
              <c:f>'Scatter Plot'!$H$45:$H$75</c:f>
              <c:numCache>
                <c:formatCode>0.0%;[Red]\-0.0%</c:formatCode>
                <c:ptCount val="31"/>
                <c:pt idx="0">
                  <c:v>3.5625169224482889E-2</c:v>
                </c:pt>
                <c:pt idx="1">
                  <c:v>7.900665073663507E-3</c:v>
                </c:pt>
                <c:pt idx="2">
                  <c:v>1.3777952552767269E-2</c:v>
                </c:pt>
                <c:pt idx="3">
                  <c:v>1.8409076182017408E-2</c:v>
                </c:pt>
                <c:pt idx="4">
                  <c:v>-4.2153080543305528E-2</c:v>
                </c:pt>
                <c:pt idx="5">
                  <c:v>-0.16010393146238186</c:v>
                </c:pt>
                <c:pt idx="6">
                  <c:v>-0.17145055700462272</c:v>
                </c:pt>
                <c:pt idx="7">
                  <c:v>-2.6510331887036089E-2</c:v>
                </c:pt>
                <c:pt idx="8">
                  <c:v>-2.4073501611006048E-2</c:v>
                </c:pt>
                <c:pt idx="9">
                  <c:v>-1.5926632298525992E-2</c:v>
                </c:pt>
                <c:pt idx="10">
                  <c:v>-5.4117156901186805E-2</c:v>
                </c:pt>
                <c:pt idx="11">
                  <c:v>0.15665126274771257</c:v>
                </c:pt>
                <c:pt idx="12">
                  <c:v>0.10192076634227941</c:v>
                </c:pt>
                <c:pt idx="13">
                  <c:v>-5.4309761070626766E-2</c:v>
                </c:pt>
                <c:pt idx="14">
                  <c:v>-0.11287453534695177</c:v>
                </c:pt>
                <c:pt idx="15">
                  <c:v>3.986063442285602E-2</c:v>
                </c:pt>
                <c:pt idx="16">
                  <c:v>-1.0045907661297079E-3</c:v>
                </c:pt>
                <c:pt idx="17">
                  <c:v>7.0054212249034631E-2</c:v>
                </c:pt>
                <c:pt idx="18">
                  <c:v>-0.10698961824769299</c:v>
                </c:pt>
                <c:pt idx="19">
                  <c:v>-4.2625913904992888E-3</c:v>
                </c:pt>
                <c:pt idx="20">
                  <c:v>-1.5129417198238902E-2</c:v>
                </c:pt>
                <c:pt idx="21">
                  <c:v>-2.1345176925314097E-3</c:v>
                </c:pt>
                <c:pt idx="22">
                  <c:v>0.10237678901119154</c:v>
                </c:pt>
                <c:pt idx="23">
                  <c:v>-1.5253214396028135E-2</c:v>
                </c:pt>
                <c:pt idx="24">
                  <c:v>5.631836194927789E-2</c:v>
                </c:pt>
                <c:pt idx="25">
                  <c:v>-0.12937289334260607</c:v>
                </c:pt>
                <c:pt idx="26">
                  <c:v>0.19459384646724018</c:v>
                </c:pt>
                <c:pt idx="27">
                  <c:v>9.6398500008053584E-2</c:v>
                </c:pt>
                <c:pt idx="28">
                  <c:v>6.3336269645460797E-2</c:v>
                </c:pt>
                <c:pt idx="29">
                  <c:v>2.9821331590486888E-2</c:v>
                </c:pt>
                <c:pt idx="30">
                  <c:v>-1.4885963695870192E-2</c:v>
                </c:pt>
              </c:numCache>
            </c:numRef>
          </c:yVal>
          <c:smooth val="0"/>
        </c:ser>
        <c:ser>
          <c:idx val="5"/>
          <c:order val="6"/>
          <c:tx>
            <c:v>FN40.450.10</c:v>
          </c:tx>
          <c:spPr>
            <a:ln w="28575">
              <a:noFill/>
            </a:ln>
          </c:spPr>
          <c:xVal>
            <c:numRef>
              <c:f>'Scatter Plot'!$I$7:$I$37</c:f>
              <c:numCache>
                <c:formatCode>0.0;[Red]0.0</c:formatCode>
                <c:ptCount val="31"/>
                <c:pt idx="0">
                  <c:v>-10.1</c:v>
                </c:pt>
                <c:pt idx="1">
                  <c:v>-10</c:v>
                </c:pt>
                <c:pt idx="2">
                  <c:v>-12.9</c:v>
                </c:pt>
                <c:pt idx="3">
                  <c:v>-15.2</c:v>
                </c:pt>
                <c:pt idx="4">
                  <c:v>-13.1</c:v>
                </c:pt>
                <c:pt idx="5">
                  <c:v>-15.3</c:v>
                </c:pt>
                <c:pt idx="6">
                  <c:v>-18.5</c:v>
                </c:pt>
                <c:pt idx="7">
                  <c:v>-21</c:v>
                </c:pt>
                <c:pt idx="8">
                  <c:v>-19.3</c:v>
                </c:pt>
                <c:pt idx="9">
                  <c:v>-19.600000000000001</c:v>
                </c:pt>
                <c:pt idx="10">
                  <c:v>-21.8</c:v>
                </c:pt>
                <c:pt idx="11">
                  <c:v>-24.6</c:v>
                </c:pt>
                <c:pt idx="12">
                  <c:v>-22.6</c:v>
                </c:pt>
                <c:pt idx="13">
                  <c:v>-19.899999999999999</c:v>
                </c:pt>
                <c:pt idx="14">
                  <c:v>-21.7</c:v>
                </c:pt>
                <c:pt idx="15">
                  <c:v>-24.1</c:v>
                </c:pt>
                <c:pt idx="16">
                  <c:v>-24.7</c:v>
                </c:pt>
                <c:pt idx="17">
                  <c:v>-22.5</c:v>
                </c:pt>
                <c:pt idx="18">
                  <c:v>-21.2</c:v>
                </c:pt>
                <c:pt idx="19">
                  <c:v>-20.6</c:v>
                </c:pt>
                <c:pt idx="20">
                  <c:v>-19.2</c:v>
                </c:pt>
                <c:pt idx="21">
                  <c:v>-18.7</c:v>
                </c:pt>
                <c:pt idx="22">
                  <c:v>-18.399999999999999</c:v>
                </c:pt>
                <c:pt idx="23">
                  <c:v>-17.600000000000001</c:v>
                </c:pt>
                <c:pt idx="24">
                  <c:v>-17.100000000000001</c:v>
                </c:pt>
                <c:pt idx="25">
                  <c:v>-16.899999999999999</c:v>
                </c:pt>
                <c:pt idx="26">
                  <c:v>-15.9</c:v>
                </c:pt>
                <c:pt idx="27">
                  <c:v>-14</c:v>
                </c:pt>
                <c:pt idx="28">
                  <c:v>-11.6</c:v>
                </c:pt>
                <c:pt idx="29">
                  <c:v>-10.4</c:v>
                </c:pt>
                <c:pt idx="30">
                  <c:v>-9.8000000000000007</c:v>
                </c:pt>
              </c:numCache>
            </c:numRef>
          </c:xVal>
          <c:yVal>
            <c:numRef>
              <c:f>'Scatter Plot'!$I$45:$I$75</c:f>
              <c:numCache>
                <c:formatCode>0.0%;[Red]\-0.0%</c:formatCode>
                <c:ptCount val="31"/>
                <c:pt idx="0">
                  <c:v>4.2213442638846396E-2</c:v>
                </c:pt>
                <c:pt idx="1">
                  <c:v>1.561615582927529E-2</c:v>
                </c:pt>
                <c:pt idx="2">
                  <c:v>2.3060956345221185E-2</c:v>
                </c:pt>
                <c:pt idx="3">
                  <c:v>1.5223249777742212E-2</c:v>
                </c:pt>
                <c:pt idx="4">
                  <c:v>-5.039308837949915E-2</c:v>
                </c:pt>
                <c:pt idx="5">
                  <c:v>-0.2275143360734572</c:v>
                </c:pt>
                <c:pt idx="6">
                  <c:v>-0.13747092647090475</c:v>
                </c:pt>
                <c:pt idx="7">
                  <c:v>6.8698528853487331E-2</c:v>
                </c:pt>
                <c:pt idx="8">
                  <c:v>3.1875213187863301E-2</c:v>
                </c:pt>
                <c:pt idx="9">
                  <c:v>1.3013714083715129E-2</c:v>
                </c:pt>
                <c:pt idx="10">
                  <c:v>-5.8280739482324165E-2</c:v>
                </c:pt>
                <c:pt idx="11">
                  <c:v>0.12802008533970849</c:v>
                </c:pt>
                <c:pt idx="12">
                  <c:v>7.5013395035579855E-2</c:v>
                </c:pt>
                <c:pt idx="13">
                  <c:v>-5.5239121515074055E-2</c:v>
                </c:pt>
                <c:pt idx="14">
                  <c:v>-9.5554588568052712E-2</c:v>
                </c:pt>
                <c:pt idx="15">
                  <c:v>4.3355654000651105E-2</c:v>
                </c:pt>
                <c:pt idx="16">
                  <c:v>4.9971557026361649E-2</c:v>
                </c:pt>
                <c:pt idx="17">
                  <c:v>4.2768351426462431E-2</c:v>
                </c:pt>
                <c:pt idx="18">
                  <c:v>-9.2873683260556367E-2</c:v>
                </c:pt>
                <c:pt idx="19">
                  <c:v>3.7937627558677793E-2</c:v>
                </c:pt>
                <c:pt idx="20">
                  <c:v>-4.2048694266717937E-2</c:v>
                </c:pt>
                <c:pt idx="21">
                  <c:v>2.8067644802331433E-2</c:v>
                </c:pt>
                <c:pt idx="22">
                  <c:v>5.8429194095410239E-2</c:v>
                </c:pt>
                <c:pt idx="23">
                  <c:v>-9.2227784872096034E-3</c:v>
                </c:pt>
                <c:pt idx="24">
                  <c:v>3.5674023941540539E-2</c:v>
                </c:pt>
                <c:pt idx="25">
                  <c:v>-0.15947424417219258</c:v>
                </c:pt>
                <c:pt idx="26">
                  <c:v>0.1484937656558058</c:v>
                </c:pt>
                <c:pt idx="27">
                  <c:v>0.15714754686458468</c:v>
                </c:pt>
                <c:pt idx="28">
                  <c:v>2.5479363376507278E-2</c:v>
                </c:pt>
                <c:pt idx="29">
                  <c:v>5.4968647594228308E-2</c:v>
                </c:pt>
                <c:pt idx="30">
                  <c:v>-2.0130485080117864E-2</c:v>
                </c:pt>
              </c:numCache>
            </c:numRef>
          </c:yVal>
          <c:smooth val="0"/>
        </c:ser>
        <c:ser>
          <c:idx val="7"/>
          <c:order val="7"/>
          <c:tx>
            <c:v>FN30.500.10</c:v>
          </c:tx>
          <c:spPr>
            <a:ln w="28575">
              <a:noFill/>
            </a:ln>
          </c:spPr>
          <c:xVal>
            <c:numRef>
              <c:f>'Scatter Plot'!$J$7:$J$37</c:f>
              <c:numCache>
                <c:formatCode>0.0;[Red]0.0</c:formatCode>
                <c:ptCount val="31"/>
                <c:pt idx="0">
                  <c:v>-8.8000000000000007</c:v>
                </c:pt>
                <c:pt idx="1">
                  <c:v>-8.8000000000000007</c:v>
                </c:pt>
                <c:pt idx="2">
                  <c:v>-10.7</c:v>
                </c:pt>
                <c:pt idx="3">
                  <c:v>-10.9</c:v>
                </c:pt>
                <c:pt idx="4">
                  <c:v>-9.6</c:v>
                </c:pt>
                <c:pt idx="5">
                  <c:v>-10.5</c:v>
                </c:pt>
                <c:pt idx="6">
                  <c:v>-12.5</c:v>
                </c:pt>
                <c:pt idx="7">
                  <c:v>-13.8</c:v>
                </c:pt>
                <c:pt idx="8">
                  <c:v>-13.4</c:v>
                </c:pt>
                <c:pt idx="9">
                  <c:v>-13.8</c:v>
                </c:pt>
                <c:pt idx="10">
                  <c:v>-14.7</c:v>
                </c:pt>
                <c:pt idx="11">
                  <c:v>-14.7</c:v>
                </c:pt>
                <c:pt idx="12">
                  <c:v>-14.5</c:v>
                </c:pt>
                <c:pt idx="13">
                  <c:v>-13.9</c:v>
                </c:pt>
                <c:pt idx="14">
                  <c:v>-14.4</c:v>
                </c:pt>
                <c:pt idx="15">
                  <c:v>-14.4</c:v>
                </c:pt>
                <c:pt idx="16">
                  <c:v>-14.1</c:v>
                </c:pt>
                <c:pt idx="17">
                  <c:v>-12.5</c:v>
                </c:pt>
                <c:pt idx="18">
                  <c:v>-12</c:v>
                </c:pt>
                <c:pt idx="19">
                  <c:v>-11.2</c:v>
                </c:pt>
                <c:pt idx="20">
                  <c:v>-11.2</c:v>
                </c:pt>
                <c:pt idx="21">
                  <c:v>-10.8</c:v>
                </c:pt>
                <c:pt idx="22">
                  <c:v>-10.9</c:v>
                </c:pt>
                <c:pt idx="23">
                  <c:v>-10.7</c:v>
                </c:pt>
                <c:pt idx="24">
                  <c:v>-10.4</c:v>
                </c:pt>
                <c:pt idx="25">
                  <c:v>-10.4</c:v>
                </c:pt>
                <c:pt idx="26">
                  <c:v>-9.8000000000000007</c:v>
                </c:pt>
                <c:pt idx="27">
                  <c:v>-8.8000000000000007</c:v>
                </c:pt>
                <c:pt idx="28">
                  <c:v>-8.3000000000000007</c:v>
                </c:pt>
                <c:pt idx="29">
                  <c:v>-7.8</c:v>
                </c:pt>
                <c:pt idx="30">
                  <c:v>-7.4</c:v>
                </c:pt>
              </c:numCache>
            </c:numRef>
          </c:xVal>
          <c:yVal>
            <c:numRef>
              <c:f>'Scatter Plot'!$J$45:$J$75</c:f>
              <c:numCache>
                <c:formatCode>0.0%;[Red]\-0.0%</c:formatCode>
                <c:ptCount val="31"/>
                <c:pt idx="0">
                  <c:v>7.1882055328776034E-2</c:v>
                </c:pt>
                <c:pt idx="1">
                  <c:v>2.8448508281647758E-2</c:v>
                </c:pt>
                <c:pt idx="2">
                  <c:v>1.4358184967478311E-2</c:v>
                </c:pt>
                <c:pt idx="3">
                  <c:v>3.4581508330650435E-2</c:v>
                </c:pt>
                <c:pt idx="4">
                  <c:v>-6.6402555702337385E-2</c:v>
                </c:pt>
                <c:pt idx="5">
                  <c:v>-0.22041974709145074</c:v>
                </c:pt>
                <c:pt idx="6">
                  <c:v>-0.12702548566866073</c:v>
                </c:pt>
                <c:pt idx="7">
                  <c:v>0.15902422842882852</c:v>
                </c:pt>
                <c:pt idx="8">
                  <c:v>4.1210122935770213E-2</c:v>
                </c:pt>
                <c:pt idx="9">
                  <c:v>5.7179074844524776E-3</c:v>
                </c:pt>
                <c:pt idx="10">
                  <c:v>-8.1146351002755454E-2</c:v>
                </c:pt>
                <c:pt idx="11">
                  <c:v>0.10679697123309405</c:v>
                </c:pt>
                <c:pt idx="12">
                  <c:v>8.0230527299822968E-2</c:v>
                </c:pt>
                <c:pt idx="13">
                  <c:v>-2.3433959335312182E-2</c:v>
                </c:pt>
                <c:pt idx="14">
                  <c:v>-8.2193354095388693E-2</c:v>
                </c:pt>
                <c:pt idx="15">
                  <c:v>2.2281720448843932E-2</c:v>
                </c:pt>
                <c:pt idx="16">
                  <c:v>1.062756496795989E-2</c:v>
                </c:pt>
                <c:pt idx="17">
                  <c:v>5.0724408202297004E-2</c:v>
                </c:pt>
                <c:pt idx="18">
                  <c:v>-4.1644207945891847E-2</c:v>
                </c:pt>
                <c:pt idx="19">
                  <c:v>-7.6934888319659875E-3</c:v>
                </c:pt>
                <c:pt idx="20">
                  <c:v>-6.8553936925014561E-2</c:v>
                </c:pt>
                <c:pt idx="21">
                  <c:v>2.3802675581866831E-2</c:v>
                </c:pt>
                <c:pt idx="22">
                  <c:v>1.4056443744757528E-2</c:v>
                </c:pt>
                <c:pt idx="23">
                  <c:v>-1.2944510896733095E-2</c:v>
                </c:pt>
                <c:pt idx="24">
                  <c:v>2.3634371916383963E-2</c:v>
                </c:pt>
                <c:pt idx="25">
                  <c:v>-0.13079816883535741</c:v>
                </c:pt>
                <c:pt idx="26">
                  <c:v>1.3241634650552862E-2</c:v>
                </c:pt>
                <c:pt idx="27">
                  <c:v>0.15628389758571662</c:v>
                </c:pt>
                <c:pt idx="28">
                  <c:v>4.4770514751414983E-2</c:v>
                </c:pt>
                <c:pt idx="29">
                  <c:v>9.2000906532252319E-2</c:v>
                </c:pt>
                <c:pt idx="30">
                  <c:v>-3.2474478042519787E-2</c:v>
                </c:pt>
              </c:numCache>
            </c:numRef>
          </c:yVal>
          <c:smooth val="0"/>
        </c:ser>
        <c:ser>
          <c:idx val="8"/>
          <c:order val="8"/>
          <c:tx>
            <c:v>FN40.400.09</c:v>
          </c:tx>
          <c:spPr>
            <a:ln w="28575">
              <a:noFill/>
            </a:ln>
          </c:spPr>
          <c:xVal>
            <c:numRef>
              <c:f>'Scatter Plot'!$K$7:$K$37</c:f>
              <c:numCache>
                <c:formatCode>0.0;[Red]0.0</c:formatCode>
                <c:ptCount val="31"/>
                <c:pt idx="0">
                  <c:v>-8.6999999999999993</c:v>
                </c:pt>
                <c:pt idx="1">
                  <c:v>-8.3000000000000007</c:v>
                </c:pt>
                <c:pt idx="2">
                  <c:v>-9.3000000000000007</c:v>
                </c:pt>
                <c:pt idx="3">
                  <c:v>-14.4</c:v>
                </c:pt>
                <c:pt idx="4">
                  <c:v>-11.7</c:v>
                </c:pt>
                <c:pt idx="5">
                  <c:v>-16</c:v>
                </c:pt>
                <c:pt idx="6">
                  <c:v>-24.3</c:v>
                </c:pt>
                <c:pt idx="7">
                  <c:v>-31.6</c:v>
                </c:pt>
                <c:pt idx="8">
                  <c:v>-28.2</c:v>
                </c:pt>
                <c:pt idx="9">
                  <c:v>-28.6</c:v>
                </c:pt>
                <c:pt idx="10">
                  <c:v>-32.6</c:v>
                </c:pt>
                <c:pt idx="11">
                  <c:v>-38.200000000000003</c:v>
                </c:pt>
                <c:pt idx="12">
                  <c:v>-35.200000000000003</c:v>
                </c:pt>
                <c:pt idx="13">
                  <c:v>-30.7</c:v>
                </c:pt>
                <c:pt idx="14">
                  <c:v>-35</c:v>
                </c:pt>
                <c:pt idx="15">
                  <c:v>-37.299999999999997</c:v>
                </c:pt>
                <c:pt idx="16">
                  <c:v>-37.9</c:v>
                </c:pt>
                <c:pt idx="17">
                  <c:v>-44.4</c:v>
                </c:pt>
                <c:pt idx="18">
                  <c:v>-39.799999999999997</c:v>
                </c:pt>
                <c:pt idx="19">
                  <c:v>-41.1</c:v>
                </c:pt>
                <c:pt idx="20">
                  <c:v>-37.1</c:v>
                </c:pt>
                <c:pt idx="21">
                  <c:v>-36.9</c:v>
                </c:pt>
                <c:pt idx="22">
                  <c:v>-35.1</c:v>
                </c:pt>
                <c:pt idx="23">
                  <c:v>-31</c:v>
                </c:pt>
                <c:pt idx="24">
                  <c:v>-30</c:v>
                </c:pt>
                <c:pt idx="25">
                  <c:v>-28.9</c:v>
                </c:pt>
                <c:pt idx="26">
                  <c:v>-29.4</c:v>
                </c:pt>
                <c:pt idx="27">
                  <c:v>-22.5</c:v>
                </c:pt>
                <c:pt idx="28">
                  <c:v>-16.8</c:v>
                </c:pt>
                <c:pt idx="29">
                  <c:v>-14.3</c:v>
                </c:pt>
                <c:pt idx="30">
                  <c:v>-13.8</c:v>
                </c:pt>
              </c:numCache>
            </c:numRef>
          </c:xVal>
          <c:yVal>
            <c:numRef>
              <c:f>'Scatter Plot'!$K$45:$K$75</c:f>
              <c:numCache>
                <c:formatCode>0.0%;[Red]\-0.0%</c:formatCode>
                <c:ptCount val="31"/>
                <c:pt idx="0">
                  <c:v>2.1955650514952768E-2</c:v>
                </c:pt>
                <c:pt idx="1">
                  <c:v>1.1086655201615267E-2</c:v>
                </c:pt>
                <c:pt idx="2">
                  <c:v>1.9377795767237662E-2</c:v>
                </c:pt>
                <c:pt idx="3">
                  <c:v>-1.5880174463748591E-3</c:v>
                </c:pt>
                <c:pt idx="4">
                  <c:v>-4.0057806853647945E-2</c:v>
                </c:pt>
                <c:pt idx="5">
                  <c:v>-0.13623988951983709</c:v>
                </c:pt>
                <c:pt idx="6">
                  <c:v>-0.16222133578265463</c:v>
                </c:pt>
                <c:pt idx="7">
                  <c:v>-5.3274163336494386E-3</c:v>
                </c:pt>
                <c:pt idx="8">
                  <c:v>-4.9968365583891464E-2</c:v>
                </c:pt>
                <c:pt idx="9">
                  <c:v>-2.5432443251878503E-2</c:v>
                </c:pt>
                <c:pt idx="10">
                  <c:v>-6.2677461527055056E-2</c:v>
                </c:pt>
                <c:pt idx="11">
                  <c:v>0.1248542698774299</c:v>
                </c:pt>
                <c:pt idx="12">
                  <c:v>0.11575272549387597</c:v>
                </c:pt>
                <c:pt idx="13">
                  <c:v>-4.3080879368137773E-2</c:v>
                </c:pt>
                <c:pt idx="14">
                  <c:v>-0.12380201228870924</c:v>
                </c:pt>
                <c:pt idx="15">
                  <c:v>6.7680688559952865E-2</c:v>
                </c:pt>
                <c:pt idx="16">
                  <c:v>5.7450930219359812E-2</c:v>
                </c:pt>
                <c:pt idx="17">
                  <c:v>7.5773989898940547E-2</c:v>
                </c:pt>
                <c:pt idx="18">
                  <c:v>-5.5082439525823854E-2</c:v>
                </c:pt>
                <c:pt idx="19">
                  <c:v>-3.4070714868905394E-2</c:v>
                </c:pt>
                <c:pt idx="20">
                  <c:v>-2.8305682979725938E-2</c:v>
                </c:pt>
                <c:pt idx="21">
                  <c:v>2.2928628175998587E-2</c:v>
                </c:pt>
                <c:pt idx="22">
                  <c:v>7.8370162183914099E-2</c:v>
                </c:pt>
                <c:pt idx="23">
                  <c:v>-6.0581926464831348E-3</c:v>
                </c:pt>
                <c:pt idx="24">
                  <c:v>5.0293391003392002E-2</c:v>
                </c:pt>
                <c:pt idx="25">
                  <c:v>-0.17173361731530906</c:v>
                </c:pt>
                <c:pt idx="26">
                  <c:v>0.28421219180165869</c:v>
                </c:pt>
                <c:pt idx="27">
                  <c:v>0.1129238052535371</c:v>
                </c:pt>
                <c:pt idx="28">
                  <c:v>6.9234427577254787E-2</c:v>
                </c:pt>
                <c:pt idx="29">
                  <c:v>2.3330891734276656E-2</c:v>
                </c:pt>
                <c:pt idx="30">
                  <c:v>-2.2476849052863974E-2</c:v>
                </c:pt>
              </c:numCache>
            </c:numRef>
          </c:yVal>
          <c:smooth val="0"/>
        </c:ser>
        <c:ser>
          <c:idx val="9"/>
          <c:order val="9"/>
          <c:tx>
            <c:v>FN30.450.09</c:v>
          </c:tx>
          <c:spPr>
            <a:ln w="28575">
              <a:noFill/>
            </a:ln>
          </c:spPr>
          <c:xVal>
            <c:numRef>
              <c:f>'Scatter Plot'!$L$7:$L$37</c:f>
              <c:numCache>
                <c:formatCode>0.0;[Red]0.0</c:formatCode>
                <c:ptCount val="31"/>
                <c:pt idx="0">
                  <c:v>-14.7</c:v>
                </c:pt>
                <c:pt idx="1">
                  <c:v>-14.7</c:v>
                </c:pt>
                <c:pt idx="2">
                  <c:v>-16.8</c:v>
                </c:pt>
                <c:pt idx="3">
                  <c:v>-20.3</c:v>
                </c:pt>
                <c:pt idx="4">
                  <c:v>-17.2</c:v>
                </c:pt>
                <c:pt idx="5">
                  <c:v>-20.7</c:v>
                </c:pt>
                <c:pt idx="6">
                  <c:v>-26</c:v>
                </c:pt>
                <c:pt idx="7">
                  <c:v>-28.8</c:v>
                </c:pt>
                <c:pt idx="8">
                  <c:v>-26.9</c:v>
                </c:pt>
                <c:pt idx="9">
                  <c:v>-26.8</c:v>
                </c:pt>
                <c:pt idx="10">
                  <c:v>-29.3</c:v>
                </c:pt>
                <c:pt idx="11">
                  <c:v>-32.5</c:v>
                </c:pt>
                <c:pt idx="12">
                  <c:v>-30.2</c:v>
                </c:pt>
                <c:pt idx="13">
                  <c:v>-27.3</c:v>
                </c:pt>
                <c:pt idx="14">
                  <c:v>-28.9</c:v>
                </c:pt>
                <c:pt idx="15">
                  <c:v>-31.3</c:v>
                </c:pt>
                <c:pt idx="16">
                  <c:v>-32.700000000000003</c:v>
                </c:pt>
                <c:pt idx="17">
                  <c:v>-28.4</c:v>
                </c:pt>
                <c:pt idx="18">
                  <c:v>-27.1</c:v>
                </c:pt>
                <c:pt idx="19">
                  <c:v>-24.9</c:v>
                </c:pt>
                <c:pt idx="20">
                  <c:v>-23.6</c:v>
                </c:pt>
                <c:pt idx="21">
                  <c:v>-22.7</c:v>
                </c:pt>
                <c:pt idx="22">
                  <c:v>-22.6</c:v>
                </c:pt>
                <c:pt idx="23">
                  <c:v>-22</c:v>
                </c:pt>
                <c:pt idx="24">
                  <c:v>-21.3</c:v>
                </c:pt>
                <c:pt idx="25">
                  <c:v>-21.1</c:v>
                </c:pt>
                <c:pt idx="26">
                  <c:v>-18.899999999999999</c:v>
                </c:pt>
                <c:pt idx="27">
                  <c:v>-17.8</c:v>
                </c:pt>
                <c:pt idx="28">
                  <c:v>-14.1</c:v>
                </c:pt>
                <c:pt idx="29">
                  <c:v>-12.4</c:v>
                </c:pt>
                <c:pt idx="30">
                  <c:v>-11.9</c:v>
                </c:pt>
              </c:numCache>
            </c:numRef>
          </c:xVal>
          <c:yVal>
            <c:numRef>
              <c:f>'Scatter Plot'!$L$45:$L$75</c:f>
              <c:numCache>
                <c:formatCode>0.0%;[Red]\-0.0%</c:formatCode>
                <c:ptCount val="31"/>
                <c:pt idx="0">
                  <c:v>1.8769750788316615E-2</c:v>
                </c:pt>
                <c:pt idx="1">
                  <c:v>2.7950441814573818E-2</c:v>
                </c:pt>
                <c:pt idx="2">
                  <c:v>1.8021350681317123E-2</c:v>
                </c:pt>
                <c:pt idx="3">
                  <c:v>-7.9950745323960938E-3</c:v>
                </c:pt>
                <c:pt idx="4">
                  <c:v>-4.5941284315719165E-2</c:v>
                </c:pt>
                <c:pt idx="5">
                  <c:v>-0.20084816465904806</c:v>
                </c:pt>
                <c:pt idx="6">
                  <c:v>-0.1380145557676638</c:v>
                </c:pt>
                <c:pt idx="7">
                  <c:v>3.9775275941511E-2</c:v>
                </c:pt>
                <c:pt idx="8">
                  <c:v>-1.0888643333407673E-2</c:v>
                </c:pt>
                <c:pt idx="9">
                  <c:v>-3.7673573371045342E-3</c:v>
                </c:pt>
                <c:pt idx="10">
                  <c:v>-5.7113532408680223E-2</c:v>
                </c:pt>
                <c:pt idx="11">
                  <c:v>0.12293871686894789</c:v>
                </c:pt>
                <c:pt idx="12">
                  <c:v>8.1390256067813721E-2</c:v>
                </c:pt>
                <c:pt idx="13">
                  <c:v>-5.4508410743770691E-2</c:v>
                </c:pt>
                <c:pt idx="14">
                  <c:v>-9.8019683466934487E-2</c:v>
                </c:pt>
                <c:pt idx="15">
                  <c:v>8.0506760017166473E-2</c:v>
                </c:pt>
                <c:pt idx="16">
                  <c:v>7.8378406041777621E-2</c:v>
                </c:pt>
                <c:pt idx="17">
                  <c:v>6.2023698325643077E-2</c:v>
                </c:pt>
                <c:pt idx="18">
                  <c:v>-6.4965946611684422E-2</c:v>
                </c:pt>
                <c:pt idx="19">
                  <c:v>1.2855695339674086E-2</c:v>
                </c:pt>
                <c:pt idx="20">
                  <c:v>-6.4179675152827242E-2</c:v>
                </c:pt>
                <c:pt idx="21">
                  <c:v>5.2086831465623505E-2</c:v>
                </c:pt>
                <c:pt idx="22">
                  <c:v>1.7351190297635252E-2</c:v>
                </c:pt>
                <c:pt idx="23">
                  <c:v>-8.792171636452302E-3</c:v>
                </c:pt>
                <c:pt idx="24">
                  <c:v>3.9164807198643417E-2</c:v>
                </c:pt>
                <c:pt idx="25">
                  <c:v>-0.17206013377214102</c:v>
                </c:pt>
                <c:pt idx="26">
                  <c:v>0.21526550908426373</c:v>
                </c:pt>
                <c:pt idx="27">
                  <c:v>0.17051426242848999</c:v>
                </c:pt>
                <c:pt idx="28">
                  <c:v>1.8013942806986694E-2</c:v>
                </c:pt>
                <c:pt idx="29">
                  <c:v>5.399532803007441E-2</c:v>
                </c:pt>
                <c:pt idx="30">
                  <c:v>-2.7874922827960304E-2</c:v>
                </c:pt>
              </c:numCache>
            </c:numRef>
          </c:yVal>
          <c:smooth val="0"/>
        </c:ser>
        <c:ser>
          <c:idx val="10"/>
          <c:order val="10"/>
          <c:tx>
            <c:v>FN30.500.09</c:v>
          </c:tx>
          <c:spPr>
            <a:ln w="28575">
              <a:noFill/>
            </a:ln>
          </c:spPr>
          <c:xVal>
            <c:numRef>
              <c:f>'Scatter Plot'!$M$7:$M$37</c:f>
              <c:numCache>
                <c:formatCode>0.0;[Red]0.0</c:formatCode>
                <c:ptCount val="31"/>
                <c:pt idx="0">
                  <c:v>-11.9</c:v>
                </c:pt>
                <c:pt idx="1">
                  <c:v>-11.5</c:v>
                </c:pt>
                <c:pt idx="2">
                  <c:v>-13.3</c:v>
                </c:pt>
                <c:pt idx="3">
                  <c:v>-14.1</c:v>
                </c:pt>
                <c:pt idx="4">
                  <c:v>-12.5</c:v>
                </c:pt>
                <c:pt idx="5">
                  <c:v>-13.5</c:v>
                </c:pt>
                <c:pt idx="6">
                  <c:v>-15.4</c:v>
                </c:pt>
                <c:pt idx="7">
                  <c:v>-16.399999999999999</c:v>
                </c:pt>
                <c:pt idx="8">
                  <c:v>-16.3</c:v>
                </c:pt>
                <c:pt idx="9">
                  <c:v>-16.5</c:v>
                </c:pt>
                <c:pt idx="10">
                  <c:v>-17.100000000000001</c:v>
                </c:pt>
                <c:pt idx="11">
                  <c:v>-16.7</c:v>
                </c:pt>
                <c:pt idx="12">
                  <c:v>-16.5</c:v>
                </c:pt>
                <c:pt idx="13">
                  <c:v>-16.100000000000001</c:v>
                </c:pt>
                <c:pt idx="14">
                  <c:v>-16.3</c:v>
                </c:pt>
                <c:pt idx="15">
                  <c:v>-15.9</c:v>
                </c:pt>
                <c:pt idx="16">
                  <c:v>-15.7</c:v>
                </c:pt>
                <c:pt idx="17">
                  <c:v>-13.3</c:v>
                </c:pt>
                <c:pt idx="18">
                  <c:v>-13.1</c:v>
                </c:pt>
                <c:pt idx="19">
                  <c:v>-12</c:v>
                </c:pt>
                <c:pt idx="20">
                  <c:v>-12.2</c:v>
                </c:pt>
                <c:pt idx="21">
                  <c:v>-11.5</c:v>
                </c:pt>
                <c:pt idx="22">
                  <c:v>-11.7</c:v>
                </c:pt>
                <c:pt idx="23">
                  <c:v>-11.6</c:v>
                </c:pt>
                <c:pt idx="24">
                  <c:v>-11.4</c:v>
                </c:pt>
                <c:pt idx="25">
                  <c:v>-11.4</c:v>
                </c:pt>
                <c:pt idx="26">
                  <c:v>-10.6</c:v>
                </c:pt>
                <c:pt idx="27">
                  <c:v>-9.6999999999999993</c:v>
                </c:pt>
                <c:pt idx="28">
                  <c:v>-9.1999999999999993</c:v>
                </c:pt>
                <c:pt idx="29">
                  <c:v>-8.6</c:v>
                </c:pt>
                <c:pt idx="30">
                  <c:v>-8.1999999999999993</c:v>
                </c:pt>
              </c:numCache>
            </c:numRef>
          </c:xVal>
          <c:yVal>
            <c:numRef>
              <c:f>'Scatter Plot'!$M$45:$M$75</c:f>
              <c:numCache>
                <c:formatCode>0.0%;[Red]\-0.0%</c:formatCode>
                <c:ptCount val="31"/>
                <c:pt idx="0">
                  <c:v>6.2180716525620065E-2</c:v>
                </c:pt>
                <c:pt idx="1">
                  <c:v>4.3976238975847723E-2</c:v>
                </c:pt>
                <c:pt idx="2">
                  <c:v>-5.1237282876957085E-4</c:v>
                </c:pt>
                <c:pt idx="3">
                  <c:v>1.4945311638484258E-2</c:v>
                </c:pt>
                <c:pt idx="4">
                  <c:v>-7.072862627022683E-2</c:v>
                </c:pt>
                <c:pt idx="5">
                  <c:v>-0.21684222802692069</c:v>
                </c:pt>
                <c:pt idx="6">
                  <c:v>-0.14682918102508333</c:v>
                </c:pt>
                <c:pt idx="7">
                  <c:v>0.18832800922585385</c:v>
                </c:pt>
                <c:pt idx="8">
                  <c:v>2.5279252283418777E-2</c:v>
                </c:pt>
                <c:pt idx="9">
                  <c:v>-1.7175747835517889E-2</c:v>
                </c:pt>
                <c:pt idx="10">
                  <c:v>-9.1248866437365267E-2</c:v>
                </c:pt>
                <c:pt idx="11">
                  <c:v>0.10462530049239677</c:v>
                </c:pt>
                <c:pt idx="12">
                  <c:v>0.10346139797544049</c:v>
                </c:pt>
                <c:pt idx="13">
                  <c:v>-2.5247015410522378E-2</c:v>
                </c:pt>
                <c:pt idx="14">
                  <c:v>-9.1109387492897959E-2</c:v>
                </c:pt>
                <c:pt idx="15">
                  <c:v>2.860994646911488E-2</c:v>
                </c:pt>
                <c:pt idx="16">
                  <c:v>9.6951774343313306E-3</c:v>
                </c:pt>
                <c:pt idx="17">
                  <c:v>7.744418145253737E-2</c:v>
                </c:pt>
                <c:pt idx="18">
                  <c:v>-4.0139262660747181E-2</c:v>
                </c:pt>
                <c:pt idx="19">
                  <c:v>-1.9044963908300095E-3</c:v>
                </c:pt>
                <c:pt idx="20">
                  <c:v>-9.0764115090353509E-2</c:v>
                </c:pt>
                <c:pt idx="21">
                  <c:v>1.9810419284308989E-2</c:v>
                </c:pt>
                <c:pt idx="22">
                  <c:v>8.823504553339882E-3</c:v>
                </c:pt>
                <c:pt idx="23">
                  <c:v>6.4477132617117936E-3</c:v>
                </c:pt>
                <c:pt idx="24">
                  <c:v>3.3296194294737756E-2</c:v>
                </c:pt>
                <c:pt idx="25">
                  <c:v>-0.12274746040033106</c:v>
                </c:pt>
                <c:pt idx="26">
                  <c:v>2.9950391565232814E-3</c:v>
                </c:pt>
                <c:pt idx="27">
                  <c:v>0.16674613031865429</c:v>
                </c:pt>
                <c:pt idx="28">
                  <c:v>3.7866196470269502E-2</c:v>
                </c:pt>
                <c:pt idx="29">
                  <c:v>7.9123798524086672E-2</c:v>
                </c:pt>
                <c:pt idx="30">
                  <c:v>-4.2187716017728895E-2</c:v>
                </c:pt>
              </c:numCache>
            </c:numRef>
          </c:yVal>
          <c:smooth val="0"/>
        </c:ser>
        <c:dLbls>
          <c:showLegendKey val="0"/>
          <c:showVal val="0"/>
          <c:showCatName val="0"/>
          <c:showSerName val="0"/>
          <c:showPercent val="0"/>
          <c:showBubbleSize val="0"/>
        </c:dLbls>
        <c:axId val="400653312"/>
        <c:axId val="400663296"/>
      </c:scatterChart>
      <c:valAx>
        <c:axId val="400653312"/>
        <c:scaling>
          <c:orientation val="minMax"/>
        </c:scaling>
        <c:delete val="0"/>
        <c:axPos val="b"/>
        <c:numFmt formatCode="0.0;[Red]0.0" sourceLinked="1"/>
        <c:majorTickMark val="out"/>
        <c:minorTickMark val="none"/>
        <c:tickLblPos val="nextTo"/>
        <c:crossAx val="400663296"/>
        <c:crosses val="autoZero"/>
        <c:crossBetween val="midCat"/>
      </c:valAx>
      <c:valAx>
        <c:axId val="400663296"/>
        <c:scaling>
          <c:orientation val="minMax"/>
        </c:scaling>
        <c:delete val="0"/>
        <c:axPos val="l"/>
        <c:majorGridlines/>
        <c:numFmt formatCode="0.0%;[Red]\-0.0%" sourceLinked="1"/>
        <c:majorTickMark val="out"/>
        <c:minorTickMark val="none"/>
        <c:tickLblPos val="nextTo"/>
        <c:crossAx val="400653312"/>
        <c:crosses val="autoZero"/>
        <c:crossBetween val="midCat"/>
      </c:valAx>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 Id="rId9"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4" Type="http://schemas.openxmlformats.org/officeDocument/2006/relationships/chart" Target="../charts/chart1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5.xml"/><Relationship Id="rId3" Type="http://schemas.openxmlformats.org/officeDocument/2006/relationships/chart" Target="../charts/chart20.xml"/><Relationship Id="rId7" Type="http://schemas.openxmlformats.org/officeDocument/2006/relationships/chart" Target="../charts/chart24.xml"/><Relationship Id="rId2" Type="http://schemas.openxmlformats.org/officeDocument/2006/relationships/chart" Target="../charts/chart19.xml"/><Relationship Id="rId1" Type="http://schemas.openxmlformats.org/officeDocument/2006/relationships/chart" Target="../charts/chart18.xml"/><Relationship Id="rId6" Type="http://schemas.openxmlformats.org/officeDocument/2006/relationships/chart" Target="../charts/chart23.xml"/><Relationship Id="rId5" Type="http://schemas.openxmlformats.org/officeDocument/2006/relationships/chart" Target="../charts/chart22.xml"/><Relationship Id="rId4" Type="http://schemas.openxmlformats.org/officeDocument/2006/relationships/chart" Target="../charts/chart21.xml"/><Relationship Id="rId9" Type="http://schemas.openxmlformats.org/officeDocument/2006/relationships/chart" Target="../charts/chart26.xml"/></Relationships>
</file>

<file path=xl/drawings/_rels/drawing6.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4" Type="http://schemas.openxmlformats.org/officeDocument/2006/relationships/chart" Target="../charts/chart30.xml"/><Relationship Id="rId9" Type="http://schemas.openxmlformats.org/officeDocument/2006/relationships/chart" Target="../charts/chart35.xml"/></Relationships>
</file>

<file path=xl/drawings/_rels/drawing7.xml.rels><?xml version="1.0" encoding="UTF-8" standalone="yes"?>
<Relationships xmlns="http://schemas.openxmlformats.org/package/2006/relationships"><Relationship Id="rId8" Type="http://schemas.openxmlformats.org/officeDocument/2006/relationships/chart" Target="../charts/chart43.xml"/><Relationship Id="rId3" Type="http://schemas.openxmlformats.org/officeDocument/2006/relationships/chart" Target="../charts/chart38.xml"/><Relationship Id="rId7" Type="http://schemas.openxmlformats.org/officeDocument/2006/relationships/chart" Target="../charts/chart42.xml"/><Relationship Id="rId2" Type="http://schemas.openxmlformats.org/officeDocument/2006/relationships/chart" Target="../charts/chart37.xml"/><Relationship Id="rId1" Type="http://schemas.openxmlformats.org/officeDocument/2006/relationships/chart" Target="../charts/chart36.xml"/><Relationship Id="rId6" Type="http://schemas.openxmlformats.org/officeDocument/2006/relationships/chart" Target="../charts/chart41.xml"/><Relationship Id="rId5" Type="http://schemas.openxmlformats.org/officeDocument/2006/relationships/chart" Target="../charts/chart40.xml"/><Relationship Id="rId4" Type="http://schemas.openxmlformats.org/officeDocument/2006/relationships/chart" Target="../charts/chart39.xml"/><Relationship Id="rId9" Type="http://schemas.openxmlformats.org/officeDocument/2006/relationships/chart" Target="../charts/chart44.xml"/></Relationships>
</file>

<file path=xl/drawings/_rels/drawing8.xml.rels><?xml version="1.0" encoding="UTF-8" standalone="yes"?>
<Relationships xmlns="http://schemas.openxmlformats.org/package/2006/relationships"><Relationship Id="rId8" Type="http://schemas.openxmlformats.org/officeDocument/2006/relationships/chart" Target="../charts/chart52.xml"/><Relationship Id="rId3" Type="http://schemas.openxmlformats.org/officeDocument/2006/relationships/chart" Target="../charts/chart47.xml"/><Relationship Id="rId7" Type="http://schemas.openxmlformats.org/officeDocument/2006/relationships/chart" Target="../charts/chart51.xml"/><Relationship Id="rId2" Type="http://schemas.openxmlformats.org/officeDocument/2006/relationships/chart" Target="../charts/chart46.xml"/><Relationship Id="rId1" Type="http://schemas.openxmlformats.org/officeDocument/2006/relationships/chart" Target="../charts/chart45.xml"/><Relationship Id="rId6" Type="http://schemas.openxmlformats.org/officeDocument/2006/relationships/chart" Target="../charts/chart50.xml"/><Relationship Id="rId5" Type="http://schemas.openxmlformats.org/officeDocument/2006/relationships/chart" Target="../charts/chart49.xml"/><Relationship Id="rId4" Type="http://schemas.openxmlformats.org/officeDocument/2006/relationships/chart" Target="../charts/chart48.xml"/><Relationship Id="rId9" Type="http://schemas.openxmlformats.org/officeDocument/2006/relationships/chart" Target="../charts/chart53.xml"/></Relationships>
</file>

<file path=xl/drawings/_rels/drawing9.xml.rels><?xml version="1.0" encoding="UTF-8" standalone="yes"?>
<Relationships xmlns="http://schemas.openxmlformats.org/package/2006/relationships"><Relationship Id="rId8" Type="http://schemas.openxmlformats.org/officeDocument/2006/relationships/chart" Target="../charts/chart61.xml"/><Relationship Id="rId3" Type="http://schemas.openxmlformats.org/officeDocument/2006/relationships/chart" Target="../charts/chart56.xml"/><Relationship Id="rId7" Type="http://schemas.openxmlformats.org/officeDocument/2006/relationships/chart" Target="../charts/chart60.xml"/><Relationship Id="rId2" Type="http://schemas.openxmlformats.org/officeDocument/2006/relationships/chart" Target="../charts/chart55.xml"/><Relationship Id="rId1" Type="http://schemas.openxmlformats.org/officeDocument/2006/relationships/chart" Target="../charts/chart54.xml"/><Relationship Id="rId6" Type="http://schemas.openxmlformats.org/officeDocument/2006/relationships/chart" Target="../charts/chart59.xml"/><Relationship Id="rId5" Type="http://schemas.openxmlformats.org/officeDocument/2006/relationships/chart" Target="../charts/chart58.xml"/><Relationship Id="rId4" Type="http://schemas.openxmlformats.org/officeDocument/2006/relationships/chart" Target="../charts/chart57.xml"/><Relationship Id="rId9" Type="http://schemas.openxmlformats.org/officeDocument/2006/relationships/chart" Target="../charts/chart62.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65.xml"/><Relationship Id="rId2" Type="http://schemas.openxmlformats.org/officeDocument/2006/relationships/chart" Target="../charts/chart64.xml"/><Relationship Id="rId1" Type="http://schemas.openxmlformats.org/officeDocument/2006/relationships/chart" Target="../charts/chart63.xml"/><Relationship Id="rId6" Type="http://schemas.openxmlformats.org/officeDocument/2006/relationships/chart" Target="../charts/chart68.xml"/><Relationship Id="rId5" Type="http://schemas.openxmlformats.org/officeDocument/2006/relationships/chart" Target="../charts/chart67.xml"/><Relationship Id="rId4" Type="http://schemas.openxmlformats.org/officeDocument/2006/relationships/chart" Target="../charts/chart66.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71.xml"/><Relationship Id="rId2" Type="http://schemas.openxmlformats.org/officeDocument/2006/relationships/chart" Target="../charts/chart70.xml"/><Relationship Id="rId1" Type="http://schemas.openxmlformats.org/officeDocument/2006/relationships/chart" Target="../charts/chart69.xml"/><Relationship Id="rId6" Type="http://schemas.openxmlformats.org/officeDocument/2006/relationships/chart" Target="../charts/chart74.xml"/><Relationship Id="rId5" Type="http://schemas.openxmlformats.org/officeDocument/2006/relationships/chart" Target="../charts/chart73.xml"/><Relationship Id="rId4" Type="http://schemas.openxmlformats.org/officeDocument/2006/relationships/chart" Target="../charts/chart72.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77.xml"/><Relationship Id="rId2" Type="http://schemas.openxmlformats.org/officeDocument/2006/relationships/chart" Target="../charts/chart76.xml"/><Relationship Id="rId1" Type="http://schemas.openxmlformats.org/officeDocument/2006/relationships/chart" Target="../charts/chart75.xml"/><Relationship Id="rId6" Type="http://schemas.openxmlformats.org/officeDocument/2006/relationships/chart" Target="../charts/chart80.xml"/><Relationship Id="rId5" Type="http://schemas.openxmlformats.org/officeDocument/2006/relationships/chart" Target="../charts/chart79.xml"/><Relationship Id="rId4" Type="http://schemas.openxmlformats.org/officeDocument/2006/relationships/chart" Target="../charts/chart78.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3.xml"/><Relationship Id="rId2" Type="http://schemas.openxmlformats.org/officeDocument/2006/relationships/chart" Target="../charts/chart82.xml"/><Relationship Id="rId1" Type="http://schemas.openxmlformats.org/officeDocument/2006/relationships/chart" Target="../charts/chart81.xml"/><Relationship Id="rId6" Type="http://schemas.openxmlformats.org/officeDocument/2006/relationships/chart" Target="../charts/chart86.xml"/><Relationship Id="rId5" Type="http://schemas.openxmlformats.org/officeDocument/2006/relationships/chart" Target="../charts/chart85.xml"/><Relationship Id="rId4" Type="http://schemas.openxmlformats.org/officeDocument/2006/relationships/chart" Target="../charts/chart84.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9.xml"/><Relationship Id="rId2" Type="http://schemas.openxmlformats.org/officeDocument/2006/relationships/chart" Target="../charts/chart88.xml"/><Relationship Id="rId1" Type="http://schemas.openxmlformats.org/officeDocument/2006/relationships/chart" Target="../charts/chart87.xml"/><Relationship Id="rId6" Type="http://schemas.openxmlformats.org/officeDocument/2006/relationships/chart" Target="../charts/chart92.xml"/><Relationship Id="rId5" Type="http://schemas.openxmlformats.org/officeDocument/2006/relationships/chart" Target="../charts/chart91.xml"/><Relationship Id="rId4" Type="http://schemas.openxmlformats.org/officeDocument/2006/relationships/chart" Target="../charts/chart90.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95.xml"/><Relationship Id="rId2" Type="http://schemas.openxmlformats.org/officeDocument/2006/relationships/chart" Target="../charts/chart94.xml"/><Relationship Id="rId1" Type="http://schemas.openxmlformats.org/officeDocument/2006/relationships/chart" Target="../charts/chart93.xml"/><Relationship Id="rId6" Type="http://schemas.openxmlformats.org/officeDocument/2006/relationships/chart" Target="../charts/chart98.xml"/><Relationship Id="rId5" Type="http://schemas.openxmlformats.org/officeDocument/2006/relationships/chart" Target="../charts/chart97.xml"/><Relationship Id="rId4" Type="http://schemas.openxmlformats.org/officeDocument/2006/relationships/chart" Target="../charts/chart96.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101.xml"/><Relationship Id="rId2" Type="http://schemas.openxmlformats.org/officeDocument/2006/relationships/chart" Target="../charts/chart100.xml"/><Relationship Id="rId1" Type="http://schemas.openxmlformats.org/officeDocument/2006/relationships/chart" Target="../charts/chart99.xml"/><Relationship Id="rId6" Type="http://schemas.openxmlformats.org/officeDocument/2006/relationships/chart" Target="../charts/chart104.xml"/><Relationship Id="rId5" Type="http://schemas.openxmlformats.org/officeDocument/2006/relationships/chart" Target="../charts/chart103.xml"/><Relationship Id="rId4" Type="http://schemas.openxmlformats.org/officeDocument/2006/relationships/chart" Target="../charts/chart102.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107.xml"/><Relationship Id="rId2" Type="http://schemas.openxmlformats.org/officeDocument/2006/relationships/chart" Target="../charts/chart106.xml"/><Relationship Id="rId1" Type="http://schemas.openxmlformats.org/officeDocument/2006/relationships/chart" Target="../charts/chart105.xml"/><Relationship Id="rId6" Type="http://schemas.openxmlformats.org/officeDocument/2006/relationships/chart" Target="../charts/chart110.xml"/><Relationship Id="rId5" Type="http://schemas.openxmlformats.org/officeDocument/2006/relationships/chart" Target="../charts/chart109.xml"/><Relationship Id="rId4" Type="http://schemas.openxmlformats.org/officeDocument/2006/relationships/chart" Target="../charts/chart108.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113.xml"/><Relationship Id="rId2" Type="http://schemas.openxmlformats.org/officeDocument/2006/relationships/chart" Target="../charts/chart112.xml"/><Relationship Id="rId1" Type="http://schemas.openxmlformats.org/officeDocument/2006/relationships/chart" Target="../charts/chart111.xml"/><Relationship Id="rId6" Type="http://schemas.openxmlformats.org/officeDocument/2006/relationships/chart" Target="../charts/chart116.xml"/><Relationship Id="rId5" Type="http://schemas.openxmlformats.org/officeDocument/2006/relationships/chart" Target="../charts/chart115.xml"/><Relationship Id="rId4" Type="http://schemas.openxmlformats.org/officeDocument/2006/relationships/chart" Target="../charts/chart114.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119.xml"/><Relationship Id="rId2" Type="http://schemas.openxmlformats.org/officeDocument/2006/relationships/chart" Target="../charts/chart118.xml"/><Relationship Id="rId1" Type="http://schemas.openxmlformats.org/officeDocument/2006/relationships/chart" Target="../charts/chart117.xml"/><Relationship Id="rId6" Type="http://schemas.openxmlformats.org/officeDocument/2006/relationships/chart" Target="../charts/chart122.xml"/><Relationship Id="rId5" Type="http://schemas.openxmlformats.org/officeDocument/2006/relationships/chart" Target="../charts/chart121.xml"/><Relationship Id="rId4" Type="http://schemas.openxmlformats.org/officeDocument/2006/relationships/chart" Target="../charts/chart120.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125.xml"/><Relationship Id="rId2" Type="http://schemas.openxmlformats.org/officeDocument/2006/relationships/chart" Target="../charts/chart124.xml"/><Relationship Id="rId1" Type="http://schemas.openxmlformats.org/officeDocument/2006/relationships/chart" Target="../charts/chart123.xml"/><Relationship Id="rId6" Type="http://schemas.openxmlformats.org/officeDocument/2006/relationships/chart" Target="../charts/chart128.xml"/><Relationship Id="rId5" Type="http://schemas.openxmlformats.org/officeDocument/2006/relationships/chart" Target="../charts/chart127.xml"/><Relationship Id="rId4" Type="http://schemas.openxmlformats.org/officeDocument/2006/relationships/chart" Target="../charts/chart126.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131.xml"/><Relationship Id="rId2" Type="http://schemas.openxmlformats.org/officeDocument/2006/relationships/chart" Target="../charts/chart130.xml"/><Relationship Id="rId1" Type="http://schemas.openxmlformats.org/officeDocument/2006/relationships/chart" Target="../charts/chart129.xml"/><Relationship Id="rId6" Type="http://schemas.openxmlformats.org/officeDocument/2006/relationships/chart" Target="../charts/chart134.xml"/><Relationship Id="rId5" Type="http://schemas.openxmlformats.org/officeDocument/2006/relationships/chart" Target="../charts/chart133.xml"/><Relationship Id="rId4" Type="http://schemas.openxmlformats.org/officeDocument/2006/relationships/chart" Target="../charts/chart132.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137.xml"/><Relationship Id="rId2" Type="http://schemas.openxmlformats.org/officeDocument/2006/relationships/chart" Target="../charts/chart136.xml"/><Relationship Id="rId1" Type="http://schemas.openxmlformats.org/officeDocument/2006/relationships/chart" Target="../charts/chart135.xml"/><Relationship Id="rId6" Type="http://schemas.openxmlformats.org/officeDocument/2006/relationships/chart" Target="../charts/chart140.xml"/><Relationship Id="rId5" Type="http://schemas.openxmlformats.org/officeDocument/2006/relationships/chart" Target="../charts/chart139.xml"/><Relationship Id="rId4" Type="http://schemas.openxmlformats.org/officeDocument/2006/relationships/chart" Target="../charts/chart138.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43.xml"/><Relationship Id="rId2" Type="http://schemas.openxmlformats.org/officeDocument/2006/relationships/chart" Target="../charts/chart142.xml"/><Relationship Id="rId1" Type="http://schemas.openxmlformats.org/officeDocument/2006/relationships/chart" Target="../charts/chart141.xml"/><Relationship Id="rId6" Type="http://schemas.openxmlformats.org/officeDocument/2006/relationships/chart" Target="../charts/chart146.xml"/><Relationship Id="rId5" Type="http://schemas.openxmlformats.org/officeDocument/2006/relationships/chart" Target="../charts/chart145.xml"/><Relationship Id="rId4" Type="http://schemas.openxmlformats.org/officeDocument/2006/relationships/chart" Target="../charts/chart144.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49.xml"/><Relationship Id="rId2" Type="http://schemas.openxmlformats.org/officeDocument/2006/relationships/chart" Target="../charts/chart148.xml"/><Relationship Id="rId1" Type="http://schemas.openxmlformats.org/officeDocument/2006/relationships/chart" Target="../charts/chart147.xml"/><Relationship Id="rId6" Type="http://schemas.openxmlformats.org/officeDocument/2006/relationships/chart" Target="../charts/chart152.xml"/><Relationship Id="rId5" Type="http://schemas.openxmlformats.org/officeDocument/2006/relationships/chart" Target="../charts/chart151.xml"/><Relationship Id="rId4" Type="http://schemas.openxmlformats.org/officeDocument/2006/relationships/chart" Target="../charts/chart150.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55.xml"/><Relationship Id="rId2" Type="http://schemas.openxmlformats.org/officeDocument/2006/relationships/chart" Target="../charts/chart154.xml"/><Relationship Id="rId1" Type="http://schemas.openxmlformats.org/officeDocument/2006/relationships/chart" Target="../charts/chart153.xml"/><Relationship Id="rId6" Type="http://schemas.openxmlformats.org/officeDocument/2006/relationships/chart" Target="../charts/chart158.xml"/><Relationship Id="rId5" Type="http://schemas.openxmlformats.org/officeDocument/2006/relationships/chart" Target="../charts/chart157.xml"/><Relationship Id="rId4" Type="http://schemas.openxmlformats.org/officeDocument/2006/relationships/chart" Target="../charts/chart156.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61.xml"/><Relationship Id="rId2" Type="http://schemas.openxmlformats.org/officeDocument/2006/relationships/chart" Target="../charts/chart160.xml"/><Relationship Id="rId1" Type="http://schemas.openxmlformats.org/officeDocument/2006/relationships/chart" Target="../charts/chart159.xml"/><Relationship Id="rId5" Type="http://schemas.openxmlformats.org/officeDocument/2006/relationships/chart" Target="../charts/chart163.xml"/><Relationship Id="rId4" Type="http://schemas.openxmlformats.org/officeDocument/2006/relationships/chart" Target="../charts/chart162.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66.xml"/><Relationship Id="rId2" Type="http://schemas.openxmlformats.org/officeDocument/2006/relationships/chart" Target="../charts/chart165.xml"/><Relationship Id="rId1" Type="http://schemas.openxmlformats.org/officeDocument/2006/relationships/chart" Target="../charts/chart164.xml"/><Relationship Id="rId6" Type="http://schemas.openxmlformats.org/officeDocument/2006/relationships/chart" Target="../charts/chart169.xml"/><Relationship Id="rId5" Type="http://schemas.openxmlformats.org/officeDocument/2006/relationships/chart" Target="../charts/chart168.xml"/><Relationship Id="rId4" Type="http://schemas.openxmlformats.org/officeDocument/2006/relationships/chart" Target="../charts/chart167.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72.xml"/><Relationship Id="rId2" Type="http://schemas.openxmlformats.org/officeDocument/2006/relationships/chart" Target="../charts/chart171.xml"/><Relationship Id="rId1" Type="http://schemas.openxmlformats.org/officeDocument/2006/relationships/chart" Target="../charts/chart170.xml"/><Relationship Id="rId6" Type="http://schemas.openxmlformats.org/officeDocument/2006/relationships/chart" Target="../charts/chart175.xml"/><Relationship Id="rId5" Type="http://schemas.openxmlformats.org/officeDocument/2006/relationships/chart" Target="../charts/chart174.xml"/><Relationship Id="rId4" Type="http://schemas.openxmlformats.org/officeDocument/2006/relationships/chart" Target="../charts/chart17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78.xml"/><Relationship Id="rId2" Type="http://schemas.openxmlformats.org/officeDocument/2006/relationships/chart" Target="../charts/chart177.xml"/><Relationship Id="rId1" Type="http://schemas.openxmlformats.org/officeDocument/2006/relationships/chart" Target="../charts/chart176.xml"/><Relationship Id="rId6" Type="http://schemas.openxmlformats.org/officeDocument/2006/relationships/chart" Target="../charts/chart181.xml"/><Relationship Id="rId5" Type="http://schemas.openxmlformats.org/officeDocument/2006/relationships/chart" Target="../charts/chart180.xml"/><Relationship Id="rId4" Type="http://schemas.openxmlformats.org/officeDocument/2006/relationships/chart" Target="../charts/chart179.xml"/></Relationships>
</file>

<file path=xl/drawings/_rels/drawing30.xml.rels><?xml version="1.0" encoding="UTF-8" standalone="yes"?>
<Relationships xmlns="http://schemas.openxmlformats.org/package/2006/relationships"><Relationship Id="rId3" Type="http://schemas.openxmlformats.org/officeDocument/2006/relationships/chart" Target="../charts/chart184.xml"/><Relationship Id="rId2" Type="http://schemas.openxmlformats.org/officeDocument/2006/relationships/chart" Target="../charts/chart183.xml"/><Relationship Id="rId1" Type="http://schemas.openxmlformats.org/officeDocument/2006/relationships/chart" Target="../charts/chart182.xml"/><Relationship Id="rId6" Type="http://schemas.openxmlformats.org/officeDocument/2006/relationships/chart" Target="../charts/chart187.xml"/><Relationship Id="rId5" Type="http://schemas.openxmlformats.org/officeDocument/2006/relationships/chart" Target="../charts/chart186.xml"/><Relationship Id="rId4" Type="http://schemas.openxmlformats.org/officeDocument/2006/relationships/chart" Target="../charts/chart185.xml"/></Relationships>
</file>

<file path=xl/drawings/_rels/drawing31.xml.rels><?xml version="1.0" encoding="UTF-8" standalone="yes"?>
<Relationships xmlns="http://schemas.openxmlformats.org/package/2006/relationships"><Relationship Id="rId3" Type="http://schemas.openxmlformats.org/officeDocument/2006/relationships/chart" Target="../charts/chart190.xml"/><Relationship Id="rId2" Type="http://schemas.openxmlformats.org/officeDocument/2006/relationships/chart" Target="../charts/chart189.xml"/><Relationship Id="rId1" Type="http://schemas.openxmlformats.org/officeDocument/2006/relationships/chart" Target="../charts/chart188.xml"/><Relationship Id="rId6" Type="http://schemas.openxmlformats.org/officeDocument/2006/relationships/chart" Target="../charts/chart193.xml"/><Relationship Id="rId5" Type="http://schemas.openxmlformats.org/officeDocument/2006/relationships/chart" Target="../charts/chart192.xml"/><Relationship Id="rId4" Type="http://schemas.openxmlformats.org/officeDocument/2006/relationships/chart" Target="../charts/chart191.xml"/></Relationships>
</file>

<file path=xl/drawings/_rels/drawing32.xml.rels><?xml version="1.0" encoding="UTF-8" standalone="yes"?>
<Relationships xmlns="http://schemas.openxmlformats.org/package/2006/relationships"><Relationship Id="rId3" Type="http://schemas.openxmlformats.org/officeDocument/2006/relationships/chart" Target="../charts/chart196.xml"/><Relationship Id="rId2" Type="http://schemas.openxmlformats.org/officeDocument/2006/relationships/chart" Target="../charts/chart195.xml"/><Relationship Id="rId1" Type="http://schemas.openxmlformats.org/officeDocument/2006/relationships/chart" Target="../charts/chart194.xml"/><Relationship Id="rId6" Type="http://schemas.openxmlformats.org/officeDocument/2006/relationships/chart" Target="../charts/chart199.xml"/><Relationship Id="rId5" Type="http://schemas.openxmlformats.org/officeDocument/2006/relationships/chart" Target="../charts/chart198.xml"/><Relationship Id="rId4" Type="http://schemas.openxmlformats.org/officeDocument/2006/relationships/chart" Target="../charts/chart197.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200.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0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9.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0.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4.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6.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8.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30.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3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36.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38.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0.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4.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6.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8.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50.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5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54.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56.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58.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60.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6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64.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66.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67.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68.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69.v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70.v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vmlDrawing71.v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vmlDrawing72.v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vmlDrawing73.v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vmlDrawing74.v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vmlDrawing75.v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vmlDrawing76.v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absolute">
    <xdr:from>
      <xdr:col>8</xdr:col>
      <xdr:colOff>169332</xdr:colOff>
      <xdr:row>43</xdr:row>
      <xdr:rowOff>153459</xdr:rowOff>
    </xdr:from>
    <xdr:to>
      <xdr:col>15</xdr:col>
      <xdr:colOff>63499</xdr:colOff>
      <xdr:row>65</xdr:row>
      <xdr:rowOff>44239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15</xdr:col>
      <xdr:colOff>476779</xdr:colOff>
      <xdr:row>43</xdr:row>
      <xdr:rowOff>153459</xdr:rowOff>
    </xdr:from>
    <xdr:to>
      <xdr:col>22</xdr:col>
      <xdr:colOff>260244</xdr:colOff>
      <xdr:row>65</xdr:row>
      <xdr:rowOff>44239</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8</xdr:col>
      <xdr:colOff>169332</xdr:colOff>
      <xdr:row>67</xdr:row>
      <xdr:rowOff>79375</xdr:rowOff>
    </xdr:from>
    <xdr:to>
      <xdr:col>15</xdr:col>
      <xdr:colOff>63922</xdr:colOff>
      <xdr:row>88</xdr:row>
      <xdr:rowOff>128905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15</xdr:col>
      <xdr:colOff>476779</xdr:colOff>
      <xdr:row>67</xdr:row>
      <xdr:rowOff>79375</xdr:rowOff>
    </xdr:from>
    <xdr:to>
      <xdr:col>22</xdr:col>
      <xdr:colOff>260244</xdr:colOff>
      <xdr:row>88</xdr:row>
      <xdr:rowOff>128905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46</xdr:col>
      <xdr:colOff>359834</xdr:colOff>
      <xdr:row>17</xdr:row>
      <xdr:rowOff>138643</xdr:rowOff>
    </xdr:from>
    <xdr:to>
      <xdr:col>46</xdr:col>
      <xdr:colOff>7143750</xdr:colOff>
      <xdr:row>26</xdr:row>
      <xdr:rowOff>254001</xdr:rowOff>
    </xdr:to>
    <xdr:sp macro="" textlink="">
      <xdr:nvSpPr>
        <xdr:cNvPr id="7" name="Rectangular Callout 6"/>
        <xdr:cNvSpPr/>
      </xdr:nvSpPr>
      <xdr:spPr>
        <a:xfrm>
          <a:off x="29612167" y="2837393"/>
          <a:ext cx="6783916" cy="1385358"/>
        </a:xfrm>
        <a:prstGeom prst="wedgeRectCallout">
          <a:avLst>
            <a:gd name="adj1" fmla="val -5738"/>
            <a:gd name="adj2" fmla="val -65012"/>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US" sz="1100"/>
            <a:t>1) Make sure Base/</a:t>
          </a:r>
          <a:r>
            <a:rPr lang="en-US" sz="1100" baseline="0"/>
            <a:t>Factor Date are the 1st date of the new month</a:t>
          </a:r>
        </a:p>
        <a:p>
          <a:pPr algn="l"/>
          <a:r>
            <a:rPr lang="en-US" sz="1100" baseline="0"/>
            <a:t>2) </a:t>
          </a:r>
          <a:r>
            <a:rPr lang="en-US" sz="1100" b="1" baseline="0"/>
            <a:t>for cache file, make sure the formula points to the right day offset</a:t>
          </a:r>
        </a:p>
        <a:p>
          <a:pPr algn="l"/>
          <a:r>
            <a:rPr lang="en-US" sz="1100" b="1" baseline="0"/>
            <a:t>3) Download the latest OAD from Barcap Live</a:t>
          </a:r>
        </a:p>
        <a:p>
          <a:pPr algn="l"/>
          <a:r>
            <a:rPr lang="en-US" sz="1100" baseline="0"/>
            <a:t>4) Add new month row to each Run sheest</a:t>
          </a:r>
        </a:p>
        <a:p>
          <a:pPr algn="l"/>
          <a:r>
            <a:rPr lang="en-US" sz="1100" baseline="0"/>
            <a:t>5) </a:t>
          </a:r>
          <a:r>
            <a:rPr lang="en-US" sz="1100" b="1" baseline="0"/>
            <a:t>Insert new month to all detail and summary pages (i.e Monthly Summary, Cumulative Summary and etc.), including Sonata</a:t>
          </a:r>
        </a:p>
        <a:p>
          <a:pPr algn="l"/>
          <a:r>
            <a:rPr lang="en-US" sz="1100" baseline="0"/>
            <a:t>6) export Detail, Summary and Sonata</a:t>
          </a:r>
          <a:endParaRPr lang="en-US" sz="1100"/>
        </a:p>
      </xdr:txBody>
    </xdr:sp>
    <xdr:clientData fPrintsWithSheet="0"/>
  </xdr:twoCellAnchor>
  <xdr:twoCellAnchor editAs="absolute">
    <xdr:from>
      <xdr:col>46</xdr:col>
      <xdr:colOff>1788583</xdr:colOff>
      <xdr:row>44</xdr:row>
      <xdr:rowOff>101600</xdr:rowOff>
    </xdr:from>
    <xdr:to>
      <xdr:col>46</xdr:col>
      <xdr:colOff>6455834</xdr:colOff>
      <xdr:row>49</xdr:row>
      <xdr:rowOff>105833</xdr:rowOff>
    </xdr:to>
    <xdr:sp macro="" textlink="">
      <xdr:nvSpPr>
        <xdr:cNvPr id="9" name="Rectangular Callout 8"/>
        <xdr:cNvSpPr/>
      </xdr:nvSpPr>
      <xdr:spPr>
        <a:xfrm>
          <a:off x="31040916" y="5425017"/>
          <a:ext cx="4667251" cy="956733"/>
        </a:xfrm>
        <a:prstGeom prst="wedgeRectCallout">
          <a:avLst>
            <a:gd name="adj1" fmla="val -21165"/>
            <a:gd name="adj2" fmla="val -105012"/>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b="1"/>
            <a:t>1) Using</a:t>
          </a:r>
          <a:r>
            <a:rPr lang="en-US" sz="1100" b="1" baseline="0"/>
            <a:t> OAD from Barcap - starting of 10/7/2013</a:t>
          </a:r>
        </a:p>
        <a:p>
          <a:pPr algn="l"/>
          <a:r>
            <a:rPr lang="en-US" sz="1100" b="1" baseline="0"/>
            <a:t>2) Need to download OAD from Barcap CHART (https://live.barcap.com -&gt; Chart -&gt; File -&gt; IOS OAD)  and export to Excel and copy and paste to </a:t>
          </a:r>
          <a:r>
            <a:rPr lang="en-US" sz="1100" b="1" u="sng" baseline="0"/>
            <a:t>Barcap OAD </a:t>
          </a:r>
          <a:r>
            <a:rPr lang="en-US" sz="1100" b="1" baseline="0"/>
            <a:t>tab</a:t>
          </a:r>
          <a:endParaRPr lang="en-US" sz="11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10</xdr:col>
      <xdr:colOff>363006</xdr:colOff>
      <xdr:row>175</xdr:row>
      <xdr:rowOff>62442</xdr:rowOff>
    </xdr:from>
    <xdr:to>
      <xdr:col>35</xdr:col>
      <xdr:colOff>148167</xdr:colOff>
      <xdr:row>205</xdr:row>
      <xdr:rowOff>133351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59</xdr:col>
      <xdr:colOff>306917</xdr:colOff>
      <xdr:row>192</xdr:row>
      <xdr:rowOff>149225</xdr:rowOff>
    </xdr:from>
    <xdr:to>
      <xdr:col>78</xdr:col>
      <xdr:colOff>490009</xdr:colOff>
      <xdr:row>231</xdr:row>
      <xdr:rowOff>99562</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365123</xdr:colOff>
      <xdr:row>207</xdr:row>
      <xdr:rowOff>88900</xdr:rowOff>
    </xdr:from>
    <xdr:to>
      <xdr:col>35</xdr:col>
      <xdr:colOff>144905</xdr:colOff>
      <xdr:row>240</xdr:row>
      <xdr:rowOff>49911</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365123</xdr:colOff>
      <xdr:row>257</xdr:row>
      <xdr:rowOff>16933</xdr:rowOff>
    </xdr:from>
    <xdr:to>
      <xdr:col>35</xdr:col>
      <xdr:colOff>148167</xdr:colOff>
      <xdr:row>289</xdr:row>
      <xdr:rowOff>138642</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365123</xdr:colOff>
      <xdr:row>291</xdr:row>
      <xdr:rowOff>94191</xdr:rowOff>
    </xdr:from>
    <xdr:to>
      <xdr:col>35</xdr:col>
      <xdr:colOff>144905</xdr:colOff>
      <xdr:row>324</xdr:row>
      <xdr:rowOff>55202</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365123</xdr:colOff>
      <xdr:row>340</xdr:row>
      <xdr:rowOff>143933</xdr:rowOff>
    </xdr:from>
    <xdr:to>
      <xdr:col>35</xdr:col>
      <xdr:colOff>148167</xdr:colOff>
      <xdr:row>373</xdr:row>
      <xdr:rowOff>110067</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10</xdr:col>
      <xdr:colOff>365123</xdr:colOff>
      <xdr:row>375</xdr:row>
      <xdr:rowOff>59266</xdr:rowOff>
    </xdr:from>
    <xdr:to>
      <xdr:col>35</xdr:col>
      <xdr:colOff>144905</xdr:colOff>
      <xdr:row>408</xdr:row>
      <xdr:rowOff>23452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10</xdr:col>
      <xdr:colOff>365123</xdr:colOff>
      <xdr:row>425</xdr:row>
      <xdr:rowOff>11642</xdr:rowOff>
    </xdr:from>
    <xdr:to>
      <xdr:col>35</xdr:col>
      <xdr:colOff>148167</xdr:colOff>
      <xdr:row>457</xdr:row>
      <xdr:rowOff>133351</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10</xdr:col>
      <xdr:colOff>365123</xdr:colOff>
      <xdr:row>459</xdr:row>
      <xdr:rowOff>88900</xdr:rowOff>
    </xdr:from>
    <xdr:to>
      <xdr:col>35</xdr:col>
      <xdr:colOff>144905</xdr:colOff>
      <xdr:row>501</xdr:row>
      <xdr:rowOff>2286</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201082</xdr:colOff>
      <xdr:row>339</xdr:row>
      <xdr:rowOff>126471</xdr:rowOff>
    </xdr:from>
    <xdr:to>
      <xdr:col>33</xdr:col>
      <xdr:colOff>315384</xdr:colOff>
      <xdr:row>372</xdr:row>
      <xdr:rowOff>84667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9</xdr:col>
      <xdr:colOff>201082</xdr:colOff>
      <xdr:row>374</xdr:row>
      <xdr:rowOff>30691</xdr:rowOff>
    </xdr:from>
    <xdr:to>
      <xdr:col>33</xdr:col>
      <xdr:colOff>312122</xdr:colOff>
      <xdr:row>406</xdr:row>
      <xdr:rowOff>159977</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9</xdr:col>
      <xdr:colOff>201082</xdr:colOff>
      <xdr:row>423</xdr:row>
      <xdr:rowOff>148167</xdr:rowOff>
    </xdr:from>
    <xdr:to>
      <xdr:col>33</xdr:col>
      <xdr:colOff>315384</xdr:colOff>
      <xdr:row>456</xdr:row>
      <xdr:rowOff>115888</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9</xdr:col>
      <xdr:colOff>201082</xdr:colOff>
      <xdr:row>458</xdr:row>
      <xdr:rowOff>63500</xdr:rowOff>
    </xdr:from>
    <xdr:to>
      <xdr:col>33</xdr:col>
      <xdr:colOff>312122</xdr:colOff>
      <xdr:row>499</xdr:row>
      <xdr:rowOff>138811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0</xdr:colOff>
      <xdr:row>12</xdr:row>
      <xdr:rowOff>9525</xdr:rowOff>
    </xdr:from>
    <xdr:to>
      <xdr:col>32</xdr:col>
      <xdr:colOff>0</xdr:colOff>
      <xdr:row>13</xdr:row>
      <xdr:rowOff>85725</xdr:rowOff>
    </xdr:to>
    <xdr:sp macro="[0]!SaveIOSData" textlink="">
      <xdr:nvSpPr>
        <xdr:cNvPr id="2" name="Rounded Rectangle 1"/>
        <xdr:cNvSpPr/>
      </xdr:nvSpPr>
      <xdr:spPr>
        <a:xfrm>
          <a:off x="10467975" y="1981200"/>
          <a:ext cx="1933575" cy="238125"/>
        </a:xfrm>
        <a:prstGeom prst="roundRect">
          <a:avLst/>
        </a:prstGeom>
        <a:solidFill>
          <a:schemeClr val="tx2">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Save Rates</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10</xdr:col>
      <xdr:colOff>363006</xdr:colOff>
      <xdr:row>171</xdr:row>
      <xdr:rowOff>144992</xdr:rowOff>
    </xdr:from>
    <xdr:to>
      <xdr:col>35</xdr:col>
      <xdr:colOff>148167</xdr:colOff>
      <xdr:row>202</xdr:row>
      <xdr:rowOff>60326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60</xdr:col>
      <xdr:colOff>372534</xdr:colOff>
      <xdr:row>189</xdr:row>
      <xdr:rowOff>76200</xdr:rowOff>
    </xdr:from>
    <xdr:to>
      <xdr:col>79</xdr:col>
      <xdr:colOff>555625</xdr:colOff>
      <xdr:row>228</xdr:row>
      <xdr:rowOff>29712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365123</xdr:colOff>
      <xdr:row>204</xdr:row>
      <xdr:rowOff>15875</xdr:rowOff>
    </xdr:from>
    <xdr:to>
      <xdr:col>35</xdr:col>
      <xdr:colOff>144905</xdr:colOff>
      <xdr:row>236</xdr:row>
      <xdr:rowOff>135636</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365123</xdr:colOff>
      <xdr:row>253</xdr:row>
      <xdr:rowOff>105833</xdr:rowOff>
    </xdr:from>
    <xdr:to>
      <xdr:col>35</xdr:col>
      <xdr:colOff>148167</xdr:colOff>
      <xdr:row>286</xdr:row>
      <xdr:rowOff>65617</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365123</xdr:colOff>
      <xdr:row>288</xdr:row>
      <xdr:rowOff>21166</xdr:rowOff>
    </xdr:from>
    <xdr:to>
      <xdr:col>35</xdr:col>
      <xdr:colOff>144905</xdr:colOff>
      <xdr:row>320</xdr:row>
      <xdr:rowOff>137752</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365123</xdr:colOff>
      <xdr:row>337</xdr:row>
      <xdr:rowOff>70908</xdr:rowOff>
    </xdr:from>
    <xdr:to>
      <xdr:col>35</xdr:col>
      <xdr:colOff>148167</xdr:colOff>
      <xdr:row>370</xdr:row>
      <xdr:rowOff>37042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10</xdr:col>
      <xdr:colOff>365123</xdr:colOff>
      <xdr:row>371</xdr:row>
      <xdr:rowOff>141816</xdr:rowOff>
    </xdr:from>
    <xdr:to>
      <xdr:col>35</xdr:col>
      <xdr:colOff>144905</xdr:colOff>
      <xdr:row>404</xdr:row>
      <xdr:rowOff>112352</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10</xdr:col>
      <xdr:colOff>365123</xdr:colOff>
      <xdr:row>421</xdr:row>
      <xdr:rowOff>97367</xdr:rowOff>
    </xdr:from>
    <xdr:to>
      <xdr:col>35</xdr:col>
      <xdr:colOff>148167</xdr:colOff>
      <xdr:row>454</xdr:row>
      <xdr:rowOff>60326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10</xdr:col>
      <xdr:colOff>365123</xdr:colOff>
      <xdr:row>456</xdr:row>
      <xdr:rowOff>15875</xdr:rowOff>
    </xdr:from>
    <xdr:to>
      <xdr:col>35</xdr:col>
      <xdr:colOff>144905</xdr:colOff>
      <xdr:row>497</xdr:row>
      <xdr:rowOff>88011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10</xdr:col>
      <xdr:colOff>415923</xdr:colOff>
      <xdr:row>183</xdr:row>
      <xdr:rowOff>125942</xdr:rowOff>
    </xdr:from>
    <xdr:to>
      <xdr:col>36</xdr:col>
      <xdr:colOff>190501</xdr:colOff>
      <xdr:row>214</xdr:row>
      <xdr:rowOff>38101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60</xdr:col>
      <xdr:colOff>328084</xdr:colOff>
      <xdr:row>201</xdr:row>
      <xdr:rowOff>53975</xdr:rowOff>
    </xdr:from>
    <xdr:to>
      <xdr:col>79</xdr:col>
      <xdr:colOff>511175</xdr:colOff>
      <xdr:row>240</xdr:row>
      <xdr:rowOff>4312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418040</xdr:colOff>
      <xdr:row>215</xdr:row>
      <xdr:rowOff>152400</xdr:rowOff>
    </xdr:from>
    <xdr:to>
      <xdr:col>36</xdr:col>
      <xdr:colOff>187239</xdr:colOff>
      <xdr:row>248</xdr:row>
      <xdr:rowOff>113411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418040</xdr:colOff>
      <xdr:row>265</xdr:row>
      <xdr:rowOff>80433</xdr:rowOff>
    </xdr:from>
    <xdr:to>
      <xdr:col>36</xdr:col>
      <xdr:colOff>190501</xdr:colOff>
      <xdr:row>298</xdr:row>
      <xdr:rowOff>43392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418040</xdr:colOff>
      <xdr:row>299</xdr:row>
      <xdr:rowOff>157691</xdr:rowOff>
    </xdr:from>
    <xdr:to>
      <xdr:col>36</xdr:col>
      <xdr:colOff>187239</xdr:colOff>
      <xdr:row>332</xdr:row>
      <xdr:rowOff>118702</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418040</xdr:colOff>
      <xdr:row>349</xdr:row>
      <xdr:rowOff>48683</xdr:rowOff>
    </xdr:from>
    <xdr:to>
      <xdr:col>36</xdr:col>
      <xdr:colOff>190501</xdr:colOff>
      <xdr:row>382</xdr:row>
      <xdr:rowOff>14817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10</xdr:col>
      <xdr:colOff>418040</xdr:colOff>
      <xdr:row>383</xdr:row>
      <xdr:rowOff>122766</xdr:rowOff>
    </xdr:from>
    <xdr:to>
      <xdr:col>36</xdr:col>
      <xdr:colOff>187239</xdr:colOff>
      <xdr:row>416</xdr:row>
      <xdr:rowOff>86952</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10</xdr:col>
      <xdr:colOff>418040</xdr:colOff>
      <xdr:row>433</xdr:row>
      <xdr:rowOff>75142</xdr:rowOff>
    </xdr:from>
    <xdr:to>
      <xdr:col>36</xdr:col>
      <xdr:colOff>190501</xdr:colOff>
      <xdr:row>466</xdr:row>
      <xdr:rowOff>38101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10</xdr:col>
      <xdr:colOff>418040</xdr:colOff>
      <xdr:row>467</xdr:row>
      <xdr:rowOff>152400</xdr:rowOff>
    </xdr:from>
    <xdr:to>
      <xdr:col>36</xdr:col>
      <xdr:colOff>187239</xdr:colOff>
      <xdr:row>509</xdr:row>
      <xdr:rowOff>65786</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10</xdr:col>
      <xdr:colOff>415923</xdr:colOff>
      <xdr:row>183</xdr:row>
      <xdr:rowOff>125942</xdr:rowOff>
    </xdr:from>
    <xdr:to>
      <xdr:col>36</xdr:col>
      <xdr:colOff>190501</xdr:colOff>
      <xdr:row>214</xdr:row>
      <xdr:rowOff>38101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60</xdr:col>
      <xdr:colOff>328084</xdr:colOff>
      <xdr:row>201</xdr:row>
      <xdr:rowOff>53975</xdr:rowOff>
    </xdr:from>
    <xdr:to>
      <xdr:col>79</xdr:col>
      <xdr:colOff>511175</xdr:colOff>
      <xdr:row>240</xdr:row>
      <xdr:rowOff>4312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418040</xdr:colOff>
      <xdr:row>215</xdr:row>
      <xdr:rowOff>152400</xdr:rowOff>
    </xdr:from>
    <xdr:to>
      <xdr:col>36</xdr:col>
      <xdr:colOff>187239</xdr:colOff>
      <xdr:row>248</xdr:row>
      <xdr:rowOff>113411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418040</xdr:colOff>
      <xdr:row>265</xdr:row>
      <xdr:rowOff>80433</xdr:rowOff>
    </xdr:from>
    <xdr:to>
      <xdr:col>36</xdr:col>
      <xdr:colOff>190501</xdr:colOff>
      <xdr:row>298</xdr:row>
      <xdr:rowOff>43392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418040</xdr:colOff>
      <xdr:row>299</xdr:row>
      <xdr:rowOff>157691</xdr:rowOff>
    </xdr:from>
    <xdr:to>
      <xdr:col>36</xdr:col>
      <xdr:colOff>187239</xdr:colOff>
      <xdr:row>332</xdr:row>
      <xdr:rowOff>118702</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418040</xdr:colOff>
      <xdr:row>349</xdr:row>
      <xdr:rowOff>48683</xdr:rowOff>
    </xdr:from>
    <xdr:to>
      <xdr:col>36</xdr:col>
      <xdr:colOff>190501</xdr:colOff>
      <xdr:row>382</xdr:row>
      <xdr:rowOff>14817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10</xdr:col>
      <xdr:colOff>418040</xdr:colOff>
      <xdr:row>383</xdr:row>
      <xdr:rowOff>122766</xdr:rowOff>
    </xdr:from>
    <xdr:to>
      <xdr:col>36</xdr:col>
      <xdr:colOff>187239</xdr:colOff>
      <xdr:row>416</xdr:row>
      <xdr:rowOff>86952</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10</xdr:col>
      <xdr:colOff>418040</xdr:colOff>
      <xdr:row>433</xdr:row>
      <xdr:rowOff>75142</xdr:rowOff>
    </xdr:from>
    <xdr:to>
      <xdr:col>36</xdr:col>
      <xdr:colOff>190501</xdr:colOff>
      <xdr:row>466</xdr:row>
      <xdr:rowOff>38101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10</xdr:col>
      <xdr:colOff>418040</xdr:colOff>
      <xdr:row>467</xdr:row>
      <xdr:rowOff>152400</xdr:rowOff>
    </xdr:from>
    <xdr:to>
      <xdr:col>36</xdr:col>
      <xdr:colOff>187239</xdr:colOff>
      <xdr:row>509</xdr:row>
      <xdr:rowOff>65786</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9</xdr:col>
      <xdr:colOff>474131</xdr:colOff>
      <xdr:row>289</xdr:row>
      <xdr:rowOff>65617</xdr:rowOff>
    </xdr:from>
    <xdr:to>
      <xdr:col>34</xdr:col>
      <xdr:colOff>174626</xdr:colOff>
      <xdr:row>319</xdr:row>
      <xdr:rowOff>139701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59</xdr:col>
      <xdr:colOff>525992</xdr:colOff>
      <xdr:row>307</xdr:row>
      <xdr:rowOff>0</xdr:rowOff>
    </xdr:from>
    <xdr:to>
      <xdr:col>79</xdr:col>
      <xdr:colOff>99484</xdr:colOff>
      <xdr:row>345</xdr:row>
      <xdr:rowOff>105912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9</xdr:col>
      <xdr:colOff>476248</xdr:colOff>
      <xdr:row>321</xdr:row>
      <xdr:rowOff>95250</xdr:rowOff>
    </xdr:from>
    <xdr:to>
      <xdr:col>34</xdr:col>
      <xdr:colOff>171364</xdr:colOff>
      <xdr:row>354</xdr:row>
      <xdr:rowOff>59436</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9</xdr:col>
      <xdr:colOff>476248</xdr:colOff>
      <xdr:row>371</xdr:row>
      <xdr:rowOff>26458</xdr:rowOff>
    </xdr:from>
    <xdr:to>
      <xdr:col>34</xdr:col>
      <xdr:colOff>174626</xdr:colOff>
      <xdr:row>403</xdr:row>
      <xdr:rowOff>144992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9</xdr:col>
      <xdr:colOff>476248</xdr:colOff>
      <xdr:row>405</xdr:row>
      <xdr:rowOff>100541</xdr:rowOff>
    </xdr:from>
    <xdr:to>
      <xdr:col>34</xdr:col>
      <xdr:colOff>171364</xdr:colOff>
      <xdr:row>438</xdr:row>
      <xdr:rowOff>64727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9</xdr:col>
      <xdr:colOff>476248</xdr:colOff>
      <xdr:row>454</xdr:row>
      <xdr:rowOff>150283</xdr:rowOff>
    </xdr:from>
    <xdr:to>
      <xdr:col>34</xdr:col>
      <xdr:colOff>174626</xdr:colOff>
      <xdr:row>487</xdr:row>
      <xdr:rowOff>116417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9</xdr:col>
      <xdr:colOff>476248</xdr:colOff>
      <xdr:row>489</xdr:row>
      <xdr:rowOff>65616</xdr:rowOff>
    </xdr:from>
    <xdr:to>
      <xdr:col>34</xdr:col>
      <xdr:colOff>171364</xdr:colOff>
      <xdr:row>522</xdr:row>
      <xdr:rowOff>32977</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9</xdr:col>
      <xdr:colOff>476248</xdr:colOff>
      <xdr:row>539</xdr:row>
      <xdr:rowOff>21167</xdr:rowOff>
    </xdr:from>
    <xdr:to>
      <xdr:col>34</xdr:col>
      <xdr:colOff>174626</xdr:colOff>
      <xdr:row>571</xdr:row>
      <xdr:rowOff>139701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9</xdr:col>
      <xdr:colOff>476248</xdr:colOff>
      <xdr:row>573</xdr:row>
      <xdr:rowOff>95250</xdr:rowOff>
    </xdr:from>
    <xdr:to>
      <xdr:col>34</xdr:col>
      <xdr:colOff>171364</xdr:colOff>
      <xdr:row>615</xdr:row>
      <xdr:rowOff>11811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7</xdr:col>
      <xdr:colOff>1613956</xdr:colOff>
      <xdr:row>229</xdr:row>
      <xdr:rowOff>27517</xdr:rowOff>
    </xdr:from>
    <xdr:to>
      <xdr:col>30</xdr:col>
      <xdr:colOff>69851</xdr:colOff>
      <xdr:row>259</xdr:row>
      <xdr:rowOff>101601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52</xdr:col>
      <xdr:colOff>389467</xdr:colOff>
      <xdr:row>246</xdr:row>
      <xdr:rowOff>123825</xdr:rowOff>
    </xdr:from>
    <xdr:to>
      <xdr:col>71</xdr:col>
      <xdr:colOff>572559</xdr:colOff>
      <xdr:row>285</xdr:row>
      <xdr:rowOff>67812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1616073</xdr:colOff>
      <xdr:row>261</xdr:row>
      <xdr:rowOff>57150</xdr:rowOff>
    </xdr:from>
    <xdr:to>
      <xdr:col>30</xdr:col>
      <xdr:colOff>66589</xdr:colOff>
      <xdr:row>294</xdr:row>
      <xdr:rowOff>21336</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7</xdr:col>
      <xdr:colOff>1616073</xdr:colOff>
      <xdr:row>310</xdr:row>
      <xdr:rowOff>153458</xdr:rowOff>
    </xdr:from>
    <xdr:to>
      <xdr:col>30</xdr:col>
      <xdr:colOff>69851</xdr:colOff>
      <xdr:row>343</xdr:row>
      <xdr:rowOff>106892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7</xdr:col>
      <xdr:colOff>1616073</xdr:colOff>
      <xdr:row>345</xdr:row>
      <xdr:rowOff>62441</xdr:rowOff>
    </xdr:from>
    <xdr:to>
      <xdr:col>30</xdr:col>
      <xdr:colOff>66589</xdr:colOff>
      <xdr:row>378</xdr:row>
      <xdr:rowOff>26627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7</xdr:col>
      <xdr:colOff>1616073</xdr:colOff>
      <xdr:row>394</xdr:row>
      <xdr:rowOff>112183</xdr:rowOff>
    </xdr:from>
    <xdr:to>
      <xdr:col>30</xdr:col>
      <xdr:colOff>69851</xdr:colOff>
      <xdr:row>427</xdr:row>
      <xdr:rowOff>78317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7</xdr:col>
      <xdr:colOff>1616073</xdr:colOff>
      <xdr:row>429</xdr:row>
      <xdr:rowOff>27516</xdr:rowOff>
    </xdr:from>
    <xdr:to>
      <xdr:col>30</xdr:col>
      <xdr:colOff>66589</xdr:colOff>
      <xdr:row>461</xdr:row>
      <xdr:rowOff>156802</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7</xdr:col>
      <xdr:colOff>1616073</xdr:colOff>
      <xdr:row>478</xdr:row>
      <xdr:rowOff>144992</xdr:rowOff>
    </xdr:from>
    <xdr:to>
      <xdr:col>30</xdr:col>
      <xdr:colOff>69851</xdr:colOff>
      <xdr:row>511</xdr:row>
      <xdr:rowOff>101601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7</xdr:col>
      <xdr:colOff>1616073</xdr:colOff>
      <xdr:row>513</xdr:row>
      <xdr:rowOff>57150</xdr:rowOff>
    </xdr:from>
    <xdr:to>
      <xdr:col>30</xdr:col>
      <xdr:colOff>66589</xdr:colOff>
      <xdr:row>554</xdr:row>
      <xdr:rowOff>135636</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8</xdr:col>
      <xdr:colOff>132289</xdr:colOff>
      <xdr:row>85</xdr:row>
      <xdr:rowOff>7346</xdr:rowOff>
    </xdr:from>
    <xdr:to>
      <xdr:col>18</xdr:col>
      <xdr:colOff>79374</xdr:colOff>
      <xdr:row>106</xdr:row>
      <xdr:rowOff>116566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18</xdr:col>
      <xdr:colOff>229129</xdr:colOff>
      <xdr:row>85</xdr:row>
      <xdr:rowOff>7346</xdr:rowOff>
    </xdr:from>
    <xdr:to>
      <xdr:col>28</xdr:col>
      <xdr:colOff>462978</xdr:colOff>
      <xdr:row>106</xdr:row>
      <xdr:rowOff>116566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29</xdr:col>
      <xdr:colOff>60851</xdr:colOff>
      <xdr:row>85</xdr:row>
      <xdr:rowOff>7346</xdr:rowOff>
    </xdr:from>
    <xdr:to>
      <xdr:col>42</xdr:col>
      <xdr:colOff>19534</xdr:colOff>
      <xdr:row>106</xdr:row>
      <xdr:rowOff>116566</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132289</xdr:colOff>
      <xdr:row>108</xdr:row>
      <xdr:rowOff>60263</xdr:rowOff>
    </xdr:from>
    <xdr:to>
      <xdr:col>18</xdr:col>
      <xdr:colOff>80389</xdr:colOff>
      <xdr:row>132</xdr:row>
      <xdr:rowOff>45658</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18</xdr:col>
      <xdr:colOff>229129</xdr:colOff>
      <xdr:row>108</xdr:row>
      <xdr:rowOff>60263</xdr:rowOff>
    </xdr:from>
    <xdr:to>
      <xdr:col>28</xdr:col>
      <xdr:colOff>462978</xdr:colOff>
      <xdr:row>130</xdr:row>
      <xdr:rowOff>42483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29</xdr:col>
      <xdr:colOff>60851</xdr:colOff>
      <xdr:row>108</xdr:row>
      <xdr:rowOff>60263</xdr:rowOff>
    </xdr:from>
    <xdr:to>
      <xdr:col>42</xdr:col>
      <xdr:colOff>19534</xdr:colOff>
      <xdr:row>130</xdr:row>
      <xdr:rowOff>42483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8</xdr:col>
      <xdr:colOff>132289</xdr:colOff>
      <xdr:row>85</xdr:row>
      <xdr:rowOff>7346</xdr:rowOff>
    </xdr:from>
    <xdr:to>
      <xdr:col>18</xdr:col>
      <xdr:colOff>79374</xdr:colOff>
      <xdr:row>106</xdr:row>
      <xdr:rowOff>116566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18</xdr:col>
      <xdr:colOff>229129</xdr:colOff>
      <xdr:row>85</xdr:row>
      <xdr:rowOff>7346</xdr:rowOff>
    </xdr:from>
    <xdr:to>
      <xdr:col>28</xdr:col>
      <xdr:colOff>462978</xdr:colOff>
      <xdr:row>106</xdr:row>
      <xdr:rowOff>116566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29</xdr:col>
      <xdr:colOff>60851</xdr:colOff>
      <xdr:row>85</xdr:row>
      <xdr:rowOff>7346</xdr:rowOff>
    </xdr:from>
    <xdr:to>
      <xdr:col>42</xdr:col>
      <xdr:colOff>19534</xdr:colOff>
      <xdr:row>106</xdr:row>
      <xdr:rowOff>116566</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132289</xdr:colOff>
      <xdr:row>108</xdr:row>
      <xdr:rowOff>60263</xdr:rowOff>
    </xdr:from>
    <xdr:to>
      <xdr:col>18</xdr:col>
      <xdr:colOff>80389</xdr:colOff>
      <xdr:row>132</xdr:row>
      <xdr:rowOff>45658</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18</xdr:col>
      <xdr:colOff>229129</xdr:colOff>
      <xdr:row>108</xdr:row>
      <xdr:rowOff>60263</xdr:rowOff>
    </xdr:from>
    <xdr:to>
      <xdr:col>28</xdr:col>
      <xdr:colOff>462978</xdr:colOff>
      <xdr:row>130</xdr:row>
      <xdr:rowOff>42483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29</xdr:col>
      <xdr:colOff>60851</xdr:colOff>
      <xdr:row>108</xdr:row>
      <xdr:rowOff>60263</xdr:rowOff>
    </xdr:from>
    <xdr:to>
      <xdr:col>42</xdr:col>
      <xdr:colOff>19534</xdr:colOff>
      <xdr:row>130</xdr:row>
      <xdr:rowOff>42483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8</xdr:col>
      <xdr:colOff>132289</xdr:colOff>
      <xdr:row>85</xdr:row>
      <xdr:rowOff>7346</xdr:rowOff>
    </xdr:from>
    <xdr:to>
      <xdr:col>18</xdr:col>
      <xdr:colOff>79374</xdr:colOff>
      <xdr:row>106</xdr:row>
      <xdr:rowOff>116566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18</xdr:col>
      <xdr:colOff>229129</xdr:colOff>
      <xdr:row>85</xdr:row>
      <xdr:rowOff>7346</xdr:rowOff>
    </xdr:from>
    <xdr:to>
      <xdr:col>28</xdr:col>
      <xdr:colOff>462978</xdr:colOff>
      <xdr:row>106</xdr:row>
      <xdr:rowOff>116566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29</xdr:col>
      <xdr:colOff>60851</xdr:colOff>
      <xdr:row>85</xdr:row>
      <xdr:rowOff>7346</xdr:rowOff>
    </xdr:from>
    <xdr:to>
      <xdr:col>42</xdr:col>
      <xdr:colOff>19534</xdr:colOff>
      <xdr:row>106</xdr:row>
      <xdr:rowOff>116566</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132289</xdr:colOff>
      <xdr:row>108</xdr:row>
      <xdr:rowOff>60263</xdr:rowOff>
    </xdr:from>
    <xdr:to>
      <xdr:col>18</xdr:col>
      <xdr:colOff>80389</xdr:colOff>
      <xdr:row>132</xdr:row>
      <xdr:rowOff>45658</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18</xdr:col>
      <xdr:colOff>229129</xdr:colOff>
      <xdr:row>108</xdr:row>
      <xdr:rowOff>60263</xdr:rowOff>
    </xdr:from>
    <xdr:to>
      <xdr:col>28</xdr:col>
      <xdr:colOff>462978</xdr:colOff>
      <xdr:row>130</xdr:row>
      <xdr:rowOff>42483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29</xdr:col>
      <xdr:colOff>60851</xdr:colOff>
      <xdr:row>108</xdr:row>
      <xdr:rowOff>60263</xdr:rowOff>
    </xdr:from>
    <xdr:to>
      <xdr:col>42</xdr:col>
      <xdr:colOff>19534</xdr:colOff>
      <xdr:row>130</xdr:row>
      <xdr:rowOff>42483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8</xdr:col>
      <xdr:colOff>130172</xdr:colOff>
      <xdr:row>86</xdr:row>
      <xdr:rowOff>26396</xdr:rowOff>
    </xdr:from>
    <xdr:to>
      <xdr:col>18</xdr:col>
      <xdr:colOff>79374</xdr:colOff>
      <xdr:row>106</xdr:row>
      <xdr:rowOff>116566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18</xdr:col>
      <xdr:colOff>229129</xdr:colOff>
      <xdr:row>85</xdr:row>
      <xdr:rowOff>7346</xdr:rowOff>
    </xdr:from>
    <xdr:to>
      <xdr:col>28</xdr:col>
      <xdr:colOff>462978</xdr:colOff>
      <xdr:row>106</xdr:row>
      <xdr:rowOff>116566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29</xdr:col>
      <xdr:colOff>60851</xdr:colOff>
      <xdr:row>85</xdr:row>
      <xdr:rowOff>7346</xdr:rowOff>
    </xdr:from>
    <xdr:to>
      <xdr:col>42</xdr:col>
      <xdr:colOff>12126</xdr:colOff>
      <xdr:row>106</xdr:row>
      <xdr:rowOff>116566</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132289</xdr:colOff>
      <xdr:row>108</xdr:row>
      <xdr:rowOff>60263</xdr:rowOff>
    </xdr:from>
    <xdr:to>
      <xdr:col>18</xdr:col>
      <xdr:colOff>80389</xdr:colOff>
      <xdr:row>132</xdr:row>
      <xdr:rowOff>45658</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18</xdr:col>
      <xdr:colOff>229129</xdr:colOff>
      <xdr:row>108</xdr:row>
      <xdr:rowOff>60263</xdr:rowOff>
    </xdr:from>
    <xdr:to>
      <xdr:col>28</xdr:col>
      <xdr:colOff>462978</xdr:colOff>
      <xdr:row>130</xdr:row>
      <xdr:rowOff>42483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29</xdr:col>
      <xdr:colOff>60851</xdr:colOff>
      <xdr:row>108</xdr:row>
      <xdr:rowOff>60263</xdr:rowOff>
    </xdr:from>
    <xdr:to>
      <xdr:col>42</xdr:col>
      <xdr:colOff>19534</xdr:colOff>
      <xdr:row>130</xdr:row>
      <xdr:rowOff>42483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8</xdr:col>
      <xdr:colOff>130172</xdr:colOff>
      <xdr:row>86</xdr:row>
      <xdr:rowOff>26396</xdr:rowOff>
    </xdr:from>
    <xdr:to>
      <xdr:col>18</xdr:col>
      <xdr:colOff>79374</xdr:colOff>
      <xdr:row>106</xdr:row>
      <xdr:rowOff>116566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18</xdr:col>
      <xdr:colOff>229129</xdr:colOff>
      <xdr:row>85</xdr:row>
      <xdr:rowOff>7346</xdr:rowOff>
    </xdr:from>
    <xdr:to>
      <xdr:col>28</xdr:col>
      <xdr:colOff>462978</xdr:colOff>
      <xdr:row>106</xdr:row>
      <xdr:rowOff>116566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29</xdr:col>
      <xdr:colOff>60851</xdr:colOff>
      <xdr:row>85</xdr:row>
      <xdr:rowOff>7346</xdr:rowOff>
    </xdr:from>
    <xdr:to>
      <xdr:col>42</xdr:col>
      <xdr:colOff>12126</xdr:colOff>
      <xdr:row>106</xdr:row>
      <xdr:rowOff>116566</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132289</xdr:colOff>
      <xdr:row>108</xdr:row>
      <xdr:rowOff>60263</xdr:rowOff>
    </xdr:from>
    <xdr:to>
      <xdr:col>18</xdr:col>
      <xdr:colOff>80389</xdr:colOff>
      <xdr:row>132</xdr:row>
      <xdr:rowOff>45658</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18</xdr:col>
      <xdr:colOff>229129</xdr:colOff>
      <xdr:row>108</xdr:row>
      <xdr:rowOff>60263</xdr:rowOff>
    </xdr:from>
    <xdr:to>
      <xdr:col>28</xdr:col>
      <xdr:colOff>462978</xdr:colOff>
      <xdr:row>130</xdr:row>
      <xdr:rowOff>42483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29</xdr:col>
      <xdr:colOff>60851</xdr:colOff>
      <xdr:row>108</xdr:row>
      <xdr:rowOff>60263</xdr:rowOff>
    </xdr:from>
    <xdr:to>
      <xdr:col>42</xdr:col>
      <xdr:colOff>19534</xdr:colOff>
      <xdr:row>130</xdr:row>
      <xdr:rowOff>42483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8</xdr:col>
      <xdr:colOff>132289</xdr:colOff>
      <xdr:row>84</xdr:row>
      <xdr:rowOff>123748</xdr:rowOff>
    </xdr:from>
    <xdr:to>
      <xdr:col>18</xdr:col>
      <xdr:colOff>79374</xdr:colOff>
      <xdr:row>106</xdr:row>
      <xdr:rowOff>74218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18</xdr:col>
      <xdr:colOff>229129</xdr:colOff>
      <xdr:row>84</xdr:row>
      <xdr:rowOff>123748</xdr:rowOff>
    </xdr:from>
    <xdr:to>
      <xdr:col>28</xdr:col>
      <xdr:colOff>462978</xdr:colOff>
      <xdr:row>106</xdr:row>
      <xdr:rowOff>74218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29</xdr:col>
      <xdr:colOff>60851</xdr:colOff>
      <xdr:row>84</xdr:row>
      <xdr:rowOff>123748</xdr:rowOff>
    </xdr:from>
    <xdr:to>
      <xdr:col>42</xdr:col>
      <xdr:colOff>19534</xdr:colOff>
      <xdr:row>106</xdr:row>
      <xdr:rowOff>74218</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132289</xdr:colOff>
      <xdr:row>108</xdr:row>
      <xdr:rowOff>17915</xdr:rowOff>
    </xdr:from>
    <xdr:to>
      <xdr:col>18</xdr:col>
      <xdr:colOff>80389</xdr:colOff>
      <xdr:row>130</xdr:row>
      <xdr:rowOff>135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18</xdr:col>
      <xdr:colOff>229129</xdr:colOff>
      <xdr:row>108</xdr:row>
      <xdr:rowOff>17915</xdr:rowOff>
    </xdr:from>
    <xdr:to>
      <xdr:col>28</xdr:col>
      <xdr:colOff>462978</xdr:colOff>
      <xdr:row>130</xdr:row>
      <xdr:rowOff>135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29</xdr:col>
      <xdr:colOff>60851</xdr:colOff>
      <xdr:row>108</xdr:row>
      <xdr:rowOff>17915</xdr:rowOff>
    </xdr:from>
    <xdr:to>
      <xdr:col>42</xdr:col>
      <xdr:colOff>19534</xdr:colOff>
      <xdr:row>130</xdr:row>
      <xdr:rowOff>135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8</xdr:col>
      <xdr:colOff>132289</xdr:colOff>
      <xdr:row>84</xdr:row>
      <xdr:rowOff>123748</xdr:rowOff>
    </xdr:from>
    <xdr:to>
      <xdr:col>18</xdr:col>
      <xdr:colOff>79374</xdr:colOff>
      <xdr:row>106</xdr:row>
      <xdr:rowOff>74218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18</xdr:col>
      <xdr:colOff>229129</xdr:colOff>
      <xdr:row>84</xdr:row>
      <xdr:rowOff>123748</xdr:rowOff>
    </xdr:from>
    <xdr:to>
      <xdr:col>28</xdr:col>
      <xdr:colOff>462978</xdr:colOff>
      <xdr:row>106</xdr:row>
      <xdr:rowOff>74218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29</xdr:col>
      <xdr:colOff>60851</xdr:colOff>
      <xdr:row>84</xdr:row>
      <xdr:rowOff>123748</xdr:rowOff>
    </xdr:from>
    <xdr:to>
      <xdr:col>42</xdr:col>
      <xdr:colOff>19534</xdr:colOff>
      <xdr:row>106</xdr:row>
      <xdr:rowOff>74218</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132289</xdr:colOff>
      <xdr:row>108</xdr:row>
      <xdr:rowOff>17915</xdr:rowOff>
    </xdr:from>
    <xdr:to>
      <xdr:col>18</xdr:col>
      <xdr:colOff>80389</xdr:colOff>
      <xdr:row>130</xdr:row>
      <xdr:rowOff>135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18</xdr:col>
      <xdr:colOff>229129</xdr:colOff>
      <xdr:row>108</xdr:row>
      <xdr:rowOff>17915</xdr:rowOff>
    </xdr:from>
    <xdr:to>
      <xdr:col>28</xdr:col>
      <xdr:colOff>462978</xdr:colOff>
      <xdr:row>130</xdr:row>
      <xdr:rowOff>135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29</xdr:col>
      <xdr:colOff>60851</xdr:colOff>
      <xdr:row>108</xdr:row>
      <xdr:rowOff>17915</xdr:rowOff>
    </xdr:from>
    <xdr:to>
      <xdr:col>42</xdr:col>
      <xdr:colOff>19534</xdr:colOff>
      <xdr:row>130</xdr:row>
      <xdr:rowOff>135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absolute">
    <xdr:from>
      <xdr:col>8</xdr:col>
      <xdr:colOff>132289</xdr:colOff>
      <xdr:row>84</xdr:row>
      <xdr:rowOff>147031</xdr:rowOff>
    </xdr:from>
    <xdr:to>
      <xdr:col>18</xdr:col>
      <xdr:colOff>79374</xdr:colOff>
      <xdr:row>106</xdr:row>
      <xdr:rowOff>94326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18</xdr:col>
      <xdr:colOff>229129</xdr:colOff>
      <xdr:row>84</xdr:row>
      <xdr:rowOff>147031</xdr:rowOff>
    </xdr:from>
    <xdr:to>
      <xdr:col>28</xdr:col>
      <xdr:colOff>462978</xdr:colOff>
      <xdr:row>106</xdr:row>
      <xdr:rowOff>94326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29</xdr:col>
      <xdr:colOff>60851</xdr:colOff>
      <xdr:row>84</xdr:row>
      <xdr:rowOff>147031</xdr:rowOff>
    </xdr:from>
    <xdr:to>
      <xdr:col>42</xdr:col>
      <xdr:colOff>19534</xdr:colOff>
      <xdr:row>106</xdr:row>
      <xdr:rowOff>94326</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132289</xdr:colOff>
      <xdr:row>108</xdr:row>
      <xdr:rowOff>38023</xdr:rowOff>
    </xdr:from>
    <xdr:to>
      <xdr:col>18</xdr:col>
      <xdr:colOff>80389</xdr:colOff>
      <xdr:row>130</xdr:row>
      <xdr:rowOff>20243</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18</xdr:col>
      <xdr:colOff>229129</xdr:colOff>
      <xdr:row>108</xdr:row>
      <xdr:rowOff>38023</xdr:rowOff>
    </xdr:from>
    <xdr:to>
      <xdr:col>28</xdr:col>
      <xdr:colOff>462978</xdr:colOff>
      <xdr:row>130</xdr:row>
      <xdr:rowOff>20243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29</xdr:col>
      <xdr:colOff>60851</xdr:colOff>
      <xdr:row>108</xdr:row>
      <xdr:rowOff>38023</xdr:rowOff>
    </xdr:from>
    <xdr:to>
      <xdr:col>42</xdr:col>
      <xdr:colOff>19534</xdr:colOff>
      <xdr:row>130</xdr:row>
      <xdr:rowOff>20243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absolute">
    <xdr:from>
      <xdr:col>8</xdr:col>
      <xdr:colOff>132289</xdr:colOff>
      <xdr:row>84</xdr:row>
      <xdr:rowOff>134331</xdr:rowOff>
    </xdr:from>
    <xdr:to>
      <xdr:col>18</xdr:col>
      <xdr:colOff>79374</xdr:colOff>
      <xdr:row>106</xdr:row>
      <xdr:rowOff>84801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18</xdr:col>
      <xdr:colOff>229129</xdr:colOff>
      <xdr:row>84</xdr:row>
      <xdr:rowOff>134331</xdr:rowOff>
    </xdr:from>
    <xdr:to>
      <xdr:col>28</xdr:col>
      <xdr:colOff>462978</xdr:colOff>
      <xdr:row>106</xdr:row>
      <xdr:rowOff>84801</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29</xdr:col>
      <xdr:colOff>60851</xdr:colOff>
      <xdr:row>84</xdr:row>
      <xdr:rowOff>134331</xdr:rowOff>
    </xdr:from>
    <xdr:to>
      <xdr:col>42</xdr:col>
      <xdr:colOff>19534</xdr:colOff>
      <xdr:row>106</xdr:row>
      <xdr:rowOff>84801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132289</xdr:colOff>
      <xdr:row>108</xdr:row>
      <xdr:rowOff>28498</xdr:rowOff>
    </xdr:from>
    <xdr:to>
      <xdr:col>18</xdr:col>
      <xdr:colOff>80389</xdr:colOff>
      <xdr:row>130</xdr:row>
      <xdr:rowOff>10718</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18</xdr:col>
      <xdr:colOff>229129</xdr:colOff>
      <xdr:row>108</xdr:row>
      <xdr:rowOff>28498</xdr:rowOff>
    </xdr:from>
    <xdr:to>
      <xdr:col>28</xdr:col>
      <xdr:colOff>462978</xdr:colOff>
      <xdr:row>130</xdr:row>
      <xdr:rowOff>10718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29</xdr:col>
      <xdr:colOff>60851</xdr:colOff>
      <xdr:row>108</xdr:row>
      <xdr:rowOff>28498</xdr:rowOff>
    </xdr:from>
    <xdr:to>
      <xdr:col>42</xdr:col>
      <xdr:colOff>19534</xdr:colOff>
      <xdr:row>130</xdr:row>
      <xdr:rowOff>10718</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8</xdr:col>
      <xdr:colOff>132289</xdr:colOff>
      <xdr:row>85</xdr:row>
      <xdr:rowOff>4156</xdr:rowOff>
    </xdr:from>
    <xdr:to>
      <xdr:col>18</xdr:col>
      <xdr:colOff>47624</xdr:colOff>
      <xdr:row>106</xdr:row>
      <xdr:rowOff>2251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18</xdr:col>
      <xdr:colOff>197379</xdr:colOff>
      <xdr:row>85</xdr:row>
      <xdr:rowOff>4156</xdr:rowOff>
    </xdr:from>
    <xdr:to>
      <xdr:col>28</xdr:col>
      <xdr:colOff>314811</xdr:colOff>
      <xdr:row>106</xdr:row>
      <xdr:rowOff>2251</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28</xdr:col>
      <xdr:colOff>484184</xdr:colOff>
      <xdr:row>85</xdr:row>
      <xdr:rowOff>4156</xdr:rowOff>
    </xdr:from>
    <xdr:to>
      <xdr:col>41</xdr:col>
      <xdr:colOff>421700</xdr:colOff>
      <xdr:row>106</xdr:row>
      <xdr:rowOff>2251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132289</xdr:colOff>
      <xdr:row>107</xdr:row>
      <xdr:rowOff>104698</xdr:rowOff>
    </xdr:from>
    <xdr:to>
      <xdr:col>18</xdr:col>
      <xdr:colOff>48639</xdr:colOff>
      <xdr:row>129</xdr:row>
      <xdr:rowOff>86918</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18</xdr:col>
      <xdr:colOff>197379</xdr:colOff>
      <xdr:row>107</xdr:row>
      <xdr:rowOff>104698</xdr:rowOff>
    </xdr:from>
    <xdr:to>
      <xdr:col>28</xdr:col>
      <xdr:colOff>314811</xdr:colOff>
      <xdr:row>129</xdr:row>
      <xdr:rowOff>86918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28</xdr:col>
      <xdr:colOff>484184</xdr:colOff>
      <xdr:row>107</xdr:row>
      <xdr:rowOff>104698</xdr:rowOff>
    </xdr:from>
    <xdr:to>
      <xdr:col>41</xdr:col>
      <xdr:colOff>421700</xdr:colOff>
      <xdr:row>129</xdr:row>
      <xdr:rowOff>86918</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absolute">
    <xdr:from>
      <xdr:col>8</xdr:col>
      <xdr:colOff>243414</xdr:colOff>
      <xdr:row>84</xdr:row>
      <xdr:rowOff>2568</xdr:rowOff>
    </xdr:from>
    <xdr:to>
      <xdr:col>18</xdr:col>
      <xdr:colOff>190499</xdr:colOff>
      <xdr:row>105</xdr:row>
      <xdr:rowOff>146713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18</xdr:col>
      <xdr:colOff>340254</xdr:colOff>
      <xdr:row>84</xdr:row>
      <xdr:rowOff>2568</xdr:rowOff>
    </xdr:from>
    <xdr:to>
      <xdr:col>29</xdr:col>
      <xdr:colOff>2603</xdr:colOff>
      <xdr:row>105</xdr:row>
      <xdr:rowOff>146713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29</xdr:col>
      <xdr:colOff>171976</xdr:colOff>
      <xdr:row>84</xdr:row>
      <xdr:rowOff>2568</xdr:rowOff>
    </xdr:from>
    <xdr:to>
      <xdr:col>42</xdr:col>
      <xdr:colOff>130659</xdr:colOff>
      <xdr:row>105</xdr:row>
      <xdr:rowOff>146713</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243414</xdr:colOff>
      <xdr:row>107</xdr:row>
      <xdr:rowOff>87235</xdr:rowOff>
    </xdr:from>
    <xdr:to>
      <xdr:col>18</xdr:col>
      <xdr:colOff>191514</xdr:colOff>
      <xdr:row>129</xdr:row>
      <xdr:rowOff>69455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18</xdr:col>
      <xdr:colOff>340254</xdr:colOff>
      <xdr:row>107</xdr:row>
      <xdr:rowOff>87235</xdr:rowOff>
    </xdr:from>
    <xdr:to>
      <xdr:col>29</xdr:col>
      <xdr:colOff>2603</xdr:colOff>
      <xdr:row>129</xdr:row>
      <xdr:rowOff>69455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29</xdr:col>
      <xdr:colOff>171976</xdr:colOff>
      <xdr:row>107</xdr:row>
      <xdr:rowOff>87235</xdr:rowOff>
    </xdr:from>
    <xdr:to>
      <xdr:col>42</xdr:col>
      <xdr:colOff>130659</xdr:colOff>
      <xdr:row>129</xdr:row>
      <xdr:rowOff>69455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editAs="absolute">
    <xdr:from>
      <xdr:col>8</xdr:col>
      <xdr:colOff>259289</xdr:colOff>
      <xdr:row>83</xdr:row>
      <xdr:rowOff>120875</xdr:rowOff>
    </xdr:from>
    <xdr:to>
      <xdr:col>18</xdr:col>
      <xdr:colOff>206374</xdr:colOff>
      <xdr:row>105</xdr:row>
      <xdr:rowOff>98861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18</xdr:col>
      <xdr:colOff>356129</xdr:colOff>
      <xdr:row>83</xdr:row>
      <xdr:rowOff>120875</xdr:rowOff>
    </xdr:from>
    <xdr:to>
      <xdr:col>29</xdr:col>
      <xdr:colOff>18478</xdr:colOff>
      <xdr:row>105</xdr:row>
      <xdr:rowOff>98861</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29</xdr:col>
      <xdr:colOff>187851</xdr:colOff>
      <xdr:row>83</xdr:row>
      <xdr:rowOff>120875</xdr:rowOff>
    </xdr:from>
    <xdr:to>
      <xdr:col>42</xdr:col>
      <xdr:colOff>146534</xdr:colOff>
      <xdr:row>105</xdr:row>
      <xdr:rowOff>98861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259289</xdr:colOff>
      <xdr:row>107</xdr:row>
      <xdr:rowOff>42559</xdr:rowOff>
    </xdr:from>
    <xdr:to>
      <xdr:col>18</xdr:col>
      <xdr:colOff>207389</xdr:colOff>
      <xdr:row>129</xdr:row>
      <xdr:rowOff>24778</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18</xdr:col>
      <xdr:colOff>356129</xdr:colOff>
      <xdr:row>107</xdr:row>
      <xdr:rowOff>42559</xdr:rowOff>
    </xdr:from>
    <xdr:to>
      <xdr:col>29</xdr:col>
      <xdr:colOff>18478</xdr:colOff>
      <xdr:row>129</xdr:row>
      <xdr:rowOff>24778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29</xdr:col>
      <xdr:colOff>187851</xdr:colOff>
      <xdr:row>107</xdr:row>
      <xdr:rowOff>42559</xdr:rowOff>
    </xdr:from>
    <xdr:to>
      <xdr:col>42</xdr:col>
      <xdr:colOff>146534</xdr:colOff>
      <xdr:row>129</xdr:row>
      <xdr:rowOff>24778</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editAs="absolute">
    <xdr:from>
      <xdr:col>8</xdr:col>
      <xdr:colOff>179914</xdr:colOff>
      <xdr:row>83</xdr:row>
      <xdr:rowOff>153381</xdr:rowOff>
    </xdr:from>
    <xdr:to>
      <xdr:col>18</xdr:col>
      <xdr:colOff>84665</xdr:colOff>
      <xdr:row>105</xdr:row>
      <xdr:rowOff>135601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18</xdr:col>
      <xdr:colOff>234420</xdr:colOff>
      <xdr:row>83</xdr:row>
      <xdr:rowOff>153381</xdr:rowOff>
    </xdr:from>
    <xdr:to>
      <xdr:col>28</xdr:col>
      <xdr:colOff>468270</xdr:colOff>
      <xdr:row>105</xdr:row>
      <xdr:rowOff>135601</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29</xdr:col>
      <xdr:colOff>66143</xdr:colOff>
      <xdr:row>83</xdr:row>
      <xdr:rowOff>153381</xdr:rowOff>
    </xdr:from>
    <xdr:to>
      <xdr:col>42</xdr:col>
      <xdr:colOff>24825</xdr:colOff>
      <xdr:row>105</xdr:row>
      <xdr:rowOff>135601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179914</xdr:colOff>
      <xdr:row>107</xdr:row>
      <xdr:rowOff>76123</xdr:rowOff>
    </xdr:from>
    <xdr:to>
      <xdr:col>18</xdr:col>
      <xdr:colOff>85680</xdr:colOff>
      <xdr:row>129</xdr:row>
      <xdr:rowOff>58343</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18</xdr:col>
      <xdr:colOff>234420</xdr:colOff>
      <xdr:row>107</xdr:row>
      <xdr:rowOff>76123</xdr:rowOff>
    </xdr:from>
    <xdr:to>
      <xdr:col>28</xdr:col>
      <xdr:colOff>468270</xdr:colOff>
      <xdr:row>129</xdr:row>
      <xdr:rowOff>58343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29</xdr:col>
      <xdr:colOff>66143</xdr:colOff>
      <xdr:row>107</xdr:row>
      <xdr:rowOff>76123</xdr:rowOff>
    </xdr:from>
    <xdr:to>
      <xdr:col>42</xdr:col>
      <xdr:colOff>24825</xdr:colOff>
      <xdr:row>129</xdr:row>
      <xdr:rowOff>58343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editAs="absolute">
    <xdr:from>
      <xdr:col>8</xdr:col>
      <xdr:colOff>296323</xdr:colOff>
      <xdr:row>83</xdr:row>
      <xdr:rowOff>151192</xdr:rowOff>
    </xdr:from>
    <xdr:to>
      <xdr:col>18</xdr:col>
      <xdr:colOff>307923</xdr:colOff>
      <xdr:row>105</xdr:row>
      <xdr:rowOff>133412</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18</xdr:col>
      <xdr:colOff>466188</xdr:colOff>
      <xdr:row>83</xdr:row>
      <xdr:rowOff>151192</xdr:rowOff>
    </xdr:from>
    <xdr:to>
      <xdr:col>29</xdr:col>
      <xdr:colOff>86204</xdr:colOff>
      <xdr:row>105</xdr:row>
      <xdr:rowOff>133412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29</xdr:col>
      <xdr:colOff>201076</xdr:colOff>
      <xdr:row>84</xdr:row>
      <xdr:rowOff>5142</xdr:rowOff>
    </xdr:from>
    <xdr:to>
      <xdr:col>42</xdr:col>
      <xdr:colOff>159758</xdr:colOff>
      <xdr:row>105</xdr:row>
      <xdr:rowOff>149287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296324</xdr:colOff>
      <xdr:row>107</xdr:row>
      <xdr:rowOff>101448</xdr:rowOff>
    </xdr:from>
    <xdr:to>
      <xdr:col>18</xdr:col>
      <xdr:colOff>307924</xdr:colOff>
      <xdr:row>129</xdr:row>
      <xdr:rowOff>83668</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18</xdr:col>
      <xdr:colOff>466188</xdr:colOff>
      <xdr:row>107</xdr:row>
      <xdr:rowOff>101447</xdr:rowOff>
    </xdr:from>
    <xdr:to>
      <xdr:col>29</xdr:col>
      <xdr:colOff>86204</xdr:colOff>
      <xdr:row>129</xdr:row>
      <xdr:rowOff>83667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29</xdr:col>
      <xdr:colOff>201076</xdr:colOff>
      <xdr:row>107</xdr:row>
      <xdr:rowOff>101447</xdr:rowOff>
    </xdr:from>
    <xdr:to>
      <xdr:col>42</xdr:col>
      <xdr:colOff>159758</xdr:colOff>
      <xdr:row>129</xdr:row>
      <xdr:rowOff>83667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editAs="absolute">
    <xdr:from>
      <xdr:col>8</xdr:col>
      <xdr:colOff>391573</xdr:colOff>
      <xdr:row>83</xdr:row>
      <xdr:rowOff>159659</xdr:rowOff>
    </xdr:from>
    <xdr:to>
      <xdr:col>18</xdr:col>
      <xdr:colOff>371423</xdr:colOff>
      <xdr:row>105</xdr:row>
      <xdr:rowOff>141879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18</xdr:col>
      <xdr:colOff>529688</xdr:colOff>
      <xdr:row>83</xdr:row>
      <xdr:rowOff>159659</xdr:rowOff>
    </xdr:from>
    <xdr:to>
      <xdr:col>29</xdr:col>
      <xdr:colOff>149704</xdr:colOff>
      <xdr:row>105</xdr:row>
      <xdr:rowOff>141879</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29</xdr:col>
      <xdr:colOff>264576</xdr:colOff>
      <xdr:row>84</xdr:row>
      <xdr:rowOff>13609</xdr:rowOff>
    </xdr:from>
    <xdr:to>
      <xdr:col>42</xdr:col>
      <xdr:colOff>233842</xdr:colOff>
      <xdr:row>105</xdr:row>
      <xdr:rowOff>157754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391574</xdr:colOff>
      <xdr:row>107</xdr:row>
      <xdr:rowOff>109915</xdr:rowOff>
    </xdr:from>
    <xdr:to>
      <xdr:col>18</xdr:col>
      <xdr:colOff>371424</xdr:colOff>
      <xdr:row>129</xdr:row>
      <xdr:rowOff>92135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18</xdr:col>
      <xdr:colOff>529688</xdr:colOff>
      <xdr:row>107</xdr:row>
      <xdr:rowOff>109914</xdr:rowOff>
    </xdr:from>
    <xdr:to>
      <xdr:col>29</xdr:col>
      <xdr:colOff>149704</xdr:colOff>
      <xdr:row>129</xdr:row>
      <xdr:rowOff>92134</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29</xdr:col>
      <xdr:colOff>264576</xdr:colOff>
      <xdr:row>107</xdr:row>
      <xdr:rowOff>109914</xdr:rowOff>
    </xdr:from>
    <xdr:to>
      <xdr:col>42</xdr:col>
      <xdr:colOff>233842</xdr:colOff>
      <xdr:row>129</xdr:row>
      <xdr:rowOff>92134</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8</xdr:col>
      <xdr:colOff>328073</xdr:colOff>
      <xdr:row>83</xdr:row>
      <xdr:rowOff>155428</xdr:rowOff>
    </xdr:from>
    <xdr:to>
      <xdr:col>18</xdr:col>
      <xdr:colOff>286756</xdr:colOff>
      <xdr:row>105</xdr:row>
      <xdr:rowOff>137648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18</xdr:col>
      <xdr:colOff>445021</xdr:colOff>
      <xdr:row>83</xdr:row>
      <xdr:rowOff>155428</xdr:rowOff>
    </xdr:from>
    <xdr:to>
      <xdr:col>29</xdr:col>
      <xdr:colOff>65037</xdr:colOff>
      <xdr:row>105</xdr:row>
      <xdr:rowOff>137648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29</xdr:col>
      <xdr:colOff>179909</xdr:colOff>
      <xdr:row>83</xdr:row>
      <xdr:rowOff>155428</xdr:rowOff>
    </xdr:from>
    <xdr:to>
      <xdr:col>42</xdr:col>
      <xdr:colOff>170342</xdr:colOff>
      <xdr:row>105</xdr:row>
      <xdr:rowOff>137648</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328074</xdr:colOff>
      <xdr:row>107</xdr:row>
      <xdr:rowOff>66527</xdr:rowOff>
    </xdr:from>
    <xdr:to>
      <xdr:col>18</xdr:col>
      <xdr:colOff>286757</xdr:colOff>
      <xdr:row>129</xdr:row>
      <xdr:rowOff>45572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18</xdr:col>
      <xdr:colOff>445021</xdr:colOff>
      <xdr:row>107</xdr:row>
      <xdr:rowOff>66527</xdr:rowOff>
    </xdr:from>
    <xdr:to>
      <xdr:col>29</xdr:col>
      <xdr:colOff>65037</xdr:colOff>
      <xdr:row>129</xdr:row>
      <xdr:rowOff>45572</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29</xdr:col>
      <xdr:colOff>179909</xdr:colOff>
      <xdr:row>107</xdr:row>
      <xdr:rowOff>66527</xdr:rowOff>
    </xdr:from>
    <xdr:to>
      <xdr:col>42</xdr:col>
      <xdr:colOff>170342</xdr:colOff>
      <xdr:row>129</xdr:row>
      <xdr:rowOff>45572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absolute">
    <xdr:from>
      <xdr:col>8</xdr:col>
      <xdr:colOff>15346</xdr:colOff>
      <xdr:row>33</xdr:row>
      <xdr:rowOff>148166</xdr:rowOff>
    </xdr:from>
    <xdr:to>
      <xdr:col>13</xdr:col>
      <xdr:colOff>591609</xdr:colOff>
      <xdr:row>49</xdr:row>
      <xdr:rowOff>138641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4762</xdr:colOff>
      <xdr:row>51</xdr:row>
      <xdr:rowOff>9524</xdr:rowOff>
    </xdr:from>
    <xdr:to>
      <xdr:col>13</xdr:col>
      <xdr:colOff>576262</xdr:colOff>
      <xdr:row>66</xdr:row>
      <xdr:rowOff>190499</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14</xdr:col>
      <xdr:colOff>0</xdr:colOff>
      <xdr:row>34</xdr:row>
      <xdr:rowOff>9524</xdr:rowOff>
    </xdr:from>
    <xdr:to>
      <xdr:col>18</xdr:col>
      <xdr:colOff>52917</xdr:colOff>
      <xdr:row>49</xdr:row>
      <xdr:rowOff>190499</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xdr:colOff>
      <xdr:row>51</xdr:row>
      <xdr:rowOff>9525</xdr:rowOff>
    </xdr:from>
    <xdr:to>
      <xdr:col>18</xdr:col>
      <xdr:colOff>52918</xdr:colOff>
      <xdr:row>67</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18</xdr:col>
      <xdr:colOff>506942</xdr:colOff>
      <xdr:row>34</xdr:row>
      <xdr:rowOff>19050</xdr:rowOff>
    </xdr:from>
    <xdr:to>
      <xdr:col>23</xdr:col>
      <xdr:colOff>424392</xdr:colOff>
      <xdr:row>50</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editAs="absolute">
    <xdr:from>
      <xdr:col>8</xdr:col>
      <xdr:colOff>328073</xdr:colOff>
      <xdr:row>84</xdr:row>
      <xdr:rowOff>4086</xdr:rowOff>
    </xdr:from>
    <xdr:to>
      <xdr:col>18</xdr:col>
      <xdr:colOff>286756</xdr:colOff>
      <xdr:row>105</xdr:row>
      <xdr:rowOff>148231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18</xdr:col>
      <xdr:colOff>445021</xdr:colOff>
      <xdr:row>84</xdr:row>
      <xdr:rowOff>4086</xdr:rowOff>
    </xdr:from>
    <xdr:to>
      <xdr:col>29</xdr:col>
      <xdr:colOff>65037</xdr:colOff>
      <xdr:row>105</xdr:row>
      <xdr:rowOff>148231</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29</xdr:col>
      <xdr:colOff>179909</xdr:colOff>
      <xdr:row>84</xdr:row>
      <xdr:rowOff>4086</xdr:rowOff>
    </xdr:from>
    <xdr:to>
      <xdr:col>42</xdr:col>
      <xdr:colOff>117425</xdr:colOff>
      <xdr:row>105</xdr:row>
      <xdr:rowOff>148231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328074</xdr:colOff>
      <xdr:row>107</xdr:row>
      <xdr:rowOff>87693</xdr:rowOff>
    </xdr:from>
    <xdr:to>
      <xdr:col>18</xdr:col>
      <xdr:colOff>286757</xdr:colOff>
      <xdr:row>129</xdr:row>
      <xdr:rowOff>69913</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18</xdr:col>
      <xdr:colOff>445021</xdr:colOff>
      <xdr:row>107</xdr:row>
      <xdr:rowOff>87693</xdr:rowOff>
    </xdr:from>
    <xdr:to>
      <xdr:col>29</xdr:col>
      <xdr:colOff>65037</xdr:colOff>
      <xdr:row>129</xdr:row>
      <xdr:rowOff>69913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29</xdr:col>
      <xdr:colOff>179909</xdr:colOff>
      <xdr:row>107</xdr:row>
      <xdr:rowOff>87693</xdr:rowOff>
    </xdr:from>
    <xdr:to>
      <xdr:col>42</xdr:col>
      <xdr:colOff>117425</xdr:colOff>
      <xdr:row>129</xdr:row>
      <xdr:rowOff>69913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editAs="absolute">
    <xdr:from>
      <xdr:col>8</xdr:col>
      <xdr:colOff>391573</xdr:colOff>
      <xdr:row>83</xdr:row>
      <xdr:rowOff>140611</xdr:rowOff>
    </xdr:from>
    <xdr:to>
      <xdr:col>18</xdr:col>
      <xdr:colOff>350256</xdr:colOff>
      <xdr:row>105</xdr:row>
      <xdr:rowOff>122831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18</xdr:col>
      <xdr:colOff>508521</xdr:colOff>
      <xdr:row>83</xdr:row>
      <xdr:rowOff>140611</xdr:rowOff>
    </xdr:from>
    <xdr:to>
      <xdr:col>29</xdr:col>
      <xdr:colOff>128537</xdr:colOff>
      <xdr:row>105</xdr:row>
      <xdr:rowOff>122831</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29</xdr:col>
      <xdr:colOff>243409</xdr:colOff>
      <xdr:row>83</xdr:row>
      <xdr:rowOff>140611</xdr:rowOff>
    </xdr:from>
    <xdr:to>
      <xdr:col>42</xdr:col>
      <xdr:colOff>180925</xdr:colOff>
      <xdr:row>105</xdr:row>
      <xdr:rowOff>122831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391574</xdr:colOff>
      <xdr:row>107</xdr:row>
      <xdr:rowOff>72876</xdr:rowOff>
    </xdr:from>
    <xdr:to>
      <xdr:col>18</xdr:col>
      <xdr:colOff>350257</xdr:colOff>
      <xdr:row>129</xdr:row>
      <xdr:rowOff>55096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18</xdr:col>
      <xdr:colOff>508521</xdr:colOff>
      <xdr:row>107</xdr:row>
      <xdr:rowOff>72876</xdr:rowOff>
    </xdr:from>
    <xdr:to>
      <xdr:col>29</xdr:col>
      <xdr:colOff>128537</xdr:colOff>
      <xdr:row>129</xdr:row>
      <xdr:rowOff>55096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29</xdr:col>
      <xdr:colOff>243409</xdr:colOff>
      <xdr:row>107</xdr:row>
      <xdr:rowOff>72876</xdr:rowOff>
    </xdr:from>
    <xdr:to>
      <xdr:col>42</xdr:col>
      <xdr:colOff>180925</xdr:colOff>
      <xdr:row>129</xdr:row>
      <xdr:rowOff>55096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absolute">
    <xdr:from>
      <xdr:col>8</xdr:col>
      <xdr:colOff>391573</xdr:colOff>
      <xdr:row>83</xdr:row>
      <xdr:rowOff>151194</xdr:rowOff>
    </xdr:from>
    <xdr:to>
      <xdr:col>18</xdr:col>
      <xdr:colOff>350256</xdr:colOff>
      <xdr:row>105</xdr:row>
      <xdr:rowOff>133414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18</xdr:col>
      <xdr:colOff>508521</xdr:colOff>
      <xdr:row>83</xdr:row>
      <xdr:rowOff>151194</xdr:rowOff>
    </xdr:from>
    <xdr:to>
      <xdr:col>29</xdr:col>
      <xdr:colOff>128537</xdr:colOff>
      <xdr:row>105</xdr:row>
      <xdr:rowOff>133414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29</xdr:col>
      <xdr:colOff>243409</xdr:colOff>
      <xdr:row>83</xdr:row>
      <xdr:rowOff>151194</xdr:rowOff>
    </xdr:from>
    <xdr:to>
      <xdr:col>42</xdr:col>
      <xdr:colOff>180925</xdr:colOff>
      <xdr:row>105</xdr:row>
      <xdr:rowOff>133414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391574</xdr:colOff>
      <xdr:row>107</xdr:row>
      <xdr:rowOff>69701</xdr:rowOff>
    </xdr:from>
    <xdr:to>
      <xdr:col>18</xdr:col>
      <xdr:colOff>350257</xdr:colOff>
      <xdr:row>129</xdr:row>
      <xdr:rowOff>51921</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18</xdr:col>
      <xdr:colOff>508521</xdr:colOff>
      <xdr:row>107</xdr:row>
      <xdr:rowOff>69701</xdr:rowOff>
    </xdr:from>
    <xdr:to>
      <xdr:col>29</xdr:col>
      <xdr:colOff>128537</xdr:colOff>
      <xdr:row>129</xdr:row>
      <xdr:rowOff>51921</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29</xdr:col>
      <xdr:colOff>243409</xdr:colOff>
      <xdr:row>107</xdr:row>
      <xdr:rowOff>69701</xdr:rowOff>
    </xdr:from>
    <xdr:to>
      <xdr:col>42</xdr:col>
      <xdr:colOff>180925</xdr:colOff>
      <xdr:row>129</xdr:row>
      <xdr:rowOff>51921</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absolute">
    <xdr:from>
      <xdr:col>8</xdr:col>
      <xdr:colOff>243414</xdr:colOff>
      <xdr:row>83</xdr:row>
      <xdr:rowOff>143856</xdr:rowOff>
    </xdr:from>
    <xdr:to>
      <xdr:col>18</xdr:col>
      <xdr:colOff>190499</xdr:colOff>
      <xdr:row>105</xdr:row>
      <xdr:rowOff>126076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18</xdr:col>
      <xdr:colOff>340254</xdr:colOff>
      <xdr:row>83</xdr:row>
      <xdr:rowOff>143856</xdr:rowOff>
    </xdr:from>
    <xdr:to>
      <xdr:col>29</xdr:col>
      <xdr:colOff>2603</xdr:colOff>
      <xdr:row>105</xdr:row>
      <xdr:rowOff>126076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29</xdr:col>
      <xdr:colOff>171976</xdr:colOff>
      <xdr:row>83</xdr:row>
      <xdr:rowOff>143856</xdr:rowOff>
    </xdr:from>
    <xdr:to>
      <xdr:col>42</xdr:col>
      <xdr:colOff>130659</xdr:colOff>
      <xdr:row>105</xdr:row>
      <xdr:rowOff>126076</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243414</xdr:colOff>
      <xdr:row>107</xdr:row>
      <xdr:rowOff>72948</xdr:rowOff>
    </xdr:from>
    <xdr:to>
      <xdr:col>18</xdr:col>
      <xdr:colOff>191514</xdr:colOff>
      <xdr:row>129</xdr:row>
      <xdr:rowOff>55168</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18</xdr:col>
      <xdr:colOff>340254</xdr:colOff>
      <xdr:row>107</xdr:row>
      <xdr:rowOff>72948</xdr:rowOff>
    </xdr:from>
    <xdr:to>
      <xdr:col>29</xdr:col>
      <xdr:colOff>2603</xdr:colOff>
      <xdr:row>129</xdr:row>
      <xdr:rowOff>55168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29</xdr:col>
      <xdr:colOff>171976</xdr:colOff>
      <xdr:row>107</xdr:row>
      <xdr:rowOff>72948</xdr:rowOff>
    </xdr:from>
    <xdr:to>
      <xdr:col>42</xdr:col>
      <xdr:colOff>130659</xdr:colOff>
      <xdr:row>129</xdr:row>
      <xdr:rowOff>55168</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absolute">
    <xdr:from>
      <xdr:col>8</xdr:col>
      <xdr:colOff>243414</xdr:colOff>
      <xdr:row>83</xdr:row>
      <xdr:rowOff>150206</xdr:rowOff>
    </xdr:from>
    <xdr:to>
      <xdr:col>18</xdr:col>
      <xdr:colOff>190499</xdr:colOff>
      <xdr:row>105</xdr:row>
      <xdr:rowOff>132426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18</xdr:col>
      <xdr:colOff>340254</xdr:colOff>
      <xdr:row>83</xdr:row>
      <xdr:rowOff>150206</xdr:rowOff>
    </xdr:from>
    <xdr:to>
      <xdr:col>29</xdr:col>
      <xdr:colOff>2603</xdr:colOff>
      <xdr:row>105</xdr:row>
      <xdr:rowOff>132426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29</xdr:col>
      <xdr:colOff>171976</xdr:colOff>
      <xdr:row>83</xdr:row>
      <xdr:rowOff>150206</xdr:rowOff>
    </xdr:from>
    <xdr:to>
      <xdr:col>42</xdr:col>
      <xdr:colOff>130659</xdr:colOff>
      <xdr:row>105</xdr:row>
      <xdr:rowOff>132426</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243414</xdr:colOff>
      <xdr:row>107</xdr:row>
      <xdr:rowOff>79298</xdr:rowOff>
    </xdr:from>
    <xdr:to>
      <xdr:col>18</xdr:col>
      <xdr:colOff>191514</xdr:colOff>
      <xdr:row>129</xdr:row>
      <xdr:rowOff>61518</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18</xdr:col>
      <xdr:colOff>340254</xdr:colOff>
      <xdr:row>107</xdr:row>
      <xdr:rowOff>79298</xdr:rowOff>
    </xdr:from>
    <xdr:to>
      <xdr:col>29</xdr:col>
      <xdr:colOff>2603</xdr:colOff>
      <xdr:row>129</xdr:row>
      <xdr:rowOff>61518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29</xdr:col>
      <xdr:colOff>171976</xdr:colOff>
      <xdr:row>107</xdr:row>
      <xdr:rowOff>79298</xdr:rowOff>
    </xdr:from>
    <xdr:to>
      <xdr:col>42</xdr:col>
      <xdr:colOff>130659</xdr:colOff>
      <xdr:row>129</xdr:row>
      <xdr:rowOff>61518</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8</xdr:col>
      <xdr:colOff>243414</xdr:colOff>
      <xdr:row>83</xdr:row>
      <xdr:rowOff>127981</xdr:rowOff>
    </xdr:from>
    <xdr:to>
      <xdr:col>18</xdr:col>
      <xdr:colOff>137582</xdr:colOff>
      <xdr:row>105</xdr:row>
      <xdr:rowOff>110201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18</xdr:col>
      <xdr:colOff>287337</xdr:colOff>
      <xdr:row>83</xdr:row>
      <xdr:rowOff>127981</xdr:rowOff>
    </xdr:from>
    <xdr:to>
      <xdr:col>28</xdr:col>
      <xdr:colOff>521186</xdr:colOff>
      <xdr:row>105</xdr:row>
      <xdr:rowOff>110201</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29</xdr:col>
      <xdr:colOff>119059</xdr:colOff>
      <xdr:row>83</xdr:row>
      <xdr:rowOff>127981</xdr:rowOff>
    </xdr:from>
    <xdr:to>
      <xdr:col>42</xdr:col>
      <xdr:colOff>77742</xdr:colOff>
      <xdr:row>105</xdr:row>
      <xdr:rowOff>110201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243414</xdr:colOff>
      <xdr:row>107</xdr:row>
      <xdr:rowOff>57073</xdr:rowOff>
    </xdr:from>
    <xdr:to>
      <xdr:col>18</xdr:col>
      <xdr:colOff>138597</xdr:colOff>
      <xdr:row>129</xdr:row>
      <xdr:rowOff>39293</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18</xdr:col>
      <xdr:colOff>287337</xdr:colOff>
      <xdr:row>107</xdr:row>
      <xdr:rowOff>57073</xdr:rowOff>
    </xdr:from>
    <xdr:to>
      <xdr:col>28</xdr:col>
      <xdr:colOff>521186</xdr:colOff>
      <xdr:row>129</xdr:row>
      <xdr:rowOff>39293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29</xdr:col>
      <xdr:colOff>119059</xdr:colOff>
      <xdr:row>107</xdr:row>
      <xdr:rowOff>57073</xdr:rowOff>
    </xdr:from>
    <xdr:to>
      <xdr:col>42</xdr:col>
      <xdr:colOff>77742</xdr:colOff>
      <xdr:row>129</xdr:row>
      <xdr:rowOff>39293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absolute">
    <xdr:from>
      <xdr:col>11</xdr:col>
      <xdr:colOff>85194</xdr:colOff>
      <xdr:row>4</xdr:row>
      <xdr:rowOff>126999</xdr:rowOff>
    </xdr:from>
    <xdr:to>
      <xdr:col>30</xdr:col>
      <xdr:colOff>380999</xdr:colOff>
      <xdr:row>38</xdr:row>
      <xdr:rowOff>0</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36</xdr:col>
      <xdr:colOff>435428</xdr:colOff>
      <xdr:row>5</xdr:row>
      <xdr:rowOff>361268</xdr:rowOff>
    </xdr:from>
    <xdr:to>
      <xdr:col>65</xdr:col>
      <xdr:colOff>244928</xdr:colOff>
      <xdr:row>66</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ortfolio/Sonata/Investor%20Pack/Pricing%20Detail/Sonata%20Daily%20Risk%20Investor%20Pack%202013-07-3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lien.chen\AppData\Roaming\Microsoft\AddIns\YieldBookAddin.xla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johnson.ho\AppData\Roaming\Microsoft\AddIns\YieldBookAddin.xla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The%20Yield%20Book\The%20Yield%20Book%20Add-In\YieldBookAddin.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folio Coll Dist SP"/>
      <sheetName val="Summary"/>
      <sheetName val="Summary NAV"/>
      <sheetName val="VaR"/>
      <sheetName val="Daily Risk Dist"/>
      <sheetName val="Monthly Avg Risk Dist"/>
      <sheetName val="Disclaimer"/>
      <sheetName val="Portfolio Data"/>
      <sheetName val="Summary Raw"/>
      <sheetName val="Non Curve Exposure Raw"/>
      <sheetName val="Monthly Avg Risk Dist Data"/>
      <sheetName val="Daily Risk Distributio Data"/>
      <sheetName val="Sonata Daily Risk Investor Pack"/>
    </sheetNames>
    <sheetDataSet>
      <sheetData sheetId="0"/>
      <sheetData sheetId="1"/>
      <sheetData sheetId="2">
        <row r="1">
          <cell r="AA1">
            <v>41486</v>
          </cell>
          <cell r="AE1" t="str">
            <v>c:\tmp\</v>
          </cell>
        </row>
        <row r="7">
          <cell r="BE7" t="str">
            <v>Cello Fixed Income Fund, Ltd</v>
          </cell>
        </row>
        <row r="8">
          <cell r="BE8" t="str">
            <v>Cello Fixed Income Master Fund, LP</v>
          </cell>
        </row>
      </sheetData>
      <sheetData sheetId="3"/>
      <sheetData sheetId="4"/>
      <sheetData sheetId="5"/>
      <sheetData sheetId="6"/>
      <sheetData sheetId="7"/>
      <sheetData sheetId="8"/>
      <sheetData sheetId="9"/>
      <sheetData sheetId="10"/>
      <sheetData sheetId="1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YBHIST"/>
      <definedName name="YBPRICE"/>
      <definedName name="YBSCEN"/>
      <definedName name="YBWORKDAY"/>
    </definedNames>
    <sheetDataSet>
      <sheetData sheetId="0"/>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YieldBookAddin"/>
    </sheetNames>
    <definedNames>
      <definedName name="YBHIST"/>
      <definedName name="YBPRICE"/>
      <definedName name="YBSCEN"/>
    </definedNames>
    <sheetDataSet>
      <sheetData sheetId="0"/>
      <sheetData sheetId="1"/>
      <sheetData sheetId="2"/>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YieldBookAddin"/>
    </sheetNames>
    <definedNames>
      <definedName name="YBHIST"/>
    </definedNames>
    <sheetDataSet>
      <sheetData sheetId="0"/>
      <sheetData sheetId="1"/>
      <sheetData sheetId="2"/>
      <sheetData sheetId="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hnson Ho" refreshedDate="42095.555730555556" createdVersion="5" refreshedVersion="5" minRefreshableVersion="3" recordCount="1048">
  <cacheSource type="worksheet">
    <worksheetSource name="Table_Query_from_Agency"/>
  </cacheSource>
  <cacheFields count="3">
    <cacheField name="poolListName" numFmtId="0">
      <sharedItems count="28">
        <s v="FNM_300_12_IOS"/>
        <s v="FNM_300_13_IOS"/>
        <s v="FNM_350_10_IOS"/>
        <s v="FNM_350_12_IOS"/>
        <s v="FNM_350_13_IOS"/>
        <s v="FNM_350_14_IOS"/>
        <s v="FNM_400_09_IOS"/>
        <s v="FNM_400_10_IOS"/>
        <s v="FNM_400_11_IOS"/>
        <s v="FNM_400_13_IOS"/>
        <s v="FNM_400_14_IOS"/>
        <s v="FNM_450_09_IOS"/>
        <s v="FNM_450_10_IOS"/>
        <s v="FNM_450_11_IOS"/>
        <s v="FNM_500_03_IOS"/>
        <s v="FNM_500_05_IOS"/>
        <s v="FNM_500_08_IOS"/>
        <s v="FNM_500_09_IOS"/>
        <s v="FNM_500_10_IOS"/>
        <s v="FNM_550_03_IOS"/>
        <s v="FNM_550_05_IOS"/>
        <s v="FNM_550_08_IOS"/>
        <s v="FNM_600_08_IOS"/>
        <s v="FNM_650_67_IOS"/>
        <s v="FNM_IOS4511_20150225"/>
        <s v="GNM_400_10_IOS"/>
        <s v="GNM_450_10_IOS"/>
        <s v="GNM_500_10_IOS"/>
      </sharedItems>
    </cacheField>
    <cacheField name="histasOf" numFmtId="14">
      <sharedItems containsSemiMixedTypes="0" containsNonDate="0" containsDate="1" containsString="0" minDate="2011-02-01T00:00:00" maxDate="2015-03-02T00:00:00" count="50">
        <d v="2012-12-01T00:00:00"/>
        <d v="2013-01-01T00:00:00"/>
        <d v="2013-02-01T00:00:00"/>
        <d v="2013-03-01T00:00:00"/>
        <d v="2013-04-01T00:00:00"/>
        <d v="2013-05-01T00:00:00"/>
        <d v="2013-06-01T00:00:00"/>
        <d v="2013-07-01T00:00:00"/>
        <d v="2013-08-01T00:00:00"/>
        <d v="2013-09-01T00:00:00"/>
        <d v="2013-10-01T00:00:00"/>
        <d v="2013-11-01T00:00:00"/>
        <d v="2013-12-01T00:00:00"/>
        <d v="2014-01-01T00:00:00"/>
        <d v="2014-02-01T00:00:00"/>
        <d v="2014-03-01T00:00:00"/>
        <d v="2014-04-01T00:00:00"/>
        <d v="2014-05-01T00:00:00"/>
        <d v="2014-06-01T00:00:00"/>
        <d v="2014-07-01T00:00:00"/>
        <d v="2014-08-01T00:00:00"/>
        <d v="2014-09-01T00:00:00"/>
        <d v="2014-10-01T00:00:00"/>
        <d v="2014-11-01T00:00:00"/>
        <d v="2014-12-01T00:00:00"/>
        <d v="2015-01-01T00:00:00"/>
        <d v="2015-02-01T00:00:00"/>
        <d v="2015-03-01T00:00:00"/>
        <d v="2011-02-01T00:00:00"/>
        <d v="2011-03-01T00:00:00"/>
        <d v="2011-04-01T00:00:00"/>
        <d v="2011-05-01T00:00:00"/>
        <d v="2011-06-01T00:00:00"/>
        <d v="2011-07-01T00:00:00"/>
        <d v="2011-08-01T00:00:00"/>
        <d v="2011-09-01T00:00:00"/>
        <d v="2011-10-01T00:00:00"/>
        <d v="2011-11-01T00:00:00"/>
        <d v="2011-12-01T00:00:00"/>
        <d v="2012-01-01T00:00:00"/>
        <d v="2012-02-01T00:00:00"/>
        <d v="2012-03-01T00:00:00"/>
        <d v="2012-04-01T00:00:00"/>
        <d v="2012-05-01T00:00:00"/>
        <d v="2012-06-01T00:00:00"/>
        <d v="2012-07-01T00:00:00"/>
        <d v="2012-08-01T00:00:00"/>
        <d v="2012-09-01T00:00:00"/>
        <d v="2012-10-01T00:00:00"/>
        <d v="2012-11-01T00:00:00"/>
      </sharedItems>
    </cacheField>
    <cacheField name="currBalance" numFmtId="2">
      <sharedItems containsSemiMixedTypes="0" containsString="0" containsNumber="1" minValue="154003027.13080001" maxValue="215134376208.9200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48">
  <r>
    <x v="0"/>
    <x v="0"/>
    <n v="141708801253.98999"/>
  </r>
  <r>
    <x v="0"/>
    <x v="1"/>
    <n v="140778973543.17001"/>
  </r>
  <r>
    <x v="0"/>
    <x v="2"/>
    <n v="139729449727.59"/>
  </r>
  <r>
    <x v="0"/>
    <x v="3"/>
    <n v="138948007191"/>
  </r>
  <r>
    <x v="0"/>
    <x v="4"/>
    <n v="138199491778.17999"/>
  </r>
  <r>
    <x v="0"/>
    <x v="5"/>
    <n v="137380722192.05"/>
  </r>
  <r>
    <x v="0"/>
    <x v="6"/>
    <n v="136216886167.56"/>
  </r>
  <r>
    <x v="0"/>
    <x v="7"/>
    <n v="135189195131.87"/>
  </r>
  <r>
    <x v="0"/>
    <x v="8"/>
    <n v="134342085391.36"/>
  </r>
  <r>
    <x v="0"/>
    <x v="9"/>
    <n v="133577678800.85001"/>
  </r>
  <r>
    <x v="0"/>
    <x v="10"/>
    <n v="132921539334.73"/>
  </r>
  <r>
    <x v="0"/>
    <x v="11"/>
    <n v="132256050614.77"/>
  </r>
  <r>
    <x v="0"/>
    <x v="12"/>
    <n v="131629348016.82001"/>
  </r>
  <r>
    <x v="0"/>
    <x v="13"/>
    <n v="130992509957.55"/>
  </r>
  <r>
    <x v="0"/>
    <x v="14"/>
    <n v="130435074683.96001"/>
  </r>
  <r>
    <x v="0"/>
    <x v="15"/>
    <n v="129886362466.91"/>
  </r>
  <r>
    <x v="0"/>
    <x v="16"/>
    <n v="129214038621.61"/>
  </r>
  <r>
    <x v="0"/>
    <x v="17"/>
    <n v="128487244735.21001"/>
  </r>
  <r>
    <x v="0"/>
    <x v="18"/>
    <n v="127657029903.5"/>
  </r>
  <r>
    <x v="0"/>
    <x v="19"/>
    <n v="126743815374.64999"/>
  </r>
  <r>
    <x v="0"/>
    <x v="20"/>
    <n v="125795922568.91"/>
  </r>
  <r>
    <x v="0"/>
    <x v="21"/>
    <n v="124891123130.27"/>
  </r>
  <r>
    <x v="0"/>
    <x v="22"/>
    <n v="124049456335.67999"/>
  </r>
  <r>
    <x v="0"/>
    <x v="23"/>
    <n v="123198183450.09"/>
  </r>
  <r>
    <x v="0"/>
    <x v="24"/>
    <n v="122436233471.28999"/>
  </r>
  <r>
    <x v="0"/>
    <x v="25"/>
    <n v="121569118243.84"/>
  </r>
  <r>
    <x v="0"/>
    <x v="26"/>
    <n v="120857737052.91"/>
  </r>
  <r>
    <x v="0"/>
    <x v="27"/>
    <n v="119983335874.35001"/>
  </r>
  <r>
    <x v="1"/>
    <x v="12"/>
    <n v="143049189061.75909"/>
  </r>
  <r>
    <x v="1"/>
    <x v="13"/>
    <n v="142485071056.7702"/>
  </r>
  <r>
    <x v="1"/>
    <x v="14"/>
    <n v="141970579421.17181"/>
  </r>
  <r>
    <x v="1"/>
    <x v="15"/>
    <n v="141461498619.81589"/>
  </r>
  <r>
    <x v="1"/>
    <x v="16"/>
    <n v="140817312248.66931"/>
  </r>
  <r>
    <x v="1"/>
    <x v="17"/>
    <n v="140096928514.02191"/>
  </r>
  <r>
    <x v="1"/>
    <x v="18"/>
    <n v="139304393757.69199"/>
  </r>
  <r>
    <x v="1"/>
    <x v="19"/>
    <n v="138391151066.4809"/>
  </r>
  <r>
    <x v="1"/>
    <x v="20"/>
    <n v="137463170945.77429"/>
  </r>
  <r>
    <x v="1"/>
    <x v="21"/>
    <n v="136588671083.1311"/>
  </r>
  <r>
    <x v="1"/>
    <x v="22"/>
    <n v="135746064864.11349"/>
  </r>
  <r>
    <x v="1"/>
    <x v="23"/>
    <n v="134926055907.8569"/>
  </r>
  <r>
    <x v="1"/>
    <x v="24"/>
    <n v="134173160422.2784"/>
  </r>
  <r>
    <x v="1"/>
    <x v="25"/>
    <n v="133304168234.7619"/>
  </r>
  <r>
    <x v="1"/>
    <x v="26"/>
    <n v="132597708813.14861"/>
  </r>
  <r>
    <x v="1"/>
    <x v="27"/>
    <n v="131731070269.0636"/>
  </r>
  <r>
    <x v="2"/>
    <x v="28"/>
    <n v="20451573251.82"/>
  </r>
  <r>
    <x v="2"/>
    <x v="29"/>
    <n v="20402027431.970001"/>
  </r>
  <r>
    <x v="2"/>
    <x v="30"/>
    <n v="20344280444.439999"/>
  </r>
  <r>
    <x v="2"/>
    <x v="31"/>
    <n v="20284334085.259998"/>
  </r>
  <r>
    <x v="2"/>
    <x v="32"/>
    <n v="20218215393.209999"/>
  </r>
  <r>
    <x v="2"/>
    <x v="33"/>
    <n v="20135275948.16"/>
  </r>
  <r>
    <x v="2"/>
    <x v="34"/>
    <n v="20056868028.610001"/>
  </r>
  <r>
    <x v="2"/>
    <x v="35"/>
    <n v="19951035951.740002"/>
  </r>
  <r>
    <x v="2"/>
    <x v="36"/>
    <n v="19774761280.27"/>
  </r>
  <r>
    <x v="2"/>
    <x v="37"/>
    <n v="19527461011.709999"/>
  </r>
  <r>
    <x v="2"/>
    <x v="38"/>
    <n v="19245428142"/>
  </r>
  <r>
    <x v="2"/>
    <x v="39"/>
    <n v="19039507144.779999"/>
  </r>
  <r>
    <x v="2"/>
    <x v="40"/>
    <n v="18818823852.720001"/>
  </r>
  <r>
    <x v="2"/>
    <x v="41"/>
    <n v="18533519468.130001"/>
  </r>
  <r>
    <x v="2"/>
    <x v="42"/>
    <n v="18227257858.66"/>
  </r>
  <r>
    <x v="2"/>
    <x v="43"/>
    <n v="18012204543.279999"/>
  </r>
  <r>
    <x v="2"/>
    <x v="44"/>
    <n v="17784506303.82"/>
  </r>
  <r>
    <x v="2"/>
    <x v="45"/>
    <n v="17460503866.080002"/>
  </r>
  <r>
    <x v="2"/>
    <x v="46"/>
    <n v="16994105803.74"/>
  </r>
  <r>
    <x v="2"/>
    <x v="47"/>
    <n v="16396780809.450001"/>
  </r>
  <r>
    <x v="2"/>
    <x v="48"/>
    <n v="15886061424.370001"/>
  </r>
  <r>
    <x v="2"/>
    <x v="49"/>
    <n v="15353465399.93"/>
  </r>
  <r>
    <x v="2"/>
    <x v="0"/>
    <n v="14794778842.540001"/>
  </r>
  <r>
    <x v="2"/>
    <x v="1"/>
    <n v="14226832724.540001"/>
  </r>
  <r>
    <x v="2"/>
    <x v="2"/>
    <n v="13761066617.77"/>
  </r>
  <r>
    <x v="2"/>
    <x v="3"/>
    <n v="13380028159.58"/>
  </r>
  <r>
    <x v="2"/>
    <x v="4"/>
    <n v="13045986939.860001"/>
  </r>
  <r>
    <x v="2"/>
    <x v="5"/>
    <n v="12750220253.24"/>
  </r>
  <r>
    <x v="2"/>
    <x v="6"/>
    <n v="12406398175.030001"/>
  </r>
  <r>
    <x v="2"/>
    <x v="7"/>
    <n v="12114611319.790001"/>
  </r>
  <r>
    <x v="2"/>
    <x v="8"/>
    <n v="11888693197.01"/>
  </r>
  <r>
    <x v="2"/>
    <x v="9"/>
    <n v="11743008311.99"/>
  </r>
  <r>
    <x v="2"/>
    <x v="10"/>
    <n v="11639045119.57"/>
  </r>
  <r>
    <x v="2"/>
    <x v="11"/>
    <n v="11536456096.33"/>
  </r>
  <r>
    <x v="2"/>
    <x v="12"/>
    <n v="11440418340.16"/>
  </r>
  <r>
    <x v="2"/>
    <x v="13"/>
    <n v="11344381742.059999"/>
  </r>
  <r>
    <x v="2"/>
    <x v="14"/>
    <n v="11266697924.530001"/>
  </r>
  <r>
    <x v="2"/>
    <x v="15"/>
    <n v="11188854005.1"/>
  </r>
  <r>
    <x v="2"/>
    <x v="16"/>
    <n v="11097929807.67"/>
  </r>
  <r>
    <x v="2"/>
    <x v="17"/>
    <n v="11004910266.91"/>
  </r>
  <r>
    <x v="2"/>
    <x v="18"/>
    <n v="10899013447.469999"/>
  </r>
  <r>
    <x v="2"/>
    <x v="19"/>
    <n v="10773854332.6"/>
  </r>
  <r>
    <x v="2"/>
    <x v="20"/>
    <n v="10655399937.620001"/>
  </r>
  <r>
    <x v="2"/>
    <x v="21"/>
    <n v="10530102211.84"/>
  </r>
  <r>
    <x v="2"/>
    <x v="22"/>
    <n v="10419325622.98"/>
  </r>
  <r>
    <x v="2"/>
    <x v="23"/>
    <n v="10300792934.59"/>
  </r>
  <r>
    <x v="2"/>
    <x v="24"/>
    <n v="10203883105.530001"/>
  </r>
  <r>
    <x v="2"/>
    <x v="25"/>
    <n v="10092088365.5"/>
  </r>
  <r>
    <x v="2"/>
    <x v="26"/>
    <n v="9992390257.0300007"/>
  </r>
  <r>
    <x v="2"/>
    <x v="27"/>
    <n v="9831401020"/>
  </r>
  <r>
    <x v="3"/>
    <x v="0"/>
    <n v="187183416977.70001"/>
  </r>
  <r>
    <x v="3"/>
    <x v="1"/>
    <n v="184136838586.82001"/>
  </r>
  <r>
    <x v="3"/>
    <x v="2"/>
    <n v="181086976114.26999"/>
  </r>
  <r>
    <x v="3"/>
    <x v="3"/>
    <n v="178712307053.67001"/>
  </r>
  <r>
    <x v="3"/>
    <x v="4"/>
    <n v="176674834056.67001"/>
  </r>
  <r>
    <x v="3"/>
    <x v="5"/>
    <n v="174739278411.78"/>
  </r>
  <r>
    <x v="3"/>
    <x v="6"/>
    <n v="172123663207.98001"/>
  </r>
  <r>
    <x v="3"/>
    <x v="7"/>
    <n v="169833181838.54001"/>
  </r>
  <r>
    <x v="3"/>
    <x v="8"/>
    <n v="168141280752.29999"/>
  </r>
  <r>
    <x v="3"/>
    <x v="9"/>
    <n v="166838331833.62"/>
  </r>
  <r>
    <x v="3"/>
    <x v="10"/>
    <n v="165787151675.29999"/>
  </r>
  <r>
    <x v="3"/>
    <x v="11"/>
    <n v="164733660240.03"/>
  </r>
  <r>
    <x v="3"/>
    <x v="12"/>
    <n v="163714911260.98999"/>
  </r>
  <r>
    <x v="3"/>
    <x v="13"/>
    <n v="162685215212.57001"/>
  </r>
  <r>
    <x v="3"/>
    <x v="14"/>
    <n v="161827497981.57999"/>
  </r>
  <r>
    <x v="3"/>
    <x v="15"/>
    <n v="160969602315.84"/>
  </r>
  <r>
    <x v="3"/>
    <x v="16"/>
    <n v="159948239696.41"/>
  </r>
  <r>
    <x v="3"/>
    <x v="17"/>
    <n v="158794222440.5"/>
  </r>
  <r>
    <x v="3"/>
    <x v="18"/>
    <n v="157522270124.26001"/>
  </r>
  <r>
    <x v="3"/>
    <x v="19"/>
    <n v="156084935032.39001"/>
  </r>
  <r>
    <x v="3"/>
    <x v="20"/>
    <n v="154639107639.17999"/>
  </r>
  <r>
    <x v="3"/>
    <x v="21"/>
    <n v="153231512709.29001"/>
  </r>
  <r>
    <x v="3"/>
    <x v="22"/>
    <n v="151911825619.39001"/>
  </r>
  <r>
    <x v="3"/>
    <x v="23"/>
    <n v="150574213768.95999"/>
  </r>
  <r>
    <x v="3"/>
    <x v="24"/>
    <n v="149359043672.60001"/>
  </r>
  <r>
    <x v="3"/>
    <x v="25"/>
    <n v="147966272245.45999"/>
  </r>
  <r>
    <x v="3"/>
    <x v="26"/>
    <n v="146759041004.20001"/>
  </r>
  <r>
    <x v="3"/>
    <x v="27"/>
    <n v="145179466415.45001"/>
  </r>
  <r>
    <x v="4"/>
    <x v="12"/>
    <n v="100436641092.8853"/>
  </r>
  <r>
    <x v="4"/>
    <x v="13"/>
    <n v="100011180042.07001"/>
  </r>
  <r>
    <x v="4"/>
    <x v="14"/>
    <n v="99627143964.690002"/>
  </r>
  <r>
    <x v="4"/>
    <x v="15"/>
    <n v="99233329418.559998"/>
  </r>
  <r>
    <x v="4"/>
    <x v="16"/>
    <n v="98747167439.899994"/>
  </r>
  <r>
    <x v="4"/>
    <x v="17"/>
    <n v="98185494919.479996"/>
  </r>
  <r>
    <x v="4"/>
    <x v="18"/>
    <n v="97552913709.710007"/>
  </r>
  <r>
    <x v="4"/>
    <x v="19"/>
    <n v="96842056590.100006"/>
  </r>
  <r>
    <x v="4"/>
    <x v="20"/>
    <n v="96063010939.110001"/>
  </r>
  <r>
    <x v="4"/>
    <x v="21"/>
    <n v="95317209120.622101"/>
  </r>
  <r>
    <x v="4"/>
    <x v="22"/>
    <n v="94609798609.291794"/>
  </r>
  <r>
    <x v="4"/>
    <x v="23"/>
    <n v="93873635539.963303"/>
  </r>
  <r>
    <x v="4"/>
    <x v="24"/>
    <n v="93072264414.003998"/>
  </r>
  <r>
    <x v="4"/>
    <x v="25"/>
    <n v="92180971528.590195"/>
  </r>
  <r>
    <x v="4"/>
    <x v="26"/>
    <n v="91365340593.930893"/>
  </r>
  <r>
    <x v="4"/>
    <x v="27"/>
    <n v="90029924904.246094"/>
  </r>
  <r>
    <x v="5"/>
    <x v="24"/>
    <n v="71904976219.297195"/>
  </r>
  <r>
    <x v="5"/>
    <x v="25"/>
    <n v="71398738058.350006"/>
  </r>
  <r>
    <x v="5"/>
    <x v="26"/>
    <n v="70640888538.202698"/>
  </r>
  <r>
    <x v="5"/>
    <x v="27"/>
    <n v="69071539227.624496"/>
  </r>
  <r>
    <x v="6"/>
    <x v="28"/>
    <n v="96625794725.490005"/>
  </r>
  <r>
    <x v="6"/>
    <x v="29"/>
    <n v="96092637726.869995"/>
  </r>
  <r>
    <x v="6"/>
    <x v="30"/>
    <n v="95550474643.460007"/>
  </r>
  <r>
    <x v="6"/>
    <x v="31"/>
    <n v="95009576807.149994"/>
  </r>
  <r>
    <x v="6"/>
    <x v="32"/>
    <n v="94451989055.190002"/>
  </r>
  <r>
    <x v="6"/>
    <x v="33"/>
    <n v="93743276986.419998"/>
  </r>
  <r>
    <x v="6"/>
    <x v="34"/>
    <n v="92923477026.949997"/>
  </r>
  <r>
    <x v="6"/>
    <x v="35"/>
    <n v="91987765635.779999"/>
  </r>
  <r>
    <x v="6"/>
    <x v="36"/>
    <n v="89972031836.089996"/>
  </r>
  <r>
    <x v="6"/>
    <x v="37"/>
    <n v="87446881533.309998"/>
  </r>
  <r>
    <x v="6"/>
    <x v="38"/>
    <n v="84735468800.809998"/>
  </r>
  <r>
    <x v="6"/>
    <x v="39"/>
    <n v="82497356499.639999"/>
  </r>
  <r>
    <x v="6"/>
    <x v="40"/>
    <n v="80492246207.339996"/>
  </r>
  <r>
    <x v="6"/>
    <x v="41"/>
    <n v="78059609053.880005"/>
  </r>
  <r>
    <x v="6"/>
    <x v="42"/>
    <n v="75319777778.559998"/>
  </r>
  <r>
    <x v="6"/>
    <x v="43"/>
    <n v="73173187659.419998"/>
  </r>
  <r>
    <x v="6"/>
    <x v="44"/>
    <n v="71157905780.259995"/>
  </r>
  <r>
    <x v="6"/>
    <x v="45"/>
    <n v="68969288483.190002"/>
  </r>
  <r>
    <x v="6"/>
    <x v="46"/>
    <n v="66372830281.669998"/>
  </r>
  <r>
    <x v="6"/>
    <x v="47"/>
    <n v="63321714978.879997"/>
  </r>
  <r>
    <x v="6"/>
    <x v="48"/>
    <n v="60569936452.809998"/>
  </r>
  <r>
    <x v="6"/>
    <x v="49"/>
    <n v="57714484480.82"/>
  </r>
  <r>
    <x v="6"/>
    <x v="0"/>
    <n v="55118444289.230003"/>
  </r>
  <r>
    <x v="6"/>
    <x v="1"/>
    <n v="52432086443.760002"/>
  </r>
  <r>
    <x v="6"/>
    <x v="2"/>
    <n v="49980265235.480003"/>
  </r>
  <r>
    <x v="6"/>
    <x v="3"/>
    <n v="47771827364.730003"/>
  </r>
  <r>
    <x v="6"/>
    <x v="4"/>
    <n v="45758585452.760002"/>
  </r>
  <r>
    <x v="6"/>
    <x v="5"/>
    <n v="43923748544.760002"/>
  </r>
  <r>
    <x v="6"/>
    <x v="6"/>
    <n v="42081019382.519997"/>
  </r>
  <r>
    <x v="6"/>
    <x v="7"/>
    <n v="40453645374.510002"/>
  </r>
  <r>
    <x v="6"/>
    <x v="8"/>
    <n v="39184722218.860001"/>
  </r>
  <r>
    <x v="6"/>
    <x v="9"/>
    <n v="38384050156.57"/>
  </r>
  <r>
    <x v="6"/>
    <x v="10"/>
    <n v="37867808748.830002"/>
  </r>
  <r>
    <x v="6"/>
    <x v="11"/>
    <n v="37429978945.739998"/>
  </r>
  <r>
    <x v="6"/>
    <x v="12"/>
    <n v="37019512063.410004"/>
  </r>
  <r>
    <x v="6"/>
    <x v="13"/>
    <n v="36579932149.099998"/>
  </r>
  <r>
    <x v="6"/>
    <x v="14"/>
    <n v="36235387619.540001"/>
  </r>
  <r>
    <x v="6"/>
    <x v="15"/>
    <n v="35923479232.230003"/>
  </r>
  <r>
    <x v="6"/>
    <x v="16"/>
    <n v="35531273561.919998"/>
  </r>
  <r>
    <x v="6"/>
    <x v="17"/>
    <n v="35110831114.190002"/>
  </r>
  <r>
    <x v="6"/>
    <x v="18"/>
    <n v="34662948899.910004"/>
  </r>
  <r>
    <x v="6"/>
    <x v="19"/>
    <n v="34149347209.150002"/>
  </r>
  <r>
    <x v="6"/>
    <x v="20"/>
    <n v="33602655147.93"/>
  </r>
  <r>
    <x v="6"/>
    <x v="21"/>
    <n v="33102619098.080002"/>
  </r>
  <r>
    <x v="6"/>
    <x v="22"/>
    <n v="32621540535.5"/>
  </r>
  <r>
    <x v="6"/>
    <x v="23"/>
    <n v="32156296233.93"/>
  </r>
  <r>
    <x v="6"/>
    <x v="24"/>
    <n v="31696414500.869999"/>
  </r>
  <r>
    <x v="6"/>
    <x v="25"/>
    <n v="31152229578.009998"/>
  </r>
  <r>
    <x v="6"/>
    <x v="26"/>
    <n v="30665554327.549999"/>
  </r>
  <r>
    <x v="6"/>
    <x v="27"/>
    <n v="29953304249.099998"/>
  </r>
  <r>
    <x v="7"/>
    <x v="28"/>
    <n v="104821140805.25"/>
  </r>
  <r>
    <x v="7"/>
    <x v="29"/>
    <n v="104514396545.08"/>
  </r>
  <r>
    <x v="7"/>
    <x v="30"/>
    <n v="104186727432.17"/>
  </r>
  <r>
    <x v="7"/>
    <x v="31"/>
    <n v="103833059412.59"/>
  </r>
  <r>
    <x v="7"/>
    <x v="32"/>
    <n v="103451132474.27"/>
  </r>
  <r>
    <x v="7"/>
    <x v="33"/>
    <n v="102917845438.14"/>
  </r>
  <r>
    <x v="7"/>
    <x v="34"/>
    <n v="102341193074.17"/>
  </r>
  <r>
    <x v="7"/>
    <x v="35"/>
    <n v="101599572046.00999"/>
  </r>
  <r>
    <x v="7"/>
    <x v="36"/>
    <n v="99672778775.570007"/>
  </r>
  <r>
    <x v="7"/>
    <x v="37"/>
    <n v="97384108423.539993"/>
  </r>
  <r>
    <x v="7"/>
    <x v="38"/>
    <n v="95012037247.889999"/>
  </r>
  <r>
    <x v="7"/>
    <x v="39"/>
    <n v="93329577632.020004"/>
  </r>
  <r>
    <x v="7"/>
    <x v="40"/>
    <n v="91676214954.570007"/>
  </r>
  <r>
    <x v="7"/>
    <x v="41"/>
    <n v="89710840391.610001"/>
  </r>
  <r>
    <x v="7"/>
    <x v="42"/>
    <n v="87656520983.779999"/>
  </r>
  <r>
    <x v="7"/>
    <x v="43"/>
    <n v="86159799880.949997"/>
  </r>
  <r>
    <x v="7"/>
    <x v="44"/>
    <n v="84719081935"/>
  </r>
  <r>
    <x v="7"/>
    <x v="45"/>
    <n v="82939027902.259995"/>
  </r>
  <r>
    <x v="7"/>
    <x v="46"/>
    <n v="80634660483.419998"/>
  </r>
  <r>
    <x v="7"/>
    <x v="47"/>
    <n v="77725369120.149994"/>
  </r>
  <r>
    <x v="7"/>
    <x v="48"/>
    <n v="75175497878.100006"/>
  </r>
  <r>
    <x v="7"/>
    <x v="49"/>
    <n v="72468626303.029999"/>
  </r>
  <r>
    <x v="7"/>
    <x v="0"/>
    <n v="69857976152.669998"/>
  </r>
  <r>
    <x v="7"/>
    <x v="1"/>
    <n v="67214811739.529999"/>
  </r>
  <r>
    <x v="7"/>
    <x v="2"/>
    <n v="64849364183.830002"/>
  </r>
  <r>
    <x v="7"/>
    <x v="3"/>
    <n v="62832315882.110001"/>
  </r>
  <r>
    <x v="7"/>
    <x v="4"/>
    <n v="60938897624.709999"/>
  </r>
  <r>
    <x v="7"/>
    <x v="5"/>
    <n v="59219071222.400002"/>
  </r>
  <r>
    <x v="7"/>
    <x v="6"/>
    <n v="57364440909.059998"/>
  </r>
  <r>
    <x v="7"/>
    <x v="7"/>
    <n v="55681217034.709999"/>
  </r>
  <r>
    <x v="7"/>
    <x v="8"/>
    <n v="54370127978.330002"/>
  </r>
  <r>
    <x v="7"/>
    <x v="9"/>
    <n v="53484648523.910004"/>
  </r>
  <r>
    <x v="7"/>
    <x v="10"/>
    <n v="52883688549.309998"/>
  </r>
  <r>
    <x v="7"/>
    <x v="11"/>
    <n v="52345482478.599998"/>
  </r>
  <r>
    <x v="7"/>
    <x v="12"/>
    <n v="51838254935.730003"/>
  </r>
  <r>
    <x v="7"/>
    <x v="13"/>
    <n v="51309971866.870003"/>
  </r>
  <r>
    <x v="7"/>
    <x v="14"/>
    <n v="50896504806.629997"/>
  </r>
  <r>
    <x v="7"/>
    <x v="15"/>
    <n v="50518003798.129997"/>
  </r>
  <r>
    <x v="7"/>
    <x v="16"/>
    <n v="50050395825.980003"/>
  </r>
  <r>
    <x v="7"/>
    <x v="17"/>
    <n v="49545772235.269997"/>
  </r>
  <r>
    <x v="7"/>
    <x v="18"/>
    <n v="49010632589.199997"/>
  </r>
  <r>
    <x v="7"/>
    <x v="19"/>
    <n v="48375590122.57"/>
  </r>
  <r>
    <x v="7"/>
    <x v="20"/>
    <n v="47721116730.830002"/>
  </r>
  <r>
    <x v="7"/>
    <x v="21"/>
    <n v="47105881457.629997"/>
  </r>
  <r>
    <x v="7"/>
    <x v="22"/>
    <n v="46501205704.980003"/>
  </r>
  <r>
    <x v="7"/>
    <x v="23"/>
    <n v="45899784783.5"/>
  </r>
  <r>
    <x v="7"/>
    <x v="24"/>
    <n v="45339946024.919998"/>
  </r>
  <r>
    <x v="7"/>
    <x v="25"/>
    <n v="44682844872.769997"/>
  </r>
  <r>
    <x v="7"/>
    <x v="26"/>
    <n v="44125975618.089996"/>
  </r>
  <r>
    <x v="7"/>
    <x v="27"/>
    <n v="43370317158.940002"/>
  </r>
  <r>
    <x v="8"/>
    <x v="38"/>
    <n v="73918995189.990005"/>
  </r>
  <r>
    <x v="8"/>
    <x v="39"/>
    <n v="73315358520.229996"/>
  </r>
  <r>
    <x v="8"/>
    <x v="40"/>
    <n v="72544705260.889999"/>
  </r>
  <r>
    <x v="8"/>
    <x v="41"/>
    <n v="71385527256.979996"/>
  </r>
  <r>
    <x v="8"/>
    <x v="42"/>
    <n v="70145171157.869995"/>
  </r>
  <r>
    <x v="8"/>
    <x v="43"/>
    <n v="69323519353.990005"/>
  </r>
  <r>
    <x v="8"/>
    <x v="44"/>
    <n v="68428736577.419998"/>
  </r>
  <r>
    <x v="8"/>
    <x v="45"/>
    <n v="67157819303.949997"/>
  </r>
  <r>
    <x v="8"/>
    <x v="46"/>
    <n v="65418246875.75"/>
  </r>
  <r>
    <x v="8"/>
    <x v="47"/>
    <n v="63383466120.120003"/>
  </r>
  <r>
    <x v="8"/>
    <x v="48"/>
    <n v="61624453707.739998"/>
  </r>
  <r>
    <x v="8"/>
    <x v="49"/>
    <n v="59745833728.18"/>
  </r>
  <r>
    <x v="8"/>
    <x v="0"/>
    <n v="57896108246.639999"/>
  </r>
  <r>
    <x v="8"/>
    <x v="1"/>
    <n v="55991150471.470001"/>
  </r>
  <r>
    <x v="8"/>
    <x v="2"/>
    <n v="54200872630.809998"/>
  </r>
  <r>
    <x v="8"/>
    <x v="3"/>
    <n v="52803706307.940002"/>
  </r>
  <r>
    <x v="8"/>
    <x v="4"/>
    <n v="51466748234.730003"/>
  </r>
  <r>
    <x v="8"/>
    <x v="5"/>
    <n v="50208893735.550003"/>
  </r>
  <r>
    <x v="8"/>
    <x v="6"/>
    <n v="48859741385.669998"/>
  </r>
  <r>
    <x v="8"/>
    <x v="7"/>
    <n v="47647312146.580002"/>
  </r>
  <r>
    <x v="8"/>
    <x v="8"/>
    <n v="46706305005.089996"/>
  </r>
  <r>
    <x v="8"/>
    <x v="9"/>
    <n v="46073774904.959999"/>
  </r>
  <r>
    <x v="8"/>
    <x v="10"/>
    <n v="45643680234.610001"/>
  </r>
  <r>
    <x v="8"/>
    <x v="11"/>
    <n v="45194659166.080002"/>
  </r>
  <r>
    <x v="8"/>
    <x v="12"/>
    <n v="44787762617.339996"/>
  </r>
  <r>
    <x v="8"/>
    <x v="13"/>
    <n v="44372745951.529999"/>
  </r>
  <r>
    <x v="8"/>
    <x v="14"/>
    <n v="44033473731.839996"/>
  </r>
  <r>
    <x v="8"/>
    <x v="15"/>
    <n v="43723895901.720001"/>
  </r>
  <r>
    <x v="8"/>
    <x v="16"/>
    <n v="43356181103.209999"/>
  </r>
  <r>
    <x v="8"/>
    <x v="17"/>
    <n v="42950023319.739998"/>
  </r>
  <r>
    <x v="8"/>
    <x v="18"/>
    <n v="42495902981.099998"/>
  </r>
  <r>
    <x v="8"/>
    <x v="19"/>
    <n v="41977892820.940002"/>
  </r>
  <r>
    <x v="8"/>
    <x v="20"/>
    <n v="41411110202.739998"/>
  </r>
  <r>
    <x v="8"/>
    <x v="21"/>
    <n v="40917968366.330002"/>
  </r>
  <r>
    <x v="8"/>
    <x v="22"/>
    <n v="40416004062.489998"/>
  </r>
  <r>
    <x v="8"/>
    <x v="23"/>
    <n v="39930191495.32"/>
  </r>
  <r>
    <x v="8"/>
    <x v="24"/>
    <n v="39485811204.209999"/>
  </r>
  <r>
    <x v="8"/>
    <x v="25"/>
    <n v="38936597815.480003"/>
  </r>
  <r>
    <x v="8"/>
    <x v="26"/>
    <n v="38495938021.739998"/>
  </r>
  <r>
    <x v="8"/>
    <x v="27"/>
    <n v="37839610522.269997"/>
  </r>
  <r>
    <x v="9"/>
    <x v="12"/>
    <n v="95341929981.520706"/>
  </r>
  <r>
    <x v="9"/>
    <x v="13"/>
    <n v="94904466590.777298"/>
  </r>
  <r>
    <x v="9"/>
    <x v="14"/>
    <n v="94521850283.213196"/>
  </r>
  <r>
    <x v="9"/>
    <x v="15"/>
    <n v="94082360475.753693"/>
  </r>
  <r>
    <x v="9"/>
    <x v="16"/>
    <n v="93417232143.133102"/>
  </r>
  <r>
    <x v="9"/>
    <x v="17"/>
    <n v="92768712919.959198"/>
  </r>
  <r>
    <x v="9"/>
    <x v="18"/>
    <n v="92038377187.560806"/>
  </r>
  <r>
    <x v="9"/>
    <x v="19"/>
    <n v="90931190035.112595"/>
  </r>
  <r>
    <x v="9"/>
    <x v="20"/>
    <n v="89727451881.506393"/>
  </r>
  <r>
    <x v="9"/>
    <x v="21"/>
    <n v="88705983189.213593"/>
  </r>
  <r>
    <x v="9"/>
    <x v="22"/>
    <n v="87588015997.2733"/>
  </r>
  <r>
    <x v="9"/>
    <x v="23"/>
    <n v="86476618587.242004"/>
  </r>
  <r>
    <x v="9"/>
    <x v="24"/>
    <n v="84934837677.539795"/>
  </r>
  <r>
    <x v="9"/>
    <x v="25"/>
    <n v="83213858411.554306"/>
  </r>
  <r>
    <x v="9"/>
    <x v="26"/>
    <n v="81791138698.121399"/>
  </r>
  <r>
    <x v="9"/>
    <x v="27"/>
    <n v="79443573749.110001"/>
  </r>
  <r>
    <x v="10"/>
    <x v="24"/>
    <n v="117389296793.70711"/>
  </r>
  <r>
    <x v="10"/>
    <x v="25"/>
    <n v="115855217868.41"/>
  </r>
  <r>
    <x v="10"/>
    <x v="26"/>
    <n v="114180077732.5937"/>
  </r>
  <r>
    <x v="10"/>
    <x v="27"/>
    <n v="111513284357.3593"/>
  </r>
  <r>
    <x v="11"/>
    <x v="28"/>
    <n v="215134376208.92001"/>
  </r>
  <r>
    <x v="11"/>
    <x v="29"/>
    <n v="213376650524.14999"/>
  </r>
  <r>
    <x v="11"/>
    <x v="30"/>
    <n v="211754480353.69"/>
  </r>
  <r>
    <x v="11"/>
    <x v="31"/>
    <n v="210312892959.03"/>
  </r>
  <r>
    <x v="11"/>
    <x v="32"/>
    <n v="208768460583.57001"/>
  </r>
  <r>
    <x v="11"/>
    <x v="33"/>
    <n v="206431817333.14001"/>
  </r>
  <r>
    <x v="11"/>
    <x v="34"/>
    <n v="203757101766.35001"/>
  </r>
  <r>
    <x v="11"/>
    <x v="35"/>
    <n v="200769348531.89001"/>
  </r>
  <r>
    <x v="11"/>
    <x v="36"/>
    <n v="195462475653.23001"/>
  </r>
  <r>
    <x v="11"/>
    <x v="37"/>
    <n v="189104052692.54999"/>
  </r>
  <r>
    <x v="11"/>
    <x v="38"/>
    <n v="182340478204.39001"/>
  </r>
  <r>
    <x v="11"/>
    <x v="39"/>
    <n v="176359692439.73001"/>
  </r>
  <r>
    <x v="11"/>
    <x v="40"/>
    <n v="171237882968.51999"/>
  </r>
  <r>
    <x v="11"/>
    <x v="41"/>
    <n v="165282455830.98001"/>
  </r>
  <r>
    <x v="11"/>
    <x v="42"/>
    <n v="159070646637.48001"/>
  </r>
  <r>
    <x v="11"/>
    <x v="43"/>
    <n v="153917819590.76001"/>
  </r>
  <r>
    <x v="11"/>
    <x v="44"/>
    <n v="149078969542.34"/>
  </r>
  <r>
    <x v="11"/>
    <x v="45"/>
    <n v="144173113314.51001"/>
  </r>
  <r>
    <x v="11"/>
    <x v="46"/>
    <n v="138742542336.82001"/>
  </r>
  <r>
    <x v="11"/>
    <x v="47"/>
    <n v="132769087231.23"/>
  </r>
  <r>
    <x v="11"/>
    <x v="48"/>
    <n v="127523100048.24001"/>
  </r>
  <r>
    <x v="11"/>
    <x v="49"/>
    <n v="121756254559.24001"/>
  </r>
  <r>
    <x v="11"/>
    <x v="0"/>
    <n v="116783278155.84"/>
  </r>
  <r>
    <x v="11"/>
    <x v="1"/>
    <n v="111542978678.28"/>
  </r>
  <r>
    <x v="11"/>
    <x v="2"/>
    <n v="106668733625.91"/>
  </r>
  <r>
    <x v="11"/>
    <x v="3"/>
    <n v="102409532047.24001"/>
  </r>
  <r>
    <x v="11"/>
    <x v="4"/>
    <n v="98106007921.880005"/>
  </r>
  <r>
    <x v="11"/>
    <x v="5"/>
    <n v="93987455645.259995"/>
  </r>
  <r>
    <x v="11"/>
    <x v="6"/>
    <n v="89930990750"/>
  </r>
  <r>
    <x v="11"/>
    <x v="7"/>
    <n v="86274970521"/>
  </r>
  <r>
    <x v="11"/>
    <x v="8"/>
    <n v="83148526327.610001"/>
  </r>
  <r>
    <x v="11"/>
    <x v="9"/>
    <n v="81050909539.270004"/>
  </r>
  <r>
    <x v="11"/>
    <x v="10"/>
    <n v="79677333393.389999"/>
  </r>
  <r>
    <x v="11"/>
    <x v="11"/>
    <n v="78463231022.119995"/>
  </r>
  <r>
    <x v="11"/>
    <x v="12"/>
    <n v="77293431080.809998"/>
  </r>
  <r>
    <x v="11"/>
    <x v="13"/>
    <n v="76004619368.259995"/>
  </r>
  <r>
    <x v="11"/>
    <x v="14"/>
    <n v="75071941626.059998"/>
  </r>
  <r>
    <x v="11"/>
    <x v="15"/>
    <n v="74219098977.539993"/>
  </r>
  <r>
    <x v="11"/>
    <x v="16"/>
    <n v="73142505592.630005"/>
  </r>
  <r>
    <x v="11"/>
    <x v="17"/>
    <n v="72004752017.869995"/>
  </r>
  <r>
    <x v="11"/>
    <x v="18"/>
    <n v="70831028921.960007"/>
  </r>
  <r>
    <x v="11"/>
    <x v="19"/>
    <n v="69524634841.899994"/>
  </r>
  <r>
    <x v="11"/>
    <x v="20"/>
    <n v="68138759523.629997"/>
  </r>
  <r>
    <x v="11"/>
    <x v="21"/>
    <n v="66874007321.290001"/>
  </r>
  <r>
    <x v="11"/>
    <x v="22"/>
    <n v="65626125717.169998"/>
  </r>
  <r>
    <x v="11"/>
    <x v="23"/>
    <n v="64396558691.519997"/>
  </r>
  <r>
    <x v="11"/>
    <x v="24"/>
    <n v="63230840092.639999"/>
  </r>
  <r>
    <x v="11"/>
    <x v="25"/>
    <n v="61850111435.720001"/>
  </r>
  <r>
    <x v="11"/>
    <x v="26"/>
    <n v="60682195026.800003"/>
  </r>
  <r>
    <x v="11"/>
    <x v="27"/>
    <n v="59248466156.529999"/>
  </r>
  <r>
    <x v="12"/>
    <x v="28"/>
    <n v="96825600808.630005"/>
  </r>
  <r>
    <x v="12"/>
    <x v="29"/>
    <n v="96353087027.679993"/>
  </r>
  <r>
    <x v="12"/>
    <x v="30"/>
    <n v="95882346927.380005"/>
  </r>
  <r>
    <x v="12"/>
    <x v="31"/>
    <n v="95426450293.419998"/>
  </r>
  <r>
    <x v="12"/>
    <x v="32"/>
    <n v="94958651759.940002"/>
  </r>
  <r>
    <x v="12"/>
    <x v="33"/>
    <n v="94262384113.610001"/>
  </r>
  <r>
    <x v="12"/>
    <x v="34"/>
    <n v="93491914288.190002"/>
  </r>
  <r>
    <x v="12"/>
    <x v="35"/>
    <n v="92558280635.169998"/>
  </r>
  <r>
    <x v="12"/>
    <x v="36"/>
    <n v="90678720489.529999"/>
  </r>
  <r>
    <x v="12"/>
    <x v="37"/>
    <n v="88555293133.330002"/>
  </r>
  <r>
    <x v="12"/>
    <x v="38"/>
    <n v="86404778409.949997"/>
  </r>
  <r>
    <x v="12"/>
    <x v="39"/>
    <n v="84554952077.320007"/>
  </r>
  <r>
    <x v="12"/>
    <x v="40"/>
    <n v="82923797586.589996"/>
  </r>
  <r>
    <x v="12"/>
    <x v="41"/>
    <n v="80918893339.229996"/>
  </r>
  <r>
    <x v="12"/>
    <x v="42"/>
    <n v="78877888396"/>
  </r>
  <r>
    <x v="12"/>
    <x v="43"/>
    <n v="77201604689.449997"/>
  </r>
  <r>
    <x v="12"/>
    <x v="44"/>
    <n v="75537385382.339996"/>
  </r>
  <r>
    <x v="12"/>
    <x v="45"/>
    <n v="73852021574.910004"/>
  </r>
  <r>
    <x v="12"/>
    <x v="46"/>
    <n v="71916278932.259995"/>
  </r>
  <r>
    <x v="12"/>
    <x v="47"/>
    <n v="69699972228.240005"/>
  </r>
  <r>
    <x v="12"/>
    <x v="48"/>
    <n v="67710168160.720001"/>
  </r>
  <r>
    <x v="12"/>
    <x v="49"/>
    <n v="65525293919.120003"/>
  </r>
  <r>
    <x v="12"/>
    <x v="0"/>
    <n v="63586132254.190002"/>
  </r>
  <r>
    <x v="12"/>
    <x v="1"/>
    <n v="61522833481.029999"/>
  </r>
  <r>
    <x v="12"/>
    <x v="2"/>
    <n v="59554141671.989998"/>
  </r>
  <r>
    <x v="12"/>
    <x v="3"/>
    <n v="57770977284.300003"/>
  </r>
  <r>
    <x v="12"/>
    <x v="4"/>
    <n v="55910352257.25"/>
  </r>
  <r>
    <x v="12"/>
    <x v="5"/>
    <n v="54065071981.410004"/>
  </r>
  <r>
    <x v="12"/>
    <x v="6"/>
    <n v="52258298026.120003"/>
  </r>
  <r>
    <x v="12"/>
    <x v="7"/>
    <n v="50643089800.510002"/>
  </r>
  <r>
    <x v="12"/>
    <x v="8"/>
    <n v="49187915835.370003"/>
  </r>
  <r>
    <x v="12"/>
    <x v="9"/>
    <n v="48148982769.650002"/>
  </r>
  <r>
    <x v="12"/>
    <x v="10"/>
    <n v="47443427827.260002"/>
  </r>
  <r>
    <x v="12"/>
    <x v="11"/>
    <n v="46798464470.540001"/>
  </r>
  <r>
    <x v="12"/>
    <x v="12"/>
    <n v="46173880707.120003"/>
  </r>
  <r>
    <x v="12"/>
    <x v="13"/>
    <n v="45533861459.300003"/>
  </r>
  <r>
    <x v="12"/>
    <x v="14"/>
    <n v="45042231308.389999"/>
  </r>
  <r>
    <x v="12"/>
    <x v="15"/>
    <n v="44607706318.879997"/>
  </r>
  <r>
    <x v="12"/>
    <x v="16"/>
    <n v="44068500086.309998"/>
  </r>
  <r>
    <x v="12"/>
    <x v="17"/>
    <n v="43504263952.93"/>
  </r>
  <r>
    <x v="12"/>
    <x v="18"/>
    <n v="42908526768.660004"/>
  </r>
  <r>
    <x v="12"/>
    <x v="19"/>
    <n v="42243369151.199997"/>
  </r>
  <r>
    <x v="12"/>
    <x v="20"/>
    <n v="41539526425.110001"/>
  </r>
  <r>
    <x v="12"/>
    <x v="21"/>
    <n v="40869547496.220001"/>
  </r>
  <r>
    <x v="12"/>
    <x v="22"/>
    <n v="40211018646.339996"/>
  </r>
  <r>
    <x v="12"/>
    <x v="23"/>
    <n v="39565825414.900002"/>
  </r>
  <r>
    <x v="12"/>
    <x v="24"/>
    <n v="38965302685.059998"/>
  </r>
  <r>
    <x v="12"/>
    <x v="25"/>
    <n v="38245329518.809998"/>
  </r>
  <r>
    <x v="12"/>
    <x v="26"/>
    <n v="37674240744.5"/>
  </r>
  <r>
    <x v="12"/>
    <x v="27"/>
    <n v="36963181269.480003"/>
  </r>
  <r>
    <x v="13"/>
    <x v="38"/>
    <n v="78837958222.619995"/>
  </r>
  <r>
    <x v="13"/>
    <x v="39"/>
    <n v="77711418012.759995"/>
  </r>
  <r>
    <x v="13"/>
    <x v="40"/>
    <n v="76589083817.589996"/>
  </r>
  <r>
    <x v="13"/>
    <x v="41"/>
    <n v="75223547880.070007"/>
  </r>
  <r>
    <x v="13"/>
    <x v="42"/>
    <n v="73851807957.809998"/>
  </r>
  <r>
    <x v="13"/>
    <x v="43"/>
    <n v="72753498051.389999"/>
  </r>
  <r>
    <x v="13"/>
    <x v="44"/>
    <n v="71648916985.729996"/>
  </r>
  <r>
    <x v="13"/>
    <x v="45"/>
    <n v="70441866394.339996"/>
  </r>
  <r>
    <x v="13"/>
    <x v="46"/>
    <n v="69011340685.419998"/>
  </r>
  <r>
    <x v="13"/>
    <x v="47"/>
    <n v="67340776934.620003"/>
  </r>
  <r>
    <x v="13"/>
    <x v="48"/>
    <n v="65827598036.360001"/>
  </r>
  <r>
    <x v="13"/>
    <x v="49"/>
    <n v="64153083835.889999"/>
  </r>
  <r>
    <x v="13"/>
    <x v="0"/>
    <n v="62620791252.629997"/>
  </r>
  <r>
    <x v="13"/>
    <x v="1"/>
    <n v="61000180957.639999"/>
  </r>
  <r>
    <x v="13"/>
    <x v="2"/>
    <n v="59398813893.529999"/>
  </r>
  <r>
    <x v="13"/>
    <x v="3"/>
    <n v="57996934670.690002"/>
  </r>
  <r>
    <x v="13"/>
    <x v="4"/>
    <n v="56458405033.860001"/>
  </r>
  <r>
    <x v="13"/>
    <x v="5"/>
    <n v="54926010340.510002"/>
  </r>
  <r>
    <x v="13"/>
    <x v="6"/>
    <n v="53387503244.779999"/>
  </r>
  <r>
    <x v="13"/>
    <x v="7"/>
    <n v="51986098644.550003"/>
  </r>
  <r>
    <x v="13"/>
    <x v="8"/>
    <n v="50750298309.93"/>
  </r>
  <r>
    <x v="13"/>
    <x v="9"/>
    <n v="49871878134.510002"/>
  </r>
  <r>
    <x v="13"/>
    <x v="10"/>
    <n v="49238176617.980003"/>
  </r>
  <r>
    <x v="13"/>
    <x v="11"/>
    <n v="48650187877.620003"/>
  </r>
  <r>
    <x v="13"/>
    <x v="12"/>
    <n v="48083721361.470001"/>
  </r>
  <r>
    <x v="13"/>
    <x v="13"/>
    <n v="47481081614.239998"/>
  </r>
  <r>
    <x v="13"/>
    <x v="14"/>
    <n v="47032908973.379997"/>
  </r>
  <r>
    <x v="13"/>
    <x v="15"/>
    <n v="46609944498"/>
  </r>
  <r>
    <x v="13"/>
    <x v="16"/>
    <n v="46087278928.360001"/>
  </r>
  <r>
    <x v="13"/>
    <x v="17"/>
    <n v="45563214838.699997"/>
  </r>
  <r>
    <x v="13"/>
    <x v="18"/>
    <n v="44969217016"/>
  </r>
  <r>
    <x v="13"/>
    <x v="19"/>
    <n v="44308240336.190002"/>
  </r>
  <r>
    <x v="13"/>
    <x v="20"/>
    <n v="43636181030.07"/>
  </r>
  <r>
    <x v="13"/>
    <x v="21"/>
    <n v="42997903323.239998"/>
  </r>
  <r>
    <x v="13"/>
    <x v="22"/>
    <n v="42372219548.57"/>
  </r>
  <r>
    <x v="13"/>
    <x v="23"/>
    <n v="41754582783.139999"/>
  </r>
  <r>
    <x v="13"/>
    <x v="24"/>
    <n v="41190476927.709999"/>
  </r>
  <r>
    <x v="13"/>
    <x v="25"/>
    <n v="40505728271.360001"/>
  </r>
  <r>
    <x v="13"/>
    <x v="26"/>
    <n v="39928114376.080002"/>
  </r>
  <r>
    <x v="13"/>
    <x v="27"/>
    <n v="39258022746.290001"/>
  </r>
  <r>
    <x v="14"/>
    <x v="28"/>
    <n v="63868509890.510002"/>
  </r>
  <r>
    <x v="14"/>
    <x v="29"/>
    <n v="62536106868.93"/>
  </r>
  <r>
    <x v="14"/>
    <x v="30"/>
    <n v="61330261907.68"/>
  </r>
  <r>
    <x v="14"/>
    <x v="31"/>
    <n v="60278535832.410004"/>
  </r>
  <r>
    <x v="14"/>
    <x v="32"/>
    <n v="59308551094.029999"/>
  </r>
  <r>
    <x v="14"/>
    <x v="33"/>
    <n v="58030814117.43"/>
  </r>
  <r>
    <x v="14"/>
    <x v="34"/>
    <n v="56803056753.879997"/>
  </r>
  <r>
    <x v="14"/>
    <x v="35"/>
    <n v="55466031234.360001"/>
  </r>
  <r>
    <x v="14"/>
    <x v="36"/>
    <n v="54053722507.209999"/>
  </r>
  <r>
    <x v="14"/>
    <x v="37"/>
    <n v="52331824859.980003"/>
  </r>
  <r>
    <x v="14"/>
    <x v="38"/>
    <n v="50523382633.139999"/>
  </r>
  <r>
    <x v="14"/>
    <x v="39"/>
    <n v="48804741075.559998"/>
  </r>
  <r>
    <x v="14"/>
    <x v="40"/>
    <n v="47345707921.470001"/>
  </r>
  <r>
    <x v="14"/>
    <x v="41"/>
    <n v="45759823146.089996"/>
  </r>
  <r>
    <x v="14"/>
    <x v="42"/>
    <n v="44222586530.940002"/>
  </r>
  <r>
    <x v="14"/>
    <x v="43"/>
    <n v="42806278755.540001"/>
  </r>
  <r>
    <x v="14"/>
    <x v="44"/>
    <n v="41374336676.360001"/>
  </r>
  <r>
    <x v="14"/>
    <x v="45"/>
    <n v="40029821551.120003"/>
  </r>
  <r>
    <x v="14"/>
    <x v="46"/>
    <n v="38665229069.650002"/>
  </r>
  <r>
    <x v="14"/>
    <x v="47"/>
    <n v="37133452891.07"/>
  </r>
  <r>
    <x v="14"/>
    <x v="48"/>
    <n v="35751401964.970001"/>
  </r>
  <r>
    <x v="14"/>
    <x v="49"/>
    <n v="34234606922.32"/>
  </r>
  <r>
    <x v="14"/>
    <x v="0"/>
    <n v="32847068983.290001"/>
  </r>
  <r>
    <x v="14"/>
    <x v="1"/>
    <n v="31436150454.07"/>
  </r>
  <r>
    <x v="14"/>
    <x v="2"/>
    <n v="30083220319.75"/>
  </r>
  <r>
    <x v="14"/>
    <x v="3"/>
    <n v="28850319333.93"/>
  </r>
  <r>
    <x v="14"/>
    <x v="4"/>
    <n v="27603883261.299999"/>
  </r>
  <r>
    <x v="14"/>
    <x v="5"/>
    <n v="26378721178.009998"/>
  </r>
  <r>
    <x v="14"/>
    <x v="6"/>
    <n v="25218386874.150002"/>
  </r>
  <r>
    <x v="14"/>
    <x v="7"/>
    <n v="24175300823.380001"/>
  </r>
  <r>
    <x v="14"/>
    <x v="8"/>
    <n v="23172730382.619999"/>
  </r>
  <r>
    <x v="14"/>
    <x v="9"/>
    <n v="22353251782.950001"/>
  </r>
  <r>
    <x v="14"/>
    <x v="10"/>
    <n v="21737992105.310001"/>
  </r>
  <r>
    <x v="14"/>
    <x v="11"/>
    <n v="21174158150.23"/>
  </r>
  <r>
    <x v="14"/>
    <x v="12"/>
    <n v="20705910626.610001"/>
  </r>
  <r>
    <x v="14"/>
    <x v="13"/>
    <n v="20255615743.849998"/>
  </r>
  <r>
    <x v="14"/>
    <x v="14"/>
    <n v="19861149830.5"/>
  </r>
  <r>
    <x v="14"/>
    <x v="15"/>
    <n v="19531192367.93"/>
  </r>
  <r>
    <x v="14"/>
    <x v="16"/>
    <n v="19162677185.299999"/>
  </r>
  <r>
    <x v="14"/>
    <x v="17"/>
    <n v="18790535861.82"/>
  </r>
  <r>
    <x v="14"/>
    <x v="18"/>
    <n v="18425656938.220001"/>
  </r>
  <r>
    <x v="14"/>
    <x v="19"/>
    <n v="18061785836.810001"/>
  </r>
  <r>
    <x v="14"/>
    <x v="20"/>
    <n v="17705867442.720001"/>
  </r>
  <r>
    <x v="14"/>
    <x v="21"/>
    <n v="17352252730.810001"/>
  </r>
  <r>
    <x v="14"/>
    <x v="22"/>
    <n v="16997871582.799999"/>
  </r>
  <r>
    <x v="14"/>
    <x v="23"/>
    <n v="16653249239.75"/>
  </r>
  <r>
    <x v="14"/>
    <x v="24"/>
    <n v="16356150849.440001"/>
  </r>
  <r>
    <x v="14"/>
    <x v="25"/>
    <n v="16026426455.700001"/>
  </r>
  <r>
    <x v="14"/>
    <x v="26"/>
    <n v="15747409509.280001"/>
  </r>
  <r>
    <x v="14"/>
    <x v="27"/>
    <n v="15464709072.92"/>
  </r>
  <r>
    <x v="15"/>
    <x v="28"/>
    <n v="50936519568.400002"/>
  </r>
  <r>
    <x v="15"/>
    <x v="29"/>
    <n v="49851665326.970001"/>
  </r>
  <r>
    <x v="15"/>
    <x v="30"/>
    <n v="48897603928.769997"/>
  </r>
  <r>
    <x v="15"/>
    <x v="31"/>
    <n v="48093456071.830002"/>
  </r>
  <r>
    <x v="15"/>
    <x v="32"/>
    <n v="47321764985.050003"/>
  </r>
  <r>
    <x v="15"/>
    <x v="33"/>
    <n v="46441107953.230003"/>
  </r>
  <r>
    <x v="15"/>
    <x v="34"/>
    <n v="45542649808.870003"/>
  </r>
  <r>
    <x v="15"/>
    <x v="35"/>
    <n v="44535420606.339996"/>
  </r>
  <r>
    <x v="15"/>
    <x v="36"/>
    <n v="43496917594.110001"/>
  </r>
  <r>
    <x v="15"/>
    <x v="37"/>
    <n v="42346401107.510002"/>
  </r>
  <r>
    <x v="15"/>
    <x v="38"/>
    <n v="41132740608.849998"/>
  </r>
  <r>
    <x v="15"/>
    <x v="39"/>
    <n v="39947444610.709999"/>
  </r>
  <r>
    <x v="15"/>
    <x v="40"/>
    <n v="38897223982.699997"/>
  </r>
  <r>
    <x v="15"/>
    <x v="41"/>
    <n v="37702748415.25"/>
  </r>
  <r>
    <x v="15"/>
    <x v="42"/>
    <n v="36440385469.169998"/>
  </r>
  <r>
    <x v="15"/>
    <x v="43"/>
    <n v="35230835906.830002"/>
  </r>
  <r>
    <x v="15"/>
    <x v="44"/>
    <n v="33905985897.639999"/>
  </r>
  <r>
    <x v="15"/>
    <x v="45"/>
    <n v="32621042043.169998"/>
  </r>
  <r>
    <x v="15"/>
    <x v="46"/>
    <n v="31370250864.459999"/>
  </r>
  <r>
    <x v="15"/>
    <x v="47"/>
    <n v="30032849443.470001"/>
  </r>
  <r>
    <x v="15"/>
    <x v="48"/>
    <n v="28829081948.310001"/>
  </r>
  <r>
    <x v="15"/>
    <x v="49"/>
    <n v="27457924675.740002"/>
  </r>
  <r>
    <x v="15"/>
    <x v="0"/>
    <n v="26277026736.310001"/>
  </r>
  <r>
    <x v="15"/>
    <x v="1"/>
    <n v="25001056488.110001"/>
  </r>
  <r>
    <x v="15"/>
    <x v="2"/>
    <n v="23769088970.490002"/>
  </r>
  <r>
    <x v="15"/>
    <x v="3"/>
    <n v="22725004448.220001"/>
  </r>
  <r>
    <x v="15"/>
    <x v="4"/>
    <n v="21635730581.650002"/>
  </r>
  <r>
    <x v="15"/>
    <x v="5"/>
    <n v="20560202036.380001"/>
  </r>
  <r>
    <x v="15"/>
    <x v="6"/>
    <n v="19521348172.290001"/>
  </r>
  <r>
    <x v="15"/>
    <x v="7"/>
    <n v="18571922272.860001"/>
  </r>
  <r>
    <x v="15"/>
    <x v="8"/>
    <n v="17688074667.02"/>
  </r>
  <r>
    <x v="15"/>
    <x v="9"/>
    <n v="16955518297.34"/>
  </r>
  <r>
    <x v="15"/>
    <x v="10"/>
    <n v="16396835459.969999"/>
  </r>
  <r>
    <x v="15"/>
    <x v="11"/>
    <n v="15921622357.040001"/>
  </r>
  <r>
    <x v="15"/>
    <x v="12"/>
    <n v="15520020760.9"/>
  </r>
  <r>
    <x v="15"/>
    <x v="13"/>
    <n v="15122208199.74"/>
  </r>
  <r>
    <x v="15"/>
    <x v="14"/>
    <n v="14796947808.969999"/>
  </r>
  <r>
    <x v="15"/>
    <x v="15"/>
    <n v="14515649421.51"/>
  </r>
  <r>
    <x v="15"/>
    <x v="16"/>
    <n v="14204913105.049999"/>
  </r>
  <r>
    <x v="15"/>
    <x v="17"/>
    <n v="13894213046.719999"/>
  </r>
  <r>
    <x v="15"/>
    <x v="18"/>
    <n v="13586607000.67"/>
  </r>
  <r>
    <x v="15"/>
    <x v="19"/>
    <n v="13281203939.23"/>
  </r>
  <r>
    <x v="15"/>
    <x v="20"/>
    <n v="12976412171.26"/>
  </r>
  <r>
    <x v="15"/>
    <x v="21"/>
    <n v="12673694084.48"/>
  </r>
  <r>
    <x v="15"/>
    <x v="22"/>
    <n v="12384608997.129999"/>
  </r>
  <r>
    <x v="15"/>
    <x v="23"/>
    <n v="12095722569.190001"/>
  </r>
  <r>
    <x v="15"/>
    <x v="24"/>
    <n v="11861578629.17"/>
  </r>
  <r>
    <x v="15"/>
    <x v="25"/>
    <n v="11605331790.809999"/>
  </r>
  <r>
    <x v="15"/>
    <x v="26"/>
    <n v="11378016157.59"/>
  </r>
  <r>
    <x v="15"/>
    <x v="27"/>
    <n v="11146939123.030001"/>
  </r>
  <r>
    <x v="16"/>
    <x v="28"/>
    <n v="36253206744.870003"/>
  </r>
  <r>
    <x v="16"/>
    <x v="29"/>
    <n v="35400757242.459999"/>
  </r>
  <r>
    <x v="16"/>
    <x v="30"/>
    <n v="34677384268.639999"/>
  </r>
  <r>
    <x v="16"/>
    <x v="31"/>
    <n v="34043310655.450001"/>
  </r>
  <r>
    <x v="16"/>
    <x v="32"/>
    <n v="33452082148.459999"/>
  </r>
  <r>
    <x v="16"/>
    <x v="33"/>
    <n v="32695168112.439999"/>
  </r>
  <r>
    <x v="16"/>
    <x v="34"/>
    <n v="31953170828.380001"/>
  </r>
  <r>
    <x v="16"/>
    <x v="35"/>
    <n v="31147140108.189999"/>
  </r>
  <r>
    <x v="16"/>
    <x v="36"/>
    <n v="30199667859.419998"/>
  </r>
  <r>
    <x v="16"/>
    <x v="37"/>
    <n v="29135797251.080002"/>
  </r>
  <r>
    <x v="16"/>
    <x v="38"/>
    <n v="28048703408.02"/>
  </r>
  <r>
    <x v="16"/>
    <x v="39"/>
    <n v="27023940245.009998"/>
  </r>
  <r>
    <x v="16"/>
    <x v="40"/>
    <n v="26113353259.779999"/>
  </r>
  <r>
    <x v="16"/>
    <x v="41"/>
    <n v="25014981355.32"/>
  </r>
  <r>
    <x v="16"/>
    <x v="42"/>
    <n v="23957974231.150002"/>
  </r>
  <r>
    <x v="16"/>
    <x v="43"/>
    <n v="22894844696.27"/>
  </r>
  <r>
    <x v="16"/>
    <x v="44"/>
    <n v="21752048020.459999"/>
  </r>
  <r>
    <x v="16"/>
    <x v="45"/>
    <n v="20669839603.779999"/>
  </r>
  <r>
    <x v="16"/>
    <x v="46"/>
    <n v="19602960380"/>
  </r>
  <r>
    <x v="16"/>
    <x v="47"/>
    <n v="18468674188.110001"/>
  </r>
  <r>
    <x v="16"/>
    <x v="48"/>
    <n v="17566285387.709999"/>
  </r>
  <r>
    <x v="16"/>
    <x v="49"/>
    <n v="16554906016.73"/>
  </r>
  <r>
    <x v="16"/>
    <x v="0"/>
    <n v="15646226148.27"/>
  </r>
  <r>
    <x v="16"/>
    <x v="1"/>
    <n v="14719018533.129999"/>
  </r>
  <r>
    <x v="16"/>
    <x v="2"/>
    <n v="13838731583.5"/>
  </r>
  <r>
    <x v="16"/>
    <x v="3"/>
    <n v="13062291801.469999"/>
  </r>
  <r>
    <x v="16"/>
    <x v="4"/>
    <n v="12269050222.370001"/>
  </r>
  <r>
    <x v="16"/>
    <x v="5"/>
    <n v="11485967176.809999"/>
  </r>
  <r>
    <x v="16"/>
    <x v="6"/>
    <n v="10716548033.24"/>
  </r>
  <r>
    <x v="16"/>
    <x v="7"/>
    <n v="10025170380.42"/>
  </r>
  <r>
    <x v="16"/>
    <x v="8"/>
    <n v="9406078911.7700005"/>
  </r>
  <r>
    <x v="16"/>
    <x v="9"/>
    <n v="8960579820.0300007"/>
  </r>
  <r>
    <x v="16"/>
    <x v="10"/>
    <n v="8631081264.9899998"/>
  </r>
  <r>
    <x v="16"/>
    <x v="11"/>
    <n v="8357071526.3699999"/>
  </r>
  <r>
    <x v="16"/>
    <x v="12"/>
    <n v="8088223495"/>
  </r>
  <r>
    <x v="16"/>
    <x v="13"/>
    <n v="7838149952.29"/>
  </r>
  <r>
    <x v="16"/>
    <x v="14"/>
    <n v="7652608038.1099997"/>
  </r>
  <r>
    <x v="16"/>
    <x v="15"/>
    <n v="7483636447.0299997"/>
  </r>
  <r>
    <x v="16"/>
    <x v="16"/>
    <n v="7291817460.9099998"/>
  </r>
  <r>
    <x v="16"/>
    <x v="17"/>
    <n v="7098236623.1099997"/>
  </r>
  <r>
    <x v="16"/>
    <x v="18"/>
    <n v="6918221118.4799995"/>
  </r>
  <r>
    <x v="16"/>
    <x v="19"/>
    <n v="6736203331.7700005"/>
  </r>
  <r>
    <x v="16"/>
    <x v="20"/>
    <n v="6568999736.5500002"/>
  </r>
  <r>
    <x v="16"/>
    <x v="21"/>
    <n v="6399733485.6899996"/>
  </r>
  <r>
    <x v="16"/>
    <x v="22"/>
    <n v="6224295127.5299997"/>
  </r>
  <r>
    <x v="16"/>
    <x v="23"/>
    <n v="6044817201.1000004"/>
  </r>
  <r>
    <x v="16"/>
    <x v="24"/>
    <n v="5908993196.1099997"/>
  </r>
  <r>
    <x v="16"/>
    <x v="25"/>
    <n v="5756849215.8000002"/>
  </r>
  <r>
    <x v="16"/>
    <x v="26"/>
    <n v="5624239271.5100002"/>
  </r>
  <r>
    <x v="16"/>
    <x v="27"/>
    <n v="5482632957.9799995"/>
  </r>
  <r>
    <x v="17"/>
    <x v="28"/>
    <n v="49558598481.230003"/>
  </r>
  <r>
    <x v="17"/>
    <x v="29"/>
    <n v="48996298517.82"/>
  </r>
  <r>
    <x v="17"/>
    <x v="30"/>
    <n v="48498438679.970001"/>
  </r>
  <r>
    <x v="17"/>
    <x v="31"/>
    <n v="48060311198.620003"/>
  </r>
  <r>
    <x v="17"/>
    <x v="32"/>
    <n v="47620291631.849998"/>
  </r>
  <r>
    <x v="17"/>
    <x v="33"/>
    <n v="46967776786.400002"/>
  </r>
  <r>
    <x v="17"/>
    <x v="34"/>
    <n v="46306624677.559998"/>
  </r>
  <r>
    <x v="17"/>
    <x v="35"/>
    <n v="45575089362.150002"/>
  </r>
  <r>
    <x v="17"/>
    <x v="36"/>
    <n v="44618462104.260002"/>
  </r>
  <r>
    <x v="17"/>
    <x v="37"/>
    <n v="43520242690.489998"/>
  </r>
  <r>
    <x v="17"/>
    <x v="38"/>
    <n v="42386997922.419998"/>
  </r>
  <r>
    <x v="17"/>
    <x v="39"/>
    <n v="41287034835"/>
  </r>
  <r>
    <x v="17"/>
    <x v="40"/>
    <n v="40367813427.019997"/>
  </r>
  <r>
    <x v="17"/>
    <x v="41"/>
    <n v="39365765267.889999"/>
  </r>
  <r>
    <x v="17"/>
    <x v="42"/>
    <n v="38328114269.129997"/>
  </r>
  <r>
    <x v="17"/>
    <x v="43"/>
    <n v="37381454898.32"/>
  </r>
  <r>
    <x v="17"/>
    <x v="44"/>
    <n v="36418380402.459999"/>
  </r>
  <r>
    <x v="17"/>
    <x v="45"/>
    <n v="35518565952.720001"/>
  </r>
  <r>
    <x v="17"/>
    <x v="46"/>
    <n v="34605662167.559998"/>
  </r>
  <r>
    <x v="17"/>
    <x v="47"/>
    <n v="33579304778.720001"/>
  </r>
  <r>
    <x v="17"/>
    <x v="48"/>
    <n v="32642773077.639999"/>
  </r>
  <r>
    <x v="17"/>
    <x v="49"/>
    <n v="31590954964.560001"/>
  </r>
  <r>
    <x v="17"/>
    <x v="0"/>
    <n v="30695658575.630001"/>
  </r>
  <r>
    <x v="17"/>
    <x v="1"/>
    <n v="29752710483.400002"/>
  </r>
  <r>
    <x v="17"/>
    <x v="2"/>
    <n v="28874670635.650002"/>
  </r>
  <r>
    <x v="17"/>
    <x v="3"/>
    <n v="28066962026.68"/>
  </r>
  <r>
    <x v="17"/>
    <x v="4"/>
    <n v="27180745913.68"/>
  </r>
  <r>
    <x v="17"/>
    <x v="5"/>
    <n v="26279873875.650002"/>
  </r>
  <r>
    <x v="17"/>
    <x v="6"/>
    <n v="25360839702.150002"/>
  </r>
  <r>
    <x v="17"/>
    <x v="7"/>
    <n v="24534672498.029999"/>
  </r>
  <r>
    <x v="17"/>
    <x v="8"/>
    <n v="23732740843.869999"/>
  </r>
  <r>
    <x v="17"/>
    <x v="9"/>
    <n v="23078119296.43"/>
  </r>
  <r>
    <x v="17"/>
    <x v="10"/>
    <n v="22597504833.720001"/>
  </r>
  <r>
    <x v="17"/>
    <x v="11"/>
    <n v="22165381843.509998"/>
  </r>
  <r>
    <x v="17"/>
    <x v="12"/>
    <n v="21776220746.310001"/>
  </r>
  <r>
    <x v="17"/>
    <x v="13"/>
    <n v="21359207819.580002"/>
  </r>
  <r>
    <x v="17"/>
    <x v="14"/>
    <n v="21043156952.220001"/>
  </r>
  <r>
    <x v="17"/>
    <x v="15"/>
    <n v="20747757846.450001"/>
  </r>
  <r>
    <x v="17"/>
    <x v="16"/>
    <n v="20405929668.290001"/>
  </r>
  <r>
    <x v="17"/>
    <x v="17"/>
    <n v="20044588653.139999"/>
  </r>
  <r>
    <x v="17"/>
    <x v="18"/>
    <n v="19676555787.130001"/>
  </r>
  <r>
    <x v="17"/>
    <x v="19"/>
    <n v="19289661053.099998"/>
  </r>
  <r>
    <x v="17"/>
    <x v="20"/>
    <n v="18891617354.959999"/>
  </r>
  <r>
    <x v="17"/>
    <x v="21"/>
    <n v="18505486735.369999"/>
  </r>
  <r>
    <x v="17"/>
    <x v="22"/>
    <n v="18128748263.119999"/>
  </r>
  <r>
    <x v="17"/>
    <x v="23"/>
    <n v="17747674715.07"/>
  </r>
  <r>
    <x v="17"/>
    <x v="24"/>
    <n v="17414995969.43"/>
  </r>
  <r>
    <x v="17"/>
    <x v="25"/>
    <n v="17047999844.51"/>
  </r>
  <r>
    <x v="17"/>
    <x v="26"/>
    <n v="16755673485.049999"/>
  </r>
  <r>
    <x v="17"/>
    <x v="27"/>
    <n v="16427207777.93"/>
  </r>
  <r>
    <x v="18"/>
    <x v="28"/>
    <n v="46989067594.739998"/>
  </r>
  <r>
    <x v="18"/>
    <x v="29"/>
    <n v="46650246623.120003"/>
  </r>
  <r>
    <x v="18"/>
    <x v="30"/>
    <n v="46349835773.339996"/>
  </r>
  <r>
    <x v="18"/>
    <x v="31"/>
    <n v="46059989329.879997"/>
  </r>
  <r>
    <x v="18"/>
    <x v="32"/>
    <n v="45763333354.32"/>
  </r>
  <r>
    <x v="18"/>
    <x v="33"/>
    <n v="45356124482.839996"/>
  </r>
  <r>
    <x v="18"/>
    <x v="34"/>
    <n v="44889941924.699997"/>
  </r>
  <r>
    <x v="18"/>
    <x v="35"/>
    <n v="44412296278.449997"/>
  </r>
  <r>
    <x v="18"/>
    <x v="36"/>
    <n v="43713920914.639999"/>
  </r>
  <r>
    <x v="18"/>
    <x v="37"/>
    <n v="42927551178.150002"/>
  </r>
  <r>
    <x v="18"/>
    <x v="38"/>
    <n v="42160128525.949997"/>
  </r>
  <r>
    <x v="18"/>
    <x v="39"/>
    <n v="41391644922.43"/>
  </r>
  <r>
    <x v="18"/>
    <x v="40"/>
    <n v="40724432254.660004"/>
  </r>
  <r>
    <x v="18"/>
    <x v="41"/>
    <n v="39991737407.709999"/>
  </r>
  <r>
    <x v="18"/>
    <x v="42"/>
    <n v="39227454947.190002"/>
  </r>
  <r>
    <x v="18"/>
    <x v="43"/>
    <n v="38524470224.199997"/>
  </r>
  <r>
    <x v="18"/>
    <x v="44"/>
    <n v="37825961624.25"/>
  </r>
  <r>
    <x v="18"/>
    <x v="45"/>
    <n v="37138025602.309998"/>
  </r>
  <r>
    <x v="18"/>
    <x v="46"/>
    <n v="36437765661.459999"/>
  </r>
  <r>
    <x v="18"/>
    <x v="47"/>
    <n v="35640302370.879997"/>
  </r>
  <r>
    <x v="18"/>
    <x v="48"/>
    <n v="34906505413.550003"/>
  </r>
  <r>
    <x v="18"/>
    <x v="49"/>
    <n v="34070243629.720001"/>
  </r>
  <r>
    <x v="18"/>
    <x v="0"/>
    <n v="33341878810.900002"/>
  </r>
  <r>
    <x v="18"/>
    <x v="1"/>
    <n v="32545257608.23"/>
  </r>
  <r>
    <x v="18"/>
    <x v="2"/>
    <n v="31753269883.689999"/>
  </r>
  <r>
    <x v="18"/>
    <x v="3"/>
    <n v="31022671888.709999"/>
  </r>
  <r>
    <x v="18"/>
    <x v="4"/>
    <n v="30254813969.700001"/>
  </r>
  <r>
    <x v="18"/>
    <x v="5"/>
    <n v="29426266686.470001"/>
  </r>
  <r>
    <x v="18"/>
    <x v="6"/>
    <n v="28573101941.02"/>
  </r>
  <r>
    <x v="18"/>
    <x v="7"/>
    <n v="27806876622.779999"/>
  </r>
  <r>
    <x v="18"/>
    <x v="8"/>
    <n v="27019756738.82"/>
  </r>
  <r>
    <x v="18"/>
    <x v="9"/>
    <n v="26414610981.259998"/>
  </r>
  <r>
    <x v="18"/>
    <x v="10"/>
    <n v="25949278516.25"/>
  </r>
  <r>
    <x v="18"/>
    <x v="11"/>
    <n v="25528701695.509998"/>
  </r>
  <r>
    <x v="18"/>
    <x v="12"/>
    <n v="25129879056.52"/>
  </r>
  <r>
    <x v="18"/>
    <x v="13"/>
    <n v="24690753341.099998"/>
  </r>
  <r>
    <x v="18"/>
    <x v="14"/>
    <n v="24393308507.720001"/>
  </r>
  <r>
    <x v="18"/>
    <x v="15"/>
    <n v="24092777237.27"/>
  </r>
  <r>
    <x v="18"/>
    <x v="16"/>
    <n v="23754319910.110001"/>
  </r>
  <r>
    <x v="18"/>
    <x v="17"/>
    <n v="23416669784.009998"/>
  </r>
  <r>
    <x v="18"/>
    <x v="18"/>
    <n v="23070070657.189999"/>
  </r>
  <r>
    <x v="18"/>
    <x v="19"/>
    <n v="22674875258.580002"/>
  </r>
  <r>
    <x v="18"/>
    <x v="20"/>
    <n v="22259902256.720001"/>
  </r>
  <r>
    <x v="18"/>
    <x v="21"/>
    <n v="21877093816.740002"/>
  </r>
  <r>
    <x v="18"/>
    <x v="22"/>
    <n v="21468539625.5"/>
  </r>
  <r>
    <x v="18"/>
    <x v="23"/>
    <n v="21067730653.139999"/>
  </r>
  <r>
    <x v="18"/>
    <x v="24"/>
    <n v="20733609640.779999"/>
  </r>
  <r>
    <x v="18"/>
    <x v="25"/>
    <n v="20333413386.310001"/>
  </r>
  <r>
    <x v="18"/>
    <x v="26"/>
    <n v="19992322550.259998"/>
  </r>
  <r>
    <x v="18"/>
    <x v="27"/>
    <n v="19626451825.82"/>
  </r>
  <r>
    <x v="19"/>
    <x v="26"/>
    <n v="14361953332.92"/>
  </r>
  <r>
    <x v="19"/>
    <x v="27"/>
    <n v="14111318845.27"/>
  </r>
  <r>
    <x v="20"/>
    <x v="28"/>
    <n v="40794366252.110001"/>
  </r>
  <r>
    <x v="20"/>
    <x v="29"/>
    <n v="40017686063.550003"/>
  </r>
  <r>
    <x v="20"/>
    <x v="30"/>
    <n v="39186217875.629997"/>
  </r>
  <r>
    <x v="20"/>
    <x v="31"/>
    <n v="38502344534.400002"/>
  </r>
  <r>
    <x v="20"/>
    <x v="32"/>
    <n v="37860213342.139999"/>
  </r>
  <r>
    <x v="20"/>
    <x v="33"/>
    <n v="37172170534.830002"/>
  </r>
  <r>
    <x v="20"/>
    <x v="34"/>
    <n v="36517143256.839996"/>
  </r>
  <r>
    <x v="20"/>
    <x v="35"/>
    <n v="35772241777.330002"/>
  </r>
  <r>
    <x v="20"/>
    <x v="36"/>
    <n v="35080748159.389999"/>
  </r>
  <r>
    <x v="20"/>
    <x v="37"/>
    <n v="34326757996.919998"/>
  </r>
  <r>
    <x v="20"/>
    <x v="38"/>
    <n v="33554085424.779999"/>
  </r>
  <r>
    <x v="20"/>
    <x v="39"/>
    <n v="32783507890.279999"/>
  </r>
  <r>
    <x v="20"/>
    <x v="40"/>
    <n v="32062169398.549999"/>
  </r>
  <r>
    <x v="20"/>
    <x v="41"/>
    <n v="31255904419.029999"/>
  </r>
  <r>
    <x v="20"/>
    <x v="42"/>
    <n v="30391369034.279999"/>
  </r>
  <r>
    <x v="20"/>
    <x v="43"/>
    <n v="29542460605.950001"/>
  </r>
  <r>
    <x v="20"/>
    <x v="44"/>
    <n v="28576038517.68"/>
  </r>
  <r>
    <x v="20"/>
    <x v="45"/>
    <n v="27626193782.84"/>
  </r>
  <r>
    <x v="20"/>
    <x v="46"/>
    <n v="26631336167.02"/>
  </r>
  <r>
    <x v="20"/>
    <x v="47"/>
    <n v="25626186817.939999"/>
  </r>
  <r>
    <x v="20"/>
    <x v="48"/>
    <n v="24758461748.380001"/>
  </r>
  <r>
    <x v="20"/>
    <x v="49"/>
    <n v="23750081763.68"/>
  </r>
  <r>
    <x v="20"/>
    <x v="0"/>
    <n v="22802401399.41"/>
  </r>
  <r>
    <x v="20"/>
    <x v="1"/>
    <n v="21841395708.080002"/>
  </r>
  <r>
    <x v="20"/>
    <x v="2"/>
    <n v="20928391202.049999"/>
  </r>
  <r>
    <x v="20"/>
    <x v="3"/>
    <n v="20119018640.889999"/>
  </r>
  <r>
    <x v="20"/>
    <x v="4"/>
    <n v="19282837659.18"/>
  </r>
  <r>
    <x v="20"/>
    <x v="5"/>
    <n v="18457232597.419998"/>
  </r>
  <r>
    <x v="20"/>
    <x v="6"/>
    <n v="17619963058.75"/>
  </r>
  <r>
    <x v="20"/>
    <x v="7"/>
    <n v="16863205780.540001"/>
  </r>
  <r>
    <x v="20"/>
    <x v="8"/>
    <n v="16114560051.790001"/>
  </r>
  <r>
    <x v="20"/>
    <x v="9"/>
    <n v="15448968650.23"/>
  </r>
  <r>
    <x v="20"/>
    <x v="10"/>
    <n v="14944721226.030001"/>
  </r>
  <r>
    <x v="20"/>
    <x v="11"/>
    <n v="14458359127.91"/>
  </r>
  <r>
    <x v="20"/>
    <x v="12"/>
    <n v="14051115430.49"/>
  </r>
  <r>
    <x v="20"/>
    <x v="13"/>
    <n v="13671939937.209999"/>
  </r>
  <r>
    <x v="20"/>
    <x v="14"/>
    <n v="13370793328.799999"/>
  </r>
  <r>
    <x v="20"/>
    <x v="15"/>
    <n v="13091198231.9"/>
  </r>
  <r>
    <x v="20"/>
    <x v="16"/>
    <n v="12811844675.16"/>
  </r>
  <r>
    <x v="20"/>
    <x v="17"/>
    <n v="12518826944.66"/>
  </r>
  <r>
    <x v="20"/>
    <x v="18"/>
    <n v="12236923327.879999"/>
  </r>
  <r>
    <x v="20"/>
    <x v="19"/>
    <n v="11957388785.09"/>
  </r>
  <r>
    <x v="20"/>
    <x v="20"/>
    <n v="11687670161.129999"/>
  </r>
  <r>
    <x v="20"/>
    <x v="21"/>
    <n v="11422814833.469999"/>
  </r>
  <r>
    <x v="20"/>
    <x v="22"/>
    <n v="11166865523.129999"/>
  </r>
  <r>
    <x v="20"/>
    <x v="23"/>
    <n v="10916053437.879999"/>
  </r>
  <r>
    <x v="20"/>
    <x v="24"/>
    <n v="10710909088.68"/>
  </r>
  <r>
    <x v="20"/>
    <x v="25"/>
    <n v="10480663210.59"/>
  </r>
  <r>
    <x v="20"/>
    <x v="26"/>
    <n v="10294459114.9"/>
  </r>
  <r>
    <x v="20"/>
    <x v="27"/>
    <n v="10088988053.629999"/>
  </r>
  <r>
    <x v="21"/>
    <x v="28"/>
    <n v="52445090103.599998"/>
  </r>
  <r>
    <x v="21"/>
    <x v="29"/>
    <n v="51065567074"/>
  </r>
  <r>
    <x v="21"/>
    <x v="30"/>
    <n v="49783624986.470001"/>
  </r>
  <r>
    <x v="21"/>
    <x v="31"/>
    <n v="48647541174.830002"/>
  </r>
  <r>
    <x v="21"/>
    <x v="32"/>
    <n v="47566234612.419998"/>
  </r>
  <r>
    <x v="21"/>
    <x v="33"/>
    <n v="46435847352.519997"/>
  </r>
  <r>
    <x v="21"/>
    <x v="34"/>
    <n v="45349492927.199997"/>
  </r>
  <r>
    <x v="21"/>
    <x v="35"/>
    <n v="44162194374.25"/>
  </r>
  <r>
    <x v="21"/>
    <x v="36"/>
    <n v="42964584339.620003"/>
  </r>
  <r>
    <x v="21"/>
    <x v="37"/>
    <n v="41703463551.199997"/>
  </r>
  <r>
    <x v="21"/>
    <x v="38"/>
    <n v="40425233599.010002"/>
  </r>
  <r>
    <x v="21"/>
    <x v="39"/>
    <n v="39156856574.589996"/>
  </r>
  <r>
    <x v="21"/>
    <x v="40"/>
    <n v="38003187661.150002"/>
  </r>
  <r>
    <x v="21"/>
    <x v="41"/>
    <n v="36678766589.860001"/>
  </r>
  <r>
    <x v="21"/>
    <x v="42"/>
    <n v="35318608491.489998"/>
  </r>
  <r>
    <x v="21"/>
    <x v="43"/>
    <n v="33881828765.82"/>
  </r>
  <r>
    <x v="21"/>
    <x v="44"/>
    <n v="32277486954.84"/>
  </r>
  <r>
    <x v="21"/>
    <x v="45"/>
    <n v="30727567855.669998"/>
  </r>
  <r>
    <x v="21"/>
    <x v="46"/>
    <n v="29228147852.52"/>
  </r>
  <r>
    <x v="21"/>
    <x v="47"/>
    <n v="27697221653.389999"/>
  </r>
  <r>
    <x v="21"/>
    <x v="48"/>
    <n v="26435977677.939999"/>
  </r>
  <r>
    <x v="21"/>
    <x v="49"/>
    <n v="24991704696"/>
  </r>
  <r>
    <x v="21"/>
    <x v="0"/>
    <n v="23719668819.209999"/>
  </r>
  <r>
    <x v="21"/>
    <x v="1"/>
    <n v="22456491415.279999"/>
  </r>
  <r>
    <x v="21"/>
    <x v="2"/>
    <n v="21282959618.57"/>
  </r>
  <r>
    <x v="21"/>
    <x v="3"/>
    <n v="20226514958"/>
  </r>
  <r>
    <x v="21"/>
    <x v="4"/>
    <n v="19115034477.950001"/>
  </r>
  <r>
    <x v="21"/>
    <x v="5"/>
    <n v="17983098115.110001"/>
  </r>
  <r>
    <x v="21"/>
    <x v="6"/>
    <n v="16840816351.92"/>
  </r>
  <r>
    <x v="21"/>
    <x v="7"/>
    <n v="15805475737.459999"/>
  </r>
  <r>
    <x v="21"/>
    <x v="8"/>
    <n v="14836478148.379999"/>
  </r>
  <r>
    <x v="21"/>
    <x v="9"/>
    <n v="14062908100.879999"/>
  </r>
  <r>
    <x v="21"/>
    <x v="10"/>
    <n v="13491981457.73"/>
  </r>
  <r>
    <x v="21"/>
    <x v="11"/>
    <n v="12979778137.49"/>
  </r>
  <r>
    <x v="21"/>
    <x v="12"/>
    <n v="12543965109.719999"/>
  </r>
  <r>
    <x v="21"/>
    <x v="13"/>
    <n v="12107071168.530001"/>
  </r>
  <r>
    <x v="21"/>
    <x v="14"/>
    <n v="11754578442.530001"/>
  </r>
  <r>
    <x v="21"/>
    <x v="15"/>
    <n v="11438845425.379999"/>
  </r>
  <r>
    <x v="21"/>
    <x v="16"/>
    <n v="11122167165.370001"/>
  </r>
  <r>
    <x v="21"/>
    <x v="17"/>
    <n v="10803768618.049999"/>
  </r>
  <r>
    <x v="21"/>
    <x v="18"/>
    <n v="10507160612.969999"/>
  </r>
  <r>
    <x v="21"/>
    <x v="19"/>
    <n v="10189742195.52"/>
  </r>
  <r>
    <x v="21"/>
    <x v="20"/>
    <n v="9913252443.7199993"/>
  </r>
  <r>
    <x v="21"/>
    <x v="21"/>
    <n v="9631013592.0699997"/>
  </r>
  <r>
    <x v="21"/>
    <x v="22"/>
    <n v="9366620967.1800003"/>
  </r>
  <r>
    <x v="21"/>
    <x v="23"/>
    <n v="9099152905.2299995"/>
  </r>
  <r>
    <x v="21"/>
    <x v="24"/>
    <n v="8885960843.0799999"/>
  </r>
  <r>
    <x v="21"/>
    <x v="25"/>
    <n v="8648548279.1599998"/>
  </r>
  <r>
    <x v="21"/>
    <x v="26"/>
    <n v="8467899642.1400003"/>
  </r>
  <r>
    <x v="21"/>
    <x v="27"/>
    <n v="8280379846.7200003"/>
  </r>
  <r>
    <x v="22"/>
    <x v="28"/>
    <n v="27414016590.939999"/>
  </r>
  <r>
    <x v="22"/>
    <x v="29"/>
    <n v="26670744361.299999"/>
  </r>
  <r>
    <x v="22"/>
    <x v="30"/>
    <n v="25935492220.740002"/>
  </r>
  <r>
    <x v="22"/>
    <x v="31"/>
    <n v="25252785750.759998"/>
  </r>
  <r>
    <x v="22"/>
    <x v="32"/>
    <n v="24639000030.419998"/>
  </r>
  <r>
    <x v="22"/>
    <x v="33"/>
    <n v="24045156323.560001"/>
  </r>
  <r>
    <x v="22"/>
    <x v="34"/>
    <n v="23488521708.700001"/>
  </r>
  <r>
    <x v="22"/>
    <x v="35"/>
    <n v="22890859864.57"/>
  </r>
  <r>
    <x v="22"/>
    <x v="36"/>
    <n v="22345674505.310001"/>
  </r>
  <r>
    <x v="22"/>
    <x v="37"/>
    <n v="21783390011.849998"/>
  </r>
  <r>
    <x v="22"/>
    <x v="38"/>
    <n v="21236524677.279999"/>
  </r>
  <r>
    <x v="22"/>
    <x v="39"/>
    <n v="20660169027.23"/>
  </r>
  <r>
    <x v="22"/>
    <x v="40"/>
    <n v="20117957637.560001"/>
  </r>
  <r>
    <x v="22"/>
    <x v="41"/>
    <n v="19533299344.150002"/>
  </r>
  <r>
    <x v="22"/>
    <x v="42"/>
    <n v="18903784284.290001"/>
  </r>
  <r>
    <x v="22"/>
    <x v="43"/>
    <n v="18212399591.09"/>
  </r>
  <r>
    <x v="22"/>
    <x v="44"/>
    <n v="17436469374.189999"/>
  </r>
  <r>
    <x v="22"/>
    <x v="45"/>
    <n v="16694754036.09"/>
  </r>
  <r>
    <x v="22"/>
    <x v="46"/>
    <n v="15971939342.450001"/>
  </r>
  <r>
    <x v="22"/>
    <x v="47"/>
    <n v="15259586475.66"/>
  </r>
  <r>
    <x v="22"/>
    <x v="48"/>
    <n v="14660107684.42"/>
  </r>
  <r>
    <x v="22"/>
    <x v="49"/>
    <n v="13933996849.82"/>
  </r>
  <r>
    <x v="22"/>
    <x v="0"/>
    <n v="13321079474.83"/>
  </r>
  <r>
    <x v="22"/>
    <x v="1"/>
    <n v="12718567657.1"/>
  </r>
  <r>
    <x v="22"/>
    <x v="2"/>
    <n v="12122835843.4"/>
  </r>
  <r>
    <x v="22"/>
    <x v="3"/>
    <n v="11577490954.24"/>
  </r>
  <r>
    <x v="22"/>
    <x v="4"/>
    <n v="10992701770.16"/>
  </r>
  <r>
    <x v="22"/>
    <x v="5"/>
    <n v="10387524774.280001"/>
  </r>
  <r>
    <x v="22"/>
    <x v="6"/>
    <n v="9771921067.6900005"/>
  </r>
  <r>
    <x v="22"/>
    <x v="7"/>
    <n v="9234383068"/>
  </r>
  <r>
    <x v="22"/>
    <x v="8"/>
    <n v="8704540804.2099991"/>
  </r>
  <r>
    <x v="22"/>
    <x v="9"/>
    <n v="8240667276.8199997"/>
  </r>
  <r>
    <x v="22"/>
    <x v="10"/>
    <n v="7879937202.6499996"/>
  </r>
  <r>
    <x v="22"/>
    <x v="11"/>
    <n v="7566103377.8299999"/>
  </r>
  <r>
    <x v="22"/>
    <x v="12"/>
    <n v="7281010022.54"/>
  </r>
  <r>
    <x v="22"/>
    <x v="13"/>
    <n v="7008599906.2799997"/>
  </r>
  <r>
    <x v="22"/>
    <x v="14"/>
    <n v="6789779991.2200003"/>
  </r>
  <r>
    <x v="22"/>
    <x v="15"/>
    <n v="6599761390.1099997"/>
  </r>
  <r>
    <x v="22"/>
    <x v="16"/>
    <n v="6392171394.8100004"/>
  </r>
  <r>
    <x v="22"/>
    <x v="17"/>
    <n v="6206156957.04"/>
  </r>
  <r>
    <x v="22"/>
    <x v="18"/>
    <n v="6026963304.4799995"/>
  </r>
  <r>
    <x v="22"/>
    <x v="19"/>
    <n v="5849589989.0500002"/>
  </r>
  <r>
    <x v="22"/>
    <x v="20"/>
    <n v="5689289497.2700005"/>
  </r>
  <r>
    <x v="22"/>
    <x v="21"/>
    <n v="5528987393.6899996"/>
  </r>
  <r>
    <x v="22"/>
    <x v="22"/>
    <n v="5375775110.1700001"/>
  </r>
  <r>
    <x v="22"/>
    <x v="23"/>
    <n v="5213724315.8400002"/>
  </r>
  <r>
    <x v="22"/>
    <x v="24"/>
    <n v="5093402669.6199999"/>
  </r>
  <r>
    <x v="22"/>
    <x v="25"/>
    <n v="4954747375.6300001"/>
  </r>
  <r>
    <x v="22"/>
    <x v="26"/>
    <n v="4845454306.0100002"/>
  </r>
  <r>
    <x v="22"/>
    <x v="27"/>
    <n v="4741756589.9099998"/>
  </r>
  <r>
    <x v="23"/>
    <x v="28"/>
    <n v="35970685549.940002"/>
  </r>
  <r>
    <x v="23"/>
    <x v="29"/>
    <n v="35177228734.099998"/>
  </r>
  <r>
    <x v="23"/>
    <x v="30"/>
    <n v="34243481557.189999"/>
  </r>
  <r>
    <x v="23"/>
    <x v="31"/>
    <n v="33460172419.799999"/>
  </r>
  <r>
    <x v="23"/>
    <x v="32"/>
    <n v="32688427419.150002"/>
  </r>
  <r>
    <x v="23"/>
    <x v="33"/>
    <n v="31982912668.650002"/>
  </r>
  <r>
    <x v="23"/>
    <x v="34"/>
    <n v="31334706416.130001"/>
  </r>
  <r>
    <x v="23"/>
    <x v="35"/>
    <n v="30636311481.25"/>
  </r>
  <r>
    <x v="23"/>
    <x v="36"/>
    <n v="30027102312.560001"/>
  </r>
  <r>
    <x v="23"/>
    <x v="37"/>
    <n v="29389884145.25"/>
  </r>
  <r>
    <x v="23"/>
    <x v="38"/>
    <n v="28801319010.299999"/>
  </r>
  <r>
    <x v="23"/>
    <x v="39"/>
    <n v="28174368706.279999"/>
  </r>
  <r>
    <x v="23"/>
    <x v="40"/>
    <n v="27599225119.02"/>
  </r>
  <r>
    <x v="23"/>
    <x v="41"/>
    <n v="26967720056.209999"/>
  </r>
  <r>
    <x v="23"/>
    <x v="42"/>
    <n v="26275690908.18"/>
  </r>
  <r>
    <x v="23"/>
    <x v="43"/>
    <n v="25549698604.639999"/>
  </r>
  <r>
    <x v="23"/>
    <x v="44"/>
    <n v="24697855590.189999"/>
  </r>
  <r>
    <x v="23"/>
    <x v="45"/>
    <n v="23844476048.720001"/>
  </r>
  <r>
    <x v="23"/>
    <x v="46"/>
    <n v="22973997950.970001"/>
  </r>
  <r>
    <x v="23"/>
    <x v="47"/>
    <n v="22146550387.23"/>
  </r>
  <r>
    <x v="23"/>
    <x v="48"/>
    <n v="21448508589"/>
  </r>
  <r>
    <x v="23"/>
    <x v="49"/>
    <n v="20598474417.860001"/>
  </r>
  <r>
    <x v="23"/>
    <x v="0"/>
    <n v="19838623725.27"/>
  </r>
  <r>
    <x v="23"/>
    <x v="1"/>
    <n v="19059298367.48"/>
  </r>
  <r>
    <x v="23"/>
    <x v="2"/>
    <n v="18249831469.23"/>
  </r>
  <r>
    <x v="23"/>
    <x v="3"/>
    <n v="17538059534.380001"/>
  </r>
  <r>
    <x v="23"/>
    <x v="4"/>
    <n v="16821220855.4"/>
  </r>
  <r>
    <x v="23"/>
    <x v="5"/>
    <n v="16059644659.120001"/>
  </r>
  <r>
    <x v="23"/>
    <x v="6"/>
    <n v="15280299834.23"/>
  </r>
  <r>
    <x v="23"/>
    <x v="7"/>
    <n v="14597735248.83"/>
  </r>
  <r>
    <x v="23"/>
    <x v="8"/>
    <n v="13888486025.74"/>
  </r>
  <r>
    <x v="23"/>
    <x v="9"/>
    <n v="13223239076.940001"/>
  </r>
  <r>
    <x v="23"/>
    <x v="10"/>
    <n v="12697348838.35"/>
  </r>
  <r>
    <x v="23"/>
    <x v="11"/>
    <n v="12186145518.790001"/>
  </r>
  <r>
    <x v="23"/>
    <x v="12"/>
    <n v="11754108584.200001"/>
  </r>
  <r>
    <x v="23"/>
    <x v="13"/>
    <n v="11338719634.030001"/>
  </r>
  <r>
    <x v="23"/>
    <x v="14"/>
    <n v="10979220456.459999"/>
  </r>
  <r>
    <x v="23"/>
    <x v="15"/>
    <n v="10672553065.190001"/>
  </r>
  <r>
    <x v="23"/>
    <x v="16"/>
    <n v="10372415966.58"/>
  </r>
  <r>
    <x v="23"/>
    <x v="17"/>
    <n v="10072842370.48"/>
  </r>
  <r>
    <x v="23"/>
    <x v="18"/>
    <n v="9776751571.4300003"/>
  </r>
  <r>
    <x v="23"/>
    <x v="19"/>
    <n v="9489688379.7399998"/>
  </r>
  <r>
    <x v="23"/>
    <x v="20"/>
    <n v="9220553086.0300007"/>
  </r>
  <r>
    <x v="23"/>
    <x v="21"/>
    <n v="8979882020.4699993"/>
  </r>
  <r>
    <x v="23"/>
    <x v="22"/>
    <n v="8748283109.0799999"/>
  </r>
  <r>
    <x v="23"/>
    <x v="23"/>
    <n v="8530080901.4499998"/>
  </r>
  <r>
    <x v="23"/>
    <x v="24"/>
    <n v="8337459419.3299999"/>
  </r>
  <r>
    <x v="23"/>
    <x v="25"/>
    <n v="8136551800.1400003"/>
  </r>
  <r>
    <x v="23"/>
    <x v="26"/>
    <n v="7968389160.75"/>
  </r>
  <r>
    <x v="23"/>
    <x v="27"/>
    <n v="7805678681.7299995"/>
  </r>
  <r>
    <x v="24"/>
    <x v="30"/>
    <n v="415282088.92519999"/>
  </r>
  <r>
    <x v="24"/>
    <x v="25"/>
    <n v="159652437.45789999"/>
  </r>
  <r>
    <x v="24"/>
    <x v="26"/>
    <n v="157012431.0808"/>
  </r>
  <r>
    <x v="24"/>
    <x v="27"/>
    <n v="154003027.13080001"/>
  </r>
  <r>
    <x v="25"/>
    <x v="28"/>
    <n v="34128794669.41"/>
  </r>
  <r>
    <x v="25"/>
    <x v="29"/>
    <n v="34018877914.98"/>
  </r>
  <r>
    <x v="25"/>
    <x v="30"/>
    <n v="33913322098.349998"/>
  </r>
  <r>
    <x v="25"/>
    <x v="31"/>
    <n v="33795558576.369999"/>
  </r>
  <r>
    <x v="25"/>
    <x v="32"/>
    <n v="33668923302.970001"/>
  </r>
  <r>
    <x v="25"/>
    <x v="33"/>
    <n v="33520158629.860001"/>
  </r>
  <r>
    <x v="25"/>
    <x v="34"/>
    <n v="33372144937"/>
  </r>
  <r>
    <x v="25"/>
    <x v="35"/>
    <n v="33189591084.59"/>
  </r>
  <r>
    <x v="25"/>
    <x v="36"/>
    <n v="32822938377.240002"/>
  </r>
  <r>
    <x v="25"/>
    <x v="37"/>
    <n v="32537008772.060001"/>
  </r>
  <r>
    <x v="25"/>
    <x v="38"/>
    <n v="32237819341.57"/>
  </r>
  <r>
    <x v="25"/>
    <x v="39"/>
    <n v="31932958484.720001"/>
  </r>
  <r>
    <x v="25"/>
    <x v="40"/>
    <n v="31626403051.009998"/>
  </r>
  <r>
    <x v="25"/>
    <x v="41"/>
    <n v="31265671362.049999"/>
  </r>
  <r>
    <x v="25"/>
    <x v="42"/>
    <n v="30905405639.380001"/>
  </r>
  <r>
    <x v="25"/>
    <x v="43"/>
    <n v="30585482356.110001"/>
  </r>
  <r>
    <x v="25"/>
    <x v="44"/>
    <n v="30247830322.290001"/>
  </r>
  <r>
    <x v="25"/>
    <x v="45"/>
    <n v="29840936028.619999"/>
  </r>
  <r>
    <x v="25"/>
    <x v="46"/>
    <n v="29428157699.07"/>
  </r>
  <r>
    <x v="25"/>
    <x v="47"/>
    <n v="28911674039.860001"/>
  </r>
  <r>
    <x v="25"/>
    <x v="48"/>
    <n v="28415877537.450001"/>
  </r>
  <r>
    <x v="25"/>
    <x v="49"/>
    <n v="27864043433.099998"/>
  </r>
  <r>
    <x v="25"/>
    <x v="0"/>
    <n v="27282868920.419998"/>
  </r>
  <r>
    <x v="25"/>
    <x v="1"/>
    <n v="26662024464.439999"/>
  </r>
  <r>
    <x v="25"/>
    <x v="2"/>
    <n v="26082986648.220001"/>
  </r>
  <r>
    <x v="25"/>
    <x v="3"/>
    <n v="25556375361.09"/>
  </r>
  <r>
    <x v="25"/>
    <x v="4"/>
    <n v="24999019230.34"/>
  </r>
  <r>
    <x v="25"/>
    <x v="5"/>
    <n v="24488558638.560001"/>
  </r>
  <r>
    <x v="25"/>
    <x v="6"/>
    <n v="23940012533.700001"/>
  </r>
  <r>
    <x v="25"/>
    <x v="7"/>
    <n v="23451196827.599998"/>
  </r>
  <r>
    <x v="25"/>
    <x v="8"/>
    <n v="22999021000.799999"/>
  </r>
  <r>
    <x v="25"/>
    <x v="9"/>
    <n v="22665318632.599998"/>
  </r>
  <r>
    <x v="25"/>
    <x v="10"/>
    <n v="22408836300.189999"/>
  </r>
  <r>
    <x v="25"/>
    <x v="11"/>
    <n v="22132705764.73"/>
  </r>
  <r>
    <x v="25"/>
    <x v="12"/>
    <n v="21876762335.509998"/>
  </r>
  <r>
    <x v="25"/>
    <x v="13"/>
    <n v="21630981657.130001"/>
  </r>
  <r>
    <x v="25"/>
    <x v="14"/>
    <n v="21423641091.150002"/>
  </r>
  <r>
    <x v="25"/>
    <x v="15"/>
    <n v="21206504266.860001"/>
  </r>
  <r>
    <x v="25"/>
    <x v="16"/>
    <n v="20969592618.009998"/>
  </r>
  <r>
    <x v="25"/>
    <x v="17"/>
    <n v="20689515240.41"/>
  </r>
  <r>
    <x v="25"/>
    <x v="18"/>
    <n v="20377723602.84"/>
  </r>
  <r>
    <x v="25"/>
    <x v="19"/>
    <n v="20032217402.98"/>
  </r>
  <r>
    <x v="25"/>
    <x v="20"/>
    <n v="19701324154.290001"/>
  </r>
  <r>
    <x v="25"/>
    <x v="21"/>
    <n v="19356022366.220001"/>
  </r>
  <r>
    <x v="25"/>
    <x v="22"/>
    <n v="19031230644.32"/>
  </r>
  <r>
    <x v="25"/>
    <x v="23"/>
    <n v="18740238082.470001"/>
  </r>
  <r>
    <x v="25"/>
    <x v="24"/>
    <n v="18447344207.310001"/>
  </r>
  <r>
    <x v="25"/>
    <x v="25"/>
    <n v="18143932048.349998"/>
  </r>
  <r>
    <x v="25"/>
    <x v="26"/>
    <n v="17899745177.970001"/>
  </r>
  <r>
    <x v="25"/>
    <x v="27"/>
    <n v="17555997698.970001"/>
  </r>
  <r>
    <x v="26"/>
    <x v="28"/>
    <n v="58186236184.639999"/>
  </r>
  <r>
    <x v="26"/>
    <x v="29"/>
    <n v="57846779836.529999"/>
  </r>
  <r>
    <x v="26"/>
    <x v="30"/>
    <n v="57556363431.959999"/>
  </r>
  <r>
    <x v="26"/>
    <x v="31"/>
    <n v="57267012268.849998"/>
  </r>
  <r>
    <x v="26"/>
    <x v="32"/>
    <n v="56980032347.389999"/>
  </r>
  <r>
    <x v="26"/>
    <x v="33"/>
    <n v="56625346255.400002"/>
  </r>
  <r>
    <x v="26"/>
    <x v="34"/>
    <n v="56241734929.099998"/>
  </r>
  <r>
    <x v="26"/>
    <x v="35"/>
    <n v="55810684301.57"/>
  </r>
  <r>
    <x v="26"/>
    <x v="36"/>
    <n v="55221476816.599998"/>
  </r>
  <r>
    <x v="26"/>
    <x v="37"/>
    <n v="54494135497.43"/>
  </r>
  <r>
    <x v="26"/>
    <x v="38"/>
    <n v="53743798951.459999"/>
  </r>
  <r>
    <x v="26"/>
    <x v="39"/>
    <n v="53000916529.510002"/>
  </r>
  <r>
    <x v="26"/>
    <x v="40"/>
    <n v="52287159698.989998"/>
  </r>
  <r>
    <x v="26"/>
    <x v="41"/>
    <n v="51459936511.860001"/>
  </r>
  <r>
    <x v="26"/>
    <x v="42"/>
    <n v="50558489478.07"/>
  </r>
  <r>
    <x v="26"/>
    <x v="43"/>
    <n v="49740330347.43"/>
  </r>
  <r>
    <x v="26"/>
    <x v="44"/>
    <n v="48981476106.870003"/>
  </r>
  <r>
    <x v="26"/>
    <x v="45"/>
    <n v="48260093487.080002"/>
  </r>
  <r>
    <x v="26"/>
    <x v="46"/>
    <n v="47520451542.849998"/>
  </r>
  <r>
    <x v="26"/>
    <x v="47"/>
    <n v="46618963210.010002"/>
  </r>
  <r>
    <x v="26"/>
    <x v="48"/>
    <n v="45752068950.25"/>
  </r>
  <r>
    <x v="26"/>
    <x v="49"/>
    <n v="44726053202.43"/>
  </r>
  <r>
    <x v="26"/>
    <x v="0"/>
    <n v="43598926235.970001"/>
  </r>
  <r>
    <x v="26"/>
    <x v="1"/>
    <n v="42511834949.889999"/>
  </r>
  <r>
    <x v="26"/>
    <x v="2"/>
    <n v="41444981218.910004"/>
  </r>
  <r>
    <x v="26"/>
    <x v="3"/>
    <n v="40445273817.389999"/>
  </r>
  <r>
    <x v="26"/>
    <x v="4"/>
    <n v="39413658341.269997"/>
  </r>
  <r>
    <x v="26"/>
    <x v="5"/>
    <n v="38305688571.400002"/>
  </r>
  <r>
    <x v="26"/>
    <x v="6"/>
    <n v="37190422342.139999"/>
  </r>
  <r>
    <x v="26"/>
    <x v="7"/>
    <n v="36228768857.910004"/>
  </r>
  <r>
    <x v="26"/>
    <x v="8"/>
    <n v="35304122885.080002"/>
  </r>
  <r>
    <x v="26"/>
    <x v="9"/>
    <n v="34631012626.120003"/>
  </r>
  <r>
    <x v="26"/>
    <x v="10"/>
    <n v="34142472582.470001"/>
  </r>
  <r>
    <x v="26"/>
    <x v="11"/>
    <n v="33609809396.490002"/>
  </r>
  <r>
    <x v="26"/>
    <x v="12"/>
    <n v="33156179724.119999"/>
  </r>
  <r>
    <x v="26"/>
    <x v="13"/>
    <n v="32678595370.73"/>
  </r>
  <r>
    <x v="26"/>
    <x v="14"/>
    <n v="32307135001.259998"/>
  </r>
  <r>
    <x v="26"/>
    <x v="15"/>
    <n v="31933535997.759998"/>
  </r>
  <r>
    <x v="26"/>
    <x v="16"/>
    <n v="31500521579.349998"/>
  </r>
  <r>
    <x v="26"/>
    <x v="17"/>
    <n v="31008483224.509998"/>
  </r>
  <r>
    <x v="26"/>
    <x v="18"/>
    <n v="30487709391.630001"/>
  </r>
  <r>
    <x v="26"/>
    <x v="19"/>
    <n v="29899795221.27"/>
  </r>
  <r>
    <x v="26"/>
    <x v="20"/>
    <n v="29323228881.110001"/>
  </r>
  <r>
    <x v="26"/>
    <x v="21"/>
    <n v="28759202468.759998"/>
  </r>
  <r>
    <x v="26"/>
    <x v="22"/>
    <n v="28225530181.330002"/>
  </r>
  <r>
    <x v="26"/>
    <x v="23"/>
    <n v="27723989529.060001"/>
  </r>
  <r>
    <x v="26"/>
    <x v="24"/>
    <n v="27241612798.790001"/>
  </r>
  <r>
    <x v="26"/>
    <x v="25"/>
    <n v="26742136234.59"/>
  </r>
  <r>
    <x v="26"/>
    <x v="26"/>
    <n v="26334680327.970001"/>
  </r>
  <r>
    <x v="26"/>
    <x v="27"/>
    <n v="25803151603.84"/>
  </r>
  <r>
    <x v="27"/>
    <x v="28"/>
    <n v="47573885602.290001"/>
  </r>
  <r>
    <x v="27"/>
    <x v="29"/>
    <n v="47115309114.849998"/>
  </r>
  <r>
    <x v="27"/>
    <x v="30"/>
    <n v="46733226826.940002"/>
  </r>
  <r>
    <x v="27"/>
    <x v="31"/>
    <n v="46378560056.029999"/>
  </r>
  <r>
    <x v="27"/>
    <x v="32"/>
    <n v="46038332490.010002"/>
  </r>
  <r>
    <x v="27"/>
    <x v="33"/>
    <n v="45602235236.940002"/>
  </r>
  <r>
    <x v="27"/>
    <x v="34"/>
    <n v="45168580818.25"/>
  </r>
  <r>
    <x v="27"/>
    <x v="35"/>
    <n v="44611166775.040001"/>
  </r>
  <r>
    <x v="27"/>
    <x v="36"/>
    <n v="43915925246.400002"/>
  </r>
  <r>
    <x v="27"/>
    <x v="37"/>
    <n v="43076355507.220001"/>
  </r>
  <r>
    <x v="27"/>
    <x v="38"/>
    <n v="42253608051.489998"/>
  </r>
  <r>
    <x v="27"/>
    <x v="39"/>
    <n v="41474520421.279999"/>
  </r>
  <r>
    <x v="27"/>
    <x v="40"/>
    <n v="40697286569.400002"/>
  </r>
  <r>
    <x v="27"/>
    <x v="41"/>
    <n v="39831828564.589996"/>
  </r>
  <r>
    <x v="27"/>
    <x v="42"/>
    <n v="38944132309.889999"/>
  </r>
  <r>
    <x v="27"/>
    <x v="43"/>
    <n v="38041516714.980003"/>
  </r>
  <r>
    <x v="27"/>
    <x v="44"/>
    <n v="37285437815.889999"/>
  </r>
  <r>
    <x v="27"/>
    <x v="45"/>
    <n v="36585008122.540001"/>
  </r>
  <r>
    <x v="27"/>
    <x v="46"/>
    <n v="35911046035.18"/>
  </r>
  <r>
    <x v="27"/>
    <x v="47"/>
    <n v="35164699792.760002"/>
  </r>
  <r>
    <x v="27"/>
    <x v="48"/>
    <n v="34434583795.029999"/>
  </r>
  <r>
    <x v="27"/>
    <x v="49"/>
    <n v="33462475072.599998"/>
  </r>
  <r>
    <x v="27"/>
    <x v="0"/>
    <n v="32633292901.84"/>
  </r>
  <r>
    <x v="27"/>
    <x v="1"/>
    <n v="31839484092.580002"/>
  </r>
  <r>
    <x v="27"/>
    <x v="2"/>
    <n v="31023001202.209999"/>
  </r>
  <r>
    <x v="27"/>
    <x v="3"/>
    <n v="30173755574.279999"/>
  </r>
  <r>
    <x v="27"/>
    <x v="4"/>
    <n v="29257437947.939999"/>
  </r>
  <r>
    <x v="27"/>
    <x v="5"/>
    <n v="28160913042.189999"/>
  </r>
  <r>
    <x v="27"/>
    <x v="6"/>
    <n v="27380294819.400002"/>
  </r>
  <r>
    <x v="27"/>
    <x v="7"/>
    <n v="26622198431.169998"/>
  </r>
  <r>
    <x v="27"/>
    <x v="8"/>
    <n v="25948389039.82"/>
  </r>
  <r>
    <x v="27"/>
    <x v="9"/>
    <n v="25344136608.099998"/>
  </r>
  <r>
    <x v="27"/>
    <x v="10"/>
    <n v="24929248299.470001"/>
  </r>
  <r>
    <x v="27"/>
    <x v="11"/>
    <n v="24491644203.509998"/>
  </r>
  <r>
    <x v="27"/>
    <x v="12"/>
    <n v="24115246963.330002"/>
  </r>
  <r>
    <x v="27"/>
    <x v="13"/>
    <n v="23731487186.43"/>
  </r>
  <r>
    <x v="27"/>
    <x v="14"/>
    <n v="23401767070.639999"/>
  </r>
  <r>
    <x v="27"/>
    <x v="15"/>
    <n v="23083818258.060001"/>
  </r>
  <r>
    <x v="27"/>
    <x v="16"/>
    <n v="22740553894.84"/>
  </r>
  <r>
    <x v="27"/>
    <x v="17"/>
    <n v="22362183404.450001"/>
  </r>
  <r>
    <x v="27"/>
    <x v="18"/>
    <n v="21920414364.549999"/>
  </r>
  <r>
    <x v="27"/>
    <x v="19"/>
    <n v="21484151818.779999"/>
  </r>
  <r>
    <x v="27"/>
    <x v="20"/>
    <n v="21073951084.84"/>
  </r>
  <r>
    <x v="27"/>
    <x v="21"/>
    <n v="20676402792.130001"/>
  </r>
  <r>
    <x v="27"/>
    <x v="22"/>
    <n v="20280204294.279999"/>
  </r>
  <r>
    <x v="27"/>
    <x v="23"/>
    <n v="19907864141.16"/>
  </r>
  <r>
    <x v="27"/>
    <x v="24"/>
    <n v="19567179843.119999"/>
  </r>
  <r>
    <x v="27"/>
    <x v="25"/>
    <n v="19202768178.880001"/>
  </r>
  <r>
    <x v="27"/>
    <x v="26"/>
    <n v="18909162552"/>
  </r>
  <r>
    <x v="27"/>
    <x v="27"/>
    <n v="18561369802.8300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M5:AP57" firstHeaderRow="1" firstDataRow="2" firstDataCol="1"/>
  <pivotFields count="3">
    <pivotField axis="axisCol"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axis="axisRow" numFmtId="14" showAll="0" sortType="ascending">
      <items count="51">
        <item x="28"/>
        <item x="29"/>
        <item x="30"/>
        <item x="31"/>
        <item x="32"/>
        <item x="33"/>
        <item x="34"/>
        <item x="35"/>
        <item x="36"/>
        <item x="37"/>
        <item x="38"/>
        <item x="39"/>
        <item x="40"/>
        <item x="41"/>
        <item x="42"/>
        <item x="43"/>
        <item x="44"/>
        <item x="45"/>
        <item x="46"/>
        <item x="47"/>
        <item x="48"/>
        <item x="4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dataField="1" numFmtId="2" showAll="0"/>
  </pivotFields>
  <rowFields count="1">
    <field x="1"/>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Fields count="1">
    <field x="0"/>
  </colFields>
  <col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colItems>
  <dataFields count="1">
    <dataField name="Sum of currBalance" fld="2" baseField="0" baseItem="0" numFmtId="4"/>
  </dataFields>
  <formats count="7">
    <format dxfId="26">
      <pivotArea type="all" dataOnly="0" outline="0" fieldPosition="0"/>
    </format>
    <format dxfId="25">
      <pivotArea outline="0" collapsedLevelsAreSubtotals="1" fieldPosition="0"/>
    </format>
    <format dxfId="24">
      <pivotArea dataOnly="0" labelOnly="1" fieldPosition="0">
        <references count="1">
          <reference field="1" count="0"/>
        </references>
      </pivotArea>
    </format>
    <format dxfId="23">
      <pivotArea dataOnly="0" labelOnly="1" grandRow="1" outline="0" fieldPosition="0"/>
    </format>
    <format dxfId="22">
      <pivotArea dataOnly="0" labelOnly="1" fieldPosition="0">
        <references count="1">
          <reference field="0" count="0"/>
        </references>
      </pivotArea>
    </format>
    <format dxfId="21">
      <pivotArea dataOnly="0" labelOnly="1" grandCol="1" outline="0" fieldPosition="0"/>
    </format>
    <format dxfId="2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gency" connectionId="1" autoFormatId="16" applyNumberFormats="0" applyBorderFormats="0" applyFontFormats="0" applyPatternFormats="0" applyAlignmentFormats="0" applyWidthHeightFormats="0">
  <queryTableRefresh nextId="4">
    <queryTableFields count="3">
      <queryTableField id="1" name="poolListName" tableColumnId="1"/>
      <queryTableField id="2" name="histasOf" tableColumnId="2"/>
      <queryTableField id="3" name="currBalance"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Query_from_Agency" displayName="Table_Query_from_Agency" ref="A4:C1052" tableType="queryTable" totalsRowShown="0" headerRowDxfId="19" dataDxfId="18">
  <autoFilter ref="A4:C1052"/>
  <tableColumns count="3">
    <tableColumn id="1" uniqueName="1" name="poolListName" queryTableFieldId="1" dataDxfId="17"/>
    <tableColumn id="2" uniqueName="2" name="histasOf" queryTableFieldId="2" dataDxfId="16"/>
    <tableColumn id="3" uniqueName="3" name="currBalance" queryTableFieldId="3" dataDxfId="1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Cello 2">
      <a:dk1>
        <a:sysClr val="windowText" lastClr="000000"/>
      </a:dk1>
      <a:lt1>
        <a:sysClr val="window" lastClr="FFFFFF"/>
      </a:lt1>
      <a:dk2>
        <a:srgbClr val="1F497D"/>
      </a:dk2>
      <a:lt2>
        <a:srgbClr val="EEECE1"/>
      </a:lt2>
      <a:accent1>
        <a:srgbClr val="2D398A"/>
      </a:accent1>
      <a:accent2>
        <a:srgbClr val="EAE136"/>
      </a:accent2>
      <a:accent3>
        <a:srgbClr val="AD275C"/>
      </a:accent3>
      <a:accent4>
        <a:srgbClr val="A4E838"/>
      </a:accent4>
      <a:accent5>
        <a:srgbClr val="C6642E"/>
      </a:accent5>
      <a:accent6>
        <a:srgbClr val="36E8DA"/>
      </a:accent6>
      <a:hlink>
        <a:srgbClr val="8891D5"/>
      </a:hlink>
      <a:folHlink>
        <a:srgbClr val="8C52E8"/>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Cello 2">
    <a:dk1>
      <a:sysClr val="windowText" lastClr="000000"/>
    </a:dk1>
    <a:lt1>
      <a:sysClr val="window" lastClr="FFFFFF"/>
    </a:lt1>
    <a:dk2>
      <a:srgbClr val="1F497D"/>
    </a:dk2>
    <a:lt2>
      <a:srgbClr val="EEECE1"/>
    </a:lt2>
    <a:accent1>
      <a:srgbClr val="2D398A"/>
    </a:accent1>
    <a:accent2>
      <a:srgbClr val="EAE136"/>
    </a:accent2>
    <a:accent3>
      <a:srgbClr val="AD275C"/>
    </a:accent3>
    <a:accent4>
      <a:srgbClr val="A4E838"/>
    </a:accent4>
    <a:accent5>
      <a:srgbClr val="C6642E"/>
    </a:accent5>
    <a:accent6>
      <a:srgbClr val="36E8DA"/>
    </a:accent6>
    <a:hlink>
      <a:srgbClr val="8891D5"/>
    </a:hlink>
    <a:folHlink>
      <a:srgbClr val="8C52E8"/>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vmlDrawing" Target="../drawings/vmlDrawing8.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vmlDrawing" Target="../drawings/vmlDrawing10.v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vmlDrawing" Target="../drawings/vmlDrawing12.v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vmlDrawing" Target="../drawings/vmlDrawing14.v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5.bin"/><Relationship Id="rId1" Type="http://schemas.openxmlformats.org/officeDocument/2006/relationships/pivotTable" Target="../pivotTables/pivotTable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0.xml"/><Relationship Id="rId1" Type="http://schemas.openxmlformats.org/officeDocument/2006/relationships/printerSettings" Target="../printerSettings/printerSettings17.bin"/><Relationship Id="rId5" Type="http://schemas.openxmlformats.org/officeDocument/2006/relationships/comments" Target="../comments8.xml"/><Relationship Id="rId4" Type="http://schemas.openxmlformats.org/officeDocument/2006/relationships/vmlDrawing" Target="../drawings/vmlDrawing24.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omments" Target="../comments9.xml"/><Relationship Id="rId4" Type="http://schemas.openxmlformats.org/officeDocument/2006/relationships/vmlDrawing" Target="../drawings/vmlDrawing26.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2.xml"/><Relationship Id="rId1" Type="http://schemas.openxmlformats.org/officeDocument/2006/relationships/printerSettings" Target="../printerSettings/printerSettings19.bin"/><Relationship Id="rId5" Type="http://schemas.openxmlformats.org/officeDocument/2006/relationships/comments" Target="../comments10.xml"/><Relationship Id="rId4" Type="http://schemas.openxmlformats.org/officeDocument/2006/relationships/vmlDrawing" Target="../drawings/vmlDrawing28.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omments" Target="../comments11.xml"/><Relationship Id="rId4" Type="http://schemas.openxmlformats.org/officeDocument/2006/relationships/vmlDrawing" Target="../drawings/vmlDrawing30.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14.xml"/><Relationship Id="rId1" Type="http://schemas.openxmlformats.org/officeDocument/2006/relationships/printerSettings" Target="../printerSettings/printerSettings21.bin"/><Relationship Id="rId5" Type="http://schemas.openxmlformats.org/officeDocument/2006/relationships/comments" Target="../comments12.xml"/><Relationship Id="rId4" Type="http://schemas.openxmlformats.org/officeDocument/2006/relationships/vmlDrawing" Target="../drawings/vmlDrawing32.v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15.xml"/><Relationship Id="rId1" Type="http://schemas.openxmlformats.org/officeDocument/2006/relationships/printerSettings" Target="../printerSettings/printerSettings22.bin"/><Relationship Id="rId5" Type="http://schemas.openxmlformats.org/officeDocument/2006/relationships/comments" Target="../comments13.xml"/><Relationship Id="rId4" Type="http://schemas.openxmlformats.org/officeDocument/2006/relationships/vmlDrawing" Target="../drawings/vmlDrawing34.v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16.xml"/><Relationship Id="rId1" Type="http://schemas.openxmlformats.org/officeDocument/2006/relationships/printerSettings" Target="../printerSettings/printerSettings23.bin"/><Relationship Id="rId5" Type="http://schemas.openxmlformats.org/officeDocument/2006/relationships/comments" Target="../comments14.xml"/><Relationship Id="rId4" Type="http://schemas.openxmlformats.org/officeDocument/2006/relationships/vmlDrawing" Target="../drawings/vmlDrawing36.v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17.xml"/><Relationship Id="rId1" Type="http://schemas.openxmlformats.org/officeDocument/2006/relationships/printerSettings" Target="../printerSettings/printerSettings24.bin"/><Relationship Id="rId5" Type="http://schemas.openxmlformats.org/officeDocument/2006/relationships/comments" Target="../comments15.xml"/><Relationship Id="rId4" Type="http://schemas.openxmlformats.org/officeDocument/2006/relationships/vmlDrawing" Target="../drawings/vmlDrawing38.v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18.xml"/><Relationship Id="rId1" Type="http://schemas.openxmlformats.org/officeDocument/2006/relationships/printerSettings" Target="../printerSettings/printerSettings25.bin"/><Relationship Id="rId5" Type="http://schemas.openxmlformats.org/officeDocument/2006/relationships/comments" Target="../comments16.xml"/><Relationship Id="rId4" Type="http://schemas.openxmlformats.org/officeDocument/2006/relationships/vmlDrawing" Target="../drawings/vmlDrawing40.v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19.xml"/><Relationship Id="rId1" Type="http://schemas.openxmlformats.org/officeDocument/2006/relationships/printerSettings" Target="../printerSettings/printerSettings26.bin"/><Relationship Id="rId5" Type="http://schemas.openxmlformats.org/officeDocument/2006/relationships/comments" Target="../comments17.xml"/><Relationship Id="rId4" Type="http://schemas.openxmlformats.org/officeDocument/2006/relationships/vmlDrawing" Target="../drawings/vmlDrawing42.v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20.xml"/><Relationship Id="rId1" Type="http://schemas.openxmlformats.org/officeDocument/2006/relationships/printerSettings" Target="../printerSettings/printerSettings27.bin"/><Relationship Id="rId5" Type="http://schemas.openxmlformats.org/officeDocument/2006/relationships/comments" Target="../comments18.xml"/><Relationship Id="rId4" Type="http://schemas.openxmlformats.org/officeDocument/2006/relationships/vmlDrawing" Target="../drawings/vmlDrawing44.v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21.xml"/><Relationship Id="rId1" Type="http://schemas.openxmlformats.org/officeDocument/2006/relationships/printerSettings" Target="../printerSettings/printerSettings28.bin"/><Relationship Id="rId5" Type="http://schemas.openxmlformats.org/officeDocument/2006/relationships/comments" Target="../comments19.xml"/><Relationship Id="rId4" Type="http://schemas.openxmlformats.org/officeDocument/2006/relationships/vmlDrawing" Target="../drawings/vmlDrawing46.v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22.xml"/><Relationship Id="rId1" Type="http://schemas.openxmlformats.org/officeDocument/2006/relationships/printerSettings" Target="../printerSettings/printerSettings29.bin"/><Relationship Id="rId5" Type="http://schemas.openxmlformats.org/officeDocument/2006/relationships/comments" Target="../comments20.xml"/><Relationship Id="rId4" Type="http://schemas.openxmlformats.org/officeDocument/2006/relationships/vmlDrawing" Target="../drawings/vmlDrawing48.v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23.xml"/><Relationship Id="rId1" Type="http://schemas.openxmlformats.org/officeDocument/2006/relationships/printerSettings" Target="../printerSettings/printerSettings30.bin"/><Relationship Id="rId5" Type="http://schemas.openxmlformats.org/officeDocument/2006/relationships/comments" Target="../comments21.xml"/><Relationship Id="rId4" Type="http://schemas.openxmlformats.org/officeDocument/2006/relationships/vmlDrawing" Target="../drawings/vmlDrawing50.v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24.xml"/><Relationship Id="rId1" Type="http://schemas.openxmlformats.org/officeDocument/2006/relationships/printerSettings" Target="../printerSettings/printerSettings31.bin"/><Relationship Id="rId5" Type="http://schemas.openxmlformats.org/officeDocument/2006/relationships/comments" Target="../comments22.xml"/><Relationship Id="rId4" Type="http://schemas.openxmlformats.org/officeDocument/2006/relationships/vmlDrawing" Target="../drawings/vmlDrawing52.v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25.xml"/><Relationship Id="rId1" Type="http://schemas.openxmlformats.org/officeDocument/2006/relationships/printerSettings" Target="../printerSettings/printerSettings32.bin"/><Relationship Id="rId5" Type="http://schemas.openxmlformats.org/officeDocument/2006/relationships/comments" Target="../comments23.xml"/><Relationship Id="rId4" Type="http://schemas.openxmlformats.org/officeDocument/2006/relationships/vmlDrawing" Target="../drawings/vmlDrawing54.v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27.xml"/><Relationship Id="rId1" Type="http://schemas.openxmlformats.org/officeDocument/2006/relationships/printerSettings" Target="../printerSettings/printerSettings34.bin"/><Relationship Id="rId5" Type="http://schemas.openxmlformats.org/officeDocument/2006/relationships/comments" Target="../comments24.xml"/><Relationship Id="rId4" Type="http://schemas.openxmlformats.org/officeDocument/2006/relationships/vmlDrawing" Target="../drawings/vmlDrawing56.v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28.xml"/><Relationship Id="rId1" Type="http://schemas.openxmlformats.org/officeDocument/2006/relationships/printerSettings" Target="../printerSettings/printerSettings35.bin"/><Relationship Id="rId5" Type="http://schemas.openxmlformats.org/officeDocument/2006/relationships/comments" Target="../comments25.xml"/><Relationship Id="rId4" Type="http://schemas.openxmlformats.org/officeDocument/2006/relationships/vmlDrawing" Target="../drawings/vmlDrawing58.v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29.xml"/><Relationship Id="rId1" Type="http://schemas.openxmlformats.org/officeDocument/2006/relationships/printerSettings" Target="../printerSettings/printerSettings36.bin"/><Relationship Id="rId5" Type="http://schemas.openxmlformats.org/officeDocument/2006/relationships/comments" Target="../comments26.xml"/><Relationship Id="rId4" Type="http://schemas.openxmlformats.org/officeDocument/2006/relationships/vmlDrawing" Target="../drawings/vmlDrawing60.v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30.xml"/><Relationship Id="rId1" Type="http://schemas.openxmlformats.org/officeDocument/2006/relationships/printerSettings" Target="../printerSettings/printerSettings37.bin"/><Relationship Id="rId5" Type="http://schemas.openxmlformats.org/officeDocument/2006/relationships/comments" Target="../comments27.xml"/><Relationship Id="rId4" Type="http://schemas.openxmlformats.org/officeDocument/2006/relationships/vmlDrawing" Target="../drawings/vmlDrawing62.v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31.xml"/><Relationship Id="rId1" Type="http://schemas.openxmlformats.org/officeDocument/2006/relationships/printerSettings" Target="../printerSettings/printerSettings38.bin"/><Relationship Id="rId5" Type="http://schemas.openxmlformats.org/officeDocument/2006/relationships/comments" Target="../comments28.xml"/><Relationship Id="rId4" Type="http://schemas.openxmlformats.org/officeDocument/2006/relationships/vmlDrawing" Target="../drawings/vmlDrawing64.v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65.vml"/><Relationship Id="rId2" Type="http://schemas.openxmlformats.org/officeDocument/2006/relationships/drawing" Target="../drawings/drawing32.xml"/><Relationship Id="rId1" Type="http://schemas.openxmlformats.org/officeDocument/2006/relationships/printerSettings" Target="../printerSettings/printerSettings39.bin"/><Relationship Id="rId5" Type="http://schemas.openxmlformats.org/officeDocument/2006/relationships/comments" Target="../comments29.xml"/><Relationship Id="rId4" Type="http://schemas.openxmlformats.org/officeDocument/2006/relationships/vmlDrawing" Target="../drawings/vmlDrawing66.vml"/></Relationships>
</file>

<file path=xl/worksheets/_rels/sheet40.xml.rels><?xml version="1.0" encoding="UTF-8" standalone="yes"?>
<Relationships xmlns="http://schemas.openxmlformats.org/package/2006/relationships"><Relationship Id="rId2" Type="http://schemas.openxmlformats.org/officeDocument/2006/relationships/vmlDrawing" Target="../drawings/vmlDrawing67.v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vmlDrawing" Target="../drawings/vmlDrawing68.v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vmlDrawing" Target="../drawings/vmlDrawing69.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vmlDrawing" Target="../drawings/vmlDrawing70.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vmlDrawing" Target="../drawings/vmlDrawing71.v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vmlDrawing" Target="../drawings/vmlDrawing72.v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vmlDrawing" Target="../drawings/vmlDrawing73.v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vmlDrawing" Target="../drawings/vmlDrawing74.v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75.vml"/><Relationship Id="rId2" Type="http://schemas.openxmlformats.org/officeDocument/2006/relationships/drawing" Target="../drawings/drawing33.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vmlDrawing" Target="../drawings/vmlDrawing76.v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BE197"/>
    <pageSetUpPr fitToPage="1"/>
  </sheetPr>
  <dimension ref="A1:AR40"/>
  <sheetViews>
    <sheetView topLeftCell="H1"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2.85546875" style="67" customWidth="1"/>
    <col min="9" max="9" width="11.28515625" style="67" customWidth="1"/>
    <col min="10" max="10" width="18.42578125" style="67" customWidth="1"/>
    <col min="11" max="11" width="11" style="67" customWidth="1"/>
    <col min="12" max="12" width="14" style="67" customWidth="1"/>
    <col min="13" max="13" width="13.140625" style="67" hidden="1" customWidth="1"/>
    <col min="14" max="14" width="10.42578125" style="67" customWidth="1"/>
    <col min="15" max="15" width="20.140625" style="67" customWidth="1"/>
    <col min="16" max="16" width="16.5703125" style="67" customWidth="1"/>
    <col min="17" max="17" width="20.140625" style="67" customWidth="1"/>
    <col min="18" max="18" width="19.28515625" style="67" customWidth="1"/>
    <col min="19" max="19" width="10.7109375" style="67" bestFit="1" customWidth="1"/>
    <col min="20" max="20" width="6.28515625" style="67" customWidth="1"/>
    <col min="21" max="21" width="8.7109375" style="67" customWidth="1"/>
    <col min="22" max="22" width="5.140625" style="67" customWidth="1"/>
    <col min="23" max="23" width="8.7109375" style="67" customWidth="1"/>
    <col min="24" max="24" width="14.5703125" style="67" customWidth="1"/>
    <col min="25" max="25" width="17.7109375" style="67" customWidth="1"/>
    <col min="26" max="26" width="10.7109375" style="67" bestFit="1" customWidth="1"/>
    <col min="27" max="27" width="19" style="67" customWidth="1"/>
    <col min="28" max="28" width="44.140625" style="67" customWidth="1"/>
    <col min="29" max="29" width="8" style="67" customWidth="1"/>
    <col min="30" max="30" width="10.140625" style="67" bestFit="1" customWidth="1"/>
    <col min="31" max="31" width="13" style="67" customWidth="1"/>
    <col min="32" max="32" width="8" style="67" customWidth="1"/>
    <col min="33" max="33" width="9.42578125" style="67" customWidth="1"/>
    <col min="34" max="34" width="8.7109375" style="67" customWidth="1"/>
    <col min="35" max="35" width="8.42578125" style="67" customWidth="1"/>
    <col min="36" max="36" width="10.7109375" style="67" bestFit="1" customWidth="1"/>
    <col min="37" max="37" width="11.140625" style="67" customWidth="1"/>
    <col min="38" max="38" width="15" style="67" bestFit="1" customWidth="1"/>
    <col min="39" max="41" width="9.140625" style="67"/>
    <col min="42" max="42" width="9.42578125" style="67" bestFit="1" customWidth="1"/>
    <col min="43" max="43" width="9.140625" style="67"/>
    <col min="44" max="44" width="9.5703125" style="67" customWidth="1"/>
    <col min="45" max="16384" width="9.140625" style="67"/>
  </cols>
  <sheetData>
    <row r="1" spans="24:44">
      <c r="AR1" s="71"/>
    </row>
    <row r="10" spans="24:44">
      <c r="X10" s="71"/>
    </row>
    <row r="13" spans="24:44">
      <c r="X13" s="96"/>
    </row>
    <row r="25" spans="10:18">
      <c r="O25" s="97"/>
      <c r="P25" s="98"/>
      <c r="Q25" s="97"/>
      <c r="R25" s="97"/>
    </row>
    <row r="26" spans="10:18" hidden="1">
      <c r="O26" s="98" t="s">
        <v>97</v>
      </c>
      <c r="P26" s="98" t="s">
        <v>98</v>
      </c>
      <c r="Q26" s="98" t="s">
        <v>99</v>
      </c>
      <c r="R26" s="98" t="s">
        <v>0</v>
      </c>
    </row>
    <row r="27" spans="10:18" ht="33.75" customHeight="1">
      <c r="J27" s="99" t="s">
        <v>67</v>
      </c>
      <c r="K27" s="100" t="s">
        <v>88</v>
      </c>
      <c r="L27" s="94"/>
      <c r="M27" s="95"/>
      <c r="N27" s="128" t="s">
        <v>19</v>
      </c>
      <c r="O27" s="124" t="s">
        <v>27</v>
      </c>
      <c r="P27" s="101" t="s">
        <v>29</v>
      </c>
      <c r="Q27" s="111" t="s">
        <v>45</v>
      </c>
      <c r="R27" s="107" t="s">
        <v>47</v>
      </c>
    </row>
    <row r="28" spans="10:18" ht="15">
      <c r="J28" s="93" t="s">
        <v>78</v>
      </c>
      <c r="K28" s="104">
        <v>7.0000000000000007E-2</v>
      </c>
      <c r="L28" s="3"/>
      <c r="M28" s="67" t="e">
        <f>MATCH('IOS Index'!N28, 'IOS Calc Run 10'!I:I)</f>
        <v>#N/A</v>
      </c>
      <c r="N28" s="129">
        <f>'FN30.350.10(IOX)'!I28</f>
        <v>40602</v>
      </c>
      <c r="O28" s="125" t="e">
        <f t="shared" ref="O28:R40" ca="1" si="0">$K$28*INDIRECT("'"&amp;$J$28&amp;"'!$"&amp;O$26&amp;$M28)+$K$29*INDIRECT("'" &amp; $J$29&amp;"'!$"&amp;O$26&amp;$M28)+$K$30*INDIRECT("'" &amp;$J$30 &amp;"'!$"&amp;O$26&amp;$M28)+$K$31*INDIRECT("'" &amp; $J$31 &amp;"'!$"&amp;O$26&amp;$M28)+$K$32*INDIRECT("'" &amp; $J$32 &amp;"'!$"&amp;O$26&amp;$M28)+$K$33*INDIRECT("'" &amp; $J$33&amp;"'!$"&amp;O$26&amp;$M28)+$K$34*INDIRECT("'" &amp; $J$34&amp;"'!$"&amp;O$26&amp;$M28)+$K$35*INDIRECT("'" &amp; $J$35 &amp;"'!$"&amp;O$26&amp;$M28)+$K$36*INDIRECT("'" &amp; $J$36 &amp;"'!$"&amp;O$26&amp;$M28)+$K$37*INDIRECT("'" &amp; $J$37 &amp;"'!$"&amp;O$26&amp;$M28)</f>
        <v>#N/A</v>
      </c>
      <c r="P28" s="108" t="e">
        <f t="shared" ca="1" si="0"/>
        <v>#N/A</v>
      </c>
      <c r="Q28" s="112" t="e">
        <f t="shared" ca="1" si="0"/>
        <v>#N/A</v>
      </c>
      <c r="R28" s="79" t="e">
        <f t="shared" ca="1" si="0"/>
        <v>#N/A</v>
      </c>
    </row>
    <row r="29" spans="10:18" ht="15">
      <c r="J29" s="91" t="s">
        <v>80</v>
      </c>
      <c r="K29" s="105">
        <v>0.09</v>
      </c>
      <c r="L29" s="3"/>
      <c r="M29" s="67" t="e">
        <f>MATCH('IOS Index'!N29, 'IOS Calc Run 10'!I:I)</f>
        <v>#N/A</v>
      </c>
      <c r="N29" s="130">
        <f>'FN30.350.10(IOX)'!I29</f>
        <v>40633</v>
      </c>
      <c r="O29" s="126" t="e">
        <f t="shared" ca="1" si="0"/>
        <v>#N/A</v>
      </c>
      <c r="P29" s="109" t="e">
        <f t="shared" ca="1" si="0"/>
        <v>#N/A</v>
      </c>
      <c r="Q29" s="113" t="e">
        <f t="shared" ca="1" si="0"/>
        <v>#N/A</v>
      </c>
      <c r="R29" s="87" t="e">
        <f t="shared" ca="1" si="0"/>
        <v>#N/A</v>
      </c>
    </row>
    <row r="30" spans="10:18" ht="15">
      <c r="J30" s="91" t="s">
        <v>83</v>
      </c>
      <c r="K30" s="105">
        <v>0.21</v>
      </c>
      <c r="L30" s="3"/>
      <c r="M30" s="67" t="e">
        <f>MATCH('IOS Index'!N30, 'IOS Calc Run 10'!I:I)</f>
        <v>#N/A</v>
      </c>
      <c r="N30" s="130">
        <f>'FN30.350.10(IOX)'!I30</f>
        <v>40662</v>
      </c>
      <c r="O30" s="126" t="e">
        <f t="shared" ca="1" si="0"/>
        <v>#N/A</v>
      </c>
      <c r="P30" s="109" t="e">
        <f t="shared" ca="1" si="0"/>
        <v>#N/A</v>
      </c>
      <c r="Q30" s="113" t="e">
        <f t="shared" ca="1" si="0"/>
        <v>#N/A</v>
      </c>
      <c r="R30" s="87" t="e">
        <f t="shared" ca="1" si="0"/>
        <v>#N/A</v>
      </c>
    </row>
    <row r="31" spans="10:18" ht="15">
      <c r="J31" s="91" t="s">
        <v>85</v>
      </c>
      <c r="K31" s="105">
        <v>0.09</v>
      </c>
      <c r="L31" s="3"/>
      <c r="M31" s="67" t="e">
        <f>MATCH('IOS Index'!N31, 'IOS Calc Run 10'!I:I)</f>
        <v>#N/A</v>
      </c>
      <c r="N31" s="130">
        <f>'FN30.350.10(IOX)'!I31</f>
        <v>40694</v>
      </c>
      <c r="O31" s="126" t="e">
        <f t="shared" ca="1" si="0"/>
        <v>#N/A</v>
      </c>
      <c r="P31" s="109" t="e">
        <f t="shared" ca="1" si="0"/>
        <v>#N/A</v>
      </c>
      <c r="Q31" s="113" t="e">
        <f t="shared" ca="1" si="0"/>
        <v>#N/A</v>
      </c>
      <c r="R31" s="87" t="e">
        <f t="shared" ca="1" si="0"/>
        <v>#N/A</v>
      </c>
    </row>
    <row r="32" spans="10:18" ht="15">
      <c r="J32" s="91" t="s">
        <v>87</v>
      </c>
      <c r="K32" s="105">
        <v>0.01</v>
      </c>
      <c r="L32" s="3"/>
      <c r="M32" s="67" t="e">
        <f>MATCH('IOS Index'!N32, 'IOS Calc Run 10'!I:I)</f>
        <v>#N/A</v>
      </c>
      <c r="N32" s="130">
        <f>'FN30.350.10(IOX)'!I32</f>
        <v>40724</v>
      </c>
      <c r="O32" s="126" t="e">
        <f t="shared" ca="1" si="0"/>
        <v>#N/A</v>
      </c>
      <c r="P32" s="109" t="e">
        <f t="shared" ca="1" si="0"/>
        <v>#N/A</v>
      </c>
      <c r="Q32" s="113" t="e">
        <f t="shared" ca="1" si="0"/>
        <v>#N/A</v>
      </c>
      <c r="R32" s="87" t="e">
        <f t="shared" ca="1" si="0"/>
        <v>#N/A</v>
      </c>
    </row>
    <row r="33" spans="10:20" ht="15">
      <c r="J33" s="91" t="s">
        <v>92</v>
      </c>
      <c r="K33" s="105">
        <v>0.02</v>
      </c>
      <c r="L33" s="3"/>
      <c r="M33" s="67" t="e">
        <f>MATCH('IOS Index'!N33, 'IOS Calc Run 10'!I:I)</f>
        <v>#N/A</v>
      </c>
      <c r="N33" s="130">
        <f>'FN30.350.10(IOX)'!I33</f>
        <v>40753</v>
      </c>
      <c r="O33" s="126" t="e">
        <f t="shared" ca="1" si="0"/>
        <v>#N/A</v>
      </c>
      <c r="P33" s="109" t="e">
        <f t="shared" ca="1" si="0"/>
        <v>#N/A</v>
      </c>
      <c r="Q33" s="113" t="e">
        <f t="shared" ca="1" si="0"/>
        <v>#N/A</v>
      </c>
      <c r="R33" s="87" t="e">
        <f t="shared" ca="1" si="0"/>
        <v>#N/A</v>
      </c>
    </row>
    <row r="34" spans="10:20" ht="15">
      <c r="J34" s="91" t="s">
        <v>93</v>
      </c>
      <c r="K34" s="105">
        <v>0</v>
      </c>
      <c r="L34" s="3"/>
      <c r="M34" s="67" t="e">
        <f>MATCH('IOS Index'!N34, 'IOS Calc Run 10'!I:I)</f>
        <v>#N/A</v>
      </c>
      <c r="N34" s="130">
        <f>'FN30.350.10(IOX)'!I34</f>
        <v>40786</v>
      </c>
      <c r="O34" s="126" t="e">
        <f t="shared" ca="1" si="0"/>
        <v>#N/A</v>
      </c>
      <c r="P34" s="109" t="e">
        <f t="shared" ca="1" si="0"/>
        <v>#N/A</v>
      </c>
      <c r="Q34" s="113" t="e">
        <f t="shared" ca="1" si="0"/>
        <v>#N/A</v>
      </c>
      <c r="R34" s="87" t="e">
        <f t="shared" ca="1" si="0"/>
        <v>#N/A</v>
      </c>
    </row>
    <row r="35" spans="10:20" ht="15">
      <c r="J35" s="91" t="s">
        <v>94</v>
      </c>
      <c r="K35" s="105">
        <v>0.12</v>
      </c>
      <c r="L35" s="3"/>
      <c r="M35" s="67" t="e">
        <f>MATCH('IOS Index'!N35, 'IOS Calc Run 10'!I:I)</f>
        <v>#N/A</v>
      </c>
      <c r="N35" s="130">
        <f>'FN30.350.10(IOX)'!I35</f>
        <v>40816</v>
      </c>
      <c r="O35" s="126" t="e">
        <f t="shared" ca="1" si="0"/>
        <v>#N/A</v>
      </c>
      <c r="P35" s="109" t="e">
        <f t="shared" ca="1" si="0"/>
        <v>#N/A</v>
      </c>
      <c r="Q35" s="113" t="e">
        <f t="shared" ca="1" si="0"/>
        <v>#N/A</v>
      </c>
      <c r="R35" s="87" t="e">
        <f t="shared" ca="1" si="0"/>
        <v>#N/A</v>
      </c>
      <c r="T35" s="123"/>
    </row>
    <row r="36" spans="10:20" ht="15">
      <c r="J36" s="91" t="s">
        <v>95</v>
      </c>
      <c r="K36" s="105">
        <v>0.12</v>
      </c>
      <c r="L36" s="3"/>
      <c r="M36" s="67" t="e">
        <f>MATCH('IOS Index'!N36, 'IOS Calc Run 10'!I:I)</f>
        <v>#N/A</v>
      </c>
      <c r="N36" s="130">
        <f>'FN30.350.10(IOX)'!I36</f>
        <v>40847</v>
      </c>
      <c r="O36" s="126" t="e">
        <f t="shared" ca="1" si="0"/>
        <v>#N/A</v>
      </c>
      <c r="P36" s="109" t="e">
        <f t="shared" ca="1" si="0"/>
        <v>#N/A</v>
      </c>
      <c r="Q36" s="113" t="e">
        <f t="shared" ca="1" si="0"/>
        <v>#N/A</v>
      </c>
      <c r="R36" s="87" t="e">
        <f t="shared" ca="1" si="0"/>
        <v>#N/A</v>
      </c>
    </row>
    <row r="37" spans="10:20" ht="15.75" thickBot="1">
      <c r="J37" s="92" t="s">
        <v>96</v>
      </c>
      <c r="K37" s="106">
        <v>0.26</v>
      </c>
      <c r="L37" s="3"/>
      <c r="M37" s="67" t="e">
        <f>MATCH('IOS Index'!N37, 'IOS Calc Run 10'!I:I)</f>
        <v>#N/A</v>
      </c>
      <c r="N37" s="130">
        <f>'FN30.350.10(IOX)'!I37</f>
        <v>40877</v>
      </c>
      <c r="O37" s="126" t="e">
        <f t="shared" ca="1" si="0"/>
        <v>#N/A</v>
      </c>
      <c r="P37" s="109" t="e">
        <f t="shared" ca="1" si="0"/>
        <v>#N/A</v>
      </c>
      <c r="Q37" s="113" t="e">
        <f t="shared" ca="1" si="0"/>
        <v>#N/A</v>
      </c>
      <c r="R37" s="87" t="e">
        <f t="shared" ca="1" si="0"/>
        <v>#N/A</v>
      </c>
    </row>
    <row r="38" spans="10:20" ht="15.75" thickBot="1">
      <c r="J38" s="102" t="s">
        <v>89</v>
      </c>
      <c r="K38" s="103">
        <v>1</v>
      </c>
      <c r="L38" s="3"/>
      <c r="M38" s="67" t="e">
        <f>MATCH('IOS Index'!N38, 'IOS Calc Run 10'!I:I)</f>
        <v>#N/A</v>
      </c>
      <c r="N38" s="130">
        <f>'FN30.350.10(IOX)'!I38</f>
        <v>40907</v>
      </c>
      <c r="O38" s="126" t="e">
        <f t="shared" ca="1" si="0"/>
        <v>#N/A</v>
      </c>
      <c r="P38" s="109" t="e">
        <f t="shared" ca="1" si="0"/>
        <v>#N/A</v>
      </c>
      <c r="Q38" s="113" t="e">
        <f t="shared" ca="1" si="0"/>
        <v>#N/A</v>
      </c>
      <c r="R38" s="87" t="e">
        <f t="shared" ca="1" si="0"/>
        <v>#N/A</v>
      </c>
    </row>
    <row r="39" spans="10:20" ht="15">
      <c r="J39" s="3"/>
      <c r="K39" s="3"/>
      <c r="L39" s="3"/>
      <c r="M39" s="67" t="e">
        <f>MATCH('IOS Index'!N39, 'IOS Calc Run 10'!I:I)</f>
        <v>#N/A</v>
      </c>
      <c r="N39" s="130">
        <f>'FN30.350.10(IOX)'!I39</f>
        <v>40939</v>
      </c>
      <c r="O39" s="126" t="e">
        <f t="shared" ca="1" si="0"/>
        <v>#N/A</v>
      </c>
      <c r="P39" s="109" t="e">
        <f t="shared" ca="1" si="0"/>
        <v>#N/A</v>
      </c>
      <c r="Q39" s="113" t="e">
        <f t="shared" ca="1" si="0"/>
        <v>#N/A</v>
      </c>
      <c r="R39" s="87" t="e">
        <f t="shared" ca="1" si="0"/>
        <v>#N/A</v>
      </c>
    </row>
    <row r="40" spans="10:20" ht="15">
      <c r="J40" s="3"/>
      <c r="K40" s="3"/>
      <c r="L40" s="3"/>
      <c r="M40" s="67" t="e">
        <f>MATCH('IOS Index'!N40, 'IOS Calc Run 10'!I:I)</f>
        <v>#N/A</v>
      </c>
      <c r="N40" s="131">
        <f>'FN30.350.10(IOX)'!I40</f>
        <v>40968</v>
      </c>
      <c r="O40" s="127" t="e">
        <f t="shared" ca="1" si="0"/>
        <v>#N/A</v>
      </c>
      <c r="P40" s="110" t="e">
        <f t="shared" ca="1" si="0"/>
        <v>#N/A</v>
      </c>
      <c r="Q40" s="114" t="e">
        <f t="shared" ca="1" si="0"/>
        <v>#N/A</v>
      </c>
      <c r="R40" s="89" t="e">
        <f t="shared" ca="1" si="0"/>
        <v>#N/A</v>
      </c>
    </row>
  </sheetData>
  <printOptions horizontalCentered="1"/>
  <pageMargins left="0.25" right="0.25" top="0.25" bottom="0.25" header="0.3" footer="0.15"/>
  <pageSetup scale="54" orientation="landscape" horizontalDpi="300" verticalDpi="300" r:id="rId1"/>
  <headerFooter scaleWithDoc="0">
    <oddHeader>&amp;L&amp;G&amp;C&amp;"-,Bold"&amp;12&amp;K2E398A
&amp;15IOS Index Performance&amp;R&amp;"-,Bold"&amp;14&amp;K2E398A
&amp;12Cello Fixed Income Master Fund, LP&amp;"-,Regular"&amp;10&amp;K000000
&amp;"-,Bold"&amp;K2E398A As of Apr, 2013</oddHeader>
    <oddFooter>&amp;L&amp;8&amp;K2E398AReport Created on &amp;D &amp;T&amp;C&amp;G
&amp;8&amp;K2E398APage &amp;P of &amp;N</oddFooter>
  </headerFooter>
  <drawing r:id="rId2"/>
  <legacyDrawingHF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3" tint="0.79998168889431442"/>
    <pageSetUpPr fitToPage="1"/>
  </sheetPr>
  <dimension ref="A1:BL576"/>
  <sheetViews>
    <sheetView workbookViewId="0"/>
  </sheetViews>
  <sheetFormatPr defaultRowHeight="12.75"/>
  <cols>
    <col min="1" max="2" width="15.5703125" style="67" customWidth="1"/>
    <col min="3" max="3" width="12.5703125" style="67" customWidth="1"/>
    <col min="4" max="4" width="11.85546875" style="67" customWidth="1"/>
    <col min="5" max="7" width="17.85546875" style="67" customWidth="1"/>
    <col min="8" max="8" width="2.140625" style="67" customWidth="1"/>
    <col min="9" max="9" width="10.28515625" style="67" customWidth="1"/>
    <col min="10" max="11" width="9" style="67" customWidth="1"/>
    <col min="12" max="12" width="9.7109375" style="67" bestFit="1" customWidth="1"/>
    <col min="13" max="13" width="8.28515625" style="67" bestFit="1" customWidth="1"/>
    <col min="14" max="14" width="6.7109375" style="67" customWidth="1"/>
    <col min="15" max="15" width="8.85546875" style="67" customWidth="1"/>
    <col min="16" max="16" width="9.140625" style="67" bestFit="1" customWidth="1"/>
    <col min="17" max="17" width="10.85546875" style="67" customWidth="1"/>
    <col min="18" max="18" width="10.28515625" style="67" customWidth="1"/>
    <col min="19" max="19" width="10.7109375" style="67" customWidth="1"/>
    <col min="20" max="20" width="10.85546875" style="67" bestFit="1" customWidth="1"/>
    <col min="21" max="21" width="10.5703125" style="67" customWidth="1"/>
    <col min="22" max="22" width="6.5703125" style="67" customWidth="1"/>
    <col min="23" max="23" width="8.7109375" style="67" customWidth="1"/>
    <col min="24" max="24" width="10.28515625" style="67" bestFit="1" customWidth="1"/>
    <col min="25" max="25" width="10.28515625" style="67" customWidth="1"/>
    <col min="26" max="26" width="8.42578125" style="67" bestFit="1" customWidth="1"/>
    <col min="27" max="28" width="10.140625" style="67" customWidth="1"/>
    <col min="29" max="29" width="8.85546875" style="67" customWidth="1"/>
    <col min="30" max="30" width="5.85546875" style="67" customWidth="1"/>
    <col min="31" max="31" width="8.5703125" style="67" customWidth="1"/>
    <col min="32" max="33" width="9.28515625" style="67" customWidth="1"/>
    <col min="34" max="34" width="10.28515625" style="67" customWidth="1"/>
    <col min="35" max="35" width="8" style="67" hidden="1" customWidth="1"/>
    <col min="36" max="36" width="9.42578125" style="67" hidden="1" customWidth="1"/>
    <col min="37" max="37" width="8.7109375" style="67" hidden="1" customWidth="1"/>
    <col min="38" max="38" width="8.42578125" style="67" customWidth="1"/>
    <col min="39" max="39" width="10.85546875" style="67" bestFit="1" customWidth="1"/>
    <col min="40" max="40" width="11.140625" style="67" customWidth="1"/>
    <col min="41" max="41" width="10.5703125" style="67" customWidth="1"/>
    <col min="42" max="42" width="8.28515625" style="67" customWidth="1"/>
    <col min="43" max="43" width="7" style="67" customWidth="1"/>
    <col min="44" max="44" width="3.140625" style="67" customWidth="1"/>
    <col min="45" max="45" width="10.42578125" style="67" bestFit="1" customWidth="1"/>
    <col min="46" max="46" width="9.140625" style="67" bestFit="1" customWidth="1"/>
    <col min="47" max="47" width="9.42578125" style="67" bestFit="1" customWidth="1"/>
    <col min="48" max="49" width="9.140625" style="67"/>
    <col min="50" max="50" width="9.28515625" style="67" bestFit="1" customWidth="1"/>
    <col min="51" max="51" width="10.42578125" style="67" bestFit="1" customWidth="1"/>
    <col min="52" max="52" width="9.140625" style="67"/>
    <col min="53" max="53" width="9.28515625" style="67" bestFit="1" customWidth="1"/>
    <col min="54" max="56" width="9.140625" style="67"/>
    <col min="57" max="57" width="10.28515625" style="67" bestFit="1" customWidth="1"/>
    <col min="58" max="16384" width="9.140625" style="67"/>
  </cols>
  <sheetData>
    <row r="1" spans="46:53">
      <c r="AT1" s="115" t="s">
        <v>100</v>
      </c>
      <c r="AU1" s="119">
        <f ca="1">DATE(YEAR(TODAY()), MONTH(TODAY()), 1)</f>
        <v>42095</v>
      </c>
    </row>
    <row r="3" spans="46:53">
      <c r="AT3" s="226"/>
      <c r="AU3" s="226"/>
    </row>
    <row r="4" spans="46:53">
      <c r="AT4" s="227"/>
      <c r="AU4" s="228"/>
      <c r="AW4" s="2"/>
      <c r="AX4" s="1"/>
      <c r="BA4" s="1"/>
    </row>
    <row r="5" spans="46:53">
      <c r="AT5" s="227"/>
      <c r="AU5" s="229"/>
    </row>
    <row r="6" spans="46:53">
      <c r="AT6" s="227"/>
      <c r="AU6" s="230"/>
    </row>
    <row r="7" spans="46:53">
      <c r="AT7" s="226"/>
      <c r="AU7" s="226"/>
    </row>
    <row r="8" spans="46:53">
      <c r="AT8" s="227"/>
      <c r="AU8" s="231"/>
    </row>
    <row r="9" spans="46:53">
      <c r="AT9" s="227"/>
      <c r="AU9" s="230"/>
    </row>
    <row r="10" spans="46:53">
      <c r="AT10" s="227"/>
      <c r="AU10" s="230"/>
    </row>
    <row r="11" spans="46:53">
      <c r="AT11" s="226"/>
      <c r="AU11" s="226"/>
    </row>
    <row r="19" spans="1:64">
      <c r="V19" s="454"/>
    </row>
    <row r="23" spans="1:64" hidden="1">
      <c r="I23" s="77" t="s">
        <v>77</v>
      </c>
      <c r="J23" s="74">
        <v>3</v>
      </c>
    </row>
    <row r="24" spans="1:64" ht="15">
      <c r="E24" s="455" t="s">
        <v>254</v>
      </c>
      <c r="F24" s="67">
        <f>MATCH(IOS_Selector, 'Barcap OAD'!$A$1:$S$1, 0)</f>
        <v>16</v>
      </c>
      <c r="I24" s="75" t="s">
        <v>93</v>
      </c>
    </row>
    <row r="25" spans="1:64" s="76" customFormat="1" ht="8.25" hidden="1" customHeight="1">
      <c r="J25" s="76" t="s">
        <v>7</v>
      </c>
      <c r="L25" s="76" t="s">
        <v>8</v>
      </c>
      <c r="M25" s="76" t="s">
        <v>9</v>
      </c>
      <c r="O25" s="76" t="s">
        <v>231</v>
      </c>
      <c r="W25" s="76" t="s">
        <v>11</v>
      </c>
      <c r="X25" s="76" t="s">
        <v>7</v>
      </c>
      <c r="Y25" s="76" t="s">
        <v>7</v>
      </c>
    </row>
    <row r="26" spans="1:64" ht="22.5" customHeight="1">
      <c r="E26" s="455" t="s">
        <v>255</v>
      </c>
      <c r="F26" s="67">
        <f>MATCH(Benchmark_TBA, 'Barcap OAD'!$A$1:$S$1, 0)</f>
        <v>2</v>
      </c>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151</v>
      </c>
      <c r="AG26" s="638"/>
      <c r="AH26" s="638"/>
      <c r="AI26" s="638"/>
      <c r="AJ26" s="638"/>
      <c r="AK26" s="638"/>
      <c r="AL26" s="639" t="s">
        <v>150</v>
      </c>
      <c r="AM26" s="640"/>
      <c r="AN26" s="640"/>
      <c r="AO26" s="640"/>
      <c r="AP26" s="640"/>
      <c r="AQ26" s="641"/>
    </row>
    <row r="27" spans="1:64" s="68" customFormat="1" ht="46.5" customHeight="1">
      <c r="A27" s="68" t="s">
        <v>12</v>
      </c>
      <c r="B27" s="68" t="s">
        <v>13</v>
      </c>
      <c r="C27" s="68" t="s">
        <v>14</v>
      </c>
      <c r="D27" s="68" t="s">
        <v>15</v>
      </c>
      <c r="E27" s="68" t="s">
        <v>16</v>
      </c>
      <c r="F27" s="68" t="s">
        <v>17</v>
      </c>
      <c r="G27" s="68" t="s">
        <v>18</v>
      </c>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5" t="s">
        <v>73</v>
      </c>
      <c r="AB27" s="214" t="s">
        <v>122</v>
      </c>
      <c r="AC27" s="214" t="s">
        <v>160</v>
      </c>
      <c r="AD27" s="14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X27" s="209" t="s">
        <v>153</v>
      </c>
      <c r="AY27" s="209" t="s">
        <v>152</v>
      </c>
      <c r="BE27" s="499"/>
      <c r="BI27" s="643" t="s">
        <v>271</v>
      </c>
      <c r="BJ27" s="643"/>
      <c r="BK27" s="643" t="s">
        <v>272</v>
      </c>
      <c r="BL27" s="643"/>
    </row>
    <row r="28" spans="1:64" s="68" customFormat="1" ht="15" hidden="1">
      <c r="C28" s="70">
        <f t="shared" ref="C28:C38" ca="1" si="0">I28+10</f>
        <v>40217</v>
      </c>
      <c r="D28" s="70">
        <f t="shared" ref="D28:D53" ca="1" si="1">I28+35</f>
        <v>40242</v>
      </c>
      <c r="E28" s="68" t="str">
        <f t="shared" ref="E28:F53" ca="1" si="2">"FNMA"&amp;TEXT($J$23,"0.0")&amp;"-TBA-"&amp;TEXT(C28,"mmm")</f>
        <v>FNMA3.0-TBA-Feb</v>
      </c>
      <c r="F28" s="68" t="str">
        <f t="shared" ca="1" si="2"/>
        <v>FNMA3.0-TBA-Mar</v>
      </c>
      <c r="G28" s="68" t="str">
        <f t="shared" ref="G28:G53" si="3">"FNMA"&amp;TEXT($J$23,"0.0")&amp;"-TBA-GEN"</f>
        <v>FNMA3.0-TBA-GEN</v>
      </c>
      <c r="I28" s="148">
        <f ca="1">[2]!YBWORKDAY(EDATE(Base_Date, BA28), -1, "USD")</f>
        <v>40207</v>
      </c>
      <c r="J28" s="210" t="str">
        <f ca="1">[2]!YBHIST($I$24,$I28,K$25,"sec","")</f>
        <v>Error</v>
      </c>
      <c r="K28" s="216" t="str">
        <f ca="1">[2]!YBHIST($I$24,$I28,J$25,"sec","")</f>
        <v>E</v>
      </c>
      <c r="L28" s="134">
        <v>0</v>
      </c>
      <c r="M28" s="135" t="str">
        <f ca="1">[2]!YBPRICE($I$24,$K28&amp;"d",$I28,L$25,"Swap",$I28,"Default","","Model",100,"")</f>
        <v>E</v>
      </c>
      <c r="N28" s="136"/>
      <c r="O28" s="136"/>
      <c r="P28" s="134">
        <v>0</v>
      </c>
      <c r="Q28" s="137" t="str">
        <f ca="1">[2]!YBSCEN($I$24,$K28&amp;"d","Market",O$25,"Swap",$I28,"LMMSkew","","Model",100,0,29,"Gradual","ParShift|N",0,"Annualized ROR",0.25,100,"",,,,"Default",,,,"Default",,)</f>
        <v>E</v>
      </c>
      <c r="R28" s="134">
        <v>0</v>
      </c>
      <c r="S28" s="138">
        <v>0</v>
      </c>
      <c r="T28" s="134">
        <f>SUM(R$28:R28)</f>
        <v>0</v>
      </c>
      <c r="U28" s="151" t="e">
        <f ca="1">T28/K$28</f>
        <v>#VALUE!</v>
      </c>
      <c r="V28" s="139" t="str">
        <f ca="1">[2]!YBHIST($I$24,I28,"EffDur","sec","")</f>
        <v>E</v>
      </c>
      <c r="W28" s="140" t="e">
        <f t="shared" ref="W28:W38" ca="1" si="4">$J28*$V28/10000</f>
        <v>#VALUE!</v>
      </c>
      <c r="X28" s="184" t="str">
        <f ca="1">[2]!YBHIST($E28,$I28,X$25,"sec","")</f>
        <v>E</v>
      </c>
      <c r="Y28" s="134">
        <v>0</v>
      </c>
      <c r="Z28" s="137">
        <v>0</v>
      </c>
      <c r="AA28" s="137" t="str">
        <f ca="1">[2]!YBHIST($F28,$I28,X$25,"sec","")</f>
        <v>E</v>
      </c>
      <c r="AB28" s="137"/>
      <c r="AC28" s="186">
        <f t="shared" ref="AC28:AC42" si="5">Y28+Z28</f>
        <v>0</v>
      </c>
      <c r="AD28" s="188" t="str">
        <f ca="1">[2]!YBHIST($G28,I28,"LMMEffectiveDuration","sec","")</f>
        <v>E</v>
      </c>
      <c r="AE28" s="140" t="e">
        <f t="shared" ref="AE28:AE65" ca="1" si="6">X28*AD28/10000</f>
        <v>#VALUE!</v>
      </c>
      <c r="AF28" s="141" t="e">
        <f t="shared" ref="AF28:AF65" ca="1" si="7">W28/AE28</f>
        <v>#VALUE!</v>
      </c>
      <c r="AG28" s="134"/>
      <c r="AH28" s="134"/>
      <c r="AI28" s="134">
        <f>AL28-AK28</f>
        <v>0</v>
      </c>
      <c r="AJ28" s="138">
        <v>0</v>
      </c>
      <c r="AK28" s="186">
        <f t="shared" ref="AK28:AK38" si="8">AJ28*Y28</f>
        <v>0</v>
      </c>
      <c r="AL28" s="191">
        <f t="shared" ref="AL28:AL38" si="9">AG28+R28</f>
        <v>0</v>
      </c>
      <c r="AM28" s="138">
        <v>0</v>
      </c>
      <c r="AN28" s="134">
        <f>SUM(AL$28:AL28)</f>
        <v>0</v>
      </c>
      <c r="AO28" s="150" t="e">
        <f ca="1">AN28/K$28</f>
        <v>#VALUE!</v>
      </c>
      <c r="AP28" s="193" t="e">
        <f t="shared" ref="AP28:AP65" ca="1" si="10">(Z28*AF28*-1)+P28</f>
        <v>#VALUE!</v>
      </c>
      <c r="AQ28" s="199"/>
      <c r="AX28" s="68" t="str">
        <f ca="1">[2]!YBHIST($I$24,$I28,J$25,"sec","")</f>
        <v>E</v>
      </c>
      <c r="AY28" s="67" t="e">
        <f t="shared" ref="AY28:AY38" ca="1" si="11">AY29-1</f>
        <v>#VALUE!</v>
      </c>
      <c r="BA28" s="67">
        <f t="shared" ref="BA28:BA37" si="12">BA29-1</f>
        <v>-62</v>
      </c>
    </row>
    <row r="29" spans="1:64" s="68" customFormat="1" ht="15" hidden="1">
      <c r="C29" s="70">
        <f t="shared" ca="1" si="0"/>
        <v>40245</v>
      </c>
      <c r="D29" s="70">
        <f t="shared" ca="1" si="1"/>
        <v>40270</v>
      </c>
      <c r="E29" s="68" t="str">
        <f t="shared" ca="1" si="2"/>
        <v>FNMA3.0-TBA-Mar</v>
      </c>
      <c r="F29" s="68" t="str">
        <f t="shared" ca="1" si="2"/>
        <v>FNMA3.0-TBA-Apr</v>
      </c>
      <c r="G29" s="68" t="str">
        <f t="shared" si="3"/>
        <v>FNMA3.0-TBA-GEN</v>
      </c>
      <c r="I29" s="133">
        <f ca="1">[2]!YBWORKDAY(EDATE(Base_Date, BA29), -1, "USD")</f>
        <v>40235</v>
      </c>
      <c r="J29" s="211" t="str">
        <f ca="1">[2]!YBHIST($I$24,$I29,K$25,"sec","")</f>
        <v>Error</v>
      </c>
      <c r="K29" s="217" t="str">
        <f ca="1">[2]!YBHIST($I$24,$I29,J$25,"sec","")</f>
        <v>E</v>
      </c>
      <c r="L29" s="80" t="e">
        <f ca="1">K29-K28</f>
        <v>#VALUE!</v>
      </c>
      <c r="M29" s="81" t="str">
        <f ca="1">[2]!YBPRICE($I$24,$K29&amp;"d",$I29,L$25,"Swap",$I29,"Default","","Model",100,"")</f>
        <v>E</v>
      </c>
      <c r="N29" s="73" t="str">
        <f ca="1">[2]!YBHIST($I$24,$I28,M$25,"sec","")</f>
        <v>E</v>
      </c>
      <c r="O29" s="73"/>
      <c r="P29" s="80" t="e">
        <f ca="1">K28-Q28</f>
        <v>#VALUE!</v>
      </c>
      <c r="Q29" s="82" t="str">
        <f ca="1">[2]!YBSCEN($I$24,$K29&amp;"d","Market",O$25,"Swap",$I29,"LMMSkew","","Model",100,0,29,"Gradual","ParShift|N",0,"Annualized ROR",0.25,100,"",,,,"Default",,,,"Default",,)</f>
        <v>E</v>
      </c>
      <c r="R29" s="80" t="e">
        <f ca="1">L29+P29</f>
        <v>#VALUE!</v>
      </c>
      <c r="S29" s="83" t="e">
        <f ca="1">R29/K28</f>
        <v>#VALUE!</v>
      </c>
      <c r="T29" s="80" t="e">
        <f ca="1">SUM(R$28:R29)</f>
        <v>#VALUE!</v>
      </c>
      <c r="U29" s="83" t="e">
        <f ca="1">T29/K$28</f>
        <v>#VALUE!</v>
      </c>
      <c r="V29" s="84" t="str">
        <f ca="1">[2]!YBHIST($I$24,I29,"EffDur","sec","")</f>
        <v>E</v>
      </c>
      <c r="W29" s="85" t="e">
        <f t="shared" ca="1" si="4"/>
        <v>#VALUE!</v>
      </c>
      <c r="X29" s="185" t="str">
        <f ca="1">[2]!YBHIST($E29,$I29,X$25,"sec","")</f>
        <v>E</v>
      </c>
      <c r="Y29" s="80" t="e">
        <f t="shared" ref="Y29:Y38" ca="1" si="13">X29-X28</f>
        <v>#VALUE!</v>
      </c>
      <c r="Z29" s="82" t="e">
        <f ca="1">X28-AA28</f>
        <v>#VALUE!</v>
      </c>
      <c r="AA29" s="82" t="str">
        <f ca="1">[2]!YBHIST($F29,$I29,X$25,"sec","")</f>
        <v>E</v>
      </c>
      <c r="AB29" s="82"/>
      <c r="AC29" s="187" t="e">
        <f t="shared" ca="1" si="5"/>
        <v>#VALUE!</v>
      </c>
      <c r="AD29" s="189" t="str">
        <f ca="1">[2]!YBHIST($G29,I29,"LMMEffectiveDuration","sec","")</f>
        <v>E</v>
      </c>
      <c r="AE29" s="85" t="e">
        <f t="shared" ca="1" si="6"/>
        <v>#VALUE!</v>
      </c>
      <c r="AF29" s="86" t="e">
        <f t="shared" ca="1" si="7"/>
        <v>#VALUE!</v>
      </c>
      <c r="AG29" s="80" t="e">
        <f ca="1">-AC29*AF28</f>
        <v>#VALUE!</v>
      </c>
      <c r="AH29" s="80"/>
      <c r="AI29" s="80" t="e">
        <f t="shared" ref="AI29:AI38" ca="1" si="14">AL29-AK29</f>
        <v>#VALUE!</v>
      </c>
      <c r="AJ29" s="83" t="e">
        <f t="shared" ref="AJ29:AJ38" ca="1" si="15">AF29-AF28</f>
        <v>#VALUE!</v>
      </c>
      <c r="AK29" s="187" t="e">
        <f t="shared" ca="1" si="8"/>
        <v>#VALUE!</v>
      </c>
      <c r="AL29" s="192" t="e">
        <f t="shared" ca="1" si="9"/>
        <v>#VALUE!</v>
      </c>
      <c r="AM29" s="83" t="e">
        <f ca="1">AL29/K28</f>
        <v>#VALUE!</v>
      </c>
      <c r="AN29" s="80" t="e">
        <f ca="1">SUM(AL$28:AL29)</f>
        <v>#VALUE!</v>
      </c>
      <c r="AO29" s="109" t="e">
        <f ca="1">AN29/K$28</f>
        <v>#VALUE!</v>
      </c>
      <c r="AP29" s="194" t="e">
        <f t="shared" ca="1" si="10"/>
        <v>#VALUE!</v>
      </c>
      <c r="AQ29" s="199"/>
      <c r="AX29" s="68" t="str">
        <f ca="1">[2]!YBHIST($I$24,$I29,J$25,"sec","")</f>
        <v>E</v>
      </c>
      <c r="AY29" s="67" t="e">
        <f t="shared" ca="1" si="11"/>
        <v>#VALUE!</v>
      </c>
      <c r="BA29" s="67">
        <f t="shared" si="12"/>
        <v>-61</v>
      </c>
    </row>
    <row r="30" spans="1:64" s="68" customFormat="1" ht="15" hidden="1">
      <c r="C30" s="70">
        <f t="shared" ca="1" si="0"/>
        <v>40278</v>
      </c>
      <c r="D30" s="70">
        <f t="shared" ca="1" si="1"/>
        <v>40303</v>
      </c>
      <c r="E30" s="68" t="str">
        <f t="shared" ca="1" si="2"/>
        <v>FNMA3.0-TBA-Apr</v>
      </c>
      <c r="F30" s="68" t="str">
        <f t="shared" ca="1" si="2"/>
        <v>FNMA3.0-TBA-May</v>
      </c>
      <c r="G30" s="68" t="str">
        <f t="shared" si="3"/>
        <v>FNMA3.0-TBA-GEN</v>
      </c>
      <c r="I30" s="133">
        <f ca="1">[2]!YBWORKDAY(EDATE(Base_Date, BA30), -1, "USD")</f>
        <v>40268</v>
      </c>
      <c r="J30" s="211" t="str">
        <f ca="1">[2]!YBHIST($I$24,$I30,K$25,"sec","")</f>
        <v>Error</v>
      </c>
      <c r="K30" s="217" t="str">
        <f ca="1">[2]!YBHIST($I$24,$I30,J$25,"sec","")</f>
        <v>E</v>
      </c>
      <c r="L30" s="80" t="e">
        <f ca="1">K30-K29</f>
        <v>#VALUE!</v>
      </c>
      <c r="M30" s="81" t="str">
        <f ca="1">[2]!YBPRICE($I$24,$K30&amp;"d",$I30,L$25,"Swap",$I30,"Default","","Model",100,"")</f>
        <v>E</v>
      </c>
      <c r="N30" s="73" t="str">
        <f ca="1">[2]!YBHIST($I$24,$I29,M$25,"sec","")</f>
        <v>E</v>
      </c>
      <c r="O30" s="73"/>
      <c r="P30" s="80" t="e">
        <f ca="1">K29-Q29</f>
        <v>#VALUE!</v>
      </c>
      <c r="Q30" s="82" t="str">
        <f ca="1">[2]!YBSCEN($I$24,$K30&amp;"d","Market",O$25,"Swap",$I30,"LMMSkew","","Model",100,0,29,"Gradual","ParShift|N",0,"Annualized ROR",0.25,100,"",,,,"Default",,,,"Default",,)</f>
        <v>E</v>
      </c>
      <c r="R30" s="80" t="e">
        <f ca="1">L30+P30</f>
        <v>#VALUE!</v>
      </c>
      <c r="S30" s="83" t="e">
        <f ca="1">R30/K29</f>
        <v>#VALUE!</v>
      </c>
      <c r="T30" s="80" t="e">
        <f ca="1">SUM(R$28:R30)</f>
        <v>#VALUE!</v>
      </c>
      <c r="U30" s="83" t="e">
        <f ca="1">T30/K$28</f>
        <v>#VALUE!</v>
      </c>
      <c r="V30" s="84" t="str">
        <f ca="1">[2]!YBHIST($I$24,I30,"EffDur","sec","")</f>
        <v>E</v>
      </c>
      <c r="W30" s="85" t="e">
        <f t="shared" ca="1" si="4"/>
        <v>#VALUE!</v>
      </c>
      <c r="X30" s="185" t="str">
        <f ca="1">[2]!YBHIST($E30,$I30,X$25,"sec","")</f>
        <v>E</v>
      </c>
      <c r="Y30" s="80" t="e">
        <f t="shared" ca="1" si="13"/>
        <v>#VALUE!</v>
      </c>
      <c r="Z30" s="82" t="e">
        <f ca="1">X29-AA29</f>
        <v>#VALUE!</v>
      </c>
      <c r="AA30" s="82" t="str">
        <f ca="1">[2]!YBHIST($F30,$I30,X$25,"sec","")</f>
        <v>E</v>
      </c>
      <c r="AB30" s="82"/>
      <c r="AC30" s="187" t="e">
        <f t="shared" ca="1" si="5"/>
        <v>#VALUE!</v>
      </c>
      <c r="AD30" s="189" t="str">
        <f ca="1">[2]!YBHIST($G30,I30,"LMMEffectiveDuration","sec","")</f>
        <v>E</v>
      </c>
      <c r="AE30" s="85" t="e">
        <f t="shared" ca="1" si="6"/>
        <v>#VALUE!</v>
      </c>
      <c r="AF30" s="86" t="e">
        <f t="shared" ca="1" si="7"/>
        <v>#VALUE!</v>
      </c>
      <c r="AG30" s="80" t="e">
        <f ca="1">-AC30*AF29</f>
        <v>#VALUE!</v>
      </c>
      <c r="AH30" s="80"/>
      <c r="AI30" s="80" t="e">
        <f t="shared" ca="1" si="14"/>
        <v>#VALUE!</v>
      </c>
      <c r="AJ30" s="83" t="e">
        <f t="shared" ca="1" si="15"/>
        <v>#VALUE!</v>
      </c>
      <c r="AK30" s="187" t="e">
        <f t="shared" ca="1" si="8"/>
        <v>#VALUE!</v>
      </c>
      <c r="AL30" s="192" t="e">
        <f t="shared" ca="1" si="9"/>
        <v>#VALUE!</v>
      </c>
      <c r="AM30" s="83" t="e">
        <f ca="1">AL30/K29</f>
        <v>#VALUE!</v>
      </c>
      <c r="AN30" s="80" t="e">
        <f ca="1">SUM(AL$28:AL30)</f>
        <v>#VALUE!</v>
      </c>
      <c r="AO30" s="109" t="e">
        <f ca="1">AN30/K$28</f>
        <v>#VALUE!</v>
      </c>
      <c r="AP30" s="194" t="e">
        <f t="shared" ca="1" si="10"/>
        <v>#VALUE!</v>
      </c>
      <c r="AQ30" s="199"/>
      <c r="AX30" s="68" t="str">
        <f ca="1">[2]!YBHIST($I$24,$I30,J$25,"sec","")</f>
        <v>E</v>
      </c>
      <c r="AY30" s="67" t="e">
        <f t="shared" ca="1" si="11"/>
        <v>#VALUE!</v>
      </c>
      <c r="BA30" s="67">
        <f t="shared" si="12"/>
        <v>-60</v>
      </c>
    </row>
    <row r="31" spans="1:64" s="68" customFormat="1" ht="15" hidden="1">
      <c r="C31" s="70">
        <f t="shared" ca="1" si="0"/>
        <v>40308</v>
      </c>
      <c r="D31" s="70">
        <f t="shared" ca="1" si="1"/>
        <v>40333</v>
      </c>
      <c r="E31" s="68" t="str">
        <f t="shared" ca="1" si="2"/>
        <v>FNMA3.0-TBA-May</v>
      </c>
      <c r="F31" s="68" t="str">
        <f t="shared" ca="1" si="2"/>
        <v>FNMA3.0-TBA-Jun</v>
      </c>
      <c r="G31" s="68" t="str">
        <f t="shared" si="3"/>
        <v>FNMA3.0-TBA-GEN</v>
      </c>
      <c r="I31" s="133">
        <f ca="1">[2]!YBWORKDAY(EDATE(Base_Date, BA31), -1, "USD")</f>
        <v>40298</v>
      </c>
      <c r="J31" s="211" t="str">
        <f ca="1">[2]!YBHIST($I$24,$I31,K$25,"sec","")</f>
        <v>Error</v>
      </c>
      <c r="K31" s="217" t="str">
        <f ca="1">[2]!YBHIST($I$24,$I31,J$25,"sec","")</f>
        <v>E</v>
      </c>
      <c r="L31" s="80">
        <v>0</v>
      </c>
      <c r="M31" s="81" t="str">
        <f ca="1">[2]!YBPRICE($I$24,$K31&amp;"d",$I31,L$25,"Swap",$I31,"Default","","Model",100,"")</f>
        <v>E</v>
      </c>
      <c r="N31" s="73"/>
      <c r="O31" s="73"/>
      <c r="P31" s="80">
        <v>0</v>
      </c>
      <c r="Q31" s="82" t="str">
        <f ca="1">[2]!YBSCEN($I$24,$K31&amp;"d","Market",O$25,"Swap",$I31,"LMMSkew","","Model",100,0,29,"Gradual","ParShift|N",0,"Annualized ROR",0.25,100,"",,,,"Default",,,,"Default",,)</f>
        <v>E</v>
      </c>
      <c r="R31" s="80">
        <v>0</v>
      </c>
      <c r="S31" s="83">
        <v>0</v>
      </c>
      <c r="T31" s="80">
        <f>SUM(R$31:R31)</f>
        <v>0</v>
      </c>
      <c r="U31" s="152" t="e">
        <f t="shared" ref="U31:U38" ca="1" si="16">T31/K$31</f>
        <v>#VALUE!</v>
      </c>
      <c r="V31" s="84" t="str">
        <f ca="1">[2]!YBHIST($I$24,I31,"EffDur","sec","")</f>
        <v>E</v>
      </c>
      <c r="W31" s="85" t="e">
        <f t="shared" ca="1" si="4"/>
        <v>#VALUE!</v>
      </c>
      <c r="X31" s="185" t="str">
        <f ca="1">[2]!YBHIST($E31,$I31,X$25,"sec","")</f>
        <v>E</v>
      </c>
      <c r="Y31" s="80">
        <v>0</v>
      </c>
      <c r="Z31" s="82">
        <v>0</v>
      </c>
      <c r="AA31" s="82" t="str">
        <f ca="1">[2]!YBHIST($F31,$I31,X$25,"sec","")</f>
        <v>E</v>
      </c>
      <c r="AB31" s="82"/>
      <c r="AC31" s="187">
        <f t="shared" si="5"/>
        <v>0</v>
      </c>
      <c r="AD31" s="189" t="str">
        <f ca="1">[2]!YBHIST($G31,I31,"LMMEffectiveDuration","sec","")</f>
        <v>E</v>
      </c>
      <c r="AE31" s="85" t="e">
        <f t="shared" ca="1" si="6"/>
        <v>#VALUE!</v>
      </c>
      <c r="AF31" s="86" t="e">
        <f t="shared" ca="1" si="7"/>
        <v>#VALUE!</v>
      </c>
      <c r="AG31" s="80"/>
      <c r="AH31" s="80"/>
      <c r="AI31" s="80">
        <f>AL31-AK31</f>
        <v>0</v>
      </c>
      <c r="AJ31" s="83">
        <v>0</v>
      </c>
      <c r="AK31" s="187">
        <f t="shared" si="8"/>
        <v>0</v>
      </c>
      <c r="AL31" s="192">
        <f t="shared" si="9"/>
        <v>0</v>
      </c>
      <c r="AM31" s="83">
        <v>0</v>
      </c>
      <c r="AN31" s="80">
        <f>SUM(AL$31:AL31)</f>
        <v>0</v>
      </c>
      <c r="AO31" s="153" t="e">
        <f t="shared" ref="AO31:AO38" ca="1" si="17">AN31/K$31</f>
        <v>#VALUE!</v>
      </c>
      <c r="AP31" s="194" t="e">
        <f t="shared" ca="1" si="10"/>
        <v>#VALUE!</v>
      </c>
      <c r="AQ31" s="199"/>
      <c r="AX31" s="68" t="str">
        <f ca="1">[2]!YBHIST($I$24,$I31,J$25,"sec","")</f>
        <v>E</v>
      </c>
      <c r="AY31" s="67" t="e">
        <f t="shared" ca="1" si="11"/>
        <v>#VALUE!</v>
      </c>
      <c r="BA31" s="67">
        <f t="shared" si="12"/>
        <v>-59</v>
      </c>
    </row>
    <row r="32" spans="1:64" s="68" customFormat="1" ht="15" hidden="1">
      <c r="C32" s="70">
        <f t="shared" ca="1" si="0"/>
        <v>40336</v>
      </c>
      <c r="D32" s="70">
        <f t="shared" ca="1" si="1"/>
        <v>40361</v>
      </c>
      <c r="E32" s="68" t="str">
        <f t="shared" ca="1" si="2"/>
        <v>FNMA3.0-TBA-Jun</v>
      </c>
      <c r="F32" s="68" t="str">
        <f t="shared" ca="1" si="2"/>
        <v>FNMA3.0-TBA-Jul</v>
      </c>
      <c r="G32" s="68" t="str">
        <f t="shared" si="3"/>
        <v>FNMA3.0-TBA-GEN</v>
      </c>
      <c r="I32" s="133">
        <f ca="1">[2]!YBWORKDAY(EDATE(Base_Date, BA32), -1, "USD")</f>
        <v>40326</v>
      </c>
      <c r="J32" s="211" t="str">
        <f ca="1">[2]!YBHIST($I$24,$I32,K$25,"sec","")</f>
        <v>Error</v>
      </c>
      <c r="K32" s="217" t="str">
        <f ca="1">[2]!YBHIST($I$24,$I32,J$25,"sec","")</f>
        <v>E</v>
      </c>
      <c r="L32" s="80" t="e">
        <f t="shared" ref="L32:L38" ca="1" si="18">K32-K31</f>
        <v>#VALUE!</v>
      </c>
      <c r="M32" s="81" t="str">
        <f ca="1">[2]!YBPRICE($I$24,$K32&amp;"d",$I32,L$25,"Swap",$I32,"Default","","Model",100,"")</f>
        <v>E</v>
      </c>
      <c r="N32" s="73" t="str">
        <f ca="1">[2]!YBHIST($I$24,$I31,M$25,"sec","")</f>
        <v>E</v>
      </c>
      <c r="O32" s="73"/>
      <c r="P32" s="80" t="e">
        <f t="shared" ref="P32:P38" ca="1" si="19">K31-Q31</f>
        <v>#VALUE!</v>
      </c>
      <c r="Q32" s="82" t="str">
        <f ca="1">[2]!YBSCEN($I$24,$K32&amp;"d","Market",O$25,"Swap",$I32,"LMMSkew","","Model",100,0,29,"Gradual","ParShift|N",0,"Annualized ROR",0.25,100,"",,,,"Default",,,,"Default",,)</f>
        <v>E</v>
      </c>
      <c r="R32" s="80" t="e">
        <f t="shared" ref="R32:R38" ca="1" si="20">L32+P32</f>
        <v>#VALUE!</v>
      </c>
      <c r="S32" s="83" t="e">
        <f ca="1">R32/K31</f>
        <v>#VALUE!</v>
      </c>
      <c r="T32" s="80" t="e">
        <f ca="1">SUM(R$31:R32)</f>
        <v>#VALUE!</v>
      </c>
      <c r="U32" s="83" t="e">
        <f t="shared" ca="1" si="16"/>
        <v>#VALUE!</v>
      </c>
      <c r="V32" s="84" t="str">
        <f ca="1">[2]!YBHIST($I$24,I32,"EffDur","sec","")</f>
        <v>E</v>
      </c>
      <c r="W32" s="85" t="e">
        <f t="shared" ca="1" si="4"/>
        <v>#VALUE!</v>
      </c>
      <c r="X32" s="185" t="str">
        <f ca="1">[2]!YBHIST($E32,$I32,X$25,"sec","")</f>
        <v>E</v>
      </c>
      <c r="Y32" s="80" t="e">
        <f t="shared" ca="1" si="13"/>
        <v>#VALUE!</v>
      </c>
      <c r="Z32" s="82" t="e">
        <f t="shared" ref="Z32:Z38" ca="1" si="21">X31-AA31</f>
        <v>#VALUE!</v>
      </c>
      <c r="AA32" s="82" t="str">
        <f ca="1">[2]!YBHIST($F32,$I32,X$25,"sec","")</f>
        <v>E</v>
      </c>
      <c r="AB32" s="82"/>
      <c r="AC32" s="187" t="e">
        <f t="shared" ca="1" si="5"/>
        <v>#VALUE!</v>
      </c>
      <c r="AD32" s="189" t="str">
        <f ca="1">[2]!YBHIST($G32,I32,"LMMEffectiveDuration","sec","")</f>
        <v>E</v>
      </c>
      <c r="AE32" s="85" t="e">
        <f t="shared" ca="1" si="6"/>
        <v>#VALUE!</v>
      </c>
      <c r="AF32" s="86" t="e">
        <f t="shared" ca="1" si="7"/>
        <v>#VALUE!</v>
      </c>
      <c r="AG32" s="80" t="e">
        <f t="shared" ref="AG32:AG38" ca="1" si="22">-AC32*AF31</f>
        <v>#VALUE!</v>
      </c>
      <c r="AH32" s="80"/>
      <c r="AI32" s="80" t="e">
        <f t="shared" ca="1" si="14"/>
        <v>#VALUE!</v>
      </c>
      <c r="AJ32" s="83" t="e">
        <f t="shared" ca="1" si="15"/>
        <v>#VALUE!</v>
      </c>
      <c r="AK32" s="187" t="e">
        <f t="shared" ca="1" si="8"/>
        <v>#VALUE!</v>
      </c>
      <c r="AL32" s="192" t="e">
        <f t="shared" ca="1" si="9"/>
        <v>#VALUE!</v>
      </c>
      <c r="AM32" s="83" t="e">
        <f t="shared" ref="AM32:AM38" ca="1" si="23">AL32/K31</f>
        <v>#VALUE!</v>
      </c>
      <c r="AN32" s="80" t="e">
        <f ca="1">SUM(AL$31:AL32)</f>
        <v>#VALUE!</v>
      </c>
      <c r="AO32" s="109" t="e">
        <f t="shared" ca="1" si="17"/>
        <v>#VALUE!</v>
      </c>
      <c r="AP32" s="194" t="e">
        <f t="shared" ca="1" si="10"/>
        <v>#VALUE!</v>
      </c>
      <c r="AQ32" s="199"/>
      <c r="AX32" s="68" t="str">
        <f ca="1">[2]!YBHIST($I$24,$I32,J$25,"sec","")</f>
        <v>E</v>
      </c>
      <c r="AY32" s="67" t="e">
        <f t="shared" ca="1" si="11"/>
        <v>#VALUE!</v>
      </c>
      <c r="BA32" s="67">
        <f t="shared" si="12"/>
        <v>-58</v>
      </c>
    </row>
    <row r="33" spans="3:64" s="68" customFormat="1" ht="15" hidden="1">
      <c r="C33" s="70">
        <f t="shared" ca="1" si="0"/>
        <v>40369</v>
      </c>
      <c r="D33" s="70">
        <f t="shared" ca="1" si="1"/>
        <v>40394</v>
      </c>
      <c r="E33" s="68" t="str">
        <f t="shared" ca="1" si="2"/>
        <v>FNMA3.0-TBA-Jul</v>
      </c>
      <c r="F33" s="68" t="str">
        <f t="shared" ca="1" si="2"/>
        <v>FNMA3.0-TBA-Aug</v>
      </c>
      <c r="G33" s="68" t="str">
        <f t="shared" si="3"/>
        <v>FNMA3.0-TBA-GEN</v>
      </c>
      <c r="I33" s="133">
        <f ca="1">[2]!YBWORKDAY(EDATE(Base_Date, BA33), -1, "USD")</f>
        <v>40359</v>
      </c>
      <c r="J33" s="211" t="str">
        <f ca="1">[2]!YBHIST($I$24,$I33,K$25,"sec","")</f>
        <v>Error</v>
      </c>
      <c r="K33" s="217" t="str">
        <f ca="1">[2]!YBHIST($I$24,$I33,J$25,"sec","")</f>
        <v>E</v>
      </c>
      <c r="L33" s="80" t="e">
        <f t="shared" ca="1" si="18"/>
        <v>#VALUE!</v>
      </c>
      <c r="M33" s="81" t="str">
        <f ca="1">[2]!YBPRICE($I$24,$K33&amp;"d",$I33,L$25,"Swap",$I33,"Default","","Model",100,"")</f>
        <v>E</v>
      </c>
      <c r="N33" s="73" t="str">
        <f ca="1">[2]!YBHIST($I$24,$I32,M$25,"sec","")</f>
        <v>E</v>
      </c>
      <c r="O33" s="73"/>
      <c r="P33" s="80" t="e">
        <f t="shared" ca="1" si="19"/>
        <v>#VALUE!</v>
      </c>
      <c r="Q33" s="82" t="str">
        <f ca="1">[2]!YBSCEN($I$24,$K33&amp;"d","Market",O$25,"Swap",$I33,"LMMSkew","","Model",100,0,29,"Gradual","ParShift|N",0,"Annualized ROR",0.25,100,"",,,,"Default",,,,"Default",,)</f>
        <v>E</v>
      </c>
      <c r="R33" s="80" t="e">
        <f t="shared" ca="1" si="20"/>
        <v>#VALUE!</v>
      </c>
      <c r="S33" s="83" t="e">
        <f ca="1">R33/K32</f>
        <v>#VALUE!</v>
      </c>
      <c r="T33" s="80" t="e">
        <f ca="1">SUM(R$31:R33)</f>
        <v>#VALUE!</v>
      </c>
      <c r="U33" s="83" t="e">
        <f t="shared" ca="1" si="16"/>
        <v>#VALUE!</v>
      </c>
      <c r="V33" s="84" t="str">
        <f ca="1">[2]!YBHIST($I$24,I33,"EffDur","sec","")</f>
        <v>E</v>
      </c>
      <c r="W33" s="85" t="e">
        <f t="shared" ca="1" si="4"/>
        <v>#VALUE!</v>
      </c>
      <c r="X33" s="185" t="str">
        <f ca="1">[2]!YBHIST($E33,$I33,X$25,"sec","")</f>
        <v>E</v>
      </c>
      <c r="Y33" s="80" t="e">
        <f t="shared" ca="1" si="13"/>
        <v>#VALUE!</v>
      </c>
      <c r="Z33" s="82" t="e">
        <f t="shared" ca="1" si="21"/>
        <v>#VALUE!</v>
      </c>
      <c r="AA33" s="82" t="str">
        <f ca="1">[2]!YBHIST($F33,$I33,X$25,"sec","")</f>
        <v>E</v>
      </c>
      <c r="AB33" s="82"/>
      <c r="AC33" s="187" t="e">
        <f t="shared" ca="1" si="5"/>
        <v>#VALUE!</v>
      </c>
      <c r="AD33" s="189" t="str">
        <f ca="1">[2]!YBHIST($G33,I33,"LMMEffectiveDuration","sec","")</f>
        <v>E</v>
      </c>
      <c r="AE33" s="85" t="e">
        <f t="shared" ca="1" si="6"/>
        <v>#VALUE!</v>
      </c>
      <c r="AF33" s="86" t="e">
        <f t="shared" ca="1" si="7"/>
        <v>#VALUE!</v>
      </c>
      <c r="AG33" s="80" t="e">
        <f t="shared" ca="1" si="22"/>
        <v>#VALUE!</v>
      </c>
      <c r="AH33" s="80"/>
      <c r="AI33" s="80" t="e">
        <f t="shared" ca="1" si="14"/>
        <v>#VALUE!</v>
      </c>
      <c r="AJ33" s="83" t="e">
        <f t="shared" ca="1" si="15"/>
        <v>#VALUE!</v>
      </c>
      <c r="AK33" s="187" t="e">
        <f t="shared" ca="1" si="8"/>
        <v>#VALUE!</v>
      </c>
      <c r="AL33" s="192" t="e">
        <f t="shared" ca="1" si="9"/>
        <v>#VALUE!</v>
      </c>
      <c r="AM33" s="83" t="e">
        <f t="shared" ca="1" si="23"/>
        <v>#VALUE!</v>
      </c>
      <c r="AN33" s="80" t="e">
        <f ca="1">SUM(AL$31:AL33)</f>
        <v>#VALUE!</v>
      </c>
      <c r="AO33" s="109" t="e">
        <f t="shared" ca="1" si="17"/>
        <v>#VALUE!</v>
      </c>
      <c r="AP33" s="194" t="e">
        <f t="shared" ca="1" si="10"/>
        <v>#VALUE!</v>
      </c>
      <c r="AQ33" s="199"/>
      <c r="AX33" s="68" t="str">
        <f ca="1">[2]!YBHIST($I$24,$I33,J$25,"sec","")</f>
        <v>E</v>
      </c>
      <c r="AY33" s="67" t="e">
        <f t="shared" ca="1" si="11"/>
        <v>#VALUE!</v>
      </c>
      <c r="BA33" s="67">
        <f t="shared" si="12"/>
        <v>-57</v>
      </c>
    </row>
    <row r="34" spans="3:64" s="68" customFormat="1" ht="15" hidden="1">
      <c r="C34" s="70">
        <f t="shared" ca="1" si="0"/>
        <v>40399</v>
      </c>
      <c r="D34" s="70">
        <f t="shared" ca="1" si="1"/>
        <v>40424</v>
      </c>
      <c r="E34" s="68" t="str">
        <f t="shared" ca="1" si="2"/>
        <v>FNMA3.0-TBA-Aug</v>
      </c>
      <c r="F34" s="68" t="str">
        <f t="shared" ca="1" si="2"/>
        <v>FNMA3.0-TBA-Sep</v>
      </c>
      <c r="G34" s="68" t="str">
        <f t="shared" si="3"/>
        <v>FNMA3.0-TBA-GEN</v>
      </c>
      <c r="I34" s="133">
        <f ca="1">[2]!YBWORKDAY(EDATE(Base_Date, BA34), -1, "USD")</f>
        <v>40389</v>
      </c>
      <c r="J34" s="211" t="str">
        <f ca="1">[2]!YBHIST($I$24,$I34,K$25,"sec","")</f>
        <v>Error</v>
      </c>
      <c r="K34" s="217" t="str">
        <f ca="1">[2]!YBHIST($I$24,$I34,J$25,"sec","")</f>
        <v>E</v>
      </c>
      <c r="L34" s="80" t="e">
        <f t="shared" ca="1" si="18"/>
        <v>#VALUE!</v>
      </c>
      <c r="M34" s="81" t="str">
        <f ca="1">[2]!YBPRICE($I$24,$K34&amp;"d",$I34,L$25,"Swap",$I34,"Default","","Model",100,"")</f>
        <v>E</v>
      </c>
      <c r="N34" s="73" t="str">
        <f ca="1">[2]!YBHIST($I$24,$I33,M$25,"sec","")</f>
        <v>E</v>
      </c>
      <c r="O34" s="73"/>
      <c r="P34" s="80" t="e">
        <f t="shared" ca="1" si="19"/>
        <v>#VALUE!</v>
      </c>
      <c r="Q34" s="82" t="str">
        <f ca="1">[2]!YBSCEN($I$24,$K34&amp;"d","Market",O$25,"Swap",$I34,"LMMSkew","","Model",100,0,29,"Gradual","ParShift|N",0,"Annualized ROR",0.25,100,"",,,,"Default",,,,"Default",,)</f>
        <v>E</v>
      </c>
      <c r="R34" s="80" t="e">
        <f t="shared" ca="1" si="20"/>
        <v>#VALUE!</v>
      </c>
      <c r="S34" s="83" t="e">
        <f ca="1">R34/K33</f>
        <v>#VALUE!</v>
      </c>
      <c r="T34" s="80" t="e">
        <f ca="1">SUM(R$31:R34)</f>
        <v>#VALUE!</v>
      </c>
      <c r="U34" s="83" t="e">
        <f t="shared" ca="1" si="16"/>
        <v>#VALUE!</v>
      </c>
      <c r="V34" s="84" t="str">
        <f ca="1">[2]!YBHIST($I$24,I34,"EffDur","sec","")</f>
        <v>E</v>
      </c>
      <c r="W34" s="85" t="e">
        <f t="shared" ca="1" si="4"/>
        <v>#VALUE!</v>
      </c>
      <c r="X34" s="185" t="str">
        <f ca="1">[2]!YBHIST($E34,$I34,X$25,"sec","")</f>
        <v>E</v>
      </c>
      <c r="Y34" s="80" t="e">
        <f t="shared" ca="1" si="13"/>
        <v>#VALUE!</v>
      </c>
      <c r="Z34" s="82" t="e">
        <f t="shared" ca="1" si="21"/>
        <v>#VALUE!</v>
      </c>
      <c r="AA34" s="82" t="str">
        <f ca="1">[2]!YBHIST($F34,$I34,X$25,"sec","")</f>
        <v>E</v>
      </c>
      <c r="AB34" s="82"/>
      <c r="AC34" s="187" t="e">
        <f t="shared" ca="1" si="5"/>
        <v>#VALUE!</v>
      </c>
      <c r="AD34" s="189" t="str">
        <f ca="1">[2]!YBHIST($G34,I34,"LMMEffectiveDuration","sec","")</f>
        <v>E</v>
      </c>
      <c r="AE34" s="85" t="e">
        <f t="shared" ca="1" si="6"/>
        <v>#VALUE!</v>
      </c>
      <c r="AF34" s="86" t="e">
        <f t="shared" ca="1" si="7"/>
        <v>#VALUE!</v>
      </c>
      <c r="AG34" s="80" t="e">
        <f t="shared" ca="1" si="22"/>
        <v>#VALUE!</v>
      </c>
      <c r="AH34" s="80"/>
      <c r="AI34" s="80" t="e">
        <f t="shared" ca="1" si="14"/>
        <v>#VALUE!</v>
      </c>
      <c r="AJ34" s="83" t="e">
        <f t="shared" ca="1" si="15"/>
        <v>#VALUE!</v>
      </c>
      <c r="AK34" s="187" t="e">
        <f t="shared" ca="1" si="8"/>
        <v>#VALUE!</v>
      </c>
      <c r="AL34" s="192" t="e">
        <f t="shared" ca="1" si="9"/>
        <v>#VALUE!</v>
      </c>
      <c r="AM34" s="83" t="e">
        <f t="shared" ca="1" si="23"/>
        <v>#VALUE!</v>
      </c>
      <c r="AN34" s="80" t="e">
        <f ca="1">SUM(AL$31:AL34)</f>
        <v>#VALUE!</v>
      </c>
      <c r="AO34" s="109" t="e">
        <f t="shared" ca="1" si="17"/>
        <v>#VALUE!</v>
      </c>
      <c r="AP34" s="194" t="e">
        <f t="shared" ca="1" si="10"/>
        <v>#VALUE!</v>
      </c>
      <c r="AQ34" s="199"/>
      <c r="AX34" s="68" t="str">
        <f ca="1">[2]!YBHIST($I$24,$I34,J$25,"sec","")</f>
        <v>E</v>
      </c>
      <c r="AY34" s="67" t="e">
        <f t="shared" ca="1" si="11"/>
        <v>#VALUE!</v>
      </c>
      <c r="BA34" s="67">
        <f t="shared" si="12"/>
        <v>-56</v>
      </c>
    </row>
    <row r="35" spans="3:64" s="68" customFormat="1" ht="15" hidden="1">
      <c r="C35" s="70">
        <f t="shared" ca="1" si="0"/>
        <v>40431</v>
      </c>
      <c r="D35" s="70">
        <f t="shared" ca="1" si="1"/>
        <v>40456</v>
      </c>
      <c r="E35" s="68" t="str">
        <f t="shared" ca="1" si="2"/>
        <v>FNMA3.0-TBA-Sep</v>
      </c>
      <c r="F35" s="68" t="str">
        <f t="shared" ca="1" si="2"/>
        <v>FNMA3.0-TBA-Oct</v>
      </c>
      <c r="G35" s="68" t="str">
        <f t="shared" si="3"/>
        <v>FNMA3.0-TBA-GEN</v>
      </c>
      <c r="I35" s="133">
        <f ca="1">[2]!YBWORKDAY(EDATE(Base_Date, BA35), -1, "USD")</f>
        <v>40421</v>
      </c>
      <c r="J35" s="211" t="str">
        <f ca="1">[2]!YBHIST($I$24,$I35,K$25,"sec","")</f>
        <v>Error</v>
      </c>
      <c r="K35" s="217" t="str">
        <f ca="1">[2]!YBHIST($I$24,$I35,J$25,"sec","")</f>
        <v>E</v>
      </c>
      <c r="L35" s="80" t="e">
        <f t="shared" ca="1" si="18"/>
        <v>#VALUE!</v>
      </c>
      <c r="M35" s="81" t="str">
        <f ca="1">[2]!YBPRICE($I$24,$K35&amp;"d",$I35,L$25,"Swap",$I35,"Default","","Model",100,"")</f>
        <v>E</v>
      </c>
      <c r="N35" s="73" t="str">
        <f ca="1">[2]!YBHIST($I$24,$I34,M$25,"sec","")</f>
        <v>E</v>
      </c>
      <c r="O35" s="73"/>
      <c r="P35" s="80" t="e">
        <f t="shared" ca="1" si="19"/>
        <v>#VALUE!</v>
      </c>
      <c r="Q35" s="82" t="str">
        <f ca="1">[2]!YBSCEN($I$24,$K35&amp;"d","Market",O$25,"Swap",$I35,"LMMSkew","","Model",100,0,29,"Gradual","ParShift|N",0,"Annualized ROR",0.25,100,"",,,,"Default",,,,"Default",,)</f>
        <v>E</v>
      </c>
      <c r="R35" s="80" t="e">
        <f t="shared" ca="1" si="20"/>
        <v>#VALUE!</v>
      </c>
      <c r="S35" s="83">
        <v>0</v>
      </c>
      <c r="T35" s="80" t="e">
        <f ca="1">SUM(R$31:R35)</f>
        <v>#VALUE!</v>
      </c>
      <c r="U35" s="83" t="e">
        <f t="shared" ca="1" si="16"/>
        <v>#VALUE!</v>
      </c>
      <c r="V35" s="84" t="str">
        <f ca="1">[2]!YBHIST($I$24,I35,"EffDur","sec","")</f>
        <v>E</v>
      </c>
      <c r="W35" s="85" t="e">
        <f t="shared" ca="1" si="4"/>
        <v>#VALUE!</v>
      </c>
      <c r="X35" s="185" t="str">
        <f ca="1">[2]!YBHIST($E35,$I35,X$25,"sec","")</f>
        <v>E</v>
      </c>
      <c r="Y35" s="80" t="e">
        <f t="shared" ca="1" si="13"/>
        <v>#VALUE!</v>
      </c>
      <c r="Z35" s="82" t="e">
        <f t="shared" ca="1" si="21"/>
        <v>#VALUE!</v>
      </c>
      <c r="AA35" s="82" t="str">
        <f ca="1">[2]!YBHIST($F35,$I35,X$25,"sec","")</f>
        <v>E</v>
      </c>
      <c r="AB35" s="82"/>
      <c r="AC35" s="187" t="e">
        <f t="shared" ca="1" si="5"/>
        <v>#VALUE!</v>
      </c>
      <c r="AD35" s="189" t="str">
        <f ca="1">[2]!YBHIST($G35,I35,"LMMEffectiveDuration","sec","")</f>
        <v>E</v>
      </c>
      <c r="AE35" s="85" t="e">
        <f t="shared" ca="1" si="6"/>
        <v>#VALUE!</v>
      </c>
      <c r="AF35" s="86" t="e">
        <f t="shared" ca="1" si="7"/>
        <v>#VALUE!</v>
      </c>
      <c r="AG35" s="80" t="e">
        <f t="shared" ca="1" si="22"/>
        <v>#VALUE!</v>
      </c>
      <c r="AH35" s="80"/>
      <c r="AI35" s="80" t="e">
        <f t="shared" ca="1" si="14"/>
        <v>#VALUE!</v>
      </c>
      <c r="AJ35" s="83" t="e">
        <f t="shared" ca="1" si="15"/>
        <v>#VALUE!</v>
      </c>
      <c r="AK35" s="187" t="e">
        <f t="shared" ca="1" si="8"/>
        <v>#VALUE!</v>
      </c>
      <c r="AL35" s="192" t="e">
        <f t="shared" ca="1" si="9"/>
        <v>#VALUE!</v>
      </c>
      <c r="AM35" s="83" t="e">
        <f t="shared" ca="1" si="23"/>
        <v>#VALUE!</v>
      </c>
      <c r="AN35" s="80" t="e">
        <f ca="1">SUM(AL$31:AL35)</f>
        <v>#VALUE!</v>
      </c>
      <c r="AO35" s="109" t="e">
        <f t="shared" ca="1" si="17"/>
        <v>#VALUE!</v>
      </c>
      <c r="AP35" s="194" t="e">
        <f t="shared" ca="1" si="10"/>
        <v>#VALUE!</v>
      </c>
      <c r="AQ35" s="199"/>
      <c r="AX35" s="68" t="str">
        <f ca="1">[2]!YBHIST($I$24,$I35,J$25,"sec","")</f>
        <v>E</v>
      </c>
      <c r="AY35" s="67" t="e">
        <f t="shared" ca="1" si="11"/>
        <v>#VALUE!</v>
      </c>
      <c r="BA35" s="67">
        <f t="shared" si="12"/>
        <v>-55</v>
      </c>
    </row>
    <row r="36" spans="3:64" s="68" customFormat="1" ht="15" hidden="1">
      <c r="C36" s="70">
        <f t="shared" ca="1" si="0"/>
        <v>40461</v>
      </c>
      <c r="D36" s="70">
        <f t="shared" ca="1" si="1"/>
        <v>40486</v>
      </c>
      <c r="E36" s="68" t="str">
        <f t="shared" ca="1" si="2"/>
        <v>FNMA3.0-TBA-Oct</v>
      </c>
      <c r="F36" s="68" t="str">
        <f t="shared" ca="1" si="2"/>
        <v>FNMA3.0-TBA-Nov</v>
      </c>
      <c r="G36" s="68" t="str">
        <f t="shared" si="3"/>
        <v>FNMA3.0-TBA-GEN</v>
      </c>
      <c r="I36" s="133">
        <f ca="1">[2]!YBWORKDAY(EDATE(Base_Date, BA36), -1, "USD")</f>
        <v>40451</v>
      </c>
      <c r="J36" s="211" t="str">
        <f ca="1">[2]!YBHIST($I$24,$I36,K$25,"sec","")</f>
        <v>Error</v>
      </c>
      <c r="K36" s="217" t="str">
        <f ca="1">[2]!YBHIST($I$24,$I36,J$25,"sec","")</f>
        <v>E</v>
      </c>
      <c r="L36" s="80" t="e">
        <f t="shared" ca="1" si="18"/>
        <v>#VALUE!</v>
      </c>
      <c r="M36" s="81" t="str">
        <f ca="1">[2]!YBPRICE($I$24,$K36&amp;"d",$I36,L$25,"Swap",$I36,"Default","","Model",100,"")</f>
        <v>E</v>
      </c>
      <c r="N36" s="73" t="str">
        <f ca="1">[2]!YBHIST($I$24,$I35,M$25,"sec","")</f>
        <v>E</v>
      </c>
      <c r="O36" s="73"/>
      <c r="P36" s="80" t="e">
        <f t="shared" ca="1" si="19"/>
        <v>#VALUE!</v>
      </c>
      <c r="Q36" s="82" t="str">
        <f ca="1">[2]!YBSCEN($I$24,$K36&amp;"d","Market",O$25,"Swap",$I36,"LMMSkew","","Model",100,0,29,"Gradual","ParShift|N",0,"Annualized ROR",0.25,100,"",,,,"Default",,,,"Default",,)</f>
        <v>E</v>
      </c>
      <c r="R36" s="80" t="e">
        <f t="shared" ca="1" si="20"/>
        <v>#VALUE!</v>
      </c>
      <c r="S36" s="83">
        <v>0</v>
      </c>
      <c r="T36" s="80" t="e">
        <f ca="1">SUM(R$31:R36)</f>
        <v>#VALUE!</v>
      </c>
      <c r="U36" s="83" t="e">
        <f t="shared" ca="1" si="16"/>
        <v>#VALUE!</v>
      </c>
      <c r="V36" s="84" t="str">
        <f ca="1">[2]!YBHIST($I$24,I36,"EffDur","sec","")</f>
        <v>E</v>
      </c>
      <c r="W36" s="85" t="e">
        <f t="shared" ca="1" si="4"/>
        <v>#VALUE!</v>
      </c>
      <c r="X36" s="185" t="str">
        <f ca="1">[2]!YBHIST($E36,$I36,X$25,"sec","")</f>
        <v>E</v>
      </c>
      <c r="Y36" s="80" t="e">
        <f t="shared" ca="1" si="13"/>
        <v>#VALUE!</v>
      </c>
      <c r="Z36" s="82" t="e">
        <f t="shared" ca="1" si="21"/>
        <v>#VALUE!</v>
      </c>
      <c r="AA36" s="82" t="str">
        <f ca="1">[2]!YBHIST($F36,$I36,X$25,"sec","")</f>
        <v>E</v>
      </c>
      <c r="AB36" s="82"/>
      <c r="AC36" s="187" t="e">
        <f t="shared" ca="1" si="5"/>
        <v>#VALUE!</v>
      </c>
      <c r="AD36" s="189" t="str">
        <f ca="1">[2]!YBHIST($G36,I36,"LMMEffectiveDuration","sec","")</f>
        <v>E</v>
      </c>
      <c r="AE36" s="85" t="e">
        <f t="shared" ca="1" si="6"/>
        <v>#VALUE!</v>
      </c>
      <c r="AF36" s="86" t="e">
        <f t="shared" ca="1" si="7"/>
        <v>#VALUE!</v>
      </c>
      <c r="AG36" s="80" t="e">
        <f t="shared" ca="1" si="22"/>
        <v>#VALUE!</v>
      </c>
      <c r="AH36" s="80"/>
      <c r="AI36" s="80" t="e">
        <f t="shared" ca="1" si="14"/>
        <v>#VALUE!</v>
      </c>
      <c r="AJ36" s="83" t="e">
        <f t="shared" ca="1" si="15"/>
        <v>#VALUE!</v>
      </c>
      <c r="AK36" s="187" t="e">
        <f t="shared" ca="1" si="8"/>
        <v>#VALUE!</v>
      </c>
      <c r="AL36" s="192" t="e">
        <f t="shared" ca="1" si="9"/>
        <v>#VALUE!</v>
      </c>
      <c r="AM36" s="83" t="e">
        <f t="shared" ca="1" si="23"/>
        <v>#VALUE!</v>
      </c>
      <c r="AN36" s="80" t="e">
        <f ca="1">SUM(AL$31:AL36)</f>
        <v>#VALUE!</v>
      </c>
      <c r="AO36" s="109" t="e">
        <f t="shared" ca="1" si="17"/>
        <v>#VALUE!</v>
      </c>
      <c r="AP36" s="194" t="e">
        <f t="shared" ca="1" si="10"/>
        <v>#VALUE!</v>
      </c>
      <c r="AQ36" s="199"/>
      <c r="AX36" s="68" t="str">
        <f ca="1">[2]!YBHIST($I$24,$I36,J$25,"sec","")</f>
        <v>E</v>
      </c>
      <c r="AY36" s="67" t="e">
        <f t="shared" ca="1" si="11"/>
        <v>#VALUE!</v>
      </c>
      <c r="BA36" s="67">
        <f t="shared" si="12"/>
        <v>-54</v>
      </c>
    </row>
    <row r="37" spans="3:64" s="68" customFormat="1" ht="15" hidden="1">
      <c r="C37" s="70">
        <f t="shared" ca="1" si="0"/>
        <v>40490</v>
      </c>
      <c r="D37" s="70">
        <f t="shared" ca="1" si="1"/>
        <v>40515</v>
      </c>
      <c r="E37" s="68" t="str">
        <f t="shared" ca="1" si="2"/>
        <v>FNMA3.0-TBA-Nov</v>
      </c>
      <c r="F37" s="68" t="str">
        <f t="shared" ca="1" si="2"/>
        <v>FNMA3.0-TBA-Dec</v>
      </c>
      <c r="G37" s="68" t="str">
        <f t="shared" si="3"/>
        <v>FNMA3.0-TBA-GEN</v>
      </c>
      <c r="I37" s="133">
        <f ca="1">[2]!YBWORKDAY(EDATE(Base_Date, BA37), -1, "USD")</f>
        <v>40480</v>
      </c>
      <c r="J37" s="211" t="str">
        <f ca="1">[2]!YBHIST($I$24,$I37,K$25,"sec","")</f>
        <v>Error</v>
      </c>
      <c r="K37" s="217" t="str">
        <f ca="1">[2]!YBHIST($I$24,$I37,J$25,"sec","")</f>
        <v>E</v>
      </c>
      <c r="L37" s="80" t="e">
        <f t="shared" ca="1" si="18"/>
        <v>#VALUE!</v>
      </c>
      <c r="M37" s="81" t="str">
        <f ca="1">[2]!YBPRICE($I$24,$K37&amp;"d",$I37,L$25,"Swap",$I37,"Default","","Model",100,"")</f>
        <v>E</v>
      </c>
      <c r="N37" s="73" t="str">
        <f ca="1">[2]!YBHIST($I$24,$I36,M$25,"sec","")</f>
        <v>E</v>
      </c>
      <c r="O37" s="73"/>
      <c r="P37" s="80" t="e">
        <f t="shared" ca="1" si="19"/>
        <v>#VALUE!</v>
      </c>
      <c r="Q37" s="82" t="str">
        <f ca="1">[2]!YBSCEN($I$24,$K37&amp;"d","Market",O$25,"Swap",$I37,"LMMSkew","","Model",100,0,29,"Gradual","ParShift|N",0,"Annualized ROR",0.25,100,"",,,,"Default",,,,"Default",,)</f>
        <v>E</v>
      </c>
      <c r="R37" s="80" t="e">
        <f t="shared" ca="1" si="20"/>
        <v>#VALUE!</v>
      </c>
      <c r="S37" s="83">
        <v>0</v>
      </c>
      <c r="T37" s="80" t="e">
        <f ca="1">SUM(R$31:R37)</f>
        <v>#VALUE!</v>
      </c>
      <c r="U37" s="83" t="e">
        <f t="shared" ca="1" si="16"/>
        <v>#VALUE!</v>
      </c>
      <c r="V37" s="84" t="str">
        <f ca="1">[2]!YBHIST($I$24,I37,"EffDur","sec","")</f>
        <v>E</v>
      </c>
      <c r="W37" s="85" t="e">
        <f t="shared" ca="1" si="4"/>
        <v>#VALUE!</v>
      </c>
      <c r="X37" s="185" t="str">
        <f ca="1">[2]!YBHIST($E37,$I37,X$25,"sec","")</f>
        <v>E</v>
      </c>
      <c r="Y37" s="80" t="e">
        <f t="shared" ca="1" si="13"/>
        <v>#VALUE!</v>
      </c>
      <c r="Z37" s="82" t="e">
        <f t="shared" ca="1" si="21"/>
        <v>#VALUE!</v>
      </c>
      <c r="AA37" s="82" t="str">
        <f ca="1">[2]!YBHIST($F37,$I37,X$25,"sec","")</f>
        <v>E</v>
      </c>
      <c r="AB37" s="82"/>
      <c r="AC37" s="187" t="e">
        <f t="shared" ca="1" si="5"/>
        <v>#VALUE!</v>
      </c>
      <c r="AD37" s="189" t="str">
        <f ca="1">[2]!YBHIST($G37,I37,"LMMEffectiveDuration","sec","")</f>
        <v>E</v>
      </c>
      <c r="AE37" s="85" t="e">
        <f t="shared" ca="1" si="6"/>
        <v>#VALUE!</v>
      </c>
      <c r="AF37" s="86" t="e">
        <f t="shared" ca="1" si="7"/>
        <v>#VALUE!</v>
      </c>
      <c r="AG37" s="80" t="e">
        <f t="shared" ca="1" si="22"/>
        <v>#VALUE!</v>
      </c>
      <c r="AH37" s="80"/>
      <c r="AI37" s="80" t="e">
        <f t="shared" ca="1" si="14"/>
        <v>#VALUE!</v>
      </c>
      <c r="AJ37" s="83" t="e">
        <f t="shared" ca="1" si="15"/>
        <v>#VALUE!</v>
      </c>
      <c r="AK37" s="187" t="e">
        <f t="shared" ca="1" si="8"/>
        <v>#VALUE!</v>
      </c>
      <c r="AL37" s="192" t="e">
        <f t="shared" ca="1" si="9"/>
        <v>#VALUE!</v>
      </c>
      <c r="AM37" s="83" t="e">
        <f t="shared" ca="1" si="23"/>
        <v>#VALUE!</v>
      </c>
      <c r="AN37" s="80" t="e">
        <f ca="1">SUM(AL$31:AL37)</f>
        <v>#VALUE!</v>
      </c>
      <c r="AO37" s="109" t="e">
        <f t="shared" ca="1" si="17"/>
        <v>#VALUE!</v>
      </c>
      <c r="AP37" s="194" t="e">
        <f t="shared" ca="1" si="10"/>
        <v>#VALUE!</v>
      </c>
      <c r="AQ37" s="199"/>
      <c r="AX37" s="68" t="str">
        <f ca="1">[2]!YBHIST($I$24,$I37,J$25,"sec","")</f>
        <v>E</v>
      </c>
      <c r="AY37" s="67" t="e">
        <f t="shared" ca="1" si="11"/>
        <v>#VALUE!</v>
      </c>
      <c r="BA37" s="67">
        <f t="shared" si="12"/>
        <v>-53</v>
      </c>
    </row>
    <row r="38" spans="3:64" s="68" customFormat="1" ht="15" hidden="1">
      <c r="C38" s="70">
        <f t="shared" ca="1" si="0"/>
        <v>40522</v>
      </c>
      <c r="D38" s="70">
        <f t="shared" ca="1" si="1"/>
        <v>40547</v>
      </c>
      <c r="E38" s="68" t="str">
        <f t="shared" ca="1" si="2"/>
        <v>FNMA3.0-TBA-Dec</v>
      </c>
      <c r="F38" s="68" t="str">
        <f t="shared" ca="1" si="2"/>
        <v>FNMA3.0-TBA-Jan</v>
      </c>
      <c r="G38" s="68" t="str">
        <f t="shared" si="3"/>
        <v>FNMA3.0-TBA-GEN</v>
      </c>
      <c r="I38" s="133">
        <f ca="1">[2]!YBWORKDAY(EDATE(Base_Date, BA38), -1, "USD")</f>
        <v>40512</v>
      </c>
      <c r="J38" s="211" t="str">
        <f ca="1">[2]!YBHIST($I$24,$I38,K$25,"sec","")</f>
        <v>Error</v>
      </c>
      <c r="K38" s="217" t="str">
        <f ca="1">[2]!YBHIST($I$24,$I38,J$25,"sec","")</f>
        <v>E</v>
      </c>
      <c r="L38" s="80" t="e">
        <f t="shared" ca="1" si="18"/>
        <v>#VALUE!</v>
      </c>
      <c r="M38" s="81" t="str">
        <f ca="1">[2]!YBPRICE($I$24,$K38&amp;"d",$I38,L$25,"Swap",$I38,"Default","","Model",100,"")</f>
        <v>E</v>
      </c>
      <c r="N38" s="73" t="str">
        <f ca="1">[2]!YBHIST($I$24,$I37,M$25,"sec","")</f>
        <v>E</v>
      </c>
      <c r="O38" s="73"/>
      <c r="P38" s="80" t="e">
        <f t="shared" ca="1" si="19"/>
        <v>#VALUE!</v>
      </c>
      <c r="Q38" s="82" t="str">
        <f ca="1">[2]!YBSCEN($I$24,$K38&amp;"d","Market",O$25,"Swap",$I38,"LMMSkew","","Model",100,0,29,"Gradual","ParShift|N",0,"Annualized ROR",0.25,100,"",,,,"Default",,,,"Default",,)</f>
        <v>E</v>
      </c>
      <c r="R38" s="80" t="e">
        <f t="shared" ca="1" si="20"/>
        <v>#VALUE!</v>
      </c>
      <c r="S38" s="83">
        <v>0</v>
      </c>
      <c r="T38" s="80" t="e">
        <f ca="1">SUM(R$31:R38)</f>
        <v>#VALUE!</v>
      </c>
      <c r="U38" s="83" t="e">
        <f t="shared" ca="1" si="16"/>
        <v>#VALUE!</v>
      </c>
      <c r="V38" s="84" t="str">
        <f ca="1">[2]!YBHIST($I$24,I38,"EffDur","sec","")</f>
        <v>E</v>
      </c>
      <c r="W38" s="85" t="e">
        <f t="shared" ca="1" si="4"/>
        <v>#VALUE!</v>
      </c>
      <c r="X38" s="185" t="str">
        <f ca="1">[2]!YBHIST($E38,$I38,X$25,"sec","")</f>
        <v>E</v>
      </c>
      <c r="Y38" s="80" t="e">
        <f t="shared" ca="1" si="13"/>
        <v>#VALUE!</v>
      </c>
      <c r="Z38" s="82" t="e">
        <f t="shared" ca="1" si="21"/>
        <v>#VALUE!</v>
      </c>
      <c r="AA38" s="82" t="str">
        <f ca="1">[2]!YBHIST($F38,$I38,X$25,"sec","")</f>
        <v>E</v>
      </c>
      <c r="AB38" s="82"/>
      <c r="AC38" s="187" t="e">
        <f t="shared" ca="1" si="5"/>
        <v>#VALUE!</v>
      </c>
      <c r="AD38" s="189" t="str">
        <f ca="1">[2]!YBHIST($G38,I38,"LMMEffectiveDuration","sec","")</f>
        <v>E</v>
      </c>
      <c r="AE38" s="85" t="e">
        <f t="shared" ca="1" si="6"/>
        <v>#VALUE!</v>
      </c>
      <c r="AF38" s="86" t="e">
        <f t="shared" ca="1" si="7"/>
        <v>#VALUE!</v>
      </c>
      <c r="AG38" s="80" t="e">
        <f t="shared" ca="1" si="22"/>
        <v>#VALUE!</v>
      </c>
      <c r="AH38" s="80"/>
      <c r="AI38" s="80" t="e">
        <f t="shared" ca="1" si="14"/>
        <v>#VALUE!</v>
      </c>
      <c r="AJ38" s="83" t="e">
        <f t="shared" ca="1" si="15"/>
        <v>#VALUE!</v>
      </c>
      <c r="AK38" s="187" t="e">
        <f t="shared" ca="1" si="8"/>
        <v>#VALUE!</v>
      </c>
      <c r="AL38" s="192" t="e">
        <f t="shared" ca="1" si="9"/>
        <v>#VALUE!</v>
      </c>
      <c r="AM38" s="83" t="e">
        <f t="shared" ca="1" si="23"/>
        <v>#VALUE!</v>
      </c>
      <c r="AN38" s="80" t="e">
        <f ca="1">SUM(AL$31:AL38)</f>
        <v>#VALUE!</v>
      </c>
      <c r="AO38" s="109" t="e">
        <f t="shared" ca="1" si="17"/>
        <v>#VALUE!</v>
      </c>
      <c r="AP38" s="194" t="e">
        <f t="shared" ca="1" si="10"/>
        <v>#VALUE!</v>
      </c>
      <c r="AQ38" s="199"/>
      <c r="AX38" s="68" t="str">
        <f ca="1">[2]!YBHIST($I$24,$I38,J$25,"sec","")</f>
        <v>E</v>
      </c>
      <c r="AY38" s="67" t="e">
        <f t="shared" ca="1" si="11"/>
        <v>#VALUE!</v>
      </c>
      <c r="BA38" s="67">
        <f>BA39-1</f>
        <v>-52</v>
      </c>
    </row>
    <row r="39" spans="3:64" s="68" customFormat="1" ht="15">
      <c r="C39" s="70">
        <f t="shared" ref="C39:C65" ca="1" si="24">I39+10</f>
        <v>40553</v>
      </c>
      <c r="D39" s="70">
        <f t="shared" ca="1" si="1"/>
        <v>40578</v>
      </c>
      <c r="E39" s="68" t="str">
        <f t="shared" ca="1" si="2"/>
        <v>FNMA3.0-TBA-Jan</v>
      </c>
      <c r="F39" s="68" t="str">
        <f t="shared" ca="1" si="2"/>
        <v>FNMA3.0-TBA-Feb</v>
      </c>
      <c r="G39" s="68" t="str">
        <f t="shared" si="3"/>
        <v>FNMA3.0-TBA-GEN</v>
      </c>
      <c r="I39" s="133">
        <f ca="1">[2]!YBWORKDAY(EDATE(Base_Date, BA39), -1, "USD")</f>
        <v>40543</v>
      </c>
      <c r="J39" s="269" t="str">
        <f ca="1">AX39</f>
        <v>E</v>
      </c>
      <c r="K39" s="80" t="e">
        <f ca="1">AX39+AY39</f>
        <v>#VALUE!</v>
      </c>
      <c r="L39" s="80"/>
      <c r="M39" s="81" t="str">
        <f ca="1">[2]!YBHIST($I$24,I39,"OAS-Lib","sec","")</f>
        <v>E</v>
      </c>
      <c r="N39" s="73" t="str">
        <f ca="1">[2]!YBHIST($I$24,$I38,M$25,"sec","")</f>
        <v>E</v>
      </c>
      <c r="O39" s="73" t="str">
        <f ca="1">[2]!YBHIST("1 Month LIBOR",I39,"Yield","bmk","")</f>
        <v>E</v>
      </c>
      <c r="P39" s="80"/>
      <c r="Q39" s="82"/>
      <c r="R39" s="80"/>
      <c r="S39" s="83"/>
      <c r="T39" s="80"/>
      <c r="U39" s="83"/>
      <c r="V39" s="84">
        <f ca="1">VLOOKUP($I39, 'Barcap OAD'!$A:$S, $F$24, FALSE)</f>
        <v>-8.8000000000000007</v>
      </c>
      <c r="W39" s="172" t="e">
        <f ca="1">$K39*$V39/10000</f>
        <v>#VALUE!</v>
      </c>
      <c r="X39" s="185" t="str">
        <f ca="1">[2]!YBHIST($E39,$I39,X$25,"sec","")</f>
        <v>E</v>
      </c>
      <c r="Y39" s="80" t="e">
        <f ca="1">X39-X38</f>
        <v>#VALUE!</v>
      </c>
      <c r="Z39" s="82" t="e">
        <f ca="1">X38-AA38</f>
        <v>#VALUE!</v>
      </c>
      <c r="AA39" s="82" t="str">
        <f ca="1">[2]!YBHIST($F39,$I39,X$25,"sec","")</f>
        <v>E</v>
      </c>
      <c r="AB39" s="82" t="e">
        <f ca="1">X38-Z39</f>
        <v>#VALUE!</v>
      </c>
      <c r="AC39" s="187"/>
      <c r="AD39" s="189">
        <f ca="1">VLOOKUP($I39, 'Barcap OAD'!$A:$S, $F$26, FALSE)</f>
        <v>8.1219999999999999</v>
      </c>
      <c r="AE39" s="172" t="e">
        <f ca="1">X39*AD39/10000</f>
        <v>#VALUE!</v>
      </c>
      <c r="AF39" s="86" t="e">
        <f ca="1">W39/AE39</f>
        <v>#VALUE!</v>
      </c>
      <c r="AG39" s="80"/>
      <c r="AH39" s="83"/>
      <c r="AI39" s="80" t="e">
        <f ca="1">AL39+AK39</f>
        <v>#VALUE!</v>
      </c>
      <c r="AJ39" s="83">
        <v>0</v>
      </c>
      <c r="AK39" s="187" t="e">
        <f ca="1">(AJ39*Y39)/2</f>
        <v>#VALUE!</v>
      </c>
      <c r="AL39" s="192"/>
      <c r="AM39" s="83"/>
      <c r="AN39" s="80"/>
      <c r="AO39" s="109"/>
      <c r="AP39" s="194"/>
      <c r="AQ39" s="200"/>
      <c r="AR39" s="204"/>
      <c r="AS39" s="123"/>
      <c r="AX39" s="207" t="str">
        <f ca="1">[2]!YBHIST($I$24,$I39,J$25,"sec","")</f>
        <v>E</v>
      </c>
      <c r="AY39" s="205" t="str">
        <f ca="1">[2]!YBPRICE($I$24,AX39&amp;"d","Market","AccruedInterest","Swap",$I39,"LMMSkew","","Model",100,"")</f>
        <v>E</v>
      </c>
      <c r="BA39" s="67">
        <f t="shared" ref="BA39:BA89" si="25">BA40-1</f>
        <v>-51</v>
      </c>
    </row>
    <row r="40" spans="3:64" s="68" customFormat="1" ht="15">
      <c r="C40" s="70">
        <f ca="1">I40+10</f>
        <v>40584</v>
      </c>
      <c r="D40" s="70">
        <f t="shared" ca="1" si="1"/>
        <v>40609</v>
      </c>
      <c r="E40" s="68" t="str">
        <f t="shared" ca="1" si="2"/>
        <v>FNMA3.0-TBA-Feb</v>
      </c>
      <c r="F40" s="68" t="str">
        <f t="shared" ca="1" si="2"/>
        <v>FNMA3.0-TBA-Mar</v>
      </c>
      <c r="G40" s="68" t="str">
        <f t="shared" si="3"/>
        <v>FNMA3.0-TBA-GEN</v>
      </c>
      <c r="I40" s="133">
        <f ca="1">[2]!YBWORKDAY(EDATE(Base_Date, BA40), -1, "USD")</f>
        <v>40574</v>
      </c>
      <c r="J40" s="236" t="str">
        <f ca="1">AX40</f>
        <v>E</v>
      </c>
      <c r="K40" s="80" t="e">
        <f ca="1">AX40+AY40</f>
        <v>#VALUE!</v>
      </c>
      <c r="L40" s="80" t="e">
        <f ca="1">K40-K39</f>
        <v>#VALUE!</v>
      </c>
      <c r="M40" s="81" t="str">
        <f ca="1">[2]!YBHIST($I$24,$I40,"LMMOAS","sec")</f>
        <v>E</v>
      </c>
      <c r="N40" s="73" t="str">
        <f ca="1">[2]!YBHIST($I$24,$I39,M$25,"sec","")</f>
        <v>E</v>
      </c>
      <c r="O40" s="73" t="str">
        <f ca="1">[2]!YBHIST("1 Month LIBOR",I40,"Yield","bmk","")</f>
        <v>E</v>
      </c>
      <c r="P40" s="80" t="e">
        <f ca="1">K39-Q40</f>
        <v>#VALUE!</v>
      </c>
      <c r="Q40" s="82" t="str">
        <f ca="1">[2]!YBSCEN($I$24,$J39&amp;"d","Market",O$25,"Swap",$I39,"MarketWSkew","","Model",100,0,29,"Gradual","ParShift|N",0,"Annualized ROR",O39,100,"",,,,"Default",,,,"Default",,)</f>
        <v>E</v>
      </c>
      <c r="R40" s="80" t="e">
        <f ca="1">L40+P40</f>
        <v>#VALUE!</v>
      </c>
      <c r="S40" s="83" t="e">
        <f ca="1">R40/K39</f>
        <v>#VALUE!</v>
      </c>
      <c r="T40" s="80" t="e">
        <f ca="1">SUM(R$39:R40)</f>
        <v>#VALUE!</v>
      </c>
      <c r="U40" s="83" t="e">
        <f ca="1">BJ40</f>
        <v>#VALUE!</v>
      </c>
      <c r="V40" s="84">
        <f ca="1">VLOOKUP($I40, 'Barcap OAD'!$A:$S, $F$24, FALSE)</f>
        <v>-3.7</v>
      </c>
      <c r="W40" s="172" t="e">
        <f t="shared" ref="W40:W90" ca="1" si="26">$K40*$V40/10000</f>
        <v>#VALUE!</v>
      </c>
      <c r="X40" s="185" t="str">
        <f ca="1">[2]!YBHIST($E40,$I40,X$25,"sec","")</f>
        <v>E</v>
      </c>
      <c r="Y40" s="80" t="e">
        <f ca="1">X40-X39</f>
        <v>#VALUE!</v>
      </c>
      <c r="Z40" s="82" t="e">
        <f ca="1">X39-AA39</f>
        <v>#VALUE!</v>
      </c>
      <c r="AA40" s="82" t="str">
        <f ca="1">[2]!YBHIST($F40,$I40,X$25,"sec","")</f>
        <v>E</v>
      </c>
      <c r="AB40" s="82" t="e">
        <f ca="1">X39-Z40</f>
        <v>#VALUE!</v>
      </c>
      <c r="AC40" s="187" t="e">
        <f ca="1">Y40+Z40</f>
        <v>#VALUE!</v>
      </c>
      <c r="AD40" s="189">
        <f ca="1">VLOOKUP($I40, 'Barcap OAD'!$A:$S, $F$26, FALSE)</f>
        <v>8.2189999999999994</v>
      </c>
      <c r="AE40" s="172" t="e">
        <f ca="1">X40*AD40/10000</f>
        <v>#VALUE!</v>
      </c>
      <c r="AF40" s="86" t="e">
        <f ca="1">W40/AE40</f>
        <v>#VALUE!</v>
      </c>
      <c r="AG40" s="80" t="e">
        <f ca="1">-AC40*AF39</f>
        <v>#VALUE!</v>
      </c>
      <c r="AH40" s="83" t="e">
        <f ca="1">AG40/K39</f>
        <v>#VALUE!</v>
      </c>
      <c r="AI40" s="80" t="e">
        <f ca="1">AL40+AK40</f>
        <v>#VALUE!</v>
      </c>
      <c r="AJ40" s="83" t="e">
        <f ca="1">AF40-AF39</f>
        <v>#VALUE!</v>
      </c>
      <c r="AK40" s="187" t="e">
        <f ca="1">(AJ40*Y40)/2</f>
        <v>#VALUE!</v>
      </c>
      <c r="AL40" s="192" t="e">
        <f ca="1">AG40+R40</f>
        <v>#VALUE!</v>
      </c>
      <c r="AM40" s="83" t="e">
        <f ca="1">AL40/K39</f>
        <v>#VALUE!</v>
      </c>
      <c r="AN40" s="80" t="e">
        <f ca="1">SUM(AL$39:AL40)</f>
        <v>#VALUE!</v>
      </c>
      <c r="AO40" s="109" t="e">
        <f ca="1">BL40</f>
        <v>#VALUE!</v>
      </c>
      <c r="AP40" s="194" t="e">
        <f ca="1">(Z40*AF40*-1)+P40</f>
        <v>#VALUE!</v>
      </c>
      <c r="AQ40" s="200" t="e">
        <f ca="1">AP40/K39</f>
        <v>#VALUE!</v>
      </c>
      <c r="AR40" s="233"/>
      <c r="AS40" s="232"/>
      <c r="AX40" s="207" t="str">
        <f ca="1">[2]!YBHIST($I$24,$I40,J$25,"sec","")</f>
        <v>E</v>
      </c>
      <c r="AY40" s="205" t="str">
        <f ca="1">[2]!YBPRICE($I$24,AX40&amp;"d","Market","AccruedInterest","Swap",$I40,"LMMSkew","","Model",100,"")</f>
        <v>E</v>
      </c>
      <c r="BA40" s="67">
        <f t="shared" si="25"/>
        <v>-50</v>
      </c>
      <c r="BE40" s="500"/>
      <c r="BF40" s="500"/>
      <c r="BI40" s="518" t="e">
        <f ca="1">1+S40</f>
        <v>#VALUE!</v>
      </c>
      <c r="BJ40" s="518" t="e">
        <f ca="1">PRODUCT($BI$39:BI40)-1</f>
        <v>#VALUE!</v>
      </c>
      <c r="BK40" s="518" t="e">
        <f ca="1">1+AM40</f>
        <v>#VALUE!</v>
      </c>
      <c r="BL40" s="518" t="e">
        <f ca="1">PRODUCT($BK$39:BK40)-1</f>
        <v>#VALUE!</v>
      </c>
    </row>
    <row r="41" spans="3:64" s="68" customFormat="1" ht="15">
      <c r="C41" s="70">
        <f t="shared" ca="1" si="24"/>
        <v>40612</v>
      </c>
      <c r="D41" s="70">
        <f t="shared" ca="1" si="1"/>
        <v>40637</v>
      </c>
      <c r="E41" s="68" t="str">
        <f t="shared" ca="1" si="2"/>
        <v>FNMA3.0-TBA-Mar</v>
      </c>
      <c r="F41" s="68" t="str">
        <f t="shared" ca="1" si="2"/>
        <v>FNMA3.0-TBA-Apr</v>
      </c>
      <c r="G41" s="68" t="str">
        <f t="shared" si="3"/>
        <v>FNMA3.0-TBA-GEN</v>
      </c>
      <c r="I41" s="133">
        <f ca="1">[2]!YBWORKDAY(EDATE(Base_Date, BA41), -1, "USD")</f>
        <v>40602</v>
      </c>
      <c r="J41" s="235" t="str">
        <f ca="1">AX41</f>
        <v>E</v>
      </c>
      <c r="K41" s="80" t="e">
        <f ca="1">AX41+AY41</f>
        <v>#VALUE!</v>
      </c>
      <c r="L41" s="80" t="e">
        <f ca="1">K41-K40</f>
        <v>#VALUE!</v>
      </c>
      <c r="M41" s="81" t="str">
        <f ca="1">[2]!YBHIST($I$24,$I41,"LMMOAS","sec")</f>
        <v>E</v>
      </c>
      <c r="N41" s="73" t="str">
        <f ca="1">[2]!YBHIST($I$24,$I40,M$25,"sec","")</f>
        <v>E</v>
      </c>
      <c r="O41" s="170" t="str">
        <f ca="1">[2]!YBHIST("1 Month LIBOR",I41,"Yield","bmk","")</f>
        <v>E</v>
      </c>
      <c r="P41" s="80" t="e">
        <f ca="1">K40-Q41</f>
        <v>#VALUE!</v>
      </c>
      <c r="Q41" s="82" t="str">
        <f ca="1">[2]!YBSCEN($I$24,$J40&amp;"d","Market",O$25,"Swap",$I40,"MarketWSkew","","Model",100,0,29,"Gradual","ParShift|N",0,"Annualized ROR",O40,100,"",,,,"Default",,,,"Default",,)</f>
        <v>E</v>
      </c>
      <c r="R41" s="80" t="e">
        <f ca="1">L41+P41</f>
        <v>#VALUE!</v>
      </c>
      <c r="S41" s="83" t="e">
        <f ca="1">R41/K40</f>
        <v>#VALUE!</v>
      </c>
      <c r="T41" s="80" t="e">
        <f ca="1">SUM(R$39:R41)</f>
        <v>#VALUE!</v>
      </c>
      <c r="U41" s="83" t="e">
        <f t="shared" ref="U41:U75" ca="1" si="27">BJ41</f>
        <v>#VALUE!</v>
      </c>
      <c r="V41" s="84">
        <f ca="1">VLOOKUP($I41, 'Barcap OAD'!$A:$S, $F$24, FALSE)</f>
        <v>-3.8</v>
      </c>
      <c r="W41" s="172" t="e">
        <f t="shared" ca="1" si="26"/>
        <v>#VALUE!</v>
      </c>
      <c r="X41" s="185" t="str">
        <f ca="1">[2]!YBHIST($E41,$I41,X$25,"sec","")</f>
        <v>E</v>
      </c>
      <c r="Y41" s="80" t="e">
        <f ca="1">X41-X40</f>
        <v>#VALUE!</v>
      </c>
      <c r="Z41" s="82" t="e">
        <f ca="1">X40-AA40</f>
        <v>#VALUE!</v>
      </c>
      <c r="AA41" s="82" t="str">
        <f ca="1">[2]!YBHIST($F41,$I41,X$25,"sec","")</f>
        <v>E</v>
      </c>
      <c r="AB41" s="82" t="e">
        <f t="shared" ref="AB41:AB65" ca="1" si="28">X40-Z41</f>
        <v>#VALUE!</v>
      </c>
      <c r="AC41" s="187" t="e">
        <f ca="1">Y41+Z41</f>
        <v>#VALUE!</v>
      </c>
      <c r="AD41" s="189">
        <f ca="1">VLOOKUP($I41, 'Barcap OAD'!$A:$S, $F$26, FALSE)</f>
        <v>8.1370000000000005</v>
      </c>
      <c r="AE41" s="172" t="e">
        <f ca="1">X41*AD41/10000</f>
        <v>#VALUE!</v>
      </c>
      <c r="AF41" s="86" t="e">
        <f ca="1">W41/AE41</f>
        <v>#VALUE!</v>
      </c>
      <c r="AG41" s="80" t="e">
        <f ca="1">-AC41*AF40</f>
        <v>#VALUE!</v>
      </c>
      <c r="AH41" s="83" t="e">
        <f t="shared" ref="AH41:AH65" ca="1" si="29">AG41/K40</f>
        <v>#VALUE!</v>
      </c>
      <c r="AI41" s="80" t="e">
        <f ca="1">AL41+AK41</f>
        <v>#VALUE!</v>
      </c>
      <c r="AJ41" s="83" t="e">
        <f ca="1">AF41-AF40</f>
        <v>#VALUE!</v>
      </c>
      <c r="AK41" s="187" t="e">
        <f ca="1">(AJ41*Y41)/2</f>
        <v>#VALUE!</v>
      </c>
      <c r="AL41" s="192" t="e">
        <f ca="1">AG41+R41</f>
        <v>#VALUE!</v>
      </c>
      <c r="AM41" s="83" t="e">
        <f ca="1">AL41/K40</f>
        <v>#VALUE!</v>
      </c>
      <c r="AN41" s="80" t="e">
        <f ca="1">SUM(AL$39:AL41)</f>
        <v>#VALUE!</v>
      </c>
      <c r="AO41" s="109" t="e">
        <f t="shared" ref="AO41:AO75" ca="1" si="30">BL41</f>
        <v>#VALUE!</v>
      </c>
      <c r="AP41" s="194" t="e">
        <f ca="1">(Z41*AF41*-1)+P41</f>
        <v>#VALUE!</v>
      </c>
      <c r="AQ41" s="200" t="e">
        <f ca="1">AP41/K40</f>
        <v>#VALUE!</v>
      </c>
      <c r="AR41" s="204"/>
      <c r="AS41" s="221"/>
      <c r="AX41" s="207" t="str">
        <f ca="1">[2]!YBHIST($I$24,$I41,J$25,"sec","")</f>
        <v>E</v>
      </c>
      <c r="AY41" s="205" t="str">
        <f ca="1">[2]!YBPRICE($I$24,AX41&amp;"d","Market","AccruedInterest","Swap",$I41,"LMMSkew","","Model",100,"")</f>
        <v>E</v>
      </c>
      <c r="BA41" s="67">
        <f t="shared" si="25"/>
        <v>-49</v>
      </c>
      <c r="BI41" s="518" t="e">
        <f t="shared" ref="BI41:BI75" ca="1" si="31">1+S41</f>
        <v>#VALUE!</v>
      </c>
      <c r="BJ41" s="518" t="e">
        <f ca="1">PRODUCT($BI$39:BI41)-1</f>
        <v>#VALUE!</v>
      </c>
      <c r="BK41" s="518" t="e">
        <f t="shared" ref="BK41:BK75" ca="1" si="32">1+AM41</f>
        <v>#VALUE!</v>
      </c>
      <c r="BL41" s="518" t="e">
        <f ca="1">PRODUCT($BK$39:BK41)-1</f>
        <v>#VALUE!</v>
      </c>
    </row>
    <row r="42" spans="3:64" s="68" customFormat="1" ht="15">
      <c r="C42" s="70">
        <f t="shared" ca="1" si="24"/>
        <v>40643</v>
      </c>
      <c r="D42" s="70">
        <f t="shared" ca="1" si="1"/>
        <v>40668</v>
      </c>
      <c r="E42" s="68" t="str">
        <f t="shared" ca="1" si="2"/>
        <v>FNMA3.0-TBA-Apr</v>
      </c>
      <c r="F42" s="68" t="str">
        <f t="shared" ca="1" si="2"/>
        <v>FNMA3.0-TBA-May</v>
      </c>
      <c r="G42" s="68" t="str">
        <f t="shared" si="3"/>
        <v>FNMA3.0-TBA-GEN</v>
      </c>
      <c r="I42" s="133">
        <f ca="1">[2]!YBWORKDAY(EDATE(Base_Date, BA42), -1, "USD")</f>
        <v>40633</v>
      </c>
      <c r="J42" s="216" t="str">
        <f t="shared" ref="J42:J65" ca="1" si="33">AX42</f>
        <v>E</v>
      </c>
      <c r="K42" s="80" t="e">
        <f t="shared" ref="K42:K65" ca="1" si="34">AX42+AY42</f>
        <v>#VALUE!</v>
      </c>
      <c r="L42" s="80" t="e">
        <f t="shared" ref="L42:L65" ca="1" si="35">K42-K41</f>
        <v>#VALUE!</v>
      </c>
      <c r="M42" s="81" t="str">
        <f ca="1">[2]!YBHIST($I$24,$I42,"LMMOAS","sec")</f>
        <v>E</v>
      </c>
      <c r="N42" s="73" t="str">
        <f ca="1">[2]!YBHIST($I$24,$I41,M$25,"sec","")</f>
        <v>E</v>
      </c>
      <c r="O42" s="170" t="str">
        <f ca="1">[2]!YBHIST("1 Month LIBOR",I42,"Yield","bmk","")</f>
        <v>E</v>
      </c>
      <c r="P42" s="80" t="e">
        <f t="shared" ref="P42:P65" ca="1" si="36">K41-Q42</f>
        <v>#VALUE!</v>
      </c>
      <c r="Q42" s="82" t="str">
        <f ca="1">[2]!YBSCEN($I$24,$J41&amp;"d","Market",O$25,"Swap",$I41,"MarketWSkew","","Model",100,0,29,"Gradual","ParShift|N",0,"Annualized ROR",O41,100,"",,,,"Default",,,,"Default",,)</f>
        <v>E</v>
      </c>
      <c r="R42" s="80" t="e">
        <f t="shared" ref="R42:R65" ca="1" si="37">L42+P42</f>
        <v>#VALUE!</v>
      </c>
      <c r="S42" s="83" t="e">
        <f t="shared" ref="S42:S65" ca="1" si="38">R42/K41</f>
        <v>#VALUE!</v>
      </c>
      <c r="T42" s="80" t="e">
        <f ca="1">SUM(R$39:R42)</f>
        <v>#VALUE!</v>
      </c>
      <c r="U42" s="83" t="e">
        <f t="shared" ca="1" si="27"/>
        <v>#VALUE!</v>
      </c>
      <c r="V42" s="84">
        <f ca="1">VLOOKUP($I42, 'Barcap OAD'!$A:$S, $F$24, FALSE)</f>
        <v>-3.8</v>
      </c>
      <c r="W42" s="172" t="e">
        <f t="shared" ca="1" si="26"/>
        <v>#VALUE!</v>
      </c>
      <c r="X42" s="185" t="str">
        <f ca="1">[2]!YBHIST($E42,$I42,X$25,"sec","")</f>
        <v>E</v>
      </c>
      <c r="Y42" s="80" t="e">
        <f t="shared" ref="Y42:Y65" ca="1" si="39">X42-X41</f>
        <v>#VALUE!</v>
      </c>
      <c r="Z42" s="82" t="e">
        <f t="shared" ref="Z42:Z65" ca="1" si="40">X41-AA41</f>
        <v>#VALUE!</v>
      </c>
      <c r="AA42" s="82" t="str">
        <f ca="1">[2]!YBHIST($F42,$I42,X$25,"sec","")</f>
        <v>E</v>
      </c>
      <c r="AB42" s="82" t="e">
        <f t="shared" ca="1" si="28"/>
        <v>#VALUE!</v>
      </c>
      <c r="AC42" s="187" t="e">
        <f t="shared" ca="1" si="5"/>
        <v>#VALUE!</v>
      </c>
      <c r="AD42" s="189">
        <f ca="1">VLOOKUP($I42, 'Barcap OAD'!$A:$S, $F$26, FALSE)</f>
        <v>8.2479999999999993</v>
      </c>
      <c r="AE42" s="172" t="e">
        <f t="shared" ca="1" si="6"/>
        <v>#VALUE!</v>
      </c>
      <c r="AF42" s="86" t="e">
        <f t="shared" ca="1" si="7"/>
        <v>#VALUE!</v>
      </c>
      <c r="AG42" s="80" t="e">
        <f ca="1">-AC42*AF41</f>
        <v>#VALUE!</v>
      </c>
      <c r="AH42" s="83" t="e">
        <f t="shared" ca="1" si="29"/>
        <v>#VALUE!</v>
      </c>
      <c r="AI42" s="80" t="e">
        <f ca="1">AL42+AK42</f>
        <v>#VALUE!</v>
      </c>
      <c r="AJ42" s="83" t="e">
        <f t="shared" ref="AJ42:AJ65" ca="1" si="41">AF42-AF41</f>
        <v>#VALUE!</v>
      </c>
      <c r="AK42" s="187" t="e">
        <f t="shared" ref="AK42:AK65" ca="1" si="42">(AJ42*Y42)/2</f>
        <v>#VALUE!</v>
      </c>
      <c r="AL42" s="192" t="e">
        <f t="shared" ref="AL42:AL65" ca="1" si="43">AG42+R42</f>
        <v>#VALUE!</v>
      </c>
      <c r="AM42" s="83" t="e">
        <f t="shared" ref="AM42:AM65" ca="1" si="44">AL42/K41</f>
        <v>#VALUE!</v>
      </c>
      <c r="AN42" s="80" t="e">
        <f ca="1">SUM(AL$39:AL42)</f>
        <v>#VALUE!</v>
      </c>
      <c r="AO42" s="109" t="e">
        <f t="shared" ca="1" si="30"/>
        <v>#VALUE!</v>
      </c>
      <c r="AP42" s="194" t="e">
        <f ca="1">(Z42*AF42*-1)+P42</f>
        <v>#VALUE!</v>
      </c>
      <c r="AQ42" s="200" t="e">
        <f t="shared" ref="AQ42:AQ65" ca="1" si="45">AP42/K41</f>
        <v>#VALUE!</v>
      </c>
      <c r="AR42" s="204"/>
      <c r="AS42" s="221"/>
      <c r="AX42" s="207" t="str">
        <f ca="1">[2]!YBHIST($I$24,$I42,J$25,"sec","")</f>
        <v>E</v>
      </c>
      <c r="AY42" s="205" t="str">
        <f ca="1">[2]!YBPRICE($I$24,AX42&amp;"d","Market","AccruedInterest","Swap",$I42,"LMMSkew","","Model",100,"")</f>
        <v>E</v>
      </c>
      <c r="BA42" s="67">
        <f t="shared" si="25"/>
        <v>-48</v>
      </c>
      <c r="BI42" s="518" t="e">
        <f t="shared" ca="1" si="31"/>
        <v>#VALUE!</v>
      </c>
      <c r="BJ42" s="518" t="e">
        <f ca="1">PRODUCT($BI$39:BI42)-1</f>
        <v>#VALUE!</v>
      </c>
      <c r="BK42" s="518" t="e">
        <f t="shared" ca="1" si="32"/>
        <v>#VALUE!</v>
      </c>
      <c r="BL42" s="518" t="e">
        <f ca="1">PRODUCT($BK$39:BK42)-1</f>
        <v>#VALUE!</v>
      </c>
    </row>
    <row r="43" spans="3:64" s="68" customFormat="1" ht="15">
      <c r="C43" s="70">
        <f t="shared" ca="1" si="24"/>
        <v>40672</v>
      </c>
      <c r="D43" s="70">
        <f t="shared" ca="1" si="1"/>
        <v>40697</v>
      </c>
      <c r="E43" s="68" t="str">
        <f t="shared" ca="1" si="2"/>
        <v>FNMA3.0-TBA-May</v>
      </c>
      <c r="F43" s="68" t="str">
        <f t="shared" ca="1" si="2"/>
        <v>FNMA3.0-TBA-Jun</v>
      </c>
      <c r="G43" s="68" t="str">
        <f t="shared" si="3"/>
        <v>FNMA3.0-TBA-GEN</v>
      </c>
      <c r="I43" s="133">
        <f ca="1">[2]!YBWORKDAY(EDATE(Base_Date, BA43), -1, "USD")</f>
        <v>40662</v>
      </c>
      <c r="J43" s="217" t="str">
        <f t="shared" ca="1" si="33"/>
        <v>E</v>
      </c>
      <c r="K43" s="80" t="e">
        <f t="shared" ca="1" si="34"/>
        <v>#VALUE!</v>
      </c>
      <c r="L43" s="80" t="e">
        <f t="shared" ca="1" si="35"/>
        <v>#VALUE!</v>
      </c>
      <c r="M43" s="81" t="str">
        <f ca="1">[2]!YBHIST($I$24,$I43,"LMMOAS","sec")</f>
        <v>E</v>
      </c>
      <c r="N43" s="73" t="str">
        <f ca="1">[2]!YBHIST($I$24,$I42,M$25,"sec","")</f>
        <v>E</v>
      </c>
      <c r="O43" s="170" t="str">
        <f ca="1">[2]!YBHIST("1 Month LIBOR",I43,"Yield","bmk","")</f>
        <v>E</v>
      </c>
      <c r="P43" s="80" t="e">
        <f t="shared" ca="1" si="36"/>
        <v>#VALUE!</v>
      </c>
      <c r="Q43" s="82" t="str">
        <f ca="1">[2]!YBSCEN($I$24,$J42&amp;"d","Market",O$25,"Swap",$I42,"MarketWSkew","","Model",100,0,29,"Gradual","ParShift|N",0,"Annualized ROR",O42,100,"",,,,"Default",,,,"Default",,)</f>
        <v>E</v>
      </c>
      <c r="R43" s="80" t="e">
        <f t="shared" ca="1" si="37"/>
        <v>#VALUE!</v>
      </c>
      <c r="S43" s="83" t="e">
        <f t="shared" ca="1" si="38"/>
        <v>#VALUE!</v>
      </c>
      <c r="T43" s="80" t="e">
        <f ca="1">SUM(R$39:R43)</f>
        <v>#VALUE!</v>
      </c>
      <c r="U43" s="83" t="e">
        <f t="shared" ca="1" si="27"/>
        <v>#VALUE!</v>
      </c>
      <c r="V43" s="84">
        <f ca="1">VLOOKUP($I43, 'Barcap OAD'!$A:$S, $F$24, FALSE)</f>
        <v>-3.9</v>
      </c>
      <c r="W43" s="172" t="e">
        <f t="shared" ca="1" si="26"/>
        <v>#VALUE!</v>
      </c>
      <c r="X43" s="185" t="str">
        <f ca="1">[2]!YBHIST($E43,$I43,X$25,"sec","")</f>
        <v>E</v>
      </c>
      <c r="Y43" s="80" t="e">
        <f t="shared" ca="1" si="39"/>
        <v>#VALUE!</v>
      </c>
      <c r="Z43" s="82" t="e">
        <f t="shared" ca="1" si="40"/>
        <v>#VALUE!</v>
      </c>
      <c r="AA43" s="82" t="str">
        <f ca="1">[2]!YBHIST($F43,$I43,X$25,"sec","")</f>
        <v>E</v>
      </c>
      <c r="AB43" s="82" t="e">
        <f t="shared" ca="1" si="28"/>
        <v>#VALUE!</v>
      </c>
      <c r="AC43" s="187" t="e">
        <f ca="1">X43-AB43</f>
        <v>#VALUE!</v>
      </c>
      <c r="AD43" s="189">
        <f ca="1">VLOOKUP($I43, 'Barcap OAD'!$A:$S, $F$26, FALSE)</f>
        <v>8.4529999999999994</v>
      </c>
      <c r="AE43" s="172" t="e">
        <f t="shared" ca="1" si="6"/>
        <v>#VALUE!</v>
      </c>
      <c r="AF43" s="86" t="e">
        <f t="shared" ca="1" si="7"/>
        <v>#VALUE!</v>
      </c>
      <c r="AG43" s="80" t="e">
        <f t="shared" ref="AG43:AG65" ca="1" si="46">-AC43*AF42</f>
        <v>#VALUE!</v>
      </c>
      <c r="AH43" s="83" t="e">
        <f t="shared" ca="1" si="29"/>
        <v>#VALUE!</v>
      </c>
      <c r="AI43" s="80" t="e">
        <f t="shared" ref="AI43:AI65" ca="1" si="47">AL43+AK43</f>
        <v>#VALUE!</v>
      </c>
      <c r="AJ43" s="83" t="e">
        <f t="shared" ca="1" si="41"/>
        <v>#VALUE!</v>
      </c>
      <c r="AK43" s="187" t="e">
        <f t="shared" ca="1" si="42"/>
        <v>#VALUE!</v>
      </c>
      <c r="AL43" s="192" t="e">
        <f t="shared" ca="1" si="43"/>
        <v>#VALUE!</v>
      </c>
      <c r="AM43" s="83" t="e">
        <f t="shared" ca="1" si="44"/>
        <v>#VALUE!</v>
      </c>
      <c r="AN43" s="80" t="e">
        <f ca="1">SUM(AL$39:AL43)</f>
        <v>#VALUE!</v>
      </c>
      <c r="AO43" s="109" t="e">
        <f t="shared" ca="1" si="30"/>
        <v>#VALUE!</v>
      </c>
      <c r="AP43" s="194" t="e">
        <f t="shared" ca="1" si="10"/>
        <v>#VALUE!</v>
      </c>
      <c r="AQ43" s="200" t="e">
        <f t="shared" ca="1" si="45"/>
        <v>#VALUE!</v>
      </c>
      <c r="AR43" s="204"/>
      <c r="AS43" s="221"/>
      <c r="AX43" s="207" t="str">
        <f ca="1">[2]!YBHIST($I$24,$I43,J$25,"sec","")</f>
        <v>E</v>
      </c>
      <c r="AY43" s="205" t="str">
        <f ca="1">[2]!YBPRICE($I$24,AX43&amp;"d","Market","AccruedInterest","Swap",$I43,"LMMSkew","","Model",100,"")</f>
        <v>E</v>
      </c>
      <c r="BA43" s="67">
        <f t="shared" si="25"/>
        <v>-47</v>
      </c>
      <c r="BI43" s="518" t="e">
        <f t="shared" ca="1" si="31"/>
        <v>#VALUE!</v>
      </c>
      <c r="BJ43" s="518" t="e">
        <f ca="1">PRODUCT($BI$39:BI43)-1</f>
        <v>#VALUE!</v>
      </c>
      <c r="BK43" s="518" t="e">
        <f t="shared" ca="1" si="32"/>
        <v>#VALUE!</v>
      </c>
      <c r="BL43" s="518" t="e">
        <f ca="1">PRODUCT($BK$39:BK43)-1</f>
        <v>#VALUE!</v>
      </c>
    </row>
    <row r="44" spans="3:64" s="68" customFormat="1" ht="15">
      <c r="C44" s="70">
        <f t="shared" ca="1" si="24"/>
        <v>40704</v>
      </c>
      <c r="D44" s="70">
        <f t="shared" ca="1" si="1"/>
        <v>40729</v>
      </c>
      <c r="E44" s="68" t="str">
        <f t="shared" ca="1" si="2"/>
        <v>FNMA3.0-TBA-Jun</v>
      </c>
      <c r="F44" s="68" t="str">
        <f t="shared" ca="1" si="2"/>
        <v>FNMA3.0-TBA-Jul</v>
      </c>
      <c r="G44" s="68" t="str">
        <f t="shared" si="3"/>
        <v>FNMA3.0-TBA-GEN</v>
      </c>
      <c r="I44" s="133">
        <f ca="1">[2]!YBWORKDAY(EDATE(Base_Date, BA44), -1, "USD")</f>
        <v>40694</v>
      </c>
      <c r="J44" s="234" t="str">
        <f t="shared" ca="1" si="33"/>
        <v>E</v>
      </c>
      <c r="K44" s="237" t="e">
        <f t="shared" ca="1" si="34"/>
        <v>#VALUE!</v>
      </c>
      <c r="L44" s="237" t="e">
        <f t="shared" ca="1" si="35"/>
        <v>#VALUE!</v>
      </c>
      <c r="M44" s="238" t="str">
        <f ca="1">[2]!YBHIST($I$24,$I44,"LMMOAS","sec")</f>
        <v>E</v>
      </c>
      <c r="N44" s="239" t="str">
        <f ca="1">[2]!YBHIST($I$24,$I43,M$25,"sec","")</f>
        <v>E</v>
      </c>
      <c r="O44" s="240" t="str">
        <f ca="1">[2]!YBHIST("1 Month LIBOR",I44,"Yield","bmk","")</f>
        <v>E</v>
      </c>
      <c r="P44" s="237" t="e">
        <f t="shared" ca="1" si="36"/>
        <v>#VALUE!</v>
      </c>
      <c r="Q44" s="171" t="str">
        <f ca="1">[2]!YBSCEN($I$24,$J43&amp;"d","Market",O$25,"Swap",$I43,"MarketWSkew","","Model",100,0,29,"Gradual","ParShift|N",0,"Annualized ROR",O43,100,"",,,,"Default",,,,"Default",,)</f>
        <v>E</v>
      </c>
      <c r="R44" s="237" t="e">
        <f t="shared" ca="1" si="37"/>
        <v>#VALUE!</v>
      </c>
      <c r="S44" s="241" t="e">
        <f t="shared" ca="1" si="38"/>
        <v>#VALUE!</v>
      </c>
      <c r="T44" s="237" t="e">
        <f ca="1">SUM(R$39:R44)</f>
        <v>#VALUE!</v>
      </c>
      <c r="U44" s="241" t="e">
        <f t="shared" ca="1" si="27"/>
        <v>#VALUE!</v>
      </c>
      <c r="V44" s="242">
        <f ca="1">VLOOKUP($I44, 'Barcap OAD'!$A:$S, $F$24, FALSE)</f>
        <v>-6.1</v>
      </c>
      <c r="W44" s="243" t="e">
        <f t="shared" ca="1" si="26"/>
        <v>#VALUE!</v>
      </c>
      <c r="X44" s="244" t="str">
        <f ca="1">[2]!YBHIST($E44,$I44,X$25,"sec","")</f>
        <v>E</v>
      </c>
      <c r="Y44" s="237" t="e">
        <f t="shared" ca="1" si="39"/>
        <v>#VALUE!</v>
      </c>
      <c r="Z44" s="171" t="e">
        <f t="shared" ca="1" si="40"/>
        <v>#VALUE!</v>
      </c>
      <c r="AA44" s="171" t="str">
        <f ca="1">[2]!YBHIST($F44,$I44,X$25,"sec","")</f>
        <v>E</v>
      </c>
      <c r="AB44" s="171" t="e">
        <f t="shared" ca="1" si="28"/>
        <v>#VALUE!</v>
      </c>
      <c r="AC44" s="245" t="e">
        <f ca="1">X44-AB44</f>
        <v>#VALUE!</v>
      </c>
      <c r="AD44" s="246">
        <f ca="1">VLOOKUP($I44, 'Barcap OAD'!$A:$S, $F$26, FALSE)</f>
        <v>8.4260000000000002</v>
      </c>
      <c r="AE44" s="243" t="e">
        <f t="shared" ca="1" si="6"/>
        <v>#VALUE!</v>
      </c>
      <c r="AF44" s="247" t="e">
        <f t="shared" ca="1" si="7"/>
        <v>#VALUE!</v>
      </c>
      <c r="AG44" s="237" t="e">
        <f t="shared" ca="1" si="46"/>
        <v>#VALUE!</v>
      </c>
      <c r="AH44" s="241" t="e">
        <f t="shared" ca="1" si="29"/>
        <v>#VALUE!</v>
      </c>
      <c r="AI44" s="237" t="e">
        <f t="shared" ca="1" si="47"/>
        <v>#VALUE!</v>
      </c>
      <c r="AJ44" s="241" t="e">
        <f t="shared" ca="1" si="41"/>
        <v>#VALUE!</v>
      </c>
      <c r="AK44" s="245" t="e">
        <f t="shared" ca="1" si="42"/>
        <v>#VALUE!</v>
      </c>
      <c r="AL44" s="248" t="e">
        <f t="shared" ca="1" si="43"/>
        <v>#VALUE!</v>
      </c>
      <c r="AM44" s="241" t="e">
        <f t="shared" ca="1" si="44"/>
        <v>#VALUE!</v>
      </c>
      <c r="AN44" s="237" t="e">
        <f ca="1">SUM(AL$39:AL44)</f>
        <v>#VALUE!</v>
      </c>
      <c r="AO44" s="203" t="e">
        <f t="shared" ca="1" si="30"/>
        <v>#VALUE!</v>
      </c>
      <c r="AP44" s="249" t="e">
        <f t="shared" ca="1" si="10"/>
        <v>#VALUE!</v>
      </c>
      <c r="AQ44" s="250" t="e">
        <f t="shared" ca="1" si="45"/>
        <v>#VALUE!</v>
      </c>
      <c r="AR44" s="204"/>
      <c r="AS44" s="221"/>
      <c r="AX44" s="207" t="str">
        <f ca="1">[2]!YBHIST($I$24,$I44,J$25,"sec","")</f>
        <v>E</v>
      </c>
      <c r="AY44" s="205" t="str">
        <f ca="1">[2]!YBPRICE($I$24,AX44&amp;"d","Market","AccruedInterest","Swap",$I44,"LMMSkew","","Model",100,"")</f>
        <v>E</v>
      </c>
      <c r="BA44" s="67">
        <f t="shared" si="25"/>
        <v>-46</v>
      </c>
      <c r="BI44" s="518" t="e">
        <f t="shared" ca="1" si="31"/>
        <v>#VALUE!</v>
      </c>
      <c r="BJ44" s="518" t="e">
        <f ca="1">PRODUCT($BI$39:BI44)-1</f>
        <v>#VALUE!</v>
      </c>
      <c r="BK44" s="518" t="e">
        <f t="shared" ca="1" si="32"/>
        <v>#VALUE!</v>
      </c>
      <c r="BL44" s="518" t="e">
        <f ca="1">PRODUCT($BK$39:BK44)-1</f>
        <v>#VALUE!</v>
      </c>
    </row>
    <row r="45" spans="3:64" s="68" customFormat="1" ht="15">
      <c r="C45" s="70">
        <f t="shared" ca="1" si="24"/>
        <v>40734</v>
      </c>
      <c r="D45" s="70">
        <f t="shared" ca="1" si="1"/>
        <v>40759</v>
      </c>
      <c r="E45" s="68" t="str">
        <f t="shared" ca="1" si="2"/>
        <v>FNMA3.0-TBA-Jul</v>
      </c>
      <c r="F45" s="68" t="str">
        <f t="shared" ca="1" si="2"/>
        <v>FNMA3.0-TBA-Aug</v>
      </c>
      <c r="G45" s="68" t="str">
        <f t="shared" si="3"/>
        <v>FNMA3.0-TBA-GEN</v>
      </c>
      <c r="I45" s="133">
        <f ca="1">[2]!YBWORKDAY(EDATE(Base_Date, BA45), -1, "USD")</f>
        <v>40724</v>
      </c>
      <c r="J45" s="235" t="str">
        <f t="shared" ca="1" si="33"/>
        <v>E</v>
      </c>
      <c r="K45" s="253" t="e">
        <f t="shared" ca="1" si="34"/>
        <v>#VALUE!</v>
      </c>
      <c r="L45" s="253" t="e">
        <f t="shared" ca="1" si="35"/>
        <v>#VALUE!</v>
      </c>
      <c r="M45" s="254" t="str">
        <f ca="1">[2]!YBHIST($I$24,$I45,"LMMOAS","sec")</f>
        <v>E</v>
      </c>
      <c r="N45" s="255" t="str">
        <f ca="1">[2]!YBHIST($I$24,$I44,M$25,"sec","")</f>
        <v>E</v>
      </c>
      <c r="O45" s="256" t="str">
        <f ca="1">[2]!YBHIST("1 Month LIBOR",I45,"Yield","bmk","")</f>
        <v>E</v>
      </c>
      <c r="P45" s="253" t="e">
        <f t="shared" ca="1" si="36"/>
        <v>#VALUE!</v>
      </c>
      <c r="Q45" s="257" t="str">
        <f ca="1">[2]!YBSCEN($I$24,$J44&amp;"d","Market",O$25,"Swap",$I44,"MarketWSkew","","Model",100,0,29,"Gradual","ParShift|N",0,"Annualized ROR",O44,100,"",,,,"Default",,,,"Default",,)</f>
        <v>E</v>
      </c>
      <c r="R45" s="253" t="e">
        <f t="shared" ca="1" si="37"/>
        <v>#VALUE!</v>
      </c>
      <c r="S45" s="258" t="e">
        <f t="shared" ca="1" si="38"/>
        <v>#VALUE!</v>
      </c>
      <c r="T45" s="253" t="e">
        <f ca="1">SUM(R$39:R45)</f>
        <v>#VALUE!</v>
      </c>
      <c r="U45" s="258" t="e">
        <f t="shared" ca="1" si="27"/>
        <v>#VALUE!</v>
      </c>
      <c r="V45" s="259">
        <f ca="1">VLOOKUP($I45, 'Barcap OAD'!$A:$S, $F$24, FALSE)</f>
        <v>-6</v>
      </c>
      <c r="W45" s="260" t="e">
        <f t="shared" ca="1" si="26"/>
        <v>#VALUE!</v>
      </c>
      <c r="X45" s="261" t="str">
        <f ca="1">[2]!YBHIST($E45,$I45,X$25,"sec","")</f>
        <v>E</v>
      </c>
      <c r="Y45" s="253" t="e">
        <f t="shared" ca="1" si="39"/>
        <v>#VALUE!</v>
      </c>
      <c r="Z45" s="257" t="e">
        <f t="shared" ca="1" si="40"/>
        <v>#VALUE!</v>
      </c>
      <c r="AA45" s="257" t="str">
        <f ca="1">[2]!YBHIST($F45,$I45,X$25,"sec","")</f>
        <v>E</v>
      </c>
      <c r="AB45" s="257" t="e">
        <f t="shared" ca="1" si="28"/>
        <v>#VALUE!</v>
      </c>
      <c r="AC45" s="262" t="e">
        <f t="shared" ref="AC45:AC65" ca="1" si="48">Y45+Z45</f>
        <v>#VALUE!</v>
      </c>
      <c r="AD45" s="263">
        <f ca="1">VLOOKUP($I45, 'Barcap OAD'!$A:$S, $F$26, FALSE)</f>
        <v>8.3819999999999997</v>
      </c>
      <c r="AE45" s="260" t="e">
        <f t="shared" ca="1" si="6"/>
        <v>#VALUE!</v>
      </c>
      <c r="AF45" s="264" t="e">
        <f t="shared" ca="1" si="7"/>
        <v>#VALUE!</v>
      </c>
      <c r="AG45" s="253" t="e">
        <f t="shared" ca="1" si="46"/>
        <v>#VALUE!</v>
      </c>
      <c r="AH45" s="258" t="e">
        <f t="shared" ca="1" si="29"/>
        <v>#VALUE!</v>
      </c>
      <c r="AI45" s="253" t="e">
        <f t="shared" ca="1" si="47"/>
        <v>#VALUE!</v>
      </c>
      <c r="AJ45" s="258" t="e">
        <f t="shared" ca="1" si="41"/>
        <v>#VALUE!</v>
      </c>
      <c r="AK45" s="262" t="e">
        <f t="shared" ca="1" si="42"/>
        <v>#VALUE!</v>
      </c>
      <c r="AL45" s="265" t="e">
        <f t="shared" ca="1" si="43"/>
        <v>#VALUE!</v>
      </c>
      <c r="AM45" s="258" t="e">
        <f t="shared" ca="1" si="44"/>
        <v>#VALUE!</v>
      </c>
      <c r="AN45" s="253" t="e">
        <f ca="1">SUM(AL$39:AL45)</f>
        <v>#VALUE!</v>
      </c>
      <c r="AO45" s="266" t="e">
        <f t="shared" ca="1" si="30"/>
        <v>#VALUE!</v>
      </c>
      <c r="AP45" s="267" t="e">
        <f t="shared" ca="1" si="10"/>
        <v>#VALUE!</v>
      </c>
      <c r="AQ45" s="268" t="e">
        <f t="shared" ca="1" si="45"/>
        <v>#VALUE!</v>
      </c>
      <c r="AR45" s="204"/>
      <c r="AS45" s="221"/>
      <c r="AX45" s="207" t="str">
        <f ca="1">[2]!YBHIST($I$24,$I45,J$25,"sec","")</f>
        <v>E</v>
      </c>
      <c r="AY45" s="205" t="str">
        <f ca="1">[2]!YBPRICE($I$24,AX45&amp;"d","Market","AccruedInterest","Swap",$I45,"LMMSkew","","Model",100,"")</f>
        <v>E</v>
      </c>
      <c r="BA45" s="67">
        <f t="shared" si="25"/>
        <v>-45</v>
      </c>
      <c r="BI45" s="518" t="e">
        <f t="shared" ca="1" si="31"/>
        <v>#VALUE!</v>
      </c>
      <c r="BJ45" s="518" t="e">
        <f ca="1">PRODUCT($BI$39:BI45)-1</f>
        <v>#VALUE!</v>
      </c>
      <c r="BK45" s="518" t="e">
        <f t="shared" ca="1" si="32"/>
        <v>#VALUE!</v>
      </c>
      <c r="BL45" s="518" t="e">
        <f ca="1">PRODUCT($BK$39:BK45)-1</f>
        <v>#VALUE!</v>
      </c>
    </row>
    <row r="46" spans="3:64" s="68" customFormat="1" ht="15">
      <c r="C46" s="70">
        <f t="shared" ca="1" si="24"/>
        <v>40763</v>
      </c>
      <c r="D46" s="70">
        <f t="shared" ca="1" si="1"/>
        <v>40788</v>
      </c>
      <c r="E46" s="68" t="str">
        <f t="shared" ca="1" si="2"/>
        <v>FNMA3.0-TBA-Aug</v>
      </c>
      <c r="F46" s="68" t="str">
        <f t="shared" ca="1" si="2"/>
        <v>FNMA3.0-TBA-Sep</v>
      </c>
      <c r="G46" s="68" t="str">
        <f t="shared" si="3"/>
        <v>FNMA3.0-TBA-GEN</v>
      </c>
      <c r="I46" s="133">
        <f ca="1">[2]!YBWORKDAY(EDATE(Base_Date, BA46), -1, "USD")</f>
        <v>40753</v>
      </c>
      <c r="J46" s="216" t="str">
        <f t="shared" ca="1" si="33"/>
        <v>E</v>
      </c>
      <c r="K46" s="134" t="e">
        <f t="shared" ca="1" si="34"/>
        <v>#VALUE!</v>
      </c>
      <c r="L46" s="134" t="e">
        <f t="shared" ca="1" si="35"/>
        <v>#VALUE!</v>
      </c>
      <c r="M46" s="135" t="str">
        <f ca="1">[2]!YBHIST($I$24,$I46,"LMMOAS","sec")</f>
        <v>E</v>
      </c>
      <c r="N46" s="136" t="str">
        <f ca="1">[2]!YBHIST($I$24,$I45,M$25,"sec","")</f>
        <v>E</v>
      </c>
      <c r="O46" s="251" t="str">
        <f ca="1">[2]!YBHIST("1 Month LIBOR",I46,"Yield","bmk","")</f>
        <v>E</v>
      </c>
      <c r="P46" s="134" t="e">
        <f t="shared" ca="1" si="36"/>
        <v>#VALUE!</v>
      </c>
      <c r="Q46" s="137" t="str">
        <f ca="1">[2]!YBSCEN($I$24,$J45&amp;"d","Market",O$25,"Swap",$I45,"MarketWSkew","","Model",100,0,29,"Gradual","ParShift|N",0,"Annualized ROR",O45,100,"",,,,"Default",,,,"Default",,)</f>
        <v>E</v>
      </c>
      <c r="R46" s="134" t="e">
        <f t="shared" ca="1" si="37"/>
        <v>#VALUE!</v>
      </c>
      <c r="S46" s="138" t="e">
        <f t="shared" ca="1" si="38"/>
        <v>#VALUE!</v>
      </c>
      <c r="T46" s="134" t="e">
        <f ca="1">SUM(R$39:R46)</f>
        <v>#VALUE!</v>
      </c>
      <c r="U46" s="138" t="e">
        <f t="shared" ca="1" si="27"/>
        <v>#VALUE!</v>
      </c>
      <c r="V46" s="139">
        <f ca="1">VLOOKUP($I46, 'Barcap OAD'!$A:$S, $F$24, FALSE)</f>
        <v>-5.9</v>
      </c>
      <c r="W46" s="173" t="e">
        <f t="shared" ca="1" si="26"/>
        <v>#VALUE!</v>
      </c>
      <c r="X46" s="184" t="str">
        <f ca="1">[2]!YBHIST($E46,$I46,X$25,"sec","")</f>
        <v>E</v>
      </c>
      <c r="Y46" s="134" t="e">
        <f t="shared" ca="1" si="39"/>
        <v>#VALUE!</v>
      </c>
      <c r="Z46" s="137" t="e">
        <f t="shared" ca="1" si="40"/>
        <v>#VALUE!</v>
      </c>
      <c r="AA46" s="137" t="str">
        <f ca="1">[2]!YBHIST($F46,$I46,X$25,"sec","")</f>
        <v>E</v>
      </c>
      <c r="AB46" s="137" t="e">
        <f t="shared" ca="1" si="28"/>
        <v>#VALUE!</v>
      </c>
      <c r="AC46" s="186" t="e">
        <f t="shared" ca="1" si="48"/>
        <v>#VALUE!</v>
      </c>
      <c r="AD46" s="188">
        <f ca="1">VLOOKUP($I46, 'Barcap OAD'!$A:$S, $F$26, FALSE)</f>
        <v>8.4090000000000007</v>
      </c>
      <c r="AE46" s="173" t="e">
        <f t="shared" ca="1" si="6"/>
        <v>#VALUE!</v>
      </c>
      <c r="AF46" s="141" t="e">
        <f t="shared" ca="1" si="7"/>
        <v>#VALUE!</v>
      </c>
      <c r="AG46" s="134" t="e">
        <f t="shared" ca="1" si="46"/>
        <v>#VALUE!</v>
      </c>
      <c r="AH46" s="138" t="e">
        <f t="shared" ca="1" si="29"/>
        <v>#VALUE!</v>
      </c>
      <c r="AI46" s="134" t="e">
        <f t="shared" ca="1" si="47"/>
        <v>#VALUE!</v>
      </c>
      <c r="AJ46" s="138" t="e">
        <f t="shared" ca="1" si="41"/>
        <v>#VALUE!</v>
      </c>
      <c r="AK46" s="186" t="e">
        <f t="shared" ca="1" si="42"/>
        <v>#VALUE!</v>
      </c>
      <c r="AL46" s="191" t="e">
        <f t="shared" ca="1" si="43"/>
        <v>#VALUE!</v>
      </c>
      <c r="AM46" s="138" t="e">
        <f t="shared" ca="1" si="44"/>
        <v>#VALUE!</v>
      </c>
      <c r="AN46" s="134" t="e">
        <f ca="1">SUM(AL$39:AL46)</f>
        <v>#VALUE!</v>
      </c>
      <c r="AO46" s="142" t="e">
        <f t="shared" ca="1" si="30"/>
        <v>#VALUE!</v>
      </c>
      <c r="AP46" s="193" t="e">
        <f t="shared" ca="1" si="10"/>
        <v>#VALUE!</v>
      </c>
      <c r="AQ46" s="252" t="e">
        <f t="shared" ca="1" si="45"/>
        <v>#VALUE!</v>
      </c>
      <c r="AR46" s="204"/>
      <c r="AS46" s="221"/>
      <c r="AX46" s="207" t="str">
        <f ca="1">[2]!YBHIST($I$24,$I46,J$25,"sec","")</f>
        <v>E</v>
      </c>
      <c r="AY46" s="205" t="str">
        <f ca="1">[2]!YBPRICE($I$24,AX46&amp;"d","Market","AccruedInterest","Swap",$I46,"LMMSkew","","Model",100,"")</f>
        <v>E</v>
      </c>
      <c r="BA46" s="67">
        <f t="shared" si="25"/>
        <v>-44</v>
      </c>
      <c r="BI46" s="518" t="e">
        <f t="shared" ca="1" si="31"/>
        <v>#VALUE!</v>
      </c>
      <c r="BJ46" s="518" t="e">
        <f ca="1">PRODUCT($BI$39:BI46)-1</f>
        <v>#VALUE!</v>
      </c>
      <c r="BK46" s="518" t="e">
        <f t="shared" ca="1" si="32"/>
        <v>#VALUE!</v>
      </c>
      <c r="BL46" s="518" t="e">
        <f ca="1">PRODUCT($BK$39:BK46)-1</f>
        <v>#VALUE!</v>
      </c>
    </row>
    <row r="47" spans="3:64" s="68" customFormat="1" ht="15">
      <c r="C47" s="70">
        <f t="shared" ca="1" si="24"/>
        <v>40796</v>
      </c>
      <c r="D47" s="70">
        <f t="shared" ca="1" si="1"/>
        <v>40821</v>
      </c>
      <c r="E47" s="68" t="str">
        <f t="shared" ca="1" si="2"/>
        <v>FNMA3.0-TBA-Sep</v>
      </c>
      <c r="F47" s="68" t="str">
        <f t="shared" ca="1" si="2"/>
        <v>FNMA3.0-TBA-Oct</v>
      </c>
      <c r="G47" s="68" t="str">
        <f t="shared" si="3"/>
        <v>FNMA3.0-TBA-GEN</v>
      </c>
      <c r="I47" s="133">
        <f ca="1">[2]!YBWORKDAY(EDATE(Base_Date, BA47), -1, "USD")</f>
        <v>40786</v>
      </c>
      <c r="J47" s="234" t="str">
        <f t="shared" ca="1" si="33"/>
        <v>E</v>
      </c>
      <c r="K47" s="237" t="e">
        <f t="shared" ca="1" si="34"/>
        <v>#VALUE!</v>
      </c>
      <c r="L47" s="237" t="e">
        <f t="shared" ca="1" si="35"/>
        <v>#VALUE!</v>
      </c>
      <c r="M47" s="238" t="str">
        <f ca="1">[2]!YBHIST($I$24,$I47,"LMMOAS","sec")</f>
        <v>E</v>
      </c>
      <c r="N47" s="239" t="str">
        <f ca="1">[2]!YBHIST($I$24,$I46,M$25,"sec","")</f>
        <v>E</v>
      </c>
      <c r="O47" s="240" t="str">
        <f ca="1">[2]!YBHIST("1 Month LIBOR",I47,"Yield","bmk","")</f>
        <v>E</v>
      </c>
      <c r="P47" s="237" t="e">
        <f t="shared" ca="1" si="36"/>
        <v>#VALUE!</v>
      </c>
      <c r="Q47" s="171" t="str">
        <f ca="1">[2]!YBSCEN($I$24,$J46&amp;"d","Market",O$25,"Swap",$I46,"MarketWSkew","","Model",100,0,29,"Gradual","ParShift|N",0,"Annualized ROR",O46,100,"",,,,"Default",,,,"Default",,)</f>
        <v>E</v>
      </c>
      <c r="R47" s="237" t="e">
        <f t="shared" ca="1" si="37"/>
        <v>#VALUE!</v>
      </c>
      <c r="S47" s="241" t="e">
        <f t="shared" ca="1" si="38"/>
        <v>#VALUE!</v>
      </c>
      <c r="T47" s="237" t="e">
        <f ca="1">SUM(R$39:R47)</f>
        <v>#VALUE!</v>
      </c>
      <c r="U47" s="241" t="e">
        <f t="shared" ca="1" si="27"/>
        <v>#VALUE!</v>
      </c>
      <c r="V47" s="242">
        <f ca="1">VLOOKUP($I47, 'Barcap OAD'!$A:$S, $F$24, FALSE)</f>
        <v>-5.6</v>
      </c>
      <c r="W47" s="243" t="e">
        <f t="shared" ca="1" si="26"/>
        <v>#VALUE!</v>
      </c>
      <c r="X47" s="244" t="str">
        <f ca="1">[2]!YBHIST($E47,$I47,X$25,"sec","")</f>
        <v>E</v>
      </c>
      <c r="Y47" s="237" t="e">
        <f t="shared" ca="1" si="39"/>
        <v>#VALUE!</v>
      </c>
      <c r="Z47" s="171" t="e">
        <f t="shared" ca="1" si="40"/>
        <v>#VALUE!</v>
      </c>
      <c r="AA47" s="171" t="str">
        <f ca="1">[2]!YBHIST($F47,$I47,X$25,"sec","")</f>
        <v>E</v>
      </c>
      <c r="AB47" s="171" t="e">
        <f t="shared" ca="1" si="28"/>
        <v>#VALUE!</v>
      </c>
      <c r="AC47" s="245" t="e">
        <f t="shared" ca="1" si="48"/>
        <v>#VALUE!</v>
      </c>
      <c r="AD47" s="246">
        <f ca="1">VLOOKUP($I47, 'Barcap OAD'!$A:$S, $F$26, FALSE)</f>
        <v>8.2390000000000008</v>
      </c>
      <c r="AE47" s="243" t="e">
        <f t="shared" ca="1" si="6"/>
        <v>#VALUE!</v>
      </c>
      <c r="AF47" s="247" t="e">
        <f t="shared" ca="1" si="7"/>
        <v>#VALUE!</v>
      </c>
      <c r="AG47" s="237" t="e">
        <f t="shared" ca="1" si="46"/>
        <v>#VALUE!</v>
      </c>
      <c r="AH47" s="241" t="e">
        <f t="shared" ca="1" si="29"/>
        <v>#VALUE!</v>
      </c>
      <c r="AI47" s="237" t="e">
        <f t="shared" ca="1" si="47"/>
        <v>#VALUE!</v>
      </c>
      <c r="AJ47" s="241" t="e">
        <f t="shared" ca="1" si="41"/>
        <v>#VALUE!</v>
      </c>
      <c r="AK47" s="245" t="e">
        <f t="shared" ca="1" si="42"/>
        <v>#VALUE!</v>
      </c>
      <c r="AL47" s="248" t="e">
        <f t="shared" ca="1" si="43"/>
        <v>#VALUE!</v>
      </c>
      <c r="AM47" s="241" t="e">
        <f t="shared" ca="1" si="44"/>
        <v>#VALUE!</v>
      </c>
      <c r="AN47" s="237" t="e">
        <f ca="1">SUM(AL$39:AL47)</f>
        <v>#VALUE!</v>
      </c>
      <c r="AO47" s="203" t="e">
        <f t="shared" ca="1" si="30"/>
        <v>#VALUE!</v>
      </c>
      <c r="AP47" s="249" t="e">
        <f t="shared" ca="1" si="10"/>
        <v>#VALUE!</v>
      </c>
      <c r="AQ47" s="250" t="e">
        <f t="shared" ca="1" si="45"/>
        <v>#VALUE!</v>
      </c>
      <c r="AR47" s="204"/>
      <c r="AS47" s="221"/>
      <c r="AX47" s="207" t="str">
        <f ca="1">[2]!YBHIST($I$24,$I47,J$25,"sec","")</f>
        <v>E</v>
      </c>
      <c r="AY47" s="205" t="str">
        <f ca="1">[2]!YBPRICE($I$24,AX47&amp;"d","Market","AccruedInterest","Swap",$I47,"LMMSkew","","Model",100,"")</f>
        <v>E</v>
      </c>
      <c r="BA47" s="67">
        <f t="shared" si="25"/>
        <v>-43</v>
      </c>
      <c r="BI47" s="518" t="e">
        <f t="shared" ca="1" si="31"/>
        <v>#VALUE!</v>
      </c>
      <c r="BJ47" s="518" t="e">
        <f ca="1">PRODUCT($BI$39:BI47)-1</f>
        <v>#VALUE!</v>
      </c>
      <c r="BK47" s="518" t="e">
        <f t="shared" ca="1" si="32"/>
        <v>#VALUE!</v>
      </c>
      <c r="BL47" s="518" t="e">
        <f ca="1">PRODUCT($BK$39:BK47)-1</f>
        <v>#VALUE!</v>
      </c>
    </row>
    <row r="48" spans="3:64" s="68" customFormat="1" ht="15">
      <c r="C48" s="70">
        <f t="shared" ca="1" si="24"/>
        <v>40826</v>
      </c>
      <c r="D48" s="70">
        <f t="shared" ca="1" si="1"/>
        <v>40851</v>
      </c>
      <c r="E48" s="68" t="str">
        <f t="shared" ca="1" si="2"/>
        <v>FNMA3.0-TBA-Oct</v>
      </c>
      <c r="F48" s="68" t="str">
        <f t="shared" ca="1" si="2"/>
        <v>FNMA3.0-TBA-Nov</v>
      </c>
      <c r="G48" s="68" t="str">
        <f t="shared" si="3"/>
        <v>FNMA3.0-TBA-GEN</v>
      </c>
      <c r="I48" s="133">
        <f ca="1">[2]!YBWORKDAY(EDATE(Base_Date, BA48), -1, "USD")</f>
        <v>40816</v>
      </c>
      <c r="J48" s="235" t="str">
        <f t="shared" ca="1" si="33"/>
        <v>E</v>
      </c>
      <c r="K48" s="253" t="e">
        <f t="shared" ca="1" si="34"/>
        <v>#VALUE!</v>
      </c>
      <c r="L48" s="253" t="e">
        <f t="shared" ca="1" si="35"/>
        <v>#VALUE!</v>
      </c>
      <c r="M48" s="254" t="str">
        <f ca="1">[2]!YBHIST($I$24,$I48,"LMMOAS","sec")</f>
        <v>E</v>
      </c>
      <c r="N48" s="255" t="str">
        <f ca="1">[2]!YBHIST($I$24,$I47,M$25,"sec","")</f>
        <v>E</v>
      </c>
      <c r="O48" s="256" t="str">
        <f ca="1">[2]!YBHIST("1 Month LIBOR",I48,"Yield","bmk","")</f>
        <v>E</v>
      </c>
      <c r="P48" s="253" t="e">
        <f t="shared" ca="1" si="36"/>
        <v>#VALUE!</v>
      </c>
      <c r="Q48" s="257" t="str">
        <f ca="1">[2]!YBSCEN($I$24,$J47&amp;"d","Market",O$25,"Swap",$I47,"MarketWSkew","","Model",100,0,29,"Gradual","ParShift|N",0,"Annualized ROR",O47,100,"",,,,"Default",,,,"Default",,)</f>
        <v>E</v>
      </c>
      <c r="R48" s="253" t="e">
        <f t="shared" ca="1" si="37"/>
        <v>#VALUE!</v>
      </c>
      <c r="S48" s="258" t="e">
        <f t="shared" ca="1" si="38"/>
        <v>#VALUE!</v>
      </c>
      <c r="T48" s="253" t="e">
        <f ca="1">SUM(R$39:R48)</f>
        <v>#VALUE!</v>
      </c>
      <c r="U48" s="258" t="e">
        <f t="shared" ca="1" si="27"/>
        <v>#VALUE!</v>
      </c>
      <c r="V48" s="259">
        <f ca="1">VLOOKUP($I48, 'Barcap OAD'!$A:$S, $F$24, FALSE)</f>
        <v>-4.3</v>
      </c>
      <c r="W48" s="260" t="e">
        <f t="shared" ca="1" si="26"/>
        <v>#VALUE!</v>
      </c>
      <c r="X48" s="261" t="str">
        <f ca="1">[2]!YBHIST($E48,$I48,X$25,"sec","")</f>
        <v>E</v>
      </c>
      <c r="Y48" s="253" t="e">
        <f t="shared" ca="1" si="39"/>
        <v>#VALUE!</v>
      </c>
      <c r="Z48" s="257" t="e">
        <f t="shared" ca="1" si="40"/>
        <v>#VALUE!</v>
      </c>
      <c r="AA48" s="257" t="str">
        <f ca="1">[2]!YBHIST($F48,$I48,X$25,"sec","")</f>
        <v>E</v>
      </c>
      <c r="AB48" s="257" t="e">
        <f t="shared" ca="1" si="28"/>
        <v>#VALUE!</v>
      </c>
      <c r="AC48" s="262" t="e">
        <f t="shared" ca="1" si="48"/>
        <v>#VALUE!</v>
      </c>
      <c r="AD48" s="263">
        <f ca="1">VLOOKUP($I48, 'Barcap OAD'!$A:$S, $F$26, FALSE)</f>
        <v>7.7809999999999997</v>
      </c>
      <c r="AE48" s="260" t="e">
        <f t="shared" ca="1" si="6"/>
        <v>#VALUE!</v>
      </c>
      <c r="AF48" s="264" t="e">
        <f t="shared" ca="1" si="7"/>
        <v>#VALUE!</v>
      </c>
      <c r="AG48" s="253" t="e">
        <f t="shared" ca="1" si="46"/>
        <v>#VALUE!</v>
      </c>
      <c r="AH48" s="258" t="e">
        <f t="shared" ca="1" si="29"/>
        <v>#VALUE!</v>
      </c>
      <c r="AI48" s="253" t="e">
        <f t="shared" ca="1" si="47"/>
        <v>#VALUE!</v>
      </c>
      <c r="AJ48" s="258" t="e">
        <f t="shared" ca="1" si="41"/>
        <v>#VALUE!</v>
      </c>
      <c r="AK48" s="262" t="e">
        <f t="shared" ca="1" si="42"/>
        <v>#VALUE!</v>
      </c>
      <c r="AL48" s="265" t="e">
        <f t="shared" ca="1" si="43"/>
        <v>#VALUE!</v>
      </c>
      <c r="AM48" s="258" t="e">
        <f t="shared" ca="1" si="44"/>
        <v>#VALUE!</v>
      </c>
      <c r="AN48" s="253" t="e">
        <f ca="1">SUM(AL$39:AL48)</f>
        <v>#VALUE!</v>
      </c>
      <c r="AO48" s="266" t="e">
        <f t="shared" ca="1" si="30"/>
        <v>#VALUE!</v>
      </c>
      <c r="AP48" s="267" t="e">
        <f t="shared" ca="1" si="10"/>
        <v>#VALUE!</v>
      </c>
      <c r="AQ48" s="268" t="e">
        <f t="shared" ca="1" si="45"/>
        <v>#VALUE!</v>
      </c>
      <c r="AR48" s="204"/>
      <c r="AS48" s="221"/>
      <c r="AX48" s="207" t="str">
        <f ca="1">[2]!YBHIST($I$24,$I48,J$25,"sec","")</f>
        <v>E</v>
      </c>
      <c r="AY48" s="205" t="str">
        <f ca="1">[2]!YBPRICE($I$24,AX48&amp;"d","Market","AccruedInterest","Swap",$I48,"LMMSkew","","Model",100,"")</f>
        <v>E</v>
      </c>
      <c r="BA48" s="67">
        <f t="shared" si="25"/>
        <v>-42</v>
      </c>
      <c r="BI48" s="518" t="e">
        <f t="shared" ca="1" si="31"/>
        <v>#VALUE!</v>
      </c>
      <c r="BJ48" s="518" t="e">
        <f ca="1">PRODUCT($BI$39:BI48)-1</f>
        <v>#VALUE!</v>
      </c>
      <c r="BK48" s="518" t="e">
        <f t="shared" ca="1" si="32"/>
        <v>#VALUE!</v>
      </c>
      <c r="BL48" s="518" t="e">
        <f ca="1">PRODUCT($BK$39:BK48)-1</f>
        <v>#VALUE!</v>
      </c>
    </row>
    <row r="49" spans="1:64" s="68" customFormat="1" ht="15">
      <c r="C49" s="70">
        <f t="shared" ca="1" si="24"/>
        <v>40857</v>
      </c>
      <c r="D49" s="70">
        <f t="shared" ca="1" si="1"/>
        <v>40882</v>
      </c>
      <c r="E49" s="68" t="str">
        <f t="shared" ca="1" si="2"/>
        <v>FNMA3.0-TBA-Nov</v>
      </c>
      <c r="F49" s="68" t="str">
        <f t="shared" ca="1" si="2"/>
        <v>FNMA3.0-TBA-Dec</v>
      </c>
      <c r="G49" s="68" t="str">
        <f t="shared" si="3"/>
        <v>FNMA3.0-TBA-GEN</v>
      </c>
      <c r="I49" s="133">
        <f ca="1">[2]!YBWORKDAY(EDATE(Base_Date, BA49), -1, "USD")</f>
        <v>40847</v>
      </c>
      <c r="J49" s="216" t="str">
        <f t="shared" ca="1" si="33"/>
        <v>E</v>
      </c>
      <c r="K49" s="134" t="e">
        <f t="shared" ca="1" si="34"/>
        <v>#VALUE!</v>
      </c>
      <c r="L49" s="134" t="e">
        <f t="shared" ca="1" si="35"/>
        <v>#VALUE!</v>
      </c>
      <c r="M49" s="135" t="str">
        <f ca="1">[2]!YBHIST($I$24,$I49,"LMMOAS","sec")</f>
        <v>E</v>
      </c>
      <c r="N49" s="136" t="str">
        <f ca="1">[2]!YBHIST($I$24,$I48,M$25,"sec","")</f>
        <v>E</v>
      </c>
      <c r="O49" s="251" t="str">
        <f ca="1">[2]!YBHIST("1 Month LIBOR",I49,"Yield","bmk","")</f>
        <v>E</v>
      </c>
      <c r="P49" s="134" t="e">
        <f t="shared" ca="1" si="36"/>
        <v>#VALUE!</v>
      </c>
      <c r="Q49" s="137" t="str">
        <f ca="1">[2]!YBSCEN($I$24,$J48&amp;"d","Market",O$25,"Swap",$I48,"MarketWSkew","","Model",100,0,29,"Gradual","ParShift|N",0,"Annualized ROR",O48,100,"",,,,"Default",,,,"Default",,)</f>
        <v>E</v>
      </c>
      <c r="R49" s="134" t="e">
        <f t="shared" ca="1" si="37"/>
        <v>#VALUE!</v>
      </c>
      <c r="S49" s="138" t="e">
        <f t="shared" ca="1" si="38"/>
        <v>#VALUE!</v>
      </c>
      <c r="T49" s="134" t="e">
        <f ca="1">SUM(R$39:R49)</f>
        <v>#VALUE!</v>
      </c>
      <c r="U49" s="138" t="e">
        <f t="shared" ca="1" si="27"/>
        <v>#VALUE!</v>
      </c>
      <c r="V49" s="139">
        <f ca="1">VLOOKUP($I49, 'Barcap OAD'!$A:$S, $F$24, FALSE)</f>
        <v>-4.7</v>
      </c>
      <c r="W49" s="173" t="e">
        <f t="shared" ca="1" si="26"/>
        <v>#VALUE!</v>
      </c>
      <c r="X49" s="184" t="str">
        <f ca="1">[2]!YBHIST($E49,$I49,X$25,"sec","")</f>
        <v>E</v>
      </c>
      <c r="Y49" s="134" t="e">
        <f t="shared" ca="1" si="39"/>
        <v>#VALUE!</v>
      </c>
      <c r="Z49" s="137" t="e">
        <f t="shared" ca="1" si="40"/>
        <v>#VALUE!</v>
      </c>
      <c r="AA49" s="137" t="str">
        <f ca="1">[2]!YBHIST($F49,$I49,X$25,"sec","")</f>
        <v>E</v>
      </c>
      <c r="AB49" s="137" t="e">
        <f t="shared" ca="1" si="28"/>
        <v>#VALUE!</v>
      </c>
      <c r="AC49" s="186" t="e">
        <f t="shared" ca="1" si="48"/>
        <v>#VALUE!</v>
      </c>
      <c r="AD49" s="188">
        <f ca="1">VLOOKUP($I49, 'Barcap OAD'!$A:$S, $F$26, FALSE)</f>
        <v>7.9560000000000004</v>
      </c>
      <c r="AE49" s="173" t="e">
        <f t="shared" ca="1" si="6"/>
        <v>#VALUE!</v>
      </c>
      <c r="AF49" s="141" t="e">
        <f t="shared" ca="1" si="7"/>
        <v>#VALUE!</v>
      </c>
      <c r="AG49" s="134" t="e">
        <f t="shared" ca="1" si="46"/>
        <v>#VALUE!</v>
      </c>
      <c r="AH49" s="138" t="e">
        <f t="shared" ca="1" si="29"/>
        <v>#VALUE!</v>
      </c>
      <c r="AI49" s="134" t="e">
        <f t="shared" ca="1" si="47"/>
        <v>#VALUE!</v>
      </c>
      <c r="AJ49" s="138" t="e">
        <f t="shared" ca="1" si="41"/>
        <v>#VALUE!</v>
      </c>
      <c r="AK49" s="186" t="e">
        <f t="shared" ca="1" si="42"/>
        <v>#VALUE!</v>
      </c>
      <c r="AL49" s="191" t="e">
        <f t="shared" ca="1" si="43"/>
        <v>#VALUE!</v>
      </c>
      <c r="AM49" s="138" t="e">
        <f t="shared" ca="1" si="44"/>
        <v>#VALUE!</v>
      </c>
      <c r="AN49" s="134" t="e">
        <f ca="1">SUM(AL$39:AL49)</f>
        <v>#VALUE!</v>
      </c>
      <c r="AO49" s="142" t="e">
        <f t="shared" ca="1" si="30"/>
        <v>#VALUE!</v>
      </c>
      <c r="AP49" s="193" t="e">
        <f t="shared" ca="1" si="10"/>
        <v>#VALUE!</v>
      </c>
      <c r="AQ49" s="252" t="e">
        <f t="shared" ca="1" si="45"/>
        <v>#VALUE!</v>
      </c>
      <c r="AR49" s="204"/>
      <c r="AS49" s="221"/>
      <c r="AX49" s="207" t="str">
        <f ca="1">[2]!YBHIST($I$24,$I49,J$25,"sec","")</f>
        <v>E</v>
      </c>
      <c r="AY49" s="205" t="str">
        <f ca="1">[2]!YBPRICE($I$24,AX49&amp;"d","Market","AccruedInterest","Swap",$I49,"LMMSkew","","Model",100,"")</f>
        <v>E</v>
      </c>
      <c r="BA49" s="67">
        <f t="shared" si="25"/>
        <v>-41</v>
      </c>
      <c r="BI49" s="518" t="e">
        <f t="shared" ca="1" si="31"/>
        <v>#VALUE!</v>
      </c>
      <c r="BJ49" s="518" t="e">
        <f ca="1">PRODUCT($BI$39:BI49)-1</f>
        <v>#VALUE!</v>
      </c>
      <c r="BK49" s="518" t="e">
        <f t="shared" ca="1" si="32"/>
        <v>#VALUE!</v>
      </c>
      <c r="BL49" s="518" t="e">
        <f ca="1">PRODUCT($BK$39:BK49)-1</f>
        <v>#VALUE!</v>
      </c>
    </row>
    <row r="50" spans="1:64" s="68" customFormat="1" ht="15">
      <c r="C50" s="70">
        <f t="shared" ca="1" si="24"/>
        <v>40887</v>
      </c>
      <c r="D50" s="70">
        <f t="shared" ca="1" si="1"/>
        <v>40912</v>
      </c>
      <c r="E50" s="68" t="str">
        <f t="shared" ca="1" si="2"/>
        <v>FNMA3.0-TBA-Dec</v>
      </c>
      <c r="F50" s="68" t="str">
        <f t="shared" ca="1" si="2"/>
        <v>FNMA3.0-TBA-Jan</v>
      </c>
      <c r="G50" s="68" t="str">
        <f t="shared" si="3"/>
        <v>FNMA3.0-TBA-GEN</v>
      </c>
      <c r="I50" s="133">
        <f ca="1">[2]!YBWORKDAY(EDATE(Base_Date, BA50), -1, "USD")</f>
        <v>40877</v>
      </c>
      <c r="J50" s="217" t="str">
        <f t="shared" ca="1" si="33"/>
        <v>E</v>
      </c>
      <c r="K50" s="80" t="e">
        <f t="shared" ca="1" si="34"/>
        <v>#VALUE!</v>
      </c>
      <c r="L50" s="80" t="e">
        <f t="shared" ca="1" si="35"/>
        <v>#VALUE!</v>
      </c>
      <c r="M50" s="81" t="str">
        <f ca="1">[2]!YBHIST($I$24,$I50,"LMMOAS","sec")</f>
        <v>E</v>
      </c>
      <c r="N50" s="73" t="str">
        <f ca="1">[2]!YBHIST($I$24,$I49,M$25,"sec","")</f>
        <v>E</v>
      </c>
      <c r="O50" s="170" t="str">
        <f ca="1">[2]!YBHIST("1 Month LIBOR",I50,"Yield","bmk","")</f>
        <v>E</v>
      </c>
      <c r="P50" s="80" t="e">
        <f t="shared" ca="1" si="36"/>
        <v>#VALUE!</v>
      </c>
      <c r="Q50" s="82" t="str">
        <f ca="1">[2]!YBSCEN($I$24,$J49&amp;"d","Market",O$25,"Swap",$I49,"MarketWSkew","","Model",100,0,29,"Gradual","ParShift|N",0,"Annualized ROR",O49,100,"",,,,"Default",,,,"Default",,)</f>
        <v>E</v>
      </c>
      <c r="R50" s="80" t="e">
        <f t="shared" ca="1" si="37"/>
        <v>#VALUE!</v>
      </c>
      <c r="S50" s="83" t="e">
        <f t="shared" ca="1" si="38"/>
        <v>#VALUE!</v>
      </c>
      <c r="T50" s="80" t="e">
        <f ca="1">SUM(R$39:R50)</f>
        <v>#VALUE!</v>
      </c>
      <c r="U50" s="83" t="e">
        <f t="shared" ca="1" si="27"/>
        <v>#VALUE!</v>
      </c>
      <c r="V50" s="84">
        <f ca="1">VLOOKUP($I50, 'Barcap OAD'!$A:$S, $F$24, FALSE)</f>
        <v>-4.8</v>
      </c>
      <c r="W50" s="172" t="e">
        <f t="shared" ca="1" si="26"/>
        <v>#VALUE!</v>
      </c>
      <c r="X50" s="185" t="str">
        <f ca="1">[2]!YBHIST($E50,$I50,X$25,"sec","")</f>
        <v>E</v>
      </c>
      <c r="Y50" s="80" t="e">
        <f t="shared" ca="1" si="39"/>
        <v>#VALUE!</v>
      </c>
      <c r="Z50" s="82" t="e">
        <f t="shared" ca="1" si="40"/>
        <v>#VALUE!</v>
      </c>
      <c r="AA50" s="82" t="str">
        <f ca="1">[2]!YBHIST($F50,$I50,X$25,"sec","")</f>
        <v>E</v>
      </c>
      <c r="AB50" s="82" t="e">
        <f t="shared" ca="1" si="28"/>
        <v>#VALUE!</v>
      </c>
      <c r="AC50" s="187" t="e">
        <f t="shared" ca="1" si="48"/>
        <v>#VALUE!</v>
      </c>
      <c r="AD50" s="189">
        <f ca="1">VLOOKUP($I50, 'Barcap OAD'!$A:$S, $F$26, FALSE)</f>
        <v>7.6639999999999997</v>
      </c>
      <c r="AE50" s="172" t="e">
        <f t="shared" ca="1" si="6"/>
        <v>#VALUE!</v>
      </c>
      <c r="AF50" s="86" t="e">
        <f t="shared" ca="1" si="7"/>
        <v>#VALUE!</v>
      </c>
      <c r="AG50" s="80" t="e">
        <f t="shared" ca="1" si="46"/>
        <v>#VALUE!</v>
      </c>
      <c r="AH50" s="83" t="e">
        <f t="shared" ca="1" si="29"/>
        <v>#VALUE!</v>
      </c>
      <c r="AI50" s="80" t="e">
        <f t="shared" ca="1" si="47"/>
        <v>#VALUE!</v>
      </c>
      <c r="AJ50" s="83" t="e">
        <f t="shared" ca="1" si="41"/>
        <v>#VALUE!</v>
      </c>
      <c r="AK50" s="187" t="e">
        <f t="shared" ca="1" si="42"/>
        <v>#VALUE!</v>
      </c>
      <c r="AL50" s="192" t="e">
        <f t="shared" ca="1" si="43"/>
        <v>#VALUE!</v>
      </c>
      <c r="AM50" s="83" t="e">
        <f t="shared" ca="1" si="44"/>
        <v>#VALUE!</v>
      </c>
      <c r="AN50" s="80" t="e">
        <f ca="1">SUM(AL$39:AL50)</f>
        <v>#VALUE!</v>
      </c>
      <c r="AO50" s="109" t="e">
        <f t="shared" ca="1" si="30"/>
        <v>#VALUE!</v>
      </c>
      <c r="AP50" s="194" t="e">
        <f t="shared" ca="1" si="10"/>
        <v>#VALUE!</v>
      </c>
      <c r="AQ50" s="200" t="e">
        <f t="shared" ca="1" si="45"/>
        <v>#VALUE!</v>
      </c>
      <c r="AR50" s="204"/>
      <c r="AS50" s="221"/>
      <c r="AX50" s="207" t="str">
        <f ca="1">[2]!YBHIST($I$24,$I50,J$25,"sec","")</f>
        <v>E</v>
      </c>
      <c r="AY50" s="205" t="str">
        <f ca="1">[2]!YBPRICE($I$24,AX50&amp;"d","Market","AccruedInterest","Swap",$I50,"LMMSkew","","Model",100,"")</f>
        <v>E</v>
      </c>
      <c r="BA50" s="67">
        <f t="shared" si="25"/>
        <v>-40</v>
      </c>
      <c r="BI50" s="518" t="e">
        <f t="shared" ca="1" si="31"/>
        <v>#VALUE!</v>
      </c>
      <c r="BJ50" s="518" t="e">
        <f ca="1">PRODUCT($BI$39:BI50)-1</f>
        <v>#VALUE!</v>
      </c>
      <c r="BK50" s="518" t="e">
        <f t="shared" ca="1" si="32"/>
        <v>#VALUE!</v>
      </c>
      <c r="BL50" s="518" t="e">
        <f ca="1">PRODUCT($BK$39:BK50)-1</f>
        <v>#VALUE!</v>
      </c>
    </row>
    <row r="51" spans="1:64" s="68" customFormat="1" ht="15">
      <c r="C51" s="70">
        <f t="shared" ca="1" si="24"/>
        <v>40917</v>
      </c>
      <c r="D51" s="70">
        <f t="shared" ca="1" si="1"/>
        <v>40942</v>
      </c>
      <c r="E51" s="68" t="str">
        <f t="shared" ca="1" si="2"/>
        <v>FNMA3.0-TBA-Jan</v>
      </c>
      <c r="F51" s="68" t="str">
        <f t="shared" ca="1" si="2"/>
        <v>FNMA3.0-TBA-Feb</v>
      </c>
      <c r="G51" s="68" t="str">
        <f t="shared" si="3"/>
        <v>FNMA3.0-TBA-GEN</v>
      </c>
      <c r="I51" s="133">
        <f ca="1">[2]!YBWORKDAY(EDATE(Base_Date, BA51), -1, "USD")</f>
        <v>40907</v>
      </c>
      <c r="J51" s="217" t="str">
        <f t="shared" ca="1" si="33"/>
        <v>E</v>
      </c>
      <c r="K51" s="80" t="e">
        <f t="shared" ca="1" si="34"/>
        <v>#VALUE!</v>
      </c>
      <c r="L51" s="80" t="e">
        <f t="shared" ca="1" si="35"/>
        <v>#VALUE!</v>
      </c>
      <c r="M51" s="81" t="str">
        <f ca="1">[2]!YBHIST($I$24,$I51,"LMMOAS","sec")</f>
        <v>E</v>
      </c>
      <c r="N51" s="73" t="str">
        <f ca="1">[2]!YBHIST($I$24,$I50,M$25,"sec","")</f>
        <v>E</v>
      </c>
      <c r="O51" s="170" t="str">
        <f ca="1">[2]!YBHIST("1 Month LIBOR",I51,"Yield","bmk","")</f>
        <v>E</v>
      </c>
      <c r="P51" s="80" t="e">
        <f t="shared" ca="1" si="36"/>
        <v>#VALUE!</v>
      </c>
      <c r="Q51" s="82" t="str">
        <f ca="1">[2]!YBSCEN($I$24,$J50&amp;"d","Market",O$25,"Swap",$I50,"MarketWSkew","","Model",100,0,29,"Gradual","ParShift|N",0,"Annualized ROR",O50,100,"",,,,"Default",,,,"Default",,)</f>
        <v>E</v>
      </c>
      <c r="R51" s="80" t="e">
        <f t="shared" ca="1" si="37"/>
        <v>#VALUE!</v>
      </c>
      <c r="S51" s="83" t="e">
        <f t="shared" ca="1" si="38"/>
        <v>#VALUE!</v>
      </c>
      <c r="T51" s="80" t="e">
        <f ca="1">SUM(R$39:R51)</f>
        <v>#VALUE!</v>
      </c>
      <c r="U51" s="83" t="e">
        <f t="shared" ca="1" si="27"/>
        <v>#VALUE!</v>
      </c>
      <c r="V51" s="84">
        <f ca="1">VLOOKUP($I51, 'Barcap OAD'!$A:$S, $F$24, FALSE)</f>
        <v>-4.4000000000000004</v>
      </c>
      <c r="W51" s="172" t="e">
        <f t="shared" ca="1" si="26"/>
        <v>#VALUE!</v>
      </c>
      <c r="X51" s="185" t="str">
        <f ca="1">[2]!YBHIST($E51,$I51,X$25,"sec","")</f>
        <v>E</v>
      </c>
      <c r="Y51" s="80" t="e">
        <f t="shared" ca="1" si="39"/>
        <v>#VALUE!</v>
      </c>
      <c r="Z51" s="82" t="e">
        <f t="shared" ca="1" si="40"/>
        <v>#VALUE!</v>
      </c>
      <c r="AA51" s="82" t="str">
        <f ca="1">[2]!YBHIST($F51,$I51,X$25,"sec","")</f>
        <v>E</v>
      </c>
      <c r="AB51" s="82" t="e">
        <f t="shared" ca="1" si="28"/>
        <v>#VALUE!</v>
      </c>
      <c r="AC51" s="187" t="e">
        <f t="shared" ca="1" si="48"/>
        <v>#VALUE!</v>
      </c>
      <c r="AD51" s="189">
        <f ca="1">VLOOKUP($I51, 'Barcap OAD'!$A:$S, $F$26, FALSE)</f>
        <v>7.5659999999999998</v>
      </c>
      <c r="AE51" s="172" t="e">
        <f t="shared" ca="1" si="6"/>
        <v>#VALUE!</v>
      </c>
      <c r="AF51" s="86" t="e">
        <f t="shared" ca="1" si="7"/>
        <v>#VALUE!</v>
      </c>
      <c r="AG51" s="80" t="e">
        <f t="shared" ca="1" si="46"/>
        <v>#VALUE!</v>
      </c>
      <c r="AH51" s="83" t="e">
        <f t="shared" ca="1" si="29"/>
        <v>#VALUE!</v>
      </c>
      <c r="AI51" s="80" t="e">
        <f t="shared" ca="1" si="47"/>
        <v>#VALUE!</v>
      </c>
      <c r="AJ51" s="83" t="e">
        <f t="shared" ca="1" si="41"/>
        <v>#VALUE!</v>
      </c>
      <c r="AK51" s="187" t="e">
        <f t="shared" ca="1" si="42"/>
        <v>#VALUE!</v>
      </c>
      <c r="AL51" s="192" t="e">
        <f t="shared" ca="1" si="43"/>
        <v>#VALUE!</v>
      </c>
      <c r="AM51" s="83" t="e">
        <f t="shared" ca="1" si="44"/>
        <v>#VALUE!</v>
      </c>
      <c r="AN51" s="80" t="e">
        <f ca="1">SUM(AL$39:AL51)</f>
        <v>#VALUE!</v>
      </c>
      <c r="AO51" s="109" t="e">
        <f t="shared" ca="1" si="30"/>
        <v>#VALUE!</v>
      </c>
      <c r="AP51" s="194" t="e">
        <f t="shared" ca="1" si="10"/>
        <v>#VALUE!</v>
      </c>
      <c r="AQ51" s="200" t="e">
        <f t="shared" ca="1" si="45"/>
        <v>#VALUE!</v>
      </c>
      <c r="AR51" s="204"/>
      <c r="AS51" s="221"/>
      <c r="AX51" s="207" t="str">
        <f ca="1">[2]!YBHIST($I$24,$I51,J$25,"sec","")</f>
        <v>E</v>
      </c>
      <c r="AY51" s="205" t="str">
        <f ca="1">[2]!YBPRICE($I$24,AX51&amp;"d","Market","AccruedInterest","Swap",$I51,"LMMSkew","","Model",100,"")</f>
        <v>E</v>
      </c>
      <c r="BA51" s="67">
        <f t="shared" si="25"/>
        <v>-39</v>
      </c>
      <c r="BI51" s="518" t="e">
        <f t="shared" ca="1" si="31"/>
        <v>#VALUE!</v>
      </c>
      <c r="BJ51" s="518" t="e">
        <f ca="1">PRODUCT($BI$39:BI51)-1</f>
        <v>#VALUE!</v>
      </c>
      <c r="BK51" s="518" t="e">
        <f t="shared" ca="1" si="32"/>
        <v>#VALUE!</v>
      </c>
      <c r="BL51" s="518" t="e">
        <f ca="1">PRODUCT($BK$39:BK51)-1</f>
        <v>#VALUE!</v>
      </c>
    </row>
    <row r="52" spans="1:64" s="68" customFormat="1" ht="15">
      <c r="C52" s="70">
        <f t="shared" ca="1" si="24"/>
        <v>40949</v>
      </c>
      <c r="D52" s="70">
        <f t="shared" ca="1" si="1"/>
        <v>40974</v>
      </c>
      <c r="E52" s="68" t="str">
        <f t="shared" ca="1" si="2"/>
        <v>FNMA3.0-TBA-Feb</v>
      </c>
      <c r="F52" s="68" t="str">
        <f t="shared" ca="1" si="2"/>
        <v>FNMA3.0-TBA-Mar</v>
      </c>
      <c r="G52" s="68" t="str">
        <f t="shared" si="3"/>
        <v>FNMA3.0-TBA-GEN</v>
      </c>
      <c r="I52" s="133">
        <f ca="1">[2]!YBWORKDAY(EDATE(Base_Date, BA52), -1, "USD")</f>
        <v>40939</v>
      </c>
      <c r="J52" s="217" t="str">
        <f t="shared" ca="1" si="33"/>
        <v>E</v>
      </c>
      <c r="K52" s="80" t="e">
        <f t="shared" ca="1" si="34"/>
        <v>#VALUE!</v>
      </c>
      <c r="L52" s="80" t="e">
        <f t="shared" ca="1" si="35"/>
        <v>#VALUE!</v>
      </c>
      <c r="M52" s="81" t="str">
        <f ca="1">[2]!YBHIST($I$24,$I52,"LMMOAS","sec")</f>
        <v>E</v>
      </c>
      <c r="N52" s="73" t="str">
        <f ca="1">[2]!YBHIST($I$24,$I51,M$25,"sec","")</f>
        <v>E</v>
      </c>
      <c r="O52" s="170" t="str">
        <f ca="1">[2]!YBHIST("1 Month LIBOR",I52,"Yield","bmk","")</f>
        <v>E</v>
      </c>
      <c r="P52" s="80" t="e">
        <f t="shared" ca="1" si="36"/>
        <v>#VALUE!</v>
      </c>
      <c r="Q52" s="82" t="str">
        <f ca="1">[2]!YBSCEN($I$24,$J51&amp;"d","Market",O$25,"Swap",$I51,"MarketWSkew","","Model",100,0,29,"Gradual","ParShift|N",0,"Annualized ROR",O51,100,"",,,,"Default",,,,"Default",,)</f>
        <v>E</v>
      </c>
      <c r="R52" s="80" t="e">
        <f t="shared" ca="1" si="37"/>
        <v>#VALUE!</v>
      </c>
      <c r="S52" s="83" t="e">
        <f t="shared" ca="1" si="38"/>
        <v>#VALUE!</v>
      </c>
      <c r="T52" s="80" t="e">
        <f ca="1">SUM(R$39:R52)</f>
        <v>#VALUE!</v>
      </c>
      <c r="U52" s="83" t="e">
        <f t="shared" ca="1" si="27"/>
        <v>#VALUE!</v>
      </c>
      <c r="V52" s="84">
        <f ca="1">VLOOKUP($I52, 'Barcap OAD'!$A:$S, $F$24, FALSE)</f>
        <v>-3.7</v>
      </c>
      <c r="W52" s="172" t="e">
        <f t="shared" ca="1" si="26"/>
        <v>#VALUE!</v>
      </c>
      <c r="X52" s="185" t="str">
        <f ca="1">[2]!YBHIST($E52,$I52,X$25,"sec","")</f>
        <v>E</v>
      </c>
      <c r="Y52" s="80" t="e">
        <f t="shared" ca="1" si="39"/>
        <v>#VALUE!</v>
      </c>
      <c r="Z52" s="82" t="e">
        <f t="shared" ca="1" si="40"/>
        <v>#VALUE!</v>
      </c>
      <c r="AA52" s="82" t="str">
        <f ca="1">[2]!YBHIST($F52,$I52,X$25,"sec","")</f>
        <v>E</v>
      </c>
      <c r="AB52" s="82" t="e">
        <f t="shared" ca="1" si="28"/>
        <v>#VALUE!</v>
      </c>
      <c r="AC52" s="187" t="e">
        <f t="shared" ca="1" si="48"/>
        <v>#VALUE!</v>
      </c>
      <c r="AD52" s="189">
        <f ca="1">VLOOKUP($I52, 'Barcap OAD'!$A:$S, $F$26, FALSE)</f>
        <v>7.0720000000000001</v>
      </c>
      <c r="AE52" s="172" t="e">
        <f t="shared" ca="1" si="6"/>
        <v>#VALUE!</v>
      </c>
      <c r="AF52" s="86" t="e">
        <f t="shared" ca="1" si="7"/>
        <v>#VALUE!</v>
      </c>
      <c r="AG52" s="80" t="e">
        <f t="shared" ca="1" si="46"/>
        <v>#VALUE!</v>
      </c>
      <c r="AH52" s="83" t="e">
        <f t="shared" ca="1" si="29"/>
        <v>#VALUE!</v>
      </c>
      <c r="AI52" s="80" t="e">
        <f t="shared" ca="1" si="47"/>
        <v>#VALUE!</v>
      </c>
      <c r="AJ52" s="83" t="e">
        <f t="shared" ca="1" si="41"/>
        <v>#VALUE!</v>
      </c>
      <c r="AK52" s="187" t="e">
        <f t="shared" ca="1" si="42"/>
        <v>#VALUE!</v>
      </c>
      <c r="AL52" s="192" t="e">
        <f t="shared" ca="1" si="43"/>
        <v>#VALUE!</v>
      </c>
      <c r="AM52" s="83" t="e">
        <f t="shared" ca="1" si="44"/>
        <v>#VALUE!</v>
      </c>
      <c r="AN52" s="80" t="e">
        <f ca="1">SUM(AL$39:AL52)</f>
        <v>#VALUE!</v>
      </c>
      <c r="AO52" s="109" t="e">
        <f t="shared" ca="1" si="30"/>
        <v>#VALUE!</v>
      </c>
      <c r="AP52" s="194" t="e">
        <f t="shared" ca="1" si="10"/>
        <v>#VALUE!</v>
      </c>
      <c r="AQ52" s="200" t="e">
        <f t="shared" ca="1" si="45"/>
        <v>#VALUE!</v>
      </c>
      <c r="AR52" s="204"/>
      <c r="AS52" s="221"/>
      <c r="AX52" s="207" t="str">
        <f ca="1">[2]!YBHIST($I$24,$I52,J$25,"sec","")</f>
        <v>E</v>
      </c>
      <c r="AY52" s="205" t="str">
        <f ca="1">[2]!YBPRICE($I$24,AX52&amp;"d","Market","AccruedInterest","Swap",$I52,"LMMSkew","","Model",100,"")</f>
        <v>E</v>
      </c>
      <c r="BA52" s="67">
        <f t="shared" si="25"/>
        <v>-38</v>
      </c>
      <c r="BI52" s="518" t="e">
        <f t="shared" ca="1" si="31"/>
        <v>#VALUE!</v>
      </c>
      <c r="BJ52" s="518" t="e">
        <f ca="1">PRODUCT($BI$39:BI52)-1</f>
        <v>#VALUE!</v>
      </c>
      <c r="BK52" s="518" t="e">
        <f t="shared" ca="1" si="32"/>
        <v>#VALUE!</v>
      </c>
      <c r="BL52" s="518" t="e">
        <f ca="1">PRODUCT($BK$39:BK52)-1</f>
        <v>#VALUE!</v>
      </c>
    </row>
    <row r="53" spans="1:64" s="68" customFormat="1" ht="15">
      <c r="C53" s="70">
        <f t="shared" ca="1" si="24"/>
        <v>40978</v>
      </c>
      <c r="D53" s="70">
        <f t="shared" ca="1" si="1"/>
        <v>41003</v>
      </c>
      <c r="E53" s="68" t="str">
        <f t="shared" ca="1" si="2"/>
        <v>FNMA3.0-TBA-Mar</v>
      </c>
      <c r="F53" s="68" t="str">
        <f t="shared" ca="1" si="2"/>
        <v>FNMA3.0-TBA-Apr</v>
      </c>
      <c r="G53" s="68" t="str">
        <f t="shared" si="3"/>
        <v>FNMA3.0-TBA-GEN</v>
      </c>
      <c r="I53" s="133">
        <f ca="1">[2]!YBWORKDAY(EDATE(Base_Date, BA53), -1, "USD")</f>
        <v>40968</v>
      </c>
      <c r="J53" s="217" t="str">
        <f t="shared" ca="1" si="33"/>
        <v>E</v>
      </c>
      <c r="K53" s="80" t="e">
        <f t="shared" ca="1" si="34"/>
        <v>#VALUE!</v>
      </c>
      <c r="L53" s="80" t="e">
        <f t="shared" ca="1" si="35"/>
        <v>#VALUE!</v>
      </c>
      <c r="M53" s="81" t="str">
        <f ca="1">[2]!YBHIST($I$24,$I53,"LMMOAS","sec")</f>
        <v>E</v>
      </c>
      <c r="N53" s="73" t="str">
        <f ca="1">[2]!YBHIST($I$24,$I52,M$25,"sec","")</f>
        <v>E</v>
      </c>
      <c r="O53" s="170" t="str">
        <f ca="1">[2]!YBHIST("1 Month LIBOR",I53,"Yield","bmk","")</f>
        <v>E</v>
      </c>
      <c r="P53" s="80" t="e">
        <f t="shared" ca="1" si="36"/>
        <v>#VALUE!</v>
      </c>
      <c r="Q53" s="82" t="str">
        <f ca="1">[2]!YBSCEN($I$24,$J52&amp;"d","Market",O$25,"Swap",$I52,"MarketWSkew","","Model",100,0,29,"Gradual","ParShift|N",0,"Annualized ROR",O52,100,"",,,,"Default",,,,"Default",,)</f>
        <v>E</v>
      </c>
      <c r="R53" s="80" t="e">
        <f t="shared" ca="1" si="37"/>
        <v>#VALUE!</v>
      </c>
      <c r="S53" s="83" t="e">
        <f t="shared" ca="1" si="38"/>
        <v>#VALUE!</v>
      </c>
      <c r="T53" s="80" t="e">
        <f ca="1">SUM(R$39:R53)</f>
        <v>#VALUE!</v>
      </c>
      <c r="U53" s="83" t="e">
        <f t="shared" ca="1" si="27"/>
        <v>#VALUE!</v>
      </c>
      <c r="V53" s="84">
        <f ca="1">VLOOKUP($I53, 'Barcap OAD'!$A:$S, $F$24, FALSE)</f>
        <v>-4.0999999999999996</v>
      </c>
      <c r="W53" s="172" t="e">
        <f t="shared" ca="1" si="26"/>
        <v>#VALUE!</v>
      </c>
      <c r="X53" s="185" t="str">
        <f ca="1">[2]!YBHIST($E53,$I53,X$25,"sec","")</f>
        <v>E</v>
      </c>
      <c r="Y53" s="80" t="e">
        <f t="shared" ca="1" si="39"/>
        <v>#VALUE!</v>
      </c>
      <c r="Z53" s="82" t="e">
        <f t="shared" ca="1" si="40"/>
        <v>#VALUE!</v>
      </c>
      <c r="AA53" s="82" t="str">
        <f ca="1">[2]!YBHIST($F53,$I53,X$25,"sec","")</f>
        <v>E</v>
      </c>
      <c r="AB53" s="82" t="e">
        <f t="shared" ca="1" si="28"/>
        <v>#VALUE!</v>
      </c>
      <c r="AC53" s="187" t="e">
        <f t="shared" ca="1" si="48"/>
        <v>#VALUE!</v>
      </c>
      <c r="AD53" s="189">
        <f ca="1">VLOOKUP($I53, 'Barcap OAD'!$A:$S, $F$26, FALSE)</f>
        <v>7.1929999999999996</v>
      </c>
      <c r="AE53" s="172" t="e">
        <f t="shared" ca="1" si="6"/>
        <v>#VALUE!</v>
      </c>
      <c r="AF53" s="86" t="e">
        <f t="shared" ca="1" si="7"/>
        <v>#VALUE!</v>
      </c>
      <c r="AG53" s="80" t="e">
        <f t="shared" ca="1" si="46"/>
        <v>#VALUE!</v>
      </c>
      <c r="AH53" s="83" t="e">
        <f t="shared" ca="1" si="29"/>
        <v>#VALUE!</v>
      </c>
      <c r="AI53" s="80" t="e">
        <f t="shared" ca="1" si="47"/>
        <v>#VALUE!</v>
      </c>
      <c r="AJ53" s="83" t="e">
        <f t="shared" ca="1" si="41"/>
        <v>#VALUE!</v>
      </c>
      <c r="AK53" s="187" t="e">
        <f t="shared" ca="1" si="42"/>
        <v>#VALUE!</v>
      </c>
      <c r="AL53" s="192" t="e">
        <f t="shared" ca="1" si="43"/>
        <v>#VALUE!</v>
      </c>
      <c r="AM53" s="83" t="e">
        <f t="shared" ca="1" si="44"/>
        <v>#VALUE!</v>
      </c>
      <c r="AN53" s="80" t="e">
        <f ca="1">SUM(AL$39:AL53)</f>
        <v>#VALUE!</v>
      </c>
      <c r="AO53" s="109" t="e">
        <f t="shared" ca="1" si="30"/>
        <v>#VALUE!</v>
      </c>
      <c r="AP53" s="194" t="e">
        <f t="shared" ca="1" si="10"/>
        <v>#VALUE!</v>
      </c>
      <c r="AQ53" s="200" t="e">
        <f t="shared" ca="1" si="45"/>
        <v>#VALUE!</v>
      </c>
      <c r="AR53" s="204"/>
      <c r="AS53" s="221"/>
      <c r="AX53" s="207" t="str">
        <f ca="1">[2]!YBHIST($I$24,$I53,J$25,"sec","")</f>
        <v>E</v>
      </c>
      <c r="AY53" s="205" t="str">
        <f ca="1">[2]!YBPRICE($I$24,AX53&amp;"d","Market","AccruedInterest","Swap",$I53,"LMMSkew","","Model",100,"")</f>
        <v>E</v>
      </c>
      <c r="BA53" s="67">
        <f t="shared" si="25"/>
        <v>-37</v>
      </c>
      <c r="BI53" s="518" t="e">
        <f t="shared" ca="1" si="31"/>
        <v>#VALUE!</v>
      </c>
      <c r="BJ53" s="518" t="e">
        <f ca="1">PRODUCT($BI$39:BI53)-1</f>
        <v>#VALUE!</v>
      </c>
      <c r="BK53" s="518" t="e">
        <f t="shared" ca="1" si="32"/>
        <v>#VALUE!</v>
      </c>
      <c r="BL53" s="518" t="e">
        <f ca="1">PRODUCT($BK$39:BK53)-1</f>
        <v>#VALUE!</v>
      </c>
    </row>
    <row r="54" spans="1:64" ht="15" customHeight="1">
      <c r="A54" s="67" t="s">
        <v>81</v>
      </c>
      <c r="B54" s="69">
        <v>2.5</v>
      </c>
      <c r="C54" s="70">
        <f t="shared" ca="1" si="24"/>
        <v>41008</v>
      </c>
      <c r="D54" s="70">
        <f ca="1">I54+35</f>
        <v>41033</v>
      </c>
      <c r="E54" s="70" t="str">
        <f t="shared" ref="E54:F67" ca="1" si="49">"FNMA"&amp;TEXT($J$23,"0.0")&amp;"-TBA-"&amp;TEXT(C54,"mmm")</f>
        <v>FNMA3.0-TBA-Apr</v>
      </c>
      <c r="F54" s="70" t="str">
        <f t="shared" ca="1" si="49"/>
        <v>FNMA3.0-TBA-May</v>
      </c>
      <c r="G54" s="70" t="str">
        <f>"FNMA"&amp;TEXT($J$23,"0.0")&amp;"-TBA-GEN"</f>
        <v>FNMA3.0-TBA-GEN</v>
      </c>
      <c r="H54" s="71"/>
      <c r="I54" s="133">
        <f ca="1">[2]!YBWORKDAY(EDATE(Base_Date, BA54), -1, "USD")</f>
        <v>40998</v>
      </c>
      <c r="J54" s="217" t="str">
        <f t="shared" ca="1" si="33"/>
        <v>E</v>
      </c>
      <c r="K54" s="80" t="e">
        <f t="shared" ca="1" si="34"/>
        <v>#VALUE!</v>
      </c>
      <c r="L54" s="80" t="e">
        <f t="shared" ca="1" si="35"/>
        <v>#VALUE!</v>
      </c>
      <c r="M54" s="81" t="str">
        <f ca="1">[2]!YBHIST($I$24,$I54,"LMMOAS","sec")</f>
        <v>E</v>
      </c>
      <c r="N54" s="73" t="str">
        <f ca="1">[2]!YBHIST($I$24,$I53,M$25,"sec","")</f>
        <v>E</v>
      </c>
      <c r="O54" s="170" t="str">
        <f ca="1">[2]!YBHIST("1 Month LIBOR",I54,"Yield","bmk","")</f>
        <v>E</v>
      </c>
      <c r="P54" s="80" t="e">
        <f t="shared" ca="1" si="36"/>
        <v>#VALUE!</v>
      </c>
      <c r="Q54" s="82" t="str">
        <f ca="1">[2]!YBSCEN($I$24,$J53&amp;"d","Market",O$25,"Swap",$I53,"MarketWSkew","","Model",100,0,29,"Gradual","ParShift|N",0,"Annualized ROR",O53,100,"",,,,"Default",,,,"Default",,)</f>
        <v>E</v>
      </c>
      <c r="R54" s="80" t="e">
        <f t="shared" ca="1" si="37"/>
        <v>#VALUE!</v>
      </c>
      <c r="S54" s="83" t="e">
        <f t="shared" ca="1" si="38"/>
        <v>#VALUE!</v>
      </c>
      <c r="T54" s="80" t="e">
        <f ca="1">SUM(R$39:R54)</f>
        <v>#VALUE!</v>
      </c>
      <c r="U54" s="83" t="e">
        <f t="shared" ca="1" si="27"/>
        <v>#VALUE!</v>
      </c>
      <c r="V54" s="84">
        <f ca="1">VLOOKUP($I54, 'Barcap OAD'!$A:$S, $F$24, FALSE)</f>
        <v>-4.7</v>
      </c>
      <c r="W54" s="172" t="e">
        <f t="shared" ca="1" si="26"/>
        <v>#VALUE!</v>
      </c>
      <c r="X54" s="185" t="str">
        <f ca="1">[2]!YBHIST($E54,$I54,X$25,"sec","")</f>
        <v>E</v>
      </c>
      <c r="Y54" s="80" t="e">
        <f t="shared" ca="1" si="39"/>
        <v>#VALUE!</v>
      </c>
      <c r="Z54" s="82" t="e">
        <f t="shared" ca="1" si="40"/>
        <v>#VALUE!</v>
      </c>
      <c r="AA54" s="82" t="str">
        <f ca="1">[2]!YBHIST($F54,$I54,X$25,"sec","")</f>
        <v>E</v>
      </c>
      <c r="AB54" s="82" t="e">
        <f t="shared" ca="1" si="28"/>
        <v>#VALUE!</v>
      </c>
      <c r="AC54" s="187" t="e">
        <f t="shared" ca="1" si="48"/>
        <v>#VALUE!</v>
      </c>
      <c r="AD54" s="189">
        <f ca="1">VLOOKUP($I54, 'Barcap OAD'!$A:$S, $F$26, FALSE)</f>
        <v>7.2949999999999999</v>
      </c>
      <c r="AE54" s="172" t="e">
        <f t="shared" ca="1" si="6"/>
        <v>#VALUE!</v>
      </c>
      <c r="AF54" s="86" t="e">
        <f t="shared" ca="1" si="7"/>
        <v>#VALUE!</v>
      </c>
      <c r="AG54" s="80" t="e">
        <f t="shared" ca="1" si="46"/>
        <v>#VALUE!</v>
      </c>
      <c r="AH54" s="83" t="e">
        <f t="shared" ca="1" si="29"/>
        <v>#VALUE!</v>
      </c>
      <c r="AI54" s="80" t="e">
        <f t="shared" ca="1" si="47"/>
        <v>#VALUE!</v>
      </c>
      <c r="AJ54" s="83" t="e">
        <f t="shared" ca="1" si="41"/>
        <v>#VALUE!</v>
      </c>
      <c r="AK54" s="187" t="e">
        <f t="shared" ca="1" si="42"/>
        <v>#VALUE!</v>
      </c>
      <c r="AL54" s="192" t="e">
        <f t="shared" ca="1" si="43"/>
        <v>#VALUE!</v>
      </c>
      <c r="AM54" s="83" t="e">
        <f t="shared" ca="1" si="44"/>
        <v>#VALUE!</v>
      </c>
      <c r="AN54" s="80" t="e">
        <f ca="1">SUM(AL$39:AL54)</f>
        <v>#VALUE!</v>
      </c>
      <c r="AO54" s="109" t="e">
        <f t="shared" ca="1" si="30"/>
        <v>#VALUE!</v>
      </c>
      <c r="AP54" s="194" t="e">
        <f t="shared" ca="1" si="10"/>
        <v>#VALUE!</v>
      </c>
      <c r="AQ54" s="200" t="e">
        <f t="shared" ca="1" si="45"/>
        <v>#VALUE!</v>
      </c>
      <c r="AR54" s="204"/>
      <c r="AS54" s="221"/>
      <c r="AX54" s="208" t="str">
        <f ca="1">[2]!YBHIST($I$24,$I54,J$25,"sec","")</f>
        <v>E</v>
      </c>
      <c r="AY54" s="206" t="str">
        <f ca="1">[2]!YBPRICE($I$24,AX54&amp;"d","Market","AccruedInterest","Swap",$I54,"LMMSkew","","Model",100,"")</f>
        <v>E</v>
      </c>
      <c r="BA54" s="67">
        <f t="shared" si="25"/>
        <v>-36</v>
      </c>
      <c r="BI54" s="519" t="e">
        <f t="shared" ca="1" si="31"/>
        <v>#VALUE!</v>
      </c>
      <c r="BJ54" s="519" t="e">
        <f ca="1">PRODUCT($BI$39:BI54)-1</f>
        <v>#VALUE!</v>
      </c>
      <c r="BK54" s="519" t="e">
        <f t="shared" ca="1" si="32"/>
        <v>#VALUE!</v>
      </c>
      <c r="BL54" s="519" t="e">
        <f ca="1">PRODUCT($BK$39:BK54)-1</f>
        <v>#VALUE!</v>
      </c>
    </row>
    <row r="55" spans="1:64" ht="15" customHeight="1">
      <c r="A55" s="67" t="s">
        <v>84</v>
      </c>
      <c r="B55" s="69">
        <v>3</v>
      </c>
      <c r="C55" s="70">
        <f t="shared" ca="1" si="24"/>
        <v>41039</v>
      </c>
      <c r="D55" s="70">
        <f t="shared" ref="D55:D67" ca="1" si="50">I55+35</f>
        <v>41064</v>
      </c>
      <c r="E55" s="70" t="str">
        <f t="shared" ca="1" si="49"/>
        <v>FNMA3.0-TBA-May</v>
      </c>
      <c r="F55" s="70" t="str">
        <f t="shared" ca="1" si="49"/>
        <v>FNMA3.0-TBA-Jun</v>
      </c>
      <c r="G55" s="70" t="str">
        <f t="shared" ref="G55:G90" si="51">"FNMA"&amp;TEXT($J$23,"0.0")&amp;"-TBA-GEN"</f>
        <v>FNMA3.0-TBA-GEN</v>
      </c>
      <c r="H55" s="71"/>
      <c r="I55" s="133">
        <f ca="1">[2]!YBWORKDAY(EDATE(Base_Date, BA55), -1, "USD")</f>
        <v>41029</v>
      </c>
      <c r="J55" s="217" t="str">
        <f t="shared" ca="1" si="33"/>
        <v>E</v>
      </c>
      <c r="K55" s="80" t="e">
        <f t="shared" ca="1" si="34"/>
        <v>#VALUE!</v>
      </c>
      <c r="L55" s="80" t="e">
        <f t="shared" ca="1" si="35"/>
        <v>#VALUE!</v>
      </c>
      <c r="M55" s="81" t="str">
        <f ca="1">[2]!YBHIST($I$24,$I55,"LMMOAS","sec")</f>
        <v>E</v>
      </c>
      <c r="N55" s="73" t="str">
        <f ca="1">[2]!YBHIST($I$24,$I54,M$25,"sec","")</f>
        <v>E</v>
      </c>
      <c r="O55" s="170" t="str">
        <f ca="1">[2]!YBHIST("1 Month LIBOR",I55,"Yield","bmk","")</f>
        <v>E</v>
      </c>
      <c r="P55" s="80" t="e">
        <f t="shared" ca="1" si="36"/>
        <v>#VALUE!</v>
      </c>
      <c r="Q55" s="82" t="str">
        <f ca="1">[2]!YBSCEN($I$24,$J54&amp;"d","Market",O$25,"Swap",$I54,"MarketWSkew","","Model",100,0,29,"Gradual","ParShift|N",0,"Annualized ROR",O54,100,"",,,,"Default",,,,"Default",,)</f>
        <v>E</v>
      </c>
      <c r="R55" s="80" t="e">
        <f t="shared" ca="1" si="37"/>
        <v>#VALUE!</v>
      </c>
      <c r="S55" s="83" t="e">
        <f t="shared" ca="1" si="38"/>
        <v>#VALUE!</v>
      </c>
      <c r="T55" s="80" t="e">
        <f ca="1">SUM(R$39:R55)</f>
        <v>#VALUE!</v>
      </c>
      <c r="U55" s="83" t="e">
        <f t="shared" ca="1" si="27"/>
        <v>#VALUE!</v>
      </c>
      <c r="V55" s="84">
        <f ca="1">VLOOKUP($I55, 'Barcap OAD'!$A:$S, $F$24, FALSE)</f>
        <v>-4.2</v>
      </c>
      <c r="W55" s="172" t="e">
        <f t="shared" ca="1" si="26"/>
        <v>#VALUE!</v>
      </c>
      <c r="X55" s="185" t="str">
        <f ca="1">[2]!YBHIST($E55,$I55,X$25,"sec","")</f>
        <v>E</v>
      </c>
      <c r="Y55" s="80" t="e">
        <f t="shared" ca="1" si="39"/>
        <v>#VALUE!</v>
      </c>
      <c r="Z55" s="82" t="e">
        <f t="shared" ca="1" si="40"/>
        <v>#VALUE!</v>
      </c>
      <c r="AA55" s="82" t="str">
        <f ca="1">[2]!YBHIST($F55,$I55,X$25,"sec","")</f>
        <v>E</v>
      </c>
      <c r="AB55" s="82" t="e">
        <f t="shared" ca="1" si="28"/>
        <v>#VALUE!</v>
      </c>
      <c r="AC55" s="187" t="e">
        <f t="shared" ca="1" si="48"/>
        <v>#VALUE!</v>
      </c>
      <c r="AD55" s="189">
        <f ca="1">VLOOKUP($I55, 'Barcap OAD'!$A:$S, $F$26, FALSE)</f>
        <v>6.6920000000000002</v>
      </c>
      <c r="AE55" s="172" t="e">
        <f t="shared" ca="1" si="6"/>
        <v>#VALUE!</v>
      </c>
      <c r="AF55" s="86" t="e">
        <f t="shared" ca="1" si="7"/>
        <v>#VALUE!</v>
      </c>
      <c r="AG55" s="80" t="e">
        <f t="shared" ca="1" si="46"/>
        <v>#VALUE!</v>
      </c>
      <c r="AH55" s="83" t="e">
        <f t="shared" ca="1" si="29"/>
        <v>#VALUE!</v>
      </c>
      <c r="AI55" s="80" t="e">
        <f t="shared" ca="1" si="47"/>
        <v>#VALUE!</v>
      </c>
      <c r="AJ55" s="83" t="e">
        <f t="shared" ca="1" si="41"/>
        <v>#VALUE!</v>
      </c>
      <c r="AK55" s="187" t="e">
        <f t="shared" ca="1" si="42"/>
        <v>#VALUE!</v>
      </c>
      <c r="AL55" s="192" t="e">
        <f t="shared" ca="1" si="43"/>
        <v>#VALUE!</v>
      </c>
      <c r="AM55" s="83" t="e">
        <f t="shared" ca="1" si="44"/>
        <v>#VALUE!</v>
      </c>
      <c r="AN55" s="80" t="e">
        <f ca="1">SUM(AL$39:AL55)</f>
        <v>#VALUE!</v>
      </c>
      <c r="AO55" s="109" t="e">
        <f t="shared" ca="1" si="30"/>
        <v>#VALUE!</v>
      </c>
      <c r="AP55" s="194" t="e">
        <f t="shared" ca="1" si="10"/>
        <v>#VALUE!</v>
      </c>
      <c r="AQ55" s="200" t="e">
        <f t="shared" ca="1" si="45"/>
        <v>#VALUE!</v>
      </c>
      <c r="AR55" s="204"/>
      <c r="AS55" s="221"/>
      <c r="AX55" s="208" t="str">
        <f ca="1">[2]!YBHIST($I$24,$I55,J$25,"sec","")</f>
        <v>E</v>
      </c>
      <c r="AY55" s="206" t="str">
        <f ca="1">[2]!YBPRICE($I$24,AX55&amp;"d","Market","AccruedInterest","Swap",$I55,"LMMSkew","","Model",100,"")</f>
        <v>E</v>
      </c>
      <c r="BA55" s="67">
        <f t="shared" si="25"/>
        <v>-35</v>
      </c>
      <c r="BI55" s="519" t="e">
        <f t="shared" ca="1" si="31"/>
        <v>#VALUE!</v>
      </c>
      <c r="BJ55" s="519" t="e">
        <f ca="1">PRODUCT($BI$39:BI55)-1</f>
        <v>#VALUE!</v>
      </c>
      <c r="BK55" s="519" t="e">
        <f t="shared" ca="1" si="32"/>
        <v>#VALUE!</v>
      </c>
      <c r="BL55" s="519" t="e">
        <f ca="1">PRODUCT($BK$39:BK55)-1</f>
        <v>#VALUE!</v>
      </c>
    </row>
    <row r="56" spans="1:64" ht="15" customHeight="1">
      <c r="A56" s="67" t="s">
        <v>86</v>
      </c>
      <c r="B56" s="69">
        <v>3.5</v>
      </c>
      <c r="C56" s="70">
        <f t="shared" ca="1" si="24"/>
        <v>41070</v>
      </c>
      <c r="D56" s="70">
        <f t="shared" ca="1" si="50"/>
        <v>41095</v>
      </c>
      <c r="E56" s="70" t="str">
        <f t="shared" ca="1" si="49"/>
        <v>FNMA3.0-TBA-Jun</v>
      </c>
      <c r="F56" s="70" t="str">
        <f t="shared" ca="1" si="49"/>
        <v>FNMA3.0-TBA-Jul</v>
      </c>
      <c r="G56" s="70" t="str">
        <f t="shared" si="51"/>
        <v>FNMA3.0-TBA-GEN</v>
      </c>
      <c r="H56" s="71"/>
      <c r="I56" s="133">
        <f ca="1">[2]!YBWORKDAY(EDATE(Base_Date, BA56), -1, "USD")</f>
        <v>41060</v>
      </c>
      <c r="J56" s="217" t="str">
        <f t="shared" ca="1" si="33"/>
        <v>E</v>
      </c>
      <c r="K56" s="80" t="e">
        <f t="shared" ca="1" si="34"/>
        <v>#VALUE!</v>
      </c>
      <c r="L56" s="80" t="e">
        <f t="shared" ca="1" si="35"/>
        <v>#VALUE!</v>
      </c>
      <c r="M56" s="81" t="str">
        <f ca="1">[2]!YBHIST($I$24,$I56,"LMMOAS","sec")</f>
        <v>E</v>
      </c>
      <c r="N56" s="73" t="str">
        <f ca="1">[2]!YBHIST($I$24,$I55,M$25,"sec","")</f>
        <v>E</v>
      </c>
      <c r="O56" s="170" t="str">
        <f ca="1">[2]!YBHIST("1 Month LIBOR",I56,"Yield","bmk","")</f>
        <v>E</v>
      </c>
      <c r="P56" s="80" t="e">
        <f t="shared" ca="1" si="36"/>
        <v>#VALUE!</v>
      </c>
      <c r="Q56" s="82" t="str">
        <f ca="1">[2]!YBSCEN($I$24,$J55&amp;"d","Market",O$25,"Swap",$I55,"MarketWSkew","","Model",100,0,29,"Gradual","ParShift|N",0,"Annualized ROR",O55,100,"",,,,"Default",,,,"Default",,)</f>
        <v>E</v>
      </c>
      <c r="R56" s="80" t="e">
        <f t="shared" ca="1" si="37"/>
        <v>#VALUE!</v>
      </c>
      <c r="S56" s="83" t="e">
        <f t="shared" ca="1" si="38"/>
        <v>#VALUE!</v>
      </c>
      <c r="T56" s="80" t="e">
        <f ca="1">SUM(R$39:R56)</f>
        <v>#VALUE!</v>
      </c>
      <c r="U56" s="83" t="e">
        <f t="shared" ca="1" si="27"/>
        <v>#VALUE!</v>
      </c>
      <c r="V56" s="84">
        <f ca="1">VLOOKUP($I56, 'Barcap OAD'!$A:$S, $F$24, FALSE)</f>
        <v>-3.8</v>
      </c>
      <c r="W56" s="172" t="e">
        <f t="shared" ca="1" si="26"/>
        <v>#VALUE!</v>
      </c>
      <c r="X56" s="185" t="str">
        <f ca="1">[2]!YBHIST($E56,$I56,X$25,"sec","")</f>
        <v>E</v>
      </c>
      <c r="Y56" s="80" t="e">
        <f t="shared" ca="1" si="39"/>
        <v>#VALUE!</v>
      </c>
      <c r="Z56" s="82" t="e">
        <f t="shared" ca="1" si="40"/>
        <v>#VALUE!</v>
      </c>
      <c r="AA56" s="82" t="str">
        <f ca="1">[2]!YBHIST($F56,$I56,X$25,"sec","")</f>
        <v>E</v>
      </c>
      <c r="AB56" s="82" t="e">
        <f t="shared" ca="1" si="28"/>
        <v>#VALUE!</v>
      </c>
      <c r="AC56" s="187" t="e">
        <f t="shared" ca="1" si="48"/>
        <v>#VALUE!</v>
      </c>
      <c r="AD56" s="189">
        <f ca="1">VLOOKUP($I56, 'Barcap OAD'!$A:$S, $F$26, FALSE)</f>
        <v>5.68</v>
      </c>
      <c r="AE56" s="172" t="e">
        <f t="shared" ca="1" si="6"/>
        <v>#VALUE!</v>
      </c>
      <c r="AF56" s="86" t="e">
        <f t="shared" ca="1" si="7"/>
        <v>#VALUE!</v>
      </c>
      <c r="AG56" s="80" t="e">
        <f t="shared" ca="1" si="46"/>
        <v>#VALUE!</v>
      </c>
      <c r="AH56" s="83" t="e">
        <f t="shared" ca="1" si="29"/>
        <v>#VALUE!</v>
      </c>
      <c r="AI56" s="80" t="e">
        <f t="shared" ca="1" si="47"/>
        <v>#VALUE!</v>
      </c>
      <c r="AJ56" s="83" t="e">
        <f t="shared" ca="1" si="41"/>
        <v>#VALUE!</v>
      </c>
      <c r="AK56" s="187" t="e">
        <f t="shared" ca="1" si="42"/>
        <v>#VALUE!</v>
      </c>
      <c r="AL56" s="192" t="e">
        <f t="shared" ca="1" si="43"/>
        <v>#VALUE!</v>
      </c>
      <c r="AM56" s="83" t="e">
        <f t="shared" ca="1" si="44"/>
        <v>#VALUE!</v>
      </c>
      <c r="AN56" s="80" t="e">
        <f ca="1">SUM(AL$39:AL56)</f>
        <v>#VALUE!</v>
      </c>
      <c r="AO56" s="109" t="e">
        <f t="shared" ca="1" si="30"/>
        <v>#VALUE!</v>
      </c>
      <c r="AP56" s="194" t="e">
        <f t="shared" ca="1" si="10"/>
        <v>#VALUE!</v>
      </c>
      <c r="AQ56" s="200" t="e">
        <f t="shared" ca="1" si="45"/>
        <v>#VALUE!</v>
      </c>
      <c r="AR56" s="204"/>
      <c r="AS56" s="221"/>
      <c r="AX56" s="208" t="str">
        <f ca="1">[2]!YBHIST($I$24,$I56,J$25,"sec","")</f>
        <v>E</v>
      </c>
      <c r="AY56" s="206" t="str">
        <f ca="1">[2]!YBPRICE($I$24,AX56&amp;"d","Market","AccruedInterest","Swap",$I56,"LMMSkew","","Model",100,"")</f>
        <v>E</v>
      </c>
      <c r="BA56" s="67">
        <f t="shared" si="25"/>
        <v>-34</v>
      </c>
      <c r="BI56" s="519" t="e">
        <f t="shared" ca="1" si="31"/>
        <v>#VALUE!</v>
      </c>
      <c r="BJ56" s="519" t="e">
        <f ca="1">PRODUCT($BI$39:BI56)-1</f>
        <v>#VALUE!</v>
      </c>
      <c r="BK56" s="519" t="e">
        <f t="shared" ca="1" si="32"/>
        <v>#VALUE!</v>
      </c>
      <c r="BL56" s="519" t="e">
        <f ca="1">PRODUCT($BK$39:BK56)-1</f>
        <v>#VALUE!</v>
      </c>
    </row>
    <row r="57" spans="1:64" ht="15" customHeight="1">
      <c r="B57" s="69">
        <v>4</v>
      </c>
      <c r="C57" s="70">
        <f t="shared" ca="1" si="24"/>
        <v>41099</v>
      </c>
      <c r="D57" s="70">
        <f t="shared" ca="1" si="50"/>
        <v>41124</v>
      </c>
      <c r="E57" s="70" t="str">
        <f t="shared" ca="1" si="49"/>
        <v>FNMA3.0-TBA-Jul</v>
      </c>
      <c r="F57" s="70" t="str">
        <f t="shared" ca="1" si="49"/>
        <v>FNMA3.0-TBA-Aug</v>
      </c>
      <c r="G57" s="70" t="str">
        <f t="shared" si="51"/>
        <v>FNMA3.0-TBA-GEN</v>
      </c>
      <c r="H57" s="71"/>
      <c r="I57" s="133">
        <f ca="1">[2]!YBWORKDAY(EDATE(Base_Date, BA57), -1, "USD")</f>
        <v>41089</v>
      </c>
      <c r="J57" s="217" t="str">
        <f t="shared" ca="1" si="33"/>
        <v>E</v>
      </c>
      <c r="K57" s="80" t="e">
        <f t="shared" ca="1" si="34"/>
        <v>#VALUE!</v>
      </c>
      <c r="L57" s="80" t="e">
        <f t="shared" ca="1" si="35"/>
        <v>#VALUE!</v>
      </c>
      <c r="M57" s="81" t="str">
        <f ca="1">[2]!YBHIST($I$24,$I57,"LMMOAS","sec")</f>
        <v>E</v>
      </c>
      <c r="N57" s="73" t="str">
        <f ca="1">[2]!YBHIST($I$24,$I56,M$25,"sec","")</f>
        <v>E</v>
      </c>
      <c r="O57" s="170" t="str">
        <f ca="1">[2]!YBHIST("1 Month LIBOR",I57,"Yield","bmk","")</f>
        <v>E</v>
      </c>
      <c r="P57" s="80" t="e">
        <f t="shared" ca="1" si="36"/>
        <v>#VALUE!</v>
      </c>
      <c r="Q57" s="82" t="str">
        <f ca="1">[2]!YBSCEN($I$24,$J56&amp;"d","Market",O$25,"Swap",$I56,"MarketWSkew","","Model",100,0,29,"Gradual","ParShift|N",0,"Annualized ROR",O56,100,"",,,,"Default",,,,"Default",,)</f>
        <v>E</v>
      </c>
      <c r="R57" s="80" t="e">
        <f t="shared" ca="1" si="37"/>
        <v>#VALUE!</v>
      </c>
      <c r="S57" s="83" t="e">
        <f t="shared" ca="1" si="38"/>
        <v>#VALUE!</v>
      </c>
      <c r="T57" s="80" t="e">
        <f ca="1">SUM(R$39:R57)</f>
        <v>#VALUE!</v>
      </c>
      <c r="U57" s="83" t="e">
        <f t="shared" ca="1" si="27"/>
        <v>#VALUE!</v>
      </c>
      <c r="V57" s="84">
        <f ca="1">VLOOKUP($I57, 'Barcap OAD'!$A:$S, $F$24, FALSE)</f>
        <v>-3.5</v>
      </c>
      <c r="W57" s="172" t="e">
        <f t="shared" ca="1" si="26"/>
        <v>#VALUE!</v>
      </c>
      <c r="X57" s="185" t="str">
        <f ca="1">[2]!YBHIST($E57,$I57,X$25,"sec","")</f>
        <v>E</v>
      </c>
      <c r="Y57" s="80" t="e">
        <f t="shared" ca="1" si="39"/>
        <v>#VALUE!</v>
      </c>
      <c r="Z57" s="82" t="e">
        <f t="shared" ca="1" si="40"/>
        <v>#VALUE!</v>
      </c>
      <c r="AA57" s="82" t="str">
        <f ca="1">[2]!YBHIST($F57,$I57,X$25,"sec","")</f>
        <v>E</v>
      </c>
      <c r="AB57" s="82" t="e">
        <f t="shared" ca="1" si="28"/>
        <v>#VALUE!</v>
      </c>
      <c r="AC57" s="187" t="e">
        <f t="shared" ca="1" si="48"/>
        <v>#VALUE!</v>
      </c>
      <c r="AD57" s="189">
        <f ca="1">VLOOKUP($I57, 'Barcap OAD'!$A:$S, $F$26, FALSE)</f>
        <v>5.4340000000000002</v>
      </c>
      <c r="AE57" s="172" t="e">
        <f t="shared" ca="1" si="6"/>
        <v>#VALUE!</v>
      </c>
      <c r="AF57" s="86" t="e">
        <f t="shared" ca="1" si="7"/>
        <v>#VALUE!</v>
      </c>
      <c r="AG57" s="80" t="e">
        <f t="shared" ca="1" si="46"/>
        <v>#VALUE!</v>
      </c>
      <c r="AH57" s="83" t="e">
        <f t="shared" ca="1" si="29"/>
        <v>#VALUE!</v>
      </c>
      <c r="AI57" s="80" t="e">
        <f t="shared" ca="1" si="47"/>
        <v>#VALUE!</v>
      </c>
      <c r="AJ57" s="83" t="e">
        <f t="shared" ca="1" si="41"/>
        <v>#VALUE!</v>
      </c>
      <c r="AK57" s="187" t="e">
        <f t="shared" ca="1" si="42"/>
        <v>#VALUE!</v>
      </c>
      <c r="AL57" s="192" t="e">
        <f t="shared" ca="1" si="43"/>
        <v>#VALUE!</v>
      </c>
      <c r="AM57" s="83" t="e">
        <f t="shared" ca="1" si="44"/>
        <v>#VALUE!</v>
      </c>
      <c r="AN57" s="80" t="e">
        <f ca="1">SUM(AL$39:AL57)</f>
        <v>#VALUE!</v>
      </c>
      <c r="AO57" s="109" t="e">
        <f t="shared" ca="1" si="30"/>
        <v>#VALUE!</v>
      </c>
      <c r="AP57" s="194" t="e">
        <f t="shared" ca="1" si="10"/>
        <v>#VALUE!</v>
      </c>
      <c r="AQ57" s="200" t="e">
        <f t="shared" ca="1" si="45"/>
        <v>#VALUE!</v>
      </c>
      <c r="AR57" s="204"/>
      <c r="AS57" s="221"/>
      <c r="AX57" s="208" t="str">
        <f ca="1">[2]!YBHIST($I$24,$I57,J$25,"sec","")</f>
        <v>E</v>
      </c>
      <c r="AY57" s="206" t="str">
        <f ca="1">[2]!YBPRICE($I$24,AX57&amp;"d","Market","AccruedInterest","Swap",$I57,"LMMSkew","","Model",100,"")</f>
        <v>E</v>
      </c>
      <c r="BA57" s="67">
        <f t="shared" si="25"/>
        <v>-33</v>
      </c>
      <c r="BI57" s="519" t="e">
        <f t="shared" ca="1" si="31"/>
        <v>#VALUE!</v>
      </c>
      <c r="BJ57" s="519" t="e">
        <f ca="1">PRODUCT($BI$39:BI57)-1</f>
        <v>#VALUE!</v>
      </c>
      <c r="BK57" s="519" t="e">
        <f t="shared" ca="1" si="32"/>
        <v>#VALUE!</v>
      </c>
      <c r="BL57" s="519" t="e">
        <f ca="1">PRODUCT($BK$39:BK57)-1</f>
        <v>#VALUE!</v>
      </c>
    </row>
    <row r="58" spans="1:64" ht="15" customHeight="1">
      <c r="B58" s="69">
        <v>4.5</v>
      </c>
      <c r="C58" s="70">
        <f t="shared" ca="1" si="24"/>
        <v>41131</v>
      </c>
      <c r="D58" s="70">
        <f t="shared" ca="1" si="50"/>
        <v>41156</v>
      </c>
      <c r="E58" s="70" t="str">
        <f t="shared" ca="1" si="49"/>
        <v>FNMA3.0-TBA-Aug</v>
      </c>
      <c r="F58" s="70" t="str">
        <f t="shared" ca="1" si="49"/>
        <v>FNMA3.0-TBA-Sep</v>
      </c>
      <c r="G58" s="70" t="str">
        <f t="shared" si="51"/>
        <v>FNMA3.0-TBA-GEN</v>
      </c>
      <c r="H58" s="71"/>
      <c r="I58" s="133">
        <f ca="1">[2]!YBWORKDAY(EDATE(Base_Date, BA58), -1, "USD")</f>
        <v>41121</v>
      </c>
      <c r="J58" s="217" t="str">
        <f t="shared" ca="1" si="33"/>
        <v>E</v>
      </c>
      <c r="K58" s="80" t="e">
        <f t="shared" ca="1" si="34"/>
        <v>#VALUE!</v>
      </c>
      <c r="L58" s="80" t="e">
        <f t="shared" ca="1" si="35"/>
        <v>#VALUE!</v>
      </c>
      <c r="M58" s="81" t="str">
        <f ca="1">[2]!YBHIST($I$24,$I58,"LMMOAS","sec")</f>
        <v>E</v>
      </c>
      <c r="N58" s="73" t="str">
        <f ca="1">[2]!YBHIST($I$24,$I57,M$25,"sec","")</f>
        <v>E</v>
      </c>
      <c r="O58" s="170" t="str">
        <f ca="1">[2]!YBHIST("1 Month LIBOR",I58,"Yield","bmk","")</f>
        <v>E</v>
      </c>
      <c r="P58" s="80" t="e">
        <f t="shared" ca="1" si="36"/>
        <v>#VALUE!</v>
      </c>
      <c r="Q58" s="82" t="str">
        <f ca="1">[2]!YBSCEN($I$24,$J57&amp;"d","Market",O$25,"Swap",$I57,"MarketWSkew","","Model",100,0,29,"Gradual","ParShift|N",0,"Annualized ROR",O57,100,"",,,,"Default",,,,"Default",,)</f>
        <v>E</v>
      </c>
      <c r="R58" s="80" t="e">
        <f t="shared" ca="1" si="37"/>
        <v>#VALUE!</v>
      </c>
      <c r="S58" s="83" t="e">
        <f t="shared" ca="1" si="38"/>
        <v>#VALUE!</v>
      </c>
      <c r="T58" s="80" t="e">
        <f ca="1">SUM(R$39:R58)</f>
        <v>#VALUE!</v>
      </c>
      <c r="U58" s="83" t="e">
        <f t="shared" ca="1" si="27"/>
        <v>#VALUE!</v>
      </c>
      <c r="V58" s="84">
        <f ca="1">VLOOKUP($I58, 'Barcap OAD'!$A:$S, $F$24, FALSE)</f>
        <v>-4.5999999999999996</v>
      </c>
      <c r="W58" s="172" t="e">
        <f t="shared" ca="1" si="26"/>
        <v>#VALUE!</v>
      </c>
      <c r="X58" s="185" t="str">
        <f ca="1">[2]!YBHIST($E58,$I58,X$25,"sec","")</f>
        <v>E</v>
      </c>
      <c r="Y58" s="80" t="e">
        <f t="shared" ca="1" si="39"/>
        <v>#VALUE!</v>
      </c>
      <c r="Z58" s="82" t="e">
        <f t="shared" ca="1" si="40"/>
        <v>#VALUE!</v>
      </c>
      <c r="AA58" s="82" t="str">
        <f ca="1">[2]!YBHIST($F58,$I58,X$25,"sec","")</f>
        <v>E</v>
      </c>
      <c r="AB58" s="82" t="e">
        <f t="shared" ca="1" si="28"/>
        <v>#VALUE!</v>
      </c>
      <c r="AC58" s="187" t="e">
        <f t="shared" ca="1" si="48"/>
        <v>#VALUE!</v>
      </c>
      <c r="AD58" s="189">
        <f ca="1">VLOOKUP($I58, 'Barcap OAD'!$A:$S, $F$26, FALSE)</f>
        <v>4.7750000000000004</v>
      </c>
      <c r="AE58" s="172" t="e">
        <f t="shared" ca="1" si="6"/>
        <v>#VALUE!</v>
      </c>
      <c r="AF58" s="86" t="e">
        <f t="shared" ca="1" si="7"/>
        <v>#VALUE!</v>
      </c>
      <c r="AG58" s="80" t="e">
        <f t="shared" ca="1" si="46"/>
        <v>#VALUE!</v>
      </c>
      <c r="AH58" s="83" t="e">
        <f t="shared" ca="1" si="29"/>
        <v>#VALUE!</v>
      </c>
      <c r="AI58" s="80" t="e">
        <f t="shared" ca="1" si="47"/>
        <v>#VALUE!</v>
      </c>
      <c r="AJ58" s="83" t="e">
        <f t="shared" ca="1" si="41"/>
        <v>#VALUE!</v>
      </c>
      <c r="AK58" s="187" t="e">
        <f t="shared" ca="1" si="42"/>
        <v>#VALUE!</v>
      </c>
      <c r="AL58" s="192" t="e">
        <f t="shared" ca="1" si="43"/>
        <v>#VALUE!</v>
      </c>
      <c r="AM58" s="83" t="e">
        <f t="shared" ca="1" si="44"/>
        <v>#VALUE!</v>
      </c>
      <c r="AN58" s="80" t="e">
        <f ca="1">SUM(AL$39:AL58)</f>
        <v>#VALUE!</v>
      </c>
      <c r="AO58" s="109" t="e">
        <f t="shared" ca="1" si="30"/>
        <v>#VALUE!</v>
      </c>
      <c r="AP58" s="194" t="e">
        <f t="shared" ca="1" si="10"/>
        <v>#VALUE!</v>
      </c>
      <c r="AQ58" s="200" t="e">
        <f t="shared" ca="1" si="45"/>
        <v>#VALUE!</v>
      </c>
      <c r="AR58" s="204"/>
      <c r="AS58" s="221"/>
      <c r="AX58" s="208" t="str">
        <f ca="1">[2]!YBHIST($I$24,$I58,J$25,"sec","")</f>
        <v>E</v>
      </c>
      <c r="AY58" s="206" t="str">
        <f ca="1">[2]!YBPRICE($I$24,AX58&amp;"d","Market","AccruedInterest","Swap",$I58,"LMMSkew","","Model",100,"")</f>
        <v>E</v>
      </c>
      <c r="BA58" s="67">
        <f t="shared" si="25"/>
        <v>-32</v>
      </c>
      <c r="BI58" s="519" t="e">
        <f t="shared" ca="1" si="31"/>
        <v>#VALUE!</v>
      </c>
      <c r="BJ58" s="519" t="e">
        <f ca="1">PRODUCT($BI$39:BI58)-1</f>
        <v>#VALUE!</v>
      </c>
      <c r="BK58" s="519" t="e">
        <f t="shared" ca="1" si="32"/>
        <v>#VALUE!</v>
      </c>
      <c r="BL58" s="519" t="e">
        <f ca="1">PRODUCT($BK$39:BK58)-1</f>
        <v>#VALUE!</v>
      </c>
    </row>
    <row r="59" spans="1:64" ht="15" customHeight="1">
      <c r="B59" s="69">
        <v>5</v>
      </c>
      <c r="C59" s="70">
        <f t="shared" ca="1" si="24"/>
        <v>41162</v>
      </c>
      <c r="D59" s="70">
        <f t="shared" ca="1" si="50"/>
        <v>41187</v>
      </c>
      <c r="E59" s="70" t="str">
        <f t="shared" ca="1" si="49"/>
        <v>FNMA3.0-TBA-Sep</v>
      </c>
      <c r="F59" s="70" t="str">
        <f t="shared" ca="1" si="49"/>
        <v>FNMA3.0-TBA-Oct</v>
      </c>
      <c r="G59" s="70" t="str">
        <f t="shared" si="51"/>
        <v>FNMA3.0-TBA-GEN</v>
      </c>
      <c r="H59" s="71"/>
      <c r="I59" s="133">
        <f ca="1">[2]!YBWORKDAY(EDATE(Base_Date, BA59), -1, "USD")</f>
        <v>41152</v>
      </c>
      <c r="J59" s="217" t="str">
        <f t="shared" ca="1" si="33"/>
        <v>E</v>
      </c>
      <c r="K59" s="80" t="e">
        <f t="shared" ca="1" si="34"/>
        <v>#VALUE!</v>
      </c>
      <c r="L59" s="80" t="e">
        <f t="shared" ca="1" si="35"/>
        <v>#VALUE!</v>
      </c>
      <c r="M59" s="81" t="str">
        <f ca="1">[2]!YBHIST($I$24,$I59,"LMMOAS","sec")</f>
        <v>E</v>
      </c>
      <c r="N59" s="73" t="str">
        <f ca="1">[2]!YBHIST($I$24,$I58,M$25,"sec","")</f>
        <v>E</v>
      </c>
      <c r="O59" s="170" t="str">
        <f ca="1">[2]!YBHIST("1 Month LIBOR",I59,"Yield","bmk","")</f>
        <v>E</v>
      </c>
      <c r="P59" s="80" t="e">
        <f t="shared" ca="1" si="36"/>
        <v>#VALUE!</v>
      </c>
      <c r="Q59" s="82" t="str">
        <f ca="1">[2]!YBSCEN($I$24,$J58&amp;"d","Market",O$25,"Swap",$I58,"MarketWSkew","","Model",100,0,29,"Gradual","ParShift|N",0,"Annualized ROR",O58,100,"",,,,"Default",,,,"Default",,)</f>
        <v>E</v>
      </c>
      <c r="R59" s="80" t="e">
        <f t="shared" ca="1" si="37"/>
        <v>#VALUE!</v>
      </c>
      <c r="S59" s="83" t="e">
        <f t="shared" ca="1" si="38"/>
        <v>#VALUE!</v>
      </c>
      <c r="T59" s="80" t="e">
        <f ca="1">SUM(R$39:R59)</f>
        <v>#VALUE!</v>
      </c>
      <c r="U59" s="83" t="e">
        <f t="shared" ca="1" si="27"/>
        <v>#VALUE!</v>
      </c>
      <c r="V59" s="84">
        <f ca="1">VLOOKUP($I59, 'Barcap OAD'!$A:$S, $F$24, FALSE)</f>
        <v>-4.9000000000000004</v>
      </c>
      <c r="W59" s="172" t="e">
        <f t="shared" ca="1" si="26"/>
        <v>#VALUE!</v>
      </c>
      <c r="X59" s="185" t="str">
        <f ca="1">[2]!YBHIST($E59,$I59,X$25,"sec","")</f>
        <v>E</v>
      </c>
      <c r="Y59" s="80" t="e">
        <f t="shared" ca="1" si="39"/>
        <v>#VALUE!</v>
      </c>
      <c r="Z59" s="82" t="e">
        <f t="shared" ca="1" si="40"/>
        <v>#VALUE!</v>
      </c>
      <c r="AA59" s="82" t="str">
        <f ca="1">[2]!YBHIST($F59,$I59,X$25,"sec","")</f>
        <v>E</v>
      </c>
      <c r="AB59" s="82" t="e">
        <f t="shared" ca="1" si="28"/>
        <v>#VALUE!</v>
      </c>
      <c r="AC59" s="187" t="e">
        <f t="shared" ca="1" si="48"/>
        <v>#VALUE!</v>
      </c>
      <c r="AD59" s="189">
        <f ca="1">VLOOKUP($I59, 'Barcap OAD'!$A:$S, $F$26, FALSE)</f>
        <v>4.8049999999999997</v>
      </c>
      <c r="AE59" s="172" t="e">
        <f t="shared" ca="1" si="6"/>
        <v>#VALUE!</v>
      </c>
      <c r="AF59" s="86" t="e">
        <f t="shared" ca="1" si="7"/>
        <v>#VALUE!</v>
      </c>
      <c r="AG59" s="80" t="e">
        <f t="shared" ca="1" si="46"/>
        <v>#VALUE!</v>
      </c>
      <c r="AH59" s="83" t="e">
        <f t="shared" ca="1" si="29"/>
        <v>#VALUE!</v>
      </c>
      <c r="AI59" s="80" t="e">
        <f t="shared" ca="1" si="47"/>
        <v>#VALUE!</v>
      </c>
      <c r="AJ59" s="83" t="e">
        <f t="shared" ca="1" si="41"/>
        <v>#VALUE!</v>
      </c>
      <c r="AK59" s="187" t="e">
        <f t="shared" ca="1" si="42"/>
        <v>#VALUE!</v>
      </c>
      <c r="AL59" s="192" t="e">
        <f t="shared" ca="1" si="43"/>
        <v>#VALUE!</v>
      </c>
      <c r="AM59" s="83" t="e">
        <f t="shared" ca="1" si="44"/>
        <v>#VALUE!</v>
      </c>
      <c r="AN59" s="80" t="e">
        <f ca="1">SUM(AL$39:AL59)</f>
        <v>#VALUE!</v>
      </c>
      <c r="AO59" s="109" t="e">
        <f t="shared" ca="1" si="30"/>
        <v>#VALUE!</v>
      </c>
      <c r="AP59" s="194" t="e">
        <f t="shared" ca="1" si="10"/>
        <v>#VALUE!</v>
      </c>
      <c r="AQ59" s="200" t="e">
        <f t="shared" ca="1" si="45"/>
        <v>#VALUE!</v>
      </c>
      <c r="AR59" s="204"/>
      <c r="AS59" s="221"/>
      <c r="AX59" s="208" t="str">
        <f ca="1">[2]!YBHIST($I$24,$I59,J$25,"sec","")</f>
        <v>E</v>
      </c>
      <c r="AY59" s="206" t="str">
        <f ca="1">[2]!YBPRICE($I$24,AX59&amp;"d","Market","AccruedInterest","Swap",$I59,"LMMSkew","","Model",100,"")</f>
        <v>E</v>
      </c>
      <c r="BA59" s="67">
        <f t="shared" si="25"/>
        <v>-31</v>
      </c>
      <c r="BI59" s="519" t="e">
        <f t="shared" ca="1" si="31"/>
        <v>#VALUE!</v>
      </c>
      <c r="BJ59" s="519" t="e">
        <f ca="1">PRODUCT($BI$39:BI59)-1</f>
        <v>#VALUE!</v>
      </c>
      <c r="BK59" s="519" t="e">
        <f t="shared" ca="1" si="32"/>
        <v>#VALUE!</v>
      </c>
      <c r="BL59" s="519" t="e">
        <f ca="1">PRODUCT($BK$39:BK59)-1</f>
        <v>#VALUE!</v>
      </c>
    </row>
    <row r="60" spans="1:64" ht="15" customHeight="1">
      <c r="B60" s="69">
        <v>5.5</v>
      </c>
      <c r="C60" s="70">
        <f t="shared" ca="1" si="24"/>
        <v>41190</v>
      </c>
      <c r="D60" s="70">
        <f t="shared" ca="1" si="50"/>
        <v>41215</v>
      </c>
      <c r="E60" s="70" t="str">
        <f t="shared" ca="1" si="49"/>
        <v>FNMA3.0-TBA-Oct</v>
      </c>
      <c r="F60" s="70" t="str">
        <f t="shared" ca="1" si="49"/>
        <v>FNMA3.0-TBA-Nov</v>
      </c>
      <c r="G60" s="70" t="str">
        <f t="shared" si="51"/>
        <v>FNMA3.0-TBA-GEN</v>
      </c>
      <c r="H60" s="71"/>
      <c r="I60" s="133">
        <f ca="1">[2]!YBWORKDAY(EDATE(Base_Date, BA60), -1, "USD")</f>
        <v>41180</v>
      </c>
      <c r="J60" s="217" t="str">
        <f t="shared" ca="1" si="33"/>
        <v>E</v>
      </c>
      <c r="K60" s="80" t="e">
        <f t="shared" ca="1" si="34"/>
        <v>#VALUE!</v>
      </c>
      <c r="L60" s="80" t="e">
        <f t="shared" ca="1" si="35"/>
        <v>#VALUE!</v>
      </c>
      <c r="M60" s="81" t="str">
        <f ca="1">[2]!YBHIST($I$24,$I60,"LMMOAS","sec")</f>
        <v>E</v>
      </c>
      <c r="N60" s="73" t="str">
        <f ca="1">[2]!YBHIST($I$24,$I59,M$25,"sec","")</f>
        <v>E</v>
      </c>
      <c r="O60" s="170" t="str">
        <f ca="1">[2]!YBHIST("1 Month LIBOR",I60,"Yield","bmk","")</f>
        <v>E</v>
      </c>
      <c r="P60" s="80" t="e">
        <f t="shared" ca="1" si="36"/>
        <v>#VALUE!</v>
      </c>
      <c r="Q60" s="82" t="str">
        <f ca="1">[2]!YBSCEN($I$24,$J59&amp;"d","Market",O$25,"Swap",$I59,"MarketWSkew","","Model",100,0,29,"Gradual","ParShift|N",0,"Annualized ROR",O59,100,"",,,,"Default",,,,"Default",,)</f>
        <v>E</v>
      </c>
      <c r="R60" s="80" t="e">
        <f t="shared" ca="1" si="37"/>
        <v>#VALUE!</v>
      </c>
      <c r="S60" s="83" t="e">
        <f t="shared" ca="1" si="38"/>
        <v>#VALUE!</v>
      </c>
      <c r="T60" s="80" t="e">
        <f ca="1">SUM(R$39:R60)</f>
        <v>#VALUE!</v>
      </c>
      <c r="U60" s="83" t="e">
        <f t="shared" ca="1" si="27"/>
        <v>#VALUE!</v>
      </c>
      <c r="V60" s="84">
        <f ca="1">VLOOKUP($I60, 'Barcap OAD'!$A:$S, $F$24, FALSE)</f>
        <v>-3.6</v>
      </c>
      <c r="W60" s="172" t="e">
        <f t="shared" ca="1" si="26"/>
        <v>#VALUE!</v>
      </c>
      <c r="X60" s="185" t="str">
        <f ca="1">[2]!YBHIST($E60,$I60,X$25,"sec","")</f>
        <v>E</v>
      </c>
      <c r="Y60" s="80" t="e">
        <f t="shared" ca="1" si="39"/>
        <v>#VALUE!</v>
      </c>
      <c r="Z60" s="82" t="e">
        <f t="shared" ca="1" si="40"/>
        <v>#VALUE!</v>
      </c>
      <c r="AA60" s="82" t="str">
        <f ca="1">[2]!YBHIST($F60,$I60,X$25,"sec","")</f>
        <v>E</v>
      </c>
      <c r="AB60" s="82" t="e">
        <f t="shared" ca="1" si="28"/>
        <v>#VALUE!</v>
      </c>
      <c r="AC60" s="187" t="e">
        <f t="shared" ca="1" si="48"/>
        <v>#VALUE!</v>
      </c>
      <c r="AD60" s="189">
        <f ca="1">VLOOKUP($I60, 'Barcap OAD'!$A:$S, $F$26, FALSE)</f>
        <v>4.3460000000000001</v>
      </c>
      <c r="AE60" s="172" t="e">
        <f t="shared" ca="1" si="6"/>
        <v>#VALUE!</v>
      </c>
      <c r="AF60" s="86" t="e">
        <f t="shared" ca="1" si="7"/>
        <v>#VALUE!</v>
      </c>
      <c r="AG60" s="80" t="e">
        <f t="shared" ca="1" si="46"/>
        <v>#VALUE!</v>
      </c>
      <c r="AH60" s="83" t="e">
        <f t="shared" ca="1" si="29"/>
        <v>#VALUE!</v>
      </c>
      <c r="AI60" s="80" t="e">
        <f t="shared" ca="1" si="47"/>
        <v>#VALUE!</v>
      </c>
      <c r="AJ60" s="83" t="e">
        <f t="shared" ca="1" si="41"/>
        <v>#VALUE!</v>
      </c>
      <c r="AK60" s="187" t="e">
        <f t="shared" ca="1" si="42"/>
        <v>#VALUE!</v>
      </c>
      <c r="AL60" s="192" t="e">
        <f t="shared" ca="1" si="43"/>
        <v>#VALUE!</v>
      </c>
      <c r="AM60" s="83" t="e">
        <f t="shared" ca="1" si="44"/>
        <v>#VALUE!</v>
      </c>
      <c r="AN60" s="80" t="e">
        <f ca="1">SUM(AL$39:AL60)</f>
        <v>#VALUE!</v>
      </c>
      <c r="AO60" s="109" t="e">
        <f t="shared" ca="1" si="30"/>
        <v>#VALUE!</v>
      </c>
      <c r="AP60" s="194" t="e">
        <f t="shared" ca="1" si="10"/>
        <v>#VALUE!</v>
      </c>
      <c r="AQ60" s="200" t="e">
        <f t="shared" ca="1" si="45"/>
        <v>#VALUE!</v>
      </c>
      <c r="AR60" s="204"/>
      <c r="AS60" s="221"/>
      <c r="AX60" s="208" t="str">
        <f ca="1">[2]!YBHIST($I$24,$I60,J$25,"sec","")</f>
        <v>E</v>
      </c>
      <c r="AY60" s="206" t="str">
        <f ca="1">[2]!YBPRICE($I$24,AX60&amp;"d","Market","AccruedInterest","Swap",$I60,"LMMSkew","","Model",100,"")</f>
        <v>E</v>
      </c>
      <c r="BA60" s="67">
        <f t="shared" si="25"/>
        <v>-30</v>
      </c>
      <c r="BI60" s="519" t="e">
        <f t="shared" ca="1" si="31"/>
        <v>#VALUE!</v>
      </c>
      <c r="BJ60" s="519" t="e">
        <f ca="1">PRODUCT($BI$39:BI60)-1</f>
        <v>#VALUE!</v>
      </c>
      <c r="BK60" s="519" t="e">
        <f t="shared" ca="1" si="32"/>
        <v>#VALUE!</v>
      </c>
      <c r="BL60" s="519" t="e">
        <f ca="1">PRODUCT($BK$39:BK60)-1</f>
        <v>#VALUE!</v>
      </c>
    </row>
    <row r="61" spans="1:64" ht="15" customHeight="1">
      <c r="B61" s="69">
        <v>6</v>
      </c>
      <c r="C61" s="70">
        <f t="shared" ca="1" si="24"/>
        <v>41223</v>
      </c>
      <c r="D61" s="70">
        <f t="shared" ca="1" si="50"/>
        <v>41248</v>
      </c>
      <c r="E61" s="70" t="str">
        <f t="shared" ca="1" si="49"/>
        <v>FNMA3.0-TBA-Nov</v>
      </c>
      <c r="F61" s="70" t="str">
        <f t="shared" ca="1" si="49"/>
        <v>FNMA3.0-TBA-Dec</v>
      </c>
      <c r="G61" s="70" t="str">
        <f t="shared" si="51"/>
        <v>FNMA3.0-TBA-GEN</v>
      </c>
      <c r="H61" s="71"/>
      <c r="I61" s="133">
        <f ca="1">[2]!YBWORKDAY(EDATE(Base_Date, BA61), -1, "USD")</f>
        <v>41213</v>
      </c>
      <c r="J61" s="217" t="str">
        <f t="shared" ca="1" si="33"/>
        <v>E</v>
      </c>
      <c r="K61" s="80" t="e">
        <f t="shared" ca="1" si="34"/>
        <v>#VALUE!</v>
      </c>
      <c r="L61" s="80" t="e">
        <f t="shared" ca="1" si="35"/>
        <v>#VALUE!</v>
      </c>
      <c r="M61" s="81" t="str">
        <f ca="1">[2]!YBHIST($I$24,$I61,"LMMOAS","sec")</f>
        <v>E</v>
      </c>
      <c r="N61" s="73" t="str">
        <f ca="1">[2]!YBHIST($I$24,$I60,M$25,"sec","")</f>
        <v>E</v>
      </c>
      <c r="O61" s="170" t="str">
        <f ca="1">[2]!YBHIST("1 Month LIBOR",I61,"Yield","bmk","")</f>
        <v>E</v>
      </c>
      <c r="P61" s="80" t="e">
        <f t="shared" ca="1" si="36"/>
        <v>#VALUE!</v>
      </c>
      <c r="Q61" s="82" t="str">
        <f ca="1">[2]!YBSCEN($I$24,$J60&amp;"d","Market",O$25,"Swap",$I60,"MarketWSkew","","Model",100,0,29,"Gradual","ParShift|N",0,"Annualized ROR",O60,100,"",,,,"Default",,,,"Default",,)</f>
        <v>E</v>
      </c>
      <c r="R61" s="80" t="e">
        <f t="shared" ca="1" si="37"/>
        <v>#VALUE!</v>
      </c>
      <c r="S61" s="83" t="e">
        <f t="shared" ca="1" si="38"/>
        <v>#VALUE!</v>
      </c>
      <c r="T61" s="80" t="e">
        <f ca="1">SUM(R$39:R61)</f>
        <v>#VALUE!</v>
      </c>
      <c r="U61" s="83" t="e">
        <f t="shared" ca="1" si="27"/>
        <v>#VALUE!</v>
      </c>
      <c r="V61" s="84">
        <f ca="1">VLOOKUP($I61, 'Barcap OAD'!$A:$S, $F$24, FALSE)</f>
        <v>-4.3</v>
      </c>
      <c r="W61" s="172" t="e">
        <f t="shared" ca="1" si="26"/>
        <v>#VALUE!</v>
      </c>
      <c r="X61" s="185" t="str">
        <f ca="1">[2]!YBHIST($E61,$I61,X$25,"sec","")</f>
        <v>E</v>
      </c>
      <c r="Y61" s="80" t="e">
        <f t="shared" ca="1" si="39"/>
        <v>#VALUE!</v>
      </c>
      <c r="Z61" s="82" t="e">
        <f t="shared" ca="1" si="40"/>
        <v>#VALUE!</v>
      </c>
      <c r="AA61" s="82" t="str">
        <f ca="1">[2]!YBHIST($F61,$I61,X$25,"sec","")</f>
        <v>E</v>
      </c>
      <c r="AB61" s="82" t="e">
        <f t="shared" ca="1" si="28"/>
        <v>#VALUE!</v>
      </c>
      <c r="AC61" s="187" t="e">
        <f t="shared" ca="1" si="48"/>
        <v>#VALUE!</v>
      </c>
      <c r="AD61" s="189">
        <f ca="1">VLOOKUP($I61, 'Barcap OAD'!$A:$S, $F$26, FALSE)</f>
        <v>4.6459999999999999</v>
      </c>
      <c r="AE61" s="172" t="e">
        <f t="shared" ca="1" si="6"/>
        <v>#VALUE!</v>
      </c>
      <c r="AF61" s="86" t="e">
        <f t="shared" ca="1" si="7"/>
        <v>#VALUE!</v>
      </c>
      <c r="AG61" s="80" t="e">
        <f t="shared" ca="1" si="46"/>
        <v>#VALUE!</v>
      </c>
      <c r="AH61" s="83" t="e">
        <f t="shared" ca="1" si="29"/>
        <v>#VALUE!</v>
      </c>
      <c r="AI61" s="80" t="e">
        <f t="shared" ca="1" si="47"/>
        <v>#VALUE!</v>
      </c>
      <c r="AJ61" s="83" t="e">
        <f t="shared" ca="1" si="41"/>
        <v>#VALUE!</v>
      </c>
      <c r="AK61" s="187" t="e">
        <f t="shared" ca="1" si="42"/>
        <v>#VALUE!</v>
      </c>
      <c r="AL61" s="192" t="e">
        <f t="shared" ca="1" si="43"/>
        <v>#VALUE!</v>
      </c>
      <c r="AM61" s="83" t="e">
        <f t="shared" ca="1" si="44"/>
        <v>#VALUE!</v>
      </c>
      <c r="AN61" s="80" t="e">
        <f ca="1">SUM(AL$39:AL61)</f>
        <v>#VALUE!</v>
      </c>
      <c r="AO61" s="109" t="e">
        <f t="shared" ca="1" si="30"/>
        <v>#VALUE!</v>
      </c>
      <c r="AP61" s="194" t="e">
        <f t="shared" ca="1" si="10"/>
        <v>#VALUE!</v>
      </c>
      <c r="AQ61" s="200" t="e">
        <f t="shared" ca="1" si="45"/>
        <v>#VALUE!</v>
      </c>
      <c r="AR61" s="204"/>
      <c r="AS61" s="221"/>
      <c r="AX61" s="208" t="str">
        <f ca="1">[2]!YBHIST($I$24,$I61,J$25,"sec","")</f>
        <v>E</v>
      </c>
      <c r="AY61" s="206" t="str">
        <f ca="1">[2]!YBPRICE($I$24,AX61&amp;"d","Market","AccruedInterest","Swap",$I61,"LMMSkew","","Model",100,"")</f>
        <v>E</v>
      </c>
      <c r="BA61" s="67">
        <f t="shared" si="25"/>
        <v>-29</v>
      </c>
      <c r="BI61" s="519" t="e">
        <f t="shared" ca="1" si="31"/>
        <v>#VALUE!</v>
      </c>
      <c r="BJ61" s="519" t="e">
        <f ca="1">PRODUCT($BI$39:BI61)-1</f>
        <v>#VALUE!</v>
      </c>
      <c r="BK61" s="519" t="e">
        <f t="shared" ca="1" si="32"/>
        <v>#VALUE!</v>
      </c>
      <c r="BL61" s="519" t="e">
        <f ca="1">PRODUCT($BK$39:BK61)-1</f>
        <v>#VALUE!</v>
      </c>
    </row>
    <row r="62" spans="1:64" ht="15" customHeight="1">
      <c r="B62" s="69">
        <v>6.5</v>
      </c>
      <c r="C62" s="70">
        <f t="shared" ca="1" si="24"/>
        <v>41253</v>
      </c>
      <c r="D62" s="70">
        <f t="shared" ca="1" si="50"/>
        <v>41278</v>
      </c>
      <c r="E62" s="70" t="str">
        <f t="shared" ca="1" si="49"/>
        <v>FNMA3.0-TBA-Dec</v>
      </c>
      <c r="F62" s="70" t="str">
        <f t="shared" ca="1" si="49"/>
        <v>FNMA3.0-TBA-Jan</v>
      </c>
      <c r="G62" s="70" t="str">
        <f t="shared" si="51"/>
        <v>FNMA3.0-TBA-GEN</v>
      </c>
      <c r="H62" s="71"/>
      <c r="I62" s="133">
        <f ca="1">[2]!YBWORKDAY(EDATE(Base_Date, BA62), -1, "USD")</f>
        <v>41243</v>
      </c>
      <c r="J62" s="217" t="str">
        <f t="shared" ca="1" si="33"/>
        <v>E</v>
      </c>
      <c r="K62" s="80" t="e">
        <f t="shared" ca="1" si="34"/>
        <v>#VALUE!</v>
      </c>
      <c r="L62" s="80" t="e">
        <f t="shared" ca="1" si="35"/>
        <v>#VALUE!</v>
      </c>
      <c r="M62" s="81" t="str">
        <f ca="1">[2]!YBHIST($I$24,$I62,"LMMOAS","sec")</f>
        <v>E</v>
      </c>
      <c r="N62" s="73" t="str">
        <f ca="1">[2]!YBHIST($I$24,$I61,M$25,"sec","")</f>
        <v>E</v>
      </c>
      <c r="O62" s="170" t="str">
        <f ca="1">[2]!YBHIST("1 Month LIBOR",I62,"Yield","bmk","")</f>
        <v>E</v>
      </c>
      <c r="P62" s="80" t="e">
        <f t="shared" ca="1" si="36"/>
        <v>#VALUE!</v>
      </c>
      <c r="Q62" s="82" t="str">
        <f ca="1">[2]!YBSCEN($I$24,$J61&amp;"d","Market",O$25,"Swap",$I61,"MarketWSkew","","Model",100,0,29,"Gradual","ParShift|N",0,"Annualized ROR",O61,100,"",,,,"Default",,,,"Default",,)</f>
        <v>E</v>
      </c>
      <c r="R62" s="80" t="e">
        <f t="shared" ca="1" si="37"/>
        <v>#VALUE!</v>
      </c>
      <c r="S62" s="83" t="e">
        <f t="shared" ca="1" si="38"/>
        <v>#VALUE!</v>
      </c>
      <c r="T62" s="80" t="e">
        <f ca="1">SUM(R$39:R62)</f>
        <v>#VALUE!</v>
      </c>
      <c r="U62" s="83" t="e">
        <f t="shared" ca="1" si="27"/>
        <v>#VALUE!</v>
      </c>
      <c r="V62" s="84">
        <f ca="1">VLOOKUP($I62, 'Barcap OAD'!$A:$S, $F$24, FALSE)</f>
        <v>-4</v>
      </c>
      <c r="W62" s="172" t="e">
        <f t="shared" ca="1" si="26"/>
        <v>#VALUE!</v>
      </c>
      <c r="X62" s="185" t="str">
        <f ca="1">[2]!YBHIST($E62,$I62,X$25,"sec","")</f>
        <v>E</v>
      </c>
      <c r="Y62" s="80" t="e">
        <f t="shared" ca="1" si="39"/>
        <v>#VALUE!</v>
      </c>
      <c r="Z62" s="82" t="e">
        <f t="shared" ca="1" si="40"/>
        <v>#VALUE!</v>
      </c>
      <c r="AA62" s="82" t="str">
        <f ca="1">[2]!YBHIST($F62,$I62,X$25,"sec","")</f>
        <v>E</v>
      </c>
      <c r="AB62" s="82" t="e">
        <f t="shared" ca="1" si="28"/>
        <v>#VALUE!</v>
      </c>
      <c r="AC62" s="187" t="e">
        <f t="shared" ca="1" si="48"/>
        <v>#VALUE!</v>
      </c>
      <c r="AD62" s="189">
        <f ca="1">VLOOKUP($I62, 'Barcap OAD'!$A:$S, $F$26, FALSE)</f>
        <v>5.2729999999999997</v>
      </c>
      <c r="AE62" s="172" t="e">
        <f t="shared" ca="1" si="6"/>
        <v>#VALUE!</v>
      </c>
      <c r="AF62" s="86" t="e">
        <f t="shared" ca="1" si="7"/>
        <v>#VALUE!</v>
      </c>
      <c r="AG62" s="80" t="e">
        <f t="shared" ca="1" si="46"/>
        <v>#VALUE!</v>
      </c>
      <c r="AH62" s="83" t="e">
        <f t="shared" ca="1" si="29"/>
        <v>#VALUE!</v>
      </c>
      <c r="AI62" s="80" t="e">
        <f t="shared" ca="1" si="47"/>
        <v>#VALUE!</v>
      </c>
      <c r="AJ62" s="83" t="e">
        <f t="shared" ca="1" si="41"/>
        <v>#VALUE!</v>
      </c>
      <c r="AK62" s="187" t="e">
        <f t="shared" ca="1" si="42"/>
        <v>#VALUE!</v>
      </c>
      <c r="AL62" s="192" t="e">
        <f t="shared" ca="1" si="43"/>
        <v>#VALUE!</v>
      </c>
      <c r="AM62" s="83" t="e">
        <f t="shared" ca="1" si="44"/>
        <v>#VALUE!</v>
      </c>
      <c r="AN62" s="80" t="e">
        <f ca="1">SUM(AL$39:AL62)</f>
        <v>#VALUE!</v>
      </c>
      <c r="AO62" s="109" t="e">
        <f t="shared" ca="1" si="30"/>
        <v>#VALUE!</v>
      </c>
      <c r="AP62" s="194" t="e">
        <f t="shared" ca="1" si="10"/>
        <v>#VALUE!</v>
      </c>
      <c r="AQ62" s="200" t="e">
        <f t="shared" ca="1" si="45"/>
        <v>#VALUE!</v>
      </c>
      <c r="AR62" s="204"/>
      <c r="AS62" s="221"/>
      <c r="AX62" s="208" t="str">
        <f ca="1">[2]!YBHIST($I$24,$I62,J$25,"sec","")</f>
        <v>E</v>
      </c>
      <c r="AY62" s="206" t="str">
        <f ca="1">[2]!YBPRICE($I$24,AX62&amp;"d","Market","AccruedInterest","Swap",$I62,"LMMSkew","","Model",100,"")</f>
        <v>E</v>
      </c>
      <c r="BA62" s="67">
        <f t="shared" si="25"/>
        <v>-28</v>
      </c>
      <c r="BI62" s="519" t="e">
        <f t="shared" ca="1" si="31"/>
        <v>#VALUE!</v>
      </c>
      <c r="BJ62" s="519" t="e">
        <f ca="1">PRODUCT($BI$39:BI62)-1</f>
        <v>#VALUE!</v>
      </c>
      <c r="BK62" s="519" t="e">
        <f t="shared" ca="1" si="32"/>
        <v>#VALUE!</v>
      </c>
      <c r="BL62" s="519" t="e">
        <f ca="1">PRODUCT($BK$39:BK62)-1</f>
        <v>#VALUE!</v>
      </c>
    </row>
    <row r="63" spans="1:64" ht="15" customHeight="1">
      <c r="C63" s="70">
        <f t="shared" ca="1" si="24"/>
        <v>41284</v>
      </c>
      <c r="D63" s="70">
        <f t="shared" ca="1" si="50"/>
        <v>41309</v>
      </c>
      <c r="E63" s="70" t="str">
        <f t="shared" ca="1" si="49"/>
        <v>FNMA3.0-TBA-Jan</v>
      </c>
      <c r="F63" s="70" t="str">
        <f t="shared" ca="1" si="49"/>
        <v>FNMA3.0-TBA-Feb</v>
      </c>
      <c r="G63" s="70" t="str">
        <f t="shared" si="51"/>
        <v>FNMA3.0-TBA-GEN</v>
      </c>
      <c r="H63" s="71"/>
      <c r="I63" s="133">
        <f ca="1">[2]!YBWORKDAY(EDATE(Base_Date, BA63), -1, "USD")</f>
        <v>41274</v>
      </c>
      <c r="J63" s="217" t="str">
        <f t="shared" ca="1" si="33"/>
        <v>E</v>
      </c>
      <c r="K63" s="80" t="e">
        <f t="shared" ca="1" si="34"/>
        <v>#VALUE!</v>
      </c>
      <c r="L63" s="80" t="e">
        <f t="shared" ca="1" si="35"/>
        <v>#VALUE!</v>
      </c>
      <c r="M63" s="81" t="str">
        <f ca="1">[2]!YBHIST($I$24,$I63,"LMMOAS","sec")</f>
        <v>E</v>
      </c>
      <c r="N63" s="73" t="str">
        <f ca="1">[2]!YBHIST($I$24,$I62,M$25,"sec","")</f>
        <v>E</v>
      </c>
      <c r="O63" s="170" t="str">
        <f ca="1">[2]!YBHIST("1 Month LIBOR",I63,"Yield","bmk","")</f>
        <v>E</v>
      </c>
      <c r="P63" s="80" t="e">
        <f t="shared" ca="1" si="36"/>
        <v>#VALUE!</v>
      </c>
      <c r="Q63" s="82" t="str">
        <f ca="1">[2]!YBSCEN($I$24,$J62&amp;"d","Market",O$25,"Swap",$I62,"MarketWSkew","","Model",100,0,29,"Gradual","ParShift|N",0,"Annualized ROR",O62,100,"",,,,"Default",,,,"Default",,)</f>
        <v>E</v>
      </c>
      <c r="R63" s="80" t="e">
        <f t="shared" ca="1" si="37"/>
        <v>#VALUE!</v>
      </c>
      <c r="S63" s="83" t="e">
        <f t="shared" ca="1" si="38"/>
        <v>#VALUE!</v>
      </c>
      <c r="T63" s="80" t="e">
        <f ca="1">SUM(R$39:R63)</f>
        <v>#VALUE!</v>
      </c>
      <c r="U63" s="83" t="e">
        <f t="shared" ca="1" si="27"/>
        <v>#VALUE!</v>
      </c>
      <c r="V63" s="84">
        <f ca="1">VLOOKUP($I63, 'Barcap OAD'!$A:$S, $F$24, FALSE)</f>
        <v>-4.3</v>
      </c>
      <c r="W63" s="172" t="e">
        <f t="shared" ca="1" si="26"/>
        <v>#VALUE!</v>
      </c>
      <c r="X63" s="185" t="str">
        <f ca="1">[2]!YBHIST($E63,$I63,X$25,"sec","")</f>
        <v>E</v>
      </c>
      <c r="Y63" s="80" t="e">
        <f t="shared" ca="1" si="39"/>
        <v>#VALUE!</v>
      </c>
      <c r="Z63" s="82" t="e">
        <f t="shared" ca="1" si="40"/>
        <v>#VALUE!</v>
      </c>
      <c r="AA63" s="82" t="str">
        <f ca="1">[2]!YBHIST($F63,$I63,X$25,"sec","")</f>
        <v>E</v>
      </c>
      <c r="AB63" s="82" t="e">
        <f t="shared" ca="1" si="28"/>
        <v>#VALUE!</v>
      </c>
      <c r="AC63" s="187" t="e">
        <f t="shared" ca="1" si="48"/>
        <v>#VALUE!</v>
      </c>
      <c r="AD63" s="189">
        <f ca="1">VLOOKUP($I63, 'Barcap OAD'!$A:$S, $F$26, FALSE)</f>
        <v>5.9370000000000003</v>
      </c>
      <c r="AE63" s="172" t="e">
        <f t="shared" ca="1" si="6"/>
        <v>#VALUE!</v>
      </c>
      <c r="AF63" s="86" t="e">
        <f t="shared" ca="1" si="7"/>
        <v>#VALUE!</v>
      </c>
      <c r="AG63" s="80" t="e">
        <f t="shared" ca="1" si="46"/>
        <v>#VALUE!</v>
      </c>
      <c r="AH63" s="83" t="e">
        <f t="shared" ca="1" si="29"/>
        <v>#VALUE!</v>
      </c>
      <c r="AI63" s="80" t="e">
        <f t="shared" ca="1" si="47"/>
        <v>#VALUE!</v>
      </c>
      <c r="AJ63" s="83" t="e">
        <f t="shared" ca="1" si="41"/>
        <v>#VALUE!</v>
      </c>
      <c r="AK63" s="187" t="e">
        <f t="shared" ca="1" si="42"/>
        <v>#VALUE!</v>
      </c>
      <c r="AL63" s="192" t="e">
        <f t="shared" ca="1" si="43"/>
        <v>#VALUE!</v>
      </c>
      <c r="AM63" s="83" t="e">
        <f t="shared" ca="1" si="44"/>
        <v>#VALUE!</v>
      </c>
      <c r="AN63" s="80" t="e">
        <f ca="1">SUM(AL$39:AL63)</f>
        <v>#VALUE!</v>
      </c>
      <c r="AO63" s="109" t="e">
        <f t="shared" ca="1" si="30"/>
        <v>#VALUE!</v>
      </c>
      <c r="AP63" s="194" t="e">
        <f t="shared" ca="1" si="10"/>
        <v>#VALUE!</v>
      </c>
      <c r="AQ63" s="200" t="e">
        <f t="shared" ca="1" si="45"/>
        <v>#VALUE!</v>
      </c>
      <c r="AR63" s="204"/>
      <c r="AS63" s="221"/>
      <c r="AX63" s="208" t="str">
        <f ca="1">[2]!YBHIST($I$24,$I63,J$25,"sec","")</f>
        <v>E</v>
      </c>
      <c r="AY63" s="206" t="str">
        <f ca="1">[2]!YBPRICE($I$24,AX63&amp;"d","Market","AccruedInterest","Swap",$I63,"LMMSkew","","Model",100,"")</f>
        <v>E</v>
      </c>
      <c r="BA63" s="67">
        <f t="shared" si="25"/>
        <v>-27</v>
      </c>
      <c r="BI63" s="519" t="e">
        <f t="shared" ca="1" si="31"/>
        <v>#VALUE!</v>
      </c>
      <c r="BJ63" s="519" t="e">
        <f ca="1">PRODUCT($BI$39:BI63)-1</f>
        <v>#VALUE!</v>
      </c>
      <c r="BK63" s="519" t="e">
        <f t="shared" ca="1" si="32"/>
        <v>#VALUE!</v>
      </c>
      <c r="BL63" s="519" t="e">
        <f ca="1">PRODUCT($BK$39:BK63)-1</f>
        <v>#VALUE!</v>
      </c>
    </row>
    <row r="64" spans="1:64" ht="15" customHeight="1">
      <c r="C64" s="70">
        <f t="shared" ca="1" si="24"/>
        <v>41315</v>
      </c>
      <c r="D64" s="70">
        <f t="shared" ca="1" si="50"/>
        <v>41340</v>
      </c>
      <c r="E64" s="70" t="str">
        <f t="shared" ca="1" si="49"/>
        <v>FNMA3.0-TBA-Feb</v>
      </c>
      <c r="F64" s="70" t="str">
        <f t="shared" ca="1" si="49"/>
        <v>FNMA3.0-TBA-Mar</v>
      </c>
      <c r="G64" s="70" t="str">
        <f t="shared" si="51"/>
        <v>FNMA3.0-TBA-GEN</v>
      </c>
      <c r="H64" s="71"/>
      <c r="I64" s="133">
        <f ca="1">[2]!YBWORKDAY(EDATE(Base_Date, BA64), -1, "USD")</f>
        <v>41305</v>
      </c>
      <c r="J64" s="217" t="str">
        <f t="shared" ca="1" si="33"/>
        <v>E</v>
      </c>
      <c r="K64" s="80" t="e">
        <f t="shared" ca="1" si="34"/>
        <v>#VALUE!</v>
      </c>
      <c r="L64" s="80" t="e">
        <f t="shared" ca="1" si="35"/>
        <v>#VALUE!</v>
      </c>
      <c r="M64" s="81" t="str">
        <f ca="1">[2]!YBHIST($I$24,$I64,"LMMOAS","sec")</f>
        <v>E</v>
      </c>
      <c r="N64" s="73" t="str">
        <f ca="1">[2]!YBHIST($I$24,$I63,M$25,"sec","")</f>
        <v>E</v>
      </c>
      <c r="O64" s="170" t="str">
        <f ca="1">[2]!YBHIST("1 Month LIBOR",I64,"Yield","bmk","")</f>
        <v>E</v>
      </c>
      <c r="P64" s="80" t="e">
        <f t="shared" ca="1" si="36"/>
        <v>#VALUE!</v>
      </c>
      <c r="Q64" s="82" t="str">
        <f ca="1">[2]!YBSCEN($I$24,$J63&amp;"d","Market",O$25,"Swap",$I63,"LMMSkew","","Model",100,0,29,"Gradual","ParShift|N",0,"Annualized ROR",O63,100,"",,,,"Default",,,,"Default",,)</f>
        <v>E</v>
      </c>
      <c r="R64" s="80" t="e">
        <f t="shared" ca="1" si="37"/>
        <v>#VALUE!</v>
      </c>
      <c r="S64" s="83" t="e">
        <f t="shared" ca="1" si="38"/>
        <v>#VALUE!</v>
      </c>
      <c r="T64" s="80" t="e">
        <f ca="1">SUM(R$39:R64)</f>
        <v>#VALUE!</v>
      </c>
      <c r="U64" s="83" t="e">
        <f t="shared" ca="1" si="27"/>
        <v>#VALUE!</v>
      </c>
      <c r="V64" s="84">
        <f ca="1">VLOOKUP($I64, 'Barcap OAD'!$A:$S, $F$24, FALSE)</f>
        <v>-4.7</v>
      </c>
      <c r="W64" s="172" t="e">
        <f t="shared" ca="1" si="26"/>
        <v>#VALUE!</v>
      </c>
      <c r="X64" s="185" t="str">
        <f ca="1">[2]!YBHIST($E64,$I64,X$25,"sec","")</f>
        <v>E</v>
      </c>
      <c r="Y64" s="80" t="e">
        <f t="shared" ca="1" si="39"/>
        <v>#VALUE!</v>
      </c>
      <c r="Z64" s="82" t="e">
        <f t="shared" ca="1" si="40"/>
        <v>#VALUE!</v>
      </c>
      <c r="AA64" s="82" t="str">
        <f ca="1">[2]!YBHIST($F64,$I64,X$25,"sec","")</f>
        <v>E</v>
      </c>
      <c r="AB64" s="82" t="e">
        <f t="shared" ca="1" si="28"/>
        <v>#VALUE!</v>
      </c>
      <c r="AC64" s="187" t="e">
        <f t="shared" ca="1" si="48"/>
        <v>#VALUE!</v>
      </c>
      <c r="AD64" s="189">
        <f ca="1">VLOOKUP($I64, 'Barcap OAD'!$A:$S, $F$26, FALSE)</f>
        <v>7.0540000000000003</v>
      </c>
      <c r="AE64" s="172" t="e">
        <f t="shared" ca="1" si="6"/>
        <v>#VALUE!</v>
      </c>
      <c r="AF64" s="86" t="e">
        <f t="shared" ca="1" si="7"/>
        <v>#VALUE!</v>
      </c>
      <c r="AG64" s="80" t="e">
        <f t="shared" ca="1" si="46"/>
        <v>#VALUE!</v>
      </c>
      <c r="AH64" s="83" t="e">
        <f t="shared" ca="1" si="29"/>
        <v>#VALUE!</v>
      </c>
      <c r="AI64" s="80" t="e">
        <f t="shared" ca="1" si="47"/>
        <v>#VALUE!</v>
      </c>
      <c r="AJ64" s="83" t="e">
        <f t="shared" ca="1" si="41"/>
        <v>#VALUE!</v>
      </c>
      <c r="AK64" s="187" t="e">
        <f t="shared" ca="1" si="42"/>
        <v>#VALUE!</v>
      </c>
      <c r="AL64" s="192" t="e">
        <f t="shared" ca="1" si="43"/>
        <v>#VALUE!</v>
      </c>
      <c r="AM64" s="83" t="e">
        <f t="shared" ca="1" si="44"/>
        <v>#VALUE!</v>
      </c>
      <c r="AN64" s="80" t="e">
        <f ca="1">SUM(AL$39:AL64)</f>
        <v>#VALUE!</v>
      </c>
      <c r="AO64" s="109" t="e">
        <f t="shared" ca="1" si="30"/>
        <v>#VALUE!</v>
      </c>
      <c r="AP64" s="194" t="e">
        <f t="shared" ca="1" si="10"/>
        <v>#VALUE!</v>
      </c>
      <c r="AQ64" s="200" t="e">
        <f t="shared" ca="1" si="45"/>
        <v>#VALUE!</v>
      </c>
      <c r="AR64" s="204"/>
      <c r="AS64" s="221"/>
      <c r="AX64" s="208" t="str">
        <f ca="1">[2]!YBHIST($I$24,$I64,J$25,"sec","")</f>
        <v>E</v>
      </c>
      <c r="AY64" s="206" t="str">
        <f ca="1">[2]!YBPRICE($I$24,AX64&amp;"d","Market","AccruedInterest","Swap",$I64,"LMMSkew","","Model",100,"")</f>
        <v>E</v>
      </c>
      <c r="BA64" s="67">
        <f t="shared" si="25"/>
        <v>-26</v>
      </c>
      <c r="BI64" s="519" t="e">
        <f t="shared" ca="1" si="31"/>
        <v>#VALUE!</v>
      </c>
      <c r="BJ64" s="519" t="e">
        <f ca="1">PRODUCT($BI$39:BI64)-1</f>
        <v>#VALUE!</v>
      </c>
      <c r="BK64" s="519" t="e">
        <f t="shared" ca="1" si="32"/>
        <v>#VALUE!</v>
      </c>
      <c r="BL64" s="519" t="e">
        <f ca="1">PRODUCT($BK$39:BK64)-1</f>
        <v>#VALUE!</v>
      </c>
    </row>
    <row r="65" spans="1:64" ht="15" customHeight="1">
      <c r="C65" s="70">
        <f t="shared" ca="1" si="24"/>
        <v>41343</v>
      </c>
      <c r="D65" s="70">
        <f t="shared" ca="1" si="50"/>
        <v>41368</v>
      </c>
      <c r="E65" s="70" t="str">
        <f t="shared" ca="1" si="49"/>
        <v>FNMA3.0-TBA-Mar</v>
      </c>
      <c r="F65" s="70" t="str">
        <f t="shared" ca="1" si="49"/>
        <v>FNMA3.0-TBA-Apr</v>
      </c>
      <c r="G65" s="70" t="str">
        <f t="shared" si="51"/>
        <v>FNMA3.0-TBA-GEN</v>
      </c>
      <c r="H65" s="71"/>
      <c r="I65" s="133">
        <f ca="1">[2]!YBWORKDAY(EDATE(Base_Date, BA65), -1, "USD")</f>
        <v>41333</v>
      </c>
      <c r="J65" s="217" t="str">
        <f t="shared" ca="1" si="33"/>
        <v>E</v>
      </c>
      <c r="K65" s="80" t="e">
        <f t="shared" ca="1" si="34"/>
        <v>#VALUE!</v>
      </c>
      <c r="L65" s="80" t="e">
        <f t="shared" ca="1" si="35"/>
        <v>#VALUE!</v>
      </c>
      <c r="M65" s="81" t="str">
        <f ca="1">[2]!YBHIST($I$24,$I65,"LMMOAS","sec")</f>
        <v>E</v>
      </c>
      <c r="N65" s="73" t="str">
        <f ca="1">[2]!YBHIST($I$24,$I64,M$25,"sec","")</f>
        <v>E</v>
      </c>
      <c r="O65" s="170" t="str">
        <f ca="1">[2]!YBHIST("1 Month LIBOR",I65,"Yield","bmk","")</f>
        <v>E</v>
      </c>
      <c r="P65" s="80" t="e">
        <f t="shared" ca="1" si="36"/>
        <v>#VALUE!</v>
      </c>
      <c r="Q65" s="82" t="str">
        <f ca="1">[2]!YBSCEN($I$24,$J64&amp;"d","Market",O$25,"Swap",$I64,"LMMSkew","","Model",100,0,29,"Gradual","ParShift|N",0,"Annualized ROR",O64,100,"",,,,"Default",,,,"Default",,)</f>
        <v>E</v>
      </c>
      <c r="R65" s="80" t="e">
        <f t="shared" ca="1" si="37"/>
        <v>#VALUE!</v>
      </c>
      <c r="S65" s="83" t="e">
        <f t="shared" ca="1" si="38"/>
        <v>#VALUE!</v>
      </c>
      <c r="T65" s="80" t="e">
        <f ca="1">SUM(R$39:R65)</f>
        <v>#VALUE!</v>
      </c>
      <c r="U65" s="83" t="e">
        <f t="shared" ca="1" si="27"/>
        <v>#VALUE!</v>
      </c>
      <c r="V65" s="84">
        <f ca="1">VLOOKUP($I65, 'Barcap OAD'!$A:$S, $F$24, FALSE)</f>
        <v>-4.5</v>
      </c>
      <c r="W65" s="172" t="e">
        <f t="shared" ca="1" si="26"/>
        <v>#VALUE!</v>
      </c>
      <c r="X65" s="185" t="str">
        <f ca="1">[2]!YBHIST($E65,$I65,X$25,"sec","")</f>
        <v>E</v>
      </c>
      <c r="Y65" s="80" t="e">
        <f t="shared" ca="1" si="39"/>
        <v>#VALUE!</v>
      </c>
      <c r="Z65" s="82" t="e">
        <f t="shared" ca="1" si="40"/>
        <v>#VALUE!</v>
      </c>
      <c r="AA65" s="82" t="str">
        <f ca="1">[2]!YBHIST($F65,$I65,X$25,"sec","")</f>
        <v>E</v>
      </c>
      <c r="AB65" s="82" t="e">
        <f t="shared" ca="1" si="28"/>
        <v>#VALUE!</v>
      </c>
      <c r="AC65" s="187" t="e">
        <f t="shared" ca="1" si="48"/>
        <v>#VALUE!</v>
      </c>
      <c r="AD65" s="189">
        <f ca="1">VLOOKUP($I65, 'Barcap OAD'!$A:$S, $F$26, FALSE)</f>
        <v>6.8920000000000003</v>
      </c>
      <c r="AE65" s="172" t="e">
        <f t="shared" ca="1" si="6"/>
        <v>#VALUE!</v>
      </c>
      <c r="AF65" s="86" t="e">
        <f t="shared" ca="1" si="7"/>
        <v>#VALUE!</v>
      </c>
      <c r="AG65" s="80" t="e">
        <f t="shared" ca="1" si="46"/>
        <v>#VALUE!</v>
      </c>
      <c r="AH65" s="83" t="e">
        <f t="shared" ca="1" si="29"/>
        <v>#VALUE!</v>
      </c>
      <c r="AI65" s="80" t="e">
        <f t="shared" ca="1" si="47"/>
        <v>#VALUE!</v>
      </c>
      <c r="AJ65" s="83" t="e">
        <f t="shared" ca="1" si="41"/>
        <v>#VALUE!</v>
      </c>
      <c r="AK65" s="187" t="e">
        <f t="shared" ca="1" si="42"/>
        <v>#VALUE!</v>
      </c>
      <c r="AL65" s="192" t="e">
        <f t="shared" ca="1" si="43"/>
        <v>#VALUE!</v>
      </c>
      <c r="AM65" s="83" t="e">
        <f t="shared" ca="1" si="44"/>
        <v>#VALUE!</v>
      </c>
      <c r="AN65" s="80" t="e">
        <f ca="1">SUM(AL$39:AL65)</f>
        <v>#VALUE!</v>
      </c>
      <c r="AO65" s="109" t="e">
        <f t="shared" ca="1" si="30"/>
        <v>#VALUE!</v>
      </c>
      <c r="AP65" s="194" t="e">
        <f t="shared" ca="1" si="10"/>
        <v>#VALUE!</v>
      </c>
      <c r="AQ65" s="200" t="e">
        <f t="shared" ca="1" si="45"/>
        <v>#VALUE!</v>
      </c>
      <c r="AR65" s="204"/>
      <c r="AS65" s="221"/>
      <c r="AX65" s="208" t="str">
        <f ca="1">[2]!YBHIST($I$24,$I65,J$25,"sec","")</f>
        <v>E</v>
      </c>
      <c r="AY65" s="206" t="str">
        <f ca="1">[2]!YBPRICE($I$24,AX65&amp;"d","Market","AccruedInterest","Swap",$I65,"LMMSkew","","Model",100,"")</f>
        <v>E</v>
      </c>
      <c r="BA65" s="67">
        <f t="shared" si="25"/>
        <v>-25</v>
      </c>
      <c r="BI65" s="519" t="e">
        <f t="shared" ca="1" si="31"/>
        <v>#VALUE!</v>
      </c>
      <c r="BJ65" s="519" t="e">
        <f ca="1">PRODUCT($BI$39:BI65)-1</f>
        <v>#VALUE!</v>
      </c>
      <c r="BK65" s="519" t="e">
        <f t="shared" ca="1" si="32"/>
        <v>#VALUE!</v>
      </c>
      <c r="BL65" s="519" t="e">
        <f ca="1">PRODUCT($BK$39:BK65)-1</f>
        <v>#VALUE!</v>
      </c>
    </row>
    <row r="66" spans="1:64" ht="15" customHeight="1">
      <c r="C66" s="222">
        <f t="shared" ref="C66:C71" ca="1" si="52">I66+10</f>
        <v>41371</v>
      </c>
      <c r="D66" s="70">
        <f ca="1">I66+35</f>
        <v>41396</v>
      </c>
      <c r="E66" s="70" t="str">
        <f ca="1">"FNMA"&amp;TEXT($J$23,"0.0")&amp;"-TBA-"&amp;TEXT(C66,"mmm")</f>
        <v>FNMA3.0-TBA-Apr</v>
      </c>
      <c r="F66" s="70" t="str">
        <f ca="1">"FNMA"&amp;TEXT($J$23,"0.0")&amp;"-TBA-"&amp;TEXT(D66,"mmm")</f>
        <v>FNMA3.0-TBA-May</v>
      </c>
      <c r="G66" s="70" t="str">
        <f t="shared" si="51"/>
        <v>FNMA3.0-TBA-GEN</v>
      </c>
      <c r="H66" s="71"/>
      <c r="I66" s="133">
        <f ca="1">[2]!YBWORKDAY(EDATE(Base_Date, BA66), -1, "USD")</f>
        <v>41361</v>
      </c>
      <c r="J66" s="234" t="str">
        <f t="shared" ref="J66:J72" ca="1" si="53">AX66</f>
        <v>E</v>
      </c>
      <c r="K66" s="237" t="e">
        <f t="shared" ref="K66:K72" ca="1" si="54">AX66+AY66</f>
        <v>#VALUE!</v>
      </c>
      <c r="L66" s="237" t="e">
        <f t="shared" ref="L66:L72" ca="1" si="55">K66-K65</f>
        <v>#VALUE!</v>
      </c>
      <c r="M66" s="238" t="str">
        <f ca="1">[2]!YBHIST($I$24,$I66,"LMMOAS","sec")</f>
        <v>E</v>
      </c>
      <c r="N66" s="239" t="str">
        <f ca="1">[2]!YBHIST($I$24,$I65,M$25,"sec","")</f>
        <v>E</v>
      </c>
      <c r="O66" s="240" t="str">
        <f ca="1">[2]!YBHIST("1 Month LIBOR",I66,"Yield","bmk","")</f>
        <v>E</v>
      </c>
      <c r="P66" s="237" t="e">
        <f t="shared" ref="P66:P72" ca="1" si="56">K65-Q66</f>
        <v>#VALUE!</v>
      </c>
      <c r="Q66" s="171" t="str">
        <f ca="1">[2]!YBSCEN($I$24,$J65&amp;"d","Market",O$25,"Swap",$I65,"LMMSkew","","Model",100,0,29,"Gradual","ParShift|N",0,"Annualized ROR",O65,100,"",,,,"Default",,,,"Default",,)</f>
        <v>E</v>
      </c>
      <c r="R66" s="237" t="e">
        <f t="shared" ref="R66:R72" ca="1" si="57">L66+P66</f>
        <v>#VALUE!</v>
      </c>
      <c r="S66" s="241" t="e">
        <f t="shared" ref="S66:S72" ca="1" si="58">R66/K65</f>
        <v>#VALUE!</v>
      </c>
      <c r="T66" s="237" t="e">
        <f ca="1">SUM(R$39:R66)</f>
        <v>#VALUE!</v>
      </c>
      <c r="U66" s="241" t="e">
        <f t="shared" ca="1" si="27"/>
        <v>#VALUE!</v>
      </c>
      <c r="V66" s="242">
        <f ca="1">VLOOKUP($I66, 'Barcap OAD'!$A:$S, $F$24, FALSE)</f>
        <v>-4.4000000000000004</v>
      </c>
      <c r="W66" s="243" t="e">
        <f t="shared" ca="1" si="26"/>
        <v>#VALUE!</v>
      </c>
      <c r="X66" s="244" t="str">
        <f ca="1">[2]!YBHIST($E66,$I66,X$25,"sec","")</f>
        <v>E</v>
      </c>
      <c r="Y66" s="237" t="e">
        <f t="shared" ref="Y66:Y72" ca="1" si="59">X66-X65</f>
        <v>#VALUE!</v>
      </c>
      <c r="Z66" s="171" t="e">
        <f t="shared" ref="Z66:Z72" ca="1" si="60">X65-AA65</f>
        <v>#VALUE!</v>
      </c>
      <c r="AA66" s="171" t="str">
        <f ca="1">[2]!YBHIST($F66,$I66,X$25,"sec","")</f>
        <v>E</v>
      </c>
      <c r="AB66" s="171" t="e">
        <f t="shared" ref="AB66:AB72" ca="1" si="61">X65-Z66</f>
        <v>#VALUE!</v>
      </c>
      <c r="AC66" s="245" t="e">
        <f t="shared" ref="AC66:AC72" ca="1" si="62">Y66+Z66</f>
        <v>#VALUE!</v>
      </c>
      <c r="AD66" s="246">
        <f ca="1">VLOOKUP($I66, 'Barcap OAD'!$A:$S, $F$26, FALSE)</f>
        <v>7.0179999999999998</v>
      </c>
      <c r="AE66" s="243" t="e">
        <f t="shared" ref="AE66:AE72" ca="1" si="63">X66*AD66/10000</f>
        <v>#VALUE!</v>
      </c>
      <c r="AF66" s="247" t="e">
        <f t="shared" ref="AF66:AF72" ca="1" si="64">W66/AE66</f>
        <v>#VALUE!</v>
      </c>
      <c r="AG66" s="237" t="e">
        <f t="shared" ref="AG66:AG72" ca="1" si="65">-AC66*AF65</f>
        <v>#VALUE!</v>
      </c>
      <c r="AH66" s="241" t="e">
        <f t="shared" ref="AH66:AH72" ca="1" si="66">AG66/K65</f>
        <v>#VALUE!</v>
      </c>
      <c r="AI66" s="237" t="e">
        <f t="shared" ref="AI66:AI72" ca="1" si="67">AL66+AK66</f>
        <v>#VALUE!</v>
      </c>
      <c r="AJ66" s="241" t="e">
        <f t="shared" ref="AJ66:AJ72" ca="1" si="68">AF66-AF65</f>
        <v>#VALUE!</v>
      </c>
      <c r="AK66" s="245" t="e">
        <f t="shared" ref="AK66:AK72" ca="1" si="69">(AJ66*Y66)/2</f>
        <v>#VALUE!</v>
      </c>
      <c r="AL66" s="248" t="e">
        <f t="shared" ref="AL66:AL72" ca="1" si="70">AG66+R66</f>
        <v>#VALUE!</v>
      </c>
      <c r="AM66" s="241" t="e">
        <f t="shared" ref="AM66:AM72" ca="1" si="71">AL66/K65</f>
        <v>#VALUE!</v>
      </c>
      <c r="AN66" s="237" t="e">
        <f ca="1">SUM(AL$39:AL66)</f>
        <v>#VALUE!</v>
      </c>
      <c r="AO66" s="203" t="e">
        <f t="shared" ca="1" si="30"/>
        <v>#VALUE!</v>
      </c>
      <c r="AP66" s="249" t="e">
        <f t="shared" ref="AP66:AP72" ca="1" si="72">(Z66*AF66*-1)+P66</f>
        <v>#VALUE!</v>
      </c>
      <c r="AQ66" s="250" t="e">
        <f t="shared" ref="AQ66:AQ72" ca="1" si="73">AP66/K65</f>
        <v>#VALUE!</v>
      </c>
      <c r="AR66" s="204"/>
      <c r="AS66" s="221"/>
      <c r="AX66" s="208" t="str">
        <f ca="1">[2]!YBHIST($I$24,$I66,J$25,"sec","")</f>
        <v>E</v>
      </c>
      <c r="AY66" s="206" t="str">
        <f ca="1">[2]!YBPRICE($I$24,AX66&amp;"d","Market","AccruedInterest","Swap",$I66,"LMMSkew","","Model",100,"")</f>
        <v>E</v>
      </c>
      <c r="BA66" s="67">
        <f t="shared" si="25"/>
        <v>-24</v>
      </c>
      <c r="BI66" s="519" t="e">
        <f t="shared" ca="1" si="31"/>
        <v>#VALUE!</v>
      </c>
      <c r="BJ66" s="519" t="e">
        <f ca="1">PRODUCT($BI$39:BI66)-1</f>
        <v>#VALUE!</v>
      </c>
      <c r="BK66" s="519" t="e">
        <f t="shared" ca="1" si="32"/>
        <v>#VALUE!</v>
      </c>
      <c r="BL66" s="519" t="e">
        <f ca="1">PRODUCT($BK$39:BK66)-1</f>
        <v>#VALUE!</v>
      </c>
    </row>
    <row r="67" spans="1:64" ht="15" customHeight="1">
      <c r="C67" s="222">
        <f t="shared" ca="1" si="52"/>
        <v>41404</v>
      </c>
      <c r="D67" s="70">
        <f t="shared" ca="1" si="50"/>
        <v>41429</v>
      </c>
      <c r="E67" s="70" t="str">
        <f t="shared" ca="1" si="49"/>
        <v>FNMA3.0-TBA-May</v>
      </c>
      <c r="F67" s="70" t="str">
        <f t="shared" ca="1" si="49"/>
        <v>FNMA3.0-TBA-Jun</v>
      </c>
      <c r="G67" s="70" t="str">
        <f t="shared" si="51"/>
        <v>FNMA3.0-TBA-GEN</v>
      </c>
      <c r="H67" s="71"/>
      <c r="I67" s="133">
        <f ca="1">[2]!YBWORKDAY(EDATE(Base_Date, BA67), -1, "USD")</f>
        <v>41394</v>
      </c>
      <c r="J67" s="331" t="str">
        <f t="shared" ca="1" si="53"/>
        <v>E</v>
      </c>
      <c r="K67" s="332" t="e">
        <f t="shared" ca="1" si="54"/>
        <v>#VALUE!</v>
      </c>
      <c r="L67" s="332" t="e">
        <f t="shared" ca="1" si="55"/>
        <v>#VALUE!</v>
      </c>
      <c r="M67" s="333" t="str">
        <f ca="1">[2]!YBHIST($I$24,$I67,"LMMOAS","sec")</f>
        <v>E</v>
      </c>
      <c r="N67" s="334" t="str">
        <f ca="1">[2]!YBHIST($I$24,$I66,M$25,"sec","")</f>
        <v>E</v>
      </c>
      <c r="O67" s="335" t="str">
        <f ca="1">[2]!YBHIST("1 Month LIBOR",I67,"Yield","bmk","")</f>
        <v>E</v>
      </c>
      <c r="P67" s="332" t="e">
        <f t="shared" ca="1" si="56"/>
        <v>#VALUE!</v>
      </c>
      <c r="Q67" s="336" t="str">
        <f ca="1">[2]!YBSCEN($I$24,$J66&amp;"d","Market",O$25,"Swap",$I66,"LMMSkew","","Model",100,0,29,"Gradual","ParShift|N",0,"Annualized ROR",O66,100,"",,,,"Default",,,,"Default",,)</f>
        <v>E</v>
      </c>
      <c r="R67" s="332" t="e">
        <f t="shared" ca="1" si="57"/>
        <v>#VALUE!</v>
      </c>
      <c r="S67" s="337" t="e">
        <f t="shared" ca="1" si="58"/>
        <v>#VALUE!</v>
      </c>
      <c r="T67" s="332" t="e">
        <f ca="1">SUM(R$39:R67)</f>
        <v>#VALUE!</v>
      </c>
      <c r="U67" s="337" t="e">
        <f t="shared" ca="1" si="27"/>
        <v>#VALUE!</v>
      </c>
      <c r="V67" s="338">
        <f ca="1">VLOOKUP($I67, 'Barcap OAD'!$A:$S, $F$24, FALSE)</f>
        <v>-3.8</v>
      </c>
      <c r="W67" s="339" t="e">
        <f t="shared" ca="1" si="26"/>
        <v>#VALUE!</v>
      </c>
      <c r="X67" s="340" t="str">
        <f ca="1">[2]!YBHIST($E67,$I67,X$25,"sec","")</f>
        <v>E</v>
      </c>
      <c r="Y67" s="332" t="e">
        <f t="shared" ca="1" si="59"/>
        <v>#VALUE!</v>
      </c>
      <c r="Z67" s="336" t="e">
        <f t="shared" ca="1" si="60"/>
        <v>#VALUE!</v>
      </c>
      <c r="AA67" s="336" t="str">
        <f ca="1">[2]!YBHIST($F67,$I67,X$25,"sec","")</f>
        <v>E</v>
      </c>
      <c r="AB67" s="336" t="e">
        <f t="shared" ca="1" si="61"/>
        <v>#VALUE!</v>
      </c>
      <c r="AC67" s="341" t="e">
        <f t="shared" ca="1" si="62"/>
        <v>#VALUE!</v>
      </c>
      <c r="AD67" s="342">
        <f ca="1">VLOOKUP($I67, 'Barcap OAD'!$A:$S, $F$26, FALSE)</f>
        <v>6.3730000000000002</v>
      </c>
      <c r="AE67" s="339" t="e">
        <f t="shared" ca="1" si="63"/>
        <v>#VALUE!</v>
      </c>
      <c r="AF67" s="343" t="e">
        <f t="shared" ca="1" si="64"/>
        <v>#VALUE!</v>
      </c>
      <c r="AG67" s="332" t="e">
        <f t="shared" ca="1" si="65"/>
        <v>#VALUE!</v>
      </c>
      <c r="AH67" s="337" t="e">
        <f t="shared" ca="1" si="66"/>
        <v>#VALUE!</v>
      </c>
      <c r="AI67" s="332" t="e">
        <f t="shared" ca="1" si="67"/>
        <v>#VALUE!</v>
      </c>
      <c r="AJ67" s="337" t="e">
        <f t="shared" ca="1" si="68"/>
        <v>#VALUE!</v>
      </c>
      <c r="AK67" s="341" t="e">
        <f t="shared" ca="1" si="69"/>
        <v>#VALUE!</v>
      </c>
      <c r="AL67" s="344" t="e">
        <f t="shared" ca="1" si="70"/>
        <v>#VALUE!</v>
      </c>
      <c r="AM67" s="337" t="e">
        <f t="shared" ca="1" si="71"/>
        <v>#VALUE!</v>
      </c>
      <c r="AN67" s="332" t="e">
        <f ca="1">SUM(AL$39:AL67)</f>
        <v>#VALUE!</v>
      </c>
      <c r="AO67" s="345" t="e">
        <f t="shared" ca="1" si="30"/>
        <v>#VALUE!</v>
      </c>
      <c r="AP67" s="346" t="e">
        <f t="shared" ca="1" si="72"/>
        <v>#VALUE!</v>
      </c>
      <c r="AQ67" s="347" t="e">
        <f t="shared" ca="1" si="73"/>
        <v>#VALUE!</v>
      </c>
      <c r="AR67" s="204"/>
      <c r="AS67" s="221"/>
      <c r="AX67" s="208" t="str">
        <f ca="1">[2]!YBHIST($I$24,$I67,J$25,"sec","")</f>
        <v>E</v>
      </c>
      <c r="AY67" s="206" t="str">
        <f ca="1">[2]!YBPRICE($I$24,AX67&amp;"d","Market","AccruedInterest","Swap",$I67,"LMMSkew","","Model",100,"")</f>
        <v>E</v>
      </c>
      <c r="BA67" s="67">
        <f t="shared" si="25"/>
        <v>-23</v>
      </c>
      <c r="BI67" s="519" t="e">
        <f t="shared" ca="1" si="31"/>
        <v>#VALUE!</v>
      </c>
      <c r="BJ67" s="519" t="e">
        <f ca="1">PRODUCT($BI$39:BI67)-1</f>
        <v>#VALUE!</v>
      </c>
      <c r="BK67" s="519" t="e">
        <f t="shared" ca="1" si="32"/>
        <v>#VALUE!</v>
      </c>
      <c r="BL67" s="519" t="e">
        <f ca="1">PRODUCT($BK$39:BK67)-1</f>
        <v>#VALUE!</v>
      </c>
    </row>
    <row r="68" spans="1:64" ht="15" customHeight="1">
      <c r="C68" s="222">
        <f t="shared" ca="1" si="52"/>
        <v>41435</v>
      </c>
      <c r="D68" s="70">
        <f t="shared" ref="D68:D73" ca="1" si="74">I68+35</f>
        <v>41460</v>
      </c>
      <c r="E68" s="70" t="str">
        <f t="shared" ref="E68:F72" ca="1" si="75">"FNMA"&amp;TEXT($J$23,"0.0")&amp;"-TBA-"&amp;TEXT(C68,"mmm")</f>
        <v>FNMA3.0-TBA-Jun</v>
      </c>
      <c r="F68" s="70" t="str">
        <f t="shared" ca="1" si="75"/>
        <v>FNMA3.0-TBA-Jul</v>
      </c>
      <c r="G68" s="70" t="str">
        <f t="shared" si="51"/>
        <v>FNMA3.0-TBA-GEN</v>
      </c>
      <c r="H68" s="71"/>
      <c r="I68" s="133">
        <f ca="1">[2]!YBWORKDAY(EDATE(Base_Date, BA68), -1, "USD")</f>
        <v>41425</v>
      </c>
      <c r="J68" s="234" t="str">
        <f t="shared" ca="1" si="53"/>
        <v>E</v>
      </c>
      <c r="K68" s="237" t="e">
        <f t="shared" ca="1" si="54"/>
        <v>#VALUE!</v>
      </c>
      <c r="L68" s="237" t="e">
        <f t="shared" ca="1" si="55"/>
        <v>#VALUE!</v>
      </c>
      <c r="M68" s="238" t="str">
        <f ca="1">[2]!YBHIST($I$24,$I68,"LMMOAS","sec")</f>
        <v>E</v>
      </c>
      <c r="N68" s="239" t="str">
        <f ca="1">[2]!YBHIST($I$24,$I67,M$25,"sec","")</f>
        <v>E</v>
      </c>
      <c r="O68" s="240" t="str">
        <f ca="1">[2]!YBHIST("1 Month LIBOR",I68,"Yield","bmk","")</f>
        <v>E</v>
      </c>
      <c r="P68" s="237" t="e">
        <f t="shared" ca="1" si="56"/>
        <v>#VALUE!</v>
      </c>
      <c r="Q68" s="171" t="str">
        <f ca="1">[2]!YBSCEN($I$24,$J67&amp;"d","Market",O$25,"Swap",$I67,"LMMSkew","","Model",100,0,29,"Gradual","ParShift|N",0,"Annualized ROR",O67,100,"",,,,"Default",,,,"Default",,)</f>
        <v>E</v>
      </c>
      <c r="R68" s="237" t="e">
        <f t="shared" ca="1" si="57"/>
        <v>#VALUE!</v>
      </c>
      <c r="S68" s="241" t="e">
        <f t="shared" ca="1" si="58"/>
        <v>#VALUE!</v>
      </c>
      <c r="T68" s="237" t="e">
        <f ca="1">SUM(R$39:R68)</f>
        <v>#VALUE!</v>
      </c>
      <c r="U68" s="241" t="e">
        <f t="shared" ca="1" si="27"/>
        <v>#VALUE!</v>
      </c>
      <c r="V68" s="242">
        <f ca="1">VLOOKUP($I68, 'Barcap OAD'!$A:$S, $F$24, FALSE)</f>
        <v>-4.2</v>
      </c>
      <c r="W68" s="243" t="e">
        <f t="shared" ca="1" si="26"/>
        <v>#VALUE!</v>
      </c>
      <c r="X68" s="244" t="str">
        <f ca="1">[2]!YBHIST($E68,$I68,X$25,"sec","")</f>
        <v>E</v>
      </c>
      <c r="Y68" s="237" t="e">
        <f t="shared" ca="1" si="59"/>
        <v>#VALUE!</v>
      </c>
      <c r="Z68" s="171" t="e">
        <f t="shared" ca="1" si="60"/>
        <v>#VALUE!</v>
      </c>
      <c r="AA68" s="171" t="str">
        <f ca="1">[2]!YBHIST($F68,$I68,X$25,"sec","")</f>
        <v>E</v>
      </c>
      <c r="AB68" s="171" t="e">
        <f t="shared" ca="1" si="61"/>
        <v>#VALUE!</v>
      </c>
      <c r="AC68" s="245" t="e">
        <f t="shared" ca="1" si="62"/>
        <v>#VALUE!</v>
      </c>
      <c r="AD68" s="246">
        <f ca="1">VLOOKUP($I68, 'Barcap OAD'!$A:$S, $F$26, FALSE)</f>
        <v>7.5830000000000002</v>
      </c>
      <c r="AE68" s="243" t="e">
        <f t="shared" ca="1" si="63"/>
        <v>#VALUE!</v>
      </c>
      <c r="AF68" s="247" t="e">
        <f t="shared" ca="1" si="64"/>
        <v>#VALUE!</v>
      </c>
      <c r="AG68" s="237" t="e">
        <f t="shared" ca="1" si="65"/>
        <v>#VALUE!</v>
      </c>
      <c r="AH68" s="241" t="e">
        <f t="shared" ca="1" si="66"/>
        <v>#VALUE!</v>
      </c>
      <c r="AI68" s="237" t="e">
        <f t="shared" ca="1" si="67"/>
        <v>#VALUE!</v>
      </c>
      <c r="AJ68" s="241" t="e">
        <f t="shared" ca="1" si="68"/>
        <v>#VALUE!</v>
      </c>
      <c r="AK68" s="245" t="e">
        <f t="shared" ca="1" si="69"/>
        <v>#VALUE!</v>
      </c>
      <c r="AL68" s="248" t="e">
        <f t="shared" ca="1" si="70"/>
        <v>#VALUE!</v>
      </c>
      <c r="AM68" s="241" t="e">
        <f t="shared" ca="1" si="71"/>
        <v>#VALUE!</v>
      </c>
      <c r="AN68" s="237" t="e">
        <f ca="1">SUM(AL$39:AL68)</f>
        <v>#VALUE!</v>
      </c>
      <c r="AO68" s="203" t="e">
        <f t="shared" ca="1" si="30"/>
        <v>#VALUE!</v>
      </c>
      <c r="AP68" s="249" t="e">
        <f t="shared" ca="1" si="72"/>
        <v>#VALUE!</v>
      </c>
      <c r="AQ68" s="250" t="e">
        <f t="shared" ca="1" si="73"/>
        <v>#VALUE!</v>
      </c>
      <c r="AR68" s="204"/>
      <c r="AS68" s="221"/>
      <c r="AX68" s="208" t="str">
        <f ca="1">[2]!YBHIST($I$24,$I68,J$25,"sec","")</f>
        <v>E</v>
      </c>
      <c r="AY68" s="206" t="str">
        <f ca="1">[2]!YBPRICE($I$24,AX68&amp;"d","Market","AccruedInterest","Swap",$I68,"LMMSkew","","Model",100,"")</f>
        <v>E</v>
      </c>
      <c r="BA68" s="67">
        <f t="shared" si="25"/>
        <v>-22</v>
      </c>
      <c r="BI68" s="519" t="e">
        <f t="shared" ca="1" si="31"/>
        <v>#VALUE!</v>
      </c>
      <c r="BJ68" s="519" t="e">
        <f ca="1">PRODUCT($BI$39:BI68)-1</f>
        <v>#VALUE!</v>
      </c>
      <c r="BK68" s="519" t="e">
        <f t="shared" ca="1" si="32"/>
        <v>#VALUE!</v>
      </c>
      <c r="BL68" s="519" t="e">
        <f ca="1">PRODUCT($BK$39:BK68)-1</f>
        <v>#VALUE!</v>
      </c>
    </row>
    <row r="69" spans="1:64" ht="15">
      <c r="A69" s="90"/>
      <c r="C69" s="222">
        <f t="shared" ca="1" si="52"/>
        <v>41463</v>
      </c>
      <c r="D69" s="70">
        <f t="shared" ca="1" si="74"/>
        <v>41488</v>
      </c>
      <c r="E69" s="70" t="str">
        <f t="shared" ca="1" si="75"/>
        <v>FNMA3.0-TBA-Jul</v>
      </c>
      <c r="F69" s="70" t="str">
        <f t="shared" ca="1" si="75"/>
        <v>FNMA3.0-TBA-Aug</v>
      </c>
      <c r="G69" s="70" t="str">
        <f t="shared" si="51"/>
        <v>FNMA3.0-TBA-GEN</v>
      </c>
      <c r="I69" s="133">
        <f ca="1">[2]!YBWORKDAY(EDATE(Base_Date, BA69), -1, "USD")</f>
        <v>41453</v>
      </c>
      <c r="J69" s="234" t="str">
        <f t="shared" ca="1" si="53"/>
        <v>E</v>
      </c>
      <c r="K69" s="237" t="e">
        <f t="shared" ca="1" si="54"/>
        <v>#VALUE!</v>
      </c>
      <c r="L69" s="237" t="e">
        <f t="shared" ca="1" si="55"/>
        <v>#VALUE!</v>
      </c>
      <c r="M69" s="238" t="str">
        <f ca="1">[2]!YBHIST($I$24,$I69,"LMMOAS","sec")</f>
        <v>E</v>
      </c>
      <c r="N69" s="239" t="str">
        <f ca="1">[2]!YBHIST($I$24,$I68,M$25,"sec","")</f>
        <v>E</v>
      </c>
      <c r="O69" s="240" t="str">
        <f ca="1">[2]!YBHIST("1 Month LIBOR",I69,"Yield","bmk","")</f>
        <v>E</v>
      </c>
      <c r="P69" s="237" t="e">
        <f t="shared" ca="1" si="56"/>
        <v>#VALUE!</v>
      </c>
      <c r="Q69" s="171" t="str">
        <f ca="1">[2]!YBSCEN($I$24,$J68&amp;"d","Market",O$25,"Swap",$I68,"LMMSkew","","Model",100,0,29,"Gradual","ParShift|N",0,"Annualized ROR",O68,100,"",,,,"Default",,,,"Default",,)</f>
        <v>E</v>
      </c>
      <c r="R69" s="237" t="e">
        <f t="shared" ca="1" si="57"/>
        <v>#VALUE!</v>
      </c>
      <c r="S69" s="241" t="e">
        <f t="shared" ca="1" si="58"/>
        <v>#VALUE!</v>
      </c>
      <c r="T69" s="237" t="e">
        <f ca="1">SUM(R$39:R69)</f>
        <v>#VALUE!</v>
      </c>
      <c r="U69" s="241" t="e">
        <f t="shared" ca="1" si="27"/>
        <v>#VALUE!</v>
      </c>
      <c r="V69" s="242">
        <f ca="1">VLOOKUP($I69, 'Barcap OAD'!$A:$S, $F$24, FALSE)</f>
        <v>-4.5</v>
      </c>
      <c r="W69" s="243" t="e">
        <f t="shared" ca="1" si="26"/>
        <v>#VALUE!</v>
      </c>
      <c r="X69" s="244" t="str">
        <f ca="1">[2]!YBHIST($E69,$I69,X$25,"sec","")</f>
        <v>E</v>
      </c>
      <c r="Y69" s="237" t="e">
        <f t="shared" ca="1" si="59"/>
        <v>#VALUE!</v>
      </c>
      <c r="Z69" s="171" t="e">
        <f t="shared" ca="1" si="60"/>
        <v>#VALUE!</v>
      </c>
      <c r="AA69" s="171" t="str">
        <f ca="1">[2]!YBHIST($F69,$I69,X$25,"sec","")</f>
        <v>E</v>
      </c>
      <c r="AB69" s="171" t="e">
        <f t="shared" ca="1" si="61"/>
        <v>#VALUE!</v>
      </c>
      <c r="AC69" s="245" t="e">
        <f t="shared" ca="1" si="62"/>
        <v>#VALUE!</v>
      </c>
      <c r="AD69" s="246">
        <f ca="1">VLOOKUP($I69, 'Barcap OAD'!$A:$S, $F$26, FALSE)</f>
        <v>7.9279999999999999</v>
      </c>
      <c r="AE69" s="243" t="e">
        <f t="shared" ca="1" si="63"/>
        <v>#VALUE!</v>
      </c>
      <c r="AF69" s="247" t="e">
        <f t="shared" ca="1" si="64"/>
        <v>#VALUE!</v>
      </c>
      <c r="AG69" s="237" t="e">
        <f t="shared" ca="1" si="65"/>
        <v>#VALUE!</v>
      </c>
      <c r="AH69" s="241" t="e">
        <f t="shared" ca="1" si="66"/>
        <v>#VALUE!</v>
      </c>
      <c r="AI69" s="237" t="e">
        <f t="shared" ca="1" si="67"/>
        <v>#VALUE!</v>
      </c>
      <c r="AJ69" s="241" t="e">
        <f t="shared" ca="1" si="68"/>
        <v>#VALUE!</v>
      </c>
      <c r="AK69" s="245" t="e">
        <f t="shared" ca="1" si="69"/>
        <v>#VALUE!</v>
      </c>
      <c r="AL69" s="248" t="e">
        <f t="shared" ca="1" si="70"/>
        <v>#VALUE!</v>
      </c>
      <c r="AM69" s="241" t="e">
        <f t="shared" ca="1" si="71"/>
        <v>#VALUE!</v>
      </c>
      <c r="AN69" s="237" t="e">
        <f ca="1">SUM(AL$39:AL69)</f>
        <v>#VALUE!</v>
      </c>
      <c r="AO69" s="203" t="e">
        <f t="shared" ca="1" si="30"/>
        <v>#VALUE!</v>
      </c>
      <c r="AP69" s="249" t="e">
        <f t="shared" ca="1" si="72"/>
        <v>#VALUE!</v>
      </c>
      <c r="AQ69" s="250" t="e">
        <f t="shared" ca="1" si="73"/>
        <v>#VALUE!</v>
      </c>
      <c r="AX69" s="208" t="str">
        <f ca="1">[2]!YBHIST($I$24,$I69,J$25,"sec","")</f>
        <v>E</v>
      </c>
      <c r="AY69" s="206" t="str">
        <f ca="1">[2]!YBPRICE($I$24,AX69&amp;"d","Market","AccruedInterest","Swap",$I69,"LMMSkew","","Model",100,"")</f>
        <v>E</v>
      </c>
      <c r="BA69" s="67">
        <f t="shared" si="25"/>
        <v>-21</v>
      </c>
      <c r="BI69" s="519" t="e">
        <f t="shared" ca="1" si="31"/>
        <v>#VALUE!</v>
      </c>
      <c r="BJ69" s="519" t="e">
        <f ca="1">PRODUCT($BI$39:BI69)-1</f>
        <v>#VALUE!</v>
      </c>
      <c r="BK69" s="519" t="e">
        <f t="shared" ca="1" si="32"/>
        <v>#VALUE!</v>
      </c>
      <c r="BL69" s="519" t="e">
        <f ca="1">PRODUCT($BK$39:BK69)-1</f>
        <v>#VALUE!</v>
      </c>
    </row>
    <row r="70" spans="1:64" ht="15">
      <c r="A70" s="90"/>
      <c r="C70" s="222">
        <f t="shared" ca="1" si="52"/>
        <v>41496</v>
      </c>
      <c r="D70" s="70">
        <f t="shared" ca="1" si="74"/>
        <v>41521</v>
      </c>
      <c r="E70" s="70" t="str">
        <f t="shared" ca="1" si="75"/>
        <v>FNMA3.0-TBA-Aug</v>
      </c>
      <c r="F70" s="70" t="str">
        <f t="shared" ca="1" si="75"/>
        <v>FNMA3.0-TBA-Sep</v>
      </c>
      <c r="G70" s="70" t="str">
        <f t="shared" si="51"/>
        <v>FNMA3.0-TBA-GEN</v>
      </c>
      <c r="I70" s="133">
        <f ca="1">[2]!YBWORKDAY(EDATE(Base_Date, BA70), -1, "USD")</f>
        <v>41486</v>
      </c>
      <c r="J70" s="234" t="str">
        <f t="shared" ca="1" si="53"/>
        <v>E</v>
      </c>
      <c r="K70" s="237" t="e">
        <f t="shared" ca="1" si="54"/>
        <v>#VALUE!</v>
      </c>
      <c r="L70" s="237" t="e">
        <f t="shared" ca="1" si="55"/>
        <v>#VALUE!</v>
      </c>
      <c r="M70" s="238" t="str">
        <f ca="1">[2]!YBHIST($I$24,$I70,"LMMOAS","sec")</f>
        <v>E</v>
      </c>
      <c r="N70" s="239" t="str">
        <f ca="1">[2]!YBHIST($I$24,$I69,M$25,"sec","")</f>
        <v>E</v>
      </c>
      <c r="O70" s="240" t="str">
        <f ca="1">[2]!YBHIST("1 Month LIBOR",I70,"Yield","bmk","")</f>
        <v>E</v>
      </c>
      <c r="P70" s="237" t="e">
        <f t="shared" ca="1" si="56"/>
        <v>#VALUE!</v>
      </c>
      <c r="Q70" s="171" t="str">
        <f ca="1">[2]!YBSCEN($I$24,$J69&amp;"d","Market",O$25,"Swap",$I69,"LMMSkew","","Model",100,0,29,"Gradual","ParShift|N",0,"Annualized ROR",O69,100,"",,,,"Default",,,,"Default",,)</f>
        <v>E</v>
      </c>
      <c r="R70" s="237" t="e">
        <f t="shared" ca="1" si="57"/>
        <v>#VALUE!</v>
      </c>
      <c r="S70" s="241" t="e">
        <f t="shared" ca="1" si="58"/>
        <v>#VALUE!</v>
      </c>
      <c r="T70" s="237" t="e">
        <f ca="1">SUM(R$39:R70)</f>
        <v>#VALUE!</v>
      </c>
      <c r="U70" s="241" t="e">
        <f t="shared" ca="1" si="27"/>
        <v>#VALUE!</v>
      </c>
      <c r="V70" s="242">
        <f ca="1">VLOOKUP($I70, 'Barcap OAD'!$A:$S, $F$24, FALSE)</f>
        <v>-4.5999999999999996</v>
      </c>
      <c r="W70" s="243" t="e">
        <f t="shared" ca="1" si="26"/>
        <v>#VALUE!</v>
      </c>
      <c r="X70" s="244" t="str">
        <f ca="1">[2]!YBHIST($E70,$I70,X$25,"sec","")</f>
        <v>E</v>
      </c>
      <c r="Y70" s="237" t="e">
        <f t="shared" ca="1" si="59"/>
        <v>#VALUE!</v>
      </c>
      <c r="Z70" s="171" t="e">
        <f t="shared" ca="1" si="60"/>
        <v>#VALUE!</v>
      </c>
      <c r="AA70" s="171" t="str">
        <f ca="1">[2]!YBHIST($F70,$I70,X$25,"sec","")</f>
        <v>E</v>
      </c>
      <c r="AB70" s="171" t="e">
        <f t="shared" ca="1" si="61"/>
        <v>#VALUE!</v>
      </c>
      <c r="AC70" s="245" t="e">
        <f t="shared" ca="1" si="62"/>
        <v>#VALUE!</v>
      </c>
      <c r="AD70" s="246">
        <f ca="1">VLOOKUP($I70, 'Barcap OAD'!$A:$S, $F$26, FALSE)</f>
        <v>8.0239999999999991</v>
      </c>
      <c r="AE70" s="243" t="e">
        <f t="shared" ca="1" si="63"/>
        <v>#VALUE!</v>
      </c>
      <c r="AF70" s="247" t="e">
        <f t="shared" ca="1" si="64"/>
        <v>#VALUE!</v>
      </c>
      <c r="AG70" s="237" t="e">
        <f t="shared" ca="1" si="65"/>
        <v>#VALUE!</v>
      </c>
      <c r="AH70" s="241" t="e">
        <f t="shared" ca="1" si="66"/>
        <v>#VALUE!</v>
      </c>
      <c r="AI70" s="237" t="e">
        <f t="shared" ca="1" si="67"/>
        <v>#VALUE!</v>
      </c>
      <c r="AJ70" s="241" t="e">
        <f t="shared" ca="1" si="68"/>
        <v>#VALUE!</v>
      </c>
      <c r="AK70" s="245" t="e">
        <f t="shared" ca="1" si="69"/>
        <v>#VALUE!</v>
      </c>
      <c r="AL70" s="248" t="e">
        <f t="shared" ca="1" si="70"/>
        <v>#VALUE!</v>
      </c>
      <c r="AM70" s="241" t="e">
        <f t="shared" ca="1" si="71"/>
        <v>#VALUE!</v>
      </c>
      <c r="AN70" s="237" t="e">
        <f ca="1">SUM(AL$39:AL70)</f>
        <v>#VALUE!</v>
      </c>
      <c r="AO70" s="203" t="e">
        <f t="shared" ca="1" si="30"/>
        <v>#VALUE!</v>
      </c>
      <c r="AP70" s="249" t="e">
        <f t="shared" ca="1" si="72"/>
        <v>#VALUE!</v>
      </c>
      <c r="AQ70" s="250" t="e">
        <f t="shared" ca="1" si="73"/>
        <v>#VALUE!</v>
      </c>
      <c r="AX70" s="208" t="str">
        <f ca="1">[2]!YBHIST($I$24,$I70,J$25,"sec","")</f>
        <v>E</v>
      </c>
      <c r="AY70" s="206" t="str">
        <f ca="1">[2]!YBPRICE($I$24,AX70&amp;"d","Market","AccruedInterest","Swap",$I70,"LMMSkew","","Model",100,"")</f>
        <v>E</v>
      </c>
      <c r="BA70" s="67">
        <f t="shared" si="25"/>
        <v>-20</v>
      </c>
      <c r="BI70" s="519" t="e">
        <f t="shared" ca="1" si="31"/>
        <v>#VALUE!</v>
      </c>
      <c r="BJ70" s="519" t="e">
        <f ca="1">PRODUCT($BI$39:BI70)-1</f>
        <v>#VALUE!</v>
      </c>
      <c r="BK70" s="519" t="e">
        <f t="shared" ca="1" si="32"/>
        <v>#VALUE!</v>
      </c>
      <c r="BL70" s="519" t="e">
        <f ca="1">PRODUCT($BK$39:BK70)-1</f>
        <v>#VALUE!</v>
      </c>
    </row>
    <row r="71" spans="1:64" ht="15">
      <c r="A71" s="90"/>
      <c r="C71" s="222">
        <f t="shared" ca="1" si="52"/>
        <v>41526</v>
      </c>
      <c r="D71" s="70">
        <f t="shared" ca="1" si="74"/>
        <v>41551</v>
      </c>
      <c r="E71" s="70" t="str">
        <f t="shared" ca="1" si="75"/>
        <v>FNMA3.0-TBA-Sep</v>
      </c>
      <c r="F71" s="70" t="str">
        <f t="shared" ca="1" si="75"/>
        <v>FNMA3.0-TBA-Oct</v>
      </c>
      <c r="G71" s="70" t="str">
        <f t="shared" si="51"/>
        <v>FNMA3.0-TBA-GEN</v>
      </c>
      <c r="I71" s="133">
        <f ca="1">[2]!YBWORKDAY(EDATE(Base_Date, BA71), -1, "USD")</f>
        <v>41516</v>
      </c>
      <c r="J71" s="331" t="str">
        <f t="shared" ca="1" si="53"/>
        <v>E</v>
      </c>
      <c r="K71" s="332" t="e">
        <f t="shared" ca="1" si="54"/>
        <v>#VALUE!</v>
      </c>
      <c r="L71" s="332" t="e">
        <f t="shared" ca="1" si="55"/>
        <v>#VALUE!</v>
      </c>
      <c r="M71" s="333" t="str">
        <f ca="1">[2]!YBHIST($I$24,$I71,"LMMOAS","sec")</f>
        <v>E</v>
      </c>
      <c r="N71" s="334" t="str">
        <f ca="1">[2]!YBHIST($I$24,$I70,M$25,"sec","")</f>
        <v>E</v>
      </c>
      <c r="O71" s="335" t="str">
        <f ca="1">[2]!YBHIST("1 Month LIBOR",I71,"Yield","bmk","")</f>
        <v>E</v>
      </c>
      <c r="P71" s="332" t="e">
        <f t="shared" ca="1" si="56"/>
        <v>#VALUE!</v>
      </c>
      <c r="Q71" s="336" t="str">
        <f ca="1">[2]!YBSCEN($I$24,$J70&amp;"d","Market",O$25,"Swap",$I70,"LMMSkew","","Model",100,0,29,"Gradual","ParShift|N",0,"Annualized ROR",O70,100,"",,,,"Default",,,,"Default",,)</f>
        <v>E</v>
      </c>
      <c r="R71" s="332" t="e">
        <f t="shared" ca="1" si="57"/>
        <v>#VALUE!</v>
      </c>
      <c r="S71" s="337" t="e">
        <f t="shared" ca="1" si="58"/>
        <v>#VALUE!</v>
      </c>
      <c r="T71" s="332" t="e">
        <f ca="1">SUM(R$39:R71)</f>
        <v>#VALUE!</v>
      </c>
      <c r="U71" s="337" t="e">
        <f t="shared" ca="1" si="27"/>
        <v>#VALUE!</v>
      </c>
      <c r="V71" s="338">
        <f ca="1">VLOOKUP($I71, 'Barcap OAD'!$A:$S, $F$24, FALSE)</f>
        <v>-4.7</v>
      </c>
      <c r="W71" s="339" t="e">
        <f t="shared" ca="1" si="26"/>
        <v>#VALUE!</v>
      </c>
      <c r="X71" s="340" t="str">
        <f ca="1">[2]!YBHIST($E71,$I71,X$25,"sec","")</f>
        <v>E</v>
      </c>
      <c r="Y71" s="332" t="e">
        <f t="shared" ca="1" si="59"/>
        <v>#VALUE!</v>
      </c>
      <c r="Z71" s="336" t="e">
        <f t="shared" ca="1" si="60"/>
        <v>#VALUE!</v>
      </c>
      <c r="AA71" s="336" t="str">
        <f ca="1">[2]!YBHIST($F71,$I71,X$25,"sec","")</f>
        <v>E</v>
      </c>
      <c r="AB71" s="336" t="e">
        <f t="shared" ca="1" si="61"/>
        <v>#VALUE!</v>
      </c>
      <c r="AC71" s="341" t="e">
        <f t="shared" ca="1" si="62"/>
        <v>#VALUE!</v>
      </c>
      <c r="AD71" s="342">
        <f ca="1">VLOOKUP($I71, 'Barcap OAD'!$A:$S, $F$26, FALSE)</f>
        <v>8.0820000000000007</v>
      </c>
      <c r="AE71" s="339" t="e">
        <f t="shared" ca="1" si="63"/>
        <v>#VALUE!</v>
      </c>
      <c r="AF71" s="343" t="e">
        <f t="shared" ca="1" si="64"/>
        <v>#VALUE!</v>
      </c>
      <c r="AG71" s="332" t="e">
        <f t="shared" ca="1" si="65"/>
        <v>#VALUE!</v>
      </c>
      <c r="AH71" s="337" t="e">
        <f t="shared" ca="1" si="66"/>
        <v>#VALUE!</v>
      </c>
      <c r="AI71" s="332" t="e">
        <f t="shared" ca="1" si="67"/>
        <v>#VALUE!</v>
      </c>
      <c r="AJ71" s="337" t="e">
        <f t="shared" ca="1" si="68"/>
        <v>#VALUE!</v>
      </c>
      <c r="AK71" s="341" t="e">
        <f t="shared" ca="1" si="69"/>
        <v>#VALUE!</v>
      </c>
      <c r="AL71" s="344" t="e">
        <f t="shared" ca="1" si="70"/>
        <v>#VALUE!</v>
      </c>
      <c r="AM71" s="337" t="e">
        <f t="shared" ca="1" si="71"/>
        <v>#VALUE!</v>
      </c>
      <c r="AN71" s="332" t="e">
        <f ca="1">SUM(AL$39:AL71)</f>
        <v>#VALUE!</v>
      </c>
      <c r="AO71" s="345" t="e">
        <f t="shared" ca="1" si="30"/>
        <v>#VALUE!</v>
      </c>
      <c r="AP71" s="346" t="e">
        <f t="shared" ca="1" si="72"/>
        <v>#VALUE!</v>
      </c>
      <c r="AQ71" s="347" t="e">
        <f t="shared" ca="1" si="73"/>
        <v>#VALUE!</v>
      </c>
      <c r="AX71" s="208" t="str">
        <f ca="1">[2]!YBHIST($I$24,$I71,J$25,"sec","")</f>
        <v>E</v>
      </c>
      <c r="AY71" s="206" t="str">
        <f ca="1">[2]!YBPRICE($I$24,AX71&amp;"d","Market","AccruedInterest","Swap",$I71,"LMMSkew","","Model",100,"")</f>
        <v>E</v>
      </c>
      <c r="BA71" s="67">
        <f t="shared" si="25"/>
        <v>-19</v>
      </c>
      <c r="BI71" s="519" t="e">
        <f t="shared" ca="1" si="31"/>
        <v>#VALUE!</v>
      </c>
      <c r="BJ71" s="519" t="e">
        <f ca="1">PRODUCT($BI$39:BI71)-1</f>
        <v>#VALUE!</v>
      </c>
      <c r="BK71" s="519" t="e">
        <f t="shared" ca="1" si="32"/>
        <v>#VALUE!</v>
      </c>
      <c r="BL71" s="519" t="e">
        <f ca="1">PRODUCT($BK$39:BK71)-1</f>
        <v>#VALUE!</v>
      </c>
    </row>
    <row r="72" spans="1:64" ht="15">
      <c r="A72" s="90"/>
      <c r="C72" s="222">
        <f t="shared" ref="C72:C77" ca="1" si="76">I72+10</f>
        <v>41557</v>
      </c>
      <c r="D72" s="70">
        <f t="shared" ca="1" si="74"/>
        <v>41582</v>
      </c>
      <c r="E72" s="70" t="str">
        <f t="shared" ca="1" si="75"/>
        <v>FNMA3.0-TBA-Oct</v>
      </c>
      <c r="F72" s="70" t="str">
        <f t="shared" ca="1" si="75"/>
        <v>FNMA3.0-TBA-Nov</v>
      </c>
      <c r="G72" s="70" t="str">
        <f t="shared" si="51"/>
        <v>FNMA3.0-TBA-GEN</v>
      </c>
      <c r="I72" s="133">
        <f ca="1">[2]!YBWORKDAY(EDATE(Base_Date, BA72), -1, "USD")</f>
        <v>41547</v>
      </c>
      <c r="J72" s="331" t="str">
        <f t="shared" ca="1" si="53"/>
        <v>E</v>
      </c>
      <c r="K72" s="332" t="e">
        <f t="shared" ca="1" si="54"/>
        <v>#VALUE!</v>
      </c>
      <c r="L72" s="332" t="e">
        <f t="shared" ca="1" si="55"/>
        <v>#VALUE!</v>
      </c>
      <c r="M72" s="333" t="str">
        <f ca="1">[2]!YBHIST($I$24,$I72,"LMMOAS","sec")</f>
        <v>E</v>
      </c>
      <c r="N72" s="334" t="str">
        <f ca="1">[2]!YBHIST($I$24,$I71,M$25,"sec","")</f>
        <v>E</v>
      </c>
      <c r="O72" s="335" t="str">
        <f ca="1">[2]!YBHIST("1 Month LIBOR",I72,"Yield","bmk","")</f>
        <v>E</v>
      </c>
      <c r="P72" s="332" t="e">
        <f t="shared" ca="1" si="56"/>
        <v>#VALUE!</v>
      </c>
      <c r="Q72" s="336" t="str">
        <f ca="1">[2]!YBSCEN($I$24,$J71&amp;"d","Market",O$25,"Swap",$I71,"LMMSkew","","Model",100,0,29,"Gradual","ParShift|N",0,"Annualized ROR",O71,100,"",,,,"Default",,,,"Default",,)</f>
        <v>E</v>
      </c>
      <c r="R72" s="332" t="e">
        <f t="shared" ca="1" si="57"/>
        <v>#VALUE!</v>
      </c>
      <c r="S72" s="337" t="e">
        <f t="shared" ca="1" si="58"/>
        <v>#VALUE!</v>
      </c>
      <c r="T72" s="332" t="e">
        <f ca="1">SUM(R$39:R72)</f>
        <v>#VALUE!</v>
      </c>
      <c r="U72" s="337" t="e">
        <f t="shared" ca="1" si="27"/>
        <v>#VALUE!</v>
      </c>
      <c r="V72" s="338">
        <f ca="1">VLOOKUP($I72, 'Barcap OAD'!$A:$S, $F$24, FALSE)</f>
        <v>-4.5999999999999996</v>
      </c>
      <c r="W72" s="339" t="e">
        <f t="shared" ca="1" si="26"/>
        <v>#VALUE!</v>
      </c>
      <c r="X72" s="340" t="str">
        <f ca="1">[2]!YBHIST($E72,$I72,X$25,"sec","")</f>
        <v>E</v>
      </c>
      <c r="Y72" s="332" t="e">
        <f t="shared" ca="1" si="59"/>
        <v>#VALUE!</v>
      </c>
      <c r="Z72" s="336" t="e">
        <f t="shared" ca="1" si="60"/>
        <v>#VALUE!</v>
      </c>
      <c r="AA72" s="336" t="str">
        <f ca="1">[2]!YBHIST($F72,$I72,X$25,"sec","")</f>
        <v>E</v>
      </c>
      <c r="AB72" s="336" t="e">
        <f t="shared" ca="1" si="61"/>
        <v>#VALUE!</v>
      </c>
      <c r="AC72" s="341" t="e">
        <f t="shared" ca="1" si="62"/>
        <v>#VALUE!</v>
      </c>
      <c r="AD72" s="342">
        <f ca="1">VLOOKUP($I72, 'Barcap OAD'!$A:$S, $F$26, FALSE)</f>
        <v>7.9720000000000004</v>
      </c>
      <c r="AE72" s="339" t="e">
        <f t="shared" ca="1" si="63"/>
        <v>#VALUE!</v>
      </c>
      <c r="AF72" s="343" t="e">
        <f t="shared" ca="1" si="64"/>
        <v>#VALUE!</v>
      </c>
      <c r="AG72" s="332" t="e">
        <f t="shared" ca="1" si="65"/>
        <v>#VALUE!</v>
      </c>
      <c r="AH72" s="337" t="e">
        <f t="shared" ca="1" si="66"/>
        <v>#VALUE!</v>
      </c>
      <c r="AI72" s="332" t="e">
        <f t="shared" ca="1" si="67"/>
        <v>#VALUE!</v>
      </c>
      <c r="AJ72" s="337" t="e">
        <f t="shared" ca="1" si="68"/>
        <v>#VALUE!</v>
      </c>
      <c r="AK72" s="341" t="e">
        <f t="shared" ca="1" si="69"/>
        <v>#VALUE!</v>
      </c>
      <c r="AL72" s="344" t="e">
        <f t="shared" ca="1" si="70"/>
        <v>#VALUE!</v>
      </c>
      <c r="AM72" s="337" t="e">
        <f t="shared" ca="1" si="71"/>
        <v>#VALUE!</v>
      </c>
      <c r="AN72" s="332" t="e">
        <f ca="1">SUM(AL$39:AL72)</f>
        <v>#VALUE!</v>
      </c>
      <c r="AO72" s="345" t="e">
        <f t="shared" ca="1" si="30"/>
        <v>#VALUE!</v>
      </c>
      <c r="AP72" s="346" t="e">
        <f t="shared" ca="1" si="72"/>
        <v>#VALUE!</v>
      </c>
      <c r="AQ72" s="347" t="e">
        <f t="shared" ca="1" si="73"/>
        <v>#VALUE!</v>
      </c>
      <c r="AX72" s="208" t="str">
        <f ca="1">[2]!YBHIST($I$24,$I72,J$25,"sec","")</f>
        <v>E</v>
      </c>
      <c r="AY72" s="206" t="str">
        <f ca="1">[2]!YBPRICE($I$24,AX72&amp;"d","Market","AccruedInterest","Swap",$I72,"LMMSkew","","Model",100,"")</f>
        <v>E</v>
      </c>
      <c r="BA72" s="67">
        <f t="shared" si="25"/>
        <v>-18</v>
      </c>
      <c r="BI72" s="519" t="e">
        <f t="shared" ca="1" si="31"/>
        <v>#VALUE!</v>
      </c>
      <c r="BJ72" s="519" t="e">
        <f ca="1">PRODUCT($BI$39:BI72)-1</f>
        <v>#VALUE!</v>
      </c>
      <c r="BK72" s="519" t="e">
        <f t="shared" ca="1" si="32"/>
        <v>#VALUE!</v>
      </c>
      <c r="BL72" s="519" t="e">
        <f ca="1">PRODUCT($BK$39:BK72)-1</f>
        <v>#VALUE!</v>
      </c>
    </row>
    <row r="73" spans="1:64" ht="15">
      <c r="A73" s="90"/>
      <c r="C73" s="222">
        <f t="shared" ca="1" si="76"/>
        <v>41588</v>
      </c>
      <c r="D73" s="70">
        <f t="shared" ca="1" si="74"/>
        <v>41613</v>
      </c>
      <c r="E73" s="70" t="str">
        <f t="shared" ref="E73" ca="1" si="77">"FNMA"&amp;TEXT($J$23,"0.0")&amp;"-TBA-"&amp;TEXT(C73,"mmm")</f>
        <v>FNMA3.0-TBA-Nov</v>
      </c>
      <c r="F73" s="70" t="str">
        <f t="shared" ref="F73" ca="1" si="78">"FNMA"&amp;TEXT($J$23,"0.0")&amp;"-TBA-"&amp;TEXT(D73,"mmm")</f>
        <v>FNMA3.0-TBA-Dec</v>
      </c>
      <c r="G73" s="70" t="str">
        <f t="shared" si="51"/>
        <v>FNMA3.0-TBA-GEN</v>
      </c>
      <c r="I73" s="133">
        <f ca="1">[2]!YBWORKDAY(EDATE(Base_Date, BA73), -1, "USD")</f>
        <v>41578</v>
      </c>
      <c r="J73" s="331" t="str">
        <f t="shared" ref="J73" ca="1" si="79">AX73</f>
        <v>E</v>
      </c>
      <c r="K73" s="332" t="e">
        <f t="shared" ref="K73" ca="1" si="80">AX73+AY73</f>
        <v>#VALUE!</v>
      </c>
      <c r="L73" s="332" t="e">
        <f t="shared" ref="L73" ca="1" si="81">K73-K72</f>
        <v>#VALUE!</v>
      </c>
      <c r="M73" s="333" t="str">
        <f ca="1">[2]!YBHIST($I$24,$I73,"LMMOAS","sec")</f>
        <v>E</v>
      </c>
      <c r="N73" s="334" t="str">
        <f ca="1">[2]!YBHIST($I$24,$I72,M$25,"sec","")</f>
        <v>E</v>
      </c>
      <c r="O73" s="335" t="str">
        <f ca="1">[2]!YBHIST("1 Month LIBOR",I73,"Yield","bmk","")</f>
        <v>E</v>
      </c>
      <c r="P73" s="332" t="e">
        <f t="shared" ref="P73" ca="1" si="82">K72-Q73</f>
        <v>#VALUE!</v>
      </c>
      <c r="Q73" s="336" t="str">
        <f ca="1">[2]!YBSCEN($I$24,$J72&amp;"d","Market",O$25,"Swap",$I72,"LMMSkew","","Model",100,0,29,"Gradual","ParShift|N",0,"Annualized ROR",O72,100,"",,,,"Default",,,,"Default",,)</f>
        <v>E</v>
      </c>
      <c r="R73" s="332" t="e">
        <f t="shared" ref="R73" ca="1" si="83">L73+P73</f>
        <v>#VALUE!</v>
      </c>
      <c r="S73" s="337" t="e">
        <f t="shared" ref="S73" ca="1" si="84">R73/K72</f>
        <v>#VALUE!</v>
      </c>
      <c r="T73" s="332" t="e">
        <f ca="1">SUM(R$39:R73)</f>
        <v>#VALUE!</v>
      </c>
      <c r="U73" s="337" t="e">
        <f t="shared" ca="1" si="27"/>
        <v>#VALUE!</v>
      </c>
      <c r="V73" s="338">
        <f ca="1">VLOOKUP($I73, 'Barcap OAD'!$A:$S, $F$24, FALSE)</f>
        <v>-4.5</v>
      </c>
      <c r="W73" s="339" t="e">
        <f t="shared" ca="1" si="26"/>
        <v>#VALUE!</v>
      </c>
      <c r="X73" s="340" t="str">
        <f ca="1">[2]!YBHIST($E73,$I73,X$25,"sec","")</f>
        <v>E</v>
      </c>
      <c r="Y73" s="332" t="e">
        <f t="shared" ref="Y73" ca="1" si="85">X73-X72</f>
        <v>#VALUE!</v>
      </c>
      <c r="Z73" s="336" t="e">
        <f t="shared" ref="Z73" ca="1" si="86">X72-AA72</f>
        <v>#VALUE!</v>
      </c>
      <c r="AA73" s="336" t="str">
        <f ca="1">[2]!YBHIST($F73,$I73,X$25,"sec","")</f>
        <v>E</v>
      </c>
      <c r="AB73" s="336" t="e">
        <f t="shared" ref="AB73" ca="1" si="87">X72-Z73</f>
        <v>#VALUE!</v>
      </c>
      <c r="AC73" s="341" t="e">
        <f t="shared" ref="AC73" ca="1" si="88">Y73+Z73</f>
        <v>#VALUE!</v>
      </c>
      <c r="AD73" s="342">
        <f ca="1">VLOOKUP($I73, 'Barcap OAD'!$A:$S, $F$26, FALSE)</f>
        <v>7.7620750000000003</v>
      </c>
      <c r="AE73" s="339" t="e">
        <f t="shared" ref="AE73" ca="1" si="89">X73*AD73/10000</f>
        <v>#VALUE!</v>
      </c>
      <c r="AF73" s="343" t="e">
        <f t="shared" ref="AF73" ca="1" si="90">W73/AE73</f>
        <v>#VALUE!</v>
      </c>
      <c r="AG73" s="332" t="e">
        <f t="shared" ref="AG73" ca="1" si="91">-AC73*AF72</f>
        <v>#VALUE!</v>
      </c>
      <c r="AH73" s="337" t="e">
        <f t="shared" ref="AH73" ca="1" si="92">AG73/K72</f>
        <v>#VALUE!</v>
      </c>
      <c r="AI73" s="332" t="e">
        <f t="shared" ref="AI73" ca="1" si="93">AL73+AK73</f>
        <v>#VALUE!</v>
      </c>
      <c r="AJ73" s="337" t="e">
        <f t="shared" ref="AJ73" ca="1" si="94">AF73-AF72</f>
        <v>#VALUE!</v>
      </c>
      <c r="AK73" s="341" t="e">
        <f t="shared" ref="AK73" ca="1" si="95">(AJ73*Y73)/2</f>
        <v>#VALUE!</v>
      </c>
      <c r="AL73" s="344" t="e">
        <f t="shared" ref="AL73" ca="1" si="96">AG73+R73</f>
        <v>#VALUE!</v>
      </c>
      <c r="AM73" s="337" t="e">
        <f t="shared" ref="AM73" ca="1" si="97">AL73/K72</f>
        <v>#VALUE!</v>
      </c>
      <c r="AN73" s="332" t="e">
        <f ca="1">SUM(AL$39:AL73)</f>
        <v>#VALUE!</v>
      </c>
      <c r="AO73" s="345" t="e">
        <f t="shared" ca="1" si="30"/>
        <v>#VALUE!</v>
      </c>
      <c r="AP73" s="346" t="e">
        <f t="shared" ref="AP73" ca="1" si="98">(Z73*AF73*-1)+P73</f>
        <v>#VALUE!</v>
      </c>
      <c r="AQ73" s="347" t="e">
        <f t="shared" ref="AQ73" ca="1" si="99">AP73/K72</f>
        <v>#VALUE!</v>
      </c>
      <c r="AX73" s="208" t="str">
        <f ca="1">[2]!YBHIST($I$24,$I73,J$25,"sec","")</f>
        <v>E</v>
      </c>
      <c r="AY73" s="206" t="str">
        <f ca="1">[2]!YBPRICE($I$24,AX73&amp;"d","Market","AccruedInterest","Swap",$I73,"LMMSkew","","Model",100,"")</f>
        <v>E</v>
      </c>
      <c r="BA73" s="67">
        <f t="shared" si="25"/>
        <v>-17</v>
      </c>
      <c r="BI73" s="519" t="e">
        <f t="shared" ca="1" si="31"/>
        <v>#VALUE!</v>
      </c>
      <c r="BJ73" s="519" t="e">
        <f ca="1">PRODUCT($BI$39:BI73)-1</f>
        <v>#VALUE!</v>
      </c>
      <c r="BK73" s="519" t="e">
        <f t="shared" ca="1" si="32"/>
        <v>#VALUE!</v>
      </c>
      <c r="BL73" s="519" t="e">
        <f ca="1">PRODUCT($BK$39:BK73)-1</f>
        <v>#VALUE!</v>
      </c>
    </row>
    <row r="74" spans="1:64" ht="15">
      <c r="A74" s="90"/>
      <c r="C74" s="222">
        <f t="shared" ca="1" si="76"/>
        <v>41617</v>
      </c>
      <c r="D74" s="70">
        <f t="shared" ref="D74" ca="1" si="100">I74+35</f>
        <v>41642</v>
      </c>
      <c r="E74" s="70" t="str">
        <f t="shared" ref="E74" ca="1" si="101">"FNMA"&amp;TEXT($J$23,"0.0")&amp;"-TBA-"&amp;TEXT(C74,"mmm")</f>
        <v>FNMA3.0-TBA-Dec</v>
      </c>
      <c r="F74" s="70" t="str">
        <f t="shared" ref="F74" ca="1" si="102">"FNMA"&amp;TEXT($J$23,"0.0")&amp;"-TBA-"&amp;TEXT(D74,"mmm")</f>
        <v>FNMA3.0-TBA-Jan</v>
      </c>
      <c r="G74" s="70" t="str">
        <f t="shared" si="51"/>
        <v>FNMA3.0-TBA-GEN</v>
      </c>
      <c r="I74" s="133">
        <f ca="1">[2]!YBWORKDAY(EDATE(Base_Date, BA74), -1, "USD")</f>
        <v>41607</v>
      </c>
      <c r="J74" s="217" t="str">
        <f t="shared" ref="J74" ca="1" si="103">AX74</f>
        <v>E</v>
      </c>
      <c r="K74" s="80" t="e">
        <f t="shared" ref="K74" ca="1" si="104">AX74+AY74</f>
        <v>#VALUE!</v>
      </c>
      <c r="L74" s="80" t="e">
        <f t="shared" ref="L74" ca="1" si="105">K74-K73</f>
        <v>#VALUE!</v>
      </c>
      <c r="M74" s="81" t="str">
        <f ca="1">[2]!YBHIST($I$24,$I74,"LMMOAS","sec")</f>
        <v>E</v>
      </c>
      <c r="N74" s="73" t="str">
        <f ca="1">[2]!YBHIST($I$24,$I73,M$25,"sec","")</f>
        <v>E</v>
      </c>
      <c r="O74" s="170" t="str">
        <f ca="1">[2]!YBHIST("1 Month LIBOR",I74,"Yield","bmk","")</f>
        <v>E</v>
      </c>
      <c r="P74" s="80" t="e">
        <f t="shared" ref="P74" ca="1" si="106">K73-Q74</f>
        <v>#VALUE!</v>
      </c>
      <c r="Q74" s="82" t="str">
        <f ca="1">[2]!YBSCEN($I$24,$J73&amp;"d","Market",O$25,"Swap",$I73,"LMMSkew","","Model",100,0,29,"Gradual","ParShift|N",0,"Annualized ROR",O73,100,"",,,,"Default",,,,"Default",,)</f>
        <v>E</v>
      </c>
      <c r="R74" s="80" t="e">
        <f t="shared" ref="R74" ca="1" si="107">L74+P74</f>
        <v>#VALUE!</v>
      </c>
      <c r="S74" s="83" t="e">
        <f t="shared" ref="S74" ca="1" si="108">R74/K73</f>
        <v>#VALUE!</v>
      </c>
      <c r="T74" s="80" t="e">
        <f ca="1">SUM(R$39:R74)</f>
        <v>#VALUE!</v>
      </c>
      <c r="U74" s="83" t="e">
        <f t="shared" ca="1" si="27"/>
        <v>#VALUE!</v>
      </c>
      <c r="V74" s="84">
        <f ca="1">VLOOKUP($I74, 'Barcap OAD'!$A:$S, $F$24, FALSE)</f>
        <v>-4.8</v>
      </c>
      <c r="W74" s="172" t="e">
        <f t="shared" ca="1" si="26"/>
        <v>#VALUE!</v>
      </c>
      <c r="X74" s="185" t="str">
        <f ca="1">[2]!YBHIST($E74,$I74,X$25,"sec","")</f>
        <v>E</v>
      </c>
      <c r="Y74" s="80" t="e">
        <f t="shared" ref="Y74" ca="1" si="109">X74-X73</f>
        <v>#VALUE!</v>
      </c>
      <c r="Z74" s="82" t="e">
        <f t="shared" ref="Z74" ca="1" si="110">X73-AA73</f>
        <v>#VALUE!</v>
      </c>
      <c r="AA74" s="82" t="str">
        <f ca="1">[2]!YBHIST($F74,$I74,X$25,"sec","")</f>
        <v>E</v>
      </c>
      <c r="AB74" s="82" t="e">
        <f t="shared" ref="AB74" ca="1" si="111">X73-Z74</f>
        <v>#VALUE!</v>
      </c>
      <c r="AC74" s="187" t="e">
        <f t="shared" ref="AC74" ca="1" si="112">Y74+Z74</f>
        <v>#VALUE!</v>
      </c>
      <c r="AD74" s="189">
        <f ca="1">VLOOKUP($I74, 'Barcap OAD'!$A:$S, $F$26, FALSE)</f>
        <v>8.0552030000000006</v>
      </c>
      <c r="AE74" s="172" t="e">
        <f t="shared" ref="AE74" ca="1" si="113">X74*AD74/10000</f>
        <v>#VALUE!</v>
      </c>
      <c r="AF74" s="86" t="e">
        <f t="shared" ref="AF74" ca="1" si="114">W74/AE74</f>
        <v>#VALUE!</v>
      </c>
      <c r="AG74" s="80" t="e">
        <f t="shared" ref="AG74" ca="1" si="115">-AC74*AF73</f>
        <v>#VALUE!</v>
      </c>
      <c r="AH74" s="83" t="e">
        <f t="shared" ref="AH74" ca="1" si="116">AG74/K73</f>
        <v>#VALUE!</v>
      </c>
      <c r="AI74" s="80" t="e">
        <f t="shared" ref="AI74" ca="1" si="117">AL74+AK74</f>
        <v>#VALUE!</v>
      </c>
      <c r="AJ74" s="83" t="e">
        <f t="shared" ref="AJ74" ca="1" si="118">AF74-AF73</f>
        <v>#VALUE!</v>
      </c>
      <c r="AK74" s="187" t="e">
        <f t="shared" ref="AK74" ca="1" si="119">(AJ74*Y74)/2</f>
        <v>#VALUE!</v>
      </c>
      <c r="AL74" s="192" t="e">
        <f t="shared" ref="AL74" ca="1" si="120">AG74+R74</f>
        <v>#VALUE!</v>
      </c>
      <c r="AM74" s="83" t="e">
        <f t="shared" ref="AM74" ca="1" si="121">AL74/K73</f>
        <v>#VALUE!</v>
      </c>
      <c r="AN74" s="80" t="e">
        <f ca="1">SUM(AL$39:AL74)</f>
        <v>#VALUE!</v>
      </c>
      <c r="AO74" s="109" t="e">
        <f t="shared" ca="1" si="30"/>
        <v>#VALUE!</v>
      </c>
      <c r="AP74" s="194" t="e">
        <f t="shared" ref="AP74" ca="1" si="122">(Z74*AF74*-1)+P74</f>
        <v>#VALUE!</v>
      </c>
      <c r="AQ74" s="200" t="e">
        <f t="shared" ref="AQ74" ca="1" si="123">AP74/K73</f>
        <v>#VALUE!</v>
      </c>
      <c r="AX74" s="208" t="str">
        <f ca="1">[2]!YBHIST($I$24,$I74,J$25,"sec","")</f>
        <v>E</v>
      </c>
      <c r="AY74" s="206" t="str">
        <f ca="1">[2]!YBPRICE($I$24,AX74&amp;"d","Market","AccruedInterest","Swap",$I74,"LMMSkew","","Model",100,"")</f>
        <v>E</v>
      </c>
      <c r="BA74" s="67">
        <f t="shared" si="25"/>
        <v>-16</v>
      </c>
      <c r="BI74" s="519" t="e">
        <f t="shared" ca="1" si="31"/>
        <v>#VALUE!</v>
      </c>
      <c r="BJ74" s="519" t="e">
        <f ca="1">PRODUCT($BI$39:BI74)-1</f>
        <v>#VALUE!</v>
      </c>
      <c r="BK74" s="519" t="e">
        <f t="shared" ca="1" si="32"/>
        <v>#VALUE!</v>
      </c>
      <c r="BL74" s="519" t="e">
        <f ca="1">PRODUCT($BK$39:BK74)-1</f>
        <v>#VALUE!</v>
      </c>
    </row>
    <row r="75" spans="1:64" ht="15">
      <c r="A75" s="90"/>
      <c r="C75" s="222">
        <f t="shared" ca="1" si="76"/>
        <v>41649</v>
      </c>
      <c r="D75" s="70">
        <f t="shared" ref="D75" ca="1" si="124">I75+35</f>
        <v>41674</v>
      </c>
      <c r="E75" s="70" t="str">
        <f t="shared" ref="E75" ca="1" si="125">"FNMA"&amp;TEXT($J$23,"0.0")&amp;"-TBA-"&amp;TEXT(C75,"mmm")</f>
        <v>FNMA3.0-TBA-Jan</v>
      </c>
      <c r="F75" s="70" t="str">
        <f t="shared" ref="F75" ca="1" si="126">"FNMA"&amp;TEXT($J$23,"0.0")&amp;"-TBA-"&amp;TEXT(D75,"mmm")</f>
        <v>FNMA3.0-TBA-Feb</v>
      </c>
      <c r="G75" s="70" t="str">
        <f t="shared" si="51"/>
        <v>FNMA3.0-TBA-GEN</v>
      </c>
      <c r="I75" s="133">
        <f ca="1">[2]!YBWORKDAY(EDATE(Base_Date, BA75), -1, "USD")</f>
        <v>41639</v>
      </c>
      <c r="J75" s="234" t="str">
        <f t="shared" ref="J75" ca="1" si="127">AX75</f>
        <v>E</v>
      </c>
      <c r="K75" s="237" t="e">
        <f t="shared" ref="K75" ca="1" si="128">AX75+AY75</f>
        <v>#VALUE!</v>
      </c>
      <c r="L75" s="237" t="e">
        <f t="shared" ref="L75" ca="1" si="129">K75-K74</f>
        <v>#VALUE!</v>
      </c>
      <c r="M75" s="238" t="str">
        <f ca="1">[2]!YBHIST($I$24,$I75,"LMMOAS","sec")</f>
        <v>E</v>
      </c>
      <c r="N75" s="239" t="str">
        <f ca="1">[2]!YBHIST($I$24,$I74,M$25,"sec","")</f>
        <v>E</v>
      </c>
      <c r="O75" s="240" t="str">
        <f ca="1">[2]!YBHIST("1 Month LIBOR",I75,"Yield","bmk","")</f>
        <v>E</v>
      </c>
      <c r="P75" s="237" t="e">
        <f t="shared" ref="P75" ca="1" si="130">K74-Q75</f>
        <v>#VALUE!</v>
      </c>
      <c r="Q75" s="171" t="str">
        <f ca="1">[2]!YBSCEN($I$24,$J74&amp;"d","Market",O$25,"Swap",$I74,"LMMSkew","","Model",100,0,29,"Gradual","ParShift|N",0,"Annualized ROR",O74,100,"",,,,"Default",,,,"Default",,)</f>
        <v>E</v>
      </c>
      <c r="R75" s="237" t="e">
        <f t="shared" ref="R75" ca="1" si="131">L75+P75</f>
        <v>#VALUE!</v>
      </c>
      <c r="S75" s="241" t="e">
        <f t="shared" ref="S75" ca="1" si="132">R75/K74</f>
        <v>#VALUE!</v>
      </c>
      <c r="T75" s="237" t="e">
        <f ca="1">SUM(R$39:R75)</f>
        <v>#VALUE!</v>
      </c>
      <c r="U75" s="241" t="e">
        <f t="shared" ca="1" si="27"/>
        <v>#VALUE!</v>
      </c>
      <c r="V75" s="242">
        <f ca="1">VLOOKUP($I75, 'Barcap OAD'!$A:$S, $F$24, FALSE)</f>
        <v>-5.2</v>
      </c>
      <c r="W75" s="243" t="e">
        <f t="shared" ca="1" si="26"/>
        <v>#VALUE!</v>
      </c>
      <c r="X75" s="244" t="str">
        <f ca="1">[2]!YBHIST($E75,$I75,X$25,"sec","")</f>
        <v>E</v>
      </c>
      <c r="Y75" s="237" t="e">
        <f t="shared" ref="Y75" ca="1" si="133">X75-X74</f>
        <v>#VALUE!</v>
      </c>
      <c r="Z75" s="171" t="e">
        <f t="shared" ref="Z75" ca="1" si="134">X74-AA74</f>
        <v>#VALUE!</v>
      </c>
      <c r="AA75" s="171" t="str">
        <f ca="1">[2]!YBHIST($F75,$I75,X$25,"sec","")</f>
        <v>E</v>
      </c>
      <c r="AB75" s="171" t="e">
        <f t="shared" ref="AB75" ca="1" si="135">X74-Z75</f>
        <v>#VALUE!</v>
      </c>
      <c r="AC75" s="245" t="e">
        <f t="shared" ref="AC75" ca="1" si="136">Y75+Z75</f>
        <v>#VALUE!</v>
      </c>
      <c r="AD75" s="246">
        <f ca="1">VLOOKUP($I75, 'Barcap OAD'!$A:$S, $F$26, FALSE)</f>
        <v>8.0500100000000003</v>
      </c>
      <c r="AE75" s="243" t="e">
        <f t="shared" ref="AE75" ca="1" si="137">X75*AD75/10000</f>
        <v>#VALUE!</v>
      </c>
      <c r="AF75" s="247" t="e">
        <f t="shared" ref="AF75" ca="1" si="138">W75/AE75</f>
        <v>#VALUE!</v>
      </c>
      <c r="AG75" s="237" t="e">
        <f t="shared" ref="AG75" ca="1" si="139">-AC75*AF74</f>
        <v>#VALUE!</v>
      </c>
      <c r="AH75" s="241" t="e">
        <f t="shared" ref="AH75" ca="1" si="140">AG75/K74</f>
        <v>#VALUE!</v>
      </c>
      <c r="AI75" s="237" t="e">
        <f t="shared" ref="AI75" ca="1" si="141">AL75+AK75</f>
        <v>#VALUE!</v>
      </c>
      <c r="AJ75" s="241" t="e">
        <f t="shared" ref="AJ75" ca="1" si="142">AF75-AF74</f>
        <v>#VALUE!</v>
      </c>
      <c r="AK75" s="245" t="e">
        <f t="shared" ref="AK75" ca="1" si="143">(AJ75*Y75)/2</f>
        <v>#VALUE!</v>
      </c>
      <c r="AL75" s="248" t="e">
        <f t="shared" ref="AL75" ca="1" si="144">AG75+R75</f>
        <v>#VALUE!</v>
      </c>
      <c r="AM75" s="241" t="e">
        <f t="shared" ref="AM75" ca="1" si="145">AL75/K74</f>
        <v>#VALUE!</v>
      </c>
      <c r="AN75" s="237" t="e">
        <f ca="1">SUM(AL$39:AL75)</f>
        <v>#VALUE!</v>
      </c>
      <c r="AO75" s="203" t="e">
        <f t="shared" ca="1" si="30"/>
        <v>#VALUE!</v>
      </c>
      <c r="AP75" s="249" t="e">
        <f t="shared" ref="AP75" ca="1" si="146">(Z75*AF75*-1)+P75</f>
        <v>#VALUE!</v>
      </c>
      <c r="AQ75" s="250" t="e">
        <f t="shared" ref="AQ75" ca="1" si="147">AP75/K74</f>
        <v>#VALUE!</v>
      </c>
      <c r="AX75" s="208" t="str">
        <f ca="1">[2]!YBHIST($I$24,$I75,J$25,"sec","")</f>
        <v>E</v>
      </c>
      <c r="AY75" s="206" t="str">
        <f ca="1">[2]!YBPRICE($I$24,AX75&amp;"d","Market","AccruedInterest","Swap",$I75,"LMMSkew","","Model",100,"")</f>
        <v>E</v>
      </c>
      <c r="BA75" s="67">
        <f t="shared" si="25"/>
        <v>-15</v>
      </c>
      <c r="BI75" s="519" t="e">
        <f t="shared" ca="1" si="31"/>
        <v>#VALUE!</v>
      </c>
      <c r="BJ75" s="519" t="e">
        <f ca="1">PRODUCT($BI$39:BI75)-1</f>
        <v>#VALUE!</v>
      </c>
      <c r="BK75" s="519" t="e">
        <f t="shared" ca="1" si="32"/>
        <v>#VALUE!</v>
      </c>
      <c r="BL75" s="519" t="e">
        <f ca="1">PRODUCT($BK$39:BK75)-1</f>
        <v>#VALUE!</v>
      </c>
    </row>
    <row r="76" spans="1:64" ht="15">
      <c r="A76" s="90"/>
      <c r="C76" s="222">
        <f t="shared" ca="1" si="76"/>
        <v>41680</v>
      </c>
      <c r="D76" s="70">
        <f t="shared" ref="D76" ca="1" si="148">I76+35</f>
        <v>41705</v>
      </c>
      <c r="E76" s="70" t="str">
        <f t="shared" ref="E76" ca="1" si="149">"FNMA"&amp;TEXT($J$23,"0.0")&amp;"-TBA-"&amp;TEXT(C76,"mmm")</f>
        <v>FNMA3.0-TBA-Feb</v>
      </c>
      <c r="F76" s="70" t="str">
        <f t="shared" ref="F76" ca="1" si="150">"FNMA"&amp;TEXT($J$23,"0.0")&amp;"-TBA-"&amp;TEXT(D76,"mmm")</f>
        <v>FNMA3.0-TBA-Mar</v>
      </c>
      <c r="G76" s="70" t="str">
        <f t="shared" si="51"/>
        <v>FNMA3.0-TBA-GEN</v>
      </c>
      <c r="I76" s="133">
        <f ca="1">[2]!YBWORKDAY(EDATE(Base_Date, BA76), -1, "USD")</f>
        <v>41670</v>
      </c>
      <c r="J76" s="234" t="str">
        <f t="shared" ref="J76" ca="1" si="151">AX76</f>
        <v>E</v>
      </c>
      <c r="K76" s="237" t="e">
        <f t="shared" ref="K76" ca="1" si="152">AX76+AY76</f>
        <v>#VALUE!</v>
      </c>
      <c r="L76" s="237" t="e">
        <f t="shared" ref="L76" ca="1" si="153">K76-K75</f>
        <v>#VALUE!</v>
      </c>
      <c r="M76" s="238" t="str">
        <f ca="1">[2]!YBHIST($I$24,$I76,"LMMOAS","sec")</f>
        <v>E</v>
      </c>
      <c r="N76" s="239" t="str">
        <f ca="1">[2]!YBHIST($I$24,$I75,M$25,"sec","")</f>
        <v>E</v>
      </c>
      <c r="O76" s="240" t="str">
        <f ca="1">[2]!YBHIST("1 Month LIBOR",I76,"Yield","bmk","")</f>
        <v>E</v>
      </c>
      <c r="P76" s="237" t="e">
        <f t="shared" ref="P76" ca="1" si="154">K75-Q76</f>
        <v>#VALUE!</v>
      </c>
      <c r="Q76" s="171" t="str">
        <f ca="1">[2]!YBSCEN($I$24,$J75&amp;"d","Market",O$25,"Swap",$I75,"LMMSkew","","Model",100,0,29,"Gradual","ParShift|N",0,"Annualized ROR",O75,100,"",,,,"Default",,,,"Default",,)</f>
        <v>E</v>
      </c>
      <c r="R76" s="237" t="e">
        <f t="shared" ref="R76" ca="1" si="155">L76+P76</f>
        <v>#VALUE!</v>
      </c>
      <c r="S76" s="241" t="e">
        <f t="shared" ref="S76" ca="1" si="156">R76/K75</f>
        <v>#VALUE!</v>
      </c>
      <c r="T76" s="237" t="e">
        <f ca="1">SUM(R$39:R76)</f>
        <v>#VALUE!</v>
      </c>
      <c r="U76" s="241" t="e">
        <f t="shared" ref="U76" ca="1" si="157">BJ76</f>
        <v>#VALUE!</v>
      </c>
      <c r="V76" s="242">
        <f ca="1">VLOOKUP($I76, 'Barcap OAD'!$A:$S, $F$24, FALSE)</f>
        <v>-5</v>
      </c>
      <c r="W76" s="243" t="e">
        <f t="shared" ca="1" si="26"/>
        <v>#VALUE!</v>
      </c>
      <c r="X76" s="244" t="str">
        <f ca="1">[2]!YBHIST($E76,$I76,X$25,"sec","")</f>
        <v>E</v>
      </c>
      <c r="Y76" s="237" t="e">
        <f t="shared" ref="Y76" ca="1" si="158">X76-X75</f>
        <v>#VALUE!</v>
      </c>
      <c r="Z76" s="171" t="e">
        <f t="shared" ref="Z76" ca="1" si="159">X75-AA75</f>
        <v>#VALUE!</v>
      </c>
      <c r="AA76" s="171" t="str">
        <f ca="1">[2]!YBHIST($F76,$I76,X$25,"sec","")</f>
        <v>E</v>
      </c>
      <c r="AB76" s="171" t="e">
        <f t="shared" ref="AB76" ca="1" si="160">X75-Z76</f>
        <v>#VALUE!</v>
      </c>
      <c r="AC76" s="245" t="e">
        <f t="shared" ref="AC76" ca="1" si="161">Y76+Z76</f>
        <v>#VALUE!</v>
      </c>
      <c r="AD76" s="246">
        <f ca="1">VLOOKUP($I76, 'Barcap OAD'!$A:$S, $F$26, FALSE)</f>
        <v>7.5514489999999999</v>
      </c>
      <c r="AE76" s="243" t="e">
        <f t="shared" ref="AE76" ca="1" si="162">X76*AD76/10000</f>
        <v>#VALUE!</v>
      </c>
      <c r="AF76" s="247" t="e">
        <f t="shared" ref="AF76" ca="1" si="163">W76/AE76</f>
        <v>#VALUE!</v>
      </c>
      <c r="AG76" s="237" t="e">
        <f t="shared" ref="AG76" ca="1" si="164">-AC76*AF75</f>
        <v>#VALUE!</v>
      </c>
      <c r="AH76" s="241" t="e">
        <f t="shared" ref="AH76" ca="1" si="165">AG76/K75</f>
        <v>#VALUE!</v>
      </c>
      <c r="AI76" s="237" t="e">
        <f t="shared" ref="AI76" ca="1" si="166">AL76+AK76</f>
        <v>#VALUE!</v>
      </c>
      <c r="AJ76" s="241" t="e">
        <f t="shared" ref="AJ76" ca="1" si="167">AF76-AF75</f>
        <v>#VALUE!</v>
      </c>
      <c r="AK76" s="245" t="e">
        <f t="shared" ref="AK76" ca="1" si="168">(AJ76*Y76)/2</f>
        <v>#VALUE!</v>
      </c>
      <c r="AL76" s="248" t="e">
        <f t="shared" ref="AL76" ca="1" si="169">AG76+R76</f>
        <v>#VALUE!</v>
      </c>
      <c r="AM76" s="241" t="e">
        <f t="shared" ref="AM76" ca="1" si="170">AL76/K75</f>
        <v>#VALUE!</v>
      </c>
      <c r="AN76" s="237" t="e">
        <f ca="1">SUM(AL$39:AL76)</f>
        <v>#VALUE!</v>
      </c>
      <c r="AO76" s="203" t="e">
        <f t="shared" ref="AO76" ca="1" si="171">BL76</f>
        <v>#VALUE!</v>
      </c>
      <c r="AP76" s="249" t="e">
        <f t="shared" ref="AP76" ca="1" si="172">(Z76*AF76*-1)+P76</f>
        <v>#VALUE!</v>
      </c>
      <c r="AQ76" s="250" t="e">
        <f t="shared" ref="AQ76" ca="1" si="173">AP76/K75</f>
        <v>#VALUE!</v>
      </c>
      <c r="AX76" s="208" t="str">
        <f ca="1">[2]!YBHIST($I$24,$I76,J$25,"sec","")</f>
        <v>E</v>
      </c>
      <c r="AY76" s="206" t="str">
        <f ca="1">[2]!YBPRICE($I$24,AX76&amp;"d","Market","AccruedInterest","Swap",$I76,"LMMSkew","","Model",100,"")</f>
        <v>E</v>
      </c>
      <c r="BA76" s="67">
        <f t="shared" si="25"/>
        <v>-14</v>
      </c>
      <c r="BI76" s="519" t="e">
        <f t="shared" ref="BI76" ca="1" si="174">1+S76</f>
        <v>#VALUE!</v>
      </c>
      <c r="BJ76" s="519" t="e">
        <f ca="1">PRODUCT($BI$39:BI76)-1</f>
        <v>#VALUE!</v>
      </c>
      <c r="BK76" s="519" t="e">
        <f t="shared" ref="BK76" ca="1" si="175">1+AM76</f>
        <v>#VALUE!</v>
      </c>
      <c r="BL76" s="519" t="e">
        <f ca="1">PRODUCT($BK$39:BK76)-1</f>
        <v>#VALUE!</v>
      </c>
    </row>
    <row r="77" spans="1:64" ht="15">
      <c r="A77" s="90"/>
      <c r="C77" s="222">
        <f t="shared" ca="1" si="76"/>
        <v>41708</v>
      </c>
      <c r="D77" s="70">
        <f t="shared" ref="D77" ca="1" si="176">I77+35</f>
        <v>41733</v>
      </c>
      <c r="E77" s="70" t="str">
        <f t="shared" ref="E77" ca="1" si="177">"FNMA"&amp;TEXT($J$23,"0.0")&amp;"-TBA-"&amp;TEXT(C77,"mmm")</f>
        <v>FNMA3.0-TBA-Mar</v>
      </c>
      <c r="F77" s="70" t="str">
        <f t="shared" ref="F77" ca="1" si="178">"FNMA"&amp;TEXT($J$23,"0.0")&amp;"-TBA-"&amp;TEXT(D77,"mmm")</f>
        <v>FNMA3.0-TBA-Apr</v>
      </c>
      <c r="G77" s="70" t="str">
        <f t="shared" si="51"/>
        <v>FNMA3.0-TBA-GEN</v>
      </c>
      <c r="I77" s="133">
        <f ca="1">[2]!YBWORKDAY(EDATE(Base_Date, BA77), -1, "USD")</f>
        <v>41698</v>
      </c>
      <c r="J77" s="234" t="str">
        <f t="shared" ref="J77" ca="1" si="179">AX77</f>
        <v>E</v>
      </c>
      <c r="K77" s="237" t="e">
        <f t="shared" ref="K77" ca="1" si="180">AX77+AY77</f>
        <v>#VALUE!</v>
      </c>
      <c r="L77" s="237" t="e">
        <f t="shared" ref="L77" ca="1" si="181">K77-K76</f>
        <v>#VALUE!</v>
      </c>
      <c r="M77" s="238" t="str">
        <f ca="1">[2]!YBHIST($I$24,$I77,"LMMOAS","sec")</f>
        <v>E</v>
      </c>
      <c r="N77" s="239" t="str">
        <f ca="1">[2]!YBHIST($I$24,$I76,M$25,"sec","")</f>
        <v>E</v>
      </c>
      <c r="O77" s="240" t="str">
        <f ca="1">[2]!YBHIST("1 Month LIBOR",I77,"Yield","bmk","")</f>
        <v>E</v>
      </c>
      <c r="P77" s="237" t="e">
        <f t="shared" ref="P77" ca="1" si="182">K76-Q77</f>
        <v>#VALUE!</v>
      </c>
      <c r="Q77" s="171" t="str">
        <f ca="1">[2]!YBSCEN($I$24,$J76&amp;"d","Market",O$25,"Swap",$I76,"LMMSkew","","Model",100,0,29,"Gradual","ParShift|N",0,"Annualized ROR",O76,100,"",,,,"Default",,,,"Default",,)</f>
        <v>E</v>
      </c>
      <c r="R77" s="237" t="e">
        <f t="shared" ref="R77" ca="1" si="183">L77+P77</f>
        <v>#VALUE!</v>
      </c>
      <c r="S77" s="241" t="e">
        <f t="shared" ref="S77" ca="1" si="184">R77/K76</f>
        <v>#VALUE!</v>
      </c>
      <c r="T77" s="237" t="e">
        <f ca="1">SUM(R$39:R77)</f>
        <v>#VALUE!</v>
      </c>
      <c r="U77" s="241" t="e">
        <f t="shared" ref="U77" ca="1" si="185">BJ77</f>
        <v>#VALUE!</v>
      </c>
      <c r="V77" s="242">
        <f ca="1">VLOOKUP($I77, 'Barcap OAD'!$A:$S, $F$24, FALSE)</f>
        <v>-5.0999999999999996</v>
      </c>
      <c r="W77" s="243" t="e">
        <f t="shared" ca="1" si="26"/>
        <v>#VALUE!</v>
      </c>
      <c r="X77" s="244" t="str">
        <f ca="1">[2]!YBHIST($E77,$I77,X$25,"sec","")</f>
        <v>E</v>
      </c>
      <c r="Y77" s="237" t="e">
        <f t="shared" ref="Y77" ca="1" si="186">X77-X76</f>
        <v>#VALUE!</v>
      </c>
      <c r="Z77" s="171" t="e">
        <f t="shared" ref="Z77" ca="1" si="187">X76-AA76</f>
        <v>#VALUE!</v>
      </c>
      <c r="AA77" s="171" t="str">
        <f ca="1">[2]!YBHIST($F77,$I77,X$25,"sec","")</f>
        <v>E</v>
      </c>
      <c r="AB77" s="171" t="e">
        <f t="shared" ref="AB77" ca="1" si="188">X76-Z77</f>
        <v>#VALUE!</v>
      </c>
      <c r="AC77" s="245" t="e">
        <f t="shared" ref="AC77" ca="1" si="189">Y77+Z77</f>
        <v>#VALUE!</v>
      </c>
      <c r="AD77" s="246">
        <f ca="1">VLOOKUP($I77, 'Barcap OAD'!$A:$S, $F$26, FALSE)</f>
        <v>7.6578980000000003</v>
      </c>
      <c r="AE77" s="243" t="e">
        <f t="shared" ref="AE77" ca="1" si="190">X77*AD77/10000</f>
        <v>#VALUE!</v>
      </c>
      <c r="AF77" s="247" t="e">
        <f t="shared" ref="AF77" ca="1" si="191">W77/AE77</f>
        <v>#VALUE!</v>
      </c>
      <c r="AG77" s="237" t="e">
        <f t="shared" ref="AG77" ca="1" si="192">-AC77*AF76</f>
        <v>#VALUE!</v>
      </c>
      <c r="AH77" s="241" t="e">
        <f t="shared" ref="AH77" ca="1" si="193">AG77/K76</f>
        <v>#VALUE!</v>
      </c>
      <c r="AI77" s="237" t="e">
        <f t="shared" ref="AI77" ca="1" si="194">AL77+AK77</f>
        <v>#VALUE!</v>
      </c>
      <c r="AJ77" s="241" t="e">
        <f t="shared" ref="AJ77" ca="1" si="195">AF77-AF76</f>
        <v>#VALUE!</v>
      </c>
      <c r="AK77" s="245" t="e">
        <f t="shared" ref="AK77" ca="1" si="196">(AJ77*Y77)/2</f>
        <v>#VALUE!</v>
      </c>
      <c r="AL77" s="248" t="e">
        <f t="shared" ref="AL77" ca="1" si="197">AG77+R77</f>
        <v>#VALUE!</v>
      </c>
      <c r="AM77" s="241" t="e">
        <f t="shared" ref="AM77" ca="1" si="198">AL77/K76</f>
        <v>#VALUE!</v>
      </c>
      <c r="AN77" s="237" t="e">
        <f ca="1">SUM(AL$39:AL77)</f>
        <v>#VALUE!</v>
      </c>
      <c r="AO77" s="203" t="e">
        <f t="shared" ref="AO77" ca="1" si="199">BL77</f>
        <v>#VALUE!</v>
      </c>
      <c r="AP77" s="249" t="e">
        <f t="shared" ref="AP77" ca="1" si="200">(Z77*AF77*-1)+P77</f>
        <v>#VALUE!</v>
      </c>
      <c r="AQ77" s="250" t="e">
        <f t="shared" ref="AQ77" ca="1" si="201">AP77/K76</f>
        <v>#VALUE!</v>
      </c>
      <c r="AX77" s="208" t="str">
        <f ca="1">[2]!YBHIST($I$24,$I77,J$25,"sec","")</f>
        <v>E</v>
      </c>
      <c r="AY77" s="206" t="str">
        <f ca="1">[2]!YBPRICE($I$24,AX77&amp;"d","Market","AccruedInterest","Swap",$I77,"LMMSkew","","Model",100,"")</f>
        <v>E</v>
      </c>
      <c r="BA77" s="67">
        <f t="shared" si="25"/>
        <v>-13</v>
      </c>
      <c r="BI77" s="519" t="e">
        <f t="shared" ref="BI77" ca="1" si="202">1+S77</f>
        <v>#VALUE!</v>
      </c>
      <c r="BJ77" s="519" t="e">
        <f ca="1">PRODUCT($BI$39:BI77)-1</f>
        <v>#VALUE!</v>
      </c>
      <c r="BK77" s="519" t="e">
        <f t="shared" ref="BK77" ca="1" si="203">1+AM77</f>
        <v>#VALUE!</v>
      </c>
      <c r="BL77" s="519" t="e">
        <f ca="1">PRODUCT($BK$39:BK77)-1</f>
        <v>#VALUE!</v>
      </c>
    </row>
    <row r="78" spans="1:64" ht="15">
      <c r="A78" s="90"/>
      <c r="C78" s="222">
        <f t="shared" ref="C78" ca="1" si="204">I78+10</f>
        <v>41739</v>
      </c>
      <c r="D78" s="70">
        <f t="shared" ref="D78" ca="1" si="205">I78+35</f>
        <v>41764</v>
      </c>
      <c r="E78" s="70" t="str">
        <f t="shared" ref="E78" ca="1" si="206">"FNMA"&amp;TEXT($J$23,"0.0")&amp;"-TBA-"&amp;TEXT(C78,"mmm")</f>
        <v>FNMA3.0-TBA-Apr</v>
      </c>
      <c r="F78" s="70" t="str">
        <f t="shared" ref="F78" ca="1" si="207">"FNMA"&amp;TEXT($J$23,"0.0")&amp;"-TBA-"&amp;TEXT(D78,"mmm")</f>
        <v>FNMA3.0-TBA-May</v>
      </c>
      <c r="G78" s="70" t="str">
        <f t="shared" si="51"/>
        <v>FNMA3.0-TBA-GEN</v>
      </c>
      <c r="I78" s="133">
        <f ca="1">[2]!YBWORKDAY(EDATE(Base_Date, BA78), -1, "USD")</f>
        <v>41729</v>
      </c>
      <c r="J78" s="331" t="str">
        <f t="shared" ref="J78" ca="1" si="208">AX78</f>
        <v>E</v>
      </c>
      <c r="K78" s="332" t="e">
        <f t="shared" ref="K78" ca="1" si="209">AX78+AY78</f>
        <v>#VALUE!</v>
      </c>
      <c r="L78" s="332" t="e">
        <f t="shared" ref="L78" ca="1" si="210">K78-K77</f>
        <v>#VALUE!</v>
      </c>
      <c r="M78" s="333" t="str">
        <f ca="1">[2]!YBHIST($I$24,$I78,"LMMOAS","sec")</f>
        <v>E</v>
      </c>
      <c r="N78" s="334" t="str">
        <f ca="1">[2]!YBHIST($I$24,$I77,M$25,"sec","")</f>
        <v>E</v>
      </c>
      <c r="O78" s="335" t="str">
        <f ca="1">[2]!YBHIST("1 Month LIBOR",I78,"Yield","bmk","")</f>
        <v>E</v>
      </c>
      <c r="P78" s="332" t="e">
        <f t="shared" ref="P78" ca="1" si="211">K77-Q78</f>
        <v>#VALUE!</v>
      </c>
      <c r="Q78" s="336" t="str">
        <f ca="1">[2]!YBSCEN($I$24,$J77&amp;"d","Market",O$25,"Swap",$I77,"LMMSkew","","Model",100,0,29,"Gradual","ParShift|N",0,"Annualized ROR",O77,100,"",,,,"Default",,,,"Default",,)</f>
        <v>E</v>
      </c>
      <c r="R78" s="332" t="e">
        <f t="shared" ref="R78" ca="1" si="212">L78+P78</f>
        <v>#VALUE!</v>
      </c>
      <c r="S78" s="337" t="e">
        <f t="shared" ref="S78" ca="1" si="213">R78/K77</f>
        <v>#VALUE!</v>
      </c>
      <c r="T78" s="332" t="e">
        <f ca="1">SUM(R$39:R78)</f>
        <v>#VALUE!</v>
      </c>
      <c r="U78" s="337" t="e">
        <f t="shared" ref="U78" ca="1" si="214">BJ78</f>
        <v>#VALUE!</v>
      </c>
      <c r="V78" s="338">
        <f ca="1">VLOOKUP($I78, 'Barcap OAD'!$A:$S, $F$24, FALSE)</f>
        <v>-5.0999999999999996</v>
      </c>
      <c r="W78" s="339" t="e">
        <f t="shared" ca="1" si="26"/>
        <v>#VALUE!</v>
      </c>
      <c r="X78" s="340" t="str">
        <f ca="1">[2]!YBHIST($E78,$I78,X$25,"sec","")</f>
        <v>E</v>
      </c>
      <c r="Y78" s="332" t="e">
        <f t="shared" ref="Y78" ca="1" si="215">X78-X77</f>
        <v>#VALUE!</v>
      </c>
      <c r="Z78" s="336" t="e">
        <f t="shared" ref="Z78" ca="1" si="216">X77-AA77</f>
        <v>#VALUE!</v>
      </c>
      <c r="AA78" s="336" t="str">
        <f ca="1">[2]!YBHIST($F78,$I78,X$25,"sec","")</f>
        <v>E</v>
      </c>
      <c r="AB78" s="336" t="e">
        <f t="shared" ref="AB78" ca="1" si="217">X77-Z78</f>
        <v>#VALUE!</v>
      </c>
      <c r="AC78" s="341" t="e">
        <f t="shared" ref="AC78" ca="1" si="218">Y78+Z78</f>
        <v>#VALUE!</v>
      </c>
      <c r="AD78" s="342">
        <f ca="1">VLOOKUP($I78, 'Barcap OAD'!$A:$S, $F$26, FALSE)</f>
        <v>7.6721079999999997</v>
      </c>
      <c r="AE78" s="339" t="e">
        <f t="shared" ref="AE78" ca="1" si="219">X78*AD78/10000</f>
        <v>#VALUE!</v>
      </c>
      <c r="AF78" s="343" t="e">
        <f t="shared" ref="AF78" ca="1" si="220">W78/AE78</f>
        <v>#VALUE!</v>
      </c>
      <c r="AG78" s="332" t="e">
        <f t="shared" ref="AG78" ca="1" si="221">-AC78*AF77</f>
        <v>#VALUE!</v>
      </c>
      <c r="AH78" s="337" t="e">
        <f t="shared" ref="AH78" ca="1" si="222">AG78/K77</f>
        <v>#VALUE!</v>
      </c>
      <c r="AI78" s="332" t="e">
        <f t="shared" ref="AI78" ca="1" si="223">AL78+AK78</f>
        <v>#VALUE!</v>
      </c>
      <c r="AJ78" s="337" t="e">
        <f t="shared" ref="AJ78" ca="1" si="224">AF78-AF77</f>
        <v>#VALUE!</v>
      </c>
      <c r="AK78" s="341" t="e">
        <f t="shared" ref="AK78" ca="1" si="225">(AJ78*Y78)/2</f>
        <v>#VALUE!</v>
      </c>
      <c r="AL78" s="344" t="e">
        <f t="shared" ref="AL78" ca="1" si="226">AG78+R78</f>
        <v>#VALUE!</v>
      </c>
      <c r="AM78" s="337" t="e">
        <f t="shared" ref="AM78" ca="1" si="227">AL78/K77</f>
        <v>#VALUE!</v>
      </c>
      <c r="AN78" s="332" t="e">
        <f ca="1">SUM(AL$39:AL78)</f>
        <v>#VALUE!</v>
      </c>
      <c r="AO78" s="345" t="e">
        <f t="shared" ref="AO78" ca="1" si="228">BL78</f>
        <v>#VALUE!</v>
      </c>
      <c r="AP78" s="346" t="e">
        <f t="shared" ref="AP78" ca="1" si="229">(Z78*AF78*-1)+P78</f>
        <v>#VALUE!</v>
      </c>
      <c r="AQ78" s="347" t="e">
        <f t="shared" ref="AQ78" ca="1" si="230">AP78/K77</f>
        <v>#VALUE!</v>
      </c>
      <c r="AX78" s="208" t="str">
        <f ca="1">[2]!YBHIST($I$24,$I78,J$25,"sec","")</f>
        <v>E</v>
      </c>
      <c r="AY78" s="206" t="str">
        <f ca="1">[2]!YBPRICE($I$24,AX78&amp;"d","Market","AccruedInterest","Swap",$I78,"LMMSkew","","Model",100,"")</f>
        <v>E</v>
      </c>
      <c r="BA78" s="67">
        <f t="shared" si="25"/>
        <v>-12</v>
      </c>
      <c r="BI78" s="519" t="e">
        <f t="shared" ref="BI78" ca="1" si="231">1+S78</f>
        <v>#VALUE!</v>
      </c>
      <c r="BJ78" s="519" t="e">
        <f ca="1">PRODUCT($BI$39:BI78)-1</f>
        <v>#VALUE!</v>
      </c>
      <c r="BK78" s="519" t="e">
        <f t="shared" ref="BK78" ca="1" si="232">1+AM78</f>
        <v>#VALUE!</v>
      </c>
      <c r="BL78" s="519" t="e">
        <f ca="1">PRODUCT($BK$39:BK78)-1</f>
        <v>#VALUE!</v>
      </c>
    </row>
    <row r="79" spans="1:64" ht="15">
      <c r="A79" s="90"/>
      <c r="C79" s="222">
        <f t="shared" ref="C79" ca="1" si="233">I79+10</f>
        <v>41769</v>
      </c>
      <c r="D79" s="70">
        <f t="shared" ref="D79" ca="1" si="234">I79+35</f>
        <v>41794</v>
      </c>
      <c r="E79" s="70" t="str">
        <f t="shared" ref="E79" ca="1" si="235">"FNMA"&amp;TEXT($J$23,"0.0")&amp;"-TBA-"&amp;TEXT(C79,"mmm")</f>
        <v>FNMA3.0-TBA-May</v>
      </c>
      <c r="F79" s="70" t="str">
        <f t="shared" ref="F79" ca="1" si="236">"FNMA"&amp;TEXT($J$23,"0.0")&amp;"-TBA-"&amp;TEXT(D79,"mmm")</f>
        <v>FNMA3.0-TBA-Jun</v>
      </c>
      <c r="G79" s="70" t="str">
        <f t="shared" si="51"/>
        <v>FNMA3.0-TBA-GEN</v>
      </c>
      <c r="I79" s="133">
        <f ca="1">[2]!YBWORKDAY(EDATE(Base_Date, BA79), -1, "USD")</f>
        <v>41759</v>
      </c>
      <c r="J79" s="234" t="str">
        <f t="shared" ref="J79" ca="1" si="237">AX79</f>
        <v>E</v>
      </c>
      <c r="K79" s="237" t="e">
        <f t="shared" ref="K79" ca="1" si="238">AX79+AY79</f>
        <v>#VALUE!</v>
      </c>
      <c r="L79" s="237" t="e">
        <f t="shared" ref="L79" ca="1" si="239">K79-K78</f>
        <v>#VALUE!</v>
      </c>
      <c r="M79" s="238" t="str">
        <f ca="1">[2]!YBHIST($I$24,$I79,"LMMOAS","sec")</f>
        <v>E</v>
      </c>
      <c r="N79" s="239" t="str">
        <f ca="1">[2]!YBHIST($I$24,$I78,M$25,"sec","")</f>
        <v>E</v>
      </c>
      <c r="O79" s="240" t="str">
        <f ca="1">[2]!YBHIST("1 Month LIBOR",I79,"Yield","bmk","")</f>
        <v>E</v>
      </c>
      <c r="P79" s="237" t="e">
        <f t="shared" ref="P79" ca="1" si="240">K78-Q79</f>
        <v>#VALUE!</v>
      </c>
      <c r="Q79" s="171" t="str">
        <f ca="1">[2]!YBSCEN($I$24,$J78&amp;"d","Market",O$25,"Swap",$I78,"LMMSkew","","Model",100,0,29,"Gradual","ParShift|N",0,"Annualized ROR",O78,100,"",,,,"Default",,,,"Default",,)</f>
        <v>E</v>
      </c>
      <c r="R79" s="237" t="e">
        <f t="shared" ref="R79" ca="1" si="241">L79+P79</f>
        <v>#VALUE!</v>
      </c>
      <c r="S79" s="241" t="e">
        <f t="shared" ref="S79" ca="1" si="242">R79/K78</f>
        <v>#VALUE!</v>
      </c>
      <c r="T79" s="237" t="e">
        <f ca="1">SUM(R$39:R79)</f>
        <v>#VALUE!</v>
      </c>
      <c r="U79" s="241" t="e">
        <f t="shared" ref="U79" ca="1" si="243">BJ79</f>
        <v>#VALUE!</v>
      </c>
      <c r="V79" s="242">
        <f ca="1">VLOOKUP($I79, 'Barcap OAD'!$A:$S, $F$24, FALSE)</f>
        <v>-5.0999999999999996</v>
      </c>
      <c r="W79" s="243" t="e">
        <f t="shared" ca="1" si="26"/>
        <v>#VALUE!</v>
      </c>
      <c r="X79" s="244" t="str">
        <f ca="1">[2]!YBHIST($E79,$I79,X$25,"sec","")</f>
        <v>E</v>
      </c>
      <c r="Y79" s="237" t="e">
        <f t="shared" ref="Y79" ca="1" si="244">X79-X78</f>
        <v>#VALUE!</v>
      </c>
      <c r="Z79" s="171" t="e">
        <f t="shared" ref="Z79" ca="1" si="245">X78-AA78</f>
        <v>#VALUE!</v>
      </c>
      <c r="AA79" s="171" t="str">
        <f ca="1">[2]!YBHIST($F79,$I79,X$25,"sec","")</f>
        <v>E</v>
      </c>
      <c r="AB79" s="171" t="e">
        <f t="shared" ref="AB79" ca="1" si="246">X78-Z79</f>
        <v>#VALUE!</v>
      </c>
      <c r="AC79" s="245" t="e">
        <f t="shared" ref="AC79" ca="1" si="247">Y79+Z79</f>
        <v>#VALUE!</v>
      </c>
      <c r="AD79" s="246">
        <f ca="1">VLOOKUP($I79, 'Barcap OAD'!$A:$S, $F$26, FALSE)</f>
        <v>7.508197</v>
      </c>
      <c r="AE79" s="243" t="e">
        <f t="shared" ref="AE79" ca="1" si="248">X79*AD79/10000</f>
        <v>#VALUE!</v>
      </c>
      <c r="AF79" s="247" t="e">
        <f t="shared" ref="AF79" ca="1" si="249">W79/AE79</f>
        <v>#VALUE!</v>
      </c>
      <c r="AG79" s="237" t="e">
        <f t="shared" ref="AG79" ca="1" si="250">-AC79*AF78</f>
        <v>#VALUE!</v>
      </c>
      <c r="AH79" s="241" t="e">
        <f t="shared" ref="AH79" ca="1" si="251">AG79/K78</f>
        <v>#VALUE!</v>
      </c>
      <c r="AI79" s="237" t="e">
        <f t="shared" ref="AI79" ca="1" si="252">AL79+AK79</f>
        <v>#VALUE!</v>
      </c>
      <c r="AJ79" s="241" t="e">
        <f t="shared" ref="AJ79" ca="1" si="253">AF79-AF78</f>
        <v>#VALUE!</v>
      </c>
      <c r="AK79" s="245" t="e">
        <f t="shared" ref="AK79" ca="1" si="254">(AJ79*Y79)/2</f>
        <v>#VALUE!</v>
      </c>
      <c r="AL79" s="248" t="e">
        <f t="shared" ref="AL79" ca="1" si="255">AG79+R79</f>
        <v>#VALUE!</v>
      </c>
      <c r="AM79" s="241" t="e">
        <f t="shared" ref="AM79" ca="1" si="256">AL79/K78</f>
        <v>#VALUE!</v>
      </c>
      <c r="AN79" s="237" t="e">
        <f ca="1">SUM(AL$39:AL79)</f>
        <v>#VALUE!</v>
      </c>
      <c r="AO79" s="203" t="e">
        <f t="shared" ref="AO79" ca="1" si="257">BL79</f>
        <v>#VALUE!</v>
      </c>
      <c r="AP79" s="249" t="e">
        <f t="shared" ref="AP79" ca="1" si="258">(Z79*AF79*-1)+P79</f>
        <v>#VALUE!</v>
      </c>
      <c r="AQ79" s="250" t="e">
        <f t="shared" ref="AQ79" ca="1" si="259">AP79/K78</f>
        <v>#VALUE!</v>
      </c>
      <c r="AX79" s="208" t="str">
        <f ca="1">[2]!YBHIST($I$24,$I79,J$25,"sec","")</f>
        <v>E</v>
      </c>
      <c r="AY79" s="206" t="str">
        <f ca="1">[2]!YBPRICE($I$24,AX79&amp;"d","Market","AccruedInterest","Swap",$I79,"LMMSkew","","Model",100,"")</f>
        <v>E</v>
      </c>
      <c r="BA79" s="67">
        <f t="shared" si="25"/>
        <v>-11</v>
      </c>
      <c r="BI79" s="519" t="e">
        <f t="shared" ref="BI79" ca="1" si="260">1+S79</f>
        <v>#VALUE!</v>
      </c>
      <c r="BJ79" s="519" t="e">
        <f ca="1">PRODUCT($BI$39:BI79)-1</f>
        <v>#VALUE!</v>
      </c>
      <c r="BK79" s="519" t="e">
        <f t="shared" ref="BK79" ca="1" si="261">1+AM79</f>
        <v>#VALUE!</v>
      </c>
      <c r="BL79" s="519" t="e">
        <f ca="1">PRODUCT($BK$39:BK79)-1</f>
        <v>#VALUE!</v>
      </c>
    </row>
    <row r="80" spans="1:64" ht="15">
      <c r="A80" s="90"/>
      <c r="C80" s="222">
        <f t="shared" ref="C80" ca="1" si="262">I80+10</f>
        <v>41799</v>
      </c>
      <c r="D80" s="70">
        <f t="shared" ref="D80" ca="1" si="263">I80+35</f>
        <v>41824</v>
      </c>
      <c r="E80" s="70" t="str">
        <f t="shared" ref="E80" ca="1" si="264">"FNMA"&amp;TEXT($J$23,"0.0")&amp;"-TBA-"&amp;TEXT(C80,"mmm")</f>
        <v>FNMA3.0-TBA-Jun</v>
      </c>
      <c r="F80" s="70" t="str">
        <f t="shared" ref="F80" ca="1" si="265">"FNMA"&amp;TEXT($J$23,"0.0")&amp;"-TBA-"&amp;TEXT(D80,"mmm")</f>
        <v>FNMA3.0-TBA-Jul</v>
      </c>
      <c r="G80" s="70" t="str">
        <f t="shared" si="51"/>
        <v>FNMA3.0-TBA-GEN</v>
      </c>
      <c r="I80" s="133">
        <f ca="1">[2]!YBWORKDAY(EDATE(Base_Date, BA80), -1, "USD")</f>
        <v>41789</v>
      </c>
      <c r="J80" s="234" t="str">
        <f t="shared" ref="J80" ca="1" si="266">AX80</f>
        <v>E</v>
      </c>
      <c r="K80" s="237" t="e">
        <f t="shared" ref="K80" ca="1" si="267">AX80+AY80</f>
        <v>#VALUE!</v>
      </c>
      <c r="L80" s="237" t="e">
        <f t="shared" ref="L80" ca="1" si="268">K80-K79</f>
        <v>#VALUE!</v>
      </c>
      <c r="M80" s="238" t="str">
        <f ca="1">[2]!YBHIST($I$24,$I80,"LMMOAS","sec")</f>
        <v>E</v>
      </c>
      <c r="N80" s="239" t="str">
        <f ca="1">[2]!YBHIST($I$24,$I79,M$25,"sec","")</f>
        <v>E</v>
      </c>
      <c r="O80" s="240" t="str">
        <f ca="1">[2]!YBHIST("1 Month LIBOR",I80,"Yield","bmk","")</f>
        <v>E</v>
      </c>
      <c r="P80" s="237" t="e">
        <f t="shared" ref="P80" ca="1" si="269">K79-Q80</f>
        <v>#VALUE!</v>
      </c>
      <c r="Q80" s="171" t="str">
        <f ca="1">[2]!YBSCEN($I$24,$J79&amp;"d","Market",O$25,"Swap",$I79,"LMMSkew","","Model",100,0,29,"Gradual","ParShift|N",0,"Annualized ROR",O79,100,"",,,,"Default",,,,"Default",,)</f>
        <v>E</v>
      </c>
      <c r="R80" s="237" t="e">
        <f t="shared" ref="R80" ca="1" si="270">L80+P80</f>
        <v>#VALUE!</v>
      </c>
      <c r="S80" s="241" t="e">
        <f t="shared" ref="S80" ca="1" si="271">R80/K79</f>
        <v>#VALUE!</v>
      </c>
      <c r="T80" s="237" t="e">
        <f ca="1">SUM(R$39:R80)</f>
        <v>#VALUE!</v>
      </c>
      <c r="U80" s="241" t="e">
        <f t="shared" ref="U80" ca="1" si="272">BJ80</f>
        <v>#VALUE!</v>
      </c>
      <c r="V80" s="242">
        <f ca="1">VLOOKUP($I80, 'Barcap OAD'!$A:$S, $F$24, FALSE)</f>
        <v>-4.9000000000000004</v>
      </c>
      <c r="W80" s="243" t="e">
        <f t="shared" ca="1" si="26"/>
        <v>#VALUE!</v>
      </c>
      <c r="X80" s="244" t="str">
        <f ca="1">[2]!YBHIST($E80,$I80,X$25,"sec","")</f>
        <v>E</v>
      </c>
      <c r="Y80" s="237" t="e">
        <f t="shared" ref="Y80" ca="1" si="273">X80-X79</f>
        <v>#VALUE!</v>
      </c>
      <c r="Z80" s="171" t="e">
        <f t="shared" ref="Z80" ca="1" si="274">X79-AA79</f>
        <v>#VALUE!</v>
      </c>
      <c r="AA80" s="171" t="str">
        <f ca="1">[2]!YBHIST($F80,$I80,X$25,"sec","")</f>
        <v>E</v>
      </c>
      <c r="AB80" s="171" t="e">
        <f t="shared" ref="AB80" ca="1" si="275">X79-Z80</f>
        <v>#VALUE!</v>
      </c>
      <c r="AC80" s="245" t="e">
        <f t="shared" ref="AC80" ca="1" si="276">Y80+Z80</f>
        <v>#VALUE!</v>
      </c>
      <c r="AD80" s="246">
        <f ca="1">VLOOKUP($I80, 'Barcap OAD'!$A:$S, $F$26, FALSE)</f>
        <v>7.1980000000000004</v>
      </c>
      <c r="AE80" s="243" t="e">
        <f t="shared" ref="AE80" ca="1" si="277">X80*AD80/10000</f>
        <v>#VALUE!</v>
      </c>
      <c r="AF80" s="247" t="e">
        <f t="shared" ref="AF80" ca="1" si="278">W80/AE80</f>
        <v>#VALUE!</v>
      </c>
      <c r="AG80" s="237" t="e">
        <f t="shared" ref="AG80" ca="1" si="279">-AC80*AF79</f>
        <v>#VALUE!</v>
      </c>
      <c r="AH80" s="241" t="e">
        <f t="shared" ref="AH80" ca="1" si="280">AG80/K79</f>
        <v>#VALUE!</v>
      </c>
      <c r="AI80" s="237" t="e">
        <f t="shared" ref="AI80" ca="1" si="281">AL80+AK80</f>
        <v>#VALUE!</v>
      </c>
      <c r="AJ80" s="241" t="e">
        <f t="shared" ref="AJ80" ca="1" si="282">AF80-AF79</f>
        <v>#VALUE!</v>
      </c>
      <c r="AK80" s="245" t="e">
        <f t="shared" ref="AK80" ca="1" si="283">(AJ80*Y80)/2</f>
        <v>#VALUE!</v>
      </c>
      <c r="AL80" s="248" t="e">
        <f t="shared" ref="AL80" ca="1" si="284">AG80+R80</f>
        <v>#VALUE!</v>
      </c>
      <c r="AM80" s="241" t="e">
        <f t="shared" ref="AM80" ca="1" si="285">AL80/K79</f>
        <v>#VALUE!</v>
      </c>
      <c r="AN80" s="237" t="e">
        <f ca="1">SUM(AL$39:AL80)</f>
        <v>#VALUE!</v>
      </c>
      <c r="AO80" s="203" t="e">
        <f t="shared" ref="AO80" ca="1" si="286">BL80</f>
        <v>#VALUE!</v>
      </c>
      <c r="AP80" s="249" t="e">
        <f t="shared" ref="AP80" ca="1" si="287">(Z80*AF80*-1)+P80</f>
        <v>#VALUE!</v>
      </c>
      <c r="AQ80" s="250" t="e">
        <f t="shared" ref="AQ80" ca="1" si="288">AP80/K79</f>
        <v>#VALUE!</v>
      </c>
      <c r="AX80" s="208" t="str">
        <f ca="1">[2]!YBHIST($I$24,$I80,J$25,"sec","")</f>
        <v>E</v>
      </c>
      <c r="AY80" s="206" t="str">
        <f ca="1">[2]!YBPRICE($I$24,AX80&amp;"d","Market","AccruedInterest","Swap",$I80,"LMMSkew","","Model",100,"")</f>
        <v>E</v>
      </c>
      <c r="BA80" s="67">
        <f t="shared" si="25"/>
        <v>-10</v>
      </c>
      <c r="BI80" s="519" t="e">
        <f t="shared" ref="BI80" ca="1" si="289">1+S80</f>
        <v>#VALUE!</v>
      </c>
      <c r="BJ80" s="519" t="e">
        <f ca="1">PRODUCT($BI$39:BI80)-1</f>
        <v>#VALUE!</v>
      </c>
      <c r="BK80" s="519" t="e">
        <f t="shared" ref="BK80" ca="1" si="290">1+AM80</f>
        <v>#VALUE!</v>
      </c>
      <c r="BL80" s="519" t="e">
        <f ca="1">PRODUCT($BK$39:BK80)-1</f>
        <v>#VALUE!</v>
      </c>
    </row>
    <row r="81" spans="1:64" ht="15">
      <c r="A81" s="90"/>
      <c r="C81" s="222">
        <f t="shared" ref="C81" ca="1" si="291">I81+10</f>
        <v>41830</v>
      </c>
      <c r="D81" s="70">
        <f t="shared" ref="D81" ca="1" si="292">I81+35</f>
        <v>41855</v>
      </c>
      <c r="E81" s="70" t="str">
        <f t="shared" ref="E81" ca="1" si="293">"FNMA"&amp;TEXT($J$23,"0.0")&amp;"-TBA-"&amp;TEXT(C81,"mmm")</f>
        <v>FNMA3.0-TBA-Jul</v>
      </c>
      <c r="F81" s="70" t="str">
        <f t="shared" ref="F81" ca="1" si="294">"FNMA"&amp;TEXT($J$23,"0.0")&amp;"-TBA-"&amp;TEXT(D81,"mmm")</f>
        <v>FNMA3.0-TBA-Aug</v>
      </c>
      <c r="G81" s="70" t="str">
        <f t="shared" si="51"/>
        <v>FNMA3.0-TBA-GEN</v>
      </c>
      <c r="I81" s="133">
        <f ca="1">[2]!YBWORKDAY(EDATE(Base_Date, BA81), -1, "USD")</f>
        <v>41820</v>
      </c>
      <c r="J81" s="234" t="str">
        <f t="shared" ref="J81" ca="1" si="295">AX81</f>
        <v>E</v>
      </c>
      <c r="K81" s="237" t="e">
        <f t="shared" ref="K81" ca="1" si="296">AX81+AY81</f>
        <v>#VALUE!</v>
      </c>
      <c r="L81" s="237" t="e">
        <f t="shared" ref="L81" ca="1" si="297">K81-K80</f>
        <v>#VALUE!</v>
      </c>
      <c r="M81" s="238" t="str">
        <f ca="1">[2]!YBHIST($I$24,$I81,"LMMOAS","sec")</f>
        <v>E</v>
      </c>
      <c r="N81" s="239" t="str">
        <f ca="1">[2]!YBHIST($I$24,$I80,M$25,"sec","")</f>
        <v>E</v>
      </c>
      <c r="O81" s="240" t="str">
        <f ca="1">[2]!YBHIST("1 Month LIBOR",I81,"Yield","bmk","")</f>
        <v>E</v>
      </c>
      <c r="P81" s="237" t="e">
        <f t="shared" ref="P81" ca="1" si="298">K80-Q81</f>
        <v>#VALUE!</v>
      </c>
      <c r="Q81" s="171" t="str">
        <f ca="1">[2]!YBSCEN($I$24,$J80&amp;"d","Market",O$25,"Swap",$I80,"LMMSkew","","Model",100,0,29,"Gradual","ParShift|N",0,"Annualized ROR",O80,100,"",,,,"Default",,,,"Default",,)</f>
        <v>E</v>
      </c>
      <c r="R81" s="237" t="e">
        <f t="shared" ref="R81" ca="1" si="299">L81+P81</f>
        <v>#VALUE!</v>
      </c>
      <c r="S81" s="241" t="e">
        <f t="shared" ref="S81" ca="1" si="300">R81/K80</f>
        <v>#VALUE!</v>
      </c>
      <c r="T81" s="237" t="e">
        <f ca="1">SUM(R$39:R81)</f>
        <v>#VALUE!</v>
      </c>
      <c r="U81" s="241" t="e">
        <f t="shared" ref="U81" ca="1" si="301">BJ81</f>
        <v>#VALUE!</v>
      </c>
      <c r="V81" s="242">
        <f ca="1">VLOOKUP($I81, 'Barcap OAD'!$A:$S, $F$24, FALSE)</f>
        <v>-4.9000000000000004</v>
      </c>
      <c r="W81" s="243" t="e">
        <f t="shared" ca="1" si="26"/>
        <v>#VALUE!</v>
      </c>
      <c r="X81" s="244" t="str">
        <f ca="1">[2]!YBHIST($E81,$I81,X$25,"sec","")</f>
        <v>E</v>
      </c>
      <c r="Y81" s="237" t="e">
        <f t="shared" ref="Y81" ca="1" si="302">X81-X80</f>
        <v>#VALUE!</v>
      </c>
      <c r="Z81" s="171" t="e">
        <f t="shared" ref="Z81" ca="1" si="303">X80-AA80</f>
        <v>#VALUE!</v>
      </c>
      <c r="AA81" s="171" t="str">
        <f ca="1">[2]!YBHIST($F81,$I81,X$25,"sec","")</f>
        <v>E</v>
      </c>
      <c r="AB81" s="171" t="e">
        <f t="shared" ref="AB81" ca="1" si="304">X80-Z81</f>
        <v>#VALUE!</v>
      </c>
      <c r="AC81" s="245" t="e">
        <f t="shared" ref="AC81" ca="1" si="305">Y81+Z81</f>
        <v>#VALUE!</v>
      </c>
      <c r="AD81" s="246">
        <f ca="1">VLOOKUP($I81, 'Barcap OAD'!$A:$S, $F$26, FALSE)</f>
        <v>7.2728479999999998</v>
      </c>
      <c r="AE81" s="243" t="e">
        <f t="shared" ref="AE81" ca="1" si="306">X81*AD81/10000</f>
        <v>#VALUE!</v>
      </c>
      <c r="AF81" s="247" t="e">
        <f t="shared" ref="AF81" ca="1" si="307">W81/AE81</f>
        <v>#VALUE!</v>
      </c>
      <c r="AG81" s="237" t="e">
        <f t="shared" ref="AG81" ca="1" si="308">-AC81*AF80</f>
        <v>#VALUE!</v>
      </c>
      <c r="AH81" s="241" t="e">
        <f t="shared" ref="AH81" ca="1" si="309">AG81/K80</f>
        <v>#VALUE!</v>
      </c>
      <c r="AI81" s="237" t="e">
        <f t="shared" ref="AI81" ca="1" si="310">AL81+AK81</f>
        <v>#VALUE!</v>
      </c>
      <c r="AJ81" s="241" t="e">
        <f t="shared" ref="AJ81" ca="1" si="311">AF81-AF80</f>
        <v>#VALUE!</v>
      </c>
      <c r="AK81" s="245" t="e">
        <f t="shared" ref="AK81" ca="1" si="312">(AJ81*Y81)/2</f>
        <v>#VALUE!</v>
      </c>
      <c r="AL81" s="248" t="e">
        <f t="shared" ref="AL81" ca="1" si="313">AG81+R81</f>
        <v>#VALUE!</v>
      </c>
      <c r="AM81" s="241" t="e">
        <f t="shared" ref="AM81" ca="1" si="314">AL81/K80</f>
        <v>#VALUE!</v>
      </c>
      <c r="AN81" s="237" t="e">
        <f ca="1">SUM(AL$39:AL81)</f>
        <v>#VALUE!</v>
      </c>
      <c r="AO81" s="203" t="e">
        <f t="shared" ref="AO81" ca="1" si="315">BL81</f>
        <v>#VALUE!</v>
      </c>
      <c r="AP81" s="249" t="e">
        <f t="shared" ref="AP81" ca="1" si="316">(Z81*AF81*-1)+P81</f>
        <v>#VALUE!</v>
      </c>
      <c r="AQ81" s="250" t="e">
        <f t="shared" ref="AQ81" ca="1" si="317">AP81/K80</f>
        <v>#VALUE!</v>
      </c>
      <c r="AX81" s="208" t="str">
        <f ca="1">[2]!YBHIST($I$24,$I81,J$25,"sec","")</f>
        <v>E</v>
      </c>
      <c r="AY81" s="206" t="str">
        <f ca="1">[2]!YBPRICE($I$24,AX81&amp;"d","Market","AccruedInterest","Swap",$I81,"LMMSkew","","Model",100,"")</f>
        <v>E</v>
      </c>
      <c r="BA81" s="67">
        <f t="shared" si="25"/>
        <v>-9</v>
      </c>
      <c r="BI81" s="519" t="e">
        <f t="shared" ref="BI81" ca="1" si="318">1+S81</f>
        <v>#VALUE!</v>
      </c>
      <c r="BJ81" s="519" t="e">
        <f ca="1">PRODUCT($BI$39:BI81)-1</f>
        <v>#VALUE!</v>
      </c>
      <c r="BK81" s="519" t="e">
        <f t="shared" ref="BK81" ca="1" si="319">1+AM81</f>
        <v>#VALUE!</v>
      </c>
      <c r="BL81" s="519" t="e">
        <f ca="1">PRODUCT($BK$39:BK81)-1</f>
        <v>#VALUE!</v>
      </c>
    </row>
    <row r="82" spans="1:64" ht="15">
      <c r="A82" s="90"/>
      <c r="C82" s="222">
        <f t="shared" ref="C82" ca="1" si="320">I82+10</f>
        <v>41861</v>
      </c>
      <c r="D82" s="70">
        <f t="shared" ref="D82" ca="1" si="321">I82+35</f>
        <v>41886</v>
      </c>
      <c r="E82" s="70" t="str">
        <f t="shared" ref="E82" ca="1" si="322">"FNMA"&amp;TEXT($J$23,"0.0")&amp;"-TBA-"&amp;TEXT(C82,"mmm")</f>
        <v>FNMA3.0-TBA-Aug</v>
      </c>
      <c r="F82" s="70" t="str">
        <f t="shared" ref="F82" ca="1" si="323">"FNMA"&amp;TEXT($J$23,"0.0")&amp;"-TBA-"&amp;TEXT(D82,"mmm")</f>
        <v>FNMA3.0-TBA-Sep</v>
      </c>
      <c r="G82" s="70" t="str">
        <f t="shared" si="51"/>
        <v>FNMA3.0-TBA-GEN</v>
      </c>
      <c r="I82" s="133">
        <f ca="1">[2]!YBWORKDAY(EDATE(Base_Date, BA82), -1, "USD")</f>
        <v>41851</v>
      </c>
      <c r="J82" s="234" t="str">
        <f t="shared" ref="J82" ca="1" si="324">AX82</f>
        <v>E</v>
      </c>
      <c r="K82" s="237" t="e">
        <f t="shared" ref="K82" ca="1" si="325">AX82+AY82</f>
        <v>#VALUE!</v>
      </c>
      <c r="L82" s="237" t="e">
        <f t="shared" ref="L82" ca="1" si="326">K82-K81</f>
        <v>#VALUE!</v>
      </c>
      <c r="M82" s="238" t="str">
        <f ca="1">[2]!YBHIST($I$24,$I82,"LMMOAS","sec")</f>
        <v>E</v>
      </c>
      <c r="N82" s="239" t="str">
        <f ca="1">[2]!YBHIST($I$24,$I81,M$25,"sec","")</f>
        <v>E</v>
      </c>
      <c r="O82" s="240" t="str">
        <f ca="1">[2]!YBHIST("1 Month LIBOR",I82,"Yield","bmk","")</f>
        <v>E</v>
      </c>
      <c r="P82" s="237" t="e">
        <f t="shared" ref="P82" ca="1" si="327">K81-Q82</f>
        <v>#VALUE!</v>
      </c>
      <c r="Q82" s="171" t="str">
        <f ca="1">[2]!YBSCEN($I$24,$J81&amp;"d","Market",O$25,"Swap",$I81,"LMMSkew","","Model",100,0,29,"Gradual","ParShift|N",0,"Annualized ROR",O81,100,"",,,,"Default",,,,"Default",,)</f>
        <v>E</v>
      </c>
      <c r="R82" s="237" t="e">
        <f t="shared" ref="R82" ca="1" si="328">L82+P82</f>
        <v>#VALUE!</v>
      </c>
      <c r="S82" s="241" t="e">
        <f t="shared" ref="S82" ca="1" si="329">R82/K81</f>
        <v>#VALUE!</v>
      </c>
      <c r="T82" s="237" t="e">
        <f ca="1">SUM(R$39:R82)</f>
        <v>#VALUE!</v>
      </c>
      <c r="U82" s="241" t="e">
        <f t="shared" ref="U82" ca="1" si="330">BJ82</f>
        <v>#VALUE!</v>
      </c>
      <c r="V82" s="242">
        <f ca="1">VLOOKUP($I82, 'Barcap OAD'!$A:$S, $F$24, FALSE)</f>
        <v>-5</v>
      </c>
      <c r="W82" s="243" t="e">
        <f t="shared" ca="1" si="26"/>
        <v>#VALUE!</v>
      </c>
      <c r="X82" s="244" t="str">
        <f ca="1">[2]!YBHIST($E82,$I82,X$25,"sec","")</f>
        <v>E</v>
      </c>
      <c r="Y82" s="237" t="e">
        <f t="shared" ref="Y82" ca="1" si="331">X82-X81</f>
        <v>#VALUE!</v>
      </c>
      <c r="Z82" s="171" t="e">
        <f t="shared" ref="Z82" ca="1" si="332">X81-AA81</f>
        <v>#VALUE!</v>
      </c>
      <c r="AA82" s="171" t="str">
        <f ca="1">[2]!YBHIST($F82,$I82,X$25,"sec","")</f>
        <v>E</v>
      </c>
      <c r="AB82" s="171" t="e">
        <f t="shared" ref="AB82" ca="1" si="333">X81-Z82</f>
        <v>#VALUE!</v>
      </c>
      <c r="AC82" s="245" t="e">
        <f t="shared" ref="AC82" ca="1" si="334">Y82+Z82</f>
        <v>#VALUE!</v>
      </c>
      <c r="AD82" s="246">
        <f ca="1">VLOOKUP($I82, 'Barcap OAD'!$A:$S, $F$26, FALSE)</f>
        <v>7.148028</v>
      </c>
      <c r="AE82" s="243" t="e">
        <f t="shared" ref="AE82" ca="1" si="335">X82*AD82/10000</f>
        <v>#VALUE!</v>
      </c>
      <c r="AF82" s="247" t="e">
        <f t="shared" ref="AF82" ca="1" si="336">W82/AE82</f>
        <v>#VALUE!</v>
      </c>
      <c r="AG82" s="237" t="e">
        <f t="shared" ref="AG82" ca="1" si="337">-AC82*AF81</f>
        <v>#VALUE!</v>
      </c>
      <c r="AH82" s="241" t="e">
        <f t="shared" ref="AH82" ca="1" si="338">AG82/K81</f>
        <v>#VALUE!</v>
      </c>
      <c r="AI82" s="237" t="e">
        <f t="shared" ref="AI82" ca="1" si="339">AL82+AK82</f>
        <v>#VALUE!</v>
      </c>
      <c r="AJ82" s="241" t="e">
        <f t="shared" ref="AJ82" ca="1" si="340">AF82-AF81</f>
        <v>#VALUE!</v>
      </c>
      <c r="AK82" s="245" t="e">
        <f t="shared" ref="AK82" ca="1" si="341">(AJ82*Y82)/2</f>
        <v>#VALUE!</v>
      </c>
      <c r="AL82" s="248" t="e">
        <f t="shared" ref="AL82" ca="1" si="342">AG82+R82</f>
        <v>#VALUE!</v>
      </c>
      <c r="AM82" s="241" t="e">
        <f t="shared" ref="AM82" ca="1" si="343">AL82/K81</f>
        <v>#VALUE!</v>
      </c>
      <c r="AN82" s="237" t="e">
        <f ca="1">SUM(AL$39:AL82)</f>
        <v>#VALUE!</v>
      </c>
      <c r="AO82" s="203" t="e">
        <f t="shared" ref="AO82" ca="1" si="344">BL82</f>
        <v>#VALUE!</v>
      </c>
      <c r="AP82" s="249" t="e">
        <f t="shared" ref="AP82" ca="1" si="345">(Z82*AF82*-1)+P82</f>
        <v>#VALUE!</v>
      </c>
      <c r="AQ82" s="250" t="e">
        <f t="shared" ref="AQ82" ca="1" si="346">AP82/K81</f>
        <v>#VALUE!</v>
      </c>
      <c r="AX82" s="208" t="str">
        <f ca="1">[2]!YBHIST($I$24,$I82,J$25,"sec","")</f>
        <v>E</v>
      </c>
      <c r="AY82" s="206" t="str">
        <f ca="1">[2]!YBPRICE($I$24,AX82&amp;"d","Market","AccruedInterest","Swap",$I82,"LMMSkew","","Model",100,"")</f>
        <v>E</v>
      </c>
      <c r="BA82" s="67">
        <f t="shared" si="25"/>
        <v>-8</v>
      </c>
      <c r="BI82" s="519" t="e">
        <f t="shared" ref="BI82" ca="1" si="347">1+S82</f>
        <v>#VALUE!</v>
      </c>
      <c r="BJ82" s="519" t="e">
        <f ca="1">PRODUCT($BI$39:BI82)-1</f>
        <v>#VALUE!</v>
      </c>
      <c r="BK82" s="519" t="e">
        <f t="shared" ref="BK82" ca="1" si="348">1+AM82</f>
        <v>#VALUE!</v>
      </c>
      <c r="BL82" s="519" t="e">
        <f ca="1">PRODUCT($BK$39:BK82)-1</f>
        <v>#VALUE!</v>
      </c>
    </row>
    <row r="83" spans="1:64" ht="15">
      <c r="A83" s="90"/>
      <c r="C83" s="222">
        <f t="shared" ref="C83" ca="1" si="349">I83+10</f>
        <v>41890</v>
      </c>
      <c r="D83" s="70">
        <f t="shared" ref="D83" ca="1" si="350">I83+35</f>
        <v>41915</v>
      </c>
      <c r="E83" s="70" t="str">
        <f t="shared" ref="E83" ca="1" si="351">"FNMA"&amp;TEXT($J$23,"0.0")&amp;"-TBA-"&amp;TEXT(C83,"mmm")</f>
        <v>FNMA3.0-TBA-Sep</v>
      </c>
      <c r="F83" s="70" t="str">
        <f t="shared" ref="F83" ca="1" si="352">"FNMA"&amp;TEXT($J$23,"0.0")&amp;"-TBA-"&amp;TEXT(D83,"mmm")</f>
        <v>FNMA3.0-TBA-Oct</v>
      </c>
      <c r="G83" s="70" t="str">
        <f t="shared" si="51"/>
        <v>FNMA3.0-TBA-GEN</v>
      </c>
      <c r="I83" s="133">
        <f ca="1">[2]!YBWORKDAY(EDATE(Base_Date, BA83), -1, "USD")</f>
        <v>41880</v>
      </c>
      <c r="J83" s="234" t="str">
        <f t="shared" ref="J83" ca="1" si="353">AX83</f>
        <v>E</v>
      </c>
      <c r="K83" s="237" t="e">
        <f t="shared" ref="K83" ca="1" si="354">AX83+AY83</f>
        <v>#VALUE!</v>
      </c>
      <c r="L83" s="237" t="e">
        <f t="shared" ref="L83" ca="1" si="355">K83-K82</f>
        <v>#VALUE!</v>
      </c>
      <c r="M83" s="238" t="str">
        <f ca="1">[2]!YBHIST($I$24,$I83,"LMMOAS","sec")</f>
        <v>E</v>
      </c>
      <c r="N83" s="239" t="str">
        <f ca="1">[2]!YBHIST($I$24,$I82,M$25,"sec","")</f>
        <v>E</v>
      </c>
      <c r="O83" s="240" t="str">
        <f ca="1">[2]!YBHIST("1 Month LIBOR",I83,"Yield","bmk","")</f>
        <v>E</v>
      </c>
      <c r="P83" s="237" t="e">
        <f t="shared" ref="P83" ca="1" si="356">K82-Q83</f>
        <v>#VALUE!</v>
      </c>
      <c r="Q83" s="171" t="str">
        <f ca="1">[2]!YBSCEN($I$24,$J82&amp;"d","Market",O$25,"Swap",$I82,"LMMSkew","","Model",100,0,29,"Gradual","ParShift|N",0,"Annualized ROR",O82,100,"",,,,"Default",,,,"Default",,)</f>
        <v>E</v>
      </c>
      <c r="R83" s="237" t="e">
        <f t="shared" ref="R83" ca="1" si="357">L83+P83</f>
        <v>#VALUE!</v>
      </c>
      <c r="S83" s="241" t="e">
        <f t="shared" ref="S83" ca="1" si="358">R83/K82</f>
        <v>#VALUE!</v>
      </c>
      <c r="T83" s="237" t="e">
        <f ca="1">SUM(R$39:R83)</f>
        <v>#VALUE!</v>
      </c>
      <c r="U83" s="241" t="e">
        <f t="shared" ref="U83" ca="1" si="359">BJ83</f>
        <v>#VALUE!</v>
      </c>
      <c r="V83" s="242">
        <f ca="1">VLOOKUP($I83, 'Barcap OAD'!$A:$S, $F$24, FALSE)</f>
        <v>-4.7</v>
      </c>
      <c r="W83" s="243" t="e">
        <f t="shared" ca="1" si="26"/>
        <v>#VALUE!</v>
      </c>
      <c r="X83" s="244" t="str">
        <f ca="1">[2]!YBHIST($E83,$I83,X$25,"sec","")</f>
        <v>E</v>
      </c>
      <c r="Y83" s="237" t="e">
        <f t="shared" ref="Y83" ca="1" si="360">X83-X82</f>
        <v>#VALUE!</v>
      </c>
      <c r="Z83" s="171" t="e">
        <f t="shared" ref="Z83" ca="1" si="361">X82-AA82</f>
        <v>#VALUE!</v>
      </c>
      <c r="AA83" s="171" t="str">
        <f ca="1">[2]!YBHIST($F83,$I83,X$25,"sec","")</f>
        <v>E</v>
      </c>
      <c r="AB83" s="171" t="e">
        <f t="shared" ref="AB83" ca="1" si="362">X82-Z83</f>
        <v>#VALUE!</v>
      </c>
      <c r="AC83" s="245" t="e">
        <f t="shared" ref="AC83" ca="1" si="363">Y83+Z83</f>
        <v>#VALUE!</v>
      </c>
      <c r="AD83" s="246">
        <f ca="1">VLOOKUP($I83, 'Barcap OAD'!$A:$S, $F$26, FALSE)</f>
        <v>6.8048909999999996</v>
      </c>
      <c r="AE83" s="243" t="e">
        <f t="shared" ref="AE83" ca="1" si="364">X83*AD83/10000</f>
        <v>#VALUE!</v>
      </c>
      <c r="AF83" s="247" t="e">
        <f t="shared" ref="AF83" ca="1" si="365">W83/AE83</f>
        <v>#VALUE!</v>
      </c>
      <c r="AG83" s="237" t="e">
        <f t="shared" ref="AG83" ca="1" si="366">-AC83*AF82</f>
        <v>#VALUE!</v>
      </c>
      <c r="AH83" s="241" t="e">
        <f t="shared" ref="AH83" ca="1" si="367">AG83/K82</f>
        <v>#VALUE!</v>
      </c>
      <c r="AI83" s="237" t="e">
        <f t="shared" ref="AI83" ca="1" si="368">AL83+AK83</f>
        <v>#VALUE!</v>
      </c>
      <c r="AJ83" s="241" t="e">
        <f t="shared" ref="AJ83" ca="1" si="369">AF83-AF82</f>
        <v>#VALUE!</v>
      </c>
      <c r="AK83" s="245" t="e">
        <f t="shared" ref="AK83" ca="1" si="370">(AJ83*Y83)/2</f>
        <v>#VALUE!</v>
      </c>
      <c r="AL83" s="248" t="e">
        <f t="shared" ref="AL83" ca="1" si="371">AG83+R83</f>
        <v>#VALUE!</v>
      </c>
      <c r="AM83" s="241" t="e">
        <f t="shared" ref="AM83" ca="1" si="372">AL83/K82</f>
        <v>#VALUE!</v>
      </c>
      <c r="AN83" s="237" t="e">
        <f ca="1">SUM(AL$39:AL83)</f>
        <v>#VALUE!</v>
      </c>
      <c r="AO83" s="203" t="e">
        <f t="shared" ref="AO83" ca="1" si="373">BL83</f>
        <v>#VALUE!</v>
      </c>
      <c r="AP83" s="249" t="e">
        <f t="shared" ref="AP83" ca="1" si="374">(Z83*AF83*-1)+P83</f>
        <v>#VALUE!</v>
      </c>
      <c r="AQ83" s="250" t="e">
        <f t="shared" ref="AQ83" ca="1" si="375">AP83/K82</f>
        <v>#VALUE!</v>
      </c>
      <c r="AX83" s="208" t="str">
        <f ca="1">[2]!YBHIST($I$24,$I83,J$25,"sec","")</f>
        <v>E</v>
      </c>
      <c r="AY83" s="206" t="str">
        <f ca="1">[2]!YBPRICE($I$24,AX83&amp;"d","Market","AccruedInterest","Swap",$I83,"LMMSkew","","Model",100,"")</f>
        <v>E</v>
      </c>
      <c r="BA83" s="67">
        <f t="shared" si="25"/>
        <v>-7</v>
      </c>
      <c r="BI83" s="519" t="e">
        <f t="shared" ref="BI83" ca="1" si="376">1+S83</f>
        <v>#VALUE!</v>
      </c>
      <c r="BJ83" s="519" t="e">
        <f ca="1">PRODUCT($BI$39:BI83)-1</f>
        <v>#VALUE!</v>
      </c>
      <c r="BK83" s="519" t="e">
        <f t="shared" ref="BK83" ca="1" si="377">1+AM83</f>
        <v>#VALUE!</v>
      </c>
      <c r="BL83" s="519" t="e">
        <f ca="1">PRODUCT($BK$39:BK83)-1</f>
        <v>#VALUE!</v>
      </c>
    </row>
    <row r="84" spans="1:64" ht="15">
      <c r="A84" s="90"/>
      <c r="C84" s="222">
        <f t="shared" ref="C84" ca="1" si="378">I84+10</f>
        <v>41922</v>
      </c>
      <c r="D84" s="70">
        <f t="shared" ref="D84" ca="1" si="379">I84+35</f>
        <v>41947</v>
      </c>
      <c r="E84" s="70" t="str">
        <f t="shared" ref="E84" ca="1" si="380">"FNMA"&amp;TEXT($J$23,"0.0")&amp;"-TBA-"&amp;TEXT(C84,"mmm")</f>
        <v>FNMA3.0-TBA-Oct</v>
      </c>
      <c r="F84" s="70" t="str">
        <f t="shared" ref="F84" ca="1" si="381">"FNMA"&amp;TEXT($J$23,"0.0")&amp;"-TBA-"&amp;TEXT(D84,"mmm")</f>
        <v>FNMA3.0-TBA-Nov</v>
      </c>
      <c r="G84" s="70" t="str">
        <f t="shared" si="51"/>
        <v>FNMA3.0-TBA-GEN</v>
      </c>
      <c r="I84" s="133">
        <f ca="1">[2]!YBWORKDAY(EDATE(Base_Date, BA84), -1, "USD")</f>
        <v>41912</v>
      </c>
      <c r="J84" s="234" t="str">
        <f t="shared" ref="J84" ca="1" si="382">AX84</f>
        <v>E</v>
      </c>
      <c r="K84" s="237" t="e">
        <f t="shared" ref="K84" ca="1" si="383">AX84+AY84</f>
        <v>#VALUE!</v>
      </c>
      <c r="L84" s="237" t="e">
        <f t="shared" ref="L84" ca="1" si="384">K84-K83</f>
        <v>#VALUE!</v>
      </c>
      <c r="M84" s="238" t="str">
        <f ca="1">[2]!YBHIST($I$24,$I84,"LMMOAS","sec")</f>
        <v>E</v>
      </c>
      <c r="N84" s="239" t="str">
        <f ca="1">[2]!YBHIST($I$24,$I83,M$25,"sec","")</f>
        <v>E</v>
      </c>
      <c r="O84" s="240" t="str">
        <f ca="1">[2]!YBHIST("1 Month LIBOR",I84,"Yield","bmk","")</f>
        <v>E</v>
      </c>
      <c r="P84" s="237" t="e">
        <f t="shared" ref="P84" ca="1" si="385">K83-Q84</f>
        <v>#VALUE!</v>
      </c>
      <c r="Q84" s="171" t="str">
        <f ca="1">[2]!YBSCEN($I$24,$J83&amp;"d","Market",O$25,"Swap",$I83,"LMMSkew","","Model",100,0,29,"Gradual","ParShift|N",0,"Annualized ROR",O83,100,"",,,,"Default",,,,"Default",,)</f>
        <v>E</v>
      </c>
      <c r="R84" s="237" t="e">
        <f t="shared" ref="R84" ca="1" si="386">L84+P84</f>
        <v>#VALUE!</v>
      </c>
      <c r="S84" s="241" t="e">
        <f t="shared" ref="S84" ca="1" si="387">R84/K83</f>
        <v>#VALUE!</v>
      </c>
      <c r="T84" s="237" t="e">
        <f ca="1">SUM(R$39:R84)</f>
        <v>#VALUE!</v>
      </c>
      <c r="U84" s="241" t="e">
        <f t="shared" ref="U84" ca="1" si="388">BJ84</f>
        <v>#VALUE!</v>
      </c>
      <c r="V84" s="242">
        <f ca="1">VLOOKUP($I84, 'Barcap OAD'!$A:$S, $F$24, FALSE)</f>
        <v>-4.8</v>
      </c>
      <c r="W84" s="243" t="e">
        <f t="shared" ca="1" si="26"/>
        <v>#VALUE!</v>
      </c>
      <c r="X84" s="244" t="str">
        <f ca="1">[2]!YBHIST($E84,$I84,X$25,"sec","")</f>
        <v>E</v>
      </c>
      <c r="Y84" s="237" t="e">
        <f t="shared" ref="Y84" ca="1" si="389">X84-X83</f>
        <v>#VALUE!</v>
      </c>
      <c r="Z84" s="171" t="e">
        <f t="shared" ref="Z84" ca="1" si="390">X83-AA83</f>
        <v>#VALUE!</v>
      </c>
      <c r="AA84" s="171" t="str">
        <f ca="1">[2]!YBHIST($F84,$I84,X$25,"sec","")</f>
        <v>E</v>
      </c>
      <c r="AB84" s="171" t="e">
        <f t="shared" ref="AB84" ca="1" si="391">X83-Z84</f>
        <v>#VALUE!</v>
      </c>
      <c r="AC84" s="245" t="e">
        <f t="shared" ref="AC84" ca="1" si="392">Y84+Z84</f>
        <v>#VALUE!</v>
      </c>
      <c r="AD84" s="246">
        <f ca="1">VLOOKUP($I84, 'Barcap OAD'!$A:$S, $F$26, FALSE)</f>
        <v>6.9646030000000003</v>
      </c>
      <c r="AE84" s="243" t="e">
        <f t="shared" ref="AE84" ca="1" si="393">X84*AD84/10000</f>
        <v>#VALUE!</v>
      </c>
      <c r="AF84" s="247" t="e">
        <f t="shared" ref="AF84" ca="1" si="394">W84/AE84</f>
        <v>#VALUE!</v>
      </c>
      <c r="AG84" s="237" t="e">
        <f t="shared" ref="AG84" ca="1" si="395">-AC84*AF83</f>
        <v>#VALUE!</v>
      </c>
      <c r="AH84" s="241" t="e">
        <f t="shared" ref="AH84" ca="1" si="396">AG84/K83</f>
        <v>#VALUE!</v>
      </c>
      <c r="AI84" s="237" t="e">
        <f t="shared" ref="AI84" ca="1" si="397">AL84+AK84</f>
        <v>#VALUE!</v>
      </c>
      <c r="AJ84" s="241" t="e">
        <f t="shared" ref="AJ84" ca="1" si="398">AF84-AF83</f>
        <v>#VALUE!</v>
      </c>
      <c r="AK84" s="245" t="e">
        <f t="shared" ref="AK84" ca="1" si="399">(AJ84*Y84)/2</f>
        <v>#VALUE!</v>
      </c>
      <c r="AL84" s="248" t="e">
        <f t="shared" ref="AL84" ca="1" si="400">AG84+R84</f>
        <v>#VALUE!</v>
      </c>
      <c r="AM84" s="241" t="e">
        <f t="shared" ref="AM84" ca="1" si="401">AL84/K83</f>
        <v>#VALUE!</v>
      </c>
      <c r="AN84" s="237" t="e">
        <f ca="1">SUM(AL$39:AL84)</f>
        <v>#VALUE!</v>
      </c>
      <c r="AO84" s="203" t="e">
        <f t="shared" ref="AO84" ca="1" si="402">BL84</f>
        <v>#VALUE!</v>
      </c>
      <c r="AP84" s="249" t="e">
        <f t="shared" ref="AP84" ca="1" si="403">(Z84*AF84*-1)+P84</f>
        <v>#VALUE!</v>
      </c>
      <c r="AQ84" s="250" t="e">
        <f t="shared" ref="AQ84" ca="1" si="404">AP84/K83</f>
        <v>#VALUE!</v>
      </c>
      <c r="AX84" s="208" t="str">
        <f ca="1">[2]!YBHIST($I$24,$I84,J$25,"sec","")</f>
        <v>E</v>
      </c>
      <c r="AY84" s="206" t="str">
        <f ca="1">[2]!YBPRICE($I$24,AX84&amp;"d","Market","AccruedInterest","Swap",$I84,"LMMSkew","","Model",100,"")</f>
        <v>E</v>
      </c>
      <c r="BA84" s="67">
        <f t="shared" si="25"/>
        <v>-6</v>
      </c>
      <c r="BI84" s="519" t="e">
        <f t="shared" ref="BI84" ca="1" si="405">1+S84</f>
        <v>#VALUE!</v>
      </c>
      <c r="BJ84" s="519" t="e">
        <f ca="1">PRODUCT($BI$39:BI84)-1</f>
        <v>#VALUE!</v>
      </c>
      <c r="BK84" s="519" t="e">
        <f t="shared" ref="BK84" ca="1" si="406">1+AM84</f>
        <v>#VALUE!</v>
      </c>
      <c r="BL84" s="519" t="e">
        <f ca="1">PRODUCT($BK$39:BK84)-1</f>
        <v>#VALUE!</v>
      </c>
    </row>
    <row r="85" spans="1:64" ht="15">
      <c r="A85" s="90"/>
      <c r="C85" s="222">
        <f t="shared" ref="C85" ca="1" si="407">I85+10</f>
        <v>41953</v>
      </c>
      <c r="D85" s="70">
        <f t="shared" ref="D85" ca="1" si="408">I85+35</f>
        <v>41978</v>
      </c>
      <c r="E85" s="70" t="str">
        <f t="shared" ref="E85" ca="1" si="409">"FNMA"&amp;TEXT($J$23,"0.0")&amp;"-TBA-"&amp;TEXT(C85,"mmm")</f>
        <v>FNMA3.0-TBA-Nov</v>
      </c>
      <c r="F85" s="70" t="str">
        <f t="shared" ref="F85" ca="1" si="410">"FNMA"&amp;TEXT($J$23,"0.0")&amp;"-TBA-"&amp;TEXT(D85,"mmm")</f>
        <v>FNMA3.0-TBA-Dec</v>
      </c>
      <c r="G85" s="70" t="str">
        <f t="shared" si="51"/>
        <v>FNMA3.0-TBA-GEN</v>
      </c>
      <c r="I85" s="133">
        <f ca="1">[2]!YBWORKDAY(EDATE(Base_Date, BA85), -1, "USD")</f>
        <v>41943</v>
      </c>
      <c r="J85" s="234" t="str">
        <f t="shared" ref="J85" ca="1" si="411">AX85</f>
        <v>E</v>
      </c>
      <c r="K85" s="237" t="e">
        <f t="shared" ref="K85" ca="1" si="412">AX85+AY85</f>
        <v>#VALUE!</v>
      </c>
      <c r="L85" s="237" t="e">
        <f t="shared" ref="L85" ca="1" si="413">K85-K84</f>
        <v>#VALUE!</v>
      </c>
      <c r="M85" s="238" t="str">
        <f ca="1">[2]!YBHIST($I$24,$I85,"LMMOAS","sec")</f>
        <v>E</v>
      </c>
      <c r="N85" s="239" t="str">
        <f ca="1">[2]!YBHIST($I$24,$I84,M$25,"sec","")</f>
        <v>E</v>
      </c>
      <c r="O85" s="240" t="str">
        <f ca="1">[2]!YBHIST("1 Month LIBOR",I85,"Yield","bmk","")</f>
        <v>E</v>
      </c>
      <c r="P85" s="237" t="e">
        <f t="shared" ref="P85" ca="1" si="414">K84-Q85</f>
        <v>#VALUE!</v>
      </c>
      <c r="Q85" s="171" t="str">
        <f ca="1">[2]!YBSCEN($I$24,$J84&amp;"d","Market",O$25,"Swap",$I84,"LMMSkew","","Model",100,0,29,"Gradual","ParShift|N",0,"Annualized ROR",O84,100,"",,,,"Default",,,,"Default",,)</f>
        <v>E</v>
      </c>
      <c r="R85" s="237" t="e">
        <f t="shared" ref="R85" ca="1" si="415">L85+P85</f>
        <v>#VALUE!</v>
      </c>
      <c r="S85" s="241" t="e">
        <f t="shared" ref="S85" ca="1" si="416">R85/K84</f>
        <v>#VALUE!</v>
      </c>
      <c r="T85" s="237" t="e">
        <f ca="1">SUM(R$39:R85)</f>
        <v>#VALUE!</v>
      </c>
      <c r="U85" s="241" t="e">
        <f t="shared" ref="U85" ca="1" si="417">BJ85</f>
        <v>#VALUE!</v>
      </c>
      <c r="V85" s="242">
        <f ca="1">VLOOKUP($I85, 'Barcap OAD'!$A:$S, $F$24, FALSE)</f>
        <v>-4.5999999999999996</v>
      </c>
      <c r="W85" s="243" t="e">
        <f t="shared" ca="1" si="26"/>
        <v>#VALUE!</v>
      </c>
      <c r="X85" s="244" t="str">
        <f ca="1">[2]!YBHIST($E85,$I85,X$25,"sec","")</f>
        <v>E</v>
      </c>
      <c r="Y85" s="237" t="e">
        <f t="shared" ref="Y85" ca="1" si="418">X85-X84</f>
        <v>#VALUE!</v>
      </c>
      <c r="Z85" s="171" t="e">
        <f t="shared" ref="Z85" ca="1" si="419">X84-AA84</f>
        <v>#VALUE!</v>
      </c>
      <c r="AA85" s="171" t="str">
        <f ca="1">[2]!YBHIST($F85,$I85,X$25,"sec","")</f>
        <v>E</v>
      </c>
      <c r="AB85" s="171" t="e">
        <f t="shared" ref="AB85" ca="1" si="420">X84-Z85</f>
        <v>#VALUE!</v>
      </c>
      <c r="AC85" s="245" t="e">
        <f t="shared" ref="AC85" ca="1" si="421">Y85+Z85</f>
        <v>#VALUE!</v>
      </c>
      <c r="AD85" s="246">
        <f ca="1">VLOOKUP($I85, 'Barcap OAD'!$A:$S, $F$26, FALSE)</f>
        <v>6.6523269999999997</v>
      </c>
      <c r="AE85" s="243" t="e">
        <f t="shared" ref="AE85" ca="1" si="422">X85*AD85/10000</f>
        <v>#VALUE!</v>
      </c>
      <c r="AF85" s="247" t="e">
        <f t="shared" ref="AF85" ca="1" si="423">W85/AE85</f>
        <v>#VALUE!</v>
      </c>
      <c r="AG85" s="237" t="e">
        <f t="shared" ref="AG85" ca="1" si="424">-AC85*AF84</f>
        <v>#VALUE!</v>
      </c>
      <c r="AH85" s="241" t="e">
        <f t="shared" ref="AH85" ca="1" si="425">AG85/K84</f>
        <v>#VALUE!</v>
      </c>
      <c r="AI85" s="237" t="e">
        <f t="shared" ref="AI85" ca="1" si="426">AL85+AK85</f>
        <v>#VALUE!</v>
      </c>
      <c r="AJ85" s="241" t="e">
        <f t="shared" ref="AJ85" ca="1" si="427">AF85-AF84</f>
        <v>#VALUE!</v>
      </c>
      <c r="AK85" s="245" t="e">
        <f t="shared" ref="AK85" ca="1" si="428">(AJ85*Y85)/2</f>
        <v>#VALUE!</v>
      </c>
      <c r="AL85" s="248" t="e">
        <f t="shared" ref="AL85" ca="1" si="429">AG85+R85</f>
        <v>#VALUE!</v>
      </c>
      <c r="AM85" s="241" t="e">
        <f t="shared" ref="AM85" ca="1" si="430">AL85/K84</f>
        <v>#VALUE!</v>
      </c>
      <c r="AN85" s="237" t="e">
        <f ca="1">SUM(AL$39:AL85)</f>
        <v>#VALUE!</v>
      </c>
      <c r="AO85" s="203" t="e">
        <f t="shared" ref="AO85" ca="1" si="431">BL85</f>
        <v>#VALUE!</v>
      </c>
      <c r="AP85" s="249" t="e">
        <f t="shared" ref="AP85" ca="1" si="432">(Z85*AF85*-1)+P85</f>
        <v>#VALUE!</v>
      </c>
      <c r="AQ85" s="250" t="e">
        <f t="shared" ref="AQ85" ca="1" si="433">AP85/K84</f>
        <v>#VALUE!</v>
      </c>
      <c r="AX85" s="208" t="str">
        <f ca="1">[2]!YBHIST($I$24,$I85,J$25,"sec","")</f>
        <v>E</v>
      </c>
      <c r="AY85" s="206" t="str">
        <f ca="1">[2]!YBPRICE($I$24,AX85&amp;"d","Market","AccruedInterest","Swap",$I85,"LMMSkew","","Model",100,"")</f>
        <v>E</v>
      </c>
      <c r="BA85" s="67">
        <f t="shared" si="25"/>
        <v>-5</v>
      </c>
      <c r="BI85" s="519" t="e">
        <f t="shared" ref="BI85" ca="1" si="434">1+S85</f>
        <v>#VALUE!</v>
      </c>
      <c r="BJ85" s="519" t="e">
        <f ca="1">PRODUCT($BI$39:BI85)-1</f>
        <v>#VALUE!</v>
      </c>
      <c r="BK85" s="519" t="e">
        <f t="shared" ref="BK85" ca="1" si="435">1+AM85</f>
        <v>#VALUE!</v>
      </c>
      <c r="BL85" s="519" t="e">
        <f ca="1">PRODUCT($BK$39:BK85)-1</f>
        <v>#VALUE!</v>
      </c>
    </row>
    <row r="86" spans="1:64" ht="15">
      <c r="A86" s="90"/>
      <c r="C86" s="222">
        <f t="shared" ref="C86" ca="1" si="436">I86+10</f>
        <v>41981</v>
      </c>
      <c r="D86" s="70">
        <f t="shared" ref="D86" ca="1" si="437">I86+35</f>
        <v>42006</v>
      </c>
      <c r="E86" s="70" t="str">
        <f t="shared" ref="E86" ca="1" si="438">"FNMA"&amp;TEXT($J$23,"0.0")&amp;"-TBA-"&amp;TEXT(C86,"mmm")</f>
        <v>FNMA3.0-TBA-Dec</v>
      </c>
      <c r="F86" s="70" t="str">
        <f t="shared" ref="F86" ca="1" si="439">"FNMA"&amp;TEXT($J$23,"0.0")&amp;"-TBA-"&amp;TEXT(D86,"mmm")</f>
        <v>FNMA3.0-TBA-Jan</v>
      </c>
      <c r="G86" s="70" t="str">
        <f t="shared" si="51"/>
        <v>FNMA3.0-TBA-GEN</v>
      </c>
      <c r="I86" s="133">
        <f ca="1">[2]!YBWORKDAY(EDATE(Base_Date, BA86), -1, "USD")</f>
        <v>41971</v>
      </c>
      <c r="J86" s="234" t="str">
        <f t="shared" ref="J86" ca="1" si="440">AX86</f>
        <v>E</v>
      </c>
      <c r="K86" s="237" t="e">
        <f t="shared" ref="K86" ca="1" si="441">AX86+AY86</f>
        <v>#VALUE!</v>
      </c>
      <c r="L86" s="237" t="e">
        <f t="shared" ref="L86" ca="1" si="442">K86-K85</f>
        <v>#VALUE!</v>
      </c>
      <c r="M86" s="238" t="str">
        <f ca="1">[2]!YBHIST($I$24,$I86,"LMMOAS","sec")</f>
        <v>E</v>
      </c>
      <c r="N86" s="239" t="str">
        <f ca="1">[2]!YBHIST($I$24,$I85,M$25,"sec","")</f>
        <v>E</v>
      </c>
      <c r="O86" s="240" t="str">
        <f ca="1">[2]!YBHIST("1 Month LIBOR",I86,"Yield","bmk","")</f>
        <v>E</v>
      </c>
      <c r="P86" s="237" t="e">
        <f t="shared" ref="P86" ca="1" si="443">K85-Q86</f>
        <v>#VALUE!</v>
      </c>
      <c r="Q86" s="171" t="str">
        <f ca="1">[2]!YBSCEN($I$24,$J85&amp;"d","Market",O$25,"Swap",$I85,"LMMSkew","","Model",100,0,29,"Gradual","ParShift|N",0,"Annualized ROR",O85,100,"",,,,"Default",,,,"Default",,)</f>
        <v>E</v>
      </c>
      <c r="R86" s="237" t="e">
        <f t="shared" ref="R86" ca="1" si="444">L86+P86</f>
        <v>#VALUE!</v>
      </c>
      <c r="S86" s="241" t="e">
        <f t="shared" ref="S86" ca="1" si="445">R86/K85</f>
        <v>#VALUE!</v>
      </c>
      <c r="T86" s="237" t="e">
        <f ca="1">SUM(R$39:R86)</f>
        <v>#VALUE!</v>
      </c>
      <c r="U86" s="241" t="e">
        <f t="shared" ref="U86" ca="1" si="446">BJ86</f>
        <v>#VALUE!</v>
      </c>
      <c r="V86" s="242">
        <f ca="1">VLOOKUP($I86, 'Barcap OAD'!$A:$S, $F$24, FALSE)</f>
        <v>-4.2</v>
      </c>
      <c r="W86" s="243" t="e">
        <f t="shared" ca="1" si="26"/>
        <v>#VALUE!</v>
      </c>
      <c r="X86" s="244" t="str">
        <f ca="1">[2]!YBHIST($E86,$I86,X$25,"sec","")</f>
        <v>E</v>
      </c>
      <c r="Y86" s="237" t="e">
        <f t="shared" ref="Y86" ca="1" si="447">X86-X85</f>
        <v>#VALUE!</v>
      </c>
      <c r="Z86" s="171" t="e">
        <f t="shared" ref="Z86" ca="1" si="448">X85-AA85</f>
        <v>#VALUE!</v>
      </c>
      <c r="AA86" s="171" t="str">
        <f ca="1">[2]!YBHIST($F86,$I86,X$25,"sec","")</f>
        <v>E</v>
      </c>
      <c r="AB86" s="171" t="e">
        <f t="shared" ref="AB86" ca="1" si="449">X85-Z86</f>
        <v>#VALUE!</v>
      </c>
      <c r="AC86" s="245" t="e">
        <f t="shared" ref="AC86" ca="1" si="450">Y86+Z86</f>
        <v>#VALUE!</v>
      </c>
      <c r="AD86" s="246">
        <f ca="1">VLOOKUP($I86, 'Barcap OAD'!$A:$S, $F$26, FALSE)</f>
        <v>6.2499140000000004</v>
      </c>
      <c r="AE86" s="243" t="e">
        <f t="shared" ref="AE86" ca="1" si="451">X86*AD86/10000</f>
        <v>#VALUE!</v>
      </c>
      <c r="AF86" s="247" t="e">
        <f t="shared" ref="AF86" ca="1" si="452">W86/AE86</f>
        <v>#VALUE!</v>
      </c>
      <c r="AG86" s="237" t="e">
        <f t="shared" ref="AG86" ca="1" si="453">-AC86*AF85</f>
        <v>#VALUE!</v>
      </c>
      <c r="AH86" s="241" t="e">
        <f t="shared" ref="AH86" ca="1" si="454">AG86/K85</f>
        <v>#VALUE!</v>
      </c>
      <c r="AI86" s="237" t="e">
        <f t="shared" ref="AI86" ca="1" si="455">AL86+AK86</f>
        <v>#VALUE!</v>
      </c>
      <c r="AJ86" s="241" t="e">
        <f t="shared" ref="AJ86" ca="1" si="456">AF86-AF85</f>
        <v>#VALUE!</v>
      </c>
      <c r="AK86" s="245" t="e">
        <f t="shared" ref="AK86" ca="1" si="457">(AJ86*Y86)/2</f>
        <v>#VALUE!</v>
      </c>
      <c r="AL86" s="248" t="e">
        <f t="shared" ref="AL86" ca="1" si="458">AG86+R86</f>
        <v>#VALUE!</v>
      </c>
      <c r="AM86" s="241" t="e">
        <f t="shared" ref="AM86" ca="1" si="459">AL86/K85</f>
        <v>#VALUE!</v>
      </c>
      <c r="AN86" s="237" t="e">
        <f ca="1">SUM(AL$39:AL86)</f>
        <v>#VALUE!</v>
      </c>
      <c r="AO86" s="203" t="e">
        <f t="shared" ref="AO86" ca="1" si="460">BL86</f>
        <v>#VALUE!</v>
      </c>
      <c r="AP86" s="249" t="e">
        <f t="shared" ref="AP86" ca="1" si="461">(Z86*AF86*-1)+P86</f>
        <v>#VALUE!</v>
      </c>
      <c r="AQ86" s="250" t="e">
        <f t="shared" ref="AQ86" ca="1" si="462">AP86/K85</f>
        <v>#VALUE!</v>
      </c>
      <c r="AX86" s="208" t="str">
        <f ca="1">[2]!YBHIST($I$24,$I86,J$25,"sec","")</f>
        <v>E</v>
      </c>
      <c r="AY86" s="206" t="str">
        <f ca="1">[2]!YBPRICE($I$24,AX86&amp;"d","Market","AccruedInterest","Swap",$I86,"LMMSkew","","Model",100,"")</f>
        <v>E</v>
      </c>
      <c r="BA86" s="67">
        <f t="shared" si="25"/>
        <v>-4</v>
      </c>
      <c r="BI86" s="519" t="e">
        <f t="shared" ref="BI86" ca="1" si="463">1+S86</f>
        <v>#VALUE!</v>
      </c>
      <c r="BJ86" s="519" t="e">
        <f ca="1">PRODUCT($BI$39:BI86)-1</f>
        <v>#VALUE!</v>
      </c>
      <c r="BK86" s="519" t="e">
        <f t="shared" ref="BK86" ca="1" si="464">1+AM86</f>
        <v>#VALUE!</v>
      </c>
      <c r="BL86" s="519" t="e">
        <f ca="1">PRODUCT($BK$39:BK86)-1</f>
        <v>#VALUE!</v>
      </c>
    </row>
    <row r="87" spans="1:64" ht="15">
      <c r="A87" s="90"/>
      <c r="C87" s="222">
        <f t="shared" ref="C87" ca="1" si="465">I87+10</f>
        <v>42014</v>
      </c>
      <c r="D87" s="70">
        <f t="shared" ref="D87" ca="1" si="466">I87+35</f>
        <v>42039</v>
      </c>
      <c r="E87" s="70" t="str">
        <f t="shared" ref="E87" ca="1" si="467">"FNMA"&amp;TEXT($J$23,"0.0")&amp;"-TBA-"&amp;TEXT(C87,"mmm")</f>
        <v>FNMA3.0-TBA-Jan</v>
      </c>
      <c r="F87" s="70" t="str">
        <f t="shared" ref="F87" ca="1" si="468">"FNMA"&amp;TEXT($J$23,"0.0")&amp;"-TBA-"&amp;TEXT(D87,"mmm")</f>
        <v>FNMA3.0-TBA-Feb</v>
      </c>
      <c r="G87" s="70" t="str">
        <f t="shared" si="51"/>
        <v>FNMA3.0-TBA-GEN</v>
      </c>
      <c r="I87" s="133">
        <f ca="1">[2]!YBWORKDAY(EDATE(Base_Date, BA87), -1, "USD")</f>
        <v>42004</v>
      </c>
      <c r="J87" s="501" t="str">
        <f t="shared" ref="J87" ca="1" si="469">AX87</f>
        <v>E</v>
      </c>
      <c r="K87" s="502" t="e">
        <f t="shared" ref="K87" ca="1" si="470">AX87+AY87</f>
        <v>#VALUE!</v>
      </c>
      <c r="L87" s="502" t="e">
        <f t="shared" ref="L87" ca="1" si="471">K87-K86</f>
        <v>#VALUE!</v>
      </c>
      <c r="M87" s="503" t="str">
        <f ca="1">[2]!YBHIST($I$24,$I87,"LMMOAS","sec")</f>
        <v>E</v>
      </c>
      <c r="N87" s="504" t="str">
        <f ca="1">[2]!YBHIST($I$24,$I86,M$25,"sec","")</f>
        <v>E</v>
      </c>
      <c r="O87" s="505" t="str">
        <f ca="1">[2]!YBHIST("1 Month LIBOR",I87,"Yield","bmk","")</f>
        <v>E</v>
      </c>
      <c r="P87" s="502" t="e">
        <f t="shared" ref="P87" ca="1" si="472">K86-Q87</f>
        <v>#VALUE!</v>
      </c>
      <c r="Q87" s="506" t="str">
        <f ca="1">[2]!YBSCEN($I$24,$J86&amp;"d","Market",O$25,"Swap",$I86,"LMMSkew","","Model",100,0,29,"Gradual","ParShift|N",0,"Annualized ROR",O86,100,"",,,,"Default",,,,"Default",,)</f>
        <v>E</v>
      </c>
      <c r="R87" s="502" t="e">
        <f t="shared" ref="R87" ca="1" si="473">L87+P87</f>
        <v>#VALUE!</v>
      </c>
      <c r="S87" s="507" t="e">
        <f t="shared" ref="S87" ca="1" si="474">R87/K86</f>
        <v>#VALUE!</v>
      </c>
      <c r="T87" s="502" t="e">
        <f ca="1">SUM(R$39:R87)</f>
        <v>#VALUE!</v>
      </c>
      <c r="U87" s="507" t="e">
        <f t="shared" ref="U87" ca="1" si="475">BJ87</f>
        <v>#VALUE!</v>
      </c>
      <c r="V87" s="508">
        <f ca="1">VLOOKUP($I87, 'Barcap OAD'!$A:$S, $F$24, FALSE)</f>
        <v>-3.9</v>
      </c>
      <c r="W87" s="509" t="e">
        <f t="shared" ca="1" si="26"/>
        <v>#VALUE!</v>
      </c>
      <c r="X87" s="510" t="str">
        <f ca="1">[2]!YBHIST($E87,$I87,X$25,"sec","")</f>
        <v>E</v>
      </c>
      <c r="Y87" s="502" t="e">
        <f t="shared" ref="Y87" ca="1" si="476">X87-X86</f>
        <v>#VALUE!</v>
      </c>
      <c r="Z87" s="506" t="e">
        <f t="shared" ref="Z87" ca="1" si="477">X86-AA86</f>
        <v>#VALUE!</v>
      </c>
      <c r="AA87" s="506" t="str">
        <f ca="1">[2]!YBHIST($F87,$I87,X$25,"sec","")</f>
        <v>E</v>
      </c>
      <c r="AB87" s="506" t="e">
        <f t="shared" ref="AB87" ca="1" si="478">X86-Z87</f>
        <v>#VALUE!</v>
      </c>
      <c r="AC87" s="511" t="e">
        <f t="shared" ref="AC87" ca="1" si="479">Y87+Z87</f>
        <v>#VALUE!</v>
      </c>
      <c r="AD87" s="512">
        <f ca="1">VLOOKUP($I87, 'Barcap OAD'!$A:$S, $F$26, FALSE)</f>
        <v>5.9987959999999996</v>
      </c>
      <c r="AE87" s="509" t="e">
        <f t="shared" ref="AE87" ca="1" si="480">X87*AD87/10000</f>
        <v>#VALUE!</v>
      </c>
      <c r="AF87" s="513" t="e">
        <f t="shared" ref="AF87" ca="1" si="481">W87/AE87</f>
        <v>#VALUE!</v>
      </c>
      <c r="AG87" s="502" t="e">
        <f t="shared" ref="AG87" ca="1" si="482">-AC87*AF86</f>
        <v>#VALUE!</v>
      </c>
      <c r="AH87" s="507" t="e">
        <f t="shared" ref="AH87" ca="1" si="483">AG87/K86</f>
        <v>#VALUE!</v>
      </c>
      <c r="AI87" s="502" t="e">
        <f t="shared" ref="AI87" ca="1" si="484">AL87+AK87</f>
        <v>#VALUE!</v>
      </c>
      <c r="AJ87" s="507" t="e">
        <f t="shared" ref="AJ87" ca="1" si="485">AF87-AF86</f>
        <v>#VALUE!</v>
      </c>
      <c r="AK87" s="511" t="e">
        <f t="shared" ref="AK87" ca="1" si="486">(AJ87*Y87)/2</f>
        <v>#VALUE!</v>
      </c>
      <c r="AL87" s="514" t="e">
        <f t="shared" ref="AL87" ca="1" si="487">AG87+R87</f>
        <v>#VALUE!</v>
      </c>
      <c r="AM87" s="507" t="e">
        <f t="shared" ref="AM87" ca="1" si="488">AL87/K86</f>
        <v>#VALUE!</v>
      </c>
      <c r="AN87" s="502" t="e">
        <f ca="1">SUM(AL$39:AL87)</f>
        <v>#VALUE!</v>
      </c>
      <c r="AO87" s="232" t="e">
        <f t="shared" ref="AO87" ca="1" si="489">BL87</f>
        <v>#VALUE!</v>
      </c>
      <c r="AP87" s="515" t="e">
        <f t="shared" ref="AP87" ca="1" si="490">(Z87*AF87*-1)+P87</f>
        <v>#VALUE!</v>
      </c>
      <c r="AQ87" s="516" t="e">
        <f t="shared" ref="AQ87" ca="1" si="491">AP87/K86</f>
        <v>#VALUE!</v>
      </c>
      <c r="AX87" s="208" t="str">
        <f ca="1">[2]!YBHIST($I$24,$I87,J$25,"sec","")</f>
        <v>E</v>
      </c>
      <c r="AY87" s="206" t="str">
        <f ca="1">[2]!YBPRICE($I$24,AX87&amp;"d","Market","AccruedInterest","Swap",$I87,"LMMSkew","","Model",100,"")</f>
        <v>E</v>
      </c>
      <c r="BA87" s="67">
        <f t="shared" si="25"/>
        <v>-3</v>
      </c>
      <c r="BI87" s="519" t="e">
        <f t="shared" ref="BI87" ca="1" si="492">1+S87</f>
        <v>#VALUE!</v>
      </c>
      <c r="BJ87" s="519" t="e">
        <f ca="1">PRODUCT($BI$39:BI87)-1</f>
        <v>#VALUE!</v>
      </c>
      <c r="BK87" s="519" t="e">
        <f t="shared" ref="BK87" ca="1" si="493">1+AM87</f>
        <v>#VALUE!</v>
      </c>
      <c r="BL87" s="519" t="e">
        <f ca="1">PRODUCT($BK$39:BK87)-1</f>
        <v>#VALUE!</v>
      </c>
    </row>
    <row r="88" spans="1:64" ht="15">
      <c r="A88" s="90"/>
      <c r="C88" s="222">
        <f t="shared" ref="C88" ca="1" si="494">I88+10</f>
        <v>42044</v>
      </c>
      <c r="D88" s="70">
        <f t="shared" ref="D88" ca="1" si="495">I88+35</f>
        <v>42069</v>
      </c>
      <c r="E88" s="70" t="str">
        <f t="shared" ref="E88" ca="1" si="496">"FNMA"&amp;TEXT($J$23,"0.0")&amp;"-TBA-"&amp;TEXT(C88,"mmm")</f>
        <v>FNMA3.0-TBA-Feb</v>
      </c>
      <c r="F88" s="70" t="str">
        <f t="shared" ref="F88" ca="1" si="497">"FNMA"&amp;TEXT($J$23,"0.0")&amp;"-TBA-"&amp;TEXT(D88,"mmm")</f>
        <v>FNMA3.0-TBA-Mar</v>
      </c>
      <c r="G88" s="70" t="str">
        <f t="shared" si="51"/>
        <v>FNMA3.0-TBA-GEN</v>
      </c>
      <c r="I88" s="133">
        <f ca="1">[2]!YBWORKDAY(EDATE(Base_Date, BA88), -1, "USD")</f>
        <v>42034</v>
      </c>
      <c r="J88" s="331" t="str">
        <f t="shared" ref="J88" ca="1" si="498">AX88</f>
        <v>E</v>
      </c>
      <c r="K88" s="332" t="e">
        <f t="shared" ref="K88" ca="1" si="499">AX88+AY88</f>
        <v>#VALUE!</v>
      </c>
      <c r="L88" s="332" t="e">
        <f t="shared" ref="L88" ca="1" si="500">K88-K87</f>
        <v>#VALUE!</v>
      </c>
      <c r="M88" s="333" t="str">
        <f ca="1">[2]!YBHIST($I$24,$I88,"LMMOAS","sec")</f>
        <v>E</v>
      </c>
      <c r="N88" s="334" t="str">
        <f ca="1">[2]!YBHIST($I$24,$I87,M$25,"sec","")</f>
        <v>E</v>
      </c>
      <c r="O88" s="335" t="str">
        <f ca="1">[2]!YBHIST("1 Month LIBOR",I88,"Yield","bmk","")</f>
        <v>E</v>
      </c>
      <c r="P88" s="332" t="e">
        <f t="shared" ref="P88" ca="1" si="501">K87-Q88</f>
        <v>#VALUE!</v>
      </c>
      <c r="Q88" s="336" t="str">
        <f ca="1">[2]!YBSCEN($I$24,$J87&amp;"d","Market",O$25,"Swap",$I87,"LMMSkew","","Model",100,0,29,"Gradual","ParShift|N",0,"Annualized ROR",O87,100,"",,,,"Default",,,,"Default",,)</f>
        <v>E</v>
      </c>
      <c r="R88" s="332" t="e">
        <f t="shared" ref="R88" ca="1" si="502">L88+P88</f>
        <v>#VALUE!</v>
      </c>
      <c r="S88" s="337" t="e">
        <f t="shared" ref="S88" ca="1" si="503">R88/K87</f>
        <v>#VALUE!</v>
      </c>
      <c r="T88" s="332" t="e">
        <f ca="1">SUM(R$39:R88)</f>
        <v>#VALUE!</v>
      </c>
      <c r="U88" s="337" t="e">
        <f t="shared" ref="U88" ca="1" si="504">BJ88</f>
        <v>#VALUE!</v>
      </c>
      <c r="V88" s="338">
        <f ca="1">VLOOKUP($I88, 'Barcap OAD'!$A:$S, $F$24, FALSE)</f>
        <v>-9.9</v>
      </c>
      <c r="W88" s="339" t="e">
        <f t="shared" ca="1" si="26"/>
        <v>#VALUE!</v>
      </c>
      <c r="X88" s="340" t="str">
        <f ca="1">[2]!YBHIST($E88,$I88,X$25,"sec","")</f>
        <v>E</v>
      </c>
      <c r="Y88" s="332" t="e">
        <f t="shared" ref="Y88" ca="1" si="505">X88-X87</f>
        <v>#VALUE!</v>
      </c>
      <c r="Z88" s="336" t="e">
        <f t="shared" ref="Z88" ca="1" si="506">X87-AA87</f>
        <v>#VALUE!</v>
      </c>
      <c r="AA88" s="336" t="str">
        <f ca="1">[2]!YBHIST($F88,$I88,X$25,"sec","")</f>
        <v>E</v>
      </c>
      <c r="AB88" s="336" t="e">
        <f t="shared" ref="AB88" ca="1" si="507">X87-Z88</f>
        <v>#VALUE!</v>
      </c>
      <c r="AC88" s="341" t="e">
        <f t="shared" ref="AC88" ca="1" si="508">Y88+Z88</f>
        <v>#VALUE!</v>
      </c>
      <c r="AD88" s="342">
        <f ca="1">VLOOKUP($I88, 'Barcap OAD'!$A:$S, $F$26, FALSE)</f>
        <v>5.4045230000000002</v>
      </c>
      <c r="AE88" s="339" t="e">
        <f t="shared" ref="AE88" ca="1" si="509">X88*AD88/10000</f>
        <v>#VALUE!</v>
      </c>
      <c r="AF88" s="343" t="e">
        <f t="shared" ref="AF88" ca="1" si="510">W88/AE88</f>
        <v>#VALUE!</v>
      </c>
      <c r="AG88" s="332" t="e">
        <f t="shared" ref="AG88" ca="1" si="511">-AC88*AF87</f>
        <v>#VALUE!</v>
      </c>
      <c r="AH88" s="337" t="e">
        <f t="shared" ref="AH88" ca="1" si="512">AG88/K87</f>
        <v>#VALUE!</v>
      </c>
      <c r="AI88" s="332" t="e">
        <f t="shared" ref="AI88" ca="1" si="513">AL88+AK88</f>
        <v>#VALUE!</v>
      </c>
      <c r="AJ88" s="337" t="e">
        <f t="shared" ref="AJ88" ca="1" si="514">AF88-AF87</f>
        <v>#VALUE!</v>
      </c>
      <c r="AK88" s="341" t="e">
        <f t="shared" ref="AK88" ca="1" si="515">(AJ88*Y88)/2</f>
        <v>#VALUE!</v>
      </c>
      <c r="AL88" s="344" t="e">
        <f t="shared" ref="AL88" ca="1" si="516">AG88+R88</f>
        <v>#VALUE!</v>
      </c>
      <c r="AM88" s="337" t="e">
        <f t="shared" ref="AM88" ca="1" si="517">AL88/K87</f>
        <v>#VALUE!</v>
      </c>
      <c r="AN88" s="332" t="e">
        <f ca="1">SUM(AL$39:AL88)</f>
        <v>#VALUE!</v>
      </c>
      <c r="AO88" s="345" t="e">
        <f t="shared" ref="AO88" ca="1" si="518">BL88</f>
        <v>#VALUE!</v>
      </c>
      <c r="AP88" s="346" t="e">
        <f t="shared" ref="AP88" ca="1" si="519">(Z88*AF88*-1)+P88</f>
        <v>#VALUE!</v>
      </c>
      <c r="AQ88" s="347" t="e">
        <f t="shared" ref="AQ88" ca="1" si="520">AP88/K87</f>
        <v>#VALUE!</v>
      </c>
      <c r="AX88" s="208" t="str">
        <f ca="1">[2]!YBHIST($I$24,$I88,J$25,"sec","")</f>
        <v>E</v>
      </c>
      <c r="AY88" s="206" t="str">
        <f ca="1">[2]!YBPRICE($I$24,AX88&amp;"d","Market","AccruedInterest","Swap",$I88,"LMMSkew","","Model",100,"")</f>
        <v>E</v>
      </c>
      <c r="BA88" s="67">
        <f t="shared" si="25"/>
        <v>-2</v>
      </c>
      <c r="BI88" s="519" t="e">
        <f t="shared" ref="BI88" ca="1" si="521">1+S88</f>
        <v>#VALUE!</v>
      </c>
      <c r="BJ88" s="519" t="e">
        <f ca="1">PRODUCT($BI$39:BI88)-1</f>
        <v>#VALUE!</v>
      </c>
      <c r="BK88" s="519" t="e">
        <f t="shared" ref="BK88" ca="1" si="522">1+AM88</f>
        <v>#VALUE!</v>
      </c>
      <c r="BL88" s="519" t="e">
        <f ca="1">PRODUCT($BK$39:BK88)-1</f>
        <v>#VALUE!</v>
      </c>
    </row>
    <row r="89" spans="1:64" ht="15">
      <c r="A89" s="90"/>
      <c r="C89" s="222">
        <f t="shared" ref="C89" ca="1" si="523">I89+10</f>
        <v>42072</v>
      </c>
      <c r="D89" s="70">
        <f t="shared" ref="D89" ca="1" si="524">I89+35</f>
        <v>42097</v>
      </c>
      <c r="E89" s="70" t="str">
        <f t="shared" ref="E89" ca="1" si="525">"FNMA"&amp;TEXT($J$23,"0.0")&amp;"-TBA-"&amp;TEXT(C89,"mmm")</f>
        <v>FNMA3.0-TBA-Mar</v>
      </c>
      <c r="F89" s="70" t="str">
        <f t="shared" ref="F89" ca="1" si="526">"FNMA"&amp;TEXT($J$23,"0.0")&amp;"-TBA-"&amp;TEXT(D89,"mmm")</f>
        <v>FNMA3.0-TBA-Apr</v>
      </c>
      <c r="G89" s="70" t="str">
        <f t="shared" si="51"/>
        <v>FNMA3.0-TBA-GEN</v>
      </c>
      <c r="I89" s="149">
        <f ca="1">[2]!YBWORKDAY(EDATE(Base_Date, BA89), -1, "USD")</f>
        <v>42062</v>
      </c>
      <c r="J89" s="271" t="str">
        <f t="shared" ref="J89" ca="1" si="527">AX89</f>
        <v>E</v>
      </c>
      <c r="K89" s="272" t="e">
        <f t="shared" ref="K89" ca="1" si="528">AX89+AY89</f>
        <v>#VALUE!</v>
      </c>
      <c r="L89" s="272" t="e">
        <f t="shared" ref="L89" ca="1" si="529">K89-K88</f>
        <v>#VALUE!</v>
      </c>
      <c r="M89" s="273" t="str">
        <f ca="1">[2]!YBHIST($I$24,$I89,"LMMOAS","sec")</f>
        <v>E</v>
      </c>
      <c r="N89" s="274" t="str">
        <f ca="1">[2]!YBHIST($I$24,$I88,M$25,"sec","")</f>
        <v>E</v>
      </c>
      <c r="O89" s="275" t="str">
        <f ca="1">[2]!YBHIST("1 Month LIBOR",I89,"Yield","bmk","")</f>
        <v>E</v>
      </c>
      <c r="P89" s="272" t="e">
        <f t="shared" ref="P89" ca="1" si="530">K88-Q89</f>
        <v>#VALUE!</v>
      </c>
      <c r="Q89" s="276" t="str">
        <f ca="1">[2]!YBSCEN($I$24,$J88&amp;"d","Market",O$25,"Swap",$I88,"LMMSkew","","Model",100,0,29,"Gradual","ParShift|N",0,"Annualized ROR",O88,100,"",,,,"Default",,,,"Default",,)</f>
        <v>E</v>
      </c>
      <c r="R89" s="272" t="e">
        <f t="shared" ref="R89" ca="1" si="531">L89+P89</f>
        <v>#VALUE!</v>
      </c>
      <c r="S89" s="277" t="e">
        <f t="shared" ref="S89" ca="1" si="532">R89/K88</f>
        <v>#VALUE!</v>
      </c>
      <c r="T89" s="272" t="e">
        <f ca="1">SUM(R$39:R89)</f>
        <v>#VALUE!</v>
      </c>
      <c r="U89" s="277" t="e">
        <f t="shared" ref="U89" ca="1" si="533">BJ89</f>
        <v>#VALUE!</v>
      </c>
      <c r="V89" s="278">
        <f ca="1">VLOOKUP($I89, 'Barcap OAD'!$A:$S, $F$24, FALSE)</f>
        <v>-10.4</v>
      </c>
      <c r="W89" s="279" t="e">
        <f t="shared" ca="1" si="26"/>
        <v>#VALUE!</v>
      </c>
      <c r="X89" s="280" t="str">
        <f ca="1">[2]!YBHIST($E89,$I89,X$25,"sec","")</f>
        <v>E</v>
      </c>
      <c r="Y89" s="272" t="e">
        <f t="shared" ref="Y89" ca="1" si="534">X89-X88</f>
        <v>#VALUE!</v>
      </c>
      <c r="Z89" s="276" t="e">
        <f t="shared" ref="Z89" ca="1" si="535">X88-AA88</f>
        <v>#VALUE!</v>
      </c>
      <c r="AA89" s="276" t="str">
        <f ca="1">[2]!YBHIST($F89,$I89,X$25,"sec","")</f>
        <v>E</v>
      </c>
      <c r="AB89" s="276" t="e">
        <f t="shared" ref="AB89" ca="1" si="536">X88-Z89</f>
        <v>#VALUE!</v>
      </c>
      <c r="AC89" s="281" t="e">
        <f t="shared" ref="AC89" ca="1" si="537">Y89+Z89</f>
        <v>#VALUE!</v>
      </c>
      <c r="AD89" s="282">
        <f ca="1">VLOOKUP($I89, 'Barcap OAD'!$A:$S, $F$26, FALSE)</f>
        <v>6.1613049999999996</v>
      </c>
      <c r="AE89" s="279" t="e">
        <f t="shared" ref="AE89" ca="1" si="538">X89*AD89/10000</f>
        <v>#VALUE!</v>
      </c>
      <c r="AF89" s="283" t="e">
        <f t="shared" ref="AF89" ca="1" si="539">W89/AE89</f>
        <v>#VALUE!</v>
      </c>
      <c r="AG89" s="272" t="e">
        <f t="shared" ref="AG89" ca="1" si="540">-AC89*AF88</f>
        <v>#VALUE!</v>
      </c>
      <c r="AH89" s="277" t="e">
        <f t="shared" ref="AH89" ca="1" si="541">AG89/K88</f>
        <v>#VALUE!</v>
      </c>
      <c r="AI89" s="272" t="e">
        <f t="shared" ref="AI89" ca="1" si="542">AL89+AK89</f>
        <v>#VALUE!</v>
      </c>
      <c r="AJ89" s="277" t="e">
        <f t="shared" ref="AJ89" ca="1" si="543">AF89-AF88</f>
        <v>#VALUE!</v>
      </c>
      <c r="AK89" s="281" t="e">
        <f t="shared" ref="AK89" ca="1" si="544">(AJ89*Y89)/2</f>
        <v>#VALUE!</v>
      </c>
      <c r="AL89" s="284" t="e">
        <f t="shared" ref="AL89" ca="1" si="545">AG89+R89</f>
        <v>#VALUE!</v>
      </c>
      <c r="AM89" s="277" t="e">
        <f t="shared" ref="AM89" ca="1" si="546">AL89/K88</f>
        <v>#VALUE!</v>
      </c>
      <c r="AN89" s="272" t="e">
        <f ca="1">SUM(AL$39:AL89)</f>
        <v>#VALUE!</v>
      </c>
      <c r="AO89" s="285" t="e">
        <f t="shared" ref="AO89" ca="1" si="547">BL89</f>
        <v>#VALUE!</v>
      </c>
      <c r="AP89" s="286" t="e">
        <f t="shared" ref="AP89" ca="1" si="548">(Z89*AF89*-1)+P89</f>
        <v>#VALUE!</v>
      </c>
      <c r="AQ89" s="287" t="e">
        <f t="shared" ref="AQ89" ca="1" si="549">AP89/K88</f>
        <v>#VALUE!</v>
      </c>
      <c r="AX89" s="208" t="str">
        <f ca="1">[2]!YBHIST($I$24,$I89,J$25,"sec","")</f>
        <v>E</v>
      </c>
      <c r="AY89" s="206" t="str">
        <f ca="1">[2]!YBPRICE($I$24,AX89&amp;"d","Market","AccruedInterest","Swap",$I89,"LMMSkew","","Model",100,"")</f>
        <v>E</v>
      </c>
      <c r="BA89" s="67">
        <f t="shared" si="25"/>
        <v>-1</v>
      </c>
      <c r="BI89" s="519" t="e">
        <f t="shared" ref="BI89" ca="1" si="550">1+S89</f>
        <v>#VALUE!</v>
      </c>
      <c r="BJ89" s="519" t="e">
        <f ca="1">PRODUCT($BI$39:BI89)-1</f>
        <v>#VALUE!</v>
      </c>
      <c r="BK89" s="519" t="e">
        <f t="shared" ref="BK89" ca="1" si="551">1+AM89</f>
        <v>#VALUE!</v>
      </c>
      <c r="BL89" s="519" t="e">
        <f ca="1">PRODUCT($BK$39:BK89)-1</f>
        <v>#VALUE!</v>
      </c>
    </row>
    <row r="90" spans="1:64" ht="15">
      <c r="A90" s="90"/>
      <c r="C90" s="222">
        <f t="shared" ref="C90" ca="1" si="552">I90+10</f>
        <v>42104</v>
      </c>
      <c r="D90" s="70">
        <f t="shared" ref="D90" ca="1" si="553">I90+35</f>
        <v>42129</v>
      </c>
      <c r="E90" s="70" t="str">
        <f t="shared" ref="E90" ca="1" si="554">"FNMA"&amp;TEXT($J$23,"0.0")&amp;"-TBA-"&amp;TEXT(C90,"mmm")</f>
        <v>FNMA3.0-TBA-Apr</v>
      </c>
      <c r="F90" s="70" t="str">
        <f t="shared" ref="F90" ca="1" si="555">"FNMA"&amp;TEXT($J$23,"0.0")&amp;"-TBA-"&amp;TEXT(D90,"mmm")</f>
        <v>FNMA3.0-TBA-May</v>
      </c>
      <c r="G90" s="70" t="str">
        <f t="shared" si="51"/>
        <v>FNMA3.0-TBA-GEN</v>
      </c>
      <c r="I90" s="149">
        <f ca="1">[2]!YBWORKDAY(EDATE(Base_Date, BA90), -1, "USD")</f>
        <v>42094</v>
      </c>
      <c r="J90" s="271" t="str">
        <f t="shared" ref="J90" ca="1" si="556">AX90</f>
        <v>E</v>
      </c>
      <c r="K90" s="272" t="e">
        <f t="shared" ref="K90" ca="1" si="557">AX90+AY90</f>
        <v>#VALUE!</v>
      </c>
      <c r="L90" s="272" t="e">
        <f t="shared" ref="L90" ca="1" si="558">K90-K89</f>
        <v>#VALUE!</v>
      </c>
      <c r="M90" s="273" t="str">
        <f ca="1">[2]!YBHIST($I$24,$I90,"LMMOAS","sec")</f>
        <v>E</v>
      </c>
      <c r="N90" s="274" t="str">
        <f ca="1">[2]!YBHIST($I$24,$I89,M$25,"sec","")</f>
        <v>E</v>
      </c>
      <c r="O90" s="275" t="str">
        <f ca="1">[2]!YBHIST("1 Month LIBOR",I90,"Yield","bmk","")</f>
        <v>E</v>
      </c>
      <c r="P90" s="272" t="e">
        <f t="shared" ref="P90" ca="1" si="559">K89-Q90</f>
        <v>#VALUE!</v>
      </c>
      <c r="Q90" s="276" t="str">
        <f ca="1">[2]!YBSCEN($I$24,$J89&amp;"d","Market",O$25,"Swap",$I89,"LMMSkew","","Model",100,0,29,"Gradual","ParShift|N",0,"Annualized ROR",O89,100,"",,,,"Default",,,,"Default",,)</f>
        <v>E</v>
      </c>
      <c r="R90" s="272" t="e">
        <f t="shared" ref="R90" ca="1" si="560">L90+P90</f>
        <v>#VALUE!</v>
      </c>
      <c r="S90" s="277" t="e">
        <f t="shared" ref="S90" ca="1" si="561">R90/K89</f>
        <v>#VALUE!</v>
      </c>
      <c r="T90" s="272" t="e">
        <f ca="1">SUM(R$39:R90)</f>
        <v>#VALUE!</v>
      </c>
      <c r="U90" s="277" t="e">
        <f t="shared" ref="U90" ca="1" si="562">BJ90</f>
        <v>#VALUE!</v>
      </c>
      <c r="V90" s="278">
        <f ca="1">VLOOKUP($I90, 'Barcap OAD'!$A:$S, $F$24, FALSE)</f>
        <v>-10.3</v>
      </c>
      <c r="W90" s="279" t="e">
        <f t="shared" ca="1" si="26"/>
        <v>#VALUE!</v>
      </c>
      <c r="X90" s="280" t="str">
        <f ca="1">[2]!YBHIST($E90,$I90,X$25,"sec","")</f>
        <v>E</v>
      </c>
      <c r="Y90" s="272" t="e">
        <f t="shared" ref="Y90" ca="1" si="563">X90-X89</f>
        <v>#VALUE!</v>
      </c>
      <c r="Z90" s="276" t="e">
        <f t="shared" ref="Z90" ca="1" si="564">X89-AA89</f>
        <v>#VALUE!</v>
      </c>
      <c r="AA90" s="276" t="str">
        <f ca="1">[2]!YBHIST($F90,$I90,X$25,"sec","")</f>
        <v>E</v>
      </c>
      <c r="AB90" s="276" t="e">
        <f t="shared" ref="AB90" ca="1" si="565">X89-Z90</f>
        <v>#VALUE!</v>
      </c>
      <c r="AC90" s="281" t="e">
        <f t="shared" ref="AC90" ca="1" si="566">Y90+Z90</f>
        <v>#VALUE!</v>
      </c>
      <c r="AD90" s="282">
        <f ca="1">VLOOKUP($I90, 'Barcap OAD'!$A:$S, $F$26, FALSE)</f>
        <v>5.6016069999999996</v>
      </c>
      <c r="AE90" s="279" t="e">
        <f t="shared" ref="AE90" ca="1" si="567">X90*AD90/10000</f>
        <v>#VALUE!</v>
      </c>
      <c r="AF90" s="283" t="e">
        <f t="shared" ref="AF90" ca="1" si="568">W90/AE90</f>
        <v>#VALUE!</v>
      </c>
      <c r="AG90" s="272" t="e">
        <f t="shared" ref="AG90" ca="1" si="569">-AC90*AF89</f>
        <v>#VALUE!</v>
      </c>
      <c r="AH90" s="277" t="e">
        <f t="shared" ref="AH90" ca="1" si="570">AG90/K89</f>
        <v>#VALUE!</v>
      </c>
      <c r="AI90" s="272" t="e">
        <f t="shared" ref="AI90" ca="1" si="571">AL90+AK90</f>
        <v>#VALUE!</v>
      </c>
      <c r="AJ90" s="277" t="e">
        <f t="shared" ref="AJ90" ca="1" si="572">AF90-AF89</f>
        <v>#VALUE!</v>
      </c>
      <c r="AK90" s="281" t="e">
        <f t="shared" ref="AK90" ca="1" si="573">(AJ90*Y90)/2</f>
        <v>#VALUE!</v>
      </c>
      <c r="AL90" s="284" t="e">
        <f t="shared" ref="AL90" ca="1" si="574">AG90+R90</f>
        <v>#VALUE!</v>
      </c>
      <c r="AM90" s="277" t="e">
        <f t="shared" ref="AM90" ca="1" si="575">AL90/K89</f>
        <v>#VALUE!</v>
      </c>
      <c r="AN90" s="272" t="e">
        <f ca="1">SUM(AL$39:AL90)</f>
        <v>#VALUE!</v>
      </c>
      <c r="AO90" s="285" t="e">
        <f t="shared" ref="AO90" ca="1" si="576">BL90</f>
        <v>#VALUE!</v>
      </c>
      <c r="AP90" s="286" t="e">
        <f t="shared" ref="AP90" ca="1" si="577">(Z90*AF90*-1)+P90</f>
        <v>#VALUE!</v>
      </c>
      <c r="AQ90" s="287" t="e">
        <f t="shared" ref="AQ90" ca="1" si="578">AP90/K89</f>
        <v>#VALUE!</v>
      </c>
      <c r="AX90" s="208" t="str">
        <f ca="1">[2]!YBHIST($I$24,$I90,J$25,"sec","")</f>
        <v>E</v>
      </c>
      <c r="AY90" s="206" t="str">
        <f ca="1">[2]!YBPRICE($I$24,AX90&amp;"d","Market","AccruedInterest","Swap",$I90,"LMMSkew","","Model",100,"")</f>
        <v>E</v>
      </c>
      <c r="BA90" s="67">
        <v>0</v>
      </c>
      <c r="BI90" s="519" t="e">
        <f t="shared" ref="BI90" ca="1" si="579">1+S90</f>
        <v>#VALUE!</v>
      </c>
      <c r="BJ90" s="519" t="e">
        <f ca="1">PRODUCT($BI$39:BI90)-1</f>
        <v>#VALUE!</v>
      </c>
      <c r="BK90" s="519" t="e">
        <f t="shared" ref="BK90" ca="1" si="580">1+AM90</f>
        <v>#VALUE!</v>
      </c>
      <c r="BL90" s="519" t="e">
        <f ca="1">PRODUCT($BK$39:BK90)-1</f>
        <v>#VALUE!</v>
      </c>
    </row>
    <row r="133" spans="1:64" ht="21">
      <c r="L133" s="642" t="s">
        <v>233</v>
      </c>
      <c r="M133" s="642"/>
      <c r="N133" s="642"/>
      <c r="O133" s="642"/>
      <c r="P133" s="642"/>
      <c r="Q133" s="642"/>
      <c r="R133" s="642"/>
      <c r="S133" s="642"/>
      <c r="T133" s="642"/>
      <c r="U133" s="642"/>
      <c r="V133" s="642"/>
      <c r="W133" s="642"/>
      <c r="X133" s="642"/>
      <c r="Y133" s="642"/>
      <c r="Z133" s="642"/>
      <c r="AA133" s="642"/>
      <c r="AB133" s="642"/>
      <c r="AC133" s="642"/>
      <c r="AD133" s="642"/>
      <c r="AE133" s="642"/>
      <c r="AF133" s="642"/>
      <c r="AG133" s="642"/>
      <c r="AH133" s="642"/>
      <c r="AI133" s="642"/>
      <c r="AJ133" s="642"/>
      <c r="AK133" s="642"/>
      <c r="AL133" s="642"/>
      <c r="AM133" s="642"/>
      <c r="AN133" s="642"/>
      <c r="AO133" s="642"/>
      <c r="AP133" s="642"/>
      <c r="AQ133" s="642"/>
    </row>
    <row r="134" spans="1:64" ht="13.5" thickBot="1"/>
    <row r="135" spans="1:64" s="330" customFormat="1" ht="13.5" thickTop="1"/>
    <row r="137" spans="1:64" ht="15">
      <c r="E137" s="455" t="s">
        <v>254</v>
      </c>
      <c r="F137" s="67">
        <f>MATCH(I137, 'Barcap OAD'!$A$1:$S$1, 0)</f>
        <v>16</v>
      </c>
      <c r="I137" s="75" t="s">
        <v>93</v>
      </c>
    </row>
    <row r="138" spans="1:64" s="76" customFormat="1" ht="8.25" hidden="1" customHeight="1">
      <c r="J138" s="76" t="s">
        <v>7</v>
      </c>
      <c r="L138" s="76" t="s">
        <v>8</v>
      </c>
      <c r="M138" s="76" t="s">
        <v>9</v>
      </c>
      <c r="O138" s="76" t="s">
        <v>231</v>
      </c>
      <c r="W138" s="76" t="s">
        <v>11</v>
      </c>
      <c r="X138" s="76" t="s">
        <v>7</v>
      </c>
      <c r="Y138" s="76" t="s">
        <v>7</v>
      </c>
    </row>
    <row r="139" spans="1:64" ht="22.5" customHeight="1">
      <c r="E139" s="455"/>
      <c r="I139" s="78"/>
      <c r="J139" s="633" t="s">
        <v>67</v>
      </c>
      <c r="K139" s="634"/>
      <c r="L139" s="634"/>
      <c r="M139" s="634"/>
      <c r="N139" s="634"/>
      <c r="O139" s="634"/>
      <c r="P139" s="634"/>
      <c r="Q139" s="634"/>
      <c r="R139" s="634"/>
      <c r="S139" s="634"/>
      <c r="T139" s="634"/>
      <c r="U139" s="634"/>
      <c r="V139" s="634"/>
      <c r="W139" s="634"/>
      <c r="X139" s="635" t="s">
        <v>90</v>
      </c>
      <c r="Y139" s="634"/>
      <c r="Z139" s="634"/>
      <c r="AA139" s="634"/>
      <c r="AB139" s="634"/>
      <c r="AC139" s="634"/>
      <c r="AD139" s="634"/>
      <c r="AE139" s="636"/>
      <c r="AF139" s="637" t="s">
        <v>151</v>
      </c>
      <c r="AG139" s="638"/>
      <c r="AH139" s="638"/>
      <c r="AI139" s="638"/>
      <c r="AJ139" s="638"/>
      <c r="AK139" s="638"/>
      <c r="AL139" s="639" t="s">
        <v>150</v>
      </c>
      <c r="AM139" s="640"/>
      <c r="AN139" s="640"/>
      <c r="AO139" s="640"/>
      <c r="AP139" s="640"/>
      <c r="AQ139" s="641"/>
    </row>
    <row r="140" spans="1:64" s="68" customFormat="1" ht="46.5" customHeight="1">
      <c r="A140" s="68" t="s">
        <v>12</v>
      </c>
      <c r="B140" s="68" t="s">
        <v>13</v>
      </c>
      <c r="C140" s="68" t="s">
        <v>14</v>
      </c>
      <c r="D140" s="68" t="s">
        <v>15</v>
      </c>
      <c r="E140" s="68" t="s">
        <v>16</v>
      </c>
      <c r="F140" s="68" t="s">
        <v>17</v>
      </c>
      <c r="G140" s="68" t="s">
        <v>18</v>
      </c>
      <c r="I140" s="143" t="s">
        <v>19</v>
      </c>
      <c r="J140" s="143" t="s">
        <v>68</v>
      </c>
      <c r="K140" s="144" t="s">
        <v>157</v>
      </c>
      <c r="L140" s="144" t="s">
        <v>188</v>
      </c>
      <c r="M140" s="145" t="s">
        <v>8</v>
      </c>
      <c r="N140" s="144" t="s">
        <v>70</v>
      </c>
      <c r="O140" s="144" t="s">
        <v>123</v>
      </c>
      <c r="P140" s="144" t="s">
        <v>154</v>
      </c>
      <c r="Q140" s="144" t="s">
        <v>122</v>
      </c>
      <c r="R140" s="144" t="s">
        <v>147</v>
      </c>
      <c r="S140" s="145" t="s">
        <v>148</v>
      </c>
      <c r="T140" s="144" t="s">
        <v>145</v>
      </c>
      <c r="U140" s="145" t="s">
        <v>71</v>
      </c>
      <c r="V140" s="144" t="s">
        <v>269</v>
      </c>
      <c r="W140" s="144" t="s">
        <v>72</v>
      </c>
      <c r="X140" s="213" t="s">
        <v>68</v>
      </c>
      <c r="Y140" s="214" t="s">
        <v>69</v>
      </c>
      <c r="Z140" s="214" t="s">
        <v>186</v>
      </c>
      <c r="AA140" s="215" t="s">
        <v>73</v>
      </c>
      <c r="AB140" s="214" t="s">
        <v>122</v>
      </c>
      <c r="AC140" s="214" t="s">
        <v>160</v>
      </c>
      <c r="AD140" s="214" t="s">
        <v>269</v>
      </c>
      <c r="AE140" s="214" t="s">
        <v>72</v>
      </c>
      <c r="AF140" s="146" t="s">
        <v>146</v>
      </c>
      <c r="AG140" s="147" t="s">
        <v>149</v>
      </c>
      <c r="AH140" s="147" t="s">
        <v>189</v>
      </c>
      <c r="AI140" s="190" t="s">
        <v>105</v>
      </c>
      <c r="AJ140" s="147" t="s">
        <v>74</v>
      </c>
      <c r="AK140" s="190" t="s">
        <v>91</v>
      </c>
      <c r="AL140" s="201" t="s">
        <v>155</v>
      </c>
      <c r="AM140" s="196" t="s">
        <v>76</v>
      </c>
      <c r="AN140" s="197" t="s">
        <v>145</v>
      </c>
      <c r="AO140" s="196" t="s">
        <v>71</v>
      </c>
      <c r="AP140" s="195" t="s">
        <v>154</v>
      </c>
      <c r="AQ140" s="198" t="s">
        <v>156</v>
      </c>
      <c r="AX140" s="209" t="s">
        <v>153</v>
      </c>
      <c r="AY140" s="209" t="s">
        <v>152</v>
      </c>
      <c r="BI140" s="643" t="s">
        <v>271</v>
      </c>
      <c r="BJ140" s="643"/>
      <c r="BK140" s="643" t="s">
        <v>272</v>
      </c>
      <c r="BL140" s="643"/>
    </row>
    <row r="141" spans="1:64" s="68" customFormat="1" ht="15" hidden="1">
      <c r="C141" s="70">
        <f t="shared" ref="C141:C152" ca="1" si="581">I141+10</f>
        <v>40217</v>
      </c>
      <c r="D141" s="70">
        <f t="shared" ref="D141:D166" ca="1" si="582">I141+35</f>
        <v>40242</v>
      </c>
      <c r="E141" s="68" t="str">
        <f t="shared" ref="E141:E180" ca="1" si="583">"FNMA"&amp;TEXT($J$23,"0.0")&amp;"-TBA-"&amp;TEXT(C141,"mmm")</f>
        <v>FNMA3.0-TBA-Feb</v>
      </c>
      <c r="F141" s="68" t="str">
        <f t="shared" ref="F141:F180" ca="1" si="584">"FNMA"&amp;TEXT($J$23,"0.0")&amp;"-TBA-"&amp;TEXT(D141,"mmm")</f>
        <v>FNMA3.0-TBA-Mar</v>
      </c>
      <c r="G141" s="68" t="str">
        <f t="shared" ref="G141:G166" si="585">"FNMA"&amp;TEXT($J$23,"0.0")&amp;"-TBA-GEN"</f>
        <v>FNMA3.0-TBA-GEN</v>
      </c>
      <c r="I141" s="148">
        <f ca="1">[2]!YBWORKDAY(EDATE(Base_Date, BA141), -1, "USD")</f>
        <v>40207</v>
      </c>
      <c r="J141" s="210" t="str">
        <f ca="1">[2]!YBHIST($I$137,$I141,K$25,"sec","")</f>
        <v>Error</v>
      </c>
      <c r="K141" s="216" t="str">
        <f ca="1">[2]!YBHIST($I$137,$I141,J$25,"sec","")</f>
        <v>E</v>
      </c>
      <c r="L141" s="134">
        <v>0</v>
      </c>
      <c r="M141" s="135" t="str">
        <f ca="1">[2]!YBPRICE($I$137,$K141&amp;"d",$I141,L$25,"Swap",$I141,"Default","","Model",100,"")</f>
        <v>E</v>
      </c>
      <c r="N141" s="136"/>
      <c r="O141" s="136"/>
      <c r="P141" s="134">
        <v>0</v>
      </c>
      <c r="Q141" s="137" t="str">
        <f ca="1">[2]!YBSCEN($I$137,$K141&amp;"d","Market",O$25,"Swap",$I141,"LMMSkew","","Model",100,0,29,"Gradual","ParShift|N",0,"Annualized ROR",0.25,100,"",,,,"Default",,,,"Default",,)</f>
        <v>E</v>
      </c>
      <c r="R141" s="134">
        <v>0</v>
      </c>
      <c r="S141" s="138">
        <v>0</v>
      </c>
      <c r="T141" s="134" t="e">
        <f ca="1">SUM(R$28:R141)</f>
        <v>#VALUE!</v>
      </c>
      <c r="U141" s="151" t="e">
        <f ca="1">T141/K$28</f>
        <v>#VALUE!</v>
      </c>
      <c r="V141" s="139" t="str">
        <f ca="1">[2]!YBHIST($I$137,I141,"EffDur","sec","")</f>
        <v>E</v>
      </c>
      <c r="W141" s="140" t="e">
        <f t="shared" ref="W141:W151" ca="1" si="586">$J141*$V141/10000</f>
        <v>#VALUE!</v>
      </c>
      <c r="X141" s="184" t="str">
        <f ca="1">[2]!YBHIST($E141,$I141,X$25,"sec","")</f>
        <v>E</v>
      </c>
      <c r="Y141" s="134">
        <v>0</v>
      </c>
      <c r="Z141" s="137">
        <v>0</v>
      </c>
      <c r="AA141" s="137" t="str">
        <f ca="1">[2]!YBHIST($F141,$I141,X$25,"sec","")</f>
        <v>E</v>
      </c>
      <c r="AB141" s="137"/>
      <c r="AC141" s="186">
        <f t="shared" ref="AC141:AC151" si="587">Y141+Z141</f>
        <v>0</v>
      </c>
      <c r="AD141" s="188" t="str">
        <f ca="1">[2]!YBHIST($G141,I141,"LMMEffectiveDuration","sec","")</f>
        <v>E</v>
      </c>
      <c r="AE141" s="140" t="e">
        <f t="shared" ref="AE141:AE180" ca="1" si="588">X141*AD141/10000</f>
        <v>#VALUE!</v>
      </c>
      <c r="AF141" s="141" t="e">
        <f t="shared" ref="AF141:AF180" ca="1" si="589">W141/AE141</f>
        <v>#VALUE!</v>
      </c>
      <c r="AG141" s="134"/>
      <c r="AH141" s="134"/>
      <c r="AI141" s="134">
        <f>AL141-AK141</f>
        <v>0</v>
      </c>
      <c r="AJ141" s="138">
        <v>0</v>
      </c>
      <c r="AK141" s="186">
        <f t="shared" ref="AK141:AK151" si="590">AJ141*Y141</f>
        <v>0</v>
      </c>
      <c r="AL141" s="191">
        <f t="shared" ref="AL141:AL151" si="591">AG141+R141</f>
        <v>0</v>
      </c>
      <c r="AM141" s="138">
        <v>0</v>
      </c>
      <c r="AN141" s="134" t="e">
        <f ca="1">SUM(AL$28:AL141)</f>
        <v>#VALUE!</v>
      </c>
      <c r="AO141" s="150" t="e">
        <f ca="1">AN141/K$28</f>
        <v>#VALUE!</v>
      </c>
      <c r="AP141" s="193" t="e">
        <f t="shared" ref="AP141:AP151" ca="1" si="592">(Z141*AF141*-1)+P141</f>
        <v>#VALUE!</v>
      </c>
      <c r="AQ141" s="199"/>
      <c r="AX141" s="68" t="str">
        <f ca="1">[2]!YBHIST($I$137,$I141,J$25,"sec","")</f>
        <v>E</v>
      </c>
      <c r="AY141" s="67" t="e">
        <f t="shared" ref="AY141:AY151" ca="1" si="593">AY142-1</f>
        <v>#VALUE!</v>
      </c>
      <c r="BA141" s="67">
        <f t="shared" ref="BA141:BA151" si="594">BA142-1</f>
        <v>-62</v>
      </c>
    </row>
    <row r="142" spans="1:64" s="68" customFormat="1" ht="15" hidden="1">
      <c r="C142" s="70">
        <f t="shared" ca="1" si="581"/>
        <v>40245</v>
      </c>
      <c r="D142" s="70">
        <f t="shared" ca="1" si="582"/>
        <v>40270</v>
      </c>
      <c r="E142" s="68" t="str">
        <f t="shared" ca="1" si="583"/>
        <v>FNMA3.0-TBA-Mar</v>
      </c>
      <c r="F142" s="68" t="str">
        <f t="shared" ca="1" si="584"/>
        <v>FNMA3.0-TBA-Apr</v>
      </c>
      <c r="G142" s="68" t="str">
        <f t="shared" si="585"/>
        <v>FNMA3.0-TBA-GEN</v>
      </c>
      <c r="I142" s="133">
        <f ca="1">[2]!YBWORKDAY(EDATE(Base_Date, BA142), -1, "USD")</f>
        <v>40235</v>
      </c>
      <c r="J142" s="211" t="str">
        <f ca="1">[2]!YBHIST($I$137,$I142,K$25,"sec","")</f>
        <v>Error</v>
      </c>
      <c r="K142" s="217" t="str">
        <f ca="1">[2]!YBHIST($I$137,$I142,J$25,"sec","")</f>
        <v>E</v>
      </c>
      <c r="L142" s="80" t="e">
        <f ca="1">K142-K141</f>
        <v>#VALUE!</v>
      </c>
      <c r="M142" s="81" t="str">
        <f ca="1">[2]!YBPRICE($I$137,$K142&amp;"d",$I142,L$25,"Swap",$I142,"Default","","Model",100,"")</f>
        <v>E</v>
      </c>
      <c r="N142" s="73" t="str">
        <f ca="1">[2]!YBHIST($I$137,$I141,M$25,"sec","")</f>
        <v>E</v>
      </c>
      <c r="O142" s="73"/>
      <c r="P142" s="80" t="e">
        <f ca="1">K141-Q141</f>
        <v>#VALUE!</v>
      </c>
      <c r="Q142" s="82" t="str">
        <f ca="1">[2]!YBSCEN($I$137,$K142&amp;"d","Market",O$25,"Swap",$I142,"LMMSkew","","Model",100,0,29,"Gradual","ParShift|N",0,"Annualized ROR",0.25,100,"",,,,"Default",,,,"Default",,)</f>
        <v>E</v>
      </c>
      <c r="R142" s="80" t="e">
        <f ca="1">L142+P142</f>
        <v>#VALUE!</v>
      </c>
      <c r="S142" s="83" t="e">
        <f ca="1">R142/K141</f>
        <v>#VALUE!</v>
      </c>
      <c r="T142" s="80" t="e">
        <f ca="1">SUM(R$28:R142)</f>
        <v>#VALUE!</v>
      </c>
      <c r="U142" s="83" t="e">
        <f ca="1">T142/K$28</f>
        <v>#VALUE!</v>
      </c>
      <c r="V142" s="84" t="str">
        <f ca="1">[2]!YBHIST($I$137,I142,"EffDur","sec","")</f>
        <v>E</v>
      </c>
      <c r="W142" s="85" t="e">
        <f t="shared" ca="1" si="586"/>
        <v>#VALUE!</v>
      </c>
      <c r="X142" s="185" t="str">
        <f ca="1">[2]!YBHIST($E142,$I142,X$25,"sec","")</f>
        <v>E</v>
      </c>
      <c r="Y142" s="80" t="e">
        <f ca="1">X142-X141</f>
        <v>#VALUE!</v>
      </c>
      <c r="Z142" s="82" t="e">
        <f ca="1">X141-AA141</f>
        <v>#VALUE!</v>
      </c>
      <c r="AA142" s="82" t="str">
        <f ca="1">[2]!YBHIST($F142,$I142,X$25,"sec","")</f>
        <v>E</v>
      </c>
      <c r="AB142" s="82"/>
      <c r="AC142" s="187" t="e">
        <f t="shared" ca="1" si="587"/>
        <v>#VALUE!</v>
      </c>
      <c r="AD142" s="189" t="str">
        <f ca="1">[2]!YBHIST($G142,I142,"LMMEffectiveDuration","sec","")</f>
        <v>E</v>
      </c>
      <c r="AE142" s="85" t="e">
        <f t="shared" ca="1" si="588"/>
        <v>#VALUE!</v>
      </c>
      <c r="AF142" s="86" t="e">
        <f t="shared" ca="1" si="589"/>
        <v>#VALUE!</v>
      </c>
      <c r="AG142" s="80" t="e">
        <f ca="1">-AC142*AF141</f>
        <v>#VALUE!</v>
      </c>
      <c r="AH142" s="80"/>
      <c r="AI142" s="80" t="e">
        <f ca="1">AL142-AK142</f>
        <v>#VALUE!</v>
      </c>
      <c r="AJ142" s="83" t="e">
        <f ca="1">AF142-AF141</f>
        <v>#VALUE!</v>
      </c>
      <c r="AK142" s="187" t="e">
        <f t="shared" ca="1" si="590"/>
        <v>#VALUE!</v>
      </c>
      <c r="AL142" s="192" t="e">
        <f t="shared" ca="1" si="591"/>
        <v>#VALUE!</v>
      </c>
      <c r="AM142" s="83" t="e">
        <f ca="1">AL142/K141</f>
        <v>#VALUE!</v>
      </c>
      <c r="AN142" s="80" t="e">
        <f ca="1">SUM(AL$28:AL142)</f>
        <v>#VALUE!</v>
      </c>
      <c r="AO142" s="109" t="e">
        <f ca="1">AN142/K$28</f>
        <v>#VALUE!</v>
      </c>
      <c r="AP142" s="194" t="e">
        <f t="shared" ca="1" si="592"/>
        <v>#VALUE!</v>
      </c>
      <c r="AQ142" s="199"/>
      <c r="AX142" s="68" t="str">
        <f ca="1">[2]!YBHIST($I$137,$I142,J$25,"sec","")</f>
        <v>E</v>
      </c>
      <c r="AY142" s="67" t="e">
        <f t="shared" ca="1" si="593"/>
        <v>#VALUE!</v>
      </c>
      <c r="BA142" s="67">
        <f t="shared" si="594"/>
        <v>-61</v>
      </c>
    </row>
    <row r="143" spans="1:64" s="68" customFormat="1" ht="15" hidden="1">
      <c r="C143" s="70">
        <f t="shared" ca="1" si="581"/>
        <v>40278</v>
      </c>
      <c r="D143" s="70">
        <f t="shared" ca="1" si="582"/>
        <v>40303</v>
      </c>
      <c r="E143" s="68" t="str">
        <f t="shared" ca="1" si="583"/>
        <v>FNMA3.0-TBA-Apr</v>
      </c>
      <c r="F143" s="68" t="str">
        <f t="shared" ca="1" si="584"/>
        <v>FNMA3.0-TBA-May</v>
      </c>
      <c r="G143" s="68" t="str">
        <f t="shared" si="585"/>
        <v>FNMA3.0-TBA-GEN</v>
      </c>
      <c r="I143" s="133">
        <f ca="1">[2]!YBWORKDAY(EDATE(Base_Date, BA143), -1, "USD")</f>
        <v>40268</v>
      </c>
      <c r="J143" s="211" t="str">
        <f ca="1">[2]!YBHIST($I$137,$I143,K$25,"sec","")</f>
        <v>Error</v>
      </c>
      <c r="K143" s="217" t="str">
        <f ca="1">[2]!YBHIST($I$137,$I143,J$25,"sec","")</f>
        <v>E</v>
      </c>
      <c r="L143" s="80" t="e">
        <f ca="1">K143-K142</f>
        <v>#VALUE!</v>
      </c>
      <c r="M143" s="81" t="str">
        <f ca="1">[2]!YBPRICE($I$137,$K143&amp;"d",$I143,L$25,"Swap",$I143,"Default","","Model",100,"")</f>
        <v>E</v>
      </c>
      <c r="N143" s="73" t="str">
        <f ca="1">[2]!YBHIST($I$137,$I142,M$25,"sec","")</f>
        <v>E</v>
      </c>
      <c r="O143" s="73"/>
      <c r="P143" s="80" t="e">
        <f ca="1">K142-Q142</f>
        <v>#VALUE!</v>
      </c>
      <c r="Q143" s="82" t="str">
        <f ca="1">[2]!YBSCEN($I$137,$K143&amp;"d","Market",O$25,"Swap",$I143,"LMMSkew","","Model",100,0,29,"Gradual","ParShift|N",0,"Annualized ROR",0.25,100,"",,,,"Default",,,,"Default",,)</f>
        <v>E</v>
      </c>
      <c r="R143" s="80" t="e">
        <f ca="1">L143+P143</f>
        <v>#VALUE!</v>
      </c>
      <c r="S143" s="83" t="e">
        <f ca="1">R143/K142</f>
        <v>#VALUE!</v>
      </c>
      <c r="T143" s="80" t="e">
        <f ca="1">SUM(R$28:R143)</f>
        <v>#VALUE!</v>
      </c>
      <c r="U143" s="83" t="e">
        <f ca="1">T143/K$28</f>
        <v>#VALUE!</v>
      </c>
      <c r="V143" s="84" t="str">
        <f ca="1">[2]!YBHIST($I$137,I143,"EffDur","sec","")</f>
        <v>E</v>
      </c>
      <c r="W143" s="85" t="e">
        <f t="shared" ca="1" si="586"/>
        <v>#VALUE!</v>
      </c>
      <c r="X143" s="185" t="str">
        <f ca="1">[2]!YBHIST($E143,$I143,X$25,"sec","")</f>
        <v>E</v>
      </c>
      <c r="Y143" s="80" t="e">
        <f ca="1">X143-X142</f>
        <v>#VALUE!</v>
      </c>
      <c r="Z143" s="82" t="e">
        <f ca="1">X142-AA142</f>
        <v>#VALUE!</v>
      </c>
      <c r="AA143" s="82" t="str">
        <f ca="1">[2]!YBHIST($F143,$I143,X$25,"sec","")</f>
        <v>E</v>
      </c>
      <c r="AB143" s="82"/>
      <c r="AC143" s="187" t="e">
        <f t="shared" ca="1" si="587"/>
        <v>#VALUE!</v>
      </c>
      <c r="AD143" s="189" t="str">
        <f ca="1">[2]!YBHIST($G143,I143,"LMMEffectiveDuration","sec","")</f>
        <v>E</v>
      </c>
      <c r="AE143" s="85" t="e">
        <f t="shared" ca="1" si="588"/>
        <v>#VALUE!</v>
      </c>
      <c r="AF143" s="86" t="e">
        <f t="shared" ca="1" si="589"/>
        <v>#VALUE!</v>
      </c>
      <c r="AG143" s="80" t="e">
        <f ca="1">-AC143*AF142</f>
        <v>#VALUE!</v>
      </c>
      <c r="AH143" s="80"/>
      <c r="AI143" s="80" t="e">
        <f ca="1">AL143-AK143</f>
        <v>#VALUE!</v>
      </c>
      <c r="AJ143" s="83" t="e">
        <f ca="1">AF143-AF142</f>
        <v>#VALUE!</v>
      </c>
      <c r="AK143" s="187" t="e">
        <f t="shared" ca="1" si="590"/>
        <v>#VALUE!</v>
      </c>
      <c r="AL143" s="192" t="e">
        <f t="shared" ca="1" si="591"/>
        <v>#VALUE!</v>
      </c>
      <c r="AM143" s="83" t="e">
        <f ca="1">AL143/K142</f>
        <v>#VALUE!</v>
      </c>
      <c r="AN143" s="80" t="e">
        <f ca="1">SUM(AL$28:AL143)</f>
        <v>#VALUE!</v>
      </c>
      <c r="AO143" s="109" t="e">
        <f ca="1">AN143/K$28</f>
        <v>#VALUE!</v>
      </c>
      <c r="AP143" s="194" t="e">
        <f t="shared" ca="1" si="592"/>
        <v>#VALUE!</v>
      </c>
      <c r="AQ143" s="199"/>
      <c r="AX143" s="68" t="str">
        <f ca="1">[2]!YBHIST($I$137,$I143,J$25,"sec","")</f>
        <v>E</v>
      </c>
      <c r="AY143" s="67" t="e">
        <f t="shared" ca="1" si="593"/>
        <v>#VALUE!</v>
      </c>
      <c r="BA143" s="67">
        <f t="shared" si="594"/>
        <v>-60</v>
      </c>
    </row>
    <row r="144" spans="1:64" s="68" customFormat="1" ht="15" hidden="1">
      <c r="C144" s="70">
        <f t="shared" ca="1" si="581"/>
        <v>40308</v>
      </c>
      <c r="D144" s="70">
        <f t="shared" ca="1" si="582"/>
        <v>40333</v>
      </c>
      <c r="E144" s="68" t="str">
        <f t="shared" ca="1" si="583"/>
        <v>FNMA3.0-TBA-May</v>
      </c>
      <c r="F144" s="68" t="str">
        <f t="shared" ca="1" si="584"/>
        <v>FNMA3.0-TBA-Jun</v>
      </c>
      <c r="G144" s="68" t="str">
        <f t="shared" si="585"/>
        <v>FNMA3.0-TBA-GEN</v>
      </c>
      <c r="I144" s="133">
        <f ca="1">[2]!YBWORKDAY(EDATE(Base_Date, BA144), -1, "USD")</f>
        <v>40298</v>
      </c>
      <c r="J144" s="211" t="str">
        <f ca="1">[2]!YBHIST($I$137,$I144,K$25,"sec","")</f>
        <v>Error</v>
      </c>
      <c r="K144" s="217" t="str">
        <f ca="1">[2]!YBHIST($I$137,$I144,J$25,"sec","")</f>
        <v>E</v>
      </c>
      <c r="L144" s="80">
        <v>0</v>
      </c>
      <c r="M144" s="81" t="str">
        <f ca="1">[2]!YBPRICE($I$137,$K144&amp;"d",$I144,L$25,"Swap",$I144,"Default","","Model",100,"")</f>
        <v>E</v>
      </c>
      <c r="N144" s="73"/>
      <c r="O144" s="73"/>
      <c r="P144" s="80">
        <v>0</v>
      </c>
      <c r="Q144" s="82" t="str">
        <f ca="1">[2]!YBSCEN($I$137,$K144&amp;"d","Market",O$25,"Swap",$I144,"LMMSkew","","Model",100,0,29,"Gradual","ParShift|N",0,"Annualized ROR",0.25,100,"",,,,"Default",,,,"Default",,)</f>
        <v>E</v>
      </c>
      <c r="R144" s="80">
        <v>0</v>
      </c>
      <c r="S144" s="83">
        <v>0</v>
      </c>
      <c r="T144" s="80" t="e">
        <f ca="1">SUM(R$31:R144)</f>
        <v>#VALUE!</v>
      </c>
      <c r="U144" s="152" t="e">
        <f t="shared" ref="U144:U151" ca="1" si="595">T144/K$31</f>
        <v>#VALUE!</v>
      </c>
      <c r="V144" s="84" t="str">
        <f ca="1">[2]!YBHIST($I$137,I144,"EffDur","sec","")</f>
        <v>E</v>
      </c>
      <c r="W144" s="85" t="e">
        <f t="shared" ca="1" si="586"/>
        <v>#VALUE!</v>
      </c>
      <c r="X144" s="185" t="str">
        <f ca="1">[2]!YBHIST($E144,$I144,X$25,"sec","")</f>
        <v>E</v>
      </c>
      <c r="Y144" s="80">
        <v>0</v>
      </c>
      <c r="Z144" s="82">
        <v>0</v>
      </c>
      <c r="AA144" s="82" t="str">
        <f ca="1">[2]!YBHIST($F144,$I144,X$25,"sec","")</f>
        <v>E</v>
      </c>
      <c r="AB144" s="82"/>
      <c r="AC144" s="187">
        <f t="shared" si="587"/>
        <v>0</v>
      </c>
      <c r="AD144" s="189" t="str">
        <f ca="1">[2]!YBHIST($G144,I144,"LMMEffectiveDuration","sec","")</f>
        <v>E</v>
      </c>
      <c r="AE144" s="85" t="e">
        <f t="shared" ca="1" si="588"/>
        <v>#VALUE!</v>
      </c>
      <c r="AF144" s="86" t="e">
        <f t="shared" ca="1" si="589"/>
        <v>#VALUE!</v>
      </c>
      <c r="AG144" s="80"/>
      <c r="AH144" s="80"/>
      <c r="AI144" s="80">
        <f>AL144-AK144</f>
        <v>0</v>
      </c>
      <c r="AJ144" s="83">
        <v>0</v>
      </c>
      <c r="AK144" s="187">
        <f t="shared" si="590"/>
        <v>0</v>
      </c>
      <c r="AL144" s="192">
        <f t="shared" si="591"/>
        <v>0</v>
      </c>
      <c r="AM144" s="83">
        <v>0</v>
      </c>
      <c r="AN144" s="80" t="e">
        <f ca="1">SUM(AL$31:AL144)</f>
        <v>#VALUE!</v>
      </c>
      <c r="AO144" s="153" t="e">
        <f t="shared" ref="AO144:AO151" ca="1" si="596">AN144/K$31</f>
        <v>#VALUE!</v>
      </c>
      <c r="AP144" s="194" t="e">
        <f t="shared" ca="1" si="592"/>
        <v>#VALUE!</v>
      </c>
      <c r="AQ144" s="199"/>
      <c r="AX144" s="68" t="str">
        <f ca="1">[2]!YBHIST($I$137,$I144,J$25,"sec","")</f>
        <v>E</v>
      </c>
      <c r="AY144" s="67" t="e">
        <f t="shared" ca="1" si="593"/>
        <v>#VALUE!</v>
      </c>
      <c r="BA144" s="67">
        <f t="shared" si="594"/>
        <v>-59</v>
      </c>
    </row>
    <row r="145" spans="3:64" s="68" customFormat="1" ht="15" hidden="1">
      <c r="C145" s="70">
        <f t="shared" ca="1" si="581"/>
        <v>40336</v>
      </c>
      <c r="D145" s="70">
        <f t="shared" ca="1" si="582"/>
        <v>40361</v>
      </c>
      <c r="E145" s="68" t="str">
        <f t="shared" ca="1" si="583"/>
        <v>FNMA3.0-TBA-Jun</v>
      </c>
      <c r="F145" s="68" t="str">
        <f t="shared" ca="1" si="584"/>
        <v>FNMA3.0-TBA-Jul</v>
      </c>
      <c r="G145" s="68" t="str">
        <f t="shared" si="585"/>
        <v>FNMA3.0-TBA-GEN</v>
      </c>
      <c r="I145" s="133">
        <f ca="1">[2]!YBWORKDAY(EDATE(Base_Date, BA145), -1, "USD")</f>
        <v>40326</v>
      </c>
      <c r="J145" s="211" t="str">
        <f ca="1">[2]!YBHIST($I$137,$I145,K$25,"sec","")</f>
        <v>Error</v>
      </c>
      <c r="K145" s="217" t="str">
        <f ca="1">[2]!YBHIST($I$137,$I145,J$25,"sec","")</f>
        <v>E</v>
      </c>
      <c r="L145" s="80" t="e">
        <f t="shared" ref="L145:L151" ca="1" si="597">K145-K144</f>
        <v>#VALUE!</v>
      </c>
      <c r="M145" s="81" t="str">
        <f ca="1">[2]!YBPRICE($I$137,$K145&amp;"d",$I145,L$25,"Swap",$I145,"Default","","Model",100,"")</f>
        <v>E</v>
      </c>
      <c r="N145" s="73" t="str">
        <f ca="1">[2]!YBHIST($I$137,$I144,M$25,"sec","")</f>
        <v>E</v>
      </c>
      <c r="O145" s="73"/>
      <c r="P145" s="80" t="e">
        <f t="shared" ref="P145:P151" ca="1" si="598">K144-Q144</f>
        <v>#VALUE!</v>
      </c>
      <c r="Q145" s="82" t="str">
        <f ca="1">[2]!YBSCEN($I$137,$K145&amp;"d","Market",O$25,"Swap",$I145,"LMMSkew","","Model",100,0,29,"Gradual","ParShift|N",0,"Annualized ROR",0.25,100,"",,,,"Default",,,,"Default",,)</f>
        <v>E</v>
      </c>
      <c r="R145" s="80" t="e">
        <f t="shared" ref="R145:R151" ca="1" si="599">L145+P145</f>
        <v>#VALUE!</v>
      </c>
      <c r="S145" s="83" t="e">
        <f ca="1">R145/K144</f>
        <v>#VALUE!</v>
      </c>
      <c r="T145" s="80" t="e">
        <f ca="1">SUM(R$31:R145)</f>
        <v>#VALUE!</v>
      </c>
      <c r="U145" s="83" t="e">
        <f t="shared" ca="1" si="595"/>
        <v>#VALUE!</v>
      </c>
      <c r="V145" s="84" t="str">
        <f ca="1">[2]!YBHIST($I$137,I145,"EffDur","sec","")</f>
        <v>E</v>
      </c>
      <c r="W145" s="85" t="e">
        <f t="shared" ca="1" si="586"/>
        <v>#VALUE!</v>
      </c>
      <c r="X145" s="185" t="str">
        <f ca="1">[2]!YBHIST($E145,$I145,X$25,"sec","")</f>
        <v>E</v>
      </c>
      <c r="Y145" s="80" t="e">
        <f t="shared" ref="Y145:Y180" ca="1" si="600">X145-X144</f>
        <v>#VALUE!</v>
      </c>
      <c r="Z145" s="82" t="e">
        <f t="shared" ref="Z145:Z180" ca="1" si="601">X144-AA144</f>
        <v>#VALUE!</v>
      </c>
      <c r="AA145" s="82" t="str">
        <f ca="1">[2]!YBHIST($F145,$I145,X$25,"sec","")</f>
        <v>E</v>
      </c>
      <c r="AB145" s="82"/>
      <c r="AC145" s="187" t="e">
        <f t="shared" ca="1" si="587"/>
        <v>#VALUE!</v>
      </c>
      <c r="AD145" s="189" t="str">
        <f ca="1">[2]!YBHIST($G145,I145,"LMMEffectiveDuration","sec","")</f>
        <v>E</v>
      </c>
      <c r="AE145" s="85" t="e">
        <f t="shared" ca="1" si="588"/>
        <v>#VALUE!</v>
      </c>
      <c r="AF145" s="86" t="e">
        <f t="shared" ca="1" si="589"/>
        <v>#VALUE!</v>
      </c>
      <c r="AG145" s="80" t="e">
        <f t="shared" ref="AG145:AG151" ca="1" si="602">-AC145*AF144</f>
        <v>#VALUE!</v>
      </c>
      <c r="AH145" s="80"/>
      <c r="AI145" s="80" t="e">
        <f t="shared" ref="AI145:AI151" ca="1" si="603">AL145-AK145</f>
        <v>#VALUE!</v>
      </c>
      <c r="AJ145" s="83" t="e">
        <f t="shared" ref="AJ145:AJ151" ca="1" si="604">AF145-AF144</f>
        <v>#VALUE!</v>
      </c>
      <c r="AK145" s="187" t="e">
        <f t="shared" ca="1" si="590"/>
        <v>#VALUE!</v>
      </c>
      <c r="AL145" s="192" t="e">
        <f t="shared" ca="1" si="591"/>
        <v>#VALUE!</v>
      </c>
      <c r="AM145" s="83" t="e">
        <f t="shared" ref="AM145:AM151" ca="1" si="605">AL145/K144</f>
        <v>#VALUE!</v>
      </c>
      <c r="AN145" s="80" t="e">
        <f ca="1">SUM(AL$31:AL145)</f>
        <v>#VALUE!</v>
      </c>
      <c r="AO145" s="109" t="e">
        <f t="shared" ca="1" si="596"/>
        <v>#VALUE!</v>
      </c>
      <c r="AP145" s="194" t="e">
        <f t="shared" ca="1" si="592"/>
        <v>#VALUE!</v>
      </c>
      <c r="AQ145" s="199"/>
      <c r="AX145" s="68" t="str">
        <f ca="1">[2]!YBHIST($I$137,$I145,J$25,"sec","")</f>
        <v>E</v>
      </c>
      <c r="AY145" s="67" t="e">
        <f t="shared" ca="1" si="593"/>
        <v>#VALUE!</v>
      </c>
      <c r="BA145" s="67">
        <f t="shared" si="594"/>
        <v>-58</v>
      </c>
    </row>
    <row r="146" spans="3:64" s="68" customFormat="1" ht="15" hidden="1">
      <c r="C146" s="70">
        <f t="shared" ca="1" si="581"/>
        <v>40369</v>
      </c>
      <c r="D146" s="70">
        <f t="shared" ca="1" si="582"/>
        <v>40394</v>
      </c>
      <c r="E146" s="68" t="str">
        <f t="shared" ca="1" si="583"/>
        <v>FNMA3.0-TBA-Jul</v>
      </c>
      <c r="F146" s="68" t="str">
        <f t="shared" ca="1" si="584"/>
        <v>FNMA3.0-TBA-Aug</v>
      </c>
      <c r="G146" s="68" t="str">
        <f t="shared" si="585"/>
        <v>FNMA3.0-TBA-GEN</v>
      </c>
      <c r="I146" s="133">
        <f ca="1">[2]!YBWORKDAY(EDATE(Base_Date, BA146), -1, "USD")</f>
        <v>40359</v>
      </c>
      <c r="J146" s="211" t="str">
        <f ca="1">[2]!YBHIST($I$137,$I146,K$25,"sec","")</f>
        <v>Error</v>
      </c>
      <c r="K146" s="217" t="str">
        <f ca="1">[2]!YBHIST($I$137,$I146,J$25,"sec","")</f>
        <v>E</v>
      </c>
      <c r="L146" s="80" t="e">
        <f t="shared" ca="1" si="597"/>
        <v>#VALUE!</v>
      </c>
      <c r="M146" s="81" t="str">
        <f ca="1">[2]!YBPRICE($I$137,$K146&amp;"d",$I146,L$25,"Swap",$I146,"Default","","Model",100,"")</f>
        <v>E</v>
      </c>
      <c r="N146" s="73" t="str">
        <f ca="1">[2]!YBHIST($I$137,$I145,M$25,"sec","")</f>
        <v>E</v>
      </c>
      <c r="O146" s="73"/>
      <c r="P146" s="80" t="e">
        <f t="shared" ca="1" si="598"/>
        <v>#VALUE!</v>
      </c>
      <c r="Q146" s="82" t="str">
        <f ca="1">[2]!YBSCEN($I$137,$K146&amp;"d","Market",O$25,"Swap",$I146,"LMMSkew","","Model",100,0,29,"Gradual","ParShift|N",0,"Annualized ROR",0.25,100,"",,,,"Default",,,,"Default",,)</f>
        <v>E</v>
      </c>
      <c r="R146" s="80" t="e">
        <f t="shared" ca="1" si="599"/>
        <v>#VALUE!</v>
      </c>
      <c r="S146" s="83" t="e">
        <f ca="1">R146/K145</f>
        <v>#VALUE!</v>
      </c>
      <c r="T146" s="80" t="e">
        <f ca="1">SUM(R$31:R146)</f>
        <v>#VALUE!</v>
      </c>
      <c r="U146" s="83" t="e">
        <f t="shared" ca="1" si="595"/>
        <v>#VALUE!</v>
      </c>
      <c r="V146" s="84" t="str">
        <f ca="1">[2]!YBHIST($I$137,I146,"EffDur","sec","")</f>
        <v>E</v>
      </c>
      <c r="W146" s="85" t="e">
        <f t="shared" ca="1" si="586"/>
        <v>#VALUE!</v>
      </c>
      <c r="X146" s="185" t="str">
        <f ca="1">[2]!YBHIST($E146,$I146,X$25,"sec","")</f>
        <v>E</v>
      </c>
      <c r="Y146" s="80" t="e">
        <f t="shared" ca="1" si="600"/>
        <v>#VALUE!</v>
      </c>
      <c r="Z146" s="82" t="e">
        <f t="shared" ca="1" si="601"/>
        <v>#VALUE!</v>
      </c>
      <c r="AA146" s="82" t="str">
        <f ca="1">[2]!YBHIST($F146,$I146,X$25,"sec","")</f>
        <v>E</v>
      </c>
      <c r="AB146" s="82"/>
      <c r="AC146" s="187" t="e">
        <f t="shared" ca="1" si="587"/>
        <v>#VALUE!</v>
      </c>
      <c r="AD146" s="189" t="str">
        <f ca="1">[2]!YBHIST($G146,I146,"LMMEffectiveDuration","sec","")</f>
        <v>E</v>
      </c>
      <c r="AE146" s="85" t="e">
        <f t="shared" ca="1" si="588"/>
        <v>#VALUE!</v>
      </c>
      <c r="AF146" s="86" t="e">
        <f t="shared" ca="1" si="589"/>
        <v>#VALUE!</v>
      </c>
      <c r="AG146" s="80" t="e">
        <f t="shared" ca="1" si="602"/>
        <v>#VALUE!</v>
      </c>
      <c r="AH146" s="80"/>
      <c r="AI146" s="80" t="e">
        <f t="shared" ca="1" si="603"/>
        <v>#VALUE!</v>
      </c>
      <c r="AJ146" s="83" t="e">
        <f t="shared" ca="1" si="604"/>
        <v>#VALUE!</v>
      </c>
      <c r="AK146" s="187" t="e">
        <f t="shared" ca="1" si="590"/>
        <v>#VALUE!</v>
      </c>
      <c r="AL146" s="192" t="e">
        <f t="shared" ca="1" si="591"/>
        <v>#VALUE!</v>
      </c>
      <c r="AM146" s="83" t="e">
        <f t="shared" ca="1" si="605"/>
        <v>#VALUE!</v>
      </c>
      <c r="AN146" s="80" t="e">
        <f ca="1">SUM(AL$31:AL146)</f>
        <v>#VALUE!</v>
      </c>
      <c r="AO146" s="109" t="e">
        <f t="shared" ca="1" si="596"/>
        <v>#VALUE!</v>
      </c>
      <c r="AP146" s="194" t="e">
        <f t="shared" ca="1" si="592"/>
        <v>#VALUE!</v>
      </c>
      <c r="AQ146" s="199"/>
      <c r="AX146" s="68" t="str">
        <f ca="1">[2]!YBHIST($I$137,$I146,J$25,"sec","")</f>
        <v>E</v>
      </c>
      <c r="AY146" s="67" t="e">
        <f t="shared" ca="1" si="593"/>
        <v>#VALUE!</v>
      </c>
      <c r="BA146" s="67">
        <f t="shared" si="594"/>
        <v>-57</v>
      </c>
    </row>
    <row r="147" spans="3:64" s="68" customFormat="1" ht="15" hidden="1">
      <c r="C147" s="70">
        <f t="shared" ca="1" si="581"/>
        <v>40399</v>
      </c>
      <c r="D147" s="70">
        <f t="shared" ca="1" si="582"/>
        <v>40424</v>
      </c>
      <c r="E147" s="68" t="str">
        <f t="shared" ca="1" si="583"/>
        <v>FNMA3.0-TBA-Aug</v>
      </c>
      <c r="F147" s="68" t="str">
        <f t="shared" ca="1" si="584"/>
        <v>FNMA3.0-TBA-Sep</v>
      </c>
      <c r="G147" s="68" t="str">
        <f t="shared" si="585"/>
        <v>FNMA3.0-TBA-GEN</v>
      </c>
      <c r="I147" s="133">
        <f ca="1">[2]!YBWORKDAY(EDATE(Base_Date, BA147), -1, "USD")</f>
        <v>40389</v>
      </c>
      <c r="J147" s="211" t="str">
        <f ca="1">[2]!YBHIST($I$137,$I147,K$25,"sec","")</f>
        <v>Error</v>
      </c>
      <c r="K147" s="217" t="str">
        <f ca="1">[2]!YBHIST($I$137,$I147,J$25,"sec","")</f>
        <v>E</v>
      </c>
      <c r="L147" s="80" t="e">
        <f t="shared" ca="1" si="597"/>
        <v>#VALUE!</v>
      </c>
      <c r="M147" s="81" t="str">
        <f ca="1">[2]!YBPRICE($I$137,$K147&amp;"d",$I147,L$25,"Swap",$I147,"Default","","Model",100,"")</f>
        <v>E</v>
      </c>
      <c r="N147" s="73" t="str">
        <f ca="1">[2]!YBHIST($I$137,$I146,M$25,"sec","")</f>
        <v>E</v>
      </c>
      <c r="O147" s="73"/>
      <c r="P147" s="80" t="e">
        <f t="shared" ca="1" si="598"/>
        <v>#VALUE!</v>
      </c>
      <c r="Q147" s="82" t="str">
        <f ca="1">[2]!YBSCEN($I$137,$K147&amp;"d","Market",O$25,"Swap",$I147,"LMMSkew","","Model",100,0,29,"Gradual","ParShift|N",0,"Annualized ROR",0.25,100,"",,,,"Default",,,,"Default",,)</f>
        <v>E</v>
      </c>
      <c r="R147" s="80" t="e">
        <f t="shared" ca="1" si="599"/>
        <v>#VALUE!</v>
      </c>
      <c r="S147" s="83" t="e">
        <f ca="1">R147/K146</f>
        <v>#VALUE!</v>
      </c>
      <c r="T147" s="80" t="e">
        <f ca="1">SUM(R$31:R147)</f>
        <v>#VALUE!</v>
      </c>
      <c r="U147" s="83" t="e">
        <f t="shared" ca="1" si="595"/>
        <v>#VALUE!</v>
      </c>
      <c r="V147" s="84" t="str">
        <f ca="1">[2]!YBHIST($I$137,I147,"EffDur","sec","")</f>
        <v>E</v>
      </c>
      <c r="W147" s="85" t="e">
        <f t="shared" ca="1" si="586"/>
        <v>#VALUE!</v>
      </c>
      <c r="X147" s="185" t="str">
        <f ca="1">[2]!YBHIST($E147,$I147,X$25,"sec","")</f>
        <v>E</v>
      </c>
      <c r="Y147" s="80" t="e">
        <f t="shared" ca="1" si="600"/>
        <v>#VALUE!</v>
      </c>
      <c r="Z147" s="82" t="e">
        <f t="shared" ca="1" si="601"/>
        <v>#VALUE!</v>
      </c>
      <c r="AA147" s="82" t="str">
        <f ca="1">[2]!YBHIST($F147,$I147,X$25,"sec","")</f>
        <v>E</v>
      </c>
      <c r="AB147" s="82"/>
      <c r="AC147" s="187" t="e">
        <f t="shared" ca="1" si="587"/>
        <v>#VALUE!</v>
      </c>
      <c r="AD147" s="189" t="str">
        <f ca="1">[2]!YBHIST($G147,I147,"LMMEffectiveDuration","sec","")</f>
        <v>E</v>
      </c>
      <c r="AE147" s="85" t="e">
        <f t="shared" ca="1" si="588"/>
        <v>#VALUE!</v>
      </c>
      <c r="AF147" s="86" t="e">
        <f t="shared" ca="1" si="589"/>
        <v>#VALUE!</v>
      </c>
      <c r="AG147" s="80" t="e">
        <f t="shared" ca="1" si="602"/>
        <v>#VALUE!</v>
      </c>
      <c r="AH147" s="80"/>
      <c r="AI147" s="80" t="e">
        <f t="shared" ca="1" si="603"/>
        <v>#VALUE!</v>
      </c>
      <c r="AJ147" s="83" t="e">
        <f t="shared" ca="1" si="604"/>
        <v>#VALUE!</v>
      </c>
      <c r="AK147" s="187" t="e">
        <f t="shared" ca="1" si="590"/>
        <v>#VALUE!</v>
      </c>
      <c r="AL147" s="192" t="e">
        <f t="shared" ca="1" si="591"/>
        <v>#VALUE!</v>
      </c>
      <c r="AM147" s="83" t="e">
        <f t="shared" ca="1" si="605"/>
        <v>#VALUE!</v>
      </c>
      <c r="AN147" s="80" t="e">
        <f ca="1">SUM(AL$31:AL147)</f>
        <v>#VALUE!</v>
      </c>
      <c r="AO147" s="109" t="e">
        <f t="shared" ca="1" si="596"/>
        <v>#VALUE!</v>
      </c>
      <c r="AP147" s="194" t="e">
        <f t="shared" ca="1" si="592"/>
        <v>#VALUE!</v>
      </c>
      <c r="AQ147" s="199"/>
      <c r="AX147" s="68" t="str">
        <f ca="1">[2]!YBHIST($I$137,$I147,J$25,"sec","")</f>
        <v>E</v>
      </c>
      <c r="AY147" s="67" t="e">
        <f t="shared" ca="1" si="593"/>
        <v>#VALUE!</v>
      </c>
      <c r="BA147" s="67">
        <f t="shared" si="594"/>
        <v>-56</v>
      </c>
    </row>
    <row r="148" spans="3:64" s="68" customFormat="1" ht="15" hidden="1">
      <c r="C148" s="70">
        <f t="shared" ca="1" si="581"/>
        <v>40431</v>
      </c>
      <c r="D148" s="70">
        <f t="shared" ca="1" si="582"/>
        <v>40456</v>
      </c>
      <c r="E148" s="68" t="str">
        <f t="shared" ca="1" si="583"/>
        <v>FNMA3.0-TBA-Sep</v>
      </c>
      <c r="F148" s="68" t="str">
        <f t="shared" ca="1" si="584"/>
        <v>FNMA3.0-TBA-Oct</v>
      </c>
      <c r="G148" s="68" t="str">
        <f t="shared" si="585"/>
        <v>FNMA3.0-TBA-GEN</v>
      </c>
      <c r="I148" s="133">
        <f ca="1">[2]!YBWORKDAY(EDATE(Base_Date, BA148), -1, "USD")</f>
        <v>40421</v>
      </c>
      <c r="J148" s="211" t="str">
        <f ca="1">[2]!YBHIST($I$137,$I148,K$25,"sec","")</f>
        <v>Error</v>
      </c>
      <c r="K148" s="217" t="str">
        <f ca="1">[2]!YBHIST($I$137,$I148,J$25,"sec","")</f>
        <v>E</v>
      </c>
      <c r="L148" s="80" t="e">
        <f t="shared" ca="1" si="597"/>
        <v>#VALUE!</v>
      </c>
      <c r="M148" s="81" t="str">
        <f ca="1">[2]!YBPRICE($I$137,$K148&amp;"d",$I148,L$25,"Swap",$I148,"Default","","Model",100,"")</f>
        <v>E</v>
      </c>
      <c r="N148" s="73" t="str">
        <f ca="1">[2]!YBHIST($I$137,$I147,M$25,"sec","")</f>
        <v>E</v>
      </c>
      <c r="O148" s="73"/>
      <c r="P148" s="80" t="e">
        <f t="shared" ca="1" si="598"/>
        <v>#VALUE!</v>
      </c>
      <c r="Q148" s="82" t="str">
        <f ca="1">[2]!YBSCEN($I$137,$K148&amp;"d","Market",O$25,"Swap",$I148,"LMMSkew","","Model",100,0,29,"Gradual","ParShift|N",0,"Annualized ROR",0.25,100,"",,,,"Default",,,,"Default",,)</f>
        <v>E</v>
      </c>
      <c r="R148" s="80" t="e">
        <f t="shared" ca="1" si="599"/>
        <v>#VALUE!</v>
      </c>
      <c r="S148" s="83">
        <v>0</v>
      </c>
      <c r="T148" s="80" t="e">
        <f ca="1">SUM(R$31:R148)</f>
        <v>#VALUE!</v>
      </c>
      <c r="U148" s="83" t="e">
        <f t="shared" ca="1" si="595"/>
        <v>#VALUE!</v>
      </c>
      <c r="V148" s="84" t="str">
        <f ca="1">[2]!YBHIST($I$137,I148,"EffDur","sec","")</f>
        <v>E</v>
      </c>
      <c r="W148" s="85" t="e">
        <f t="shared" ca="1" si="586"/>
        <v>#VALUE!</v>
      </c>
      <c r="X148" s="185" t="str">
        <f ca="1">[2]!YBHIST($E148,$I148,X$25,"sec","")</f>
        <v>E</v>
      </c>
      <c r="Y148" s="80" t="e">
        <f t="shared" ca="1" si="600"/>
        <v>#VALUE!</v>
      </c>
      <c r="Z148" s="82" t="e">
        <f t="shared" ca="1" si="601"/>
        <v>#VALUE!</v>
      </c>
      <c r="AA148" s="82" t="str">
        <f ca="1">[2]!YBHIST($F148,$I148,X$25,"sec","")</f>
        <v>E</v>
      </c>
      <c r="AB148" s="82"/>
      <c r="AC148" s="187" t="e">
        <f t="shared" ca="1" si="587"/>
        <v>#VALUE!</v>
      </c>
      <c r="AD148" s="189" t="str">
        <f ca="1">[2]!YBHIST($G148,I148,"LMMEffectiveDuration","sec","")</f>
        <v>E</v>
      </c>
      <c r="AE148" s="85" t="e">
        <f t="shared" ca="1" si="588"/>
        <v>#VALUE!</v>
      </c>
      <c r="AF148" s="86" t="e">
        <f t="shared" ca="1" si="589"/>
        <v>#VALUE!</v>
      </c>
      <c r="AG148" s="80" t="e">
        <f t="shared" ca="1" si="602"/>
        <v>#VALUE!</v>
      </c>
      <c r="AH148" s="80"/>
      <c r="AI148" s="80" t="e">
        <f t="shared" ca="1" si="603"/>
        <v>#VALUE!</v>
      </c>
      <c r="AJ148" s="83" t="e">
        <f t="shared" ca="1" si="604"/>
        <v>#VALUE!</v>
      </c>
      <c r="AK148" s="187" t="e">
        <f t="shared" ca="1" si="590"/>
        <v>#VALUE!</v>
      </c>
      <c r="AL148" s="192" t="e">
        <f t="shared" ca="1" si="591"/>
        <v>#VALUE!</v>
      </c>
      <c r="AM148" s="83" t="e">
        <f t="shared" ca="1" si="605"/>
        <v>#VALUE!</v>
      </c>
      <c r="AN148" s="80" t="e">
        <f ca="1">SUM(AL$31:AL148)</f>
        <v>#VALUE!</v>
      </c>
      <c r="AO148" s="109" t="e">
        <f t="shared" ca="1" si="596"/>
        <v>#VALUE!</v>
      </c>
      <c r="AP148" s="194" t="e">
        <f t="shared" ca="1" si="592"/>
        <v>#VALUE!</v>
      </c>
      <c r="AQ148" s="199"/>
      <c r="AX148" s="68" t="str">
        <f ca="1">[2]!YBHIST($I$137,$I148,J$25,"sec","")</f>
        <v>E</v>
      </c>
      <c r="AY148" s="67" t="e">
        <f t="shared" ca="1" si="593"/>
        <v>#VALUE!</v>
      </c>
      <c r="BA148" s="67">
        <f t="shared" si="594"/>
        <v>-55</v>
      </c>
    </row>
    <row r="149" spans="3:64" s="68" customFormat="1" ht="15" hidden="1">
      <c r="C149" s="70">
        <f t="shared" ca="1" si="581"/>
        <v>40461</v>
      </c>
      <c r="D149" s="70">
        <f t="shared" ca="1" si="582"/>
        <v>40486</v>
      </c>
      <c r="E149" s="68" t="str">
        <f t="shared" ca="1" si="583"/>
        <v>FNMA3.0-TBA-Oct</v>
      </c>
      <c r="F149" s="68" t="str">
        <f t="shared" ca="1" si="584"/>
        <v>FNMA3.0-TBA-Nov</v>
      </c>
      <c r="G149" s="68" t="str">
        <f t="shared" si="585"/>
        <v>FNMA3.0-TBA-GEN</v>
      </c>
      <c r="I149" s="133">
        <f ca="1">[2]!YBWORKDAY(EDATE(Base_Date, BA149), -1, "USD")</f>
        <v>40451</v>
      </c>
      <c r="J149" s="211" t="str">
        <f ca="1">[2]!YBHIST($I$137,$I149,K$25,"sec","")</f>
        <v>Error</v>
      </c>
      <c r="K149" s="217" t="str">
        <f ca="1">[2]!YBHIST($I$137,$I149,J$25,"sec","")</f>
        <v>E</v>
      </c>
      <c r="L149" s="80" t="e">
        <f t="shared" ca="1" si="597"/>
        <v>#VALUE!</v>
      </c>
      <c r="M149" s="81" t="str">
        <f ca="1">[2]!YBPRICE($I$137,$K149&amp;"d",$I149,L$25,"Swap",$I149,"Default","","Model",100,"")</f>
        <v>E</v>
      </c>
      <c r="N149" s="73" t="str">
        <f ca="1">[2]!YBHIST($I$137,$I148,M$25,"sec","")</f>
        <v>E</v>
      </c>
      <c r="O149" s="73"/>
      <c r="P149" s="80" t="e">
        <f t="shared" ca="1" si="598"/>
        <v>#VALUE!</v>
      </c>
      <c r="Q149" s="82" t="str">
        <f ca="1">[2]!YBSCEN($I$137,$K149&amp;"d","Market",O$25,"Swap",$I149,"LMMSkew","","Model",100,0,29,"Gradual","ParShift|N",0,"Annualized ROR",0.25,100,"",,,,"Default",,,,"Default",,)</f>
        <v>E</v>
      </c>
      <c r="R149" s="80" t="e">
        <f t="shared" ca="1" si="599"/>
        <v>#VALUE!</v>
      </c>
      <c r="S149" s="83">
        <v>0</v>
      </c>
      <c r="T149" s="80" t="e">
        <f ca="1">SUM(R$31:R149)</f>
        <v>#VALUE!</v>
      </c>
      <c r="U149" s="83" t="e">
        <f t="shared" ca="1" si="595"/>
        <v>#VALUE!</v>
      </c>
      <c r="V149" s="84" t="str">
        <f ca="1">[2]!YBHIST($I$137,I149,"EffDur","sec","")</f>
        <v>E</v>
      </c>
      <c r="W149" s="85" t="e">
        <f t="shared" ca="1" si="586"/>
        <v>#VALUE!</v>
      </c>
      <c r="X149" s="185" t="str">
        <f ca="1">[2]!YBHIST($E149,$I149,X$25,"sec","")</f>
        <v>E</v>
      </c>
      <c r="Y149" s="80" t="e">
        <f t="shared" ca="1" si="600"/>
        <v>#VALUE!</v>
      </c>
      <c r="Z149" s="82" t="e">
        <f t="shared" ca="1" si="601"/>
        <v>#VALUE!</v>
      </c>
      <c r="AA149" s="82" t="str">
        <f ca="1">[2]!YBHIST($F149,$I149,X$25,"sec","")</f>
        <v>E</v>
      </c>
      <c r="AB149" s="82"/>
      <c r="AC149" s="187" t="e">
        <f t="shared" ca="1" si="587"/>
        <v>#VALUE!</v>
      </c>
      <c r="AD149" s="189" t="str">
        <f ca="1">[2]!YBHIST($G149,I149,"LMMEffectiveDuration","sec","")</f>
        <v>E</v>
      </c>
      <c r="AE149" s="85" t="e">
        <f t="shared" ca="1" si="588"/>
        <v>#VALUE!</v>
      </c>
      <c r="AF149" s="86" t="e">
        <f t="shared" ca="1" si="589"/>
        <v>#VALUE!</v>
      </c>
      <c r="AG149" s="80" t="e">
        <f t="shared" ca="1" si="602"/>
        <v>#VALUE!</v>
      </c>
      <c r="AH149" s="80"/>
      <c r="AI149" s="80" t="e">
        <f t="shared" ca="1" si="603"/>
        <v>#VALUE!</v>
      </c>
      <c r="AJ149" s="83" t="e">
        <f t="shared" ca="1" si="604"/>
        <v>#VALUE!</v>
      </c>
      <c r="AK149" s="187" t="e">
        <f t="shared" ca="1" si="590"/>
        <v>#VALUE!</v>
      </c>
      <c r="AL149" s="192" t="e">
        <f t="shared" ca="1" si="591"/>
        <v>#VALUE!</v>
      </c>
      <c r="AM149" s="83" t="e">
        <f t="shared" ca="1" si="605"/>
        <v>#VALUE!</v>
      </c>
      <c r="AN149" s="80" t="e">
        <f ca="1">SUM(AL$31:AL149)</f>
        <v>#VALUE!</v>
      </c>
      <c r="AO149" s="109" t="e">
        <f t="shared" ca="1" si="596"/>
        <v>#VALUE!</v>
      </c>
      <c r="AP149" s="194" t="e">
        <f t="shared" ca="1" si="592"/>
        <v>#VALUE!</v>
      </c>
      <c r="AQ149" s="199"/>
      <c r="AX149" s="68" t="str">
        <f ca="1">[2]!YBHIST($I$137,$I149,J$25,"sec","")</f>
        <v>E</v>
      </c>
      <c r="AY149" s="67" t="e">
        <f t="shared" ca="1" si="593"/>
        <v>#VALUE!</v>
      </c>
      <c r="BA149" s="67">
        <f t="shared" si="594"/>
        <v>-54</v>
      </c>
    </row>
    <row r="150" spans="3:64" s="68" customFormat="1" ht="15" hidden="1">
      <c r="C150" s="70">
        <f t="shared" ca="1" si="581"/>
        <v>40490</v>
      </c>
      <c r="D150" s="70">
        <f t="shared" ca="1" si="582"/>
        <v>40515</v>
      </c>
      <c r="E150" s="68" t="str">
        <f t="shared" ca="1" si="583"/>
        <v>FNMA3.0-TBA-Nov</v>
      </c>
      <c r="F150" s="68" t="str">
        <f t="shared" ca="1" si="584"/>
        <v>FNMA3.0-TBA-Dec</v>
      </c>
      <c r="G150" s="68" t="str">
        <f t="shared" si="585"/>
        <v>FNMA3.0-TBA-GEN</v>
      </c>
      <c r="I150" s="133">
        <f ca="1">[2]!YBWORKDAY(EDATE(Base_Date, BA150), -1, "USD")</f>
        <v>40480</v>
      </c>
      <c r="J150" s="211" t="str">
        <f ca="1">[2]!YBHIST($I$137,$I150,K$25,"sec","")</f>
        <v>Error</v>
      </c>
      <c r="K150" s="217" t="str">
        <f ca="1">[2]!YBHIST($I$137,$I150,J$25,"sec","")</f>
        <v>E</v>
      </c>
      <c r="L150" s="80" t="e">
        <f t="shared" ca="1" si="597"/>
        <v>#VALUE!</v>
      </c>
      <c r="M150" s="81" t="str">
        <f ca="1">[2]!YBPRICE($I$137,$K150&amp;"d",$I150,L$25,"Swap",$I150,"Default","","Model",100,"")</f>
        <v>E</v>
      </c>
      <c r="N150" s="73" t="str">
        <f ca="1">[2]!YBHIST($I$137,$I149,M$25,"sec","")</f>
        <v>E</v>
      </c>
      <c r="O150" s="73"/>
      <c r="P150" s="80" t="e">
        <f t="shared" ca="1" si="598"/>
        <v>#VALUE!</v>
      </c>
      <c r="Q150" s="82" t="str">
        <f ca="1">[2]!YBSCEN($I$137,$K150&amp;"d","Market",O$25,"Swap",$I150,"LMMSkew","","Model",100,0,29,"Gradual","ParShift|N",0,"Annualized ROR",0.25,100,"",,,,"Default",,,,"Default",,)</f>
        <v>E</v>
      </c>
      <c r="R150" s="80" t="e">
        <f t="shared" ca="1" si="599"/>
        <v>#VALUE!</v>
      </c>
      <c r="S150" s="83">
        <v>0</v>
      </c>
      <c r="T150" s="80" t="e">
        <f ca="1">SUM(R$31:R150)</f>
        <v>#VALUE!</v>
      </c>
      <c r="U150" s="83" t="e">
        <f t="shared" ca="1" si="595"/>
        <v>#VALUE!</v>
      </c>
      <c r="V150" s="84" t="str">
        <f ca="1">[2]!YBHIST($I$137,I150,"EffDur","sec","")</f>
        <v>E</v>
      </c>
      <c r="W150" s="85" t="e">
        <f t="shared" ca="1" si="586"/>
        <v>#VALUE!</v>
      </c>
      <c r="X150" s="185" t="str">
        <f ca="1">[2]!YBHIST($E150,$I150,X$25,"sec","")</f>
        <v>E</v>
      </c>
      <c r="Y150" s="80" t="e">
        <f t="shared" ca="1" si="600"/>
        <v>#VALUE!</v>
      </c>
      <c r="Z150" s="82" t="e">
        <f t="shared" ca="1" si="601"/>
        <v>#VALUE!</v>
      </c>
      <c r="AA150" s="82" t="str">
        <f ca="1">[2]!YBHIST($F150,$I150,X$25,"sec","")</f>
        <v>E</v>
      </c>
      <c r="AB150" s="82"/>
      <c r="AC150" s="187" t="e">
        <f t="shared" ca="1" si="587"/>
        <v>#VALUE!</v>
      </c>
      <c r="AD150" s="189" t="str">
        <f ca="1">[2]!YBHIST($G150,I150,"LMMEffectiveDuration","sec","")</f>
        <v>E</v>
      </c>
      <c r="AE150" s="85" t="e">
        <f t="shared" ca="1" si="588"/>
        <v>#VALUE!</v>
      </c>
      <c r="AF150" s="86" t="e">
        <f t="shared" ca="1" si="589"/>
        <v>#VALUE!</v>
      </c>
      <c r="AG150" s="80" t="e">
        <f t="shared" ca="1" si="602"/>
        <v>#VALUE!</v>
      </c>
      <c r="AH150" s="80"/>
      <c r="AI150" s="80" t="e">
        <f t="shared" ca="1" si="603"/>
        <v>#VALUE!</v>
      </c>
      <c r="AJ150" s="83" t="e">
        <f t="shared" ca="1" si="604"/>
        <v>#VALUE!</v>
      </c>
      <c r="AK150" s="187" t="e">
        <f t="shared" ca="1" si="590"/>
        <v>#VALUE!</v>
      </c>
      <c r="AL150" s="192" t="e">
        <f t="shared" ca="1" si="591"/>
        <v>#VALUE!</v>
      </c>
      <c r="AM150" s="83" t="e">
        <f t="shared" ca="1" si="605"/>
        <v>#VALUE!</v>
      </c>
      <c r="AN150" s="80" t="e">
        <f ca="1">SUM(AL$31:AL150)</f>
        <v>#VALUE!</v>
      </c>
      <c r="AO150" s="109" t="e">
        <f t="shared" ca="1" si="596"/>
        <v>#VALUE!</v>
      </c>
      <c r="AP150" s="194" t="e">
        <f t="shared" ca="1" si="592"/>
        <v>#VALUE!</v>
      </c>
      <c r="AQ150" s="199"/>
      <c r="AX150" s="68" t="str">
        <f ca="1">[2]!YBHIST($I$137,$I150,J$25,"sec","")</f>
        <v>E</v>
      </c>
      <c r="AY150" s="67" t="e">
        <f t="shared" ca="1" si="593"/>
        <v>#VALUE!</v>
      </c>
      <c r="BA150" s="67">
        <f t="shared" si="594"/>
        <v>-53</v>
      </c>
    </row>
    <row r="151" spans="3:64" s="68" customFormat="1" ht="15" hidden="1">
      <c r="C151" s="70">
        <f t="shared" ca="1" si="581"/>
        <v>40522</v>
      </c>
      <c r="D151" s="70">
        <f t="shared" ca="1" si="582"/>
        <v>40547</v>
      </c>
      <c r="E151" s="68" t="str">
        <f t="shared" ca="1" si="583"/>
        <v>FNMA3.0-TBA-Dec</v>
      </c>
      <c r="F151" s="68" t="str">
        <f t="shared" ca="1" si="584"/>
        <v>FNMA3.0-TBA-Jan</v>
      </c>
      <c r="G151" s="68" t="str">
        <f t="shared" si="585"/>
        <v>FNMA3.0-TBA-GEN</v>
      </c>
      <c r="I151" s="133">
        <f ca="1">[2]!YBWORKDAY(EDATE(Base_Date, BA151), -1, "USD")</f>
        <v>40512</v>
      </c>
      <c r="J151" s="211" t="str">
        <f ca="1">[2]!YBHIST($I$137,$I151,K$25,"sec","")</f>
        <v>Error</v>
      </c>
      <c r="K151" s="217" t="str">
        <f ca="1">[2]!YBHIST($I$137,$I151,J$25,"sec","")</f>
        <v>E</v>
      </c>
      <c r="L151" s="80" t="e">
        <f t="shared" ca="1" si="597"/>
        <v>#VALUE!</v>
      </c>
      <c r="M151" s="81" t="str">
        <f ca="1">[2]!YBPRICE($I$137,$K151&amp;"d",$I151,L$25,"Swap",$I151,"Default","","Model",100,"")</f>
        <v>E</v>
      </c>
      <c r="N151" s="73" t="str">
        <f ca="1">[2]!YBHIST($I$137,$I150,M$25,"sec","")</f>
        <v>E</v>
      </c>
      <c r="O151" s="73"/>
      <c r="P151" s="80" t="e">
        <f t="shared" ca="1" si="598"/>
        <v>#VALUE!</v>
      </c>
      <c r="Q151" s="82" t="str">
        <f ca="1">[2]!YBSCEN($I$137,$K151&amp;"d","Market",O$25,"Swap",$I151,"LMMSkew","","Model",100,0,29,"Gradual","ParShift|N",0,"Annualized ROR",0.25,100,"",,,,"Default",,,,"Default",,)</f>
        <v>E</v>
      </c>
      <c r="R151" s="80" t="e">
        <f t="shared" ca="1" si="599"/>
        <v>#VALUE!</v>
      </c>
      <c r="S151" s="83">
        <v>0</v>
      </c>
      <c r="T151" s="80" t="e">
        <f ca="1">SUM(R$31:R151)</f>
        <v>#VALUE!</v>
      </c>
      <c r="U151" s="83" t="e">
        <f t="shared" ca="1" si="595"/>
        <v>#VALUE!</v>
      </c>
      <c r="V151" s="84" t="str">
        <f ca="1">[2]!YBHIST($I$137,I151,"EffDur","sec","")</f>
        <v>E</v>
      </c>
      <c r="W151" s="85" t="e">
        <f t="shared" ca="1" si="586"/>
        <v>#VALUE!</v>
      </c>
      <c r="X151" s="185" t="str">
        <f ca="1">[2]!YBHIST($E151,$I151,X$25,"sec","")</f>
        <v>E</v>
      </c>
      <c r="Y151" s="80" t="e">
        <f t="shared" ca="1" si="600"/>
        <v>#VALUE!</v>
      </c>
      <c r="Z151" s="82" t="e">
        <f t="shared" ca="1" si="601"/>
        <v>#VALUE!</v>
      </c>
      <c r="AA151" s="82" t="str">
        <f ca="1">[2]!YBHIST($F151,$I151,X$25,"sec","")</f>
        <v>E</v>
      </c>
      <c r="AB151" s="82"/>
      <c r="AC151" s="187" t="e">
        <f t="shared" ca="1" si="587"/>
        <v>#VALUE!</v>
      </c>
      <c r="AD151" s="189" t="str">
        <f ca="1">[2]!YBHIST($G151,I151,"LMMEffectiveDuration","sec","")</f>
        <v>E</v>
      </c>
      <c r="AE151" s="85" t="e">
        <f t="shared" ca="1" si="588"/>
        <v>#VALUE!</v>
      </c>
      <c r="AF151" s="86" t="e">
        <f t="shared" ca="1" si="589"/>
        <v>#VALUE!</v>
      </c>
      <c r="AG151" s="80" t="e">
        <f t="shared" ca="1" si="602"/>
        <v>#VALUE!</v>
      </c>
      <c r="AH151" s="80"/>
      <c r="AI151" s="80" t="e">
        <f t="shared" ca="1" si="603"/>
        <v>#VALUE!</v>
      </c>
      <c r="AJ151" s="83" t="e">
        <f t="shared" ca="1" si="604"/>
        <v>#VALUE!</v>
      </c>
      <c r="AK151" s="187" t="e">
        <f t="shared" ca="1" si="590"/>
        <v>#VALUE!</v>
      </c>
      <c r="AL151" s="192" t="e">
        <f t="shared" ca="1" si="591"/>
        <v>#VALUE!</v>
      </c>
      <c r="AM151" s="83" t="e">
        <f t="shared" ca="1" si="605"/>
        <v>#VALUE!</v>
      </c>
      <c r="AN151" s="80" t="e">
        <f ca="1">SUM(AL$31:AL151)</f>
        <v>#VALUE!</v>
      </c>
      <c r="AO151" s="109" t="e">
        <f t="shared" ca="1" si="596"/>
        <v>#VALUE!</v>
      </c>
      <c r="AP151" s="194" t="e">
        <f t="shared" ca="1" si="592"/>
        <v>#VALUE!</v>
      </c>
      <c r="AQ151" s="199"/>
      <c r="AX151" s="68" t="str">
        <f ca="1">[2]!YBHIST($I$137,$I151,J$25,"sec","")</f>
        <v>E</v>
      </c>
      <c r="AY151" s="67" t="e">
        <f t="shared" ca="1" si="593"/>
        <v>#VALUE!</v>
      </c>
      <c r="BA151" s="67">
        <f t="shared" si="594"/>
        <v>-52</v>
      </c>
    </row>
    <row r="152" spans="3:64" s="68" customFormat="1" ht="15">
      <c r="C152" s="70">
        <f t="shared" ca="1" si="581"/>
        <v>40553</v>
      </c>
      <c r="D152" s="70">
        <f t="shared" ca="1" si="582"/>
        <v>40578</v>
      </c>
      <c r="E152" s="68" t="str">
        <f t="shared" ca="1" si="583"/>
        <v>FNMA3.0-TBA-Jan</v>
      </c>
      <c r="F152" s="68" t="str">
        <f t="shared" ca="1" si="584"/>
        <v>FNMA3.0-TBA-Feb</v>
      </c>
      <c r="G152" s="68" t="str">
        <f t="shared" si="585"/>
        <v>FNMA3.0-TBA-GEN</v>
      </c>
      <c r="I152" s="133">
        <f ca="1">[2]!YBWORKDAY(EDATE(Base_Date, BA152), -1, "USD")</f>
        <v>40543</v>
      </c>
      <c r="J152" s="269" t="str">
        <f t="shared" ref="J152:J180" ca="1" si="606">AX152</f>
        <v>E</v>
      </c>
      <c r="K152" s="80" t="e">
        <f t="shared" ref="K152:K180" ca="1" si="607">AX152+AY152</f>
        <v>#VALUE!</v>
      </c>
      <c r="L152" s="80"/>
      <c r="M152" s="81" t="str">
        <f ca="1">[2]!YBHIST($I$137,I152,"OAS-Lib","sec","")</f>
        <v>E</v>
      </c>
      <c r="N152" s="73" t="str">
        <f ca="1">[2]!YBHIST($I$137,$I151,M$25,"sec","")</f>
        <v>E</v>
      </c>
      <c r="O152" s="73" t="str">
        <f ca="1">[2]!YBHIST("1 Month LIBOR",I152,"Yield","bmk","")</f>
        <v>E</v>
      </c>
      <c r="P152" s="80"/>
      <c r="Q152" s="82"/>
      <c r="R152" s="80"/>
      <c r="S152" s="83"/>
      <c r="T152" s="80"/>
      <c r="U152" s="83"/>
      <c r="V152" s="84">
        <f ca="1">VLOOKUP($I152, 'Barcap OAD'!$A:$S, $F$137, FALSE)</f>
        <v>-8.8000000000000007</v>
      </c>
      <c r="W152" s="172" t="e">
        <f ca="1">$K152*$V152/10000</f>
        <v>#VALUE!</v>
      </c>
      <c r="X152" s="185" t="str">
        <f ca="1">[2]!YBHIST($E152,$I152,X$25,"sec","")</f>
        <v>E</v>
      </c>
      <c r="Y152" s="80" t="e">
        <f t="shared" ca="1" si="600"/>
        <v>#VALUE!</v>
      </c>
      <c r="Z152" s="82" t="e">
        <f t="shared" ca="1" si="601"/>
        <v>#VALUE!</v>
      </c>
      <c r="AA152" s="82" t="str">
        <f ca="1">[2]!YBHIST($F152,$I152,X$25,"sec","")</f>
        <v>E</v>
      </c>
      <c r="AB152" s="82" t="e">
        <f ca="1">X151-Z152</f>
        <v>#VALUE!</v>
      </c>
      <c r="AC152" s="187"/>
      <c r="AD152" s="189">
        <f ca="1">VLOOKUP($I152, 'Barcap OAD'!$A:$S, $F$26, FALSE)</f>
        <v>8.1219999999999999</v>
      </c>
      <c r="AE152" s="85" t="e">
        <f t="shared" ca="1" si="588"/>
        <v>#VALUE!</v>
      </c>
      <c r="AF152" s="86" t="e">
        <f t="shared" ca="1" si="589"/>
        <v>#VALUE!</v>
      </c>
      <c r="AG152" s="80"/>
      <c r="AH152" s="83"/>
      <c r="AI152" s="80" t="e">
        <f ca="1">AL152+AK152</f>
        <v>#VALUE!</v>
      </c>
      <c r="AJ152" s="83">
        <v>0</v>
      </c>
      <c r="AK152" s="187" t="e">
        <f t="shared" ref="AK152:AK180" ca="1" si="608">(AJ152*Y152)/2</f>
        <v>#VALUE!</v>
      </c>
      <c r="AL152" s="192"/>
      <c r="AM152" s="83"/>
      <c r="AN152" s="80"/>
      <c r="AO152" s="109"/>
      <c r="AP152" s="194"/>
      <c r="AQ152" s="200"/>
      <c r="AR152" s="204"/>
      <c r="AS152" s="123"/>
      <c r="AX152" s="207" t="str">
        <f ca="1">[2]!YBHIST($I$137,$I152,J$25,"sec","")</f>
        <v>E</v>
      </c>
      <c r="AY152" s="205" t="str">
        <f ca="1">[2]!YBPRICE($I$137,AX152&amp;"d","Market","AccruedInterest","Swap",$I152,"LMMSkew","","Model",100,"")</f>
        <v>E</v>
      </c>
      <c r="BA152" s="67">
        <f t="shared" ref="BA152:BA183" si="609">BA39</f>
        <v>-51</v>
      </c>
    </row>
    <row r="153" spans="3:64" s="68" customFormat="1" ht="15">
      <c r="C153" s="70">
        <f ca="1">I153+10</f>
        <v>40584</v>
      </c>
      <c r="D153" s="70">
        <f t="shared" ca="1" si="582"/>
        <v>40609</v>
      </c>
      <c r="E153" s="68" t="str">
        <f t="shared" ca="1" si="583"/>
        <v>FNMA3.0-TBA-Feb</v>
      </c>
      <c r="F153" s="68" t="str">
        <f t="shared" ca="1" si="584"/>
        <v>FNMA3.0-TBA-Mar</v>
      </c>
      <c r="G153" s="68" t="str">
        <f t="shared" si="585"/>
        <v>FNMA3.0-TBA-GEN</v>
      </c>
      <c r="I153" s="133">
        <f ca="1">[2]!YBWORKDAY(EDATE(Base_Date, BA153), -1, "USD")</f>
        <v>40574</v>
      </c>
      <c r="J153" s="236" t="str">
        <f t="shared" ca="1" si="606"/>
        <v>E</v>
      </c>
      <c r="K153" s="80" t="e">
        <f t="shared" ca="1" si="607"/>
        <v>#VALUE!</v>
      </c>
      <c r="L153" s="80" t="e">
        <f t="shared" ref="L153:L180" ca="1" si="610">K153-K152</f>
        <v>#VALUE!</v>
      </c>
      <c r="M153" s="81" t="str">
        <f ca="1">[2]!YBHIST($I$137,$I153,"LMMOAS","sec")</f>
        <v>E</v>
      </c>
      <c r="N153" s="73" t="str">
        <f ca="1">[2]!YBHIST($I$137,$I152,M$25,"sec","")</f>
        <v>E</v>
      </c>
      <c r="O153" s="73" t="str">
        <f ca="1">[2]!YBHIST("1 Month LIBOR",I153,"Yield","bmk","")</f>
        <v>E</v>
      </c>
      <c r="P153" s="80" t="e">
        <f t="shared" ref="P153:P180" ca="1" si="611">K152-Q153</f>
        <v>#VALUE!</v>
      </c>
      <c r="Q153" s="82" t="str">
        <f ca="1">[2]!YBSCEN($I$137,$J152&amp;"d","Market",O$25,"Swap",$I152,"MarketWSkew","","Model",100,0,29,"Gradual","ParShift|N",0,"Annualized ROR",O152,100,"",,,,"Default",,,,"Default",,)</f>
        <v>E</v>
      </c>
      <c r="R153" s="80" t="e">
        <f t="shared" ref="R153:R180" ca="1" si="612">L153+P153</f>
        <v>#VALUE!</v>
      </c>
      <c r="S153" s="83" t="e">
        <f t="shared" ref="S153:S180" ca="1" si="613">R153/K152</f>
        <v>#VALUE!</v>
      </c>
      <c r="T153" s="80" t="e">
        <f ca="1">SUM(R$152:R153)</f>
        <v>#VALUE!</v>
      </c>
      <c r="U153" s="83" t="e">
        <f ca="1">BJ153</f>
        <v>#VALUE!</v>
      </c>
      <c r="V153" s="84">
        <f ca="1">VLOOKUP($I153, 'Barcap OAD'!$A:$S, $F$137, FALSE)</f>
        <v>-3.7</v>
      </c>
      <c r="W153" s="172" t="e">
        <f t="shared" ref="W153:W203" ca="1" si="614">$K153*$V153/10000</f>
        <v>#VALUE!</v>
      </c>
      <c r="X153" s="185" t="str">
        <f ca="1">[2]!YBHIST($E153,$I153,X$25,"sec","")</f>
        <v>E</v>
      </c>
      <c r="Y153" s="80" t="e">
        <f t="shared" ca="1" si="600"/>
        <v>#VALUE!</v>
      </c>
      <c r="Z153" s="82" t="e">
        <f t="shared" ca="1" si="601"/>
        <v>#VALUE!</v>
      </c>
      <c r="AA153" s="82" t="str">
        <f ca="1">[2]!YBHIST($F153,$I153,X$25,"sec","")</f>
        <v>E</v>
      </c>
      <c r="AB153" s="82" t="e">
        <f ca="1">X152-Z153</f>
        <v>#VALUE!</v>
      </c>
      <c r="AC153" s="187" t="e">
        <f ca="1">Y153+Z153</f>
        <v>#VALUE!</v>
      </c>
      <c r="AD153" s="189">
        <f ca="1">VLOOKUP($I153, 'Barcap OAD'!$A:$S, $F$26, FALSE)</f>
        <v>8.2189999999999994</v>
      </c>
      <c r="AE153" s="85" t="e">
        <f t="shared" ca="1" si="588"/>
        <v>#VALUE!</v>
      </c>
      <c r="AF153" s="86" t="e">
        <f t="shared" ca="1" si="589"/>
        <v>#VALUE!</v>
      </c>
      <c r="AG153" s="80" t="e">
        <f ca="1">-AC153*AF152</f>
        <v>#VALUE!</v>
      </c>
      <c r="AH153" s="83" t="e">
        <f ca="1">AG153/K152</f>
        <v>#VALUE!</v>
      </c>
      <c r="AI153" s="80" t="e">
        <f ca="1">AL153+AK153</f>
        <v>#VALUE!</v>
      </c>
      <c r="AJ153" s="83" t="e">
        <f t="shared" ref="AJ153:AJ180" ca="1" si="615">AF153-AF152</f>
        <v>#VALUE!</v>
      </c>
      <c r="AK153" s="187" t="e">
        <f t="shared" ca="1" si="608"/>
        <v>#VALUE!</v>
      </c>
      <c r="AL153" s="192" t="e">
        <f t="shared" ref="AL153:AL180" ca="1" si="616">AG153+R153</f>
        <v>#VALUE!</v>
      </c>
      <c r="AM153" s="83" t="e">
        <f t="shared" ref="AM153:AM180" ca="1" si="617">AL153/K152</f>
        <v>#VALUE!</v>
      </c>
      <c r="AN153" s="80" t="e">
        <f ca="1">SUM(AL$152:AL153)</f>
        <v>#VALUE!</v>
      </c>
      <c r="AO153" s="109" t="e">
        <f ca="1">BL153</f>
        <v>#VALUE!</v>
      </c>
      <c r="AP153" s="194" t="e">
        <f ca="1">(Z153*AF153*-1)+P153</f>
        <v>#VALUE!</v>
      </c>
      <c r="AQ153" s="200" t="e">
        <f t="shared" ref="AQ153:AQ180" ca="1" si="618">AP153/K152</f>
        <v>#VALUE!</v>
      </c>
      <c r="AR153" s="233"/>
      <c r="AS153" s="232"/>
      <c r="AX153" s="207" t="str">
        <f ca="1">[2]!YBHIST($I$137,$I153,J$25,"sec","")</f>
        <v>E</v>
      </c>
      <c r="AY153" s="205" t="str">
        <f ca="1">[2]!YBPRICE($I$137,AX153&amp;"d","Market","AccruedInterest","Swap",$I153,"LMMSkew","","Model",100,"")</f>
        <v>E</v>
      </c>
      <c r="BA153" s="67">
        <f t="shared" si="609"/>
        <v>-50</v>
      </c>
      <c r="BI153" s="518" t="e">
        <f ca="1">1+S153</f>
        <v>#VALUE!</v>
      </c>
      <c r="BJ153" s="518" t="e">
        <f ca="1">PRODUCT($BI$152:BI153)-1</f>
        <v>#VALUE!</v>
      </c>
      <c r="BK153" s="518" t="e">
        <f ca="1">1+AM153</f>
        <v>#VALUE!</v>
      </c>
      <c r="BL153" s="518" t="e">
        <f ca="1">PRODUCT($BK$152:BK153)-1</f>
        <v>#VALUE!</v>
      </c>
    </row>
    <row r="154" spans="3:64" s="68" customFormat="1" ht="15">
      <c r="C154" s="70">
        <f t="shared" ref="C154:C178" ca="1" si="619">I154+10</f>
        <v>40612</v>
      </c>
      <c r="D154" s="70">
        <f t="shared" ca="1" si="582"/>
        <v>40637</v>
      </c>
      <c r="E154" s="68" t="str">
        <f t="shared" ca="1" si="583"/>
        <v>FNMA3.0-TBA-Mar</v>
      </c>
      <c r="F154" s="68" t="str">
        <f t="shared" ca="1" si="584"/>
        <v>FNMA3.0-TBA-Apr</v>
      </c>
      <c r="G154" s="68" t="str">
        <f t="shared" si="585"/>
        <v>FNMA3.0-TBA-GEN</v>
      </c>
      <c r="I154" s="133">
        <f ca="1">[2]!YBWORKDAY(EDATE(Base_Date, BA154), -1, "USD")</f>
        <v>40602</v>
      </c>
      <c r="J154" s="235" t="str">
        <f t="shared" ca="1" si="606"/>
        <v>E</v>
      </c>
      <c r="K154" s="80" t="e">
        <f t="shared" ca="1" si="607"/>
        <v>#VALUE!</v>
      </c>
      <c r="L154" s="80" t="e">
        <f t="shared" ca="1" si="610"/>
        <v>#VALUE!</v>
      </c>
      <c r="M154" s="81" t="str">
        <f ca="1">[2]!YBHIST($I$137,$I154,"LMMOAS","sec")</f>
        <v>E</v>
      </c>
      <c r="N154" s="73" t="str">
        <f ca="1">[2]!YBHIST($I$137,$I153,M$25,"sec","")</f>
        <v>E</v>
      </c>
      <c r="O154" s="170" t="str">
        <f ca="1">[2]!YBHIST("1 Month LIBOR",I154,"Yield","bmk","")</f>
        <v>E</v>
      </c>
      <c r="P154" s="80" t="e">
        <f t="shared" ca="1" si="611"/>
        <v>#VALUE!</v>
      </c>
      <c r="Q154" s="82" t="str">
        <f ca="1">[2]!YBSCEN($I$137,$J153&amp;"d","Market",O$25,"Swap",$I153,"MarketWSkew","","Model",100,0,29,"Gradual","ParShift|N",0,"Annualized ROR",O153,100,"",,,,"Default",,,,"Default",,)</f>
        <v>E</v>
      </c>
      <c r="R154" s="80" t="e">
        <f t="shared" ca="1" si="612"/>
        <v>#VALUE!</v>
      </c>
      <c r="S154" s="83" t="e">
        <f t="shared" ca="1" si="613"/>
        <v>#VALUE!</v>
      </c>
      <c r="T154" s="80" t="e">
        <f ca="1">SUM(R$152:R154)</f>
        <v>#VALUE!</v>
      </c>
      <c r="U154" s="83" t="e">
        <f t="shared" ref="U154:U188" ca="1" si="620">BJ154</f>
        <v>#VALUE!</v>
      </c>
      <c r="V154" s="84">
        <f ca="1">VLOOKUP($I154, 'Barcap OAD'!$A:$S, $F$137, FALSE)</f>
        <v>-3.8</v>
      </c>
      <c r="W154" s="172" t="e">
        <f t="shared" ca="1" si="614"/>
        <v>#VALUE!</v>
      </c>
      <c r="X154" s="185" t="str">
        <f ca="1">[2]!YBHIST($E154,$I154,X$25,"sec","")</f>
        <v>E</v>
      </c>
      <c r="Y154" s="80" t="e">
        <f t="shared" ca="1" si="600"/>
        <v>#VALUE!</v>
      </c>
      <c r="Z154" s="82" t="e">
        <f t="shared" ca="1" si="601"/>
        <v>#VALUE!</v>
      </c>
      <c r="AA154" s="82" t="str">
        <f ca="1">[2]!YBHIST($F154,$I154,X$25,"sec","")</f>
        <v>E</v>
      </c>
      <c r="AB154" s="82" t="e">
        <f t="shared" ref="AB154:AB180" ca="1" si="621">X153-Z154</f>
        <v>#VALUE!</v>
      </c>
      <c r="AC154" s="187" t="e">
        <f ca="1">Y154+Z154</f>
        <v>#VALUE!</v>
      </c>
      <c r="AD154" s="189">
        <f ca="1">VLOOKUP($I154, 'Barcap OAD'!$A:$S, $F$26, FALSE)</f>
        <v>8.1370000000000005</v>
      </c>
      <c r="AE154" s="172" t="e">
        <f t="shared" ca="1" si="588"/>
        <v>#VALUE!</v>
      </c>
      <c r="AF154" s="86" t="e">
        <f t="shared" ca="1" si="589"/>
        <v>#VALUE!</v>
      </c>
      <c r="AG154" s="80" t="e">
        <f ca="1">-AC154*AF153</f>
        <v>#VALUE!</v>
      </c>
      <c r="AH154" s="83" t="e">
        <f t="shared" ref="AH154:AH180" ca="1" si="622">AG154/K153</f>
        <v>#VALUE!</v>
      </c>
      <c r="AI154" s="80" t="e">
        <f ca="1">AL154+AK154</f>
        <v>#VALUE!</v>
      </c>
      <c r="AJ154" s="83" t="e">
        <f t="shared" ca="1" si="615"/>
        <v>#VALUE!</v>
      </c>
      <c r="AK154" s="187" t="e">
        <f t="shared" ca="1" si="608"/>
        <v>#VALUE!</v>
      </c>
      <c r="AL154" s="192" t="e">
        <f t="shared" ca="1" si="616"/>
        <v>#VALUE!</v>
      </c>
      <c r="AM154" s="83" t="e">
        <f t="shared" ca="1" si="617"/>
        <v>#VALUE!</v>
      </c>
      <c r="AN154" s="80" t="e">
        <f ca="1">SUM(AL$152:AL154)</f>
        <v>#VALUE!</v>
      </c>
      <c r="AO154" s="109" t="e">
        <f t="shared" ref="AO154:AO188" ca="1" si="623">BL154</f>
        <v>#VALUE!</v>
      </c>
      <c r="AP154" s="194" t="e">
        <f ca="1">(Z154*AF154*-1)+P154</f>
        <v>#VALUE!</v>
      </c>
      <c r="AQ154" s="200" t="e">
        <f t="shared" ca="1" si="618"/>
        <v>#VALUE!</v>
      </c>
      <c r="AR154" s="204"/>
      <c r="AS154" s="221"/>
      <c r="AX154" s="207" t="str">
        <f ca="1">[2]!YBHIST($I$137,$I154,J$25,"sec","")</f>
        <v>E</v>
      </c>
      <c r="AY154" s="205" t="str">
        <f ca="1">[2]!YBPRICE($I$137,AX154&amp;"d","Market","AccruedInterest","Swap",$I154,"LMMSkew","","Model",100,"")</f>
        <v>E</v>
      </c>
      <c r="BA154" s="67">
        <f t="shared" si="609"/>
        <v>-49</v>
      </c>
      <c r="BI154" s="518" t="e">
        <f t="shared" ref="BI154:BI188" ca="1" si="624">1+S154</f>
        <v>#VALUE!</v>
      </c>
      <c r="BJ154" s="518" t="e">
        <f ca="1">PRODUCT($BI$152:BI154)-1</f>
        <v>#VALUE!</v>
      </c>
      <c r="BK154" s="518" t="e">
        <f t="shared" ref="BK154:BK188" ca="1" si="625">1+AM154</f>
        <v>#VALUE!</v>
      </c>
      <c r="BL154" s="518" t="e">
        <f ca="1">PRODUCT($BK$152:BK154)-1</f>
        <v>#VALUE!</v>
      </c>
    </row>
    <row r="155" spans="3:64" s="68" customFormat="1" ht="15">
      <c r="C155" s="70">
        <f t="shared" ca="1" si="619"/>
        <v>40643</v>
      </c>
      <c r="D155" s="70">
        <f t="shared" ca="1" si="582"/>
        <v>40668</v>
      </c>
      <c r="E155" s="68" t="str">
        <f t="shared" ca="1" si="583"/>
        <v>FNMA3.0-TBA-Apr</v>
      </c>
      <c r="F155" s="68" t="str">
        <f t="shared" ca="1" si="584"/>
        <v>FNMA3.0-TBA-May</v>
      </c>
      <c r="G155" s="68" t="str">
        <f t="shared" si="585"/>
        <v>FNMA3.0-TBA-GEN</v>
      </c>
      <c r="I155" s="133">
        <f ca="1">[2]!YBWORKDAY(EDATE(Base_Date, BA155), -1, "USD")</f>
        <v>40633</v>
      </c>
      <c r="J155" s="216" t="str">
        <f t="shared" ca="1" si="606"/>
        <v>E</v>
      </c>
      <c r="K155" s="80" t="e">
        <f t="shared" ca="1" si="607"/>
        <v>#VALUE!</v>
      </c>
      <c r="L155" s="80" t="e">
        <f t="shared" ca="1" si="610"/>
        <v>#VALUE!</v>
      </c>
      <c r="M155" s="81" t="str">
        <f ca="1">[2]!YBHIST($I$137,$I155,"LMMOAS","sec")</f>
        <v>E</v>
      </c>
      <c r="N155" s="73" t="str">
        <f ca="1">[2]!YBHIST($I$137,$I154,M$25,"sec","")</f>
        <v>E</v>
      </c>
      <c r="O155" s="170" t="str">
        <f ca="1">[2]!YBHIST("1 Month LIBOR",I155,"Yield","bmk","")</f>
        <v>E</v>
      </c>
      <c r="P155" s="80" t="e">
        <f t="shared" ca="1" si="611"/>
        <v>#VALUE!</v>
      </c>
      <c r="Q155" s="82" t="str">
        <f ca="1">[2]!YBSCEN($I$137,$J154&amp;"d","Market",O$25,"Swap",$I154,"MarketWSkew","","Model",100,0,29,"Gradual","ParShift|N",0,"Annualized ROR",O154,100,"",,,,"Default",,,,"Default",,)</f>
        <v>E</v>
      </c>
      <c r="R155" s="80" t="e">
        <f t="shared" ca="1" si="612"/>
        <v>#VALUE!</v>
      </c>
      <c r="S155" s="83" t="e">
        <f t="shared" ca="1" si="613"/>
        <v>#VALUE!</v>
      </c>
      <c r="T155" s="80" t="e">
        <f ca="1">SUM(R$152:R155)</f>
        <v>#VALUE!</v>
      </c>
      <c r="U155" s="83" t="e">
        <f t="shared" ca="1" si="620"/>
        <v>#VALUE!</v>
      </c>
      <c r="V155" s="84">
        <f ca="1">VLOOKUP($I155, 'Barcap OAD'!$A:$S, $F$137, FALSE)</f>
        <v>-3.8</v>
      </c>
      <c r="W155" s="172" t="e">
        <f t="shared" ca="1" si="614"/>
        <v>#VALUE!</v>
      </c>
      <c r="X155" s="185" t="str">
        <f ca="1">[2]!YBHIST($E155,$I155,X$25,"sec","")</f>
        <v>E</v>
      </c>
      <c r="Y155" s="80" t="e">
        <f t="shared" ca="1" si="600"/>
        <v>#VALUE!</v>
      </c>
      <c r="Z155" s="82" t="e">
        <f t="shared" ca="1" si="601"/>
        <v>#VALUE!</v>
      </c>
      <c r="AA155" s="82" t="str">
        <f ca="1">[2]!YBHIST($F155,$I155,X$25,"sec","")</f>
        <v>E</v>
      </c>
      <c r="AB155" s="82" t="e">
        <f t="shared" ca="1" si="621"/>
        <v>#VALUE!</v>
      </c>
      <c r="AC155" s="187" t="e">
        <f ca="1">Y155+Z155</f>
        <v>#VALUE!</v>
      </c>
      <c r="AD155" s="189">
        <f ca="1">VLOOKUP($I155, 'Barcap OAD'!$A:$S, $F$26, FALSE)</f>
        <v>8.2479999999999993</v>
      </c>
      <c r="AE155" s="172" t="e">
        <f t="shared" ca="1" si="588"/>
        <v>#VALUE!</v>
      </c>
      <c r="AF155" s="86" t="e">
        <f t="shared" ca="1" si="589"/>
        <v>#VALUE!</v>
      </c>
      <c r="AG155" s="80" t="e">
        <f ca="1">-AC155*AF154</f>
        <v>#VALUE!</v>
      </c>
      <c r="AH155" s="83" t="e">
        <f t="shared" ca="1" si="622"/>
        <v>#VALUE!</v>
      </c>
      <c r="AI155" s="80" t="e">
        <f ca="1">AL155+AK155</f>
        <v>#VALUE!</v>
      </c>
      <c r="AJ155" s="83" t="e">
        <f t="shared" ca="1" si="615"/>
        <v>#VALUE!</v>
      </c>
      <c r="AK155" s="187" t="e">
        <f t="shared" ca="1" si="608"/>
        <v>#VALUE!</v>
      </c>
      <c r="AL155" s="192" t="e">
        <f t="shared" ca="1" si="616"/>
        <v>#VALUE!</v>
      </c>
      <c r="AM155" s="83" t="e">
        <f t="shared" ca="1" si="617"/>
        <v>#VALUE!</v>
      </c>
      <c r="AN155" s="80" t="e">
        <f ca="1">SUM(AL$152:AL155)</f>
        <v>#VALUE!</v>
      </c>
      <c r="AO155" s="109" t="e">
        <f t="shared" ca="1" si="623"/>
        <v>#VALUE!</v>
      </c>
      <c r="AP155" s="194" t="e">
        <f ca="1">(Z155*AF155*-1)+P155</f>
        <v>#VALUE!</v>
      </c>
      <c r="AQ155" s="200" t="e">
        <f t="shared" ca="1" si="618"/>
        <v>#VALUE!</v>
      </c>
      <c r="AR155" s="204"/>
      <c r="AS155" s="221"/>
      <c r="AX155" s="207" t="str">
        <f ca="1">[2]!YBHIST($I$137,$I155,J$25,"sec","")</f>
        <v>E</v>
      </c>
      <c r="AY155" s="205" t="str">
        <f ca="1">[2]!YBPRICE($I$137,AX155&amp;"d","Market","AccruedInterest","Swap",$I155,"LMMSkew","","Model",100,"")</f>
        <v>E</v>
      </c>
      <c r="BA155" s="67">
        <f t="shared" si="609"/>
        <v>-48</v>
      </c>
      <c r="BI155" s="518" t="e">
        <f t="shared" ca="1" si="624"/>
        <v>#VALUE!</v>
      </c>
      <c r="BJ155" s="518" t="e">
        <f ca="1">PRODUCT($BI$152:BI155)-1</f>
        <v>#VALUE!</v>
      </c>
      <c r="BK155" s="518" t="e">
        <f t="shared" ca="1" si="625"/>
        <v>#VALUE!</v>
      </c>
      <c r="BL155" s="518" t="e">
        <f ca="1">PRODUCT($BK$152:BK155)-1</f>
        <v>#VALUE!</v>
      </c>
    </row>
    <row r="156" spans="3:64" s="68" customFormat="1" ht="15">
      <c r="C156" s="70">
        <f t="shared" ca="1" si="619"/>
        <v>40672</v>
      </c>
      <c r="D156" s="70">
        <f t="shared" ca="1" si="582"/>
        <v>40697</v>
      </c>
      <c r="E156" s="68" t="str">
        <f t="shared" ca="1" si="583"/>
        <v>FNMA3.0-TBA-May</v>
      </c>
      <c r="F156" s="68" t="str">
        <f t="shared" ca="1" si="584"/>
        <v>FNMA3.0-TBA-Jun</v>
      </c>
      <c r="G156" s="68" t="str">
        <f t="shared" si="585"/>
        <v>FNMA3.0-TBA-GEN</v>
      </c>
      <c r="I156" s="133">
        <f ca="1">[2]!YBWORKDAY(EDATE(Base_Date, BA156), -1, "USD")</f>
        <v>40662</v>
      </c>
      <c r="J156" s="234" t="str">
        <f t="shared" ca="1" si="606"/>
        <v>E</v>
      </c>
      <c r="K156" s="237" t="e">
        <f t="shared" ca="1" si="607"/>
        <v>#VALUE!</v>
      </c>
      <c r="L156" s="237" t="e">
        <f t="shared" ca="1" si="610"/>
        <v>#VALUE!</v>
      </c>
      <c r="M156" s="238" t="str">
        <f ca="1">[2]!YBHIST($I$137,$I156,"LMMOAS","sec")</f>
        <v>E</v>
      </c>
      <c r="N156" s="239" t="str">
        <f ca="1">[2]!YBHIST($I$137,$I155,M$25,"sec","")</f>
        <v>E</v>
      </c>
      <c r="O156" s="240" t="str">
        <f ca="1">[2]!YBHIST("1 Month LIBOR",I156,"Yield","bmk","")</f>
        <v>E</v>
      </c>
      <c r="P156" s="237" t="e">
        <f t="shared" ca="1" si="611"/>
        <v>#VALUE!</v>
      </c>
      <c r="Q156" s="171" t="str">
        <f ca="1">[2]!YBSCEN($I$137,$J155&amp;"d","Market",O$25,"Swap",$I155,"MarketWSkew","","Model",100,0,29,"Gradual","ParShift|N",0,"Annualized ROR",O155,100,"",,,,"Default",,,,"Default",,)</f>
        <v>E</v>
      </c>
      <c r="R156" s="237" t="e">
        <f t="shared" ca="1" si="612"/>
        <v>#VALUE!</v>
      </c>
      <c r="S156" s="241" t="e">
        <f t="shared" ca="1" si="613"/>
        <v>#VALUE!</v>
      </c>
      <c r="T156" s="237" t="e">
        <f ca="1">SUM(R$152:R156)</f>
        <v>#VALUE!</v>
      </c>
      <c r="U156" s="241" t="e">
        <f t="shared" ca="1" si="620"/>
        <v>#VALUE!</v>
      </c>
      <c r="V156" s="242">
        <f ca="1">VLOOKUP($I156, 'Barcap OAD'!$A:$S, $F$137, FALSE)</f>
        <v>-3.9</v>
      </c>
      <c r="W156" s="243" t="e">
        <f t="shared" ca="1" si="614"/>
        <v>#VALUE!</v>
      </c>
      <c r="X156" s="244" t="str">
        <f ca="1">[2]!YBHIST($E156,$I156,X$25,"sec","")</f>
        <v>E</v>
      </c>
      <c r="Y156" s="237" t="e">
        <f t="shared" ca="1" si="600"/>
        <v>#VALUE!</v>
      </c>
      <c r="Z156" s="171" t="e">
        <f t="shared" ca="1" si="601"/>
        <v>#VALUE!</v>
      </c>
      <c r="AA156" s="171" t="str">
        <f ca="1">[2]!YBHIST($F156,$I156,X$25,"sec","")</f>
        <v>E</v>
      </c>
      <c r="AB156" s="171" t="e">
        <f t="shared" ca="1" si="621"/>
        <v>#VALUE!</v>
      </c>
      <c r="AC156" s="245" t="e">
        <f ca="1">X156-AB156</f>
        <v>#VALUE!</v>
      </c>
      <c r="AD156" s="246">
        <f ca="1">VLOOKUP($I156, 'Barcap OAD'!$A:$S, $F$26, FALSE)</f>
        <v>8.4529999999999994</v>
      </c>
      <c r="AE156" s="243" t="e">
        <f t="shared" ca="1" si="588"/>
        <v>#VALUE!</v>
      </c>
      <c r="AF156" s="247" t="e">
        <f t="shared" ca="1" si="589"/>
        <v>#VALUE!</v>
      </c>
      <c r="AG156" s="237" t="e">
        <f t="shared" ref="AG156:AG180" ca="1" si="626">-AC156*AF155</f>
        <v>#VALUE!</v>
      </c>
      <c r="AH156" s="241" t="e">
        <f t="shared" ca="1" si="622"/>
        <v>#VALUE!</v>
      </c>
      <c r="AI156" s="237" t="e">
        <f t="shared" ref="AI156:AI180" ca="1" si="627">AL156+AK156</f>
        <v>#VALUE!</v>
      </c>
      <c r="AJ156" s="241" t="e">
        <f t="shared" ca="1" si="615"/>
        <v>#VALUE!</v>
      </c>
      <c r="AK156" s="245" t="e">
        <f t="shared" ca="1" si="608"/>
        <v>#VALUE!</v>
      </c>
      <c r="AL156" s="248" t="e">
        <f t="shared" ca="1" si="616"/>
        <v>#VALUE!</v>
      </c>
      <c r="AM156" s="241" t="e">
        <f t="shared" ca="1" si="617"/>
        <v>#VALUE!</v>
      </c>
      <c r="AN156" s="237" t="e">
        <f ca="1">SUM(AL$152:AL156)</f>
        <v>#VALUE!</v>
      </c>
      <c r="AO156" s="203" t="e">
        <f t="shared" ca="1" si="623"/>
        <v>#VALUE!</v>
      </c>
      <c r="AP156" s="249" t="e">
        <f t="shared" ref="AP156:AP180" ca="1" si="628">(Z156*AF156*-1)+P156</f>
        <v>#VALUE!</v>
      </c>
      <c r="AQ156" s="250" t="e">
        <f t="shared" ca="1" si="618"/>
        <v>#VALUE!</v>
      </c>
      <c r="AR156" s="204"/>
      <c r="AS156" s="221"/>
      <c r="AX156" s="207" t="str">
        <f ca="1">[2]!YBHIST($I$137,$I156,J$25,"sec","")</f>
        <v>E</v>
      </c>
      <c r="AY156" s="205" t="str">
        <f ca="1">[2]!YBPRICE($I$137,AX156&amp;"d","Market","AccruedInterest","Swap",$I156,"LMMSkew","","Model",100,"")</f>
        <v>E</v>
      </c>
      <c r="BA156" s="67">
        <f t="shared" si="609"/>
        <v>-47</v>
      </c>
      <c r="BI156" s="518" t="e">
        <f t="shared" ca="1" si="624"/>
        <v>#VALUE!</v>
      </c>
      <c r="BJ156" s="518" t="e">
        <f ca="1">PRODUCT($BI$152:BI156)-1</f>
        <v>#VALUE!</v>
      </c>
      <c r="BK156" s="518" t="e">
        <f t="shared" ca="1" si="625"/>
        <v>#VALUE!</v>
      </c>
      <c r="BL156" s="518" t="e">
        <f ca="1">PRODUCT($BK$152:BK156)-1</f>
        <v>#VALUE!</v>
      </c>
    </row>
    <row r="157" spans="3:64" s="68" customFormat="1" ht="15">
      <c r="C157" s="70">
        <f t="shared" ca="1" si="619"/>
        <v>40704</v>
      </c>
      <c r="D157" s="70">
        <f t="shared" ca="1" si="582"/>
        <v>40729</v>
      </c>
      <c r="E157" s="68" t="str">
        <f t="shared" ca="1" si="583"/>
        <v>FNMA3.0-TBA-Jun</v>
      </c>
      <c r="F157" s="68" t="str">
        <f t="shared" ca="1" si="584"/>
        <v>FNMA3.0-TBA-Jul</v>
      </c>
      <c r="G157" s="68" t="str">
        <f t="shared" si="585"/>
        <v>FNMA3.0-TBA-GEN</v>
      </c>
      <c r="I157" s="133">
        <f ca="1">[2]!YBWORKDAY(EDATE(Base_Date, BA157), -1, "USD")</f>
        <v>40694</v>
      </c>
      <c r="J157" s="501" t="str">
        <f t="shared" ca="1" si="606"/>
        <v>E</v>
      </c>
      <c r="K157" s="502" t="e">
        <f t="shared" ca="1" si="607"/>
        <v>#VALUE!</v>
      </c>
      <c r="L157" s="502" t="e">
        <f t="shared" ca="1" si="610"/>
        <v>#VALUE!</v>
      </c>
      <c r="M157" s="503" t="str">
        <f ca="1">[2]!YBHIST($I$137,$I157,"LMMOAS","sec")</f>
        <v>E</v>
      </c>
      <c r="N157" s="504" t="str">
        <f ca="1">[2]!YBHIST($I$137,$I156,M$25,"sec","")</f>
        <v>E</v>
      </c>
      <c r="O157" s="505" t="str">
        <f ca="1">[2]!YBHIST("1 Month LIBOR",I157,"Yield","bmk","")</f>
        <v>E</v>
      </c>
      <c r="P157" s="502" t="e">
        <f t="shared" ca="1" si="611"/>
        <v>#VALUE!</v>
      </c>
      <c r="Q157" s="506" t="str">
        <f ca="1">[2]!YBSCEN($I$137,$J156&amp;"d","Market",O$25,"Swap",$I156,"MarketWSkew","","Model",100,0,29,"Gradual","ParShift|N",0,"Annualized ROR",O156,100,"",,,,"Default",,,,"Default",,)</f>
        <v>E</v>
      </c>
      <c r="R157" s="502" t="e">
        <f t="shared" ca="1" si="612"/>
        <v>#VALUE!</v>
      </c>
      <c r="S157" s="507" t="e">
        <f t="shared" ca="1" si="613"/>
        <v>#VALUE!</v>
      </c>
      <c r="T157" s="502" t="e">
        <f ca="1">SUM(R$152:R157)</f>
        <v>#VALUE!</v>
      </c>
      <c r="U157" s="507" t="e">
        <f t="shared" ca="1" si="620"/>
        <v>#VALUE!</v>
      </c>
      <c r="V157" s="508">
        <f ca="1">VLOOKUP($I157, 'Barcap OAD'!$A:$S, $F$137, FALSE)</f>
        <v>-6.1</v>
      </c>
      <c r="W157" s="509" t="e">
        <f t="shared" ca="1" si="614"/>
        <v>#VALUE!</v>
      </c>
      <c r="X157" s="510" t="str">
        <f ca="1">[2]!YBHIST($E157,$I157,X$25,"sec","")</f>
        <v>E</v>
      </c>
      <c r="Y157" s="502" t="e">
        <f t="shared" ca="1" si="600"/>
        <v>#VALUE!</v>
      </c>
      <c r="Z157" s="506" t="e">
        <f t="shared" ca="1" si="601"/>
        <v>#VALUE!</v>
      </c>
      <c r="AA157" s="506" t="str">
        <f ca="1">[2]!YBHIST($F157,$I157,X$25,"sec","")</f>
        <v>E</v>
      </c>
      <c r="AB157" s="506" t="e">
        <f t="shared" ca="1" si="621"/>
        <v>#VALUE!</v>
      </c>
      <c r="AC157" s="511" t="e">
        <f ca="1">X157-AB157</f>
        <v>#VALUE!</v>
      </c>
      <c r="AD157" s="512">
        <f ca="1">VLOOKUP($I157, 'Barcap OAD'!$A:$S, $F$26, FALSE)</f>
        <v>8.4260000000000002</v>
      </c>
      <c r="AE157" s="509" t="e">
        <f t="shared" ca="1" si="588"/>
        <v>#VALUE!</v>
      </c>
      <c r="AF157" s="513" t="e">
        <f t="shared" ca="1" si="589"/>
        <v>#VALUE!</v>
      </c>
      <c r="AG157" s="502" t="e">
        <f t="shared" ca="1" si="626"/>
        <v>#VALUE!</v>
      </c>
      <c r="AH157" s="507" t="e">
        <f t="shared" ca="1" si="622"/>
        <v>#VALUE!</v>
      </c>
      <c r="AI157" s="502" t="e">
        <f t="shared" ca="1" si="627"/>
        <v>#VALUE!</v>
      </c>
      <c r="AJ157" s="507" t="e">
        <f t="shared" ca="1" si="615"/>
        <v>#VALUE!</v>
      </c>
      <c r="AK157" s="511" t="e">
        <f t="shared" ca="1" si="608"/>
        <v>#VALUE!</v>
      </c>
      <c r="AL157" s="514" t="e">
        <f t="shared" ca="1" si="616"/>
        <v>#VALUE!</v>
      </c>
      <c r="AM157" s="507" t="e">
        <f t="shared" ca="1" si="617"/>
        <v>#VALUE!</v>
      </c>
      <c r="AN157" s="502" t="e">
        <f ca="1">SUM(AL$152:AL157)</f>
        <v>#VALUE!</v>
      </c>
      <c r="AO157" s="232" t="e">
        <f t="shared" ca="1" si="623"/>
        <v>#VALUE!</v>
      </c>
      <c r="AP157" s="515" t="e">
        <f t="shared" ca="1" si="628"/>
        <v>#VALUE!</v>
      </c>
      <c r="AQ157" s="516" t="e">
        <f t="shared" ca="1" si="618"/>
        <v>#VALUE!</v>
      </c>
      <c r="AR157" s="204"/>
      <c r="AS157" s="221"/>
      <c r="AX157" s="207" t="str">
        <f ca="1">[2]!YBHIST($I$137,$I157,J$25,"sec","")</f>
        <v>E</v>
      </c>
      <c r="AY157" s="205" t="str">
        <f ca="1">[2]!YBPRICE($I$137,AX157&amp;"d","Market","AccruedInterest","Swap",$I157,"LMMSkew","","Model",100,"")</f>
        <v>E</v>
      </c>
      <c r="BA157" s="67">
        <f t="shared" si="609"/>
        <v>-46</v>
      </c>
      <c r="BI157" s="518" t="e">
        <f t="shared" ca="1" si="624"/>
        <v>#VALUE!</v>
      </c>
      <c r="BJ157" s="518" t="e">
        <f ca="1">PRODUCT($BI$152:BI157)-1</f>
        <v>#VALUE!</v>
      </c>
      <c r="BK157" s="518" t="e">
        <f t="shared" ca="1" si="625"/>
        <v>#VALUE!</v>
      </c>
      <c r="BL157" s="518" t="e">
        <f ca="1">PRODUCT($BK$152:BK157)-1</f>
        <v>#VALUE!</v>
      </c>
    </row>
    <row r="158" spans="3:64" s="68" customFormat="1" ht="15">
      <c r="C158" s="70">
        <f t="shared" ca="1" si="619"/>
        <v>40734</v>
      </c>
      <c r="D158" s="70">
        <f t="shared" ca="1" si="582"/>
        <v>40759</v>
      </c>
      <c r="E158" s="68" t="str">
        <f t="shared" ca="1" si="583"/>
        <v>FNMA3.0-TBA-Jul</v>
      </c>
      <c r="F158" s="68" t="str">
        <f t="shared" ca="1" si="584"/>
        <v>FNMA3.0-TBA-Aug</v>
      </c>
      <c r="G158" s="68" t="str">
        <f t="shared" si="585"/>
        <v>FNMA3.0-TBA-GEN</v>
      </c>
      <c r="I158" s="133">
        <f ca="1">[2]!YBWORKDAY(EDATE(Base_Date, BA158), -1, "USD")</f>
        <v>40724</v>
      </c>
      <c r="J158" s="235" t="str">
        <f t="shared" ca="1" si="606"/>
        <v>E</v>
      </c>
      <c r="K158" s="253" t="e">
        <f t="shared" ca="1" si="607"/>
        <v>#VALUE!</v>
      </c>
      <c r="L158" s="253" t="e">
        <f t="shared" ca="1" si="610"/>
        <v>#VALUE!</v>
      </c>
      <c r="M158" s="254" t="str">
        <f ca="1">[2]!YBHIST($I$137,$I158,"LMMOAS","sec")</f>
        <v>E</v>
      </c>
      <c r="N158" s="255" t="str">
        <f ca="1">[2]!YBHIST($I$137,$I157,M$25,"sec","")</f>
        <v>E</v>
      </c>
      <c r="O158" s="256" t="str">
        <f ca="1">[2]!YBHIST("1 Month LIBOR",I158,"Yield","bmk","")</f>
        <v>E</v>
      </c>
      <c r="P158" s="253" t="e">
        <f t="shared" ca="1" si="611"/>
        <v>#VALUE!</v>
      </c>
      <c r="Q158" s="257" t="str">
        <f ca="1">[2]!YBSCEN($I$137,$J157&amp;"d","Market",O$25,"Swap",$I157,"MarketWSkew","","Model",100,0,29,"Gradual","ParShift|N",0,"Annualized ROR",O157,100,"",,,,"Default",,,,"Default",,)</f>
        <v>E</v>
      </c>
      <c r="R158" s="253" t="e">
        <f t="shared" ca="1" si="612"/>
        <v>#VALUE!</v>
      </c>
      <c r="S158" s="258" t="e">
        <f t="shared" ca="1" si="613"/>
        <v>#VALUE!</v>
      </c>
      <c r="T158" s="253" t="e">
        <f ca="1">SUM(R$152:R158)</f>
        <v>#VALUE!</v>
      </c>
      <c r="U158" s="258" t="e">
        <f t="shared" ca="1" si="620"/>
        <v>#VALUE!</v>
      </c>
      <c r="V158" s="259">
        <f ca="1">VLOOKUP($I158, 'Barcap OAD'!$A:$S, $F$137, FALSE)</f>
        <v>-6</v>
      </c>
      <c r="W158" s="260" t="e">
        <f t="shared" ca="1" si="614"/>
        <v>#VALUE!</v>
      </c>
      <c r="X158" s="261" t="str">
        <f ca="1">[2]!YBHIST($E158,$I158,X$25,"sec","")</f>
        <v>E</v>
      </c>
      <c r="Y158" s="253" t="e">
        <f t="shared" ca="1" si="600"/>
        <v>#VALUE!</v>
      </c>
      <c r="Z158" s="257" t="e">
        <f t="shared" ca="1" si="601"/>
        <v>#VALUE!</v>
      </c>
      <c r="AA158" s="257" t="str">
        <f ca="1">[2]!YBHIST($F158,$I158,X$25,"sec","")</f>
        <v>E</v>
      </c>
      <c r="AB158" s="257" t="e">
        <f t="shared" ca="1" si="621"/>
        <v>#VALUE!</v>
      </c>
      <c r="AC158" s="262" t="e">
        <f t="shared" ref="AC158:AC180" ca="1" si="629">Y158+Z158</f>
        <v>#VALUE!</v>
      </c>
      <c r="AD158" s="263">
        <f ca="1">VLOOKUP($I158, 'Barcap OAD'!$A:$S, $F$26, FALSE)</f>
        <v>8.3819999999999997</v>
      </c>
      <c r="AE158" s="260" t="e">
        <f t="shared" ca="1" si="588"/>
        <v>#VALUE!</v>
      </c>
      <c r="AF158" s="264" t="e">
        <f t="shared" ca="1" si="589"/>
        <v>#VALUE!</v>
      </c>
      <c r="AG158" s="253" t="e">
        <f t="shared" ca="1" si="626"/>
        <v>#VALUE!</v>
      </c>
      <c r="AH158" s="258" t="e">
        <f t="shared" ca="1" si="622"/>
        <v>#VALUE!</v>
      </c>
      <c r="AI158" s="253" t="e">
        <f t="shared" ca="1" si="627"/>
        <v>#VALUE!</v>
      </c>
      <c r="AJ158" s="258" t="e">
        <f t="shared" ca="1" si="615"/>
        <v>#VALUE!</v>
      </c>
      <c r="AK158" s="262" t="e">
        <f t="shared" ca="1" si="608"/>
        <v>#VALUE!</v>
      </c>
      <c r="AL158" s="265" t="e">
        <f t="shared" ca="1" si="616"/>
        <v>#VALUE!</v>
      </c>
      <c r="AM158" s="258" t="e">
        <f t="shared" ca="1" si="617"/>
        <v>#VALUE!</v>
      </c>
      <c r="AN158" s="253" t="e">
        <f ca="1">SUM(AL$152:AL158)</f>
        <v>#VALUE!</v>
      </c>
      <c r="AO158" s="266" t="e">
        <f t="shared" ca="1" si="623"/>
        <v>#VALUE!</v>
      </c>
      <c r="AP158" s="267" t="e">
        <f t="shared" ca="1" si="628"/>
        <v>#VALUE!</v>
      </c>
      <c r="AQ158" s="268" t="e">
        <f t="shared" ca="1" si="618"/>
        <v>#VALUE!</v>
      </c>
      <c r="AR158" s="204"/>
      <c r="AS158" s="221"/>
      <c r="AX158" s="207" t="str">
        <f ca="1">[2]!YBHIST($I$137,$I158,J$25,"sec","")</f>
        <v>E</v>
      </c>
      <c r="AY158" s="205" t="str">
        <f ca="1">[2]!YBPRICE($I$137,AX158&amp;"d","Market","AccruedInterest","Swap",$I158,"LMMSkew","","Model",100,"")</f>
        <v>E</v>
      </c>
      <c r="BA158" s="67">
        <f t="shared" si="609"/>
        <v>-45</v>
      </c>
      <c r="BI158" s="518" t="e">
        <f t="shared" ca="1" si="624"/>
        <v>#VALUE!</v>
      </c>
      <c r="BJ158" s="518" t="e">
        <f ca="1">PRODUCT($BI$152:BI158)-1</f>
        <v>#VALUE!</v>
      </c>
      <c r="BK158" s="518" t="e">
        <f t="shared" ca="1" si="625"/>
        <v>#VALUE!</v>
      </c>
      <c r="BL158" s="518" t="e">
        <f ca="1">PRODUCT($BK$152:BK158)-1</f>
        <v>#VALUE!</v>
      </c>
    </row>
    <row r="159" spans="3:64" s="68" customFormat="1" ht="15">
      <c r="C159" s="70">
        <f t="shared" ca="1" si="619"/>
        <v>40763</v>
      </c>
      <c r="D159" s="70">
        <f t="shared" ca="1" si="582"/>
        <v>40788</v>
      </c>
      <c r="E159" s="68" t="str">
        <f t="shared" ca="1" si="583"/>
        <v>FNMA3.0-TBA-Aug</v>
      </c>
      <c r="F159" s="68" t="str">
        <f t="shared" ca="1" si="584"/>
        <v>FNMA3.0-TBA-Sep</v>
      </c>
      <c r="G159" s="68" t="str">
        <f t="shared" si="585"/>
        <v>FNMA3.0-TBA-GEN</v>
      </c>
      <c r="I159" s="133">
        <f ca="1">[2]!YBWORKDAY(EDATE(Base_Date, BA159), -1, "USD")</f>
        <v>40753</v>
      </c>
      <c r="J159" s="216" t="str">
        <f t="shared" ca="1" si="606"/>
        <v>E</v>
      </c>
      <c r="K159" s="134" t="e">
        <f t="shared" ca="1" si="607"/>
        <v>#VALUE!</v>
      </c>
      <c r="L159" s="134" t="e">
        <f t="shared" ca="1" si="610"/>
        <v>#VALUE!</v>
      </c>
      <c r="M159" s="135" t="str">
        <f ca="1">[2]!YBHIST($I$137,$I159,"LMMOAS","sec")</f>
        <v>E</v>
      </c>
      <c r="N159" s="136" t="str">
        <f ca="1">[2]!YBHIST($I$137,$I158,M$25,"sec","")</f>
        <v>E</v>
      </c>
      <c r="O159" s="251" t="str">
        <f ca="1">[2]!YBHIST("1 Month LIBOR",I159,"Yield","bmk","")</f>
        <v>E</v>
      </c>
      <c r="P159" s="134" t="e">
        <f t="shared" ca="1" si="611"/>
        <v>#VALUE!</v>
      </c>
      <c r="Q159" s="137" t="str">
        <f ca="1">[2]!YBSCEN($I$137,$J158&amp;"d","Market",O$25,"Swap",$I158,"MarketWSkew","","Model",100,0,29,"Gradual","ParShift|N",0,"Annualized ROR",O158,100,"",,,,"Default",,,,"Default",,)</f>
        <v>E</v>
      </c>
      <c r="R159" s="134" t="e">
        <f t="shared" ca="1" si="612"/>
        <v>#VALUE!</v>
      </c>
      <c r="S159" s="138" t="e">
        <f t="shared" ca="1" si="613"/>
        <v>#VALUE!</v>
      </c>
      <c r="T159" s="134" t="e">
        <f ca="1">SUM(R$152:R159)</f>
        <v>#VALUE!</v>
      </c>
      <c r="U159" s="138" t="e">
        <f t="shared" ca="1" si="620"/>
        <v>#VALUE!</v>
      </c>
      <c r="V159" s="139">
        <f ca="1">VLOOKUP($I159, 'Barcap OAD'!$A:$S, $F$137, FALSE)</f>
        <v>-5.9</v>
      </c>
      <c r="W159" s="173" t="e">
        <f t="shared" ca="1" si="614"/>
        <v>#VALUE!</v>
      </c>
      <c r="X159" s="184" t="str">
        <f ca="1">[2]!YBHIST($E159,$I159,X$25,"sec","")</f>
        <v>E</v>
      </c>
      <c r="Y159" s="134" t="e">
        <f t="shared" ca="1" si="600"/>
        <v>#VALUE!</v>
      </c>
      <c r="Z159" s="137" t="e">
        <f t="shared" ca="1" si="601"/>
        <v>#VALUE!</v>
      </c>
      <c r="AA159" s="137" t="str">
        <f ca="1">[2]!YBHIST($F159,$I159,X$25,"sec","")</f>
        <v>E</v>
      </c>
      <c r="AB159" s="137" t="e">
        <f t="shared" ca="1" si="621"/>
        <v>#VALUE!</v>
      </c>
      <c r="AC159" s="186" t="e">
        <f t="shared" ca="1" si="629"/>
        <v>#VALUE!</v>
      </c>
      <c r="AD159" s="188">
        <f ca="1">VLOOKUP($I159, 'Barcap OAD'!$A:$S, $F$26, FALSE)</f>
        <v>8.4090000000000007</v>
      </c>
      <c r="AE159" s="173" t="e">
        <f t="shared" ca="1" si="588"/>
        <v>#VALUE!</v>
      </c>
      <c r="AF159" s="141" t="e">
        <f t="shared" ca="1" si="589"/>
        <v>#VALUE!</v>
      </c>
      <c r="AG159" s="134" t="e">
        <f t="shared" ca="1" si="626"/>
        <v>#VALUE!</v>
      </c>
      <c r="AH159" s="138" t="e">
        <f t="shared" ca="1" si="622"/>
        <v>#VALUE!</v>
      </c>
      <c r="AI159" s="134" t="e">
        <f t="shared" ca="1" si="627"/>
        <v>#VALUE!</v>
      </c>
      <c r="AJ159" s="138" t="e">
        <f t="shared" ca="1" si="615"/>
        <v>#VALUE!</v>
      </c>
      <c r="AK159" s="186" t="e">
        <f t="shared" ca="1" si="608"/>
        <v>#VALUE!</v>
      </c>
      <c r="AL159" s="191" t="e">
        <f t="shared" ca="1" si="616"/>
        <v>#VALUE!</v>
      </c>
      <c r="AM159" s="138" t="e">
        <f t="shared" ca="1" si="617"/>
        <v>#VALUE!</v>
      </c>
      <c r="AN159" s="134" t="e">
        <f ca="1">SUM(AL$152:AL159)</f>
        <v>#VALUE!</v>
      </c>
      <c r="AO159" s="142" t="e">
        <f t="shared" ca="1" si="623"/>
        <v>#VALUE!</v>
      </c>
      <c r="AP159" s="193" t="e">
        <f t="shared" ca="1" si="628"/>
        <v>#VALUE!</v>
      </c>
      <c r="AQ159" s="252" t="e">
        <f t="shared" ca="1" si="618"/>
        <v>#VALUE!</v>
      </c>
      <c r="AR159" s="204"/>
      <c r="AS159" s="221"/>
      <c r="AX159" s="207" t="str">
        <f ca="1">[2]!YBHIST($I$137,$I159,J$25,"sec","")</f>
        <v>E</v>
      </c>
      <c r="AY159" s="205" t="str">
        <f ca="1">[2]!YBPRICE($I$137,AX159&amp;"d","Market","AccruedInterest","Swap",$I159,"LMMSkew","","Model",100,"")</f>
        <v>E</v>
      </c>
      <c r="BA159" s="67">
        <f t="shared" si="609"/>
        <v>-44</v>
      </c>
      <c r="BI159" s="518" t="e">
        <f t="shared" ca="1" si="624"/>
        <v>#VALUE!</v>
      </c>
      <c r="BJ159" s="518" t="e">
        <f ca="1">PRODUCT($BI$152:BI159)-1</f>
        <v>#VALUE!</v>
      </c>
      <c r="BK159" s="518" t="e">
        <f t="shared" ca="1" si="625"/>
        <v>#VALUE!</v>
      </c>
      <c r="BL159" s="518" t="e">
        <f ca="1">PRODUCT($BK$152:BK159)-1</f>
        <v>#VALUE!</v>
      </c>
    </row>
    <row r="160" spans="3:64" s="68" customFormat="1" ht="15">
      <c r="C160" s="70">
        <f t="shared" ca="1" si="619"/>
        <v>40796</v>
      </c>
      <c r="D160" s="70">
        <f t="shared" ca="1" si="582"/>
        <v>40821</v>
      </c>
      <c r="E160" s="68" t="str">
        <f t="shared" ca="1" si="583"/>
        <v>FNMA3.0-TBA-Sep</v>
      </c>
      <c r="F160" s="68" t="str">
        <f t="shared" ca="1" si="584"/>
        <v>FNMA3.0-TBA-Oct</v>
      </c>
      <c r="G160" s="68" t="str">
        <f t="shared" si="585"/>
        <v>FNMA3.0-TBA-GEN</v>
      </c>
      <c r="I160" s="133">
        <f ca="1">[2]!YBWORKDAY(EDATE(Base_Date, BA160), -1, "USD")</f>
        <v>40786</v>
      </c>
      <c r="J160" s="234" t="str">
        <f t="shared" ca="1" si="606"/>
        <v>E</v>
      </c>
      <c r="K160" s="237" t="e">
        <f t="shared" ca="1" si="607"/>
        <v>#VALUE!</v>
      </c>
      <c r="L160" s="237" t="e">
        <f t="shared" ca="1" si="610"/>
        <v>#VALUE!</v>
      </c>
      <c r="M160" s="238" t="str">
        <f ca="1">[2]!YBHIST($I$137,$I160,"LMMOAS","sec")</f>
        <v>E</v>
      </c>
      <c r="N160" s="239" t="str">
        <f ca="1">[2]!YBHIST($I$137,$I159,M$25,"sec","")</f>
        <v>E</v>
      </c>
      <c r="O160" s="240" t="str">
        <f ca="1">[2]!YBHIST("1 Month LIBOR",I160,"Yield","bmk","")</f>
        <v>E</v>
      </c>
      <c r="P160" s="237" t="e">
        <f t="shared" ca="1" si="611"/>
        <v>#VALUE!</v>
      </c>
      <c r="Q160" s="171" t="str">
        <f ca="1">[2]!YBSCEN($I$137,$J159&amp;"d","Market",O$25,"Swap",$I159,"MarketWSkew","","Model",100,0,29,"Gradual","ParShift|N",0,"Annualized ROR",O159,100,"",,,,"Default",,,,"Default",,)</f>
        <v>E</v>
      </c>
      <c r="R160" s="237" t="e">
        <f t="shared" ca="1" si="612"/>
        <v>#VALUE!</v>
      </c>
      <c r="S160" s="241" t="e">
        <f t="shared" ca="1" si="613"/>
        <v>#VALUE!</v>
      </c>
      <c r="T160" s="237" t="e">
        <f ca="1">SUM(R$152:R160)</f>
        <v>#VALUE!</v>
      </c>
      <c r="U160" s="241" t="e">
        <f t="shared" ca="1" si="620"/>
        <v>#VALUE!</v>
      </c>
      <c r="V160" s="242">
        <f ca="1">VLOOKUP($I160, 'Barcap OAD'!$A:$S, $F$137, FALSE)</f>
        <v>-5.6</v>
      </c>
      <c r="W160" s="243" t="e">
        <f t="shared" ca="1" si="614"/>
        <v>#VALUE!</v>
      </c>
      <c r="X160" s="244" t="str">
        <f ca="1">[2]!YBHIST($E160,$I160,X$25,"sec","")</f>
        <v>E</v>
      </c>
      <c r="Y160" s="237" t="e">
        <f t="shared" ca="1" si="600"/>
        <v>#VALUE!</v>
      </c>
      <c r="Z160" s="171" t="e">
        <f t="shared" ca="1" si="601"/>
        <v>#VALUE!</v>
      </c>
      <c r="AA160" s="171" t="str">
        <f ca="1">[2]!YBHIST($F160,$I160,X$25,"sec","")</f>
        <v>E</v>
      </c>
      <c r="AB160" s="171" t="e">
        <f t="shared" ca="1" si="621"/>
        <v>#VALUE!</v>
      </c>
      <c r="AC160" s="245" t="e">
        <f t="shared" ca="1" si="629"/>
        <v>#VALUE!</v>
      </c>
      <c r="AD160" s="246">
        <f ca="1">VLOOKUP($I160, 'Barcap OAD'!$A:$S, $F$26, FALSE)</f>
        <v>8.2390000000000008</v>
      </c>
      <c r="AE160" s="243" t="e">
        <f t="shared" ca="1" si="588"/>
        <v>#VALUE!</v>
      </c>
      <c r="AF160" s="247" t="e">
        <f t="shared" ca="1" si="589"/>
        <v>#VALUE!</v>
      </c>
      <c r="AG160" s="237" t="e">
        <f t="shared" ca="1" si="626"/>
        <v>#VALUE!</v>
      </c>
      <c r="AH160" s="241" t="e">
        <f t="shared" ca="1" si="622"/>
        <v>#VALUE!</v>
      </c>
      <c r="AI160" s="237" t="e">
        <f t="shared" ca="1" si="627"/>
        <v>#VALUE!</v>
      </c>
      <c r="AJ160" s="241" t="e">
        <f t="shared" ca="1" si="615"/>
        <v>#VALUE!</v>
      </c>
      <c r="AK160" s="245" t="e">
        <f t="shared" ca="1" si="608"/>
        <v>#VALUE!</v>
      </c>
      <c r="AL160" s="248" t="e">
        <f t="shared" ca="1" si="616"/>
        <v>#VALUE!</v>
      </c>
      <c r="AM160" s="241" t="e">
        <f t="shared" ca="1" si="617"/>
        <v>#VALUE!</v>
      </c>
      <c r="AN160" s="237" t="e">
        <f ca="1">SUM(AL$152:AL160)</f>
        <v>#VALUE!</v>
      </c>
      <c r="AO160" s="203" t="e">
        <f t="shared" ca="1" si="623"/>
        <v>#VALUE!</v>
      </c>
      <c r="AP160" s="249" t="e">
        <f t="shared" ca="1" si="628"/>
        <v>#VALUE!</v>
      </c>
      <c r="AQ160" s="250" t="e">
        <f t="shared" ca="1" si="618"/>
        <v>#VALUE!</v>
      </c>
      <c r="AR160" s="204"/>
      <c r="AS160" s="221"/>
      <c r="AX160" s="207" t="str">
        <f ca="1">[2]!YBHIST($I$137,$I160,J$25,"sec","")</f>
        <v>E</v>
      </c>
      <c r="AY160" s="205" t="str">
        <f ca="1">[2]!YBPRICE($I$137,AX160&amp;"d","Market","AccruedInterest","Swap",$I160,"LMMSkew","","Model",100,"")</f>
        <v>E</v>
      </c>
      <c r="BA160" s="67">
        <f t="shared" si="609"/>
        <v>-43</v>
      </c>
      <c r="BI160" s="518" t="e">
        <f t="shared" ca="1" si="624"/>
        <v>#VALUE!</v>
      </c>
      <c r="BJ160" s="518" t="e">
        <f ca="1">PRODUCT($BI$152:BI160)-1</f>
        <v>#VALUE!</v>
      </c>
      <c r="BK160" s="518" t="e">
        <f t="shared" ca="1" si="625"/>
        <v>#VALUE!</v>
      </c>
      <c r="BL160" s="518" t="e">
        <f ca="1">PRODUCT($BK$152:BK160)-1</f>
        <v>#VALUE!</v>
      </c>
    </row>
    <row r="161" spans="1:64" s="68" customFormat="1" ht="15">
      <c r="C161" s="70">
        <f t="shared" ca="1" si="619"/>
        <v>40826</v>
      </c>
      <c r="D161" s="70">
        <f t="shared" ca="1" si="582"/>
        <v>40851</v>
      </c>
      <c r="E161" s="68" t="str">
        <f t="shared" ca="1" si="583"/>
        <v>FNMA3.0-TBA-Oct</v>
      </c>
      <c r="F161" s="68" t="str">
        <f t="shared" ca="1" si="584"/>
        <v>FNMA3.0-TBA-Nov</v>
      </c>
      <c r="G161" s="68" t="str">
        <f t="shared" si="585"/>
        <v>FNMA3.0-TBA-GEN</v>
      </c>
      <c r="I161" s="133">
        <f ca="1">[2]!YBWORKDAY(EDATE(Base_Date, BA161), -1, "USD")</f>
        <v>40816</v>
      </c>
      <c r="J161" s="235" t="str">
        <f t="shared" ca="1" si="606"/>
        <v>E</v>
      </c>
      <c r="K161" s="253" t="e">
        <f t="shared" ca="1" si="607"/>
        <v>#VALUE!</v>
      </c>
      <c r="L161" s="253" t="e">
        <f t="shared" ca="1" si="610"/>
        <v>#VALUE!</v>
      </c>
      <c r="M161" s="254" t="str">
        <f ca="1">[2]!YBHIST($I$137,$I161,"LMMOAS","sec")</f>
        <v>E</v>
      </c>
      <c r="N161" s="255" t="str">
        <f ca="1">[2]!YBHIST($I$137,$I160,M$25,"sec","")</f>
        <v>E</v>
      </c>
      <c r="O161" s="256" t="str">
        <f ca="1">[2]!YBHIST("1 Month LIBOR",I161,"Yield","bmk","")</f>
        <v>E</v>
      </c>
      <c r="P161" s="253" t="e">
        <f t="shared" ca="1" si="611"/>
        <v>#VALUE!</v>
      </c>
      <c r="Q161" s="257" t="str">
        <f ca="1">[2]!YBSCEN($I$137,$J160&amp;"d","Market",O$25,"Swap",$I160,"MarketWSkew","","Model",100,0,29,"Gradual","ParShift|N",0,"Annualized ROR",O160,100,"",,,,"Default",,,,"Default",,)</f>
        <v>E</v>
      </c>
      <c r="R161" s="253" t="e">
        <f t="shared" ca="1" si="612"/>
        <v>#VALUE!</v>
      </c>
      <c r="S161" s="258" t="e">
        <f t="shared" ca="1" si="613"/>
        <v>#VALUE!</v>
      </c>
      <c r="T161" s="253" t="e">
        <f ca="1">SUM(R$152:R161)</f>
        <v>#VALUE!</v>
      </c>
      <c r="U161" s="258" t="e">
        <f t="shared" ca="1" si="620"/>
        <v>#VALUE!</v>
      </c>
      <c r="V161" s="259">
        <f ca="1">VLOOKUP($I161, 'Barcap OAD'!$A:$S, $F$137, FALSE)</f>
        <v>-4.3</v>
      </c>
      <c r="W161" s="260" t="e">
        <f t="shared" ca="1" si="614"/>
        <v>#VALUE!</v>
      </c>
      <c r="X161" s="261" t="str">
        <f ca="1">[2]!YBHIST($E161,$I161,X$25,"sec","")</f>
        <v>E</v>
      </c>
      <c r="Y161" s="253" t="e">
        <f t="shared" ca="1" si="600"/>
        <v>#VALUE!</v>
      </c>
      <c r="Z161" s="257" t="e">
        <f t="shared" ca="1" si="601"/>
        <v>#VALUE!</v>
      </c>
      <c r="AA161" s="257" t="str">
        <f ca="1">[2]!YBHIST($F161,$I161,X$25,"sec","")</f>
        <v>E</v>
      </c>
      <c r="AB161" s="257" t="e">
        <f t="shared" ca="1" si="621"/>
        <v>#VALUE!</v>
      </c>
      <c r="AC161" s="262" t="e">
        <f t="shared" ca="1" si="629"/>
        <v>#VALUE!</v>
      </c>
      <c r="AD161" s="263">
        <f ca="1">VLOOKUP($I161, 'Barcap OAD'!$A:$S, $F$26, FALSE)</f>
        <v>7.7809999999999997</v>
      </c>
      <c r="AE161" s="260" t="e">
        <f t="shared" ca="1" si="588"/>
        <v>#VALUE!</v>
      </c>
      <c r="AF161" s="264" t="e">
        <f t="shared" ca="1" si="589"/>
        <v>#VALUE!</v>
      </c>
      <c r="AG161" s="253" t="e">
        <f t="shared" ca="1" si="626"/>
        <v>#VALUE!</v>
      </c>
      <c r="AH161" s="258" t="e">
        <f t="shared" ca="1" si="622"/>
        <v>#VALUE!</v>
      </c>
      <c r="AI161" s="253" t="e">
        <f t="shared" ca="1" si="627"/>
        <v>#VALUE!</v>
      </c>
      <c r="AJ161" s="258" t="e">
        <f t="shared" ca="1" si="615"/>
        <v>#VALUE!</v>
      </c>
      <c r="AK161" s="262" t="e">
        <f t="shared" ca="1" si="608"/>
        <v>#VALUE!</v>
      </c>
      <c r="AL161" s="265" t="e">
        <f t="shared" ca="1" si="616"/>
        <v>#VALUE!</v>
      </c>
      <c r="AM161" s="258" t="e">
        <f t="shared" ca="1" si="617"/>
        <v>#VALUE!</v>
      </c>
      <c r="AN161" s="253" t="e">
        <f ca="1">SUM(AL$152:AL161)</f>
        <v>#VALUE!</v>
      </c>
      <c r="AO161" s="266" t="e">
        <f t="shared" ca="1" si="623"/>
        <v>#VALUE!</v>
      </c>
      <c r="AP161" s="267" t="e">
        <f t="shared" ca="1" si="628"/>
        <v>#VALUE!</v>
      </c>
      <c r="AQ161" s="268" t="e">
        <f t="shared" ca="1" si="618"/>
        <v>#VALUE!</v>
      </c>
      <c r="AR161" s="204"/>
      <c r="AS161" s="221"/>
      <c r="AX161" s="207" t="str">
        <f ca="1">[2]!YBHIST($I$137,$I161,J$25,"sec","")</f>
        <v>E</v>
      </c>
      <c r="AY161" s="205" t="str">
        <f ca="1">[2]!YBPRICE($I$137,AX161&amp;"d","Market","AccruedInterest","Swap",$I161,"LMMSkew","","Model",100,"")</f>
        <v>E</v>
      </c>
      <c r="BA161" s="67">
        <f t="shared" si="609"/>
        <v>-42</v>
      </c>
      <c r="BI161" s="518" t="e">
        <f t="shared" ca="1" si="624"/>
        <v>#VALUE!</v>
      </c>
      <c r="BJ161" s="518" t="e">
        <f ca="1">PRODUCT($BI$152:BI161)-1</f>
        <v>#VALUE!</v>
      </c>
      <c r="BK161" s="518" t="e">
        <f t="shared" ca="1" si="625"/>
        <v>#VALUE!</v>
      </c>
      <c r="BL161" s="518" t="e">
        <f ca="1">PRODUCT($BK$152:BK161)-1</f>
        <v>#VALUE!</v>
      </c>
    </row>
    <row r="162" spans="1:64" s="68" customFormat="1" ht="15">
      <c r="C162" s="70">
        <f t="shared" ca="1" si="619"/>
        <v>40857</v>
      </c>
      <c r="D162" s="70">
        <f t="shared" ca="1" si="582"/>
        <v>40882</v>
      </c>
      <c r="E162" s="68" t="str">
        <f t="shared" ca="1" si="583"/>
        <v>FNMA3.0-TBA-Nov</v>
      </c>
      <c r="F162" s="68" t="str">
        <f t="shared" ca="1" si="584"/>
        <v>FNMA3.0-TBA-Dec</v>
      </c>
      <c r="G162" s="68" t="str">
        <f t="shared" si="585"/>
        <v>FNMA3.0-TBA-GEN</v>
      </c>
      <c r="I162" s="133">
        <f ca="1">[2]!YBWORKDAY(EDATE(Base_Date, BA162), -1, "USD")</f>
        <v>40847</v>
      </c>
      <c r="J162" s="216" t="str">
        <f t="shared" ca="1" si="606"/>
        <v>E</v>
      </c>
      <c r="K162" s="134" t="e">
        <f t="shared" ca="1" si="607"/>
        <v>#VALUE!</v>
      </c>
      <c r="L162" s="134" t="e">
        <f t="shared" ca="1" si="610"/>
        <v>#VALUE!</v>
      </c>
      <c r="M162" s="135" t="str">
        <f ca="1">[2]!YBHIST($I$137,$I162,"LMMOAS","sec")</f>
        <v>E</v>
      </c>
      <c r="N162" s="136" t="str">
        <f ca="1">[2]!YBHIST($I$137,$I161,M$25,"sec","")</f>
        <v>E</v>
      </c>
      <c r="O162" s="251" t="str">
        <f ca="1">[2]!YBHIST("1 Month LIBOR",I162,"Yield","bmk","")</f>
        <v>E</v>
      </c>
      <c r="P162" s="134" t="e">
        <f t="shared" ca="1" si="611"/>
        <v>#VALUE!</v>
      </c>
      <c r="Q162" s="137" t="str">
        <f ca="1">[2]!YBSCEN($I$137,$J161&amp;"d","Market",O$25,"Swap",$I161,"MarketWSkew","","Model",100,0,29,"Gradual","ParShift|N",0,"Annualized ROR",O161,100,"",,,,"Default",,,,"Default",,)</f>
        <v>E</v>
      </c>
      <c r="R162" s="134" t="e">
        <f t="shared" ca="1" si="612"/>
        <v>#VALUE!</v>
      </c>
      <c r="S162" s="138" t="e">
        <f t="shared" ca="1" si="613"/>
        <v>#VALUE!</v>
      </c>
      <c r="T162" s="134" t="e">
        <f ca="1">SUM(R$152:R162)</f>
        <v>#VALUE!</v>
      </c>
      <c r="U162" s="138" t="e">
        <f t="shared" ca="1" si="620"/>
        <v>#VALUE!</v>
      </c>
      <c r="V162" s="139">
        <f ca="1">VLOOKUP($I162, 'Barcap OAD'!$A:$S, $F$137, FALSE)</f>
        <v>-4.7</v>
      </c>
      <c r="W162" s="173" t="e">
        <f t="shared" ca="1" si="614"/>
        <v>#VALUE!</v>
      </c>
      <c r="X162" s="184" t="str">
        <f ca="1">[2]!YBHIST($E162,$I162,X$25,"sec","")</f>
        <v>E</v>
      </c>
      <c r="Y162" s="134" t="e">
        <f t="shared" ca="1" si="600"/>
        <v>#VALUE!</v>
      </c>
      <c r="Z162" s="137" t="e">
        <f t="shared" ca="1" si="601"/>
        <v>#VALUE!</v>
      </c>
      <c r="AA162" s="137" t="str">
        <f ca="1">[2]!YBHIST($F162,$I162,X$25,"sec","")</f>
        <v>E</v>
      </c>
      <c r="AB162" s="137" t="e">
        <f t="shared" ca="1" si="621"/>
        <v>#VALUE!</v>
      </c>
      <c r="AC162" s="186" t="e">
        <f t="shared" ca="1" si="629"/>
        <v>#VALUE!</v>
      </c>
      <c r="AD162" s="188">
        <f ca="1">VLOOKUP($I162, 'Barcap OAD'!$A:$S, $F$26, FALSE)</f>
        <v>7.9560000000000004</v>
      </c>
      <c r="AE162" s="173" t="e">
        <f t="shared" ca="1" si="588"/>
        <v>#VALUE!</v>
      </c>
      <c r="AF162" s="141" t="e">
        <f t="shared" ca="1" si="589"/>
        <v>#VALUE!</v>
      </c>
      <c r="AG162" s="134" t="e">
        <f t="shared" ca="1" si="626"/>
        <v>#VALUE!</v>
      </c>
      <c r="AH162" s="138" t="e">
        <f t="shared" ca="1" si="622"/>
        <v>#VALUE!</v>
      </c>
      <c r="AI162" s="134" t="e">
        <f t="shared" ca="1" si="627"/>
        <v>#VALUE!</v>
      </c>
      <c r="AJ162" s="138" t="e">
        <f t="shared" ca="1" si="615"/>
        <v>#VALUE!</v>
      </c>
      <c r="AK162" s="186" t="e">
        <f t="shared" ca="1" si="608"/>
        <v>#VALUE!</v>
      </c>
      <c r="AL162" s="191" t="e">
        <f t="shared" ca="1" si="616"/>
        <v>#VALUE!</v>
      </c>
      <c r="AM162" s="138" t="e">
        <f t="shared" ca="1" si="617"/>
        <v>#VALUE!</v>
      </c>
      <c r="AN162" s="134" t="e">
        <f ca="1">SUM(AL$152:AL162)</f>
        <v>#VALUE!</v>
      </c>
      <c r="AO162" s="142" t="e">
        <f t="shared" ca="1" si="623"/>
        <v>#VALUE!</v>
      </c>
      <c r="AP162" s="193" t="e">
        <f t="shared" ca="1" si="628"/>
        <v>#VALUE!</v>
      </c>
      <c r="AQ162" s="252" t="e">
        <f t="shared" ca="1" si="618"/>
        <v>#VALUE!</v>
      </c>
      <c r="AR162" s="204"/>
      <c r="AS162" s="221"/>
      <c r="AX162" s="207" t="str">
        <f ca="1">[2]!YBHIST($I$137,$I162,J$25,"sec","")</f>
        <v>E</v>
      </c>
      <c r="AY162" s="205" t="str">
        <f ca="1">[2]!YBPRICE($I$137,AX162&amp;"d","Market","AccruedInterest","Swap",$I162,"LMMSkew","","Model",100,"")</f>
        <v>E</v>
      </c>
      <c r="BA162" s="67">
        <f t="shared" si="609"/>
        <v>-41</v>
      </c>
      <c r="BI162" s="518" t="e">
        <f t="shared" ca="1" si="624"/>
        <v>#VALUE!</v>
      </c>
      <c r="BJ162" s="518" t="e">
        <f ca="1">PRODUCT($BI$152:BI162)-1</f>
        <v>#VALUE!</v>
      </c>
      <c r="BK162" s="518" t="e">
        <f t="shared" ca="1" si="625"/>
        <v>#VALUE!</v>
      </c>
      <c r="BL162" s="518" t="e">
        <f ca="1">PRODUCT($BK$152:BK162)-1</f>
        <v>#VALUE!</v>
      </c>
    </row>
    <row r="163" spans="1:64" s="68" customFormat="1" ht="15">
      <c r="C163" s="70">
        <f t="shared" ca="1" si="619"/>
        <v>40887</v>
      </c>
      <c r="D163" s="70">
        <f t="shared" ca="1" si="582"/>
        <v>40912</v>
      </c>
      <c r="E163" s="68" t="str">
        <f t="shared" ca="1" si="583"/>
        <v>FNMA3.0-TBA-Dec</v>
      </c>
      <c r="F163" s="68" t="str">
        <f t="shared" ca="1" si="584"/>
        <v>FNMA3.0-TBA-Jan</v>
      </c>
      <c r="G163" s="68" t="str">
        <f t="shared" si="585"/>
        <v>FNMA3.0-TBA-GEN</v>
      </c>
      <c r="I163" s="133">
        <f ca="1">[2]!YBWORKDAY(EDATE(Base_Date, BA163), -1, "USD")</f>
        <v>40877</v>
      </c>
      <c r="J163" s="217" t="str">
        <f t="shared" ca="1" si="606"/>
        <v>E</v>
      </c>
      <c r="K163" s="80" t="e">
        <f t="shared" ca="1" si="607"/>
        <v>#VALUE!</v>
      </c>
      <c r="L163" s="80" t="e">
        <f t="shared" ca="1" si="610"/>
        <v>#VALUE!</v>
      </c>
      <c r="M163" s="81" t="str">
        <f ca="1">[2]!YBHIST($I$137,$I163,"LMMOAS","sec")</f>
        <v>E</v>
      </c>
      <c r="N163" s="73" t="str">
        <f ca="1">[2]!YBHIST($I$137,$I162,M$25,"sec","")</f>
        <v>E</v>
      </c>
      <c r="O163" s="170" t="str">
        <f ca="1">[2]!YBHIST("1 Month LIBOR",I163,"Yield","bmk","")</f>
        <v>E</v>
      </c>
      <c r="P163" s="80" t="e">
        <f t="shared" ca="1" si="611"/>
        <v>#VALUE!</v>
      </c>
      <c r="Q163" s="82" t="str">
        <f ca="1">[2]!YBSCEN($I$137,$J162&amp;"d","Market",O$25,"Swap",$I162,"MarketWSkew","","Model",100,0,29,"Gradual","ParShift|N",0,"Annualized ROR",O162,100,"",,,,"Default",,,,"Default",,)</f>
        <v>E</v>
      </c>
      <c r="R163" s="80" t="e">
        <f t="shared" ca="1" si="612"/>
        <v>#VALUE!</v>
      </c>
      <c r="S163" s="83" t="e">
        <f t="shared" ca="1" si="613"/>
        <v>#VALUE!</v>
      </c>
      <c r="T163" s="80" t="e">
        <f ca="1">SUM(R$152:R163)</f>
        <v>#VALUE!</v>
      </c>
      <c r="U163" s="83" t="e">
        <f t="shared" ca="1" si="620"/>
        <v>#VALUE!</v>
      </c>
      <c r="V163" s="84">
        <f ca="1">VLOOKUP($I163, 'Barcap OAD'!$A:$S, $F$137, FALSE)</f>
        <v>-4.8</v>
      </c>
      <c r="W163" s="172" t="e">
        <f t="shared" ca="1" si="614"/>
        <v>#VALUE!</v>
      </c>
      <c r="X163" s="185" t="str">
        <f ca="1">[2]!YBHIST($E163,$I163,X$25,"sec","")</f>
        <v>E</v>
      </c>
      <c r="Y163" s="80" t="e">
        <f t="shared" ca="1" si="600"/>
        <v>#VALUE!</v>
      </c>
      <c r="Z163" s="82" t="e">
        <f t="shared" ca="1" si="601"/>
        <v>#VALUE!</v>
      </c>
      <c r="AA163" s="82" t="str">
        <f ca="1">[2]!YBHIST($F163,$I163,X$25,"sec","")</f>
        <v>E</v>
      </c>
      <c r="AB163" s="82" t="e">
        <f t="shared" ca="1" si="621"/>
        <v>#VALUE!</v>
      </c>
      <c r="AC163" s="187" t="e">
        <f t="shared" ca="1" si="629"/>
        <v>#VALUE!</v>
      </c>
      <c r="AD163" s="189">
        <f ca="1">VLOOKUP($I163, 'Barcap OAD'!$A:$S, $F$26, FALSE)</f>
        <v>7.6639999999999997</v>
      </c>
      <c r="AE163" s="172" t="e">
        <f t="shared" ca="1" si="588"/>
        <v>#VALUE!</v>
      </c>
      <c r="AF163" s="86" t="e">
        <f t="shared" ca="1" si="589"/>
        <v>#VALUE!</v>
      </c>
      <c r="AG163" s="80" t="e">
        <f t="shared" ca="1" si="626"/>
        <v>#VALUE!</v>
      </c>
      <c r="AH163" s="83" t="e">
        <f t="shared" ca="1" si="622"/>
        <v>#VALUE!</v>
      </c>
      <c r="AI163" s="80" t="e">
        <f t="shared" ca="1" si="627"/>
        <v>#VALUE!</v>
      </c>
      <c r="AJ163" s="83" t="e">
        <f t="shared" ca="1" si="615"/>
        <v>#VALUE!</v>
      </c>
      <c r="AK163" s="187" t="e">
        <f t="shared" ca="1" si="608"/>
        <v>#VALUE!</v>
      </c>
      <c r="AL163" s="192" t="e">
        <f t="shared" ca="1" si="616"/>
        <v>#VALUE!</v>
      </c>
      <c r="AM163" s="83" t="e">
        <f t="shared" ca="1" si="617"/>
        <v>#VALUE!</v>
      </c>
      <c r="AN163" s="80" t="e">
        <f ca="1">SUM(AL$152:AL163)</f>
        <v>#VALUE!</v>
      </c>
      <c r="AO163" s="109" t="e">
        <f t="shared" ca="1" si="623"/>
        <v>#VALUE!</v>
      </c>
      <c r="AP163" s="194" t="e">
        <f t="shared" ca="1" si="628"/>
        <v>#VALUE!</v>
      </c>
      <c r="AQ163" s="200" t="e">
        <f t="shared" ca="1" si="618"/>
        <v>#VALUE!</v>
      </c>
      <c r="AR163" s="204"/>
      <c r="AS163" s="221"/>
      <c r="AX163" s="207" t="str">
        <f ca="1">[2]!YBHIST($I$137,$I163,J$25,"sec","")</f>
        <v>E</v>
      </c>
      <c r="AY163" s="205" t="str">
        <f ca="1">[2]!YBPRICE($I$137,AX163&amp;"d","Market","AccruedInterest","Swap",$I163,"LMMSkew","","Model",100,"")</f>
        <v>E</v>
      </c>
      <c r="BA163" s="67">
        <f t="shared" si="609"/>
        <v>-40</v>
      </c>
      <c r="BI163" s="518" t="e">
        <f t="shared" ca="1" si="624"/>
        <v>#VALUE!</v>
      </c>
      <c r="BJ163" s="518" t="e">
        <f ca="1">PRODUCT($BI$152:BI163)-1</f>
        <v>#VALUE!</v>
      </c>
      <c r="BK163" s="518" t="e">
        <f t="shared" ca="1" si="625"/>
        <v>#VALUE!</v>
      </c>
      <c r="BL163" s="518" t="e">
        <f ca="1">PRODUCT($BK$152:BK163)-1</f>
        <v>#VALUE!</v>
      </c>
    </row>
    <row r="164" spans="1:64" s="68" customFormat="1" ht="15">
      <c r="C164" s="70">
        <f t="shared" ca="1" si="619"/>
        <v>40917</v>
      </c>
      <c r="D164" s="70">
        <f t="shared" ca="1" si="582"/>
        <v>40942</v>
      </c>
      <c r="E164" s="68" t="str">
        <f t="shared" ca="1" si="583"/>
        <v>FNMA3.0-TBA-Jan</v>
      </c>
      <c r="F164" s="68" t="str">
        <f t="shared" ca="1" si="584"/>
        <v>FNMA3.0-TBA-Feb</v>
      </c>
      <c r="G164" s="68" t="str">
        <f t="shared" si="585"/>
        <v>FNMA3.0-TBA-GEN</v>
      </c>
      <c r="I164" s="133">
        <f ca="1">[2]!YBWORKDAY(EDATE(Base_Date, BA164), -1, "USD")</f>
        <v>40907</v>
      </c>
      <c r="J164" s="217" t="str">
        <f t="shared" ca="1" si="606"/>
        <v>E</v>
      </c>
      <c r="K164" s="80" t="e">
        <f t="shared" ca="1" si="607"/>
        <v>#VALUE!</v>
      </c>
      <c r="L164" s="80" t="e">
        <f t="shared" ca="1" si="610"/>
        <v>#VALUE!</v>
      </c>
      <c r="M164" s="81" t="str">
        <f ca="1">[2]!YBHIST($I$137,$I164,"LMMOAS","sec")</f>
        <v>E</v>
      </c>
      <c r="N164" s="73" t="str">
        <f ca="1">[2]!YBHIST($I$137,$I163,M$25,"sec","")</f>
        <v>E</v>
      </c>
      <c r="O164" s="170" t="str">
        <f ca="1">[2]!YBHIST("1 Month LIBOR",I164,"Yield","bmk","")</f>
        <v>E</v>
      </c>
      <c r="P164" s="80" t="e">
        <f t="shared" ca="1" si="611"/>
        <v>#VALUE!</v>
      </c>
      <c r="Q164" s="82" t="str">
        <f ca="1">[2]!YBSCEN($I$137,$J163&amp;"d","Market",O$25,"Swap",$I163,"MarketWSkew","","Model",100,0,29,"Gradual","ParShift|N",0,"Annualized ROR",O163,100,"",,,,"Default",,,,"Default",,)</f>
        <v>E</v>
      </c>
      <c r="R164" s="80" t="e">
        <f t="shared" ca="1" si="612"/>
        <v>#VALUE!</v>
      </c>
      <c r="S164" s="83" t="e">
        <f t="shared" ca="1" si="613"/>
        <v>#VALUE!</v>
      </c>
      <c r="T164" s="80" t="e">
        <f ca="1">SUM(R$152:R164)</f>
        <v>#VALUE!</v>
      </c>
      <c r="U164" s="83" t="e">
        <f t="shared" ca="1" si="620"/>
        <v>#VALUE!</v>
      </c>
      <c r="V164" s="84">
        <f ca="1">VLOOKUP($I164, 'Barcap OAD'!$A:$S, $F$137, FALSE)</f>
        <v>-4.4000000000000004</v>
      </c>
      <c r="W164" s="172" t="e">
        <f t="shared" ca="1" si="614"/>
        <v>#VALUE!</v>
      </c>
      <c r="X164" s="185" t="str">
        <f ca="1">[2]!YBHIST($E164,$I164,X$25,"sec","")</f>
        <v>E</v>
      </c>
      <c r="Y164" s="80" t="e">
        <f t="shared" ca="1" si="600"/>
        <v>#VALUE!</v>
      </c>
      <c r="Z164" s="82" t="e">
        <f t="shared" ca="1" si="601"/>
        <v>#VALUE!</v>
      </c>
      <c r="AA164" s="82" t="str">
        <f ca="1">[2]!YBHIST($F164,$I164,X$25,"sec","")</f>
        <v>E</v>
      </c>
      <c r="AB164" s="82" t="e">
        <f t="shared" ca="1" si="621"/>
        <v>#VALUE!</v>
      </c>
      <c r="AC164" s="187" t="e">
        <f t="shared" ca="1" si="629"/>
        <v>#VALUE!</v>
      </c>
      <c r="AD164" s="189">
        <f ca="1">VLOOKUP($I164, 'Barcap OAD'!$A:$S, $F$26, FALSE)</f>
        <v>7.5659999999999998</v>
      </c>
      <c r="AE164" s="172" t="e">
        <f t="shared" ca="1" si="588"/>
        <v>#VALUE!</v>
      </c>
      <c r="AF164" s="86" t="e">
        <f t="shared" ca="1" si="589"/>
        <v>#VALUE!</v>
      </c>
      <c r="AG164" s="80" t="e">
        <f t="shared" ca="1" si="626"/>
        <v>#VALUE!</v>
      </c>
      <c r="AH164" s="83" t="e">
        <f t="shared" ca="1" si="622"/>
        <v>#VALUE!</v>
      </c>
      <c r="AI164" s="80" t="e">
        <f t="shared" ca="1" si="627"/>
        <v>#VALUE!</v>
      </c>
      <c r="AJ164" s="83" t="e">
        <f t="shared" ca="1" si="615"/>
        <v>#VALUE!</v>
      </c>
      <c r="AK164" s="187" t="e">
        <f t="shared" ca="1" si="608"/>
        <v>#VALUE!</v>
      </c>
      <c r="AL164" s="192" t="e">
        <f t="shared" ca="1" si="616"/>
        <v>#VALUE!</v>
      </c>
      <c r="AM164" s="83" t="e">
        <f t="shared" ca="1" si="617"/>
        <v>#VALUE!</v>
      </c>
      <c r="AN164" s="80" t="e">
        <f ca="1">SUM(AL$152:AL164)</f>
        <v>#VALUE!</v>
      </c>
      <c r="AO164" s="109" t="e">
        <f t="shared" ca="1" si="623"/>
        <v>#VALUE!</v>
      </c>
      <c r="AP164" s="194" t="e">
        <f t="shared" ca="1" si="628"/>
        <v>#VALUE!</v>
      </c>
      <c r="AQ164" s="200" t="e">
        <f t="shared" ca="1" si="618"/>
        <v>#VALUE!</v>
      </c>
      <c r="AR164" s="204"/>
      <c r="AS164" s="221"/>
      <c r="AX164" s="207" t="str">
        <f ca="1">[2]!YBHIST($I$137,$I164,J$25,"sec","")</f>
        <v>E</v>
      </c>
      <c r="AY164" s="205" t="str">
        <f ca="1">[2]!YBPRICE($I$137,AX164&amp;"d","Market","AccruedInterest","Swap",$I164,"LMMSkew","","Model",100,"")</f>
        <v>E</v>
      </c>
      <c r="BA164" s="67">
        <f t="shared" si="609"/>
        <v>-39</v>
      </c>
      <c r="BI164" s="518" t="e">
        <f t="shared" ca="1" si="624"/>
        <v>#VALUE!</v>
      </c>
      <c r="BJ164" s="518" t="e">
        <f ca="1">PRODUCT($BI$152:BI164)-1</f>
        <v>#VALUE!</v>
      </c>
      <c r="BK164" s="518" t="e">
        <f t="shared" ca="1" si="625"/>
        <v>#VALUE!</v>
      </c>
      <c r="BL164" s="518" t="e">
        <f ca="1">PRODUCT($BK$152:BK164)-1</f>
        <v>#VALUE!</v>
      </c>
    </row>
    <row r="165" spans="1:64" s="68" customFormat="1" ht="15">
      <c r="C165" s="70">
        <f t="shared" ca="1" si="619"/>
        <v>40949</v>
      </c>
      <c r="D165" s="70">
        <f t="shared" ca="1" si="582"/>
        <v>40974</v>
      </c>
      <c r="E165" s="68" t="str">
        <f t="shared" ca="1" si="583"/>
        <v>FNMA3.0-TBA-Feb</v>
      </c>
      <c r="F165" s="68" t="str">
        <f t="shared" ca="1" si="584"/>
        <v>FNMA3.0-TBA-Mar</v>
      </c>
      <c r="G165" s="68" t="str">
        <f t="shared" si="585"/>
        <v>FNMA3.0-TBA-GEN</v>
      </c>
      <c r="I165" s="133">
        <f ca="1">[2]!YBWORKDAY(EDATE(Base_Date, BA165), -1, "USD")</f>
        <v>40939</v>
      </c>
      <c r="J165" s="217" t="str">
        <f t="shared" ca="1" si="606"/>
        <v>E</v>
      </c>
      <c r="K165" s="80" t="e">
        <f t="shared" ca="1" si="607"/>
        <v>#VALUE!</v>
      </c>
      <c r="L165" s="80" t="e">
        <f t="shared" ca="1" si="610"/>
        <v>#VALUE!</v>
      </c>
      <c r="M165" s="81" t="str">
        <f ca="1">[2]!YBHIST($I$137,$I165,"LMMOAS","sec")</f>
        <v>E</v>
      </c>
      <c r="N165" s="73" t="str">
        <f ca="1">[2]!YBHIST($I$137,$I164,M$25,"sec","")</f>
        <v>E</v>
      </c>
      <c r="O165" s="170" t="str">
        <f ca="1">[2]!YBHIST("1 Month LIBOR",I165,"Yield","bmk","")</f>
        <v>E</v>
      </c>
      <c r="P165" s="80" t="e">
        <f t="shared" ca="1" si="611"/>
        <v>#VALUE!</v>
      </c>
      <c r="Q165" s="82" t="str">
        <f ca="1">[2]!YBSCEN($I$137,$J164&amp;"d","Market",O$25,"Swap",$I164,"MarketWSkew","","Model",100,0,29,"Gradual","ParShift|N",0,"Annualized ROR",O164,100,"",,,,"Default",,,,"Default",,)</f>
        <v>E</v>
      </c>
      <c r="R165" s="80" t="e">
        <f t="shared" ca="1" si="612"/>
        <v>#VALUE!</v>
      </c>
      <c r="S165" s="83" t="e">
        <f t="shared" ca="1" si="613"/>
        <v>#VALUE!</v>
      </c>
      <c r="T165" s="80" t="e">
        <f ca="1">SUM(R$152:R165)</f>
        <v>#VALUE!</v>
      </c>
      <c r="U165" s="83" t="e">
        <f t="shared" ca="1" si="620"/>
        <v>#VALUE!</v>
      </c>
      <c r="V165" s="84">
        <f ca="1">VLOOKUP($I165, 'Barcap OAD'!$A:$S, $F$137, FALSE)</f>
        <v>-3.7</v>
      </c>
      <c r="W165" s="172" t="e">
        <f t="shared" ca="1" si="614"/>
        <v>#VALUE!</v>
      </c>
      <c r="X165" s="185" t="str">
        <f ca="1">[2]!YBHIST($E165,$I165,X$25,"sec","")</f>
        <v>E</v>
      </c>
      <c r="Y165" s="80" t="e">
        <f t="shared" ca="1" si="600"/>
        <v>#VALUE!</v>
      </c>
      <c r="Z165" s="82" t="e">
        <f t="shared" ca="1" si="601"/>
        <v>#VALUE!</v>
      </c>
      <c r="AA165" s="82" t="str">
        <f ca="1">[2]!YBHIST($F165,$I165,X$25,"sec","")</f>
        <v>E</v>
      </c>
      <c r="AB165" s="82" t="e">
        <f t="shared" ca="1" si="621"/>
        <v>#VALUE!</v>
      </c>
      <c r="AC165" s="187" t="e">
        <f t="shared" ca="1" si="629"/>
        <v>#VALUE!</v>
      </c>
      <c r="AD165" s="189">
        <f ca="1">VLOOKUP($I165, 'Barcap OAD'!$A:$S, $F$26, FALSE)</f>
        <v>7.0720000000000001</v>
      </c>
      <c r="AE165" s="172" t="e">
        <f t="shared" ca="1" si="588"/>
        <v>#VALUE!</v>
      </c>
      <c r="AF165" s="86" t="e">
        <f t="shared" ca="1" si="589"/>
        <v>#VALUE!</v>
      </c>
      <c r="AG165" s="80" t="e">
        <f t="shared" ca="1" si="626"/>
        <v>#VALUE!</v>
      </c>
      <c r="AH165" s="83" t="e">
        <f t="shared" ca="1" si="622"/>
        <v>#VALUE!</v>
      </c>
      <c r="AI165" s="80" t="e">
        <f t="shared" ca="1" si="627"/>
        <v>#VALUE!</v>
      </c>
      <c r="AJ165" s="83" t="e">
        <f t="shared" ca="1" si="615"/>
        <v>#VALUE!</v>
      </c>
      <c r="AK165" s="187" t="e">
        <f t="shared" ca="1" si="608"/>
        <v>#VALUE!</v>
      </c>
      <c r="AL165" s="192" t="e">
        <f t="shared" ca="1" si="616"/>
        <v>#VALUE!</v>
      </c>
      <c r="AM165" s="83" t="e">
        <f t="shared" ca="1" si="617"/>
        <v>#VALUE!</v>
      </c>
      <c r="AN165" s="80" t="e">
        <f ca="1">SUM(AL$152:AL165)</f>
        <v>#VALUE!</v>
      </c>
      <c r="AO165" s="109" t="e">
        <f t="shared" ca="1" si="623"/>
        <v>#VALUE!</v>
      </c>
      <c r="AP165" s="194" t="e">
        <f t="shared" ca="1" si="628"/>
        <v>#VALUE!</v>
      </c>
      <c r="AQ165" s="200" t="e">
        <f t="shared" ca="1" si="618"/>
        <v>#VALUE!</v>
      </c>
      <c r="AR165" s="204"/>
      <c r="AS165" s="221"/>
      <c r="AX165" s="207" t="str">
        <f ca="1">[2]!YBHIST($I$137,$I165,J$25,"sec","")</f>
        <v>E</v>
      </c>
      <c r="AY165" s="205" t="str">
        <f ca="1">[2]!YBPRICE($I$137,AX165&amp;"d","Market","AccruedInterest","Swap",$I165,"LMMSkew","","Model",100,"")</f>
        <v>E</v>
      </c>
      <c r="BA165" s="67">
        <f t="shared" si="609"/>
        <v>-38</v>
      </c>
      <c r="BI165" s="518" t="e">
        <f t="shared" ca="1" si="624"/>
        <v>#VALUE!</v>
      </c>
      <c r="BJ165" s="518" t="e">
        <f ca="1">PRODUCT($BI$152:BI165)-1</f>
        <v>#VALUE!</v>
      </c>
      <c r="BK165" s="518" t="e">
        <f t="shared" ca="1" si="625"/>
        <v>#VALUE!</v>
      </c>
      <c r="BL165" s="518" t="e">
        <f ca="1">PRODUCT($BK$152:BK165)-1</f>
        <v>#VALUE!</v>
      </c>
    </row>
    <row r="166" spans="1:64" s="68" customFormat="1" ht="15">
      <c r="C166" s="70">
        <f t="shared" ca="1" si="619"/>
        <v>40978</v>
      </c>
      <c r="D166" s="70">
        <f t="shared" ca="1" si="582"/>
        <v>41003</v>
      </c>
      <c r="E166" s="68" t="str">
        <f t="shared" ca="1" si="583"/>
        <v>FNMA3.0-TBA-Mar</v>
      </c>
      <c r="F166" s="68" t="str">
        <f t="shared" ca="1" si="584"/>
        <v>FNMA3.0-TBA-Apr</v>
      </c>
      <c r="G166" s="68" t="str">
        <f t="shared" si="585"/>
        <v>FNMA3.0-TBA-GEN</v>
      </c>
      <c r="I166" s="133">
        <f ca="1">[2]!YBWORKDAY(EDATE(Base_Date, BA166), -1, "USD")</f>
        <v>40968</v>
      </c>
      <c r="J166" s="217" t="str">
        <f t="shared" ca="1" si="606"/>
        <v>E</v>
      </c>
      <c r="K166" s="80" t="e">
        <f t="shared" ca="1" si="607"/>
        <v>#VALUE!</v>
      </c>
      <c r="L166" s="80" t="e">
        <f t="shared" ca="1" si="610"/>
        <v>#VALUE!</v>
      </c>
      <c r="M166" s="81" t="str">
        <f ca="1">[2]!YBHIST($I$137,$I166,"LMMOAS","sec")</f>
        <v>E</v>
      </c>
      <c r="N166" s="73" t="str">
        <f ca="1">[2]!YBHIST($I$137,$I165,M$25,"sec","")</f>
        <v>E</v>
      </c>
      <c r="O166" s="170" t="str">
        <f ca="1">[2]!YBHIST("1 Month LIBOR",I166,"Yield","bmk","")</f>
        <v>E</v>
      </c>
      <c r="P166" s="80" t="e">
        <f t="shared" ca="1" si="611"/>
        <v>#VALUE!</v>
      </c>
      <c r="Q166" s="82" t="str">
        <f ca="1">[2]!YBSCEN($I$137,$J165&amp;"d","Market",O$25,"Swap",$I165,"MarketWSkew","","Model",100,0,29,"Gradual","ParShift|N",0,"Annualized ROR",O165,100,"",,,,"Default",,,,"Default",,)</f>
        <v>E</v>
      </c>
      <c r="R166" s="80" t="e">
        <f t="shared" ca="1" si="612"/>
        <v>#VALUE!</v>
      </c>
      <c r="S166" s="83" t="e">
        <f t="shared" ca="1" si="613"/>
        <v>#VALUE!</v>
      </c>
      <c r="T166" s="80" t="e">
        <f ca="1">SUM(R$152:R166)</f>
        <v>#VALUE!</v>
      </c>
      <c r="U166" s="83" t="e">
        <f t="shared" ca="1" si="620"/>
        <v>#VALUE!</v>
      </c>
      <c r="V166" s="84">
        <f ca="1">VLOOKUP($I166, 'Barcap OAD'!$A:$S, $F$137, FALSE)</f>
        <v>-4.0999999999999996</v>
      </c>
      <c r="W166" s="172" t="e">
        <f t="shared" ca="1" si="614"/>
        <v>#VALUE!</v>
      </c>
      <c r="X166" s="185" t="str">
        <f ca="1">[2]!YBHIST($E166,$I166,X$25,"sec","")</f>
        <v>E</v>
      </c>
      <c r="Y166" s="80" t="e">
        <f t="shared" ca="1" si="600"/>
        <v>#VALUE!</v>
      </c>
      <c r="Z166" s="82" t="e">
        <f t="shared" ca="1" si="601"/>
        <v>#VALUE!</v>
      </c>
      <c r="AA166" s="82" t="str">
        <f ca="1">[2]!YBHIST($F166,$I166,X$25,"sec","")</f>
        <v>E</v>
      </c>
      <c r="AB166" s="82" t="e">
        <f t="shared" ca="1" si="621"/>
        <v>#VALUE!</v>
      </c>
      <c r="AC166" s="187" t="e">
        <f t="shared" ca="1" si="629"/>
        <v>#VALUE!</v>
      </c>
      <c r="AD166" s="189">
        <f ca="1">VLOOKUP($I166, 'Barcap OAD'!$A:$S, $F$26, FALSE)</f>
        <v>7.1929999999999996</v>
      </c>
      <c r="AE166" s="172" t="e">
        <f t="shared" ca="1" si="588"/>
        <v>#VALUE!</v>
      </c>
      <c r="AF166" s="86" t="e">
        <f t="shared" ca="1" si="589"/>
        <v>#VALUE!</v>
      </c>
      <c r="AG166" s="80" t="e">
        <f t="shared" ca="1" si="626"/>
        <v>#VALUE!</v>
      </c>
      <c r="AH166" s="83" t="e">
        <f t="shared" ca="1" si="622"/>
        <v>#VALUE!</v>
      </c>
      <c r="AI166" s="80" t="e">
        <f t="shared" ca="1" si="627"/>
        <v>#VALUE!</v>
      </c>
      <c r="AJ166" s="83" t="e">
        <f t="shared" ca="1" si="615"/>
        <v>#VALUE!</v>
      </c>
      <c r="AK166" s="187" t="e">
        <f t="shared" ca="1" si="608"/>
        <v>#VALUE!</v>
      </c>
      <c r="AL166" s="192" t="e">
        <f t="shared" ca="1" si="616"/>
        <v>#VALUE!</v>
      </c>
      <c r="AM166" s="83" t="e">
        <f t="shared" ca="1" si="617"/>
        <v>#VALUE!</v>
      </c>
      <c r="AN166" s="80" t="e">
        <f ca="1">SUM(AL$152:AL166)</f>
        <v>#VALUE!</v>
      </c>
      <c r="AO166" s="109" t="e">
        <f t="shared" ca="1" si="623"/>
        <v>#VALUE!</v>
      </c>
      <c r="AP166" s="194" t="e">
        <f t="shared" ca="1" si="628"/>
        <v>#VALUE!</v>
      </c>
      <c r="AQ166" s="200" t="e">
        <f t="shared" ca="1" si="618"/>
        <v>#VALUE!</v>
      </c>
      <c r="AR166" s="204"/>
      <c r="AS166" s="221"/>
      <c r="AX166" s="207" t="str">
        <f ca="1">[2]!YBHIST($I$137,$I166,J$25,"sec","")</f>
        <v>E</v>
      </c>
      <c r="AY166" s="205" t="str">
        <f ca="1">[2]!YBPRICE($I$137,AX166&amp;"d","Market","AccruedInterest","Swap",$I166,"LMMSkew","","Model",100,"")</f>
        <v>E</v>
      </c>
      <c r="BA166" s="67">
        <f t="shared" si="609"/>
        <v>-37</v>
      </c>
      <c r="BI166" s="518" t="e">
        <f t="shared" ca="1" si="624"/>
        <v>#VALUE!</v>
      </c>
      <c r="BJ166" s="518" t="e">
        <f ca="1">PRODUCT($BI$152:BI166)-1</f>
        <v>#VALUE!</v>
      </c>
      <c r="BK166" s="518" t="e">
        <f t="shared" ca="1" si="625"/>
        <v>#VALUE!</v>
      </c>
      <c r="BL166" s="518" t="e">
        <f ca="1">PRODUCT($BK$152:BK166)-1</f>
        <v>#VALUE!</v>
      </c>
    </row>
    <row r="167" spans="1:64" ht="15" customHeight="1">
      <c r="A167" s="67" t="s">
        <v>81</v>
      </c>
      <c r="B167" s="69">
        <v>2.5</v>
      </c>
      <c r="C167" s="70">
        <f t="shared" ca="1" si="619"/>
        <v>41008</v>
      </c>
      <c r="D167" s="70">
        <f ca="1">I167+35</f>
        <v>41033</v>
      </c>
      <c r="E167" s="70" t="str">
        <f t="shared" ca="1" si="583"/>
        <v>FNMA3.0-TBA-Apr</v>
      </c>
      <c r="F167" s="70" t="str">
        <f t="shared" ca="1" si="584"/>
        <v>FNMA3.0-TBA-May</v>
      </c>
      <c r="G167" s="70" t="str">
        <f>"FNMA"&amp;TEXT($J$23,"0.0")&amp;"-TBA-GEN"</f>
        <v>FNMA3.0-TBA-GEN</v>
      </c>
      <c r="H167" s="71"/>
      <c r="I167" s="133">
        <f ca="1">[2]!YBWORKDAY(EDATE(Base_Date, BA167), -1, "USD")</f>
        <v>40998</v>
      </c>
      <c r="J167" s="217" t="str">
        <f t="shared" ca="1" si="606"/>
        <v>E</v>
      </c>
      <c r="K167" s="80" t="e">
        <f t="shared" ca="1" si="607"/>
        <v>#VALUE!</v>
      </c>
      <c r="L167" s="80" t="e">
        <f t="shared" ca="1" si="610"/>
        <v>#VALUE!</v>
      </c>
      <c r="M167" s="81" t="str">
        <f ca="1">[2]!YBHIST($I$137,$I167,"LMMOAS","sec")</f>
        <v>E</v>
      </c>
      <c r="N167" s="73" t="str">
        <f ca="1">[2]!YBHIST($I$137,$I166,M$25,"sec","")</f>
        <v>E</v>
      </c>
      <c r="O167" s="170" t="str">
        <f ca="1">[2]!YBHIST("1 Month LIBOR",I167,"Yield","bmk","")</f>
        <v>E</v>
      </c>
      <c r="P167" s="80" t="e">
        <f t="shared" ca="1" si="611"/>
        <v>#VALUE!</v>
      </c>
      <c r="Q167" s="82" t="str">
        <f ca="1">[2]!YBSCEN($I$137,$J166&amp;"d","Market",O$25,"Swap",$I166,"MarketWSkew","","Model",100,0,29,"Gradual","ParShift|N",0,"Annualized ROR",O166,100,"",,,,"Default",,,,"Default",,)</f>
        <v>E</v>
      </c>
      <c r="R167" s="80" t="e">
        <f t="shared" ca="1" si="612"/>
        <v>#VALUE!</v>
      </c>
      <c r="S167" s="83" t="e">
        <f t="shared" ca="1" si="613"/>
        <v>#VALUE!</v>
      </c>
      <c r="T167" s="80" t="e">
        <f ca="1">SUM(R$152:R167)</f>
        <v>#VALUE!</v>
      </c>
      <c r="U167" s="83" t="e">
        <f t="shared" ca="1" si="620"/>
        <v>#VALUE!</v>
      </c>
      <c r="V167" s="84">
        <f ca="1">VLOOKUP($I167, 'Barcap OAD'!$A:$S, $F$137, FALSE)</f>
        <v>-4.7</v>
      </c>
      <c r="W167" s="172" t="e">
        <f t="shared" ca="1" si="614"/>
        <v>#VALUE!</v>
      </c>
      <c r="X167" s="185" t="str">
        <f ca="1">[2]!YBHIST($E167,$I167,X$25,"sec","")</f>
        <v>E</v>
      </c>
      <c r="Y167" s="80" t="e">
        <f t="shared" ca="1" si="600"/>
        <v>#VALUE!</v>
      </c>
      <c r="Z167" s="82" t="e">
        <f t="shared" ca="1" si="601"/>
        <v>#VALUE!</v>
      </c>
      <c r="AA167" s="82" t="str">
        <f ca="1">[2]!YBHIST($F167,$I167,X$25,"sec","")</f>
        <v>E</v>
      </c>
      <c r="AB167" s="82" t="e">
        <f t="shared" ca="1" si="621"/>
        <v>#VALUE!</v>
      </c>
      <c r="AC167" s="187" t="e">
        <f t="shared" ca="1" si="629"/>
        <v>#VALUE!</v>
      </c>
      <c r="AD167" s="189">
        <f ca="1">VLOOKUP($I167, 'Barcap OAD'!$A:$S, $F$26, FALSE)</f>
        <v>7.2949999999999999</v>
      </c>
      <c r="AE167" s="172" t="e">
        <f t="shared" ca="1" si="588"/>
        <v>#VALUE!</v>
      </c>
      <c r="AF167" s="86" t="e">
        <f t="shared" ca="1" si="589"/>
        <v>#VALUE!</v>
      </c>
      <c r="AG167" s="80" t="e">
        <f t="shared" ca="1" si="626"/>
        <v>#VALUE!</v>
      </c>
      <c r="AH167" s="83" t="e">
        <f t="shared" ca="1" si="622"/>
        <v>#VALUE!</v>
      </c>
      <c r="AI167" s="80" t="e">
        <f t="shared" ca="1" si="627"/>
        <v>#VALUE!</v>
      </c>
      <c r="AJ167" s="83" t="e">
        <f t="shared" ca="1" si="615"/>
        <v>#VALUE!</v>
      </c>
      <c r="AK167" s="187" t="e">
        <f t="shared" ca="1" si="608"/>
        <v>#VALUE!</v>
      </c>
      <c r="AL167" s="192" t="e">
        <f t="shared" ca="1" si="616"/>
        <v>#VALUE!</v>
      </c>
      <c r="AM167" s="83" t="e">
        <f t="shared" ca="1" si="617"/>
        <v>#VALUE!</v>
      </c>
      <c r="AN167" s="80" t="e">
        <f ca="1">SUM(AL$152:AL167)</f>
        <v>#VALUE!</v>
      </c>
      <c r="AO167" s="109" t="e">
        <f t="shared" ca="1" si="623"/>
        <v>#VALUE!</v>
      </c>
      <c r="AP167" s="194" t="e">
        <f t="shared" ca="1" si="628"/>
        <v>#VALUE!</v>
      </c>
      <c r="AQ167" s="200" t="e">
        <f t="shared" ca="1" si="618"/>
        <v>#VALUE!</v>
      </c>
      <c r="AR167" s="204"/>
      <c r="AS167" s="221"/>
      <c r="AX167" s="208" t="str">
        <f ca="1">[2]!YBHIST($I$137,$I167,J$25,"sec","")</f>
        <v>E</v>
      </c>
      <c r="AY167" s="206" t="str">
        <f ca="1">[2]!YBPRICE($I$137,AX167&amp;"d","Market","AccruedInterest","Swap",$I167,"LMMSkew","","Model",100,"")</f>
        <v>E</v>
      </c>
      <c r="BA167" s="67">
        <f t="shared" si="609"/>
        <v>-36</v>
      </c>
      <c r="BI167" s="519" t="e">
        <f t="shared" ca="1" si="624"/>
        <v>#VALUE!</v>
      </c>
      <c r="BJ167" s="519" t="e">
        <f ca="1">PRODUCT($BI$152:BI167)-1</f>
        <v>#VALUE!</v>
      </c>
      <c r="BK167" s="519" t="e">
        <f t="shared" ca="1" si="625"/>
        <v>#VALUE!</v>
      </c>
      <c r="BL167" s="519" t="e">
        <f ca="1">PRODUCT($BK$152:BK167)-1</f>
        <v>#VALUE!</v>
      </c>
    </row>
    <row r="168" spans="1:64" ht="15" customHeight="1">
      <c r="A168" s="67" t="s">
        <v>84</v>
      </c>
      <c r="B168" s="69">
        <v>3</v>
      </c>
      <c r="C168" s="70">
        <f t="shared" ca="1" si="619"/>
        <v>41039</v>
      </c>
      <c r="D168" s="70">
        <f t="shared" ref="D168:D180" ca="1" si="630">I168+35</f>
        <v>41064</v>
      </c>
      <c r="E168" s="70" t="str">
        <f t="shared" ca="1" si="583"/>
        <v>FNMA3.0-TBA-May</v>
      </c>
      <c r="F168" s="70" t="str">
        <f t="shared" ca="1" si="584"/>
        <v>FNMA3.0-TBA-Jun</v>
      </c>
      <c r="G168" s="70" t="str">
        <f t="shared" ref="G168:G203" si="631">"FNMA"&amp;TEXT($J$23,"0.0")&amp;"-TBA-GEN"</f>
        <v>FNMA3.0-TBA-GEN</v>
      </c>
      <c r="H168" s="71"/>
      <c r="I168" s="133">
        <f ca="1">[2]!YBWORKDAY(EDATE(Base_Date, BA168), -1, "USD")</f>
        <v>41029</v>
      </c>
      <c r="J168" s="217" t="str">
        <f t="shared" ca="1" si="606"/>
        <v>E</v>
      </c>
      <c r="K168" s="80" t="e">
        <f t="shared" ca="1" si="607"/>
        <v>#VALUE!</v>
      </c>
      <c r="L168" s="80" t="e">
        <f t="shared" ca="1" si="610"/>
        <v>#VALUE!</v>
      </c>
      <c r="M168" s="81" t="str">
        <f ca="1">[2]!YBHIST($I$137,$I168,"LMMOAS","sec")</f>
        <v>E</v>
      </c>
      <c r="N168" s="73" t="str">
        <f ca="1">[2]!YBHIST($I$137,$I167,M$25,"sec","")</f>
        <v>E</v>
      </c>
      <c r="O168" s="170" t="str">
        <f ca="1">[2]!YBHIST("1 Month LIBOR",I168,"Yield","bmk","")</f>
        <v>E</v>
      </c>
      <c r="P168" s="80" t="e">
        <f t="shared" ca="1" si="611"/>
        <v>#VALUE!</v>
      </c>
      <c r="Q168" s="82" t="str">
        <f ca="1">[2]!YBSCEN($I$137,$J167&amp;"d","Market",O$25,"Swap",$I167,"MarketWSkew","","Model",100,0,29,"Gradual","ParShift|N",0,"Annualized ROR",O167,100,"",,,,"Default",,,,"Default",,)</f>
        <v>E</v>
      </c>
      <c r="R168" s="80" t="e">
        <f t="shared" ca="1" si="612"/>
        <v>#VALUE!</v>
      </c>
      <c r="S168" s="83" t="e">
        <f t="shared" ca="1" si="613"/>
        <v>#VALUE!</v>
      </c>
      <c r="T168" s="80" t="e">
        <f ca="1">SUM(R$152:R168)</f>
        <v>#VALUE!</v>
      </c>
      <c r="U168" s="83" t="e">
        <f t="shared" ca="1" si="620"/>
        <v>#VALUE!</v>
      </c>
      <c r="V168" s="84">
        <f ca="1">VLOOKUP($I168, 'Barcap OAD'!$A:$S, $F$137, FALSE)</f>
        <v>-4.2</v>
      </c>
      <c r="W168" s="172" t="e">
        <f t="shared" ca="1" si="614"/>
        <v>#VALUE!</v>
      </c>
      <c r="X168" s="185" t="str">
        <f ca="1">[2]!YBHIST($E168,$I168,X$25,"sec","")</f>
        <v>E</v>
      </c>
      <c r="Y168" s="80" t="e">
        <f t="shared" ca="1" si="600"/>
        <v>#VALUE!</v>
      </c>
      <c r="Z168" s="82" t="e">
        <f t="shared" ca="1" si="601"/>
        <v>#VALUE!</v>
      </c>
      <c r="AA168" s="82" t="str">
        <f ca="1">[2]!YBHIST($F168,$I168,X$25,"sec","")</f>
        <v>E</v>
      </c>
      <c r="AB168" s="82" t="e">
        <f t="shared" ca="1" si="621"/>
        <v>#VALUE!</v>
      </c>
      <c r="AC168" s="187" t="e">
        <f t="shared" ca="1" si="629"/>
        <v>#VALUE!</v>
      </c>
      <c r="AD168" s="189">
        <f ca="1">VLOOKUP($I168, 'Barcap OAD'!$A:$S, $F$26, FALSE)</f>
        <v>6.6920000000000002</v>
      </c>
      <c r="AE168" s="172" t="e">
        <f t="shared" ca="1" si="588"/>
        <v>#VALUE!</v>
      </c>
      <c r="AF168" s="86" t="e">
        <f t="shared" ca="1" si="589"/>
        <v>#VALUE!</v>
      </c>
      <c r="AG168" s="80" t="e">
        <f t="shared" ca="1" si="626"/>
        <v>#VALUE!</v>
      </c>
      <c r="AH168" s="83" t="e">
        <f t="shared" ca="1" si="622"/>
        <v>#VALUE!</v>
      </c>
      <c r="AI168" s="80" t="e">
        <f t="shared" ca="1" si="627"/>
        <v>#VALUE!</v>
      </c>
      <c r="AJ168" s="83" t="e">
        <f t="shared" ca="1" si="615"/>
        <v>#VALUE!</v>
      </c>
      <c r="AK168" s="187" t="e">
        <f t="shared" ca="1" si="608"/>
        <v>#VALUE!</v>
      </c>
      <c r="AL168" s="192" t="e">
        <f t="shared" ca="1" si="616"/>
        <v>#VALUE!</v>
      </c>
      <c r="AM168" s="83" t="e">
        <f t="shared" ca="1" si="617"/>
        <v>#VALUE!</v>
      </c>
      <c r="AN168" s="80" t="e">
        <f ca="1">SUM(AL$152:AL168)</f>
        <v>#VALUE!</v>
      </c>
      <c r="AO168" s="109" t="e">
        <f t="shared" ca="1" si="623"/>
        <v>#VALUE!</v>
      </c>
      <c r="AP168" s="194" t="e">
        <f t="shared" ca="1" si="628"/>
        <v>#VALUE!</v>
      </c>
      <c r="AQ168" s="200" t="e">
        <f t="shared" ca="1" si="618"/>
        <v>#VALUE!</v>
      </c>
      <c r="AR168" s="204"/>
      <c r="AS168" s="221"/>
      <c r="AX168" s="208" t="str">
        <f ca="1">[2]!YBHIST($I$137,$I168,J$25,"sec","")</f>
        <v>E</v>
      </c>
      <c r="AY168" s="206" t="str">
        <f ca="1">[2]!YBPRICE($I$137,AX168&amp;"d","Market","AccruedInterest","Swap",$I168,"LMMSkew","","Model",100,"")</f>
        <v>E</v>
      </c>
      <c r="BA168" s="67">
        <f t="shared" si="609"/>
        <v>-35</v>
      </c>
      <c r="BI168" s="519" t="e">
        <f t="shared" ca="1" si="624"/>
        <v>#VALUE!</v>
      </c>
      <c r="BJ168" s="519" t="e">
        <f ca="1">PRODUCT($BI$152:BI168)-1</f>
        <v>#VALUE!</v>
      </c>
      <c r="BK168" s="519" t="e">
        <f t="shared" ca="1" si="625"/>
        <v>#VALUE!</v>
      </c>
      <c r="BL168" s="519" t="e">
        <f ca="1">PRODUCT($BK$152:BK168)-1</f>
        <v>#VALUE!</v>
      </c>
    </row>
    <row r="169" spans="1:64" ht="15" customHeight="1">
      <c r="A169" s="67" t="s">
        <v>86</v>
      </c>
      <c r="B169" s="69">
        <v>3.5</v>
      </c>
      <c r="C169" s="70">
        <f t="shared" ca="1" si="619"/>
        <v>41070</v>
      </c>
      <c r="D169" s="70">
        <f t="shared" ca="1" si="630"/>
        <v>41095</v>
      </c>
      <c r="E169" s="70" t="str">
        <f t="shared" ca="1" si="583"/>
        <v>FNMA3.0-TBA-Jun</v>
      </c>
      <c r="F169" s="70" t="str">
        <f t="shared" ca="1" si="584"/>
        <v>FNMA3.0-TBA-Jul</v>
      </c>
      <c r="G169" s="70" t="str">
        <f t="shared" si="631"/>
        <v>FNMA3.0-TBA-GEN</v>
      </c>
      <c r="H169" s="71"/>
      <c r="I169" s="133">
        <f ca="1">[2]!YBWORKDAY(EDATE(Base_Date, BA169), -1, "USD")</f>
        <v>41060</v>
      </c>
      <c r="J169" s="217" t="str">
        <f t="shared" ca="1" si="606"/>
        <v>E</v>
      </c>
      <c r="K169" s="80" t="e">
        <f t="shared" ca="1" si="607"/>
        <v>#VALUE!</v>
      </c>
      <c r="L169" s="80" t="e">
        <f t="shared" ca="1" si="610"/>
        <v>#VALUE!</v>
      </c>
      <c r="M169" s="81" t="str">
        <f ca="1">[2]!YBHIST($I$137,$I169,"LMMOAS","sec")</f>
        <v>E</v>
      </c>
      <c r="N169" s="73" t="str">
        <f ca="1">[2]!YBHIST($I$137,$I168,M$25,"sec","")</f>
        <v>E</v>
      </c>
      <c r="O169" s="170" t="str">
        <f ca="1">[2]!YBHIST("1 Month LIBOR",I169,"Yield","bmk","")</f>
        <v>E</v>
      </c>
      <c r="P169" s="80" t="e">
        <f t="shared" ca="1" si="611"/>
        <v>#VALUE!</v>
      </c>
      <c r="Q169" s="82" t="str">
        <f ca="1">[2]!YBSCEN($I$137,$J168&amp;"d","Market",O$25,"Swap",$I168,"MarketWSkew","","Model",100,0,29,"Gradual","ParShift|N",0,"Annualized ROR",O168,100,"",,,,"Default",,,,"Default",,)</f>
        <v>E</v>
      </c>
      <c r="R169" s="80" t="e">
        <f t="shared" ca="1" si="612"/>
        <v>#VALUE!</v>
      </c>
      <c r="S169" s="83" t="e">
        <f t="shared" ca="1" si="613"/>
        <v>#VALUE!</v>
      </c>
      <c r="T169" s="80" t="e">
        <f ca="1">SUM(R$152:R169)</f>
        <v>#VALUE!</v>
      </c>
      <c r="U169" s="83" t="e">
        <f t="shared" ca="1" si="620"/>
        <v>#VALUE!</v>
      </c>
      <c r="V169" s="84">
        <f ca="1">VLOOKUP($I169, 'Barcap OAD'!$A:$S, $F$137, FALSE)</f>
        <v>-3.8</v>
      </c>
      <c r="W169" s="172" t="e">
        <f t="shared" ca="1" si="614"/>
        <v>#VALUE!</v>
      </c>
      <c r="X169" s="185" t="str">
        <f ca="1">[2]!YBHIST($E169,$I169,X$25,"sec","")</f>
        <v>E</v>
      </c>
      <c r="Y169" s="80" t="e">
        <f t="shared" ca="1" si="600"/>
        <v>#VALUE!</v>
      </c>
      <c r="Z169" s="82" t="e">
        <f t="shared" ca="1" si="601"/>
        <v>#VALUE!</v>
      </c>
      <c r="AA169" s="82" t="str">
        <f ca="1">[2]!YBHIST($F169,$I169,X$25,"sec","")</f>
        <v>E</v>
      </c>
      <c r="AB169" s="82" t="e">
        <f t="shared" ca="1" si="621"/>
        <v>#VALUE!</v>
      </c>
      <c r="AC169" s="187" t="e">
        <f t="shared" ca="1" si="629"/>
        <v>#VALUE!</v>
      </c>
      <c r="AD169" s="189">
        <f ca="1">VLOOKUP($I169, 'Barcap OAD'!$A:$S, $F$26, FALSE)</f>
        <v>5.68</v>
      </c>
      <c r="AE169" s="172" t="e">
        <f t="shared" ca="1" si="588"/>
        <v>#VALUE!</v>
      </c>
      <c r="AF169" s="86" t="e">
        <f t="shared" ca="1" si="589"/>
        <v>#VALUE!</v>
      </c>
      <c r="AG169" s="80" t="e">
        <f t="shared" ca="1" si="626"/>
        <v>#VALUE!</v>
      </c>
      <c r="AH169" s="83" t="e">
        <f t="shared" ca="1" si="622"/>
        <v>#VALUE!</v>
      </c>
      <c r="AI169" s="80" t="e">
        <f t="shared" ca="1" si="627"/>
        <v>#VALUE!</v>
      </c>
      <c r="AJ169" s="83" t="e">
        <f t="shared" ca="1" si="615"/>
        <v>#VALUE!</v>
      </c>
      <c r="AK169" s="187" t="e">
        <f t="shared" ca="1" si="608"/>
        <v>#VALUE!</v>
      </c>
      <c r="AL169" s="192" t="e">
        <f t="shared" ca="1" si="616"/>
        <v>#VALUE!</v>
      </c>
      <c r="AM169" s="83" t="e">
        <f t="shared" ca="1" si="617"/>
        <v>#VALUE!</v>
      </c>
      <c r="AN169" s="80" t="e">
        <f ca="1">SUM(AL$152:AL169)</f>
        <v>#VALUE!</v>
      </c>
      <c r="AO169" s="109" t="e">
        <f t="shared" ca="1" si="623"/>
        <v>#VALUE!</v>
      </c>
      <c r="AP169" s="194" t="e">
        <f t="shared" ca="1" si="628"/>
        <v>#VALUE!</v>
      </c>
      <c r="AQ169" s="200" t="e">
        <f t="shared" ca="1" si="618"/>
        <v>#VALUE!</v>
      </c>
      <c r="AR169" s="204"/>
      <c r="AS169" s="221"/>
      <c r="AX169" s="208" t="str">
        <f ca="1">[2]!YBHIST($I$137,$I169,J$25,"sec","")</f>
        <v>E</v>
      </c>
      <c r="AY169" s="206" t="str">
        <f ca="1">[2]!YBPRICE($I$137,AX169&amp;"d","Market","AccruedInterest","Swap",$I169,"LMMSkew","","Model",100,"")</f>
        <v>E</v>
      </c>
      <c r="BA169" s="67">
        <f t="shared" si="609"/>
        <v>-34</v>
      </c>
      <c r="BI169" s="519" t="e">
        <f t="shared" ca="1" si="624"/>
        <v>#VALUE!</v>
      </c>
      <c r="BJ169" s="519" t="e">
        <f ca="1">PRODUCT($BI$152:BI169)-1</f>
        <v>#VALUE!</v>
      </c>
      <c r="BK169" s="519" t="e">
        <f t="shared" ca="1" si="625"/>
        <v>#VALUE!</v>
      </c>
      <c r="BL169" s="519" t="e">
        <f ca="1">PRODUCT($BK$152:BK169)-1</f>
        <v>#VALUE!</v>
      </c>
    </row>
    <row r="170" spans="1:64" ht="15" customHeight="1">
      <c r="B170" s="69">
        <v>4</v>
      </c>
      <c r="C170" s="70">
        <f t="shared" ca="1" si="619"/>
        <v>41099</v>
      </c>
      <c r="D170" s="70">
        <f t="shared" ca="1" si="630"/>
        <v>41124</v>
      </c>
      <c r="E170" s="70" t="str">
        <f t="shared" ca="1" si="583"/>
        <v>FNMA3.0-TBA-Jul</v>
      </c>
      <c r="F170" s="70" t="str">
        <f t="shared" ca="1" si="584"/>
        <v>FNMA3.0-TBA-Aug</v>
      </c>
      <c r="G170" s="70" t="str">
        <f t="shared" si="631"/>
        <v>FNMA3.0-TBA-GEN</v>
      </c>
      <c r="H170" s="71"/>
      <c r="I170" s="133">
        <f ca="1">[2]!YBWORKDAY(EDATE(Base_Date, BA170), -1, "USD")</f>
        <v>41089</v>
      </c>
      <c r="J170" s="217" t="str">
        <f t="shared" ca="1" si="606"/>
        <v>E</v>
      </c>
      <c r="K170" s="80" t="e">
        <f t="shared" ca="1" si="607"/>
        <v>#VALUE!</v>
      </c>
      <c r="L170" s="80" t="e">
        <f t="shared" ca="1" si="610"/>
        <v>#VALUE!</v>
      </c>
      <c r="M170" s="81" t="str">
        <f ca="1">[2]!YBHIST($I$137,$I170,"LMMOAS","sec")</f>
        <v>E</v>
      </c>
      <c r="N170" s="73" t="str">
        <f ca="1">[2]!YBHIST($I$137,$I169,M$25,"sec","")</f>
        <v>E</v>
      </c>
      <c r="O170" s="170" t="str">
        <f ca="1">[2]!YBHIST("1 Month LIBOR",I170,"Yield","bmk","")</f>
        <v>E</v>
      </c>
      <c r="P170" s="80" t="e">
        <f t="shared" ca="1" si="611"/>
        <v>#VALUE!</v>
      </c>
      <c r="Q170" s="82" t="str">
        <f ca="1">[2]!YBSCEN($I$137,$J169&amp;"d","Market",O$25,"Swap",$I169,"MarketWSkew","","Model",100,0,29,"Gradual","ParShift|N",0,"Annualized ROR",O169,100,"",,,,"Default",,,,"Default",,)</f>
        <v>E</v>
      </c>
      <c r="R170" s="80" t="e">
        <f t="shared" ca="1" si="612"/>
        <v>#VALUE!</v>
      </c>
      <c r="S170" s="83" t="e">
        <f t="shared" ca="1" si="613"/>
        <v>#VALUE!</v>
      </c>
      <c r="T170" s="80" t="e">
        <f ca="1">SUM(R$152:R170)</f>
        <v>#VALUE!</v>
      </c>
      <c r="U170" s="83" t="e">
        <f t="shared" ca="1" si="620"/>
        <v>#VALUE!</v>
      </c>
      <c r="V170" s="84">
        <f ca="1">VLOOKUP($I170, 'Barcap OAD'!$A:$S, $F$137, FALSE)</f>
        <v>-3.5</v>
      </c>
      <c r="W170" s="172" t="e">
        <f t="shared" ca="1" si="614"/>
        <v>#VALUE!</v>
      </c>
      <c r="X170" s="185" t="str">
        <f ca="1">[2]!YBHIST($E170,$I170,X$25,"sec","")</f>
        <v>E</v>
      </c>
      <c r="Y170" s="80" t="e">
        <f t="shared" ca="1" si="600"/>
        <v>#VALUE!</v>
      </c>
      <c r="Z170" s="82" t="e">
        <f t="shared" ca="1" si="601"/>
        <v>#VALUE!</v>
      </c>
      <c r="AA170" s="82" t="str">
        <f ca="1">[2]!YBHIST($F170,$I170,X$25,"sec","")</f>
        <v>E</v>
      </c>
      <c r="AB170" s="82" t="e">
        <f t="shared" ca="1" si="621"/>
        <v>#VALUE!</v>
      </c>
      <c r="AC170" s="187" t="e">
        <f t="shared" ca="1" si="629"/>
        <v>#VALUE!</v>
      </c>
      <c r="AD170" s="189">
        <f ca="1">VLOOKUP($I170, 'Barcap OAD'!$A:$S, $F$26, FALSE)</f>
        <v>5.4340000000000002</v>
      </c>
      <c r="AE170" s="172" t="e">
        <f t="shared" ca="1" si="588"/>
        <v>#VALUE!</v>
      </c>
      <c r="AF170" s="86" t="e">
        <f t="shared" ca="1" si="589"/>
        <v>#VALUE!</v>
      </c>
      <c r="AG170" s="80" t="e">
        <f t="shared" ca="1" si="626"/>
        <v>#VALUE!</v>
      </c>
      <c r="AH170" s="83" t="e">
        <f t="shared" ca="1" si="622"/>
        <v>#VALUE!</v>
      </c>
      <c r="AI170" s="80" t="e">
        <f t="shared" ca="1" si="627"/>
        <v>#VALUE!</v>
      </c>
      <c r="AJ170" s="83" t="e">
        <f t="shared" ca="1" si="615"/>
        <v>#VALUE!</v>
      </c>
      <c r="AK170" s="187" t="e">
        <f t="shared" ca="1" si="608"/>
        <v>#VALUE!</v>
      </c>
      <c r="AL170" s="192" t="e">
        <f t="shared" ca="1" si="616"/>
        <v>#VALUE!</v>
      </c>
      <c r="AM170" s="83" t="e">
        <f t="shared" ca="1" si="617"/>
        <v>#VALUE!</v>
      </c>
      <c r="AN170" s="80" t="e">
        <f ca="1">SUM(AL$152:AL170)</f>
        <v>#VALUE!</v>
      </c>
      <c r="AO170" s="109" t="e">
        <f t="shared" ca="1" si="623"/>
        <v>#VALUE!</v>
      </c>
      <c r="AP170" s="194" t="e">
        <f t="shared" ca="1" si="628"/>
        <v>#VALUE!</v>
      </c>
      <c r="AQ170" s="200" t="e">
        <f t="shared" ca="1" si="618"/>
        <v>#VALUE!</v>
      </c>
      <c r="AR170" s="204"/>
      <c r="AS170" s="221"/>
      <c r="AX170" s="208" t="str">
        <f ca="1">[2]!YBHIST($I$137,$I170,J$25,"sec","")</f>
        <v>E</v>
      </c>
      <c r="AY170" s="206" t="str">
        <f ca="1">[2]!YBPRICE($I$137,AX170&amp;"d","Market","AccruedInterest","Swap",$I170,"LMMSkew","","Model",100,"")</f>
        <v>E</v>
      </c>
      <c r="BA170" s="67">
        <f t="shared" si="609"/>
        <v>-33</v>
      </c>
      <c r="BI170" s="519" t="e">
        <f t="shared" ca="1" si="624"/>
        <v>#VALUE!</v>
      </c>
      <c r="BJ170" s="519" t="e">
        <f ca="1">PRODUCT($BI$152:BI170)-1</f>
        <v>#VALUE!</v>
      </c>
      <c r="BK170" s="519" t="e">
        <f t="shared" ca="1" si="625"/>
        <v>#VALUE!</v>
      </c>
      <c r="BL170" s="519" t="e">
        <f ca="1">PRODUCT($BK$152:BK170)-1</f>
        <v>#VALUE!</v>
      </c>
    </row>
    <row r="171" spans="1:64" ht="15" customHeight="1">
      <c r="B171" s="69">
        <v>4.5</v>
      </c>
      <c r="C171" s="70">
        <f t="shared" ca="1" si="619"/>
        <v>41131</v>
      </c>
      <c r="D171" s="70">
        <f t="shared" ca="1" si="630"/>
        <v>41156</v>
      </c>
      <c r="E171" s="70" t="str">
        <f t="shared" ca="1" si="583"/>
        <v>FNMA3.0-TBA-Aug</v>
      </c>
      <c r="F171" s="70" t="str">
        <f t="shared" ca="1" si="584"/>
        <v>FNMA3.0-TBA-Sep</v>
      </c>
      <c r="G171" s="70" t="str">
        <f t="shared" si="631"/>
        <v>FNMA3.0-TBA-GEN</v>
      </c>
      <c r="H171" s="71"/>
      <c r="I171" s="133">
        <f ca="1">[2]!YBWORKDAY(EDATE(Base_Date, BA171), -1, "USD")</f>
        <v>41121</v>
      </c>
      <c r="J171" s="217" t="str">
        <f t="shared" ca="1" si="606"/>
        <v>E</v>
      </c>
      <c r="K171" s="80" t="e">
        <f t="shared" ca="1" si="607"/>
        <v>#VALUE!</v>
      </c>
      <c r="L171" s="80" t="e">
        <f t="shared" ca="1" si="610"/>
        <v>#VALUE!</v>
      </c>
      <c r="M171" s="81" t="str">
        <f ca="1">[2]!YBHIST($I$137,$I171,"LMMOAS","sec")</f>
        <v>E</v>
      </c>
      <c r="N171" s="73" t="str">
        <f ca="1">[2]!YBHIST($I$137,$I170,M$25,"sec","")</f>
        <v>E</v>
      </c>
      <c r="O171" s="170" t="str">
        <f ca="1">[2]!YBHIST("1 Month LIBOR",I171,"Yield","bmk","")</f>
        <v>E</v>
      </c>
      <c r="P171" s="80" t="e">
        <f t="shared" ca="1" si="611"/>
        <v>#VALUE!</v>
      </c>
      <c r="Q171" s="82" t="str">
        <f ca="1">[2]!YBSCEN($I$137,$J170&amp;"d","Market",O$25,"Swap",$I170,"MarketWSkew","","Model",100,0,29,"Gradual","ParShift|N",0,"Annualized ROR",O170,100,"",,,,"Default",,,,"Default",,)</f>
        <v>E</v>
      </c>
      <c r="R171" s="80" t="e">
        <f t="shared" ca="1" si="612"/>
        <v>#VALUE!</v>
      </c>
      <c r="S171" s="83" t="e">
        <f t="shared" ca="1" si="613"/>
        <v>#VALUE!</v>
      </c>
      <c r="T171" s="80" t="e">
        <f ca="1">SUM(R$152:R171)</f>
        <v>#VALUE!</v>
      </c>
      <c r="U171" s="83" t="e">
        <f t="shared" ca="1" si="620"/>
        <v>#VALUE!</v>
      </c>
      <c r="V171" s="84">
        <f ca="1">VLOOKUP($I171, 'Barcap OAD'!$A:$S, $F$137, FALSE)</f>
        <v>-4.5999999999999996</v>
      </c>
      <c r="W171" s="172" t="e">
        <f t="shared" ca="1" si="614"/>
        <v>#VALUE!</v>
      </c>
      <c r="X171" s="185" t="str">
        <f ca="1">[2]!YBHIST($E171,$I171,X$25,"sec","")</f>
        <v>E</v>
      </c>
      <c r="Y171" s="80" t="e">
        <f t="shared" ca="1" si="600"/>
        <v>#VALUE!</v>
      </c>
      <c r="Z171" s="82" t="e">
        <f t="shared" ca="1" si="601"/>
        <v>#VALUE!</v>
      </c>
      <c r="AA171" s="82" t="str">
        <f ca="1">[2]!YBHIST($F171,$I171,X$25,"sec","")</f>
        <v>E</v>
      </c>
      <c r="AB171" s="82" t="e">
        <f t="shared" ca="1" si="621"/>
        <v>#VALUE!</v>
      </c>
      <c r="AC171" s="187" t="e">
        <f t="shared" ca="1" si="629"/>
        <v>#VALUE!</v>
      </c>
      <c r="AD171" s="189">
        <f ca="1">VLOOKUP($I171, 'Barcap OAD'!$A:$S, $F$26, FALSE)</f>
        <v>4.7750000000000004</v>
      </c>
      <c r="AE171" s="172" t="e">
        <f t="shared" ca="1" si="588"/>
        <v>#VALUE!</v>
      </c>
      <c r="AF171" s="86" t="e">
        <f t="shared" ca="1" si="589"/>
        <v>#VALUE!</v>
      </c>
      <c r="AG171" s="80" t="e">
        <f t="shared" ca="1" si="626"/>
        <v>#VALUE!</v>
      </c>
      <c r="AH171" s="83" t="e">
        <f t="shared" ca="1" si="622"/>
        <v>#VALUE!</v>
      </c>
      <c r="AI171" s="80" t="e">
        <f t="shared" ca="1" si="627"/>
        <v>#VALUE!</v>
      </c>
      <c r="AJ171" s="83" t="e">
        <f t="shared" ca="1" si="615"/>
        <v>#VALUE!</v>
      </c>
      <c r="AK171" s="187" t="e">
        <f t="shared" ca="1" si="608"/>
        <v>#VALUE!</v>
      </c>
      <c r="AL171" s="192" t="e">
        <f t="shared" ca="1" si="616"/>
        <v>#VALUE!</v>
      </c>
      <c r="AM171" s="83" t="e">
        <f t="shared" ca="1" si="617"/>
        <v>#VALUE!</v>
      </c>
      <c r="AN171" s="80" t="e">
        <f ca="1">SUM(AL$152:AL171)</f>
        <v>#VALUE!</v>
      </c>
      <c r="AO171" s="109" t="e">
        <f t="shared" ca="1" si="623"/>
        <v>#VALUE!</v>
      </c>
      <c r="AP171" s="194" t="e">
        <f t="shared" ca="1" si="628"/>
        <v>#VALUE!</v>
      </c>
      <c r="AQ171" s="200" t="e">
        <f t="shared" ca="1" si="618"/>
        <v>#VALUE!</v>
      </c>
      <c r="AR171" s="204"/>
      <c r="AS171" s="221"/>
      <c r="AX171" s="208" t="str">
        <f ca="1">[2]!YBHIST($I$137,$I171,J$25,"sec","")</f>
        <v>E</v>
      </c>
      <c r="AY171" s="206" t="str">
        <f ca="1">[2]!YBPRICE($I$137,AX171&amp;"d","Market","AccruedInterest","Swap",$I171,"LMMSkew","","Model",100,"")</f>
        <v>E</v>
      </c>
      <c r="BA171" s="67">
        <f t="shared" si="609"/>
        <v>-32</v>
      </c>
      <c r="BI171" s="519" t="e">
        <f t="shared" ca="1" si="624"/>
        <v>#VALUE!</v>
      </c>
      <c r="BJ171" s="519" t="e">
        <f ca="1">PRODUCT($BI$152:BI171)-1</f>
        <v>#VALUE!</v>
      </c>
      <c r="BK171" s="519" t="e">
        <f t="shared" ca="1" si="625"/>
        <v>#VALUE!</v>
      </c>
      <c r="BL171" s="519" t="e">
        <f ca="1">PRODUCT($BK$152:BK171)-1</f>
        <v>#VALUE!</v>
      </c>
    </row>
    <row r="172" spans="1:64" ht="15" customHeight="1">
      <c r="B172" s="69">
        <v>5</v>
      </c>
      <c r="C172" s="70">
        <f t="shared" ca="1" si="619"/>
        <v>41162</v>
      </c>
      <c r="D172" s="70">
        <f t="shared" ca="1" si="630"/>
        <v>41187</v>
      </c>
      <c r="E172" s="70" t="str">
        <f t="shared" ca="1" si="583"/>
        <v>FNMA3.0-TBA-Sep</v>
      </c>
      <c r="F172" s="70" t="str">
        <f t="shared" ca="1" si="584"/>
        <v>FNMA3.0-TBA-Oct</v>
      </c>
      <c r="G172" s="70" t="str">
        <f t="shared" si="631"/>
        <v>FNMA3.0-TBA-GEN</v>
      </c>
      <c r="H172" s="71"/>
      <c r="I172" s="133">
        <f ca="1">[2]!YBWORKDAY(EDATE(Base_Date, BA172), -1, "USD")</f>
        <v>41152</v>
      </c>
      <c r="J172" s="217" t="str">
        <f t="shared" ca="1" si="606"/>
        <v>E</v>
      </c>
      <c r="K172" s="80" t="e">
        <f t="shared" ca="1" si="607"/>
        <v>#VALUE!</v>
      </c>
      <c r="L172" s="80" t="e">
        <f t="shared" ca="1" si="610"/>
        <v>#VALUE!</v>
      </c>
      <c r="M172" s="81" t="str">
        <f ca="1">[2]!YBHIST($I$137,$I172,"LMMOAS","sec")</f>
        <v>E</v>
      </c>
      <c r="N172" s="73" t="str">
        <f ca="1">[2]!YBHIST($I$137,$I171,M$25,"sec","")</f>
        <v>E</v>
      </c>
      <c r="O172" s="170" t="str">
        <f ca="1">[2]!YBHIST("1 Month LIBOR",I172,"Yield","bmk","")</f>
        <v>E</v>
      </c>
      <c r="P172" s="80" t="e">
        <f t="shared" ca="1" si="611"/>
        <v>#VALUE!</v>
      </c>
      <c r="Q172" s="82" t="str">
        <f ca="1">[2]!YBSCEN($I$137,$J171&amp;"d","Market",O$25,"Swap",$I171,"MarketWSkew","","Model",100,0,29,"Gradual","ParShift|N",0,"Annualized ROR",O171,100,"",,,,"Default",,,,"Default",,)</f>
        <v>E</v>
      </c>
      <c r="R172" s="80" t="e">
        <f t="shared" ca="1" si="612"/>
        <v>#VALUE!</v>
      </c>
      <c r="S172" s="83" t="e">
        <f t="shared" ca="1" si="613"/>
        <v>#VALUE!</v>
      </c>
      <c r="T172" s="80" t="e">
        <f ca="1">SUM(R$152:R172)</f>
        <v>#VALUE!</v>
      </c>
      <c r="U172" s="83" t="e">
        <f t="shared" ca="1" si="620"/>
        <v>#VALUE!</v>
      </c>
      <c r="V172" s="84">
        <f ca="1">VLOOKUP($I172, 'Barcap OAD'!$A:$S, $F$137, FALSE)</f>
        <v>-4.9000000000000004</v>
      </c>
      <c r="W172" s="172" t="e">
        <f t="shared" ca="1" si="614"/>
        <v>#VALUE!</v>
      </c>
      <c r="X172" s="185" t="str">
        <f ca="1">[2]!YBHIST($E172,$I172,X$25,"sec","")</f>
        <v>E</v>
      </c>
      <c r="Y172" s="80" t="e">
        <f t="shared" ca="1" si="600"/>
        <v>#VALUE!</v>
      </c>
      <c r="Z172" s="82" t="e">
        <f t="shared" ca="1" si="601"/>
        <v>#VALUE!</v>
      </c>
      <c r="AA172" s="82" t="str">
        <f ca="1">[2]!YBHIST($F172,$I172,X$25,"sec","")</f>
        <v>E</v>
      </c>
      <c r="AB172" s="82" t="e">
        <f t="shared" ca="1" si="621"/>
        <v>#VALUE!</v>
      </c>
      <c r="AC172" s="187" t="e">
        <f t="shared" ca="1" si="629"/>
        <v>#VALUE!</v>
      </c>
      <c r="AD172" s="189">
        <f ca="1">VLOOKUP($I172, 'Barcap OAD'!$A:$S, $F$26, FALSE)</f>
        <v>4.8049999999999997</v>
      </c>
      <c r="AE172" s="172" t="e">
        <f t="shared" ca="1" si="588"/>
        <v>#VALUE!</v>
      </c>
      <c r="AF172" s="86" t="e">
        <f t="shared" ca="1" si="589"/>
        <v>#VALUE!</v>
      </c>
      <c r="AG172" s="80" t="e">
        <f t="shared" ca="1" si="626"/>
        <v>#VALUE!</v>
      </c>
      <c r="AH172" s="83" t="e">
        <f t="shared" ca="1" si="622"/>
        <v>#VALUE!</v>
      </c>
      <c r="AI172" s="80" t="e">
        <f t="shared" ca="1" si="627"/>
        <v>#VALUE!</v>
      </c>
      <c r="AJ172" s="83" t="e">
        <f t="shared" ca="1" si="615"/>
        <v>#VALUE!</v>
      </c>
      <c r="AK172" s="187" t="e">
        <f t="shared" ca="1" si="608"/>
        <v>#VALUE!</v>
      </c>
      <c r="AL172" s="192" t="e">
        <f t="shared" ca="1" si="616"/>
        <v>#VALUE!</v>
      </c>
      <c r="AM172" s="83" t="e">
        <f t="shared" ca="1" si="617"/>
        <v>#VALUE!</v>
      </c>
      <c r="AN172" s="80" t="e">
        <f ca="1">SUM(AL$152:AL172)</f>
        <v>#VALUE!</v>
      </c>
      <c r="AO172" s="109" t="e">
        <f t="shared" ca="1" si="623"/>
        <v>#VALUE!</v>
      </c>
      <c r="AP172" s="194" t="e">
        <f t="shared" ca="1" si="628"/>
        <v>#VALUE!</v>
      </c>
      <c r="AQ172" s="200" t="e">
        <f t="shared" ca="1" si="618"/>
        <v>#VALUE!</v>
      </c>
      <c r="AR172" s="204"/>
      <c r="AS172" s="221"/>
      <c r="AX172" s="208" t="str">
        <f ca="1">[2]!YBHIST($I$137,$I172,J$25,"sec","")</f>
        <v>E</v>
      </c>
      <c r="AY172" s="206" t="str">
        <f ca="1">[2]!YBPRICE($I$137,AX172&amp;"d","Market","AccruedInterest","Swap",$I172,"LMMSkew","","Model",100,"")</f>
        <v>E</v>
      </c>
      <c r="BA172" s="67">
        <f t="shared" si="609"/>
        <v>-31</v>
      </c>
      <c r="BI172" s="519" t="e">
        <f t="shared" ca="1" si="624"/>
        <v>#VALUE!</v>
      </c>
      <c r="BJ172" s="519" t="e">
        <f ca="1">PRODUCT($BI$152:BI172)-1</f>
        <v>#VALUE!</v>
      </c>
      <c r="BK172" s="519" t="e">
        <f t="shared" ca="1" si="625"/>
        <v>#VALUE!</v>
      </c>
      <c r="BL172" s="519" t="e">
        <f ca="1">PRODUCT($BK$152:BK172)-1</f>
        <v>#VALUE!</v>
      </c>
    </row>
    <row r="173" spans="1:64" ht="15" customHeight="1">
      <c r="B173" s="69">
        <v>5.5</v>
      </c>
      <c r="C173" s="70">
        <f t="shared" ca="1" si="619"/>
        <v>41190</v>
      </c>
      <c r="D173" s="70">
        <f t="shared" ca="1" si="630"/>
        <v>41215</v>
      </c>
      <c r="E173" s="70" t="str">
        <f t="shared" ca="1" si="583"/>
        <v>FNMA3.0-TBA-Oct</v>
      </c>
      <c r="F173" s="70" t="str">
        <f t="shared" ca="1" si="584"/>
        <v>FNMA3.0-TBA-Nov</v>
      </c>
      <c r="G173" s="70" t="str">
        <f t="shared" si="631"/>
        <v>FNMA3.0-TBA-GEN</v>
      </c>
      <c r="H173" s="71"/>
      <c r="I173" s="133">
        <f ca="1">[2]!YBWORKDAY(EDATE(Base_Date, BA173), -1, "USD")</f>
        <v>41180</v>
      </c>
      <c r="J173" s="217" t="str">
        <f t="shared" ca="1" si="606"/>
        <v>E</v>
      </c>
      <c r="K173" s="80" t="e">
        <f t="shared" ca="1" si="607"/>
        <v>#VALUE!</v>
      </c>
      <c r="L173" s="80" t="e">
        <f t="shared" ca="1" si="610"/>
        <v>#VALUE!</v>
      </c>
      <c r="M173" s="81" t="str">
        <f ca="1">[2]!YBHIST($I$137,$I173,"LMMOAS","sec")</f>
        <v>E</v>
      </c>
      <c r="N173" s="73" t="str">
        <f ca="1">[2]!YBHIST($I$137,$I172,M$25,"sec","")</f>
        <v>E</v>
      </c>
      <c r="O173" s="170" t="str">
        <f ca="1">[2]!YBHIST("1 Month LIBOR",I173,"Yield","bmk","")</f>
        <v>E</v>
      </c>
      <c r="P173" s="80" t="e">
        <f t="shared" ca="1" si="611"/>
        <v>#VALUE!</v>
      </c>
      <c r="Q173" s="82" t="str">
        <f ca="1">[2]!YBSCEN($I$137,$J172&amp;"d","Market",O$25,"Swap",$I172,"MarketWSkew","","Model",100,0,29,"Gradual","ParShift|N",0,"Annualized ROR",O172,100,"",,,,"Default",,,,"Default",,)</f>
        <v>E</v>
      </c>
      <c r="R173" s="80" t="e">
        <f t="shared" ca="1" si="612"/>
        <v>#VALUE!</v>
      </c>
      <c r="S173" s="83" t="e">
        <f t="shared" ca="1" si="613"/>
        <v>#VALUE!</v>
      </c>
      <c r="T173" s="80" t="e">
        <f ca="1">SUM(R$152:R173)</f>
        <v>#VALUE!</v>
      </c>
      <c r="U173" s="83" t="e">
        <f t="shared" ca="1" si="620"/>
        <v>#VALUE!</v>
      </c>
      <c r="V173" s="84">
        <f ca="1">VLOOKUP($I173, 'Barcap OAD'!$A:$S, $F$137, FALSE)</f>
        <v>-3.6</v>
      </c>
      <c r="W173" s="172" t="e">
        <f t="shared" ca="1" si="614"/>
        <v>#VALUE!</v>
      </c>
      <c r="X173" s="185" t="str">
        <f ca="1">[2]!YBHIST($E173,$I173,X$25,"sec","")</f>
        <v>E</v>
      </c>
      <c r="Y173" s="80" t="e">
        <f t="shared" ca="1" si="600"/>
        <v>#VALUE!</v>
      </c>
      <c r="Z173" s="82" t="e">
        <f t="shared" ca="1" si="601"/>
        <v>#VALUE!</v>
      </c>
      <c r="AA173" s="82" t="str">
        <f ca="1">[2]!YBHIST($F173,$I173,X$25,"sec","")</f>
        <v>E</v>
      </c>
      <c r="AB173" s="82" t="e">
        <f t="shared" ca="1" si="621"/>
        <v>#VALUE!</v>
      </c>
      <c r="AC173" s="187" t="e">
        <f t="shared" ca="1" si="629"/>
        <v>#VALUE!</v>
      </c>
      <c r="AD173" s="189">
        <f ca="1">VLOOKUP($I173, 'Barcap OAD'!$A:$S, $F$26, FALSE)</f>
        <v>4.3460000000000001</v>
      </c>
      <c r="AE173" s="172" t="e">
        <f t="shared" ca="1" si="588"/>
        <v>#VALUE!</v>
      </c>
      <c r="AF173" s="86" t="e">
        <f t="shared" ca="1" si="589"/>
        <v>#VALUE!</v>
      </c>
      <c r="AG173" s="80" t="e">
        <f t="shared" ca="1" si="626"/>
        <v>#VALUE!</v>
      </c>
      <c r="AH173" s="83" t="e">
        <f t="shared" ca="1" si="622"/>
        <v>#VALUE!</v>
      </c>
      <c r="AI173" s="80" t="e">
        <f t="shared" ca="1" si="627"/>
        <v>#VALUE!</v>
      </c>
      <c r="AJ173" s="83" t="e">
        <f t="shared" ca="1" si="615"/>
        <v>#VALUE!</v>
      </c>
      <c r="AK173" s="187" t="e">
        <f t="shared" ca="1" si="608"/>
        <v>#VALUE!</v>
      </c>
      <c r="AL173" s="192" t="e">
        <f t="shared" ca="1" si="616"/>
        <v>#VALUE!</v>
      </c>
      <c r="AM173" s="83" t="e">
        <f t="shared" ca="1" si="617"/>
        <v>#VALUE!</v>
      </c>
      <c r="AN173" s="80" t="e">
        <f ca="1">SUM(AL$152:AL173)</f>
        <v>#VALUE!</v>
      </c>
      <c r="AO173" s="109" t="e">
        <f t="shared" ca="1" si="623"/>
        <v>#VALUE!</v>
      </c>
      <c r="AP173" s="194" t="e">
        <f t="shared" ca="1" si="628"/>
        <v>#VALUE!</v>
      </c>
      <c r="AQ173" s="200" t="e">
        <f t="shared" ca="1" si="618"/>
        <v>#VALUE!</v>
      </c>
      <c r="AR173" s="204"/>
      <c r="AS173" s="221"/>
      <c r="AX173" s="208" t="str">
        <f ca="1">[2]!YBHIST($I$137,$I173,J$25,"sec","")</f>
        <v>E</v>
      </c>
      <c r="AY173" s="206" t="str">
        <f ca="1">[2]!YBPRICE($I$137,AX173&amp;"d","Market","AccruedInterest","Swap",$I173,"LMMSkew","","Model",100,"")</f>
        <v>E</v>
      </c>
      <c r="BA173" s="67">
        <f t="shared" si="609"/>
        <v>-30</v>
      </c>
      <c r="BI173" s="519" t="e">
        <f t="shared" ca="1" si="624"/>
        <v>#VALUE!</v>
      </c>
      <c r="BJ173" s="519" t="e">
        <f ca="1">PRODUCT($BI$152:BI173)-1</f>
        <v>#VALUE!</v>
      </c>
      <c r="BK173" s="519" t="e">
        <f t="shared" ca="1" si="625"/>
        <v>#VALUE!</v>
      </c>
      <c r="BL173" s="519" t="e">
        <f ca="1">PRODUCT($BK$152:BK173)-1</f>
        <v>#VALUE!</v>
      </c>
    </row>
    <row r="174" spans="1:64" ht="15" customHeight="1">
      <c r="B174" s="69">
        <v>6</v>
      </c>
      <c r="C174" s="70">
        <f t="shared" ca="1" si="619"/>
        <v>41223</v>
      </c>
      <c r="D174" s="70">
        <f t="shared" ca="1" si="630"/>
        <v>41248</v>
      </c>
      <c r="E174" s="70" t="str">
        <f t="shared" ca="1" si="583"/>
        <v>FNMA3.0-TBA-Nov</v>
      </c>
      <c r="F174" s="70" t="str">
        <f t="shared" ca="1" si="584"/>
        <v>FNMA3.0-TBA-Dec</v>
      </c>
      <c r="G174" s="70" t="str">
        <f t="shared" si="631"/>
        <v>FNMA3.0-TBA-GEN</v>
      </c>
      <c r="H174" s="71"/>
      <c r="I174" s="133">
        <f ca="1">[2]!YBWORKDAY(EDATE(Base_Date, BA174), -1, "USD")</f>
        <v>41213</v>
      </c>
      <c r="J174" s="217" t="str">
        <f t="shared" ca="1" si="606"/>
        <v>E</v>
      </c>
      <c r="K174" s="80" t="e">
        <f t="shared" ca="1" si="607"/>
        <v>#VALUE!</v>
      </c>
      <c r="L174" s="80" t="e">
        <f t="shared" ca="1" si="610"/>
        <v>#VALUE!</v>
      </c>
      <c r="M174" s="81" t="str">
        <f ca="1">[2]!YBHIST($I$137,$I174,"LMMOAS","sec")</f>
        <v>E</v>
      </c>
      <c r="N174" s="73" t="str">
        <f ca="1">[2]!YBHIST($I$137,$I173,M$25,"sec","")</f>
        <v>E</v>
      </c>
      <c r="O174" s="170" t="str">
        <f ca="1">[2]!YBHIST("1 Month LIBOR",I174,"Yield","bmk","")</f>
        <v>E</v>
      </c>
      <c r="P174" s="80" t="e">
        <f t="shared" ca="1" si="611"/>
        <v>#VALUE!</v>
      </c>
      <c r="Q174" s="82" t="str">
        <f ca="1">[2]!YBSCEN($I$137,$J173&amp;"d","Market",O$25,"Swap",$I173,"MarketWSkew","","Model",100,0,29,"Gradual","ParShift|N",0,"Annualized ROR",O173,100,"",,,,"Default",,,,"Default",,)</f>
        <v>E</v>
      </c>
      <c r="R174" s="80" t="e">
        <f t="shared" ca="1" si="612"/>
        <v>#VALUE!</v>
      </c>
      <c r="S174" s="83" t="e">
        <f t="shared" ca="1" si="613"/>
        <v>#VALUE!</v>
      </c>
      <c r="T174" s="80" t="e">
        <f ca="1">SUM(R$152:R174)</f>
        <v>#VALUE!</v>
      </c>
      <c r="U174" s="83" t="e">
        <f t="shared" ca="1" si="620"/>
        <v>#VALUE!</v>
      </c>
      <c r="V174" s="84">
        <f ca="1">VLOOKUP($I174, 'Barcap OAD'!$A:$S, $F$137, FALSE)</f>
        <v>-4.3</v>
      </c>
      <c r="W174" s="172" t="e">
        <f t="shared" ca="1" si="614"/>
        <v>#VALUE!</v>
      </c>
      <c r="X174" s="185" t="str">
        <f ca="1">[2]!YBHIST($E174,$I174,X$25,"sec","")</f>
        <v>E</v>
      </c>
      <c r="Y174" s="80" t="e">
        <f t="shared" ca="1" si="600"/>
        <v>#VALUE!</v>
      </c>
      <c r="Z174" s="82" t="e">
        <f t="shared" ca="1" si="601"/>
        <v>#VALUE!</v>
      </c>
      <c r="AA174" s="82" t="str">
        <f ca="1">[2]!YBHIST($F174,$I174,X$25,"sec","")</f>
        <v>E</v>
      </c>
      <c r="AB174" s="82" t="e">
        <f t="shared" ca="1" si="621"/>
        <v>#VALUE!</v>
      </c>
      <c r="AC174" s="187" t="e">
        <f t="shared" ca="1" si="629"/>
        <v>#VALUE!</v>
      </c>
      <c r="AD174" s="189">
        <f ca="1">VLOOKUP($I174, 'Barcap OAD'!$A:$S, $F$26, FALSE)</f>
        <v>4.6459999999999999</v>
      </c>
      <c r="AE174" s="172" t="e">
        <f t="shared" ca="1" si="588"/>
        <v>#VALUE!</v>
      </c>
      <c r="AF174" s="86" t="e">
        <f t="shared" ca="1" si="589"/>
        <v>#VALUE!</v>
      </c>
      <c r="AG174" s="80" t="e">
        <f t="shared" ca="1" si="626"/>
        <v>#VALUE!</v>
      </c>
      <c r="AH174" s="83" t="e">
        <f t="shared" ca="1" si="622"/>
        <v>#VALUE!</v>
      </c>
      <c r="AI174" s="80" t="e">
        <f t="shared" ca="1" si="627"/>
        <v>#VALUE!</v>
      </c>
      <c r="AJ174" s="83" t="e">
        <f t="shared" ca="1" si="615"/>
        <v>#VALUE!</v>
      </c>
      <c r="AK174" s="187" t="e">
        <f t="shared" ca="1" si="608"/>
        <v>#VALUE!</v>
      </c>
      <c r="AL174" s="192" t="e">
        <f t="shared" ca="1" si="616"/>
        <v>#VALUE!</v>
      </c>
      <c r="AM174" s="83" t="e">
        <f t="shared" ca="1" si="617"/>
        <v>#VALUE!</v>
      </c>
      <c r="AN174" s="80" t="e">
        <f ca="1">SUM(AL$152:AL174)</f>
        <v>#VALUE!</v>
      </c>
      <c r="AO174" s="109" t="e">
        <f t="shared" ca="1" si="623"/>
        <v>#VALUE!</v>
      </c>
      <c r="AP174" s="194" t="e">
        <f t="shared" ca="1" si="628"/>
        <v>#VALUE!</v>
      </c>
      <c r="AQ174" s="200" t="e">
        <f t="shared" ca="1" si="618"/>
        <v>#VALUE!</v>
      </c>
      <c r="AR174" s="204"/>
      <c r="AS174" s="221"/>
      <c r="AX174" s="208" t="str">
        <f ca="1">[2]!YBHIST($I$137,$I174,J$25,"sec","")</f>
        <v>E</v>
      </c>
      <c r="AY174" s="206" t="str">
        <f ca="1">[2]!YBPRICE($I$137,AX174&amp;"d","Market","AccruedInterest","Swap",$I174,"LMMSkew","","Model",100,"")</f>
        <v>E</v>
      </c>
      <c r="BA174" s="67">
        <f t="shared" si="609"/>
        <v>-29</v>
      </c>
      <c r="BI174" s="519" t="e">
        <f t="shared" ca="1" si="624"/>
        <v>#VALUE!</v>
      </c>
      <c r="BJ174" s="519" t="e">
        <f ca="1">PRODUCT($BI$152:BI174)-1</f>
        <v>#VALUE!</v>
      </c>
      <c r="BK174" s="519" t="e">
        <f t="shared" ca="1" si="625"/>
        <v>#VALUE!</v>
      </c>
      <c r="BL174" s="519" t="e">
        <f ca="1">PRODUCT($BK$152:BK174)-1</f>
        <v>#VALUE!</v>
      </c>
    </row>
    <row r="175" spans="1:64" ht="15" customHeight="1">
      <c r="B175" s="69">
        <v>6.5</v>
      </c>
      <c r="C175" s="70">
        <f t="shared" ca="1" si="619"/>
        <v>41253</v>
      </c>
      <c r="D175" s="70">
        <f t="shared" ca="1" si="630"/>
        <v>41278</v>
      </c>
      <c r="E175" s="70" t="str">
        <f t="shared" ca="1" si="583"/>
        <v>FNMA3.0-TBA-Dec</v>
      </c>
      <c r="F175" s="70" t="str">
        <f t="shared" ca="1" si="584"/>
        <v>FNMA3.0-TBA-Jan</v>
      </c>
      <c r="G175" s="70" t="str">
        <f t="shared" si="631"/>
        <v>FNMA3.0-TBA-GEN</v>
      </c>
      <c r="H175" s="71"/>
      <c r="I175" s="133">
        <f ca="1">[2]!YBWORKDAY(EDATE(Base_Date, BA175), -1, "USD")</f>
        <v>41243</v>
      </c>
      <c r="J175" s="217" t="str">
        <f t="shared" ca="1" si="606"/>
        <v>E</v>
      </c>
      <c r="K175" s="80" t="e">
        <f t="shared" ca="1" si="607"/>
        <v>#VALUE!</v>
      </c>
      <c r="L175" s="80" t="e">
        <f t="shared" ca="1" si="610"/>
        <v>#VALUE!</v>
      </c>
      <c r="M175" s="81" t="str">
        <f ca="1">[2]!YBHIST($I$137,$I175,"LMMOAS","sec")</f>
        <v>E</v>
      </c>
      <c r="N175" s="73" t="str">
        <f ca="1">[2]!YBHIST($I$137,$I174,M$25,"sec","")</f>
        <v>E</v>
      </c>
      <c r="O175" s="170" t="str">
        <f ca="1">[2]!YBHIST("1 Month LIBOR",I175,"Yield","bmk","")</f>
        <v>E</v>
      </c>
      <c r="P175" s="80" t="e">
        <f t="shared" ca="1" si="611"/>
        <v>#VALUE!</v>
      </c>
      <c r="Q175" s="82" t="str">
        <f ca="1">[2]!YBSCEN($I$137,$J174&amp;"d","Market",O$25,"Swap",$I174,"MarketWSkew","","Model",100,0,29,"Gradual","ParShift|N",0,"Annualized ROR",O174,100,"",,,,"Default",,,,"Default",,)</f>
        <v>E</v>
      </c>
      <c r="R175" s="80" t="e">
        <f t="shared" ca="1" si="612"/>
        <v>#VALUE!</v>
      </c>
      <c r="S175" s="83" t="e">
        <f t="shared" ca="1" si="613"/>
        <v>#VALUE!</v>
      </c>
      <c r="T175" s="80" t="e">
        <f ca="1">SUM(R$152:R175)</f>
        <v>#VALUE!</v>
      </c>
      <c r="U175" s="83" t="e">
        <f t="shared" ca="1" si="620"/>
        <v>#VALUE!</v>
      </c>
      <c r="V175" s="84">
        <f ca="1">VLOOKUP($I175, 'Barcap OAD'!$A:$S, $F$137, FALSE)</f>
        <v>-4</v>
      </c>
      <c r="W175" s="172" t="e">
        <f t="shared" ca="1" si="614"/>
        <v>#VALUE!</v>
      </c>
      <c r="X175" s="185" t="str">
        <f ca="1">[2]!YBHIST($E175,$I175,X$25,"sec","")</f>
        <v>E</v>
      </c>
      <c r="Y175" s="80" t="e">
        <f t="shared" ca="1" si="600"/>
        <v>#VALUE!</v>
      </c>
      <c r="Z175" s="82" t="e">
        <f t="shared" ca="1" si="601"/>
        <v>#VALUE!</v>
      </c>
      <c r="AA175" s="82" t="str">
        <f ca="1">[2]!YBHIST($F175,$I175,X$25,"sec","")</f>
        <v>E</v>
      </c>
      <c r="AB175" s="82" t="e">
        <f t="shared" ca="1" si="621"/>
        <v>#VALUE!</v>
      </c>
      <c r="AC175" s="187" t="e">
        <f t="shared" ca="1" si="629"/>
        <v>#VALUE!</v>
      </c>
      <c r="AD175" s="189">
        <f ca="1">VLOOKUP($I175, 'Barcap OAD'!$A:$S, $F$26, FALSE)</f>
        <v>5.2729999999999997</v>
      </c>
      <c r="AE175" s="172" t="e">
        <f t="shared" ca="1" si="588"/>
        <v>#VALUE!</v>
      </c>
      <c r="AF175" s="86" t="e">
        <f t="shared" ca="1" si="589"/>
        <v>#VALUE!</v>
      </c>
      <c r="AG175" s="80" t="e">
        <f t="shared" ca="1" si="626"/>
        <v>#VALUE!</v>
      </c>
      <c r="AH175" s="83" t="e">
        <f t="shared" ca="1" si="622"/>
        <v>#VALUE!</v>
      </c>
      <c r="AI175" s="80" t="e">
        <f t="shared" ca="1" si="627"/>
        <v>#VALUE!</v>
      </c>
      <c r="AJ175" s="83" t="e">
        <f t="shared" ca="1" si="615"/>
        <v>#VALUE!</v>
      </c>
      <c r="AK175" s="187" t="e">
        <f t="shared" ca="1" si="608"/>
        <v>#VALUE!</v>
      </c>
      <c r="AL175" s="192" t="e">
        <f t="shared" ca="1" si="616"/>
        <v>#VALUE!</v>
      </c>
      <c r="AM175" s="83" t="e">
        <f t="shared" ca="1" si="617"/>
        <v>#VALUE!</v>
      </c>
      <c r="AN175" s="80" t="e">
        <f ca="1">SUM(AL$152:AL175)</f>
        <v>#VALUE!</v>
      </c>
      <c r="AO175" s="109" t="e">
        <f t="shared" ca="1" si="623"/>
        <v>#VALUE!</v>
      </c>
      <c r="AP175" s="194" t="e">
        <f t="shared" ca="1" si="628"/>
        <v>#VALUE!</v>
      </c>
      <c r="AQ175" s="200" t="e">
        <f t="shared" ca="1" si="618"/>
        <v>#VALUE!</v>
      </c>
      <c r="AR175" s="204"/>
      <c r="AS175" s="221"/>
      <c r="AX175" s="208" t="str">
        <f ca="1">[2]!YBHIST($I$137,$I175,J$25,"sec","")</f>
        <v>E</v>
      </c>
      <c r="AY175" s="206" t="str">
        <f ca="1">[2]!YBPRICE($I$137,AX175&amp;"d","Market","AccruedInterest","Swap",$I175,"LMMSkew","","Model",100,"")</f>
        <v>E</v>
      </c>
      <c r="BA175" s="67">
        <f t="shared" si="609"/>
        <v>-28</v>
      </c>
      <c r="BI175" s="519" t="e">
        <f t="shared" ca="1" si="624"/>
        <v>#VALUE!</v>
      </c>
      <c r="BJ175" s="519" t="e">
        <f ca="1">PRODUCT($BI$152:BI175)-1</f>
        <v>#VALUE!</v>
      </c>
      <c r="BK175" s="519" t="e">
        <f t="shared" ca="1" si="625"/>
        <v>#VALUE!</v>
      </c>
      <c r="BL175" s="519" t="e">
        <f ca="1">PRODUCT($BK$152:BK175)-1</f>
        <v>#VALUE!</v>
      </c>
    </row>
    <row r="176" spans="1:64" ht="15" customHeight="1">
      <c r="C176" s="70">
        <f t="shared" ca="1" si="619"/>
        <v>41284</v>
      </c>
      <c r="D176" s="70">
        <f t="shared" ca="1" si="630"/>
        <v>41309</v>
      </c>
      <c r="E176" s="70" t="str">
        <f t="shared" ca="1" si="583"/>
        <v>FNMA3.0-TBA-Jan</v>
      </c>
      <c r="F176" s="70" t="str">
        <f t="shared" ca="1" si="584"/>
        <v>FNMA3.0-TBA-Feb</v>
      </c>
      <c r="G176" s="70" t="str">
        <f t="shared" si="631"/>
        <v>FNMA3.0-TBA-GEN</v>
      </c>
      <c r="H176" s="71"/>
      <c r="I176" s="133">
        <f ca="1">[2]!YBWORKDAY(EDATE(Base_Date, BA176), -1, "USD")</f>
        <v>41274</v>
      </c>
      <c r="J176" s="217" t="str">
        <f t="shared" ca="1" si="606"/>
        <v>E</v>
      </c>
      <c r="K176" s="80" t="e">
        <f t="shared" ca="1" si="607"/>
        <v>#VALUE!</v>
      </c>
      <c r="L176" s="80" t="e">
        <f t="shared" ca="1" si="610"/>
        <v>#VALUE!</v>
      </c>
      <c r="M176" s="81" t="str">
        <f ca="1">[2]!YBHIST($I$137,$I176,"LMMOAS","sec")</f>
        <v>E</v>
      </c>
      <c r="N176" s="73" t="str">
        <f ca="1">[2]!YBHIST($I$137,$I175,M$25,"sec","")</f>
        <v>E</v>
      </c>
      <c r="O176" s="170" t="str">
        <f ca="1">[2]!YBHIST("1 Month LIBOR",I176,"Yield","bmk","")</f>
        <v>E</v>
      </c>
      <c r="P176" s="80" t="e">
        <f t="shared" ca="1" si="611"/>
        <v>#VALUE!</v>
      </c>
      <c r="Q176" s="82" t="str">
        <f ca="1">[2]!YBSCEN($I$137,$J175&amp;"d","Market",O$25,"Swap",$I175,"MarketWSkew","","Model",100,0,29,"Gradual","ParShift|N",0,"Annualized ROR",O175,100,"",,,,"Default",,,,"Default",,)</f>
        <v>E</v>
      </c>
      <c r="R176" s="80" t="e">
        <f t="shared" ca="1" si="612"/>
        <v>#VALUE!</v>
      </c>
      <c r="S176" s="83" t="e">
        <f t="shared" ca="1" si="613"/>
        <v>#VALUE!</v>
      </c>
      <c r="T176" s="80" t="e">
        <f ca="1">SUM(R$152:R176)</f>
        <v>#VALUE!</v>
      </c>
      <c r="U176" s="83" t="e">
        <f t="shared" ca="1" si="620"/>
        <v>#VALUE!</v>
      </c>
      <c r="V176" s="84">
        <f ca="1">VLOOKUP($I176, 'Barcap OAD'!$A:$S, $F$137, FALSE)</f>
        <v>-4.3</v>
      </c>
      <c r="W176" s="172" t="e">
        <f t="shared" ca="1" si="614"/>
        <v>#VALUE!</v>
      </c>
      <c r="X176" s="185" t="str">
        <f ca="1">[2]!YBHIST($E176,$I176,X$25,"sec","")</f>
        <v>E</v>
      </c>
      <c r="Y176" s="80" t="e">
        <f t="shared" ca="1" si="600"/>
        <v>#VALUE!</v>
      </c>
      <c r="Z176" s="82" t="e">
        <f t="shared" ca="1" si="601"/>
        <v>#VALUE!</v>
      </c>
      <c r="AA176" s="82" t="str">
        <f ca="1">[2]!YBHIST($F176,$I176,X$25,"sec","")</f>
        <v>E</v>
      </c>
      <c r="AB176" s="82" t="e">
        <f t="shared" ca="1" si="621"/>
        <v>#VALUE!</v>
      </c>
      <c r="AC176" s="187" t="e">
        <f t="shared" ca="1" si="629"/>
        <v>#VALUE!</v>
      </c>
      <c r="AD176" s="189">
        <f ca="1">VLOOKUP($I176, 'Barcap OAD'!$A:$S, $F$26, FALSE)</f>
        <v>5.9370000000000003</v>
      </c>
      <c r="AE176" s="172" t="e">
        <f t="shared" ca="1" si="588"/>
        <v>#VALUE!</v>
      </c>
      <c r="AF176" s="86" t="e">
        <f t="shared" ca="1" si="589"/>
        <v>#VALUE!</v>
      </c>
      <c r="AG176" s="80" t="e">
        <f t="shared" ca="1" si="626"/>
        <v>#VALUE!</v>
      </c>
      <c r="AH176" s="83" t="e">
        <f t="shared" ca="1" si="622"/>
        <v>#VALUE!</v>
      </c>
      <c r="AI176" s="80" t="e">
        <f t="shared" ca="1" si="627"/>
        <v>#VALUE!</v>
      </c>
      <c r="AJ176" s="83" t="e">
        <f t="shared" ca="1" si="615"/>
        <v>#VALUE!</v>
      </c>
      <c r="AK176" s="187" t="e">
        <f t="shared" ca="1" si="608"/>
        <v>#VALUE!</v>
      </c>
      <c r="AL176" s="192" t="e">
        <f t="shared" ca="1" si="616"/>
        <v>#VALUE!</v>
      </c>
      <c r="AM176" s="83" t="e">
        <f t="shared" ca="1" si="617"/>
        <v>#VALUE!</v>
      </c>
      <c r="AN176" s="80" t="e">
        <f ca="1">SUM(AL$152:AL176)</f>
        <v>#VALUE!</v>
      </c>
      <c r="AO176" s="109" t="e">
        <f t="shared" ca="1" si="623"/>
        <v>#VALUE!</v>
      </c>
      <c r="AP176" s="194" t="e">
        <f t="shared" ca="1" si="628"/>
        <v>#VALUE!</v>
      </c>
      <c r="AQ176" s="200" t="e">
        <f t="shared" ca="1" si="618"/>
        <v>#VALUE!</v>
      </c>
      <c r="AR176" s="204"/>
      <c r="AS176" s="221"/>
      <c r="AX176" s="208" t="str">
        <f ca="1">[2]!YBHIST($I$137,$I176,J$25,"sec","")</f>
        <v>E</v>
      </c>
      <c r="AY176" s="206" t="str">
        <f ca="1">[2]!YBPRICE($I$137,AX176&amp;"d","Market","AccruedInterest","Swap",$I176,"LMMSkew","","Model",100,"")</f>
        <v>E</v>
      </c>
      <c r="BA176" s="67">
        <f t="shared" si="609"/>
        <v>-27</v>
      </c>
      <c r="BI176" s="519" t="e">
        <f t="shared" ca="1" si="624"/>
        <v>#VALUE!</v>
      </c>
      <c r="BJ176" s="519" t="e">
        <f ca="1">PRODUCT($BI$152:BI176)-1</f>
        <v>#VALUE!</v>
      </c>
      <c r="BK176" s="519" t="e">
        <f t="shared" ca="1" si="625"/>
        <v>#VALUE!</v>
      </c>
      <c r="BL176" s="519" t="e">
        <f ca="1">PRODUCT($BK$152:BK176)-1</f>
        <v>#VALUE!</v>
      </c>
    </row>
    <row r="177" spans="3:64" ht="15" customHeight="1">
      <c r="C177" s="70">
        <f t="shared" ca="1" si="619"/>
        <v>41315</v>
      </c>
      <c r="D177" s="70">
        <f t="shared" ca="1" si="630"/>
        <v>41340</v>
      </c>
      <c r="E177" s="70" t="str">
        <f t="shared" ca="1" si="583"/>
        <v>FNMA3.0-TBA-Feb</v>
      </c>
      <c r="F177" s="70" t="str">
        <f t="shared" ca="1" si="584"/>
        <v>FNMA3.0-TBA-Mar</v>
      </c>
      <c r="G177" s="70" t="str">
        <f t="shared" si="631"/>
        <v>FNMA3.0-TBA-GEN</v>
      </c>
      <c r="H177" s="71"/>
      <c r="I177" s="133">
        <f ca="1">[2]!YBWORKDAY(EDATE(Base_Date, BA177), -1, "USD")</f>
        <v>41305</v>
      </c>
      <c r="J177" s="217" t="str">
        <f t="shared" ca="1" si="606"/>
        <v>E</v>
      </c>
      <c r="K177" s="80" t="e">
        <f t="shared" ca="1" si="607"/>
        <v>#VALUE!</v>
      </c>
      <c r="L177" s="80" t="e">
        <f t="shared" ca="1" si="610"/>
        <v>#VALUE!</v>
      </c>
      <c r="M177" s="81" t="str">
        <f ca="1">[2]!YBHIST($I$137,$I177,"LMMOAS","sec")</f>
        <v>E</v>
      </c>
      <c r="N177" s="73" t="str">
        <f ca="1">[2]!YBHIST($I$137,$I176,M$25,"sec","")</f>
        <v>E</v>
      </c>
      <c r="O177" s="170" t="str">
        <f ca="1">[2]!YBHIST("1 Month LIBOR",I177,"Yield","bmk","")</f>
        <v>E</v>
      </c>
      <c r="P177" s="80" t="e">
        <f t="shared" ca="1" si="611"/>
        <v>#VALUE!</v>
      </c>
      <c r="Q177" s="82" t="str">
        <f ca="1">[2]!YBSCEN($I$137,$J176&amp;"d","Market",O$25,"Swap",$I176,"LMMSkew","","Model",100,0,29,"Gradual","ParShift|N",0,"Annualized ROR",O176,100,"",,,,"Default",,,,"Default",,)</f>
        <v>E</v>
      </c>
      <c r="R177" s="80" t="e">
        <f t="shared" ca="1" si="612"/>
        <v>#VALUE!</v>
      </c>
      <c r="S177" s="83" t="e">
        <f t="shared" ca="1" si="613"/>
        <v>#VALUE!</v>
      </c>
      <c r="T177" s="80" t="e">
        <f ca="1">SUM(R$152:R177)</f>
        <v>#VALUE!</v>
      </c>
      <c r="U177" s="83" t="e">
        <f t="shared" ca="1" si="620"/>
        <v>#VALUE!</v>
      </c>
      <c r="V177" s="84">
        <f ca="1">VLOOKUP($I177, 'Barcap OAD'!$A:$S, $F$137, FALSE)</f>
        <v>-4.7</v>
      </c>
      <c r="W177" s="172" t="e">
        <f t="shared" ca="1" si="614"/>
        <v>#VALUE!</v>
      </c>
      <c r="X177" s="185" t="str">
        <f ca="1">[2]!YBHIST($E177,$I177,X$25,"sec","")</f>
        <v>E</v>
      </c>
      <c r="Y177" s="80" t="e">
        <f t="shared" ca="1" si="600"/>
        <v>#VALUE!</v>
      </c>
      <c r="Z177" s="82" t="e">
        <f t="shared" ca="1" si="601"/>
        <v>#VALUE!</v>
      </c>
      <c r="AA177" s="82" t="str">
        <f ca="1">[2]!YBHIST($F177,$I177,X$25,"sec","")</f>
        <v>E</v>
      </c>
      <c r="AB177" s="82" t="e">
        <f t="shared" ca="1" si="621"/>
        <v>#VALUE!</v>
      </c>
      <c r="AC177" s="187" t="e">
        <f t="shared" ca="1" si="629"/>
        <v>#VALUE!</v>
      </c>
      <c r="AD177" s="189">
        <f ca="1">VLOOKUP($I177, 'Barcap OAD'!$A:$S, $F$26, FALSE)</f>
        <v>7.0540000000000003</v>
      </c>
      <c r="AE177" s="172" t="e">
        <f t="shared" ca="1" si="588"/>
        <v>#VALUE!</v>
      </c>
      <c r="AF177" s="86" t="e">
        <f t="shared" ca="1" si="589"/>
        <v>#VALUE!</v>
      </c>
      <c r="AG177" s="80" t="e">
        <f t="shared" ca="1" si="626"/>
        <v>#VALUE!</v>
      </c>
      <c r="AH177" s="83" t="e">
        <f t="shared" ca="1" si="622"/>
        <v>#VALUE!</v>
      </c>
      <c r="AI177" s="80" t="e">
        <f t="shared" ca="1" si="627"/>
        <v>#VALUE!</v>
      </c>
      <c r="AJ177" s="83" t="e">
        <f t="shared" ca="1" si="615"/>
        <v>#VALUE!</v>
      </c>
      <c r="AK177" s="187" t="e">
        <f t="shared" ca="1" si="608"/>
        <v>#VALUE!</v>
      </c>
      <c r="AL177" s="192" t="e">
        <f t="shared" ca="1" si="616"/>
        <v>#VALUE!</v>
      </c>
      <c r="AM177" s="83" t="e">
        <f t="shared" ca="1" si="617"/>
        <v>#VALUE!</v>
      </c>
      <c r="AN177" s="80" t="e">
        <f ca="1">SUM(AL$152:AL177)</f>
        <v>#VALUE!</v>
      </c>
      <c r="AO177" s="109" t="e">
        <f t="shared" ca="1" si="623"/>
        <v>#VALUE!</v>
      </c>
      <c r="AP177" s="194" t="e">
        <f t="shared" ca="1" si="628"/>
        <v>#VALUE!</v>
      </c>
      <c r="AQ177" s="200" t="e">
        <f t="shared" ca="1" si="618"/>
        <v>#VALUE!</v>
      </c>
      <c r="AR177" s="204"/>
      <c r="AS177" s="221"/>
      <c r="AX177" s="208" t="str">
        <f ca="1">[2]!YBHIST($I$137,$I177,J$25,"sec","")</f>
        <v>E</v>
      </c>
      <c r="AY177" s="206" t="str">
        <f ca="1">[2]!YBPRICE($I$137,AX177&amp;"d","Market","AccruedInterest","Swap",$I177,"LMMSkew","","Model",100,"")</f>
        <v>E</v>
      </c>
      <c r="BA177" s="67">
        <f t="shared" si="609"/>
        <v>-26</v>
      </c>
      <c r="BI177" s="519" t="e">
        <f t="shared" ca="1" si="624"/>
        <v>#VALUE!</v>
      </c>
      <c r="BJ177" s="519" t="e">
        <f ca="1">PRODUCT($BI$152:BI177)-1</f>
        <v>#VALUE!</v>
      </c>
      <c r="BK177" s="519" t="e">
        <f t="shared" ca="1" si="625"/>
        <v>#VALUE!</v>
      </c>
      <c r="BL177" s="519" t="e">
        <f ca="1">PRODUCT($BK$152:BK177)-1</f>
        <v>#VALUE!</v>
      </c>
    </row>
    <row r="178" spans="3:64" ht="15" customHeight="1">
      <c r="C178" s="70">
        <f t="shared" ca="1" si="619"/>
        <v>41343</v>
      </c>
      <c r="D178" s="70">
        <f t="shared" ca="1" si="630"/>
        <v>41368</v>
      </c>
      <c r="E178" s="70" t="str">
        <f t="shared" ca="1" si="583"/>
        <v>FNMA3.0-TBA-Mar</v>
      </c>
      <c r="F178" s="70" t="str">
        <f t="shared" ca="1" si="584"/>
        <v>FNMA3.0-TBA-Apr</v>
      </c>
      <c r="G178" s="70" t="str">
        <f t="shared" si="631"/>
        <v>FNMA3.0-TBA-GEN</v>
      </c>
      <c r="H178" s="71"/>
      <c r="I178" s="133">
        <f ca="1">[2]!YBWORKDAY(EDATE(Base_Date, BA178), -1, "USD")</f>
        <v>41333</v>
      </c>
      <c r="J178" s="217" t="str">
        <f t="shared" ca="1" si="606"/>
        <v>E</v>
      </c>
      <c r="K178" s="80" t="e">
        <f t="shared" ca="1" si="607"/>
        <v>#VALUE!</v>
      </c>
      <c r="L178" s="80" t="e">
        <f t="shared" ca="1" si="610"/>
        <v>#VALUE!</v>
      </c>
      <c r="M178" s="81" t="str">
        <f ca="1">[2]!YBHIST($I$137,$I178,"LMMOAS","sec")</f>
        <v>E</v>
      </c>
      <c r="N178" s="73" t="str">
        <f ca="1">[2]!YBHIST($I$137,$I177,M$25,"sec","")</f>
        <v>E</v>
      </c>
      <c r="O178" s="170" t="str">
        <f ca="1">[2]!YBHIST("1 Month LIBOR",I178,"Yield","bmk","")</f>
        <v>E</v>
      </c>
      <c r="P178" s="80" t="e">
        <f t="shared" ca="1" si="611"/>
        <v>#VALUE!</v>
      </c>
      <c r="Q178" s="82" t="str">
        <f ca="1">[2]!YBSCEN($I$137,$J177&amp;"d","Market",O$25,"Swap",$I177,"LMMSkew","","Model",100,0,29,"Gradual","ParShift|N",0,"Annualized ROR",O177,100,"",,,,"Default",,,,"Default",,)</f>
        <v>E</v>
      </c>
      <c r="R178" s="80" t="e">
        <f t="shared" ca="1" si="612"/>
        <v>#VALUE!</v>
      </c>
      <c r="S178" s="83" t="e">
        <f t="shared" ca="1" si="613"/>
        <v>#VALUE!</v>
      </c>
      <c r="T178" s="80" t="e">
        <f ca="1">SUM(R$152:R178)</f>
        <v>#VALUE!</v>
      </c>
      <c r="U178" s="83" t="e">
        <f t="shared" ca="1" si="620"/>
        <v>#VALUE!</v>
      </c>
      <c r="V178" s="84">
        <f ca="1">VLOOKUP($I178, 'Barcap OAD'!$A:$S, $F$137, FALSE)</f>
        <v>-4.5</v>
      </c>
      <c r="W178" s="172" t="e">
        <f t="shared" ca="1" si="614"/>
        <v>#VALUE!</v>
      </c>
      <c r="X178" s="185" t="str">
        <f ca="1">[2]!YBHIST($E178,$I178,X$25,"sec","")</f>
        <v>E</v>
      </c>
      <c r="Y178" s="80" t="e">
        <f t="shared" ca="1" si="600"/>
        <v>#VALUE!</v>
      </c>
      <c r="Z178" s="82" t="e">
        <f t="shared" ca="1" si="601"/>
        <v>#VALUE!</v>
      </c>
      <c r="AA178" s="82" t="str">
        <f ca="1">[2]!YBHIST($F178,$I178,X$25,"sec","")</f>
        <v>E</v>
      </c>
      <c r="AB178" s="82" t="e">
        <f t="shared" ca="1" si="621"/>
        <v>#VALUE!</v>
      </c>
      <c r="AC178" s="187" t="e">
        <f t="shared" ca="1" si="629"/>
        <v>#VALUE!</v>
      </c>
      <c r="AD178" s="189">
        <f ca="1">VLOOKUP($I178, 'Barcap OAD'!$A:$S, $F$26, FALSE)</f>
        <v>6.8920000000000003</v>
      </c>
      <c r="AE178" s="172" t="e">
        <f t="shared" ca="1" si="588"/>
        <v>#VALUE!</v>
      </c>
      <c r="AF178" s="86" t="e">
        <f t="shared" ca="1" si="589"/>
        <v>#VALUE!</v>
      </c>
      <c r="AG178" s="80" t="e">
        <f t="shared" ca="1" si="626"/>
        <v>#VALUE!</v>
      </c>
      <c r="AH178" s="83" t="e">
        <f t="shared" ca="1" si="622"/>
        <v>#VALUE!</v>
      </c>
      <c r="AI178" s="80" t="e">
        <f t="shared" ca="1" si="627"/>
        <v>#VALUE!</v>
      </c>
      <c r="AJ178" s="83" t="e">
        <f t="shared" ca="1" si="615"/>
        <v>#VALUE!</v>
      </c>
      <c r="AK178" s="187" t="e">
        <f t="shared" ca="1" si="608"/>
        <v>#VALUE!</v>
      </c>
      <c r="AL178" s="192" t="e">
        <f t="shared" ca="1" si="616"/>
        <v>#VALUE!</v>
      </c>
      <c r="AM178" s="83" t="e">
        <f t="shared" ca="1" si="617"/>
        <v>#VALUE!</v>
      </c>
      <c r="AN178" s="80" t="e">
        <f ca="1">SUM(AL$152:AL178)</f>
        <v>#VALUE!</v>
      </c>
      <c r="AO178" s="109" t="e">
        <f t="shared" ca="1" si="623"/>
        <v>#VALUE!</v>
      </c>
      <c r="AP178" s="194" t="e">
        <f t="shared" ca="1" si="628"/>
        <v>#VALUE!</v>
      </c>
      <c r="AQ178" s="200" t="e">
        <f t="shared" ca="1" si="618"/>
        <v>#VALUE!</v>
      </c>
      <c r="AR178" s="204"/>
      <c r="AS178" s="221"/>
      <c r="AX178" s="208" t="str">
        <f ca="1">[2]!YBHIST($I$137,$I178,J$25,"sec","")</f>
        <v>E</v>
      </c>
      <c r="AY178" s="206" t="str">
        <f ca="1">[2]!YBPRICE($I$137,AX178&amp;"d","Market","AccruedInterest","Swap",$I178,"LMMSkew","","Model",100,"")</f>
        <v>E</v>
      </c>
      <c r="BA178" s="67">
        <f t="shared" si="609"/>
        <v>-25</v>
      </c>
      <c r="BI178" s="519" t="e">
        <f t="shared" ca="1" si="624"/>
        <v>#VALUE!</v>
      </c>
      <c r="BJ178" s="519" t="e">
        <f ca="1">PRODUCT($BI$152:BI178)-1</f>
        <v>#VALUE!</v>
      </c>
      <c r="BK178" s="519" t="e">
        <f t="shared" ca="1" si="625"/>
        <v>#VALUE!</v>
      </c>
      <c r="BL178" s="519" t="e">
        <f ca="1">PRODUCT($BK$152:BK178)-1</f>
        <v>#VALUE!</v>
      </c>
    </row>
    <row r="179" spans="3:64" ht="15" customHeight="1">
      <c r="C179" s="222">
        <f t="shared" ref="C179:C184" ca="1" si="632">I179+10</f>
        <v>41371</v>
      </c>
      <c r="D179" s="70">
        <f t="shared" ca="1" si="630"/>
        <v>41396</v>
      </c>
      <c r="E179" s="70" t="str">
        <f t="shared" ca="1" si="583"/>
        <v>FNMA3.0-TBA-Apr</v>
      </c>
      <c r="F179" s="70" t="str">
        <f t="shared" ca="1" si="584"/>
        <v>FNMA3.0-TBA-May</v>
      </c>
      <c r="G179" s="70" t="str">
        <f t="shared" si="631"/>
        <v>FNMA3.0-TBA-GEN</v>
      </c>
      <c r="H179" s="71"/>
      <c r="I179" s="133">
        <f ca="1">[2]!YBWORKDAY(EDATE(Base_Date, BA179), -1, "USD")</f>
        <v>41361</v>
      </c>
      <c r="J179" s="234" t="str">
        <f t="shared" ca="1" si="606"/>
        <v>E</v>
      </c>
      <c r="K179" s="237" t="e">
        <f t="shared" ca="1" si="607"/>
        <v>#VALUE!</v>
      </c>
      <c r="L179" s="237" t="e">
        <f t="shared" ca="1" si="610"/>
        <v>#VALUE!</v>
      </c>
      <c r="M179" s="238" t="str">
        <f ca="1">[2]!YBHIST($I$137,$I179,"LMMOAS","sec")</f>
        <v>E</v>
      </c>
      <c r="N179" s="239" t="str">
        <f ca="1">[2]!YBHIST($I$137,$I178,M$25,"sec","")</f>
        <v>E</v>
      </c>
      <c r="O179" s="240" t="str">
        <f ca="1">[2]!YBHIST("1 Month LIBOR",I179,"Yield","bmk","")</f>
        <v>E</v>
      </c>
      <c r="P179" s="237" t="e">
        <f t="shared" ca="1" si="611"/>
        <v>#VALUE!</v>
      </c>
      <c r="Q179" s="171" t="str">
        <f ca="1">[2]!YBSCEN($I$137,$J178&amp;"d","Market",O$25,"Swap",$I178,"LMMSkew","","Model",100,0,29,"Gradual","ParShift|N",0,"Annualized ROR",O178,100,"",,,,"Default",,,,"Default",,)</f>
        <v>E</v>
      </c>
      <c r="R179" s="237" t="e">
        <f t="shared" ca="1" si="612"/>
        <v>#VALUE!</v>
      </c>
      <c r="S179" s="241" t="e">
        <f t="shared" ca="1" si="613"/>
        <v>#VALUE!</v>
      </c>
      <c r="T179" s="237" t="e">
        <f ca="1">SUM(R$152:R179)</f>
        <v>#VALUE!</v>
      </c>
      <c r="U179" s="241" t="e">
        <f t="shared" ca="1" si="620"/>
        <v>#VALUE!</v>
      </c>
      <c r="V179" s="242">
        <f ca="1">VLOOKUP($I179, 'Barcap OAD'!$A:$S, $F$137, FALSE)</f>
        <v>-4.4000000000000004</v>
      </c>
      <c r="W179" s="243" t="e">
        <f t="shared" ca="1" si="614"/>
        <v>#VALUE!</v>
      </c>
      <c r="X179" s="244" t="str">
        <f ca="1">[2]!YBHIST($E179,$I179,X$25,"sec","")</f>
        <v>E</v>
      </c>
      <c r="Y179" s="237" t="e">
        <f t="shared" ca="1" si="600"/>
        <v>#VALUE!</v>
      </c>
      <c r="Z179" s="171" t="e">
        <f t="shared" ca="1" si="601"/>
        <v>#VALUE!</v>
      </c>
      <c r="AA179" s="171" t="str">
        <f ca="1">[2]!YBHIST($F179,$I179,X$25,"sec","")</f>
        <v>E</v>
      </c>
      <c r="AB179" s="171" t="e">
        <f t="shared" ca="1" si="621"/>
        <v>#VALUE!</v>
      </c>
      <c r="AC179" s="245" t="e">
        <f t="shared" ca="1" si="629"/>
        <v>#VALUE!</v>
      </c>
      <c r="AD179" s="246">
        <f ca="1">VLOOKUP($I179, 'Barcap OAD'!$A:$S, $F$26, FALSE)</f>
        <v>7.0179999999999998</v>
      </c>
      <c r="AE179" s="243" t="e">
        <f t="shared" ca="1" si="588"/>
        <v>#VALUE!</v>
      </c>
      <c r="AF179" s="247" t="e">
        <f t="shared" ca="1" si="589"/>
        <v>#VALUE!</v>
      </c>
      <c r="AG179" s="237" t="e">
        <f t="shared" ca="1" si="626"/>
        <v>#VALUE!</v>
      </c>
      <c r="AH179" s="241" t="e">
        <f t="shared" ca="1" si="622"/>
        <v>#VALUE!</v>
      </c>
      <c r="AI179" s="237" t="e">
        <f t="shared" ca="1" si="627"/>
        <v>#VALUE!</v>
      </c>
      <c r="AJ179" s="241" t="e">
        <f t="shared" ca="1" si="615"/>
        <v>#VALUE!</v>
      </c>
      <c r="AK179" s="245" t="e">
        <f t="shared" ca="1" si="608"/>
        <v>#VALUE!</v>
      </c>
      <c r="AL179" s="248" t="e">
        <f t="shared" ca="1" si="616"/>
        <v>#VALUE!</v>
      </c>
      <c r="AM179" s="241" t="e">
        <f t="shared" ca="1" si="617"/>
        <v>#VALUE!</v>
      </c>
      <c r="AN179" s="237" t="e">
        <f ca="1">SUM(AL$152:AL179)</f>
        <v>#VALUE!</v>
      </c>
      <c r="AO179" s="203" t="e">
        <f t="shared" ca="1" si="623"/>
        <v>#VALUE!</v>
      </c>
      <c r="AP179" s="249" t="e">
        <f t="shared" ca="1" si="628"/>
        <v>#VALUE!</v>
      </c>
      <c r="AQ179" s="250" t="e">
        <f t="shared" ca="1" si="618"/>
        <v>#VALUE!</v>
      </c>
      <c r="AR179" s="204"/>
      <c r="AS179" s="221"/>
      <c r="AX179" s="208" t="str">
        <f ca="1">[2]!YBHIST($I$137,$I179,J$25,"sec","")</f>
        <v>E</v>
      </c>
      <c r="AY179" s="206" t="str">
        <f ca="1">[2]!YBPRICE($I$137,AX179&amp;"d","Market","AccruedInterest","Swap",$I179,"LMMSkew","","Model",100,"")</f>
        <v>E</v>
      </c>
      <c r="BA179" s="67">
        <f t="shared" si="609"/>
        <v>-24</v>
      </c>
      <c r="BI179" s="519" t="e">
        <f t="shared" ca="1" si="624"/>
        <v>#VALUE!</v>
      </c>
      <c r="BJ179" s="519" t="e">
        <f ca="1">PRODUCT($BI$152:BI179)-1</f>
        <v>#VALUE!</v>
      </c>
      <c r="BK179" s="519" t="e">
        <f t="shared" ca="1" si="625"/>
        <v>#VALUE!</v>
      </c>
      <c r="BL179" s="519" t="e">
        <f ca="1">PRODUCT($BK$152:BK179)-1</f>
        <v>#VALUE!</v>
      </c>
    </row>
    <row r="180" spans="3:64" ht="15" customHeight="1">
      <c r="C180" s="222">
        <f t="shared" ca="1" si="632"/>
        <v>41404</v>
      </c>
      <c r="D180" s="70">
        <f t="shared" ca="1" si="630"/>
        <v>41429</v>
      </c>
      <c r="E180" s="70" t="str">
        <f t="shared" ca="1" si="583"/>
        <v>FNMA3.0-TBA-May</v>
      </c>
      <c r="F180" s="70" t="str">
        <f t="shared" ca="1" si="584"/>
        <v>FNMA3.0-TBA-Jun</v>
      </c>
      <c r="G180" s="70" t="str">
        <f t="shared" si="631"/>
        <v>FNMA3.0-TBA-GEN</v>
      </c>
      <c r="H180" s="71"/>
      <c r="I180" s="133">
        <f ca="1">[2]!YBWORKDAY(EDATE(Base_Date, BA180), -1, "USD")</f>
        <v>41394</v>
      </c>
      <c r="J180" s="234" t="str">
        <f t="shared" ca="1" si="606"/>
        <v>E</v>
      </c>
      <c r="K180" s="237" t="e">
        <f t="shared" ca="1" si="607"/>
        <v>#VALUE!</v>
      </c>
      <c r="L180" s="237" t="e">
        <f t="shared" ca="1" si="610"/>
        <v>#VALUE!</v>
      </c>
      <c r="M180" s="238" t="str">
        <f ca="1">[2]!YBHIST($I$137,$I180,"LMMOAS","sec")</f>
        <v>E</v>
      </c>
      <c r="N180" s="239" t="str">
        <f ca="1">[2]!YBHIST($I$137,$I179,M$25,"sec","")</f>
        <v>E</v>
      </c>
      <c r="O180" s="240" t="str">
        <f ca="1">[2]!YBHIST("1 Month LIBOR",I180,"Yield","bmk","")</f>
        <v>E</v>
      </c>
      <c r="P180" s="237" t="e">
        <f t="shared" ca="1" si="611"/>
        <v>#VALUE!</v>
      </c>
      <c r="Q180" s="171" t="str">
        <f ca="1">[2]!YBSCEN($I$137,$J179&amp;"d","Market",O$25,"Swap",$I179,"LMMSkew","","Model",100,0,29,"Gradual","ParShift|N",0,"Annualized ROR",O179,100,"",,,,"Default",,,,"Default",,)</f>
        <v>E</v>
      </c>
      <c r="R180" s="237" t="e">
        <f t="shared" ca="1" si="612"/>
        <v>#VALUE!</v>
      </c>
      <c r="S180" s="241" t="e">
        <f t="shared" ca="1" si="613"/>
        <v>#VALUE!</v>
      </c>
      <c r="T180" s="237" t="e">
        <f ca="1">SUM(R$152:R180)</f>
        <v>#VALUE!</v>
      </c>
      <c r="U180" s="241" t="e">
        <f t="shared" ca="1" si="620"/>
        <v>#VALUE!</v>
      </c>
      <c r="V180" s="242">
        <f ca="1">VLOOKUP($I180, 'Barcap OAD'!$A:$S, $F$137, FALSE)</f>
        <v>-3.8</v>
      </c>
      <c r="W180" s="243" t="e">
        <f t="shared" ca="1" si="614"/>
        <v>#VALUE!</v>
      </c>
      <c r="X180" s="244" t="str">
        <f ca="1">[2]!YBHIST($E180,$I180,X$25,"sec","")</f>
        <v>E</v>
      </c>
      <c r="Y180" s="237" t="e">
        <f t="shared" ca="1" si="600"/>
        <v>#VALUE!</v>
      </c>
      <c r="Z180" s="171" t="e">
        <f t="shared" ca="1" si="601"/>
        <v>#VALUE!</v>
      </c>
      <c r="AA180" s="171" t="str">
        <f ca="1">[2]!YBHIST($F180,$I180,X$25,"sec","")</f>
        <v>E</v>
      </c>
      <c r="AB180" s="171" t="e">
        <f t="shared" ca="1" si="621"/>
        <v>#VALUE!</v>
      </c>
      <c r="AC180" s="245" t="e">
        <f t="shared" ca="1" si="629"/>
        <v>#VALUE!</v>
      </c>
      <c r="AD180" s="246">
        <f ca="1">VLOOKUP($I180, 'Barcap OAD'!$A:$S, $F$26, FALSE)</f>
        <v>6.3730000000000002</v>
      </c>
      <c r="AE180" s="243" t="e">
        <f t="shared" ca="1" si="588"/>
        <v>#VALUE!</v>
      </c>
      <c r="AF180" s="247" t="e">
        <f t="shared" ca="1" si="589"/>
        <v>#VALUE!</v>
      </c>
      <c r="AG180" s="237" t="e">
        <f t="shared" ca="1" si="626"/>
        <v>#VALUE!</v>
      </c>
      <c r="AH180" s="241" t="e">
        <f t="shared" ca="1" si="622"/>
        <v>#VALUE!</v>
      </c>
      <c r="AI180" s="237" t="e">
        <f t="shared" ca="1" si="627"/>
        <v>#VALUE!</v>
      </c>
      <c r="AJ180" s="241" t="e">
        <f t="shared" ca="1" si="615"/>
        <v>#VALUE!</v>
      </c>
      <c r="AK180" s="245" t="e">
        <f t="shared" ca="1" si="608"/>
        <v>#VALUE!</v>
      </c>
      <c r="AL180" s="248" t="e">
        <f t="shared" ca="1" si="616"/>
        <v>#VALUE!</v>
      </c>
      <c r="AM180" s="241" t="e">
        <f t="shared" ca="1" si="617"/>
        <v>#VALUE!</v>
      </c>
      <c r="AN180" s="237" t="e">
        <f ca="1">SUM(AL$152:AL180)</f>
        <v>#VALUE!</v>
      </c>
      <c r="AO180" s="203" t="e">
        <f t="shared" ca="1" si="623"/>
        <v>#VALUE!</v>
      </c>
      <c r="AP180" s="249" t="e">
        <f t="shared" ca="1" si="628"/>
        <v>#VALUE!</v>
      </c>
      <c r="AQ180" s="250" t="e">
        <f t="shared" ca="1" si="618"/>
        <v>#VALUE!</v>
      </c>
      <c r="AR180" s="204"/>
      <c r="AS180" s="221"/>
      <c r="AX180" s="208" t="str">
        <f ca="1">[2]!YBHIST($I$137,$I180,J$25,"sec","")</f>
        <v>E</v>
      </c>
      <c r="AY180" s="206" t="str">
        <f ca="1">[2]!YBPRICE($I$137,AX180&amp;"d","Market","AccruedInterest","Swap",$I180,"LMMSkew","","Model",100,"")</f>
        <v>E</v>
      </c>
      <c r="BA180" s="67">
        <f t="shared" si="609"/>
        <v>-23</v>
      </c>
      <c r="BI180" s="519" t="e">
        <f t="shared" ca="1" si="624"/>
        <v>#VALUE!</v>
      </c>
      <c r="BJ180" s="519" t="e">
        <f ca="1">PRODUCT($BI$152:BI180)-1</f>
        <v>#VALUE!</v>
      </c>
      <c r="BK180" s="519" t="e">
        <f t="shared" ca="1" si="625"/>
        <v>#VALUE!</v>
      </c>
      <c r="BL180" s="519" t="e">
        <f ca="1">PRODUCT($BK$152:BK180)-1</f>
        <v>#VALUE!</v>
      </c>
    </row>
    <row r="181" spans="3:64" ht="15">
      <c r="C181" s="222">
        <f t="shared" ca="1" si="632"/>
        <v>41435</v>
      </c>
      <c r="D181" s="70">
        <f t="shared" ref="D181:D186" ca="1" si="633">I181+35</f>
        <v>41460</v>
      </c>
      <c r="E181" s="70" t="str">
        <f t="shared" ref="E181:F185" ca="1" si="634">"FNMA"&amp;TEXT($J$23,"0.0")&amp;"-TBA-"&amp;TEXT(C181,"mmm")</f>
        <v>FNMA3.0-TBA-Jun</v>
      </c>
      <c r="F181" s="70" t="str">
        <f t="shared" ca="1" si="634"/>
        <v>FNMA3.0-TBA-Jul</v>
      </c>
      <c r="G181" s="70" t="str">
        <f t="shared" si="631"/>
        <v>FNMA3.0-TBA-GEN</v>
      </c>
      <c r="H181" s="71"/>
      <c r="I181" s="133">
        <f ca="1">[2]!YBWORKDAY(EDATE(Base_Date, BA181), -1, "USD")</f>
        <v>41425</v>
      </c>
      <c r="J181" s="234" t="str">
        <f t="shared" ref="J181:J186" ca="1" si="635">AX181</f>
        <v>E</v>
      </c>
      <c r="K181" s="237" t="e">
        <f t="shared" ref="K181:K186" ca="1" si="636">AX181+AY181</f>
        <v>#VALUE!</v>
      </c>
      <c r="L181" s="237" t="e">
        <f t="shared" ref="L181:L187" ca="1" si="637">K181-K180</f>
        <v>#VALUE!</v>
      </c>
      <c r="M181" s="238" t="str">
        <f ca="1">[2]!YBHIST($I$137,$I181,"LMMOAS","sec")</f>
        <v>E</v>
      </c>
      <c r="N181" s="239" t="str">
        <f ca="1">[2]!YBHIST($I$137,$I180,M$25,"sec","")</f>
        <v>E</v>
      </c>
      <c r="O181" s="240" t="str">
        <f ca="1">[2]!YBHIST("1 Month LIBOR",I181,"Yield","bmk","")</f>
        <v>E</v>
      </c>
      <c r="P181" s="237" t="e">
        <f t="shared" ref="P181:P186" ca="1" si="638">K180-Q181</f>
        <v>#VALUE!</v>
      </c>
      <c r="Q181" s="171" t="str">
        <f ca="1">[2]!YBSCEN($I$137,$J180&amp;"d","Market",O$25,"Swap",$I180,"LMMSkew","","Model",100,0,29,"Gradual","ParShift|N",0,"Annualized ROR",O180,100,"",,,,"Default",,,,"Default",,)</f>
        <v>E</v>
      </c>
      <c r="R181" s="237" t="e">
        <f t="shared" ref="R181:R186" ca="1" si="639">L181+P181</f>
        <v>#VALUE!</v>
      </c>
      <c r="S181" s="241" t="e">
        <f t="shared" ref="S181:S186" ca="1" si="640">R181/K180</f>
        <v>#VALUE!</v>
      </c>
      <c r="T181" s="237" t="e">
        <f ca="1">SUM(R$152:R181)</f>
        <v>#VALUE!</v>
      </c>
      <c r="U181" s="241" t="e">
        <f t="shared" ca="1" si="620"/>
        <v>#VALUE!</v>
      </c>
      <c r="V181" s="242">
        <f ca="1">VLOOKUP($I181, 'Barcap OAD'!$A:$S, $F$137, FALSE)</f>
        <v>-4.2</v>
      </c>
      <c r="W181" s="243" t="e">
        <f t="shared" ca="1" si="614"/>
        <v>#VALUE!</v>
      </c>
      <c r="X181" s="244" t="str">
        <f ca="1">[2]!YBHIST($E181,$I181,X$25,"sec","")</f>
        <v>E</v>
      </c>
      <c r="Y181" s="237" t="e">
        <f t="shared" ref="Y181:Y187" ca="1" si="641">X181-X180</f>
        <v>#VALUE!</v>
      </c>
      <c r="Z181" s="171" t="e">
        <f t="shared" ref="Z181:Z186" ca="1" si="642">X180-AA180</f>
        <v>#VALUE!</v>
      </c>
      <c r="AA181" s="171" t="str">
        <f ca="1">[2]!YBHIST($F181,$I181,X$25,"sec","")</f>
        <v>E</v>
      </c>
      <c r="AB181" s="171" t="e">
        <f t="shared" ref="AB181:AB186" ca="1" si="643">X180-Z181</f>
        <v>#VALUE!</v>
      </c>
      <c r="AC181" s="245" t="e">
        <f t="shared" ref="AC181:AC186" ca="1" si="644">Y181+Z181</f>
        <v>#VALUE!</v>
      </c>
      <c r="AD181" s="246">
        <f ca="1">VLOOKUP($I181, 'Barcap OAD'!$A:$S, $F$26, FALSE)</f>
        <v>7.5830000000000002</v>
      </c>
      <c r="AE181" s="243" t="e">
        <f t="shared" ref="AE181:AE186" ca="1" si="645">X181*AD181/10000</f>
        <v>#VALUE!</v>
      </c>
      <c r="AF181" s="247" t="e">
        <f t="shared" ref="AF181:AF186" ca="1" si="646">W181/AE181</f>
        <v>#VALUE!</v>
      </c>
      <c r="AG181" s="237" t="e">
        <f t="shared" ref="AG181:AG186" ca="1" si="647">-AC181*AF180</f>
        <v>#VALUE!</v>
      </c>
      <c r="AH181" s="241" t="e">
        <f t="shared" ref="AH181:AH186" ca="1" si="648">AG181/K180</f>
        <v>#VALUE!</v>
      </c>
      <c r="AI181" s="237" t="e">
        <f t="shared" ref="AI181:AI186" ca="1" si="649">AL181+AK181</f>
        <v>#VALUE!</v>
      </c>
      <c r="AJ181" s="241" t="e">
        <f t="shared" ref="AJ181:AJ186" ca="1" si="650">AF181-AF180</f>
        <v>#VALUE!</v>
      </c>
      <c r="AK181" s="245" t="e">
        <f t="shared" ref="AK181:AK186" ca="1" si="651">(AJ181*Y181)/2</f>
        <v>#VALUE!</v>
      </c>
      <c r="AL181" s="248" t="e">
        <f t="shared" ref="AL181:AL186" ca="1" si="652">AG181+R181</f>
        <v>#VALUE!</v>
      </c>
      <c r="AM181" s="241" t="e">
        <f t="shared" ref="AM181:AM186" ca="1" si="653">AL181/K180</f>
        <v>#VALUE!</v>
      </c>
      <c r="AN181" s="237" t="e">
        <f ca="1">SUM(AL$152:AL181)</f>
        <v>#VALUE!</v>
      </c>
      <c r="AO181" s="203" t="e">
        <f t="shared" ca="1" si="623"/>
        <v>#VALUE!</v>
      </c>
      <c r="AP181" s="249" t="e">
        <f t="shared" ref="AP181:AP186" ca="1" si="654">(Z181*AF181*-1)+P181</f>
        <v>#VALUE!</v>
      </c>
      <c r="AQ181" s="250" t="e">
        <f t="shared" ref="AQ181:AQ186" ca="1" si="655">AP181/K180</f>
        <v>#VALUE!</v>
      </c>
      <c r="AX181" s="208" t="str">
        <f ca="1">[2]!YBHIST($I$137,$I181,J$25,"sec","")</f>
        <v>E</v>
      </c>
      <c r="AY181" s="206" t="str">
        <f ca="1">[2]!YBPRICE($I$137,AX181&amp;"d","Market","AccruedInterest","Swap",$I181,"LMMSkew","","Model",100,"")</f>
        <v>E</v>
      </c>
      <c r="BA181" s="67">
        <f t="shared" si="609"/>
        <v>-22</v>
      </c>
      <c r="BI181" s="519" t="e">
        <f t="shared" ca="1" si="624"/>
        <v>#VALUE!</v>
      </c>
      <c r="BJ181" s="519" t="e">
        <f ca="1">PRODUCT($BI$152:BI181)-1</f>
        <v>#VALUE!</v>
      </c>
      <c r="BK181" s="519" t="e">
        <f t="shared" ca="1" si="625"/>
        <v>#VALUE!</v>
      </c>
      <c r="BL181" s="519" t="e">
        <f ca="1">PRODUCT($BK$152:BK181)-1</f>
        <v>#VALUE!</v>
      </c>
    </row>
    <row r="182" spans="3:64" ht="15">
      <c r="C182" s="222">
        <f t="shared" ca="1" si="632"/>
        <v>41463</v>
      </c>
      <c r="D182" s="70">
        <f t="shared" ca="1" si="633"/>
        <v>41488</v>
      </c>
      <c r="E182" s="70" t="str">
        <f t="shared" ca="1" si="634"/>
        <v>FNMA3.0-TBA-Jul</v>
      </c>
      <c r="F182" s="70" t="str">
        <f t="shared" ca="1" si="634"/>
        <v>FNMA3.0-TBA-Aug</v>
      </c>
      <c r="G182" s="70" t="str">
        <f t="shared" si="631"/>
        <v>FNMA3.0-TBA-GEN</v>
      </c>
      <c r="I182" s="133">
        <f ca="1">[2]!YBWORKDAY(EDATE(Base_Date, BA182), -1, "USD")</f>
        <v>41453</v>
      </c>
      <c r="J182" s="217" t="str">
        <f t="shared" ca="1" si="635"/>
        <v>E</v>
      </c>
      <c r="K182" s="80" t="e">
        <f t="shared" ca="1" si="636"/>
        <v>#VALUE!</v>
      </c>
      <c r="L182" s="80" t="e">
        <f t="shared" ca="1" si="637"/>
        <v>#VALUE!</v>
      </c>
      <c r="M182" s="81" t="str">
        <f ca="1">[2]!YBHIST($I$137,$I182,"LMMOAS","sec")</f>
        <v>E</v>
      </c>
      <c r="N182" s="73" t="str">
        <f ca="1">[2]!YBHIST($I$137,$I181,M$25,"sec","")</f>
        <v>E</v>
      </c>
      <c r="O182" s="170" t="str">
        <f ca="1">[2]!YBHIST("1 Month LIBOR",I182,"Yield","bmk","")</f>
        <v>E</v>
      </c>
      <c r="P182" s="80" t="e">
        <f t="shared" ca="1" si="638"/>
        <v>#VALUE!</v>
      </c>
      <c r="Q182" s="82" t="str">
        <f ca="1">[2]!YBSCEN($I$137,$J181&amp;"d","Market",O$25,"Swap",$I181,"LMMSkew","","Model",100,0,29,"Gradual","ParShift|N",0,"Annualized ROR",O181,100,"",,,,"Default",,,,"Default",,)</f>
        <v>E</v>
      </c>
      <c r="R182" s="80" t="e">
        <f t="shared" ca="1" si="639"/>
        <v>#VALUE!</v>
      </c>
      <c r="S182" s="83" t="e">
        <f t="shared" ca="1" si="640"/>
        <v>#VALUE!</v>
      </c>
      <c r="T182" s="80" t="e">
        <f ca="1">SUM(R$152:R182)</f>
        <v>#VALUE!</v>
      </c>
      <c r="U182" s="83" t="e">
        <f t="shared" ca="1" si="620"/>
        <v>#VALUE!</v>
      </c>
      <c r="V182" s="84">
        <f ca="1">VLOOKUP($I182, 'Barcap OAD'!$A:$S, $F$137, FALSE)</f>
        <v>-4.5</v>
      </c>
      <c r="W182" s="172" t="e">
        <f t="shared" ca="1" si="614"/>
        <v>#VALUE!</v>
      </c>
      <c r="X182" s="185" t="str">
        <f ca="1">[2]!YBHIST($E182,$I182,X$25,"sec","")</f>
        <v>E</v>
      </c>
      <c r="Y182" s="80" t="e">
        <f t="shared" ca="1" si="641"/>
        <v>#VALUE!</v>
      </c>
      <c r="Z182" s="82" t="e">
        <f t="shared" ca="1" si="642"/>
        <v>#VALUE!</v>
      </c>
      <c r="AA182" s="82" t="str">
        <f ca="1">[2]!YBHIST($F182,$I182,X$25,"sec","")</f>
        <v>E</v>
      </c>
      <c r="AB182" s="82" t="e">
        <f t="shared" ca="1" si="643"/>
        <v>#VALUE!</v>
      </c>
      <c r="AC182" s="187" t="e">
        <f t="shared" ca="1" si="644"/>
        <v>#VALUE!</v>
      </c>
      <c r="AD182" s="189">
        <f ca="1">VLOOKUP($I182, 'Barcap OAD'!$A:$S, $F$26, FALSE)</f>
        <v>7.9279999999999999</v>
      </c>
      <c r="AE182" s="172" t="e">
        <f t="shared" ca="1" si="645"/>
        <v>#VALUE!</v>
      </c>
      <c r="AF182" s="86" t="e">
        <f t="shared" ca="1" si="646"/>
        <v>#VALUE!</v>
      </c>
      <c r="AG182" s="80" t="e">
        <f t="shared" ca="1" si="647"/>
        <v>#VALUE!</v>
      </c>
      <c r="AH182" s="83" t="e">
        <f t="shared" ca="1" si="648"/>
        <v>#VALUE!</v>
      </c>
      <c r="AI182" s="80" t="e">
        <f t="shared" ca="1" si="649"/>
        <v>#VALUE!</v>
      </c>
      <c r="AJ182" s="83" t="e">
        <f t="shared" ca="1" si="650"/>
        <v>#VALUE!</v>
      </c>
      <c r="AK182" s="187" t="e">
        <f t="shared" ca="1" si="651"/>
        <v>#VALUE!</v>
      </c>
      <c r="AL182" s="192" t="e">
        <f t="shared" ca="1" si="652"/>
        <v>#VALUE!</v>
      </c>
      <c r="AM182" s="83" t="e">
        <f t="shared" ca="1" si="653"/>
        <v>#VALUE!</v>
      </c>
      <c r="AN182" s="80" t="e">
        <f ca="1">SUM(AL$152:AL182)</f>
        <v>#VALUE!</v>
      </c>
      <c r="AO182" s="109" t="e">
        <f t="shared" ca="1" si="623"/>
        <v>#VALUE!</v>
      </c>
      <c r="AP182" s="194" t="e">
        <f t="shared" ca="1" si="654"/>
        <v>#VALUE!</v>
      </c>
      <c r="AQ182" s="200" t="e">
        <f t="shared" ca="1" si="655"/>
        <v>#VALUE!</v>
      </c>
      <c r="AX182" s="208" t="str">
        <f ca="1">[2]!YBHIST($I$137,$I182,J$25,"sec","")</f>
        <v>E</v>
      </c>
      <c r="AY182" s="206" t="str">
        <f ca="1">[2]!YBPRICE($I$137,AX182&amp;"d","Market","AccruedInterest","Swap",$I182,"LMMSkew","","Model",100,"")</f>
        <v>E</v>
      </c>
      <c r="BA182" s="67">
        <f t="shared" si="609"/>
        <v>-21</v>
      </c>
      <c r="BI182" s="519" t="e">
        <f t="shared" ca="1" si="624"/>
        <v>#VALUE!</v>
      </c>
      <c r="BJ182" s="519" t="e">
        <f ca="1">PRODUCT($BI$152:BI182)-1</f>
        <v>#VALUE!</v>
      </c>
      <c r="BK182" s="519" t="e">
        <f t="shared" ca="1" si="625"/>
        <v>#VALUE!</v>
      </c>
      <c r="BL182" s="519" t="e">
        <f ca="1">PRODUCT($BK$152:BK182)-1</f>
        <v>#VALUE!</v>
      </c>
    </row>
    <row r="183" spans="3:64" ht="15">
      <c r="C183" s="222">
        <f t="shared" ca="1" si="632"/>
        <v>41496</v>
      </c>
      <c r="D183" s="70">
        <f t="shared" ca="1" si="633"/>
        <v>41521</v>
      </c>
      <c r="E183" s="70" t="str">
        <f t="shared" ca="1" si="634"/>
        <v>FNMA3.0-TBA-Aug</v>
      </c>
      <c r="F183" s="70" t="str">
        <f t="shared" ca="1" si="634"/>
        <v>FNMA3.0-TBA-Sep</v>
      </c>
      <c r="G183" s="70" t="str">
        <f t="shared" si="631"/>
        <v>FNMA3.0-TBA-GEN</v>
      </c>
      <c r="I183" s="133">
        <f ca="1">[2]!YBWORKDAY(EDATE(Base_Date, BA183), -1, "USD")</f>
        <v>41486</v>
      </c>
      <c r="J183" s="234" t="str">
        <f t="shared" ca="1" si="635"/>
        <v>E</v>
      </c>
      <c r="K183" s="237" t="e">
        <f t="shared" ca="1" si="636"/>
        <v>#VALUE!</v>
      </c>
      <c r="L183" s="237" t="e">
        <f t="shared" ca="1" si="637"/>
        <v>#VALUE!</v>
      </c>
      <c r="M183" s="238" t="str">
        <f ca="1">[2]!YBHIST($I$137,$I183,"LMMOAS","sec")</f>
        <v>E</v>
      </c>
      <c r="N183" s="239" t="str">
        <f ca="1">[2]!YBHIST($I$137,$I182,M$25,"sec","")</f>
        <v>E</v>
      </c>
      <c r="O183" s="240" t="str">
        <f ca="1">[2]!YBHIST("1 Month LIBOR",I183,"Yield","bmk","")</f>
        <v>E</v>
      </c>
      <c r="P183" s="237" t="e">
        <f t="shared" ca="1" si="638"/>
        <v>#VALUE!</v>
      </c>
      <c r="Q183" s="171" t="str">
        <f ca="1">[2]!YBSCEN($I$137,$J182&amp;"d","Market",O$25,"Swap",$I182,"LMMSkew","","Model",100,0,29,"Gradual","ParShift|N",0,"Annualized ROR",O182,100,"",,,,"Default",,,,"Default",,)</f>
        <v>E</v>
      </c>
      <c r="R183" s="237" t="e">
        <f t="shared" ca="1" si="639"/>
        <v>#VALUE!</v>
      </c>
      <c r="S183" s="241" t="e">
        <f t="shared" ca="1" si="640"/>
        <v>#VALUE!</v>
      </c>
      <c r="T183" s="237" t="e">
        <f ca="1">SUM(R$152:R183)</f>
        <v>#VALUE!</v>
      </c>
      <c r="U183" s="241" t="e">
        <f t="shared" ca="1" si="620"/>
        <v>#VALUE!</v>
      </c>
      <c r="V183" s="242">
        <f ca="1">VLOOKUP($I183, 'Barcap OAD'!$A:$S, $F$137, FALSE)</f>
        <v>-4.5999999999999996</v>
      </c>
      <c r="W183" s="243" t="e">
        <f t="shared" ca="1" si="614"/>
        <v>#VALUE!</v>
      </c>
      <c r="X183" s="244" t="str">
        <f ca="1">[2]!YBHIST($E183,$I183,X$25,"sec","")</f>
        <v>E</v>
      </c>
      <c r="Y183" s="237" t="e">
        <f t="shared" ca="1" si="641"/>
        <v>#VALUE!</v>
      </c>
      <c r="Z183" s="171" t="e">
        <f t="shared" ca="1" si="642"/>
        <v>#VALUE!</v>
      </c>
      <c r="AA183" s="171" t="str">
        <f ca="1">[2]!YBHIST($F183,$I183,X$25,"sec","")</f>
        <v>E</v>
      </c>
      <c r="AB183" s="171" t="e">
        <f t="shared" ca="1" si="643"/>
        <v>#VALUE!</v>
      </c>
      <c r="AC183" s="245" t="e">
        <f t="shared" ca="1" si="644"/>
        <v>#VALUE!</v>
      </c>
      <c r="AD183" s="246">
        <f ca="1">VLOOKUP($I183, 'Barcap OAD'!$A:$S, $F$26, FALSE)</f>
        <v>8.0239999999999991</v>
      </c>
      <c r="AE183" s="243" t="e">
        <f t="shared" ca="1" si="645"/>
        <v>#VALUE!</v>
      </c>
      <c r="AF183" s="247" t="e">
        <f t="shared" ca="1" si="646"/>
        <v>#VALUE!</v>
      </c>
      <c r="AG183" s="237" t="e">
        <f t="shared" ca="1" si="647"/>
        <v>#VALUE!</v>
      </c>
      <c r="AH183" s="241" t="e">
        <f t="shared" ca="1" si="648"/>
        <v>#VALUE!</v>
      </c>
      <c r="AI183" s="237" t="e">
        <f t="shared" ca="1" si="649"/>
        <v>#VALUE!</v>
      </c>
      <c r="AJ183" s="241" t="e">
        <f t="shared" ca="1" si="650"/>
        <v>#VALUE!</v>
      </c>
      <c r="AK183" s="245" t="e">
        <f t="shared" ca="1" si="651"/>
        <v>#VALUE!</v>
      </c>
      <c r="AL183" s="248" t="e">
        <f t="shared" ca="1" si="652"/>
        <v>#VALUE!</v>
      </c>
      <c r="AM183" s="241" t="e">
        <f t="shared" ca="1" si="653"/>
        <v>#VALUE!</v>
      </c>
      <c r="AN183" s="237" t="e">
        <f ca="1">SUM(AL$152:AL183)</f>
        <v>#VALUE!</v>
      </c>
      <c r="AO183" s="203" t="e">
        <f t="shared" ca="1" si="623"/>
        <v>#VALUE!</v>
      </c>
      <c r="AP183" s="249" t="e">
        <f t="shared" ca="1" si="654"/>
        <v>#VALUE!</v>
      </c>
      <c r="AQ183" s="250" t="e">
        <f t="shared" ca="1" si="655"/>
        <v>#VALUE!</v>
      </c>
      <c r="AX183" s="208" t="str">
        <f ca="1">[2]!YBHIST($I$137,$I183,J$25,"sec","")</f>
        <v>E</v>
      </c>
      <c r="AY183" s="206" t="str">
        <f ca="1">[2]!YBPRICE($I$137,AX183&amp;"d","Market","AccruedInterest","Swap",$I183,"LMMSkew","","Model",100,"")</f>
        <v>E</v>
      </c>
      <c r="BA183" s="67">
        <f t="shared" si="609"/>
        <v>-20</v>
      </c>
      <c r="BI183" s="519" t="e">
        <f t="shared" ca="1" si="624"/>
        <v>#VALUE!</v>
      </c>
      <c r="BJ183" s="519" t="e">
        <f ca="1">PRODUCT($BI$152:BI183)-1</f>
        <v>#VALUE!</v>
      </c>
      <c r="BK183" s="519" t="e">
        <f t="shared" ca="1" si="625"/>
        <v>#VALUE!</v>
      </c>
      <c r="BL183" s="519" t="e">
        <f ca="1">PRODUCT($BK$152:BK183)-1</f>
        <v>#VALUE!</v>
      </c>
    </row>
    <row r="184" spans="3:64" ht="15">
      <c r="C184" s="222">
        <f t="shared" ca="1" si="632"/>
        <v>41526</v>
      </c>
      <c r="D184" s="70">
        <f t="shared" ca="1" si="633"/>
        <v>41551</v>
      </c>
      <c r="E184" s="70" t="str">
        <f t="shared" ca="1" si="634"/>
        <v>FNMA3.0-TBA-Sep</v>
      </c>
      <c r="F184" s="70" t="str">
        <f t="shared" ca="1" si="634"/>
        <v>FNMA3.0-TBA-Oct</v>
      </c>
      <c r="G184" s="70" t="str">
        <f t="shared" si="631"/>
        <v>FNMA3.0-TBA-GEN</v>
      </c>
      <c r="I184" s="133">
        <f ca="1">[2]!YBWORKDAY(EDATE(Base_Date, BA184), -1, "USD")</f>
        <v>41516</v>
      </c>
      <c r="J184" s="234" t="str">
        <f t="shared" ca="1" si="635"/>
        <v>E</v>
      </c>
      <c r="K184" s="237" t="e">
        <f t="shared" ca="1" si="636"/>
        <v>#VALUE!</v>
      </c>
      <c r="L184" s="237" t="e">
        <f t="shared" ca="1" si="637"/>
        <v>#VALUE!</v>
      </c>
      <c r="M184" s="238" t="str">
        <f ca="1">[2]!YBHIST($I$137,$I184,"LMMOAS","sec")</f>
        <v>E</v>
      </c>
      <c r="N184" s="239" t="str">
        <f ca="1">[2]!YBHIST($I$137,$I183,M$25,"sec","")</f>
        <v>E</v>
      </c>
      <c r="O184" s="240" t="str">
        <f ca="1">[2]!YBHIST("1 Month LIBOR",I184,"Yield","bmk","")</f>
        <v>E</v>
      </c>
      <c r="P184" s="237" t="e">
        <f t="shared" ca="1" si="638"/>
        <v>#VALUE!</v>
      </c>
      <c r="Q184" s="171" t="str">
        <f ca="1">[2]!YBSCEN($I$137,$J183&amp;"d","Market",O$25,"Swap",$I183,"LMMSkew","","Model",100,0,29,"Gradual","ParShift|N",0,"Annualized ROR",O183,100,"",,,,"Default",,,,"Default",,)</f>
        <v>E</v>
      </c>
      <c r="R184" s="237" t="e">
        <f t="shared" ca="1" si="639"/>
        <v>#VALUE!</v>
      </c>
      <c r="S184" s="241" t="e">
        <f t="shared" ca="1" si="640"/>
        <v>#VALUE!</v>
      </c>
      <c r="T184" s="237" t="e">
        <f ca="1">SUM(R$152:R184)</f>
        <v>#VALUE!</v>
      </c>
      <c r="U184" s="241" t="e">
        <f t="shared" ca="1" si="620"/>
        <v>#VALUE!</v>
      </c>
      <c r="V184" s="242">
        <f ca="1">VLOOKUP($I184, 'Barcap OAD'!$A:$S, $F$137, FALSE)</f>
        <v>-4.7</v>
      </c>
      <c r="W184" s="243" t="e">
        <f t="shared" ca="1" si="614"/>
        <v>#VALUE!</v>
      </c>
      <c r="X184" s="244" t="str">
        <f ca="1">[2]!YBHIST($E184,$I184,X$25,"sec","")</f>
        <v>E</v>
      </c>
      <c r="Y184" s="237" t="e">
        <f t="shared" ca="1" si="641"/>
        <v>#VALUE!</v>
      </c>
      <c r="Z184" s="171" t="e">
        <f t="shared" ca="1" si="642"/>
        <v>#VALUE!</v>
      </c>
      <c r="AA184" s="171" t="str">
        <f ca="1">[2]!YBHIST($F184,$I184,X$25,"sec","")</f>
        <v>E</v>
      </c>
      <c r="AB184" s="171" t="e">
        <f t="shared" ca="1" si="643"/>
        <v>#VALUE!</v>
      </c>
      <c r="AC184" s="245" t="e">
        <f t="shared" ca="1" si="644"/>
        <v>#VALUE!</v>
      </c>
      <c r="AD184" s="246">
        <f ca="1">VLOOKUP($I184, 'Barcap OAD'!$A:$S, $F$26, FALSE)</f>
        <v>8.0820000000000007</v>
      </c>
      <c r="AE184" s="243" t="e">
        <f t="shared" ca="1" si="645"/>
        <v>#VALUE!</v>
      </c>
      <c r="AF184" s="247" t="e">
        <f t="shared" ca="1" si="646"/>
        <v>#VALUE!</v>
      </c>
      <c r="AG184" s="237" t="e">
        <f t="shared" ca="1" si="647"/>
        <v>#VALUE!</v>
      </c>
      <c r="AH184" s="241" t="e">
        <f t="shared" ca="1" si="648"/>
        <v>#VALUE!</v>
      </c>
      <c r="AI184" s="237" t="e">
        <f t="shared" ca="1" si="649"/>
        <v>#VALUE!</v>
      </c>
      <c r="AJ184" s="241" t="e">
        <f t="shared" ca="1" si="650"/>
        <v>#VALUE!</v>
      </c>
      <c r="AK184" s="245" t="e">
        <f t="shared" ca="1" si="651"/>
        <v>#VALUE!</v>
      </c>
      <c r="AL184" s="248" t="e">
        <f t="shared" ca="1" si="652"/>
        <v>#VALUE!</v>
      </c>
      <c r="AM184" s="241" t="e">
        <f t="shared" ca="1" si="653"/>
        <v>#VALUE!</v>
      </c>
      <c r="AN184" s="237" t="e">
        <f ca="1">SUM(AL$152:AL184)</f>
        <v>#VALUE!</v>
      </c>
      <c r="AO184" s="203" t="e">
        <f t="shared" ca="1" si="623"/>
        <v>#VALUE!</v>
      </c>
      <c r="AP184" s="249" t="e">
        <f t="shared" ca="1" si="654"/>
        <v>#VALUE!</v>
      </c>
      <c r="AQ184" s="250" t="e">
        <f t="shared" ca="1" si="655"/>
        <v>#VALUE!</v>
      </c>
      <c r="AX184" s="208" t="str">
        <f ca="1">[2]!YBHIST($I$137,$I184,J$25,"sec","")</f>
        <v>E</v>
      </c>
      <c r="AY184" s="206" t="str">
        <f ca="1">[2]!YBPRICE($I$137,AX184&amp;"d","Market","AccruedInterest","Swap",$I184,"LMMSkew","","Model",100,"")</f>
        <v>E</v>
      </c>
      <c r="BA184" s="67">
        <f t="shared" ref="BA184:BA203" si="656">BA71</f>
        <v>-19</v>
      </c>
      <c r="BI184" s="519" t="e">
        <f t="shared" ca="1" si="624"/>
        <v>#VALUE!</v>
      </c>
      <c r="BJ184" s="519" t="e">
        <f ca="1">PRODUCT($BI$152:BI184)-1</f>
        <v>#VALUE!</v>
      </c>
      <c r="BK184" s="519" t="e">
        <f t="shared" ca="1" si="625"/>
        <v>#VALUE!</v>
      </c>
      <c r="BL184" s="519" t="e">
        <f ca="1">PRODUCT($BK$152:BK184)-1</f>
        <v>#VALUE!</v>
      </c>
    </row>
    <row r="185" spans="3:64" ht="15">
      <c r="C185" s="222">
        <f t="shared" ref="C185:C190" ca="1" si="657">I185+10</f>
        <v>41557</v>
      </c>
      <c r="D185" s="70">
        <f t="shared" ca="1" si="633"/>
        <v>41582</v>
      </c>
      <c r="E185" s="70" t="str">
        <f t="shared" ca="1" si="634"/>
        <v>FNMA3.0-TBA-Oct</v>
      </c>
      <c r="F185" s="70" t="str">
        <f t="shared" ca="1" si="634"/>
        <v>FNMA3.0-TBA-Nov</v>
      </c>
      <c r="G185" s="70" t="str">
        <f t="shared" si="631"/>
        <v>FNMA3.0-TBA-GEN</v>
      </c>
      <c r="I185" s="133">
        <f ca="1">[2]!YBWORKDAY(EDATE(Base_Date, BA185), -1, "USD")</f>
        <v>41547</v>
      </c>
      <c r="J185" s="217" t="str">
        <f t="shared" ca="1" si="635"/>
        <v>E</v>
      </c>
      <c r="K185" s="80" t="e">
        <f t="shared" ca="1" si="636"/>
        <v>#VALUE!</v>
      </c>
      <c r="L185" s="80" t="e">
        <f t="shared" ca="1" si="637"/>
        <v>#VALUE!</v>
      </c>
      <c r="M185" s="81" t="str">
        <f ca="1">[2]!YBHIST($I$137,$I185,"LMMOAS","sec")</f>
        <v>E</v>
      </c>
      <c r="N185" s="73" t="str">
        <f ca="1">[2]!YBHIST($I$137,$I184,M$25,"sec","")</f>
        <v>E</v>
      </c>
      <c r="O185" s="170" t="str">
        <f ca="1">[2]!YBHIST("1 Month LIBOR",I185,"Yield","bmk","")</f>
        <v>E</v>
      </c>
      <c r="P185" s="80" t="e">
        <f t="shared" ca="1" si="638"/>
        <v>#VALUE!</v>
      </c>
      <c r="Q185" s="82" t="str">
        <f ca="1">[2]!YBSCEN($I$137,$J184&amp;"d","Market",O$25,"Swap",$I184,"LMMSkew","","Model",100,0,29,"Gradual","ParShift|N",0,"Annualized ROR",O184,100,"",,,,"Default",,,,"Default",,)</f>
        <v>E</v>
      </c>
      <c r="R185" s="80" t="e">
        <f t="shared" ca="1" si="639"/>
        <v>#VALUE!</v>
      </c>
      <c r="S185" s="83" t="e">
        <f t="shared" ca="1" si="640"/>
        <v>#VALUE!</v>
      </c>
      <c r="T185" s="80" t="e">
        <f ca="1">SUM(R$152:R185)</f>
        <v>#VALUE!</v>
      </c>
      <c r="U185" s="83" t="e">
        <f t="shared" ca="1" si="620"/>
        <v>#VALUE!</v>
      </c>
      <c r="V185" s="84">
        <f ca="1">VLOOKUP($I185, 'Barcap OAD'!$A:$S, $F$137, FALSE)</f>
        <v>-4.5999999999999996</v>
      </c>
      <c r="W185" s="172" t="e">
        <f t="shared" ca="1" si="614"/>
        <v>#VALUE!</v>
      </c>
      <c r="X185" s="185" t="str">
        <f ca="1">[2]!YBHIST($E185,$I185,X$25,"sec","")</f>
        <v>E</v>
      </c>
      <c r="Y185" s="80" t="e">
        <f t="shared" ca="1" si="641"/>
        <v>#VALUE!</v>
      </c>
      <c r="Z185" s="82" t="e">
        <f t="shared" ca="1" si="642"/>
        <v>#VALUE!</v>
      </c>
      <c r="AA185" s="82" t="str">
        <f ca="1">[2]!YBHIST($F185,$I185,X$25,"sec","")</f>
        <v>E</v>
      </c>
      <c r="AB185" s="82" t="e">
        <f t="shared" ca="1" si="643"/>
        <v>#VALUE!</v>
      </c>
      <c r="AC185" s="187" t="e">
        <f t="shared" ca="1" si="644"/>
        <v>#VALUE!</v>
      </c>
      <c r="AD185" s="189">
        <f ca="1">VLOOKUP($I185, 'Barcap OAD'!$A:$S, $F$26, FALSE)</f>
        <v>7.9720000000000004</v>
      </c>
      <c r="AE185" s="172" t="e">
        <f t="shared" ca="1" si="645"/>
        <v>#VALUE!</v>
      </c>
      <c r="AF185" s="86" t="e">
        <f t="shared" ca="1" si="646"/>
        <v>#VALUE!</v>
      </c>
      <c r="AG185" s="80" t="e">
        <f t="shared" ca="1" si="647"/>
        <v>#VALUE!</v>
      </c>
      <c r="AH185" s="83" t="e">
        <f t="shared" ca="1" si="648"/>
        <v>#VALUE!</v>
      </c>
      <c r="AI185" s="80" t="e">
        <f t="shared" ca="1" si="649"/>
        <v>#VALUE!</v>
      </c>
      <c r="AJ185" s="83" t="e">
        <f t="shared" ca="1" si="650"/>
        <v>#VALUE!</v>
      </c>
      <c r="AK185" s="187" t="e">
        <f t="shared" ca="1" si="651"/>
        <v>#VALUE!</v>
      </c>
      <c r="AL185" s="192" t="e">
        <f t="shared" ca="1" si="652"/>
        <v>#VALUE!</v>
      </c>
      <c r="AM185" s="83" t="e">
        <f t="shared" ca="1" si="653"/>
        <v>#VALUE!</v>
      </c>
      <c r="AN185" s="80" t="e">
        <f ca="1">SUM(AL$152:AL185)</f>
        <v>#VALUE!</v>
      </c>
      <c r="AO185" s="109" t="e">
        <f t="shared" ca="1" si="623"/>
        <v>#VALUE!</v>
      </c>
      <c r="AP185" s="194" t="e">
        <f t="shared" ca="1" si="654"/>
        <v>#VALUE!</v>
      </c>
      <c r="AQ185" s="200" t="e">
        <f t="shared" ca="1" si="655"/>
        <v>#VALUE!</v>
      </c>
      <c r="AX185" s="208" t="str">
        <f ca="1">[2]!YBHIST($I$137,$I185,J$25,"sec","")</f>
        <v>E</v>
      </c>
      <c r="AY185" s="206" t="str">
        <f ca="1">[2]!YBPRICE($I$137,AX185&amp;"d","Market","AccruedInterest","Swap",$I185,"LMMSkew","","Model",100,"")</f>
        <v>E</v>
      </c>
      <c r="BA185" s="67">
        <f t="shared" si="656"/>
        <v>-18</v>
      </c>
      <c r="BI185" s="519" t="e">
        <f t="shared" ca="1" si="624"/>
        <v>#VALUE!</v>
      </c>
      <c r="BJ185" s="519" t="e">
        <f ca="1">PRODUCT($BI$152:BI185)-1</f>
        <v>#VALUE!</v>
      </c>
      <c r="BK185" s="519" t="e">
        <f t="shared" ca="1" si="625"/>
        <v>#VALUE!</v>
      </c>
      <c r="BL185" s="519" t="e">
        <f ca="1">PRODUCT($BK$152:BK185)-1</f>
        <v>#VALUE!</v>
      </c>
    </row>
    <row r="186" spans="3:64" ht="15">
      <c r="C186" s="222">
        <f t="shared" ca="1" si="657"/>
        <v>41588</v>
      </c>
      <c r="D186" s="70">
        <f t="shared" ca="1" si="633"/>
        <v>41613</v>
      </c>
      <c r="E186" s="70" t="str">
        <f t="shared" ref="E186" ca="1" si="658">"FNMA"&amp;TEXT($J$23,"0.0")&amp;"-TBA-"&amp;TEXT(C186,"mmm")</f>
        <v>FNMA3.0-TBA-Nov</v>
      </c>
      <c r="F186" s="70" t="str">
        <f t="shared" ref="F186" ca="1" si="659">"FNMA"&amp;TEXT($J$23,"0.0")&amp;"-TBA-"&amp;TEXT(D186,"mmm")</f>
        <v>FNMA3.0-TBA-Dec</v>
      </c>
      <c r="G186" s="70" t="str">
        <f t="shared" si="631"/>
        <v>FNMA3.0-TBA-GEN</v>
      </c>
      <c r="I186" s="133">
        <f ca="1">[2]!YBWORKDAY(EDATE(Base_Date, BA186), -1, "USD")</f>
        <v>41578</v>
      </c>
      <c r="J186" s="217" t="str">
        <f t="shared" ca="1" si="635"/>
        <v>E</v>
      </c>
      <c r="K186" s="80" t="e">
        <f t="shared" ca="1" si="636"/>
        <v>#VALUE!</v>
      </c>
      <c r="L186" s="80" t="e">
        <f t="shared" ca="1" si="637"/>
        <v>#VALUE!</v>
      </c>
      <c r="M186" s="81" t="str">
        <f ca="1">[2]!YBHIST($I$137,$I186,"LMMOAS","sec")</f>
        <v>E</v>
      </c>
      <c r="N186" s="73" t="str">
        <f ca="1">[2]!YBHIST($I$137,$I185,M$25,"sec","")</f>
        <v>E</v>
      </c>
      <c r="O186" s="170" t="str">
        <f ca="1">[2]!YBHIST("1 Month LIBOR",I186,"Yield","bmk","")</f>
        <v>E</v>
      </c>
      <c r="P186" s="80" t="e">
        <f t="shared" ca="1" si="638"/>
        <v>#VALUE!</v>
      </c>
      <c r="Q186" s="82" t="str">
        <f ca="1">[2]!YBSCEN($I$137,$J185&amp;"d","Market",O$25,"Swap",$I185,"LMMSkew","","Model",100,0,29,"Gradual","ParShift|N",0,"Annualized ROR",O185,100,"",,,,"Default",,,,"Default",,)</f>
        <v>E</v>
      </c>
      <c r="R186" s="80" t="e">
        <f t="shared" ca="1" si="639"/>
        <v>#VALUE!</v>
      </c>
      <c r="S186" s="83" t="e">
        <f t="shared" ca="1" si="640"/>
        <v>#VALUE!</v>
      </c>
      <c r="T186" s="80" t="e">
        <f ca="1">SUM(R$152:R186)</f>
        <v>#VALUE!</v>
      </c>
      <c r="U186" s="83" t="e">
        <f t="shared" ca="1" si="620"/>
        <v>#VALUE!</v>
      </c>
      <c r="V186" s="84">
        <f ca="1">VLOOKUP($I186, 'Barcap OAD'!$A:$S, $F$137, FALSE)</f>
        <v>-4.5</v>
      </c>
      <c r="W186" s="172" t="e">
        <f t="shared" ca="1" si="614"/>
        <v>#VALUE!</v>
      </c>
      <c r="X186" s="185" t="str">
        <f ca="1">[2]!YBHIST($E186,$I186,X$25,"sec","")</f>
        <v>E</v>
      </c>
      <c r="Y186" s="80" t="e">
        <f t="shared" ca="1" si="641"/>
        <v>#VALUE!</v>
      </c>
      <c r="Z186" s="82" t="e">
        <f t="shared" ca="1" si="642"/>
        <v>#VALUE!</v>
      </c>
      <c r="AA186" s="82" t="str">
        <f ca="1">[2]!YBHIST($F186,$I186,X$25,"sec","")</f>
        <v>E</v>
      </c>
      <c r="AB186" s="82" t="e">
        <f t="shared" ca="1" si="643"/>
        <v>#VALUE!</v>
      </c>
      <c r="AC186" s="187" t="e">
        <f t="shared" ca="1" si="644"/>
        <v>#VALUE!</v>
      </c>
      <c r="AD186" s="189">
        <f ca="1">VLOOKUP($I186, 'Barcap OAD'!$A:$S, $F$26, FALSE)</f>
        <v>7.7620750000000003</v>
      </c>
      <c r="AE186" s="172" t="e">
        <f t="shared" ca="1" si="645"/>
        <v>#VALUE!</v>
      </c>
      <c r="AF186" s="86" t="e">
        <f t="shared" ca="1" si="646"/>
        <v>#VALUE!</v>
      </c>
      <c r="AG186" s="80" t="e">
        <f t="shared" ca="1" si="647"/>
        <v>#VALUE!</v>
      </c>
      <c r="AH186" s="83" t="e">
        <f t="shared" ca="1" si="648"/>
        <v>#VALUE!</v>
      </c>
      <c r="AI186" s="80" t="e">
        <f t="shared" ca="1" si="649"/>
        <v>#VALUE!</v>
      </c>
      <c r="AJ186" s="83" t="e">
        <f t="shared" ca="1" si="650"/>
        <v>#VALUE!</v>
      </c>
      <c r="AK186" s="187" t="e">
        <f t="shared" ca="1" si="651"/>
        <v>#VALUE!</v>
      </c>
      <c r="AL186" s="192" t="e">
        <f t="shared" ca="1" si="652"/>
        <v>#VALUE!</v>
      </c>
      <c r="AM186" s="83" t="e">
        <f t="shared" ca="1" si="653"/>
        <v>#VALUE!</v>
      </c>
      <c r="AN186" s="80" t="e">
        <f ca="1">SUM(AL$152:AL186)</f>
        <v>#VALUE!</v>
      </c>
      <c r="AO186" s="109" t="e">
        <f t="shared" ca="1" si="623"/>
        <v>#VALUE!</v>
      </c>
      <c r="AP186" s="194" t="e">
        <f t="shared" ca="1" si="654"/>
        <v>#VALUE!</v>
      </c>
      <c r="AQ186" s="200" t="e">
        <f t="shared" ca="1" si="655"/>
        <v>#VALUE!</v>
      </c>
      <c r="AX186" s="208" t="str">
        <f ca="1">[2]!YBHIST($I$137,$I186,J$25,"sec","")</f>
        <v>E</v>
      </c>
      <c r="AY186" s="206" t="str">
        <f ca="1">[2]!YBPRICE($I$137,AX186&amp;"d","Market","AccruedInterest","Swap",$I186,"LMMSkew","","Model",100,"")</f>
        <v>E</v>
      </c>
      <c r="BA186" s="67">
        <f t="shared" si="656"/>
        <v>-17</v>
      </c>
      <c r="BI186" s="519" t="e">
        <f t="shared" ca="1" si="624"/>
        <v>#VALUE!</v>
      </c>
      <c r="BJ186" s="519" t="e">
        <f ca="1">PRODUCT($BI$152:BI186)-1</f>
        <v>#VALUE!</v>
      </c>
      <c r="BK186" s="519" t="e">
        <f t="shared" ca="1" si="625"/>
        <v>#VALUE!</v>
      </c>
      <c r="BL186" s="519" t="e">
        <f ca="1">PRODUCT($BK$152:BK186)-1</f>
        <v>#VALUE!</v>
      </c>
    </row>
    <row r="187" spans="3:64" ht="15">
      <c r="C187" s="222">
        <f t="shared" ca="1" si="657"/>
        <v>41617</v>
      </c>
      <c r="D187" s="70">
        <f t="shared" ref="D187" ca="1" si="660">I187+35</f>
        <v>41642</v>
      </c>
      <c r="E187" s="70" t="str">
        <f t="shared" ref="E187" ca="1" si="661">"FNMA"&amp;TEXT($J$23,"0.0")&amp;"-TBA-"&amp;TEXT(C187,"mmm")</f>
        <v>FNMA3.0-TBA-Dec</v>
      </c>
      <c r="F187" s="70" t="str">
        <f t="shared" ref="F187" ca="1" si="662">"FNMA"&amp;TEXT($J$23,"0.0")&amp;"-TBA-"&amp;TEXT(D187,"mmm")</f>
        <v>FNMA3.0-TBA-Jan</v>
      </c>
      <c r="G187" s="70" t="str">
        <f t="shared" si="631"/>
        <v>FNMA3.0-TBA-GEN</v>
      </c>
      <c r="I187" s="133">
        <f ca="1">[2]!YBWORKDAY(EDATE(Base_Date, BA187), -1, "USD")</f>
        <v>41607</v>
      </c>
      <c r="J187" s="217" t="str">
        <f t="shared" ref="J187" ca="1" si="663">AX187</f>
        <v>E</v>
      </c>
      <c r="K187" s="80" t="e">
        <f t="shared" ref="K187" ca="1" si="664">AX187+AY187</f>
        <v>#VALUE!</v>
      </c>
      <c r="L187" s="80" t="e">
        <f t="shared" ca="1" si="637"/>
        <v>#VALUE!</v>
      </c>
      <c r="M187" s="81" t="str">
        <f ca="1">[2]!YBHIST($I$137,$I187,"LMMOAS","sec")</f>
        <v>E</v>
      </c>
      <c r="N187" s="73" t="str">
        <f ca="1">[2]!YBHIST($I$137,$I186,M$25,"sec","")</f>
        <v>E</v>
      </c>
      <c r="O187" s="170" t="str">
        <f ca="1">[2]!YBHIST("1 Month LIBOR",I187,"Yield","bmk","")</f>
        <v>E</v>
      </c>
      <c r="P187" s="80" t="e">
        <f t="shared" ref="P187" ca="1" si="665">K186-Q187</f>
        <v>#VALUE!</v>
      </c>
      <c r="Q187" s="82" t="str">
        <f ca="1">[2]!YBSCEN($I$137,$J186&amp;"d","Market",O$25,"Swap",$I186,"LMMSkew","","Model",100,0,29,"Gradual","ParShift|N",0,"Annualized ROR",O186,100,"",,,,"Default",,,,"Default",,)</f>
        <v>E</v>
      </c>
      <c r="R187" s="80" t="e">
        <f t="shared" ref="R187" ca="1" si="666">L187+P187</f>
        <v>#VALUE!</v>
      </c>
      <c r="S187" s="83" t="e">
        <f t="shared" ref="S187" ca="1" si="667">R187/K186</f>
        <v>#VALUE!</v>
      </c>
      <c r="T187" s="80" t="e">
        <f ca="1">SUM(R$152:R187)</f>
        <v>#VALUE!</v>
      </c>
      <c r="U187" s="83" t="e">
        <f t="shared" ca="1" si="620"/>
        <v>#VALUE!</v>
      </c>
      <c r="V187" s="84">
        <f ca="1">VLOOKUP($I187, 'Barcap OAD'!$A:$S, $F$137, FALSE)</f>
        <v>-4.8</v>
      </c>
      <c r="W187" s="172" t="e">
        <f t="shared" ca="1" si="614"/>
        <v>#VALUE!</v>
      </c>
      <c r="X187" s="185" t="str">
        <f ca="1">[2]!YBHIST($E187,$I187,X$25,"sec","")</f>
        <v>E</v>
      </c>
      <c r="Y187" s="80" t="e">
        <f t="shared" ca="1" si="641"/>
        <v>#VALUE!</v>
      </c>
      <c r="Z187" s="82" t="e">
        <f t="shared" ref="Z187" ca="1" si="668">X186-AA186</f>
        <v>#VALUE!</v>
      </c>
      <c r="AA187" s="82" t="str">
        <f ca="1">[2]!YBHIST($F187,$I187,X$25,"sec","")</f>
        <v>E</v>
      </c>
      <c r="AB187" s="82" t="e">
        <f t="shared" ref="AB187" ca="1" si="669">X186-Z187</f>
        <v>#VALUE!</v>
      </c>
      <c r="AC187" s="187" t="e">
        <f t="shared" ref="AC187" ca="1" si="670">Y187+Z187</f>
        <v>#VALUE!</v>
      </c>
      <c r="AD187" s="189">
        <f ca="1">VLOOKUP($I187, 'Barcap OAD'!$A:$S, $F$26, FALSE)</f>
        <v>8.0552030000000006</v>
      </c>
      <c r="AE187" s="172" t="e">
        <f t="shared" ref="AE187" ca="1" si="671">X187*AD187/10000</f>
        <v>#VALUE!</v>
      </c>
      <c r="AF187" s="86" t="e">
        <f t="shared" ref="AF187" ca="1" si="672">W187/AE187</f>
        <v>#VALUE!</v>
      </c>
      <c r="AG187" s="80" t="e">
        <f t="shared" ref="AG187" ca="1" si="673">-AC187*AF186</f>
        <v>#VALUE!</v>
      </c>
      <c r="AH187" s="83" t="e">
        <f t="shared" ref="AH187" ca="1" si="674">AG187/K186</f>
        <v>#VALUE!</v>
      </c>
      <c r="AI187" s="80" t="e">
        <f t="shared" ref="AI187" ca="1" si="675">AL187+AK187</f>
        <v>#VALUE!</v>
      </c>
      <c r="AJ187" s="83" t="e">
        <f t="shared" ref="AJ187" ca="1" si="676">AF187-AF186</f>
        <v>#VALUE!</v>
      </c>
      <c r="AK187" s="187" t="e">
        <f t="shared" ref="AK187" ca="1" si="677">(AJ187*Y187)/2</f>
        <v>#VALUE!</v>
      </c>
      <c r="AL187" s="192" t="e">
        <f t="shared" ref="AL187" ca="1" si="678">AG187+R187</f>
        <v>#VALUE!</v>
      </c>
      <c r="AM187" s="83" t="e">
        <f t="shared" ref="AM187" ca="1" si="679">AL187/K186</f>
        <v>#VALUE!</v>
      </c>
      <c r="AN187" s="80" t="e">
        <f ca="1">SUM(AL$152:AL187)</f>
        <v>#VALUE!</v>
      </c>
      <c r="AO187" s="109" t="e">
        <f t="shared" ca="1" si="623"/>
        <v>#VALUE!</v>
      </c>
      <c r="AP187" s="194" t="e">
        <f t="shared" ref="AP187" ca="1" si="680">(Z187*AF187*-1)+P187</f>
        <v>#VALUE!</v>
      </c>
      <c r="AQ187" s="200" t="e">
        <f t="shared" ref="AQ187" ca="1" si="681">AP187/K186</f>
        <v>#VALUE!</v>
      </c>
      <c r="AX187" s="208" t="str">
        <f ca="1">[2]!YBHIST($I$137,$I187,J$25,"sec","")</f>
        <v>E</v>
      </c>
      <c r="AY187" s="206" t="str">
        <f ca="1">[2]!YBPRICE($I$137,AX187&amp;"d","Market","AccruedInterest","Swap",$I187,"LMMSkew","","Model",100,"")</f>
        <v>E</v>
      </c>
      <c r="BA187" s="67">
        <f t="shared" si="656"/>
        <v>-16</v>
      </c>
      <c r="BI187" s="519" t="e">
        <f t="shared" ca="1" si="624"/>
        <v>#VALUE!</v>
      </c>
      <c r="BJ187" s="519" t="e">
        <f ca="1">PRODUCT($BI$152:BI187)-1</f>
        <v>#VALUE!</v>
      </c>
      <c r="BK187" s="519" t="e">
        <f t="shared" ca="1" si="625"/>
        <v>#VALUE!</v>
      </c>
      <c r="BL187" s="519" t="e">
        <f ca="1">PRODUCT($BK$152:BK187)-1</f>
        <v>#VALUE!</v>
      </c>
    </row>
    <row r="188" spans="3:64" ht="15">
      <c r="C188" s="222">
        <f t="shared" ca="1" si="657"/>
        <v>41649</v>
      </c>
      <c r="D188" s="70">
        <f t="shared" ref="D188" ca="1" si="682">I188+35</f>
        <v>41674</v>
      </c>
      <c r="E188" s="70" t="str">
        <f t="shared" ref="E188" ca="1" si="683">"FNMA"&amp;TEXT($J$23,"0.0")&amp;"-TBA-"&amp;TEXT(C188,"mmm")</f>
        <v>FNMA3.0-TBA-Jan</v>
      </c>
      <c r="F188" s="70" t="str">
        <f t="shared" ref="F188" ca="1" si="684">"FNMA"&amp;TEXT($J$23,"0.0")&amp;"-TBA-"&amp;TEXT(D188,"mmm")</f>
        <v>FNMA3.0-TBA-Feb</v>
      </c>
      <c r="G188" s="70" t="str">
        <f t="shared" si="631"/>
        <v>FNMA3.0-TBA-GEN</v>
      </c>
      <c r="I188" s="133">
        <f ca="1">[2]!YBWORKDAY(EDATE(Base_Date, BA188), -1, "USD")</f>
        <v>41639</v>
      </c>
      <c r="J188" s="234" t="str">
        <f t="shared" ref="J188" ca="1" si="685">AX188</f>
        <v>E</v>
      </c>
      <c r="K188" s="237" t="e">
        <f t="shared" ref="K188" ca="1" si="686">AX188+AY188</f>
        <v>#VALUE!</v>
      </c>
      <c r="L188" s="237" t="e">
        <f t="shared" ref="L188" ca="1" si="687">K188-K187</f>
        <v>#VALUE!</v>
      </c>
      <c r="M188" s="238" t="str">
        <f ca="1">[2]!YBHIST($I$137,$I188,"LMMOAS","sec")</f>
        <v>E</v>
      </c>
      <c r="N188" s="239" t="str">
        <f ca="1">[2]!YBHIST($I$137,$I187,M$25,"sec","")</f>
        <v>E</v>
      </c>
      <c r="O188" s="240" t="str">
        <f ca="1">[2]!YBHIST("1 Month LIBOR",I188,"Yield","bmk","")</f>
        <v>E</v>
      </c>
      <c r="P188" s="237" t="e">
        <f t="shared" ref="P188" ca="1" si="688">K187-Q188</f>
        <v>#VALUE!</v>
      </c>
      <c r="Q188" s="171" t="str">
        <f ca="1">[2]!YBSCEN($I$137,$J187&amp;"d","Market",O$25,"Swap",$I187,"LMMSkew","","Model",100,0,29,"Gradual","ParShift|N",0,"Annualized ROR",O187,100,"",,,,"Default",,,,"Default",,)</f>
        <v>E</v>
      </c>
      <c r="R188" s="237" t="e">
        <f t="shared" ref="R188" ca="1" si="689">L188+P188</f>
        <v>#VALUE!</v>
      </c>
      <c r="S188" s="241" t="e">
        <f t="shared" ref="S188" ca="1" si="690">R188/K187</f>
        <v>#VALUE!</v>
      </c>
      <c r="T188" s="237" t="e">
        <f ca="1">SUM(R$152:R188)</f>
        <v>#VALUE!</v>
      </c>
      <c r="U188" s="241" t="e">
        <f t="shared" ca="1" si="620"/>
        <v>#VALUE!</v>
      </c>
      <c r="V188" s="242">
        <f ca="1">VLOOKUP($I188, 'Barcap OAD'!$A:$S, $F$137, FALSE)</f>
        <v>-5.2</v>
      </c>
      <c r="W188" s="243" t="e">
        <f t="shared" ca="1" si="614"/>
        <v>#VALUE!</v>
      </c>
      <c r="X188" s="244" t="str">
        <f ca="1">[2]!YBHIST($E188,$I188,X$25,"sec","")</f>
        <v>E</v>
      </c>
      <c r="Y188" s="237" t="e">
        <f t="shared" ref="Y188" ca="1" si="691">X188-X187</f>
        <v>#VALUE!</v>
      </c>
      <c r="Z188" s="171" t="e">
        <f t="shared" ref="Z188" ca="1" si="692">X187-AA187</f>
        <v>#VALUE!</v>
      </c>
      <c r="AA188" s="171" t="str">
        <f ca="1">[2]!YBHIST($F188,$I188,X$25,"sec","")</f>
        <v>E</v>
      </c>
      <c r="AB188" s="171" t="e">
        <f t="shared" ref="AB188" ca="1" si="693">X187-Z188</f>
        <v>#VALUE!</v>
      </c>
      <c r="AC188" s="245" t="e">
        <f t="shared" ref="AC188" ca="1" si="694">Y188+Z188</f>
        <v>#VALUE!</v>
      </c>
      <c r="AD188" s="246">
        <f ca="1">VLOOKUP($I188, 'Barcap OAD'!$A:$S, $F$26, FALSE)</f>
        <v>8.0500100000000003</v>
      </c>
      <c r="AE188" s="243" t="e">
        <f t="shared" ref="AE188" ca="1" si="695">X188*AD188/10000</f>
        <v>#VALUE!</v>
      </c>
      <c r="AF188" s="247" t="e">
        <f t="shared" ref="AF188" ca="1" si="696">W188/AE188</f>
        <v>#VALUE!</v>
      </c>
      <c r="AG188" s="237" t="e">
        <f t="shared" ref="AG188" ca="1" si="697">-AC188*AF187</f>
        <v>#VALUE!</v>
      </c>
      <c r="AH188" s="241" t="e">
        <f t="shared" ref="AH188" ca="1" si="698">AG188/K187</f>
        <v>#VALUE!</v>
      </c>
      <c r="AI188" s="237" t="e">
        <f t="shared" ref="AI188" ca="1" si="699">AL188+AK188</f>
        <v>#VALUE!</v>
      </c>
      <c r="AJ188" s="241" t="e">
        <f t="shared" ref="AJ188" ca="1" si="700">AF188-AF187</f>
        <v>#VALUE!</v>
      </c>
      <c r="AK188" s="245" t="e">
        <f t="shared" ref="AK188" ca="1" si="701">(AJ188*Y188)/2</f>
        <v>#VALUE!</v>
      </c>
      <c r="AL188" s="248" t="e">
        <f t="shared" ref="AL188" ca="1" si="702">AG188+R188</f>
        <v>#VALUE!</v>
      </c>
      <c r="AM188" s="241" t="e">
        <f t="shared" ref="AM188" ca="1" si="703">AL188/K187</f>
        <v>#VALUE!</v>
      </c>
      <c r="AN188" s="237" t="e">
        <f ca="1">SUM(AL$152:AL188)</f>
        <v>#VALUE!</v>
      </c>
      <c r="AO188" s="203" t="e">
        <f t="shared" ca="1" si="623"/>
        <v>#VALUE!</v>
      </c>
      <c r="AP188" s="249" t="e">
        <f t="shared" ref="AP188" ca="1" si="704">(Z188*AF188*-1)+P188</f>
        <v>#VALUE!</v>
      </c>
      <c r="AQ188" s="250" t="e">
        <f t="shared" ref="AQ188" ca="1" si="705">AP188/K187</f>
        <v>#VALUE!</v>
      </c>
      <c r="AX188" s="208" t="str">
        <f ca="1">[2]!YBHIST($I$137,$I188,J$25,"sec","")</f>
        <v>E</v>
      </c>
      <c r="AY188" s="206" t="str">
        <f ca="1">[2]!YBPRICE($I$137,AX188&amp;"d","Market","AccruedInterest","Swap",$I188,"LMMSkew","","Model",100,"")</f>
        <v>E</v>
      </c>
      <c r="BA188" s="67">
        <f t="shared" si="656"/>
        <v>-15</v>
      </c>
      <c r="BI188" s="519" t="e">
        <f t="shared" ca="1" si="624"/>
        <v>#VALUE!</v>
      </c>
      <c r="BJ188" s="519" t="e">
        <f ca="1">PRODUCT($BI$152:BI188)-1</f>
        <v>#VALUE!</v>
      </c>
      <c r="BK188" s="519" t="e">
        <f t="shared" ca="1" si="625"/>
        <v>#VALUE!</v>
      </c>
      <c r="BL188" s="519" t="e">
        <f ca="1">PRODUCT($BK$152:BK188)-1</f>
        <v>#VALUE!</v>
      </c>
    </row>
    <row r="189" spans="3:64" ht="15">
      <c r="C189" s="222">
        <f t="shared" ca="1" si="657"/>
        <v>41680</v>
      </c>
      <c r="D189" s="70">
        <f t="shared" ref="D189" ca="1" si="706">I189+35</f>
        <v>41705</v>
      </c>
      <c r="E189" s="70" t="str">
        <f t="shared" ref="E189" ca="1" si="707">"FNMA"&amp;TEXT($J$23,"0.0")&amp;"-TBA-"&amp;TEXT(C189,"mmm")</f>
        <v>FNMA3.0-TBA-Feb</v>
      </c>
      <c r="F189" s="70" t="str">
        <f t="shared" ref="F189" ca="1" si="708">"FNMA"&amp;TEXT($J$23,"0.0")&amp;"-TBA-"&amp;TEXT(D189,"mmm")</f>
        <v>FNMA3.0-TBA-Mar</v>
      </c>
      <c r="G189" s="70" t="str">
        <f t="shared" si="631"/>
        <v>FNMA3.0-TBA-GEN</v>
      </c>
      <c r="I189" s="133">
        <f ca="1">[2]!YBWORKDAY(EDATE(Base_Date, BA189), -1, "USD")</f>
        <v>41670</v>
      </c>
      <c r="J189" s="234" t="str">
        <f t="shared" ref="J189" ca="1" si="709">AX189</f>
        <v>E</v>
      </c>
      <c r="K189" s="237" t="e">
        <f t="shared" ref="K189" ca="1" si="710">AX189+AY189</f>
        <v>#VALUE!</v>
      </c>
      <c r="L189" s="237" t="e">
        <f t="shared" ref="L189" ca="1" si="711">K189-K188</f>
        <v>#VALUE!</v>
      </c>
      <c r="M189" s="238" t="str">
        <f ca="1">[2]!YBHIST($I$137,$I189,"LMMOAS","sec")</f>
        <v>E</v>
      </c>
      <c r="N189" s="239" t="str">
        <f ca="1">[2]!YBHIST($I$137,$I188,M$25,"sec","")</f>
        <v>E</v>
      </c>
      <c r="O189" s="240" t="str">
        <f ca="1">[2]!YBHIST("1 Month LIBOR",I189,"Yield","bmk","")</f>
        <v>E</v>
      </c>
      <c r="P189" s="237" t="e">
        <f t="shared" ref="P189" ca="1" si="712">K188-Q189</f>
        <v>#VALUE!</v>
      </c>
      <c r="Q189" s="171" t="str">
        <f ca="1">[2]!YBSCEN($I$137,$J188&amp;"d","Market",O$25,"Swap",$I188,"LMMSkew","","Model",100,0,29,"Gradual","ParShift|N",0,"Annualized ROR",O188,100,"",,,,"Default",,,,"Default",,)</f>
        <v>E</v>
      </c>
      <c r="R189" s="237" t="e">
        <f t="shared" ref="R189" ca="1" si="713">L189+P189</f>
        <v>#VALUE!</v>
      </c>
      <c r="S189" s="241" t="e">
        <f t="shared" ref="S189" ca="1" si="714">R189/K188</f>
        <v>#VALUE!</v>
      </c>
      <c r="T189" s="237" t="e">
        <f ca="1">SUM(R$152:R189)</f>
        <v>#VALUE!</v>
      </c>
      <c r="U189" s="241" t="e">
        <f t="shared" ref="U189" ca="1" si="715">BJ189</f>
        <v>#VALUE!</v>
      </c>
      <c r="V189" s="242">
        <f ca="1">VLOOKUP($I189, 'Barcap OAD'!$A:$S, $F$137, FALSE)</f>
        <v>-5</v>
      </c>
      <c r="W189" s="243" t="e">
        <f t="shared" ca="1" si="614"/>
        <v>#VALUE!</v>
      </c>
      <c r="X189" s="244" t="str">
        <f ca="1">[2]!YBHIST($E189,$I189,X$25,"sec","")</f>
        <v>E</v>
      </c>
      <c r="Y189" s="237" t="e">
        <f t="shared" ref="Y189" ca="1" si="716">X189-X188</f>
        <v>#VALUE!</v>
      </c>
      <c r="Z189" s="171" t="e">
        <f t="shared" ref="Z189" ca="1" si="717">X188-AA188</f>
        <v>#VALUE!</v>
      </c>
      <c r="AA189" s="171" t="str">
        <f ca="1">[2]!YBHIST($F189,$I189,X$25,"sec","")</f>
        <v>E</v>
      </c>
      <c r="AB189" s="171" t="e">
        <f t="shared" ref="AB189" ca="1" si="718">X188-Z189</f>
        <v>#VALUE!</v>
      </c>
      <c r="AC189" s="245" t="e">
        <f t="shared" ref="AC189" ca="1" si="719">Y189+Z189</f>
        <v>#VALUE!</v>
      </c>
      <c r="AD189" s="246">
        <f ca="1">VLOOKUP($I189, 'Barcap OAD'!$A:$S, $F$26, FALSE)</f>
        <v>7.5514489999999999</v>
      </c>
      <c r="AE189" s="243" t="e">
        <f t="shared" ref="AE189" ca="1" si="720">X189*AD189/10000</f>
        <v>#VALUE!</v>
      </c>
      <c r="AF189" s="247" t="e">
        <f t="shared" ref="AF189" ca="1" si="721">W189/AE189</f>
        <v>#VALUE!</v>
      </c>
      <c r="AG189" s="237" t="e">
        <f t="shared" ref="AG189" ca="1" si="722">-AC189*AF188</f>
        <v>#VALUE!</v>
      </c>
      <c r="AH189" s="241" t="e">
        <f t="shared" ref="AH189" ca="1" si="723">AG189/K188</f>
        <v>#VALUE!</v>
      </c>
      <c r="AI189" s="237" t="e">
        <f t="shared" ref="AI189" ca="1" si="724">AL189+AK189</f>
        <v>#VALUE!</v>
      </c>
      <c r="AJ189" s="241" t="e">
        <f t="shared" ref="AJ189" ca="1" si="725">AF189-AF188</f>
        <v>#VALUE!</v>
      </c>
      <c r="AK189" s="245" t="e">
        <f t="shared" ref="AK189" ca="1" si="726">(AJ189*Y189)/2</f>
        <v>#VALUE!</v>
      </c>
      <c r="AL189" s="248" t="e">
        <f t="shared" ref="AL189" ca="1" si="727">AG189+R189</f>
        <v>#VALUE!</v>
      </c>
      <c r="AM189" s="241" t="e">
        <f t="shared" ref="AM189" ca="1" si="728">AL189/K188</f>
        <v>#VALUE!</v>
      </c>
      <c r="AN189" s="237" t="e">
        <f ca="1">SUM(AL$152:AL189)</f>
        <v>#VALUE!</v>
      </c>
      <c r="AO189" s="203" t="e">
        <f t="shared" ref="AO189" ca="1" si="729">BL189</f>
        <v>#VALUE!</v>
      </c>
      <c r="AP189" s="249" t="e">
        <f t="shared" ref="AP189" ca="1" si="730">(Z189*AF189*-1)+P189</f>
        <v>#VALUE!</v>
      </c>
      <c r="AQ189" s="250" t="e">
        <f t="shared" ref="AQ189" ca="1" si="731">AP189/K188</f>
        <v>#VALUE!</v>
      </c>
      <c r="AX189" s="208" t="str">
        <f ca="1">[2]!YBHIST($I$137,$I189,J$25,"sec","")</f>
        <v>E</v>
      </c>
      <c r="AY189" s="206" t="str">
        <f ca="1">[2]!YBPRICE($I$137,AX189&amp;"d","Market","AccruedInterest","Swap",$I189,"LMMSkew","","Model",100,"")</f>
        <v>E</v>
      </c>
      <c r="BA189" s="67">
        <f t="shared" si="656"/>
        <v>-14</v>
      </c>
      <c r="BI189" s="519" t="e">
        <f t="shared" ref="BI189" ca="1" si="732">1+S189</f>
        <v>#VALUE!</v>
      </c>
      <c r="BJ189" s="519" t="e">
        <f ca="1">PRODUCT($BI$152:BI189)-1</f>
        <v>#VALUE!</v>
      </c>
      <c r="BK189" s="519" t="e">
        <f t="shared" ref="BK189" ca="1" si="733">1+AM189</f>
        <v>#VALUE!</v>
      </c>
      <c r="BL189" s="519" t="e">
        <f ca="1">PRODUCT($BK$152:BK189)-1</f>
        <v>#VALUE!</v>
      </c>
    </row>
    <row r="190" spans="3:64" ht="15">
      <c r="C190" s="222">
        <f t="shared" ca="1" si="657"/>
        <v>41708</v>
      </c>
      <c r="D190" s="70">
        <f t="shared" ref="D190" ca="1" si="734">I190+35</f>
        <v>41733</v>
      </c>
      <c r="E190" s="70" t="str">
        <f t="shared" ref="E190" ca="1" si="735">"FNMA"&amp;TEXT($J$23,"0.0")&amp;"-TBA-"&amp;TEXT(C190,"mmm")</f>
        <v>FNMA3.0-TBA-Mar</v>
      </c>
      <c r="F190" s="70" t="str">
        <f t="shared" ref="F190" ca="1" si="736">"FNMA"&amp;TEXT($J$23,"0.0")&amp;"-TBA-"&amp;TEXT(D190,"mmm")</f>
        <v>FNMA3.0-TBA-Apr</v>
      </c>
      <c r="G190" s="70" t="str">
        <f t="shared" si="631"/>
        <v>FNMA3.0-TBA-GEN</v>
      </c>
      <c r="I190" s="133">
        <f ca="1">[2]!YBWORKDAY(EDATE(Base_Date, BA190), -1, "USD")</f>
        <v>41698</v>
      </c>
      <c r="J190" s="234" t="str">
        <f t="shared" ref="J190" ca="1" si="737">AX190</f>
        <v>E</v>
      </c>
      <c r="K190" s="237" t="e">
        <f t="shared" ref="K190" ca="1" si="738">AX190+AY190</f>
        <v>#VALUE!</v>
      </c>
      <c r="L190" s="237" t="e">
        <f t="shared" ref="L190" ca="1" si="739">K190-K189</f>
        <v>#VALUE!</v>
      </c>
      <c r="M190" s="238" t="str">
        <f ca="1">[2]!YBHIST($I$137,$I190,"LMMOAS","sec")</f>
        <v>E</v>
      </c>
      <c r="N190" s="239" t="str">
        <f ca="1">[2]!YBHIST($I$137,$I189,M$25,"sec","")</f>
        <v>E</v>
      </c>
      <c r="O190" s="240" t="str">
        <f ca="1">[2]!YBHIST("1 Month LIBOR",I190,"Yield","bmk","")</f>
        <v>E</v>
      </c>
      <c r="P190" s="237" t="e">
        <f t="shared" ref="P190" ca="1" si="740">K189-Q190</f>
        <v>#VALUE!</v>
      </c>
      <c r="Q190" s="171" t="str">
        <f ca="1">[2]!YBSCEN($I$137,$J189&amp;"d","Market",O$25,"Swap",$I189,"LMMSkew","","Model",100,0,29,"Gradual","ParShift|N",0,"Annualized ROR",O189,100,"",,,,"Default",,,,"Default",,)</f>
        <v>E</v>
      </c>
      <c r="R190" s="237" t="e">
        <f t="shared" ref="R190" ca="1" si="741">L190+P190</f>
        <v>#VALUE!</v>
      </c>
      <c r="S190" s="241" t="e">
        <f t="shared" ref="S190" ca="1" si="742">R190/K189</f>
        <v>#VALUE!</v>
      </c>
      <c r="T190" s="237" t="e">
        <f ca="1">SUM(R$152:R190)</f>
        <v>#VALUE!</v>
      </c>
      <c r="U190" s="241" t="e">
        <f t="shared" ref="U190" ca="1" si="743">BJ190</f>
        <v>#VALUE!</v>
      </c>
      <c r="V190" s="242">
        <f ca="1">VLOOKUP($I190, 'Barcap OAD'!$A:$S, $F$137, FALSE)</f>
        <v>-5.0999999999999996</v>
      </c>
      <c r="W190" s="243" t="e">
        <f t="shared" ca="1" si="614"/>
        <v>#VALUE!</v>
      </c>
      <c r="X190" s="244" t="str">
        <f ca="1">[2]!YBHIST($E190,$I190,X$25,"sec","")</f>
        <v>E</v>
      </c>
      <c r="Y190" s="237" t="e">
        <f t="shared" ref="Y190" ca="1" si="744">X190-X189</f>
        <v>#VALUE!</v>
      </c>
      <c r="Z190" s="171" t="e">
        <f t="shared" ref="Z190" ca="1" si="745">X189-AA189</f>
        <v>#VALUE!</v>
      </c>
      <c r="AA190" s="171" t="str">
        <f ca="1">[2]!YBHIST($F190,$I190,X$25,"sec","")</f>
        <v>E</v>
      </c>
      <c r="AB190" s="171" t="e">
        <f t="shared" ref="AB190" ca="1" si="746">X189-Z190</f>
        <v>#VALUE!</v>
      </c>
      <c r="AC190" s="245" t="e">
        <f t="shared" ref="AC190" ca="1" si="747">Y190+Z190</f>
        <v>#VALUE!</v>
      </c>
      <c r="AD190" s="246">
        <f ca="1">VLOOKUP($I190, 'Barcap OAD'!$A:$S, $F$26, FALSE)</f>
        <v>7.6578980000000003</v>
      </c>
      <c r="AE190" s="243" t="e">
        <f t="shared" ref="AE190" ca="1" si="748">X190*AD190/10000</f>
        <v>#VALUE!</v>
      </c>
      <c r="AF190" s="247" t="e">
        <f t="shared" ref="AF190" ca="1" si="749">W190/AE190</f>
        <v>#VALUE!</v>
      </c>
      <c r="AG190" s="237" t="e">
        <f t="shared" ref="AG190" ca="1" si="750">-AC190*AF189</f>
        <v>#VALUE!</v>
      </c>
      <c r="AH190" s="241" t="e">
        <f t="shared" ref="AH190" ca="1" si="751">AG190/K189</f>
        <v>#VALUE!</v>
      </c>
      <c r="AI190" s="237" t="e">
        <f t="shared" ref="AI190" ca="1" si="752">AL190+AK190</f>
        <v>#VALUE!</v>
      </c>
      <c r="AJ190" s="241" t="e">
        <f t="shared" ref="AJ190" ca="1" si="753">AF190-AF189</f>
        <v>#VALUE!</v>
      </c>
      <c r="AK190" s="245" t="e">
        <f t="shared" ref="AK190" ca="1" si="754">(AJ190*Y190)/2</f>
        <v>#VALUE!</v>
      </c>
      <c r="AL190" s="248" t="e">
        <f t="shared" ref="AL190" ca="1" si="755">AG190+R190</f>
        <v>#VALUE!</v>
      </c>
      <c r="AM190" s="241" t="e">
        <f t="shared" ref="AM190" ca="1" si="756">AL190/K189</f>
        <v>#VALUE!</v>
      </c>
      <c r="AN190" s="237" t="e">
        <f ca="1">SUM(AL$152:AL190)</f>
        <v>#VALUE!</v>
      </c>
      <c r="AO190" s="203" t="e">
        <f t="shared" ref="AO190" ca="1" si="757">BL190</f>
        <v>#VALUE!</v>
      </c>
      <c r="AP190" s="249" t="e">
        <f t="shared" ref="AP190" ca="1" si="758">(Z190*AF190*-1)+P190</f>
        <v>#VALUE!</v>
      </c>
      <c r="AQ190" s="250" t="e">
        <f t="shared" ref="AQ190" ca="1" si="759">AP190/K189</f>
        <v>#VALUE!</v>
      </c>
      <c r="AX190" s="208" t="str">
        <f ca="1">[2]!YBHIST($I$137,$I190,J$25,"sec","")</f>
        <v>E</v>
      </c>
      <c r="AY190" s="206" t="str">
        <f ca="1">[2]!YBPRICE($I$137,AX190&amp;"d","Market","AccruedInterest","Swap",$I190,"LMMSkew","","Model",100,"")</f>
        <v>E</v>
      </c>
      <c r="BA190" s="67">
        <f t="shared" si="656"/>
        <v>-13</v>
      </c>
      <c r="BI190" s="519" t="e">
        <f t="shared" ref="BI190" ca="1" si="760">1+S190</f>
        <v>#VALUE!</v>
      </c>
      <c r="BJ190" s="519" t="e">
        <f ca="1">PRODUCT($BI$152:BI190)-1</f>
        <v>#VALUE!</v>
      </c>
      <c r="BK190" s="519" t="e">
        <f t="shared" ref="BK190" ca="1" si="761">1+AM190</f>
        <v>#VALUE!</v>
      </c>
      <c r="BL190" s="519" t="e">
        <f ca="1">PRODUCT($BK$152:BK190)-1</f>
        <v>#VALUE!</v>
      </c>
    </row>
    <row r="191" spans="3:64" ht="15">
      <c r="C191" s="222">
        <f t="shared" ref="C191" ca="1" si="762">I191+10</f>
        <v>41739</v>
      </c>
      <c r="D191" s="70">
        <f t="shared" ref="D191" ca="1" si="763">I191+35</f>
        <v>41764</v>
      </c>
      <c r="E191" s="70" t="str">
        <f t="shared" ref="E191" ca="1" si="764">"FNMA"&amp;TEXT($J$23,"0.0")&amp;"-TBA-"&amp;TEXT(C191,"mmm")</f>
        <v>FNMA3.0-TBA-Apr</v>
      </c>
      <c r="F191" s="70" t="str">
        <f t="shared" ref="F191" ca="1" si="765">"FNMA"&amp;TEXT($J$23,"0.0")&amp;"-TBA-"&amp;TEXT(D191,"mmm")</f>
        <v>FNMA3.0-TBA-May</v>
      </c>
      <c r="G191" s="70" t="str">
        <f t="shared" si="631"/>
        <v>FNMA3.0-TBA-GEN</v>
      </c>
      <c r="I191" s="133">
        <f ca="1">[2]!YBWORKDAY(EDATE(Base_Date, BA191), -1, "USD")</f>
        <v>41729</v>
      </c>
      <c r="J191" s="331" t="str">
        <f t="shared" ref="J191" ca="1" si="766">AX191</f>
        <v>E</v>
      </c>
      <c r="K191" s="332" t="e">
        <f t="shared" ref="K191" ca="1" si="767">AX191+AY191</f>
        <v>#VALUE!</v>
      </c>
      <c r="L191" s="332" t="e">
        <f t="shared" ref="L191" ca="1" si="768">K191-K190</f>
        <v>#VALUE!</v>
      </c>
      <c r="M191" s="333" t="str">
        <f ca="1">[2]!YBHIST($I$137,$I191,"LMMOAS","sec")</f>
        <v>E</v>
      </c>
      <c r="N191" s="334" t="str">
        <f ca="1">[2]!YBHIST($I$137,$I190,M$25,"sec","")</f>
        <v>E</v>
      </c>
      <c r="O191" s="335" t="str">
        <f ca="1">[2]!YBHIST("1 Month LIBOR",I191,"Yield","bmk","")</f>
        <v>E</v>
      </c>
      <c r="P191" s="332" t="e">
        <f t="shared" ref="P191" ca="1" si="769">K190-Q191</f>
        <v>#VALUE!</v>
      </c>
      <c r="Q191" s="336" t="str">
        <f ca="1">[2]!YBSCEN($I$137,$J190&amp;"d","Market",O$25,"Swap",$I190,"LMMSkew","","Model",100,0,29,"Gradual","ParShift|N",0,"Annualized ROR",O190,100,"",,,,"Default",,,,"Default",,)</f>
        <v>E</v>
      </c>
      <c r="R191" s="332" t="e">
        <f t="shared" ref="R191" ca="1" si="770">L191+P191</f>
        <v>#VALUE!</v>
      </c>
      <c r="S191" s="337" t="e">
        <f t="shared" ref="S191" ca="1" si="771">R191/K190</f>
        <v>#VALUE!</v>
      </c>
      <c r="T191" s="332" t="e">
        <f ca="1">SUM(R$152:R191)</f>
        <v>#VALUE!</v>
      </c>
      <c r="U191" s="337" t="e">
        <f t="shared" ref="U191" ca="1" si="772">BJ191</f>
        <v>#VALUE!</v>
      </c>
      <c r="V191" s="338">
        <f ca="1">VLOOKUP($I191, 'Barcap OAD'!$A:$S, $F$137, FALSE)</f>
        <v>-5.0999999999999996</v>
      </c>
      <c r="W191" s="339" t="e">
        <f t="shared" ca="1" si="614"/>
        <v>#VALUE!</v>
      </c>
      <c r="X191" s="340" t="str">
        <f ca="1">[2]!YBHIST($E191,$I191,X$25,"sec","")</f>
        <v>E</v>
      </c>
      <c r="Y191" s="332" t="e">
        <f t="shared" ref="Y191" ca="1" si="773">X191-X190</f>
        <v>#VALUE!</v>
      </c>
      <c r="Z191" s="336" t="e">
        <f t="shared" ref="Z191" ca="1" si="774">X190-AA190</f>
        <v>#VALUE!</v>
      </c>
      <c r="AA191" s="336" t="str">
        <f ca="1">[2]!YBHIST($F191,$I191,X$25,"sec","")</f>
        <v>E</v>
      </c>
      <c r="AB191" s="336" t="e">
        <f t="shared" ref="AB191" ca="1" si="775">X190-Z191</f>
        <v>#VALUE!</v>
      </c>
      <c r="AC191" s="341" t="e">
        <f t="shared" ref="AC191" ca="1" si="776">Y191+Z191</f>
        <v>#VALUE!</v>
      </c>
      <c r="AD191" s="342">
        <f ca="1">VLOOKUP($I191, 'Barcap OAD'!$A:$S, $F$26, FALSE)</f>
        <v>7.6721079999999997</v>
      </c>
      <c r="AE191" s="339" t="e">
        <f t="shared" ref="AE191" ca="1" si="777">X191*AD191/10000</f>
        <v>#VALUE!</v>
      </c>
      <c r="AF191" s="343" t="e">
        <f t="shared" ref="AF191" ca="1" si="778">W191/AE191</f>
        <v>#VALUE!</v>
      </c>
      <c r="AG191" s="332" t="e">
        <f t="shared" ref="AG191" ca="1" si="779">-AC191*AF190</f>
        <v>#VALUE!</v>
      </c>
      <c r="AH191" s="337" t="e">
        <f t="shared" ref="AH191" ca="1" si="780">AG191/K190</f>
        <v>#VALUE!</v>
      </c>
      <c r="AI191" s="332" t="e">
        <f t="shared" ref="AI191" ca="1" si="781">AL191+AK191</f>
        <v>#VALUE!</v>
      </c>
      <c r="AJ191" s="337" t="e">
        <f t="shared" ref="AJ191" ca="1" si="782">AF191-AF190</f>
        <v>#VALUE!</v>
      </c>
      <c r="AK191" s="341" t="e">
        <f t="shared" ref="AK191" ca="1" si="783">(AJ191*Y191)/2</f>
        <v>#VALUE!</v>
      </c>
      <c r="AL191" s="344" t="e">
        <f t="shared" ref="AL191" ca="1" si="784">AG191+R191</f>
        <v>#VALUE!</v>
      </c>
      <c r="AM191" s="337" t="e">
        <f t="shared" ref="AM191" ca="1" si="785">AL191/K190</f>
        <v>#VALUE!</v>
      </c>
      <c r="AN191" s="332" t="e">
        <f ca="1">SUM(AL$152:AL191)</f>
        <v>#VALUE!</v>
      </c>
      <c r="AO191" s="345" t="e">
        <f t="shared" ref="AO191" ca="1" si="786">BL191</f>
        <v>#VALUE!</v>
      </c>
      <c r="AP191" s="346" t="e">
        <f t="shared" ref="AP191" ca="1" si="787">(Z191*AF191*-1)+P191</f>
        <v>#VALUE!</v>
      </c>
      <c r="AQ191" s="347" t="e">
        <f t="shared" ref="AQ191" ca="1" si="788">AP191/K190</f>
        <v>#VALUE!</v>
      </c>
      <c r="AX191" s="208" t="str">
        <f ca="1">[2]!YBHIST($I$137,$I191,J$25,"sec","")</f>
        <v>E</v>
      </c>
      <c r="AY191" s="206" t="str">
        <f ca="1">[2]!YBPRICE($I$137,AX191&amp;"d","Market","AccruedInterest","Swap",$I191,"LMMSkew","","Model",100,"")</f>
        <v>E</v>
      </c>
      <c r="BA191" s="67">
        <f t="shared" si="656"/>
        <v>-12</v>
      </c>
      <c r="BI191" s="519" t="e">
        <f t="shared" ref="BI191" ca="1" si="789">1+S191</f>
        <v>#VALUE!</v>
      </c>
      <c r="BJ191" s="519" t="e">
        <f ca="1">PRODUCT($BI$152:BI191)-1</f>
        <v>#VALUE!</v>
      </c>
      <c r="BK191" s="519" t="e">
        <f t="shared" ref="BK191" ca="1" si="790">1+AM191</f>
        <v>#VALUE!</v>
      </c>
      <c r="BL191" s="519" t="e">
        <f ca="1">PRODUCT($BK$152:BK191)-1</f>
        <v>#VALUE!</v>
      </c>
    </row>
    <row r="192" spans="3:64" ht="15">
      <c r="C192" s="222">
        <f t="shared" ref="C192" ca="1" si="791">I192+10</f>
        <v>41769</v>
      </c>
      <c r="D192" s="70">
        <f t="shared" ref="D192" ca="1" si="792">I192+35</f>
        <v>41794</v>
      </c>
      <c r="E192" s="70" t="str">
        <f t="shared" ref="E192" ca="1" si="793">"FNMA"&amp;TEXT($J$23,"0.0")&amp;"-TBA-"&amp;TEXT(C192,"mmm")</f>
        <v>FNMA3.0-TBA-May</v>
      </c>
      <c r="F192" s="70" t="str">
        <f t="shared" ref="F192" ca="1" si="794">"FNMA"&amp;TEXT($J$23,"0.0")&amp;"-TBA-"&amp;TEXT(D192,"mmm")</f>
        <v>FNMA3.0-TBA-Jun</v>
      </c>
      <c r="G192" s="70" t="str">
        <f t="shared" si="631"/>
        <v>FNMA3.0-TBA-GEN</v>
      </c>
      <c r="I192" s="133">
        <f ca="1">[2]!YBWORKDAY(EDATE(Base_Date, BA192), -1, "USD")</f>
        <v>41759</v>
      </c>
      <c r="J192" s="234" t="str">
        <f t="shared" ref="J192" ca="1" si="795">AX192</f>
        <v>E</v>
      </c>
      <c r="K192" s="237" t="e">
        <f t="shared" ref="K192" ca="1" si="796">AX192+AY192</f>
        <v>#VALUE!</v>
      </c>
      <c r="L192" s="237" t="e">
        <f t="shared" ref="L192" ca="1" si="797">K192-K191</f>
        <v>#VALUE!</v>
      </c>
      <c r="M192" s="238" t="str">
        <f ca="1">[2]!YBHIST($I$137,$I192,"LMMOAS","sec")</f>
        <v>E</v>
      </c>
      <c r="N192" s="239" t="str">
        <f ca="1">[2]!YBHIST($I$137,$I191,M$25,"sec","")</f>
        <v>E</v>
      </c>
      <c r="O192" s="240" t="str">
        <f ca="1">[2]!YBHIST("1 Month LIBOR",I192,"Yield","bmk","")</f>
        <v>E</v>
      </c>
      <c r="P192" s="237" t="e">
        <f t="shared" ref="P192" ca="1" si="798">K191-Q192</f>
        <v>#VALUE!</v>
      </c>
      <c r="Q192" s="171" t="str">
        <f ca="1">[2]!YBSCEN($I$137,$J191&amp;"d","Market",O$25,"Swap",$I191,"LMMSkew","","Model",100,0,29,"Gradual","ParShift|N",0,"Annualized ROR",O191,100,"",,,,"Default",,,,"Default",,)</f>
        <v>E</v>
      </c>
      <c r="R192" s="237" t="e">
        <f t="shared" ref="R192" ca="1" si="799">L192+P192</f>
        <v>#VALUE!</v>
      </c>
      <c r="S192" s="241" t="e">
        <f t="shared" ref="S192" ca="1" si="800">R192/K191</f>
        <v>#VALUE!</v>
      </c>
      <c r="T192" s="237" t="e">
        <f ca="1">SUM(R$152:R192)</f>
        <v>#VALUE!</v>
      </c>
      <c r="U192" s="241" t="e">
        <f t="shared" ref="U192" ca="1" si="801">BJ192</f>
        <v>#VALUE!</v>
      </c>
      <c r="V192" s="242">
        <f ca="1">VLOOKUP($I192, 'Barcap OAD'!$A:$S, $F$137, FALSE)</f>
        <v>-5.0999999999999996</v>
      </c>
      <c r="W192" s="243" t="e">
        <f t="shared" ca="1" si="614"/>
        <v>#VALUE!</v>
      </c>
      <c r="X192" s="244" t="str">
        <f ca="1">[2]!YBHIST($E192,$I192,X$25,"sec","")</f>
        <v>E</v>
      </c>
      <c r="Y192" s="237" t="e">
        <f t="shared" ref="Y192" ca="1" si="802">X192-X191</f>
        <v>#VALUE!</v>
      </c>
      <c r="Z192" s="171" t="e">
        <f t="shared" ref="Z192" ca="1" si="803">X191-AA191</f>
        <v>#VALUE!</v>
      </c>
      <c r="AA192" s="171" t="str">
        <f ca="1">[2]!YBHIST($F192,$I192,X$25,"sec","")</f>
        <v>E</v>
      </c>
      <c r="AB192" s="171" t="e">
        <f t="shared" ref="AB192" ca="1" si="804">X191-Z192</f>
        <v>#VALUE!</v>
      </c>
      <c r="AC192" s="245" t="e">
        <f t="shared" ref="AC192" ca="1" si="805">Y192+Z192</f>
        <v>#VALUE!</v>
      </c>
      <c r="AD192" s="246">
        <f ca="1">VLOOKUP($I192, 'Barcap OAD'!$A:$S, $F$26, FALSE)</f>
        <v>7.508197</v>
      </c>
      <c r="AE192" s="243" t="e">
        <f t="shared" ref="AE192" ca="1" si="806">X192*AD192/10000</f>
        <v>#VALUE!</v>
      </c>
      <c r="AF192" s="247" t="e">
        <f t="shared" ref="AF192" ca="1" si="807">W192/AE192</f>
        <v>#VALUE!</v>
      </c>
      <c r="AG192" s="237" t="e">
        <f t="shared" ref="AG192" ca="1" si="808">-AC192*AF191</f>
        <v>#VALUE!</v>
      </c>
      <c r="AH192" s="241" t="e">
        <f t="shared" ref="AH192" ca="1" si="809">AG192/K191</f>
        <v>#VALUE!</v>
      </c>
      <c r="AI192" s="237" t="e">
        <f t="shared" ref="AI192" ca="1" si="810">AL192+AK192</f>
        <v>#VALUE!</v>
      </c>
      <c r="AJ192" s="241" t="e">
        <f t="shared" ref="AJ192" ca="1" si="811">AF192-AF191</f>
        <v>#VALUE!</v>
      </c>
      <c r="AK192" s="245" t="e">
        <f t="shared" ref="AK192" ca="1" si="812">(AJ192*Y192)/2</f>
        <v>#VALUE!</v>
      </c>
      <c r="AL192" s="248" t="e">
        <f t="shared" ref="AL192" ca="1" si="813">AG192+R192</f>
        <v>#VALUE!</v>
      </c>
      <c r="AM192" s="241" t="e">
        <f t="shared" ref="AM192" ca="1" si="814">AL192/K191</f>
        <v>#VALUE!</v>
      </c>
      <c r="AN192" s="237" t="e">
        <f ca="1">SUM(AL$152:AL192)</f>
        <v>#VALUE!</v>
      </c>
      <c r="AO192" s="203" t="e">
        <f t="shared" ref="AO192" ca="1" si="815">BL192</f>
        <v>#VALUE!</v>
      </c>
      <c r="AP192" s="249" t="e">
        <f t="shared" ref="AP192" ca="1" si="816">(Z192*AF192*-1)+P192</f>
        <v>#VALUE!</v>
      </c>
      <c r="AQ192" s="250" t="e">
        <f t="shared" ref="AQ192" ca="1" si="817">AP192/K191</f>
        <v>#VALUE!</v>
      </c>
      <c r="AX192" s="208" t="str">
        <f ca="1">[2]!YBHIST($I$137,$I192,J$25,"sec","")</f>
        <v>E</v>
      </c>
      <c r="AY192" s="206" t="str">
        <f ca="1">[2]!YBPRICE($I$137,AX192&amp;"d","Market","AccruedInterest","Swap",$I192,"LMMSkew","","Model",100,"")</f>
        <v>E</v>
      </c>
      <c r="BA192" s="67">
        <f t="shared" si="656"/>
        <v>-11</v>
      </c>
      <c r="BI192" s="519" t="e">
        <f t="shared" ref="BI192" ca="1" si="818">1+S192</f>
        <v>#VALUE!</v>
      </c>
      <c r="BJ192" s="519" t="e">
        <f ca="1">PRODUCT($BI$152:BI192)-1</f>
        <v>#VALUE!</v>
      </c>
      <c r="BK192" s="519" t="e">
        <f t="shared" ref="BK192" ca="1" si="819">1+AM192</f>
        <v>#VALUE!</v>
      </c>
      <c r="BL192" s="519" t="e">
        <f ca="1">PRODUCT($BK$152:BK192)-1</f>
        <v>#VALUE!</v>
      </c>
    </row>
    <row r="193" spans="3:64" ht="15">
      <c r="C193" s="222">
        <f t="shared" ref="C193" ca="1" si="820">I193+10</f>
        <v>41799</v>
      </c>
      <c r="D193" s="70">
        <f t="shared" ref="D193" ca="1" si="821">I193+35</f>
        <v>41824</v>
      </c>
      <c r="E193" s="70" t="str">
        <f t="shared" ref="E193" ca="1" si="822">"FNMA"&amp;TEXT($J$23,"0.0")&amp;"-TBA-"&amp;TEXT(C193,"mmm")</f>
        <v>FNMA3.0-TBA-Jun</v>
      </c>
      <c r="F193" s="70" t="str">
        <f t="shared" ref="F193" ca="1" si="823">"FNMA"&amp;TEXT($J$23,"0.0")&amp;"-TBA-"&amp;TEXT(D193,"mmm")</f>
        <v>FNMA3.0-TBA-Jul</v>
      </c>
      <c r="G193" s="70" t="str">
        <f t="shared" si="631"/>
        <v>FNMA3.0-TBA-GEN</v>
      </c>
      <c r="I193" s="133">
        <f ca="1">[2]!YBWORKDAY(EDATE(Base_Date, BA193), -1, "USD")</f>
        <v>41789</v>
      </c>
      <c r="J193" s="234" t="str">
        <f t="shared" ref="J193" ca="1" si="824">AX193</f>
        <v>E</v>
      </c>
      <c r="K193" s="237" t="e">
        <f t="shared" ref="K193" ca="1" si="825">AX193+AY193</f>
        <v>#VALUE!</v>
      </c>
      <c r="L193" s="237" t="e">
        <f t="shared" ref="L193" ca="1" si="826">K193-K192</f>
        <v>#VALUE!</v>
      </c>
      <c r="M193" s="238" t="str">
        <f ca="1">[2]!YBHIST($I$137,$I193,"LMMOAS","sec")</f>
        <v>E</v>
      </c>
      <c r="N193" s="239" t="str">
        <f ca="1">[2]!YBHIST($I$137,$I192,M$25,"sec","")</f>
        <v>E</v>
      </c>
      <c r="O193" s="240" t="str">
        <f ca="1">[2]!YBHIST("1 Month LIBOR",I193,"Yield","bmk","")</f>
        <v>E</v>
      </c>
      <c r="P193" s="237" t="e">
        <f t="shared" ref="P193" ca="1" si="827">K192-Q193</f>
        <v>#VALUE!</v>
      </c>
      <c r="Q193" s="171" t="str">
        <f ca="1">[2]!YBSCEN($I$137,$J192&amp;"d","Market",O$25,"Swap",$I192,"LMMSkew","","Model",100,0,29,"Gradual","ParShift|N",0,"Annualized ROR",O192,100,"",,,,"Default",,,,"Default",,)</f>
        <v>E</v>
      </c>
      <c r="R193" s="237" t="e">
        <f t="shared" ref="R193" ca="1" si="828">L193+P193</f>
        <v>#VALUE!</v>
      </c>
      <c r="S193" s="241" t="e">
        <f t="shared" ref="S193" ca="1" si="829">R193/K192</f>
        <v>#VALUE!</v>
      </c>
      <c r="T193" s="237" t="e">
        <f ca="1">SUM(R$152:R193)</f>
        <v>#VALUE!</v>
      </c>
      <c r="U193" s="241" t="e">
        <f t="shared" ref="U193" ca="1" si="830">BJ193</f>
        <v>#VALUE!</v>
      </c>
      <c r="V193" s="242">
        <f ca="1">VLOOKUP($I193, 'Barcap OAD'!$A:$S, $F$137, FALSE)</f>
        <v>-4.9000000000000004</v>
      </c>
      <c r="W193" s="243" t="e">
        <f t="shared" ca="1" si="614"/>
        <v>#VALUE!</v>
      </c>
      <c r="X193" s="244" t="str">
        <f ca="1">[2]!YBHIST($E193,$I193,X$25,"sec","")</f>
        <v>E</v>
      </c>
      <c r="Y193" s="237" t="e">
        <f t="shared" ref="Y193" ca="1" si="831">X193-X192</f>
        <v>#VALUE!</v>
      </c>
      <c r="Z193" s="171" t="e">
        <f t="shared" ref="Z193" ca="1" si="832">X192-AA192</f>
        <v>#VALUE!</v>
      </c>
      <c r="AA193" s="171" t="str">
        <f ca="1">[2]!YBHIST($F193,$I193,X$25,"sec","")</f>
        <v>E</v>
      </c>
      <c r="AB193" s="171" t="e">
        <f t="shared" ref="AB193" ca="1" si="833">X192-Z193</f>
        <v>#VALUE!</v>
      </c>
      <c r="AC193" s="245" t="e">
        <f t="shared" ref="AC193" ca="1" si="834">Y193+Z193</f>
        <v>#VALUE!</v>
      </c>
      <c r="AD193" s="246">
        <f ca="1">VLOOKUP($I193, 'Barcap OAD'!$A:$S, $F$26, FALSE)</f>
        <v>7.1980000000000004</v>
      </c>
      <c r="AE193" s="243" t="e">
        <f t="shared" ref="AE193" ca="1" si="835">X193*AD193/10000</f>
        <v>#VALUE!</v>
      </c>
      <c r="AF193" s="247" t="e">
        <f t="shared" ref="AF193" ca="1" si="836">W193/AE193</f>
        <v>#VALUE!</v>
      </c>
      <c r="AG193" s="237" t="e">
        <f t="shared" ref="AG193" ca="1" si="837">-AC193*AF192</f>
        <v>#VALUE!</v>
      </c>
      <c r="AH193" s="241" t="e">
        <f t="shared" ref="AH193" ca="1" si="838">AG193/K192</f>
        <v>#VALUE!</v>
      </c>
      <c r="AI193" s="237" t="e">
        <f t="shared" ref="AI193" ca="1" si="839">AL193+AK193</f>
        <v>#VALUE!</v>
      </c>
      <c r="AJ193" s="241" t="e">
        <f t="shared" ref="AJ193" ca="1" si="840">AF193-AF192</f>
        <v>#VALUE!</v>
      </c>
      <c r="AK193" s="245" t="e">
        <f t="shared" ref="AK193" ca="1" si="841">(AJ193*Y193)/2</f>
        <v>#VALUE!</v>
      </c>
      <c r="AL193" s="248" t="e">
        <f t="shared" ref="AL193" ca="1" si="842">AG193+R193</f>
        <v>#VALUE!</v>
      </c>
      <c r="AM193" s="241" t="e">
        <f t="shared" ref="AM193" ca="1" si="843">AL193/K192</f>
        <v>#VALUE!</v>
      </c>
      <c r="AN193" s="237" t="e">
        <f ca="1">SUM(AL$152:AL193)</f>
        <v>#VALUE!</v>
      </c>
      <c r="AO193" s="203" t="e">
        <f t="shared" ref="AO193" ca="1" si="844">BL193</f>
        <v>#VALUE!</v>
      </c>
      <c r="AP193" s="249" t="e">
        <f t="shared" ref="AP193" ca="1" si="845">(Z193*AF193*-1)+P193</f>
        <v>#VALUE!</v>
      </c>
      <c r="AQ193" s="250" t="e">
        <f t="shared" ref="AQ193" ca="1" si="846">AP193/K192</f>
        <v>#VALUE!</v>
      </c>
      <c r="AX193" s="208" t="str">
        <f ca="1">[2]!YBHIST($I$137,$I193,J$25,"sec","")</f>
        <v>E</v>
      </c>
      <c r="AY193" s="206" t="str">
        <f ca="1">[2]!YBPRICE($I$137,AX193&amp;"d","Market","AccruedInterest","Swap",$I193,"LMMSkew","","Model",100,"")</f>
        <v>E</v>
      </c>
      <c r="BA193" s="67">
        <f t="shared" si="656"/>
        <v>-10</v>
      </c>
      <c r="BI193" s="519" t="e">
        <f t="shared" ref="BI193" ca="1" si="847">1+S193</f>
        <v>#VALUE!</v>
      </c>
      <c r="BJ193" s="519" t="e">
        <f ca="1">PRODUCT($BI$152:BI193)-1</f>
        <v>#VALUE!</v>
      </c>
      <c r="BK193" s="519" t="e">
        <f t="shared" ref="BK193" ca="1" si="848">1+AM193</f>
        <v>#VALUE!</v>
      </c>
      <c r="BL193" s="519" t="e">
        <f ca="1">PRODUCT($BK$152:BK193)-1</f>
        <v>#VALUE!</v>
      </c>
    </row>
    <row r="194" spans="3:64" ht="15">
      <c r="C194" s="222">
        <f t="shared" ref="C194" ca="1" si="849">I194+10</f>
        <v>41830</v>
      </c>
      <c r="D194" s="70">
        <f t="shared" ref="D194" ca="1" si="850">I194+35</f>
        <v>41855</v>
      </c>
      <c r="E194" s="70" t="str">
        <f t="shared" ref="E194" ca="1" si="851">"FNMA"&amp;TEXT($J$23,"0.0")&amp;"-TBA-"&amp;TEXT(C194,"mmm")</f>
        <v>FNMA3.0-TBA-Jul</v>
      </c>
      <c r="F194" s="70" t="str">
        <f t="shared" ref="F194" ca="1" si="852">"FNMA"&amp;TEXT($J$23,"0.0")&amp;"-TBA-"&amp;TEXT(D194,"mmm")</f>
        <v>FNMA3.0-TBA-Aug</v>
      </c>
      <c r="G194" s="70" t="str">
        <f t="shared" si="631"/>
        <v>FNMA3.0-TBA-GEN</v>
      </c>
      <c r="I194" s="133">
        <f ca="1">[2]!YBWORKDAY(EDATE(Base_Date, BA194), -1, "USD")</f>
        <v>41820</v>
      </c>
      <c r="J194" s="234" t="str">
        <f t="shared" ref="J194" ca="1" si="853">AX194</f>
        <v>E</v>
      </c>
      <c r="K194" s="237" t="e">
        <f t="shared" ref="K194" ca="1" si="854">AX194+AY194</f>
        <v>#VALUE!</v>
      </c>
      <c r="L194" s="237" t="e">
        <f t="shared" ref="L194" ca="1" si="855">K194-K193</f>
        <v>#VALUE!</v>
      </c>
      <c r="M194" s="238" t="str">
        <f ca="1">[2]!YBHIST($I$137,$I194,"LMMOAS","sec")</f>
        <v>E</v>
      </c>
      <c r="N194" s="239" t="str">
        <f ca="1">[2]!YBHIST($I$137,$I193,M$25,"sec","")</f>
        <v>E</v>
      </c>
      <c r="O194" s="240" t="str">
        <f ca="1">[2]!YBHIST("1 Month LIBOR",I194,"Yield","bmk","")</f>
        <v>E</v>
      </c>
      <c r="P194" s="237" t="e">
        <f t="shared" ref="P194" ca="1" si="856">K193-Q194</f>
        <v>#VALUE!</v>
      </c>
      <c r="Q194" s="171" t="str">
        <f ca="1">[2]!YBSCEN($I$137,$J193&amp;"d","Market",O$25,"Swap",$I193,"LMMSkew","","Model",100,0,29,"Gradual","ParShift|N",0,"Annualized ROR",O193,100,"",,,,"Default",,,,"Default",,)</f>
        <v>E</v>
      </c>
      <c r="R194" s="237" t="e">
        <f t="shared" ref="R194" ca="1" si="857">L194+P194</f>
        <v>#VALUE!</v>
      </c>
      <c r="S194" s="241" t="e">
        <f t="shared" ref="S194" ca="1" si="858">R194/K193</f>
        <v>#VALUE!</v>
      </c>
      <c r="T194" s="237" t="e">
        <f ca="1">SUM(R$152:R194)</f>
        <v>#VALUE!</v>
      </c>
      <c r="U194" s="241" t="e">
        <f t="shared" ref="U194" ca="1" si="859">BJ194</f>
        <v>#VALUE!</v>
      </c>
      <c r="V194" s="242">
        <f ca="1">VLOOKUP($I194, 'Barcap OAD'!$A:$S, $F$137, FALSE)</f>
        <v>-4.9000000000000004</v>
      </c>
      <c r="W194" s="243" t="e">
        <f t="shared" ca="1" si="614"/>
        <v>#VALUE!</v>
      </c>
      <c r="X194" s="244" t="str">
        <f ca="1">[2]!YBHIST($E194,$I194,X$25,"sec","")</f>
        <v>E</v>
      </c>
      <c r="Y194" s="237" t="e">
        <f t="shared" ref="Y194" ca="1" si="860">X194-X193</f>
        <v>#VALUE!</v>
      </c>
      <c r="Z194" s="171" t="e">
        <f t="shared" ref="Z194" ca="1" si="861">X193-AA193</f>
        <v>#VALUE!</v>
      </c>
      <c r="AA194" s="171" t="str">
        <f ca="1">[2]!YBHIST($F194,$I194,X$25,"sec","")</f>
        <v>E</v>
      </c>
      <c r="AB194" s="171" t="e">
        <f t="shared" ref="AB194" ca="1" si="862">X193-Z194</f>
        <v>#VALUE!</v>
      </c>
      <c r="AC194" s="245" t="e">
        <f t="shared" ref="AC194" ca="1" si="863">Y194+Z194</f>
        <v>#VALUE!</v>
      </c>
      <c r="AD194" s="246">
        <f ca="1">VLOOKUP($I194, 'Barcap OAD'!$A:$S, $F$26, FALSE)</f>
        <v>7.2728479999999998</v>
      </c>
      <c r="AE194" s="243" t="e">
        <f t="shared" ref="AE194" ca="1" si="864">X194*AD194/10000</f>
        <v>#VALUE!</v>
      </c>
      <c r="AF194" s="247" t="e">
        <f t="shared" ref="AF194" ca="1" si="865">W194/AE194</f>
        <v>#VALUE!</v>
      </c>
      <c r="AG194" s="237" t="e">
        <f t="shared" ref="AG194" ca="1" si="866">-AC194*AF193</f>
        <v>#VALUE!</v>
      </c>
      <c r="AH194" s="241" t="e">
        <f t="shared" ref="AH194" ca="1" si="867">AG194/K193</f>
        <v>#VALUE!</v>
      </c>
      <c r="AI194" s="237" t="e">
        <f t="shared" ref="AI194" ca="1" si="868">AL194+AK194</f>
        <v>#VALUE!</v>
      </c>
      <c r="AJ194" s="241" t="e">
        <f t="shared" ref="AJ194" ca="1" si="869">AF194-AF193</f>
        <v>#VALUE!</v>
      </c>
      <c r="AK194" s="245" t="e">
        <f t="shared" ref="AK194" ca="1" si="870">(AJ194*Y194)/2</f>
        <v>#VALUE!</v>
      </c>
      <c r="AL194" s="248" t="e">
        <f t="shared" ref="AL194" ca="1" si="871">AG194+R194</f>
        <v>#VALUE!</v>
      </c>
      <c r="AM194" s="241" t="e">
        <f t="shared" ref="AM194" ca="1" si="872">AL194/K193</f>
        <v>#VALUE!</v>
      </c>
      <c r="AN194" s="237" t="e">
        <f ca="1">SUM(AL$152:AL194)</f>
        <v>#VALUE!</v>
      </c>
      <c r="AO194" s="203" t="e">
        <f t="shared" ref="AO194" ca="1" si="873">BL194</f>
        <v>#VALUE!</v>
      </c>
      <c r="AP194" s="249" t="e">
        <f t="shared" ref="AP194" ca="1" si="874">(Z194*AF194*-1)+P194</f>
        <v>#VALUE!</v>
      </c>
      <c r="AQ194" s="250" t="e">
        <f t="shared" ref="AQ194" ca="1" si="875">AP194/K193</f>
        <v>#VALUE!</v>
      </c>
      <c r="AX194" s="208" t="str">
        <f ca="1">[2]!YBHIST($I$137,$I194,J$25,"sec","")</f>
        <v>E</v>
      </c>
      <c r="AY194" s="206" t="str">
        <f ca="1">[2]!YBPRICE($I$137,AX194&amp;"d","Market","AccruedInterest","Swap",$I194,"LMMSkew","","Model",100,"")</f>
        <v>E</v>
      </c>
      <c r="BA194" s="67">
        <f t="shared" si="656"/>
        <v>-9</v>
      </c>
      <c r="BI194" s="519" t="e">
        <f t="shared" ref="BI194" ca="1" si="876">1+S194</f>
        <v>#VALUE!</v>
      </c>
      <c r="BJ194" s="519" t="e">
        <f ca="1">PRODUCT($BI$152:BI194)-1</f>
        <v>#VALUE!</v>
      </c>
      <c r="BK194" s="519" t="e">
        <f t="shared" ref="BK194" ca="1" si="877">1+AM194</f>
        <v>#VALUE!</v>
      </c>
      <c r="BL194" s="519" t="e">
        <f ca="1">PRODUCT($BK$152:BK194)-1</f>
        <v>#VALUE!</v>
      </c>
    </row>
    <row r="195" spans="3:64" ht="15">
      <c r="C195" s="222">
        <f t="shared" ref="C195" ca="1" si="878">I195+10</f>
        <v>41861</v>
      </c>
      <c r="D195" s="70">
        <f t="shared" ref="D195" ca="1" si="879">I195+35</f>
        <v>41886</v>
      </c>
      <c r="E195" s="70" t="str">
        <f t="shared" ref="E195" ca="1" si="880">"FNMA"&amp;TEXT($J$23,"0.0")&amp;"-TBA-"&amp;TEXT(C195,"mmm")</f>
        <v>FNMA3.0-TBA-Aug</v>
      </c>
      <c r="F195" s="70" t="str">
        <f t="shared" ref="F195" ca="1" si="881">"FNMA"&amp;TEXT($J$23,"0.0")&amp;"-TBA-"&amp;TEXT(D195,"mmm")</f>
        <v>FNMA3.0-TBA-Sep</v>
      </c>
      <c r="G195" s="70" t="str">
        <f t="shared" si="631"/>
        <v>FNMA3.0-TBA-GEN</v>
      </c>
      <c r="I195" s="133">
        <f ca="1">[2]!YBWORKDAY(EDATE(Base_Date, BA195), -1, "USD")</f>
        <v>41851</v>
      </c>
      <c r="J195" s="234" t="str">
        <f t="shared" ref="J195" ca="1" si="882">AX195</f>
        <v>E</v>
      </c>
      <c r="K195" s="237" t="e">
        <f t="shared" ref="K195" ca="1" si="883">AX195+AY195</f>
        <v>#VALUE!</v>
      </c>
      <c r="L195" s="237" t="e">
        <f t="shared" ref="L195" ca="1" si="884">K195-K194</f>
        <v>#VALUE!</v>
      </c>
      <c r="M195" s="238" t="str">
        <f ca="1">[2]!YBHIST($I$137,$I195,"LMMOAS","sec")</f>
        <v>E</v>
      </c>
      <c r="N195" s="239" t="str">
        <f ca="1">[2]!YBHIST($I$137,$I194,M$25,"sec","")</f>
        <v>E</v>
      </c>
      <c r="O195" s="240" t="str">
        <f ca="1">[2]!YBHIST("1 Month LIBOR",I195,"Yield","bmk","")</f>
        <v>E</v>
      </c>
      <c r="P195" s="237" t="e">
        <f t="shared" ref="P195" ca="1" si="885">K194-Q195</f>
        <v>#VALUE!</v>
      </c>
      <c r="Q195" s="171" t="str">
        <f ca="1">[2]!YBSCEN($I$137,$J194&amp;"d","Market",O$25,"Swap",$I194,"LMMSkew","","Model",100,0,29,"Gradual","ParShift|N",0,"Annualized ROR",O194,100,"",,,,"Default",,,,"Default",,)</f>
        <v>E</v>
      </c>
      <c r="R195" s="237" t="e">
        <f t="shared" ref="R195" ca="1" si="886">L195+P195</f>
        <v>#VALUE!</v>
      </c>
      <c r="S195" s="241" t="e">
        <f t="shared" ref="S195" ca="1" si="887">R195/K194</f>
        <v>#VALUE!</v>
      </c>
      <c r="T195" s="237" t="e">
        <f ca="1">SUM(R$152:R195)</f>
        <v>#VALUE!</v>
      </c>
      <c r="U195" s="241" t="e">
        <f t="shared" ref="U195" ca="1" si="888">BJ195</f>
        <v>#VALUE!</v>
      </c>
      <c r="V195" s="242">
        <f ca="1">VLOOKUP($I195, 'Barcap OAD'!$A:$S, $F$137, FALSE)</f>
        <v>-5</v>
      </c>
      <c r="W195" s="243" t="e">
        <f t="shared" ca="1" si="614"/>
        <v>#VALUE!</v>
      </c>
      <c r="X195" s="244" t="str">
        <f ca="1">[2]!YBHIST($E195,$I195,X$25,"sec","")</f>
        <v>E</v>
      </c>
      <c r="Y195" s="237" t="e">
        <f t="shared" ref="Y195" ca="1" si="889">X195-X194</f>
        <v>#VALUE!</v>
      </c>
      <c r="Z195" s="171" t="e">
        <f t="shared" ref="Z195" ca="1" si="890">X194-AA194</f>
        <v>#VALUE!</v>
      </c>
      <c r="AA195" s="171" t="str">
        <f ca="1">[2]!YBHIST($F195,$I195,X$25,"sec","")</f>
        <v>E</v>
      </c>
      <c r="AB195" s="171" t="e">
        <f t="shared" ref="AB195" ca="1" si="891">X194-Z195</f>
        <v>#VALUE!</v>
      </c>
      <c r="AC195" s="245" t="e">
        <f t="shared" ref="AC195" ca="1" si="892">Y195+Z195</f>
        <v>#VALUE!</v>
      </c>
      <c r="AD195" s="246">
        <f ca="1">VLOOKUP($I195, 'Barcap OAD'!$A:$S, $F$26, FALSE)</f>
        <v>7.148028</v>
      </c>
      <c r="AE195" s="243" t="e">
        <f t="shared" ref="AE195" ca="1" si="893">X195*AD195/10000</f>
        <v>#VALUE!</v>
      </c>
      <c r="AF195" s="247" t="e">
        <f t="shared" ref="AF195" ca="1" si="894">W195/AE195</f>
        <v>#VALUE!</v>
      </c>
      <c r="AG195" s="237" t="e">
        <f t="shared" ref="AG195" ca="1" si="895">-AC195*AF194</f>
        <v>#VALUE!</v>
      </c>
      <c r="AH195" s="241" t="e">
        <f t="shared" ref="AH195" ca="1" si="896">AG195/K194</f>
        <v>#VALUE!</v>
      </c>
      <c r="AI195" s="237" t="e">
        <f t="shared" ref="AI195" ca="1" si="897">AL195+AK195</f>
        <v>#VALUE!</v>
      </c>
      <c r="AJ195" s="241" t="e">
        <f t="shared" ref="AJ195" ca="1" si="898">AF195-AF194</f>
        <v>#VALUE!</v>
      </c>
      <c r="AK195" s="245" t="e">
        <f t="shared" ref="AK195" ca="1" si="899">(AJ195*Y195)/2</f>
        <v>#VALUE!</v>
      </c>
      <c r="AL195" s="248" t="e">
        <f t="shared" ref="AL195" ca="1" si="900">AG195+R195</f>
        <v>#VALUE!</v>
      </c>
      <c r="AM195" s="241" t="e">
        <f t="shared" ref="AM195" ca="1" si="901">AL195/K194</f>
        <v>#VALUE!</v>
      </c>
      <c r="AN195" s="237" t="e">
        <f ca="1">SUM(AL$152:AL195)</f>
        <v>#VALUE!</v>
      </c>
      <c r="AO195" s="203" t="e">
        <f t="shared" ref="AO195" ca="1" si="902">BL195</f>
        <v>#VALUE!</v>
      </c>
      <c r="AP195" s="249" t="e">
        <f t="shared" ref="AP195" ca="1" si="903">(Z195*AF195*-1)+P195</f>
        <v>#VALUE!</v>
      </c>
      <c r="AQ195" s="250" t="e">
        <f t="shared" ref="AQ195" ca="1" si="904">AP195/K194</f>
        <v>#VALUE!</v>
      </c>
      <c r="AX195" s="208" t="str">
        <f ca="1">[2]!YBHIST($I$137,$I195,J$25,"sec","")</f>
        <v>E</v>
      </c>
      <c r="AY195" s="206" t="str">
        <f ca="1">[2]!YBPRICE($I$137,AX195&amp;"d","Market","AccruedInterest","Swap",$I195,"LMMSkew","","Model",100,"")</f>
        <v>E</v>
      </c>
      <c r="BA195" s="67">
        <f t="shared" si="656"/>
        <v>-8</v>
      </c>
      <c r="BI195" s="519" t="e">
        <f t="shared" ref="BI195" ca="1" si="905">1+S195</f>
        <v>#VALUE!</v>
      </c>
      <c r="BJ195" s="519" t="e">
        <f ca="1">PRODUCT($BI$152:BI195)-1</f>
        <v>#VALUE!</v>
      </c>
      <c r="BK195" s="519" t="e">
        <f t="shared" ref="BK195" ca="1" si="906">1+AM195</f>
        <v>#VALUE!</v>
      </c>
      <c r="BL195" s="519" t="e">
        <f ca="1">PRODUCT($BK$152:BK195)-1</f>
        <v>#VALUE!</v>
      </c>
    </row>
    <row r="196" spans="3:64" ht="15">
      <c r="C196" s="222">
        <f t="shared" ref="C196" ca="1" si="907">I196+10</f>
        <v>41890</v>
      </c>
      <c r="D196" s="70">
        <f t="shared" ref="D196" ca="1" si="908">I196+35</f>
        <v>41915</v>
      </c>
      <c r="E196" s="70" t="str">
        <f t="shared" ref="E196" ca="1" si="909">"FNMA"&amp;TEXT($J$23,"0.0")&amp;"-TBA-"&amp;TEXT(C196,"mmm")</f>
        <v>FNMA3.0-TBA-Sep</v>
      </c>
      <c r="F196" s="70" t="str">
        <f t="shared" ref="F196" ca="1" si="910">"FNMA"&amp;TEXT($J$23,"0.0")&amp;"-TBA-"&amp;TEXT(D196,"mmm")</f>
        <v>FNMA3.0-TBA-Oct</v>
      </c>
      <c r="G196" s="70" t="str">
        <f t="shared" si="631"/>
        <v>FNMA3.0-TBA-GEN</v>
      </c>
      <c r="I196" s="133">
        <f ca="1">[2]!YBWORKDAY(EDATE(Base_Date, BA196), -1, "USD")</f>
        <v>41880</v>
      </c>
      <c r="J196" s="234" t="str">
        <f t="shared" ref="J196" ca="1" si="911">AX196</f>
        <v>E</v>
      </c>
      <c r="K196" s="237" t="e">
        <f t="shared" ref="K196" ca="1" si="912">AX196+AY196</f>
        <v>#VALUE!</v>
      </c>
      <c r="L196" s="237" t="e">
        <f t="shared" ref="L196" ca="1" si="913">K196-K195</f>
        <v>#VALUE!</v>
      </c>
      <c r="M196" s="238" t="str">
        <f ca="1">[2]!YBHIST($I$137,$I196,"LMMOAS","sec")</f>
        <v>E</v>
      </c>
      <c r="N196" s="239" t="str">
        <f ca="1">[2]!YBHIST($I$137,$I195,M$25,"sec","")</f>
        <v>E</v>
      </c>
      <c r="O196" s="240" t="str">
        <f ca="1">[2]!YBHIST("1 Month LIBOR",I196,"Yield","bmk","")</f>
        <v>E</v>
      </c>
      <c r="P196" s="237" t="e">
        <f t="shared" ref="P196" ca="1" si="914">K195-Q196</f>
        <v>#VALUE!</v>
      </c>
      <c r="Q196" s="171" t="str">
        <f ca="1">[2]!YBSCEN($I$137,$J195&amp;"d","Market",O$25,"Swap",$I195,"LMMSkew","","Model",100,0,29,"Gradual","ParShift|N",0,"Annualized ROR",O195,100,"",,,,"Default",,,,"Default",,)</f>
        <v>E</v>
      </c>
      <c r="R196" s="237" t="e">
        <f t="shared" ref="R196" ca="1" si="915">L196+P196</f>
        <v>#VALUE!</v>
      </c>
      <c r="S196" s="241" t="e">
        <f t="shared" ref="S196" ca="1" si="916">R196/K195</f>
        <v>#VALUE!</v>
      </c>
      <c r="T196" s="237" t="e">
        <f ca="1">SUM(R$152:R196)</f>
        <v>#VALUE!</v>
      </c>
      <c r="U196" s="241" t="e">
        <f t="shared" ref="U196" ca="1" si="917">BJ196</f>
        <v>#VALUE!</v>
      </c>
      <c r="V196" s="242">
        <f ca="1">VLOOKUP($I196, 'Barcap OAD'!$A:$S, $F$137, FALSE)</f>
        <v>-4.7</v>
      </c>
      <c r="W196" s="243" t="e">
        <f t="shared" ca="1" si="614"/>
        <v>#VALUE!</v>
      </c>
      <c r="X196" s="244" t="str">
        <f ca="1">[2]!YBHIST($E196,$I196,X$25,"sec","")</f>
        <v>E</v>
      </c>
      <c r="Y196" s="237" t="e">
        <f t="shared" ref="Y196" ca="1" si="918">X196-X195</f>
        <v>#VALUE!</v>
      </c>
      <c r="Z196" s="171" t="e">
        <f t="shared" ref="Z196" ca="1" si="919">X195-AA195</f>
        <v>#VALUE!</v>
      </c>
      <c r="AA196" s="171" t="str">
        <f ca="1">[2]!YBHIST($F196,$I196,X$25,"sec","")</f>
        <v>E</v>
      </c>
      <c r="AB196" s="171" t="e">
        <f t="shared" ref="AB196" ca="1" si="920">X195-Z196</f>
        <v>#VALUE!</v>
      </c>
      <c r="AC196" s="245" t="e">
        <f t="shared" ref="AC196" ca="1" si="921">Y196+Z196</f>
        <v>#VALUE!</v>
      </c>
      <c r="AD196" s="246">
        <f ca="1">VLOOKUP($I196, 'Barcap OAD'!$A:$S, $F$26, FALSE)</f>
        <v>6.8048909999999996</v>
      </c>
      <c r="AE196" s="243" t="e">
        <f t="shared" ref="AE196" ca="1" si="922">X196*AD196/10000</f>
        <v>#VALUE!</v>
      </c>
      <c r="AF196" s="247" t="e">
        <f t="shared" ref="AF196" ca="1" si="923">W196/AE196</f>
        <v>#VALUE!</v>
      </c>
      <c r="AG196" s="237" t="e">
        <f t="shared" ref="AG196" ca="1" si="924">-AC196*AF195</f>
        <v>#VALUE!</v>
      </c>
      <c r="AH196" s="241" t="e">
        <f t="shared" ref="AH196" ca="1" si="925">AG196/K195</f>
        <v>#VALUE!</v>
      </c>
      <c r="AI196" s="237" t="e">
        <f t="shared" ref="AI196" ca="1" si="926">AL196+AK196</f>
        <v>#VALUE!</v>
      </c>
      <c r="AJ196" s="241" t="e">
        <f t="shared" ref="AJ196" ca="1" si="927">AF196-AF195</f>
        <v>#VALUE!</v>
      </c>
      <c r="AK196" s="245" t="e">
        <f t="shared" ref="AK196" ca="1" si="928">(AJ196*Y196)/2</f>
        <v>#VALUE!</v>
      </c>
      <c r="AL196" s="248" t="e">
        <f t="shared" ref="AL196" ca="1" si="929">AG196+R196</f>
        <v>#VALUE!</v>
      </c>
      <c r="AM196" s="241" t="e">
        <f t="shared" ref="AM196" ca="1" si="930">AL196/K195</f>
        <v>#VALUE!</v>
      </c>
      <c r="AN196" s="237" t="e">
        <f ca="1">SUM(AL$152:AL196)</f>
        <v>#VALUE!</v>
      </c>
      <c r="AO196" s="203" t="e">
        <f t="shared" ref="AO196" ca="1" si="931">BL196</f>
        <v>#VALUE!</v>
      </c>
      <c r="AP196" s="249" t="e">
        <f t="shared" ref="AP196" ca="1" si="932">(Z196*AF196*-1)+P196</f>
        <v>#VALUE!</v>
      </c>
      <c r="AQ196" s="250" t="e">
        <f t="shared" ref="AQ196" ca="1" si="933">AP196/K195</f>
        <v>#VALUE!</v>
      </c>
      <c r="AX196" s="208" t="str">
        <f ca="1">[2]!YBHIST($I$137,$I196,J$25,"sec","")</f>
        <v>E</v>
      </c>
      <c r="AY196" s="206" t="str">
        <f ca="1">[2]!YBPRICE($I$137,AX196&amp;"d","Market","AccruedInterest","Swap",$I196,"LMMSkew","","Model",100,"")</f>
        <v>E</v>
      </c>
      <c r="BA196" s="67">
        <f t="shared" si="656"/>
        <v>-7</v>
      </c>
      <c r="BI196" s="519" t="e">
        <f t="shared" ref="BI196" ca="1" si="934">1+S196</f>
        <v>#VALUE!</v>
      </c>
      <c r="BJ196" s="519" t="e">
        <f ca="1">PRODUCT($BI$152:BI196)-1</f>
        <v>#VALUE!</v>
      </c>
      <c r="BK196" s="519" t="e">
        <f t="shared" ref="BK196" ca="1" si="935">1+AM196</f>
        <v>#VALUE!</v>
      </c>
      <c r="BL196" s="519" t="e">
        <f ca="1">PRODUCT($BK$152:BK196)-1</f>
        <v>#VALUE!</v>
      </c>
    </row>
    <row r="197" spans="3:64" ht="15">
      <c r="C197" s="222">
        <f t="shared" ref="C197" ca="1" si="936">I197+10</f>
        <v>41922</v>
      </c>
      <c r="D197" s="70">
        <f t="shared" ref="D197" ca="1" si="937">I197+35</f>
        <v>41947</v>
      </c>
      <c r="E197" s="70" t="str">
        <f t="shared" ref="E197" ca="1" si="938">"FNMA"&amp;TEXT($J$23,"0.0")&amp;"-TBA-"&amp;TEXT(C197,"mmm")</f>
        <v>FNMA3.0-TBA-Oct</v>
      </c>
      <c r="F197" s="70" t="str">
        <f t="shared" ref="F197" ca="1" si="939">"FNMA"&amp;TEXT($J$23,"0.0")&amp;"-TBA-"&amp;TEXT(D197,"mmm")</f>
        <v>FNMA3.0-TBA-Nov</v>
      </c>
      <c r="G197" s="70" t="str">
        <f t="shared" si="631"/>
        <v>FNMA3.0-TBA-GEN</v>
      </c>
      <c r="I197" s="133">
        <f ca="1">[2]!YBWORKDAY(EDATE(Base_Date, BA197), -1, "USD")</f>
        <v>41912</v>
      </c>
      <c r="J197" s="234" t="str">
        <f t="shared" ref="J197" ca="1" si="940">AX197</f>
        <v>E</v>
      </c>
      <c r="K197" s="237" t="e">
        <f t="shared" ref="K197" ca="1" si="941">AX197+AY197</f>
        <v>#VALUE!</v>
      </c>
      <c r="L197" s="237" t="e">
        <f t="shared" ref="L197" ca="1" si="942">K197-K196</f>
        <v>#VALUE!</v>
      </c>
      <c r="M197" s="238" t="str">
        <f ca="1">[2]!YBHIST($I$137,$I197,"LMMOAS","sec")</f>
        <v>E</v>
      </c>
      <c r="N197" s="239" t="str">
        <f ca="1">[2]!YBHIST($I$137,$I196,M$25,"sec","")</f>
        <v>E</v>
      </c>
      <c r="O197" s="240" t="str">
        <f ca="1">[2]!YBHIST("1 Month LIBOR",I197,"Yield","bmk","")</f>
        <v>E</v>
      </c>
      <c r="P197" s="237" t="e">
        <f t="shared" ref="P197" ca="1" si="943">K196-Q197</f>
        <v>#VALUE!</v>
      </c>
      <c r="Q197" s="171" t="str">
        <f ca="1">[2]!YBSCEN($I$137,$J196&amp;"d","Market",O$25,"Swap",$I196,"LMMSkew","","Model",100,0,29,"Gradual","ParShift|N",0,"Annualized ROR",O196,100,"",,,,"Default",,,,"Default",,)</f>
        <v>E</v>
      </c>
      <c r="R197" s="237" t="e">
        <f t="shared" ref="R197" ca="1" si="944">L197+P197</f>
        <v>#VALUE!</v>
      </c>
      <c r="S197" s="241" t="e">
        <f t="shared" ref="S197" ca="1" si="945">R197/K196</f>
        <v>#VALUE!</v>
      </c>
      <c r="T197" s="237" t="e">
        <f ca="1">SUM(R$152:R197)</f>
        <v>#VALUE!</v>
      </c>
      <c r="U197" s="241" t="e">
        <f t="shared" ref="U197" ca="1" si="946">BJ197</f>
        <v>#VALUE!</v>
      </c>
      <c r="V197" s="242">
        <f ca="1">VLOOKUP($I197, 'Barcap OAD'!$A:$S, $F$137, FALSE)</f>
        <v>-4.8</v>
      </c>
      <c r="W197" s="243" t="e">
        <f t="shared" ca="1" si="614"/>
        <v>#VALUE!</v>
      </c>
      <c r="X197" s="244" t="str">
        <f ca="1">[2]!YBHIST($E197,$I197,X$25,"sec","")</f>
        <v>E</v>
      </c>
      <c r="Y197" s="237" t="e">
        <f t="shared" ref="Y197" ca="1" si="947">X197-X196</f>
        <v>#VALUE!</v>
      </c>
      <c r="Z197" s="171" t="e">
        <f t="shared" ref="Z197" ca="1" si="948">X196-AA196</f>
        <v>#VALUE!</v>
      </c>
      <c r="AA197" s="171" t="str">
        <f ca="1">[2]!YBHIST($F197,$I197,X$25,"sec","")</f>
        <v>E</v>
      </c>
      <c r="AB197" s="171" t="e">
        <f t="shared" ref="AB197" ca="1" si="949">X196-Z197</f>
        <v>#VALUE!</v>
      </c>
      <c r="AC197" s="245" t="e">
        <f t="shared" ref="AC197" ca="1" si="950">Y197+Z197</f>
        <v>#VALUE!</v>
      </c>
      <c r="AD197" s="246">
        <f ca="1">VLOOKUP($I197, 'Barcap OAD'!$A:$S, $F$26, FALSE)</f>
        <v>6.9646030000000003</v>
      </c>
      <c r="AE197" s="243" t="e">
        <f t="shared" ref="AE197" ca="1" si="951">X197*AD197/10000</f>
        <v>#VALUE!</v>
      </c>
      <c r="AF197" s="247" t="e">
        <f t="shared" ref="AF197" ca="1" si="952">W197/AE197</f>
        <v>#VALUE!</v>
      </c>
      <c r="AG197" s="237" t="e">
        <f t="shared" ref="AG197" ca="1" si="953">-AC197*AF196</f>
        <v>#VALUE!</v>
      </c>
      <c r="AH197" s="241" t="e">
        <f t="shared" ref="AH197" ca="1" si="954">AG197/K196</f>
        <v>#VALUE!</v>
      </c>
      <c r="AI197" s="237" t="e">
        <f t="shared" ref="AI197" ca="1" si="955">AL197+AK197</f>
        <v>#VALUE!</v>
      </c>
      <c r="AJ197" s="241" t="e">
        <f t="shared" ref="AJ197" ca="1" si="956">AF197-AF196</f>
        <v>#VALUE!</v>
      </c>
      <c r="AK197" s="245" t="e">
        <f t="shared" ref="AK197" ca="1" si="957">(AJ197*Y197)/2</f>
        <v>#VALUE!</v>
      </c>
      <c r="AL197" s="248" t="e">
        <f t="shared" ref="AL197" ca="1" si="958">AG197+R197</f>
        <v>#VALUE!</v>
      </c>
      <c r="AM197" s="241" t="e">
        <f t="shared" ref="AM197" ca="1" si="959">AL197/K196</f>
        <v>#VALUE!</v>
      </c>
      <c r="AN197" s="237" t="e">
        <f ca="1">SUM(AL$152:AL197)</f>
        <v>#VALUE!</v>
      </c>
      <c r="AO197" s="203" t="e">
        <f t="shared" ref="AO197" ca="1" si="960">BL197</f>
        <v>#VALUE!</v>
      </c>
      <c r="AP197" s="249" t="e">
        <f t="shared" ref="AP197" ca="1" si="961">(Z197*AF197*-1)+P197</f>
        <v>#VALUE!</v>
      </c>
      <c r="AQ197" s="250" t="e">
        <f t="shared" ref="AQ197" ca="1" si="962">AP197/K196</f>
        <v>#VALUE!</v>
      </c>
      <c r="AX197" s="208" t="str">
        <f ca="1">[2]!YBHIST($I$137,$I197,J$25,"sec","")</f>
        <v>E</v>
      </c>
      <c r="AY197" s="206" t="str">
        <f ca="1">[2]!YBPRICE($I$137,AX197&amp;"d","Market","AccruedInterest","Swap",$I197,"LMMSkew","","Model",100,"")</f>
        <v>E</v>
      </c>
      <c r="BA197" s="67">
        <f t="shared" si="656"/>
        <v>-6</v>
      </c>
      <c r="BI197" s="519" t="e">
        <f t="shared" ref="BI197" ca="1" si="963">1+S197</f>
        <v>#VALUE!</v>
      </c>
      <c r="BJ197" s="519" t="e">
        <f ca="1">PRODUCT($BI$152:BI197)-1</f>
        <v>#VALUE!</v>
      </c>
      <c r="BK197" s="519" t="e">
        <f t="shared" ref="BK197" ca="1" si="964">1+AM197</f>
        <v>#VALUE!</v>
      </c>
      <c r="BL197" s="519" t="e">
        <f ca="1">PRODUCT($BK$152:BK197)-1</f>
        <v>#VALUE!</v>
      </c>
    </row>
    <row r="198" spans="3:64" ht="15">
      <c r="C198" s="222">
        <f t="shared" ref="C198" ca="1" si="965">I198+10</f>
        <v>41953</v>
      </c>
      <c r="D198" s="70">
        <f t="shared" ref="D198" ca="1" si="966">I198+35</f>
        <v>41978</v>
      </c>
      <c r="E198" s="70" t="str">
        <f t="shared" ref="E198" ca="1" si="967">"FNMA"&amp;TEXT($J$23,"0.0")&amp;"-TBA-"&amp;TEXT(C198,"mmm")</f>
        <v>FNMA3.0-TBA-Nov</v>
      </c>
      <c r="F198" s="70" t="str">
        <f t="shared" ref="F198" ca="1" si="968">"FNMA"&amp;TEXT($J$23,"0.0")&amp;"-TBA-"&amp;TEXT(D198,"mmm")</f>
        <v>FNMA3.0-TBA-Dec</v>
      </c>
      <c r="G198" s="70" t="str">
        <f t="shared" si="631"/>
        <v>FNMA3.0-TBA-GEN</v>
      </c>
      <c r="I198" s="133">
        <f ca="1">[2]!YBWORKDAY(EDATE(Base_Date, BA198), -1, "USD")</f>
        <v>41943</v>
      </c>
      <c r="J198" s="234" t="str">
        <f t="shared" ref="J198" ca="1" si="969">AX198</f>
        <v>E</v>
      </c>
      <c r="K198" s="237" t="e">
        <f t="shared" ref="K198" ca="1" si="970">AX198+AY198</f>
        <v>#VALUE!</v>
      </c>
      <c r="L198" s="237" t="e">
        <f t="shared" ref="L198" ca="1" si="971">K198-K197</f>
        <v>#VALUE!</v>
      </c>
      <c r="M198" s="238" t="str">
        <f ca="1">[2]!YBHIST($I$137,$I198,"LMMOAS","sec")</f>
        <v>E</v>
      </c>
      <c r="N198" s="239" t="str">
        <f ca="1">[2]!YBHIST($I$137,$I197,M$25,"sec","")</f>
        <v>E</v>
      </c>
      <c r="O198" s="240" t="str">
        <f ca="1">[2]!YBHIST("1 Month LIBOR",I198,"Yield","bmk","")</f>
        <v>E</v>
      </c>
      <c r="P198" s="237" t="e">
        <f t="shared" ref="P198" ca="1" si="972">K197-Q198</f>
        <v>#VALUE!</v>
      </c>
      <c r="Q198" s="171" t="str">
        <f ca="1">[2]!YBSCEN($I$137,$J197&amp;"d","Market",O$25,"Swap",$I197,"LMMSkew","","Model",100,0,29,"Gradual","ParShift|N",0,"Annualized ROR",O197,100,"",,,,"Default",,,,"Default",,)</f>
        <v>E</v>
      </c>
      <c r="R198" s="237" t="e">
        <f t="shared" ref="R198" ca="1" si="973">L198+P198</f>
        <v>#VALUE!</v>
      </c>
      <c r="S198" s="241" t="e">
        <f t="shared" ref="S198" ca="1" si="974">R198/K197</f>
        <v>#VALUE!</v>
      </c>
      <c r="T198" s="237" t="e">
        <f ca="1">SUM(R$152:R198)</f>
        <v>#VALUE!</v>
      </c>
      <c r="U198" s="241" t="e">
        <f t="shared" ref="U198" ca="1" si="975">BJ198</f>
        <v>#VALUE!</v>
      </c>
      <c r="V198" s="242">
        <f ca="1">VLOOKUP($I198, 'Barcap OAD'!$A:$S, $F$137, FALSE)</f>
        <v>-4.5999999999999996</v>
      </c>
      <c r="W198" s="243" t="e">
        <f t="shared" ca="1" si="614"/>
        <v>#VALUE!</v>
      </c>
      <c r="X198" s="244" t="str">
        <f ca="1">[2]!YBHIST($E198,$I198,X$25,"sec","")</f>
        <v>E</v>
      </c>
      <c r="Y198" s="237" t="e">
        <f t="shared" ref="Y198" ca="1" si="976">X198-X197</f>
        <v>#VALUE!</v>
      </c>
      <c r="Z198" s="171" t="e">
        <f t="shared" ref="Z198" ca="1" si="977">X197-AA197</f>
        <v>#VALUE!</v>
      </c>
      <c r="AA198" s="171" t="str">
        <f ca="1">[2]!YBHIST($F198,$I198,X$25,"sec","")</f>
        <v>E</v>
      </c>
      <c r="AB198" s="171" t="e">
        <f t="shared" ref="AB198" ca="1" si="978">X197-Z198</f>
        <v>#VALUE!</v>
      </c>
      <c r="AC198" s="245" t="e">
        <f t="shared" ref="AC198" ca="1" si="979">Y198+Z198</f>
        <v>#VALUE!</v>
      </c>
      <c r="AD198" s="246">
        <f ca="1">VLOOKUP($I198, 'Barcap OAD'!$A:$S, $F$26, FALSE)</f>
        <v>6.6523269999999997</v>
      </c>
      <c r="AE198" s="243" t="e">
        <f t="shared" ref="AE198" ca="1" si="980">X198*AD198/10000</f>
        <v>#VALUE!</v>
      </c>
      <c r="AF198" s="247" t="e">
        <f t="shared" ref="AF198" ca="1" si="981">W198/AE198</f>
        <v>#VALUE!</v>
      </c>
      <c r="AG198" s="237" t="e">
        <f t="shared" ref="AG198" ca="1" si="982">-AC198*AF197</f>
        <v>#VALUE!</v>
      </c>
      <c r="AH198" s="241" t="e">
        <f t="shared" ref="AH198" ca="1" si="983">AG198/K197</f>
        <v>#VALUE!</v>
      </c>
      <c r="AI198" s="237" t="e">
        <f t="shared" ref="AI198" ca="1" si="984">AL198+AK198</f>
        <v>#VALUE!</v>
      </c>
      <c r="AJ198" s="241" t="e">
        <f t="shared" ref="AJ198" ca="1" si="985">AF198-AF197</f>
        <v>#VALUE!</v>
      </c>
      <c r="AK198" s="245" t="e">
        <f t="shared" ref="AK198" ca="1" si="986">(AJ198*Y198)/2</f>
        <v>#VALUE!</v>
      </c>
      <c r="AL198" s="248" t="e">
        <f t="shared" ref="AL198" ca="1" si="987">AG198+R198</f>
        <v>#VALUE!</v>
      </c>
      <c r="AM198" s="241" t="e">
        <f t="shared" ref="AM198" ca="1" si="988">AL198/K197</f>
        <v>#VALUE!</v>
      </c>
      <c r="AN198" s="237" t="e">
        <f ca="1">SUM(AL$152:AL198)</f>
        <v>#VALUE!</v>
      </c>
      <c r="AO198" s="203" t="e">
        <f t="shared" ref="AO198" ca="1" si="989">BL198</f>
        <v>#VALUE!</v>
      </c>
      <c r="AP198" s="249" t="e">
        <f t="shared" ref="AP198" ca="1" si="990">(Z198*AF198*-1)+P198</f>
        <v>#VALUE!</v>
      </c>
      <c r="AQ198" s="250" t="e">
        <f t="shared" ref="AQ198" ca="1" si="991">AP198/K197</f>
        <v>#VALUE!</v>
      </c>
      <c r="AX198" s="208" t="str">
        <f ca="1">[2]!YBHIST($I$137,$I198,J$25,"sec","")</f>
        <v>E</v>
      </c>
      <c r="AY198" s="206" t="str">
        <f ca="1">[2]!YBPRICE($I$137,AX198&amp;"d","Market","AccruedInterest","Swap",$I198,"LMMSkew","","Model",100,"")</f>
        <v>E</v>
      </c>
      <c r="BA198" s="67">
        <f t="shared" si="656"/>
        <v>-5</v>
      </c>
      <c r="BI198" s="519" t="e">
        <f t="shared" ref="BI198" ca="1" si="992">1+S198</f>
        <v>#VALUE!</v>
      </c>
      <c r="BJ198" s="519" t="e">
        <f ca="1">PRODUCT($BI$152:BI198)-1</f>
        <v>#VALUE!</v>
      </c>
      <c r="BK198" s="519" t="e">
        <f t="shared" ref="BK198" ca="1" si="993">1+AM198</f>
        <v>#VALUE!</v>
      </c>
      <c r="BL198" s="519" t="e">
        <f ca="1">PRODUCT($BK$152:BK198)-1</f>
        <v>#VALUE!</v>
      </c>
    </row>
    <row r="199" spans="3:64" ht="15">
      <c r="C199" s="222">
        <f t="shared" ref="C199" ca="1" si="994">I199+10</f>
        <v>41981</v>
      </c>
      <c r="D199" s="70">
        <f t="shared" ref="D199" ca="1" si="995">I199+35</f>
        <v>42006</v>
      </c>
      <c r="E199" s="70" t="str">
        <f t="shared" ref="E199" ca="1" si="996">"FNMA"&amp;TEXT($J$23,"0.0")&amp;"-TBA-"&amp;TEXT(C199,"mmm")</f>
        <v>FNMA3.0-TBA-Dec</v>
      </c>
      <c r="F199" s="70" t="str">
        <f t="shared" ref="F199" ca="1" si="997">"FNMA"&amp;TEXT($J$23,"0.0")&amp;"-TBA-"&amp;TEXT(D199,"mmm")</f>
        <v>FNMA3.0-TBA-Jan</v>
      </c>
      <c r="G199" s="70" t="str">
        <f t="shared" si="631"/>
        <v>FNMA3.0-TBA-GEN</v>
      </c>
      <c r="I199" s="133">
        <f ca="1">[2]!YBWORKDAY(EDATE(Base_Date, BA199), -1, "USD")</f>
        <v>41971</v>
      </c>
      <c r="J199" s="234" t="str">
        <f t="shared" ref="J199" ca="1" si="998">AX199</f>
        <v>E</v>
      </c>
      <c r="K199" s="237" t="e">
        <f t="shared" ref="K199" ca="1" si="999">AX199+AY199</f>
        <v>#VALUE!</v>
      </c>
      <c r="L199" s="237" t="e">
        <f t="shared" ref="L199" ca="1" si="1000">K199-K198</f>
        <v>#VALUE!</v>
      </c>
      <c r="M199" s="238" t="str">
        <f ca="1">[2]!YBHIST($I$137,$I199,"LMMOAS","sec")</f>
        <v>E</v>
      </c>
      <c r="N199" s="239" t="str">
        <f ca="1">[2]!YBHIST($I$137,$I198,M$25,"sec","")</f>
        <v>E</v>
      </c>
      <c r="O199" s="240" t="str">
        <f ca="1">[2]!YBHIST("1 Month LIBOR",I199,"Yield","bmk","")</f>
        <v>E</v>
      </c>
      <c r="P199" s="237" t="e">
        <f t="shared" ref="P199" ca="1" si="1001">K198-Q199</f>
        <v>#VALUE!</v>
      </c>
      <c r="Q199" s="171" t="str">
        <f ca="1">[2]!YBSCEN($I$137,$J198&amp;"d","Market",O$25,"Swap",$I198,"LMMSkew","","Model",100,0,29,"Gradual","ParShift|N",0,"Annualized ROR",O198,100,"",,,,"Default",,,,"Default",,)</f>
        <v>E</v>
      </c>
      <c r="R199" s="237" t="e">
        <f t="shared" ref="R199" ca="1" si="1002">L199+P199</f>
        <v>#VALUE!</v>
      </c>
      <c r="S199" s="241" t="e">
        <f t="shared" ref="S199" ca="1" si="1003">R199/K198</f>
        <v>#VALUE!</v>
      </c>
      <c r="T199" s="237" t="e">
        <f ca="1">SUM(R$152:R199)</f>
        <v>#VALUE!</v>
      </c>
      <c r="U199" s="241" t="e">
        <f t="shared" ref="U199" ca="1" si="1004">BJ199</f>
        <v>#VALUE!</v>
      </c>
      <c r="V199" s="242">
        <f ca="1">VLOOKUP($I199, 'Barcap OAD'!$A:$S, $F$137, FALSE)</f>
        <v>-4.2</v>
      </c>
      <c r="W199" s="243" t="e">
        <f t="shared" ca="1" si="614"/>
        <v>#VALUE!</v>
      </c>
      <c r="X199" s="244" t="str">
        <f ca="1">[2]!YBHIST($E199,$I199,X$25,"sec","")</f>
        <v>E</v>
      </c>
      <c r="Y199" s="237" t="e">
        <f t="shared" ref="Y199" ca="1" si="1005">X199-X198</f>
        <v>#VALUE!</v>
      </c>
      <c r="Z199" s="171" t="e">
        <f t="shared" ref="Z199" ca="1" si="1006">X198-AA198</f>
        <v>#VALUE!</v>
      </c>
      <c r="AA199" s="171" t="str">
        <f ca="1">[2]!YBHIST($F199,$I199,X$25,"sec","")</f>
        <v>E</v>
      </c>
      <c r="AB199" s="171" t="e">
        <f t="shared" ref="AB199" ca="1" si="1007">X198-Z199</f>
        <v>#VALUE!</v>
      </c>
      <c r="AC199" s="245" t="e">
        <f t="shared" ref="AC199" ca="1" si="1008">Y199+Z199</f>
        <v>#VALUE!</v>
      </c>
      <c r="AD199" s="246">
        <f ca="1">VLOOKUP($I199, 'Barcap OAD'!$A:$S, $F$26, FALSE)</f>
        <v>6.2499140000000004</v>
      </c>
      <c r="AE199" s="243" t="e">
        <f t="shared" ref="AE199" ca="1" si="1009">X199*AD199/10000</f>
        <v>#VALUE!</v>
      </c>
      <c r="AF199" s="247" t="e">
        <f t="shared" ref="AF199" ca="1" si="1010">W199/AE199</f>
        <v>#VALUE!</v>
      </c>
      <c r="AG199" s="237" t="e">
        <f t="shared" ref="AG199" ca="1" si="1011">-AC199*AF198</f>
        <v>#VALUE!</v>
      </c>
      <c r="AH199" s="241" t="e">
        <f t="shared" ref="AH199" ca="1" si="1012">AG199/K198</f>
        <v>#VALUE!</v>
      </c>
      <c r="AI199" s="237" t="e">
        <f t="shared" ref="AI199" ca="1" si="1013">AL199+AK199</f>
        <v>#VALUE!</v>
      </c>
      <c r="AJ199" s="241" t="e">
        <f t="shared" ref="AJ199" ca="1" si="1014">AF199-AF198</f>
        <v>#VALUE!</v>
      </c>
      <c r="AK199" s="245" t="e">
        <f t="shared" ref="AK199" ca="1" si="1015">(AJ199*Y199)/2</f>
        <v>#VALUE!</v>
      </c>
      <c r="AL199" s="248" t="e">
        <f t="shared" ref="AL199" ca="1" si="1016">AG199+R199</f>
        <v>#VALUE!</v>
      </c>
      <c r="AM199" s="241" t="e">
        <f t="shared" ref="AM199" ca="1" si="1017">AL199/K198</f>
        <v>#VALUE!</v>
      </c>
      <c r="AN199" s="237" t="e">
        <f ca="1">SUM(AL$152:AL199)</f>
        <v>#VALUE!</v>
      </c>
      <c r="AO199" s="203" t="e">
        <f t="shared" ref="AO199" ca="1" si="1018">BL199</f>
        <v>#VALUE!</v>
      </c>
      <c r="AP199" s="249" t="e">
        <f t="shared" ref="AP199" ca="1" si="1019">(Z199*AF199*-1)+P199</f>
        <v>#VALUE!</v>
      </c>
      <c r="AQ199" s="250" t="e">
        <f t="shared" ref="AQ199" ca="1" si="1020">AP199/K198</f>
        <v>#VALUE!</v>
      </c>
      <c r="AX199" s="208" t="str">
        <f ca="1">[2]!YBHIST($I$137,$I199,J$25,"sec","")</f>
        <v>E</v>
      </c>
      <c r="AY199" s="206" t="str">
        <f ca="1">[2]!YBPRICE($I$137,AX199&amp;"d","Market","AccruedInterest","Swap",$I199,"LMMSkew","","Model",100,"")</f>
        <v>E</v>
      </c>
      <c r="BA199" s="67">
        <f t="shared" si="656"/>
        <v>-4</v>
      </c>
      <c r="BI199" s="519" t="e">
        <f t="shared" ref="BI199" ca="1" si="1021">1+S199</f>
        <v>#VALUE!</v>
      </c>
      <c r="BJ199" s="519" t="e">
        <f ca="1">PRODUCT($BI$152:BI199)-1</f>
        <v>#VALUE!</v>
      </c>
      <c r="BK199" s="519" t="e">
        <f t="shared" ref="BK199" ca="1" si="1022">1+AM199</f>
        <v>#VALUE!</v>
      </c>
      <c r="BL199" s="519" t="e">
        <f ca="1">PRODUCT($BK$152:BK199)-1</f>
        <v>#VALUE!</v>
      </c>
    </row>
    <row r="200" spans="3:64" ht="15">
      <c r="C200" s="222">
        <f t="shared" ref="C200" ca="1" si="1023">I200+10</f>
        <v>42014</v>
      </c>
      <c r="D200" s="70">
        <f t="shared" ref="D200" ca="1" si="1024">I200+35</f>
        <v>42039</v>
      </c>
      <c r="E200" s="70" t="str">
        <f t="shared" ref="E200" ca="1" si="1025">"FNMA"&amp;TEXT($J$23,"0.0")&amp;"-TBA-"&amp;TEXT(C200,"mmm")</f>
        <v>FNMA3.0-TBA-Jan</v>
      </c>
      <c r="F200" s="70" t="str">
        <f t="shared" ref="F200" ca="1" si="1026">"FNMA"&amp;TEXT($J$23,"0.0")&amp;"-TBA-"&amp;TEXT(D200,"mmm")</f>
        <v>FNMA3.0-TBA-Feb</v>
      </c>
      <c r="G200" s="70" t="str">
        <f t="shared" si="631"/>
        <v>FNMA3.0-TBA-GEN</v>
      </c>
      <c r="I200" s="133">
        <f ca="1">[2]!YBWORKDAY(EDATE(Base_Date, BA200), -1, "USD")</f>
        <v>42004</v>
      </c>
      <c r="J200" s="234" t="str">
        <f t="shared" ref="J200" ca="1" si="1027">AX200</f>
        <v>E</v>
      </c>
      <c r="K200" s="237" t="e">
        <f t="shared" ref="K200" ca="1" si="1028">AX200+AY200</f>
        <v>#VALUE!</v>
      </c>
      <c r="L200" s="237" t="e">
        <f t="shared" ref="L200" ca="1" si="1029">K200-K199</f>
        <v>#VALUE!</v>
      </c>
      <c r="M200" s="238" t="str">
        <f ca="1">[2]!YBHIST($I$137,$I200,"LMMOAS","sec")</f>
        <v>E</v>
      </c>
      <c r="N200" s="239" t="str">
        <f ca="1">[2]!YBHIST($I$137,$I199,M$25,"sec","")</f>
        <v>E</v>
      </c>
      <c r="O200" s="240" t="str">
        <f ca="1">[2]!YBHIST("1 Month LIBOR",I200,"Yield","bmk","")</f>
        <v>E</v>
      </c>
      <c r="P200" s="237" t="e">
        <f t="shared" ref="P200" ca="1" si="1030">K199-Q200</f>
        <v>#VALUE!</v>
      </c>
      <c r="Q200" s="171" t="str">
        <f ca="1">[2]!YBSCEN($I$137,$J199&amp;"d","Market",O$25,"Swap",$I199,"LMMSkew","","Model",100,0,29,"Gradual","ParShift|N",0,"Annualized ROR",O199,100,"",,,,"Default",,,,"Default",,)</f>
        <v>E</v>
      </c>
      <c r="R200" s="237" t="e">
        <f t="shared" ref="R200" ca="1" si="1031">L200+P200</f>
        <v>#VALUE!</v>
      </c>
      <c r="S200" s="241" t="e">
        <f t="shared" ref="S200" ca="1" si="1032">R200/K199</f>
        <v>#VALUE!</v>
      </c>
      <c r="T200" s="237" t="e">
        <f ca="1">SUM(R$152:R200)</f>
        <v>#VALUE!</v>
      </c>
      <c r="U200" s="241" t="e">
        <f t="shared" ref="U200" ca="1" si="1033">BJ200</f>
        <v>#VALUE!</v>
      </c>
      <c r="V200" s="242">
        <f ca="1">VLOOKUP($I200, 'Barcap OAD'!$A:$S, $F$137, FALSE)</f>
        <v>-3.9</v>
      </c>
      <c r="W200" s="243" t="e">
        <f t="shared" ca="1" si="614"/>
        <v>#VALUE!</v>
      </c>
      <c r="X200" s="244" t="str">
        <f ca="1">[2]!YBHIST($E200,$I200,X$25,"sec","")</f>
        <v>E</v>
      </c>
      <c r="Y200" s="237" t="e">
        <f t="shared" ref="Y200" ca="1" si="1034">X200-X199</f>
        <v>#VALUE!</v>
      </c>
      <c r="Z200" s="171" t="e">
        <f t="shared" ref="Z200" ca="1" si="1035">X199-AA199</f>
        <v>#VALUE!</v>
      </c>
      <c r="AA200" s="171" t="str">
        <f ca="1">[2]!YBHIST($F200,$I200,X$25,"sec","")</f>
        <v>E</v>
      </c>
      <c r="AB200" s="171" t="e">
        <f t="shared" ref="AB200" ca="1" si="1036">X199-Z200</f>
        <v>#VALUE!</v>
      </c>
      <c r="AC200" s="245" t="e">
        <f t="shared" ref="AC200" ca="1" si="1037">Y200+Z200</f>
        <v>#VALUE!</v>
      </c>
      <c r="AD200" s="246">
        <f ca="1">VLOOKUP($I200, 'Barcap OAD'!$A:$S, $F$26, FALSE)</f>
        <v>5.9987959999999996</v>
      </c>
      <c r="AE200" s="243" t="e">
        <f t="shared" ref="AE200" ca="1" si="1038">X200*AD200/10000</f>
        <v>#VALUE!</v>
      </c>
      <c r="AF200" s="247" t="e">
        <f t="shared" ref="AF200" ca="1" si="1039">W200/AE200</f>
        <v>#VALUE!</v>
      </c>
      <c r="AG200" s="237" t="e">
        <f t="shared" ref="AG200" ca="1" si="1040">-AC200*AF199</f>
        <v>#VALUE!</v>
      </c>
      <c r="AH200" s="241" t="e">
        <f t="shared" ref="AH200" ca="1" si="1041">AG200/K199</f>
        <v>#VALUE!</v>
      </c>
      <c r="AI200" s="237" t="e">
        <f t="shared" ref="AI200" ca="1" si="1042">AL200+AK200</f>
        <v>#VALUE!</v>
      </c>
      <c r="AJ200" s="241" t="e">
        <f t="shared" ref="AJ200" ca="1" si="1043">AF200-AF199</f>
        <v>#VALUE!</v>
      </c>
      <c r="AK200" s="245" t="e">
        <f t="shared" ref="AK200" ca="1" si="1044">(AJ200*Y200)/2</f>
        <v>#VALUE!</v>
      </c>
      <c r="AL200" s="248" t="e">
        <f t="shared" ref="AL200" ca="1" si="1045">AG200+R200</f>
        <v>#VALUE!</v>
      </c>
      <c r="AM200" s="241" t="e">
        <f t="shared" ref="AM200" ca="1" si="1046">AL200/K199</f>
        <v>#VALUE!</v>
      </c>
      <c r="AN200" s="237" t="e">
        <f ca="1">SUM(AL$152:AL200)</f>
        <v>#VALUE!</v>
      </c>
      <c r="AO200" s="203" t="e">
        <f t="shared" ref="AO200" ca="1" si="1047">BL200</f>
        <v>#VALUE!</v>
      </c>
      <c r="AP200" s="249" t="e">
        <f t="shared" ref="AP200" ca="1" si="1048">(Z200*AF200*-1)+P200</f>
        <v>#VALUE!</v>
      </c>
      <c r="AQ200" s="250" t="e">
        <f t="shared" ref="AQ200" ca="1" si="1049">AP200/K199</f>
        <v>#VALUE!</v>
      </c>
      <c r="AX200" s="208" t="str">
        <f ca="1">[2]!YBHIST($I$137,$I200,J$25,"sec","")</f>
        <v>E</v>
      </c>
      <c r="AY200" s="206" t="str">
        <f ca="1">[2]!YBPRICE($I$137,AX200&amp;"d","Market","AccruedInterest","Swap",$I200,"LMMSkew","","Model",100,"")</f>
        <v>E</v>
      </c>
      <c r="BA200" s="67">
        <f t="shared" si="656"/>
        <v>-3</v>
      </c>
      <c r="BI200" s="519" t="e">
        <f t="shared" ref="BI200" ca="1" si="1050">1+S200</f>
        <v>#VALUE!</v>
      </c>
      <c r="BJ200" s="519" t="e">
        <f ca="1">PRODUCT($BI$152:BI200)-1</f>
        <v>#VALUE!</v>
      </c>
      <c r="BK200" s="519" t="e">
        <f t="shared" ref="BK200" ca="1" si="1051">1+AM200</f>
        <v>#VALUE!</v>
      </c>
      <c r="BL200" s="519" t="e">
        <f ca="1">PRODUCT($BK$152:BK200)-1</f>
        <v>#VALUE!</v>
      </c>
    </row>
    <row r="201" spans="3:64" ht="15">
      <c r="C201" s="222">
        <f t="shared" ref="C201" ca="1" si="1052">I201+10</f>
        <v>42044</v>
      </c>
      <c r="D201" s="70">
        <f t="shared" ref="D201" ca="1" si="1053">I201+35</f>
        <v>42069</v>
      </c>
      <c r="E201" s="70" t="str">
        <f t="shared" ref="E201" ca="1" si="1054">"FNMA"&amp;TEXT($J$23,"0.0")&amp;"-TBA-"&amp;TEXT(C201,"mmm")</f>
        <v>FNMA3.0-TBA-Feb</v>
      </c>
      <c r="F201" s="70" t="str">
        <f t="shared" ref="F201" ca="1" si="1055">"FNMA"&amp;TEXT($J$23,"0.0")&amp;"-TBA-"&amp;TEXT(D201,"mmm")</f>
        <v>FNMA3.0-TBA-Mar</v>
      </c>
      <c r="G201" s="70" t="str">
        <f t="shared" si="631"/>
        <v>FNMA3.0-TBA-GEN</v>
      </c>
      <c r="I201" s="133">
        <f ca="1">[2]!YBWORKDAY(EDATE(Base_Date, BA201), -1, "USD")</f>
        <v>42034</v>
      </c>
      <c r="J201" s="234" t="str">
        <f t="shared" ref="J201" ca="1" si="1056">AX201</f>
        <v>E</v>
      </c>
      <c r="K201" s="237" t="e">
        <f t="shared" ref="K201" ca="1" si="1057">AX201+AY201</f>
        <v>#VALUE!</v>
      </c>
      <c r="L201" s="237" t="e">
        <f t="shared" ref="L201" ca="1" si="1058">K201-K200</f>
        <v>#VALUE!</v>
      </c>
      <c r="M201" s="238" t="str">
        <f ca="1">[2]!YBHIST($I$137,$I201,"LMMOAS","sec")</f>
        <v>E</v>
      </c>
      <c r="N201" s="239" t="str">
        <f ca="1">[2]!YBHIST($I$137,$I200,M$25,"sec","")</f>
        <v>E</v>
      </c>
      <c r="O201" s="240" t="str">
        <f ca="1">[2]!YBHIST("1 Month LIBOR",I201,"Yield","bmk","")</f>
        <v>E</v>
      </c>
      <c r="P201" s="237" t="e">
        <f t="shared" ref="P201" ca="1" si="1059">K200-Q201</f>
        <v>#VALUE!</v>
      </c>
      <c r="Q201" s="171" t="str">
        <f ca="1">[2]!YBSCEN($I$137,$J200&amp;"d","Market",O$25,"Swap",$I200,"LMMSkew","","Model",100,0,29,"Gradual","ParShift|N",0,"Annualized ROR",O200,100,"",,,,"Default",,,,"Default",,)</f>
        <v>E</v>
      </c>
      <c r="R201" s="237" t="e">
        <f t="shared" ref="R201" ca="1" si="1060">L201+P201</f>
        <v>#VALUE!</v>
      </c>
      <c r="S201" s="241" t="e">
        <f t="shared" ref="S201" ca="1" si="1061">R201/K200</f>
        <v>#VALUE!</v>
      </c>
      <c r="T201" s="237" t="e">
        <f ca="1">SUM(R$152:R201)</f>
        <v>#VALUE!</v>
      </c>
      <c r="U201" s="241" t="e">
        <f t="shared" ref="U201" ca="1" si="1062">BJ201</f>
        <v>#VALUE!</v>
      </c>
      <c r="V201" s="242">
        <f ca="1">VLOOKUP($I201, 'Barcap OAD'!$A:$S, $F$137, FALSE)</f>
        <v>-9.9</v>
      </c>
      <c r="W201" s="243" t="e">
        <f t="shared" ca="1" si="614"/>
        <v>#VALUE!</v>
      </c>
      <c r="X201" s="244" t="str">
        <f ca="1">[2]!YBHIST($E201,$I201,X$25,"sec","")</f>
        <v>E</v>
      </c>
      <c r="Y201" s="237" t="e">
        <f t="shared" ref="Y201" ca="1" si="1063">X201-X200</f>
        <v>#VALUE!</v>
      </c>
      <c r="Z201" s="171" t="e">
        <f t="shared" ref="Z201" ca="1" si="1064">X200-AA200</f>
        <v>#VALUE!</v>
      </c>
      <c r="AA201" s="171" t="str">
        <f ca="1">[2]!YBHIST($F201,$I201,X$25,"sec","")</f>
        <v>E</v>
      </c>
      <c r="AB201" s="171" t="e">
        <f t="shared" ref="AB201" ca="1" si="1065">X200-Z201</f>
        <v>#VALUE!</v>
      </c>
      <c r="AC201" s="245" t="e">
        <f t="shared" ref="AC201" ca="1" si="1066">Y201+Z201</f>
        <v>#VALUE!</v>
      </c>
      <c r="AD201" s="246">
        <f ca="1">VLOOKUP($I201, 'Barcap OAD'!$A:$S, $F$26, FALSE)</f>
        <v>5.4045230000000002</v>
      </c>
      <c r="AE201" s="243" t="e">
        <f t="shared" ref="AE201" ca="1" si="1067">X201*AD201/10000</f>
        <v>#VALUE!</v>
      </c>
      <c r="AF201" s="247" t="e">
        <f t="shared" ref="AF201" ca="1" si="1068">W201/AE201</f>
        <v>#VALUE!</v>
      </c>
      <c r="AG201" s="237" t="e">
        <f t="shared" ref="AG201" ca="1" si="1069">-AC201*AF200</f>
        <v>#VALUE!</v>
      </c>
      <c r="AH201" s="241" t="e">
        <f t="shared" ref="AH201" ca="1" si="1070">AG201/K200</f>
        <v>#VALUE!</v>
      </c>
      <c r="AI201" s="237" t="e">
        <f t="shared" ref="AI201" ca="1" si="1071">AL201+AK201</f>
        <v>#VALUE!</v>
      </c>
      <c r="AJ201" s="241" t="e">
        <f t="shared" ref="AJ201" ca="1" si="1072">AF201-AF200</f>
        <v>#VALUE!</v>
      </c>
      <c r="AK201" s="245" t="e">
        <f t="shared" ref="AK201" ca="1" si="1073">(AJ201*Y201)/2</f>
        <v>#VALUE!</v>
      </c>
      <c r="AL201" s="248" t="e">
        <f t="shared" ref="AL201" ca="1" si="1074">AG201+R201</f>
        <v>#VALUE!</v>
      </c>
      <c r="AM201" s="241" t="e">
        <f t="shared" ref="AM201" ca="1" si="1075">AL201/K200</f>
        <v>#VALUE!</v>
      </c>
      <c r="AN201" s="237" t="e">
        <f ca="1">SUM(AL$152:AL201)</f>
        <v>#VALUE!</v>
      </c>
      <c r="AO201" s="203" t="e">
        <f t="shared" ref="AO201" ca="1" si="1076">BL201</f>
        <v>#VALUE!</v>
      </c>
      <c r="AP201" s="249" t="e">
        <f t="shared" ref="AP201" ca="1" si="1077">(Z201*AF201*-1)+P201</f>
        <v>#VALUE!</v>
      </c>
      <c r="AQ201" s="250" t="e">
        <f t="shared" ref="AQ201" ca="1" si="1078">AP201/K200</f>
        <v>#VALUE!</v>
      </c>
      <c r="AX201" s="208" t="str">
        <f ca="1">[2]!YBHIST($I$137,$I201,J$25,"sec","")</f>
        <v>E</v>
      </c>
      <c r="AY201" s="206" t="str">
        <f ca="1">[2]!YBPRICE($I$137,AX201&amp;"d","Market","AccruedInterest","Swap",$I201,"LMMSkew","","Model",100,"")</f>
        <v>E</v>
      </c>
      <c r="BA201" s="67">
        <f t="shared" si="656"/>
        <v>-2</v>
      </c>
      <c r="BI201" s="519" t="e">
        <f t="shared" ref="BI201" ca="1" si="1079">1+S201</f>
        <v>#VALUE!</v>
      </c>
      <c r="BJ201" s="519" t="e">
        <f ca="1">PRODUCT($BI$152:BI201)-1</f>
        <v>#VALUE!</v>
      </c>
      <c r="BK201" s="519" t="e">
        <f t="shared" ref="BK201" ca="1" si="1080">1+AM201</f>
        <v>#VALUE!</v>
      </c>
      <c r="BL201" s="519" t="e">
        <f ca="1">PRODUCT($BK$152:BK201)-1</f>
        <v>#VALUE!</v>
      </c>
    </row>
    <row r="202" spans="3:64" ht="15">
      <c r="C202" s="222">
        <f t="shared" ref="C202" ca="1" si="1081">I202+10</f>
        <v>42072</v>
      </c>
      <c r="D202" s="70">
        <f t="shared" ref="D202" ca="1" si="1082">I202+35</f>
        <v>42097</v>
      </c>
      <c r="E202" s="70" t="str">
        <f t="shared" ref="E202" ca="1" si="1083">"FNMA"&amp;TEXT($J$23,"0.0")&amp;"-TBA-"&amp;TEXT(C202,"mmm")</f>
        <v>FNMA3.0-TBA-Mar</v>
      </c>
      <c r="F202" s="70" t="str">
        <f t="shared" ref="F202" ca="1" si="1084">"FNMA"&amp;TEXT($J$23,"0.0")&amp;"-TBA-"&amp;TEXT(D202,"mmm")</f>
        <v>FNMA3.0-TBA-Apr</v>
      </c>
      <c r="G202" s="70" t="str">
        <f t="shared" si="631"/>
        <v>FNMA3.0-TBA-GEN</v>
      </c>
      <c r="I202" s="149">
        <f ca="1">[2]!YBWORKDAY(EDATE(Base_Date, BA202), -1, "USD")</f>
        <v>42062</v>
      </c>
      <c r="J202" s="312" t="str">
        <f t="shared" ref="J202" ca="1" si="1085">AX202</f>
        <v>E</v>
      </c>
      <c r="K202" s="313" t="e">
        <f t="shared" ref="K202" ca="1" si="1086">AX202+AY202</f>
        <v>#VALUE!</v>
      </c>
      <c r="L202" s="313" t="e">
        <f t="shared" ref="L202" ca="1" si="1087">K202-K201</f>
        <v>#VALUE!</v>
      </c>
      <c r="M202" s="314" t="str">
        <f ca="1">[2]!YBHIST($I$137,$I202,"LMMOAS","sec")</f>
        <v>E</v>
      </c>
      <c r="N202" s="315" t="str">
        <f ca="1">[2]!YBHIST($I$137,$I201,M$25,"sec","")</f>
        <v>E</v>
      </c>
      <c r="O202" s="316" t="str">
        <f ca="1">[2]!YBHIST("1 Month LIBOR",I202,"Yield","bmk","")</f>
        <v>E</v>
      </c>
      <c r="P202" s="313" t="e">
        <f t="shared" ref="P202" ca="1" si="1088">K201-Q202</f>
        <v>#VALUE!</v>
      </c>
      <c r="Q202" s="317" t="str">
        <f ca="1">[2]!YBSCEN($I$137,$J201&amp;"d","Market",O$25,"Swap",$I201,"LMMSkew","","Model",100,0,29,"Gradual","ParShift|N",0,"Annualized ROR",O201,100,"",,,,"Default",,,,"Default",,)</f>
        <v>E</v>
      </c>
      <c r="R202" s="313" t="e">
        <f t="shared" ref="R202" ca="1" si="1089">L202+P202</f>
        <v>#VALUE!</v>
      </c>
      <c r="S202" s="318" t="e">
        <f t="shared" ref="S202" ca="1" si="1090">R202/K201</f>
        <v>#VALUE!</v>
      </c>
      <c r="T202" s="313" t="e">
        <f ca="1">SUM(R$152:R202)</f>
        <v>#VALUE!</v>
      </c>
      <c r="U202" s="318" t="e">
        <f t="shared" ref="U202" ca="1" si="1091">BJ202</f>
        <v>#VALUE!</v>
      </c>
      <c r="V202" s="319">
        <f ca="1">VLOOKUP($I202, 'Barcap OAD'!$A:$S, $F$137, FALSE)</f>
        <v>-10.4</v>
      </c>
      <c r="W202" s="320" t="e">
        <f t="shared" ca="1" si="614"/>
        <v>#VALUE!</v>
      </c>
      <c r="X202" s="321" t="str">
        <f ca="1">[2]!YBHIST($E202,$I202,X$25,"sec","")</f>
        <v>E</v>
      </c>
      <c r="Y202" s="313" t="e">
        <f t="shared" ref="Y202" ca="1" si="1092">X202-X201</f>
        <v>#VALUE!</v>
      </c>
      <c r="Z202" s="317" t="e">
        <f t="shared" ref="Z202" ca="1" si="1093">X201-AA201</f>
        <v>#VALUE!</v>
      </c>
      <c r="AA202" s="317" t="str">
        <f ca="1">[2]!YBHIST($F202,$I202,X$25,"sec","")</f>
        <v>E</v>
      </c>
      <c r="AB202" s="317" t="e">
        <f t="shared" ref="AB202" ca="1" si="1094">X201-Z202</f>
        <v>#VALUE!</v>
      </c>
      <c r="AC202" s="322" t="e">
        <f t="shared" ref="AC202" ca="1" si="1095">Y202+Z202</f>
        <v>#VALUE!</v>
      </c>
      <c r="AD202" s="323">
        <f ca="1">VLOOKUP($I202, 'Barcap OAD'!$A:$S, $F$26, FALSE)</f>
        <v>6.1613049999999996</v>
      </c>
      <c r="AE202" s="320" t="e">
        <f t="shared" ref="AE202" ca="1" si="1096">X202*AD202/10000</f>
        <v>#VALUE!</v>
      </c>
      <c r="AF202" s="324" t="e">
        <f t="shared" ref="AF202" ca="1" si="1097">W202/AE202</f>
        <v>#VALUE!</v>
      </c>
      <c r="AG202" s="313" t="e">
        <f t="shared" ref="AG202" ca="1" si="1098">-AC202*AF201</f>
        <v>#VALUE!</v>
      </c>
      <c r="AH202" s="318" t="e">
        <f t="shared" ref="AH202" ca="1" si="1099">AG202/K201</f>
        <v>#VALUE!</v>
      </c>
      <c r="AI202" s="313" t="e">
        <f t="shared" ref="AI202" ca="1" si="1100">AL202+AK202</f>
        <v>#VALUE!</v>
      </c>
      <c r="AJ202" s="318" t="e">
        <f t="shared" ref="AJ202" ca="1" si="1101">AF202-AF201</f>
        <v>#VALUE!</v>
      </c>
      <c r="AK202" s="322" t="e">
        <f t="shared" ref="AK202" ca="1" si="1102">(AJ202*Y202)/2</f>
        <v>#VALUE!</v>
      </c>
      <c r="AL202" s="325" t="e">
        <f t="shared" ref="AL202" ca="1" si="1103">AG202+R202</f>
        <v>#VALUE!</v>
      </c>
      <c r="AM202" s="318" t="e">
        <f t="shared" ref="AM202" ca="1" si="1104">AL202/K201</f>
        <v>#VALUE!</v>
      </c>
      <c r="AN202" s="313" t="e">
        <f ca="1">SUM(AL$152:AL202)</f>
        <v>#VALUE!</v>
      </c>
      <c r="AO202" s="326" t="e">
        <f t="shared" ref="AO202" ca="1" si="1105">BL202</f>
        <v>#VALUE!</v>
      </c>
      <c r="AP202" s="327" t="e">
        <f t="shared" ref="AP202" ca="1" si="1106">(Z202*AF202*-1)+P202</f>
        <v>#VALUE!</v>
      </c>
      <c r="AQ202" s="328" t="e">
        <f t="shared" ref="AQ202" ca="1" si="1107">AP202/K201</f>
        <v>#VALUE!</v>
      </c>
      <c r="AX202" s="208" t="str">
        <f ca="1">[2]!YBHIST($I$137,$I202,J$25,"sec","")</f>
        <v>E</v>
      </c>
      <c r="AY202" s="206" t="str">
        <f ca="1">[2]!YBPRICE($I$137,AX202&amp;"d","Market","AccruedInterest","Swap",$I202,"LMMSkew","","Model",100,"")</f>
        <v>E</v>
      </c>
      <c r="BA202" s="67">
        <f t="shared" si="656"/>
        <v>-1</v>
      </c>
      <c r="BI202" s="519" t="e">
        <f t="shared" ref="BI202" ca="1" si="1108">1+S202</f>
        <v>#VALUE!</v>
      </c>
      <c r="BJ202" s="519" t="e">
        <f ca="1">PRODUCT($BI$152:BI202)-1</f>
        <v>#VALUE!</v>
      </c>
      <c r="BK202" s="519" t="e">
        <f t="shared" ref="BK202" ca="1" si="1109">1+AM202</f>
        <v>#VALUE!</v>
      </c>
      <c r="BL202" s="519" t="e">
        <f ca="1">PRODUCT($BK$152:BK202)-1</f>
        <v>#VALUE!</v>
      </c>
    </row>
    <row r="203" spans="3:64" ht="15">
      <c r="C203" s="222">
        <f t="shared" ref="C203" ca="1" si="1110">I203+10</f>
        <v>42104</v>
      </c>
      <c r="D203" s="70">
        <f t="shared" ref="D203" ca="1" si="1111">I203+35</f>
        <v>42129</v>
      </c>
      <c r="E203" s="70" t="str">
        <f t="shared" ref="E203" ca="1" si="1112">"FNMA"&amp;TEXT($J$23,"0.0")&amp;"-TBA-"&amp;TEXT(C203,"mmm")</f>
        <v>FNMA3.0-TBA-Apr</v>
      </c>
      <c r="F203" s="70" t="str">
        <f t="shared" ref="F203" ca="1" si="1113">"FNMA"&amp;TEXT($J$23,"0.0")&amp;"-TBA-"&amp;TEXT(D203,"mmm")</f>
        <v>FNMA3.0-TBA-May</v>
      </c>
      <c r="G203" s="70" t="str">
        <f t="shared" si="631"/>
        <v>FNMA3.0-TBA-GEN</v>
      </c>
      <c r="I203" s="149">
        <f ca="1">[2]!YBWORKDAY(EDATE(Base_Date, BA203), -1, "USD")</f>
        <v>42094</v>
      </c>
      <c r="J203" s="312" t="str">
        <f t="shared" ref="J203" ca="1" si="1114">AX203</f>
        <v>E</v>
      </c>
      <c r="K203" s="313" t="e">
        <f t="shared" ref="K203" ca="1" si="1115">AX203+AY203</f>
        <v>#VALUE!</v>
      </c>
      <c r="L203" s="313" t="e">
        <f t="shared" ref="L203" ca="1" si="1116">K203-K202</f>
        <v>#VALUE!</v>
      </c>
      <c r="M203" s="314" t="str">
        <f ca="1">[2]!YBHIST($I$137,$I203,"LMMOAS","sec")</f>
        <v>E</v>
      </c>
      <c r="N203" s="315" t="str">
        <f ca="1">[2]!YBHIST($I$137,$I202,M$25,"sec","")</f>
        <v>E</v>
      </c>
      <c r="O203" s="316" t="str">
        <f ca="1">[2]!YBHIST("1 Month LIBOR",I203,"Yield","bmk","")</f>
        <v>E</v>
      </c>
      <c r="P203" s="313" t="e">
        <f t="shared" ref="P203" ca="1" si="1117">K202-Q203</f>
        <v>#VALUE!</v>
      </c>
      <c r="Q203" s="317" t="str">
        <f ca="1">[2]!YBSCEN($I$137,$J202&amp;"d","Market",O$25,"Swap",$I202,"LMMSkew","","Model",100,0,29,"Gradual","ParShift|N",0,"Annualized ROR",O202,100,"",,,,"Default",,,,"Default",,)</f>
        <v>E</v>
      </c>
      <c r="R203" s="313" t="e">
        <f t="shared" ref="R203" ca="1" si="1118">L203+P203</f>
        <v>#VALUE!</v>
      </c>
      <c r="S203" s="318" t="e">
        <f t="shared" ref="S203" ca="1" si="1119">R203/K202</f>
        <v>#VALUE!</v>
      </c>
      <c r="T203" s="313" t="e">
        <f ca="1">SUM(R$152:R203)</f>
        <v>#VALUE!</v>
      </c>
      <c r="U203" s="318" t="e">
        <f t="shared" ref="U203" ca="1" si="1120">BJ203</f>
        <v>#VALUE!</v>
      </c>
      <c r="V203" s="319">
        <f ca="1">VLOOKUP($I203, 'Barcap OAD'!$A:$S, $F$137, FALSE)</f>
        <v>-10.3</v>
      </c>
      <c r="W203" s="320" t="e">
        <f t="shared" ca="1" si="614"/>
        <v>#VALUE!</v>
      </c>
      <c r="X203" s="321" t="str">
        <f ca="1">[2]!YBHIST($E203,$I203,X$25,"sec","")</f>
        <v>E</v>
      </c>
      <c r="Y203" s="313" t="e">
        <f t="shared" ref="Y203" ca="1" si="1121">X203-X202</f>
        <v>#VALUE!</v>
      </c>
      <c r="Z203" s="317" t="e">
        <f t="shared" ref="Z203" ca="1" si="1122">X202-AA202</f>
        <v>#VALUE!</v>
      </c>
      <c r="AA203" s="317" t="str">
        <f ca="1">[2]!YBHIST($F203,$I203,X$25,"sec","")</f>
        <v>E</v>
      </c>
      <c r="AB203" s="317" t="e">
        <f t="shared" ref="AB203" ca="1" si="1123">X202-Z203</f>
        <v>#VALUE!</v>
      </c>
      <c r="AC203" s="322" t="e">
        <f t="shared" ref="AC203" ca="1" si="1124">Y203+Z203</f>
        <v>#VALUE!</v>
      </c>
      <c r="AD203" s="323">
        <f ca="1">VLOOKUP($I203, 'Barcap OAD'!$A:$S, $F$26, FALSE)</f>
        <v>5.6016069999999996</v>
      </c>
      <c r="AE203" s="320" t="e">
        <f t="shared" ref="AE203" ca="1" si="1125">X203*AD203/10000</f>
        <v>#VALUE!</v>
      </c>
      <c r="AF203" s="324" t="e">
        <f t="shared" ref="AF203" ca="1" si="1126">W203/AE203</f>
        <v>#VALUE!</v>
      </c>
      <c r="AG203" s="313" t="e">
        <f t="shared" ref="AG203" ca="1" si="1127">-AC203*AF202</f>
        <v>#VALUE!</v>
      </c>
      <c r="AH203" s="318" t="e">
        <f t="shared" ref="AH203" ca="1" si="1128">AG203/K202</f>
        <v>#VALUE!</v>
      </c>
      <c r="AI203" s="313" t="e">
        <f t="shared" ref="AI203" ca="1" si="1129">AL203+AK203</f>
        <v>#VALUE!</v>
      </c>
      <c r="AJ203" s="318" t="e">
        <f t="shared" ref="AJ203" ca="1" si="1130">AF203-AF202</f>
        <v>#VALUE!</v>
      </c>
      <c r="AK203" s="322" t="e">
        <f t="shared" ref="AK203" ca="1" si="1131">(AJ203*Y203)/2</f>
        <v>#VALUE!</v>
      </c>
      <c r="AL203" s="325" t="e">
        <f t="shared" ref="AL203" ca="1" si="1132">AG203+R203</f>
        <v>#VALUE!</v>
      </c>
      <c r="AM203" s="318" t="e">
        <f t="shared" ref="AM203" ca="1" si="1133">AL203/K202</f>
        <v>#VALUE!</v>
      </c>
      <c r="AN203" s="313" t="e">
        <f ca="1">SUM(AL$152:AL203)</f>
        <v>#VALUE!</v>
      </c>
      <c r="AO203" s="326" t="e">
        <f t="shared" ref="AO203" ca="1" si="1134">BL203</f>
        <v>#VALUE!</v>
      </c>
      <c r="AP203" s="327" t="e">
        <f t="shared" ref="AP203" ca="1" si="1135">(Z203*AF203*-1)+P203</f>
        <v>#VALUE!</v>
      </c>
      <c r="AQ203" s="328" t="e">
        <f t="shared" ref="AQ203" ca="1" si="1136">AP203/K202</f>
        <v>#VALUE!</v>
      </c>
      <c r="AX203" s="208" t="str">
        <f ca="1">[2]!YBHIST($I$137,$I203,J$25,"sec","")</f>
        <v>E</v>
      </c>
      <c r="AY203" s="206" t="str">
        <f ca="1">[2]!YBPRICE($I$137,AX203&amp;"d","Market","AccruedInterest","Swap",$I203,"LMMSkew","","Model",100,"")</f>
        <v>E</v>
      </c>
      <c r="BA203" s="67">
        <f t="shared" si="656"/>
        <v>0</v>
      </c>
      <c r="BI203" s="519" t="e">
        <f t="shared" ref="BI203" ca="1" si="1137">1+S203</f>
        <v>#VALUE!</v>
      </c>
      <c r="BJ203" s="519" t="e">
        <f ca="1">PRODUCT($BI$152:BI203)-1</f>
        <v>#VALUE!</v>
      </c>
      <c r="BK203" s="519" t="e">
        <f t="shared" ref="BK203" ca="1" si="1138">1+AM203</f>
        <v>#VALUE!</v>
      </c>
      <c r="BL203" s="519" t="e">
        <f ca="1">PRODUCT($BK$152:BK203)-1</f>
        <v>#VALUE!</v>
      </c>
    </row>
    <row r="209" spans="1:64" ht="15">
      <c r="E209" s="455" t="s">
        <v>254</v>
      </c>
      <c r="F209" s="67">
        <f>MATCH(I209, 'Barcap OAD'!$A$1:$S$1, 0)</f>
        <v>14</v>
      </c>
      <c r="I209" s="75" t="s">
        <v>87</v>
      </c>
    </row>
    <row r="210" spans="1:64" s="76" customFormat="1" ht="8.25" hidden="1" customHeight="1">
      <c r="J210" s="76" t="s">
        <v>7</v>
      </c>
      <c r="L210" s="76" t="s">
        <v>8</v>
      </c>
      <c r="M210" s="76" t="s">
        <v>9</v>
      </c>
      <c r="O210" s="76" t="s">
        <v>231</v>
      </c>
      <c r="W210" s="76" t="s">
        <v>11</v>
      </c>
      <c r="X210" s="76" t="s">
        <v>7</v>
      </c>
      <c r="Y210" s="76" t="s">
        <v>7</v>
      </c>
    </row>
    <row r="211" spans="1:64" ht="22.5" customHeight="1">
      <c r="E211" s="455"/>
      <c r="I211" s="78"/>
      <c r="J211" s="633" t="s">
        <v>67</v>
      </c>
      <c r="K211" s="634"/>
      <c r="L211" s="634"/>
      <c r="M211" s="634"/>
      <c r="N211" s="634"/>
      <c r="O211" s="634"/>
      <c r="P211" s="634"/>
      <c r="Q211" s="634"/>
      <c r="R211" s="634"/>
      <c r="S211" s="634"/>
      <c r="T211" s="634"/>
      <c r="U211" s="634"/>
      <c r="V211" s="634"/>
      <c r="W211" s="634"/>
      <c r="X211" s="635" t="s">
        <v>90</v>
      </c>
      <c r="Y211" s="634"/>
      <c r="Z211" s="634"/>
      <c r="AA211" s="634"/>
      <c r="AB211" s="634"/>
      <c r="AC211" s="634"/>
      <c r="AD211" s="634"/>
      <c r="AE211" s="636"/>
      <c r="AF211" s="637" t="s">
        <v>151</v>
      </c>
      <c r="AG211" s="638"/>
      <c r="AH211" s="638"/>
      <c r="AI211" s="638"/>
      <c r="AJ211" s="638"/>
      <c r="AK211" s="638"/>
      <c r="AL211" s="639" t="s">
        <v>150</v>
      </c>
      <c r="AM211" s="640"/>
      <c r="AN211" s="640"/>
      <c r="AO211" s="640"/>
      <c r="AP211" s="640"/>
      <c r="AQ211" s="641"/>
    </row>
    <row r="212" spans="1:64" s="68" customFormat="1" ht="46.5" customHeight="1">
      <c r="A212" s="68" t="s">
        <v>12</v>
      </c>
      <c r="B212" s="68" t="s">
        <v>13</v>
      </c>
      <c r="C212" s="68" t="s">
        <v>14</v>
      </c>
      <c r="D212" s="68" t="s">
        <v>15</v>
      </c>
      <c r="E212" s="68" t="s">
        <v>16</v>
      </c>
      <c r="F212" s="68" t="s">
        <v>17</v>
      </c>
      <c r="G212" s="68" t="s">
        <v>18</v>
      </c>
      <c r="I212" s="143" t="s">
        <v>19</v>
      </c>
      <c r="J212" s="143" t="s">
        <v>68</v>
      </c>
      <c r="K212" s="144" t="s">
        <v>157</v>
      </c>
      <c r="L212" s="144" t="s">
        <v>188</v>
      </c>
      <c r="M212" s="145" t="s">
        <v>8</v>
      </c>
      <c r="N212" s="144" t="s">
        <v>70</v>
      </c>
      <c r="O212" s="144" t="s">
        <v>123</v>
      </c>
      <c r="P212" s="144" t="s">
        <v>154</v>
      </c>
      <c r="Q212" s="144" t="s">
        <v>122</v>
      </c>
      <c r="R212" s="144" t="s">
        <v>147</v>
      </c>
      <c r="S212" s="145" t="s">
        <v>148</v>
      </c>
      <c r="T212" s="144" t="s">
        <v>145</v>
      </c>
      <c r="U212" s="145" t="s">
        <v>71</v>
      </c>
      <c r="V212" s="144" t="s">
        <v>269</v>
      </c>
      <c r="W212" s="144" t="s">
        <v>72</v>
      </c>
      <c r="X212" s="213" t="s">
        <v>68</v>
      </c>
      <c r="Y212" s="214" t="s">
        <v>69</v>
      </c>
      <c r="Z212" s="214" t="s">
        <v>186</v>
      </c>
      <c r="AA212" s="215" t="s">
        <v>73</v>
      </c>
      <c r="AB212" s="214" t="s">
        <v>122</v>
      </c>
      <c r="AC212" s="214" t="s">
        <v>160</v>
      </c>
      <c r="AD212" s="214" t="s">
        <v>269</v>
      </c>
      <c r="AE212" s="214" t="s">
        <v>72</v>
      </c>
      <c r="AF212" s="146" t="s">
        <v>146</v>
      </c>
      <c r="AG212" s="147" t="s">
        <v>149</v>
      </c>
      <c r="AH212" s="147" t="s">
        <v>189</v>
      </c>
      <c r="AI212" s="190" t="s">
        <v>105</v>
      </c>
      <c r="AJ212" s="147" t="s">
        <v>74</v>
      </c>
      <c r="AK212" s="190" t="s">
        <v>91</v>
      </c>
      <c r="AL212" s="201" t="s">
        <v>155</v>
      </c>
      <c r="AM212" s="196" t="s">
        <v>76</v>
      </c>
      <c r="AN212" s="197" t="s">
        <v>145</v>
      </c>
      <c r="AO212" s="196" t="s">
        <v>71</v>
      </c>
      <c r="AP212" s="195" t="s">
        <v>154</v>
      </c>
      <c r="AQ212" s="198" t="s">
        <v>156</v>
      </c>
      <c r="AX212" s="209" t="s">
        <v>153</v>
      </c>
      <c r="AY212" s="209" t="s">
        <v>152</v>
      </c>
      <c r="BI212" s="643" t="s">
        <v>271</v>
      </c>
      <c r="BJ212" s="643"/>
      <c r="BK212" s="643" t="s">
        <v>272</v>
      </c>
      <c r="BL212" s="643"/>
    </row>
    <row r="213" spans="1:64" s="68" customFormat="1" ht="15" hidden="1">
      <c r="C213" s="70">
        <f t="shared" ref="C213:C224" ca="1" si="1139">I213+10</f>
        <v>40217</v>
      </c>
      <c r="D213" s="70">
        <f t="shared" ref="D213:D238" ca="1" si="1140">I213+35</f>
        <v>40242</v>
      </c>
      <c r="E213" s="68" t="str">
        <f t="shared" ref="E213:E252" ca="1" si="1141">"FNMA"&amp;TEXT($J$23,"0.0")&amp;"-TBA-"&amp;TEXT(C213,"mmm")</f>
        <v>FNMA3.0-TBA-Feb</v>
      </c>
      <c r="F213" s="68" t="str">
        <f t="shared" ref="F213:F252" ca="1" si="1142">"FNMA"&amp;TEXT($J$23,"0.0")&amp;"-TBA-"&amp;TEXT(D213,"mmm")</f>
        <v>FNMA3.0-TBA-Mar</v>
      </c>
      <c r="G213" s="68" t="str">
        <f t="shared" ref="G213:G238" si="1143">"FNMA"&amp;TEXT($J$23,"0.0")&amp;"-TBA-GEN"</f>
        <v>FNMA3.0-TBA-GEN</v>
      </c>
      <c r="I213" s="148">
        <f ca="1">[2]!YBWORKDAY(EDATE(Base_Date, BA213), -1, "USD")</f>
        <v>40207</v>
      </c>
      <c r="J213" s="210" t="str">
        <f ca="1">[2]!YBHIST($I$209,$I213,K$25,"sec","")</f>
        <v>Error</v>
      </c>
      <c r="K213" s="216" t="str">
        <f ca="1">[2]!YBHIST($I$209,$I213,J$25,"sec","")</f>
        <v>E</v>
      </c>
      <c r="L213" s="134">
        <v>0</v>
      </c>
      <c r="M213" s="135" t="str">
        <f ca="1">[2]!YBPRICE($I$209,$K213&amp;"d",$I213,L$25,"Swap",$I213,"Default","","Model",100,"")</f>
        <v>E</v>
      </c>
      <c r="N213" s="136"/>
      <c r="O213" s="136"/>
      <c r="P213" s="134">
        <v>0</v>
      </c>
      <c r="Q213" s="137" t="str">
        <f ca="1">[2]!YBSCEN($I$209,$K213&amp;"d","Market",O$25,"Swap",$I213,"LMMSkew","","Model",100,0,29,"Gradual","ParShift|N",0,"Annualized ROR",0.25,100,"",,,,"Default",,,,"Default",,)</f>
        <v>E</v>
      </c>
      <c r="R213" s="134">
        <v>0</v>
      </c>
      <c r="S213" s="138">
        <v>0</v>
      </c>
      <c r="T213" s="134" t="e">
        <f ca="1">SUM(R$28:R213)</f>
        <v>#VALUE!</v>
      </c>
      <c r="U213" s="151" t="e">
        <f ca="1">T213/K$28</f>
        <v>#VALUE!</v>
      </c>
      <c r="V213" s="139" t="str">
        <f ca="1">[2]!YBHIST($I$209,I213,"EffDur","sec","")</f>
        <v>E</v>
      </c>
      <c r="W213" s="140" t="e">
        <f t="shared" ref="W213:W223" ca="1" si="1144">$J213*$V213/10000</f>
        <v>#VALUE!</v>
      </c>
      <c r="X213" s="184" t="str">
        <f ca="1">[2]!YBHIST($E213,$I213,X$25,"sec","")</f>
        <v>E</v>
      </c>
      <c r="Y213" s="134">
        <v>0</v>
      </c>
      <c r="Z213" s="137">
        <v>0</v>
      </c>
      <c r="AA213" s="137" t="str">
        <f ca="1">[2]!YBHIST($F213,$I213,X$25,"sec","")</f>
        <v>E</v>
      </c>
      <c r="AB213" s="137"/>
      <c r="AC213" s="186">
        <f t="shared" ref="AC213:AC223" si="1145">Y213+Z213</f>
        <v>0</v>
      </c>
      <c r="AD213" s="188" t="str">
        <f ca="1">[2]!YBHIST($G213,I213,"LMMEffectiveDuration","sec","")</f>
        <v>E</v>
      </c>
      <c r="AE213" s="140" t="e">
        <f t="shared" ref="AE213:AE252" ca="1" si="1146">X213*AD213/10000</f>
        <v>#VALUE!</v>
      </c>
      <c r="AF213" s="141" t="e">
        <f t="shared" ref="AF213:AF252" ca="1" si="1147">W213/AE213</f>
        <v>#VALUE!</v>
      </c>
      <c r="AG213" s="134"/>
      <c r="AH213" s="134"/>
      <c r="AI213" s="134">
        <f>AL213-AK213</f>
        <v>0</v>
      </c>
      <c r="AJ213" s="138">
        <v>0</v>
      </c>
      <c r="AK213" s="186">
        <f t="shared" ref="AK213:AK223" si="1148">AJ213*Y213</f>
        <v>0</v>
      </c>
      <c r="AL213" s="191">
        <f t="shared" ref="AL213:AL223" si="1149">AG213+R213</f>
        <v>0</v>
      </c>
      <c r="AM213" s="138">
        <v>0</v>
      </c>
      <c r="AN213" s="134" t="e">
        <f ca="1">SUM(AL$28:AL213)</f>
        <v>#VALUE!</v>
      </c>
      <c r="AO213" s="150" t="e">
        <f ca="1">AN213/K$28</f>
        <v>#VALUE!</v>
      </c>
      <c r="AP213" s="193" t="e">
        <f t="shared" ref="AP213:AP223" ca="1" si="1150">(Z213*AF213*-1)+P213</f>
        <v>#VALUE!</v>
      </c>
      <c r="AQ213" s="199"/>
      <c r="AX213" s="68" t="str">
        <f ca="1">[2]!YBHIST($I$209,$I213,J$25,"sec","")</f>
        <v>E</v>
      </c>
      <c r="AY213" s="67" t="e">
        <f t="shared" ref="AY213:AY223" ca="1" si="1151">AY214-1</f>
        <v>#VALUE!</v>
      </c>
      <c r="BA213" s="67">
        <f t="shared" ref="BA213:BA223" si="1152">BA214-1</f>
        <v>-62</v>
      </c>
    </row>
    <row r="214" spans="1:64" s="68" customFormat="1" ht="15" hidden="1">
      <c r="C214" s="70">
        <f t="shared" ca="1" si="1139"/>
        <v>40245</v>
      </c>
      <c r="D214" s="70">
        <f t="shared" ca="1" si="1140"/>
        <v>40270</v>
      </c>
      <c r="E214" s="68" t="str">
        <f t="shared" ca="1" si="1141"/>
        <v>FNMA3.0-TBA-Mar</v>
      </c>
      <c r="F214" s="68" t="str">
        <f t="shared" ca="1" si="1142"/>
        <v>FNMA3.0-TBA-Apr</v>
      </c>
      <c r="G214" s="68" t="str">
        <f t="shared" si="1143"/>
        <v>FNMA3.0-TBA-GEN</v>
      </c>
      <c r="I214" s="133">
        <f ca="1">[2]!YBWORKDAY(EDATE(Base_Date, BA214), -1, "USD")</f>
        <v>40235</v>
      </c>
      <c r="J214" s="211" t="str">
        <f ca="1">[2]!YBHIST($I$209,$I214,K$25,"sec","")</f>
        <v>Error</v>
      </c>
      <c r="K214" s="217" t="str">
        <f ca="1">[2]!YBHIST($I$209,$I214,J$25,"sec","")</f>
        <v>E</v>
      </c>
      <c r="L214" s="80" t="e">
        <f ca="1">K214-K213</f>
        <v>#VALUE!</v>
      </c>
      <c r="M214" s="81" t="str">
        <f ca="1">[2]!YBPRICE($I$209,$K214&amp;"d",$I214,L$25,"Swap",$I214,"Default","","Model",100,"")</f>
        <v>E</v>
      </c>
      <c r="N214" s="73" t="str">
        <f ca="1">[2]!YBHIST($I$209,$I213,M$25,"sec","")</f>
        <v>E</v>
      </c>
      <c r="O214" s="73"/>
      <c r="P214" s="80" t="e">
        <f ca="1">K213-Q213</f>
        <v>#VALUE!</v>
      </c>
      <c r="Q214" s="82" t="str">
        <f ca="1">[2]!YBSCEN($I$209,$K214&amp;"d","Market",O$25,"Swap",$I214,"LMMSkew","","Model",100,0,29,"Gradual","ParShift|N",0,"Annualized ROR",0.25,100,"",,,,"Default",,,,"Default",,)</f>
        <v>E</v>
      </c>
      <c r="R214" s="80" t="e">
        <f ca="1">L214+P214</f>
        <v>#VALUE!</v>
      </c>
      <c r="S214" s="83" t="e">
        <f ca="1">R214/K213</f>
        <v>#VALUE!</v>
      </c>
      <c r="T214" s="80" t="e">
        <f ca="1">SUM(R$28:R214)</f>
        <v>#VALUE!</v>
      </c>
      <c r="U214" s="83" t="e">
        <f ca="1">T214/K$28</f>
        <v>#VALUE!</v>
      </c>
      <c r="V214" s="84" t="str">
        <f ca="1">[2]!YBHIST($I$209,I214,"EffDur","sec","")</f>
        <v>E</v>
      </c>
      <c r="W214" s="85" t="e">
        <f t="shared" ca="1" si="1144"/>
        <v>#VALUE!</v>
      </c>
      <c r="X214" s="185" t="str">
        <f ca="1">[2]!YBHIST($E214,$I214,X$25,"sec","")</f>
        <v>E</v>
      </c>
      <c r="Y214" s="80" t="e">
        <f ca="1">X214-X213</f>
        <v>#VALUE!</v>
      </c>
      <c r="Z214" s="82" t="e">
        <f ca="1">X213-AA213</f>
        <v>#VALUE!</v>
      </c>
      <c r="AA214" s="82" t="str">
        <f ca="1">[2]!YBHIST($F214,$I214,X$25,"sec","")</f>
        <v>E</v>
      </c>
      <c r="AB214" s="82"/>
      <c r="AC214" s="187" t="e">
        <f t="shared" ca="1" si="1145"/>
        <v>#VALUE!</v>
      </c>
      <c r="AD214" s="189" t="str">
        <f ca="1">[2]!YBHIST($G214,I214,"LMMEffectiveDuration","sec","")</f>
        <v>E</v>
      </c>
      <c r="AE214" s="85" t="e">
        <f t="shared" ca="1" si="1146"/>
        <v>#VALUE!</v>
      </c>
      <c r="AF214" s="86" t="e">
        <f t="shared" ca="1" si="1147"/>
        <v>#VALUE!</v>
      </c>
      <c r="AG214" s="80" t="e">
        <f ca="1">-AC214*AF213</f>
        <v>#VALUE!</v>
      </c>
      <c r="AH214" s="80"/>
      <c r="AI214" s="80" t="e">
        <f ca="1">AL214-AK214</f>
        <v>#VALUE!</v>
      </c>
      <c r="AJ214" s="83" t="e">
        <f ca="1">AF214-AF213</f>
        <v>#VALUE!</v>
      </c>
      <c r="AK214" s="187" t="e">
        <f t="shared" ca="1" si="1148"/>
        <v>#VALUE!</v>
      </c>
      <c r="AL214" s="192" t="e">
        <f t="shared" ca="1" si="1149"/>
        <v>#VALUE!</v>
      </c>
      <c r="AM214" s="83" t="e">
        <f ca="1">AL214/K213</f>
        <v>#VALUE!</v>
      </c>
      <c r="AN214" s="80" t="e">
        <f ca="1">SUM(AL$28:AL214)</f>
        <v>#VALUE!</v>
      </c>
      <c r="AO214" s="109" t="e">
        <f ca="1">AN214/K$28</f>
        <v>#VALUE!</v>
      </c>
      <c r="AP214" s="194" t="e">
        <f t="shared" ca="1" si="1150"/>
        <v>#VALUE!</v>
      </c>
      <c r="AQ214" s="199"/>
      <c r="AX214" s="68" t="str">
        <f ca="1">[2]!YBHIST($I$209,$I214,J$25,"sec","")</f>
        <v>E</v>
      </c>
      <c r="AY214" s="67" t="e">
        <f t="shared" ca="1" si="1151"/>
        <v>#VALUE!</v>
      </c>
      <c r="BA214" s="67">
        <f t="shared" si="1152"/>
        <v>-61</v>
      </c>
    </row>
    <row r="215" spans="1:64" s="68" customFormat="1" ht="15" hidden="1">
      <c r="C215" s="70">
        <f t="shared" ca="1" si="1139"/>
        <v>40278</v>
      </c>
      <c r="D215" s="70">
        <f t="shared" ca="1" si="1140"/>
        <v>40303</v>
      </c>
      <c r="E215" s="68" t="str">
        <f t="shared" ca="1" si="1141"/>
        <v>FNMA3.0-TBA-Apr</v>
      </c>
      <c r="F215" s="68" t="str">
        <f t="shared" ca="1" si="1142"/>
        <v>FNMA3.0-TBA-May</v>
      </c>
      <c r="G215" s="68" t="str">
        <f t="shared" si="1143"/>
        <v>FNMA3.0-TBA-GEN</v>
      </c>
      <c r="I215" s="133">
        <f ca="1">[2]!YBWORKDAY(EDATE(Base_Date, BA215), -1, "USD")</f>
        <v>40268</v>
      </c>
      <c r="J215" s="211" t="str">
        <f ca="1">[2]!YBHIST($I$209,$I215,K$25,"sec","")</f>
        <v>Error</v>
      </c>
      <c r="K215" s="217" t="str">
        <f ca="1">[2]!YBHIST($I$209,$I215,J$25,"sec","")</f>
        <v>E</v>
      </c>
      <c r="L215" s="80" t="e">
        <f ca="1">K215-K214</f>
        <v>#VALUE!</v>
      </c>
      <c r="M215" s="81" t="str">
        <f ca="1">[2]!YBPRICE($I$209,$K215&amp;"d",$I215,L$25,"Swap",$I215,"Default","","Model",100,"")</f>
        <v>E</v>
      </c>
      <c r="N215" s="73" t="str">
        <f ca="1">[2]!YBHIST($I$209,$I214,M$25,"sec","")</f>
        <v>E</v>
      </c>
      <c r="O215" s="73"/>
      <c r="P215" s="80" t="e">
        <f ca="1">K214-Q214</f>
        <v>#VALUE!</v>
      </c>
      <c r="Q215" s="82" t="str">
        <f ca="1">[2]!YBSCEN($I$209,$K215&amp;"d","Market",O$25,"Swap",$I215,"LMMSkew","","Model",100,0,29,"Gradual","ParShift|N",0,"Annualized ROR",0.25,100,"",,,,"Default",,,,"Default",,)</f>
        <v>E</v>
      </c>
      <c r="R215" s="80" t="e">
        <f ca="1">L215+P215</f>
        <v>#VALUE!</v>
      </c>
      <c r="S215" s="83" t="e">
        <f ca="1">R215/K214</f>
        <v>#VALUE!</v>
      </c>
      <c r="T215" s="80" t="e">
        <f ca="1">SUM(R$28:R215)</f>
        <v>#VALUE!</v>
      </c>
      <c r="U215" s="83" t="e">
        <f ca="1">T215/K$28</f>
        <v>#VALUE!</v>
      </c>
      <c r="V215" s="84" t="str">
        <f ca="1">[2]!YBHIST($I$209,I215,"EffDur","sec","")</f>
        <v>E</v>
      </c>
      <c r="W215" s="85" t="e">
        <f t="shared" ca="1" si="1144"/>
        <v>#VALUE!</v>
      </c>
      <c r="X215" s="185" t="str">
        <f ca="1">[2]!YBHIST($E215,$I215,X$25,"sec","")</f>
        <v>E</v>
      </c>
      <c r="Y215" s="80" t="e">
        <f ca="1">X215-X214</f>
        <v>#VALUE!</v>
      </c>
      <c r="Z215" s="82" t="e">
        <f ca="1">X214-AA214</f>
        <v>#VALUE!</v>
      </c>
      <c r="AA215" s="82" t="str">
        <f ca="1">[2]!YBHIST($F215,$I215,X$25,"sec","")</f>
        <v>E</v>
      </c>
      <c r="AB215" s="82"/>
      <c r="AC215" s="187" t="e">
        <f t="shared" ca="1" si="1145"/>
        <v>#VALUE!</v>
      </c>
      <c r="AD215" s="189" t="str">
        <f ca="1">[2]!YBHIST($G215,I215,"LMMEffectiveDuration","sec","")</f>
        <v>E</v>
      </c>
      <c r="AE215" s="85" t="e">
        <f t="shared" ca="1" si="1146"/>
        <v>#VALUE!</v>
      </c>
      <c r="AF215" s="86" t="e">
        <f t="shared" ca="1" si="1147"/>
        <v>#VALUE!</v>
      </c>
      <c r="AG215" s="80" t="e">
        <f ca="1">-AC215*AF214</f>
        <v>#VALUE!</v>
      </c>
      <c r="AH215" s="80"/>
      <c r="AI215" s="80" t="e">
        <f ca="1">AL215-AK215</f>
        <v>#VALUE!</v>
      </c>
      <c r="AJ215" s="83" t="e">
        <f ca="1">AF215-AF214</f>
        <v>#VALUE!</v>
      </c>
      <c r="AK215" s="187" t="e">
        <f t="shared" ca="1" si="1148"/>
        <v>#VALUE!</v>
      </c>
      <c r="AL215" s="192" t="e">
        <f t="shared" ca="1" si="1149"/>
        <v>#VALUE!</v>
      </c>
      <c r="AM215" s="83" t="e">
        <f ca="1">AL215/K214</f>
        <v>#VALUE!</v>
      </c>
      <c r="AN215" s="80" t="e">
        <f ca="1">SUM(AL$28:AL215)</f>
        <v>#VALUE!</v>
      </c>
      <c r="AO215" s="109" t="e">
        <f ca="1">AN215/K$28</f>
        <v>#VALUE!</v>
      </c>
      <c r="AP215" s="194" t="e">
        <f t="shared" ca="1" si="1150"/>
        <v>#VALUE!</v>
      </c>
      <c r="AQ215" s="199"/>
      <c r="AX215" s="68" t="str">
        <f ca="1">[2]!YBHIST($I$209,$I215,J$25,"sec","")</f>
        <v>E</v>
      </c>
      <c r="AY215" s="67" t="e">
        <f t="shared" ca="1" si="1151"/>
        <v>#VALUE!</v>
      </c>
      <c r="BA215" s="67">
        <f t="shared" si="1152"/>
        <v>-60</v>
      </c>
    </row>
    <row r="216" spans="1:64" s="68" customFormat="1" ht="15" hidden="1">
      <c r="C216" s="70">
        <f t="shared" ca="1" si="1139"/>
        <v>40308</v>
      </c>
      <c r="D216" s="70">
        <f t="shared" ca="1" si="1140"/>
        <v>40333</v>
      </c>
      <c r="E216" s="68" t="str">
        <f t="shared" ca="1" si="1141"/>
        <v>FNMA3.0-TBA-May</v>
      </c>
      <c r="F216" s="68" t="str">
        <f t="shared" ca="1" si="1142"/>
        <v>FNMA3.0-TBA-Jun</v>
      </c>
      <c r="G216" s="68" t="str">
        <f t="shared" si="1143"/>
        <v>FNMA3.0-TBA-GEN</v>
      </c>
      <c r="I216" s="133">
        <f ca="1">[2]!YBWORKDAY(EDATE(Base_Date, BA216), -1, "USD")</f>
        <v>40298</v>
      </c>
      <c r="J216" s="211" t="str">
        <f ca="1">[2]!YBHIST($I$209,$I216,K$25,"sec","")</f>
        <v>Error</v>
      </c>
      <c r="K216" s="217" t="str">
        <f ca="1">[2]!YBHIST($I$209,$I216,J$25,"sec","")</f>
        <v>E</v>
      </c>
      <c r="L216" s="80">
        <v>0</v>
      </c>
      <c r="M216" s="81" t="str">
        <f ca="1">[2]!YBPRICE($I$209,$K216&amp;"d",$I216,L$25,"Swap",$I216,"Default","","Model",100,"")</f>
        <v>E</v>
      </c>
      <c r="N216" s="73"/>
      <c r="O216" s="73"/>
      <c r="P216" s="80">
        <v>0</v>
      </c>
      <c r="Q216" s="82" t="str">
        <f ca="1">[2]!YBSCEN($I$209,$K216&amp;"d","Market",O$25,"Swap",$I216,"LMMSkew","","Model",100,0,29,"Gradual","ParShift|N",0,"Annualized ROR",0.25,100,"",,,,"Default",,,,"Default",,)</f>
        <v>E</v>
      </c>
      <c r="R216" s="80">
        <v>0</v>
      </c>
      <c r="S216" s="83">
        <v>0</v>
      </c>
      <c r="T216" s="80" t="e">
        <f ca="1">SUM(R$31:R216)</f>
        <v>#VALUE!</v>
      </c>
      <c r="U216" s="152" t="e">
        <f t="shared" ref="U216:U223" ca="1" si="1153">T216/K$31</f>
        <v>#VALUE!</v>
      </c>
      <c r="V216" s="84" t="str">
        <f ca="1">[2]!YBHIST($I$209,I216,"EffDur","sec","")</f>
        <v>E</v>
      </c>
      <c r="W216" s="85" t="e">
        <f t="shared" ca="1" si="1144"/>
        <v>#VALUE!</v>
      </c>
      <c r="X216" s="185" t="str">
        <f ca="1">[2]!YBHIST($E216,$I216,X$25,"sec","")</f>
        <v>E</v>
      </c>
      <c r="Y216" s="80">
        <v>0</v>
      </c>
      <c r="Z216" s="82">
        <v>0</v>
      </c>
      <c r="AA216" s="82" t="str">
        <f ca="1">[2]!YBHIST($F216,$I216,X$25,"sec","")</f>
        <v>E</v>
      </c>
      <c r="AB216" s="82"/>
      <c r="AC216" s="187">
        <f t="shared" si="1145"/>
        <v>0</v>
      </c>
      <c r="AD216" s="189" t="str">
        <f ca="1">[2]!YBHIST($G216,I216,"LMMEffectiveDuration","sec","")</f>
        <v>E</v>
      </c>
      <c r="AE216" s="85" t="e">
        <f t="shared" ca="1" si="1146"/>
        <v>#VALUE!</v>
      </c>
      <c r="AF216" s="86" t="e">
        <f t="shared" ca="1" si="1147"/>
        <v>#VALUE!</v>
      </c>
      <c r="AG216" s="80"/>
      <c r="AH216" s="80"/>
      <c r="AI216" s="80">
        <f>AL216-AK216</f>
        <v>0</v>
      </c>
      <c r="AJ216" s="83">
        <v>0</v>
      </c>
      <c r="AK216" s="187">
        <f t="shared" si="1148"/>
        <v>0</v>
      </c>
      <c r="AL216" s="192">
        <f t="shared" si="1149"/>
        <v>0</v>
      </c>
      <c r="AM216" s="83">
        <v>0</v>
      </c>
      <c r="AN216" s="80" t="e">
        <f ca="1">SUM(AL$31:AL216)</f>
        <v>#VALUE!</v>
      </c>
      <c r="AO216" s="153" t="e">
        <f t="shared" ref="AO216:AO223" ca="1" si="1154">AN216/K$31</f>
        <v>#VALUE!</v>
      </c>
      <c r="AP216" s="194" t="e">
        <f t="shared" ca="1" si="1150"/>
        <v>#VALUE!</v>
      </c>
      <c r="AQ216" s="199"/>
      <c r="AX216" s="68" t="str">
        <f ca="1">[2]!YBHIST($I$209,$I216,J$25,"sec","")</f>
        <v>E</v>
      </c>
      <c r="AY216" s="67" t="e">
        <f t="shared" ca="1" si="1151"/>
        <v>#VALUE!</v>
      </c>
      <c r="BA216" s="67">
        <f t="shared" si="1152"/>
        <v>-59</v>
      </c>
    </row>
    <row r="217" spans="1:64" s="68" customFormat="1" ht="15" hidden="1">
      <c r="C217" s="70">
        <f t="shared" ca="1" si="1139"/>
        <v>40336</v>
      </c>
      <c r="D217" s="70">
        <f t="shared" ca="1" si="1140"/>
        <v>40361</v>
      </c>
      <c r="E217" s="68" t="str">
        <f t="shared" ca="1" si="1141"/>
        <v>FNMA3.0-TBA-Jun</v>
      </c>
      <c r="F217" s="68" t="str">
        <f t="shared" ca="1" si="1142"/>
        <v>FNMA3.0-TBA-Jul</v>
      </c>
      <c r="G217" s="68" t="str">
        <f t="shared" si="1143"/>
        <v>FNMA3.0-TBA-GEN</v>
      </c>
      <c r="I217" s="133">
        <f ca="1">[2]!YBWORKDAY(EDATE(Base_Date, BA217), -1, "USD")</f>
        <v>40326</v>
      </c>
      <c r="J217" s="211" t="str">
        <f ca="1">[2]!YBHIST($I$209,$I217,K$25,"sec","")</f>
        <v>Error</v>
      </c>
      <c r="K217" s="217" t="str">
        <f ca="1">[2]!YBHIST($I$209,$I217,J$25,"sec","")</f>
        <v>E</v>
      </c>
      <c r="L217" s="80" t="e">
        <f t="shared" ref="L217:L223" ca="1" si="1155">K217-K216</f>
        <v>#VALUE!</v>
      </c>
      <c r="M217" s="81" t="str">
        <f ca="1">[2]!YBPRICE($I$209,$K217&amp;"d",$I217,L$25,"Swap",$I217,"Default","","Model",100,"")</f>
        <v>E</v>
      </c>
      <c r="N217" s="73" t="str">
        <f ca="1">[2]!YBHIST($I$209,$I216,M$25,"sec","")</f>
        <v>E</v>
      </c>
      <c r="O217" s="73"/>
      <c r="P217" s="80" t="e">
        <f t="shared" ref="P217:P223" ca="1" si="1156">K216-Q216</f>
        <v>#VALUE!</v>
      </c>
      <c r="Q217" s="82" t="str">
        <f ca="1">[2]!YBSCEN($I$209,$K217&amp;"d","Market",O$25,"Swap",$I217,"LMMSkew","","Model",100,0,29,"Gradual","ParShift|N",0,"Annualized ROR",0.25,100,"",,,,"Default",,,,"Default",,)</f>
        <v>E</v>
      </c>
      <c r="R217" s="80" t="e">
        <f t="shared" ref="R217:R223" ca="1" si="1157">L217+P217</f>
        <v>#VALUE!</v>
      </c>
      <c r="S217" s="83" t="e">
        <f ca="1">R217/K216</f>
        <v>#VALUE!</v>
      </c>
      <c r="T217" s="80" t="e">
        <f ca="1">SUM(R$31:R217)</f>
        <v>#VALUE!</v>
      </c>
      <c r="U217" s="83" t="e">
        <f t="shared" ca="1" si="1153"/>
        <v>#VALUE!</v>
      </c>
      <c r="V217" s="84" t="str">
        <f ca="1">[2]!YBHIST($I$209,I217,"EffDur","sec","")</f>
        <v>E</v>
      </c>
      <c r="W217" s="85" t="e">
        <f t="shared" ca="1" si="1144"/>
        <v>#VALUE!</v>
      </c>
      <c r="X217" s="185" t="str">
        <f ca="1">[2]!YBHIST($E217,$I217,X$25,"sec","")</f>
        <v>E</v>
      </c>
      <c r="Y217" s="80" t="e">
        <f t="shared" ref="Y217:Y252" ca="1" si="1158">X217-X216</f>
        <v>#VALUE!</v>
      </c>
      <c r="Z217" s="82" t="e">
        <f t="shared" ref="Z217:Z252" ca="1" si="1159">X216-AA216</f>
        <v>#VALUE!</v>
      </c>
      <c r="AA217" s="82" t="str">
        <f ca="1">[2]!YBHIST($F217,$I217,X$25,"sec","")</f>
        <v>E</v>
      </c>
      <c r="AB217" s="82"/>
      <c r="AC217" s="187" t="e">
        <f t="shared" ca="1" si="1145"/>
        <v>#VALUE!</v>
      </c>
      <c r="AD217" s="189" t="str">
        <f ca="1">[2]!YBHIST($G217,I217,"LMMEffectiveDuration","sec","")</f>
        <v>E</v>
      </c>
      <c r="AE217" s="85" t="e">
        <f t="shared" ca="1" si="1146"/>
        <v>#VALUE!</v>
      </c>
      <c r="AF217" s="86" t="e">
        <f t="shared" ca="1" si="1147"/>
        <v>#VALUE!</v>
      </c>
      <c r="AG217" s="80" t="e">
        <f t="shared" ref="AG217:AG223" ca="1" si="1160">-AC217*AF216</f>
        <v>#VALUE!</v>
      </c>
      <c r="AH217" s="80"/>
      <c r="AI217" s="80" t="e">
        <f t="shared" ref="AI217:AI223" ca="1" si="1161">AL217-AK217</f>
        <v>#VALUE!</v>
      </c>
      <c r="AJ217" s="83" t="e">
        <f t="shared" ref="AJ217:AJ223" ca="1" si="1162">AF217-AF216</f>
        <v>#VALUE!</v>
      </c>
      <c r="AK217" s="187" t="e">
        <f t="shared" ca="1" si="1148"/>
        <v>#VALUE!</v>
      </c>
      <c r="AL217" s="192" t="e">
        <f t="shared" ca="1" si="1149"/>
        <v>#VALUE!</v>
      </c>
      <c r="AM217" s="83" t="e">
        <f t="shared" ref="AM217:AM223" ca="1" si="1163">AL217/K216</f>
        <v>#VALUE!</v>
      </c>
      <c r="AN217" s="80" t="e">
        <f ca="1">SUM(AL$31:AL217)</f>
        <v>#VALUE!</v>
      </c>
      <c r="AO217" s="109" t="e">
        <f t="shared" ca="1" si="1154"/>
        <v>#VALUE!</v>
      </c>
      <c r="AP217" s="194" t="e">
        <f t="shared" ca="1" si="1150"/>
        <v>#VALUE!</v>
      </c>
      <c r="AQ217" s="199"/>
      <c r="AX217" s="68" t="str">
        <f ca="1">[2]!YBHIST($I$209,$I217,J$25,"sec","")</f>
        <v>E</v>
      </c>
      <c r="AY217" s="67" t="e">
        <f t="shared" ca="1" si="1151"/>
        <v>#VALUE!</v>
      </c>
      <c r="BA217" s="67">
        <f t="shared" si="1152"/>
        <v>-58</v>
      </c>
    </row>
    <row r="218" spans="1:64" s="68" customFormat="1" ht="15" hidden="1">
      <c r="C218" s="70">
        <f t="shared" ca="1" si="1139"/>
        <v>40369</v>
      </c>
      <c r="D218" s="70">
        <f t="shared" ca="1" si="1140"/>
        <v>40394</v>
      </c>
      <c r="E218" s="68" t="str">
        <f t="shared" ca="1" si="1141"/>
        <v>FNMA3.0-TBA-Jul</v>
      </c>
      <c r="F218" s="68" t="str">
        <f t="shared" ca="1" si="1142"/>
        <v>FNMA3.0-TBA-Aug</v>
      </c>
      <c r="G218" s="68" t="str">
        <f t="shared" si="1143"/>
        <v>FNMA3.0-TBA-GEN</v>
      </c>
      <c r="I218" s="133">
        <f ca="1">[2]!YBWORKDAY(EDATE(Base_Date, BA218), -1, "USD")</f>
        <v>40359</v>
      </c>
      <c r="J218" s="211" t="str">
        <f ca="1">[2]!YBHIST($I$209,$I218,K$25,"sec","")</f>
        <v>Error</v>
      </c>
      <c r="K218" s="217" t="str">
        <f ca="1">[2]!YBHIST($I$209,$I218,J$25,"sec","")</f>
        <v>E</v>
      </c>
      <c r="L218" s="80" t="e">
        <f t="shared" ca="1" si="1155"/>
        <v>#VALUE!</v>
      </c>
      <c r="M218" s="81" t="str">
        <f ca="1">[2]!YBPRICE($I$209,$K218&amp;"d",$I218,L$25,"Swap",$I218,"Default","","Model",100,"")</f>
        <v>E</v>
      </c>
      <c r="N218" s="73" t="str">
        <f ca="1">[2]!YBHIST($I$209,$I217,M$25,"sec","")</f>
        <v>E</v>
      </c>
      <c r="O218" s="73"/>
      <c r="P218" s="80" t="e">
        <f t="shared" ca="1" si="1156"/>
        <v>#VALUE!</v>
      </c>
      <c r="Q218" s="82" t="str">
        <f ca="1">[2]!YBSCEN($I$209,$K218&amp;"d","Market",O$25,"Swap",$I218,"LMMSkew","","Model",100,0,29,"Gradual","ParShift|N",0,"Annualized ROR",0.25,100,"",,,,"Default",,,,"Default",,)</f>
        <v>E</v>
      </c>
      <c r="R218" s="80" t="e">
        <f t="shared" ca="1" si="1157"/>
        <v>#VALUE!</v>
      </c>
      <c r="S218" s="83" t="e">
        <f ca="1">R218/K217</f>
        <v>#VALUE!</v>
      </c>
      <c r="T218" s="80" t="e">
        <f ca="1">SUM(R$31:R218)</f>
        <v>#VALUE!</v>
      </c>
      <c r="U218" s="83" t="e">
        <f t="shared" ca="1" si="1153"/>
        <v>#VALUE!</v>
      </c>
      <c r="V218" s="84" t="str">
        <f ca="1">[2]!YBHIST($I$209,I218,"EffDur","sec","")</f>
        <v>E</v>
      </c>
      <c r="W218" s="85" t="e">
        <f t="shared" ca="1" si="1144"/>
        <v>#VALUE!</v>
      </c>
      <c r="X218" s="185" t="str">
        <f ca="1">[2]!YBHIST($E218,$I218,X$25,"sec","")</f>
        <v>E</v>
      </c>
      <c r="Y218" s="80" t="e">
        <f t="shared" ca="1" si="1158"/>
        <v>#VALUE!</v>
      </c>
      <c r="Z218" s="82" t="e">
        <f t="shared" ca="1" si="1159"/>
        <v>#VALUE!</v>
      </c>
      <c r="AA218" s="82" t="str">
        <f ca="1">[2]!YBHIST($F218,$I218,X$25,"sec","")</f>
        <v>E</v>
      </c>
      <c r="AB218" s="82"/>
      <c r="AC218" s="187" t="e">
        <f t="shared" ca="1" si="1145"/>
        <v>#VALUE!</v>
      </c>
      <c r="AD218" s="189" t="str">
        <f ca="1">[2]!YBHIST($G218,I218,"LMMEffectiveDuration","sec","")</f>
        <v>E</v>
      </c>
      <c r="AE218" s="85" t="e">
        <f t="shared" ca="1" si="1146"/>
        <v>#VALUE!</v>
      </c>
      <c r="AF218" s="86" t="e">
        <f t="shared" ca="1" si="1147"/>
        <v>#VALUE!</v>
      </c>
      <c r="AG218" s="80" t="e">
        <f t="shared" ca="1" si="1160"/>
        <v>#VALUE!</v>
      </c>
      <c r="AH218" s="80"/>
      <c r="AI218" s="80" t="e">
        <f t="shared" ca="1" si="1161"/>
        <v>#VALUE!</v>
      </c>
      <c r="AJ218" s="83" t="e">
        <f t="shared" ca="1" si="1162"/>
        <v>#VALUE!</v>
      </c>
      <c r="AK218" s="187" t="e">
        <f t="shared" ca="1" si="1148"/>
        <v>#VALUE!</v>
      </c>
      <c r="AL218" s="192" t="e">
        <f t="shared" ca="1" si="1149"/>
        <v>#VALUE!</v>
      </c>
      <c r="AM218" s="83" t="e">
        <f t="shared" ca="1" si="1163"/>
        <v>#VALUE!</v>
      </c>
      <c r="AN218" s="80" t="e">
        <f ca="1">SUM(AL$31:AL218)</f>
        <v>#VALUE!</v>
      </c>
      <c r="AO218" s="109" t="e">
        <f t="shared" ca="1" si="1154"/>
        <v>#VALUE!</v>
      </c>
      <c r="AP218" s="194" t="e">
        <f t="shared" ca="1" si="1150"/>
        <v>#VALUE!</v>
      </c>
      <c r="AQ218" s="199"/>
      <c r="AX218" s="68" t="str">
        <f ca="1">[2]!YBHIST($I$209,$I218,J$25,"sec","")</f>
        <v>E</v>
      </c>
      <c r="AY218" s="67" t="e">
        <f t="shared" ca="1" si="1151"/>
        <v>#VALUE!</v>
      </c>
      <c r="BA218" s="67">
        <f t="shared" si="1152"/>
        <v>-57</v>
      </c>
    </row>
    <row r="219" spans="1:64" s="68" customFormat="1" ht="15" hidden="1">
      <c r="C219" s="70">
        <f t="shared" ca="1" si="1139"/>
        <v>40399</v>
      </c>
      <c r="D219" s="70">
        <f t="shared" ca="1" si="1140"/>
        <v>40424</v>
      </c>
      <c r="E219" s="68" t="str">
        <f t="shared" ca="1" si="1141"/>
        <v>FNMA3.0-TBA-Aug</v>
      </c>
      <c r="F219" s="68" t="str">
        <f t="shared" ca="1" si="1142"/>
        <v>FNMA3.0-TBA-Sep</v>
      </c>
      <c r="G219" s="68" t="str">
        <f t="shared" si="1143"/>
        <v>FNMA3.0-TBA-GEN</v>
      </c>
      <c r="I219" s="133">
        <f ca="1">[2]!YBWORKDAY(EDATE(Base_Date, BA219), -1, "USD")</f>
        <v>40389</v>
      </c>
      <c r="J219" s="211" t="str">
        <f ca="1">[2]!YBHIST($I$209,$I219,K$25,"sec","")</f>
        <v>Error</v>
      </c>
      <c r="K219" s="217" t="str">
        <f ca="1">[2]!YBHIST($I$209,$I219,J$25,"sec","")</f>
        <v>E</v>
      </c>
      <c r="L219" s="80" t="e">
        <f t="shared" ca="1" si="1155"/>
        <v>#VALUE!</v>
      </c>
      <c r="M219" s="81" t="str">
        <f ca="1">[2]!YBPRICE($I$209,$K219&amp;"d",$I219,L$25,"Swap",$I219,"Default","","Model",100,"")</f>
        <v>E</v>
      </c>
      <c r="N219" s="73" t="str">
        <f ca="1">[2]!YBHIST($I$209,$I218,M$25,"sec","")</f>
        <v>E</v>
      </c>
      <c r="O219" s="73"/>
      <c r="P219" s="80" t="e">
        <f t="shared" ca="1" si="1156"/>
        <v>#VALUE!</v>
      </c>
      <c r="Q219" s="82" t="str">
        <f ca="1">[2]!YBSCEN($I$209,$K219&amp;"d","Market",O$25,"Swap",$I219,"LMMSkew","","Model",100,0,29,"Gradual","ParShift|N",0,"Annualized ROR",0.25,100,"",,,,"Default",,,,"Default",,)</f>
        <v>E</v>
      </c>
      <c r="R219" s="80" t="e">
        <f t="shared" ca="1" si="1157"/>
        <v>#VALUE!</v>
      </c>
      <c r="S219" s="83" t="e">
        <f ca="1">R219/K218</f>
        <v>#VALUE!</v>
      </c>
      <c r="T219" s="80" t="e">
        <f ca="1">SUM(R$31:R219)</f>
        <v>#VALUE!</v>
      </c>
      <c r="U219" s="83" t="e">
        <f t="shared" ca="1" si="1153"/>
        <v>#VALUE!</v>
      </c>
      <c r="V219" s="84" t="str">
        <f ca="1">[2]!YBHIST($I$209,I219,"EffDur","sec","")</f>
        <v>E</v>
      </c>
      <c r="W219" s="85" t="e">
        <f t="shared" ca="1" si="1144"/>
        <v>#VALUE!</v>
      </c>
      <c r="X219" s="185" t="str">
        <f ca="1">[2]!YBHIST($E219,$I219,X$25,"sec","")</f>
        <v>E</v>
      </c>
      <c r="Y219" s="80" t="e">
        <f t="shared" ca="1" si="1158"/>
        <v>#VALUE!</v>
      </c>
      <c r="Z219" s="82" t="e">
        <f t="shared" ca="1" si="1159"/>
        <v>#VALUE!</v>
      </c>
      <c r="AA219" s="82" t="str">
        <f ca="1">[2]!YBHIST($F219,$I219,X$25,"sec","")</f>
        <v>E</v>
      </c>
      <c r="AB219" s="82"/>
      <c r="AC219" s="187" t="e">
        <f t="shared" ca="1" si="1145"/>
        <v>#VALUE!</v>
      </c>
      <c r="AD219" s="189" t="str">
        <f ca="1">[2]!YBHIST($G219,I219,"LMMEffectiveDuration","sec","")</f>
        <v>E</v>
      </c>
      <c r="AE219" s="85" t="e">
        <f t="shared" ca="1" si="1146"/>
        <v>#VALUE!</v>
      </c>
      <c r="AF219" s="86" t="e">
        <f t="shared" ca="1" si="1147"/>
        <v>#VALUE!</v>
      </c>
      <c r="AG219" s="80" t="e">
        <f t="shared" ca="1" si="1160"/>
        <v>#VALUE!</v>
      </c>
      <c r="AH219" s="80"/>
      <c r="AI219" s="80" t="e">
        <f t="shared" ca="1" si="1161"/>
        <v>#VALUE!</v>
      </c>
      <c r="AJ219" s="83" t="e">
        <f t="shared" ca="1" si="1162"/>
        <v>#VALUE!</v>
      </c>
      <c r="AK219" s="187" t="e">
        <f t="shared" ca="1" si="1148"/>
        <v>#VALUE!</v>
      </c>
      <c r="AL219" s="192" t="e">
        <f t="shared" ca="1" si="1149"/>
        <v>#VALUE!</v>
      </c>
      <c r="AM219" s="83" t="e">
        <f t="shared" ca="1" si="1163"/>
        <v>#VALUE!</v>
      </c>
      <c r="AN219" s="80" t="e">
        <f ca="1">SUM(AL$31:AL219)</f>
        <v>#VALUE!</v>
      </c>
      <c r="AO219" s="109" t="e">
        <f t="shared" ca="1" si="1154"/>
        <v>#VALUE!</v>
      </c>
      <c r="AP219" s="194" t="e">
        <f t="shared" ca="1" si="1150"/>
        <v>#VALUE!</v>
      </c>
      <c r="AQ219" s="199"/>
      <c r="AX219" s="68" t="str">
        <f ca="1">[2]!YBHIST($I$209,$I219,J$25,"sec","")</f>
        <v>E</v>
      </c>
      <c r="AY219" s="67" t="e">
        <f t="shared" ca="1" si="1151"/>
        <v>#VALUE!</v>
      </c>
      <c r="BA219" s="67">
        <f t="shared" si="1152"/>
        <v>-56</v>
      </c>
    </row>
    <row r="220" spans="1:64" s="68" customFormat="1" ht="15" hidden="1">
      <c r="C220" s="70">
        <f t="shared" ca="1" si="1139"/>
        <v>40431</v>
      </c>
      <c r="D220" s="70">
        <f t="shared" ca="1" si="1140"/>
        <v>40456</v>
      </c>
      <c r="E220" s="68" t="str">
        <f t="shared" ca="1" si="1141"/>
        <v>FNMA3.0-TBA-Sep</v>
      </c>
      <c r="F220" s="68" t="str">
        <f t="shared" ca="1" si="1142"/>
        <v>FNMA3.0-TBA-Oct</v>
      </c>
      <c r="G220" s="68" t="str">
        <f t="shared" si="1143"/>
        <v>FNMA3.0-TBA-GEN</v>
      </c>
      <c r="I220" s="133">
        <f ca="1">[2]!YBWORKDAY(EDATE(Base_Date, BA220), -1, "USD")</f>
        <v>40421</v>
      </c>
      <c r="J220" s="211" t="str">
        <f ca="1">[2]!YBHIST($I$209,$I220,K$25,"sec","")</f>
        <v>Error</v>
      </c>
      <c r="K220" s="217" t="str">
        <f ca="1">[2]!YBHIST($I$209,$I220,J$25,"sec","")</f>
        <v>E</v>
      </c>
      <c r="L220" s="80" t="e">
        <f t="shared" ca="1" si="1155"/>
        <v>#VALUE!</v>
      </c>
      <c r="M220" s="81" t="str">
        <f ca="1">[2]!YBPRICE($I$209,$K220&amp;"d",$I220,L$25,"Swap",$I220,"Default","","Model",100,"")</f>
        <v>E</v>
      </c>
      <c r="N220" s="73" t="str">
        <f ca="1">[2]!YBHIST($I$209,$I219,M$25,"sec","")</f>
        <v>E</v>
      </c>
      <c r="O220" s="73"/>
      <c r="P220" s="80" t="e">
        <f t="shared" ca="1" si="1156"/>
        <v>#VALUE!</v>
      </c>
      <c r="Q220" s="82" t="str">
        <f ca="1">[2]!YBSCEN($I$209,$K220&amp;"d","Market",O$25,"Swap",$I220,"LMMSkew","","Model",100,0,29,"Gradual","ParShift|N",0,"Annualized ROR",0.25,100,"",,,,"Default",,,,"Default",,)</f>
        <v>E</v>
      </c>
      <c r="R220" s="80" t="e">
        <f t="shared" ca="1" si="1157"/>
        <v>#VALUE!</v>
      </c>
      <c r="S220" s="83">
        <v>0</v>
      </c>
      <c r="T220" s="80" t="e">
        <f ca="1">SUM(R$31:R220)</f>
        <v>#VALUE!</v>
      </c>
      <c r="U220" s="83" t="e">
        <f t="shared" ca="1" si="1153"/>
        <v>#VALUE!</v>
      </c>
      <c r="V220" s="84" t="str">
        <f ca="1">[2]!YBHIST($I$209,I220,"EffDur","sec","")</f>
        <v>E</v>
      </c>
      <c r="W220" s="85" t="e">
        <f t="shared" ca="1" si="1144"/>
        <v>#VALUE!</v>
      </c>
      <c r="X220" s="185" t="str">
        <f ca="1">[2]!YBHIST($E220,$I220,X$25,"sec","")</f>
        <v>E</v>
      </c>
      <c r="Y220" s="80" t="e">
        <f t="shared" ca="1" si="1158"/>
        <v>#VALUE!</v>
      </c>
      <c r="Z220" s="82" t="e">
        <f t="shared" ca="1" si="1159"/>
        <v>#VALUE!</v>
      </c>
      <c r="AA220" s="82" t="str">
        <f ca="1">[2]!YBHIST($F220,$I220,X$25,"sec","")</f>
        <v>E</v>
      </c>
      <c r="AB220" s="82"/>
      <c r="AC220" s="187" t="e">
        <f t="shared" ca="1" si="1145"/>
        <v>#VALUE!</v>
      </c>
      <c r="AD220" s="189" t="str">
        <f ca="1">[2]!YBHIST($G220,I220,"LMMEffectiveDuration","sec","")</f>
        <v>E</v>
      </c>
      <c r="AE220" s="85" t="e">
        <f t="shared" ca="1" si="1146"/>
        <v>#VALUE!</v>
      </c>
      <c r="AF220" s="86" t="e">
        <f t="shared" ca="1" si="1147"/>
        <v>#VALUE!</v>
      </c>
      <c r="AG220" s="80" t="e">
        <f t="shared" ca="1" si="1160"/>
        <v>#VALUE!</v>
      </c>
      <c r="AH220" s="80"/>
      <c r="AI220" s="80" t="e">
        <f t="shared" ca="1" si="1161"/>
        <v>#VALUE!</v>
      </c>
      <c r="AJ220" s="83" t="e">
        <f t="shared" ca="1" si="1162"/>
        <v>#VALUE!</v>
      </c>
      <c r="AK220" s="187" t="e">
        <f t="shared" ca="1" si="1148"/>
        <v>#VALUE!</v>
      </c>
      <c r="AL220" s="192" t="e">
        <f t="shared" ca="1" si="1149"/>
        <v>#VALUE!</v>
      </c>
      <c r="AM220" s="83" t="e">
        <f t="shared" ca="1" si="1163"/>
        <v>#VALUE!</v>
      </c>
      <c r="AN220" s="80" t="e">
        <f ca="1">SUM(AL$31:AL220)</f>
        <v>#VALUE!</v>
      </c>
      <c r="AO220" s="109" t="e">
        <f t="shared" ca="1" si="1154"/>
        <v>#VALUE!</v>
      </c>
      <c r="AP220" s="194" t="e">
        <f t="shared" ca="1" si="1150"/>
        <v>#VALUE!</v>
      </c>
      <c r="AQ220" s="199"/>
      <c r="AX220" s="68" t="str">
        <f ca="1">[2]!YBHIST($I$209,$I220,J$25,"sec","")</f>
        <v>E</v>
      </c>
      <c r="AY220" s="67" t="e">
        <f t="shared" ca="1" si="1151"/>
        <v>#VALUE!</v>
      </c>
      <c r="BA220" s="67">
        <f t="shared" si="1152"/>
        <v>-55</v>
      </c>
    </row>
    <row r="221" spans="1:64" s="68" customFormat="1" ht="15" hidden="1">
      <c r="C221" s="70">
        <f t="shared" ca="1" si="1139"/>
        <v>40461</v>
      </c>
      <c r="D221" s="70">
        <f t="shared" ca="1" si="1140"/>
        <v>40486</v>
      </c>
      <c r="E221" s="68" t="str">
        <f t="shared" ca="1" si="1141"/>
        <v>FNMA3.0-TBA-Oct</v>
      </c>
      <c r="F221" s="68" t="str">
        <f t="shared" ca="1" si="1142"/>
        <v>FNMA3.0-TBA-Nov</v>
      </c>
      <c r="G221" s="68" t="str">
        <f t="shared" si="1143"/>
        <v>FNMA3.0-TBA-GEN</v>
      </c>
      <c r="I221" s="133">
        <f ca="1">[2]!YBWORKDAY(EDATE(Base_Date, BA221), -1, "USD")</f>
        <v>40451</v>
      </c>
      <c r="J221" s="211" t="str">
        <f ca="1">[2]!YBHIST($I$209,$I221,K$25,"sec","")</f>
        <v>Error</v>
      </c>
      <c r="K221" s="217" t="str">
        <f ca="1">[2]!YBHIST($I$209,$I221,J$25,"sec","")</f>
        <v>E</v>
      </c>
      <c r="L221" s="80" t="e">
        <f t="shared" ca="1" si="1155"/>
        <v>#VALUE!</v>
      </c>
      <c r="M221" s="81" t="str">
        <f ca="1">[2]!YBPRICE($I$209,$K221&amp;"d",$I221,L$25,"Swap",$I221,"Default","","Model",100,"")</f>
        <v>E</v>
      </c>
      <c r="N221" s="73" t="str">
        <f ca="1">[2]!YBHIST($I$209,$I220,M$25,"sec","")</f>
        <v>E</v>
      </c>
      <c r="O221" s="73"/>
      <c r="P221" s="80" t="e">
        <f t="shared" ca="1" si="1156"/>
        <v>#VALUE!</v>
      </c>
      <c r="Q221" s="82" t="str">
        <f ca="1">[2]!YBSCEN($I$209,$K221&amp;"d","Market",O$25,"Swap",$I221,"LMMSkew","","Model",100,0,29,"Gradual","ParShift|N",0,"Annualized ROR",0.25,100,"",,,,"Default",,,,"Default",,)</f>
        <v>E</v>
      </c>
      <c r="R221" s="80" t="e">
        <f t="shared" ca="1" si="1157"/>
        <v>#VALUE!</v>
      </c>
      <c r="S221" s="83">
        <v>0</v>
      </c>
      <c r="T221" s="80" t="e">
        <f ca="1">SUM(R$31:R221)</f>
        <v>#VALUE!</v>
      </c>
      <c r="U221" s="83" t="e">
        <f t="shared" ca="1" si="1153"/>
        <v>#VALUE!</v>
      </c>
      <c r="V221" s="84" t="str">
        <f ca="1">[2]!YBHIST($I$209,I221,"EffDur","sec","")</f>
        <v>E</v>
      </c>
      <c r="W221" s="85" t="e">
        <f t="shared" ca="1" si="1144"/>
        <v>#VALUE!</v>
      </c>
      <c r="X221" s="185" t="str">
        <f ca="1">[2]!YBHIST($E221,$I221,X$25,"sec","")</f>
        <v>E</v>
      </c>
      <c r="Y221" s="80" t="e">
        <f t="shared" ca="1" si="1158"/>
        <v>#VALUE!</v>
      </c>
      <c r="Z221" s="82" t="e">
        <f t="shared" ca="1" si="1159"/>
        <v>#VALUE!</v>
      </c>
      <c r="AA221" s="82" t="str">
        <f ca="1">[2]!YBHIST($F221,$I221,X$25,"sec","")</f>
        <v>E</v>
      </c>
      <c r="AB221" s="82"/>
      <c r="AC221" s="187" t="e">
        <f t="shared" ca="1" si="1145"/>
        <v>#VALUE!</v>
      </c>
      <c r="AD221" s="189" t="str">
        <f ca="1">[2]!YBHIST($G221,I221,"LMMEffectiveDuration","sec","")</f>
        <v>E</v>
      </c>
      <c r="AE221" s="85" t="e">
        <f t="shared" ca="1" si="1146"/>
        <v>#VALUE!</v>
      </c>
      <c r="AF221" s="86" t="e">
        <f t="shared" ca="1" si="1147"/>
        <v>#VALUE!</v>
      </c>
      <c r="AG221" s="80" t="e">
        <f t="shared" ca="1" si="1160"/>
        <v>#VALUE!</v>
      </c>
      <c r="AH221" s="80"/>
      <c r="AI221" s="80" t="e">
        <f t="shared" ca="1" si="1161"/>
        <v>#VALUE!</v>
      </c>
      <c r="AJ221" s="83" t="e">
        <f t="shared" ca="1" si="1162"/>
        <v>#VALUE!</v>
      </c>
      <c r="AK221" s="187" t="e">
        <f t="shared" ca="1" si="1148"/>
        <v>#VALUE!</v>
      </c>
      <c r="AL221" s="192" t="e">
        <f t="shared" ca="1" si="1149"/>
        <v>#VALUE!</v>
      </c>
      <c r="AM221" s="83" t="e">
        <f t="shared" ca="1" si="1163"/>
        <v>#VALUE!</v>
      </c>
      <c r="AN221" s="80" t="e">
        <f ca="1">SUM(AL$31:AL221)</f>
        <v>#VALUE!</v>
      </c>
      <c r="AO221" s="109" t="e">
        <f t="shared" ca="1" si="1154"/>
        <v>#VALUE!</v>
      </c>
      <c r="AP221" s="194" t="e">
        <f t="shared" ca="1" si="1150"/>
        <v>#VALUE!</v>
      </c>
      <c r="AQ221" s="199"/>
      <c r="AX221" s="68" t="str">
        <f ca="1">[2]!YBHIST($I$209,$I221,J$25,"sec","")</f>
        <v>E</v>
      </c>
      <c r="AY221" s="67" t="e">
        <f t="shared" ca="1" si="1151"/>
        <v>#VALUE!</v>
      </c>
      <c r="BA221" s="67">
        <f t="shared" si="1152"/>
        <v>-54</v>
      </c>
    </row>
    <row r="222" spans="1:64" s="68" customFormat="1" ht="15" hidden="1">
      <c r="C222" s="70">
        <f t="shared" ca="1" si="1139"/>
        <v>40490</v>
      </c>
      <c r="D222" s="70">
        <f t="shared" ca="1" si="1140"/>
        <v>40515</v>
      </c>
      <c r="E222" s="68" t="str">
        <f t="shared" ca="1" si="1141"/>
        <v>FNMA3.0-TBA-Nov</v>
      </c>
      <c r="F222" s="68" t="str">
        <f t="shared" ca="1" si="1142"/>
        <v>FNMA3.0-TBA-Dec</v>
      </c>
      <c r="G222" s="68" t="str">
        <f t="shared" si="1143"/>
        <v>FNMA3.0-TBA-GEN</v>
      </c>
      <c r="I222" s="133">
        <f ca="1">[2]!YBWORKDAY(EDATE(Base_Date, BA222), -1, "USD")</f>
        <v>40480</v>
      </c>
      <c r="J222" s="211" t="str">
        <f ca="1">[2]!YBHIST($I$209,$I222,K$25,"sec","")</f>
        <v>Error</v>
      </c>
      <c r="K222" s="217" t="str">
        <f ca="1">[2]!YBHIST($I$209,$I222,J$25,"sec","")</f>
        <v>E</v>
      </c>
      <c r="L222" s="80" t="e">
        <f t="shared" ca="1" si="1155"/>
        <v>#VALUE!</v>
      </c>
      <c r="M222" s="81" t="str">
        <f ca="1">[2]!YBPRICE($I$209,$K222&amp;"d",$I222,L$25,"Swap",$I222,"Default","","Model",100,"")</f>
        <v>E</v>
      </c>
      <c r="N222" s="73" t="str">
        <f ca="1">[2]!YBHIST($I$209,$I221,M$25,"sec","")</f>
        <v>E</v>
      </c>
      <c r="O222" s="73"/>
      <c r="P222" s="80" t="e">
        <f t="shared" ca="1" si="1156"/>
        <v>#VALUE!</v>
      </c>
      <c r="Q222" s="82" t="str">
        <f ca="1">[2]!YBSCEN($I$209,$K222&amp;"d","Market",O$25,"Swap",$I222,"LMMSkew","","Model",100,0,29,"Gradual","ParShift|N",0,"Annualized ROR",0.25,100,"",,,,"Default",,,,"Default",,)</f>
        <v>E</v>
      </c>
      <c r="R222" s="80" t="e">
        <f t="shared" ca="1" si="1157"/>
        <v>#VALUE!</v>
      </c>
      <c r="S222" s="83">
        <v>0</v>
      </c>
      <c r="T222" s="80" t="e">
        <f ca="1">SUM(R$31:R222)</f>
        <v>#VALUE!</v>
      </c>
      <c r="U222" s="83" t="e">
        <f t="shared" ca="1" si="1153"/>
        <v>#VALUE!</v>
      </c>
      <c r="V222" s="84" t="str">
        <f ca="1">[2]!YBHIST($I$209,I222,"EffDur","sec","")</f>
        <v>E</v>
      </c>
      <c r="W222" s="85" t="e">
        <f t="shared" ca="1" si="1144"/>
        <v>#VALUE!</v>
      </c>
      <c r="X222" s="185" t="str">
        <f ca="1">[2]!YBHIST($E222,$I222,X$25,"sec","")</f>
        <v>E</v>
      </c>
      <c r="Y222" s="80" t="e">
        <f t="shared" ca="1" si="1158"/>
        <v>#VALUE!</v>
      </c>
      <c r="Z222" s="82" t="e">
        <f t="shared" ca="1" si="1159"/>
        <v>#VALUE!</v>
      </c>
      <c r="AA222" s="82" t="str">
        <f ca="1">[2]!YBHIST($F222,$I222,X$25,"sec","")</f>
        <v>E</v>
      </c>
      <c r="AB222" s="82"/>
      <c r="AC222" s="187" t="e">
        <f t="shared" ca="1" si="1145"/>
        <v>#VALUE!</v>
      </c>
      <c r="AD222" s="189" t="str">
        <f ca="1">[2]!YBHIST($G222,I222,"LMMEffectiveDuration","sec","")</f>
        <v>E</v>
      </c>
      <c r="AE222" s="85" t="e">
        <f t="shared" ca="1" si="1146"/>
        <v>#VALUE!</v>
      </c>
      <c r="AF222" s="86" t="e">
        <f t="shared" ca="1" si="1147"/>
        <v>#VALUE!</v>
      </c>
      <c r="AG222" s="80" t="e">
        <f t="shared" ca="1" si="1160"/>
        <v>#VALUE!</v>
      </c>
      <c r="AH222" s="80"/>
      <c r="AI222" s="80" t="e">
        <f t="shared" ca="1" si="1161"/>
        <v>#VALUE!</v>
      </c>
      <c r="AJ222" s="83" t="e">
        <f t="shared" ca="1" si="1162"/>
        <v>#VALUE!</v>
      </c>
      <c r="AK222" s="187" t="e">
        <f t="shared" ca="1" si="1148"/>
        <v>#VALUE!</v>
      </c>
      <c r="AL222" s="192" t="e">
        <f t="shared" ca="1" si="1149"/>
        <v>#VALUE!</v>
      </c>
      <c r="AM222" s="83" t="e">
        <f t="shared" ca="1" si="1163"/>
        <v>#VALUE!</v>
      </c>
      <c r="AN222" s="80" t="e">
        <f ca="1">SUM(AL$31:AL222)</f>
        <v>#VALUE!</v>
      </c>
      <c r="AO222" s="109" t="e">
        <f t="shared" ca="1" si="1154"/>
        <v>#VALUE!</v>
      </c>
      <c r="AP222" s="194" t="e">
        <f t="shared" ca="1" si="1150"/>
        <v>#VALUE!</v>
      </c>
      <c r="AQ222" s="199"/>
      <c r="AX222" s="68" t="str">
        <f ca="1">[2]!YBHIST($I$209,$I222,J$25,"sec","")</f>
        <v>E</v>
      </c>
      <c r="AY222" s="67" t="e">
        <f t="shared" ca="1" si="1151"/>
        <v>#VALUE!</v>
      </c>
      <c r="BA222" s="67">
        <f t="shared" si="1152"/>
        <v>-53</v>
      </c>
    </row>
    <row r="223" spans="1:64" s="68" customFormat="1" ht="15" hidden="1">
      <c r="C223" s="70">
        <f t="shared" ca="1" si="1139"/>
        <v>40522</v>
      </c>
      <c r="D223" s="70">
        <f t="shared" ca="1" si="1140"/>
        <v>40547</v>
      </c>
      <c r="E223" s="68" t="str">
        <f t="shared" ca="1" si="1141"/>
        <v>FNMA3.0-TBA-Dec</v>
      </c>
      <c r="F223" s="68" t="str">
        <f t="shared" ca="1" si="1142"/>
        <v>FNMA3.0-TBA-Jan</v>
      </c>
      <c r="G223" s="68" t="str">
        <f t="shared" si="1143"/>
        <v>FNMA3.0-TBA-GEN</v>
      </c>
      <c r="I223" s="133">
        <f ca="1">[2]!YBWORKDAY(EDATE(Base_Date, BA223), -1, "USD")</f>
        <v>40512</v>
      </c>
      <c r="J223" s="211" t="str">
        <f ca="1">[2]!YBHIST($I$209,$I223,K$25,"sec","")</f>
        <v>Error</v>
      </c>
      <c r="K223" s="217" t="str">
        <f ca="1">[2]!YBHIST($I$209,$I223,J$25,"sec","")</f>
        <v>E</v>
      </c>
      <c r="L223" s="80" t="e">
        <f t="shared" ca="1" si="1155"/>
        <v>#VALUE!</v>
      </c>
      <c r="M223" s="81" t="str">
        <f ca="1">[2]!YBPRICE($I$209,$K223&amp;"d",$I223,L$25,"Swap",$I223,"Default","","Model",100,"")</f>
        <v>E</v>
      </c>
      <c r="N223" s="73" t="str">
        <f ca="1">[2]!YBHIST($I$209,$I222,M$25,"sec","")</f>
        <v>E</v>
      </c>
      <c r="O223" s="73"/>
      <c r="P223" s="80" t="e">
        <f t="shared" ca="1" si="1156"/>
        <v>#VALUE!</v>
      </c>
      <c r="Q223" s="82" t="str">
        <f ca="1">[2]!YBSCEN($I$209,$K223&amp;"d","Market",O$25,"Swap",$I223,"LMMSkew","","Model",100,0,29,"Gradual","ParShift|N",0,"Annualized ROR",0.25,100,"",,,,"Default",,,,"Default",,)</f>
        <v>E</v>
      </c>
      <c r="R223" s="80" t="e">
        <f t="shared" ca="1" si="1157"/>
        <v>#VALUE!</v>
      </c>
      <c r="S223" s="83">
        <v>0</v>
      </c>
      <c r="T223" s="80" t="e">
        <f ca="1">SUM(R$31:R223)</f>
        <v>#VALUE!</v>
      </c>
      <c r="U223" s="83" t="e">
        <f t="shared" ca="1" si="1153"/>
        <v>#VALUE!</v>
      </c>
      <c r="V223" s="84" t="str">
        <f ca="1">[2]!YBHIST($I$209,I223,"EffDur","sec","")</f>
        <v>E</v>
      </c>
      <c r="W223" s="85" t="e">
        <f t="shared" ca="1" si="1144"/>
        <v>#VALUE!</v>
      </c>
      <c r="X223" s="185" t="str">
        <f ca="1">[2]!YBHIST($E223,$I223,X$25,"sec","")</f>
        <v>E</v>
      </c>
      <c r="Y223" s="80" t="e">
        <f t="shared" ca="1" si="1158"/>
        <v>#VALUE!</v>
      </c>
      <c r="Z223" s="82" t="e">
        <f t="shared" ca="1" si="1159"/>
        <v>#VALUE!</v>
      </c>
      <c r="AA223" s="82" t="str">
        <f ca="1">[2]!YBHIST($F223,$I223,X$25,"sec","")</f>
        <v>E</v>
      </c>
      <c r="AB223" s="82"/>
      <c r="AC223" s="187" t="e">
        <f t="shared" ca="1" si="1145"/>
        <v>#VALUE!</v>
      </c>
      <c r="AD223" s="189" t="str">
        <f ca="1">[2]!YBHIST($G223,I223,"LMMEffectiveDuration","sec","")</f>
        <v>E</v>
      </c>
      <c r="AE223" s="85" t="e">
        <f t="shared" ca="1" si="1146"/>
        <v>#VALUE!</v>
      </c>
      <c r="AF223" s="86" t="e">
        <f t="shared" ca="1" si="1147"/>
        <v>#VALUE!</v>
      </c>
      <c r="AG223" s="80" t="e">
        <f t="shared" ca="1" si="1160"/>
        <v>#VALUE!</v>
      </c>
      <c r="AH223" s="80"/>
      <c r="AI223" s="80" t="e">
        <f t="shared" ca="1" si="1161"/>
        <v>#VALUE!</v>
      </c>
      <c r="AJ223" s="83" t="e">
        <f t="shared" ca="1" si="1162"/>
        <v>#VALUE!</v>
      </c>
      <c r="AK223" s="187" t="e">
        <f t="shared" ca="1" si="1148"/>
        <v>#VALUE!</v>
      </c>
      <c r="AL223" s="192" t="e">
        <f t="shared" ca="1" si="1149"/>
        <v>#VALUE!</v>
      </c>
      <c r="AM223" s="83" t="e">
        <f t="shared" ca="1" si="1163"/>
        <v>#VALUE!</v>
      </c>
      <c r="AN223" s="80" t="e">
        <f ca="1">SUM(AL$31:AL223)</f>
        <v>#VALUE!</v>
      </c>
      <c r="AO223" s="109" t="e">
        <f t="shared" ca="1" si="1154"/>
        <v>#VALUE!</v>
      </c>
      <c r="AP223" s="194" t="e">
        <f t="shared" ca="1" si="1150"/>
        <v>#VALUE!</v>
      </c>
      <c r="AQ223" s="199"/>
      <c r="AX223" s="68" t="str">
        <f ca="1">[2]!YBHIST($I$209,$I223,J$25,"sec","")</f>
        <v>E</v>
      </c>
      <c r="AY223" s="67" t="e">
        <f t="shared" ca="1" si="1151"/>
        <v>#VALUE!</v>
      </c>
      <c r="BA223" s="67">
        <f t="shared" si="1152"/>
        <v>-52</v>
      </c>
    </row>
    <row r="224" spans="1:64" s="68" customFormat="1" ht="15">
      <c r="C224" s="70">
        <f t="shared" ca="1" si="1139"/>
        <v>40553</v>
      </c>
      <c r="D224" s="70">
        <f t="shared" ca="1" si="1140"/>
        <v>40578</v>
      </c>
      <c r="E224" s="68" t="str">
        <f t="shared" ca="1" si="1141"/>
        <v>FNMA3.0-TBA-Jan</v>
      </c>
      <c r="F224" s="68" t="str">
        <f t="shared" ca="1" si="1142"/>
        <v>FNMA3.0-TBA-Feb</v>
      </c>
      <c r="G224" s="68" t="str">
        <f t="shared" si="1143"/>
        <v>FNMA3.0-TBA-GEN</v>
      </c>
      <c r="I224" s="133">
        <f ca="1">[2]!YBWORKDAY(EDATE(Base_Date, BA224), -1, "USD")</f>
        <v>40543</v>
      </c>
      <c r="J224" s="269" t="str">
        <f t="shared" ref="J224:J252" ca="1" si="1164">AX224</f>
        <v>E</v>
      </c>
      <c r="K224" s="80" t="e">
        <f t="shared" ref="K224:K252" ca="1" si="1165">AX224+AY224</f>
        <v>#VALUE!</v>
      </c>
      <c r="L224" s="80"/>
      <c r="M224" s="81" t="str">
        <f ca="1">[2]!YBHIST($I$209,I224,"OAS-Lib","sec","")</f>
        <v>E</v>
      </c>
      <c r="N224" s="73" t="str">
        <f ca="1">[2]!YBHIST($I$209,$I223,M$25,"sec","")</f>
        <v>E</v>
      </c>
      <c r="O224" s="73" t="str">
        <f ca="1">[2]!YBHIST("1 Month LIBOR",I224,"Yield","bmk","")</f>
        <v>E</v>
      </c>
      <c r="P224" s="80"/>
      <c r="Q224" s="82"/>
      <c r="R224" s="80"/>
      <c r="S224" s="83"/>
      <c r="T224" s="80"/>
      <c r="U224" s="83"/>
      <c r="V224" s="84">
        <f ca="1">VLOOKUP($I224, 'Barcap OAD'!$A:$S, $F$209, FALSE)</f>
        <v>-20.7</v>
      </c>
      <c r="W224" s="172" t="e">
        <f ca="1">$K224*$V224/10000</f>
        <v>#VALUE!</v>
      </c>
      <c r="X224" s="185" t="str">
        <f ca="1">[2]!YBHIST($E224,$I224,X$25,"sec","")</f>
        <v>E</v>
      </c>
      <c r="Y224" s="80" t="e">
        <f t="shared" ca="1" si="1158"/>
        <v>#VALUE!</v>
      </c>
      <c r="Z224" s="82" t="e">
        <f t="shared" ca="1" si="1159"/>
        <v>#VALUE!</v>
      </c>
      <c r="AA224" s="82" t="str">
        <f ca="1">[2]!YBHIST($F224,$I224,X$25,"sec","")</f>
        <v>E</v>
      </c>
      <c r="AB224" s="82" t="e">
        <f ca="1">X223-Z224</f>
        <v>#VALUE!</v>
      </c>
      <c r="AC224" s="187"/>
      <c r="AD224" s="189">
        <f ca="1">VLOOKUP($I224, 'Barcap OAD'!$A:$S, $F$26, FALSE)</f>
        <v>8.1219999999999999</v>
      </c>
      <c r="AE224" s="85" t="e">
        <f t="shared" ca="1" si="1146"/>
        <v>#VALUE!</v>
      </c>
      <c r="AF224" s="86" t="e">
        <f t="shared" ca="1" si="1147"/>
        <v>#VALUE!</v>
      </c>
      <c r="AG224" s="80"/>
      <c r="AH224" s="83"/>
      <c r="AI224" s="80" t="e">
        <f ca="1">AL224+AK224</f>
        <v>#VALUE!</v>
      </c>
      <c r="AJ224" s="83">
        <v>0</v>
      </c>
      <c r="AK224" s="187" t="e">
        <f t="shared" ref="AK224:AK252" ca="1" si="1166">(AJ224*Y224)/2</f>
        <v>#VALUE!</v>
      </c>
      <c r="AL224" s="192"/>
      <c r="AM224" s="83"/>
      <c r="AN224" s="80"/>
      <c r="AO224" s="109"/>
      <c r="AP224" s="194"/>
      <c r="AQ224" s="200"/>
      <c r="AR224" s="204"/>
      <c r="AS224" s="123"/>
      <c r="AX224" s="207" t="str">
        <f ca="1">[2]!YBHIST($I$209,$I224,J$25,"sec","")</f>
        <v>E</v>
      </c>
      <c r="AY224" s="205" t="str">
        <f ca="1">[2]!YBPRICE($I$209,AX224&amp;"d","Market","AccruedInterest","Swap",$I224,"LMMSkew","","Model",100,"")</f>
        <v>E</v>
      </c>
      <c r="BA224" s="67">
        <f t="shared" ref="BA224:BA255" si="1167">BA152</f>
        <v>-51</v>
      </c>
    </row>
    <row r="225" spans="1:64" s="68" customFormat="1" ht="15">
      <c r="C225" s="70">
        <f ca="1">I225+10</f>
        <v>40584</v>
      </c>
      <c r="D225" s="70">
        <f t="shared" ca="1" si="1140"/>
        <v>40609</v>
      </c>
      <c r="E225" s="68" t="str">
        <f t="shared" ca="1" si="1141"/>
        <v>FNMA3.0-TBA-Feb</v>
      </c>
      <c r="F225" s="68" t="str">
        <f t="shared" ca="1" si="1142"/>
        <v>FNMA3.0-TBA-Mar</v>
      </c>
      <c r="G225" s="68" t="str">
        <f t="shared" si="1143"/>
        <v>FNMA3.0-TBA-GEN</v>
      </c>
      <c r="I225" s="133">
        <f ca="1">[2]!YBWORKDAY(EDATE(Base_Date, BA225), -1, "USD")</f>
        <v>40574</v>
      </c>
      <c r="J225" s="236" t="str">
        <f t="shared" ca="1" si="1164"/>
        <v>E</v>
      </c>
      <c r="K225" s="80" t="e">
        <f t="shared" ca="1" si="1165"/>
        <v>#VALUE!</v>
      </c>
      <c r="L225" s="80" t="e">
        <f t="shared" ref="L225:L252" ca="1" si="1168">K225-K224</f>
        <v>#VALUE!</v>
      </c>
      <c r="M225" s="81" t="str">
        <f ca="1">[2]!YBHIST($I$209,$I225,"LMMOAS","sec")</f>
        <v>E</v>
      </c>
      <c r="N225" s="73" t="str">
        <f ca="1">[2]!YBHIST($I$209,$I224,M$25,"sec","")</f>
        <v>E</v>
      </c>
      <c r="O225" s="73" t="str">
        <f ca="1">[2]!YBHIST("1 Month LIBOR",I225,"Yield","bmk","")</f>
        <v>E</v>
      </c>
      <c r="P225" s="80" t="e">
        <f t="shared" ref="P225:P252" ca="1" si="1169">K224-Q225</f>
        <v>#VALUE!</v>
      </c>
      <c r="Q225" s="82" t="str">
        <f ca="1">[2]!YBSCEN($I$209,$J224&amp;"d","Market",O$25,"Swap",$I224,"MarketWSkew","","Model",100,0,29,"Gradual","ParShift|N",0,"Annualized ROR",O224,100,"",,,,"Default",,,,"Default",,)</f>
        <v>E</v>
      </c>
      <c r="R225" s="80" t="e">
        <f t="shared" ref="R225:R252" ca="1" si="1170">L225+P225</f>
        <v>#VALUE!</v>
      </c>
      <c r="S225" s="83" t="e">
        <f t="shared" ref="S225:S252" ca="1" si="1171">R225/K224</f>
        <v>#VALUE!</v>
      </c>
      <c r="T225" s="80" t="e">
        <f ca="1">SUM(R$224:R225)</f>
        <v>#VALUE!</v>
      </c>
      <c r="U225" s="83" t="e">
        <f ca="1">BJ225</f>
        <v>#VALUE!</v>
      </c>
      <c r="V225" s="84">
        <f ca="1">VLOOKUP($I225, 'Barcap OAD'!$A:$S, $F$209, FALSE)</f>
        <v>-18.8</v>
      </c>
      <c r="W225" s="172" t="e">
        <f t="shared" ref="W225:W275" ca="1" si="1172">$K225*$V225/10000</f>
        <v>#VALUE!</v>
      </c>
      <c r="X225" s="185" t="str">
        <f ca="1">[2]!YBHIST($E225,$I225,X$25,"sec","")</f>
        <v>E</v>
      </c>
      <c r="Y225" s="80" t="e">
        <f t="shared" ca="1" si="1158"/>
        <v>#VALUE!</v>
      </c>
      <c r="Z225" s="82" t="e">
        <f t="shared" ca="1" si="1159"/>
        <v>#VALUE!</v>
      </c>
      <c r="AA225" s="82" t="str">
        <f ca="1">[2]!YBHIST($F225,$I225,X$25,"sec","")</f>
        <v>E</v>
      </c>
      <c r="AB225" s="82" t="e">
        <f ca="1">X224-Z225</f>
        <v>#VALUE!</v>
      </c>
      <c r="AC225" s="187" t="e">
        <f ca="1">Y225+Z225</f>
        <v>#VALUE!</v>
      </c>
      <c r="AD225" s="189">
        <f ca="1">VLOOKUP($I225, 'Barcap OAD'!$A:$S, $F$26, FALSE)</f>
        <v>8.2189999999999994</v>
      </c>
      <c r="AE225" s="85" t="e">
        <f t="shared" ca="1" si="1146"/>
        <v>#VALUE!</v>
      </c>
      <c r="AF225" s="86" t="e">
        <f t="shared" ca="1" si="1147"/>
        <v>#VALUE!</v>
      </c>
      <c r="AG225" s="80" t="e">
        <f ca="1">-AC225*AF224</f>
        <v>#VALUE!</v>
      </c>
      <c r="AH225" s="83" t="e">
        <f ca="1">AG225/K224</f>
        <v>#VALUE!</v>
      </c>
      <c r="AI225" s="80" t="e">
        <f ca="1">AL225+AK225</f>
        <v>#VALUE!</v>
      </c>
      <c r="AJ225" s="83" t="e">
        <f t="shared" ref="AJ225:AJ252" ca="1" si="1173">AF225-AF224</f>
        <v>#VALUE!</v>
      </c>
      <c r="AK225" s="187" t="e">
        <f t="shared" ca="1" si="1166"/>
        <v>#VALUE!</v>
      </c>
      <c r="AL225" s="192" t="e">
        <f t="shared" ref="AL225:AL252" ca="1" si="1174">AG225+R225</f>
        <v>#VALUE!</v>
      </c>
      <c r="AM225" s="83" t="e">
        <f t="shared" ref="AM225:AM252" ca="1" si="1175">AL225/K224</f>
        <v>#VALUE!</v>
      </c>
      <c r="AN225" s="80" t="e">
        <f ca="1">SUM(AL$224:AL225)</f>
        <v>#VALUE!</v>
      </c>
      <c r="AO225" s="109" t="e">
        <f ca="1">BL225</f>
        <v>#VALUE!</v>
      </c>
      <c r="AP225" s="194" t="e">
        <f ca="1">(Z225*AF225*-1)+P225</f>
        <v>#VALUE!</v>
      </c>
      <c r="AQ225" s="200" t="e">
        <f t="shared" ref="AQ225:AQ252" ca="1" si="1176">AP225/K224</f>
        <v>#VALUE!</v>
      </c>
      <c r="AR225" s="233"/>
      <c r="AS225" s="232"/>
      <c r="AX225" s="207" t="str">
        <f ca="1">[2]!YBHIST($I$209,$I225,J$25,"sec","")</f>
        <v>E</v>
      </c>
      <c r="AY225" s="205" t="str">
        <f ca="1">[2]!YBPRICE($I$209,AX225&amp;"d","Market","AccruedInterest","Swap",$I225,"LMMSkew","","Model",100,"")</f>
        <v>E</v>
      </c>
      <c r="BA225" s="67">
        <f t="shared" si="1167"/>
        <v>-50</v>
      </c>
      <c r="BI225" s="518" t="e">
        <f ca="1">1+S225</f>
        <v>#VALUE!</v>
      </c>
      <c r="BJ225" s="518" t="e">
        <f ca="1">PRODUCT($BI$224:BI225)-1</f>
        <v>#VALUE!</v>
      </c>
      <c r="BK225" s="518" t="e">
        <f ca="1">1+AM225</f>
        <v>#VALUE!</v>
      </c>
      <c r="BL225" s="518" t="e">
        <f ca="1">PRODUCT($BK$224:BK225)-1</f>
        <v>#VALUE!</v>
      </c>
    </row>
    <row r="226" spans="1:64" s="68" customFormat="1" ht="15">
      <c r="C226" s="70">
        <f t="shared" ref="C226:C250" ca="1" si="1177">I226+10</f>
        <v>40612</v>
      </c>
      <c r="D226" s="70">
        <f t="shared" ca="1" si="1140"/>
        <v>40637</v>
      </c>
      <c r="E226" s="68" t="str">
        <f t="shared" ca="1" si="1141"/>
        <v>FNMA3.0-TBA-Mar</v>
      </c>
      <c r="F226" s="68" t="str">
        <f t="shared" ca="1" si="1142"/>
        <v>FNMA3.0-TBA-Apr</v>
      </c>
      <c r="G226" s="68" t="str">
        <f t="shared" si="1143"/>
        <v>FNMA3.0-TBA-GEN</v>
      </c>
      <c r="I226" s="133">
        <f ca="1">[2]!YBWORKDAY(EDATE(Base_Date, BA226), -1, "USD")</f>
        <v>40602</v>
      </c>
      <c r="J226" s="235" t="str">
        <f t="shared" ca="1" si="1164"/>
        <v>E</v>
      </c>
      <c r="K226" s="80" t="e">
        <f t="shared" ca="1" si="1165"/>
        <v>#VALUE!</v>
      </c>
      <c r="L226" s="80" t="e">
        <f t="shared" ca="1" si="1168"/>
        <v>#VALUE!</v>
      </c>
      <c r="M226" s="81" t="str">
        <f ca="1">[2]!YBHIST($I$209,$I226,"LMMOAS","sec")</f>
        <v>E</v>
      </c>
      <c r="N226" s="73" t="str">
        <f ca="1">[2]!YBHIST($I$209,$I225,M$25,"sec","")</f>
        <v>E</v>
      </c>
      <c r="O226" s="170" t="str">
        <f ca="1">[2]!YBHIST("1 Month LIBOR",I226,"Yield","bmk","")</f>
        <v>E</v>
      </c>
      <c r="P226" s="80" t="e">
        <f t="shared" ca="1" si="1169"/>
        <v>#VALUE!</v>
      </c>
      <c r="Q226" s="82" t="str">
        <f ca="1">[2]!YBSCEN($I$209,$J225&amp;"d","Market",O$25,"Swap",$I225,"MarketWSkew","","Model",100,0,29,"Gradual","ParShift|N",0,"Annualized ROR",O225,100,"",,,,"Default",,,,"Default",,)</f>
        <v>E</v>
      </c>
      <c r="R226" s="80" t="e">
        <f t="shared" ca="1" si="1170"/>
        <v>#VALUE!</v>
      </c>
      <c r="S226" s="83" t="e">
        <f t="shared" ca="1" si="1171"/>
        <v>#VALUE!</v>
      </c>
      <c r="T226" s="80" t="e">
        <f ca="1">SUM(R$224:R226)</f>
        <v>#VALUE!</v>
      </c>
      <c r="U226" s="83" t="e">
        <f t="shared" ref="U226:U260" ca="1" si="1178">BJ226</f>
        <v>#VALUE!</v>
      </c>
      <c r="V226" s="84">
        <f ca="1">VLOOKUP($I226, 'Barcap OAD'!$A:$S, $F$209, FALSE)</f>
        <v>-18.7</v>
      </c>
      <c r="W226" s="172" t="e">
        <f t="shared" ca="1" si="1172"/>
        <v>#VALUE!</v>
      </c>
      <c r="X226" s="185" t="str">
        <f ca="1">[2]!YBHIST($E226,$I226,X$25,"sec","")</f>
        <v>E</v>
      </c>
      <c r="Y226" s="80" t="e">
        <f t="shared" ca="1" si="1158"/>
        <v>#VALUE!</v>
      </c>
      <c r="Z226" s="82" t="e">
        <f t="shared" ca="1" si="1159"/>
        <v>#VALUE!</v>
      </c>
      <c r="AA226" s="82" t="str">
        <f ca="1">[2]!YBHIST($F226,$I226,X$25,"sec","")</f>
        <v>E</v>
      </c>
      <c r="AB226" s="82" t="e">
        <f t="shared" ref="AB226:AB252" ca="1" si="1179">X225-Z226</f>
        <v>#VALUE!</v>
      </c>
      <c r="AC226" s="187" t="e">
        <f ca="1">Y226+Z226</f>
        <v>#VALUE!</v>
      </c>
      <c r="AD226" s="189">
        <f ca="1">VLOOKUP($I226, 'Barcap OAD'!$A:$S, $F$26, FALSE)</f>
        <v>8.1370000000000005</v>
      </c>
      <c r="AE226" s="172" t="e">
        <f t="shared" ca="1" si="1146"/>
        <v>#VALUE!</v>
      </c>
      <c r="AF226" s="86" t="e">
        <f t="shared" ca="1" si="1147"/>
        <v>#VALUE!</v>
      </c>
      <c r="AG226" s="80" t="e">
        <f ca="1">-AC226*AF225</f>
        <v>#VALUE!</v>
      </c>
      <c r="AH226" s="83" t="e">
        <f t="shared" ref="AH226:AH252" ca="1" si="1180">AG226/K225</f>
        <v>#VALUE!</v>
      </c>
      <c r="AI226" s="80" t="e">
        <f ca="1">AL226+AK226</f>
        <v>#VALUE!</v>
      </c>
      <c r="AJ226" s="83" t="e">
        <f t="shared" ca="1" si="1173"/>
        <v>#VALUE!</v>
      </c>
      <c r="AK226" s="187" t="e">
        <f t="shared" ca="1" si="1166"/>
        <v>#VALUE!</v>
      </c>
      <c r="AL226" s="192" t="e">
        <f t="shared" ca="1" si="1174"/>
        <v>#VALUE!</v>
      </c>
      <c r="AM226" s="83" t="e">
        <f t="shared" ca="1" si="1175"/>
        <v>#VALUE!</v>
      </c>
      <c r="AN226" s="80" t="e">
        <f ca="1">SUM(AL$224:AL226)</f>
        <v>#VALUE!</v>
      </c>
      <c r="AO226" s="109" t="e">
        <f t="shared" ref="AO226:AO260" ca="1" si="1181">BL226</f>
        <v>#VALUE!</v>
      </c>
      <c r="AP226" s="194" t="e">
        <f ca="1">(Z226*AF226*-1)+P226</f>
        <v>#VALUE!</v>
      </c>
      <c r="AQ226" s="200" t="e">
        <f t="shared" ca="1" si="1176"/>
        <v>#VALUE!</v>
      </c>
      <c r="AR226" s="204"/>
      <c r="AS226" s="221"/>
      <c r="AX226" s="207" t="str">
        <f ca="1">[2]!YBHIST($I$209,$I226,J$25,"sec","")</f>
        <v>E</v>
      </c>
      <c r="AY226" s="205" t="str">
        <f ca="1">[2]!YBPRICE($I$209,AX226&amp;"d","Market","AccruedInterest","Swap",$I226,"LMMSkew","","Model",100,"")</f>
        <v>E</v>
      </c>
      <c r="BA226" s="67">
        <f t="shared" si="1167"/>
        <v>-49</v>
      </c>
      <c r="BI226" s="518" t="e">
        <f t="shared" ref="BI226:BI260" ca="1" si="1182">1+S226</f>
        <v>#VALUE!</v>
      </c>
      <c r="BJ226" s="518" t="e">
        <f ca="1">PRODUCT($BI$224:BI226)-1</f>
        <v>#VALUE!</v>
      </c>
      <c r="BK226" s="518" t="e">
        <f t="shared" ref="BK226:BK260" ca="1" si="1183">1+AM226</f>
        <v>#VALUE!</v>
      </c>
      <c r="BL226" s="518" t="e">
        <f ca="1">PRODUCT($BK$224:BK226)-1</f>
        <v>#VALUE!</v>
      </c>
    </row>
    <row r="227" spans="1:64" s="68" customFormat="1" ht="15">
      <c r="C227" s="70">
        <f t="shared" ca="1" si="1177"/>
        <v>40643</v>
      </c>
      <c r="D227" s="70">
        <f t="shared" ca="1" si="1140"/>
        <v>40668</v>
      </c>
      <c r="E227" s="68" t="str">
        <f t="shared" ca="1" si="1141"/>
        <v>FNMA3.0-TBA-Apr</v>
      </c>
      <c r="F227" s="68" t="str">
        <f t="shared" ca="1" si="1142"/>
        <v>FNMA3.0-TBA-May</v>
      </c>
      <c r="G227" s="68" t="str">
        <f t="shared" si="1143"/>
        <v>FNMA3.0-TBA-GEN</v>
      </c>
      <c r="I227" s="133">
        <f ca="1">[2]!YBWORKDAY(EDATE(Base_Date, BA227), -1, "USD")</f>
        <v>40633</v>
      </c>
      <c r="J227" s="216" t="str">
        <f t="shared" ca="1" si="1164"/>
        <v>E</v>
      </c>
      <c r="K227" s="80" t="e">
        <f t="shared" ca="1" si="1165"/>
        <v>#VALUE!</v>
      </c>
      <c r="L227" s="80" t="e">
        <f t="shared" ca="1" si="1168"/>
        <v>#VALUE!</v>
      </c>
      <c r="M227" s="81" t="str">
        <f ca="1">[2]!YBHIST($I$209,$I227,"LMMOAS","sec")</f>
        <v>E</v>
      </c>
      <c r="N227" s="73" t="str">
        <f ca="1">[2]!YBHIST($I$209,$I226,M$25,"sec","")</f>
        <v>E</v>
      </c>
      <c r="O227" s="170" t="str">
        <f ca="1">[2]!YBHIST("1 Month LIBOR",I227,"Yield","bmk","")</f>
        <v>E</v>
      </c>
      <c r="P227" s="80" t="e">
        <f t="shared" ca="1" si="1169"/>
        <v>#VALUE!</v>
      </c>
      <c r="Q227" s="82" t="str">
        <f ca="1">[2]!YBSCEN($I$209,$J226&amp;"d","Market",O$25,"Swap",$I226,"MarketWSkew","","Model",100,0,29,"Gradual","ParShift|N",0,"Annualized ROR",O226,100,"",,,,"Default",,,,"Default",,)</f>
        <v>E</v>
      </c>
      <c r="R227" s="80" t="e">
        <f t="shared" ca="1" si="1170"/>
        <v>#VALUE!</v>
      </c>
      <c r="S227" s="83" t="e">
        <f t="shared" ca="1" si="1171"/>
        <v>#VALUE!</v>
      </c>
      <c r="T227" s="80" t="e">
        <f ca="1">SUM(R$224:R227)</f>
        <v>#VALUE!</v>
      </c>
      <c r="U227" s="83" t="e">
        <f t="shared" ca="1" si="1178"/>
        <v>#VALUE!</v>
      </c>
      <c r="V227" s="84">
        <f ca="1">VLOOKUP($I227, 'Barcap OAD'!$A:$S, $F$209, FALSE)</f>
        <v>-18.3</v>
      </c>
      <c r="W227" s="172" t="e">
        <f t="shared" ca="1" si="1172"/>
        <v>#VALUE!</v>
      </c>
      <c r="X227" s="185" t="str">
        <f ca="1">[2]!YBHIST($E227,$I227,X$25,"sec","")</f>
        <v>E</v>
      </c>
      <c r="Y227" s="80" t="e">
        <f t="shared" ca="1" si="1158"/>
        <v>#VALUE!</v>
      </c>
      <c r="Z227" s="82" t="e">
        <f t="shared" ca="1" si="1159"/>
        <v>#VALUE!</v>
      </c>
      <c r="AA227" s="82" t="str">
        <f ca="1">[2]!YBHIST($F227,$I227,X$25,"sec","")</f>
        <v>E</v>
      </c>
      <c r="AB227" s="82" t="e">
        <f t="shared" ca="1" si="1179"/>
        <v>#VALUE!</v>
      </c>
      <c r="AC227" s="187" t="e">
        <f ca="1">Y227+Z227</f>
        <v>#VALUE!</v>
      </c>
      <c r="AD227" s="189">
        <f ca="1">VLOOKUP($I227, 'Barcap OAD'!$A:$S, $F$26, FALSE)</f>
        <v>8.2479999999999993</v>
      </c>
      <c r="AE227" s="172" t="e">
        <f t="shared" ca="1" si="1146"/>
        <v>#VALUE!</v>
      </c>
      <c r="AF227" s="86" t="e">
        <f t="shared" ca="1" si="1147"/>
        <v>#VALUE!</v>
      </c>
      <c r="AG227" s="80" t="e">
        <f ca="1">-AC227*AF226</f>
        <v>#VALUE!</v>
      </c>
      <c r="AH227" s="83" t="e">
        <f t="shared" ca="1" si="1180"/>
        <v>#VALUE!</v>
      </c>
      <c r="AI227" s="80" t="e">
        <f ca="1">AL227+AK227</f>
        <v>#VALUE!</v>
      </c>
      <c r="AJ227" s="83" t="e">
        <f t="shared" ca="1" si="1173"/>
        <v>#VALUE!</v>
      </c>
      <c r="AK227" s="187" t="e">
        <f t="shared" ca="1" si="1166"/>
        <v>#VALUE!</v>
      </c>
      <c r="AL227" s="192" t="e">
        <f t="shared" ca="1" si="1174"/>
        <v>#VALUE!</v>
      </c>
      <c r="AM227" s="83" t="e">
        <f t="shared" ca="1" si="1175"/>
        <v>#VALUE!</v>
      </c>
      <c r="AN227" s="80" t="e">
        <f ca="1">SUM(AL$224:AL227)</f>
        <v>#VALUE!</v>
      </c>
      <c r="AO227" s="109" t="e">
        <f t="shared" ca="1" si="1181"/>
        <v>#VALUE!</v>
      </c>
      <c r="AP227" s="194" t="e">
        <f ca="1">(Z227*AF227*-1)+P227</f>
        <v>#VALUE!</v>
      </c>
      <c r="AQ227" s="200" t="e">
        <f t="shared" ca="1" si="1176"/>
        <v>#VALUE!</v>
      </c>
      <c r="AR227" s="204"/>
      <c r="AS227" s="221"/>
      <c r="AX227" s="207" t="str">
        <f ca="1">[2]!YBHIST($I$209,$I227,J$25,"sec","")</f>
        <v>E</v>
      </c>
      <c r="AY227" s="205" t="str">
        <f ca="1">[2]!YBPRICE($I$209,AX227&amp;"d","Market","AccruedInterest","Swap",$I227,"LMMSkew","","Model",100,"")</f>
        <v>E</v>
      </c>
      <c r="BA227" s="67">
        <f t="shared" si="1167"/>
        <v>-48</v>
      </c>
      <c r="BI227" s="518" t="e">
        <f t="shared" ca="1" si="1182"/>
        <v>#VALUE!</v>
      </c>
      <c r="BJ227" s="518" t="e">
        <f ca="1">PRODUCT($BI$224:BI227)-1</f>
        <v>#VALUE!</v>
      </c>
      <c r="BK227" s="518" t="e">
        <f t="shared" ca="1" si="1183"/>
        <v>#VALUE!</v>
      </c>
      <c r="BL227" s="518" t="e">
        <f ca="1">PRODUCT($BK$224:BK227)-1</f>
        <v>#VALUE!</v>
      </c>
    </row>
    <row r="228" spans="1:64" s="68" customFormat="1" ht="15">
      <c r="C228" s="70">
        <f t="shared" ca="1" si="1177"/>
        <v>40672</v>
      </c>
      <c r="D228" s="70">
        <f t="shared" ca="1" si="1140"/>
        <v>40697</v>
      </c>
      <c r="E228" s="68" t="str">
        <f t="shared" ca="1" si="1141"/>
        <v>FNMA3.0-TBA-May</v>
      </c>
      <c r="F228" s="68" t="str">
        <f t="shared" ca="1" si="1142"/>
        <v>FNMA3.0-TBA-Jun</v>
      </c>
      <c r="G228" s="68" t="str">
        <f t="shared" si="1143"/>
        <v>FNMA3.0-TBA-GEN</v>
      </c>
      <c r="I228" s="133">
        <f ca="1">[2]!YBWORKDAY(EDATE(Base_Date, BA228), -1, "USD")</f>
        <v>40662</v>
      </c>
      <c r="J228" s="217" t="str">
        <f t="shared" ca="1" si="1164"/>
        <v>E</v>
      </c>
      <c r="K228" s="80" t="e">
        <f t="shared" ca="1" si="1165"/>
        <v>#VALUE!</v>
      </c>
      <c r="L228" s="80" t="e">
        <f t="shared" ca="1" si="1168"/>
        <v>#VALUE!</v>
      </c>
      <c r="M228" s="81" t="str">
        <f ca="1">[2]!YBHIST($I$209,$I228,"LMMOAS","sec")</f>
        <v>E</v>
      </c>
      <c r="N228" s="73" t="str">
        <f ca="1">[2]!YBHIST($I$209,$I227,M$25,"sec","")</f>
        <v>E</v>
      </c>
      <c r="O228" s="170" t="str">
        <f ca="1">[2]!YBHIST("1 Month LIBOR",I228,"Yield","bmk","")</f>
        <v>E</v>
      </c>
      <c r="P228" s="80" t="e">
        <f t="shared" ca="1" si="1169"/>
        <v>#VALUE!</v>
      </c>
      <c r="Q228" s="82" t="str">
        <f ca="1">[2]!YBSCEN($I$209,$J227&amp;"d","Market",O$25,"Swap",$I227,"MarketWSkew","","Model",100,0,29,"Gradual","ParShift|N",0,"Annualized ROR",O227,100,"",,,,"Default",,,,"Default",,)</f>
        <v>E</v>
      </c>
      <c r="R228" s="80" t="e">
        <f t="shared" ca="1" si="1170"/>
        <v>#VALUE!</v>
      </c>
      <c r="S228" s="83" t="e">
        <f t="shared" ca="1" si="1171"/>
        <v>#VALUE!</v>
      </c>
      <c r="T228" s="80" t="e">
        <f ca="1">SUM(R$224:R228)</f>
        <v>#VALUE!</v>
      </c>
      <c r="U228" s="83" t="e">
        <f t="shared" ca="1" si="1178"/>
        <v>#VALUE!</v>
      </c>
      <c r="V228" s="84">
        <f ca="1">VLOOKUP($I228, 'Barcap OAD'!$A:$S, $F$209, FALSE)</f>
        <v>-20.399999999999999</v>
      </c>
      <c r="W228" s="172" t="e">
        <f t="shared" ca="1" si="1172"/>
        <v>#VALUE!</v>
      </c>
      <c r="X228" s="185" t="str">
        <f ca="1">[2]!YBHIST($E228,$I228,X$25,"sec","")</f>
        <v>E</v>
      </c>
      <c r="Y228" s="80" t="e">
        <f t="shared" ca="1" si="1158"/>
        <v>#VALUE!</v>
      </c>
      <c r="Z228" s="82" t="e">
        <f t="shared" ca="1" si="1159"/>
        <v>#VALUE!</v>
      </c>
      <c r="AA228" s="82" t="str">
        <f ca="1">[2]!YBHIST($F228,$I228,X$25,"sec","")</f>
        <v>E</v>
      </c>
      <c r="AB228" s="82" t="e">
        <f t="shared" ca="1" si="1179"/>
        <v>#VALUE!</v>
      </c>
      <c r="AC228" s="187" t="e">
        <f ca="1">X228-AB228</f>
        <v>#VALUE!</v>
      </c>
      <c r="AD228" s="189">
        <f ca="1">VLOOKUP($I228, 'Barcap OAD'!$A:$S, $F$26, FALSE)</f>
        <v>8.4529999999999994</v>
      </c>
      <c r="AE228" s="172" t="e">
        <f t="shared" ca="1" si="1146"/>
        <v>#VALUE!</v>
      </c>
      <c r="AF228" s="86" t="e">
        <f t="shared" ca="1" si="1147"/>
        <v>#VALUE!</v>
      </c>
      <c r="AG228" s="80" t="e">
        <f t="shared" ref="AG228:AG252" ca="1" si="1184">-AC228*AF227</f>
        <v>#VALUE!</v>
      </c>
      <c r="AH228" s="83" t="e">
        <f t="shared" ca="1" si="1180"/>
        <v>#VALUE!</v>
      </c>
      <c r="AI228" s="80" t="e">
        <f t="shared" ref="AI228:AI252" ca="1" si="1185">AL228+AK228</f>
        <v>#VALUE!</v>
      </c>
      <c r="AJ228" s="83" t="e">
        <f t="shared" ca="1" si="1173"/>
        <v>#VALUE!</v>
      </c>
      <c r="AK228" s="187" t="e">
        <f t="shared" ca="1" si="1166"/>
        <v>#VALUE!</v>
      </c>
      <c r="AL228" s="192" t="e">
        <f t="shared" ca="1" si="1174"/>
        <v>#VALUE!</v>
      </c>
      <c r="AM228" s="83" t="e">
        <f t="shared" ca="1" si="1175"/>
        <v>#VALUE!</v>
      </c>
      <c r="AN228" s="80" t="e">
        <f ca="1">SUM(AL$224:AL228)</f>
        <v>#VALUE!</v>
      </c>
      <c r="AO228" s="109" t="e">
        <f t="shared" ca="1" si="1181"/>
        <v>#VALUE!</v>
      </c>
      <c r="AP228" s="194" t="e">
        <f t="shared" ref="AP228:AP252" ca="1" si="1186">(Z228*AF228*-1)+P228</f>
        <v>#VALUE!</v>
      </c>
      <c r="AQ228" s="200" t="e">
        <f t="shared" ca="1" si="1176"/>
        <v>#VALUE!</v>
      </c>
      <c r="AR228" s="204"/>
      <c r="AS228" s="221"/>
      <c r="AX228" s="207" t="str">
        <f ca="1">[2]!YBHIST($I$209,$I228,J$25,"sec","")</f>
        <v>E</v>
      </c>
      <c r="AY228" s="205" t="str">
        <f ca="1">[2]!YBPRICE($I$209,AX228&amp;"d","Market","AccruedInterest","Swap",$I228,"LMMSkew","","Model",100,"")</f>
        <v>E</v>
      </c>
      <c r="BA228" s="67">
        <f t="shared" si="1167"/>
        <v>-47</v>
      </c>
      <c r="BI228" s="518" t="e">
        <f t="shared" ca="1" si="1182"/>
        <v>#VALUE!</v>
      </c>
      <c r="BJ228" s="518" t="e">
        <f ca="1">PRODUCT($BI$224:BI228)-1</f>
        <v>#VALUE!</v>
      </c>
      <c r="BK228" s="518" t="e">
        <f t="shared" ca="1" si="1183"/>
        <v>#VALUE!</v>
      </c>
      <c r="BL228" s="518" t="e">
        <f ca="1">PRODUCT($BK$224:BK228)-1</f>
        <v>#VALUE!</v>
      </c>
    </row>
    <row r="229" spans="1:64" s="68" customFormat="1" ht="15">
      <c r="C229" s="70">
        <f t="shared" ca="1" si="1177"/>
        <v>40704</v>
      </c>
      <c r="D229" s="70">
        <f t="shared" ca="1" si="1140"/>
        <v>40729</v>
      </c>
      <c r="E229" s="68" t="str">
        <f t="shared" ca="1" si="1141"/>
        <v>FNMA3.0-TBA-Jun</v>
      </c>
      <c r="F229" s="68" t="str">
        <f t="shared" ca="1" si="1142"/>
        <v>FNMA3.0-TBA-Jul</v>
      </c>
      <c r="G229" s="68" t="str">
        <f t="shared" si="1143"/>
        <v>FNMA3.0-TBA-GEN</v>
      </c>
      <c r="I229" s="133">
        <f ca="1">[2]!YBWORKDAY(EDATE(Base_Date, BA229), -1, "USD")</f>
        <v>40694</v>
      </c>
      <c r="J229" s="234" t="str">
        <f t="shared" ca="1" si="1164"/>
        <v>E</v>
      </c>
      <c r="K229" s="237" t="e">
        <f t="shared" ca="1" si="1165"/>
        <v>#VALUE!</v>
      </c>
      <c r="L229" s="237" t="e">
        <f t="shared" ca="1" si="1168"/>
        <v>#VALUE!</v>
      </c>
      <c r="M229" s="238" t="str">
        <f ca="1">[2]!YBHIST($I$209,$I229,"LMMOAS","sec")</f>
        <v>E</v>
      </c>
      <c r="N229" s="239" t="str">
        <f ca="1">[2]!YBHIST($I$209,$I228,M$25,"sec","")</f>
        <v>E</v>
      </c>
      <c r="O229" s="240" t="str">
        <f ca="1">[2]!YBHIST("1 Month LIBOR",I229,"Yield","bmk","")</f>
        <v>E</v>
      </c>
      <c r="P229" s="237" t="e">
        <f t="shared" ca="1" si="1169"/>
        <v>#VALUE!</v>
      </c>
      <c r="Q229" s="171" t="str">
        <f ca="1">[2]!YBSCEN($I$209,$J228&amp;"d","Market",O$25,"Swap",$I228,"MarketWSkew","","Model",100,0,29,"Gradual","ParShift|N",0,"Annualized ROR",O228,100,"",,,,"Default",,,,"Default",,)</f>
        <v>E</v>
      </c>
      <c r="R229" s="237" t="e">
        <f t="shared" ca="1" si="1170"/>
        <v>#VALUE!</v>
      </c>
      <c r="S229" s="241" t="e">
        <f t="shared" ca="1" si="1171"/>
        <v>#VALUE!</v>
      </c>
      <c r="T229" s="237" t="e">
        <f ca="1">SUM(R$224:R229)</f>
        <v>#VALUE!</v>
      </c>
      <c r="U229" s="241" t="e">
        <f t="shared" ca="1" si="1178"/>
        <v>#VALUE!</v>
      </c>
      <c r="V229" s="242">
        <f ca="1">VLOOKUP($I229, 'Barcap OAD'!$A:$S, $F$209, FALSE)</f>
        <v>-19.7</v>
      </c>
      <c r="W229" s="243" t="e">
        <f t="shared" ca="1" si="1172"/>
        <v>#VALUE!</v>
      </c>
      <c r="X229" s="244" t="str">
        <f ca="1">[2]!YBHIST($E229,$I229,X$25,"sec","")</f>
        <v>E</v>
      </c>
      <c r="Y229" s="237" t="e">
        <f t="shared" ca="1" si="1158"/>
        <v>#VALUE!</v>
      </c>
      <c r="Z229" s="171" t="e">
        <f t="shared" ca="1" si="1159"/>
        <v>#VALUE!</v>
      </c>
      <c r="AA229" s="171" t="str">
        <f ca="1">[2]!YBHIST($F229,$I229,X$25,"sec","")</f>
        <v>E</v>
      </c>
      <c r="AB229" s="171" t="e">
        <f t="shared" ca="1" si="1179"/>
        <v>#VALUE!</v>
      </c>
      <c r="AC229" s="245" t="e">
        <f ca="1">X229-AB229</f>
        <v>#VALUE!</v>
      </c>
      <c r="AD229" s="246">
        <f ca="1">VLOOKUP($I229, 'Barcap OAD'!$A:$S, $F$26, FALSE)</f>
        <v>8.4260000000000002</v>
      </c>
      <c r="AE229" s="243" t="e">
        <f t="shared" ca="1" si="1146"/>
        <v>#VALUE!</v>
      </c>
      <c r="AF229" s="247" t="e">
        <f t="shared" ca="1" si="1147"/>
        <v>#VALUE!</v>
      </c>
      <c r="AG229" s="237" t="e">
        <f t="shared" ca="1" si="1184"/>
        <v>#VALUE!</v>
      </c>
      <c r="AH229" s="241" t="e">
        <f t="shared" ca="1" si="1180"/>
        <v>#VALUE!</v>
      </c>
      <c r="AI229" s="237" t="e">
        <f t="shared" ca="1" si="1185"/>
        <v>#VALUE!</v>
      </c>
      <c r="AJ229" s="241" t="e">
        <f t="shared" ca="1" si="1173"/>
        <v>#VALUE!</v>
      </c>
      <c r="AK229" s="245" t="e">
        <f t="shared" ca="1" si="1166"/>
        <v>#VALUE!</v>
      </c>
      <c r="AL229" s="248" t="e">
        <f t="shared" ca="1" si="1174"/>
        <v>#VALUE!</v>
      </c>
      <c r="AM229" s="241" t="e">
        <f t="shared" ca="1" si="1175"/>
        <v>#VALUE!</v>
      </c>
      <c r="AN229" s="237" t="e">
        <f ca="1">SUM(AL$224:AL229)</f>
        <v>#VALUE!</v>
      </c>
      <c r="AO229" s="203" t="e">
        <f t="shared" ca="1" si="1181"/>
        <v>#VALUE!</v>
      </c>
      <c r="AP229" s="249" t="e">
        <f t="shared" ca="1" si="1186"/>
        <v>#VALUE!</v>
      </c>
      <c r="AQ229" s="250" t="e">
        <f t="shared" ca="1" si="1176"/>
        <v>#VALUE!</v>
      </c>
      <c r="AR229" s="204"/>
      <c r="AS229" s="221"/>
      <c r="AX229" s="207" t="str">
        <f ca="1">[2]!YBHIST($I$209,$I229,J$25,"sec","")</f>
        <v>E</v>
      </c>
      <c r="AY229" s="205" t="str">
        <f ca="1">[2]!YBPRICE($I$209,AX229&amp;"d","Market","AccruedInterest","Swap",$I229,"LMMSkew","","Model",100,"")</f>
        <v>E</v>
      </c>
      <c r="BA229" s="67">
        <f t="shared" si="1167"/>
        <v>-46</v>
      </c>
      <c r="BI229" s="518" t="e">
        <f t="shared" ca="1" si="1182"/>
        <v>#VALUE!</v>
      </c>
      <c r="BJ229" s="518" t="e">
        <f ca="1">PRODUCT($BI$224:BI229)-1</f>
        <v>#VALUE!</v>
      </c>
      <c r="BK229" s="518" t="e">
        <f t="shared" ca="1" si="1183"/>
        <v>#VALUE!</v>
      </c>
      <c r="BL229" s="518" t="e">
        <f ca="1">PRODUCT($BK$224:BK229)-1</f>
        <v>#VALUE!</v>
      </c>
    </row>
    <row r="230" spans="1:64" s="68" customFormat="1" ht="15">
      <c r="C230" s="70">
        <f t="shared" ca="1" si="1177"/>
        <v>40734</v>
      </c>
      <c r="D230" s="70">
        <f t="shared" ca="1" si="1140"/>
        <v>40759</v>
      </c>
      <c r="E230" s="68" t="str">
        <f t="shared" ca="1" si="1141"/>
        <v>FNMA3.0-TBA-Jul</v>
      </c>
      <c r="F230" s="68" t="str">
        <f t="shared" ca="1" si="1142"/>
        <v>FNMA3.0-TBA-Aug</v>
      </c>
      <c r="G230" s="68" t="str">
        <f t="shared" si="1143"/>
        <v>FNMA3.0-TBA-GEN</v>
      </c>
      <c r="I230" s="133">
        <f ca="1">[2]!YBWORKDAY(EDATE(Base_Date, BA230), -1, "USD")</f>
        <v>40724</v>
      </c>
      <c r="J230" s="235" t="str">
        <f t="shared" ca="1" si="1164"/>
        <v>E</v>
      </c>
      <c r="K230" s="253" t="e">
        <f t="shared" ca="1" si="1165"/>
        <v>#VALUE!</v>
      </c>
      <c r="L230" s="253" t="e">
        <f t="shared" ca="1" si="1168"/>
        <v>#VALUE!</v>
      </c>
      <c r="M230" s="254" t="str">
        <f ca="1">[2]!YBHIST($I$209,$I230,"LMMOAS","sec")</f>
        <v>E</v>
      </c>
      <c r="N230" s="255" t="str">
        <f ca="1">[2]!YBHIST($I$209,$I229,M$25,"sec","")</f>
        <v>E</v>
      </c>
      <c r="O230" s="256" t="str">
        <f ca="1">[2]!YBHIST("1 Month LIBOR",I230,"Yield","bmk","")</f>
        <v>E</v>
      </c>
      <c r="P230" s="253" t="e">
        <f t="shared" ca="1" si="1169"/>
        <v>#VALUE!</v>
      </c>
      <c r="Q230" s="257" t="str">
        <f ca="1">[2]!YBSCEN($I$209,$J229&amp;"d","Market",O$25,"Swap",$I229,"MarketWSkew","","Model",100,0,29,"Gradual","ParShift|N",0,"Annualized ROR",O229,100,"",,,,"Default",,,,"Default",,)</f>
        <v>E</v>
      </c>
      <c r="R230" s="253" t="e">
        <f t="shared" ca="1" si="1170"/>
        <v>#VALUE!</v>
      </c>
      <c r="S230" s="258" t="e">
        <f t="shared" ca="1" si="1171"/>
        <v>#VALUE!</v>
      </c>
      <c r="T230" s="253" t="e">
        <f ca="1">SUM(R$224:R230)</f>
        <v>#VALUE!</v>
      </c>
      <c r="U230" s="258" t="e">
        <f t="shared" ca="1" si="1178"/>
        <v>#VALUE!</v>
      </c>
      <c r="V230" s="259">
        <f ca="1">VLOOKUP($I230, 'Barcap OAD'!$A:$S, $F$209, FALSE)</f>
        <v>-18.5</v>
      </c>
      <c r="W230" s="260" t="e">
        <f t="shared" ca="1" si="1172"/>
        <v>#VALUE!</v>
      </c>
      <c r="X230" s="261" t="str">
        <f ca="1">[2]!YBHIST($E230,$I230,X$25,"sec","")</f>
        <v>E</v>
      </c>
      <c r="Y230" s="253" t="e">
        <f t="shared" ca="1" si="1158"/>
        <v>#VALUE!</v>
      </c>
      <c r="Z230" s="257" t="e">
        <f t="shared" ca="1" si="1159"/>
        <v>#VALUE!</v>
      </c>
      <c r="AA230" s="257" t="str">
        <f ca="1">[2]!YBHIST($F230,$I230,X$25,"sec","")</f>
        <v>E</v>
      </c>
      <c r="AB230" s="257" t="e">
        <f t="shared" ca="1" si="1179"/>
        <v>#VALUE!</v>
      </c>
      <c r="AC230" s="262" t="e">
        <f t="shared" ref="AC230:AC252" ca="1" si="1187">Y230+Z230</f>
        <v>#VALUE!</v>
      </c>
      <c r="AD230" s="263">
        <f ca="1">VLOOKUP($I230, 'Barcap OAD'!$A:$S, $F$26, FALSE)</f>
        <v>8.3819999999999997</v>
      </c>
      <c r="AE230" s="260" t="e">
        <f t="shared" ca="1" si="1146"/>
        <v>#VALUE!</v>
      </c>
      <c r="AF230" s="264" t="e">
        <f t="shared" ca="1" si="1147"/>
        <v>#VALUE!</v>
      </c>
      <c r="AG230" s="253" t="e">
        <f t="shared" ca="1" si="1184"/>
        <v>#VALUE!</v>
      </c>
      <c r="AH230" s="258" t="e">
        <f t="shared" ca="1" si="1180"/>
        <v>#VALUE!</v>
      </c>
      <c r="AI230" s="253" t="e">
        <f t="shared" ca="1" si="1185"/>
        <v>#VALUE!</v>
      </c>
      <c r="AJ230" s="258" t="e">
        <f t="shared" ca="1" si="1173"/>
        <v>#VALUE!</v>
      </c>
      <c r="AK230" s="262" t="e">
        <f t="shared" ca="1" si="1166"/>
        <v>#VALUE!</v>
      </c>
      <c r="AL230" s="265" t="e">
        <f t="shared" ca="1" si="1174"/>
        <v>#VALUE!</v>
      </c>
      <c r="AM230" s="258" t="e">
        <f t="shared" ca="1" si="1175"/>
        <v>#VALUE!</v>
      </c>
      <c r="AN230" s="253" t="e">
        <f ca="1">SUM(AL$224:AL230)</f>
        <v>#VALUE!</v>
      </c>
      <c r="AO230" s="266" t="e">
        <f t="shared" ca="1" si="1181"/>
        <v>#VALUE!</v>
      </c>
      <c r="AP230" s="267" t="e">
        <f t="shared" ca="1" si="1186"/>
        <v>#VALUE!</v>
      </c>
      <c r="AQ230" s="268" t="e">
        <f t="shared" ca="1" si="1176"/>
        <v>#VALUE!</v>
      </c>
      <c r="AR230" s="204"/>
      <c r="AS230" s="221"/>
      <c r="AX230" s="207" t="str">
        <f ca="1">[2]!YBHIST($I$209,$I230,J$25,"sec","")</f>
        <v>E</v>
      </c>
      <c r="AY230" s="205" t="str">
        <f ca="1">[2]!YBPRICE($I$209,AX230&amp;"d","Market","AccruedInterest","Swap",$I230,"LMMSkew","","Model",100,"")</f>
        <v>E</v>
      </c>
      <c r="BA230" s="67">
        <f t="shared" si="1167"/>
        <v>-45</v>
      </c>
      <c r="BI230" s="518" t="e">
        <f t="shared" ca="1" si="1182"/>
        <v>#VALUE!</v>
      </c>
      <c r="BJ230" s="518" t="e">
        <f ca="1">PRODUCT($BI$224:BI230)-1</f>
        <v>#VALUE!</v>
      </c>
      <c r="BK230" s="518" t="e">
        <f t="shared" ca="1" si="1183"/>
        <v>#VALUE!</v>
      </c>
      <c r="BL230" s="518" t="e">
        <f ca="1">PRODUCT($BK$224:BK230)-1</f>
        <v>#VALUE!</v>
      </c>
    </row>
    <row r="231" spans="1:64" s="68" customFormat="1" ht="15">
      <c r="C231" s="70">
        <f t="shared" ca="1" si="1177"/>
        <v>40763</v>
      </c>
      <c r="D231" s="70">
        <f t="shared" ca="1" si="1140"/>
        <v>40788</v>
      </c>
      <c r="E231" s="68" t="str">
        <f t="shared" ca="1" si="1141"/>
        <v>FNMA3.0-TBA-Aug</v>
      </c>
      <c r="F231" s="68" t="str">
        <f t="shared" ca="1" si="1142"/>
        <v>FNMA3.0-TBA-Sep</v>
      </c>
      <c r="G231" s="68" t="str">
        <f t="shared" si="1143"/>
        <v>FNMA3.0-TBA-GEN</v>
      </c>
      <c r="I231" s="133">
        <f ca="1">[2]!YBWORKDAY(EDATE(Base_Date, BA231), -1, "USD")</f>
        <v>40753</v>
      </c>
      <c r="J231" s="216" t="str">
        <f t="shared" ca="1" si="1164"/>
        <v>E</v>
      </c>
      <c r="K231" s="134" t="e">
        <f t="shared" ca="1" si="1165"/>
        <v>#VALUE!</v>
      </c>
      <c r="L231" s="134" t="e">
        <f t="shared" ca="1" si="1168"/>
        <v>#VALUE!</v>
      </c>
      <c r="M231" s="135" t="str">
        <f ca="1">[2]!YBHIST($I$209,$I231,"LMMOAS","sec")</f>
        <v>E</v>
      </c>
      <c r="N231" s="136" t="str">
        <f ca="1">[2]!YBHIST($I$209,$I230,M$25,"sec","")</f>
        <v>E</v>
      </c>
      <c r="O231" s="251" t="str">
        <f ca="1">[2]!YBHIST("1 Month LIBOR",I231,"Yield","bmk","")</f>
        <v>E</v>
      </c>
      <c r="P231" s="134" t="e">
        <f t="shared" ca="1" si="1169"/>
        <v>#VALUE!</v>
      </c>
      <c r="Q231" s="137" t="str">
        <f ca="1">[2]!YBSCEN($I$209,$J230&amp;"d","Market",O$25,"Swap",$I230,"MarketWSkew","","Model",100,0,29,"Gradual","ParShift|N",0,"Annualized ROR",O230,100,"",,,,"Default",,,,"Default",,)</f>
        <v>E</v>
      </c>
      <c r="R231" s="134" t="e">
        <f t="shared" ca="1" si="1170"/>
        <v>#VALUE!</v>
      </c>
      <c r="S231" s="138" t="e">
        <f t="shared" ca="1" si="1171"/>
        <v>#VALUE!</v>
      </c>
      <c r="T231" s="134" t="e">
        <f ca="1">SUM(R$224:R231)</f>
        <v>#VALUE!</v>
      </c>
      <c r="U231" s="138" t="e">
        <f t="shared" ca="1" si="1178"/>
        <v>#VALUE!</v>
      </c>
      <c r="V231" s="139">
        <f ca="1">VLOOKUP($I231, 'Barcap OAD'!$A:$S, $F$209, FALSE)</f>
        <v>-19.100000000000001</v>
      </c>
      <c r="W231" s="173" t="e">
        <f t="shared" ca="1" si="1172"/>
        <v>#VALUE!</v>
      </c>
      <c r="X231" s="184" t="str">
        <f ca="1">[2]!YBHIST($E231,$I231,X$25,"sec","")</f>
        <v>E</v>
      </c>
      <c r="Y231" s="134" t="e">
        <f t="shared" ca="1" si="1158"/>
        <v>#VALUE!</v>
      </c>
      <c r="Z231" s="137" t="e">
        <f t="shared" ca="1" si="1159"/>
        <v>#VALUE!</v>
      </c>
      <c r="AA231" s="137" t="str">
        <f ca="1">[2]!YBHIST($F231,$I231,X$25,"sec","")</f>
        <v>E</v>
      </c>
      <c r="AB231" s="137" t="e">
        <f t="shared" ca="1" si="1179"/>
        <v>#VALUE!</v>
      </c>
      <c r="AC231" s="186" t="e">
        <f t="shared" ca="1" si="1187"/>
        <v>#VALUE!</v>
      </c>
      <c r="AD231" s="188">
        <f ca="1">VLOOKUP($I231, 'Barcap OAD'!$A:$S, $F$26, FALSE)</f>
        <v>8.4090000000000007</v>
      </c>
      <c r="AE231" s="173" t="e">
        <f t="shared" ca="1" si="1146"/>
        <v>#VALUE!</v>
      </c>
      <c r="AF231" s="141" t="e">
        <f t="shared" ca="1" si="1147"/>
        <v>#VALUE!</v>
      </c>
      <c r="AG231" s="134" t="e">
        <f t="shared" ca="1" si="1184"/>
        <v>#VALUE!</v>
      </c>
      <c r="AH231" s="138" t="e">
        <f t="shared" ca="1" si="1180"/>
        <v>#VALUE!</v>
      </c>
      <c r="AI231" s="134" t="e">
        <f t="shared" ca="1" si="1185"/>
        <v>#VALUE!</v>
      </c>
      <c r="AJ231" s="138" t="e">
        <f t="shared" ca="1" si="1173"/>
        <v>#VALUE!</v>
      </c>
      <c r="AK231" s="186" t="e">
        <f t="shared" ca="1" si="1166"/>
        <v>#VALUE!</v>
      </c>
      <c r="AL231" s="191" t="e">
        <f t="shared" ca="1" si="1174"/>
        <v>#VALUE!</v>
      </c>
      <c r="AM231" s="138" t="e">
        <f t="shared" ca="1" si="1175"/>
        <v>#VALUE!</v>
      </c>
      <c r="AN231" s="134" t="e">
        <f ca="1">SUM(AL$224:AL231)</f>
        <v>#VALUE!</v>
      </c>
      <c r="AO231" s="142" t="e">
        <f t="shared" ca="1" si="1181"/>
        <v>#VALUE!</v>
      </c>
      <c r="AP231" s="193" t="e">
        <f t="shared" ca="1" si="1186"/>
        <v>#VALUE!</v>
      </c>
      <c r="AQ231" s="252" t="e">
        <f t="shared" ca="1" si="1176"/>
        <v>#VALUE!</v>
      </c>
      <c r="AR231" s="204"/>
      <c r="AS231" s="221"/>
      <c r="AX231" s="207" t="str">
        <f ca="1">[2]!YBHIST($I$209,$I231,J$25,"sec","")</f>
        <v>E</v>
      </c>
      <c r="AY231" s="205" t="str">
        <f ca="1">[2]!YBPRICE($I$209,AX231&amp;"d","Market","AccruedInterest","Swap",$I231,"LMMSkew","","Model",100,"")</f>
        <v>E</v>
      </c>
      <c r="BA231" s="67">
        <f t="shared" si="1167"/>
        <v>-44</v>
      </c>
      <c r="BI231" s="518" t="e">
        <f t="shared" ca="1" si="1182"/>
        <v>#VALUE!</v>
      </c>
      <c r="BJ231" s="518" t="e">
        <f ca="1">PRODUCT($BI$224:BI231)-1</f>
        <v>#VALUE!</v>
      </c>
      <c r="BK231" s="518" t="e">
        <f t="shared" ca="1" si="1183"/>
        <v>#VALUE!</v>
      </c>
      <c r="BL231" s="518" t="e">
        <f ca="1">PRODUCT($BK$224:BK231)-1</f>
        <v>#VALUE!</v>
      </c>
    </row>
    <row r="232" spans="1:64" s="68" customFormat="1" ht="15">
      <c r="C232" s="70">
        <f t="shared" ca="1" si="1177"/>
        <v>40796</v>
      </c>
      <c r="D232" s="70">
        <f t="shared" ca="1" si="1140"/>
        <v>40821</v>
      </c>
      <c r="E232" s="68" t="str">
        <f t="shared" ca="1" si="1141"/>
        <v>FNMA3.0-TBA-Sep</v>
      </c>
      <c r="F232" s="68" t="str">
        <f t="shared" ca="1" si="1142"/>
        <v>FNMA3.0-TBA-Oct</v>
      </c>
      <c r="G232" s="68" t="str">
        <f t="shared" si="1143"/>
        <v>FNMA3.0-TBA-GEN</v>
      </c>
      <c r="I232" s="133">
        <f ca="1">[2]!YBWORKDAY(EDATE(Base_Date, BA232), -1, "USD")</f>
        <v>40786</v>
      </c>
      <c r="J232" s="234" t="str">
        <f t="shared" ca="1" si="1164"/>
        <v>E</v>
      </c>
      <c r="K232" s="237" t="e">
        <f t="shared" ca="1" si="1165"/>
        <v>#VALUE!</v>
      </c>
      <c r="L232" s="237" t="e">
        <f t="shared" ca="1" si="1168"/>
        <v>#VALUE!</v>
      </c>
      <c r="M232" s="238" t="str">
        <f ca="1">[2]!YBHIST($I$209,$I232,"LMMOAS","sec")</f>
        <v>E</v>
      </c>
      <c r="N232" s="239" t="str">
        <f ca="1">[2]!YBHIST($I$209,$I231,M$25,"sec","")</f>
        <v>E</v>
      </c>
      <c r="O232" s="240" t="str">
        <f ca="1">[2]!YBHIST("1 Month LIBOR",I232,"Yield","bmk","")</f>
        <v>E</v>
      </c>
      <c r="P232" s="237" t="e">
        <f t="shared" ca="1" si="1169"/>
        <v>#VALUE!</v>
      </c>
      <c r="Q232" s="171" t="str">
        <f ca="1">[2]!YBSCEN($I$209,$J231&amp;"d","Market",O$25,"Swap",$I231,"MarketWSkew","","Model",100,0,29,"Gradual","ParShift|N",0,"Annualized ROR",O231,100,"",,,,"Default",,,,"Default",,)</f>
        <v>E</v>
      </c>
      <c r="R232" s="237" t="e">
        <f t="shared" ca="1" si="1170"/>
        <v>#VALUE!</v>
      </c>
      <c r="S232" s="241" t="e">
        <f t="shared" ca="1" si="1171"/>
        <v>#VALUE!</v>
      </c>
      <c r="T232" s="237" t="e">
        <f ca="1">SUM(R$224:R232)</f>
        <v>#VALUE!</v>
      </c>
      <c r="U232" s="241" t="e">
        <f t="shared" ca="1" si="1178"/>
        <v>#VALUE!</v>
      </c>
      <c r="V232" s="242">
        <f ca="1">VLOOKUP($I232, 'Barcap OAD'!$A:$S, $F$209, FALSE)</f>
        <v>-19.5</v>
      </c>
      <c r="W232" s="243" t="e">
        <f t="shared" ca="1" si="1172"/>
        <v>#VALUE!</v>
      </c>
      <c r="X232" s="244" t="str">
        <f ca="1">[2]!YBHIST($E232,$I232,X$25,"sec","")</f>
        <v>E</v>
      </c>
      <c r="Y232" s="237" t="e">
        <f t="shared" ca="1" si="1158"/>
        <v>#VALUE!</v>
      </c>
      <c r="Z232" s="171" t="e">
        <f t="shared" ca="1" si="1159"/>
        <v>#VALUE!</v>
      </c>
      <c r="AA232" s="171" t="str">
        <f ca="1">[2]!YBHIST($F232,$I232,X$25,"sec","")</f>
        <v>E</v>
      </c>
      <c r="AB232" s="171" t="e">
        <f t="shared" ca="1" si="1179"/>
        <v>#VALUE!</v>
      </c>
      <c r="AC232" s="245" t="e">
        <f t="shared" ca="1" si="1187"/>
        <v>#VALUE!</v>
      </c>
      <c r="AD232" s="246">
        <f ca="1">VLOOKUP($I232, 'Barcap OAD'!$A:$S, $F$26, FALSE)</f>
        <v>8.2390000000000008</v>
      </c>
      <c r="AE232" s="243" t="e">
        <f t="shared" ca="1" si="1146"/>
        <v>#VALUE!</v>
      </c>
      <c r="AF232" s="247" t="e">
        <f t="shared" ca="1" si="1147"/>
        <v>#VALUE!</v>
      </c>
      <c r="AG232" s="237" t="e">
        <f t="shared" ca="1" si="1184"/>
        <v>#VALUE!</v>
      </c>
      <c r="AH232" s="241" t="e">
        <f t="shared" ca="1" si="1180"/>
        <v>#VALUE!</v>
      </c>
      <c r="AI232" s="237" t="e">
        <f t="shared" ca="1" si="1185"/>
        <v>#VALUE!</v>
      </c>
      <c r="AJ232" s="241" t="e">
        <f t="shared" ca="1" si="1173"/>
        <v>#VALUE!</v>
      </c>
      <c r="AK232" s="245" t="e">
        <f t="shared" ca="1" si="1166"/>
        <v>#VALUE!</v>
      </c>
      <c r="AL232" s="248" t="e">
        <f t="shared" ca="1" si="1174"/>
        <v>#VALUE!</v>
      </c>
      <c r="AM232" s="241" t="e">
        <f t="shared" ca="1" si="1175"/>
        <v>#VALUE!</v>
      </c>
      <c r="AN232" s="237" t="e">
        <f ca="1">SUM(AL$224:AL232)</f>
        <v>#VALUE!</v>
      </c>
      <c r="AO232" s="203" t="e">
        <f t="shared" ca="1" si="1181"/>
        <v>#VALUE!</v>
      </c>
      <c r="AP232" s="249" t="e">
        <f t="shared" ca="1" si="1186"/>
        <v>#VALUE!</v>
      </c>
      <c r="AQ232" s="250" t="e">
        <f t="shared" ca="1" si="1176"/>
        <v>#VALUE!</v>
      </c>
      <c r="AR232" s="204"/>
      <c r="AS232" s="221"/>
      <c r="AX232" s="207" t="str">
        <f ca="1">[2]!YBHIST($I$209,$I232,J$25,"sec","")</f>
        <v>E</v>
      </c>
      <c r="AY232" s="205" t="str">
        <f ca="1">[2]!YBPRICE($I$209,AX232&amp;"d","Market","AccruedInterest","Swap",$I232,"LMMSkew","","Model",100,"")</f>
        <v>E</v>
      </c>
      <c r="BA232" s="67">
        <f t="shared" si="1167"/>
        <v>-43</v>
      </c>
      <c r="BI232" s="518" t="e">
        <f t="shared" ca="1" si="1182"/>
        <v>#VALUE!</v>
      </c>
      <c r="BJ232" s="518" t="e">
        <f ca="1">PRODUCT($BI$224:BI232)-1</f>
        <v>#VALUE!</v>
      </c>
      <c r="BK232" s="518" t="e">
        <f t="shared" ca="1" si="1183"/>
        <v>#VALUE!</v>
      </c>
      <c r="BL232" s="518" t="e">
        <f ca="1">PRODUCT($BK$224:BK232)-1</f>
        <v>#VALUE!</v>
      </c>
    </row>
    <row r="233" spans="1:64" s="68" customFormat="1" ht="15">
      <c r="C233" s="70">
        <f t="shared" ca="1" si="1177"/>
        <v>40826</v>
      </c>
      <c r="D233" s="70">
        <f t="shared" ca="1" si="1140"/>
        <v>40851</v>
      </c>
      <c r="E233" s="68" t="str">
        <f t="shared" ca="1" si="1141"/>
        <v>FNMA3.0-TBA-Oct</v>
      </c>
      <c r="F233" s="68" t="str">
        <f t="shared" ca="1" si="1142"/>
        <v>FNMA3.0-TBA-Nov</v>
      </c>
      <c r="G233" s="68" t="str">
        <f t="shared" si="1143"/>
        <v>FNMA3.0-TBA-GEN</v>
      </c>
      <c r="I233" s="133">
        <f ca="1">[2]!YBWORKDAY(EDATE(Base_Date, BA233), -1, "USD")</f>
        <v>40816</v>
      </c>
      <c r="J233" s="501" t="str">
        <f t="shared" ca="1" si="1164"/>
        <v>E</v>
      </c>
      <c r="K233" s="502" t="e">
        <f t="shared" ca="1" si="1165"/>
        <v>#VALUE!</v>
      </c>
      <c r="L233" s="502" t="e">
        <f t="shared" ca="1" si="1168"/>
        <v>#VALUE!</v>
      </c>
      <c r="M233" s="503" t="str">
        <f ca="1">[2]!YBHIST($I$209,$I233,"LMMOAS","sec")</f>
        <v>E</v>
      </c>
      <c r="N233" s="504" t="str">
        <f ca="1">[2]!YBHIST($I$209,$I232,M$25,"sec","")</f>
        <v>E</v>
      </c>
      <c r="O233" s="505" t="str">
        <f ca="1">[2]!YBHIST("1 Month LIBOR",I233,"Yield","bmk","")</f>
        <v>E</v>
      </c>
      <c r="P233" s="502" t="e">
        <f t="shared" ca="1" si="1169"/>
        <v>#VALUE!</v>
      </c>
      <c r="Q233" s="506" t="str">
        <f ca="1">[2]!YBSCEN($I$209,$J232&amp;"d","Market",O$25,"Swap",$I232,"MarketWSkew","","Model",100,0,29,"Gradual","ParShift|N",0,"Annualized ROR",O232,100,"",,,,"Default",,,,"Default",,)</f>
        <v>E</v>
      </c>
      <c r="R233" s="502" t="e">
        <f t="shared" ca="1" si="1170"/>
        <v>#VALUE!</v>
      </c>
      <c r="S233" s="507" t="e">
        <f t="shared" ca="1" si="1171"/>
        <v>#VALUE!</v>
      </c>
      <c r="T233" s="502" t="e">
        <f ca="1">SUM(R$224:R233)</f>
        <v>#VALUE!</v>
      </c>
      <c r="U233" s="507" t="e">
        <f t="shared" ca="1" si="1178"/>
        <v>#VALUE!</v>
      </c>
      <c r="V233" s="508">
        <f ca="1">VLOOKUP($I233, 'Barcap OAD'!$A:$S, $F$209, FALSE)</f>
        <v>-17.399999999999999</v>
      </c>
      <c r="W233" s="509" t="e">
        <f t="shared" ca="1" si="1172"/>
        <v>#VALUE!</v>
      </c>
      <c r="X233" s="510" t="str">
        <f ca="1">[2]!YBHIST($E233,$I233,X$25,"sec","")</f>
        <v>E</v>
      </c>
      <c r="Y233" s="502" t="e">
        <f t="shared" ca="1" si="1158"/>
        <v>#VALUE!</v>
      </c>
      <c r="Z233" s="506" t="e">
        <f t="shared" ca="1" si="1159"/>
        <v>#VALUE!</v>
      </c>
      <c r="AA233" s="506" t="str">
        <f ca="1">[2]!YBHIST($F233,$I233,X$25,"sec","")</f>
        <v>E</v>
      </c>
      <c r="AB233" s="506" t="e">
        <f t="shared" ca="1" si="1179"/>
        <v>#VALUE!</v>
      </c>
      <c r="AC233" s="511" t="e">
        <f t="shared" ca="1" si="1187"/>
        <v>#VALUE!</v>
      </c>
      <c r="AD233" s="512">
        <f ca="1">VLOOKUP($I233, 'Barcap OAD'!$A:$S, $F$26, FALSE)</f>
        <v>7.7809999999999997</v>
      </c>
      <c r="AE233" s="509" t="e">
        <f t="shared" ca="1" si="1146"/>
        <v>#VALUE!</v>
      </c>
      <c r="AF233" s="513" t="e">
        <f t="shared" ca="1" si="1147"/>
        <v>#VALUE!</v>
      </c>
      <c r="AG233" s="502" t="e">
        <f t="shared" ca="1" si="1184"/>
        <v>#VALUE!</v>
      </c>
      <c r="AH233" s="507" t="e">
        <f t="shared" ca="1" si="1180"/>
        <v>#VALUE!</v>
      </c>
      <c r="AI233" s="502" t="e">
        <f t="shared" ca="1" si="1185"/>
        <v>#VALUE!</v>
      </c>
      <c r="AJ233" s="507" t="e">
        <f t="shared" ca="1" si="1173"/>
        <v>#VALUE!</v>
      </c>
      <c r="AK233" s="511" t="e">
        <f t="shared" ca="1" si="1166"/>
        <v>#VALUE!</v>
      </c>
      <c r="AL233" s="514" t="e">
        <f t="shared" ca="1" si="1174"/>
        <v>#VALUE!</v>
      </c>
      <c r="AM233" s="507" t="e">
        <f t="shared" ca="1" si="1175"/>
        <v>#VALUE!</v>
      </c>
      <c r="AN233" s="502" t="e">
        <f ca="1">SUM(AL$224:AL233)</f>
        <v>#VALUE!</v>
      </c>
      <c r="AO233" s="232" t="e">
        <f t="shared" ca="1" si="1181"/>
        <v>#VALUE!</v>
      </c>
      <c r="AP233" s="515" t="e">
        <f t="shared" ca="1" si="1186"/>
        <v>#VALUE!</v>
      </c>
      <c r="AQ233" s="516" t="e">
        <f t="shared" ca="1" si="1176"/>
        <v>#VALUE!</v>
      </c>
      <c r="AR233" s="204"/>
      <c r="AS233" s="221"/>
      <c r="AX233" s="207" t="str">
        <f ca="1">[2]!YBHIST($I$209,$I233,J$25,"sec","")</f>
        <v>E</v>
      </c>
      <c r="AY233" s="205" t="str">
        <f ca="1">[2]!YBPRICE($I$209,AX233&amp;"d","Market","AccruedInterest","Swap",$I233,"LMMSkew","","Model",100,"")</f>
        <v>E</v>
      </c>
      <c r="BA233" s="67">
        <f t="shared" si="1167"/>
        <v>-42</v>
      </c>
      <c r="BI233" s="518" t="e">
        <f t="shared" ca="1" si="1182"/>
        <v>#VALUE!</v>
      </c>
      <c r="BJ233" s="518" t="e">
        <f ca="1">PRODUCT($BI$224:BI233)-1</f>
        <v>#VALUE!</v>
      </c>
      <c r="BK233" s="518" t="e">
        <f t="shared" ca="1" si="1183"/>
        <v>#VALUE!</v>
      </c>
      <c r="BL233" s="518" t="e">
        <f ca="1">PRODUCT($BK$224:BK233)-1</f>
        <v>#VALUE!</v>
      </c>
    </row>
    <row r="234" spans="1:64" s="68" customFormat="1" ht="15">
      <c r="C234" s="70">
        <f t="shared" ca="1" si="1177"/>
        <v>40857</v>
      </c>
      <c r="D234" s="70">
        <f t="shared" ca="1" si="1140"/>
        <v>40882</v>
      </c>
      <c r="E234" s="68" t="str">
        <f t="shared" ca="1" si="1141"/>
        <v>FNMA3.0-TBA-Nov</v>
      </c>
      <c r="F234" s="68" t="str">
        <f t="shared" ca="1" si="1142"/>
        <v>FNMA3.0-TBA-Dec</v>
      </c>
      <c r="G234" s="68" t="str">
        <f t="shared" si="1143"/>
        <v>FNMA3.0-TBA-GEN</v>
      </c>
      <c r="I234" s="133">
        <f ca="1">[2]!YBWORKDAY(EDATE(Base_Date, BA234), -1, "USD")</f>
        <v>40847</v>
      </c>
      <c r="J234" s="216" t="str">
        <f t="shared" ca="1" si="1164"/>
        <v>E</v>
      </c>
      <c r="K234" s="134" t="e">
        <f t="shared" ca="1" si="1165"/>
        <v>#VALUE!</v>
      </c>
      <c r="L234" s="134" t="e">
        <f t="shared" ca="1" si="1168"/>
        <v>#VALUE!</v>
      </c>
      <c r="M234" s="135" t="str">
        <f ca="1">[2]!YBHIST($I$209,$I234,"LMMOAS","sec")</f>
        <v>E</v>
      </c>
      <c r="N234" s="136" t="str">
        <f ca="1">[2]!YBHIST($I$209,$I233,M$25,"sec","")</f>
        <v>E</v>
      </c>
      <c r="O234" s="251" t="str">
        <f ca="1">[2]!YBHIST("1 Month LIBOR",I234,"Yield","bmk","")</f>
        <v>E</v>
      </c>
      <c r="P234" s="134" t="e">
        <f t="shared" ca="1" si="1169"/>
        <v>#VALUE!</v>
      </c>
      <c r="Q234" s="137" t="str">
        <f ca="1">[2]!YBSCEN($I$209,$J233&amp;"d","Market",O$25,"Swap",$I233,"MarketWSkew","","Model",100,0,29,"Gradual","ParShift|N",0,"Annualized ROR",O233,100,"",,,,"Default",,,,"Default",,)</f>
        <v>E</v>
      </c>
      <c r="R234" s="134" t="e">
        <f t="shared" ca="1" si="1170"/>
        <v>#VALUE!</v>
      </c>
      <c r="S234" s="138" t="e">
        <f t="shared" ca="1" si="1171"/>
        <v>#VALUE!</v>
      </c>
      <c r="T234" s="134" t="e">
        <f ca="1">SUM(R$224:R234)</f>
        <v>#VALUE!</v>
      </c>
      <c r="U234" s="138" t="e">
        <f t="shared" ca="1" si="1178"/>
        <v>#VALUE!</v>
      </c>
      <c r="V234" s="139">
        <f ca="1">VLOOKUP($I234, 'Barcap OAD'!$A:$S, $F$209, FALSE)</f>
        <v>-17.5</v>
      </c>
      <c r="W234" s="173" t="e">
        <f t="shared" ca="1" si="1172"/>
        <v>#VALUE!</v>
      </c>
      <c r="X234" s="184" t="str">
        <f ca="1">[2]!YBHIST($E234,$I234,X$25,"sec","")</f>
        <v>E</v>
      </c>
      <c r="Y234" s="134" t="e">
        <f t="shared" ca="1" si="1158"/>
        <v>#VALUE!</v>
      </c>
      <c r="Z234" s="137" t="e">
        <f t="shared" ca="1" si="1159"/>
        <v>#VALUE!</v>
      </c>
      <c r="AA234" s="137" t="str">
        <f ca="1">[2]!YBHIST($F234,$I234,X$25,"sec","")</f>
        <v>E</v>
      </c>
      <c r="AB234" s="137" t="e">
        <f t="shared" ca="1" si="1179"/>
        <v>#VALUE!</v>
      </c>
      <c r="AC234" s="186" t="e">
        <f t="shared" ca="1" si="1187"/>
        <v>#VALUE!</v>
      </c>
      <c r="AD234" s="188">
        <f ca="1">VLOOKUP($I234, 'Barcap OAD'!$A:$S, $F$26, FALSE)</f>
        <v>7.9560000000000004</v>
      </c>
      <c r="AE234" s="173" t="e">
        <f t="shared" ca="1" si="1146"/>
        <v>#VALUE!</v>
      </c>
      <c r="AF234" s="141" t="e">
        <f t="shared" ca="1" si="1147"/>
        <v>#VALUE!</v>
      </c>
      <c r="AG234" s="134" t="e">
        <f t="shared" ca="1" si="1184"/>
        <v>#VALUE!</v>
      </c>
      <c r="AH234" s="138" t="e">
        <f t="shared" ca="1" si="1180"/>
        <v>#VALUE!</v>
      </c>
      <c r="AI234" s="134" t="e">
        <f t="shared" ca="1" si="1185"/>
        <v>#VALUE!</v>
      </c>
      <c r="AJ234" s="138" t="e">
        <f t="shared" ca="1" si="1173"/>
        <v>#VALUE!</v>
      </c>
      <c r="AK234" s="186" t="e">
        <f t="shared" ca="1" si="1166"/>
        <v>#VALUE!</v>
      </c>
      <c r="AL234" s="191" t="e">
        <f t="shared" ca="1" si="1174"/>
        <v>#VALUE!</v>
      </c>
      <c r="AM234" s="138" t="e">
        <f t="shared" ca="1" si="1175"/>
        <v>#VALUE!</v>
      </c>
      <c r="AN234" s="134" t="e">
        <f ca="1">SUM(AL$224:AL234)</f>
        <v>#VALUE!</v>
      </c>
      <c r="AO234" s="142" t="e">
        <f t="shared" ca="1" si="1181"/>
        <v>#VALUE!</v>
      </c>
      <c r="AP234" s="193" t="e">
        <f t="shared" ca="1" si="1186"/>
        <v>#VALUE!</v>
      </c>
      <c r="AQ234" s="252" t="e">
        <f t="shared" ca="1" si="1176"/>
        <v>#VALUE!</v>
      </c>
      <c r="AR234" s="204"/>
      <c r="AS234" s="221"/>
      <c r="AX234" s="207" t="str">
        <f ca="1">[2]!YBHIST($I$209,$I234,J$25,"sec","")</f>
        <v>E</v>
      </c>
      <c r="AY234" s="205" t="str">
        <f ca="1">[2]!YBPRICE($I$209,AX234&amp;"d","Market","AccruedInterest","Swap",$I234,"LMMSkew","","Model",100,"")</f>
        <v>E</v>
      </c>
      <c r="BA234" s="67">
        <f t="shared" si="1167"/>
        <v>-41</v>
      </c>
      <c r="BI234" s="518" t="e">
        <f t="shared" ca="1" si="1182"/>
        <v>#VALUE!</v>
      </c>
      <c r="BJ234" s="518" t="e">
        <f ca="1">PRODUCT($BI$224:BI234)-1</f>
        <v>#VALUE!</v>
      </c>
      <c r="BK234" s="518" t="e">
        <f t="shared" ca="1" si="1183"/>
        <v>#VALUE!</v>
      </c>
      <c r="BL234" s="518" t="e">
        <f ca="1">PRODUCT($BK$224:BK234)-1</f>
        <v>#VALUE!</v>
      </c>
    </row>
    <row r="235" spans="1:64" s="68" customFormat="1" ht="15">
      <c r="C235" s="70">
        <f t="shared" ca="1" si="1177"/>
        <v>40887</v>
      </c>
      <c r="D235" s="70">
        <f t="shared" ca="1" si="1140"/>
        <v>40912</v>
      </c>
      <c r="E235" s="68" t="str">
        <f t="shared" ca="1" si="1141"/>
        <v>FNMA3.0-TBA-Dec</v>
      </c>
      <c r="F235" s="68" t="str">
        <f t="shared" ca="1" si="1142"/>
        <v>FNMA3.0-TBA-Jan</v>
      </c>
      <c r="G235" s="68" t="str">
        <f t="shared" si="1143"/>
        <v>FNMA3.0-TBA-GEN</v>
      </c>
      <c r="I235" s="133">
        <f ca="1">[2]!YBWORKDAY(EDATE(Base_Date, BA235), -1, "USD")</f>
        <v>40877</v>
      </c>
      <c r="J235" s="217" t="str">
        <f t="shared" ca="1" si="1164"/>
        <v>E</v>
      </c>
      <c r="K235" s="80" t="e">
        <f t="shared" ca="1" si="1165"/>
        <v>#VALUE!</v>
      </c>
      <c r="L235" s="80" t="e">
        <f t="shared" ca="1" si="1168"/>
        <v>#VALUE!</v>
      </c>
      <c r="M235" s="81" t="str">
        <f ca="1">[2]!YBHIST($I$209,$I235,"LMMOAS","sec")</f>
        <v>E</v>
      </c>
      <c r="N235" s="73" t="str">
        <f ca="1">[2]!YBHIST($I$209,$I234,M$25,"sec","")</f>
        <v>E</v>
      </c>
      <c r="O235" s="170" t="str">
        <f ca="1">[2]!YBHIST("1 Month LIBOR",I235,"Yield","bmk","")</f>
        <v>E</v>
      </c>
      <c r="P235" s="80" t="e">
        <f t="shared" ca="1" si="1169"/>
        <v>#VALUE!</v>
      </c>
      <c r="Q235" s="82" t="str">
        <f ca="1">[2]!YBSCEN($I$209,$J234&amp;"d","Market",O$25,"Swap",$I234,"MarketWSkew","","Model",100,0,29,"Gradual","ParShift|N",0,"Annualized ROR",O234,100,"",,,,"Default",,,,"Default",,)</f>
        <v>E</v>
      </c>
      <c r="R235" s="80" t="e">
        <f t="shared" ca="1" si="1170"/>
        <v>#VALUE!</v>
      </c>
      <c r="S235" s="83" t="e">
        <f t="shared" ca="1" si="1171"/>
        <v>#VALUE!</v>
      </c>
      <c r="T235" s="80" t="e">
        <f ca="1">SUM(R$224:R235)</f>
        <v>#VALUE!</v>
      </c>
      <c r="U235" s="83" t="e">
        <f t="shared" ca="1" si="1178"/>
        <v>#VALUE!</v>
      </c>
      <c r="V235" s="84">
        <f ca="1">VLOOKUP($I235, 'Barcap OAD'!$A:$S, $F$209, FALSE)</f>
        <v>-18.3</v>
      </c>
      <c r="W235" s="172" t="e">
        <f t="shared" ca="1" si="1172"/>
        <v>#VALUE!</v>
      </c>
      <c r="X235" s="185" t="str">
        <f ca="1">[2]!YBHIST($E235,$I235,X$25,"sec","")</f>
        <v>E</v>
      </c>
      <c r="Y235" s="80" t="e">
        <f t="shared" ca="1" si="1158"/>
        <v>#VALUE!</v>
      </c>
      <c r="Z235" s="82" t="e">
        <f t="shared" ca="1" si="1159"/>
        <v>#VALUE!</v>
      </c>
      <c r="AA235" s="82" t="str">
        <f ca="1">[2]!YBHIST($F235,$I235,X$25,"sec","")</f>
        <v>E</v>
      </c>
      <c r="AB235" s="82" t="e">
        <f t="shared" ca="1" si="1179"/>
        <v>#VALUE!</v>
      </c>
      <c r="AC235" s="187" t="e">
        <f t="shared" ca="1" si="1187"/>
        <v>#VALUE!</v>
      </c>
      <c r="AD235" s="189">
        <f ca="1">VLOOKUP($I235, 'Barcap OAD'!$A:$S, $F$26, FALSE)</f>
        <v>7.6639999999999997</v>
      </c>
      <c r="AE235" s="172" t="e">
        <f t="shared" ca="1" si="1146"/>
        <v>#VALUE!</v>
      </c>
      <c r="AF235" s="86" t="e">
        <f t="shared" ca="1" si="1147"/>
        <v>#VALUE!</v>
      </c>
      <c r="AG235" s="80" t="e">
        <f t="shared" ca="1" si="1184"/>
        <v>#VALUE!</v>
      </c>
      <c r="AH235" s="83" t="e">
        <f t="shared" ca="1" si="1180"/>
        <v>#VALUE!</v>
      </c>
      <c r="AI235" s="80" t="e">
        <f t="shared" ca="1" si="1185"/>
        <v>#VALUE!</v>
      </c>
      <c r="AJ235" s="83" t="e">
        <f t="shared" ca="1" si="1173"/>
        <v>#VALUE!</v>
      </c>
      <c r="AK235" s="187" t="e">
        <f t="shared" ca="1" si="1166"/>
        <v>#VALUE!</v>
      </c>
      <c r="AL235" s="192" t="e">
        <f t="shared" ca="1" si="1174"/>
        <v>#VALUE!</v>
      </c>
      <c r="AM235" s="83" t="e">
        <f t="shared" ca="1" si="1175"/>
        <v>#VALUE!</v>
      </c>
      <c r="AN235" s="80" t="e">
        <f ca="1">SUM(AL$224:AL235)</f>
        <v>#VALUE!</v>
      </c>
      <c r="AO235" s="109" t="e">
        <f t="shared" ca="1" si="1181"/>
        <v>#VALUE!</v>
      </c>
      <c r="AP235" s="194" t="e">
        <f t="shared" ca="1" si="1186"/>
        <v>#VALUE!</v>
      </c>
      <c r="AQ235" s="200" t="e">
        <f t="shared" ca="1" si="1176"/>
        <v>#VALUE!</v>
      </c>
      <c r="AR235" s="204"/>
      <c r="AS235" s="221"/>
      <c r="AX235" s="207" t="str">
        <f ca="1">[2]!YBHIST($I$209,$I235,J$25,"sec","")</f>
        <v>E</v>
      </c>
      <c r="AY235" s="205" t="str">
        <f ca="1">[2]!YBPRICE($I$209,AX235&amp;"d","Market","AccruedInterest","Swap",$I235,"LMMSkew","","Model",100,"")</f>
        <v>E</v>
      </c>
      <c r="BA235" s="67">
        <f t="shared" si="1167"/>
        <v>-40</v>
      </c>
      <c r="BI235" s="518" t="e">
        <f t="shared" ca="1" si="1182"/>
        <v>#VALUE!</v>
      </c>
      <c r="BJ235" s="518" t="e">
        <f ca="1">PRODUCT($BI$224:BI235)-1</f>
        <v>#VALUE!</v>
      </c>
      <c r="BK235" s="518" t="e">
        <f t="shared" ca="1" si="1183"/>
        <v>#VALUE!</v>
      </c>
      <c r="BL235" s="518" t="e">
        <f ca="1">PRODUCT($BK$224:BK235)-1</f>
        <v>#VALUE!</v>
      </c>
    </row>
    <row r="236" spans="1:64" s="68" customFormat="1" ht="15">
      <c r="C236" s="70">
        <f t="shared" ca="1" si="1177"/>
        <v>40917</v>
      </c>
      <c r="D236" s="70">
        <f t="shared" ca="1" si="1140"/>
        <v>40942</v>
      </c>
      <c r="E236" s="68" t="str">
        <f t="shared" ca="1" si="1141"/>
        <v>FNMA3.0-TBA-Jan</v>
      </c>
      <c r="F236" s="68" t="str">
        <f t="shared" ca="1" si="1142"/>
        <v>FNMA3.0-TBA-Feb</v>
      </c>
      <c r="G236" s="68" t="str">
        <f t="shared" si="1143"/>
        <v>FNMA3.0-TBA-GEN</v>
      </c>
      <c r="I236" s="133">
        <f ca="1">[2]!YBWORKDAY(EDATE(Base_Date, BA236), -1, "USD")</f>
        <v>40907</v>
      </c>
      <c r="J236" s="217" t="str">
        <f t="shared" ca="1" si="1164"/>
        <v>E</v>
      </c>
      <c r="K236" s="80" t="e">
        <f t="shared" ca="1" si="1165"/>
        <v>#VALUE!</v>
      </c>
      <c r="L236" s="80" t="e">
        <f t="shared" ca="1" si="1168"/>
        <v>#VALUE!</v>
      </c>
      <c r="M236" s="81" t="str">
        <f ca="1">[2]!YBHIST($I$209,$I236,"LMMOAS","sec")</f>
        <v>E</v>
      </c>
      <c r="N236" s="73" t="str">
        <f ca="1">[2]!YBHIST($I$209,$I235,M$25,"sec","")</f>
        <v>E</v>
      </c>
      <c r="O236" s="170" t="str">
        <f ca="1">[2]!YBHIST("1 Month LIBOR",I236,"Yield","bmk","")</f>
        <v>E</v>
      </c>
      <c r="P236" s="80" t="e">
        <f t="shared" ca="1" si="1169"/>
        <v>#VALUE!</v>
      </c>
      <c r="Q236" s="82" t="str">
        <f ca="1">[2]!YBSCEN($I$209,$J235&amp;"d","Market",O$25,"Swap",$I235,"MarketWSkew","","Model",100,0,29,"Gradual","ParShift|N",0,"Annualized ROR",O235,100,"",,,,"Default",,,,"Default",,)</f>
        <v>E</v>
      </c>
      <c r="R236" s="80" t="e">
        <f t="shared" ca="1" si="1170"/>
        <v>#VALUE!</v>
      </c>
      <c r="S236" s="83" t="e">
        <f t="shared" ca="1" si="1171"/>
        <v>#VALUE!</v>
      </c>
      <c r="T236" s="80" t="e">
        <f ca="1">SUM(R$224:R236)</f>
        <v>#VALUE!</v>
      </c>
      <c r="U236" s="83" t="e">
        <f t="shared" ca="1" si="1178"/>
        <v>#VALUE!</v>
      </c>
      <c r="V236" s="84">
        <f ca="1">VLOOKUP($I236, 'Barcap OAD'!$A:$S, $F$209, FALSE)</f>
        <v>-18.2</v>
      </c>
      <c r="W236" s="172" t="e">
        <f t="shared" ca="1" si="1172"/>
        <v>#VALUE!</v>
      </c>
      <c r="X236" s="185" t="str">
        <f ca="1">[2]!YBHIST($E236,$I236,X$25,"sec","")</f>
        <v>E</v>
      </c>
      <c r="Y236" s="80" t="e">
        <f t="shared" ca="1" si="1158"/>
        <v>#VALUE!</v>
      </c>
      <c r="Z236" s="82" t="e">
        <f t="shared" ca="1" si="1159"/>
        <v>#VALUE!</v>
      </c>
      <c r="AA236" s="82" t="str">
        <f ca="1">[2]!YBHIST($F236,$I236,X$25,"sec","")</f>
        <v>E</v>
      </c>
      <c r="AB236" s="82" t="e">
        <f t="shared" ca="1" si="1179"/>
        <v>#VALUE!</v>
      </c>
      <c r="AC236" s="187" t="e">
        <f t="shared" ca="1" si="1187"/>
        <v>#VALUE!</v>
      </c>
      <c r="AD236" s="189">
        <f ca="1">VLOOKUP($I236, 'Barcap OAD'!$A:$S, $F$26, FALSE)</f>
        <v>7.5659999999999998</v>
      </c>
      <c r="AE236" s="172" t="e">
        <f t="shared" ca="1" si="1146"/>
        <v>#VALUE!</v>
      </c>
      <c r="AF236" s="86" t="e">
        <f t="shared" ca="1" si="1147"/>
        <v>#VALUE!</v>
      </c>
      <c r="AG236" s="80" t="e">
        <f t="shared" ca="1" si="1184"/>
        <v>#VALUE!</v>
      </c>
      <c r="AH236" s="83" t="e">
        <f t="shared" ca="1" si="1180"/>
        <v>#VALUE!</v>
      </c>
      <c r="AI236" s="80" t="e">
        <f t="shared" ca="1" si="1185"/>
        <v>#VALUE!</v>
      </c>
      <c r="AJ236" s="83" t="e">
        <f t="shared" ca="1" si="1173"/>
        <v>#VALUE!</v>
      </c>
      <c r="AK236" s="187" t="e">
        <f t="shared" ca="1" si="1166"/>
        <v>#VALUE!</v>
      </c>
      <c r="AL236" s="192" t="e">
        <f t="shared" ca="1" si="1174"/>
        <v>#VALUE!</v>
      </c>
      <c r="AM236" s="83" t="e">
        <f t="shared" ca="1" si="1175"/>
        <v>#VALUE!</v>
      </c>
      <c r="AN236" s="80" t="e">
        <f ca="1">SUM(AL$224:AL236)</f>
        <v>#VALUE!</v>
      </c>
      <c r="AO236" s="109" t="e">
        <f t="shared" ca="1" si="1181"/>
        <v>#VALUE!</v>
      </c>
      <c r="AP236" s="194" t="e">
        <f t="shared" ca="1" si="1186"/>
        <v>#VALUE!</v>
      </c>
      <c r="AQ236" s="200" t="e">
        <f t="shared" ca="1" si="1176"/>
        <v>#VALUE!</v>
      </c>
      <c r="AR236" s="204"/>
      <c r="AS236" s="221"/>
      <c r="AX236" s="207" t="str">
        <f ca="1">[2]!YBHIST($I$209,$I236,J$25,"sec","")</f>
        <v>E</v>
      </c>
      <c r="AY236" s="205" t="str">
        <f ca="1">[2]!YBPRICE($I$209,AX236&amp;"d","Market","AccruedInterest","Swap",$I236,"LMMSkew","","Model",100,"")</f>
        <v>E</v>
      </c>
      <c r="BA236" s="67">
        <f t="shared" si="1167"/>
        <v>-39</v>
      </c>
      <c r="BI236" s="518" t="e">
        <f t="shared" ca="1" si="1182"/>
        <v>#VALUE!</v>
      </c>
      <c r="BJ236" s="518" t="e">
        <f ca="1">PRODUCT($BI$224:BI236)-1</f>
        <v>#VALUE!</v>
      </c>
      <c r="BK236" s="518" t="e">
        <f t="shared" ca="1" si="1183"/>
        <v>#VALUE!</v>
      </c>
      <c r="BL236" s="518" t="e">
        <f ca="1">PRODUCT($BK$224:BK236)-1</f>
        <v>#VALUE!</v>
      </c>
    </row>
    <row r="237" spans="1:64" s="68" customFormat="1" ht="15">
      <c r="C237" s="70">
        <f t="shared" ca="1" si="1177"/>
        <v>40949</v>
      </c>
      <c r="D237" s="70">
        <f t="shared" ca="1" si="1140"/>
        <v>40974</v>
      </c>
      <c r="E237" s="68" t="str">
        <f t="shared" ca="1" si="1141"/>
        <v>FNMA3.0-TBA-Feb</v>
      </c>
      <c r="F237" s="68" t="str">
        <f t="shared" ca="1" si="1142"/>
        <v>FNMA3.0-TBA-Mar</v>
      </c>
      <c r="G237" s="68" t="str">
        <f t="shared" si="1143"/>
        <v>FNMA3.0-TBA-GEN</v>
      </c>
      <c r="I237" s="133">
        <f ca="1">[2]!YBWORKDAY(EDATE(Base_Date, BA237), -1, "USD")</f>
        <v>40939</v>
      </c>
      <c r="J237" s="217" t="str">
        <f t="shared" ca="1" si="1164"/>
        <v>E</v>
      </c>
      <c r="K237" s="80" t="e">
        <f t="shared" ca="1" si="1165"/>
        <v>#VALUE!</v>
      </c>
      <c r="L237" s="80" t="e">
        <f t="shared" ca="1" si="1168"/>
        <v>#VALUE!</v>
      </c>
      <c r="M237" s="81" t="str">
        <f ca="1">[2]!YBHIST($I$209,$I237,"LMMOAS","sec")</f>
        <v>E</v>
      </c>
      <c r="N237" s="73" t="str">
        <f ca="1">[2]!YBHIST($I$209,$I236,M$25,"sec","")</f>
        <v>E</v>
      </c>
      <c r="O237" s="170" t="str">
        <f ca="1">[2]!YBHIST("1 Month LIBOR",I237,"Yield","bmk","")</f>
        <v>E</v>
      </c>
      <c r="P237" s="80" t="e">
        <f t="shared" ca="1" si="1169"/>
        <v>#VALUE!</v>
      </c>
      <c r="Q237" s="82" t="str">
        <f ca="1">[2]!YBSCEN($I$209,$J236&amp;"d","Market",O$25,"Swap",$I236,"MarketWSkew","","Model",100,0,29,"Gradual","ParShift|N",0,"Annualized ROR",O236,100,"",,,,"Default",,,,"Default",,)</f>
        <v>E</v>
      </c>
      <c r="R237" s="80" t="e">
        <f t="shared" ca="1" si="1170"/>
        <v>#VALUE!</v>
      </c>
      <c r="S237" s="83" t="e">
        <f t="shared" ca="1" si="1171"/>
        <v>#VALUE!</v>
      </c>
      <c r="T237" s="80" t="e">
        <f ca="1">SUM(R$224:R237)</f>
        <v>#VALUE!</v>
      </c>
      <c r="U237" s="83" t="e">
        <f t="shared" ca="1" si="1178"/>
        <v>#VALUE!</v>
      </c>
      <c r="V237" s="84">
        <f ca="1">VLOOKUP($I237, 'Barcap OAD'!$A:$S, $F$209, FALSE)</f>
        <v>-17.5</v>
      </c>
      <c r="W237" s="172" t="e">
        <f t="shared" ca="1" si="1172"/>
        <v>#VALUE!</v>
      </c>
      <c r="X237" s="185" t="str">
        <f ca="1">[2]!YBHIST($E237,$I237,X$25,"sec","")</f>
        <v>E</v>
      </c>
      <c r="Y237" s="80" t="e">
        <f t="shared" ca="1" si="1158"/>
        <v>#VALUE!</v>
      </c>
      <c r="Z237" s="82" t="e">
        <f t="shared" ca="1" si="1159"/>
        <v>#VALUE!</v>
      </c>
      <c r="AA237" s="82" t="str">
        <f ca="1">[2]!YBHIST($F237,$I237,X$25,"sec","")</f>
        <v>E</v>
      </c>
      <c r="AB237" s="82" t="e">
        <f t="shared" ca="1" si="1179"/>
        <v>#VALUE!</v>
      </c>
      <c r="AC237" s="187" t="e">
        <f t="shared" ca="1" si="1187"/>
        <v>#VALUE!</v>
      </c>
      <c r="AD237" s="189">
        <f ca="1">VLOOKUP($I237, 'Barcap OAD'!$A:$S, $F$26, FALSE)</f>
        <v>7.0720000000000001</v>
      </c>
      <c r="AE237" s="172" t="e">
        <f t="shared" ca="1" si="1146"/>
        <v>#VALUE!</v>
      </c>
      <c r="AF237" s="86" t="e">
        <f t="shared" ca="1" si="1147"/>
        <v>#VALUE!</v>
      </c>
      <c r="AG237" s="80" t="e">
        <f t="shared" ca="1" si="1184"/>
        <v>#VALUE!</v>
      </c>
      <c r="AH237" s="83" t="e">
        <f t="shared" ca="1" si="1180"/>
        <v>#VALUE!</v>
      </c>
      <c r="AI237" s="80" t="e">
        <f t="shared" ca="1" si="1185"/>
        <v>#VALUE!</v>
      </c>
      <c r="AJ237" s="83" t="e">
        <f t="shared" ca="1" si="1173"/>
        <v>#VALUE!</v>
      </c>
      <c r="AK237" s="187" t="e">
        <f t="shared" ca="1" si="1166"/>
        <v>#VALUE!</v>
      </c>
      <c r="AL237" s="192" t="e">
        <f t="shared" ca="1" si="1174"/>
        <v>#VALUE!</v>
      </c>
      <c r="AM237" s="83" t="e">
        <f t="shared" ca="1" si="1175"/>
        <v>#VALUE!</v>
      </c>
      <c r="AN237" s="80" t="e">
        <f ca="1">SUM(AL$224:AL237)</f>
        <v>#VALUE!</v>
      </c>
      <c r="AO237" s="109" t="e">
        <f t="shared" ca="1" si="1181"/>
        <v>#VALUE!</v>
      </c>
      <c r="AP237" s="194" t="e">
        <f t="shared" ca="1" si="1186"/>
        <v>#VALUE!</v>
      </c>
      <c r="AQ237" s="200" t="e">
        <f t="shared" ca="1" si="1176"/>
        <v>#VALUE!</v>
      </c>
      <c r="AR237" s="204"/>
      <c r="AS237" s="221"/>
      <c r="AX237" s="207" t="str">
        <f ca="1">[2]!YBHIST($I$209,$I237,J$25,"sec","")</f>
        <v>E</v>
      </c>
      <c r="AY237" s="205" t="str">
        <f ca="1">[2]!YBPRICE($I$209,AX237&amp;"d","Market","AccruedInterest","Swap",$I237,"LMMSkew","","Model",100,"")</f>
        <v>E</v>
      </c>
      <c r="BA237" s="67">
        <f t="shared" si="1167"/>
        <v>-38</v>
      </c>
      <c r="BI237" s="518" t="e">
        <f t="shared" ca="1" si="1182"/>
        <v>#VALUE!</v>
      </c>
      <c r="BJ237" s="518" t="e">
        <f ca="1">PRODUCT($BI$224:BI237)-1</f>
        <v>#VALUE!</v>
      </c>
      <c r="BK237" s="518" t="e">
        <f t="shared" ca="1" si="1183"/>
        <v>#VALUE!</v>
      </c>
      <c r="BL237" s="518" t="e">
        <f ca="1">PRODUCT($BK$224:BK237)-1</f>
        <v>#VALUE!</v>
      </c>
    </row>
    <row r="238" spans="1:64" s="68" customFormat="1" ht="15">
      <c r="C238" s="70">
        <f t="shared" ca="1" si="1177"/>
        <v>40978</v>
      </c>
      <c r="D238" s="70">
        <f t="shared" ca="1" si="1140"/>
        <v>41003</v>
      </c>
      <c r="E238" s="68" t="str">
        <f t="shared" ca="1" si="1141"/>
        <v>FNMA3.0-TBA-Mar</v>
      </c>
      <c r="F238" s="68" t="str">
        <f t="shared" ca="1" si="1142"/>
        <v>FNMA3.0-TBA-Apr</v>
      </c>
      <c r="G238" s="68" t="str">
        <f t="shared" si="1143"/>
        <v>FNMA3.0-TBA-GEN</v>
      </c>
      <c r="I238" s="133">
        <f ca="1">[2]!YBWORKDAY(EDATE(Base_Date, BA238), -1, "USD")</f>
        <v>40968</v>
      </c>
      <c r="J238" s="217" t="str">
        <f t="shared" ca="1" si="1164"/>
        <v>E</v>
      </c>
      <c r="K238" s="80" t="e">
        <f t="shared" ca="1" si="1165"/>
        <v>#VALUE!</v>
      </c>
      <c r="L238" s="80" t="e">
        <f t="shared" ca="1" si="1168"/>
        <v>#VALUE!</v>
      </c>
      <c r="M238" s="81" t="str">
        <f ca="1">[2]!YBHIST($I$209,$I238,"LMMOAS","sec")</f>
        <v>E</v>
      </c>
      <c r="N238" s="73" t="str">
        <f ca="1">[2]!YBHIST($I$209,$I237,M$25,"sec","")</f>
        <v>E</v>
      </c>
      <c r="O238" s="170" t="str">
        <f ca="1">[2]!YBHIST("1 Month LIBOR",I238,"Yield","bmk","")</f>
        <v>E</v>
      </c>
      <c r="P238" s="80" t="e">
        <f t="shared" ca="1" si="1169"/>
        <v>#VALUE!</v>
      </c>
      <c r="Q238" s="82" t="str">
        <f ca="1">[2]!YBSCEN($I$209,$J237&amp;"d","Market",O$25,"Swap",$I237,"MarketWSkew","","Model",100,0,29,"Gradual","ParShift|N",0,"Annualized ROR",O237,100,"",,,,"Default",,,,"Default",,)</f>
        <v>E</v>
      </c>
      <c r="R238" s="80" t="e">
        <f t="shared" ca="1" si="1170"/>
        <v>#VALUE!</v>
      </c>
      <c r="S238" s="83" t="e">
        <f t="shared" ca="1" si="1171"/>
        <v>#VALUE!</v>
      </c>
      <c r="T238" s="80" t="e">
        <f ca="1">SUM(R$224:R238)</f>
        <v>#VALUE!</v>
      </c>
      <c r="U238" s="83" t="e">
        <f t="shared" ca="1" si="1178"/>
        <v>#VALUE!</v>
      </c>
      <c r="V238" s="84">
        <f ca="1">VLOOKUP($I238, 'Barcap OAD'!$A:$S, $F$209, FALSE)</f>
        <v>-18.100000000000001</v>
      </c>
      <c r="W238" s="172" t="e">
        <f t="shared" ca="1" si="1172"/>
        <v>#VALUE!</v>
      </c>
      <c r="X238" s="185" t="str">
        <f ca="1">[2]!YBHIST($E238,$I238,X$25,"sec","")</f>
        <v>E</v>
      </c>
      <c r="Y238" s="80" t="e">
        <f t="shared" ca="1" si="1158"/>
        <v>#VALUE!</v>
      </c>
      <c r="Z238" s="82" t="e">
        <f t="shared" ca="1" si="1159"/>
        <v>#VALUE!</v>
      </c>
      <c r="AA238" s="82" t="str">
        <f ca="1">[2]!YBHIST($F238,$I238,X$25,"sec","")</f>
        <v>E</v>
      </c>
      <c r="AB238" s="82" t="e">
        <f t="shared" ca="1" si="1179"/>
        <v>#VALUE!</v>
      </c>
      <c r="AC238" s="187" t="e">
        <f t="shared" ca="1" si="1187"/>
        <v>#VALUE!</v>
      </c>
      <c r="AD238" s="189">
        <f ca="1">VLOOKUP($I238, 'Barcap OAD'!$A:$S, $F$26, FALSE)</f>
        <v>7.1929999999999996</v>
      </c>
      <c r="AE238" s="172" t="e">
        <f t="shared" ca="1" si="1146"/>
        <v>#VALUE!</v>
      </c>
      <c r="AF238" s="86" t="e">
        <f t="shared" ca="1" si="1147"/>
        <v>#VALUE!</v>
      </c>
      <c r="AG238" s="80" t="e">
        <f t="shared" ca="1" si="1184"/>
        <v>#VALUE!</v>
      </c>
      <c r="AH238" s="83" t="e">
        <f t="shared" ca="1" si="1180"/>
        <v>#VALUE!</v>
      </c>
      <c r="AI238" s="80" t="e">
        <f t="shared" ca="1" si="1185"/>
        <v>#VALUE!</v>
      </c>
      <c r="AJ238" s="83" t="e">
        <f t="shared" ca="1" si="1173"/>
        <v>#VALUE!</v>
      </c>
      <c r="AK238" s="187" t="e">
        <f t="shared" ca="1" si="1166"/>
        <v>#VALUE!</v>
      </c>
      <c r="AL238" s="192" t="e">
        <f t="shared" ca="1" si="1174"/>
        <v>#VALUE!</v>
      </c>
      <c r="AM238" s="83" t="e">
        <f t="shared" ca="1" si="1175"/>
        <v>#VALUE!</v>
      </c>
      <c r="AN238" s="80" t="e">
        <f ca="1">SUM(AL$224:AL238)</f>
        <v>#VALUE!</v>
      </c>
      <c r="AO238" s="109" t="e">
        <f t="shared" ca="1" si="1181"/>
        <v>#VALUE!</v>
      </c>
      <c r="AP238" s="194" t="e">
        <f t="shared" ca="1" si="1186"/>
        <v>#VALUE!</v>
      </c>
      <c r="AQ238" s="200" t="e">
        <f t="shared" ca="1" si="1176"/>
        <v>#VALUE!</v>
      </c>
      <c r="AR238" s="204"/>
      <c r="AS238" s="221"/>
      <c r="AX238" s="207" t="str">
        <f ca="1">[2]!YBHIST($I$209,$I238,J$25,"sec","")</f>
        <v>E</v>
      </c>
      <c r="AY238" s="205" t="str">
        <f ca="1">[2]!YBPRICE($I$209,AX238&amp;"d","Market","AccruedInterest","Swap",$I238,"LMMSkew","","Model",100,"")</f>
        <v>E</v>
      </c>
      <c r="BA238" s="67">
        <f t="shared" si="1167"/>
        <v>-37</v>
      </c>
      <c r="BI238" s="518" t="e">
        <f t="shared" ca="1" si="1182"/>
        <v>#VALUE!</v>
      </c>
      <c r="BJ238" s="518" t="e">
        <f ca="1">PRODUCT($BI$224:BI238)-1</f>
        <v>#VALUE!</v>
      </c>
      <c r="BK238" s="518" t="e">
        <f t="shared" ca="1" si="1183"/>
        <v>#VALUE!</v>
      </c>
      <c r="BL238" s="518" t="e">
        <f ca="1">PRODUCT($BK$224:BK238)-1</f>
        <v>#VALUE!</v>
      </c>
    </row>
    <row r="239" spans="1:64" ht="15" customHeight="1">
      <c r="A239" s="67" t="s">
        <v>81</v>
      </c>
      <c r="B239" s="69">
        <v>2.5</v>
      </c>
      <c r="C239" s="70">
        <f t="shared" ca="1" si="1177"/>
        <v>41008</v>
      </c>
      <c r="D239" s="70">
        <f ca="1">I239+35</f>
        <v>41033</v>
      </c>
      <c r="E239" s="70" t="str">
        <f t="shared" ca="1" si="1141"/>
        <v>FNMA3.0-TBA-Apr</v>
      </c>
      <c r="F239" s="70" t="str">
        <f t="shared" ca="1" si="1142"/>
        <v>FNMA3.0-TBA-May</v>
      </c>
      <c r="G239" s="70" t="str">
        <f>"FNMA"&amp;TEXT($J$23,"0.0")&amp;"-TBA-GEN"</f>
        <v>FNMA3.0-TBA-GEN</v>
      </c>
      <c r="H239" s="71"/>
      <c r="I239" s="133">
        <f ca="1">[2]!YBWORKDAY(EDATE(Base_Date, BA239), -1, "USD")</f>
        <v>40998</v>
      </c>
      <c r="J239" s="217" t="str">
        <f t="shared" ca="1" si="1164"/>
        <v>E</v>
      </c>
      <c r="K239" s="80" t="e">
        <f t="shared" ca="1" si="1165"/>
        <v>#VALUE!</v>
      </c>
      <c r="L239" s="80" t="e">
        <f t="shared" ca="1" si="1168"/>
        <v>#VALUE!</v>
      </c>
      <c r="M239" s="81" t="str">
        <f ca="1">[2]!YBHIST($I$209,$I239,"LMMOAS","sec")</f>
        <v>E</v>
      </c>
      <c r="N239" s="73" t="str">
        <f ca="1">[2]!YBHIST($I$209,$I238,M$25,"sec","")</f>
        <v>E</v>
      </c>
      <c r="O239" s="170" t="str">
        <f ca="1">[2]!YBHIST("1 Month LIBOR",I239,"Yield","bmk","")</f>
        <v>E</v>
      </c>
      <c r="P239" s="80" t="e">
        <f t="shared" ca="1" si="1169"/>
        <v>#VALUE!</v>
      </c>
      <c r="Q239" s="82" t="str">
        <f ca="1">[2]!YBSCEN($I$209,$J238&amp;"d","Market",O$25,"Swap",$I238,"MarketWSkew","","Model",100,0,29,"Gradual","ParShift|N",0,"Annualized ROR",O238,100,"",,,,"Default",,,,"Default",,)</f>
        <v>E</v>
      </c>
      <c r="R239" s="80" t="e">
        <f t="shared" ca="1" si="1170"/>
        <v>#VALUE!</v>
      </c>
      <c r="S239" s="83" t="e">
        <f t="shared" ca="1" si="1171"/>
        <v>#VALUE!</v>
      </c>
      <c r="T239" s="80" t="e">
        <f ca="1">SUM(R$224:R239)</f>
        <v>#VALUE!</v>
      </c>
      <c r="U239" s="83" t="e">
        <f t="shared" ca="1" si="1178"/>
        <v>#VALUE!</v>
      </c>
      <c r="V239" s="84">
        <f ca="1">VLOOKUP($I239, 'Barcap OAD'!$A:$S, $F$209, FALSE)</f>
        <v>-18.5</v>
      </c>
      <c r="W239" s="172" t="e">
        <f t="shared" ca="1" si="1172"/>
        <v>#VALUE!</v>
      </c>
      <c r="X239" s="185" t="str">
        <f ca="1">[2]!YBHIST($E239,$I239,X$25,"sec","")</f>
        <v>E</v>
      </c>
      <c r="Y239" s="80" t="e">
        <f t="shared" ca="1" si="1158"/>
        <v>#VALUE!</v>
      </c>
      <c r="Z239" s="82" t="e">
        <f t="shared" ca="1" si="1159"/>
        <v>#VALUE!</v>
      </c>
      <c r="AA239" s="82" t="str">
        <f ca="1">[2]!YBHIST($F239,$I239,X$25,"sec","")</f>
        <v>E</v>
      </c>
      <c r="AB239" s="82" t="e">
        <f t="shared" ca="1" si="1179"/>
        <v>#VALUE!</v>
      </c>
      <c r="AC239" s="187" t="e">
        <f t="shared" ca="1" si="1187"/>
        <v>#VALUE!</v>
      </c>
      <c r="AD239" s="189">
        <f ca="1">VLOOKUP($I239, 'Barcap OAD'!$A:$S, $F$26, FALSE)</f>
        <v>7.2949999999999999</v>
      </c>
      <c r="AE239" s="172" t="e">
        <f t="shared" ca="1" si="1146"/>
        <v>#VALUE!</v>
      </c>
      <c r="AF239" s="86" t="e">
        <f t="shared" ca="1" si="1147"/>
        <v>#VALUE!</v>
      </c>
      <c r="AG239" s="80" t="e">
        <f t="shared" ca="1" si="1184"/>
        <v>#VALUE!</v>
      </c>
      <c r="AH239" s="83" t="e">
        <f t="shared" ca="1" si="1180"/>
        <v>#VALUE!</v>
      </c>
      <c r="AI239" s="80" t="e">
        <f t="shared" ca="1" si="1185"/>
        <v>#VALUE!</v>
      </c>
      <c r="AJ239" s="83" t="e">
        <f t="shared" ca="1" si="1173"/>
        <v>#VALUE!</v>
      </c>
      <c r="AK239" s="187" t="e">
        <f t="shared" ca="1" si="1166"/>
        <v>#VALUE!</v>
      </c>
      <c r="AL239" s="192" t="e">
        <f t="shared" ca="1" si="1174"/>
        <v>#VALUE!</v>
      </c>
      <c r="AM239" s="83" t="e">
        <f t="shared" ca="1" si="1175"/>
        <v>#VALUE!</v>
      </c>
      <c r="AN239" s="80" t="e">
        <f ca="1">SUM(AL$224:AL239)</f>
        <v>#VALUE!</v>
      </c>
      <c r="AO239" s="109" t="e">
        <f t="shared" ca="1" si="1181"/>
        <v>#VALUE!</v>
      </c>
      <c r="AP239" s="194" t="e">
        <f t="shared" ca="1" si="1186"/>
        <v>#VALUE!</v>
      </c>
      <c r="AQ239" s="200" t="e">
        <f t="shared" ca="1" si="1176"/>
        <v>#VALUE!</v>
      </c>
      <c r="AR239" s="204"/>
      <c r="AS239" s="221"/>
      <c r="AX239" s="208" t="str">
        <f ca="1">[2]!YBHIST($I$209,$I239,J$25,"sec","")</f>
        <v>E</v>
      </c>
      <c r="AY239" s="206" t="str">
        <f ca="1">[2]!YBPRICE($I$209,AX239&amp;"d","Market","AccruedInterest","Swap",$I239,"LMMSkew","","Model",100,"")</f>
        <v>E</v>
      </c>
      <c r="BA239" s="67">
        <f t="shared" si="1167"/>
        <v>-36</v>
      </c>
      <c r="BI239" s="519" t="e">
        <f t="shared" ca="1" si="1182"/>
        <v>#VALUE!</v>
      </c>
      <c r="BJ239" s="519" t="e">
        <f ca="1">PRODUCT($BI$224:BI239)-1</f>
        <v>#VALUE!</v>
      </c>
      <c r="BK239" s="519" t="e">
        <f t="shared" ca="1" si="1183"/>
        <v>#VALUE!</v>
      </c>
      <c r="BL239" s="519" t="e">
        <f ca="1">PRODUCT($BK$224:BK239)-1</f>
        <v>#VALUE!</v>
      </c>
    </row>
    <row r="240" spans="1:64" ht="15" customHeight="1">
      <c r="A240" s="67" t="s">
        <v>84</v>
      </c>
      <c r="B240" s="69">
        <v>3</v>
      </c>
      <c r="C240" s="70">
        <f t="shared" ca="1" si="1177"/>
        <v>41039</v>
      </c>
      <c r="D240" s="70">
        <f t="shared" ref="D240:D252" ca="1" si="1188">I240+35</f>
        <v>41064</v>
      </c>
      <c r="E240" s="70" t="str">
        <f t="shared" ca="1" si="1141"/>
        <v>FNMA3.0-TBA-May</v>
      </c>
      <c r="F240" s="70" t="str">
        <f t="shared" ca="1" si="1142"/>
        <v>FNMA3.0-TBA-Jun</v>
      </c>
      <c r="G240" s="70" t="str">
        <f t="shared" ref="G240:G275" si="1189">"FNMA"&amp;TEXT($J$23,"0.0")&amp;"-TBA-GEN"</f>
        <v>FNMA3.0-TBA-GEN</v>
      </c>
      <c r="H240" s="71"/>
      <c r="I240" s="133">
        <f ca="1">[2]!YBWORKDAY(EDATE(Base_Date, BA240), -1, "USD")</f>
        <v>41029</v>
      </c>
      <c r="J240" s="217" t="str">
        <f t="shared" ca="1" si="1164"/>
        <v>E</v>
      </c>
      <c r="K240" s="80" t="e">
        <f t="shared" ca="1" si="1165"/>
        <v>#VALUE!</v>
      </c>
      <c r="L240" s="80" t="e">
        <f t="shared" ca="1" si="1168"/>
        <v>#VALUE!</v>
      </c>
      <c r="M240" s="81" t="str">
        <f ca="1">[2]!YBHIST($I$209,$I240,"LMMOAS","sec")</f>
        <v>E</v>
      </c>
      <c r="N240" s="73" t="str">
        <f ca="1">[2]!YBHIST($I$209,$I239,M$25,"sec","")</f>
        <v>E</v>
      </c>
      <c r="O240" s="170" t="str">
        <f ca="1">[2]!YBHIST("1 Month LIBOR",I240,"Yield","bmk","")</f>
        <v>E</v>
      </c>
      <c r="P240" s="80" t="e">
        <f t="shared" ca="1" si="1169"/>
        <v>#VALUE!</v>
      </c>
      <c r="Q240" s="82" t="str">
        <f ca="1">[2]!YBSCEN($I$209,$J239&amp;"d","Market",O$25,"Swap",$I239,"MarketWSkew","","Model",100,0,29,"Gradual","ParShift|N",0,"Annualized ROR",O239,100,"",,,,"Default",,,,"Default",,)</f>
        <v>E</v>
      </c>
      <c r="R240" s="80" t="e">
        <f t="shared" ca="1" si="1170"/>
        <v>#VALUE!</v>
      </c>
      <c r="S240" s="83" t="e">
        <f t="shared" ca="1" si="1171"/>
        <v>#VALUE!</v>
      </c>
      <c r="T240" s="80" t="e">
        <f ca="1">SUM(R$224:R240)</f>
        <v>#VALUE!</v>
      </c>
      <c r="U240" s="83" t="e">
        <f t="shared" ca="1" si="1178"/>
        <v>#VALUE!</v>
      </c>
      <c r="V240" s="84">
        <f ca="1">VLOOKUP($I240, 'Barcap OAD'!$A:$S, $F$209, FALSE)</f>
        <v>-17.8</v>
      </c>
      <c r="W240" s="172" t="e">
        <f t="shared" ca="1" si="1172"/>
        <v>#VALUE!</v>
      </c>
      <c r="X240" s="185" t="str">
        <f ca="1">[2]!YBHIST($E240,$I240,X$25,"sec","")</f>
        <v>E</v>
      </c>
      <c r="Y240" s="80" t="e">
        <f t="shared" ca="1" si="1158"/>
        <v>#VALUE!</v>
      </c>
      <c r="Z240" s="82" t="e">
        <f t="shared" ca="1" si="1159"/>
        <v>#VALUE!</v>
      </c>
      <c r="AA240" s="82" t="str">
        <f ca="1">[2]!YBHIST($F240,$I240,X$25,"sec","")</f>
        <v>E</v>
      </c>
      <c r="AB240" s="82" t="e">
        <f t="shared" ca="1" si="1179"/>
        <v>#VALUE!</v>
      </c>
      <c r="AC240" s="187" t="e">
        <f t="shared" ca="1" si="1187"/>
        <v>#VALUE!</v>
      </c>
      <c r="AD240" s="189">
        <f ca="1">VLOOKUP($I240, 'Barcap OAD'!$A:$S, $F$26, FALSE)</f>
        <v>6.6920000000000002</v>
      </c>
      <c r="AE240" s="172" t="e">
        <f t="shared" ca="1" si="1146"/>
        <v>#VALUE!</v>
      </c>
      <c r="AF240" s="86" t="e">
        <f t="shared" ca="1" si="1147"/>
        <v>#VALUE!</v>
      </c>
      <c r="AG240" s="80" t="e">
        <f t="shared" ca="1" si="1184"/>
        <v>#VALUE!</v>
      </c>
      <c r="AH240" s="83" t="e">
        <f t="shared" ca="1" si="1180"/>
        <v>#VALUE!</v>
      </c>
      <c r="AI240" s="80" t="e">
        <f t="shared" ca="1" si="1185"/>
        <v>#VALUE!</v>
      </c>
      <c r="AJ240" s="83" t="e">
        <f t="shared" ca="1" si="1173"/>
        <v>#VALUE!</v>
      </c>
      <c r="AK240" s="187" t="e">
        <f t="shared" ca="1" si="1166"/>
        <v>#VALUE!</v>
      </c>
      <c r="AL240" s="192" t="e">
        <f t="shared" ca="1" si="1174"/>
        <v>#VALUE!</v>
      </c>
      <c r="AM240" s="83" t="e">
        <f t="shared" ca="1" si="1175"/>
        <v>#VALUE!</v>
      </c>
      <c r="AN240" s="80" t="e">
        <f ca="1">SUM(AL$224:AL240)</f>
        <v>#VALUE!</v>
      </c>
      <c r="AO240" s="109" t="e">
        <f t="shared" ca="1" si="1181"/>
        <v>#VALUE!</v>
      </c>
      <c r="AP240" s="194" t="e">
        <f t="shared" ca="1" si="1186"/>
        <v>#VALUE!</v>
      </c>
      <c r="AQ240" s="200" t="e">
        <f t="shared" ca="1" si="1176"/>
        <v>#VALUE!</v>
      </c>
      <c r="AR240" s="204"/>
      <c r="AS240" s="221"/>
      <c r="AX240" s="208" t="str">
        <f ca="1">[2]!YBHIST($I$209,$I240,J$25,"sec","")</f>
        <v>E</v>
      </c>
      <c r="AY240" s="206" t="str">
        <f ca="1">[2]!YBPRICE($I$209,AX240&amp;"d","Market","AccruedInterest","Swap",$I240,"LMMSkew","","Model",100,"")</f>
        <v>E</v>
      </c>
      <c r="BA240" s="67">
        <f t="shared" si="1167"/>
        <v>-35</v>
      </c>
      <c r="BI240" s="519" t="e">
        <f t="shared" ca="1" si="1182"/>
        <v>#VALUE!</v>
      </c>
      <c r="BJ240" s="519" t="e">
        <f ca="1">PRODUCT($BI$224:BI240)-1</f>
        <v>#VALUE!</v>
      </c>
      <c r="BK240" s="519" t="e">
        <f t="shared" ca="1" si="1183"/>
        <v>#VALUE!</v>
      </c>
      <c r="BL240" s="519" t="e">
        <f ca="1">PRODUCT($BK$224:BK240)-1</f>
        <v>#VALUE!</v>
      </c>
    </row>
    <row r="241" spans="1:64" ht="15" customHeight="1">
      <c r="A241" s="67" t="s">
        <v>86</v>
      </c>
      <c r="B241" s="69">
        <v>3.5</v>
      </c>
      <c r="C241" s="70">
        <f t="shared" ca="1" si="1177"/>
        <v>41070</v>
      </c>
      <c r="D241" s="70">
        <f t="shared" ca="1" si="1188"/>
        <v>41095</v>
      </c>
      <c r="E241" s="70" t="str">
        <f t="shared" ca="1" si="1141"/>
        <v>FNMA3.0-TBA-Jun</v>
      </c>
      <c r="F241" s="70" t="str">
        <f t="shared" ca="1" si="1142"/>
        <v>FNMA3.0-TBA-Jul</v>
      </c>
      <c r="G241" s="70" t="str">
        <f t="shared" si="1189"/>
        <v>FNMA3.0-TBA-GEN</v>
      </c>
      <c r="H241" s="71"/>
      <c r="I241" s="133">
        <f ca="1">[2]!YBWORKDAY(EDATE(Base_Date, BA241), -1, "USD")</f>
        <v>41060</v>
      </c>
      <c r="J241" s="217" t="str">
        <f t="shared" ca="1" si="1164"/>
        <v>E</v>
      </c>
      <c r="K241" s="80" t="e">
        <f t="shared" ca="1" si="1165"/>
        <v>#VALUE!</v>
      </c>
      <c r="L241" s="80" t="e">
        <f t="shared" ca="1" si="1168"/>
        <v>#VALUE!</v>
      </c>
      <c r="M241" s="81" t="str">
        <f ca="1">[2]!YBHIST($I$209,$I241,"LMMOAS","sec")</f>
        <v>E</v>
      </c>
      <c r="N241" s="73" t="str">
        <f ca="1">[2]!YBHIST($I$209,$I240,M$25,"sec","")</f>
        <v>E</v>
      </c>
      <c r="O241" s="170" t="str">
        <f ca="1">[2]!YBHIST("1 Month LIBOR",I241,"Yield","bmk","")</f>
        <v>E</v>
      </c>
      <c r="P241" s="80" t="e">
        <f t="shared" ca="1" si="1169"/>
        <v>#VALUE!</v>
      </c>
      <c r="Q241" s="82" t="str">
        <f ca="1">[2]!YBSCEN($I$209,$J240&amp;"d","Market",O$25,"Swap",$I240,"MarketWSkew","","Model",100,0,29,"Gradual","ParShift|N",0,"Annualized ROR",O240,100,"",,,,"Default",,,,"Default",,)</f>
        <v>E</v>
      </c>
      <c r="R241" s="80" t="e">
        <f t="shared" ca="1" si="1170"/>
        <v>#VALUE!</v>
      </c>
      <c r="S241" s="83" t="e">
        <f t="shared" ca="1" si="1171"/>
        <v>#VALUE!</v>
      </c>
      <c r="T241" s="80" t="e">
        <f ca="1">SUM(R$224:R241)</f>
        <v>#VALUE!</v>
      </c>
      <c r="U241" s="83" t="e">
        <f t="shared" ca="1" si="1178"/>
        <v>#VALUE!</v>
      </c>
      <c r="V241" s="84">
        <f ca="1">VLOOKUP($I241, 'Barcap OAD'!$A:$S, $F$209, FALSE)</f>
        <v>-16.3</v>
      </c>
      <c r="W241" s="172" t="e">
        <f t="shared" ca="1" si="1172"/>
        <v>#VALUE!</v>
      </c>
      <c r="X241" s="185" t="str">
        <f ca="1">[2]!YBHIST($E241,$I241,X$25,"sec","")</f>
        <v>E</v>
      </c>
      <c r="Y241" s="80" t="e">
        <f t="shared" ca="1" si="1158"/>
        <v>#VALUE!</v>
      </c>
      <c r="Z241" s="82" t="e">
        <f t="shared" ca="1" si="1159"/>
        <v>#VALUE!</v>
      </c>
      <c r="AA241" s="82" t="str">
        <f ca="1">[2]!YBHIST($F241,$I241,X$25,"sec","")</f>
        <v>E</v>
      </c>
      <c r="AB241" s="82" t="e">
        <f t="shared" ca="1" si="1179"/>
        <v>#VALUE!</v>
      </c>
      <c r="AC241" s="187" t="e">
        <f t="shared" ca="1" si="1187"/>
        <v>#VALUE!</v>
      </c>
      <c r="AD241" s="189">
        <f ca="1">VLOOKUP($I241, 'Barcap OAD'!$A:$S, $F$26, FALSE)</f>
        <v>5.68</v>
      </c>
      <c r="AE241" s="172" t="e">
        <f t="shared" ca="1" si="1146"/>
        <v>#VALUE!</v>
      </c>
      <c r="AF241" s="86" t="e">
        <f t="shared" ca="1" si="1147"/>
        <v>#VALUE!</v>
      </c>
      <c r="AG241" s="80" t="e">
        <f t="shared" ca="1" si="1184"/>
        <v>#VALUE!</v>
      </c>
      <c r="AH241" s="83" t="e">
        <f t="shared" ca="1" si="1180"/>
        <v>#VALUE!</v>
      </c>
      <c r="AI241" s="80" t="e">
        <f t="shared" ca="1" si="1185"/>
        <v>#VALUE!</v>
      </c>
      <c r="AJ241" s="83" t="e">
        <f t="shared" ca="1" si="1173"/>
        <v>#VALUE!</v>
      </c>
      <c r="AK241" s="187" t="e">
        <f t="shared" ca="1" si="1166"/>
        <v>#VALUE!</v>
      </c>
      <c r="AL241" s="192" t="e">
        <f t="shared" ca="1" si="1174"/>
        <v>#VALUE!</v>
      </c>
      <c r="AM241" s="83" t="e">
        <f t="shared" ca="1" si="1175"/>
        <v>#VALUE!</v>
      </c>
      <c r="AN241" s="80" t="e">
        <f ca="1">SUM(AL$224:AL241)</f>
        <v>#VALUE!</v>
      </c>
      <c r="AO241" s="109" t="e">
        <f t="shared" ca="1" si="1181"/>
        <v>#VALUE!</v>
      </c>
      <c r="AP241" s="194" t="e">
        <f t="shared" ca="1" si="1186"/>
        <v>#VALUE!</v>
      </c>
      <c r="AQ241" s="200" t="e">
        <f t="shared" ca="1" si="1176"/>
        <v>#VALUE!</v>
      </c>
      <c r="AR241" s="204"/>
      <c r="AS241" s="221"/>
      <c r="AX241" s="208" t="str">
        <f ca="1">[2]!YBHIST($I$209,$I241,J$25,"sec","")</f>
        <v>E</v>
      </c>
      <c r="AY241" s="206" t="str">
        <f ca="1">[2]!YBPRICE($I$209,AX241&amp;"d","Market","AccruedInterest","Swap",$I241,"LMMSkew","","Model",100,"")</f>
        <v>E</v>
      </c>
      <c r="BA241" s="67">
        <f t="shared" si="1167"/>
        <v>-34</v>
      </c>
      <c r="BI241" s="519" t="e">
        <f t="shared" ca="1" si="1182"/>
        <v>#VALUE!</v>
      </c>
      <c r="BJ241" s="519" t="e">
        <f ca="1">PRODUCT($BI$224:BI241)-1</f>
        <v>#VALUE!</v>
      </c>
      <c r="BK241" s="519" t="e">
        <f t="shared" ca="1" si="1183"/>
        <v>#VALUE!</v>
      </c>
      <c r="BL241" s="519" t="e">
        <f ca="1">PRODUCT($BK$224:BK241)-1</f>
        <v>#VALUE!</v>
      </c>
    </row>
    <row r="242" spans="1:64" ht="15" customHeight="1">
      <c r="B242" s="69">
        <v>4</v>
      </c>
      <c r="C242" s="70">
        <f t="shared" ca="1" si="1177"/>
        <v>41099</v>
      </c>
      <c r="D242" s="70">
        <f t="shared" ca="1" si="1188"/>
        <v>41124</v>
      </c>
      <c r="E242" s="70" t="str">
        <f t="shared" ca="1" si="1141"/>
        <v>FNMA3.0-TBA-Jul</v>
      </c>
      <c r="F242" s="70" t="str">
        <f t="shared" ca="1" si="1142"/>
        <v>FNMA3.0-TBA-Aug</v>
      </c>
      <c r="G242" s="70" t="str">
        <f t="shared" si="1189"/>
        <v>FNMA3.0-TBA-GEN</v>
      </c>
      <c r="H242" s="71"/>
      <c r="I242" s="133">
        <f ca="1">[2]!YBWORKDAY(EDATE(Base_Date, BA242), -1, "USD")</f>
        <v>41089</v>
      </c>
      <c r="J242" s="217" t="str">
        <f t="shared" ca="1" si="1164"/>
        <v>E</v>
      </c>
      <c r="K242" s="80" t="e">
        <f t="shared" ca="1" si="1165"/>
        <v>#VALUE!</v>
      </c>
      <c r="L242" s="80" t="e">
        <f t="shared" ca="1" si="1168"/>
        <v>#VALUE!</v>
      </c>
      <c r="M242" s="81" t="str">
        <f ca="1">[2]!YBHIST($I$209,$I242,"LMMOAS","sec")</f>
        <v>E</v>
      </c>
      <c r="N242" s="73" t="str">
        <f ca="1">[2]!YBHIST($I$209,$I241,M$25,"sec","")</f>
        <v>E</v>
      </c>
      <c r="O242" s="170" t="str">
        <f ca="1">[2]!YBHIST("1 Month LIBOR",I242,"Yield","bmk","")</f>
        <v>E</v>
      </c>
      <c r="P242" s="80" t="e">
        <f t="shared" ca="1" si="1169"/>
        <v>#VALUE!</v>
      </c>
      <c r="Q242" s="82" t="str">
        <f ca="1">[2]!YBSCEN($I$209,$J241&amp;"d","Market",O$25,"Swap",$I241,"MarketWSkew","","Model",100,0,29,"Gradual","ParShift|N",0,"Annualized ROR",O241,100,"",,,,"Default",,,,"Default",,)</f>
        <v>E</v>
      </c>
      <c r="R242" s="80" t="e">
        <f t="shared" ca="1" si="1170"/>
        <v>#VALUE!</v>
      </c>
      <c r="S242" s="83" t="e">
        <f t="shared" ca="1" si="1171"/>
        <v>#VALUE!</v>
      </c>
      <c r="T242" s="80" t="e">
        <f ca="1">SUM(R$224:R242)</f>
        <v>#VALUE!</v>
      </c>
      <c r="U242" s="83" t="e">
        <f t="shared" ca="1" si="1178"/>
        <v>#VALUE!</v>
      </c>
      <c r="V242" s="84">
        <f ca="1">VLOOKUP($I242, 'Barcap OAD'!$A:$S, $F$209, FALSE)</f>
        <v>-16.100000000000001</v>
      </c>
      <c r="W242" s="172" t="e">
        <f t="shared" ca="1" si="1172"/>
        <v>#VALUE!</v>
      </c>
      <c r="X242" s="185" t="str">
        <f ca="1">[2]!YBHIST($E242,$I242,X$25,"sec","")</f>
        <v>E</v>
      </c>
      <c r="Y242" s="80" t="e">
        <f t="shared" ca="1" si="1158"/>
        <v>#VALUE!</v>
      </c>
      <c r="Z242" s="82" t="e">
        <f t="shared" ca="1" si="1159"/>
        <v>#VALUE!</v>
      </c>
      <c r="AA242" s="82" t="str">
        <f ca="1">[2]!YBHIST($F242,$I242,X$25,"sec","")</f>
        <v>E</v>
      </c>
      <c r="AB242" s="82" t="e">
        <f t="shared" ca="1" si="1179"/>
        <v>#VALUE!</v>
      </c>
      <c r="AC242" s="187" t="e">
        <f t="shared" ca="1" si="1187"/>
        <v>#VALUE!</v>
      </c>
      <c r="AD242" s="189">
        <f ca="1">VLOOKUP($I242, 'Barcap OAD'!$A:$S, $F$26, FALSE)</f>
        <v>5.4340000000000002</v>
      </c>
      <c r="AE242" s="172" t="e">
        <f t="shared" ca="1" si="1146"/>
        <v>#VALUE!</v>
      </c>
      <c r="AF242" s="86" t="e">
        <f t="shared" ca="1" si="1147"/>
        <v>#VALUE!</v>
      </c>
      <c r="AG242" s="80" t="e">
        <f t="shared" ca="1" si="1184"/>
        <v>#VALUE!</v>
      </c>
      <c r="AH242" s="83" t="e">
        <f t="shared" ca="1" si="1180"/>
        <v>#VALUE!</v>
      </c>
      <c r="AI242" s="80" t="e">
        <f t="shared" ca="1" si="1185"/>
        <v>#VALUE!</v>
      </c>
      <c r="AJ242" s="83" t="e">
        <f t="shared" ca="1" si="1173"/>
        <v>#VALUE!</v>
      </c>
      <c r="AK242" s="187" t="e">
        <f t="shared" ca="1" si="1166"/>
        <v>#VALUE!</v>
      </c>
      <c r="AL242" s="192" t="e">
        <f t="shared" ca="1" si="1174"/>
        <v>#VALUE!</v>
      </c>
      <c r="AM242" s="83" t="e">
        <f t="shared" ca="1" si="1175"/>
        <v>#VALUE!</v>
      </c>
      <c r="AN242" s="80" t="e">
        <f ca="1">SUM(AL$224:AL242)</f>
        <v>#VALUE!</v>
      </c>
      <c r="AO242" s="109" t="e">
        <f t="shared" ca="1" si="1181"/>
        <v>#VALUE!</v>
      </c>
      <c r="AP242" s="194" t="e">
        <f t="shared" ca="1" si="1186"/>
        <v>#VALUE!</v>
      </c>
      <c r="AQ242" s="200" t="e">
        <f t="shared" ca="1" si="1176"/>
        <v>#VALUE!</v>
      </c>
      <c r="AR242" s="204"/>
      <c r="AS242" s="221"/>
      <c r="AX242" s="208" t="str">
        <f ca="1">[2]!YBHIST($I$209,$I242,J$25,"sec","")</f>
        <v>E</v>
      </c>
      <c r="AY242" s="206" t="str">
        <f ca="1">[2]!YBPRICE($I$209,AX242&amp;"d","Market","AccruedInterest","Swap",$I242,"LMMSkew","","Model",100,"")</f>
        <v>E</v>
      </c>
      <c r="BA242" s="67">
        <f t="shared" si="1167"/>
        <v>-33</v>
      </c>
      <c r="BI242" s="519" t="e">
        <f t="shared" ca="1" si="1182"/>
        <v>#VALUE!</v>
      </c>
      <c r="BJ242" s="519" t="e">
        <f ca="1">PRODUCT($BI$224:BI242)-1</f>
        <v>#VALUE!</v>
      </c>
      <c r="BK242" s="519" t="e">
        <f t="shared" ca="1" si="1183"/>
        <v>#VALUE!</v>
      </c>
      <c r="BL242" s="519" t="e">
        <f ca="1">PRODUCT($BK$224:BK242)-1</f>
        <v>#VALUE!</v>
      </c>
    </row>
    <row r="243" spans="1:64" ht="15" customHeight="1">
      <c r="B243" s="69">
        <v>4.5</v>
      </c>
      <c r="C243" s="70">
        <f t="shared" ca="1" si="1177"/>
        <v>41131</v>
      </c>
      <c r="D243" s="70">
        <f t="shared" ca="1" si="1188"/>
        <v>41156</v>
      </c>
      <c r="E243" s="70" t="str">
        <f t="shared" ca="1" si="1141"/>
        <v>FNMA3.0-TBA-Aug</v>
      </c>
      <c r="F243" s="70" t="str">
        <f t="shared" ca="1" si="1142"/>
        <v>FNMA3.0-TBA-Sep</v>
      </c>
      <c r="G243" s="70" t="str">
        <f t="shared" si="1189"/>
        <v>FNMA3.0-TBA-GEN</v>
      </c>
      <c r="H243" s="71"/>
      <c r="I243" s="133">
        <f ca="1">[2]!YBWORKDAY(EDATE(Base_Date, BA243), -1, "USD")</f>
        <v>41121</v>
      </c>
      <c r="J243" s="217" t="str">
        <f t="shared" ca="1" si="1164"/>
        <v>E</v>
      </c>
      <c r="K243" s="80" t="e">
        <f t="shared" ca="1" si="1165"/>
        <v>#VALUE!</v>
      </c>
      <c r="L243" s="80" t="e">
        <f t="shared" ca="1" si="1168"/>
        <v>#VALUE!</v>
      </c>
      <c r="M243" s="81" t="str">
        <f ca="1">[2]!YBHIST($I$209,$I243,"LMMOAS","sec")</f>
        <v>E</v>
      </c>
      <c r="N243" s="73" t="str">
        <f ca="1">[2]!YBHIST($I$209,$I242,M$25,"sec","")</f>
        <v>E</v>
      </c>
      <c r="O243" s="170" t="str">
        <f ca="1">[2]!YBHIST("1 Month LIBOR",I243,"Yield","bmk","")</f>
        <v>E</v>
      </c>
      <c r="P243" s="80" t="e">
        <f t="shared" ca="1" si="1169"/>
        <v>#VALUE!</v>
      </c>
      <c r="Q243" s="82" t="str">
        <f ca="1">[2]!YBSCEN($I$209,$J242&amp;"d","Market",O$25,"Swap",$I242,"MarketWSkew","","Model",100,0,29,"Gradual","ParShift|N",0,"Annualized ROR",O242,100,"",,,,"Default",,,,"Default",,)</f>
        <v>E</v>
      </c>
      <c r="R243" s="80" t="e">
        <f t="shared" ca="1" si="1170"/>
        <v>#VALUE!</v>
      </c>
      <c r="S243" s="83" t="e">
        <f t="shared" ca="1" si="1171"/>
        <v>#VALUE!</v>
      </c>
      <c r="T243" s="80" t="e">
        <f ca="1">SUM(R$224:R243)</f>
        <v>#VALUE!</v>
      </c>
      <c r="U243" s="83" t="e">
        <f t="shared" ca="1" si="1178"/>
        <v>#VALUE!</v>
      </c>
      <c r="V243" s="84">
        <f ca="1">VLOOKUP($I243, 'Barcap OAD'!$A:$S, $F$209, FALSE)</f>
        <v>-18.100000000000001</v>
      </c>
      <c r="W243" s="172" t="e">
        <f t="shared" ca="1" si="1172"/>
        <v>#VALUE!</v>
      </c>
      <c r="X243" s="185" t="str">
        <f ca="1">[2]!YBHIST($E243,$I243,X$25,"sec","")</f>
        <v>E</v>
      </c>
      <c r="Y243" s="80" t="e">
        <f t="shared" ca="1" si="1158"/>
        <v>#VALUE!</v>
      </c>
      <c r="Z243" s="82" t="e">
        <f t="shared" ca="1" si="1159"/>
        <v>#VALUE!</v>
      </c>
      <c r="AA243" s="82" t="str">
        <f ca="1">[2]!YBHIST($F243,$I243,X$25,"sec","")</f>
        <v>E</v>
      </c>
      <c r="AB243" s="82" t="e">
        <f t="shared" ca="1" si="1179"/>
        <v>#VALUE!</v>
      </c>
      <c r="AC243" s="187" t="e">
        <f t="shared" ca="1" si="1187"/>
        <v>#VALUE!</v>
      </c>
      <c r="AD243" s="189">
        <f ca="1">VLOOKUP($I243, 'Barcap OAD'!$A:$S, $F$26, FALSE)</f>
        <v>4.7750000000000004</v>
      </c>
      <c r="AE243" s="172" t="e">
        <f t="shared" ca="1" si="1146"/>
        <v>#VALUE!</v>
      </c>
      <c r="AF243" s="86" t="e">
        <f t="shared" ca="1" si="1147"/>
        <v>#VALUE!</v>
      </c>
      <c r="AG243" s="80" t="e">
        <f t="shared" ca="1" si="1184"/>
        <v>#VALUE!</v>
      </c>
      <c r="AH243" s="83" t="e">
        <f t="shared" ca="1" si="1180"/>
        <v>#VALUE!</v>
      </c>
      <c r="AI243" s="80" t="e">
        <f t="shared" ca="1" si="1185"/>
        <v>#VALUE!</v>
      </c>
      <c r="AJ243" s="83" t="e">
        <f t="shared" ca="1" si="1173"/>
        <v>#VALUE!</v>
      </c>
      <c r="AK243" s="187" t="e">
        <f t="shared" ca="1" si="1166"/>
        <v>#VALUE!</v>
      </c>
      <c r="AL243" s="192" t="e">
        <f t="shared" ca="1" si="1174"/>
        <v>#VALUE!</v>
      </c>
      <c r="AM243" s="83" t="e">
        <f t="shared" ca="1" si="1175"/>
        <v>#VALUE!</v>
      </c>
      <c r="AN243" s="80" t="e">
        <f ca="1">SUM(AL$224:AL243)</f>
        <v>#VALUE!</v>
      </c>
      <c r="AO243" s="109" t="e">
        <f t="shared" ca="1" si="1181"/>
        <v>#VALUE!</v>
      </c>
      <c r="AP243" s="194" t="e">
        <f t="shared" ca="1" si="1186"/>
        <v>#VALUE!</v>
      </c>
      <c r="AQ243" s="200" t="e">
        <f t="shared" ca="1" si="1176"/>
        <v>#VALUE!</v>
      </c>
      <c r="AR243" s="204"/>
      <c r="AS243" s="221"/>
      <c r="AX243" s="208" t="str">
        <f ca="1">[2]!YBHIST($I$209,$I243,J$25,"sec","")</f>
        <v>E</v>
      </c>
      <c r="AY243" s="206" t="str">
        <f ca="1">[2]!YBPRICE($I$209,AX243&amp;"d","Market","AccruedInterest","Swap",$I243,"LMMSkew","","Model",100,"")</f>
        <v>E</v>
      </c>
      <c r="BA243" s="67">
        <f t="shared" si="1167"/>
        <v>-32</v>
      </c>
      <c r="BI243" s="519" t="e">
        <f t="shared" ca="1" si="1182"/>
        <v>#VALUE!</v>
      </c>
      <c r="BJ243" s="519" t="e">
        <f ca="1">PRODUCT($BI$224:BI243)-1</f>
        <v>#VALUE!</v>
      </c>
      <c r="BK243" s="519" t="e">
        <f t="shared" ca="1" si="1183"/>
        <v>#VALUE!</v>
      </c>
      <c r="BL243" s="519" t="e">
        <f ca="1">PRODUCT($BK$224:BK243)-1</f>
        <v>#VALUE!</v>
      </c>
    </row>
    <row r="244" spans="1:64" ht="15" customHeight="1">
      <c r="B244" s="69">
        <v>5</v>
      </c>
      <c r="C244" s="70">
        <f t="shared" ca="1" si="1177"/>
        <v>41162</v>
      </c>
      <c r="D244" s="70">
        <f t="shared" ca="1" si="1188"/>
        <v>41187</v>
      </c>
      <c r="E244" s="70" t="str">
        <f t="shared" ca="1" si="1141"/>
        <v>FNMA3.0-TBA-Sep</v>
      </c>
      <c r="F244" s="70" t="str">
        <f t="shared" ca="1" si="1142"/>
        <v>FNMA3.0-TBA-Oct</v>
      </c>
      <c r="G244" s="70" t="str">
        <f t="shared" si="1189"/>
        <v>FNMA3.0-TBA-GEN</v>
      </c>
      <c r="H244" s="71"/>
      <c r="I244" s="133">
        <f ca="1">[2]!YBWORKDAY(EDATE(Base_Date, BA244), -1, "USD")</f>
        <v>41152</v>
      </c>
      <c r="J244" s="217" t="str">
        <f t="shared" ca="1" si="1164"/>
        <v>E</v>
      </c>
      <c r="K244" s="80" t="e">
        <f t="shared" ca="1" si="1165"/>
        <v>#VALUE!</v>
      </c>
      <c r="L244" s="80" t="e">
        <f t="shared" ca="1" si="1168"/>
        <v>#VALUE!</v>
      </c>
      <c r="M244" s="81" t="str">
        <f ca="1">[2]!YBHIST($I$209,$I244,"LMMOAS","sec")</f>
        <v>E</v>
      </c>
      <c r="N244" s="73" t="str">
        <f ca="1">[2]!YBHIST($I$209,$I243,M$25,"sec","")</f>
        <v>E</v>
      </c>
      <c r="O244" s="170" t="str">
        <f ca="1">[2]!YBHIST("1 Month LIBOR",I244,"Yield","bmk","")</f>
        <v>E</v>
      </c>
      <c r="P244" s="80" t="e">
        <f t="shared" ca="1" si="1169"/>
        <v>#VALUE!</v>
      </c>
      <c r="Q244" s="82" t="str">
        <f ca="1">[2]!YBSCEN($I$209,$J243&amp;"d","Market",O$25,"Swap",$I243,"MarketWSkew","","Model",100,0,29,"Gradual","ParShift|N",0,"Annualized ROR",O243,100,"",,,,"Default",,,,"Default",,)</f>
        <v>E</v>
      </c>
      <c r="R244" s="80" t="e">
        <f t="shared" ca="1" si="1170"/>
        <v>#VALUE!</v>
      </c>
      <c r="S244" s="83" t="e">
        <f t="shared" ca="1" si="1171"/>
        <v>#VALUE!</v>
      </c>
      <c r="T244" s="80" t="e">
        <f ca="1">SUM(R$224:R244)</f>
        <v>#VALUE!</v>
      </c>
      <c r="U244" s="83" t="e">
        <f t="shared" ca="1" si="1178"/>
        <v>#VALUE!</v>
      </c>
      <c r="V244" s="84">
        <f ca="1">VLOOKUP($I244, 'Barcap OAD'!$A:$S, $F$209, FALSE)</f>
        <v>-18.3</v>
      </c>
      <c r="W244" s="172" t="e">
        <f t="shared" ca="1" si="1172"/>
        <v>#VALUE!</v>
      </c>
      <c r="X244" s="185" t="str">
        <f ca="1">[2]!YBHIST($E244,$I244,X$25,"sec","")</f>
        <v>E</v>
      </c>
      <c r="Y244" s="80" t="e">
        <f t="shared" ca="1" si="1158"/>
        <v>#VALUE!</v>
      </c>
      <c r="Z244" s="82" t="e">
        <f t="shared" ca="1" si="1159"/>
        <v>#VALUE!</v>
      </c>
      <c r="AA244" s="82" t="str">
        <f ca="1">[2]!YBHIST($F244,$I244,X$25,"sec","")</f>
        <v>E</v>
      </c>
      <c r="AB244" s="82" t="e">
        <f t="shared" ca="1" si="1179"/>
        <v>#VALUE!</v>
      </c>
      <c r="AC244" s="187" t="e">
        <f t="shared" ca="1" si="1187"/>
        <v>#VALUE!</v>
      </c>
      <c r="AD244" s="189">
        <f ca="1">VLOOKUP($I244, 'Barcap OAD'!$A:$S, $F$26, FALSE)</f>
        <v>4.8049999999999997</v>
      </c>
      <c r="AE244" s="172" t="e">
        <f t="shared" ca="1" si="1146"/>
        <v>#VALUE!</v>
      </c>
      <c r="AF244" s="86" t="e">
        <f t="shared" ca="1" si="1147"/>
        <v>#VALUE!</v>
      </c>
      <c r="AG244" s="80" t="e">
        <f t="shared" ca="1" si="1184"/>
        <v>#VALUE!</v>
      </c>
      <c r="AH244" s="83" t="e">
        <f t="shared" ca="1" si="1180"/>
        <v>#VALUE!</v>
      </c>
      <c r="AI244" s="80" t="e">
        <f t="shared" ca="1" si="1185"/>
        <v>#VALUE!</v>
      </c>
      <c r="AJ244" s="83" t="e">
        <f t="shared" ca="1" si="1173"/>
        <v>#VALUE!</v>
      </c>
      <c r="AK244" s="187" t="e">
        <f t="shared" ca="1" si="1166"/>
        <v>#VALUE!</v>
      </c>
      <c r="AL244" s="192" t="e">
        <f t="shared" ca="1" si="1174"/>
        <v>#VALUE!</v>
      </c>
      <c r="AM244" s="83" t="e">
        <f t="shared" ca="1" si="1175"/>
        <v>#VALUE!</v>
      </c>
      <c r="AN244" s="80" t="e">
        <f ca="1">SUM(AL$224:AL244)</f>
        <v>#VALUE!</v>
      </c>
      <c r="AO244" s="109" t="e">
        <f t="shared" ca="1" si="1181"/>
        <v>#VALUE!</v>
      </c>
      <c r="AP244" s="194" t="e">
        <f t="shared" ca="1" si="1186"/>
        <v>#VALUE!</v>
      </c>
      <c r="AQ244" s="200" t="e">
        <f t="shared" ca="1" si="1176"/>
        <v>#VALUE!</v>
      </c>
      <c r="AR244" s="204"/>
      <c r="AS244" s="221"/>
      <c r="AX244" s="208" t="str">
        <f ca="1">[2]!YBHIST($I$209,$I244,J$25,"sec","")</f>
        <v>E</v>
      </c>
      <c r="AY244" s="206" t="str">
        <f ca="1">[2]!YBPRICE($I$209,AX244&amp;"d","Market","AccruedInterest","Swap",$I244,"LMMSkew","","Model",100,"")</f>
        <v>E</v>
      </c>
      <c r="BA244" s="67">
        <f t="shared" si="1167"/>
        <v>-31</v>
      </c>
      <c r="BI244" s="519" t="e">
        <f t="shared" ca="1" si="1182"/>
        <v>#VALUE!</v>
      </c>
      <c r="BJ244" s="519" t="e">
        <f ca="1">PRODUCT($BI$224:BI244)-1</f>
        <v>#VALUE!</v>
      </c>
      <c r="BK244" s="519" t="e">
        <f t="shared" ca="1" si="1183"/>
        <v>#VALUE!</v>
      </c>
      <c r="BL244" s="519" t="e">
        <f ca="1">PRODUCT($BK$224:BK244)-1</f>
        <v>#VALUE!</v>
      </c>
    </row>
    <row r="245" spans="1:64" ht="15" customHeight="1">
      <c r="B245" s="69">
        <v>5.5</v>
      </c>
      <c r="C245" s="70">
        <f t="shared" ca="1" si="1177"/>
        <v>41190</v>
      </c>
      <c r="D245" s="70">
        <f t="shared" ca="1" si="1188"/>
        <v>41215</v>
      </c>
      <c r="E245" s="70" t="str">
        <f t="shared" ca="1" si="1141"/>
        <v>FNMA3.0-TBA-Oct</v>
      </c>
      <c r="F245" s="70" t="str">
        <f t="shared" ca="1" si="1142"/>
        <v>FNMA3.0-TBA-Nov</v>
      </c>
      <c r="G245" s="70" t="str">
        <f t="shared" si="1189"/>
        <v>FNMA3.0-TBA-GEN</v>
      </c>
      <c r="H245" s="71"/>
      <c r="I245" s="133">
        <f ca="1">[2]!YBWORKDAY(EDATE(Base_Date, BA245), -1, "USD")</f>
        <v>41180</v>
      </c>
      <c r="J245" s="217" t="str">
        <f t="shared" ca="1" si="1164"/>
        <v>E</v>
      </c>
      <c r="K245" s="80" t="e">
        <f t="shared" ca="1" si="1165"/>
        <v>#VALUE!</v>
      </c>
      <c r="L245" s="80" t="e">
        <f t="shared" ca="1" si="1168"/>
        <v>#VALUE!</v>
      </c>
      <c r="M245" s="81" t="str">
        <f ca="1">[2]!YBHIST($I$209,$I245,"LMMOAS","sec")</f>
        <v>E</v>
      </c>
      <c r="N245" s="73" t="str">
        <f ca="1">[2]!YBHIST($I$209,$I244,M$25,"sec","")</f>
        <v>E</v>
      </c>
      <c r="O245" s="170" t="str">
        <f ca="1">[2]!YBHIST("1 Month LIBOR",I245,"Yield","bmk","")</f>
        <v>E</v>
      </c>
      <c r="P245" s="80" t="e">
        <f t="shared" ca="1" si="1169"/>
        <v>#VALUE!</v>
      </c>
      <c r="Q245" s="82" t="str">
        <f ca="1">[2]!YBSCEN($I$209,$J244&amp;"d","Market",O$25,"Swap",$I244,"MarketWSkew","","Model",100,0,29,"Gradual","ParShift|N",0,"Annualized ROR",O244,100,"",,,,"Default",,,,"Default",,)</f>
        <v>E</v>
      </c>
      <c r="R245" s="80" t="e">
        <f t="shared" ca="1" si="1170"/>
        <v>#VALUE!</v>
      </c>
      <c r="S245" s="83" t="e">
        <f t="shared" ca="1" si="1171"/>
        <v>#VALUE!</v>
      </c>
      <c r="T245" s="80" t="e">
        <f ca="1">SUM(R$224:R245)</f>
        <v>#VALUE!</v>
      </c>
      <c r="U245" s="83" t="e">
        <f t="shared" ca="1" si="1178"/>
        <v>#VALUE!</v>
      </c>
      <c r="V245" s="84">
        <f ca="1">VLOOKUP($I245, 'Barcap OAD'!$A:$S, $F$209, FALSE)</f>
        <v>-14.4</v>
      </c>
      <c r="W245" s="172" t="e">
        <f t="shared" ca="1" si="1172"/>
        <v>#VALUE!</v>
      </c>
      <c r="X245" s="185" t="str">
        <f ca="1">[2]!YBHIST($E245,$I245,X$25,"sec","")</f>
        <v>E</v>
      </c>
      <c r="Y245" s="80" t="e">
        <f t="shared" ca="1" si="1158"/>
        <v>#VALUE!</v>
      </c>
      <c r="Z245" s="82" t="e">
        <f t="shared" ca="1" si="1159"/>
        <v>#VALUE!</v>
      </c>
      <c r="AA245" s="82" t="str">
        <f ca="1">[2]!YBHIST($F245,$I245,X$25,"sec","")</f>
        <v>E</v>
      </c>
      <c r="AB245" s="82" t="e">
        <f t="shared" ca="1" si="1179"/>
        <v>#VALUE!</v>
      </c>
      <c r="AC245" s="187" t="e">
        <f t="shared" ca="1" si="1187"/>
        <v>#VALUE!</v>
      </c>
      <c r="AD245" s="189">
        <f ca="1">VLOOKUP($I245, 'Barcap OAD'!$A:$S, $F$26, FALSE)</f>
        <v>4.3460000000000001</v>
      </c>
      <c r="AE245" s="172" t="e">
        <f t="shared" ca="1" si="1146"/>
        <v>#VALUE!</v>
      </c>
      <c r="AF245" s="86" t="e">
        <f t="shared" ca="1" si="1147"/>
        <v>#VALUE!</v>
      </c>
      <c r="AG245" s="80" t="e">
        <f t="shared" ca="1" si="1184"/>
        <v>#VALUE!</v>
      </c>
      <c r="AH245" s="83" t="e">
        <f t="shared" ca="1" si="1180"/>
        <v>#VALUE!</v>
      </c>
      <c r="AI245" s="80" t="e">
        <f t="shared" ca="1" si="1185"/>
        <v>#VALUE!</v>
      </c>
      <c r="AJ245" s="83" t="e">
        <f t="shared" ca="1" si="1173"/>
        <v>#VALUE!</v>
      </c>
      <c r="AK245" s="187" t="e">
        <f t="shared" ca="1" si="1166"/>
        <v>#VALUE!</v>
      </c>
      <c r="AL245" s="192" t="e">
        <f t="shared" ca="1" si="1174"/>
        <v>#VALUE!</v>
      </c>
      <c r="AM245" s="83" t="e">
        <f t="shared" ca="1" si="1175"/>
        <v>#VALUE!</v>
      </c>
      <c r="AN245" s="80" t="e">
        <f ca="1">SUM(AL$224:AL245)</f>
        <v>#VALUE!</v>
      </c>
      <c r="AO245" s="109" t="e">
        <f t="shared" ca="1" si="1181"/>
        <v>#VALUE!</v>
      </c>
      <c r="AP245" s="194" t="e">
        <f t="shared" ca="1" si="1186"/>
        <v>#VALUE!</v>
      </c>
      <c r="AQ245" s="200" t="e">
        <f t="shared" ca="1" si="1176"/>
        <v>#VALUE!</v>
      </c>
      <c r="AR245" s="204"/>
      <c r="AS245" s="221"/>
      <c r="AX245" s="208" t="str">
        <f ca="1">[2]!YBHIST($I$209,$I245,J$25,"sec","")</f>
        <v>E</v>
      </c>
      <c r="AY245" s="206" t="str">
        <f ca="1">[2]!YBPRICE($I$209,AX245&amp;"d","Market","AccruedInterest","Swap",$I245,"LMMSkew","","Model",100,"")</f>
        <v>E</v>
      </c>
      <c r="BA245" s="67">
        <f t="shared" si="1167"/>
        <v>-30</v>
      </c>
      <c r="BI245" s="519" t="e">
        <f t="shared" ca="1" si="1182"/>
        <v>#VALUE!</v>
      </c>
      <c r="BJ245" s="519" t="e">
        <f ca="1">PRODUCT($BI$224:BI245)-1</f>
        <v>#VALUE!</v>
      </c>
      <c r="BK245" s="519" t="e">
        <f t="shared" ca="1" si="1183"/>
        <v>#VALUE!</v>
      </c>
      <c r="BL245" s="519" t="e">
        <f ca="1">PRODUCT($BK$224:BK245)-1</f>
        <v>#VALUE!</v>
      </c>
    </row>
    <row r="246" spans="1:64" ht="15" customHeight="1">
      <c r="B246" s="69">
        <v>6</v>
      </c>
      <c r="C246" s="70">
        <f t="shared" ca="1" si="1177"/>
        <v>41223</v>
      </c>
      <c r="D246" s="70">
        <f t="shared" ca="1" si="1188"/>
        <v>41248</v>
      </c>
      <c r="E246" s="70" t="str">
        <f t="shared" ca="1" si="1141"/>
        <v>FNMA3.0-TBA-Nov</v>
      </c>
      <c r="F246" s="70" t="str">
        <f t="shared" ca="1" si="1142"/>
        <v>FNMA3.0-TBA-Dec</v>
      </c>
      <c r="G246" s="70" t="str">
        <f t="shared" si="1189"/>
        <v>FNMA3.0-TBA-GEN</v>
      </c>
      <c r="H246" s="71"/>
      <c r="I246" s="133">
        <f ca="1">[2]!YBWORKDAY(EDATE(Base_Date, BA246), -1, "USD")</f>
        <v>41213</v>
      </c>
      <c r="J246" s="217" t="str">
        <f t="shared" ca="1" si="1164"/>
        <v>E</v>
      </c>
      <c r="K246" s="80" t="e">
        <f t="shared" ca="1" si="1165"/>
        <v>#VALUE!</v>
      </c>
      <c r="L246" s="80" t="e">
        <f t="shared" ca="1" si="1168"/>
        <v>#VALUE!</v>
      </c>
      <c r="M246" s="81" t="str">
        <f ca="1">[2]!YBHIST($I$209,$I246,"LMMOAS","sec")</f>
        <v>E</v>
      </c>
      <c r="N246" s="73" t="str">
        <f ca="1">[2]!YBHIST($I$209,$I245,M$25,"sec","")</f>
        <v>E</v>
      </c>
      <c r="O246" s="170" t="str">
        <f ca="1">[2]!YBHIST("1 Month LIBOR",I246,"Yield","bmk","")</f>
        <v>E</v>
      </c>
      <c r="P246" s="80" t="e">
        <f t="shared" ca="1" si="1169"/>
        <v>#VALUE!</v>
      </c>
      <c r="Q246" s="82" t="str">
        <f ca="1">[2]!YBSCEN($I$209,$J245&amp;"d","Market",O$25,"Swap",$I245,"MarketWSkew","","Model",100,0,29,"Gradual","ParShift|N",0,"Annualized ROR",O245,100,"",,,,"Default",,,,"Default",,)</f>
        <v>E</v>
      </c>
      <c r="R246" s="80" t="e">
        <f t="shared" ca="1" si="1170"/>
        <v>#VALUE!</v>
      </c>
      <c r="S246" s="83" t="e">
        <f t="shared" ca="1" si="1171"/>
        <v>#VALUE!</v>
      </c>
      <c r="T246" s="80" t="e">
        <f ca="1">SUM(R$224:R246)</f>
        <v>#VALUE!</v>
      </c>
      <c r="U246" s="83" t="e">
        <f t="shared" ca="1" si="1178"/>
        <v>#VALUE!</v>
      </c>
      <c r="V246" s="84">
        <f ca="1">VLOOKUP($I246, 'Barcap OAD'!$A:$S, $F$209, FALSE)</f>
        <v>-15.8</v>
      </c>
      <c r="W246" s="172" t="e">
        <f t="shared" ca="1" si="1172"/>
        <v>#VALUE!</v>
      </c>
      <c r="X246" s="185" t="str">
        <f ca="1">[2]!YBHIST($E246,$I246,X$25,"sec","")</f>
        <v>E</v>
      </c>
      <c r="Y246" s="80" t="e">
        <f t="shared" ca="1" si="1158"/>
        <v>#VALUE!</v>
      </c>
      <c r="Z246" s="82" t="e">
        <f t="shared" ca="1" si="1159"/>
        <v>#VALUE!</v>
      </c>
      <c r="AA246" s="82" t="str">
        <f ca="1">[2]!YBHIST($F246,$I246,X$25,"sec","")</f>
        <v>E</v>
      </c>
      <c r="AB246" s="82" t="e">
        <f t="shared" ca="1" si="1179"/>
        <v>#VALUE!</v>
      </c>
      <c r="AC246" s="187" t="e">
        <f t="shared" ca="1" si="1187"/>
        <v>#VALUE!</v>
      </c>
      <c r="AD246" s="189">
        <f ca="1">VLOOKUP($I246, 'Barcap OAD'!$A:$S, $F$26, FALSE)</f>
        <v>4.6459999999999999</v>
      </c>
      <c r="AE246" s="172" t="e">
        <f t="shared" ca="1" si="1146"/>
        <v>#VALUE!</v>
      </c>
      <c r="AF246" s="86" t="e">
        <f t="shared" ca="1" si="1147"/>
        <v>#VALUE!</v>
      </c>
      <c r="AG246" s="80" t="e">
        <f t="shared" ca="1" si="1184"/>
        <v>#VALUE!</v>
      </c>
      <c r="AH246" s="83" t="e">
        <f t="shared" ca="1" si="1180"/>
        <v>#VALUE!</v>
      </c>
      <c r="AI246" s="80" t="e">
        <f t="shared" ca="1" si="1185"/>
        <v>#VALUE!</v>
      </c>
      <c r="AJ246" s="83" t="e">
        <f t="shared" ca="1" si="1173"/>
        <v>#VALUE!</v>
      </c>
      <c r="AK246" s="187" t="e">
        <f t="shared" ca="1" si="1166"/>
        <v>#VALUE!</v>
      </c>
      <c r="AL246" s="192" t="e">
        <f t="shared" ca="1" si="1174"/>
        <v>#VALUE!</v>
      </c>
      <c r="AM246" s="83" t="e">
        <f t="shared" ca="1" si="1175"/>
        <v>#VALUE!</v>
      </c>
      <c r="AN246" s="80" t="e">
        <f ca="1">SUM(AL$224:AL246)</f>
        <v>#VALUE!</v>
      </c>
      <c r="AO246" s="109" t="e">
        <f t="shared" ca="1" si="1181"/>
        <v>#VALUE!</v>
      </c>
      <c r="AP246" s="194" t="e">
        <f t="shared" ca="1" si="1186"/>
        <v>#VALUE!</v>
      </c>
      <c r="AQ246" s="200" t="e">
        <f t="shared" ca="1" si="1176"/>
        <v>#VALUE!</v>
      </c>
      <c r="AR246" s="204"/>
      <c r="AS246" s="221"/>
      <c r="AX246" s="208" t="str">
        <f ca="1">[2]!YBHIST($I$209,$I246,J$25,"sec","")</f>
        <v>E</v>
      </c>
      <c r="AY246" s="206" t="str">
        <f ca="1">[2]!YBPRICE($I$209,AX246&amp;"d","Market","AccruedInterest","Swap",$I246,"LMMSkew","","Model",100,"")</f>
        <v>E</v>
      </c>
      <c r="BA246" s="67">
        <f t="shared" si="1167"/>
        <v>-29</v>
      </c>
      <c r="BI246" s="519" t="e">
        <f t="shared" ca="1" si="1182"/>
        <v>#VALUE!</v>
      </c>
      <c r="BJ246" s="519" t="e">
        <f ca="1">PRODUCT($BI$224:BI246)-1</f>
        <v>#VALUE!</v>
      </c>
      <c r="BK246" s="519" t="e">
        <f t="shared" ca="1" si="1183"/>
        <v>#VALUE!</v>
      </c>
      <c r="BL246" s="519" t="e">
        <f ca="1">PRODUCT($BK$224:BK246)-1</f>
        <v>#VALUE!</v>
      </c>
    </row>
    <row r="247" spans="1:64" ht="15" customHeight="1">
      <c r="B247" s="69">
        <v>6.5</v>
      </c>
      <c r="C247" s="70">
        <f t="shared" ca="1" si="1177"/>
        <v>41253</v>
      </c>
      <c r="D247" s="70">
        <f t="shared" ca="1" si="1188"/>
        <v>41278</v>
      </c>
      <c r="E247" s="70" t="str">
        <f t="shared" ca="1" si="1141"/>
        <v>FNMA3.0-TBA-Dec</v>
      </c>
      <c r="F247" s="70" t="str">
        <f t="shared" ca="1" si="1142"/>
        <v>FNMA3.0-TBA-Jan</v>
      </c>
      <c r="G247" s="70" t="str">
        <f t="shared" si="1189"/>
        <v>FNMA3.0-TBA-GEN</v>
      </c>
      <c r="H247" s="71"/>
      <c r="I247" s="133">
        <f ca="1">[2]!YBWORKDAY(EDATE(Base_Date, BA247), -1, "USD")</f>
        <v>41243</v>
      </c>
      <c r="J247" s="217" t="str">
        <f t="shared" ca="1" si="1164"/>
        <v>E</v>
      </c>
      <c r="K247" s="80" t="e">
        <f t="shared" ca="1" si="1165"/>
        <v>#VALUE!</v>
      </c>
      <c r="L247" s="80" t="e">
        <f t="shared" ca="1" si="1168"/>
        <v>#VALUE!</v>
      </c>
      <c r="M247" s="81" t="str">
        <f ca="1">[2]!YBHIST($I$209,$I247,"LMMOAS","sec")</f>
        <v>E</v>
      </c>
      <c r="N247" s="73" t="str">
        <f ca="1">[2]!YBHIST($I$209,$I246,M$25,"sec","")</f>
        <v>E</v>
      </c>
      <c r="O247" s="170" t="str">
        <f ca="1">[2]!YBHIST("1 Month LIBOR",I247,"Yield","bmk","")</f>
        <v>E</v>
      </c>
      <c r="P247" s="80" t="e">
        <f t="shared" ca="1" si="1169"/>
        <v>#VALUE!</v>
      </c>
      <c r="Q247" s="82" t="str">
        <f ca="1">[2]!YBSCEN($I$209,$J246&amp;"d","Market",O$25,"Swap",$I246,"MarketWSkew","","Model",100,0,29,"Gradual","ParShift|N",0,"Annualized ROR",O246,100,"",,,,"Default",,,,"Default",,)</f>
        <v>E</v>
      </c>
      <c r="R247" s="80" t="e">
        <f t="shared" ca="1" si="1170"/>
        <v>#VALUE!</v>
      </c>
      <c r="S247" s="83" t="e">
        <f t="shared" ca="1" si="1171"/>
        <v>#VALUE!</v>
      </c>
      <c r="T247" s="80" t="e">
        <f ca="1">SUM(R$224:R247)</f>
        <v>#VALUE!</v>
      </c>
      <c r="U247" s="83" t="e">
        <f t="shared" ca="1" si="1178"/>
        <v>#VALUE!</v>
      </c>
      <c r="V247" s="84">
        <f ca="1">VLOOKUP($I247, 'Barcap OAD'!$A:$S, $F$209, FALSE)</f>
        <v>-14.3</v>
      </c>
      <c r="W247" s="172" t="e">
        <f t="shared" ca="1" si="1172"/>
        <v>#VALUE!</v>
      </c>
      <c r="X247" s="185" t="str">
        <f ca="1">[2]!YBHIST($E247,$I247,X$25,"sec","")</f>
        <v>E</v>
      </c>
      <c r="Y247" s="80" t="e">
        <f t="shared" ca="1" si="1158"/>
        <v>#VALUE!</v>
      </c>
      <c r="Z247" s="82" t="e">
        <f t="shared" ca="1" si="1159"/>
        <v>#VALUE!</v>
      </c>
      <c r="AA247" s="82" t="str">
        <f ca="1">[2]!YBHIST($F247,$I247,X$25,"sec","")</f>
        <v>E</v>
      </c>
      <c r="AB247" s="82" t="e">
        <f t="shared" ca="1" si="1179"/>
        <v>#VALUE!</v>
      </c>
      <c r="AC247" s="187" t="e">
        <f t="shared" ca="1" si="1187"/>
        <v>#VALUE!</v>
      </c>
      <c r="AD247" s="189">
        <f ca="1">VLOOKUP($I247, 'Barcap OAD'!$A:$S, $F$26, FALSE)</f>
        <v>5.2729999999999997</v>
      </c>
      <c r="AE247" s="172" t="e">
        <f t="shared" ca="1" si="1146"/>
        <v>#VALUE!</v>
      </c>
      <c r="AF247" s="86" t="e">
        <f t="shared" ca="1" si="1147"/>
        <v>#VALUE!</v>
      </c>
      <c r="AG247" s="80" t="e">
        <f t="shared" ca="1" si="1184"/>
        <v>#VALUE!</v>
      </c>
      <c r="AH247" s="83" t="e">
        <f t="shared" ca="1" si="1180"/>
        <v>#VALUE!</v>
      </c>
      <c r="AI247" s="80" t="e">
        <f t="shared" ca="1" si="1185"/>
        <v>#VALUE!</v>
      </c>
      <c r="AJ247" s="83" t="e">
        <f t="shared" ca="1" si="1173"/>
        <v>#VALUE!</v>
      </c>
      <c r="AK247" s="187" t="e">
        <f t="shared" ca="1" si="1166"/>
        <v>#VALUE!</v>
      </c>
      <c r="AL247" s="192" t="e">
        <f t="shared" ca="1" si="1174"/>
        <v>#VALUE!</v>
      </c>
      <c r="AM247" s="83" t="e">
        <f t="shared" ca="1" si="1175"/>
        <v>#VALUE!</v>
      </c>
      <c r="AN247" s="80" t="e">
        <f ca="1">SUM(AL$224:AL247)</f>
        <v>#VALUE!</v>
      </c>
      <c r="AO247" s="109" t="e">
        <f t="shared" ca="1" si="1181"/>
        <v>#VALUE!</v>
      </c>
      <c r="AP247" s="194" t="e">
        <f t="shared" ca="1" si="1186"/>
        <v>#VALUE!</v>
      </c>
      <c r="AQ247" s="200" t="e">
        <f t="shared" ca="1" si="1176"/>
        <v>#VALUE!</v>
      </c>
      <c r="AR247" s="204"/>
      <c r="AS247" s="221"/>
      <c r="AX247" s="208" t="str">
        <f ca="1">[2]!YBHIST($I$209,$I247,J$25,"sec","")</f>
        <v>E</v>
      </c>
      <c r="AY247" s="206" t="str">
        <f ca="1">[2]!YBPRICE($I$209,AX247&amp;"d","Market","AccruedInterest","Swap",$I247,"LMMSkew","","Model",100,"")</f>
        <v>E</v>
      </c>
      <c r="BA247" s="67">
        <f t="shared" si="1167"/>
        <v>-28</v>
      </c>
      <c r="BI247" s="519" t="e">
        <f t="shared" ca="1" si="1182"/>
        <v>#VALUE!</v>
      </c>
      <c r="BJ247" s="519" t="e">
        <f ca="1">PRODUCT($BI$224:BI247)-1</f>
        <v>#VALUE!</v>
      </c>
      <c r="BK247" s="519" t="e">
        <f t="shared" ca="1" si="1183"/>
        <v>#VALUE!</v>
      </c>
      <c r="BL247" s="519" t="e">
        <f ca="1">PRODUCT($BK$224:BK247)-1</f>
        <v>#VALUE!</v>
      </c>
    </row>
    <row r="248" spans="1:64" ht="15" customHeight="1">
      <c r="C248" s="70">
        <f t="shared" ca="1" si="1177"/>
        <v>41284</v>
      </c>
      <c r="D248" s="70">
        <f t="shared" ca="1" si="1188"/>
        <v>41309</v>
      </c>
      <c r="E248" s="70" t="str">
        <f t="shared" ca="1" si="1141"/>
        <v>FNMA3.0-TBA-Jan</v>
      </c>
      <c r="F248" s="70" t="str">
        <f t="shared" ca="1" si="1142"/>
        <v>FNMA3.0-TBA-Feb</v>
      </c>
      <c r="G248" s="70" t="str">
        <f t="shared" si="1189"/>
        <v>FNMA3.0-TBA-GEN</v>
      </c>
      <c r="H248" s="71"/>
      <c r="I248" s="133">
        <f ca="1">[2]!YBWORKDAY(EDATE(Base_Date, BA248), -1, "USD")</f>
        <v>41274</v>
      </c>
      <c r="J248" s="217" t="str">
        <f t="shared" ca="1" si="1164"/>
        <v>E</v>
      </c>
      <c r="K248" s="80" t="e">
        <f t="shared" ca="1" si="1165"/>
        <v>#VALUE!</v>
      </c>
      <c r="L248" s="80" t="e">
        <f t="shared" ca="1" si="1168"/>
        <v>#VALUE!</v>
      </c>
      <c r="M248" s="81" t="str">
        <f ca="1">[2]!YBHIST($I$209,$I248,"LMMOAS","sec")</f>
        <v>E</v>
      </c>
      <c r="N248" s="73" t="str">
        <f ca="1">[2]!YBHIST($I$209,$I247,M$25,"sec","")</f>
        <v>E</v>
      </c>
      <c r="O248" s="170" t="str">
        <f ca="1">[2]!YBHIST("1 Month LIBOR",I248,"Yield","bmk","")</f>
        <v>E</v>
      </c>
      <c r="P248" s="80" t="e">
        <f t="shared" ca="1" si="1169"/>
        <v>#VALUE!</v>
      </c>
      <c r="Q248" s="82" t="str">
        <f ca="1">[2]!YBSCEN($I$209,$J247&amp;"d","Market",O$25,"Swap",$I247,"MarketWSkew","","Model",100,0,29,"Gradual","ParShift|N",0,"Annualized ROR",O247,100,"",,,,"Default",,,,"Default",,)</f>
        <v>E</v>
      </c>
      <c r="R248" s="80" t="e">
        <f t="shared" ca="1" si="1170"/>
        <v>#VALUE!</v>
      </c>
      <c r="S248" s="83" t="e">
        <f t="shared" ca="1" si="1171"/>
        <v>#VALUE!</v>
      </c>
      <c r="T248" s="80" t="e">
        <f ca="1">SUM(R$224:R248)</f>
        <v>#VALUE!</v>
      </c>
      <c r="U248" s="83" t="e">
        <f t="shared" ca="1" si="1178"/>
        <v>#VALUE!</v>
      </c>
      <c r="V248" s="84">
        <f ca="1">VLOOKUP($I248, 'Barcap OAD'!$A:$S, $F$209, FALSE)</f>
        <v>-15.5</v>
      </c>
      <c r="W248" s="172" t="e">
        <f t="shared" ca="1" si="1172"/>
        <v>#VALUE!</v>
      </c>
      <c r="X248" s="185" t="str">
        <f ca="1">[2]!YBHIST($E248,$I248,X$25,"sec","")</f>
        <v>E</v>
      </c>
      <c r="Y248" s="80" t="e">
        <f t="shared" ca="1" si="1158"/>
        <v>#VALUE!</v>
      </c>
      <c r="Z248" s="82" t="e">
        <f t="shared" ca="1" si="1159"/>
        <v>#VALUE!</v>
      </c>
      <c r="AA248" s="82" t="str">
        <f ca="1">[2]!YBHIST($F248,$I248,X$25,"sec","")</f>
        <v>E</v>
      </c>
      <c r="AB248" s="82" t="e">
        <f t="shared" ca="1" si="1179"/>
        <v>#VALUE!</v>
      </c>
      <c r="AC248" s="187" t="e">
        <f t="shared" ca="1" si="1187"/>
        <v>#VALUE!</v>
      </c>
      <c r="AD248" s="189">
        <f ca="1">VLOOKUP($I248, 'Barcap OAD'!$A:$S, $F$26, FALSE)</f>
        <v>5.9370000000000003</v>
      </c>
      <c r="AE248" s="172" t="e">
        <f t="shared" ca="1" si="1146"/>
        <v>#VALUE!</v>
      </c>
      <c r="AF248" s="86" t="e">
        <f t="shared" ca="1" si="1147"/>
        <v>#VALUE!</v>
      </c>
      <c r="AG248" s="80" t="e">
        <f t="shared" ca="1" si="1184"/>
        <v>#VALUE!</v>
      </c>
      <c r="AH248" s="83" t="e">
        <f t="shared" ca="1" si="1180"/>
        <v>#VALUE!</v>
      </c>
      <c r="AI248" s="80" t="e">
        <f t="shared" ca="1" si="1185"/>
        <v>#VALUE!</v>
      </c>
      <c r="AJ248" s="83" t="e">
        <f t="shared" ca="1" si="1173"/>
        <v>#VALUE!</v>
      </c>
      <c r="AK248" s="187" t="e">
        <f t="shared" ca="1" si="1166"/>
        <v>#VALUE!</v>
      </c>
      <c r="AL248" s="192" t="e">
        <f t="shared" ca="1" si="1174"/>
        <v>#VALUE!</v>
      </c>
      <c r="AM248" s="83" t="e">
        <f t="shared" ca="1" si="1175"/>
        <v>#VALUE!</v>
      </c>
      <c r="AN248" s="80" t="e">
        <f ca="1">SUM(AL$224:AL248)</f>
        <v>#VALUE!</v>
      </c>
      <c r="AO248" s="109" t="e">
        <f t="shared" ca="1" si="1181"/>
        <v>#VALUE!</v>
      </c>
      <c r="AP248" s="194" t="e">
        <f t="shared" ca="1" si="1186"/>
        <v>#VALUE!</v>
      </c>
      <c r="AQ248" s="200" t="e">
        <f t="shared" ca="1" si="1176"/>
        <v>#VALUE!</v>
      </c>
      <c r="AR248" s="204"/>
      <c r="AS248" s="221"/>
      <c r="AX248" s="208" t="str">
        <f ca="1">[2]!YBHIST($I$209,$I248,J$25,"sec","")</f>
        <v>E</v>
      </c>
      <c r="AY248" s="206" t="str">
        <f ca="1">[2]!YBPRICE($I$209,AX248&amp;"d","Market","AccruedInterest","Swap",$I248,"LMMSkew","","Model",100,"")</f>
        <v>E</v>
      </c>
      <c r="BA248" s="67">
        <f t="shared" si="1167"/>
        <v>-27</v>
      </c>
      <c r="BI248" s="519" t="e">
        <f t="shared" ca="1" si="1182"/>
        <v>#VALUE!</v>
      </c>
      <c r="BJ248" s="519" t="e">
        <f ca="1">PRODUCT($BI$224:BI248)-1</f>
        <v>#VALUE!</v>
      </c>
      <c r="BK248" s="519" t="e">
        <f t="shared" ca="1" si="1183"/>
        <v>#VALUE!</v>
      </c>
      <c r="BL248" s="519" t="e">
        <f ca="1">PRODUCT($BK$224:BK248)-1</f>
        <v>#VALUE!</v>
      </c>
    </row>
    <row r="249" spans="1:64" ht="15" customHeight="1">
      <c r="C249" s="70">
        <f t="shared" ca="1" si="1177"/>
        <v>41315</v>
      </c>
      <c r="D249" s="70">
        <f t="shared" ca="1" si="1188"/>
        <v>41340</v>
      </c>
      <c r="E249" s="70" t="str">
        <f t="shared" ca="1" si="1141"/>
        <v>FNMA3.0-TBA-Feb</v>
      </c>
      <c r="F249" s="70" t="str">
        <f t="shared" ca="1" si="1142"/>
        <v>FNMA3.0-TBA-Mar</v>
      </c>
      <c r="G249" s="70" t="str">
        <f t="shared" si="1189"/>
        <v>FNMA3.0-TBA-GEN</v>
      </c>
      <c r="H249" s="71"/>
      <c r="I249" s="133">
        <f ca="1">[2]!YBWORKDAY(EDATE(Base_Date, BA249), -1, "USD")</f>
        <v>41305</v>
      </c>
      <c r="J249" s="217" t="str">
        <f t="shared" ca="1" si="1164"/>
        <v>E</v>
      </c>
      <c r="K249" s="80" t="e">
        <f t="shared" ca="1" si="1165"/>
        <v>#VALUE!</v>
      </c>
      <c r="L249" s="80" t="e">
        <f t="shared" ca="1" si="1168"/>
        <v>#VALUE!</v>
      </c>
      <c r="M249" s="81" t="str">
        <f ca="1">[2]!YBHIST($I$209,$I249,"LMMOAS","sec")</f>
        <v>E</v>
      </c>
      <c r="N249" s="73" t="str">
        <f ca="1">[2]!YBHIST($I$209,$I248,M$25,"sec","")</f>
        <v>E</v>
      </c>
      <c r="O249" s="170" t="str">
        <f ca="1">[2]!YBHIST("1 Month LIBOR",I249,"Yield","bmk","")</f>
        <v>E</v>
      </c>
      <c r="P249" s="80" t="e">
        <f t="shared" ca="1" si="1169"/>
        <v>#VALUE!</v>
      </c>
      <c r="Q249" s="82" t="str">
        <f ca="1">[2]!YBSCEN($I$209,$J248&amp;"d","Market",O$25,"Swap",$I248,"LMMSkew","","Model",100,0,29,"Gradual","ParShift|N",0,"Annualized ROR",O248,100,"",,,,"Default",,,,"Default",,)</f>
        <v>E</v>
      </c>
      <c r="R249" s="80" t="e">
        <f t="shared" ca="1" si="1170"/>
        <v>#VALUE!</v>
      </c>
      <c r="S249" s="83" t="e">
        <f t="shared" ca="1" si="1171"/>
        <v>#VALUE!</v>
      </c>
      <c r="T249" s="80" t="e">
        <f ca="1">SUM(R$224:R249)</f>
        <v>#VALUE!</v>
      </c>
      <c r="U249" s="83" t="e">
        <f t="shared" ca="1" si="1178"/>
        <v>#VALUE!</v>
      </c>
      <c r="V249" s="84">
        <f ca="1">VLOOKUP($I249, 'Barcap OAD'!$A:$S, $F$209, FALSE)</f>
        <v>-16.7</v>
      </c>
      <c r="W249" s="172" t="e">
        <f t="shared" ca="1" si="1172"/>
        <v>#VALUE!</v>
      </c>
      <c r="X249" s="185" t="str">
        <f ca="1">[2]!YBHIST($E249,$I249,X$25,"sec","")</f>
        <v>E</v>
      </c>
      <c r="Y249" s="80" t="e">
        <f t="shared" ca="1" si="1158"/>
        <v>#VALUE!</v>
      </c>
      <c r="Z249" s="82" t="e">
        <f t="shared" ca="1" si="1159"/>
        <v>#VALUE!</v>
      </c>
      <c r="AA249" s="82" t="str">
        <f ca="1">[2]!YBHIST($F249,$I249,X$25,"sec","")</f>
        <v>E</v>
      </c>
      <c r="AB249" s="82" t="e">
        <f t="shared" ca="1" si="1179"/>
        <v>#VALUE!</v>
      </c>
      <c r="AC249" s="187" t="e">
        <f t="shared" ca="1" si="1187"/>
        <v>#VALUE!</v>
      </c>
      <c r="AD249" s="189">
        <f ca="1">VLOOKUP($I249, 'Barcap OAD'!$A:$S, $F$26, FALSE)</f>
        <v>7.0540000000000003</v>
      </c>
      <c r="AE249" s="172" t="e">
        <f t="shared" ca="1" si="1146"/>
        <v>#VALUE!</v>
      </c>
      <c r="AF249" s="86" t="e">
        <f t="shared" ca="1" si="1147"/>
        <v>#VALUE!</v>
      </c>
      <c r="AG249" s="80" t="e">
        <f t="shared" ca="1" si="1184"/>
        <v>#VALUE!</v>
      </c>
      <c r="AH249" s="83" t="e">
        <f t="shared" ca="1" si="1180"/>
        <v>#VALUE!</v>
      </c>
      <c r="AI249" s="80" t="e">
        <f t="shared" ca="1" si="1185"/>
        <v>#VALUE!</v>
      </c>
      <c r="AJ249" s="83" t="e">
        <f t="shared" ca="1" si="1173"/>
        <v>#VALUE!</v>
      </c>
      <c r="AK249" s="187" t="e">
        <f t="shared" ca="1" si="1166"/>
        <v>#VALUE!</v>
      </c>
      <c r="AL249" s="192" t="e">
        <f t="shared" ca="1" si="1174"/>
        <v>#VALUE!</v>
      </c>
      <c r="AM249" s="83" t="e">
        <f t="shared" ca="1" si="1175"/>
        <v>#VALUE!</v>
      </c>
      <c r="AN249" s="80" t="e">
        <f ca="1">SUM(AL$224:AL249)</f>
        <v>#VALUE!</v>
      </c>
      <c r="AO249" s="109" t="e">
        <f t="shared" ca="1" si="1181"/>
        <v>#VALUE!</v>
      </c>
      <c r="AP249" s="194" t="e">
        <f t="shared" ca="1" si="1186"/>
        <v>#VALUE!</v>
      </c>
      <c r="AQ249" s="200" t="e">
        <f t="shared" ca="1" si="1176"/>
        <v>#VALUE!</v>
      </c>
      <c r="AR249" s="204"/>
      <c r="AS249" s="221"/>
      <c r="AX249" s="208" t="str">
        <f ca="1">[2]!YBHIST($I$209,$I249,J$25,"sec","")</f>
        <v>E</v>
      </c>
      <c r="AY249" s="206" t="str">
        <f ca="1">[2]!YBPRICE($I$209,AX249&amp;"d","Market","AccruedInterest","Swap",$I249,"LMMSkew","","Model",100,"")</f>
        <v>E</v>
      </c>
      <c r="BA249" s="67">
        <f t="shared" si="1167"/>
        <v>-26</v>
      </c>
      <c r="BI249" s="519" t="e">
        <f t="shared" ca="1" si="1182"/>
        <v>#VALUE!</v>
      </c>
      <c r="BJ249" s="519" t="e">
        <f ca="1">PRODUCT($BI$224:BI249)-1</f>
        <v>#VALUE!</v>
      </c>
      <c r="BK249" s="519" t="e">
        <f t="shared" ca="1" si="1183"/>
        <v>#VALUE!</v>
      </c>
      <c r="BL249" s="519" t="e">
        <f ca="1">PRODUCT($BK$224:BK249)-1</f>
        <v>#VALUE!</v>
      </c>
    </row>
    <row r="250" spans="1:64" ht="15" customHeight="1">
      <c r="C250" s="70">
        <f t="shared" ca="1" si="1177"/>
        <v>41343</v>
      </c>
      <c r="D250" s="70">
        <f t="shared" ca="1" si="1188"/>
        <v>41368</v>
      </c>
      <c r="E250" s="70" t="str">
        <f t="shared" ca="1" si="1141"/>
        <v>FNMA3.0-TBA-Mar</v>
      </c>
      <c r="F250" s="70" t="str">
        <f t="shared" ca="1" si="1142"/>
        <v>FNMA3.0-TBA-Apr</v>
      </c>
      <c r="G250" s="70" t="str">
        <f t="shared" si="1189"/>
        <v>FNMA3.0-TBA-GEN</v>
      </c>
      <c r="H250" s="71"/>
      <c r="I250" s="133">
        <f ca="1">[2]!YBWORKDAY(EDATE(Base_Date, BA250), -1, "USD")</f>
        <v>41333</v>
      </c>
      <c r="J250" s="217" t="str">
        <f t="shared" ca="1" si="1164"/>
        <v>E</v>
      </c>
      <c r="K250" s="80" t="e">
        <f t="shared" ca="1" si="1165"/>
        <v>#VALUE!</v>
      </c>
      <c r="L250" s="80" t="e">
        <f t="shared" ca="1" si="1168"/>
        <v>#VALUE!</v>
      </c>
      <c r="M250" s="81" t="str">
        <f ca="1">[2]!YBHIST($I$209,$I250,"LMMOAS","sec")</f>
        <v>E</v>
      </c>
      <c r="N250" s="73" t="str">
        <f ca="1">[2]!YBHIST($I$209,$I249,M$25,"sec","")</f>
        <v>E</v>
      </c>
      <c r="O250" s="170" t="str">
        <f ca="1">[2]!YBHIST("1 Month LIBOR",I250,"Yield","bmk","")</f>
        <v>E</v>
      </c>
      <c r="P250" s="80" t="e">
        <f t="shared" ca="1" si="1169"/>
        <v>#VALUE!</v>
      </c>
      <c r="Q250" s="82" t="str">
        <f ca="1">[2]!YBSCEN($I$209,$J249&amp;"d","Market",O$25,"Swap",$I249,"LMMSkew","","Model",100,0,29,"Gradual","ParShift|N",0,"Annualized ROR",O249,100,"",,,,"Default",,,,"Default",,)</f>
        <v>E</v>
      </c>
      <c r="R250" s="80" t="e">
        <f t="shared" ca="1" si="1170"/>
        <v>#VALUE!</v>
      </c>
      <c r="S250" s="83" t="e">
        <f t="shared" ca="1" si="1171"/>
        <v>#VALUE!</v>
      </c>
      <c r="T250" s="80" t="e">
        <f ca="1">SUM(R$224:R250)</f>
        <v>#VALUE!</v>
      </c>
      <c r="U250" s="83" t="e">
        <f t="shared" ca="1" si="1178"/>
        <v>#VALUE!</v>
      </c>
      <c r="V250" s="84">
        <f ca="1">VLOOKUP($I250, 'Barcap OAD'!$A:$S, $F$209, FALSE)</f>
        <v>-16.2</v>
      </c>
      <c r="W250" s="172" t="e">
        <f t="shared" ca="1" si="1172"/>
        <v>#VALUE!</v>
      </c>
      <c r="X250" s="185" t="str">
        <f ca="1">[2]!YBHIST($E250,$I250,X$25,"sec","")</f>
        <v>E</v>
      </c>
      <c r="Y250" s="80" t="e">
        <f t="shared" ca="1" si="1158"/>
        <v>#VALUE!</v>
      </c>
      <c r="Z250" s="82" t="e">
        <f t="shared" ca="1" si="1159"/>
        <v>#VALUE!</v>
      </c>
      <c r="AA250" s="82" t="str">
        <f ca="1">[2]!YBHIST($F250,$I250,X$25,"sec","")</f>
        <v>E</v>
      </c>
      <c r="AB250" s="82" t="e">
        <f t="shared" ca="1" si="1179"/>
        <v>#VALUE!</v>
      </c>
      <c r="AC250" s="187" t="e">
        <f t="shared" ca="1" si="1187"/>
        <v>#VALUE!</v>
      </c>
      <c r="AD250" s="189">
        <f ca="1">VLOOKUP($I250, 'Barcap OAD'!$A:$S, $F$26, FALSE)</f>
        <v>6.8920000000000003</v>
      </c>
      <c r="AE250" s="172" t="e">
        <f t="shared" ca="1" si="1146"/>
        <v>#VALUE!</v>
      </c>
      <c r="AF250" s="86" t="e">
        <f t="shared" ca="1" si="1147"/>
        <v>#VALUE!</v>
      </c>
      <c r="AG250" s="80" t="e">
        <f t="shared" ca="1" si="1184"/>
        <v>#VALUE!</v>
      </c>
      <c r="AH250" s="83" t="e">
        <f t="shared" ca="1" si="1180"/>
        <v>#VALUE!</v>
      </c>
      <c r="AI250" s="80" t="e">
        <f t="shared" ca="1" si="1185"/>
        <v>#VALUE!</v>
      </c>
      <c r="AJ250" s="83" t="e">
        <f t="shared" ca="1" si="1173"/>
        <v>#VALUE!</v>
      </c>
      <c r="AK250" s="187" t="e">
        <f t="shared" ca="1" si="1166"/>
        <v>#VALUE!</v>
      </c>
      <c r="AL250" s="192" t="e">
        <f t="shared" ca="1" si="1174"/>
        <v>#VALUE!</v>
      </c>
      <c r="AM250" s="83" t="e">
        <f t="shared" ca="1" si="1175"/>
        <v>#VALUE!</v>
      </c>
      <c r="AN250" s="80" t="e">
        <f ca="1">SUM(AL$224:AL250)</f>
        <v>#VALUE!</v>
      </c>
      <c r="AO250" s="109" t="e">
        <f t="shared" ca="1" si="1181"/>
        <v>#VALUE!</v>
      </c>
      <c r="AP250" s="194" t="e">
        <f t="shared" ca="1" si="1186"/>
        <v>#VALUE!</v>
      </c>
      <c r="AQ250" s="200" t="e">
        <f t="shared" ca="1" si="1176"/>
        <v>#VALUE!</v>
      </c>
      <c r="AR250" s="204"/>
      <c r="AS250" s="221"/>
      <c r="AX250" s="208" t="str">
        <f ca="1">[2]!YBHIST($I$209,$I250,J$25,"sec","")</f>
        <v>E</v>
      </c>
      <c r="AY250" s="206" t="str">
        <f ca="1">[2]!YBPRICE($I$209,AX250&amp;"d","Market","AccruedInterest","Swap",$I250,"LMMSkew","","Model",100,"")</f>
        <v>E</v>
      </c>
      <c r="BA250" s="67">
        <f t="shared" si="1167"/>
        <v>-25</v>
      </c>
      <c r="BI250" s="519" t="e">
        <f t="shared" ca="1" si="1182"/>
        <v>#VALUE!</v>
      </c>
      <c r="BJ250" s="519" t="e">
        <f ca="1">PRODUCT($BI$224:BI250)-1</f>
        <v>#VALUE!</v>
      </c>
      <c r="BK250" s="519" t="e">
        <f t="shared" ca="1" si="1183"/>
        <v>#VALUE!</v>
      </c>
      <c r="BL250" s="519" t="e">
        <f ca="1">PRODUCT($BK$224:BK250)-1</f>
        <v>#VALUE!</v>
      </c>
    </row>
    <row r="251" spans="1:64" ht="15" customHeight="1">
      <c r="C251" s="222">
        <f t="shared" ref="C251:C256" ca="1" si="1190">I251+10</f>
        <v>41371</v>
      </c>
      <c r="D251" s="70">
        <f t="shared" ca="1" si="1188"/>
        <v>41396</v>
      </c>
      <c r="E251" s="70" t="str">
        <f t="shared" ca="1" si="1141"/>
        <v>FNMA3.0-TBA-Apr</v>
      </c>
      <c r="F251" s="70" t="str">
        <f t="shared" ca="1" si="1142"/>
        <v>FNMA3.0-TBA-May</v>
      </c>
      <c r="G251" s="70" t="str">
        <f t="shared" si="1189"/>
        <v>FNMA3.0-TBA-GEN</v>
      </c>
      <c r="H251" s="71"/>
      <c r="I251" s="133">
        <f ca="1">[2]!YBWORKDAY(EDATE(Base_Date, BA251), -1, "USD")</f>
        <v>41361</v>
      </c>
      <c r="J251" s="234" t="str">
        <f t="shared" ca="1" si="1164"/>
        <v>E</v>
      </c>
      <c r="K251" s="237" t="e">
        <f t="shared" ca="1" si="1165"/>
        <v>#VALUE!</v>
      </c>
      <c r="L251" s="237" t="e">
        <f t="shared" ca="1" si="1168"/>
        <v>#VALUE!</v>
      </c>
      <c r="M251" s="238" t="str">
        <f ca="1">[2]!YBHIST($I$209,$I251,"LMMOAS","sec")</f>
        <v>E</v>
      </c>
      <c r="N251" s="239" t="str">
        <f ca="1">[2]!YBHIST($I$209,$I250,M$25,"sec","")</f>
        <v>E</v>
      </c>
      <c r="O251" s="240" t="str">
        <f ca="1">[2]!YBHIST("1 Month LIBOR",I251,"Yield","bmk","")</f>
        <v>E</v>
      </c>
      <c r="P251" s="237" t="e">
        <f t="shared" ca="1" si="1169"/>
        <v>#VALUE!</v>
      </c>
      <c r="Q251" s="171" t="str">
        <f ca="1">[2]!YBSCEN($I$209,$J250&amp;"d","Market",O$25,"Swap",$I250,"LMMSkew","","Model",100,0,29,"Gradual","ParShift|N",0,"Annualized ROR",O250,100,"",,,,"Default",,,,"Default",,)</f>
        <v>E</v>
      </c>
      <c r="R251" s="237" t="e">
        <f t="shared" ca="1" si="1170"/>
        <v>#VALUE!</v>
      </c>
      <c r="S251" s="241" t="e">
        <f t="shared" ca="1" si="1171"/>
        <v>#VALUE!</v>
      </c>
      <c r="T251" s="237" t="e">
        <f ca="1">SUM(R$224:R251)</f>
        <v>#VALUE!</v>
      </c>
      <c r="U251" s="241" t="e">
        <f t="shared" ca="1" si="1178"/>
        <v>#VALUE!</v>
      </c>
      <c r="V251" s="242">
        <f ca="1">VLOOKUP($I251, 'Barcap OAD'!$A:$S, $F$209, FALSE)</f>
        <v>-16.5</v>
      </c>
      <c r="W251" s="243" t="e">
        <f t="shared" ca="1" si="1172"/>
        <v>#VALUE!</v>
      </c>
      <c r="X251" s="244" t="str">
        <f ca="1">[2]!YBHIST($E251,$I251,X$25,"sec","")</f>
        <v>E</v>
      </c>
      <c r="Y251" s="237" t="e">
        <f t="shared" ca="1" si="1158"/>
        <v>#VALUE!</v>
      </c>
      <c r="Z251" s="171" t="e">
        <f t="shared" ca="1" si="1159"/>
        <v>#VALUE!</v>
      </c>
      <c r="AA251" s="171" t="str">
        <f ca="1">[2]!YBHIST($F251,$I251,X$25,"sec","")</f>
        <v>E</v>
      </c>
      <c r="AB251" s="171" t="e">
        <f t="shared" ca="1" si="1179"/>
        <v>#VALUE!</v>
      </c>
      <c r="AC251" s="245" t="e">
        <f t="shared" ca="1" si="1187"/>
        <v>#VALUE!</v>
      </c>
      <c r="AD251" s="246">
        <f ca="1">VLOOKUP($I251, 'Barcap OAD'!$A:$S, $F$26, FALSE)</f>
        <v>7.0179999999999998</v>
      </c>
      <c r="AE251" s="243" t="e">
        <f t="shared" ca="1" si="1146"/>
        <v>#VALUE!</v>
      </c>
      <c r="AF251" s="247" t="e">
        <f t="shared" ca="1" si="1147"/>
        <v>#VALUE!</v>
      </c>
      <c r="AG251" s="237" t="e">
        <f t="shared" ca="1" si="1184"/>
        <v>#VALUE!</v>
      </c>
      <c r="AH251" s="241" t="e">
        <f t="shared" ca="1" si="1180"/>
        <v>#VALUE!</v>
      </c>
      <c r="AI251" s="237" t="e">
        <f t="shared" ca="1" si="1185"/>
        <v>#VALUE!</v>
      </c>
      <c r="AJ251" s="241" t="e">
        <f t="shared" ca="1" si="1173"/>
        <v>#VALUE!</v>
      </c>
      <c r="AK251" s="245" t="e">
        <f t="shared" ca="1" si="1166"/>
        <v>#VALUE!</v>
      </c>
      <c r="AL251" s="248" t="e">
        <f t="shared" ca="1" si="1174"/>
        <v>#VALUE!</v>
      </c>
      <c r="AM251" s="241" t="e">
        <f t="shared" ca="1" si="1175"/>
        <v>#VALUE!</v>
      </c>
      <c r="AN251" s="237" t="e">
        <f ca="1">SUM(AL$224:AL251)</f>
        <v>#VALUE!</v>
      </c>
      <c r="AO251" s="203" t="e">
        <f t="shared" ca="1" si="1181"/>
        <v>#VALUE!</v>
      </c>
      <c r="AP251" s="249" t="e">
        <f t="shared" ca="1" si="1186"/>
        <v>#VALUE!</v>
      </c>
      <c r="AQ251" s="250" t="e">
        <f t="shared" ca="1" si="1176"/>
        <v>#VALUE!</v>
      </c>
      <c r="AR251" s="204"/>
      <c r="AS251" s="221"/>
      <c r="AX251" s="208" t="str">
        <f ca="1">[2]!YBHIST($I$209,$I251,J$25,"sec","")</f>
        <v>E</v>
      </c>
      <c r="AY251" s="206" t="str">
        <f ca="1">[2]!YBPRICE($I$209,AX251&amp;"d","Market","AccruedInterest","Swap",$I251,"LMMSkew","","Model",100,"")</f>
        <v>E</v>
      </c>
      <c r="BA251" s="67">
        <f t="shared" si="1167"/>
        <v>-24</v>
      </c>
      <c r="BI251" s="519" t="e">
        <f t="shared" ca="1" si="1182"/>
        <v>#VALUE!</v>
      </c>
      <c r="BJ251" s="519" t="e">
        <f ca="1">PRODUCT($BI$224:BI251)-1</f>
        <v>#VALUE!</v>
      </c>
      <c r="BK251" s="519" t="e">
        <f t="shared" ca="1" si="1183"/>
        <v>#VALUE!</v>
      </c>
      <c r="BL251" s="519" t="e">
        <f ca="1">PRODUCT($BK$224:BK251)-1</f>
        <v>#VALUE!</v>
      </c>
    </row>
    <row r="252" spans="1:64" ht="15" customHeight="1">
      <c r="C252" s="222">
        <f t="shared" ca="1" si="1190"/>
        <v>41404</v>
      </c>
      <c r="D252" s="70">
        <f t="shared" ca="1" si="1188"/>
        <v>41429</v>
      </c>
      <c r="E252" s="70" t="str">
        <f t="shared" ca="1" si="1141"/>
        <v>FNMA3.0-TBA-May</v>
      </c>
      <c r="F252" s="70" t="str">
        <f t="shared" ca="1" si="1142"/>
        <v>FNMA3.0-TBA-Jun</v>
      </c>
      <c r="G252" s="70" t="str">
        <f t="shared" si="1189"/>
        <v>FNMA3.0-TBA-GEN</v>
      </c>
      <c r="H252" s="71"/>
      <c r="I252" s="133">
        <f ca="1">[2]!YBWORKDAY(EDATE(Base_Date, BA252), -1, "USD")</f>
        <v>41394</v>
      </c>
      <c r="J252" s="234" t="str">
        <f t="shared" ca="1" si="1164"/>
        <v>E</v>
      </c>
      <c r="K252" s="237" t="e">
        <f t="shared" ca="1" si="1165"/>
        <v>#VALUE!</v>
      </c>
      <c r="L252" s="237" t="e">
        <f t="shared" ca="1" si="1168"/>
        <v>#VALUE!</v>
      </c>
      <c r="M252" s="238" t="str">
        <f ca="1">[2]!YBHIST($I$209,$I252,"LMMOAS","sec")</f>
        <v>E</v>
      </c>
      <c r="N252" s="239" t="str">
        <f ca="1">[2]!YBHIST($I$209,$I251,M$25,"sec","")</f>
        <v>E</v>
      </c>
      <c r="O252" s="240" t="str">
        <f ca="1">[2]!YBHIST("1 Month LIBOR",I252,"Yield","bmk","")</f>
        <v>E</v>
      </c>
      <c r="P252" s="237" t="e">
        <f t="shared" ca="1" si="1169"/>
        <v>#VALUE!</v>
      </c>
      <c r="Q252" s="171" t="str">
        <f ca="1">[2]!YBSCEN($I$209,$J251&amp;"d","Market",O$25,"Swap",$I251,"LMMSkew","","Model",100,0,29,"Gradual","ParShift|N",0,"Annualized ROR",O251,100,"",,,,"Default",,,,"Default",,)</f>
        <v>E</v>
      </c>
      <c r="R252" s="237" t="e">
        <f t="shared" ca="1" si="1170"/>
        <v>#VALUE!</v>
      </c>
      <c r="S252" s="241" t="e">
        <f t="shared" ca="1" si="1171"/>
        <v>#VALUE!</v>
      </c>
      <c r="T252" s="237" t="e">
        <f ca="1">SUM(R$224:R252)</f>
        <v>#VALUE!</v>
      </c>
      <c r="U252" s="241" t="e">
        <f t="shared" ca="1" si="1178"/>
        <v>#VALUE!</v>
      </c>
      <c r="V252" s="242">
        <f ca="1">VLOOKUP($I252, 'Barcap OAD'!$A:$S, $F$209, FALSE)</f>
        <v>-13.8</v>
      </c>
      <c r="W252" s="243" t="e">
        <f t="shared" ca="1" si="1172"/>
        <v>#VALUE!</v>
      </c>
      <c r="X252" s="244" t="str">
        <f ca="1">[2]!YBHIST($E252,$I252,X$25,"sec","")</f>
        <v>E</v>
      </c>
      <c r="Y252" s="237" t="e">
        <f t="shared" ca="1" si="1158"/>
        <v>#VALUE!</v>
      </c>
      <c r="Z252" s="171" t="e">
        <f t="shared" ca="1" si="1159"/>
        <v>#VALUE!</v>
      </c>
      <c r="AA252" s="171" t="str">
        <f ca="1">[2]!YBHIST($F252,$I252,X$25,"sec","")</f>
        <v>E</v>
      </c>
      <c r="AB252" s="171" t="e">
        <f t="shared" ca="1" si="1179"/>
        <v>#VALUE!</v>
      </c>
      <c r="AC252" s="245" t="e">
        <f t="shared" ca="1" si="1187"/>
        <v>#VALUE!</v>
      </c>
      <c r="AD252" s="246">
        <f ca="1">VLOOKUP($I252, 'Barcap OAD'!$A:$S, $F$26, FALSE)</f>
        <v>6.3730000000000002</v>
      </c>
      <c r="AE252" s="243" t="e">
        <f t="shared" ca="1" si="1146"/>
        <v>#VALUE!</v>
      </c>
      <c r="AF252" s="247" t="e">
        <f t="shared" ca="1" si="1147"/>
        <v>#VALUE!</v>
      </c>
      <c r="AG252" s="237" t="e">
        <f t="shared" ca="1" si="1184"/>
        <v>#VALUE!</v>
      </c>
      <c r="AH252" s="241" t="e">
        <f t="shared" ca="1" si="1180"/>
        <v>#VALUE!</v>
      </c>
      <c r="AI252" s="237" t="e">
        <f t="shared" ca="1" si="1185"/>
        <v>#VALUE!</v>
      </c>
      <c r="AJ252" s="241" t="e">
        <f t="shared" ca="1" si="1173"/>
        <v>#VALUE!</v>
      </c>
      <c r="AK252" s="245" t="e">
        <f t="shared" ca="1" si="1166"/>
        <v>#VALUE!</v>
      </c>
      <c r="AL252" s="248" t="e">
        <f t="shared" ca="1" si="1174"/>
        <v>#VALUE!</v>
      </c>
      <c r="AM252" s="241" t="e">
        <f t="shared" ca="1" si="1175"/>
        <v>#VALUE!</v>
      </c>
      <c r="AN252" s="237" t="e">
        <f ca="1">SUM(AL$224:AL252)</f>
        <v>#VALUE!</v>
      </c>
      <c r="AO252" s="203" t="e">
        <f t="shared" ca="1" si="1181"/>
        <v>#VALUE!</v>
      </c>
      <c r="AP252" s="249" t="e">
        <f t="shared" ca="1" si="1186"/>
        <v>#VALUE!</v>
      </c>
      <c r="AQ252" s="250" t="e">
        <f t="shared" ca="1" si="1176"/>
        <v>#VALUE!</v>
      </c>
      <c r="AR252" s="204"/>
      <c r="AS252" s="221"/>
      <c r="AX252" s="208" t="str">
        <f ca="1">[2]!YBHIST($I$209,$I252,J$25,"sec","")</f>
        <v>E</v>
      </c>
      <c r="AY252" s="206" t="str">
        <f ca="1">[2]!YBPRICE($I$209,AX252&amp;"d","Market","AccruedInterest","Swap",$I252,"LMMSkew","","Model",100,"")</f>
        <v>E</v>
      </c>
      <c r="BA252" s="67">
        <f t="shared" si="1167"/>
        <v>-23</v>
      </c>
      <c r="BI252" s="519" t="e">
        <f t="shared" ca="1" si="1182"/>
        <v>#VALUE!</v>
      </c>
      <c r="BJ252" s="519" t="e">
        <f ca="1">PRODUCT($BI$224:BI252)-1</f>
        <v>#VALUE!</v>
      </c>
      <c r="BK252" s="519" t="e">
        <f t="shared" ca="1" si="1183"/>
        <v>#VALUE!</v>
      </c>
      <c r="BL252" s="519" t="e">
        <f ca="1">PRODUCT($BK$224:BK252)-1</f>
        <v>#VALUE!</v>
      </c>
    </row>
    <row r="253" spans="1:64" ht="15">
      <c r="C253" s="222">
        <f t="shared" ca="1" si="1190"/>
        <v>41435</v>
      </c>
      <c r="D253" s="70">
        <f t="shared" ref="D253:D258" ca="1" si="1191">I253+35</f>
        <v>41460</v>
      </c>
      <c r="E253" s="70" t="str">
        <f t="shared" ref="E253:F257" ca="1" si="1192">"FNMA"&amp;TEXT($J$23,"0.0")&amp;"-TBA-"&amp;TEXT(C253,"mmm")</f>
        <v>FNMA3.0-TBA-Jun</v>
      </c>
      <c r="F253" s="70" t="str">
        <f t="shared" ca="1" si="1192"/>
        <v>FNMA3.0-TBA-Jul</v>
      </c>
      <c r="G253" s="70" t="str">
        <f t="shared" si="1189"/>
        <v>FNMA3.0-TBA-GEN</v>
      </c>
      <c r="H253" s="71"/>
      <c r="I253" s="133">
        <f ca="1">[2]!YBWORKDAY(EDATE(Base_Date, BA253), -1, "USD")</f>
        <v>41425</v>
      </c>
      <c r="J253" s="234" t="str">
        <f t="shared" ref="J253:J258" ca="1" si="1193">AX253</f>
        <v>E</v>
      </c>
      <c r="K253" s="237" t="e">
        <f t="shared" ref="K253:K258" ca="1" si="1194">AX253+AY253</f>
        <v>#VALUE!</v>
      </c>
      <c r="L253" s="237" t="e">
        <f t="shared" ref="L253:L259" ca="1" si="1195">K253-K252</f>
        <v>#VALUE!</v>
      </c>
      <c r="M253" s="238" t="str">
        <f ca="1">[2]!YBHIST($I$209,$I253,"LMMOAS","sec")</f>
        <v>E</v>
      </c>
      <c r="N253" s="239" t="str">
        <f ca="1">[2]!YBHIST($I$209,$I252,M$25,"sec","")</f>
        <v>E</v>
      </c>
      <c r="O253" s="240" t="str">
        <f ca="1">[2]!YBHIST("1 Month LIBOR",I253,"Yield","bmk","")</f>
        <v>E</v>
      </c>
      <c r="P253" s="237" t="e">
        <f t="shared" ref="P253:P258" ca="1" si="1196">K252-Q253</f>
        <v>#VALUE!</v>
      </c>
      <c r="Q253" s="171" t="str">
        <f ca="1">[2]!YBSCEN($I$209,$J252&amp;"d","Market",O$25,"Swap",$I252,"LMMSkew","","Model",100,0,29,"Gradual","ParShift|N",0,"Annualized ROR",O252,100,"",,,,"Default",,,,"Default",,)</f>
        <v>E</v>
      </c>
      <c r="R253" s="237" t="e">
        <f t="shared" ref="R253:R258" ca="1" si="1197">L253+P253</f>
        <v>#VALUE!</v>
      </c>
      <c r="S253" s="241" t="e">
        <f t="shared" ref="S253:S258" ca="1" si="1198">R253/K252</f>
        <v>#VALUE!</v>
      </c>
      <c r="T253" s="237" t="e">
        <f ca="1">SUM(R$224:R253)</f>
        <v>#VALUE!</v>
      </c>
      <c r="U253" s="241" t="e">
        <f t="shared" ca="1" si="1178"/>
        <v>#VALUE!</v>
      </c>
      <c r="V253" s="242">
        <f ca="1">VLOOKUP($I253, 'Barcap OAD'!$A:$S, $F$209, FALSE)</f>
        <v>-15.5</v>
      </c>
      <c r="W253" s="243" t="e">
        <f t="shared" ca="1" si="1172"/>
        <v>#VALUE!</v>
      </c>
      <c r="X253" s="244" t="str">
        <f ca="1">[2]!YBHIST($E253,$I253,X$25,"sec","")</f>
        <v>E</v>
      </c>
      <c r="Y253" s="237" t="e">
        <f t="shared" ref="Y253:Y259" ca="1" si="1199">X253-X252</f>
        <v>#VALUE!</v>
      </c>
      <c r="Z253" s="171" t="e">
        <f t="shared" ref="Z253:Z258" ca="1" si="1200">X252-AA252</f>
        <v>#VALUE!</v>
      </c>
      <c r="AA253" s="171" t="str">
        <f ca="1">[2]!YBHIST($F253,$I253,X$25,"sec","")</f>
        <v>E</v>
      </c>
      <c r="AB253" s="171" t="e">
        <f t="shared" ref="AB253:AB258" ca="1" si="1201">X252-Z253</f>
        <v>#VALUE!</v>
      </c>
      <c r="AC253" s="245" t="e">
        <f t="shared" ref="AC253:AC258" ca="1" si="1202">Y253+Z253</f>
        <v>#VALUE!</v>
      </c>
      <c r="AD253" s="246">
        <f ca="1">VLOOKUP($I253, 'Barcap OAD'!$A:$S, $F$26, FALSE)</f>
        <v>7.5830000000000002</v>
      </c>
      <c r="AE253" s="243" t="e">
        <f t="shared" ref="AE253:AE258" ca="1" si="1203">X253*AD253/10000</f>
        <v>#VALUE!</v>
      </c>
      <c r="AF253" s="247" t="e">
        <f t="shared" ref="AF253:AF258" ca="1" si="1204">W253/AE253</f>
        <v>#VALUE!</v>
      </c>
      <c r="AG253" s="237" t="e">
        <f t="shared" ref="AG253:AG258" ca="1" si="1205">-AC253*AF252</f>
        <v>#VALUE!</v>
      </c>
      <c r="AH253" s="241" t="e">
        <f t="shared" ref="AH253:AH258" ca="1" si="1206">AG253/K252</f>
        <v>#VALUE!</v>
      </c>
      <c r="AI253" s="237" t="e">
        <f t="shared" ref="AI253:AI258" ca="1" si="1207">AL253+AK253</f>
        <v>#VALUE!</v>
      </c>
      <c r="AJ253" s="241" t="e">
        <f t="shared" ref="AJ253:AJ258" ca="1" si="1208">AF253-AF252</f>
        <v>#VALUE!</v>
      </c>
      <c r="AK253" s="245" t="e">
        <f t="shared" ref="AK253:AK258" ca="1" si="1209">(AJ253*Y253)/2</f>
        <v>#VALUE!</v>
      </c>
      <c r="AL253" s="248" t="e">
        <f t="shared" ref="AL253:AL258" ca="1" si="1210">AG253+R253</f>
        <v>#VALUE!</v>
      </c>
      <c r="AM253" s="241" t="e">
        <f t="shared" ref="AM253:AM258" ca="1" si="1211">AL253/K252</f>
        <v>#VALUE!</v>
      </c>
      <c r="AN253" s="237" t="e">
        <f ca="1">SUM(AL$224:AL253)</f>
        <v>#VALUE!</v>
      </c>
      <c r="AO253" s="203" t="e">
        <f t="shared" ca="1" si="1181"/>
        <v>#VALUE!</v>
      </c>
      <c r="AP253" s="249" t="e">
        <f t="shared" ref="AP253:AP258" ca="1" si="1212">(Z253*AF253*-1)+P253</f>
        <v>#VALUE!</v>
      </c>
      <c r="AQ253" s="250" t="e">
        <f t="shared" ref="AQ253:AQ258" ca="1" si="1213">AP253/K252</f>
        <v>#VALUE!</v>
      </c>
      <c r="AX253" s="208" t="str">
        <f ca="1">[2]!YBHIST($I$209,$I253,J$25,"sec","")</f>
        <v>E</v>
      </c>
      <c r="AY253" s="206" t="str">
        <f ca="1">[2]!YBPRICE($I$209,AX253&amp;"d","Market","AccruedInterest","Swap",$I253,"LMMSkew","","Model",100,"")</f>
        <v>E</v>
      </c>
      <c r="BA253" s="67">
        <f t="shared" si="1167"/>
        <v>-22</v>
      </c>
      <c r="BI253" s="519" t="e">
        <f t="shared" ca="1" si="1182"/>
        <v>#VALUE!</v>
      </c>
      <c r="BJ253" s="519" t="e">
        <f ca="1">PRODUCT($BI$224:BI253)-1</f>
        <v>#VALUE!</v>
      </c>
      <c r="BK253" s="519" t="e">
        <f t="shared" ca="1" si="1183"/>
        <v>#VALUE!</v>
      </c>
      <c r="BL253" s="519" t="e">
        <f ca="1">PRODUCT($BK$224:BK253)-1</f>
        <v>#VALUE!</v>
      </c>
    </row>
    <row r="254" spans="1:64" ht="15">
      <c r="C254" s="222">
        <f t="shared" ca="1" si="1190"/>
        <v>41463</v>
      </c>
      <c r="D254" s="70">
        <f t="shared" ca="1" si="1191"/>
        <v>41488</v>
      </c>
      <c r="E254" s="70" t="str">
        <f t="shared" ca="1" si="1192"/>
        <v>FNMA3.0-TBA-Jul</v>
      </c>
      <c r="F254" s="70" t="str">
        <f t="shared" ca="1" si="1192"/>
        <v>FNMA3.0-TBA-Aug</v>
      </c>
      <c r="G254" s="70" t="str">
        <f t="shared" si="1189"/>
        <v>FNMA3.0-TBA-GEN</v>
      </c>
      <c r="I254" s="133">
        <f ca="1">[2]!YBWORKDAY(EDATE(Base_Date, BA254), -1, "USD")</f>
        <v>41453</v>
      </c>
      <c r="J254" s="217" t="str">
        <f t="shared" ca="1" si="1193"/>
        <v>E</v>
      </c>
      <c r="K254" s="80" t="e">
        <f t="shared" ca="1" si="1194"/>
        <v>#VALUE!</v>
      </c>
      <c r="L254" s="80" t="e">
        <f t="shared" ca="1" si="1195"/>
        <v>#VALUE!</v>
      </c>
      <c r="M254" s="81" t="str">
        <f ca="1">[2]!YBHIST($I$209,$I254,"LMMOAS","sec")</f>
        <v>E</v>
      </c>
      <c r="N254" s="73" t="str">
        <f ca="1">[2]!YBHIST($I$209,$I253,M$25,"sec","")</f>
        <v>E</v>
      </c>
      <c r="O254" s="170" t="str">
        <f ca="1">[2]!YBHIST("1 Month LIBOR",I254,"Yield","bmk","")</f>
        <v>E</v>
      </c>
      <c r="P254" s="80" t="e">
        <f t="shared" ca="1" si="1196"/>
        <v>#VALUE!</v>
      </c>
      <c r="Q254" s="82" t="str">
        <f ca="1">[2]!YBSCEN($I$209,$J253&amp;"d","Market",O$25,"Swap",$I253,"LMMSkew","","Model",100,0,29,"Gradual","ParShift|N",0,"Annualized ROR",O253,100,"",,,,"Default",,,,"Default",,)</f>
        <v>E</v>
      </c>
      <c r="R254" s="80" t="e">
        <f t="shared" ca="1" si="1197"/>
        <v>#VALUE!</v>
      </c>
      <c r="S254" s="83" t="e">
        <f t="shared" ca="1" si="1198"/>
        <v>#VALUE!</v>
      </c>
      <c r="T254" s="80" t="e">
        <f ca="1">SUM(R$224:R254)</f>
        <v>#VALUE!</v>
      </c>
      <c r="U254" s="83" t="e">
        <f t="shared" ca="1" si="1178"/>
        <v>#VALUE!</v>
      </c>
      <c r="V254" s="84">
        <f ca="1">VLOOKUP($I254, 'Barcap OAD'!$A:$S, $F$209, FALSE)</f>
        <v>-15.5</v>
      </c>
      <c r="W254" s="172" t="e">
        <f t="shared" ca="1" si="1172"/>
        <v>#VALUE!</v>
      </c>
      <c r="X254" s="185" t="str">
        <f ca="1">[2]!YBHIST($E254,$I254,X$25,"sec","")</f>
        <v>E</v>
      </c>
      <c r="Y254" s="80" t="e">
        <f t="shared" ca="1" si="1199"/>
        <v>#VALUE!</v>
      </c>
      <c r="Z254" s="82" t="e">
        <f t="shared" ca="1" si="1200"/>
        <v>#VALUE!</v>
      </c>
      <c r="AA254" s="82" t="str">
        <f ca="1">[2]!YBHIST($F254,$I254,X$25,"sec","")</f>
        <v>E</v>
      </c>
      <c r="AB254" s="82" t="e">
        <f t="shared" ca="1" si="1201"/>
        <v>#VALUE!</v>
      </c>
      <c r="AC254" s="187" t="e">
        <f t="shared" ca="1" si="1202"/>
        <v>#VALUE!</v>
      </c>
      <c r="AD254" s="189">
        <f ca="1">VLOOKUP($I254, 'Barcap OAD'!$A:$S, $F$26, FALSE)</f>
        <v>7.9279999999999999</v>
      </c>
      <c r="AE254" s="172" t="e">
        <f t="shared" ca="1" si="1203"/>
        <v>#VALUE!</v>
      </c>
      <c r="AF254" s="86" t="e">
        <f t="shared" ca="1" si="1204"/>
        <v>#VALUE!</v>
      </c>
      <c r="AG254" s="80" t="e">
        <f t="shared" ca="1" si="1205"/>
        <v>#VALUE!</v>
      </c>
      <c r="AH254" s="83" t="e">
        <f t="shared" ca="1" si="1206"/>
        <v>#VALUE!</v>
      </c>
      <c r="AI254" s="80" t="e">
        <f t="shared" ca="1" si="1207"/>
        <v>#VALUE!</v>
      </c>
      <c r="AJ254" s="83" t="e">
        <f t="shared" ca="1" si="1208"/>
        <v>#VALUE!</v>
      </c>
      <c r="AK254" s="187" t="e">
        <f t="shared" ca="1" si="1209"/>
        <v>#VALUE!</v>
      </c>
      <c r="AL254" s="192" t="e">
        <f t="shared" ca="1" si="1210"/>
        <v>#VALUE!</v>
      </c>
      <c r="AM254" s="83" t="e">
        <f t="shared" ca="1" si="1211"/>
        <v>#VALUE!</v>
      </c>
      <c r="AN254" s="80" t="e">
        <f ca="1">SUM(AL$224:AL254)</f>
        <v>#VALUE!</v>
      </c>
      <c r="AO254" s="109" t="e">
        <f t="shared" ca="1" si="1181"/>
        <v>#VALUE!</v>
      </c>
      <c r="AP254" s="194" t="e">
        <f t="shared" ca="1" si="1212"/>
        <v>#VALUE!</v>
      </c>
      <c r="AQ254" s="200" t="e">
        <f t="shared" ca="1" si="1213"/>
        <v>#VALUE!</v>
      </c>
      <c r="AX254" s="208" t="str">
        <f ca="1">[2]!YBHIST($I$209,$I254,J$25,"sec","")</f>
        <v>E</v>
      </c>
      <c r="AY254" s="206" t="str">
        <f ca="1">[2]!YBPRICE($I$209,AX254&amp;"d","Market","AccruedInterest","Swap",$I254,"LMMSkew","","Model",100,"")</f>
        <v>E</v>
      </c>
      <c r="BA254" s="67">
        <f t="shared" si="1167"/>
        <v>-21</v>
      </c>
      <c r="BI254" s="519" t="e">
        <f t="shared" ca="1" si="1182"/>
        <v>#VALUE!</v>
      </c>
      <c r="BJ254" s="519" t="e">
        <f ca="1">PRODUCT($BI$224:BI254)-1</f>
        <v>#VALUE!</v>
      </c>
      <c r="BK254" s="519" t="e">
        <f t="shared" ca="1" si="1183"/>
        <v>#VALUE!</v>
      </c>
      <c r="BL254" s="519" t="e">
        <f ca="1">PRODUCT($BK$224:BK254)-1</f>
        <v>#VALUE!</v>
      </c>
    </row>
    <row r="255" spans="1:64" ht="15">
      <c r="C255" s="222">
        <f t="shared" ca="1" si="1190"/>
        <v>41496</v>
      </c>
      <c r="D255" s="70">
        <f t="shared" ca="1" si="1191"/>
        <v>41521</v>
      </c>
      <c r="E255" s="70" t="str">
        <f t="shared" ca="1" si="1192"/>
        <v>FNMA3.0-TBA-Aug</v>
      </c>
      <c r="F255" s="70" t="str">
        <f t="shared" ca="1" si="1192"/>
        <v>FNMA3.0-TBA-Sep</v>
      </c>
      <c r="G255" s="70" t="str">
        <f t="shared" si="1189"/>
        <v>FNMA3.0-TBA-GEN</v>
      </c>
      <c r="I255" s="133">
        <f ca="1">[2]!YBWORKDAY(EDATE(Base_Date, BA255), -1, "USD")</f>
        <v>41486</v>
      </c>
      <c r="J255" s="217" t="str">
        <f t="shared" ca="1" si="1193"/>
        <v>E</v>
      </c>
      <c r="K255" s="80" t="e">
        <f t="shared" ca="1" si="1194"/>
        <v>#VALUE!</v>
      </c>
      <c r="L255" s="80" t="e">
        <f t="shared" ca="1" si="1195"/>
        <v>#VALUE!</v>
      </c>
      <c r="M255" s="81" t="str">
        <f ca="1">[2]!YBHIST($I$209,$I255,"LMMOAS","sec")</f>
        <v>E</v>
      </c>
      <c r="N255" s="73" t="str">
        <f ca="1">[2]!YBHIST($I$209,$I254,M$25,"sec","")</f>
        <v>E</v>
      </c>
      <c r="O255" s="170" t="str">
        <f ca="1">[2]!YBHIST("1 Month LIBOR",I255,"Yield","bmk","")</f>
        <v>E</v>
      </c>
      <c r="P255" s="80" t="e">
        <f t="shared" ca="1" si="1196"/>
        <v>#VALUE!</v>
      </c>
      <c r="Q255" s="82" t="str">
        <f ca="1">[2]!YBSCEN($I$209,$J254&amp;"d","Market",O$25,"Swap",$I254,"LMMSkew","","Model",100,0,29,"Gradual","ParShift|N",0,"Annualized ROR",O254,100,"",,,,"Default",,,,"Default",,)</f>
        <v>E</v>
      </c>
      <c r="R255" s="80" t="e">
        <f t="shared" ca="1" si="1197"/>
        <v>#VALUE!</v>
      </c>
      <c r="S255" s="83" t="e">
        <f t="shared" ca="1" si="1198"/>
        <v>#VALUE!</v>
      </c>
      <c r="T255" s="80" t="e">
        <f ca="1">SUM(R$224:R255)</f>
        <v>#VALUE!</v>
      </c>
      <c r="U255" s="83" t="e">
        <f t="shared" ca="1" si="1178"/>
        <v>#VALUE!</v>
      </c>
      <c r="V255" s="84">
        <f ca="1">VLOOKUP($I255, 'Barcap OAD'!$A:$S, $F$209, FALSE)</f>
        <v>-15.3</v>
      </c>
      <c r="W255" s="172" t="e">
        <f t="shared" ca="1" si="1172"/>
        <v>#VALUE!</v>
      </c>
      <c r="X255" s="185" t="str">
        <f ca="1">[2]!YBHIST($E255,$I255,X$25,"sec","")</f>
        <v>E</v>
      </c>
      <c r="Y255" s="80" t="e">
        <f t="shared" ca="1" si="1199"/>
        <v>#VALUE!</v>
      </c>
      <c r="Z255" s="82" t="e">
        <f t="shared" ca="1" si="1200"/>
        <v>#VALUE!</v>
      </c>
      <c r="AA255" s="82" t="str">
        <f ca="1">[2]!YBHIST($F255,$I255,X$25,"sec","")</f>
        <v>E</v>
      </c>
      <c r="AB255" s="82" t="e">
        <f t="shared" ca="1" si="1201"/>
        <v>#VALUE!</v>
      </c>
      <c r="AC255" s="187" t="e">
        <f t="shared" ca="1" si="1202"/>
        <v>#VALUE!</v>
      </c>
      <c r="AD255" s="189">
        <f ca="1">VLOOKUP($I255, 'Barcap OAD'!$A:$S, $F$26, FALSE)</f>
        <v>8.0239999999999991</v>
      </c>
      <c r="AE255" s="172" t="e">
        <f t="shared" ca="1" si="1203"/>
        <v>#VALUE!</v>
      </c>
      <c r="AF255" s="86" t="e">
        <f t="shared" ca="1" si="1204"/>
        <v>#VALUE!</v>
      </c>
      <c r="AG255" s="80" t="e">
        <f t="shared" ca="1" si="1205"/>
        <v>#VALUE!</v>
      </c>
      <c r="AH255" s="83" t="e">
        <f t="shared" ca="1" si="1206"/>
        <v>#VALUE!</v>
      </c>
      <c r="AI255" s="80" t="e">
        <f t="shared" ca="1" si="1207"/>
        <v>#VALUE!</v>
      </c>
      <c r="AJ255" s="83" t="e">
        <f t="shared" ca="1" si="1208"/>
        <v>#VALUE!</v>
      </c>
      <c r="AK255" s="187" t="e">
        <f t="shared" ca="1" si="1209"/>
        <v>#VALUE!</v>
      </c>
      <c r="AL255" s="192" t="e">
        <f t="shared" ca="1" si="1210"/>
        <v>#VALUE!</v>
      </c>
      <c r="AM255" s="83" t="e">
        <f t="shared" ca="1" si="1211"/>
        <v>#VALUE!</v>
      </c>
      <c r="AN255" s="80" t="e">
        <f ca="1">SUM(AL$224:AL255)</f>
        <v>#VALUE!</v>
      </c>
      <c r="AO255" s="109" t="e">
        <f t="shared" ca="1" si="1181"/>
        <v>#VALUE!</v>
      </c>
      <c r="AP255" s="194" t="e">
        <f t="shared" ca="1" si="1212"/>
        <v>#VALUE!</v>
      </c>
      <c r="AQ255" s="200" t="e">
        <f t="shared" ca="1" si="1213"/>
        <v>#VALUE!</v>
      </c>
      <c r="AX255" s="208" t="str">
        <f ca="1">[2]!YBHIST($I$209,$I255,J$25,"sec","")</f>
        <v>E</v>
      </c>
      <c r="AY255" s="206" t="str">
        <f ca="1">[2]!YBPRICE($I$209,AX255&amp;"d","Market","AccruedInterest","Swap",$I255,"LMMSkew","","Model",100,"")</f>
        <v>E</v>
      </c>
      <c r="BA255" s="67">
        <f t="shared" si="1167"/>
        <v>-20</v>
      </c>
      <c r="BI255" s="519" t="e">
        <f t="shared" ca="1" si="1182"/>
        <v>#VALUE!</v>
      </c>
      <c r="BJ255" s="519" t="e">
        <f ca="1">PRODUCT($BI$224:BI255)-1</f>
        <v>#VALUE!</v>
      </c>
      <c r="BK255" s="519" t="e">
        <f t="shared" ca="1" si="1183"/>
        <v>#VALUE!</v>
      </c>
      <c r="BL255" s="519" t="e">
        <f ca="1">PRODUCT($BK$224:BK255)-1</f>
        <v>#VALUE!</v>
      </c>
    </row>
    <row r="256" spans="1:64" ht="15">
      <c r="C256" s="222">
        <f t="shared" ca="1" si="1190"/>
        <v>41526</v>
      </c>
      <c r="D256" s="70">
        <f t="shared" ca="1" si="1191"/>
        <v>41551</v>
      </c>
      <c r="E256" s="70" t="str">
        <f t="shared" ca="1" si="1192"/>
        <v>FNMA3.0-TBA-Sep</v>
      </c>
      <c r="F256" s="70" t="str">
        <f t="shared" ca="1" si="1192"/>
        <v>FNMA3.0-TBA-Oct</v>
      </c>
      <c r="G256" s="70" t="str">
        <f t="shared" si="1189"/>
        <v>FNMA3.0-TBA-GEN</v>
      </c>
      <c r="I256" s="133">
        <f ca="1">[2]!YBWORKDAY(EDATE(Base_Date, BA256), -1, "USD")</f>
        <v>41516</v>
      </c>
      <c r="J256" s="234" t="str">
        <f t="shared" ca="1" si="1193"/>
        <v>E</v>
      </c>
      <c r="K256" s="237" t="e">
        <f t="shared" ca="1" si="1194"/>
        <v>#VALUE!</v>
      </c>
      <c r="L256" s="237" t="e">
        <f t="shared" ca="1" si="1195"/>
        <v>#VALUE!</v>
      </c>
      <c r="M256" s="238" t="str">
        <f ca="1">[2]!YBHIST($I$209,$I256,"LMMOAS","sec")</f>
        <v>E</v>
      </c>
      <c r="N256" s="239" t="str">
        <f ca="1">[2]!YBHIST($I$209,$I255,M$25,"sec","")</f>
        <v>E</v>
      </c>
      <c r="O256" s="240" t="str">
        <f ca="1">[2]!YBHIST("1 Month LIBOR",I256,"Yield","bmk","")</f>
        <v>E</v>
      </c>
      <c r="P256" s="237" t="e">
        <f t="shared" ca="1" si="1196"/>
        <v>#VALUE!</v>
      </c>
      <c r="Q256" s="171" t="str">
        <f ca="1">[2]!YBSCEN($I$209,$J255&amp;"d","Market",O$25,"Swap",$I255,"LMMSkew","","Model",100,0,29,"Gradual","ParShift|N",0,"Annualized ROR",O255,100,"",,,,"Default",,,,"Default",,)</f>
        <v>E</v>
      </c>
      <c r="R256" s="237" t="e">
        <f t="shared" ca="1" si="1197"/>
        <v>#VALUE!</v>
      </c>
      <c r="S256" s="241" t="e">
        <f t="shared" ca="1" si="1198"/>
        <v>#VALUE!</v>
      </c>
      <c r="T256" s="237" t="e">
        <f ca="1">SUM(R$224:R256)</f>
        <v>#VALUE!</v>
      </c>
      <c r="U256" s="241" t="e">
        <f t="shared" ca="1" si="1178"/>
        <v>#VALUE!</v>
      </c>
      <c r="V256" s="242">
        <f ca="1">VLOOKUP($I256, 'Barcap OAD'!$A:$S, $F$209, FALSE)</f>
        <v>-15.3</v>
      </c>
      <c r="W256" s="243" t="e">
        <f t="shared" ca="1" si="1172"/>
        <v>#VALUE!</v>
      </c>
      <c r="X256" s="244" t="str">
        <f ca="1">[2]!YBHIST($E256,$I256,X$25,"sec","")</f>
        <v>E</v>
      </c>
      <c r="Y256" s="237" t="e">
        <f t="shared" ca="1" si="1199"/>
        <v>#VALUE!</v>
      </c>
      <c r="Z256" s="171" t="e">
        <f t="shared" ca="1" si="1200"/>
        <v>#VALUE!</v>
      </c>
      <c r="AA256" s="171" t="str">
        <f ca="1">[2]!YBHIST($F256,$I256,X$25,"sec","")</f>
        <v>E</v>
      </c>
      <c r="AB256" s="171" t="e">
        <f t="shared" ca="1" si="1201"/>
        <v>#VALUE!</v>
      </c>
      <c r="AC256" s="245" t="e">
        <f t="shared" ca="1" si="1202"/>
        <v>#VALUE!</v>
      </c>
      <c r="AD256" s="246">
        <f ca="1">VLOOKUP($I256, 'Barcap OAD'!$A:$S, $F$26, FALSE)</f>
        <v>8.0820000000000007</v>
      </c>
      <c r="AE256" s="243" t="e">
        <f t="shared" ca="1" si="1203"/>
        <v>#VALUE!</v>
      </c>
      <c r="AF256" s="247" t="e">
        <f t="shared" ca="1" si="1204"/>
        <v>#VALUE!</v>
      </c>
      <c r="AG256" s="237" t="e">
        <f t="shared" ca="1" si="1205"/>
        <v>#VALUE!</v>
      </c>
      <c r="AH256" s="241" t="e">
        <f t="shared" ca="1" si="1206"/>
        <v>#VALUE!</v>
      </c>
      <c r="AI256" s="237" t="e">
        <f t="shared" ca="1" si="1207"/>
        <v>#VALUE!</v>
      </c>
      <c r="AJ256" s="241" t="e">
        <f t="shared" ca="1" si="1208"/>
        <v>#VALUE!</v>
      </c>
      <c r="AK256" s="245" t="e">
        <f t="shared" ca="1" si="1209"/>
        <v>#VALUE!</v>
      </c>
      <c r="AL256" s="248" t="e">
        <f t="shared" ca="1" si="1210"/>
        <v>#VALUE!</v>
      </c>
      <c r="AM256" s="241" t="e">
        <f t="shared" ca="1" si="1211"/>
        <v>#VALUE!</v>
      </c>
      <c r="AN256" s="237" t="e">
        <f ca="1">SUM(AL$224:AL256)</f>
        <v>#VALUE!</v>
      </c>
      <c r="AO256" s="203" t="e">
        <f t="shared" ca="1" si="1181"/>
        <v>#VALUE!</v>
      </c>
      <c r="AP256" s="249" t="e">
        <f t="shared" ca="1" si="1212"/>
        <v>#VALUE!</v>
      </c>
      <c r="AQ256" s="250" t="e">
        <f t="shared" ca="1" si="1213"/>
        <v>#VALUE!</v>
      </c>
      <c r="AX256" s="208" t="str">
        <f ca="1">[2]!YBHIST($I$209,$I256,J$25,"sec","")</f>
        <v>E</v>
      </c>
      <c r="AY256" s="206" t="str">
        <f ca="1">[2]!YBPRICE($I$209,AX256&amp;"d","Market","AccruedInterest","Swap",$I256,"LMMSkew","","Model",100,"")</f>
        <v>E</v>
      </c>
      <c r="BA256" s="67">
        <f t="shared" ref="BA256:BA275" si="1214">BA184</f>
        <v>-19</v>
      </c>
      <c r="BI256" s="519" t="e">
        <f t="shared" ca="1" si="1182"/>
        <v>#VALUE!</v>
      </c>
      <c r="BJ256" s="519" t="e">
        <f ca="1">PRODUCT($BI$224:BI256)-1</f>
        <v>#VALUE!</v>
      </c>
      <c r="BK256" s="519" t="e">
        <f t="shared" ca="1" si="1183"/>
        <v>#VALUE!</v>
      </c>
      <c r="BL256" s="519" t="e">
        <f ca="1">PRODUCT($BK$224:BK256)-1</f>
        <v>#VALUE!</v>
      </c>
    </row>
    <row r="257" spans="3:64" ht="15">
      <c r="C257" s="222">
        <f t="shared" ref="C257:C262" ca="1" si="1215">I257+10</f>
        <v>41557</v>
      </c>
      <c r="D257" s="70">
        <f t="shared" ca="1" si="1191"/>
        <v>41582</v>
      </c>
      <c r="E257" s="70" t="str">
        <f t="shared" ca="1" si="1192"/>
        <v>FNMA3.0-TBA-Oct</v>
      </c>
      <c r="F257" s="70" t="str">
        <f t="shared" ca="1" si="1192"/>
        <v>FNMA3.0-TBA-Nov</v>
      </c>
      <c r="G257" s="70" t="str">
        <f t="shared" si="1189"/>
        <v>FNMA3.0-TBA-GEN</v>
      </c>
      <c r="I257" s="133">
        <f ca="1">[2]!YBWORKDAY(EDATE(Base_Date, BA257), -1, "USD")</f>
        <v>41547</v>
      </c>
      <c r="J257" s="217" t="str">
        <f t="shared" ca="1" si="1193"/>
        <v>E</v>
      </c>
      <c r="K257" s="80" t="e">
        <f t="shared" ca="1" si="1194"/>
        <v>#VALUE!</v>
      </c>
      <c r="L257" s="80" t="e">
        <f t="shared" ca="1" si="1195"/>
        <v>#VALUE!</v>
      </c>
      <c r="M257" s="81" t="str">
        <f ca="1">[2]!YBHIST($I$209,$I257,"LMMOAS","sec")</f>
        <v>E</v>
      </c>
      <c r="N257" s="73" t="str">
        <f ca="1">[2]!YBHIST($I$209,$I256,M$25,"sec","")</f>
        <v>E</v>
      </c>
      <c r="O257" s="170" t="str">
        <f ca="1">[2]!YBHIST("1 Month LIBOR",I257,"Yield","bmk","")</f>
        <v>E</v>
      </c>
      <c r="P257" s="80" t="e">
        <f t="shared" ca="1" si="1196"/>
        <v>#VALUE!</v>
      </c>
      <c r="Q257" s="82" t="str">
        <f ca="1">[2]!YBSCEN($I$209,$J256&amp;"d","Market",O$25,"Swap",$I256,"LMMSkew","","Model",100,0,29,"Gradual","ParShift|N",0,"Annualized ROR",O256,100,"",,,,"Default",,,,"Default",,)</f>
        <v>E</v>
      </c>
      <c r="R257" s="80" t="e">
        <f t="shared" ca="1" si="1197"/>
        <v>#VALUE!</v>
      </c>
      <c r="S257" s="83" t="e">
        <f t="shared" ca="1" si="1198"/>
        <v>#VALUE!</v>
      </c>
      <c r="T257" s="80" t="e">
        <f ca="1">SUM(R$224:R257)</f>
        <v>#VALUE!</v>
      </c>
      <c r="U257" s="83" t="e">
        <f t="shared" ca="1" si="1178"/>
        <v>#VALUE!</v>
      </c>
      <c r="V257" s="84">
        <f ca="1">VLOOKUP($I257, 'Barcap OAD'!$A:$S, $F$209, FALSE)</f>
        <v>-15.5</v>
      </c>
      <c r="W257" s="172" t="e">
        <f t="shared" ca="1" si="1172"/>
        <v>#VALUE!</v>
      </c>
      <c r="X257" s="185" t="str">
        <f ca="1">[2]!YBHIST($E257,$I257,X$25,"sec","")</f>
        <v>E</v>
      </c>
      <c r="Y257" s="80" t="e">
        <f t="shared" ca="1" si="1199"/>
        <v>#VALUE!</v>
      </c>
      <c r="Z257" s="82" t="e">
        <f t="shared" ca="1" si="1200"/>
        <v>#VALUE!</v>
      </c>
      <c r="AA257" s="82" t="str">
        <f ca="1">[2]!YBHIST($F257,$I257,X$25,"sec","")</f>
        <v>E</v>
      </c>
      <c r="AB257" s="82" t="e">
        <f t="shared" ca="1" si="1201"/>
        <v>#VALUE!</v>
      </c>
      <c r="AC257" s="187" t="e">
        <f t="shared" ca="1" si="1202"/>
        <v>#VALUE!</v>
      </c>
      <c r="AD257" s="189">
        <f ca="1">VLOOKUP($I257, 'Barcap OAD'!$A:$S, $F$26, FALSE)</f>
        <v>7.9720000000000004</v>
      </c>
      <c r="AE257" s="172" t="e">
        <f t="shared" ca="1" si="1203"/>
        <v>#VALUE!</v>
      </c>
      <c r="AF257" s="86" t="e">
        <f t="shared" ca="1" si="1204"/>
        <v>#VALUE!</v>
      </c>
      <c r="AG257" s="80" t="e">
        <f t="shared" ca="1" si="1205"/>
        <v>#VALUE!</v>
      </c>
      <c r="AH257" s="83" t="e">
        <f t="shared" ca="1" si="1206"/>
        <v>#VALUE!</v>
      </c>
      <c r="AI257" s="80" t="e">
        <f t="shared" ca="1" si="1207"/>
        <v>#VALUE!</v>
      </c>
      <c r="AJ257" s="83" t="e">
        <f t="shared" ca="1" si="1208"/>
        <v>#VALUE!</v>
      </c>
      <c r="AK257" s="187" t="e">
        <f t="shared" ca="1" si="1209"/>
        <v>#VALUE!</v>
      </c>
      <c r="AL257" s="192" t="e">
        <f t="shared" ca="1" si="1210"/>
        <v>#VALUE!</v>
      </c>
      <c r="AM257" s="83" t="e">
        <f t="shared" ca="1" si="1211"/>
        <v>#VALUE!</v>
      </c>
      <c r="AN257" s="80" t="e">
        <f ca="1">SUM(AL$224:AL257)</f>
        <v>#VALUE!</v>
      </c>
      <c r="AO257" s="109" t="e">
        <f t="shared" ca="1" si="1181"/>
        <v>#VALUE!</v>
      </c>
      <c r="AP257" s="194" t="e">
        <f t="shared" ca="1" si="1212"/>
        <v>#VALUE!</v>
      </c>
      <c r="AQ257" s="200" t="e">
        <f t="shared" ca="1" si="1213"/>
        <v>#VALUE!</v>
      </c>
      <c r="AX257" s="208" t="str">
        <f ca="1">[2]!YBHIST($I$209,$I257,J$25,"sec","")</f>
        <v>E</v>
      </c>
      <c r="AY257" s="206" t="str">
        <f ca="1">[2]!YBPRICE($I$209,AX257&amp;"d","Market","AccruedInterest","Swap",$I257,"LMMSkew","","Model",100,"")</f>
        <v>E</v>
      </c>
      <c r="BA257" s="67">
        <f t="shared" si="1214"/>
        <v>-18</v>
      </c>
      <c r="BI257" s="519" t="e">
        <f t="shared" ca="1" si="1182"/>
        <v>#VALUE!</v>
      </c>
      <c r="BJ257" s="519" t="e">
        <f ca="1">PRODUCT($BI$224:BI257)-1</f>
        <v>#VALUE!</v>
      </c>
      <c r="BK257" s="519" t="e">
        <f t="shared" ca="1" si="1183"/>
        <v>#VALUE!</v>
      </c>
      <c r="BL257" s="519" t="e">
        <f ca="1">PRODUCT($BK$224:BK257)-1</f>
        <v>#VALUE!</v>
      </c>
    </row>
    <row r="258" spans="3:64" ht="15">
      <c r="C258" s="222">
        <f t="shared" ca="1" si="1215"/>
        <v>41588</v>
      </c>
      <c r="D258" s="70">
        <f t="shared" ca="1" si="1191"/>
        <v>41613</v>
      </c>
      <c r="E258" s="70" t="str">
        <f t="shared" ref="E258" ca="1" si="1216">"FNMA"&amp;TEXT($J$23,"0.0")&amp;"-TBA-"&amp;TEXT(C258,"mmm")</f>
        <v>FNMA3.0-TBA-Nov</v>
      </c>
      <c r="F258" s="70" t="str">
        <f t="shared" ref="F258" ca="1" si="1217">"FNMA"&amp;TEXT($J$23,"0.0")&amp;"-TBA-"&amp;TEXT(D258,"mmm")</f>
        <v>FNMA3.0-TBA-Dec</v>
      </c>
      <c r="G258" s="70" t="str">
        <f t="shared" si="1189"/>
        <v>FNMA3.0-TBA-GEN</v>
      </c>
      <c r="I258" s="133">
        <f ca="1">[2]!YBWORKDAY(EDATE(Base_Date, BA258), -1, "USD")</f>
        <v>41578</v>
      </c>
      <c r="J258" s="217" t="str">
        <f t="shared" ca="1" si="1193"/>
        <v>E</v>
      </c>
      <c r="K258" s="80" t="e">
        <f t="shared" ca="1" si="1194"/>
        <v>#VALUE!</v>
      </c>
      <c r="L258" s="80" t="e">
        <f t="shared" ca="1" si="1195"/>
        <v>#VALUE!</v>
      </c>
      <c r="M258" s="81" t="str">
        <f ca="1">[2]!YBHIST($I$209,$I258,"LMMOAS","sec")</f>
        <v>E</v>
      </c>
      <c r="N258" s="73" t="str">
        <f ca="1">[2]!YBHIST($I$209,$I257,M$25,"sec","")</f>
        <v>E</v>
      </c>
      <c r="O258" s="170" t="str">
        <f ca="1">[2]!YBHIST("1 Month LIBOR",I258,"Yield","bmk","")</f>
        <v>E</v>
      </c>
      <c r="P258" s="80" t="e">
        <f t="shared" ca="1" si="1196"/>
        <v>#VALUE!</v>
      </c>
      <c r="Q258" s="82" t="str">
        <f ca="1">[2]!YBSCEN($I$209,$J257&amp;"d","Market",O$25,"Swap",$I257,"LMMSkew","","Model",100,0,29,"Gradual","ParShift|N",0,"Annualized ROR",O257,100,"",,,,"Default",,,,"Default",,)</f>
        <v>E</v>
      </c>
      <c r="R258" s="80" t="e">
        <f t="shared" ca="1" si="1197"/>
        <v>#VALUE!</v>
      </c>
      <c r="S258" s="83" t="e">
        <f t="shared" ca="1" si="1198"/>
        <v>#VALUE!</v>
      </c>
      <c r="T258" s="80" t="e">
        <f ca="1">SUM(R$224:R258)</f>
        <v>#VALUE!</v>
      </c>
      <c r="U258" s="83" t="e">
        <f t="shared" ca="1" si="1178"/>
        <v>#VALUE!</v>
      </c>
      <c r="V258" s="84">
        <f ca="1">VLOOKUP($I258, 'Barcap OAD'!$A:$S, $F$209, FALSE)</f>
        <v>-15.7</v>
      </c>
      <c r="W258" s="172" t="e">
        <f t="shared" ca="1" si="1172"/>
        <v>#VALUE!</v>
      </c>
      <c r="X258" s="185" t="str">
        <f ca="1">[2]!YBHIST($E258,$I258,X$25,"sec","")</f>
        <v>E</v>
      </c>
      <c r="Y258" s="80" t="e">
        <f t="shared" ca="1" si="1199"/>
        <v>#VALUE!</v>
      </c>
      <c r="Z258" s="82" t="e">
        <f t="shared" ca="1" si="1200"/>
        <v>#VALUE!</v>
      </c>
      <c r="AA258" s="82" t="str">
        <f ca="1">[2]!YBHIST($F258,$I258,X$25,"sec","")</f>
        <v>E</v>
      </c>
      <c r="AB258" s="82" t="e">
        <f t="shared" ca="1" si="1201"/>
        <v>#VALUE!</v>
      </c>
      <c r="AC258" s="187" t="e">
        <f t="shared" ca="1" si="1202"/>
        <v>#VALUE!</v>
      </c>
      <c r="AD258" s="189">
        <f ca="1">VLOOKUP($I258, 'Barcap OAD'!$A:$S, $F$26, FALSE)</f>
        <v>7.7620750000000003</v>
      </c>
      <c r="AE258" s="172" t="e">
        <f t="shared" ca="1" si="1203"/>
        <v>#VALUE!</v>
      </c>
      <c r="AF258" s="86" t="e">
        <f t="shared" ca="1" si="1204"/>
        <v>#VALUE!</v>
      </c>
      <c r="AG258" s="80" t="e">
        <f t="shared" ca="1" si="1205"/>
        <v>#VALUE!</v>
      </c>
      <c r="AH258" s="83" t="e">
        <f t="shared" ca="1" si="1206"/>
        <v>#VALUE!</v>
      </c>
      <c r="AI258" s="80" t="e">
        <f t="shared" ca="1" si="1207"/>
        <v>#VALUE!</v>
      </c>
      <c r="AJ258" s="83" t="e">
        <f t="shared" ca="1" si="1208"/>
        <v>#VALUE!</v>
      </c>
      <c r="AK258" s="187" t="e">
        <f t="shared" ca="1" si="1209"/>
        <v>#VALUE!</v>
      </c>
      <c r="AL258" s="192" t="e">
        <f t="shared" ca="1" si="1210"/>
        <v>#VALUE!</v>
      </c>
      <c r="AM258" s="83" t="e">
        <f t="shared" ca="1" si="1211"/>
        <v>#VALUE!</v>
      </c>
      <c r="AN258" s="80" t="e">
        <f ca="1">SUM(AL$224:AL258)</f>
        <v>#VALUE!</v>
      </c>
      <c r="AO258" s="109" t="e">
        <f t="shared" ca="1" si="1181"/>
        <v>#VALUE!</v>
      </c>
      <c r="AP258" s="194" t="e">
        <f t="shared" ca="1" si="1212"/>
        <v>#VALUE!</v>
      </c>
      <c r="AQ258" s="200" t="e">
        <f t="shared" ca="1" si="1213"/>
        <v>#VALUE!</v>
      </c>
      <c r="AX258" s="208" t="str">
        <f ca="1">[2]!YBHIST($I$209,$I258,J$25,"sec","")</f>
        <v>E</v>
      </c>
      <c r="AY258" s="206" t="str">
        <f ca="1">[2]!YBPRICE($I$209,AX258&amp;"d","Market","AccruedInterest","Swap",$I258,"LMMSkew","","Model",100,"")</f>
        <v>E</v>
      </c>
      <c r="BA258" s="67">
        <f t="shared" si="1214"/>
        <v>-17</v>
      </c>
      <c r="BI258" s="519" t="e">
        <f t="shared" ca="1" si="1182"/>
        <v>#VALUE!</v>
      </c>
      <c r="BJ258" s="519" t="e">
        <f ca="1">PRODUCT($BI$224:BI258)-1</f>
        <v>#VALUE!</v>
      </c>
      <c r="BK258" s="519" t="e">
        <f t="shared" ca="1" si="1183"/>
        <v>#VALUE!</v>
      </c>
      <c r="BL258" s="519" t="e">
        <f ca="1">PRODUCT($BK$224:BK258)-1</f>
        <v>#VALUE!</v>
      </c>
    </row>
    <row r="259" spans="3:64" ht="15">
      <c r="C259" s="222">
        <f t="shared" ca="1" si="1215"/>
        <v>41617</v>
      </c>
      <c r="D259" s="70">
        <f t="shared" ref="D259" ca="1" si="1218">I259+35</f>
        <v>41642</v>
      </c>
      <c r="E259" s="70" t="str">
        <f t="shared" ref="E259" ca="1" si="1219">"FNMA"&amp;TEXT($J$23,"0.0")&amp;"-TBA-"&amp;TEXT(C259,"mmm")</f>
        <v>FNMA3.0-TBA-Dec</v>
      </c>
      <c r="F259" s="70" t="str">
        <f t="shared" ref="F259" ca="1" si="1220">"FNMA"&amp;TEXT($J$23,"0.0")&amp;"-TBA-"&amp;TEXT(D259,"mmm")</f>
        <v>FNMA3.0-TBA-Jan</v>
      </c>
      <c r="G259" s="70" t="str">
        <f t="shared" si="1189"/>
        <v>FNMA3.0-TBA-GEN</v>
      </c>
      <c r="I259" s="133">
        <f ca="1">[2]!YBWORKDAY(EDATE(Base_Date, BA259), -1, "USD")</f>
        <v>41607</v>
      </c>
      <c r="J259" s="217" t="str">
        <f t="shared" ref="J259" ca="1" si="1221">AX259</f>
        <v>E</v>
      </c>
      <c r="K259" s="80" t="e">
        <f t="shared" ref="K259" ca="1" si="1222">AX259+AY259</f>
        <v>#VALUE!</v>
      </c>
      <c r="L259" s="80" t="e">
        <f t="shared" ca="1" si="1195"/>
        <v>#VALUE!</v>
      </c>
      <c r="M259" s="81" t="str">
        <f ca="1">[2]!YBHIST($I$209,$I259,"LMMOAS","sec")</f>
        <v>E</v>
      </c>
      <c r="N259" s="73" t="str">
        <f ca="1">[2]!YBHIST($I$209,$I258,M$25,"sec","")</f>
        <v>E</v>
      </c>
      <c r="O259" s="170" t="str">
        <f ca="1">[2]!YBHIST("1 Month LIBOR",I259,"Yield","bmk","")</f>
        <v>E</v>
      </c>
      <c r="P259" s="80" t="e">
        <f t="shared" ref="P259" ca="1" si="1223">K258-Q259</f>
        <v>#VALUE!</v>
      </c>
      <c r="Q259" s="82" t="str">
        <f ca="1">[2]!YBSCEN($I$209,$J258&amp;"d","Market",O$25,"Swap",$I258,"LMMSkew","","Model",100,0,29,"Gradual","ParShift|N",0,"Annualized ROR",O258,100,"",,,,"Default",,,,"Default",,)</f>
        <v>E</v>
      </c>
      <c r="R259" s="80" t="e">
        <f t="shared" ref="R259" ca="1" si="1224">L259+P259</f>
        <v>#VALUE!</v>
      </c>
      <c r="S259" s="83" t="e">
        <f t="shared" ref="S259" ca="1" si="1225">R259/K258</f>
        <v>#VALUE!</v>
      </c>
      <c r="T259" s="80" t="e">
        <f ca="1">SUM(R$224:R259)</f>
        <v>#VALUE!</v>
      </c>
      <c r="U259" s="83" t="e">
        <f t="shared" ca="1" si="1178"/>
        <v>#VALUE!</v>
      </c>
      <c r="V259" s="84">
        <f ca="1">VLOOKUP($I259, 'Barcap OAD'!$A:$S, $F$209, FALSE)</f>
        <v>-15.4</v>
      </c>
      <c r="W259" s="172" t="e">
        <f t="shared" ca="1" si="1172"/>
        <v>#VALUE!</v>
      </c>
      <c r="X259" s="185" t="str">
        <f ca="1">[2]!YBHIST($E259,$I259,X$25,"sec","")</f>
        <v>E</v>
      </c>
      <c r="Y259" s="80" t="e">
        <f t="shared" ca="1" si="1199"/>
        <v>#VALUE!</v>
      </c>
      <c r="Z259" s="82" t="e">
        <f t="shared" ref="Z259" ca="1" si="1226">X258-AA258</f>
        <v>#VALUE!</v>
      </c>
      <c r="AA259" s="82" t="str">
        <f ca="1">[2]!YBHIST($F259,$I259,X$25,"sec","")</f>
        <v>E</v>
      </c>
      <c r="AB259" s="82" t="e">
        <f t="shared" ref="AB259" ca="1" si="1227">X258-Z259</f>
        <v>#VALUE!</v>
      </c>
      <c r="AC259" s="187" t="e">
        <f t="shared" ref="AC259" ca="1" si="1228">Y259+Z259</f>
        <v>#VALUE!</v>
      </c>
      <c r="AD259" s="189">
        <f ca="1">VLOOKUP($I259, 'Barcap OAD'!$A:$S, $F$26, FALSE)</f>
        <v>8.0552030000000006</v>
      </c>
      <c r="AE259" s="172" t="e">
        <f t="shared" ref="AE259" ca="1" si="1229">X259*AD259/10000</f>
        <v>#VALUE!</v>
      </c>
      <c r="AF259" s="86" t="e">
        <f t="shared" ref="AF259" ca="1" si="1230">W259/AE259</f>
        <v>#VALUE!</v>
      </c>
      <c r="AG259" s="80" t="e">
        <f t="shared" ref="AG259" ca="1" si="1231">-AC259*AF258</f>
        <v>#VALUE!</v>
      </c>
      <c r="AH259" s="83" t="e">
        <f t="shared" ref="AH259" ca="1" si="1232">AG259/K258</f>
        <v>#VALUE!</v>
      </c>
      <c r="AI259" s="80" t="e">
        <f t="shared" ref="AI259" ca="1" si="1233">AL259+AK259</f>
        <v>#VALUE!</v>
      </c>
      <c r="AJ259" s="83" t="e">
        <f t="shared" ref="AJ259" ca="1" si="1234">AF259-AF258</f>
        <v>#VALUE!</v>
      </c>
      <c r="AK259" s="187" t="e">
        <f t="shared" ref="AK259" ca="1" si="1235">(AJ259*Y259)/2</f>
        <v>#VALUE!</v>
      </c>
      <c r="AL259" s="192" t="e">
        <f t="shared" ref="AL259" ca="1" si="1236">AG259+R259</f>
        <v>#VALUE!</v>
      </c>
      <c r="AM259" s="83" t="e">
        <f t="shared" ref="AM259" ca="1" si="1237">AL259/K258</f>
        <v>#VALUE!</v>
      </c>
      <c r="AN259" s="80" t="e">
        <f ca="1">SUM(AL$224:AL259)</f>
        <v>#VALUE!</v>
      </c>
      <c r="AO259" s="109" t="e">
        <f t="shared" ca="1" si="1181"/>
        <v>#VALUE!</v>
      </c>
      <c r="AP259" s="194" t="e">
        <f t="shared" ref="AP259" ca="1" si="1238">(Z259*AF259*-1)+P259</f>
        <v>#VALUE!</v>
      </c>
      <c r="AQ259" s="200" t="e">
        <f t="shared" ref="AQ259" ca="1" si="1239">AP259/K258</f>
        <v>#VALUE!</v>
      </c>
      <c r="AX259" s="208" t="str">
        <f ca="1">[2]!YBHIST($I$209,$I259,J$25,"sec","")</f>
        <v>E</v>
      </c>
      <c r="AY259" s="206" t="str">
        <f ca="1">[2]!YBPRICE($I$209,AX259&amp;"d","Market","AccruedInterest","Swap",$I259,"LMMSkew","","Model",100,"")</f>
        <v>E</v>
      </c>
      <c r="BA259" s="67">
        <f t="shared" si="1214"/>
        <v>-16</v>
      </c>
      <c r="BI259" s="519" t="e">
        <f t="shared" ca="1" si="1182"/>
        <v>#VALUE!</v>
      </c>
      <c r="BJ259" s="519" t="e">
        <f ca="1">PRODUCT($BI$224:BI259)-1</f>
        <v>#VALUE!</v>
      </c>
      <c r="BK259" s="519" t="e">
        <f t="shared" ca="1" si="1183"/>
        <v>#VALUE!</v>
      </c>
      <c r="BL259" s="519" t="e">
        <f ca="1">PRODUCT($BK$224:BK259)-1</f>
        <v>#VALUE!</v>
      </c>
    </row>
    <row r="260" spans="3:64" ht="15">
      <c r="C260" s="222">
        <f t="shared" ca="1" si="1215"/>
        <v>41649</v>
      </c>
      <c r="D260" s="70">
        <f t="shared" ref="D260" ca="1" si="1240">I260+35</f>
        <v>41674</v>
      </c>
      <c r="E260" s="70" t="str">
        <f t="shared" ref="E260" ca="1" si="1241">"FNMA"&amp;TEXT($J$23,"0.0")&amp;"-TBA-"&amp;TEXT(C260,"mmm")</f>
        <v>FNMA3.0-TBA-Jan</v>
      </c>
      <c r="F260" s="70" t="str">
        <f t="shared" ref="F260" ca="1" si="1242">"FNMA"&amp;TEXT($J$23,"0.0")&amp;"-TBA-"&amp;TEXT(D260,"mmm")</f>
        <v>FNMA3.0-TBA-Feb</v>
      </c>
      <c r="G260" s="70" t="str">
        <f t="shared" si="1189"/>
        <v>FNMA3.0-TBA-GEN</v>
      </c>
      <c r="I260" s="133">
        <f ca="1">[2]!YBWORKDAY(EDATE(Base_Date, BA260), -1, "USD")</f>
        <v>41639</v>
      </c>
      <c r="J260" s="234" t="str">
        <f t="shared" ref="J260" ca="1" si="1243">AX260</f>
        <v>E</v>
      </c>
      <c r="K260" s="237" t="e">
        <f t="shared" ref="K260" ca="1" si="1244">AX260+AY260</f>
        <v>#VALUE!</v>
      </c>
      <c r="L260" s="237" t="e">
        <f t="shared" ref="L260" ca="1" si="1245">K260-K259</f>
        <v>#VALUE!</v>
      </c>
      <c r="M260" s="238" t="str">
        <f ca="1">[2]!YBHIST($I$209,$I260,"LMMOAS","sec")</f>
        <v>E</v>
      </c>
      <c r="N260" s="239" t="str">
        <f ca="1">[2]!YBHIST($I$209,$I259,M$25,"sec","")</f>
        <v>E</v>
      </c>
      <c r="O260" s="240" t="str">
        <f ca="1">[2]!YBHIST("1 Month LIBOR",I260,"Yield","bmk","")</f>
        <v>E</v>
      </c>
      <c r="P260" s="237" t="e">
        <f t="shared" ref="P260" ca="1" si="1246">K259-Q260</f>
        <v>#VALUE!</v>
      </c>
      <c r="Q260" s="171" t="str">
        <f ca="1">[2]!YBSCEN($I$209,$J259&amp;"d","Market",O$25,"Swap",$I259,"LMMSkew","","Model",100,0,29,"Gradual","ParShift|N",0,"Annualized ROR",O259,100,"",,,,"Default",,,,"Default",,)</f>
        <v>E</v>
      </c>
      <c r="R260" s="237" t="e">
        <f t="shared" ref="R260" ca="1" si="1247">L260+P260</f>
        <v>#VALUE!</v>
      </c>
      <c r="S260" s="241" t="e">
        <f t="shared" ref="S260" ca="1" si="1248">R260/K259</f>
        <v>#VALUE!</v>
      </c>
      <c r="T260" s="237" t="e">
        <f ca="1">SUM(R$224:R260)</f>
        <v>#VALUE!</v>
      </c>
      <c r="U260" s="241" t="e">
        <f t="shared" ca="1" si="1178"/>
        <v>#VALUE!</v>
      </c>
      <c r="V260" s="242">
        <f ca="1">VLOOKUP($I260, 'Barcap OAD'!$A:$S, $F$209, FALSE)</f>
        <v>-15.8</v>
      </c>
      <c r="W260" s="243" t="e">
        <f t="shared" ca="1" si="1172"/>
        <v>#VALUE!</v>
      </c>
      <c r="X260" s="244" t="str">
        <f ca="1">[2]!YBHIST($E260,$I260,X$25,"sec","")</f>
        <v>E</v>
      </c>
      <c r="Y260" s="237" t="e">
        <f t="shared" ref="Y260" ca="1" si="1249">X260-X259</f>
        <v>#VALUE!</v>
      </c>
      <c r="Z260" s="171" t="e">
        <f t="shared" ref="Z260" ca="1" si="1250">X259-AA259</f>
        <v>#VALUE!</v>
      </c>
      <c r="AA260" s="171" t="str">
        <f ca="1">[2]!YBHIST($F260,$I260,X$25,"sec","")</f>
        <v>E</v>
      </c>
      <c r="AB260" s="171" t="e">
        <f t="shared" ref="AB260" ca="1" si="1251">X259-Z260</f>
        <v>#VALUE!</v>
      </c>
      <c r="AC260" s="245" t="e">
        <f t="shared" ref="AC260" ca="1" si="1252">Y260+Z260</f>
        <v>#VALUE!</v>
      </c>
      <c r="AD260" s="246">
        <f ca="1">VLOOKUP($I260, 'Barcap OAD'!$A:$S, $F$26, FALSE)</f>
        <v>8.0500100000000003</v>
      </c>
      <c r="AE260" s="243" t="e">
        <f t="shared" ref="AE260" ca="1" si="1253">X260*AD260/10000</f>
        <v>#VALUE!</v>
      </c>
      <c r="AF260" s="247" t="e">
        <f t="shared" ref="AF260" ca="1" si="1254">W260/AE260</f>
        <v>#VALUE!</v>
      </c>
      <c r="AG260" s="237" t="e">
        <f t="shared" ref="AG260" ca="1" si="1255">-AC260*AF259</f>
        <v>#VALUE!</v>
      </c>
      <c r="AH260" s="241" t="e">
        <f t="shared" ref="AH260" ca="1" si="1256">AG260/K259</f>
        <v>#VALUE!</v>
      </c>
      <c r="AI260" s="237" t="e">
        <f t="shared" ref="AI260" ca="1" si="1257">AL260+AK260</f>
        <v>#VALUE!</v>
      </c>
      <c r="AJ260" s="241" t="e">
        <f t="shared" ref="AJ260" ca="1" si="1258">AF260-AF259</f>
        <v>#VALUE!</v>
      </c>
      <c r="AK260" s="245" t="e">
        <f t="shared" ref="AK260" ca="1" si="1259">(AJ260*Y260)/2</f>
        <v>#VALUE!</v>
      </c>
      <c r="AL260" s="248" t="e">
        <f t="shared" ref="AL260" ca="1" si="1260">AG260+R260</f>
        <v>#VALUE!</v>
      </c>
      <c r="AM260" s="241" t="e">
        <f t="shared" ref="AM260" ca="1" si="1261">AL260/K259</f>
        <v>#VALUE!</v>
      </c>
      <c r="AN260" s="237" t="e">
        <f ca="1">SUM(AL$224:AL260)</f>
        <v>#VALUE!</v>
      </c>
      <c r="AO260" s="203" t="e">
        <f t="shared" ca="1" si="1181"/>
        <v>#VALUE!</v>
      </c>
      <c r="AP260" s="249" t="e">
        <f t="shared" ref="AP260" ca="1" si="1262">(Z260*AF260*-1)+P260</f>
        <v>#VALUE!</v>
      </c>
      <c r="AQ260" s="250" t="e">
        <f t="shared" ref="AQ260" ca="1" si="1263">AP260/K259</f>
        <v>#VALUE!</v>
      </c>
      <c r="AX260" s="208" t="str">
        <f ca="1">[2]!YBHIST($I$209,$I260,J$25,"sec","")</f>
        <v>E</v>
      </c>
      <c r="AY260" s="206" t="str">
        <f ca="1">[2]!YBPRICE($I$209,AX260&amp;"d","Market","AccruedInterest","Swap",$I260,"LMMSkew","","Model",100,"")</f>
        <v>E</v>
      </c>
      <c r="BA260" s="67">
        <f t="shared" si="1214"/>
        <v>-15</v>
      </c>
      <c r="BI260" s="519" t="e">
        <f t="shared" ca="1" si="1182"/>
        <v>#VALUE!</v>
      </c>
      <c r="BJ260" s="519" t="e">
        <f ca="1">PRODUCT($BI$224:BI260)-1</f>
        <v>#VALUE!</v>
      </c>
      <c r="BK260" s="519" t="e">
        <f t="shared" ca="1" si="1183"/>
        <v>#VALUE!</v>
      </c>
      <c r="BL260" s="519" t="e">
        <f ca="1">PRODUCT($BK$224:BK260)-1</f>
        <v>#VALUE!</v>
      </c>
    </row>
    <row r="261" spans="3:64" ht="15">
      <c r="C261" s="222">
        <f t="shared" ca="1" si="1215"/>
        <v>41680</v>
      </c>
      <c r="D261" s="70">
        <f t="shared" ref="D261" ca="1" si="1264">I261+35</f>
        <v>41705</v>
      </c>
      <c r="E261" s="70" t="str">
        <f t="shared" ref="E261" ca="1" si="1265">"FNMA"&amp;TEXT($J$23,"0.0")&amp;"-TBA-"&amp;TEXT(C261,"mmm")</f>
        <v>FNMA3.0-TBA-Feb</v>
      </c>
      <c r="F261" s="70" t="str">
        <f t="shared" ref="F261" ca="1" si="1266">"FNMA"&amp;TEXT($J$23,"0.0")&amp;"-TBA-"&amp;TEXT(D261,"mmm")</f>
        <v>FNMA3.0-TBA-Mar</v>
      </c>
      <c r="G261" s="70" t="str">
        <f t="shared" si="1189"/>
        <v>FNMA3.0-TBA-GEN</v>
      </c>
      <c r="I261" s="133">
        <f ca="1">[2]!YBWORKDAY(EDATE(Base_Date, BA261), -1, "USD")</f>
        <v>41670</v>
      </c>
      <c r="J261" s="234" t="str">
        <f t="shared" ref="J261" ca="1" si="1267">AX261</f>
        <v>E</v>
      </c>
      <c r="K261" s="237" t="e">
        <f t="shared" ref="K261" ca="1" si="1268">AX261+AY261</f>
        <v>#VALUE!</v>
      </c>
      <c r="L261" s="237" t="e">
        <f t="shared" ref="L261" ca="1" si="1269">K261-K260</f>
        <v>#VALUE!</v>
      </c>
      <c r="M261" s="238" t="str">
        <f ca="1">[2]!YBHIST($I$209,$I261,"LMMOAS","sec")</f>
        <v>E</v>
      </c>
      <c r="N261" s="239" t="str">
        <f ca="1">[2]!YBHIST($I$209,$I260,M$25,"sec","")</f>
        <v>E</v>
      </c>
      <c r="O261" s="240" t="str">
        <f ca="1">[2]!YBHIST("1 Month LIBOR",I261,"Yield","bmk","")</f>
        <v>E</v>
      </c>
      <c r="P261" s="237" t="e">
        <f t="shared" ref="P261" ca="1" si="1270">K260-Q261</f>
        <v>#VALUE!</v>
      </c>
      <c r="Q261" s="171" t="str">
        <f ca="1">[2]!YBSCEN($I$209,$J260&amp;"d","Market",O$25,"Swap",$I260,"LMMSkew","","Model",100,0,29,"Gradual","ParShift|N",0,"Annualized ROR",O260,100,"",,,,"Default",,,,"Default",,)</f>
        <v>E</v>
      </c>
      <c r="R261" s="237" t="e">
        <f t="shared" ref="R261" ca="1" si="1271">L261+P261</f>
        <v>#VALUE!</v>
      </c>
      <c r="S261" s="241" t="e">
        <f t="shared" ref="S261" ca="1" si="1272">R261/K260</f>
        <v>#VALUE!</v>
      </c>
      <c r="T261" s="237" t="e">
        <f ca="1">SUM(R$224:R261)</f>
        <v>#VALUE!</v>
      </c>
      <c r="U261" s="241" t="e">
        <f t="shared" ref="U261" ca="1" si="1273">BJ261</f>
        <v>#VALUE!</v>
      </c>
      <c r="V261" s="242">
        <f ca="1">VLOOKUP($I261, 'Barcap OAD'!$A:$S, $F$209, FALSE)</f>
        <v>-16.7</v>
      </c>
      <c r="W261" s="243" t="e">
        <f t="shared" ca="1" si="1172"/>
        <v>#VALUE!</v>
      </c>
      <c r="X261" s="244" t="str">
        <f ca="1">[2]!YBHIST($E261,$I261,X$25,"sec","")</f>
        <v>E</v>
      </c>
      <c r="Y261" s="237" t="e">
        <f t="shared" ref="Y261" ca="1" si="1274">X261-X260</f>
        <v>#VALUE!</v>
      </c>
      <c r="Z261" s="171" t="e">
        <f t="shared" ref="Z261" ca="1" si="1275">X260-AA260</f>
        <v>#VALUE!</v>
      </c>
      <c r="AA261" s="171" t="str">
        <f ca="1">[2]!YBHIST($F261,$I261,X$25,"sec","")</f>
        <v>E</v>
      </c>
      <c r="AB261" s="171" t="e">
        <f t="shared" ref="AB261" ca="1" si="1276">X260-Z261</f>
        <v>#VALUE!</v>
      </c>
      <c r="AC261" s="245" t="e">
        <f t="shared" ref="AC261" ca="1" si="1277">Y261+Z261</f>
        <v>#VALUE!</v>
      </c>
      <c r="AD261" s="246">
        <f ca="1">VLOOKUP($I261, 'Barcap OAD'!$A:$S, $F$26, FALSE)</f>
        <v>7.5514489999999999</v>
      </c>
      <c r="AE261" s="243" t="e">
        <f t="shared" ref="AE261" ca="1" si="1278">X261*AD261/10000</f>
        <v>#VALUE!</v>
      </c>
      <c r="AF261" s="247" t="e">
        <f t="shared" ref="AF261" ca="1" si="1279">W261/AE261</f>
        <v>#VALUE!</v>
      </c>
      <c r="AG261" s="237" t="e">
        <f t="shared" ref="AG261" ca="1" si="1280">-AC261*AF260</f>
        <v>#VALUE!</v>
      </c>
      <c r="AH261" s="241" t="e">
        <f t="shared" ref="AH261" ca="1" si="1281">AG261/K260</f>
        <v>#VALUE!</v>
      </c>
      <c r="AI261" s="237" t="e">
        <f t="shared" ref="AI261" ca="1" si="1282">AL261+AK261</f>
        <v>#VALUE!</v>
      </c>
      <c r="AJ261" s="241" t="e">
        <f t="shared" ref="AJ261" ca="1" si="1283">AF261-AF260</f>
        <v>#VALUE!</v>
      </c>
      <c r="AK261" s="245" t="e">
        <f t="shared" ref="AK261" ca="1" si="1284">(AJ261*Y261)/2</f>
        <v>#VALUE!</v>
      </c>
      <c r="AL261" s="248" t="e">
        <f t="shared" ref="AL261" ca="1" si="1285">AG261+R261</f>
        <v>#VALUE!</v>
      </c>
      <c r="AM261" s="241" t="e">
        <f t="shared" ref="AM261" ca="1" si="1286">AL261/K260</f>
        <v>#VALUE!</v>
      </c>
      <c r="AN261" s="237" t="e">
        <f ca="1">SUM(AL$224:AL261)</f>
        <v>#VALUE!</v>
      </c>
      <c r="AO261" s="203" t="e">
        <f t="shared" ref="AO261" ca="1" si="1287">BL261</f>
        <v>#VALUE!</v>
      </c>
      <c r="AP261" s="249" t="e">
        <f t="shared" ref="AP261" ca="1" si="1288">(Z261*AF261*-1)+P261</f>
        <v>#VALUE!</v>
      </c>
      <c r="AQ261" s="250" t="e">
        <f t="shared" ref="AQ261" ca="1" si="1289">AP261/K260</f>
        <v>#VALUE!</v>
      </c>
      <c r="AX261" s="208" t="str">
        <f ca="1">[2]!YBHIST($I$209,$I261,J$25,"sec","")</f>
        <v>E</v>
      </c>
      <c r="AY261" s="206" t="str">
        <f ca="1">[2]!YBPRICE($I$209,AX261&amp;"d","Market","AccruedInterest","Swap",$I261,"LMMSkew","","Model",100,"")</f>
        <v>E</v>
      </c>
      <c r="BA261" s="67">
        <f t="shared" si="1214"/>
        <v>-14</v>
      </c>
      <c r="BI261" s="519" t="e">
        <f t="shared" ref="BI261" ca="1" si="1290">1+S261</f>
        <v>#VALUE!</v>
      </c>
      <c r="BJ261" s="519" t="e">
        <f ca="1">PRODUCT($BI$224:BI261)-1</f>
        <v>#VALUE!</v>
      </c>
      <c r="BK261" s="519" t="e">
        <f t="shared" ref="BK261" ca="1" si="1291">1+AM261</f>
        <v>#VALUE!</v>
      </c>
      <c r="BL261" s="519" t="e">
        <f ca="1">PRODUCT($BK$224:BK261)-1</f>
        <v>#VALUE!</v>
      </c>
    </row>
    <row r="262" spans="3:64" ht="15">
      <c r="C262" s="222">
        <f t="shared" ca="1" si="1215"/>
        <v>41708</v>
      </c>
      <c r="D262" s="70">
        <f t="shared" ref="D262" ca="1" si="1292">I262+35</f>
        <v>41733</v>
      </c>
      <c r="E262" s="70" t="str">
        <f t="shared" ref="E262" ca="1" si="1293">"FNMA"&amp;TEXT($J$23,"0.0")&amp;"-TBA-"&amp;TEXT(C262,"mmm")</f>
        <v>FNMA3.0-TBA-Mar</v>
      </c>
      <c r="F262" s="70" t="str">
        <f t="shared" ref="F262" ca="1" si="1294">"FNMA"&amp;TEXT($J$23,"0.0")&amp;"-TBA-"&amp;TEXT(D262,"mmm")</f>
        <v>FNMA3.0-TBA-Apr</v>
      </c>
      <c r="G262" s="70" t="str">
        <f t="shared" si="1189"/>
        <v>FNMA3.0-TBA-GEN</v>
      </c>
      <c r="I262" s="133">
        <f ca="1">[2]!YBWORKDAY(EDATE(Base_Date, BA262), -1, "USD")</f>
        <v>41698</v>
      </c>
      <c r="J262" s="234" t="str">
        <f t="shared" ref="J262" ca="1" si="1295">AX262</f>
        <v>E</v>
      </c>
      <c r="K262" s="237" t="e">
        <f t="shared" ref="K262" ca="1" si="1296">AX262+AY262</f>
        <v>#VALUE!</v>
      </c>
      <c r="L262" s="237" t="e">
        <f t="shared" ref="L262" ca="1" si="1297">K262-K261</f>
        <v>#VALUE!</v>
      </c>
      <c r="M262" s="238" t="str">
        <f ca="1">[2]!YBHIST($I$209,$I262,"LMMOAS","sec")</f>
        <v>E</v>
      </c>
      <c r="N262" s="239" t="str">
        <f ca="1">[2]!YBHIST($I$209,$I261,M$25,"sec","")</f>
        <v>E</v>
      </c>
      <c r="O262" s="240" t="str">
        <f ca="1">[2]!YBHIST("1 Month LIBOR",I262,"Yield","bmk","")</f>
        <v>E</v>
      </c>
      <c r="P262" s="237" t="e">
        <f t="shared" ref="P262" ca="1" si="1298">K261-Q262</f>
        <v>#VALUE!</v>
      </c>
      <c r="Q262" s="171" t="str">
        <f ca="1">[2]!YBSCEN($I$209,$J261&amp;"d","Market",O$25,"Swap",$I261,"LMMSkew","","Model",100,0,29,"Gradual","ParShift|N",0,"Annualized ROR",O261,100,"",,,,"Default",,,,"Default",,)</f>
        <v>E</v>
      </c>
      <c r="R262" s="237" t="e">
        <f t="shared" ref="R262" ca="1" si="1299">L262+P262</f>
        <v>#VALUE!</v>
      </c>
      <c r="S262" s="241" t="e">
        <f t="shared" ref="S262" ca="1" si="1300">R262/K261</f>
        <v>#VALUE!</v>
      </c>
      <c r="T262" s="237" t="e">
        <f ca="1">SUM(R$224:R262)</f>
        <v>#VALUE!</v>
      </c>
      <c r="U262" s="241" t="e">
        <f t="shared" ref="U262" ca="1" si="1301">BJ262</f>
        <v>#VALUE!</v>
      </c>
      <c r="V262" s="242">
        <f ca="1">VLOOKUP($I262, 'Barcap OAD'!$A:$S, $F$209, FALSE)</f>
        <v>-17</v>
      </c>
      <c r="W262" s="243" t="e">
        <f t="shared" ca="1" si="1172"/>
        <v>#VALUE!</v>
      </c>
      <c r="X262" s="244" t="str">
        <f ca="1">[2]!YBHIST($E262,$I262,X$25,"sec","")</f>
        <v>E</v>
      </c>
      <c r="Y262" s="237" t="e">
        <f t="shared" ref="Y262" ca="1" si="1302">X262-X261</f>
        <v>#VALUE!</v>
      </c>
      <c r="Z262" s="171" t="e">
        <f t="shared" ref="Z262" ca="1" si="1303">X261-AA261</f>
        <v>#VALUE!</v>
      </c>
      <c r="AA262" s="171" t="str">
        <f ca="1">[2]!YBHIST($F262,$I262,X$25,"sec","")</f>
        <v>E</v>
      </c>
      <c r="AB262" s="171" t="e">
        <f t="shared" ref="AB262" ca="1" si="1304">X261-Z262</f>
        <v>#VALUE!</v>
      </c>
      <c r="AC262" s="245" t="e">
        <f t="shared" ref="AC262" ca="1" si="1305">Y262+Z262</f>
        <v>#VALUE!</v>
      </c>
      <c r="AD262" s="246">
        <f ca="1">VLOOKUP($I262, 'Barcap OAD'!$A:$S, $F$26, FALSE)</f>
        <v>7.6578980000000003</v>
      </c>
      <c r="AE262" s="243" t="e">
        <f t="shared" ref="AE262" ca="1" si="1306">X262*AD262/10000</f>
        <v>#VALUE!</v>
      </c>
      <c r="AF262" s="247" t="e">
        <f t="shared" ref="AF262" ca="1" si="1307">W262/AE262</f>
        <v>#VALUE!</v>
      </c>
      <c r="AG262" s="237" t="e">
        <f t="shared" ref="AG262" ca="1" si="1308">-AC262*AF261</f>
        <v>#VALUE!</v>
      </c>
      <c r="AH262" s="241" t="e">
        <f t="shared" ref="AH262" ca="1" si="1309">AG262/K261</f>
        <v>#VALUE!</v>
      </c>
      <c r="AI262" s="237" t="e">
        <f t="shared" ref="AI262" ca="1" si="1310">AL262+AK262</f>
        <v>#VALUE!</v>
      </c>
      <c r="AJ262" s="241" t="e">
        <f t="shared" ref="AJ262" ca="1" si="1311">AF262-AF261</f>
        <v>#VALUE!</v>
      </c>
      <c r="AK262" s="245" t="e">
        <f t="shared" ref="AK262" ca="1" si="1312">(AJ262*Y262)/2</f>
        <v>#VALUE!</v>
      </c>
      <c r="AL262" s="248" t="e">
        <f t="shared" ref="AL262" ca="1" si="1313">AG262+R262</f>
        <v>#VALUE!</v>
      </c>
      <c r="AM262" s="241" t="e">
        <f t="shared" ref="AM262" ca="1" si="1314">AL262/K261</f>
        <v>#VALUE!</v>
      </c>
      <c r="AN262" s="237" t="e">
        <f ca="1">SUM(AL$224:AL262)</f>
        <v>#VALUE!</v>
      </c>
      <c r="AO262" s="203" t="e">
        <f t="shared" ref="AO262" ca="1" si="1315">BL262</f>
        <v>#VALUE!</v>
      </c>
      <c r="AP262" s="249" t="e">
        <f t="shared" ref="AP262" ca="1" si="1316">(Z262*AF262*-1)+P262</f>
        <v>#VALUE!</v>
      </c>
      <c r="AQ262" s="250" t="e">
        <f t="shared" ref="AQ262" ca="1" si="1317">AP262/K261</f>
        <v>#VALUE!</v>
      </c>
      <c r="AX262" s="208" t="str">
        <f ca="1">[2]!YBHIST($I$209,$I262,J$25,"sec","")</f>
        <v>E</v>
      </c>
      <c r="AY262" s="206" t="str">
        <f ca="1">[2]!YBPRICE($I$209,AX262&amp;"d","Market","AccruedInterest","Swap",$I262,"LMMSkew","","Model",100,"")</f>
        <v>E</v>
      </c>
      <c r="BA262" s="67">
        <f t="shared" si="1214"/>
        <v>-13</v>
      </c>
      <c r="BI262" s="519" t="e">
        <f t="shared" ref="BI262" ca="1" si="1318">1+S262</f>
        <v>#VALUE!</v>
      </c>
      <c r="BJ262" s="519" t="e">
        <f ca="1">PRODUCT($BI$224:BI262)-1</f>
        <v>#VALUE!</v>
      </c>
      <c r="BK262" s="519" t="e">
        <f t="shared" ref="BK262" ca="1" si="1319">1+AM262</f>
        <v>#VALUE!</v>
      </c>
      <c r="BL262" s="519" t="e">
        <f ca="1">PRODUCT($BK$224:BK262)-1</f>
        <v>#VALUE!</v>
      </c>
    </row>
    <row r="263" spans="3:64" ht="15">
      <c r="C263" s="222">
        <f t="shared" ref="C263" ca="1" si="1320">I263+10</f>
        <v>41739</v>
      </c>
      <c r="D263" s="70">
        <f t="shared" ref="D263" ca="1" si="1321">I263+35</f>
        <v>41764</v>
      </c>
      <c r="E263" s="70" t="str">
        <f t="shared" ref="E263" ca="1" si="1322">"FNMA"&amp;TEXT($J$23,"0.0")&amp;"-TBA-"&amp;TEXT(C263,"mmm")</f>
        <v>FNMA3.0-TBA-Apr</v>
      </c>
      <c r="F263" s="70" t="str">
        <f t="shared" ref="F263" ca="1" si="1323">"FNMA"&amp;TEXT($J$23,"0.0")&amp;"-TBA-"&amp;TEXT(D263,"mmm")</f>
        <v>FNMA3.0-TBA-May</v>
      </c>
      <c r="G263" s="70" t="str">
        <f t="shared" si="1189"/>
        <v>FNMA3.0-TBA-GEN</v>
      </c>
      <c r="I263" s="133">
        <f ca="1">[2]!YBWORKDAY(EDATE(Base_Date, BA263), -1, "USD")</f>
        <v>41729</v>
      </c>
      <c r="J263" s="331" t="str">
        <f t="shared" ref="J263" ca="1" si="1324">AX263</f>
        <v>E</v>
      </c>
      <c r="K263" s="332" t="e">
        <f t="shared" ref="K263" ca="1" si="1325">AX263+AY263</f>
        <v>#VALUE!</v>
      </c>
      <c r="L263" s="332" t="e">
        <f t="shared" ref="L263" ca="1" si="1326">K263-K262</f>
        <v>#VALUE!</v>
      </c>
      <c r="M263" s="333" t="str">
        <f ca="1">[2]!YBHIST($I$209,$I263,"LMMOAS","sec")</f>
        <v>E</v>
      </c>
      <c r="N263" s="334" t="str">
        <f ca="1">[2]!YBHIST($I$209,$I262,M$25,"sec","")</f>
        <v>E</v>
      </c>
      <c r="O263" s="335" t="str">
        <f ca="1">[2]!YBHIST("1 Month LIBOR",I263,"Yield","bmk","")</f>
        <v>E</v>
      </c>
      <c r="P263" s="332" t="e">
        <f t="shared" ref="P263" ca="1" si="1327">K262-Q263</f>
        <v>#VALUE!</v>
      </c>
      <c r="Q263" s="336" t="str">
        <f ca="1">[2]!YBSCEN($I$209,$J262&amp;"d","Market",O$25,"Swap",$I262,"LMMSkew","","Model",100,0,29,"Gradual","ParShift|N",0,"Annualized ROR",O262,100,"",,,,"Default",,,,"Default",,)</f>
        <v>E</v>
      </c>
      <c r="R263" s="332" t="e">
        <f t="shared" ref="R263" ca="1" si="1328">L263+P263</f>
        <v>#VALUE!</v>
      </c>
      <c r="S263" s="337" t="e">
        <f t="shared" ref="S263" ca="1" si="1329">R263/K262</f>
        <v>#VALUE!</v>
      </c>
      <c r="T263" s="332" t="e">
        <f ca="1">SUM(R$224:R263)</f>
        <v>#VALUE!</v>
      </c>
      <c r="U263" s="337" t="e">
        <f t="shared" ref="U263" ca="1" si="1330">BJ263</f>
        <v>#VALUE!</v>
      </c>
      <c r="V263" s="338">
        <f ca="1">VLOOKUP($I263, 'Barcap OAD'!$A:$S, $F$209, FALSE)</f>
        <v>-17.2</v>
      </c>
      <c r="W263" s="339" t="e">
        <f t="shared" ca="1" si="1172"/>
        <v>#VALUE!</v>
      </c>
      <c r="X263" s="340" t="str">
        <f ca="1">[2]!YBHIST($E263,$I263,X$25,"sec","")</f>
        <v>E</v>
      </c>
      <c r="Y263" s="332" t="e">
        <f t="shared" ref="Y263" ca="1" si="1331">X263-X262</f>
        <v>#VALUE!</v>
      </c>
      <c r="Z263" s="336" t="e">
        <f t="shared" ref="Z263" ca="1" si="1332">X262-AA262</f>
        <v>#VALUE!</v>
      </c>
      <c r="AA263" s="336" t="str">
        <f ca="1">[2]!YBHIST($F263,$I263,X$25,"sec","")</f>
        <v>E</v>
      </c>
      <c r="AB263" s="336" t="e">
        <f t="shared" ref="AB263" ca="1" si="1333">X262-Z263</f>
        <v>#VALUE!</v>
      </c>
      <c r="AC263" s="341" t="e">
        <f t="shared" ref="AC263" ca="1" si="1334">Y263+Z263</f>
        <v>#VALUE!</v>
      </c>
      <c r="AD263" s="342">
        <f ca="1">VLOOKUP($I263, 'Barcap OAD'!$A:$S, $F$26, FALSE)</f>
        <v>7.6721079999999997</v>
      </c>
      <c r="AE263" s="339" t="e">
        <f t="shared" ref="AE263" ca="1" si="1335">X263*AD263/10000</f>
        <v>#VALUE!</v>
      </c>
      <c r="AF263" s="343" t="e">
        <f t="shared" ref="AF263" ca="1" si="1336">W263/AE263</f>
        <v>#VALUE!</v>
      </c>
      <c r="AG263" s="332" t="e">
        <f t="shared" ref="AG263" ca="1" si="1337">-AC263*AF262</f>
        <v>#VALUE!</v>
      </c>
      <c r="AH263" s="337" t="e">
        <f t="shared" ref="AH263" ca="1" si="1338">AG263/K262</f>
        <v>#VALUE!</v>
      </c>
      <c r="AI263" s="332" t="e">
        <f t="shared" ref="AI263" ca="1" si="1339">AL263+AK263</f>
        <v>#VALUE!</v>
      </c>
      <c r="AJ263" s="337" t="e">
        <f t="shared" ref="AJ263" ca="1" si="1340">AF263-AF262</f>
        <v>#VALUE!</v>
      </c>
      <c r="AK263" s="341" t="e">
        <f t="shared" ref="AK263" ca="1" si="1341">(AJ263*Y263)/2</f>
        <v>#VALUE!</v>
      </c>
      <c r="AL263" s="344" t="e">
        <f t="shared" ref="AL263" ca="1" si="1342">AG263+R263</f>
        <v>#VALUE!</v>
      </c>
      <c r="AM263" s="337" t="e">
        <f t="shared" ref="AM263" ca="1" si="1343">AL263/K262</f>
        <v>#VALUE!</v>
      </c>
      <c r="AN263" s="332" t="e">
        <f ca="1">SUM(AL$224:AL263)</f>
        <v>#VALUE!</v>
      </c>
      <c r="AO263" s="345" t="e">
        <f t="shared" ref="AO263" ca="1" si="1344">BL263</f>
        <v>#VALUE!</v>
      </c>
      <c r="AP263" s="346" t="e">
        <f t="shared" ref="AP263" ca="1" si="1345">(Z263*AF263*-1)+P263</f>
        <v>#VALUE!</v>
      </c>
      <c r="AQ263" s="347" t="e">
        <f t="shared" ref="AQ263" ca="1" si="1346">AP263/K262</f>
        <v>#VALUE!</v>
      </c>
      <c r="AX263" s="208" t="str">
        <f ca="1">[2]!YBHIST($I$209,$I263,J$25,"sec","")</f>
        <v>E</v>
      </c>
      <c r="AY263" s="206" t="str">
        <f ca="1">[2]!YBPRICE($I$209,AX263&amp;"d","Market","AccruedInterest","Swap",$I263,"LMMSkew","","Model",100,"")</f>
        <v>E</v>
      </c>
      <c r="BA263" s="67">
        <f t="shared" si="1214"/>
        <v>-12</v>
      </c>
      <c r="BI263" s="519" t="e">
        <f t="shared" ref="BI263" ca="1" si="1347">1+S263</f>
        <v>#VALUE!</v>
      </c>
      <c r="BJ263" s="519" t="e">
        <f ca="1">PRODUCT($BI$224:BI263)-1</f>
        <v>#VALUE!</v>
      </c>
      <c r="BK263" s="519" t="e">
        <f t="shared" ref="BK263" ca="1" si="1348">1+AM263</f>
        <v>#VALUE!</v>
      </c>
      <c r="BL263" s="519" t="e">
        <f ca="1">PRODUCT($BK$224:BK263)-1</f>
        <v>#VALUE!</v>
      </c>
    </row>
    <row r="264" spans="3:64" ht="15">
      <c r="C264" s="222">
        <f t="shared" ref="C264" ca="1" si="1349">I264+10</f>
        <v>41769</v>
      </c>
      <c r="D264" s="70">
        <f t="shared" ref="D264" ca="1" si="1350">I264+35</f>
        <v>41794</v>
      </c>
      <c r="E264" s="70" t="str">
        <f t="shared" ref="E264" ca="1" si="1351">"FNMA"&amp;TEXT($J$23,"0.0")&amp;"-TBA-"&amp;TEXT(C264,"mmm")</f>
        <v>FNMA3.0-TBA-May</v>
      </c>
      <c r="F264" s="70" t="str">
        <f t="shared" ref="F264" ca="1" si="1352">"FNMA"&amp;TEXT($J$23,"0.0")&amp;"-TBA-"&amp;TEXT(D264,"mmm")</f>
        <v>FNMA3.0-TBA-Jun</v>
      </c>
      <c r="G264" s="70" t="str">
        <f t="shared" si="1189"/>
        <v>FNMA3.0-TBA-GEN</v>
      </c>
      <c r="I264" s="133">
        <f ca="1">[2]!YBWORKDAY(EDATE(Base_Date, BA264), -1, "USD")</f>
        <v>41759</v>
      </c>
      <c r="J264" s="234" t="str">
        <f t="shared" ref="J264" ca="1" si="1353">AX264</f>
        <v>E</v>
      </c>
      <c r="K264" s="237" t="e">
        <f t="shared" ref="K264" ca="1" si="1354">AX264+AY264</f>
        <v>#VALUE!</v>
      </c>
      <c r="L264" s="237" t="e">
        <f t="shared" ref="L264" ca="1" si="1355">K264-K263</f>
        <v>#VALUE!</v>
      </c>
      <c r="M264" s="238" t="str">
        <f ca="1">[2]!YBHIST($I$209,$I264,"LMMOAS","sec")</f>
        <v>E</v>
      </c>
      <c r="N264" s="239" t="str">
        <f ca="1">[2]!YBHIST($I$209,$I263,M$25,"sec","")</f>
        <v>E</v>
      </c>
      <c r="O264" s="240" t="str">
        <f ca="1">[2]!YBHIST("1 Month LIBOR",I264,"Yield","bmk","")</f>
        <v>E</v>
      </c>
      <c r="P264" s="237" t="e">
        <f t="shared" ref="P264" ca="1" si="1356">K263-Q264</f>
        <v>#VALUE!</v>
      </c>
      <c r="Q264" s="171" t="str">
        <f ca="1">[2]!YBSCEN($I$209,$J263&amp;"d","Market",O$25,"Swap",$I263,"LMMSkew","","Model",100,0,29,"Gradual","ParShift|N",0,"Annualized ROR",O263,100,"",,,,"Default",,,,"Default",,)</f>
        <v>E</v>
      </c>
      <c r="R264" s="237" t="e">
        <f t="shared" ref="R264" ca="1" si="1357">L264+P264</f>
        <v>#VALUE!</v>
      </c>
      <c r="S264" s="241" t="e">
        <f t="shared" ref="S264" ca="1" si="1358">R264/K263</f>
        <v>#VALUE!</v>
      </c>
      <c r="T264" s="237" t="e">
        <f ca="1">SUM(R$224:R264)</f>
        <v>#VALUE!</v>
      </c>
      <c r="U264" s="241" t="e">
        <f t="shared" ref="U264" ca="1" si="1359">BJ264</f>
        <v>#VALUE!</v>
      </c>
      <c r="V264" s="242">
        <f ca="1">VLOOKUP($I264, 'Barcap OAD'!$A:$S, $F$209, FALSE)</f>
        <v>-17.399999999999999</v>
      </c>
      <c r="W264" s="243" t="e">
        <f t="shared" ca="1" si="1172"/>
        <v>#VALUE!</v>
      </c>
      <c r="X264" s="244" t="str">
        <f ca="1">[2]!YBHIST($E264,$I264,X$25,"sec","")</f>
        <v>E</v>
      </c>
      <c r="Y264" s="237" t="e">
        <f t="shared" ref="Y264" ca="1" si="1360">X264-X263</f>
        <v>#VALUE!</v>
      </c>
      <c r="Z264" s="171" t="e">
        <f t="shared" ref="Z264" ca="1" si="1361">X263-AA263</f>
        <v>#VALUE!</v>
      </c>
      <c r="AA264" s="171" t="str">
        <f ca="1">[2]!YBHIST($F264,$I264,X$25,"sec","")</f>
        <v>E</v>
      </c>
      <c r="AB264" s="171" t="e">
        <f t="shared" ref="AB264" ca="1" si="1362">X263-Z264</f>
        <v>#VALUE!</v>
      </c>
      <c r="AC264" s="245" t="e">
        <f t="shared" ref="AC264" ca="1" si="1363">Y264+Z264</f>
        <v>#VALUE!</v>
      </c>
      <c r="AD264" s="246">
        <f ca="1">VLOOKUP($I264, 'Barcap OAD'!$A:$S, $F$26, FALSE)</f>
        <v>7.508197</v>
      </c>
      <c r="AE264" s="243" t="e">
        <f t="shared" ref="AE264" ca="1" si="1364">X264*AD264/10000</f>
        <v>#VALUE!</v>
      </c>
      <c r="AF264" s="247" t="e">
        <f t="shared" ref="AF264" ca="1" si="1365">W264/AE264</f>
        <v>#VALUE!</v>
      </c>
      <c r="AG264" s="237" t="e">
        <f t="shared" ref="AG264" ca="1" si="1366">-AC264*AF263</f>
        <v>#VALUE!</v>
      </c>
      <c r="AH264" s="241" t="e">
        <f t="shared" ref="AH264" ca="1" si="1367">AG264/K263</f>
        <v>#VALUE!</v>
      </c>
      <c r="AI264" s="237" t="e">
        <f t="shared" ref="AI264" ca="1" si="1368">AL264+AK264</f>
        <v>#VALUE!</v>
      </c>
      <c r="AJ264" s="241" t="e">
        <f t="shared" ref="AJ264" ca="1" si="1369">AF264-AF263</f>
        <v>#VALUE!</v>
      </c>
      <c r="AK264" s="245" t="e">
        <f t="shared" ref="AK264" ca="1" si="1370">(AJ264*Y264)/2</f>
        <v>#VALUE!</v>
      </c>
      <c r="AL264" s="248" t="e">
        <f t="shared" ref="AL264" ca="1" si="1371">AG264+R264</f>
        <v>#VALUE!</v>
      </c>
      <c r="AM264" s="241" t="e">
        <f t="shared" ref="AM264" ca="1" si="1372">AL264/K263</f>
        <v>#VALUE!</v>
      </c>
      <c r="AN264" s="237" t="e">
        <f ca="1">SUM(AL$224:AL264)</f>
        <v>#VALUE!</v>
      </c>
      <c r="AO264" s="203" t="e">
        <f t="shared" ref="AO264" ca="1" si="1373">BL264</f>
        <v>#VALUE!</v>
      </c>
      <c r="AP264" s="249" t="e">
        <f t="shared" ref="AP264" ca="1" si="1374">(Z264*AF264*-1)+P264</f>
        <v>#VALUE!</v>
      </c>
      <c r="AQ264" s="250" t="e">
        <f t="shared" ref="AQ264" ca="1" si="1375">AP264/K263</f>
        <v>#VALUE!</v>
      </c>
      <c r="AX264" s="208" t="str">
        <f ca="1">[2]!YBHIST($I$209,$I264,J$25,"sec","")</f>
        <v>E</v>
      </c>
      <c r="AY264" s="206" t="str">
        <f ca="1">[2]!YBPRICE($I$209,AX264&amp;"d","Market","AccruedInterest","Swap",$I264,"LMMSkew","","Model",100,"")</f>
        <v>E</v>
      </c>
      <c r="BA264" s="67">
        <f t="shared" si="1214"/>
        <v>-11</v>
      </c>
      <c r="BI264" s="519" t="e">
        <f t="shared" ref="BI264" ca="1" si="1376">1+S264</f>
        <v>#VALUE!</v>
      </c>
      <c r="BJ264" s="519" t="e">
        <f ca="1">PRODUCT($BI$224:BI264)-1</f>
        <v>#VALUE!</v>
      </c>
      <c r="BK264" s="519" t="e">
        <f t="shared" ref="BK264" ca="1" si="1377">1+AM264</f>
        <v>#VALUE!</v>
      </c>
      <c r="BL264" s="519" t="e">
        <f ca="1">PRODUCT($BK$224:BK264)-1</f>
        <v>#VALUE!</v>
      </c>
    </row>
    <row r="265" spans="3:64" ht="15">
      <c r="C265" s="222">
        <f t="shared" ref="C265" ca="1" si="1378">I265+10</f>
        <v>41799</v>
      </c>
      <c r="D265" s="70">
        <f t="shared" ref="D265" ca="1" si="1379">I265+35</f>
        <v>41824</v>
      </c>
      <c r="E265" s="70" t="str">
        <f t="shared" ref="E265" ca="1" si="1380">"FNMA"&amp;TEXT($J$23,"0.0")&amp;"-TBA-"&amp;TEXT(C265,"mmm")</f>
        <v>FNMA3.0-TBA-Jun</v>
      </c>
      <c r="F265" s="70" t="str">
        <f t="shared" ref="F265" ca="1" si="1381">"FNMA"&amp;TEXT($J$23,"0.0")&amp;"-TBA-"&amp;TEXT(D265,"mmm")</f>
        <v>FNMA3.0-TBA-Jul</v>
      </c>
      <c r="G265" s="70" t="str">
        <f t="shared" si="1189"/>
        <v>FNMA3.0-TBA-GEN</v>
      </c>
      <c r="I265" s="133">
        <f ca="1">[2]!YBWORKDAY(EDATE(Base_Date, BA265), -1, "USD")</f>
        <v>41789</v>
      </c>
      <c r="J265" s="234" t="str">
        <f t="shared" ref="J265" ca="1" si="1382">AX265</f>
        <v>E</v>
      </c>
      <c r="K265" s="237" t="e">
        <f t="shared" ref="K265" ca="1" si="1383">AX265+AY265</f>
        <v>#VALUE!</v>
      </c>
      <c r="L265" s="237" t="e">
        <f t="shared" ref="L265" ca="1" si="1384">K265-K264</f>
        <v>#VALUE!</v>
      </c>
      <c r="M265" s="238" t="str">
        <f ca="1">[2]!YBHIST($I$209,$I265,"LMMOAS","sec")</f>
        <v>E</v>
      </c>
      <c r="N265" s="239" t="str">
        <f ca="1">[2]!YBHIST($I$209,$I264,M$25,"sec","")</f>
        <v>E</v>
      </c>
      <c r="O265" s="240" t="str">
        <f ca="1">[2]!YBHIST("1 Month LIBOR",I265,"Yield","bmk","")</f>
        <v>E</v>
      </c>
      <c r="P265" s="237" t="e">
        <f t="shared" ref="P265" ca="1" si="1385">K264-Q265</f>
        <v>#VALUE!</v>
      </c>
      <c r="Q265" s="171" t="str">
        <f ca="1">[2]!YBSCEN($I$209,$J264&amp;"d","Market",O$25,"Swap",$I264,"LMMSkew","","Model",100,0,29,"Gradual","ParShift|N",0,"Annualized ROR",O264,100,"",,,,"Default",,,,"Default",,)</f>
        <v>E</v>
      </c>
      <c r="R265" s="237" t="e">
        <f t="shared" ref="R265" ca="1" si="1386">L265+P265</f>
        <v>#VALUE!</v>
      </c>
      <c r="S265" s="241" t="e">
        <f t="shared" ref="S265" ca="1" si="1387">R265/K264</f>
        <v>#VALUE!</v>
      </c>
      <c r="T265" s="237" t="e">
        <f ca="1">SUM(R$224:R265)</f>
        <v>#VALUE!</v>
      </c>
      <c r="U265" s="241" t="e">
        <f t="shared" ref="U265" ca="1" si="1388">BJ265</f>
        <v>#VALUE!</v>
      </c>
      <c r="V265" s="242">
        <f ca="1">VLOOKUP($I265, 'Barcap OAD'!$A:$S, $F$209, FALSE)</f>
        <v>-17.399999999999999</v>
      </c>
      <c r="W265" s="243" t="e">
        <f t="shared" ca="1" si="1172"/>
        <v>#VALUE!</v>
      </c>
      <c r="X265" s="244" t="str">
        <f ca="1">[2]!YBHIST($E265,$I265,X$25,"sec","")</f>
        <v>E</v>
      </c>
      <c r="Y265" s="237" t="e">
        <f t="shared" ref="Y265" ca="1" si="1389">X265-X264</f>
        <v>#VALUE!</v>
      </c>
      <c r="Z265" s="171" t="e">
        <f t="shared" ref="Z265" ca="1" si="1390">X264-AA264</f>
        <v>#VALUE!</v>
      </c>
      <c r="AA265" s="171" t="str">
        <f ca="1">[2]!YBHIST($F265,$I265,X$25,"sec","")</f>
        <v>E</v>
      </c>
      <c r="AB265" s="171" t="e">
        <f t="shared" ref="AB265" ca="1" si="1391">X264-Z265</f>
        <v>#VALUE!</v>
      </c>
      <c r="AC265" s="245" t="e">
        <f t="shared" ref="AC265" ca="1" si="1392">Y265+Z265</f>
        <v>#VALUE!</v>
      </c>
      <c r="AD265" s="246">
        <f ca="1">VLOOKUP($I265, 'Barcap OAD'!$A:$S, $F$26, FALSE)</f>
        <v>7.1980000000000004</v>
      </c>
      <c r="AE265" s="243" t="e">
        <f t="shared" ref="AE265" ca="1" si="1393">X265*AD265/10000</f>
        <v>#VALUE!</v>
      </c>
      <c r="AF265" s="247" t="e">
        <f t="shared" ref="AF265" ca="1" si="1394">W265/AE265</f>
        <v>#VALUE!</v>
      </c>
      <c r="AG265" s="237" t="e">
        <f t="shared" ref="AG265" ca="1" si="1395">-AC265*AF264</f>
        <v>#VALUE!</v>
      </c>
      <c r="AH265" s="241" t="e">
        <f t="shared" ref="AH265" ca="1" si="1396">AG265/K264</f>
        <v>#VALUE!</v>
      </c>
      <c r="AI265" s="237" t="e">
        <f t="shared" ref="AI265" ca="1" si="1397">AL265+AK265</f>
        <v>#VALUE!</v>
      </c>
      <c r="AJ265" s="241" t="e">
        <f t="shared" ref="AJ265" ca="1" si="1398">AF265-AF264</f>
        <v>#VALUE!</v>
      </c>
      <c r="AK265" s="245" t="e">
        <f t="shared" ref="AK265" ca="1" si="1399">(AJ265*Y265)/2</f>
        <v>#VALUE!</v>
      </c>
      <c r="AL265" s="248" t="e">
        <f t="shared" ref="AL265" ca="1" si="1400">AG265+R265</f>
        <v>#VALUE!</v>
      </c>
      <c r="AM265" s="241" t="e">
        <f t="shared" ref="AM265" ca="1" si="1401">AL265/K264</f>
        <v>#VALUE!</v>
      </c>
      <c r="AN265" s="237" t="e">
        <f ca="1">SUM(AL$224:AL265)</f>
        <v>#VALUE!</v>
      </c>
      <c r="AO265" s="203" t="e">
        <f t="shared" ref="AO265" ca="1" si="1402">BL265</f>
        <v>#VALUE!</v>
      </c>
      <c r="AP265" s="249" t="e">
        <f t="shared" ref="AP265" ca="1" si="1403">(Z265*AF265*-1)+P265</f>
        <v>#VALUE!</v>
      </c>
      <c r="AQ265" s="250" t="e">
        <f t="shared" ref="AQ265" ca="1" si="1404">AP265/K264</f>
        <v>#VALUE!</v>
      </c>
      <c r="AX265" s="208" t="str">
        <f ca="1">[2]!YBHIST($I$209,$I265,J$25,"sec","")</f>
        <v>E</v>
      </c>
      <c r="AY265" s="206" t="str">
        <f ca="1">[2]!YBPRICE($I$209,AX265&amp;"d","Market","AccruedInterest","Swap",$I265,"LMMSkew","","Model",100,"")</f>
        <v>E</v>
      </c>
      <c r="BA265" s="67">
        <f t="shared" si="1214"/>
        <v>-10</v>
      </c>
      <c r="BI265" s="519" t="e">
        <f t="shared" ref="BI265" ca="1" si="1405">1+S265</f>
        <v>#VALUE!</v>
      </c>
      <c r="BJ265" s="519" t="e">
        <f ca="1">PRODUCT($BI$224:BI265)-1</f>
        <v>#VALUE!</v>
      </c>
      <c r="BK265" s="519" t="e">
        <f t="shared" ref="BK265" ca="1" si="1406">1+AM265</f>
        <v>#VALUE!</v>
      </c>
      <c r="BL265" s="519" t="e">
        <f ca="1">PRODUCT($BK$224:BK265)-1</f>
        <v>#VALUE!</v>
      </c>
    </row>
    <row r="266" spans="3:64" ht="15">
      <c r="C266" s="222">
        <f t="shared" ref="C266" ca="1" si="1407">I266+10</f>
        <v>41830</v>
      </c>
      <c r="D266" s="70">
        <f t="shared" ref="D266" ca="1" si="1408">I266+35</f>
        <v>41855</v>
      </c>
      <c r="E266" s="70" t="str">
        <f t="shared" ref="E266" ca="1" si="1409">"FNMA"&amp;TEXT($J$23,"0.0")&amp;"-TBA-"&amp;TEXT(C266,"mmm")</f>
        <v>FNMA3.0-TBA-Jul</v>
      </c>
      <c r="F266" s="70" t="str">
        <f t="shared" ref="F266" ca="1" si="1410">"FNMA"&amp;TEXT($J$23,"0.0")&amp;"-TBA-"&amp;TEXT(D266,"mmm")</f>
        <v>FNMA3.0-TBA-Aug</v>
      </c>
      <c r="G266" s="70" t="str">
        <f t="shared" si="1189"/>
        <v>FNMA3.0-TBA-GEN</v>
      </c>
      <c r="I266" s="133">
        <f ca="1">[2]!YBWORKDAY(EDATE(Base_Date, BA266), -1, "USD")</f>
        <v>41820</v>
      </c>
      <c r="J266" s="234" t="str">
        <f t="shared" ref="J266" ca="1" si="1411">AX266</f>
        <v>E</v>
      </c>
      <c r="K266" s="237" t="e">
        <f t="shared" ref="K266" ca="1" si="1412">AX266+AY266</f>
        <v>#VALUE!</v>
      </c>
      <c r="L266" s="237" t="e">
        <f t="shared" ref="L266" ca="1" si="1413">K266-K265</f>
        <v>#VALUE!</v>
      </c>
      <c r="M266" s="238" t="str">
        <f ca="1">[2]!YBHIST($I$209,$I266,"LMMOAS","sec")</f>
        <v>E</v>
      </c>
      <c r="N266" s="239" t="str">
        <f ca="1">[2]!YBHIST($I$209,$I265,M$25,"sec","")</f>
        <v>E</v>
      </c>
      <c r="O266" s="240" t="str">
        <f ca="1">[2]!YBHIST("1 Month LIBOR",I266,"Yield","bmk","")</f>
        <v>E</v>
      </c>
      <c r="P266" s="237" t="e">
        <f t="shared" ref="P266" ca="1" si="1414">K265-Q266</f>
        <v>#VALUE!</v>
      </c>
      <c r="Q266" s="171" t="str">
        <f ca="1">[2]!YBSCEN($I$209,$J265&amp;"d","Market",O$25,"Swap",$I265,"LMMSkew","","Model",100,0,29,"Gradual","ParShift|N",0,"Annualized ROR",O265,100,"",,,,"Default",,,,"Default",,)</f>
        <v>E</v>
      </c>
      <c r="R266" s="237" t="e">
        <f t="shared" ref="R266" ca="1" si="1415">L266+P266</f>
        <v>#VALUE!</v>
      </c>
      <c r="S266" s="241" t="e">
        <f t="shared" ref="S266" ca="1" si="1416">R266/K265</f>
        <v>#VALUE!</v>
      </c>
      <c r="T266" s="237" t="e">
        <f ca="1">SUM(R$224:R266)</f>
        <v>#VALUE!</v>
      </c>
      <c r="U266" s="241" t="e">
        <f t="shared" ref="U266" ca="1" si="1417">BJ266</f>
        <v>#VALUE!</v>
      </c>
      <c r="V266" s="242">
        <f ca="1">VLOOKUP($I266, 'Barcap OAD'!$A:$S, $F$209, FALSE)</f>
        <v>-17.600000000000001</v>
      </c>
      <c r="W266" s="243" t="e">
        <f t="shared" ca="1" si="1172"/>
        <v>#VALUE!</v>
      </c>
      <c r="X266" s="244" t="str">
        <f ca="1">[2]!YBHIST($E266,$I266,X$25,"sec","")</f>
        <v>E</v>
      </c>
      <c r="Y266" s="237" t="e">
        <f t="shared" ref="Y266" ca="1" si="1418">X266-X265</f>
        <v>#VALUE!</v>
      </c>
      <c r="Z266" s="171" t="e">
        <f t="shared" ref="Z266" ca="1" si="1419">X265-AA265</f>
        <v>#VALUE!</v>
      </c>
      <c r="AA266" s="171" t="str">
        <f ca="1">[2]!YBHIST($F266,$I266,X$25,"sec","")</f>
        <v>E</v>
      </c>
      <c r="AB266" s="171" t="e">
        <f t="shared" ref="AB266" ca="1" si="1420">X265-Z266</f>
        <v>#VALUE!</v>
      </c>
      <c r="AC266" s="245" t="e">
        <f t="shared" ref="AC266" ca="1" si="1421">Y266+Z266</f>
        <v>#VALUE!</v>
      </c>
      <c r="AD266" s="246">
        <f ca="1">VLOOKUP($I266, 'Barcap OAD'!$A:$S, $F$26, FALSE)</f>
        <v>7.2728479999999998</v>
      </c>
      <c r="AE266" s="243" t="e">
        <f t="shared" ref="AE266" ca="1" si="1422">X266*AD266/10000</f>
        <v>#VALUE!</v>
      </c>
      <c r="AF266" s="247" t="e">
        <f t="shared" ref="AF266" ca="1" si="1423">W266/AE266</f>
        <v>#VALUE!</v>
      </c>
      <c r="AG266" s="237" t="e">
        <f t="shared" ref="AG266" ca="1" si="1424">-AC266*AF265</f>
        <v>#VALUE!</v>
      </c>
      <c r="AH266" s="241" t="e">
        <f t="shared" ref="AH266" ca="1" si="1425">AG266/K265</f>
        <v>#VALUE!</v>
      </c>
      <c r="AI266" s="237" t="e">
        <f t="shared" ref="AI266" ca="1" si="1426">AL266+AK266</f>
        <v>#VALUE!</v>
      </c>
      <c r="AJ266" s="241" t="e">
        <f t="shared" ref="AJ266" ca="1" si="1427">AF266-AF265</f>
        <v>#VALUE!</v>
      </c>
      <c r="AK266" s="245" t="e">
        <f t="shared" ref="AK266" ca="1" si="1428">(AJ266*Y266)/2</f>
        <v>#VALUE!</v>
      </c>
      <c r="AL266" s="248" t="e">
        <f t="shared" ref="AL266" ca="1" si="1429">AG266+R266</f>
        <v>#VALUE!</v>
      </c>
      <c r="AM266" s="241" t="e">
        <f t="shared" ref="AM266" ca="1" si="1430">AL266/K265</f>
        <v>#VALUE!</v>
      </c>
      <c r="AN266" s="237" t="e">
        <f ca="1">SUM(AL$224:AL266)</f>
        <v>#VALUE!</v>
      </c>
      <c r="AO266" s="203" t="e">
        <f t="shared" ref="AO266" ca="1" si="1431">BL266</f>
        <v>#VALUE!</v>
      </c>
      <c r="AP266" s="249" t="e">
        <f t="shared" ref="AP266" ca="1" si="1432">(Z266*AF266*-1)+P266</f>
        <v>#VALUE!</v>
      </c>
      <c r="AQ266" s="250" t="e">
        <f t="shared" ref="AQ266" ca="1" si="1433">AP266/K265</f>
        <v>#VALUE!</v>
      </c>
      <c r="AX266" s="208" t="str">
        <f ca="1">[2]!YBHIST($I$209,$I266,J$25,"sec","")</f>
        <v>E</v>
      </c>
      <c r="AY266" s="206" t="str">
        <f ca="1">[2]!YBPRICE($I$209,AX266&amp;"d","Market","AccruedInterest","Swap",$I266,"LMMSkew","","Model",100,"")</f>
        <v>E</v>
      </c>
      <c r="BA266" s="67">
        <f t="shared" si="1214"/>
        <v>-9</v>
      </c>
      <c r="BI266" s="519" t="e">
        <f t="shared" ref="BI266" ca="1" si="1434">1+S266</f>
        <v>#VALUE!</v>
      </c>
      <c r="BJ266" s="519" t="e">
        <f ca="1">PRODUCT($BI$224:BI266)-1</f>
        <v>#VALUE!</v>
      </c>
      <c r="BK266" s="519" t="e">
        <f t="shared" ref="BK266" ca="1" si="1435">1+AM266</f>
        <v>#VALUE!</v>
      </c>
      <c r="BL266" s="519" t="e">
        <f ca="1">PRODUCT($BK$224:BK266)-1</f>
        <v>#VALUE!</v>
      </c>
    </row>
    <row r="267" spans="3:64" ht="15">
      <c r="C267" s="222">
        <f t="shared" ref="C267" ca="1" si="1436">I267+10</f>
        <v>41861</v>
      </c>
      <c r="D267" s="70">
        <f t="shared" ref="D267" ca="1" si="1437">I267+35</f>
        <v>41886</v>
      </c>
      <c r="E267" s="70" t="str">
        <f t="shared" ref="E267" ca="1" si="1438">"FNMA"&amp;TEXT($J$23,"0.0")&amp;"-TBA-"&amp;TEXT(C267,"mmm")</f>
        <v>FNMA3.0-TBA-Aug</v>
      </c>
      <c r="F267" s="70" t="str">
        <f t="shared" ref="F267" ca="1" si="1439">"FNMA"&amp;TEXT($J$23,"0.0")&amp;"-TBA-"&amp;TEXT(D267,"mmm")</f>
        <v>FNMA3.0-TBA-Sep</v>
      </c>
      <c r="G267" s="70" t="str">
        <f t="shared" si="1189"/>
        <v>FNMA3.0-TBA-GEN</v>
      </c>
      <c r="I267" s="133">
        <f ca="1">[2]!YBWORKDAY(EDATE(Base_Date, BA267), -1, "USD")</f>
        <v>41851</v>
      </c>
      <c r="J267" s="234" t="str">
        <f t="shared" ref="J267" ca="1" si="1440">AX267</f>
        <v>E</v>
      </c>
      <c r="K267" s="237" t="e">
        <f t="shared" ref="K267" ca="1" si="1441">AX267+AY267</f>
        <v>#VALUE!</v>
      </c>
      <c r="L267" s="237" t="e">
        <f t="shared" ref="L267" ca="1" si="1442">K267-K266</f>
        <v>#VALUE!</v>
      </c>
      <c r="M267" s="238" t="str">
        <f ca="1">[2]!YBHIST($I$209,$I267,"LMMOAS","sec")</f>
        <v>E</v>
      </c>
      <c r="N267" s="239" t="str">
        <f ca="1">[2]!YBHIST($I$209,$I266,M$25,"sec","")</f>
        <v>E</v>
      </c>
      <c r="O267" s="240" t="str">
        <f ca="1">[2]!YBHIST("1 Month LIBOR",I267,"Yield","bmk","")</f>
        <v>E</v>
      </c>
      <c r="P267" s="237" t="e">
        <f t="shared" ref="P267" ca="1" si="1443">K266-Q267</f>
        <v>#VALUE!</v>
      </c>
      <c r="Q267" s="171" t="str">
        <f ca="1">[2]!YBSCEN($I$209,$J266&amp;"d","Market",O$25,"Swap",$I266,"LMMSkew","","Model",100,0,29,"Gradual","ParShift|N",0,"Annualized ROR",O266,100,"",,,,"Default",,,,"Default",,)</f>
        <v>E</v>
      </c>
      <c r="R267" s="237" t="e">
        <f t="shared" ref="R267" ca="1" si="1444">L267+P267</f>
        <v>#VALUE!</v>
      </c>
      <c r="S267" s="241" t="e">
        <f t="shared" ref="S267" ca="1" si="1445">R267/K266</f>
        <v>#VALUE!</v>
      </c>
      <c r="T267" s="237" t="e">
        <f ca="1">SUM(R$224:R267)</f>
        <v>#VALUE!</v>
      </c>
      <c r="U267" s="241" t="e">
        <f t="shared" ref="U267" ca="1" si="1446">BJ267</f>
        <v>#VALUE!</v>
      </c>
      <c r="V267" s="242">
        <f ca="1">VLOOKUP($I267, 'Barcap OAD'!$A:$S, $F$209, FALSE)</f>
        <v>-17.2</v>
      </c>
      <c r="W267" s="243" t="e">
        <f t="shared" ca="1" si="1172"/>
        <v>#VALUE!</v>
      </c>
      <c r="X267" s="244" t="str">
        <f ca="1">[2]!YBHIST($E267,$I267,X$25,"sec","")</f>
        <v>E</v>
      </c>
      <c r="Y267" s="237" t="e">
        <f t="shared" ref="Y267" ca="1" si="1447">X267-X266</f>
        <v>#VALUE!</v>
      </c>
      <c r="Z267" s="171" t="e">
        <f t="shared" ref="Z267" ca="1" si="1448">X266-AA266</f>
        <v>#VALUE!</v>
      </c>
      <c r="AA267" s="171" t="str">
        <f ca="1">[2]!YBHIST($F267,$I267,X$25,"sec","")</f>
        <v>E</v>
      </c>
      <c r="AB267" s="171" t="e">
        <f t="shared" ref="AB267" ca="1" si="1449">X266-Z267</f>
        <v>#VALUE!</v>
      </c>
      <c r="AC267" s="245" t="e">
        <f t="shared" ref="AC267" ca="1" si="1450">Y267+Z267</f>
        <v>#VALUE!</v>
      </c>
      <c r="AD267" s="246">
        <f ca="1">VLOOKUP($I267, 'Barcap OAD'!$A:$S, $F$26, FALSE)</f>
        <v>7.148028</v>
      </c>
      <c r="AE267" s="243" t="e">
        <f t="shared" ref="AE267" ca="1" si="1451">X267*AD267/10000</f>
        <v>#VALUE!</v>
      </c>
      <c r="AF267" s="247" t="e">
        <f t="shared" ref="AF267" ca="1" si="1452">W267/AE267</f>
        <v>#VALUE!</v>
      </c>
      <c r="AG267" s="237" t="e">
        <f t="shared" ref="AG267" ca="1" si="1453">-AC267*AF266</f>
        <v>#VALUE!</v>
      </c>
      <c r="AH267" s="241" t="e">
        <f t="shared" ref="AH267" ca="1" si="1454">AG267/K266</f>
        <v>#VALUE!</v>
      </c>
      <c r="AI267" s="237" t="e">
        <f t="shared" ref="AI267" ca="1" si="1455">AL267+AK267</f>
        <v>#VALUE!</v>
      </c>
      <c r="AJ267" s="241" t="e">
        <f t="shared" ref="AJ267" ca="1" si="1456">AF267-AF266</f>
        <v>#VALUE!</v>
      </c>
      <c r="AK267" s="245" t="e">
        <f t="shared" ref="AK267" ca="1" si="1457">(AJ267*Y267)/2</f>
        <v>#VALUE!</v>
      </c>
      <c r="AL267" s="248" t="e">
        <f t="shared" ref="AL267" ca="1" si="1458">AG267+R267</f>
        <v>#VALUE!</v>
      </c>
      <c r="AM267" s="241" t="e">
        <f t="shared" ref="AM267" ca="1" si="1459">AL267/K266</f>
        <v>#VALUE!</v>
      </c>
      <c r="AN267" s="237" t="e">
        <f ca="1">SUM(AL$224:AL267)</f>
        <v>#VALUE!</v>
      </c>
      <c r="AO267" s="203" t="e">
        <f t="shared" ref="AO267" ca="1" si="1460">BL267</f>
        <v>#VALUE!</v>
      </c>
      <c r="AP267" s="249" t="e">
        <f t="shared" ref="AP267" ca="1" si="1461">(Z267*AF267*-1)+P267</f>
        <v>#VALUE!</v>
      </c>
      <c r="AQ267" s="250" t="e">
        <f t="shared" ref="AQ267" ca="1" si="1462">AP267/K266</f>
        <v>#VALUE!</v>
      </c>
      <c r="AX267" s="208" t="str">
        <f ca="1">[2]!YBHIST($I$209,$I267,J$25,"sec","")</f>
        <v>E</v>
      </c>
      <c r="AY267" s="206" t="str">
        <f ca="1">[2]!YBPRICE($I$209,AX267&amp;"d","Market","AccruedInterest","Swap",$I267,"LMMSkew","","Model",100,"")</f>
        <v>E</v>
      </c>
      <c r="BA267" s="67">
        <f t="shared" si="1214"/>
        <v>-8</v>
      </c>
      <c r="BI267" s="519" t="e">
        <f t="shared" ref="BI267" ca="1" si="1463">1+S267</f>
        <v>#VALUE!</v>
      </c>
      <c r="BJ267" s="519" t="e">
        <f ca="1">PRODUCT($BI$224:BI267)-1</f>
        <v>#VALUE!</v>
      </c>
      <c r="BK267" s="519" t="e">
        <f t="shared" ref="BK267" ca="1" si="1464">1+AM267</f>
        <v>#VALUE!</v>
      </c>
      <c r="BL267" s="519" t="e">
        <f ca="1">PRODUCT($BK$224:BK267)-1</f>
        <v>#VALUE!</v>
      </c>
    </row>
    <row r="268" spans="3:64" ht="15">
      <c r="C268" s="222">
        <f t="shared" ref="C268" ca="1" si="1465">I268+10</f>
        <v>41890</v>
      </c>
      <c r="D268" s="70">
        <f t="shared" ref="D268" ca="1" si="1466">I268+35</f>
        <v>41915</v>
      </c>
      <c r="E268" s="70" t="str">
        <f t="shared" ref="E268" ca="1" si="1467">"FNMA"&amp;TEXT($J$23,"0.0")&amp;"-TBA-"&amp;TEXT(C268,"mmm")</f>
        <v>FNMA3.0-TBA-Sep</v>
      </c>
      <c r="F268" s="70" t="str">
        <f t="shared" ref="F268" ca="1" si="1468">"FNMA"&amp;TEXT($J$23,"0.0")&amp;"-TBA-"&amp;TEXT(D268,"mmm")</f>
        <v>FNMA3.0-TBA-Oct</v>
      </c>
      <c r="G268" s="70" t="str">
        <f t="shared" si="1189"/>
        <v>FNMA3.0-TBA-GEN</v>
      </c>
      <c r="I268" s="133">
        <f ca="1">[2]!YBWORKDAY(EDATE(Base_Date, BA268), -1, "USD")</f>
        <v>41880</v>
      </c>
      <c r="J268" s="234" t="str">
        <f t="shared" ref="J268" ca="1" si="1469">AX268</f>
        <v>E</v>
      </c>
      <c r="K268" s="237" t="e">
        <f t="shared" ref="K268" ca="1" si="1470">AX268+AY268</f>
        <v>#VALUE!</v>
      </c>
      <c r="L268" s="237" t="e">
        <f t="shared" ref="L268" ca="1" si="1471">K268-K267</f>
        <v>#VALUE!</v>
      </c>
      <c r="M268" s="238" t="str">
        <f ca="1">[2]!YBHIST($I$209,$I268,"LMMOAS","sec")</f>
        <v>E</v>
      </c>
      <c r="N268" s="239" t="str">
        <f ca="1">[2]!YBHIST($I$209,$I267,M$25,"sec","")</f>
        <v>E</v>
      </c>
      <c r="O268" s="240" t="str">
        <f ca="1">[2]!YBHIST("1 Month LIBOR",I268,"Yield","bmk","")</f>
        <v>E</v>
      </c>
      <c r="P268" s="237" t="e">
        <f t="shared" ref="P268" ca="1" si="1472">K267-Q268</f>
        <v>#VALUE!</v>
      </c>
      <c r="Q268" s="171" t="str">
        <f ca="1">[2]!YBSCEN($I$209,$J267&amp;"d","Market",O$25,"Swap",$I267,"LMMSkew","","Model",100,0,29,"Gradual","ParShift|N",0,"Annualized ROR",O267,100,"",,,,"Default",,,,"Default",,)</f>
        <v>E</v>
      </c>
      <c r="R268" s="237" t="e">
        <f t="shared" ref="R268" ca="1" si="1473">L268+P268</f>
        <v>#VALUE!</v>
      </c>
      <c r="S268" s="241" t="e">
        <f t="shared" ref="S268" ca="1" si="1474">R268/K267</f>
        <v>#VALUE!</v>
      </c>
      <c r="T268" s="237" t="e">
        <f ca="1">SUM(R$224:R268)</f>
        <v>#VALUE!</v>
      </c>
      <c r="U268" s="241" t="e">
        <f t="shared" ref="U268" ca="1" si="1475">BJ268</f>
        <v>#VALUE!</v>
      </c>
      <c r="V268" s="242">
        <f ca="1">VLOOKUP($I268, 'Barcap OAD'!$A:$S, $F$209, FALSE)</f>
        <v>-17.5</v>
      </c>
      <c r="W268" s="243" t="e">
        <f t="shared" ca="1" si="1172"/>
        <v>#VALUE!</v>
      </c>
      <c r="X268" s="244" t="str">
        <f ca="1">[2]!YBHIST($E268,$I268,X$25,"sec","")</f>
        <v>E</v>
      </c>
      <c r="Y268" s="237" t="e">
        <f t="shared" ref="Y268" ca="1" si="1476">X268-X267</f>
        <v>#VALUE!</v>
      </c>
      <c r="Z268" s="171" t="e">
        <f t="shared" ref="Z268" ca="1" si="1477">X267-AA267</f>
        <v>#VALUE!</v>
      </c>
      <c r="AA268" s="171" t="str">
        <f ca="1">[2]!YBHIST($F268,$I268,X$25,"sec","")</f>
        <v>E</v>
      </c>
      <c r="AB268" s="171" t="e">
        <f t="shared" ref="AB268" ca="1" si="1478">X267-Z268</f>
        <v>#VALUE!</v>
      </c>
      <c r="AC268" s="245" t="e">
        <f t="shared" ref="AC268" ca="1" si="1479">Y268+Z268</f>
        <v>#VALUE!</v>
      </c>
      <c r="AD268" s="246">
        <f ca="1">VLOOKUP($I268, 'Barcap OAD'!$A:$S, $F$26, FALSE)</f>
        <v>6.8048909999999996</v>
      </c>
      <c r="AE268" s="243" t="e">
        <f t="shared" ref="AE268" ca="1" si="1480">X268*AD268/10000</f>
        <v>#VALUE!</v>
      </c>
      <c r="AF268" s="247" t="e">
        <f t="shared" ref="AF268" ca="1" si="1481">W268/AE268</f>
        <v>#VALUE!</v>
      </c>
      <c r="AG268" s="237" t="e">
        <f t="shared" ref="AG268" ca="1" si="1482">-AC268*AF267</f>
        <v>#VALUE!</v>
      </c>
      <c r="AH268" s="241" t="e">
        <f t="shared" ref="AH268" ca="1" si="1483">AG268/K267</f>
        <v>#VALUE!</v>
      </c>
      <c r="AI268" s="237" t="e">
        <f t="shared" ref="AI268" ca="1" si="1484">AL268+AK268</f>
        <v>#VALUE!</v>
      </c>
      <c r="AJ268" s="241" t="e">
        <f t="shared" ref="AJ268" ca="1" si="1485">AF268-AF267</f>
        <v>#VALUE!</v>
      </c>
      <c r="AK268" s="245" t="e">
        <f t="shared" ref="AK268" ca="1" si="1486">(AJ268*Y268)/2</f>
        <v>#VALUE!</v>
      </c>
      <c r="AL268" s="248" t="e">
        <f t="shared" ref="AL268" ca="1" si="1487">AG268+R268</f>
        <v>#VALUE!</v>
      </c>
      <c r="AM268" s="241" t="e">
        <f t="shared" ref="AM268" ca="1" si="1488">AL268/K267</f>
        <v>#VALUE!</v>
      </c>
      <c r="AN268" s="237" t="e">
        <f ca="1">SUM(AL$224:AL268)</f>
        <v>#VALUE!</v>
      </c>
      <c r="AO268" s="203" t="e">
        <f t="shared" ref="AO268" ca="1" si="1489">BL268</f>
        <v>#VALUE!</v>
      </c>
      <c r="AP268" s="249" t="e">
        <f t="shared" ref="AP268" ca="1" si="1490">(Z268*AF268*-1)+P268</f>
        <v>#VALUE!</v>
      </c>
      <c r="AQ268" s="250" t="e">
        <f t="shared" ref="AQ268" ca="1" si="1491">AP268/K267</f>
        <v>#VALUE!</v>
      </c>
      <c r="AX268" s="208" t="str">
        <f ca="1">[2]!YBHIST($I$209,$I268,J$25,"sec","")</f>
        <v>E</v>
      </c>
      <c r="AY268" s="206" t="str">
        <f ca="1">[2]!YBPRICE($I$209,AX268&amp;"d","Market","AccruedInterest","Swap",$I268,"LMMSkew","","Model",100,"")</f>
        <v>E</v>
      </c>
      <c r="BA268" s="67">
        <f t="shared" si="1214"/>
        <v>-7</v>
      </c>
      <c r="BI268" s="519" t="e">
        <f t="shared" ref="BI268" ca="1" si="1492">1+S268</f>
        <v>#VALUE!</v>
      </c>
      <c r="BJ268" s="519" t="e">
        <f ca="1">PRODUCT($BI$224:BI268)-1</f>
        <v>#VALUE!</v>
      </c>
      <c r="BK268" s="519" t="e">
        <f t="shared" ref="BK268" ca="1" si="1493">1+AM268</f>
        <v>#VALUE!</v>
      </c>
      <c r="BL268" s="519" t="e">
        <f ca="1">PRODUCT($BK$224:BK268)-1</f>
        <v>#VALUE!</v>
      </c>
    </row>
    <row r="269" spans="3:64" ht="15">
      <c r="C269" s="222">
        <f t="shared" ref="C269" ca="1" si="1494">I269+10</f>
        <v>41922</v>
      </c>
      <c r="D269" s="70">
        <f t="shared" ref="D269" ca="1" si="1495">I269+35</f>
        <v>41947</v>
      </c>
      <c r="E269" s="70" t="str">
        <f t="shared" ref="E269" ca="1" si="1496">"FNMA"&amp;TEXT($J$23,"0.0")&amp;"-TBA-"&amp;TEXT(C269,"mmm")</f>
        <v>FNMA3.0-TBA-Oct</v>
      </c>
      <c r="F269" s="70" t="str">
        <f t="shared" ref="F269" ca="1" si="1497">"FNMA"&amp;TEXT($J$23,"0.0")&amp;"-TBA-"&amp;TEXT(D269,"mmm")</f>
        <v>FNMA3.0-TBA-Nov</v>
      </c>
      <c r="G269" s="70" t="str">
        <f t="shared" si="1189"/>
        <v>FNMA3.0-TBA-GEN</v>
      </c>
      <c r="I269" s="133">
        <f ca="1">[2]!YBWORKDAY(EDATE(Base_Date, BA269), -1, "USD")</f>
        <v>41912</v>
      </c>
      <c r="J269" s="234" t="str">
        <f t="shared" ref="J269" ca="1" si="1498">AX269</f>
        <v>E</v>
      </c>
      <c r="K269" s="237" t="e">
        <f t="shared" ref="K269" ca="1" si="1499">AX269+AY269</f>
        <v>#VALUE!</v>
      </c>
      <c r="L269" s="237" t="e">
        <f t="shared" ref="L269" ca="1" si="1500">K269-K268</f>
        <v>#VALUE!</v>
      </c>
      <c r="M269" s="238" t="str">
        <f ca="1">[2]!YBHIST($I$209,$I269,"LMMOAS","sec")</f>
        <v>E</v>
      </c>
      <c r="N269" s="239" t="str">
        <f ca="1">[2]!YBHIST($I$209,$I268,M$25,"sec","")</f>
        <v>E</v>
      </c>
      <c r="O269" s="240" t="str">
        <f ca="1">[2]!YBHIST("1 Month LIBOR",I269,"Yield","bmk","")</f>
        <v>E</v>
      </c>
      <c r="P269" s="237" t="e">
        <f t="shared" ref="P269" ca="1" si="1501">K268-Q269</f>
        <v>#VALUE!</v>
      </c>
      <c r="Q269" s="171" t="str">
        <f ca="1">[2]!YBSCEN($I$209,$J268&amp;"d","Market",O$25,"Swap",$I268,"LMMSkew","","Model",100,0,29,"Gradual","ParShift|N",0,"Annualized ROR",O268,100,"",,,,"Default",,,,"Default",,)</f>
        <v>E</v>
      </c>
      <c r="R269" s="237" t="e">
        <f t="shared" ref="R269" ca="1" si="1502">L269+P269</f>
        <v>#VALUE!</v>
      </c>
      <c r="S269" s="241" t="e">
        <f t="shared" ref="S269" ca="1" si="1503">R269/K268</f>
        <v>#VALUE!</v>
      </c>
      <c r="T269" s="237" t="e">
        <f ca="1">SUM(R$224:R269)</f>
        <v>#VALUE!</v>
      </c>
      <c r="U269" s="241" t="e">
        <f t="shared" ref="U269" ca="1" si="1504">BJ269</f>
        <v>#VALUE!</v>
      </c>
      <c r="V269" s="242">
        <f ca="1">VLOOKUP($I269, 'Barcap OAD'!$A:$S, $F$209, FALSE)</f>
        <v>-17</v>
      </c>
      <c r="W269" s="243" t="e">
        <f t="shared" ca="1" si="1172"/>
        <v>#VALUE!</v>
      </c>
      <c r="X269" s="244" t="str">
        <f ca="1">[2]!YBHIST($E269,$I269,X$25,"sec","")</f>
        <v>E</v>
      </c>
      <c r="Y269" s="237" t="e">
        <f t="shared" ref="Y269" ca="1" si="1505">X269-X268</f>
        <v>#VALUE!</v>
      </c>
      <c r="Z269" s="171" t="e">
        <f t="shared" ref="Z269" ca="1" si="1506">X268-AA268</f>
        <v>#VALUE!</v>
      </c>
      <c r="AA269" s="171" t="str">
        <f ca="1">[2]!YBHIST($F269,$I269,X$25,"sec","")</f>
        <v>E</v>
      </c>
      <c r="AB269" s="171" t="e">
        <f t="shared" ref="AB269" ca="1" si="1507">X268-Z269</f>
        <v>#VALUE!</v>
      </c>
      <c r="AC269" s="245" t="e">
        <f t="shared" ref="AC269" ca="1" si="1508">Y269+Z269</f>
        <v>#VALUE!</v>
      </c>
      <c r="AD269" s="246">
        <f ca="1">VLOOKUP($I269, 'Barcap OAD'!$A:$S, $F$26, FALSE)</f>
        <v>6.9646030000000003</v>
      </c>
      <c r="AE269" s="243" t="e">
        <f t="shared" ref="AE269" ca="1" si="1509">X269*AD269/10000</f>
        <v>#VALUE!</v>
      </c>
      <c r="AF269" s="247" t="e">
        <f t="shared" ref="AF269" ca="1" si="1510">W269/AE269</f>
        <v>#VALUE!</v>
      </c>
      <c r="AG269" s="237" t="e">
        <f t="shared" ref="AG269" ca="1" si="1511">-AC269*AF268</f>
        <v>#VALUE!</v>
      </c>
      <c r="AH269" s="241" t="e">
        <f t="shared" ref="AH269" ca="1" si="1512">AG269/K268</f>
        <v>#VALUE!</v>
      </c>
      <c r="AI269" s="237" t="e">
        <f t="shared" ref="AI269" ca="1" si="1513">AL269+AK269</f>
        <v>#VALUE!</v>
      </c>
      <c r="AJ269" s="241" t="e">
        <f t="shared" ref="AJ269" ca="1" si="1514">AF269-AF268</f>
        <v>#VALUE!</v>
      </c>
      <c r="AK269" s="245" t="e">
        <f t="shared" ref="AK269" ca="1" si="1515">(AJ269*Y269)/2</f>
        <v>#VALUE!</v>
      </c>
      <c r="AL269" s="248" t="e">
        <f t="shared" ref="AL269" ca="1" si="1516">AG269+R269</f>
        <v>#VALUE!</v>
      </c>
      <c r="AM269" s="241" t="e">
        <f t="shared" ref="AM269" ca="1" si="1517">AL269/K268</f>
        <v>#VALUE!</v>
      </c>
      <c r="AN269" s="237" t="e">
        <f ca="1">SUM(AL$224:AL269)</f>
        <v>#VALUE!</v>
      </c>
      <c r="AO269" s="203" t="e">
        <f t="shared" ref="AO269" ca="1" si="1518">BL269</f>
        <v>#VALUE!</v>
      </c>
      <c r="AP269" s="249" t="e">
        <f t="shared" ref="AP269" ca="1" si="1519">(Z269*AF269*-1)+P269</f>
        <v>#VALUE!</v>
      </c>
      <c r="AQ269" s="250" t="e">
        <f t="shared" ref="AQ269" ca="1" si="1520">AP269/K268</f>
        <v>#VALUE!</v>
      </c>
      <c r="AX269" s="208" t="str">
        <f ca="1">[2]!YBHIST($I$209,$I269,J$25,"sec","")</f>
        <v>E</v>
      </c>
      <c r="AY269" s="206" t="str">
        <f ca="1">[2]!YBPRICE($I$209,AX269&amp;"d","Market","AccruedInterest","Swap",$I269,"LMMSkew","","Model",100,"")</f>
        <v>E</v>
      </c>
      <c r="BA269" s="67">
        <f t="shared" si="1214"/>
        <v>-6</v>
      </c>
      <c r="BI269" s="519" t="e">
        <f t="shared" ref="BI269" ca="1" si="1521">1+S269</f>
        <v>#VALUE!</v>
      </c>
      <c r="BJ269" s="519" t="e">
        <f ca="1">PRODUCT($BI$224:BI269)-1</f>
        <v>#VALUE!</v>
      </c>
      <c r="BK269" s="519" t="e">
        <f t="shared" ref="BK269" ca="1" si="1522">1+AM269</f>
        <v>#VALUE!</v>
      </c>
      <c r="BL269" s="519" t="e">
        <f ca="1">PRODUCT($BK$224:BK269)-1</f>
        <v>#VALUE!</v>
      </c>
    </row>
    <row r="270" spans="3:64" ht="15.75" customHeight="1">
      <c r="C270" s="222">
        <f t="shared" ref="C270" ca="1" si="1523">I270+10</f>
        <v>41953</v>
      </c>
      <c r="D270" s="70">
        <f t="shared" ref="D270" ca="1" si="1524">I270+35</f>
        <v>41978</v>
      </c>
      <c r="E270" s="70" t="str">
        <f t="shared" ref="E270" ca="1" si="1525">"FNMA"&amp;TEXT($J$23,"0.0")&amp;"-TBA-"&amp;TEXT(C270,"mmm")</f>
        <v>FNMA3.0-TBA-Nov</v>
      </c>
      <c r="F270" s="70" t="str">
        <f t="shared" ref="F270" ca="1" si="1526">"FNMA"&amp;TEXT($J$23,"0.0")&amp;"-TBA-"&amp;TEXT(D270,"mmm")</f>
        <v>FNMA3.0-TBA-Dec</v>
      </c>
      <c r="G270" s="70" t="str">
        <f t="shared" si="1189"/>
        <v>FNMA3.0-TBA-GEN</v>
      </c>
      <c r="I270" s="133">
        <f ca="1">[2]!YBWORKDAY(EDATE(Base_Date, BA270), -1, "USD")</f>
        <v>41943</v>
      </c>
      <c r="J270" s="234" t="str">
        <f t="shared" ref="J270" ca="1" si="1527">AX270</f>
        <v>E</v>
      </c>
      <c r="K270" s="237" t="e">
        <f t="shared" ref="K270" ca="1" si="1528">AX270+AY270</f>
        <v>#VALUE!</v>
      </c>
      <c r="L270" s="237" t="e">
        <f t="shared" ref="L270" ca="1" si="1529">K270-K269</f>
        <v>#VALUE!</v>
      </c>
      <c r="M270" s="238" t="str">
        <f ca="1">[2]!YBHIST($I$209,$I270,"LMMOAS","sec")</f>
        <v>E</v>
      </c>
      <c r="N270" s="239" t="str">
        <f ca="1">[2]!YBHIST($I$209,$I269,M$25,"sec","")</f>
        <v>E</v>
      </c>
      <c r="O270" s="240" t="str">
        <f ca="1">[2]!YBHIST("1 Month LIBOR",I270,"Yield","bmk","")</f>
        <v>E</v>
      </c>
      <c r="P270" s="237" t="e">
        <f t="shared" ref="P270" ca="1" si="1530">K269-Q270</f>
        <v>#VALUE!</v>
      </c>
      <c r="Q270" s="171" t="str">
        <f ca="1">[2]!YBSCEN($I$209,$J269&amp;"d","Market",O$25,"Swap",$I269,"LMMSkew","","Model",100,0,29,"Gradual","ParShift|N",0,"Annualized ROR",O269,100,"",,,,"Default",,,,"Default",,)</f>
        <v>E</v>
      </c>
      <c r="R270" s="237" t="e">
        <f t="shared" ref="R270" ca="1" si="1531">L270+P270</f>
        <v>#VALUE!</v>
      </c>
      <c r="S270" s="241" t="e">
        <f t="shared" ref="S270" ca="1" si="1532">R270/K269</f>
        <v>#VALUE!</v>
      </c>
      <c r="T270" s="237" t="e">
        <f ca="1">SUM(R$224:R270)</f>
        <v>#VALUE!</v>
      </c>
      <c r="U270" s="241" t="e">
        <f t="shared" ref="U270" ca="1" si="1533">BJ270</f>
        <v>#VALUE!</v>
      </c>
      <c r="V270" s="242">
        <f ca="1">VLOOKUP($I270, 'Barcap OAD'!$A:$S, $F$209, FALSE)</f>
        <v>-16.899999999999999</v>
      </c>
      <c r="W270" s="243" t="e">
        <f t="shared" ca="1" si="1172"/>
        <v>#VALUE!</v>
      </c>
      <c r="X270" s="244" t="str">
        <f ca="1">[2]!YBHIST($E270,$I270,X$25,"sec","")</f>
        <v>E</v>
      </c>
      <c r="Y270" s="237" t="e">
        <f t="shared" ref="Y270" ca="1" si="1534">X270-X269</f>
        <v>#VALUE!</v>
      </c>
      <c r="Z270" s="171" t="e">
        <f t="shared" ref="Z270" ca="1" si="1535">X269-AA269</f>
        <v>#VALUE!</v>
      </c>
      <c r="AA270" s="171" t="str">
        <f ca="1">[2]!YBHIST($F270,$I270,X$25,"sec","")</f>
        <v>E</v>
      </c>
      <c r="AB270" s="171" t="e">
        <f t="shared" ref="AB270" ca="1" si="1536">X269-Z270</f>
        <v>#VALUE!</v>
      </c>
      <c r="AC270" s="245" t="e">
        <f t="shared" ref="AC270" ca="1" si="1537">Y270+Z270</f>
        <v>#VALUE!</v>
      </c>
      <c r="AD270" s="246">
        <f ca="1">VLOOKUP($I270, 'Barcap OAD'!$A:$S, $F$26, FALSE)</f>
        <v>6.6523269999999997</v>
      </c>
      <c r="AE270" s="243" t="e">
        <f t="shared" ref="AE270" ca="1" si="1538">X270*AD270/10000</f>
        <v>#VALUE!</v>
      </c>
      <c r="AF270" s="247" t="e">
        <f t="shared" ref="AF270" ca="1" si="1539">W270/AE270</f>
        <v>#VALUE!</v>
      </c>
      <c r="AG270" s="237" t="e">
        <f t="shared" ref="AG270" ca="1" si="1540">-AC270*AF269</f>
        <v>#VALUE!</v>
      </c>
      <c r="AH270" s="241" t="e">
        <f t="shared" ref="AH270" ca="1" si="1541">AG270/K269</f>
        <v>#VALUE!</v>
      </c>
      <c r="AI270" s="237" t="e">
        <f t="shared" ref="AI270" ca="1" si="1542">AL270+AK270</f>
        <v>#VALUE!</v>
      </c>
      <c r="AJ270" s="241" t="e">
        <f t="shared" ref="AJ270" ca="1" si="1543">AF270-AF269</f>
        <v>#VALUE!</v>
      </c>
      <c r="AK270" s="245" t="e">
        <f t="shared" ref="AK270" ca="1" si="1544">(AJ270*Y270)/2</f>
        <v>#VALUE!</v>
      </c>
      <c r="AL270" s="248" t="e">
        <f t="shared" ref="AL270" ca="1" si="1545">AG270+R270</f>
        <v>#VALUE!</v>
      </c>
      <c r="AM270" s="241" t="e">
        <f t="shared" ref="AM270" ca="1" si="1546">AL270/K269</f>
        <v>#VALUE!</v>
      </c>
      <c r="AN270" s="237" t="e">
        <f ca="1">SUM(AL$224:AL270)</f>
        <v>#VALUE!</v>
      </c>
      <c r="AO270" s="203" t="e">
        <f t="shared" ref="AO270" ca="1" si="1547">BL270</f>
        <v>#VALUE!</v>
      </c>
      <c r="AP270" s="249" t="e">
        <f t="shared" ref="AP270" ca="1" si="1548">(Z270*AF270*-1)+P270</f>
        <v>#VALUE!</v>
      </c>
      <c r="AQ270" s="250" t="e">
        <f t="shared" ref="AQ270" ca="1" si="1549">AP270/K269</f>
        <v>#VALUE!</v>
      </c>
      <c r="AX270" s="208" t="str">
        <f ca="1">[2]!YBHIST($I$209,$I270,J$25,"sec","")</f>
        <v>E</v>
      </c>
      <c r="AY270" s="206" t="str">
        <f ca="1">[2]!YBPRICE($I$209,AX270&amp;"d","Market","AccruedInterest","Swap",$I270,"LMMSkew","","Model",100,"")</f>
        <v>E</v>
      </c>
      <c r="BA270" s="67">
        <f t="shared" si="1214"/>
        <v>-5</v>
      </c>
      <c r="BI270" s="519" t="e">
        <f t="shared" ref="BI270" ca="1" si="1550">1+S270</f>
        <v>#VALUE!</v>
      </c>
      <c r="BJ270" s="519" t="e">
        <f ca="1">PRODUCT($BI$224:BI270)-1</f>
        <v>#VALUE!</v>
      </c>
      <c r="BK270" s="519" t="e">
        <f t="shared" ref="BK270" ca="1" si="1551">1+AM270</f>
        <v>#VALUE!</v>
      </c>
      <c r="BL270" s="519" t="e">
        <f ca="1">PRODUCT($BK$224:BK270)-1</f>
        <v>#VALUE!</v>
      </c>
    </row>
    <row r="271" spans="3:64" ht="15.75" customHeight="1">
      <c r="C271" s="222">
        <f t="shared" ref="C271" ca="1" si="1552">I271+10</f>
        <v>41981</v>
      </c>
      <c r="D271" s="70">
        <f t="shared" ref="D271" ca="1" si="1553">I271+35</f>
        <v>42006</v>
      </c>
      <c r="E271" s="70" t="str">
        <f t="shared" ref="E271" ca="1" si="1554">"FNMA"&amp;TEXT($J$23,"0.0")&amp;"-TBA-"&amp;TEXT(C271,"mmm")</f>
        <v>FNMA3.0-TBA-Dec</v>
      </c>
      <c r="F271" s="70" t="str">
        <f t="shared" ref="F271" ca="1" si="1555">"FNMA"&amp;TEXT($J$23,"0.0")&amp;"-TBA-"&amp;TEXT(D271,"mmm")</f>
        <v>FNMA3.0-TBA-Jan</v>
      </c>
      <c r="G271" s="70" t="str">
        <f t="shared" si="1189"/>
        <v>FNMA3.0-TBA-GEN</v>
      </c>
      <c r="I271" s="133">
        <f ca="1">[2]!YBWORKDAY(EDATE(Base_Date, BA271), -1, "USD")</f>
        <v>41971</v>
      </c>
      <c r="J271" s="234" t="str">
        <f t="shared" ref="J271" ca="1" si="1556">AX271</f>
        <v>E</v>
      </c>
      <c r="K271" s="237" t="e">
        <f t="shared" ref="K271" ca="1" si="1557">AX271+AY271</f>
        <v>#VALUE!</v>
      </c>
      <c r="L271" s="237" t="e">
        <f t="shared" ref="L271" ca="1" si="1558">K271-K270</f>
        <v>#VALUE!</v>
      </c>
      <c r="M271" s="238" t="str">
        <f ca="1">[2]!YBHIST($I$209,$I271,"LMMOAS","sec")</f>
        <v>E</v>
      </c>
      <c r="N271" s="239" t="str">
        <f ca="1">[2]!YBHIST($I$209,$I270,M$25,"sec","")</f>
        <v>E</v>
      </c>
      <c r="O271" s="240" t="str">
        <f ca="1">[2]!YBHIST("1 Month LIBOR",I271,"Yield","bmk","")</f>
        <v>E</v>
      </c>
      <c r="P271" s="237" t="e">
        <f t="shared" ref="P271" ca="1" si="1559">K270-Q271</f>
        <v>#VALUE!</v>
      </c>
      <c r="Q271" s="171" t="str">
        <f ca="1">[2]!YBSCEN($I$209,$J270&amp;"d","Market",O$25,"Swap",$I270,"LMMSkew","","Model",100,0,29,"Gradual","ParShift|N",0,"Annualized ROR",O270,100,"",,,,"Default",,,,"Default",,)</f>
        <v>E</v>
      </c>
      <c r="R271" s="237" t="e">
        <f t="shared" ref="R271" ca="1" si="1560">L271+P271</f>
        <v>#VALUE!</v>
      </c>
      <c r="S271" s="241" t="e">
        <f t="shared" ref="S271" ca="1" si="1561">R271/K270</f>
        <v>#VALUE!</v>
      </c>
      <c r="T271" s="237" t="e">
        <f ca="1">SUM(R$224:R271)</f>
        <v>#VALUE!</v>
      </c>
      <c r="U271" s="241" t="e">
        <f t="shared" ref="U271" ca="1" si="1562">BJ271</f>
        <v>#VALUE!</v>
      </c>
      <c r="V271" s="242">
        <f ca="1">VLOOKUP($I271, 'Barcap OAD'!$A:$S, $F$209, FALSE)</f>
        <v>-16.7</v>
      </c>
      <c r="W271" s="243" t="e">
        <f t="shared" ca="1" si="1172"/>
        <v>#VALUE!</v>
      </c>
      <c r="X271" s="244" t="str">
        <f ca="1">[2]!YBHIST($E271,$I271,X$25,"sec","")</f>
        <v>E</v>
      </c>
      <c r="Y271" s="237" t="e">
        <f t="shared" ref="Y271" ca="1" si="1563">X271-X270</f>
        <v>#VALUE!</v>
      </c>
      <c r="Z271" s="171" t="e">
        <f t="shared" ref="Z271" ca="1" si="1564">X270-AA270</f>
        <v>#VALUE!</v>
      </c>
      <c r="AA271" s="171" t="str">
        <f ca="1">[2]!YBHIST($F271,$I271,X$25,"sec","")</f>
        <v>E</v>
      </c>
      <c r="AB271" s="171" t="e">
        <f t="shared" ref="AB271" ca="1" si="1565">X270-Z271</f>
        <v>#VALUE!</v>
      </c>
      <c r="AC271" s="245" t="e">
        <f t="shared" ref="AC271" ca="1" si="1566">Y271+Z271</f>
        <v>#VALUE!</v>
      </c>
      <c r="AD271" s="246">
        <f ca="1">VLOOKUP($I271, 'Barcap OAD'!$A:$S, $F$26, FALSE)</f>
        <v>6.2499140000000004</v>
      </c>
      <c r="AE271" s="243" t="e">
        <f t="shared" ref="AE271" ca="1" si="1567">X271*AD271/10000</f>
        <v>#VALUE!</v>
      </c>
      <c r="AF271" s="247" t="e">
        <f t="shared" ref="AF271" ca="1" si="1568">W271/AE271</f>
        <v>#VALUE!</v>
      </c>
      <c r="AG271" s="237" t="e">
        <f t="shared" ref="AG271" ca="1" si="1569">-AC271*AF270</f>
        <v>#VALUE!</v>
      </c>
      <c r="AH271" s="241" t="e">
        <f t="shared" ref="AH271" ca="1" si="1570">AG271/K270</f>
        <v>#VALUE!</v>
      </c>
      <c r="AI271" s="237" t="e">
        <f t="shared" ref="AI271" ca="1" si="1571">AL271+AK271</f>
        <v>#VALUE!</v>
      </c>
      <c r="AJ271" s="241" t="e">
        <f t="shared" ref="AJ271" ca="1" si="1572">AF271-AF270</f>
        <v>#VALUE!</v>
      </c>
      <c r="AK271" s="245" t="e">
        <f t="shared" ref="AK271" ca="1" si="1573">(AJ271*Y271)/2</f>
        <v>#VALUE!</v>
      </c>
      <c r="AL271" s="248" t="e">
        <f t="shared" ref="AL271" ca="1" si="1574">AG271+R271</f>
        <v>#VALUE!</v>
      </c>
      <c r="AM271" s="241" t="e">
        <f t="shared" ref="AM271" ca="1" si="1575">AL271/K270</f>
        <v>#VALUE!</v>
      </c>
      <c r="AN271" s="237" t="e">
        <f ca="1">SUM(AL$224:AL271)</f>
        <v>#VALUE!</v>
      </c>
      <c r="AO271" s="203" t="e">
        <f t="shared" ref="AO271" ca="1" si="1576">BL271</f>
        <v>#VALUE!</v>
      </c>
      <c r="AP271" s="249" t="e">
        <f t="shared" ref="AP271" ca="1" si="1577">(Z271*AF271*-1)+P271</f>
        <v>#VALUE!</v>
      </c>
      <c r="AQ271" s="250" t="e">
        <f t="shared" ref="AQ271" ca="1" si="1578">AP271/K270</f>
        <v>#VALUE!</v>
      </c>
      <c r="AX271" s="208" t="str">
        <f ca="1">[2]!YBHIST($I$209,$I271,J$25,"sec","")</f>
        <v>E</v>
      </c>
      <c r="AY271" s="206" t="str">
        <f ca="1">[2]!YBPRICE($I$209,AX271&amp;"d","Market","AccruedInterest","Swap",$I271,"LMMSkew","","Model",100,"")</f>
        <v>E</v>
      </c>
      <c r="BA271" s="67">
        <f t="shared" si="1214"/>
        <v>-4</v>
      </c>
      <c r="BI271" s="519" t="e">
        <f t="shared" ref="BI271" ca="1" si="1579">1+S271</f>
        <v>#VALUE!</v>
      </c>
      <c r="BJ271" s="519" t="e">
        <f ca="1">PRODUCT($BI$224:BI271)-1</f>
        <v>#VALUE!</v>
      </c>
      <c r="BK271" s="519" t="e">
        <f t="shared" ref="BK271" ca="1" si="1580">1+AM271</f>
        <v>#VALUE!</v>
      </c>
      <c r="BL271" s="519" t="e">
        <f ca="1">PRODUCT($BK$224:BK271)-1</f>
        <v>#VALUE!</v>
      </c>
    </row>
    <row r="272" spans="3:64" ht="15.75" customHeight="1">
      <c r="C272" s="222">
        <f t="shared" ref="C272" ca="1" si="1581">I272+10</f>
        <v>42014</v>
      </c>
      <c r="D272" s="70">
        <f t="shared" ref="D272" ca="1" si="1582">I272+35</f>
        <v>42039</v>
      </c>
      <c r="E272" s="70" t="str">
        <f t="shared" ref="E272" ca="1" si="1583">"FNMA"&amp;TEXT($J$23,"0.0")&amp;"-TBA-"&amp;TEXT(C272,"mmm")</f>
        <v>FNMA3.0-TBA-Jan</v>
      </c>
      <c r="F272" s="70" t="str">
        <f t="shared" ref="F272" ca="1" si="1584">"FNMA"&amp;TEXT($J$23,"0.0")&amp;"-TBA-"&amp;TEXT(D272,"mmm")</f>
        <v>FNMA3.0-TBA-Feb</v>
      </c>
      <c r="G272" s="70" t="str">
        <f t="shared" si="1189"/>
        <v>FNMA3.0-TBA-GEN</v>
      </c>
      <c r="I272" s="133">
        <f ca="1">[2]!YBWORKDAY(EDATE(Base_Date, BA272), -1, "USD")</f>
        <v>42004</v>
      </c>
      <c r="J272" s="234" t="str">
        <f t="shared" ref="J272" ca="1" si="1585">AX272</f>
        <v>E</v>
      </c>
      <c r="K272" s="237" t="e">
        <f t="shared" ref="K272" ca="1" si="1586">AX272+AY272</f>
        <v>#VALUE!</v>
      </c>
      <c r="L272" s="237" t="e">
        <f t="shared" ref="L272" ca="1" si="1587">K272-K271</f>
        <v>#VALUE!</v>
      </c>
      <c r="M272" s="238" t="str">
        <f ca="1">[2]!YBHIST($I$209,$I272,"LMMOAS","sec")</f>
        <v>E</v>
      </c>
      <c r="N272" s="239" t="str">
        <f ca="1">[2]!YBHIST($I$209,$I271,M$25,"sec","")</f>
        <v>E</v>
      </c>
      <c r="O272" s="240" t="str">
        <f ca="1">[2]!YBHIST("1 Month LIBOR",I272,"Yield","bmk","")</f>
        <v>E</v>
      </c>
      <c r="P272" s="237" t="e">
        <f t="shared" ref="P272" ca="1" si="1588">K271-Q272</f>
        <v>#VALUE!</v>
      </c>
      <c r="Q272" s="171" t="str">
        <f ca="1">[2]!YBSCEN($I$209,$J271&amp;"d","Market",O$25,"Swap",$I271,"LMMSkew","","Model",100,0,29,"Gradual","ParShift|N",0,"Annualized ROR",O271,100,"",,,,"Default",,,,"Default",,)</f>
        <v>E</v>
      </c>
      <c r="R272" s="237" t="e">
        <f t="shared" ref="R272" ca="1" si="1589">L272+P272</f>
        <v>#VALUE!</v>
      </c>
      <c r="S272" s="241" t="e">
        <f t="shared" ref="S272" ca="1" si="1590">R272/K271</f>
        <v>#VALUE!</v>
      </c>
      <c r="T272" s="237" t="e">
        <f ca="1">SUM(R$224:R272)</f>
        <v>#VALUE!</v>
      </c>
      <c r="U272" s="241" t="e">
        <f t="shared" ref="U272" ca="1" si="1591">BJ272</f>
        <v>#VALUE!</v>
      </c>
      <c r="V272" s="242">
        <f ca="1">VLOOKUP($I272, 'Barcap OAD'!$A:$S, $F$209, FALSE)</f>
        <v>-16.2</v>
      </c>
      <c r="W272" s="243" t="e">
        <f t="shared" ca="1" si="1172"/>
        <v>#VALUE!</v>
      </c>
      <c r="X272" s="244" t="str">
        <f ca="1">[2]!YBHIST($E272,$I272,X$25,"sec","")</f>
        <v>E</v>
      </c>
      <c r="Y272" s="237" t="e">
        <f t="shared" ref="Y272" ca="1" si="1592">X272-X271</f>
        <v>#VALUE!</v>
      </c>
      <c r="Z272" s="171" t="e">
        <f t="shared" ref="Z272" ca="1" si="1593">X271-AA271</f>
        <v>#VALUE!</v>
      </c>
      <c r="AA272" s="171" t="str">
        <f ca="1">[2]!YBHIST($F272,$I272,X$25,"sec","")</f>
        <v>E</v>
      </c>
      <c r="AB272" s="171" t="e">
        <f t="shared" ref="AB272" ca="1" si="1594">X271-Z272</f>
        <v>#VALUE!</v>
      </c>
      <c r="AC272" s="245" t="e">
        <f t="shared" ref="AC272" ca="1" si="1595">Y272+Z272</f>
        <v>#VALUE!</v>
      </c>
      <c r="AD272" s="246">
        <f ca="1">VLOOKUP($I272, 'Barcap OAD'!$A:$S, $F$26, FALSE)</f>
        <v>5.9987959999999996</v>
      </c>
      <c r="AE272" s="243" t="e">
        <f t="shared" ref="AE272" ca="1" si="1596">X272*AD272/10000</f>
        <v>#VALUE!</v>
      </c>
      <c r="AF272" s="247" t="e">
        <f t="shared" ref="AF272" ca="1" si="1597">W272/AE272</f>
        <v>#VALUE!</v>
      </c>
      <c r="AG272" s="237" t="e">
        <f t="shared" ref="AG272" ca="1" si="1598">-AC272*AF271</f>
        <v>#VALUE!</v>
      </c>
      <c r="AH272" s="241" t="e">
        <f t="shared" ref="AH272" ca="1" si="1599">AG272/K271</f>
        <v>#VALUE!</v>
      </c>
      <c r="AI272" s="237" t="e">
        <f t="shared" ref="AI272" ca="1" si="1600">AL272+AK272</f>
        <v>#VALUE!</v>
      </c>
      <c r="AJ272" s="241" t="e">
        <f t="shared" ref="AJ272" ca="1" si="1601">AF272-AF271</f>
        <v>#VALUE!</v>
      </c>
      <c r="AK272" s="245" t="e">
        <f t="shared" ref="AK272" ca="1" si="1602">(AJ272*Y272)/2</f>
        <v>#VALUE!</v>
      </c>
      <c r="AL272" s="248" t="e">
        <f t="shared" ref="AL272" ca="1" si="1603">AG272+R272</f>
        <v>#VALUE!</v>
      </c>
      <c r="AM272" s="241" t="e">
        <f t="shared" ref="AM272" ca="1" si="1604">AL272/K271</f>
        <v>#VALUE!</v>
      </c>
      <c r="AN272" s="237" t="e">
        <f ca="1">SUM(AL$224:AL272)</f>
        <v>#VALUE!</v>
      </c>
      <c r="AO272" s="203" t="e">
        <f t="shared" ref="AO272" ca="1" si="1605">BL272</f>
        <v>#VALUE!</v>
      </c>
      <c r="AP272" s="249" t="e">
        <f t="shared" ref="AP272" ca="1" si="1606">(Z272*AF272*-1)+P272</f>
        <v>#VALUE!</v>
      </c>
      <c r="AQ272" s="250" t="e">
        <f t="shared" ref="AQ272" ca="1" si="1607">AP272/K271</f>
        <v>#VALUE!</v>
      </c>
      <c r="AX272" s="208" t="str">
        <f ca="1">[2]!YBHIST($I$209,$I272,J$25,"sec","")</f>
        <v>E</v>
      </c>
      <c r="AY272" s="206" t="str">
        <f ca="1">[2]!YBPRICE($I$209,AX272&amp;"d","Market","AccruedInterest","Swap",$I272,"LMMSkew","","Model",100,"")</f>
        <v>E</v>
      </c>
      <c r="BA272" s="67">
        <f t="shared" si="1214"/>
        <v>-3</v>
      </c>
      <c r="BI272" s="519" t="e">
        <f t="shared" ref="BI272" ca="1" si="1608">1+S272</f>
        <v>#VALUE!</v>
      </c>
      <c r="BJ272" s="519" t="e">
        <f ca="1">PRODUCT($BI$224:BI272)-1</f>
        <v>#VALUE!</v>
      </c>
      <c r="BK272" s="519" t="e">
        <f t="shared" ref="BK272" ca="1" si="1609">1+AM272</f>
        <v>#VALUE!</v>
      </c>
      <c r="BL272" s="519" t="e">
        <f ca="1">PRODUCT($BK$224:BK272)-1</f>
        <v>#VALUE!</v>
      </c>
    </row>
    <row r="273" spans="1:64" ht="15.75" customHeight="1">
      <c r="C273" s="222">
        <f t="shared" ref="C273" ca="1" si="1610">I273+10</f>
        <v>42044</v>
      </c>
      <c r="D273" s="70">
        <f t="shared" ref="D273" ca="1" si="1611">I273+35</f>
        <v>42069</v>
      </c>
      <c r="E273" s="70" t="str">
        <f t="shared" ref="E273" ca="1" si="1612">"FNMA"&amp;TEXT($J$23,"0.0")&amp;"-TBA-"&amp;TEXT(C273,"mmm")</f>
        <v>FNMA3.0-TBA-Feb</v>
      </c>
      <c r="F273" s="70" t="str">
        <f t="shared" ref="F273" ca="1" si="1613">"FNMA"&amp;TEXT($J$23,"0.0")&amp;"-TBA-"&amp;TEXT(D273,"mmm")</f>
        <v>FNMA3.0-TBA-Mar</v>
      </c>
      <c r="G273" s="70" t="str">
        <f t="shared" si="1189"/>
        <v>FNMA3.0-TBA-GEN</v>
      </c>
      <c r="I273" s="133">
        <f ca="1">[2]!YBWORKDAY(EDATE(Base_Date, BA273), -1, "USD")</f>
        <v>42034</v>
      </c>
      <c r="J273" s="234" t="str">
        <f t="shared" ref="J273" ca="1" si="1614">AX273</f>
        <v>E</v>
      </c>
      <c r="K273" s="237" t="e">
        <f t="shared" ref="K273" ca="1" si="1615">AX273+AY273</f>
        <v>#VALUE!</v>
      </c>
      <c r="L273" s="237" t="e">
        <f t="shared" ref="L273" ca="1" si="1616">K273-K272</f>
        <v>#VALUE!</v>
      </c>
      <c r="M273" s="238" t="str">
        <f ca="1">[2]!YBHIST($I$209,$I273,"LMMOAS","sec")</f>
        <v>E</v>
      </c>
      <c r="N273" s="239" t="str">
        <f ca="1">[2]!YBHIST($I$209,$I272,M$25,"sec","")</f>
        <v>E</v>
      </c>
      <c r="O273" s="240" t="str">
        <f ca="1">[2]!YBHIST("1 Month LIBOR",I273,"Yield","bmk","")</f>
        <v>E</v>
      </c>
      <c r="P273" s="237" t="e">
        <f t="shared" ref="P273" ca="1" si="1617">K272-Q273</f>
        <v>#VALUE!</v>
      </c>
      <c r="Q273" s="171" t="str">
        <f ca="1">[2]!YBSCEN($I$209,$J272&amp;"d","Market",O$25,"Swap",$I272,"LMMSkew","","Model",100,0,29,"Gradual","ParShift|N",0,"Annualized ROR",O272,100,"",,,,"Default",,,,"Default",,)</f>
        <v>E</v>
      </c>
      <c r="R273" s="237" t="e">
        <f t="shared" ref="R273" ca="1" si="1618">L273+P273</f>
        <v>#VALUE!</v>
      </c>
      <c r="S273" s="241" t="e">
        <f t="shared" ref="S273" ca="1" si="1619">R273/K272</f>
        <v>#VALUE!</v>
      </c>
      <c r="T273" s="237" t="e">
        <f ca="1">SUM(R$224:R273)</f>
        <v>#VALUE!</v>
      </c>
      <c r="U273" s="241" t="e">
        <f t="shared" ref="U273" ca="1" si="1620">BJ273</f>
        <v>#VALUE!</v>
      </c>
      <c r="V273" s="242">
        <f ca="1">VLOOKUP($I273, 'Barcap OAD'!$A:$S, $F$209, FALSE)</f>
        <v>-21.2</v>
      </c>
      <c r="W273" s="243" t="e">
        <f t="shared" ca="1" si="1172"/>
        <v>#VALUE!</v>
      </c>
      <c r="X273" s="244" t="str">
        <f ca="1">[2]!YBHIST($E273,$I273,X$25,"sec","")</f>
        <v>E</v>
      </c>
      <c r="Y273" s="237" t="e">
        <f t="shared" ref="Y273" ca="1" si="1621">X273-X272</f>
        <v>#VALUE!</v>
      </c>
      <c r="Z273" s="171" t="e">
        <f t="shared" ref="Z273" ca="1" si="1622">X272-AA272</f>
        <v>#VALUE!</v>
      </c>
      <c r="AA273" s="171" t="str">
        <f ca="1">[2]!YBHIST($F273,$I273,X$25,"sec","")</f>
        <v>E</v>
      </c>
      <c r="AB273" s="171" t="e">
        <f t="shared" ref="AB273" ca="1" si="1623">X272-Z273</f>
        <v>#VALUE!</v>
      </c>
      <c r="AC273" s="245" t="e">
        <f t="shared" ref="AC273" ca="1" si="1624">Y273+Z273</f>
        <v>#VALUE!</v>
      </c>
      <c r="AD273" s="246">
        <f ca="1">VLOOKUP($I273, 'Barcap OAD'!$A:$S, $F$26, FALSE)</f>
        <v>5.4045230000000002</v>
      </c>
      <c r="AE273" s="243" t="e">
        <f t="shared" ref="AE273" ca="1" si="1625">X273*AD273/10000</f>
        <v>#VALUE!</v>
      </c>
      <c r="AF273" s="247" t="e">
        <f t="shared" ref="AF273" ca="1" si="1626">W273/AE273</f>
        <v>#VALUE!</v>
      </c>
      <c r="AG273" s="237" t="e">
        <f t="shared" ref="AG273" ca="1" si="1627">-AC273*AF272</f>
        <v>#VALUE!</v>
      </c>
      <c r="AH273" s="241" t="e">
        <f t="shared" ref="AH273" ca="1" si="1628">AG273/K272</f>
        <v>#VALUE!</v>
      </c>
      <c r="AI273" s="237" t="e">
        <f t="shared" ref="AI273" ca="1" si="1629">AL273+AK273</f>
        <v>#VALUE!</v>
      </c>
      <c r="AJ273" s="241" t="e">
        <f t="shared" ref="AJ273" ca="1" si="1630">AF273-AF272</f>
        <v>#VALUE!</v>
      </c>
      <c r="AK273" s="245" t="e">
        <f t="shared" ref="AK273" ca="1" si="1631">(AJ273*Y273)/2</f>
        <v>#VALUE!</v>
      </c>
      <c r="AL273" s="248" t="e">
        <f t="shared" ref="AL273" ca="1" si="1632">AG273+R273</f>
        <v>#VALUE!</v>
      </c>
      <c r="AM273" s="241" t="e">
        <f t="shared" ref="AM273" ca="1" si="1633">AL273/K272</f>
        <v>#VALUE!</v>
      </c>
      <c r="AN273" s="237" t="e">
        <f ca="1">SUM(AL$224:AL273)</f>
        <v>#VALUE!</v>
      </c>
      <c r="AO273" s="203" t="e">
        <f t="shared" ref="AO273" ca="1" si="1634">BL273</f>
        <v>#VALUE!</v>
      </c>
      <c r="AP273" s="249" t="e">
        <f t="shared" ref="AP273" ca="1" si="1635">(Z273*AF273*-1)+P273</f>
        <v>#VALUE!</v>
      </c>
      <c r="AQ273" s="250" t="e">
        <f t="shared" ref="AQ273" ca="1" si="1636">AP273/K272</f>
        <v>#VALUE!</v>
      </c>
      <c r="AX273" s="208" t="str">
        <f ca="1">[2]!YBHIST($I$209,$I273,J$25,"sec","")</f>
        <v>E</v>
      </c>
      <c r="AY273" s="206" t="str">
        <f ca="1">[2]!YBPRICE($I$209,AX273&amp;"d","Market","AccruedInterest","Swap",$I273,"LMMSkew","","Model",100,"")</f>
        <v>E</v>
      </c>
      <c r="BA273" s="67">
        <f t="shared" si="1214"/>
        <v>-2</v>
      </c>
      <c r="BI273" s="519" t="e">
        <f t="shared" ref="BI273" ca="1" si="1637">1+S273</f>
        <v>#VALUE!</v>
      </c>
      <c r="BJ273" s="519" t="e">
        <f ca="1">PRODUCT($BI$224:BI273)-1</f>
        <v>#VALUE!</v>
      </c>
      <c r="BK273" s="519" t="e">
        <f t="shared" ref="BK273" ca="1" si="1638">1+AM273</f>
        <v>#VALUE!</v>
      </c>
      <c r="BL273" s="519" t="e">
        <f ca="1">PRODUCT($BK$224:BK273)-1</f>
        <v>#VALUE!</v>
      </c>
    </row>
    <row r="274" spans="1:64" ht="15.75" customHeight="1">
      <c r="C274" s="222">
        <f t="shared" ref="C274" ca="1" si="1639">I274+10</f>
        <v>42072</v>
      </c>
      <c r="D274" s="70">
        <f t="shared" ref="D274" ca="1" si="1640">I274+35</f>
        <v>42097</v>
      </c>
      <c r="E274" s="70" t="str">
        <f t="shared" ref="E274" ca="1" si="1641">"FNMA"&amp;TEXT($J$23,"0.0")&amp;"-TBA-"&amp;TEXT(C274,"mmm")</f>
        <v>FNMA3.0-TBA-Mar</v>
      </c>
      <c r="F274" s="70" t="str">
        <f t="shared" ref="F274" ca="1" si="1642">"FNMA"&amp;TEXT($J$23,"0.0")&amp;"-TBA-"&amp;TEXT(D274,"mmm")</f>
        <v>FNMA3.0-TBA-Apr</v>
      </c>
      <c r="G274" s="70" t="str">
        <f t="shared" si="1189"/>
        <v>FNMA3.0-TBA-GEN</v>
      </c>
      <c r="I274" s="149">
        <f ca="1">[2]!YBWORKDAY(EDATE(Base_Date, BA274), -1, "USD")</f>
        <v>42062</v>
      </c>
      <c r="J274" s="312" t="str">
        <f t="shared" ref="J274" ca="1" si="1643">AX274</f>
        <v>E</v>
      </c>
      <c r="K274" s="313" t="e">
        <f t="shared" ref="K274" ca="1" si="1644">AX274+AY274</f>
        <v>#VALUE!</v>
      </c>
      <c r="L274" s="313" t="e">
        <f t="shared" ref="L274" ca="1" si="1645">K274-K273</f>
        <v>#VALUE!</v>
      </c>
      <c r="M274" s="314" t="str">
        <f ca="1">[2]!YBHIST($I$209,$I274,"LMMOAS","sec")</f>
        <v>E</v>
      </c>
      <c r="N274" s="315" t="str">
        <f ca="1">[2]!YBHIST($I$209,$I273,M$25,"sec","")</f>
        <v>E</v>
      </c>
      <c r="O274" s="316" t="str">
        <f ca="1">[2]!YBHIST("1 Month LIBOR",I274,"Yield","bmk","")</f>
        <v>E</v>
      </c>
      <c r="P274" s="313" t="e">
        <f t="shared" ref="P274" ca="1" si="1646">K273-Q274</f>
        <v>#VALUE!</v>
      </c>
      <c r="Q274" s="317" t="str">
        <f ca="1">[2]!YBSCEN($I$209,$J273&amp;"d","Market",O$25,"Swap",$I273,"LMMSkew","","Model",100,0,29,"Gradual","ParShift|N",0,"Annualized ROR",O273,100,"",,,,"Default",,,,"Default",,)</f>
        <v>E</v>
      </c>
      <c r="R274" s="313" t="e">
        <f t="shared" ref="R274" ca="1" si="1647">L274+P274</f>
        <v>#VALUE!</v>
      </c>
      <c r="S274" s="318" t="e">
        <f t="shared" ref="S274" ca="1" si="1648">R274/K273</f>
        <v>#VALUE!</v>
      </c>
      <c r="T274" s="313" t="e">
        <f ca="1">SUM(R$224:R274)</f>
        <v>#VALUE!</v>
      </c>
      <c r="U274" s="318" t="e">
        <f t="shared" ref="U274" ca="1" si="1649">BJ274</f>
        <v>#VALUE!</v>
      </c>
      <c r="V274" s="319">
        <f ca="1">VLOOKUP($I274, 'Barcap OAD'!$A:$S, $F$209, FALSE)</f>
        <v>-21.4</v>
      </c>
      <c r="W274" s="320" t="e">
        <f t="shared" ca="1" si="1172"/>
        <v>#VALUE!</v>
      </c>
      <c r="X274" s="321" t="str">
        <f ca="1">[2]!YBHIST($E274,$I274,X$25,"sec","")</f>
        <v>E</v>
      </c>
      <c r="Y274" s="313" t="e">
        <f t="shared" ref="Y274" ca="1" si="1650">X274-X273</f>
        <v>#VALUE!</v>
      </c>
      <c r="Z274" s="317" t="e">
        <f t="shared" ref="Z274" ca="1" si="1651">X273-AA273</f>
        <v>#VALUE!</v>
      </c>
      <c r="AA274" s="317" t="str">
        <f ca="1">[2]!YBHIST($F274,$I274,X$25,"sec","")</f>
        <v>E</v>
      </c>
      <c r="AB274" s="317" t="e">
        <f t="shared" ref="AB274" ca="1" si="1652">X273-Z274</f>
        <v>#VALUE!</v>
      </c>
      <c r="AC274" s="322" t="e">
        <f t="shared" ref="AC274" ca="1" si="1653">Y274+Z274</f>
        <v>#VALUE!</v>
      </c>
      <c r="AD274" s="323">
        <f ca="1">VLOOKUP($I274, 'Barcap OAD'!$A:$S, $F$26, FALSE)</f>
        <v>6.1613049999999996</v>
      </c>
      <c r="AE274" s="320" t="e">
        <f t="shared" ref="AE274" ca="1" si="1654">X274*AD274/10000</f>
        <v>#VALUE!</v>
      </c>
      <c r="AF274" s="324" t="e">
        <f t="shared" ref="AF274" ca="1" si="1655">W274/AE274</f>
        <v>#VALUE!</v>
      </c>
      <c r="AG274" s="313" t="e">
        <f t="shared" ref="AG274" ca="1" si="1656">-AC274*AF273</f>
        <v>#VALUE!</v>
      </c>
      <c r="AH274" s="318" t="e">
        <f t="shared" ref="AH274" ca="1" si="1657">AG274/K273</f>
        <v>#VALUE!</v>
      </c>
      <c r="AI274" s="313" t="e">
        <f t="shared" ref="AI274" ca="1" si="1658">AL274+AK274</f>
        <v>#VALUE!</v>
      </c>
      <c r="AJ274" s="318" t="e">
        <f t="shared" ref="AJ274" ca="1" si="1659">AF274-AF273</f>
        <v>#VALUE!</v>
      </c>
      <c r="AK274" s="322" t="e">
        <f t="shared" ref="AK274" ca="1" si="1660">(AJ274*Y274)/2</f>
        <v>#VALUE!</v>
      </c>
      <c r="AL274" s="325" t="e">
        <f t="shared" ref="AL274" ca="1" si="1661">AG274+R274</f>
        <v>#VALUE!</v>
      </c>
      <c r="AM274" s="318" t="e">
        <f t="shared" ref="AM274" ca="1" si="1662">AL274/K273</f>
        <v>#VALUE!</v>
      </c>
      <c r="AN274" s="313" t="e">
        <f ca="1">SUM(AL$224:AL274)</f>
        <v>#VALUE!</v>
      </c>
      <c r="AO274" s="326" t="e">
        <f t="shared" ref="AO274" ca="1" si="1663">BL274</f>
        <v>#VALUE!</v>
      </c>
      <c r="AP274" s="327" t="e">
        <f t="shared" ref="AP274" ca="1" si="1664">(Z274*AF274*-1)+P274</f>
        <v>#VALUE!</v>
      </c>
      <c r="AQ274" s="328" t="e">
        <f t="shared" ref="AQ274" ca="1" si="1665">AP274/K273</f>
        <v>#VALUE!</v>
      </c>
      <c r="AX274" s="208" t="str">
        <f ca="1">[2]!YBHIST($I$209,$I274,J$25,"sec","")</f>
        <v>E</v>
      </c>
      <c r="AY274" s="206" t="str">
        <f ca="1">[2]!YBPRICE($I$209,AX274&amp;"d","Market","AccruedInterest","Swap",$I274,"LMMSkew","","Model",100,"")</f>
        <v>E</v>
      </c>
      <c r="BA274" s="67">
        <f t="shared" si="1214"/>
        <v>-1</v>
      </c>
      <c r="BI274" s="519" t="e">
        <f t="shared" ref="BI274" ca="1" si="1666">1+S274</f>
        <v>#VALUE!</v>
      </c>
      <c r="BJ274" s="519" t="e">
        <f ca="1">PRODUCT($BI$224:BI274)-1</f>
        <v>#VALUE!</v>
      </c>
      <c r="BK274" s="519" t="e">
        <f t="shared" ref="BK274" ca="1" si="1667">1+AM274</f>
        <v>#VALUE!</v>
      </c>
      <c r="BL274" s="519" t="e">
        <f ca="1">PRODUCT($BK$224:BK274)-1</f>
        <v>#VALUE!</v>
      </c>
    </row>
    <row r="275" spans="1:64" ht="15.75" customHeight="1">
      <c r="C275" s="222">
        <f t="shared" ref="C275" ca="1" si="1668">I275+10</f>
        <v>42104</v>
      </c>
      <c r="D275" s="70">
        <f t="shared" ref="D275" ca="1" si="1669">I275+35</f>
        <v>42129</v>
      </c>
      <c r="E275" s="70" t="str">
        <f t="shared" ref="E275" ca="1" si="1670">"FNMA"&amp;TEXT($J$23,"0.0")&amp;"-TBA-"&amp;TEXT(C275,"mmm")</f>
        <v>FNMA3.0-TBA-Apr</v>
      </c>
      <c r="F275" s="70" t="str">
        <f t="shared" ref="F275" ca="1" si="1671">"FNMA"&amp;TEXT($J$23,"0.0")&amp;"-TBA-"&amp;TEXT(D275,"mmm")</f>
        <v>FNMA3.0-TBA-May</v>
      </c>
      <c r="G275" s="70" t="str">
        <f t="shared" si="1189"/>
        <v>FNMA3.0-TBA-GEN</v>
      </c>
      <c r="I275" s="149">
        <f ca="1">[2]!YBWORKDAY(EDATE(Base_Date, BA275), -1, "USD")</f>
        <v>42094</v>
      </c>
      <c r="J275" s="312" t="str">
        <f t="shared" ref="J275" ca="1" si="1672">AX275</f>
        <v>E</v>
      </c>
      <c r="K275" s="313" t="e">
        <f t="shared" ref="K275" ca="1" si="1673">AX275+AY275</f>
        <v>#VALUE!</v>
      </c>
      <c r="L275" s="313" t="e">
        <f t="shared" ref="L275" ca="1" si="1674">K275-K274</f>
        <v>#VALUE!</v>
      </c>
      <c r="M275" s="314" t="str">
        <f ca="1">[2]!YBHIST($I$209,$I275,"LMMOAS","sec")</f>
        <v>E</v>
      </c>
      <c r="N275" s="315" t="str">
        <f ca="1">[2]!YBHIST($I$209,$I274,M$25,"sec","")</f>
        <v>E</v>
      </c>
      <c r="O275" s="316" t="str">
        <f ca="1">[2]!YBHIST("1 Month LIBOR",I275,"Yield","bmk","")</f>
        <v>E</v>
      </c>
      <c r="P275" s="313" t="e">
        <f t="shared" ref="P275" ca="1" si="1675">K274-Q275</f>
        <v>#VALUE!</v>
      </c>
      <c r="Q275" s="317" t="str">
        <f ca="1">[2]!YBSCEN($I$209,$J274&amp;"d","Market",O$25,"Swap",$I274,"LMMSkew","","Model",100,0,29,"Gradual","ParShift|N",0,"Annualized ROR",O274,100,"",,,,"Default",,,,"Default",,)</f>
        <v>E</v>
      </c>
      <c r="R275" s="313" t="e">
        <f t="shared" ref="R275" ca="1" si="1676">L275+P275</f>
        <v>#VALUE!</v>
      </c>
      <c r="S275" s="318" t="e">
        <f t="shared" ref="S275" ca="1" si="1677">R275/K274</f>
        <v>#VALUE!</v>
      </c>
      <c r="T275" s="313" t="e">
        <f ca="1">SUM(R$224:R275)</f>
        <v>#VALUE!</v>
      </c>
      <c r="U275" s="318" t="e">
        <f t="shared" ref="U275" ca="1" si="1678">BJ275</f>
        <v>#VALUE!</v>
      </c>
      <c r="V275" s="319">
        <f ca="1">VLOOKUP($I275, 'Barcap OAD'!$A:$S, $F$209, FALSE)</f>
        <v>-21.4</v>
      </c>
      <c r="W275" s="320" t="e">
        <f t="shared" ca="1" si="1172"/>
        <v>#VALUE!</v>
      </c>
      <c r="X275" s="321" t="str">
        <f ca="1">[2]!YBHIST($E275,$I275,X$25,"sec","")</f>
        <v>E</v>
      </c>
      <c r="Y275" s="313" t="e">
        <f t="shared" ref="Y275" ca="1" si="1679">X275-X274</f>
        <v>#VALUE!</v>
      </c>
      <c r="Z275" s="317" t="e">
        <f t="shared" ref="Z275" ca="1" si="1680">X274-AA274</f>
        <v>#VALUE!</v>
      </c>
      <c r="AA275" s="317" t="str">
        <f ca="1">[2]!YBHIST($F275,$I275,X$25,"sec","")</f>
        <v>E</v>
      </c>
      <c r="AB275" s="317" t="e">
        <f t="shared" ref="AB275" ca="1" si="1681">X274-Z275</f>
        <v>#VALUE!</v>
      </c>
      <c r="AC275" s="322" t="e">
        <f t="shared" ref="AC275" ca="1" si="1682">Y275+Z275</f>
        <v>#VALUE!</v>
      </c>
      <c r="AD275" s="323">
        <f ca="1">VLOOKUP($I275, 'Barcap OAD'!$A:$S, $F$26, FALSE)</f>
        <v>5.6016069999999996</v>
      </c>
      <c r="AE275" s="320" t="e">
        <f t="shared" ref="AE275" ca="1" si="1683">X275*AD275/10000</f>
        <v>#VALUE!</v>
      </c>
      <c r="AF275" s="324" t="e">
        <f t="shared" ref="AF275" ca="1" si="1684">W275/AE275</f>
        <v>#VALUE!</v>
      </c>
      <c r="AG275" s="313" t="e">
        <f t="shared" ref="AG275" ca="1" si="1685">-AC275*AF274</f>
        <v>#VALUE!</v>
      </c>
      <c r="AH275" s="318" t="e">
        <f t="shared" ref="AH275" ca="1" si="1686">AG275/K274</f>
        <v>#VALUE!</v>
      </c>
      <c r="AI275" s="313" t="e">
        <f t="shared" ref="AI275" ca="1" si="1687">AL275+AK275</f>
        <v>#VALUE!</v>
      </c>
      <c r="AJ275" s="318" t="e">
        <f t="shared" ref="AJ275" ca="1" si="1688">AF275-AF274</f>
        <v>#VALUE!</v>
      </c>
      <c r="AK275" s="322" t="e">
        <f t="shared" ref="AK275" ca="1" si="1689">(AJ275*Y275)/2</f>
        <v>#VALUE!</v>
      </c>
      <c r="AL275" s="325" t="e">
        <f t="shared" ref="AL275" ca="1" si="1690">AG275+R275</f>
        <v>#VALUE!</v>
      </c>
      <c r="AM275" s="318" t="e">
        <f t="shared" ref="AM275" ca="1" si="1691">AL275/K274</f>
        <v>#VALUE!</v>
      </c>
      <c r="AN275" s="313" t="e">
        <f ca="1">SUM(AL$224:AL275)</f>
        <v>#VALUE!</v>
      </c>
      <c r="AO275" s="326" t="e">
        <f t="shared" ref="AO275" ca="1" si="1692">BL275</f>
        <v>#VALUE!</v>
      </c>
      <c r="AP275" s="327" t="e">
        <f t="shared" ref="AP275" ca="1" si="1693">(Z275*AF275*-1)+P275</f>
        <v>#VALUE!</v>
      </c>
      <c r="AQ275" s="328" t="e">
        <f t="shared" ref="AQ275" ca="1" si="1694">AP275/K274</f>
        <v>#VALUE!</v>
      </c>
      <c r="AX275" s="208" t="str">
        <f ca="1">[2]!YBHIST($I$209,$I275,J$25,"sec","")</f>
        <v>E</v>
      </c>
      <c r="AY275" s="206" t="str">
        <f ca="1">[2]!YBPRICE($I$209,AX275&amp;"d","Market","AccruedInterest","Swap",$I275,"LMMSkew","","Model",100,"")</f>
        <v>E</v>
      </c>
      <c r="BA275" s="67">
        <f t="shared" si="1214"/>
        <v>0</v>
      </c>
      <c r="BI275" s="519" t="e">
        <f t="shared" ref="BI275" ca="1" si="1695">1+S275</f>
        <v>#VALUE!</v>
      </c>
      <c r="BJ275" s="519" t="e">
        <f ca="1">PRODUCT($BI$224:BI275)-1</f>
        <v>#VALUE!</v>
      </c>
      <c r="BK275" s="519" t="e">
        <f t="shared" ref="BK275" ca="1" si="1696">1+AM275</f>
        <v>#VALUE!</v>
      </c>
      <c r="BL275" s="519" t="e">
        <f ca="1">PRODUCT($BK$224:BK275)-1</f>
        <v>#VALUE!</v>
      </c>
    </row>
    <row r="281" spans="1:64" ht="15">
      <c r="E281" s="455" t="s">
        <v>254</v>
      </c>
      <c r="F281" s="67">
        <f>MATCH(I281, 'Barcap OAD'!$A$1:$S$1, 0)</f>
        <v>15</v>
      </c>
      <c r="I281" s="75" t="s">
        <v>92</v>
      </c>
    </row>
    <row r="282" spans="1:64" s="76" customFormat="1" ht="8.25" hidden="1" customHeight="1">
      <c r="J282" s="76" t="s">
        <v>7</v>
      </c>
      <c r="L282" s="76" t="s">
        <v>8</v>
      </c>
      <c r="M282" s="76" t="s">
        <v>9</v>
      </c>
      <c r="O282" s="76" t="s">
        <v>231</v>
      </c>
      <c r="W282" s="76" t="s">
        <v>11</v>
      </c>
      <c r="X282" s="76" t="s">
        <v>7</v>
      </c>
      <c r="Y282" s="76" t="s">
        <v>7</v>
      </c>
    </row>
    <row r="283" spans="1:64" ht="22.5" customHeight="1">
      <c r="E283" s="455"/>
      <c r="I283" s="78"/>
      <c r="J283" s="633" t="s">
        <v>67</v>
      </c>
      <c r="K283" s="634"/>
      <c r="L283" s="634"/>
      <c r="M283" s="634"/>
      <c r="N283" s="634"/>
      <c r="O283" s="634"/>
      <c r="P283" s="634"/>
      <c r="Q283" s="634"/>
      <c r="R283" s="634"/>
      <c r="S283" s="634"/>
      <c r="T283" s="634"/>
      <c r="U283" s="634"/>
      <c r="V283" s="634"/>
      <c r="W283" s="634"/>
      <c r="X283" s="635" t="s">
        <v>90</v>
      </c>
      <c r="Y283" s="634"/>
      <c r="Z283" s="634"/>
      <c r="AA283" s="634"/>
      <c r="AB283" s="634"/>
      <c r="AC283" s="634"/>
      <c r="AD283" s="634"/>
      <c r="AE283" s="636"/>
      <c r="AF283" s="637" t="s">
        <v>151</v>
      </c>
      <c r="AG283" s="638"/>
      <c r="AH283" s="638"/>
      <c r="AI283" s="638"/>
      <c r="AJ283" s="638"/>
      <c r="AK283" s="638"/>
      <c r="AL283" s="639" t="s">
        <v>150</v>
      </c>
      <c r="AM283" s="640"/>
      <c r="AN283" s="640"/>
      <c r="AO283" s="640"/>
      <c r="AP283" s="640"/>
      <c r="AQ283" s="641"/>
    </row>
    <row r="284" spans="1:64" s="68" customFormat="1" ht="46.5" customHeight="1">
      <c r="A284" s="68" t="s">
        <v>12</v>
      </c>
      <c r="B284" s="68" t="s">
        <v>13</v>
      </c>
      <c r="C284" s="68" t="s">
        <v>14</v>
      </c>
      <c r="D284" s="68" t="s">
        <v>15</v>
      </c>
      <c r="E284" s="68" t="s">
        <v>16</v>
      </c>
      <c r="F284" s="68" t="s">
        <v>17</v>
      </c>
      <c r="G284" s="68" t="s">
        <v>18</v>
      </c>
      <c r="I284" s="143" t="s">
        <v>19</v>
      </c>
      <c r="J284" s="143" t="s">
        <v>68</v>
      </c>
      <c r="K284" s="144" t="s">
        <v>157</v>
      </c>
      <c r="L284" s="144" t="s">
        <v>188</v>
      </c>
      <c r="M284" s="145" t="s">
        <v>8</v>
      </c>
      <c r="N284" s="144" t="s">
        <v>70</v>
      </c>
      <c r="O284" s="144" t="s">
        <v>123</v>
      </c>
      <c r="P284" s="144" t="s">
        <v>154</v>
      </c>
      <c r="Q284" s="144" t="s">
        <v>122</v>
      </c>
      <c r="R284" s="144" t="s">
        <v>147</v>
      </c>
      <c r="S284" s="145" t="s">
        <v>148</v>
      </c>
      <c r="T284" s="144" t="s">
        <v>145</v>
      </c>
      <c r="U284" s="145" t="s">
        <v>71</v>
      </c>
      <c r="V284" s="144" t="s">
        <v>269</v>
      </c>
      <c r="W284" s="144" t="s">
        <v>72</v>
      </c>
      <c r="X284" s="213" t="s">
        <v>68</v>
      </c>
      <c r="Y284" s="214" t="s">
        <v>69</v>
      </c>
      <c r="Z284" s="214" t="s">
        <v>186</v>
      </c>
      <c r="AA284" s="215" t="s">
        <v>73</v>
      </c>
      <c r="AB284" s="214" t="s">
        <v>122</v>
      </c>
      <c r="AC284" s="214" t="s">
        <v>160</v>
      </c>
      <c r="AD284" s="214" t="s">
        <v>269</v>
      </c>
      <c r="AE284" s="214" t="s">
        <v>72</v>
      </c>
      <c r="AF284" s="146" t="s">
        <v>146</v>
      </c>
      <c r="AG284" s="147" t="s">
        <v>149</v>
      </c>
      <c r="AH284" s="147" t="s">
        <v>189</v>
      </c>
      <c r="AI284" s="190" t="s">
        <v>105</v>
      </c>
      <c r="AJ284" s="147" t="s">
        <v>74</v>
      </c>
      <c r="AK284" s="190" t="s">
        <v>91</v>
      </c>
      <c r="AL284" s="201" t="s">
        <v>155</v>
      </c>
      <c r="AM284" s="196" t="s">
        <v>76</v>
      </c>
      <c r="AN284" s="197" t="s">
        <v>145</v>
      </c>
      <c r="AO284" s="196" t="s">
        <v>71</v>
      </c>
      <c r="AP284" s="195" t="s">
        <v>154</v>
      </c>
      <c r="AQ284" s="198" t="s">
        <v>156</v>
      </c>
      <c r="AX284" s="209" t="s">
        <v>153</v>
      </c>
      <c r="AY284" s="209" t="s">
        <v>152</v>
      </c>
      <c r="BI284" s="643" t="s">
        <v>271</v>
      </c>
      <c r="BJ284" s="643"/>
      <c r="BK284" s="643" t="s">
        <v>272</v>
      </c>
      <c r="BL284" s="643"/>
    </row>
    <row r="285" spans="1:64" s="68" customFormat="1" ht="15" hidden="1">
      <c r="C285" s="70">
        <f t="shared" ref="C285:C296" ca="1" si="1697">I285+10</f>
        <v>40217</v>
      </c>
      <c r="D285" s="70">
        <f t="shared" ref="D285:D310" ca="1" si="1698">I285+35</f>
        <v>40242</v>
      </c>
      <c r="E285" s="68" t="str">
        <f t="shared" ref="E285:E324" ca="1" si="1699">"FNMA"&amp;TEXT($J$23,"0.0")&amp;"-TBA-"&amp;TEXT(C285,"mmm")</f>
        <v>FNMA3.0-TBA-Feb</v>
      </c>
      <c r="F285" s="68" t="str">
        <f t="shared" ref="F285:F324" ca="1" si="1700">"FNMA"&amp;TEXT($J$23,"0.0")&amp;"-TBA-"&amp;TEXT(D285,"mmm")</f>
        <v>FNMA3.0-TBA-Mar</v>
      </c>
      <c r="G285" s="68" t="str">
        <f t="shared" ref="G285:G310" si="1701">"FNMA"&amp;TEXT($J$23,"0.0")&amp;"-TBA-GEN"</f>
        <v>FNMA3.0-TBA-GEN</v>
      </c>
      <c r="I285" s="148">
        <f ca="1">[2]!YBWORKDAY(EDATE(Base_Date, BA285), -1, "USD")</f>
        <v>40207</v>
      </c>
      <c r="J285" s="210" t="str">
        <f ca="1">[2]!YBHIST($I$281,$I285,K$25,"sec","")</f>
        <v>Error</v>
      </c>
      <c r="K285" s="216" t="str">
        <f ca="1">[2]!YBHIST($I$281,$I285,J$25,"sec","")</f>
        <v>E</v>
      </c>
      <c r="L285" s="134">
        <v>0</v>
      </c>
      <c r="M285" s="135" t="str">
        <f ca="1">[2]!YBPRICE($I$281,$K285&amp;"d",$I285,L$25,"Swap",$I285,"Default","","Model",100,"")</f>
        <v>E</v>
      </c>
      <c r="N285" s="136"/>
      <c r="O285" s="136"/>
      <c r="P285" s="134">
        <v>0</v>
      </c>
      <c r="Q285" s="137" t="str">
        <f ca="1">[2]!YBSCEN($I$281,$K285&amp;"d","Market",O$25,"Swap",$I285,"LMMSkew","","Model",100,0,29,"Gradual","ParShift|N",0,"Annualized ROR",0.25,100,"",,,,"Default",,,,"Default",,)</f>
        <v>E</v>
      </c>
      <c r="R285" s="134">
        <v>0</v>
      </c>
      <c r="S285" s="138">
        <v>0</v>
      </c>
      <c r="T285" s="134" t="e">
        <f ca="1">SUM(R$28:R285)</f>
        <v>#VALUE!</v>
      </c>
      <c r="U285" s="151" t="e">
        <f ca="1">T285/K$28</f>
        <v>#VALUE!</v>
      </c>
      <c r="V285" s="139" t="str">
        <f ca="1">[2]!YBHIST($I$281,I285,"EffDur","sec","")</f>
        <v>E</v>
      </c>
      <c r="W285" s="140" t="e">
        <f t="shared" ref="W285:W295" ca="1" si="1702">$J285*$V285/10000</f>
        <v>#VALUE!</v>
      </c>
      <c r="X285" s="184" t="str">
        <f ca="1">[2]!YBHIST($E285,$I285,X$25,"sec","")</f>
        <v>E</v>
      </c>
      <c r="Y285" s="134">
        <v>0</v>
      </c>
      <c r="Z285" s="137">
        <v>0</v>
      </c>
      <c r="AA285" s="137" t="str">
        <f ca="1">[2]!YBHIST($F285,$I285,X$25,"sec","")</f>
        <v>E</v>
      </c>
      <c r="AB285" s="137"/>
      <c r="AC285" s="186">
        <f t="shared" ref="AC285:AC295" si="1703">Y285+Z285</f>
        <v>0</v>
      </c>
      <c r="AD285" s="188" t="str">
        <f ca="1">[2]!YBHIST($G285,I285,"LMMEffectiveDuration","sec","")</f>
        <v>E</v>
      </c>
      <c r="AE285" s="140" t="e">
        <f t="shared" ref="AE285:AE324" ca="1" si="1704">X285*AD285/10000</f>
        <v>#VALUE!</v>
      </c>
      <c r="AF285" s="141" t="e">
        <f t="shared" ref="AF285:AF324" ca="1" si="1705">W285/AE285</f>
        <v>#VALUE!</v>
      </c>
      <c r="AG285" s="134"/>
      <c r="AH285" s="134"/>
      <c r="AI285" s="134">
        <f>AL285-AK285</f>
        <v>0</v>
      </c>
      <c r="AJ285" s="138">
        <v>0</v>
      </c>
      <c r="AK285" s="186">
        <f t="shared" ref="AK285:AK295" si="1706">AJ285*Y285</f>
        <v>0</v>
      </c>
      <c r="AL285" s="191">
        <f t="shared" ref="AL285:AL295" si="1707">AG285+R285</f>
        <v>0</v>
      </c>
      <c r="AM285" s="138">
        <v>0</v>
      </c>
      <c r="AN285" s="134" t="e">
        <f ca="1">SUM(AL$28:AL285)</f>
        <v>#VALUE!</v>
      </c>
      <c r="AO285" s="150" t="e">
        <f ca="1">AN285/K$28</f>
        <v>#VALUE!</v>
      </c>
      <c r="AP285" s="193" t="e">
        <f t="shared" ref="AP285:AP295" ca="1" si="1708">(Z285*AF285*-1)+P285</f>
        <v>#VALUE!</v>
      </c>
      <c r="AQ285" s="199"/>
      <c r="AX285" s="68" t="str">
        <f ca="1">[2]!YBHIST($I$281,$I285,J$25,"sec","")</f>
        <v>E</v>
      </c>
      <c r="AY285" s="67" t="e">
        <f t="shared" ref="AY285:AY295" ca="1" si="1709">AY286-1</f>
        <v>#VALUE!</v>
      </c>
      <c r="BA285" s="67">
        <f t="shared" ref="BA285:BA295" si="1710">BA286-1</f>
        <v>-62</v>
      </c>
    </row>
    <row r="286" spans="1:64" s="68" customFormat="1" ht="15" hidden="1">
      <c r="C286" s="70">
        <f t="shared" ca="1" si="1697"/>
        <v>40245</v>
      </c>
      <c r="D286" s="70">
        <f t="shared" ca="1" si="1698"/>
        <v>40270</v>
      </c>
      <c r="E286" s="68" t="str">
        <f t="shared" ca="1" si="1699"/>
        <v>FNMA3.0-TBA-Mar</v>
      </c>
      <c r="F286" s="68" t="str">
        <f t="shared" ca="1" si="1700"/>
        <v>FNMA3.0-TBA-Apr</v>
      </c>
      <c r="G286" s="68" t="str">
        <f t="shared" si="1701"/>
        <v>FNMA3.0-TBA-GEN</v>
      </c>
      <c r="I286" s="133">
        <f ca="1">[2]!YBWORKDAY(EDATE(Base_Date, BA286), -1, "USD")</f>
        <v>40235</v>
      </c>
      <c r="J286" s="211" t="str">
        <f ca="1">[2]!YBHIST($I$281,$I286,K$25,"sec","")</f>
        <v>Error</v>
      </c>
      <c r="K286" s="217" t="str">
        <f ca="1">[2]!YBHIST($I$281,$I286,J$25,"sec","")</f>
        <v>E</v>
      </c>
      <c r="L286" s="80" t="e">
        <f ca="1">K286-K285</f>
        <v>#VALUE!</v>
      </c>
      <c r="M286" s="81" t="str">
        <f ca="1">[2]!YBPRICE($I$281,$K286&amp;"d",$I286,L$25,"Swap",$I286,"Default","","Model",100,"")</f>
        <v>E</v>
      </c>
      <c r="N286" s="73" t="str">
        <f ca="1">[2]!YBHIST($I$281,$I285,M$25,"sec","")</f>
        <v>E</v>
      </c>
      <c r="O286" s="73"/>
      <c r="P286" s="80" t="e">
        <f ca="1">K285-Q285</f>
        <v>#VALUE!</v>
      </c>
      <c r="Q286" s="82" t="str">
        <f ca="1">[2]!YBSCEN($I$281,$K286&amp;"d","Market",O$25,"Swap",$I286,"LMMSkew","","Model",100,0,29,"Gradual","ParShift|N",0,"Annualized ROR",0.25,100,"",,,,"Default",,,,"Default",,)</f>
        <v>E</v>
      </c>
      <c r="R286" s="80" t="e">
        <f ca="1">L286+P286</f>
        <v>#VALUE!</v>
      </c>
      <c r="S286" s="83" t="e">
        <f ca="1">R286/K285</f>
        <v>#VALUE!</v>
      </c>
      <c r="T286" s="80" t="e">
        <f ca="1">SUM(R$28:R286)</f>
        <v>#VALUE!</v>
      </c>
      <c r="U286" s="83" t="e">
        <f ca="1">T286/K$28</f>
        <v>#VALUE!</v>
      </c>
      <c r="V286" s="84" t="str">
        <f ca="1">[2]!YBHIST($I$281,I286,"EffDur","sec","")</f>
        <v>E</v>
      </c>
      <c r="W286" s="85" t="e">
        <f t="shared" ca="1" si="1702"/>
        <v>#VALUE!</v>
      </c>
      <c r="X286" s="185" t="str">
        <f ca="1">[2]!YBHIST($E286,$I286,X$25,"sec","")</f>
        <v>E</v>
      </c>
      <c r="Y286" s="80" t="e">
        <f ca="1">X286-X285</f>
        <v>#VALUE!</v>
      </c>
      <c r="Z286" s="82" t="e">
        <f ca="1">X285-AA285</f>
        <v>#VALUE!</v>
      </c>
      <c r="AA286" s="82" t="str">
        <f ca="1">[2]!YBHIST($F286,$I286,X$25,"sec","")</f>
        <v>E</v>
      </c>
      <c r="AB286" s="82"/>
      <c r="AC286" s="187" t="e">
        <f t="shared" ca="1" si="1703"/>
        <v>#VALUE!</v>
      </c>
      <c r="AD286" s="189" t="str">
        <f ca="1">[2]!YBHIST($G286,I286,"LMMEffectiveDuration","sec","")</f>
        <v>E</v>
      </c>
      <c r="AE286" s="85" t="e">
        <f t="shared" ca="1" si="1704"/>
        <v>#VALUE!</v>
      </c>
      <c r="AF286" s="86" t="e">
        <f t="shared" ca="1" si="1705"/>
        <v>#VALUE!</v>
      </c>
      <c r="AG286" s="80" t="e">
        <f ca="1">-AC286*AF285</f>
        <v>#VALUE!</v>
      </c>
      <c r="AH286" s="80"/>
      <c r="AI286" s="80" t="e">
        <f ca="1">AL286-AK286</f>
        <v>#VALUE!</v>
      </c>
      <c r="AJ286" s="83" t="e">
        <f ca="1">AF286-AF285</f>
        <v>#VALUE!</v>
      </c>
      <c r="AK286" s="187" t="e">
        <f t="shared" ca="1" si="1706"/>
        <v>#VALUE!</v>
      </c>
      <c r="AL286" s="192" t="e">
        <f t="shared" ca="1" si="1707"/>
        <v>#VALUE!</v>
      </c>
      <c r="AM286" s="83" t="e">
        <f ca="1">AL286/K285</f>
        <v>#VALUE!</v>
      </c>
      <c r="AN286" s="80" t="e">
        <f ca="1">SUM(AL$28:AL286)</f>
        <v>#VALUE!</v>
      </c>
      <c r="AO286" s="109" t="e">
        <f ca="1">AN286/K$28</f>
        <v>#VALUE!</v>
      </c>
      <c r="AP286" s="194" t="e">
        <f t="shared" ca="1" si="1708"/>
        <v>#VALUE!</v>
      </c>
      <c r="AQ286" s="199"/>
      <c r="AX286" s="68" t="str">
        <f ca="1">[2]!YBHIST($I$281,$I286,J$25,"sec","")</f>
        <v>E</v>
      </c>
      <c r="AY286" s="67" t="e">
        <f t="shared" ca="1" si="1709"/>
        <v>#VALUE!</v>
      </c>
      <c r="BA286" s="67">
        <f t="shared" si="1710"/>
        <v>-61</v>
      </c>
    </row>
    <row r="287" spans="1:64" s="68" customFormat="1" ht="15" hidden="1">
      <c r="C287" s="70">
        <f t="shared" ca="1" si="1697"/>
        <v>40278</v>
      </c>
      <c r="D287" s="70">
        <f t="shared" ca="1" si="1698"/>
        <v>40303</v>
      </c>
      <c r="E287" s="68" t="str">
        <f t="shared" ca="1" si="1699"/>
        <v>FNMA3.0-TBA-Apr</v>
      </c>
      <c r="F287" s="68" t="str">
        <f t="shared" ca="1" si="1700"/>
        <v>FNMA3.0-TBA-May</v>
      </c>
      <c r="G287" s="68" t="str">
        <f t="shared" si="1701"/>
        <v>FNMA3.0-TBA-GEN</v>
      </c>
      <c r="I287" s="133">
        <f ca="1">[2]!YBWORKDAY(EDATE(Base_Date, BA287), -1, "USD")</f>
        <v>40268</v>
      </c>
      <c r="J287" s="211" t="str">
        <f ca="1">[2]!YBHIST($I$281,$I287,K$25,"sec","")</f>
        <v>Error</v>
      </c>
      <c r="K287" s="217" t="str">
        <f ca="1">[2]!YBHIST($I$281,$I287,J$25,"sec","")</f>
        <v>E</v>
      </c>
      <c r="L287" s="80" t="e">
        <f ca="1">K287-K286</f>
        <v>#VALUE!</v>
      </c>
      <c r="M287" s="81" t="str">
        <f ca="1">[2]!YBPRICE($I$281,$K287&amp;"d",$I287,L$25,"Swap",$I287,"Default","","Model",100,"")</f>
        <v>E</v>
      </c>
      <c r="N287" s="73" t="str">
        <f ca="1">[2]!YBHIST($I$281,$I286,M$25,"sec","")</f>
        <v>E</v>
      </c>
      <c r="O287" s="73"/>
      <c r="P287" s="80" t="e">
        <f ca="1">K286-Q286</f>
        <v>#VALUE!</v>
      </c>
      <c r="Q287" s="82" t="str">
        <f ca="1">[2]!YBSCEN($I$281,$K287&amp;"d","Market",O$25,"Swap",$I287,"LMMSkew","","Model",100,0,29,"Gradual","ParShift|N",0,"Annualized ROR",0.25,100,"",,,,"Default",,,,"Default",,)</f>
        <v>E</v>
      </c>
      <c r="R287" s="80" t="e">
        <f ca="1">L287+P287</f>
        <v>#VALUE!</v>
      </c>
      <c r="S287" s="83" t="e">
        <f ca="1">R287/K286</f>
        <v>#VALUE!</v>
      </c>
      <c r="T287" s="80" t="e">
        <f ca="1">SUM(R$28:R287)</f>
        <v>#VALUE!</v>
      </c>
      <c r="U287" s="83" t="e">
        <f ca="1">T287/K$28</f>
        <v>#VALUE!</v>
      </c>
      <c r="V287" s="84" t="str">
        <f ca="1">[2]!YBHIST($I$281,I287,"EffDur","sec","")</f>
        <v>E</v>
      </c>
      <c r="W287" s="85" t="e">
        <f t="shared" ca="1" si="1702"/>
        <v>#VALUE!</v>
      </c>
      <c r="X287" s="185" t="str">
        <f ca="1">[2]!YBHIST($E287,$I287,X$25,"sec","")</f>
        <v>E</v>
      </c>
      <c r="Y287" s="80" t="e">
        <f ca="1">X287-X286</f>
        <v>#VALUE!</v>
      </c>
      <c r="Z287" s="82" t="e">
        <f ca="1">X286-AA286</f>
        <v>#VALUE!</v>
      </c>
      <c r="AA287" s="82" t="str">
        <f ca="1">[2]!YBHIST($F287,$I287,X$25,"sec","")</f>
        <v>E</v>
      </c>
      <c r="AB287" s="82"/>
      <c r="AC287" s="187" t="e">
        <f t="shared" ca="1" si="1703"/>
        <v>#VALUE!</v>
      </c>
      <c r="AD287" s="189" t="str">
        <f ca="1">[2]!YBHIST($G287,I287,"LMMEffectiveDuration","sec","")</f>
        <v>E</v>
      </c>
      <c r="AE287" s="85" t="e">
        <f t="shared" ca="1" si="1704"/>
        <v>#VALUE!</v>
      </c>
      <c r="AF287" s="86" t="e">
        <f t="shared" ca="1" si="1705"/>
        <v>#VALUE!</v>
      </c>
      <c r="AG287" s="80" t="e">
        <f ca="1">-AC287*AF286</f>
        <v>#VALUE!</v>
      </c>
      <c r="AH287" s="80"/>
      <c r="AI287" s="80" t="e">
        <f ca="1">AL287-AK287</f>
        <v>#VALUE!</v>
      </c>
      <c r="AJ287" s="83" t="e">
        <f ca="1">AF287-AF286</f>
        <v>#VALUE!</v>
      </c>
      <c r="AK287" s="187" t="e">
        <f t="shared" ca="1" si="1706"/>
        <v>#VALUE!</v>
      </c>
      <c r="AL287" s="192" t="e">
        <f t="shared" ca="1" si="1707"/>
        <v>#VALUE!</v>
      </c>
      <c r="AM287" s="83" t="e">
        <f ca="1">AL287/K286</f>
        <v>#VALUE!</v>
      </c>
      <c r="AN287" s="80" t="e">
        <f ca="1">SUM(AL$28:AL287)</f>
        <v>#VALUE!</v>
      </c>
      <c r="AO287" s="109" t="e">
        <f ca="1">AN287/K$28</f>
        <v>#VALUE!</v>
      </c>
      <c r="AP287" s="194" t="e">
        <f t="shared" ca="1" si="1708"/>
        <v>#VALUE!</v>
      </c>
      <c r="AQ287" s="199"/>
      <c r="AX287" s="68" t="str">
        <f ca="1">[2]!YBHIST($I$281,$I287,J$25,"sec","")</f>
        <v>E</v>
      </c>
      <c r="AY287" s="67" t="e">
        <f t="shared" ca="1" si="1709"/>
        <v>#VALUE!</v>
      </c>
      <c r="BA287" s="67">
        <f t="shared" si="1710"/>
        <v>-60</v>
      </c>
    </row>
    <row r="288" spans="1:64" s="68" customFormat="1" ht="15" hidden="1">
      <c r="C288" s="70">
        <f t="shared" ca="1" si="1697"/>
        <v>40308</v>
      </c>
      <c r="D288" s="70">
        <f t="shared" ca="1" si="1698"/>
        <v>40333</v>
      </c>
      <c r="E288" s="68" t="str">
        <f t="shared" ca="1" si="1699"/>
        <v>FNMA3.0-TBA-May</v>
      </c>
      <c r="F288" s="68" t="str">
        <f t="shared" ca="1" si="1700"/>
        <v>FNMA3.0-TBA-Jun</v>
      </c>
      <c r="G288" s="68" t="str">
        <f t="shared" si="1701"/>
        <v>FNMA3.0-TBA-GEN</v>
      </c>
      <c r="I288" s="133">
        <f ca="1">[2]!YBWORKDAY(EDATE(Base_Date, BA288), -1, "USD")</f>
        <v>40298</v>
      </c>
      <c r="J288" s="211" t="str">
        <f ca="1">[2]!YBHIST($I$281,$I288,K$25,"sec","")</f>
        <v>Error</v>
      </c>
      <c r="K288" s="217" t="str">
        <f ca="1">[2]!YBHIST($I$281,$I288,J$25,"sec","")</f>
        <v>E</v>
      </c>
      <c r="L288" s="80">
        <v>0</v>
      </c>
      <c r="M288" s="81" t="str">
        <f ca="1">[2]!YBPRICE($I$281,$K288&amp;"d",$I288,L$25,"Swap",$I288,"Default","","Model",100,"")</f>
        <v>E</v>
      </c>
      <c r="N288" s="73"/>
      <c r="O288" s="73"/>
      <c r="P288" s="80">
        <v>0</v>
      </c>
      <c r="Q288" s="82" t="str">
        <f ca="1">[2]!YBSCEN($I$281,$K288&amp;"d","Market",O$25,"Swap",$I288,"LMMSkew","","Model",100,0,29,"Gradual","ParShift|N",0,"Annualized ROR",0.25,100,"",,,,"Default",,,,"Default",,)</f>
        <v>E</v>
      </c>
      <c r="R288" s="80">
        <v>0</v>
      </c>
      <c r="S288" s="83">
        <v>0</v>
      </c>
      <c r="T288" s="80" t="e">
        <f ca="1">SUM(R$31:R288)</f>
        <v>#VALUE!</v>
      </c>
      <c r="U288" s="152" t="e">
        <f t="shared" ref="U288:U295" ca="1" si="1711">T288/K$31</f>
        <v>#VALUE!</v>
      </c>
      <c r="V288" s="84" t="str">
        <f ca="1">[2]!YBHIST($I$281,I288,"EffDur","sec","")</f>
        <v>E</v>
      </c>
      <c r="W288" s="85" t="e">
        <f t="shared" ca="1" si="1702"/>
        <v>#VALUE!</v>
      </c>
      <c r="X288" s="185" t="str">
        <f ca="1">[2]!YBHIST($E288,$I288,X$25,"sec","")</f>
        <v>E</v>
      </c>
      <c r="Y288" s="80">
        <v>0</v>
      </c>
      <c r="Z288" s="82">
        <v>0</v>
      </c>
      <c r="AA288" s="82" t="str">
        <f ca="1">[2]!YBHIST($F288,$I288,X$25,"sec","")</f>
        <v>E</v>
      </c>
      <c r="AB288" s="82"/>
      <c r="AC288" s="187">
        <f t="shared" si="1703"/>
        <v>0</v>
      </c>
      <c r="AD288" s="189" t="str">
        <f ca="1">[2]!YBHIST($G288,I288,"LMMEffectiveDuration","sec","")</f>
        <v>E</v>
      </c>
      <c r="AE288" s="85" t="e">
        <f t="shared" ca="1" si="1704"/>
        <v>#VALUE!</v>
      </c>
      <c r="AF288" s="86" t="e">
        <f t="shared" ca="1" si="1705"/>
        <v>#VALUE!</v>
      </c>
      <c r="AG288" s="80"/>
      <c r="AH288" s="80"/>
      <c r="AI288" s="80">
        <f>AL288-AK288</f>
        <v>0</v>
      </c>
      <c r="AJ288" s="83">
        <v>0</v>
      </c>
      <c r="AK288" s="187">
        <f t="shared" si="1706"/>
        <v>0</v>
      </c>
      <c r="AL288" s="192">
        <f t="shared" si="1707"/>
        <v>0</v>
      </c>
      <c r="AM288" s="83">
        <v>0</v>
      </c>
      <c r="AN288" s="80" t="e">
        <f ca="1">SUM(AL$31:AL288)</f>
        <v>#VALUE!</v>
      </c>
      <c r="AO288" s="153" t="e">
        <f t="shared" ref="AO288:AO295" ca="1" si="1712">AN288/K$31</f>
        <v>#VALUE!</v>
      </c>
      <c r="AP288" s="194" t="e">
        <f t="shared" ca="1" si="1708"/>
        <v>#VALUE!</v>
      </c>
      <c r="AQ288" s="199"/>
      <c r="AX288" s="68" t="str">
        <f ca="1">[2]!YBHIST($I$281,$I288,J$25,"sec","")</f>
        <v>E</v>
      </c>
      <c r="AY288" s="67" t="e">
        <f t="shared" ca="1" si="1709"/>
        <v>#VALUE!</v>
      </c>
      <c r="BA288" s="67">
        <f t="shared" si="1710"/>
        <v>-59</v>
      </c>
    </row>
    <row r="289" spans="3:64" s="68" customFormat="1" ht="15" hidden="1">
      <c r="C289" s="70">
        <f t="shared" ca="1" si="1697"/>
        <v>40336</v>
      </c>
      <c r="D289" s="70">
        <f t="shared" ca="1" si="1698"/>
        <v>40361</v>
      </c>
      <c r="E289" s="68" t="str">
        <f t="shared" ca="1" si="1699"/>
        <v>FNMA3.0-TBA-Jun</v>
      </c>
      <c r="F289" s="68" t="str">
        <f t="shared" ca="1" si="1700"/>
        <v>FNMA3.0-TBA-Jul</v>
      </c>
      <c r="G289" s="68" t="str">
        <f t="shared" si="1701"/>
        <v>FNMA3.0-TBA-GEN</v>
      </c>
      <c r="I289" s="133">
        <f ca="1">[2]!YBWORKDAY(EDATE(Base_Date, BA289), -1, "USD")</f>
        <v>40326</v>
      </c>
      <c r="J289" s="211" t="str">
        <f ca="1">[2]!YBHIST($I$281,$I289,K$25,"sec","")</f>
        <v>Error</v>
      </c>
      <c r="K289" s="217" t="str">
        <f ca="1">[2]!YBHIST($I$281,$I289,J$25,"sec","")</f>
        <v>E</v>
      </c>
      <c r="L289" s="80" t="e">
        <f t="shared" ref="L289:L295" ca="1" si="1713">K289-K288</f>
        <v>#VALUE!</v>
      </c>
      <c r="M289" s="81" t="str">
        <f ca="1">[2]!YBPRICE($I$281,$K289&amp;"d",$I289,L$25,"Swap",$I289,"Default","","Model",100,"")</f>
        <v>E</v>
      </c>
      <c r="N289" s="73" t="str">
        <f ca="1">[2]!YBHIST($I$281,$I288,M$25,"sec","")</f>
        <v>E</v>
      </c>
      <c r="O289" s="73"/>
      <c r="P289" s="80" t="e">
        <f t="shared" ref="P289:P295" ca="1" si="1714">K288-Q288</f>
        <v>#VALUE!</v>
      </c>
      <c r="Q289" s="82" t="str">
        <f ca="1">[2]!YBSCEN($I$281,$K289&amp;"d","Market",O$25,"Swap",$I289,"LMMSkew","","Model",100,0,29,"Gradual","ParShift|N",0,"Annualized ROR",0.25,100,"",,,,"Default",,,,"Default",,)</f>
        <v>E</v>
      </c>
      <c r="R289" s="80" t="e">
        <f t="shared" ref="R289:R295" ca="1" si="1715">L289+P289</f>
        <v>#VALUE!</v>
      </c>
      <c r="S289" s="83" t="e">
        <f ca="1">R289/K288</f>
        <v>#VALUE!</v>
      </c>
      <c r="T289" s="80" t="e">
        <f ca="1">SUM(R$31:R289)</f>
        <v>#VALUE!</v>
      </c>
      <c r="U289" s="83" t="e">
        <f t="shared" ca="1" si="1711"/>
        <v>#VALUE!</v>
      </c>
      <c r="V289" s="84" t="str">
        <f ca="1">[2]!YBHIST($I$281,I289,"EffDur","sec","")</f>
        <v>E</v>
      </c>
      <c r="W289" s="85" t="e">
        <f t="shared" ca="1" si="1702"/>
        <v>#VALUE!</v>
      </c>
      <c r="X289" s="185" t="str">
        <f ca="1">[2]!YBHIST($E289,$I289,X$25,"sec","")</f>
        <v>E</v>
      </c>
      <c r="Y289" s="80" t="e">
        <f t="shared" ref="Y289:Y324" ca="1" si="1716">X289-X288</f>
        <v>#VALUE!</v>
      </c>
      <c r="Z289" s="82" t="e">
        <f t="shared" ref="Z289:Z324" ca="1" si="1717">X288-AA288</f>
        <v>#VALUE!</v>
      </c>
      <c r="AA289" s="82" t="str">
        <f ca="1">[2]!YBHIST($F289,$I289,X$25,"sec","")</f>
        <v>E</v>
      </c>
      <c r="AB289" s="82"/>
      <c r="AC289" s="187" t="e">
        <f t="shared" ca="1" si="1703"/>
        <v>#VALUE!</v>
      </c>
      <c r="AD289" s="189" t="str">
        <f ca="1">[2]!YBHIST($G289,I289,"LMMEffectiveDuration","sec","")</f>
        <v>E</v>
      </c>
      <c r="AE289" s="85" t="e">
        <f t="shared" ca="1" si="1704"/>
        <v>#VALUE!</v>
      </c>
      <c r="AF289" s="86" t="e">
        <f t="shared" ca="1" si="1705"/>
        <v>#VALUE!</v>
      </c>
      <c r="AG289" s="80" t="e">
        <f t="shared" ref="AG289:AG295" ca="1" si="1718">-AC289*AF288</f>
        <v>#VALUE!</v>
      </c>
      <c r="AH289" s="80"/>
      <c r="AI289" s="80" t="e">
        <f t="shared" ref="AI289:AI295" ca="1" si="1719">AL289-AK289</f>
        <v>#VALUE!</v>
      </c>
      <c r="AJ289" s="83" t="e">
        <f t="shared" ref="AJ289:AJ295" ca="1" si="1720">AF289-AF288</f>
        <v>#VALUE!</v>
      </c>
      <c r="AK289" s="187" t="e">
        <f t="shared" ca="1" si="1706"/>
        <v>#VALUE!</v>
      </c>
      <c r="AL289" s="192" t="e">
        <f t="shared" ca="1" si="1707"/>
        <v>#VALUE!</v>
      </c>
      <c r="AM289" s="83" t="e">
        <f t="shared" ref="AM289:AM295" ca="1" si="1721">AL289/K288</f>
        <v>#VALUE!</v>
      </c>
      <c r="AN289" s="80" t="e">
        <f ca="1">SUM(AL$31:AL289)</f>
        <v>#VALUE!</v>
      </c>
      <c r="AO289" s="109" t="e">
        <f t="shared" ca="1" si="1712"/>
        <v>#VALUE!</v>
      </c>
      <c r="AP289" s="194" t="e">
        <f t="shared" ca="1" si="1708"/>
        <v>#VALUE!</v>
      </c>
      <c r="AQ289" s="199"/>
      <c r="AX289" s="68" t="str">
        <f ca="1">[2]!YBHIST($I$281,$I289,J$25,"sec","")</f>
        <v>E</v>
      </c>
      <c r="AY289" s="67" t="e">
        <f t="shared" ca="1" si="1709"/>
        <v>#VALUE!</v>
      </c>
      <c r="BA289" s="67">
        <f t="shared" si="1710"/>
        <v>-58</v>
      </c>
    </row>
    <row r="290" spans="3:64" s="68" customFormat="1" ht="15" hidden="1">
      <c r="C290" s="70">
        <f t="shared" ca="1" si="1697"/>
        <v>40369</v>
      </c>
      <c r="D290" s="70">
        <f t="shared" ca="1" si="1698"/>
        <v>40394</v>
      </c>
      <c r="E290" s="68" t="str">
        <f t="shared" ca="1" si="1699"/>
        <v>FNMA3.0-TBA-Jul</v>
      </c>
      <c r="F290" s="68" t="str">
        <f t="shared" ca="1" si="1700"/>
        <v>FNMA3.0-TBA-Aug</v>
      </c>
      <c r="G290" s="68" t="str">
        <f t="shared" si="1701"/>
        <v>FNMA3.0-TBA-GEN</v>
      </c>
      <c r="I290" s="133">
        <f ca="1">[2]!YBWORKDAY(EDATE(Base_Date, BA290), -1, "USD")</f>
        <v>40359</v>
      </c>
      <c r="J290" s="211" t="str">
        <f ca="1">[2]!YBHIST($I$281,$I290,K$25,"sec","")</f>
        <v>Error</v>
      </c>
      <c r="K290" s="217" t="str">
        <f ca="1">[2]!YBHIST($I$281,$I290,J$25,"sec","")</f>
        <v>E</v>
      </c>
      <c r="L290" s="80" t="e">
        <f t="shared" ca="1" si="1713"/>
        <v>#VALUE!</v>
      </c>
      <c r="M290" s="81" t="str">
        <f ca="1">[2]!YBPRICE($I$281,$K290&amp;"d",$I290,L$25,"Swap",$I290,"Default","","Model",100,"")</f>
        <v>E</v>
      </c>
      <c r="N290" s="73" t="str">
        <f ca="1">[2]!YBHIST($I$281,$I289,M$25,"sec","")</f>
        <v>E</v>
      </c>
      <c r="O290" s="73"/>
      <c r="P290" s="80" t="e">
        <f t="shared" ca="1" si="1714"/>
        <v>#VALUE!</v>
      </c>
      <c r="Q290" s="82" t="str">
        <f ca="1">[2]!YBSCEN($I$281,$K290&amp;"d","Market",O$25,"Swap",$I290,"LMMSkew","","Model",100,0,29,"Gradual","ParShift|N",0,"Annualized ROR",0.25,100,"",,,,"Default",,,,"Default",,)</f>
        <v>E</v>
      </c>
      <c r="R290" s="80" t="e">
        <f t="shared" ca="1" si="1715"/>
        <v>#VALUE!</v>
      </c>
      <c r="S290" s="83" t="e">
        <f ca="1">R290/K289</f>
        <v>#VALUE!</v>
      </c>
      <c r="T290" s="80" t="e">
        <f ca="1">SUM(R$31:R290)</f>
        <v>#VALUE!</v>
      </c>
      <c r="U290" s="83" t="e">
        <f t="shared" ca="1" si="1711"/>
        <v>#VALUE!</v>
      </c>
      <c r="V290" s="84" t="str">
        <f ca="1">[2]!YBHIST($I$281,I290,"EffDur","sec","")</f>
        <v>E</v>
      </c>
      <c r="W290" s="85" t="e">
        <f t="shared" ca="1" si="1702"/>
        <v>#VALUE!</v>
      </c>
      <c r="X290" s="185" t="str">
        <f ca="1">[2]!YBHIST($E290,$I290,X$25,"sec","")</f>
        <v>E</v>
      </c>
      <c r="Y290" s="80" t="e">
        <f t="shared" ca="1" si="1716"/>
        <v>#VALUE!</v>
      </c>
      <c r="Z290" s="82" t="e">
        <f t="shared" ca="1" si="1717"/>
        <v>#VALUE!</v>
      </c>
      <c r="AA290" s="82" t="str">
        <f ca="1">[2]!YBHIST($F290,$I290,X$25,"sec","")</f>
        <v>E</v>
      </c>
      <c r="AB290" s="82"/>
      <c r="AC290" s="187" t="e">
        <f t="shared" ca="1" si="1703"/>
        <v>#VALUE!</v>
      </c>
      <c r="AD290" s="189" t="str">
        <f ca="1">[2]!YBHIST($G290,I290,"LMMEffectiveDuration","sec","")</f>
        <v>E</v>
      </c>
      <c r="AE290" s="85" t="e">
        <f t="shared" ca="1" si="1704"/>
        <v>#VALUE!</v>
      </c>
      <c r="AF290" s="86" t="e">
        <f t="shared" ca="1" si="1705"/>
        <v>#VALUE!</v>
      </c>
      <c r="AG290" s="80" t="e">
        <f t="shared" ca="1" si="1718"/>
        <v>#VALUE!</v>
      </c>
      <c r="AH290" s="80"/>
      <c r="AI290" s="80" t="e">
        <f t="shared" ca="1" si="1719"/>
        <v>#VALUE!</v>
      </c>
      <c r="AJ290" s="83" t="e">
        <f t="shared" ca="1" si="1720"/>
        <v>#VALUE!</v>
      </c>
      <c r="AK290" s="187" t="e">
        <f t="shared" ca="1" si="1706"/>
        <v>#VALUE!</v>
      </c>
      <c r="AL290" s="192" t="e">
        <f t="shared" ca="1" si="1707"/>
        <v>#VALUE!</v>
      </c>
      <c r="AM290" s="83" t="e">
        <f t="shared" ca="1" si="1721"/>
        <v>#VALUE!</v>
      </c>
      <c r="AN290" s="80" t="e">
        <f ca="1">SUM(AL$31:AL290)</f>
        <v>#VALUE!</v>
      </c>
      <c r="AO290" s="109" t="e">
        <f t="shared" ca="1" si="1712"/>
        <v>#VALUE!</v>
      </c>
      <c r="AP290" s="194" t="e">
        <f t="shared" ca="1" si="1708"/>
        <v>#VALUE!</v>
      </c>
      <c r="AQ290" s="199"/>
      <c r="AX290" s="68" t="str">
        <f ca="1">[2]!YBHIST($I$281,$I290,J$25,"sec","")</f>
        <v>E</v>
      </c>
      <c r="AY290" s="67" t="e">
        <f t="shared" ca="1" si="1709"/>
        <v>#VALUE!</v>
      </c>
      <c r="BA290" s="67">
        <f t="shared" si="1710"/>
        <v>-57</v>
      </c>
    </row>
    <row r="291" spans="3:64" s="68" customFormat="1" ht="15" hidden="1">
      <c r="C291" s="70">
        <f t="shared" ca="1" si="1697"/>
        <v>40399</v>
      </c>
      <c r="D291" s="70">
        <f t="shared" ca="1" si="1698"/>
        <v>40424</v>
      </c>
      <c r="E291" s="68" t="str">
        <f t="shared" ca="1" si="1699"/>
        <v>FNMA3.0-TBA-Aug</v>
      </c>
      <c r="F291" s="68" t="str">
        <f t="shared" ca="1" si="1700"/>
        <v>FNMA3.0-TBA-Sep</v>
      </c>
      <c r="G291" s="68" t="str">
        <f t="shared" si="1701"/>
        <v>FNMA3.0-TBA-GEN</v>
      </c>
      <c r="I291" s="133">
        <f ca="1">[2]!YBWORKDAY(EDATE(Base_Date, BA291), -1, "USD")</f>
        <v>40389</v>
      </c>
      <c r="J291" s="211" t="str">
        <f ca="1">[2]!YBHIST($I$281,$I291,K$25,"sec","")</f>
        <v>Error</v>
      </c>
      <c r="K291" s="217" t="str">
        <f ca="1">[2]!YBHIST($I$281,$I291,J$25,"sec","")</f>
        <v>E</v>
      </c>
      <c r="L291" s="80" t="e">
        <f t="shared" ca="1" si="1713"/>
        <v>#VALUE!</v>
      </c>
      <c r="M291" s="81" t="str">
        <f ca="1">[2]!YBPRICE($I$281,$K291&amp;"d",$I291,L$25,"Swap",$I291,"Default","","Model",100,"")</f>
        <v>E</v>
      </c>
      <c r="N291" s="73" t="str">
        <f ca="1">[2]!YBHIST($I$281,$I290,M$25,"sec","")</f>
        <v>E</v>
      </c>
      <c r="O291" s="73"/>
      <c r="P291" s="80" t="e">
        <f t="shared" ca="1" si="1714"/>
        <v>#VALUE!</v>
      </c>
      <c r="Q291" s="82" t="str">
        <f ca="1">[2]!YBSCEN($I$281,$K291&amp;"d","Market",O$25,"Swap",$I291,"LMMSkew","","Model",100,0,29,"Gradual","ParShift|N",0,"Annualized ROR",0.25,100,"",,,,"Default",,,,"Default",,)</f>
        <v>E</v>
      </c>
      <c r="R291" s="80" t="e">
        <f t="shared" ca="1" si="1715"/>
        <v>#VALUE!</v>
      </c>
      <c r="S291" s="83" t="e">
        <f ca="1">R291/K290</f>
        <v>#VALUE!</v>
      </c>
      <c r="T291" s="80" t="e">
        <f ca="1">SUM(R$31:R291)</f>
        <v>#VALUE!</v>
      </c>
      <c r="U291" s="83" t="e">
        <f t="shared" ca="1" si="1711"/>
        <v>#VALUE!</v>
      </c>
      <c r="V291" s="84" t="str">
        <f ca="1">[2]!YBHIST($I$281,I291,"EffDur","sec","")</f>
        <v>E</v>
      </c>
      <c r="W291" s="85" t="e">
        <f t="shared" ca="1" si="1702"/>
        <v>#VALUE!</v>
      </c>
      <c r="X291" s="185" t="str">
        <f ca="1">[2]!YBHIST($E291,$I291,X$25,"sec","")</f>
        <v>E</v>
      </c>
      <c r="Y291" s="80" t="e">
        <f t="shared" ca="1" si="1716"/>
        <v>#VALUE!</v>
      </c>
      <c r="Z291" s="82" t="e">
        <f t="shared" ca="1" si="1717"/>
        <v>#VALUE!</v>
      </c>
      <c r="AA291" s="82" t="str">
        <f ca="1">[2]!YBHIST($F291,$I291,X$25,"sec","")</f>
        <v>E</v>
      </c>
      <c r="AB291" s="82"/>
      <c r="AC291" s="187" t="e">
        <f t="shared" ca="1" si="1703"/>
        <v>#VALUE!</v>
      </c>
      <c r="AD291" s="189" t="str">
        <f ca="1">[2]!YBHIST($G291,I291,"LMMEffectiveDuration","sec","")</f>
        <v>E</v>
      </c>
      <c r="AE291" s="85" t="e">
        <f t="shared" ca="1" si="1704"/>
        <v>#VALUE!</v>
      </c>
      <c r="AF291" s="86" t="e">
        <f t="shared" ca="1" si="1705"/>
        <v>#VALUE!</v>
      </c>
      <c r="AG291" s="80" t="e">
        <f t="shared" ca="1" si="1718"/>
        <v>#VALUE!</v>
      </c>
      <c r="AH291" s="80"/>
      <c r="AI291" s="80" t="e">
        <f t="shared" ca="1" si="1719"/>
        <v>#VALUE!</v>
      </c>
      <c r="AJ291" s="83" t="e">
        <f t="shared" ca="1" si="1720"/>
        <v>#VALUE!</v>
      </c>
      <c r="AK291" s="187" t="e">
        <f t="shared" ca="1" si="1706"/>
        <v>#VALUE!</v>
      </c>
      <c r="AL291" s="192" t="e">
        <f t="shared" ca="1" si="1707"/>
        <v>#VALUE!</v>
      </c>
      <c r="AM291" s="83" t="e">
        <f t="shared" ca="1" si="1721"/>
        <v>#VALUE!</v>
      </c>
      <c r="AN291" s="80" t="e">
        <f ca="1">SUM(AL$31:AL291)</f>
        <v>#VALUE!</v>
      </c>
      <c r="AO291" s="109" t="e">
        <f t="shared" ca="1" si="1712"/>
        <v>#VALUE!</v>
      </c>
      <c r="AP291" s="194" t="e">
        <f t="shared" ca="1" si="1708"/>
        <v>#VALUE!</v>
      </c>
      <c r="AQ291" s="199"/>
      <c r="AX291" s="68" t="str">
        <f ca="1">[2]!YBHIST($I$281,$I291,J$25,"sec","")</f>
        <v>E</v>
      </c>
      <c r="AY291" s="67" t="e">
        <f t="shared" ca="1" si="1709"/>
        <v>#VALUE!</v>
      </c>
      <c r="BA291" s="67">
        <f t="shared" si="1710"/>
        <v>-56</v>
      </c>
    </row>
    <row r="292" spans="3:64" s="68" customFormat="1" ht="15" hidden="1">
      <c r="C292" s="70">
        <f t="shared" ca="1" si="1697"/>
        <v>40431</v>
      </c>
      <c r="D292" s="70">
        <f t="shared" ca="1" si="1698"/>
        <v>40456</v>
      </c>
      <c r="E292" s="68" t="str">
        <f t="shared" ca="1" si="1699"/>
        <v>FNMA3.0-TBA-Sep</v>
      </c>
      <c r="F292" s="68" t="str">
        <f t="shared" ca="1" si="1700"/>
        <v>FNMA3.0-TBA-Oct</v>
      </c>
      <c r="G292" s="68" t="str">
        <f t="shared" si="1701"/>
        <v>FNMA3.0-TBA-GEN</v>
      </c>
      <c r="I292" s="133">
        <f ca="1">[2]!YBWORKDAY(EDATE(Base_Date, BA292), -1, "USD")</f>
        <v>40421</v>
      </c>
      <c r="J292" s="211" t="str">
        <f ca="1">[2]!YBHIST($I$281,$I292,K$25,"sec","")</f>
        <v>Error</v>
      </c>
      <c r="K292" s="217" t="str">
        <f ca="1">[2]!YBHIST($I$281,$I292,J$25,"sec","")</f>
        <v>E</v>
      </c>
      <c r="L292" s="80" t="e">
        <f t="shared" ca="1" si="1713"/>
        <v>#VALUE!</v>
      </c>
      <c r="M292" s="81" t="str">
        <f ca="1">[2]!YBPRICE($I$281,$K292&amp;"d",$I292,L$25,"Swap",$I292,"Default","","Model",100,"")</f>
        <v>E</v>
      </c>
      <c r="N292" s="73" t="str">
        <f ca="1">[2]!YBHIST($I$281,$I291,M$25,"sec","")</f>
        <v>E</v>
      </c>
      <c r="O292" s="73"/>
      <c r="P292" s="80" t="e">
        <f t="shared" ca="1" si="1714"/>
        <v>#VALUE!</v>
      </c>
      <c r="Q292" s="82" t="str">
        <f ca="1">[2]!YBSCEN($I$281,$K292&amp;"d","Market",O$25,"Swap",$I292,"LMMSkew","","Model",100,0,29,"Gradual","ParShift|N",0,"Annualized ROR",0.25,100,"",,,,"Default",,,,"Default",,)</f>
        <v>E</v>
      </c>
      <c r="R292" s="80" t="e">
        <f t="shared" ca="1" si="1715"/>
        <v>#VALUE!</v>
      </c>
      <c r="S292" s="83">
        <v>0</v>
      </c>
      <c r="T292" s="80" t="e">
        <f ca="1">SUM(R$31:R292)</f>
        <v>#VALUE!</v>
      </c>
      <c r="U292" s="83" t="e">
        <f t="shared" ca="1" si="1711"/>
        <v>#VALUE!</v>
      </c>
      <c r="V292" s="84" t="str">
        <f ca="1">[2]!YBHIST($I$281,I292,"EffDur","sec","")</f>
        <v>E</v>
      </c>
      <c r="W292" s="85" t="e">
        <f t="shared" ca="1" si="1702"/>
        <v>#VALUE!</v>
      </c>
      <c r="X292" s="185" t="str">
        <f ca="1">[2]!YBHIST($E292,$I292,X$25,"sec","")</f>
        <v>E</v>
      </c>
      <c r="Y292" s="80" t="e">
        <f t="shared" ca="1" si="1716"/>
        <v>#VALUE!</v>
      </c>
      <c r="Z292" s="82" t="e">
        <f t="shared" ca="1" si="1717"/>
        <v>#VALUE!</v>
      </c>
      <c r="AA292" s="82" t="str">
        <f ca="1">[2]!YBHIST($F292,$I292,X$25,"sec","")</f>
        <v>E</v>
      </c>
      <c r="AB292" s="82"/>
      <c r="AC292" s="187" t="e">
        <f t="shared" ca="1" si="1703"/>
        <v>#VALUE!</v>
      </c>
      <c r="AD292" s="189" t="str">
        <f ca="1">[2]!YBHIST($G292,I292,"LMMEffectiveDuration","sec","")</f>
        <v>E</v>
      </c>
      <c r="AE292" s="85" t="e">
        <f t="shared" ca="1" si="1704"/>
        <v>#VALUE!</v>
      </c>
      <c r="AF292" s="86" t="e">
        <f t="shared" ca="1" si="1705"/>
        <v>#VALUE!</v>
      </c>
      <c r="AG292" s="80" t="e">
        <f t="shared" ca="1" si="1718"/>
        <v>#VALUE!</v>
      </c>
      <c r="AH292" s="80"/>
      <c r="AI292" s="80" t="e">
        <f t="shared" ca="1" si="1719"/>
        <v>#VALUE!</v>
      </c>
      <c r="AJ292" s="83" t="e">
        <f t="shared" ca="1" si="1720"/>
        <v>#VALUE!</v>
      </c>
      <c r="AK292" s="187" t="e">
        <f t="shared" ca="1" si="1706"/>
        <v>#VALUE!</v>
      </c>
      <c r="AL292" s="192" t="e">
        <f t="shared" ca="1" si="1707"/>
        <v>#VALUE!</v>
      </c>
      <c r="AM292" s="83" t="e">
        <f t="shared" ca="1" si="1721"/>
        <v>#VALUE!</v>
      </c>
      <c r="AN292" s="80" t="e">
        <f ca="1">SUM(AL$31:AL292)</f>
        <v>#VALUE!</v>
      </c>
      <c r="AO292" s="109" t="e">
        <f t="shared" ca="1" si="1712"/>
        <v>#VALUE!</v>
      </c>
      <c r="AP292" s="194" t="e">
        <f t="shared" ca="1" si="1708"/>
        <v>#VALUE!</v>
      </c>
      <c r="AQ292" s="199"/>
      <c r="AX292" s="68" t="str">
        <f ca="1">[2]!YBHIST($I$281,$I292,J$25,"sec","")</f>
        <v>E</v>
      </c>
      <c r="AY292" s="67" t="e">
        <f t="shared" ca="1" si="1709"/>
        <v>#VALUE!</v>
      </c>
      <c r="BA292" s="67">
        <f t="shared" si="1710"/>
        <v>-55</v>
      </c>
    </row>
    <row r="293" spans="3:64" s="68" customFormat="1" ht="15" hidden="1">
      <c r="C293" s="70">
        <f t="shared" ca="1" si="1697"/>
        <v>40461</v>
      </c>
      <c r="D293" s="70">
        <f t="shared" ca="1" si="1698"/>
        <v>40486</v>
      </c>
      <c r="E293" s="68" t="str">
        <f t="shared" ca="1" si="1699"/>
        <v>FNMA3.0-TBA-Oct</v>
      </c>
      <c r="F293" s="68" t="str">
        <f t="shared" ca="1" si="1700"/>
        <v>FNMA3.0-TBA-Nov</v>
      </c>
      <c r="G293" s="68" t="str">
        <f t="shared" si="1701"/>
        <v>FNMA3.0-TBA-GEN</v>
      </c>
      <c r="I293" s="133">
        <f ca="1">[2]!YBWORKDAY(EDATE(Base_Date, BA293), -1, "USD")</f>
        <v>40451</v>
      </c>
      <c r="J293" s="211" t="str">
        <f ca="1">[2]!YBHIST($I$281,$I293,K$25,"sec","")</f>
        <v>Error</v>
      </c>
      <c r="K293" s="217" t="str">
        <f ca="1">[2]!YBHIST($I$281,$I293,J$25,"sec","")</f>
        <v>E</v>
      </c>
      <c r="L293" s="80" t="e">
        <f t="shared" ca="1" si="1713"/>
        <v>#VALUE!</v>
      </c>
      <c r="M293" s="81" t="str">
        <f ca="1">[2]!YBPRICE($I$281,$K293&amp;"d",$I293,L$25,"Swap",$I293,"Default","","Model",100,"")</f>
        <v>E</v>
      </c>
      <c r="N293" s="73" t="str">
        <f ca="1">[2]!YBHIST($I$281,$I292,M$25,"sec","")</f>
        <v>E</v>
      </c>
      <c r="O293" s="73"/>
      <c r="P293" s="80" t="e">
        <f t="shared" ca="1" si="1714"/>
        <v>#VALUE!</v>
      </c>
      <c r="Q293" s="82" t="str">
        <f ca="1">[2]!YBSCEN($I$281,$K293&amp;"d","Market",O$25,"Swap",$I293,"LMMSkew","","Model",100,0,29,"Gradual","ParShift|N",0,"Annualized ROR",0.25,100,"",,,,"Default",,,,"Default",,)</f>
        <v>E</v>
      </c>
      <c r="R293" s="80" t="e">
        <f t="shared" ca="1" si="1715"/>
        <v>#VALUE!</v>
      </c>
      <c r="S293" s="83">
        <v>0</v>
      </c>
      <c r="T293" s="80" t="e">
        <f ca="1">SUM(R$31:R293)</f>
        <v>#VALUE!</v>
      </c>
      <c r="U293" s="83" t="e">
        <f t="shared" ca="1" si="1711"/>
        <v>#VALUE!</v>
      </c>
      <c r="V293" s="84" t="str">
        <f ca="1">[2]!YBHIST($I$281,I293,"EffDur","sec","")</f>
        <v>E</v>
      </c>
      <c r="W293" s="85" t="e">
        <f t="shared" ca="1" si="1702"/>
        <v>#VALUE!</v>
      </c>
      <c r="X293" s="185" t="str">
        <f ca="1">[2]!YBHIST($E293,$I293,X$25,"sec","")</f>
        <v>E</v>
      </c>
      <c r="Y293" s="80" t="e">
        <f t="shared" ca="1" si="1716"/>
        <v>#VALUE!</v>
      </c>
      <c r="Z293" s="82" t="e">
        <f t="shared" ca="1" si="1717"/>
        <v>#VALUE!</v>
      </c>
      <c r="AA293" s="82" t="str">
        <f ca="1">[2]!YBHIST($F293,$I293,X$25,"sec","")</f>
        <v>E</v>
      </c>
      <c r="AB293" s="82"/>
      <c r="AC293" s="187" t="e">
        <f t="shared" ca="1" si="1703"/>
        <v>#VALUE!</v>
      </c>
      <c r="AD293" s="189" t="str">
        <f ca="1">[2]!YBHIST($G293,I293,"LMMEffectiveDuration","sec","")</f>
        <v>E</v>
      </c>
      <c r="AE293" s="85" t="e">
        <f t="shared" ca="1" si="1704"/>
        <v>#VALUE!</v>
      </c>
      <c r="AF293" s="86" t="e">
        <f t="shared" ca="1" si="1705"/>
        <v>#VALUE!</v>
      </c>
      <c r="AG293" s="80" t="e">
        <f t="shared" ca="1" si="1718"/>
        <v>#VALUE!</v>
      </c>
      <c r="AH293" s="80"/>
      <c r="AI293" s="80" t="e">
        <f t="shared" ca="1" si="1719"/>
        <v>#VALUE!</v>
      </c>
      <c r="AJ293" s="83" t="e">
        <f t="shared" ca="1" si="1720"/>
        <v>#VALUE!</v>
      </c>
      <c r="AK293" s="187" t="e">
        <f t="shared" ca="1" si="1706"/>
        <v>#VALUE!</v>
      </c>
      <c r="AL293" s="192" t="e">
        <f t="shared" ca="1" si="1707"/>
        <v>#VALUE!</v>
      </c>
      <c r="AM293" s="83" t="e">
        <f t="shared" ca="1" si="1721"/>
        <v>#VALUE!</v>
      </c>
      <c r="AN293" s="80" t="e">
        <f ca="1">SUM(AL$31:AL293)</f>
        <v>#VALUE!</v>
      </c>
      <c r="AO293" s="109" t="e">
        <f t="shared" ca="1" si="1712"/>
        <v>#VALUE!</v>
      </c>
      <c r="AP293" s="194" t="e">
        <f t="shared" ca="1" si="1708"/>
        <v>#VALUE!</v>
      </c>
      <c r="AQ293" s="199"/>
      <c r="AX293" s="68" t="str">
        <f ca="1">[2]!YBHIST($I$281,$I293,J$25,"sec","")</f>
        <v>E</v>
      </c>
      <c r="AY293" s="67" t="e">
        <f t="shared" ca="1" si="1709"/>
        <v>#VALUE!</v>
      </c>
      <c r="BA293" s="67">
        <f t="shared" si="1710"/>
        <v>-54</v>
      </c>
    </row>
    <row r="294" spans="3:64" s="68" customFormat="1" ht="15" hidden="1">
      <c r="C294" s="70">
        <f t="shared" ca="1" si="1697"/>
        <v>40490</v>
      </c>
      <c r="D294" s="70">
        <f t="shared" ca="1" si="1698"/>
        <v>40515</v>
      </c>
      <c r="E294" s="68" t="str">
        <f t="shared" ca="1" si="1699"/>
        <v>FNMA3.0-TBA-Nov</v>
      </c>
      <c r="F294" s="68" t="str">
        <f t="shared" ca="1" si="1700"/>
        <v>FNMA3.0-TBA-Dec</v>
      </c>
      <c r="G294" s="68" t="str">
        <f t="shared" si="1701"/>
        <v>FNMA3.0-TBA-GEN</v>
      </c>
      <c r="I294" s="133">
        <f ca="1">[2]!YBWORKDAY(EDATE(Base_Date, BA294), -1, "USD")</f>
        <v>40480</v>
      </c>
      <c r="J294" s="211" t="str">
        <f ca="1">[2]!YBHIST($I$281,$I294,K$25,"sec","")</f>
        <v>Error</v>
      </c>
      <c r="K294" s="217" t="str">
        <f ca="1">[2]!YBHIST($I$281,$I294,J$25,"sec","")</f>
        <v>E</v>
      </c>
      <c r="L294" s="80" t="e">
        <f t="shared" ca="1" si="1713"/>
        <v>#VALUE!</v>
      </c>
      <c r="M294" s="81" t="str">
        <f ca="1">[2]!YBPRICE($I$281,$K294&amp;"d",$I294,L$25,"Swap",$I294,"Default","","Model",100,"")</f>
        <v>E</v>
      </c>
      <c r="N294" s="73" t="str">
        <f ca="1">[2]!YBHIST($I$281,$I293,M$25,"sec","")</f>
        <v>E</v>
      </c>
      <c r="O294" s="73"/>
      <c r="P294" s="80" t="e">
        <f t="shared" ca="1" si="1714"/>
        <v>#VALUE!</v>
      </c>
      <c r="Q294" s="82" t="str">
        <f ca="1">[2]!YBSCEN($I$281,$K294&amp;"d","Market",O$25,"Swap",$I294,"LMMSkew","","Model",100,0,29,"Gradual","ParShift|N",0,"Annualized ROR",0.25,100,"",,,,"Default",,,,"Default",,)</f>
        <v>E</v>
      </c>
      <c r="R294" s="80" t="e">
        <f t="shared" ca="1" si="1715"/>
        <v>#VALUE!</v>
      </c>
      <c r="S294" s="83">
        <v>0</v>
      </c>
      <c r="T294" s="80" t="e">
        <f ca="1">SUM(R$31:R294)</f>
        <v>#VALUE!</v>
      </c>
      <c r="U294" s="83" t="e">
        <f t="shared" ca="1" si="1711"/>
        <v>#VALUE!</v>
      </c>
      <c r="V294" s="84" t="str">
        <f ca="1">[2]!YBHIST($I$281,I294,"EffDur","sec","")</f>
        <v>E</v>
      </c>
      <c r="W294" s="85" t="e">
        <f t="shared" ca="1" si="1702"/>
        <v>#VALUE!</v>
      </c>
      <c r="X294" s="185" t="str">
        <f ca="1">[2]!YBHIST($E294,$I294,X$25,"sec","")</f>
        <v>E</v>
      </c>
      <c r="Y294" s="80" t="e">
        <f t="shared" ca="1" si="1716"/>
        <v>#VALUE!</v>
      </c>
      <c r="Z294" s="82" t="e">
        <f t="shared" ca="1" si="1717"/>
        <v>#VALUE!</v>
      </c>
      <c r="AA294" s="82" t="str">
        <f ca="1">[2]!YBHIST($F294,$I294,X$25,"sec","")</f>
        <v>E</v>
      </c>
      <c r="AB294" s="82"/>
      <c r="AC294" s="187" t="e">
        <f t="shared" ca="1" si="1703"/>
        <v>#VALUE!</v>
      </c>
      <c r="AD294" s="189" t="str">
        <f ca="1">[2]!YBHIST($G294,I294,"LMMEffectiveDuration","sec","")</f>
        <v>E</v>
      </c>
      <c r="AE294" s="85" t="e">
        <f t="shared" ca="1" si="1704"/>
        <v>#VALUE!</v>
      </c>
      <c r="AF294" s="86" t="e">
        <f t="shared" ca="1" si="1705"/>
        <v>#VALUE!</v>
      </c>
      <c r="AG294" s="80" t="e">
        <f t="shared" ca="1" si="1718"/>
        <v>#VALUE!</v>
      </c>
      <c r="AH294" s="80"/>
      <c r="AI294" s="80" t="e">
        <f t="shared" ca="1" si="1719"/>
        <v>#VALUE!</v>
      </c>
      <c r="AJ294" s="83" t="e">
        <f t="shared" ca="1" si="1720"/>
        <v>#VALUE!</v>
      </c>
      <c r="AK294" s="187" t="e">
        <f t="shared" ca="1" si="1706"/>
        <v>#VALUE!</v>
      </c>
      <c r="AL294" s="192" t="e">
        <f t="shared" ca="1" si="1707"/>
        <v>#VALUE!</v>
      </c>
      <c r="AM294" s="83" t="e">
        <f t="shared" ca="1" si="1721"/>
        <v>#VALUE!</v>
      </c>
      <c r="AN294" s="80" t="e">
        <f ca="1">SUM(AL$31:AL294)</f>
        <v>#VALUE!</v>
      </c>
      <c r="AO294" s="109" t="e">
        <f t="shared" ca="1" si="1712"/>
        <v>#VALUE!</v>
      </c>
      <c r="AP294" s="194" t="e">
        <f t="shared" ca="1" si="1708"/>
        <v>#VALUE!</v>
      </c>
      <c r="AQ294" s="199"/>
      <c r="AX294" s="68" t="str">
        <f ca="1">[2]!YBHIST($I$281,$I294,J$25,"sec","")</f>
        <v>E</v>
      </c>
      <c r="AY294" s="67" t="e">
        <f t="shared" ca="1" si="1709"/>
        <v>#VALUE!</v>
      </c>
      <c r="BA294" s="67">
        <f t="shared" si="1710"/>
        <v>-53</v>
      </c>
    </row>
    <row r="295" spans="3:64" s="68" customFormat="1" ht="15" hidden="1">
      <c r="C295" s="70">
        <f t="shared" ca="1" si="1697"/>
        <v>40522</v>
      </c>
      <c r="D295" s="70">
        <f t="shared" ca="1" si="1698"/>
        <v>40547</v>
      </c>
      <c r="E295" s="68" t="str">
        <f t="shared" ca="1" si="1699"/>
        <v>FNMA3.0-TBA-Dec</v>
      </c>
      <c r="F295" s="68" t="str">
        <f t="shared" ca="1" si="1700"/>
        <v>FNMA3.0-TBA-Jan</v>
      </c>
      <c r="G295" s="68" t="str">
        <f t="shared" si="1701"/>
        <v>FNMA3.0-TBA-GEN</v>
      </c>
      <c r="I295" s="133">
        <f ca="1">[2]!YBWORKDAY(EDATE(Base_Date, BA295), -1, "USD")</f>
        <v>40512</v>
      </c>
      <c r="J295" s="211" t="str">
        <f ca="1">[2]!YBHIST($I$281,$I295,K$25,"sec","")</f>
        <v>Error</v>
      </c>
      <c r="K295" s="217" t="str">
        <f ca="1">[2]!YBHIST($I$281,$I295,J$25,"sec","")</f>
        <v>E</v>
      </c>
      <c r="L295" s="80" t="e">
        <f t="shared" ca="1" si="1713"/>
        <v>#VALUE!</v>
      </c>
      <c r="M295" s="81" t="str">
        <f ca="1">[2]!YBPRICE($I$281,$K295&amp;"d",$I295,L$25,"Swap",$I295,"Default","","Model",100,"")</f>
        <v>E</v>
      </c>
      <c r="N295" s="73" t="str">
        <f ca="1">[2]!YBHIST($I$281,$I294,M$25,"sec","")</f>
        <v>E</v>
      </c>
      <c r="O295" s="73"/>
      <c r="P295" s="80" t="e">
        <f t="shared" ca="1" si="1714"/>
        <v>#VALUE!</v>
      </c>
      <c r="Q295" s="82" t="str">
        <f ca="1">[2]!YBSCEN($I$281,$K295&amp;"d","Market",O$25,"Swap",$I295,"LMMSkew","","Model",100,0,29,"Gradual","ParShift|N",0,"Annualized ROR",0.25,100,"",,,,"Default",,,,"Default",,)</f>
        <v>E</v>
      </c>
      <c r="R295" s="80" t="e">
        <f t="shared" ca="1" si="1715"/>
        <v>#VALUE!</v>
      </c>
      <c r="S295" s="83">
        <v>0</v>
      </c>
      <c r="T295" s="80" t="e">
        <f ca="1">SUM(R$31:R295)</f>
        <v>#VALUE!</v>
      </c>
      <c r="U295" s="83" t="e">
        <f t="shared" ca="1" si="1711"/>
        <v>#VALUE!</v>
      </c>
      <c r="V295" s="84" t="str">
        <f ca="1">[2]!YBHIST($I$281,I295,"EffDur","sec","")</f>
        <v>E</v>
      </c>
      <c r="W295" s="85" t="e">
        <f t="shared" ca="1" si="1702"/>
        <v>#VALUE!</v>
      </c>
      <c r="X295" s="185" t="str">
        <f ca="1">[2]!YBHIST($E295,$I295,X$25,"sec","")</f>
        <v>E</v>
      </c>
      <c r="Y295" s="80" t="e">
        <f t="shared" ca="1" si="1716"/>
        <v>#VALUE!</v>
      </c>
      <c r="Z295" s="82" t="e">
        <f t="shared" ca="1" si="1717"/>
        <v>#VALUE!</v>
      </c>
      <c r="AA295" s="82" t="str">
        <f ca="1">[2]!YBHIST($F295,$I295,X$25,"sec","")</f>
        <v>E</v>
      </c>
      <c r="AB295" s="82"/>
      <c r="AC295" s="187" t="e">
        <f t="shared" ca="1" si="1703"/>
        <v>#VALUE!</v>
      </c>
      <c r="AD295" s="189" t="str">
        <f ca="1">[2]!YBHIST($G295,I295,"LMMEffectiveDuration","sec","")</f>
        <v>E</v>
      </c>
      <c r="AE295" s="85" t="e">
        <f t="shared" ca="1" si="1704"/>
        <v>#VALUE!</v>
      </c>
      <c r="AF295" s="86" t="e">
        <f t="shared" ca="1" si="1705"/>
        <v>#VALUE!</v>
      </c>
      <c r="AG295" s="80" t="e">
        <f t="shared" ca="1" si="1718"/>
        <v>#VALUE!</v>
      </c>
      <c r="AH295" s="80"/>
      <c r="AI295" s="80" t="e">
        <f t="shared" ca="1" si="1719"/>
        <v>#VALUE!</v>
      </c>
      <c r="AJ295" s="83" t="e">
        <f t="shared" ca="1" si="1720"/>
        <v>#VALUE!</v>
      </c>
      <c r="AK295" s="187" t="e">
        <f t="shared" ca="1" si="1706"/>
        <v>#VALUE!</v>
      </c>
      <c r="AL295" s="192" t="e">
        <f t="shared" ca="1" si="1707"/>
        <v>#VALUE!</v>
      </c>
      <c r="AM295" s="83" t="e">
        <f t="shared" ca="1" si="1721"/>
        <v>#VALUE!</v>
      </c>
      <c r="AN295" s="80" t="e">
        <f ca="1">SUM(AL$31:AL295)</f>
        <v>#VALUE!</v>
      </c>
      <c r="AO295" s="109" t="e">
        <f t="shared" ca="1" si="1712"/>
        <v>#VALUE!</v>
      </c>
      <c r="AP295" s="194" t="e">
        <f t="shared" ca="1" si="1708"/>
        <v>#VALUE!</v>
      </c>
      <c r="AQ295" s="199"/>
      <c r="AX295" s="68" t="str">
        <f ca="1">[2]!YBHIST($I$281,$I295,J$25,"sec","")</f>
        <v>E</v>
      </c>
      <c r="AY295" s="67" t="e">
        <f t="shared" ca="1" si="1709"/>
        <v>#VALUE!</v>
      </c>
      <c r="BA295" s="67">
        <f t="shared" si="1710"/>
        <v>-52</v>
      </c>
    </row>
    <row r="296" spans="3:64" s="68" customFormat="1" ht="15">
      <c r="C296" s="70">
        <f t="shared" ca="1" si="1697"/>
        <v>40553</v>
      </c>
      <c r="D296" s="70">
        <f t="shared" ca="1" si="1698"/>
        <v>40578</v>
      </c>
      <c r="E296" s="68" t="str">
        <f t="shared" ca="1" si="1699"/>
        <v>FNMA3.0-TBA-Jan</v>
      </c>
      <c r="F296" s="68" t="str">
        <f t="shared" ca="1" si="1700"/>
        <v>FNMA3.0-TBA-Feb</v>
      </c>
      <c r="G296" s="68" t="str">
        <f t="shared" si="1701"/>
        <v>FNMA3.0-TBA-GEN</v>
      </c>
      <c r="I296" s="133">
        <f ca="1">[2]!YBWORKDAY(EDATE(Base_Date, BA296), -1, "USD")</f>
        <v>40543</v>
      </c>
      <c r="J296" s="269" t="str">
        <f t="shared" ref="J296:J324" ca="1" si="1722">AX296</f>
        <v>E</v>
      </c>
      <c r="K296" s="80" t="e">
        <f t="shared" ref="K296:K324" ca="1" si="1723">AX296+AY296</f>
        <v>#VALUE!</v>
      </c>
      <c r="L296" s="80"/>
      <c r="M296" s="81" t="str">
        <f ca="1">[2]!YBHIST($I$281,I296,"OAS-Lib","sec","")</f>
        <v>E</v>
      </c>
      <c r="N296" s="73" t="str">
        <f ca="1">[2]!YBHIST($I$281,$I295,M$25,"sec","")</f>
        <v>E</v>
      </c>
      <c r="O296" s="73" t="str">
        <f ca="1">[2]!YBHIST("1 Month LIBOR",I296,"Yield","bmk","")</f>
        <v>E</v>
      </c>
      <c r="P296" s="80"/>
      <c r="Q296" s="82"/>
      <c r="R296" s="80"/>
      <c r="S296" s="83"/>
      <c r="T296" s="80"/>
      <c r="U296" s="83"/>
      <c r="V296" s="84">
        <f ca="1">VLOOKUP($I296, 'Barcap OAD'!$A:$S, $F$281, FALSE)</f>
        <v>-18.100000000000001</v>
      </c>
      <c r="W296" s="172" t="e">
        <f ca="1">$K296*$V296/10000</f>
        <v>#VALUE!</v>
      </c>
      <c r="X296" s="185" t="str">
        <f ca="1">[2]!YBHIST($E296,$I296,X$25,"sec","")</f>
        <v>E</v>
      </c>
      <c r="Y296" s="80" t="e">
        <f t="shared" ca="1" si="1716"/>
        <v>#VALUE!</v>
      </c>
      <c r="Z296" s="82" t="e">
        <f t="shared" ca="1" si="1717"/>
        <v>#VALUE!</v>
      </c>
      <c r="AA296" s="82" t="str">
        <f ca="1">[2]!YBHIST($F296,$I296,X$25,"sec","")</f>
        <v>E</v>
      </c>
      <c r="AB296" s="82" t="e">
        <f ca="1">X295-Z296</f>
        <v>#VALUE!</v>
      </c>
      <c r="AC296" s="187"/>
      <c r="AD296" s="189">
        <f ca="1">VLOOKUP($I296, 'Barcap OAD'!$A:$S, $F$26, FALSE)</f>
        <v>8.1219999999999999</v>
      </c>
      <c r="AE296" s="85" t="e">
        <f t="shared" ca="1" si="1704"/>
        <v>#VALUE!</v>
      </c>
      <c r="AF296" s="86" t="e">
        <f t="shared" ca="1" si="1705"/>
        <v>#VALUE!</v>
      </c>
      <c r="AG296" s="80"/>
      <c r="AH296" s="83"/>
      <c r="AI296" s="80" t="e">
        <f ca="1">AL296+AK296</f>
        <v>#VALUE!</v>
      </c>
      <c r="AJ296" s="83">
        <v>0</v>
      </c>
      <c r="AK296" s="187" t="e">
        <f t="shared" ref="AK296:AK324" ca="1" si="1724">(AJ296*Y296)/2</f>
        <v>#VALUE!</v>
      </c>
      <c r="AL296" s="192"/>
      <c r="AM296" s="83"/>
      <c r="AN296" s="80"/>
      <c r="AO296" s="109"/>
      <c r="AP296" s="194"/>
      <c r="AQ296" s="200"/>
      <c r="AR296" s="204"/>
      <c r="AS296" s="123"/>
      <c r="AX296" s="207" t="str">
        <f ca="1">[2]!YBHIST($I$281,$I296,J$25,"sec","")</f>
        <v>E</v>
      </c>
      <c r="AY296" s="205" t="str">
        <f ca="1">[2]!YBPRICE($I$281,AX296&amp;"d","Market","AccruedInterest","Swap",$I296,"LMMSkew","","Model",100,"")</f>
        <v>E</v>
      </c>
      <c r="BA296" s="67">
        <f t="shared" ref="BA296:BA327" si="1725">BA224</f>
        <v>-51</v>
      </c>
    </row>
    <row r="297" spans="3:64" s="68" customFormat="1" ht="15">
      <c r="C297" s="70">
        <f ca="1">I297+10</f>
        <v>40584</v>
      </c>
      <c r="D297" s="70">
        <f t="shared" ca="1" si="1698"/>
        <v>40609</v>
      </c>
      <c r="E297" s="68" t="str">
        <f t="shared" ca="1" si="1699"/>
        <v>FNMA3.0-TBA-Feb</v>
      </c>
      <c r="F297" s="68" t="str">
        <f t="shared" ca="1" si="1700"/>
        <v>FNMA3.0-TBA-Mar</v>
      </c>
      <c r="G297" s="68" t="str">
        <f t="shared" si="1701"/>
        <v>FNMA3.0-TBA-GEN</v>
      </c>
      <c r="I297" s="133">
        <f ca="1">[2]!YBWORKDAY(EDATE(Base_Date, BA297), -1, "USD")</f>
        <v>40574</v>
      </c>
      <c r="J297" s="236" t="str">
        <f t="shared" ca="1" si="1722"/>
        <v>E</v>
      </c>
      <c r="K297" s="80" t="e">
        <f t="shared" ca="1" si="1723"/>
        <v>#VALUE!</v>
      </c>
      <c r="L297" s="80" t="e">
        <f t="shared" ref="L297:L324" ca="1" si="1726">K297-K296</f>
        <v>#VALUE!</v>
      </c>
      <c r="M297" s="81" t="str">
        <f ca="1">[2]!YBHIST($I$281,$I297,"LMMOAS","sec")</f>
        <v>E</v>
      </c>
      <c r="N297" s="73" t="str">
        <f ca="1">[2]!YBHIST($I$281,$I296,M$25,"sec","")</f>
        <v>E</v>
      </c>
      <c r="O297" s="73" t="str">
        <f ca="1">[2]!YBHIST("1 Month LIBOR",I297,"Yield","bmk","")</f>
        <v>E</v>
      </c>
      <c r="P297" s="80" t="e">
        <f t="shared" ref="P297:P324" ca="1" si="1727">K296-Q297</f>
        <v>#VALUE!</v>
      </c>
      <c r="Q297" s="82" t="str">
        <f ca="1">[2]!YBSCEN($I$281,$J296&amp;"d","Market",O$25,"Swap",$I296,"MarketWSkew","","Model",100,0,29,"Gradual","ParShift|N",0,"Annualized ROR",O296,100,"",,,,"Default",,,,"Default",,)</f>
        <v>E</v>
      </c>
      <c r="R297" s="80" t="e">
        <f t="shared" ref="R297:R324" ca="1" si="1728">L297+P297</f>
        <v>#VALUE!</v>
      </c>
      <c r="S297" s="83" t="e">
        <f t="shared" ref="S297:S324" ca="1" si="1729">R297/K296</f>
        <v>#VALUE!</v>
      </c>
      <c r="T297" s="80" t="e">
        <f ca="1">SUM(R$296:R297)</f>
        <v>#VALUE!</v>
      </c>
      <c r="U297" s="83" t="e">
        <f ca="1">BJ297</f>
        <v>#VALUE!</v>
      </c>
      <c r="V297" s="84">
        <f ca="1">VLOOKUP($I297, 'Barcap OAD'!$A:$S, $F$281, FALSE)</f>
        <v>-11.6</v>
      </c>
      <c r="W297" s="172" t="e">
        <f t="shared" ref="W297:W347" ca="1" si="1730">$K297*$V297/10000</f>
        <v>#VALUE!</v>
      </c>
      <c r="X297" s="185" t="str">
        <f ca="1">[2]!YBHIST($E297,$I297,X$25,"sec","")</f>
        <v>E</v>
      </c>
      <c r="Y297" s="80" t="e">
        <f t="shared" ca="1" si="1716"/>
        <v>#VALUE!</v>
      </c>
      <c r="Z297" s="82" t="e">
        <f t="shared" ca="1" si="1717"/>
        <v>#VALUE!</v>
      </c>
      <c r="AA297" s="82" t="str">
        <f ca="1">[2]!YBHIST($F297,$I297,X$25,"sec","")</f>
        <v>E</v>
      </c>
      <c r="AB297" s="82" t="e">
        <f ca="1">X296-Z297</f>
        <v>#VALUE!</v>
      </c>
      <c r="AC297" s="187" t="e">
        <f ca="1">Y297+Z297</f>
        <v>#VALUE!</v>
      </c>
      <c r="AD297" s="189">
        <f ca="1">VLOOKUP($I297, 'Barcap OAD'!$A:$S, $F$26, FALSE)</f>
        <v>8.2189999999999994</v>
      </c>
      <c r="AE297" s="85" t="e">
        <f t="shared" ca="1" si="1704"/>
        <v>#VALUE!</v>
      </c>
      <c r="AF297" s="86" t="e">
        <f t="shared" ca="1" si="1705"/>
        <v>#VALUE!</v>
      </c>
      <c r="AG297" s="80" t="e">
        <f ca="1">-AC297*AF296</f>
        <v>#VALUE!</v>
      </c>
      <c r="AH297" s="83" t="e">
        <f ca="1">AG297/K296</f>
        <v>#VALUE!</v>
      </c>
      <c r="AI297" s="80" t="e">
        <f ca="1">AL297+AK297</f>
        <v>#VALUE!</v>
      </c>
      <c r="AJ297" s="83" t="e">
        <f t="shared" ref="AJ297:AJ324" ca="1" si="1731">AF297-AF296</f>
        <v>#VALUE!</v>
      </c>
      <c r="AK297" s="187" t="e">
        <f t="shared" ca="1" si="1724"/>
        <v>#VALUE!</v>
      </c>
      <c r="AL297" s="192" t="e">
        <f t="shared" ref="AL297:AL324" ca="1" si="1732">AG297+R297</f>
        <v>#VALUE!</v>
      </c>
      <c r="AM297" s="83" t="e">
        <f t="shared" ref="AM297:AM324" ca="1" si="1733">AL297/K296</f>
        <v>#VALUE!</v>
      </c>
      <c r="AN297" s="80" t="e">
        <f ca="1">SUM(AL$296:AL297)</f>
        <v>#VALUE!</v>
      </c>
      <c r="AO297" s="109" t="e">
        <f ca="1">BL297</f>
        <v>#VALUE!</v>
      </c>
      <c r="AP297" s="194" t="e">
        <f ca="1">(Z297*AF297*-1)+P297</f>
        <v>#VALUE!</v>
      </c>
      <c r="AQ297" s="200" t="e">
        <f t="shared" ref="AQ297:AQ324" ca="1" si="1734">AP297/K296</f>
        <v>#VALUE!</v>
      </c>
      <c r="AR297" s="233"/>
      <c r="AS297" s="232"/>
      <c r="AX297" s="207" t="str">
        <f ca="1">[2]!YBHIST($I$281,$I297,J$25,"sec","")</f>
        <v>E</v>
      </c>
      <c r="AY297" s="205" t="str">
        <f ca="1">[2]!YBPRICE($I$281,AX297&amp;"d","Market","AccruedInterest","Swap",$I297,"LMMSkew","","Model",100,"")</f>
        <v>E</v>
      </c>
      <c r="BA297" s="67">
        <f t="shared" si="1725"/>
        <v>-50</v>
      </c>
      <c r="BI297" s="518" t="e">
        <f ca="1">1+S297</f>
        <v>#VALUE!</v>
      </c>
      <c r="BJ297" s="518" t="e">
        <f ca="1">PRODUCT($BI$296:BI297)-1</f>
        <v>#VALUE!</v>
      </c>
      <c r="BK297" s="518" t="e">
        <f ca="1">1+AM297</f>
        <v>#VALUE!</v>
      </c>
      <c r="BL297" s="518" t="e">
        <f ca="1">PRODUCT($BK$296:BK297)-1</f>
        <v>#VALUE!</v>
      </c>
    </row>
    <row r="298" spans="3:64" s="68" customFormat="1" ht="15">
      <c r="C298" s="70">
        <f t="shared" ref="C298:C322" ca="1" si="1735">I298+10</f>
        <v>40612</v>
      </c>
      <c r="D298" s="70">
        <f t="shared" ca="1" si="1698"/>
        <v>40637</v>
      </c>
      <c r="E298" s="68" t="str">
        <f t="shared" ca="1" si="1699"/>
        <v>FNMA3.0-TBA-Mar</v>
      </c>
      <c r="F298" s="68" t="str">
        <f t="shared" ca="1" si="1700"/>
        <v>FNMA3.0-TBA-Apr</v>
      </c>
      <c r="G298" s="68" t="str">
        <f t="shared" si="1701"/>
        <v>FNMA3.0-TBA-GEN</v>
      </c>
      <c r="I298" s="133">
        <f ca="1">[2]!YBWORKDAY(EDATE(Base_Date, BA298), -1, "USD")</f>
        <v>40602</v>
      </c>
      <c r="J298" s="235" t="str">
        <f t="shared" ca="1" si="1722"/>
        <v>E</v>
      </c>
      <c r="K298" s="80" t="e">
        <f t="shared" ca="1" si="1723"/>
        <v>#VALUE!</v>
      </c>
      <c r="L298" s="80" t="e">
        <f t="shared" ca="1" si="1726"/>
        <v>#VALUE!</v>
      </c>
      <c r="M298" s="81" t="str">
        <f ca="1">[2]!YBHIST($I$281,$I298,"LMMOAS","sec")</f>
        <v>E</v>
      </c>
      <c r="N298" s="73" t="str">
        <f ca="1">[2]!YBHIST($I$281,$I297,M$25,"sec","")</f>
        <v>E</v>
      </c>
      <c r="O298" s="170" t="str">
        <f ca="1">[2]!YBHIST("1 Month LIBOR",I298,"Yield","bmk","")</f>
        <v>E</v>
      </c>
      <c r="P298" s="80" t="e">
        <f t="shared" ca="1" si="1727"/>
        <v>#VALUE!</v>
      </c>
      <c r="Q298" s="82" t="str">
        <f ca="1">[2]!YBSCEN($I$281,$J297&amp;"d","Market",O$25,"Swap",$I297,"MarketWSkew","","Model",100,0,29,"Gradual","ParShift|N",0,"Annualized ROR",O297,100,"",,,,"Default",,,,"Default",,)</f>
        <v>E</v>
      </c>
      <c r="R298" s="80" t="e">
        <f t="shared" ca="1" si="1728"/>
        <v>#VALUE!</v>
      </c>
      <c r="S298" s="83" t="e">
        <f t="shared" ca="1" si="1729"/>
        <v>#VALUE!</v>
      </c>
      <c r="T298" s="80" t="e">
        <f ca="1">SUM(R$296:R298)</f>
        <v>#VALUE!</v>
      </c>
      <c r="U298" s="83" t="e">
        <f t="shared" ref="U298:U332" ca="1" si="1736">BJ298</f>
        <v>#VALUE!</v>
      </c>
      <c r="V298" s="84">
        <f ca="1">VLOOKUP($I298, 'Barcap OAD'!$A:$S, $F$281, FALSE)</f>
        <v>-11.7</v>
      </c>
      <c r="W298" s="172" t="e">
        <f t="shared" ca="1" si="1730"/>
        <v>#VALUE!</v>
      </c>
      <c r="X298" s="185" t="str">
        <f ca="1">[2]!YBHIST($E298,$I298,X$25,"sec","")</f>
        <v>E</v>
      </c>
      <c r="Y298" s="80" t="e">
        <f t="shared" ca="1" si="1716"/>
        <v>#VALUE!</v>
      </c>
      <c r="Z298" s="82" t="e">
        <f t="shared" ca="1" si="1717"/>
        <v>#VALUE!</v>
      </c>
      <c r="AA298" s="82" t="str">
        <f ca="1">[2]!YBHIST($F298,$I298,X$25,"sec","")</f>
        <v>E</v>
      </c>
      <c r="AB298" s="82" t="e">
        <f t="shared" ref="AB298:AB324" ca="1" si="1737">X297-Z298</f>
        <v>#VALUE!</v>
      </c>
      <c r="AC298" s="187" t="e">
        <f ca="1">Y298+Z298</f>
        <v>#VALUE!</v>
      </c>
      <c r="AD298" s="189">
        <f ca="1">VLOOKUP($I298, 'Barcap OAD'!$A:$S, $F$26, FALSE)</f>
        <v>8.1370000000000005</v>
      </c>
      <c r="AE298" s="172" t="e">
        <f t="shared" ca="1" si="1704"/>
        <v>#VALUE!</v>
      </c>
      <c r="AF298" s="86" t="e">
        <f t="shared" ca="1" si="1705"/>
        <v>#VALUE!</v>
      </c>
      <c r="AG298" s="80" t="e">
        <f ca="1">-AC298*AF297</f>
        <v>#VALUE!</v>
      </c>
      <c r="AH298" s="83" t="e">
        <f t="shared" ref="AH298:AH324" ca="1" si="1738">AG298/K297</f>
        <v>#VALUE!</v>
      </c>
      <c r="AI298" s="80" t="e">
        <f ca="1">AL298+AK298</f>
        <v>#VALUE!</v>
      </c>
      <c r="AJ298" s="83" t="e">
        <f t="shared" ca="1" si="1731"/>
        <v>#VALUE!</v>
      </c>
      <c r="AK298" s="187" t="e">
        <f t="shared" ca="1" si="1724"/>
        <v>#VALUE!</v>
      </c>
      <c r="AL298" s="192" t="e">
        <f t="shared" ca="1" si="1732"/>
        <v>#VALUE!</v>
      </c>
      <c r="AM298" s="83" t="e">
        <f t="shared" ca="1" si="1733"/>
        <v>#VALUE!</v>
      </c>
      <c r="AN298" s="80" t="e">
        <f ca="1">SUM(AL$296:AL298)</f>
        <v>#VALUE!</v>
      </c>
      <c r="AO298" s="109" t="e">
        <f t="shared" ref="AO298:AO332" ca="1" si="1739">BL298</f>
        <v>#VALUE!</v>
      </c>
      <c r="AP298" s="194" t="e">
        <f ca="1">(Z298*AF298*-1)+P298</f>
        <v>#VALUE!</v>
      </c>
      <c r="AQ298" s="200" t="e">
        <f t="shared" ca="1" si="1734"/>
        <v>#VALUE!</v>
      </c>
      <c r="AR298" s="204"/>
      <c r="AS298" s="221"/>
      <c r="AX298" s="207" t="str">
        <f ca="1">[2]!YBHIST($I$281,$I298,J$25,"sec","")</f>
        <v>E</v>
      </c>
      <c r="AY298" s="205" t="str">
        <f ca="1">[2]!YBPRICE($I$281,AX298&amp;"d","Market","AccruedInterest","Swap",$I298,"LMMSkew","","Model",100,"")</f>
        <v>E</v>
      </c>
      <c r="BA298" s="67">
        <f t="shared" si="1725"/>
        <v>-49</v>
      </c>
      <c r="BI298" s="518" t="e">
        <f t="shared" ref="BI298:BI332" ca="1" si="1740">1+S298</f>
        <v>#VALUE!</v>
      </c>
      <c r="BJ298" s="518" t="e">
        <f ca="1">PRODUCT($BI$296:BI298)-1</f>
        <v>#VALUE!</v>
      </c>
      <c r="BK298" s="518" t="e">
        <f t="shared" ref="BK298:BK332" ca="1" si="1741">1+AM298</f>
        <v>#VALUE!</v>
      </c>
      <c r="BL298" s="518" t="e">
        <f ca="1">PRODUCT($BK$296:BK298)-1</f>
        <v>#VALUE!</v>
      </c>
    </row>
    <row r="299" spans="3:64" s="68" customFormat="1" ht="15">
      <c r="C299" s="70">
        <f t="shared" ca="1" si="1735"/>
        <v>40643</v>
      </c>
      <c r="D299" s="70">
        <f t="shared" ca="1" si="1698"/>
        <v>40668</v>
      </c>
      <c r="E299" s="68" t="str">
        <f t="shared" ca="1" si="1699"/>
        <v>FNMA3.0-TBA-Apr</v>
      </c>
      <c r="F299" s="68" t="str">
        <f t="shared" ca="1" si="1700"/>
        <v>FNMA3.0-TBA-May</v>
      </c>
      <c r="G299" s="68" t="str">
        <f t="shared" si="1701"/>
        <v>FNMA3.0-TBA-GEN</v>
      </c>
      <c r="I299" s="133">
        <f ca="1">[2]!YBWORKDAY(EDATE(Base_Date, BA299), -1, "USD")</f>
        <v>40633</v>
      </c>
      <c r="J299" s="216" t="str">
        <f t="shared" ca="1" si="1722"/>
        <v>E</v>
      </c>
      <c r="K299" s="80" t="e">
        <f t="shared" ca="1" si="1723"/>
        <v>#VALUE!</v>
      </c>
      <c r="L299" s="80" t="e">
        <f t="shared" ca="1" si="1726"/>
        <v>#VALUE!</v>
      </c>
      <c r="M299" s="81" t="str">
        <f ca="1">[2]!YBHIST($I$281,$I299,"LMMOAS","sec")</f>
        <v>E</v>
      </c>
      <c r="N299" s="73" t="str">
        <f ca="1">[2]!YBHIST($I$281,$I298,M$25,"sec","")</f>
        <v>E</v>
      </c>
      <c r="O299" s="170" t="str">
        <f ca="1">[2]!YBHIST("1 Month LIBOR",I299,"Yield","bmk","")</f>
        <v>E</v>
      </c>
      <c r="P299" s="80" t="e">
        <f t="shared" ca="1" si="1727"/>
        <v>#VALUE!</v>
      </c>
      <c r="Q299" s="82" t="str">
        <f ca="1">[2]!YBSCEN($I$281,$J298&amp;"d","Market",O$25,"Swap",$I298,"MarketWSkew","","Model",100,0,29,"Gradual","ParShift|N",0,"Annualized ROR",O298,100,"",,,,"Default",,,,"Default",,)</f>
        <v>E</v>
      </c>
      <c r="R299" s="80" t="e">
        <f t="shared" ca="1" si="1728"/>
        <v>#VALUE!</v>
      </c>
      <c r="S299" s="83" t="e">
        <f t="shared" ca="1" si="1729"/>
        <v>#VALUE!</v>
      </c>
      <c r="T299" s="80" t="e">
        <f ca="1">SUM(R$296:R299)</f>
        <v>#VALUE!</v>
      </c>
      <c r="U299" s="83" t="e">
        <f t="shared" ca="1" si="1736"/>
        <v>#VALUE!</v>
      </c>
      <c r="V299" s="84">
        <f ca="1">VLOOKUP($I299, 'Barcap OAD'!$A:$S, $F$281, FALSE)</f>
        <v>-11.8</v>
      </c>
      <c r="W299" s="172" t="e">
        <f t="shared" ca="1" si="1730"/>
        <v>#VALUE!</v>
      </c>
      <c r="X299" s="185" t="str">
        <f ca="1">[2]!YBHIST($E299,$I299,X$25,"sec","")</f>
        <v>E</v>
      </c>
      <c r="Y299" s="80" t="e">
        <f t="shared" ca="1" si="1716"/>
        <v>#VALUE!</v>
      </c>
      <c r="Z299" s="82" t="e">
        <f t="shared" ca="1" si="1717"/>
        <v>#VALUE!</v>
      </c>
      <c r="AA299" s="82" t="str">
        <f ca="1">[2]!YBHIST($F299,$I299,X$25,"sec","")</f>
        <v>E</v>
      </c>
      <c r="AB299" s="82" t="e">
        <f t="shared" ca="1" si="1737"/>
        <v>#VALUE!</v>
      </c>
      <c r="AC299" s="187" t="e">
        <f ca="1">Y299+Z299</f>
        <v>#VALUE!</v>
      </c>
      <c r="AD299" s="189">
        <f ca="1">VLOOKUP($I299, 'Barcap OAD'!$A:$S, $F$26, FALSE)</f>
        <v>8.2479999999999993</v>
      </c>
      <c r="AE299" s="172" t="e">
        <f t="shared" ca="1" si="1704"/>
        <v>#VALUE!</v>
      </c>
      <c r="AF299" s="86" t="e">
        <f t="shared" ca="1" si="1705"/>
        <v>#VALUE!</v>
      </c>
      <c r="AG299" s="80" t="e">
        <f ca="1">-AC299*AF298</f>
        <v>#VALUE!</v>
      </c>
      <c r="AH299" s="83" t="e">
        <f t="shared" ca="1" si="1738"/>
        <v>#VALUE!</v>
      </c>
      <c r="AI299" s="80" t="e">
        <f ca="1">AL299+AK299</f>
        <v>#VALUE!</v>
      </c>
      <c r="AJ299" s="83" t="e">
        <f t="shared" ca="1" si="1731"/>
        <v>#VALUE!</v>
      </c>
      <c r="AK299" s="187" t="e">
        <f t="shared" ca="1" si="1724"/>
        <v>#VALUE!</v>
      </c>
      <c r="AL299" s="192" t="e">
        <f t="shared" ca="1" si="1732"/>
        <v>#VALUE!</v>
      </c>
      <c r="AM299" s="83" t="e">
        <f t="shared" ca="1" si="1733"/>
        <v>#VALUE!</v>
      </c>
      <c r="AN299" s="80" t="e">
        <f ca="1">SUM(AL$296:AL299)</f>
        <v>#VALUE!</v>
      </c>
      <c r="AO299" s="109" t="e">
        <f t="shared" ca="1" si="1739"/>
        <v>#VALUE!</v>
      </c>
      <c r="AP299" s="194" t="e">
        <f ca="1">(Z299*AF299*-1)+P299</f>
        <v>#VALUE!</v>
      </c>
      <c r="AQ299" s="200" t="e">
        <f t="shared" ca="1" si="1734"/>
        <v>#VALUE!</v>
      </c>
      <c r="AR299" s="204"/>
      <c r="AS299" s="221"/>
      <c r="AX299" s="207" t="str">
        <f ca="1">[2]!YBHIST($I$281,$I299,J$25,"sec","")</f>
        <v>E</v>
      </c>
      <c r="AY299" s="205" t="str">
        <f ca="1">[2]!YBPRICE($I$281,AX299&amp;"d","Market","AccruedInterest","Swap",$I299,"LMMSkew","","Model",100,"")</f>
        <v>E</v>
      </c>
      <c r="BA299" s="67">
        <f t="shared" si="1725"/>
        <v>-48</v>
      </c>
      <c r="BI299" s="518" t="e">
        <f t="shared" ca="1" si="1740"/>
        <v>#VALUE!</v>
      </c>
      <c r="BJ299" s="518" t="e">
        <f ca="1">PRODUCT($BI$296:BI299)-1</f>
        <v>#VALUE!</v>
      </c>
      <c r="BK299" s="518" t="e">
        <f t="shared" ca="1" si="1741"/>
        <v>#VALUE!</v>
      </c>
      <c r="BL299" s="518" t="e">
        <f ca="1">PRODUCT($BK$296:BK299)-1</f>
        <v>#VALUE!</v>
      </c>
    </row>
    <row r="300" spans="3:64" s="68" customFormat="1" ht="15">
      <c r="C300" s="70">
        <f t="shared" ca="1" si="1735"/>
        <v>40672</v>
      </c>
      <c r="D300" s="70">
        <f t="shared" ca="1" si="1698"/>
        <v>40697</v>
      </c>
      <c r="E300" s="68" t="str">
        <f t="shared" ca="1" si="1699"/>
        <v>FNMA3.0-TBA-May</v>
      </c>
      <c r="F300" s="68" t="str">
        <f t="shared" ca="1" si="1700"/>
        <v>FNMA3.0-TBA-Jun</v>
      </c>
      <c r="G300" s="68" t="str">
        <f t="shared" si="1701"/>
        <v>FNMA3.0-TBA-GEN</v>
      </c>
      <c r="I300" s="133">
        <f ca="1">[2]!YBWORKDAY(EDATE(Base_Date, BA300), -1, "USD")</f>
        <v>40662</v>
      </c>
      <c r="J300" s="217" t="str">
        <f t="shared" ca="1" si="1722"/>
        <v>E</v>
      </c>
      <c r="K300" s="80" t="e">
        <f t="shared" ca="1" si="1723"/>
        <v>#VALUE!</v>
      </c>
      <c r="L300" s="80" t="e">
        <f t="shared" ca="1" si="1726"/>
        <v>#VALUE!</v>
      </c>
      <c r="M300" s="81" t="str">
        <f ca="1">[2]!YBHIST($I$281,$I300,"LMMOAS","sec")</f>
        <v>E</v>
      </c>
      <c r="N300" s="73" t="str">
        <f ca="1">[2]!YBHIST($I$281,$I299,M$25,"sec","")</f>
        <v>E</v>
      </c>
      <c r="O300" s="170" t="str">
        <f ca="1">[2]!YBHIST("1 Month LIBOR",I300,"Yield","bmk","")</f>
        <v>E</v>
      </c>
      <c r="P300" s="80" t="e">
        <f t="shared" ca="1" si="1727"/>
        <v>#VALUE!</v>
      </c>
      <c r="Q300" s="82" t="str">
        <f ca="1">[2]!YBSCEN($I$281,$J299&amp;"d","Market",O$25,"Swap",$I299,"MarketWSkew","","Model",100,0,29,"Gradual","ParShift|N",0,"Annualized ROR",O299,100,"",,,,"Default",,,,"Default",,)</f>
        <v>E</v>
      </c>
      <c r="R300" s="80" t="e">
        <f t="shared" ca="1" si="1728"/>
        <v>#VALUE!</v>
      </c>
      <c r="S300" s="83" t="e">
        <f t="shared" ca="1" si="1729"/>
        <v>#VALUE!</v>
      </c>
      <c r="T300" s="80" t="e">
        <f ca="1">SUM(R$296:R300)</f>
        <v>#VALUE!</v>
      </c>
      <c r="U300" s="83" t="e">
        <f t="shared" ca="1" si="1736"/>
        <v>#VALUE!</v>
      </c>
      <c r="V300" s="84">
        <f ca="1">VLOOKUP($I300, 'Barcap OAD'!$A:$S, $F$281, FALSE)</f>
        <v>-12.7</v>
      </c>
      <c r="W300" s="172" t="e">
        <f t="shared" ca="1" si="1730"/>
        <v>#VALUE!</v>
      </c>
      <c r="X300" s="185" t="str">
        <f ca="1">[2]!YBHIST($E300,$I300,X$25,"sec","")</f>
        <v>E</v>
      </c>
      <c r="Y300" s="80" t="e">
        <f t="shared" ca="1" si="1716"/>
        <v>#VALUE!</v>
      </c>
      <c r="Z300" s="82" t="e">
        <f t="shared" ca="1" si="1717"/>
        <v>#VALUE!</v>
      </c>
      <c r="AA300" s="82" t="str">
        <f ca="1">[2]!YBHIST($F300,$I300,X$25,"sec","")</f>
        <v>E</v>
      </c>
      <c r="AB300" s="82" t="e">
        <f t="shared" ca="1" si="1737"/>
        <v>#VALUE!</v>
      </c>
      <c r="AC300" s="187" t="e">
        <f ca="1">X300-AB300</f>
        <v>#VALUE!</v>
      </c>
      <c r="AD300" s="189">
        <f ca="1">VLOOKUP($I300, 'Barcap OAD'!$A:$S, $F$26, FALSE)</f>
        <v>8.4529999999999994</v>
      </c>
      <c r="AE300" s="172" t="e">
        <f t="shared" ca="1" si="1704"/>
        <v>#VALUE!</v>
      </c>
      <c r="AF300" s="86" t="e">
        <f t="shared" ca="1" si="1705"/>
        <v>#VALUE!</v>
      </c>
      <c r="AG300" s="80" t="e">
        <f t="shared" ref="AG300:AG324" ca="1" si="1742">-AC300*AF299</f>
        <v>#VALUE!</v>
      </c>
      <c r="AH300" s="83" t="e">
        <f t="shared" ca="1" si="1738"/>
        <v>#VALUE!</v>
      </c>
      <c r="AI300" s="80" t="e">
        <f t="shared" ref="AI300:AI324" ca="1" si="1743">AL300+AK300</f>
        <v>#VALUE!</v>
      </c>
      <c r="AJ300" s="83" t="e">
        <f t="shared" ca="1" si="1731"/>
        <v>#VALUE!</v>
      </c>
      <c r="AK300" s="187" t="e">
        <f t="shared" ca="1" si="1724"/>
        <v>#VALUE!</v>
      </c>
      <c r="AL300" s="192" t="e">
        <f t="shared" ca="1" si="1732"/>
        <v>#VALUE!</v>
      </c>
      <c r="AM300" s="83" t="e">
        <f t="shared" ca="1" si="1733"/>
        <v>#VALUE!</v>
      </c>
      <c r="AN300" s="80" t="e">
        <f ca="1">SUM(AL$296:AL300)</f>
        <v>#VALUE!</v>
      </c>
      <c r="AO300" s="109" t="e">
        <f t="shared" ca="1" si="1739"/>
        <v>#VALUE!</v>
      </c>
      <c r="AP300" s="194" t="e">
        <f t="shared" ref="AP300:AP324" ca="1" si="1744">(Z300*AF300*-1)+P300</f>
        <v>#VALUE!</v>
      </c>
      <c r="AQ300" s="200" t="e">
        <f t="shared" ca="1" si="1734"/>
        <v>#VALUE!</v>
      </c>
      <c r="AR300" s="204"/>
      <c r="AS300" s="221"/>
      <c r="AX300" s="207" t="str">
        <f ca="1">[2]!YBHIST($I$281,$I300,J$25,"sec","")</f>
        <v>E</v>
      </c>
      <c r="AY300" s="205" t="str">
        <f ca="1">[2]!YBPRICE($I$281,AX300&amp;"d","Market","AccruedInterest","Swap",$I300,"LMMSkew","","Model",100,"")</f>
        <v>E</v>
      </c>
      <c r="BA300" s="67">
        <f t="shared" si="1725"/>
        <v>-47</v>
      </c>
      <c r="BI300" s="518" t="e">
        <f t="shared" ca="1" si="1740"/>
        <v>#VALUE!</v>
      </c>
      <c r="BJ300" s="518" t="e">
        <f ca="1">PRODUCT($BI$296:BI300)-1</f>
        <v>#VALUE!</v>
      </c>
      <c r="BK300" s="518" t="e">
        <f t="shared" ca="1" si="1741"/>
        <v>#VALUE!</v>
      </c>
      <c r="BL300" s="518" t="e">
        <f ca="1">PRODUCT($BK$296:BK300)-1</f>
        <v>#VALUE!</v>
      </c>
    </row>
    <row r="301" spans="3:64" s="68" customFormat="1" ht="15">
      <c r="C301" s="70">
        <f t="shared" ca="1" si="1735"/>
        <v>40704</v>
      </c>
      <c r="D301" s="70">
        <f t="shared" ca="1" si="1698"/>
        <v>40729</v>
      </c>
      <c r="E301" s="68" t="str">
        <f t="shared" ca="1" si="1699"/>
        <v>FNMA3.0-TBA-Jun</v>
      </c>
      <c r="F301" s="68" t="str">
        <f t="shared" ca="1" si="1700"/>
        <v>FNMA3.0-TBA-Jul</v>
      </c>
      <c r="G301" s="68" t="str">
        <f t="shared" si="1701"/>
        <v>FNMA3.0-TBA-GEN</v>
      </c>
      <c r="I301" s="133">
        <f ca="1">[2]!YBWORKDAY(EDATE(Base_Date, BA301), -1, "USD")</f>
        <v>40694</v>
      </c>
      <c r="J301" s="234" t="str">
        <f t="shared" ca="1" si="1722"/>
        <v>E</v>
      </c>
      <c r="K301" s="237" t="e">
        <f t="shared" ca="1" si="1723"/>
        <v>#VALUE!</v>
      </c>
      <c r="L301" s="237" t="e">
        <f t="shared" ca="1" si="1726"/>
        <v>#VALUE!</v>
      </c>
      <c r="M301" s="238" t="str">
        <f ca="1">[2]!YBHIST($I$281,$I301,"LMMOAS","sec")</f>
        <v>E</v>
      </c>
      <c r="N301" s="239" t="str">
        <f ca="1">[2]!YBHIST($I$281,$I300,M$25,"sec","")</f>
        <v>E</v>
      </c>
      <c r="O301" s="240" t="str">
        <f ca="1">[2]!YBHIST("1 Month LIBOR",I301,"Yield","bmk","")</f>
        <v>E</v>
      </c>
      <c r="P301" s="237" t="e">
        <f t="shared" ca="1" si="1727"/>
        <v>#VALUE!</v>
      </c>
      <c r="Q301" s="171" t="str">
        <f ca="1">[2]!YBSCEN($I$281,$J300&amp;"d","Market",O$25,"Swap",$I300,"MarketWSkew","","Model",100,0,29,"Gradual","ParShift|N",0,"Annualized ROR",O300,100,"",,,,"Default",,,,"Default",,)</f>
        <v>E</v>
      </c>
      <c r="R301" s="237" t="e">
        <f t="shared" ca="1" si="1728"/>
        <v>#VALUE!</v>
      </c>
      <c r="S301" s="241" t="e">
        <f t="shared" ca="1" si="1729"/>
        <v>#VALUE!</v>
      </c>
      <c r="T301" s="237" t="e">
        <f ca="1">SUM(R$296:R301)</f>
        <v>#VALUE!</v>
      </c>
      <c r="U301" s="241" t="e">
        <f t="shared" ca="1" si="1736"/>
        <v>#VALUE!</v>
      </c>
      <c r="V301" s="242">
        <f ca="1">VLOOKUP($I301, 'Barcap OAD'!$A:$S, $F$281, FALSE)</f>
        <v>-12.6</v>
      </c>
      <c r="W301" s="243" t="e">
        <f t="shared" ca="1" si="1730"/>
        <v>#VALUE!</v>
      </c>
      <c r="X301" s="244" t="str">
        <f ca="1">[2]!YBHIST($E301,$I301,X$25,"sec","")</f>
        <v>E</v>
      </c>
      <c r="Y301" s="237" t="e">
        <f t="shared" ca="1" si="1716"/>
        <v>#VALUE!</v>
      </c>
      <c r="Z301" s="171" t="e">
        <f t="shared" ca="1" si="1717"/>
        <v>#VALUE!</v>
      </c>
      <c r="AA301" s="171" t="str">
        <f ca="1">[2]!YBHIST($F301,$I301,X$25,"sec","")</f>
        <v>E</v>
      </c>
      <c r="AB301" s="171" t="e">
        <f t="shared" ca="1" si="1737"/>
        <v>#VALUE!</v>
      </c>
      <c r="AC301" s="245" t="e">
        <f ca="1">X301-AB301</f>
        <v>#VALUE!</v>
      </c>
      <c r="AD301" s="246">
        <f ca="1">VLOOKUP($I301, 'Barcap OAD'!$A:$S, $F$26, FALSE)</f>
        <v>8.4260000000000002</v>
      </c>
      <c r="AE301" s="243" t="e">
        <f t="shared" ca="1" si="1704"/>
        <v>#VALUE!</v>
      </c>
      <c r="AF301" s="247" t="e">
        <f t="shared" ca="1" si="1705"/>
        <v>#VALUE!</v>
      </c>
      <c r="AG301" s="237" t="e">
        <f t="shared" ca="1" si="1742"/>
        <v>#VALUE!</v>
      </c>
      <c r="AH301" s="241" t="e">
        <f t="shared" ca="1" si="1738"/>
        <v>#VALUE!</v>
      </c>
      <c r="AI301" s="237" t="e">
        <f t="shared" ca="1" si="1743"/>
        <v>#VALUE!</v>
      </c>
      <c r="AJ301" s="241" t="e">
        <f t="shared" ca="1" si="1731"/>
        <v>#VALUE!</v>
      </c>
      <c r="AK301" s="245" t="e">
        <f t="shared" ca="1" si="1724"/>
        <v>#VALUE!</v>
      </c>
      <c r="AL301" s="248" t="e">
        <f t="shared" ca="1" si="1732"/>
        <v>#VALUE!</v>
      </c>
      <c r="AM301" s="241" t="e">
        <f t="shared" ca="1" si="1733"/>
        <v>#VALUE!</v>
      </c>
      <c r="AN301" s="237" t="e">
        <f ca="1">SUM(AL$296:AL301)</f>
        <v>#VALUE!</v>
      </c>
      <c r="AO301" s="203" t="e">
        <f t="shared" ca="1" si="1739"/>
        <v>#VALUE!</v>
      </c>
      <c r="AP301" s="249" t="e">
        <f t="shared" ca="1" si="1744"/>
        <v>#VALUE!</v>
      </c>
      <c r="AQ301" s="250" t="e">
        <f t="shared" ca="1" si="1734"/>
        <v>#VALUE!</v>
      </c>
      <c r="AR301" s="204"/>
      <c r="AS301" s="221"/>
      <c r="AX301" s="207" t="str">
        <f ca="1">[2]!YBHIST($I$281,$I301,J$25,"sec","")</f>
        <v>E</v>
      </c>
      <c r="AY301" s="205" t="str">
        <f ca="1">[2]!YBPRICE($I$281,AX301&amp;"d","Market","AccruedInterest","Swap",$I301,"LMMSkew","","Model",100,"")</f>
        <v>E</v>
      </c>
      <c r="BA301" s="67">
        <f t="shared" si="1725"/>
        <v>-46</v>
      </c>
      <c r="BI301" s="518" t="e">
        <f t="shared" ca="1" si="1740"/>
        <v>#VALUE!</v>
      </c>
      <c r="BJ301" s="518" t="e">
        <f ca="1">PRODUCT($BI$296:BI301)-1</f>
        <v>#VALUE!</v>
      </c>
      <c r="BK301" s="518" t="e">
        <f t="shared" ca="1" si="1741"/>
        <v>#VALUE!</v>
      </c>
      <c r="BL301" s="518" t="e">
        <f ca="1">PRODUCT($BK$296:BK301)-1</f>
        <v>#VALUE!</v>
      </c>
    </row>
    <row r="302" spans="3:64" s="68" customFormat="1" ht="15">
      <c r="C302" s="70">
        <f t="shared" ca="1" si="1735"/>
        <v>40734</v>
      </c>
      <c r="D302" s="70">
        <f t="shared" ca="1" si="1698"/>
        <v>40759</v>
      </c>
      <c r="E302" s="68" t="str">
        <f t="shared" ca="1" si="1699"/>
        <v>FNMA3.0-TBA-Jul</v>
      </c>
      <c r="F302" s="68" t="str">
        <f t="shared" ca="1" si="1700"/>
        <v>FNMA3.0-TBA-Aug</v>
      </c>
      <c r="G302" s="68" t="str">
        <f t="shared" si="1701"/>
        <v>FNMA3.0-TBA-GEN</v>
      </c>
      <c r="I302" s="133">
        <f ca="1">[2]!YBWORKDAY(EDATE(Base_Date, BA302), -1, "USD")</f>
        <v>40724</v>
      </c>
      <c r="J302" s="234" t="str">
        <f t="shared" ca="1" si="1722"/>
        <v>E</v>
      </c>
      <c r="K302" s="237" t="e">
        <f t="shared" ca="1" si="1723"/>
        <v>#VALUE!</v>
      </c>
      <c r="L302" s="237" t="e">
        <f t="shared" ca="1" si="1726"/>
        <v>#VALUE!</v>
      </c>
      <c r="M302" s="238" t="str">
        <f ca="1">[2]!YBHIST($I$281,$I302,"LMMOAS","sec")</f>
        <v>E</v>
      </c>
      <c r="N302" s="239" t="str">
        <f ca="1">[2]!YBHIST($I$281,$I301,M$25,"sec","")</f>
        <v>E</v>
      </c>
      <c r="O302" s="240" t="str">
        <f ca="1">[2]!YBHIST("1 Month LIBOR",I302,"Yield","bmk","")</f>
        <v>E</v>
      </c>
      <c r="P302" s="237" t="e">
        <f t="shared" ca="1" si="1727"/>
        <v>#VALUE!</v>
      </c>
      <c r="Q302" s="171" t="str">
        <f ca="1">[2]!YBSCEN($I$281,$J301&amp;"d","Market",O$25,"Swap",$I301,"MarketWSkew","","Model",100,0,29,"Gradual","ParShift|N",0,"Annualized ROR",O301,100,"",,,,"Default",,,,"Default",,)</f>
        <v>E</v>
      </c>
      <c r="R302" s="237" t="e">
        <f t="shared" ca="1" si="1728"/>
        <v>#VALUE!</v>
      </c>
      <c r="S302" s="241" t="e">
        <f t="shared" ca="1" si="1729"/>
        <v>#VALUE!</v>
      </c>
      <c r="T302" s="237" t="e">
        <f ca="1">SUM(R$296:R302)</f>
        <v>#VALUE!</v>
      </c>
      <c r="U302" s="241" t="e">
        <f t="shared" ca="1" si="1736"/>
        <v>#VALUE!</v>
      </c>
      <c r="V302" s="242">
        <f ca="1">VLOOKUP($I302, 'Barcap OAD'!$A:$S, $F$281, FALSE)</f>
        <v>-12.2</v>
      </c>
      <c r="W302" s="243" t="e">
        <f t="shared" ca="1" si="1730"/>
        <v>#VALUE!</v>
      </c>
      <c r="X302" s="244" t="str">
        <f ca="1">[2]!YBHIST($E302,$I302,X$25,"sec","")</f>
        <v>E</v>
      </c>
      <c r="Y302" s="237" t="e">
        <f t="shared" ca="1" si="1716"/>
        <v>#VALUE!</v>
      </c>
      <c r="Z302" s="171" t="e">
        <f t="shared" ca="1" si="1717"/>
        <v>#VALUE!</v>
      </c>
      <c r="AA302" s="171" t="str">
        <f ca="1">[2]!YBHIST($F302,$I302,X$25,"sec","")</f>
        <v>E</v>
      </c>
      <c r="AB302" s="171" t="e">
        <f t="shared" ca="1" si="1737"/>
        <v>#VALUE!</v>
      </c>
      <c r="AC302" s="245" t="e">
        <f t="shared" ref="AC302:AC324" ca="1" si="1745">Y302+Z302</f>
        <v>#VALUE!</v>
      </c>
      <c r="AD302" s="246">
        <f ca="1">VLOOKUP($I302, 'Barcap OAD'!$A:$S, $F$26, FALSE)</f>
        <v>8.3819999999999997</v>
      </c>
      <c r="AE302" s="243" t="e">
        <f t="shared" ca="1" si="1704"/>
        <v>#VALUE!</v>
      </c>
      <c r="AF302" s="247" t="e">
        <f t="shared" ca="1" si="1705"/>
        <v>#VALUE!</v>
      </c>
      <c r="AG302" s="237" t="e">
        <f t="shared" ca="1" si="1742"/>
        <v>#VALUE!</v>
      </c>
      <c r="AH302" s="241" t="e">
        <f t="shared" ca="1" si="1738"/>
        <v>#VALUE!</v>
      </c>
      <c r="AI302" s="237" t="e">
        <f t="shared" ca="1" si="1743"/>
        <v>#VALUE!</v>
      </c>
      <c r="AJ302" s="241" t="e">
        <f t="shared" ca="1" si="1731"/>
        <v>#VALUE!</v>
      </c>
      <c r="AK302" s="245" t="e">
        <f t="shared" ca="1" si="1724"/>
        <v>#VALUE!</v>
      </c>
      <c r="AL302" s="248" t="e">
        <f t="shared" ca="1" si="1732"/>
        <v>#VALUE!</v>
      </c>
      <c r="AM302" s="241" t="e">
        <f t="shared" ca="1" si="1733"/>
        <v>#VALUE!</v>
      </c>
      <c r="AN302" s="237" t="e">
        <f ca="1">SUM(AL$296:AL302)</f>
        <v>#VALUE!</v>
      </c>
      <c r="AO302" s="203" t="e">
        <f t="shared" ca="1" si="1739"/>
        <v>#VALUE!</v>
      </c>
      <c r="AP302" s="249" t="e">
        <f t="shared" ca="1" si="1744"/>
        <v>#VALUE!</v>
      </c>
      <c r="AQ302" s="250" t="e">
        <f t="shared" ca="1" si="1734"/>
        <v>#VALUE!</v>
      </c>
      <c r="AR302" s="204"/>
      <c r="AS302" s="221"/>
      <c r="AX302" s="207" t="str">
        <f ca="1">[2]!YBHIST($I$281,$I302,J$25,"sec","")</f>
        <v>E</v>
      </c>
      <c r="AY302" s="205" t="str">
        <f ca="1">[2]!YBPRICE($I$281,AX302&amp;"d","Market","AccruedInterest","Swap",$I302,"LMMSkew","","Model",100,"")</f>
        <v>E</v>
      </c>
      <c r="BA302" s="67">
        <f t="shared" si="1725"/>
        <v>-45</v>
      </c>
      <c r="BI302" s="518" t="e">
        <f t="shared" ca="1" si="1740"/>
        <v>#VALUE!</v>
      </c>
      <c r="BJ302" s="518" t="e">
        <f ca="1">PRODUCT($BI$296:BI302)-1</f>
        <v>#VALUE!</v>
      </c>
      <c r="BK302" s="518" t="e">
        <f t="shared" ca="1" si="1741"/>
        <v>#VALUE!</v>
      </c>
      <c r="BL302" s="518" t="e">
        <f ca="1">PRODUCT($BK$296:BK302)-1</f>
        <v>#VALUE!</v>
      </c>
    </row>
    <row r="303" spans="3:64" s="68" customFormat="1" ht="15">
      <c r="C303" s="70">
        <f t="shared" ca="1" si="1735"/>
        <v>40763</v>
      </c>
      <c r="D303" s="70">
        <f t="shared" ca="1" si="1698"/>
        <v>40788</v>
      </c>
      <c r="E303" s="68" t="str">
        <f t="shared" ca="1" si="1699"/>
        <v>FNMA3.0-TBA-Aug</v>
      </c>
      <c r="F303" s="68" t="str">
        <f t="shared" ca="1" si="1700"/>
        <v>FNMA3.0-TBA-Sep</v>
      </c>
      <c r="G303" s="68" t="str">
        <f t="shared" si="1701"/>
        <v>FNMA3.0-TBA-GEN</v>
      </c>
      <c r="I303" s="133">
        <f ca="1">[2]!YBWORKDAY(EDATE(Base_Date, BA303), -1, "USD")</f>
        <v>40753</v>
      </c>
      <c r="J303" s="501" t="str">
        <f t="shared" ca="1" si="1722"/>
        <v>E</v>
      </c>
      <c r="K303" s="502" t="e">
        <f t="shared" ca="1" si="1723"/>
        <v>#VALUE!</v>
      </c>
      <c r="L303" s="502" t="e">
        <f t="shared" ca="1" si="1726"/>
        <v>#VALUE!</v>
      </c>
      <c r="M303" s="503" t="str">
        <f ca="1">[2]!YBHIST($I$281,$I303,"LMMOAS","sec")</f>
        <v>E</v>
      </c>
      <c r="N303" s="504" t="str">
        <f ca="1">[2]!YBHIST($I$281,$I302,M$25,"sec","")</f>
        <v>E</v>
      </c>
      <c r="O303" s="505" t="str">
        <f ca="1">[2]!YBHIST("1 Month LIBOR",I303,"Yield","bmk","")</f>
        <v>E</v>
      </c>
      <c r="P303" s="502" t="e">
        <f t="shared" ca="1" si="1727"/>
        <v>#VALUE!</v>
      </c>
      <c r="Q303" s="506" t="str">
        <f ca="1">[2]!YBSCEN($I$281,$J302&amp;"d","Market",O$25,"Swap",$I302,"MarketWSkew","","Model",100,0,29,"Gradual","ParShift|N",0,"Annualized ROR",O302,100,"",,,,"Default",,,,"Default",,)</f>
        <v>E</v>
      </c>
      <c r="R303" s="502" t="e">
        <f t="shared" ca="1" si="1728"/>
        <v>#VALUE!</v>
      </c>
      <c r="S303" s="507" t="e">
        <f t="shared" ca="1" si="1729"/>
        <v>#VALUE!</v>
      </c>
      <c r="T303" s="502" t="e">
        <f ca="1">SUM(R$296:R303)</f>
        <v>#VALUE!</v>
      </c>
      <c r="U303" s="507" t="e">
        <f t="shared" ca="1" si="1736"/>
        <v>#VALUE!</v>
      </c>
      <c r="V303" s="508">
        <f ca="1">VLOOKUP($I303, 'Barcap OAD'!$A:$S, $F$281, FALSE)</f>
        <v>-12.3</v>
      </c>
      <c r="W303" s="509" t="e">
        <f t="shared" ca="1" si="1730"/>
        <v>#VALUE!</v>
      </c>
      <c r="X303" s="510" t="str">
        <f ca="1">[2]!YBHIST($E303,$I303,X$25,"sec","")</f>
        <v>E</v>
      </c>
      <c r="Y303" s="502" t="e">
        <f t="shared" ca="1" si="1716"/>
        <v>#VALUE!</v>
      </c>
      <c r="Z303" s="506" t="e">
        <f t="shared" ca="1" si="1717"/>
        <v>#VALUE!</v>
      </c>
      <c r="AA303" s="506" t="str">
        <f ca="1">[2]!YBHIST($F303,$I303,X$25,"sec","")</f>
        <v>E</v>
      </c>
      <c r="AB303" s="506" t="e">
        <f t="shared" ca="1" si="1737"/>
        <v>#VALUE!</v>
      </c>
      <c r="AC303" s="511" t="e">
        <f t="shared" ca="1" si="1745"/>
        <v>#VALUE!</v>
      </c>
      <c r="AD303" s="512">
        <f ca="1">VLOOKUP($I303, 'Barcap OAD'!$A:$S, $F$26, FALSE)</f>
        <v>8.4090000000000007</v>
      </c>
      <c r="AE303" s="509" t="e">
        <f t="shared" ca="1" si="1704"/>
        <v>#VALUE!</v>
      </c>
      <c r="AF303" s="513" t="e">
        <f t="shared" ca="1" si="1705"/>
        <v>#VALUE!</v>
      </c>
      <c r="AG303" s="502" t="e">
        <f t="shared" ca="1" si="1742"/>
        <v>#VALUE!</v>
      </c>
      <c r="AH303" s="507" t="e">
        <f t="shared" ca="1" si="1738"/>
        <v>#VALUE!</v>
      </c>
      <c r="AI303" s="502" t="e">
        <f t="shared" ca="1" si="1743"/>
        <v>#VALUE!</v>
      </c>
      <c r="AJ303" s="507" t="e">
        <f t="shared" ca="1" si="1731"/>
        <v>#VALUE!</v>
      </c>
      <c r="AK303" s="511" t="e">
        <f t="shared" ca="1" si="1724"/>
        <v>#VALUE!</v>
      </c>
      <c r="AL303" s="514" t="e">
        <f t="shared" ca="1" si="1732"/>
        <v>#VALUE!</v>
      </c>
      <c r="AM303" s="507" t="e">
        <f t="shared" ca="1" si="1733"/>
        <v>#VALUE!</v>
      </c>
      <c r="AN303" s="502" t="e">
        <f ca="1">SUM(AL$296:AL303)</f>
        <v>#VALUE!</v>
      </c>
      <c r="AO303" s="232" t="e">
        <f t="shared" ca="1" si="1739"/>
        <v>#VALUE!</v>
      </c>
      <c r="AP303" s="515" t="e">
        <f t="shared" ca="1" si="1744"/>
        <v>#VALUE!</v>
      </c>
      <c r="AQ303" s="516" t="e">
        <f t="shared" ca="1" si="1734"/>
        <v>#VALUE!</v>
      </c>
      <c r="AR303" s="204"/>
      <c r="AS303" s="221"/>
      <c r="AX303" s="207" t="str">
        <f ca="1">[2]!YBHIST($I$281,$I303,J$25,"sec","")</f>
        <v>E</v>
      </c>
      <c r="AY303" s="205" t="str">
        <f ca="1">[2]!YBPRICE($I$281,AX303&amp;"d","Market","AccruedInterest","Swap",$I303,"LMMSkew","","Model",100,"")</f>
        <v>E</v>
      </c>
      <c r="BA303" s="67">
        <f t="shared" si="1725"/>
        <v>-44</v>
      </c>
      <c r="BI303" s="518" t="e">
        <f t="shared" ca="1" si="1740"/>
        <v>#VALUE!</v>
      </c>
      <c r="BJ303" s="518" t="e">
        <f ca="1">PRODUCT($BI$296:BI303)-1</f>
        <v>#VALUE!</v>
      </c>
      <c r="BK303" s="518" t="e">
        <f t="shared" ca="1" si="1741"/>
        <v>#VALUE!</v>
      </c>
      <c r="BL303" s="518" t="e">
        <f ca="1">PRODUCT($BK$296:BK303)-1</f>
        <v>#VALUE!</v>
      </c>
    </row>
    <row r="304" spans="3:64" s="68" customFormat="1" ht="15">
      <c r="C304" s="70">
        <f t="shared" ca="1" si="1735"/>
        <v>40796</v>
      </c>
      <c r="D304" s="70">
        <f t="shared" ca="1" si="1698"/>
        <v>40821</v>
      </c>
      <c r="E304" s="68" t="str">
        <f t="shared" ca="1" si="1699"/>
        <v>FNMA3.0-TBA-Sep</v>
      </c>
      <c r="F304" s="68" t="str">
        <f t="shared" ca="1" si="1700"/>
        <v>FNMA3.0-TBA-Oct</v>
      </c>
      <c r="G304" s="68" t="str">
        <f t="shared" si="1701"/>
        <v>FNMA3.0-TBA-GEN</v>
      </c>
      <c r="I304" s="133">
        <f ca="1">[2]!YBWORKDAY(EDATE(Base_Date, BA304), -1, "USD")</f>
        <v>40786</v>
      </c>
      <c r="J304" s="234" t="str">
        <f t="shared" ca="1" si="1722"/>
        <v>E</v>
      </c>
      <c r="K304" s="237" t="e">
        <f t="shared" ca="1" si="1723"/>
        <v>#VALUE!</v>
      </c>
      <c r="L304" s="237" t="e">
        <f t="shared" ca="1" si="1726"/>
        <v>#VALUE!</v>
      </c>
      <c r="M304" s="238" t="str">
        <f ca="1">[2]!YBHIST($I$281,$I304,"LMMOAS","sec")</f>
        <v>E</v>
      </c>
      <c r="N304" s="239" t="str">
        <f ca="1">[2]!YBHIST($I$281,$I303,M$25,"sec","")</f>
        <v>E</v>
      </c>
      <c r="O304" s="240" t="str">
        <f ca="1">[2]!YBHIST("1 Month LIBOR",I304,"Yield","bmk","")</f>
        <v>E</v>
      </c>
      <c r="P304" s="237" t="e">
        <f t="shared" ca="1" si="1727"/>
        <v>#VALUE!</v>
      </c>
      <c r="Q304" s="171" t="str">
        <f ca="1">[2]!YBSCEN($I$281,$J303&amp;"d","Market",O$25,"Swap",$I303,"MarketWSkew","","Model",100,0,29,"Gradual","ParShift|N",0,"Annualized ROR",O303,100,"",,,,"Default",,,,"Default",,)</f>
        <v>E</v>
      </c>
      <c r="R304" s="237" t="e">
        <f t="shared" ca="1" si="1728"/>
        <v>#VALUE!</v>
      </c>
      <c r="S304" s="241" t="e">
        <f t="shared" ca="1" si="1729"/>
        <v>#VALUE!</v>
      </c>
      <c r="T304" s="237" t="e">
        <f ca="1">SUM(R$296:R304)</f>
        <v>#VALUE!</v>
      </c>
      <c r="U304" s="241" t="e">
        <f t="shared" ca="1" si="1736"/>
        <v>#VALUE!</v>
      </c>
      <c r="V304" s="242">
        <f ca="1">VLOOKUP($I304, 'Barcap OAD'!$A:$S, $F$281, FALSE)</f>
        <v>-12</v>
      </c>
      <c r="W304" s="243" t="e">
        <f t="shared" ca="1" si="1730"/>
        <v>#VALUE!</v>
      </c>
      <c r="X304" s="244" t="str">
        <f ca="1">[2]!YBHIST($E304,$I304,X$25,"sec","")</f>
        <v>E</v>
      </c>
      <c r="Y304" s="237" t="e">
        <f t="shared" ca="1" si="1716"/>
        <v>#VALUE!</v>
      </c>
      <c r="Z304" s="171" t="e">
        <f t="shared" ca="1" si="1717"/>
        <v>#VALUE!</v>
      </c>
      <c r="AA304" s="171" t="str">
        <f ca="1">[2]!YBHIST($F304,$I304,X$25,"sec","")</f>
        <v>E</v>
      </c>
      <c r="AB304" s="171" t="e">
        <f t="shared" ca="1" si="1737"/>
        <v>#VALUE!</v>
      </c>
      <c r="AC304" s="245" t="e">
        <f t="shared" ca="1" si="1745"/>
        <v>#VALUE!</v>
      </c>
      <c r="AD304" s="246">
        <f ca="1">VLOOKUP($I304, 'Barcap OAD'!$A:$S, $F$26, FALSE)</f>
        <v>8.2390000000000008</v>
      </c>
      <c r="AE304" s="243" t="e">
        <f t="shared" ca="1" si="1704"/>
        <v>#VALUE!</v>
      </c>
      <c r="AF304" s="247" t="e">
        <f t="shared" ca="1" si="1705"/>
        <v>#VALUE!</v>
      </c>
      <c r="AG304" s="237" t="e">
        <f t="shared" ca="1" si="1742"/>
        <v>#VALUE!</v>
      </c>
      <c r="AH304" s="241" t="e">
        <f t="shared" ca="1" si="1738"/>
        <v>#VALUE!</v>
      </c>
      <c r="AI304" s="237" t="e">
        <f t="shared" ca="1" si="1743"/>
        <v>#VALUE!</v>
      </c>
      <c r="AJ304" s="241" t="e">
        <f t="shared" ca="1" si="1731"/>
        <v>#VALUE!</v>
      </c>
      <c r="AK304" s="245" t="e">
        <f t="shared" ca="1" si="1724"/>
        <v>#VALUE!</v>
      </c>
      <c r="AL304" s="248" t="e">
        <f t="shared" ca="1" si="1732"/>
        <v>#VALUE!</v>
      </c>
      <c r="AM304" s="241" t="e">
        <f t="shared" ca="1" si="1733"/>
        <v>#VALUE!</v>
      </c>
      <c r="AN304" s="237" t="e">
        <f ca="1">SUM(AL$296:AL304)</f>
        <v>#VALUE!</v>
      </c>
      <c r="AO304" s="203" t="e">
        <f t="shared" ca="1" si="1739"/>
        <v>#VALUE!</v>
      </c>
      <c r="AP304" s="249" t="e">
        <f t="shared" ca="1" si="1744"/>
        <v>#VALUE!</v>
      </c>
      <c r="AQ304" s="250" t="e">
        <f t="shared" ca="1" si="1734"/>
        <v>#VALUE!</v>
      </c>
      <c r="AR304" s="204"/>
      <c r="AS304" s="221"/>
      <c r="AX304" s="207" t="str">
        <f ca="1">[2]!YBHIST($I$281,$I304,J$25,"sec","")</f>
        <v>E</v>
      </c>
      <c r="AY304" s="205" t="str">
        <f ca="1">[2]!YBPRICE($I$281,AX304&amp;"d","Market","AccruedInterest","Swap",$I304,"LMMSkew","","Model",100,"")</f>
        <v>E</v>
      </c>
      <c r="BA304" s="67">
        <f t="shared" si="1725"/>
        <v>-43</v>
      </c>
      <c r="BI304" s="518" t="e">
        <f t="shared" ca="1" si="1740"/>
        <v>#VALUE!</v>
      </c>
      <c r="BJ304" s="518" t="e">
        <f ca="1">PRODUCT($BI$296:BI304)-1</f>
        <v>#VALUE!</v>
      </c>
      <c r="BK304" s="518" t="e">
        <f t="shared" ca="1" si="1741"/>
        <v>#VALUE!</v>
      </c>
      <c r="BL304" s="518" t="e">
        <f ca="1">PRODUCT($BK$296:BK304)-1</f>
        <v>#VALUE!</v>
      </c>
    </row>
    <row r="305" spans="1:64" s="68" customFormat="1" ht="15">
      <c r="C305" s="70">
        <f t="shared" ca="1" si="1735"/>
        <v>40826</v>
      </c>
      <c r="D305" s="70">
        <f t="shared" ca="1" si="1698"/>
        <v>40851</v>
      </c>
      <c r="E305" s="68" t="str">
        <f t="shared" ca="1" si="1699"/>
        <v>FNMA3.0-TBA-Oct</v>
      </c>
      <c r="F305" s="68" t="str">
        <f t="shared" ca="1" si="1700"/>
        <v>FNMA3.0-TBA-Nov</v>
      </c>
      <c r="G305" s="68" t="str">
        <f t="shared" si="1701"/>
        <v>FNMA3.0-TBA-GEN</v>
      </c>
      <c r="I305" s="133">
        <f ca="1">[2]!YBWORKDAY(EDATE(Base_Date, BA305), -1, "USD")</f>
        <v>40816</v>
      </c>
      <c r="J305" s="235" t="str">
        <f t="shared" ca="1" si="1722"/>
        <v>E</v>
      </c>
      <c r="K305" s="253" t="e">
        <f t="shared" ca="1" si="1723"/>
        <v>#VALUE!</v>
      </c>
      <c r="L305" s="253" t="e">
        <f t="shared" ca="1" si="1726"/>
        <v>#VALUE!</v>
      </c>
      <c r="M305" s="254" t="str">
        <f ca="1">[2]!YBHIST($I$281,$I305,"LMMOAS","sec")</f>
        <v>E</v>
      </c>
      <c r="N305" s="255" t="str">
        <f ca="1">[2]!YBHIST($I$281,$I304,M$25,"sec","")</f>
        <v>E</v>
      </c>
      <c r="O305" s="256" t="str">
        <f ca="1">[2]!YBHIST("1 Month LIBOR",I305,"Yield","bmk","")</f>
        <v>E</v>
      </c>
      <c r="P305" s="253" t="e">
        <f t="shared" ca="1" si="1727"/>
        <v>#VALUE!</v>
      </c>
      <c r="Q305" s="257" t="str">
        <f ca="1">[2]!YBSCEN($I$281,$J304&amp;"d","Market",O$25,"Swap",$I304,"MarketWSkew","","Model",100,0,29,"Gradual","ParShift|N",0,"Annualized ROR",O304,100,"",,,,"Default",,,,"Default",,)</f>
        <v>E</v>
      </c>
      <c r="R305" s="253" t="e">
        <f t="shared" ca="1" si="1728"/>
        <v>#VALUE!</v>
      </c>
      <c r="S305" s="258" t="e">
        <f t="shared" ca="1" si="1729"/>
        <v>#VALUE!</v>
      </c>
      <c r="T305" s="253" t="e">
        <f ca="1">SUM(R$296:R305)</f>
        <v>#VALUE!</v>
      </c>
      <c r="U305" s="258" t="e">
        <f t="shared" ca="1" si="1736"/>
        <v>#VALUE!</v>
      </c>
      <c r="V305" s="259">
        <f ca="1">VLOOKUP($I305, 'Barcap OAD'!$A:$S, $F$281, FALSE)</f>
        <v>-9.9</v>
      </c>
      <c r="W305" s="260" t="e">
        <f t="shared" ca="1" si="1730"/>
        <v>#VALUE!</v>
      </c>
      <c r="X305" s="261" t="str">
        <f ca="1">[2]!YBHIST($E305,$I305,X$25,"sec","")</f>
        <v>E</v>
      </c>
      <c r="Y305" s="253" t="e">
        <f t="shared" ca="1" si="1716"/>
        <v>#VALUE!</v>
      </c>
      <c r="Z305" s="257" t="e">
        <f t="shared" ca="1" si="1717"/>
        <v>#VALUE!</v>
      </c>
      <c r="AA305" s="257" t="str">
        <f ca="1">[2]!YBHIST($F305,$I305,X$25,"sec","")</f>
        <v>E</v>
      </c>
      <c r="AB305" s="257" t="e">
        <f t="shared" ca="1" si="1737"/>
        <v>#VALUE!</v>
      </c>
      <c r="AC305" s="262" t="e">
        <f t="shared" ca="1" si="1745"/>
        <v>#VALUE!</v>
      </c>
      <c r="AD305" s="263">
        <f ca="1">VLOOKUP($I305, 'Barcap OAD'!$A:$S, $F$26, FALSE)</f>
        <v>7.7809999999999997</v>
      </c>
      <c r="AE305" s="260" t="e">
        <f t="shared" ca="1" si="1704"/>
        <v>#VALUE!</v>
      </c>
      <c r="AF305" s="264" t="e">
        <f t="shared" ca="1" si="1705"/>
        <v>#VALUE!</v>
      </c>
      <c r="AG305" s="253" t="e">
        <f t="shared" ca="1" si="1742"/>
        <v>#VALUE!</v>
      </c>
      <c r="AH305" s="258" t="e">
        <f t="shared" ca="1" si="1738"/>
        <v>#VALUE!</v>
      </c>
      <c r="AI305" s="253" t="e">
        <f t="shared" ca="1" si="1743"/>
        <v>#VALUE!</v>
      </c>
      <c r="AJ305" s="258" t="e">
        <f t="shared" ca="1" si="1731"/>
        <v>#VALUE!</v>
      </c>
      <c r="AK305" s="262" t="e">
        <f t="shared" ca="1" si="1724"/>
        <v>#VALUE!</v>
      </c>
      <c r="AL305" s="265" t="e">
        <f t="shared" ca="1" si="1732"/>
        <v>#VALUE!</v>
      </c>
      <c r="AM305" s="258" t="e">
        <f t="shared" ca="1" si="1733"/>
        <v>#VALUE!</v>
      </c>
      <c r="AN305" s="253" t="e">
        <f ca="1">SUM(AL$296:AL305)</f>
        <v>#VALUE!</v>
      </c>
      <c r="AO305" s="266" t="e">
        <f t="shared" ca="1" si="1739"/>
        <v>#VALUE!</v>
      </c>
      <c r="AP305" s="267" t="e">
        <f t="shared" ca="1" si="1744"/>
        <v>#VALUE!</v>
      </c>
      <c r="AQ305" s="268" t="e">
        <f t="shared" ca="1" si="1734"/>
        <v>#VALUE!</v>
      </c>
      <c r="AR305" s="204"/>
      <c r="AS305" s="221"/>
      <c r="AX305" s="207" t="str">
        <f ca="1">[2]!YBHIST($I$281,$I305,J$25,"sec","")</f>
        <v>E</v>
      </c>
      <c r="AY305" s="205" t="str">
        <f ca="1">[2]!YBPRICE($I$281,AX305&amp;"d","Market","AccruedInterest","Swap",$I305,"LMMSkew","","Model",100,"")</f>
        <v>E</v>
      </c>
      <c r="BA305" s="67">
        <f t="shared" si="1725"/>
        <v>-42</v>
      </c>
      <c r="BI305" s="518" t="e">
        <f t="shared" ca="1" si="1740"/>
        <v>#VALUE!</v>
      </c>
      <c r="BJ305" s="518" t="e">
        <f ca="1">PRODUCT($BI$296:BI305)-1</f>
        <v>#VALUE!</v>
      </c>
      <c r="BK305" s="518" t="e">
        <f t="shared" ca="1" si="1741"/>
        <v>#VALUE!</v>
      </c>
      <c r="BL305" s="518" t="e">
        <f ca="1">PRODUCT($BK$296:BK305)-1</f>
        <v>#VALUE!</v>
      </c>
    </row>
    <row r="306" spans="1:64" s="68" customFormat="1" ht="15">
      <c r="C306" s="70">
        <f t="shared" ca="1" si="1735"/>
        <v>40857</v>
      </c>
      <c r="D306" s="70">
        <f t="shared" ca="1" si="1698"/>
        <v>40882</v>
      </c>
      <c r="E306" s="68" t="str">
        <f t="shared" ca="1" si="1699"/>
        <v>FNMA3.0-TBA-Nov</v>
      </c>
      <c r="F306" s="68" t="str">
        <f t="shared" ca="1" si="1700"/>
        <v>FNMA3.0-TBA-Dec</v>
      </c>
      <c r="G306" s="68" t="str">
        <f t="shared" si="1701"/>
        <v>FNMA3.0-TBA-GEN</v>
      </c>
      <c r="I306" s="133">
        <f ca="1">[2]!YBWORKDAY(EDATE(Base_Date, BA306), -1, "USD")</f>
        <v>40847</v>
      </c>
      <c r="J306" s="216" t="str">
        <f t="shared" ca="1" si="1722"/>
        <v>E</v>
      </c>
      <c r="K306" s="134" t="e">
        <f t="shared" ca="1" si="1723"/>
        <v>#VALUE!</v>
      </c>
      <c r="L306" s="134" t="e">
        <f t="shared" ca="1" si="1726"/>
        <v>#VALUE!</v>
      </c>
      <c r="M306" s="135" t="str">
        <f ca="1">[2]!YBHIST($I$281,$I306,"LMMOAS","sec")</f>
        <v>E</v>
      </c>
      <c r="N306" s="136" t="str">
        <f ca="1">[2]!YBHIST($I$281,$I305,M$25,"sec","")</f>
        <v>E</v>
      </c>
      <c r="O306" s="251" t="str">
        <f ca="1">[2]!YBHIST("1 Month LIBOR",I306,"Yield","bmk","")</f>
        <v>E</v>
      </c>
      <c r="P306" s="134" t="e">
        <f t="shared" ca="1" si="1727"/>
        <v>#VALUE!</v>
      </c>
      <c r="Q306" s="137" t="str">
        <f ca="1">[2]!YBSCEN($I$281,$J305&amp;"d","Market",O$25,"Swap",$I305,"MarketWSkew","","Model",100,0,29,"Gradual","ParShift|N",0,"Annualized ROR",O305,100,"",,,,"Default",,,,"Default",,)</f>
        <v>E</v>
      </c>
      <c r="R306" s="134" t="e">
        <f t="shared" ca="1" si="1728"/>
        <v>#VALUE!</v>
      </c>
      <c r="S306" s="138" t="e">
        <f t="shared" ca="1" si="1729"/>
        <v>#VALUE!</v>
      </c>
      <c r="T306" s="134" t="e">
        <f ca="1">SUM(R$296:R306)</f>
        <v>#VALUE!</v>
      </c>
      <c r="U306" s="138" t="e">
        <f t="shared" ca="1" si="1736"/>
        <v>#VALUE!</v>
      </c>
      <c r="V306" s="139">
        <f ca="1">VLOOKUP($I306, 'Barcap OAD'!$A:$S, $F$281, FALSE)</f>
        <v>-10.3</v>
      </c>
      <c r="W306" s="173" t="e">
        <f t="shared" ca="1" si="1730"/>
        <v>#VALUE!</v>
      </c>
      <c r="X306" s="184" t="str">
        <f ca="1">[2]!YBHIST($E306,$I306,X$25,"sec","")</f>
        <v>E</v>
      </c>
      <c r="Y306" s="134" t="e">
        <f t="shared" ca="1" si="1716"/>
        <v>#VALUE!</v>
      </c>
      <c r="Z306" s="137" t="e">
        <f t="shared" ca="1" si="1717"/>
        <v>#VALUE!</v>
      </c>
      <c r="AA306" s="137" t="str">
        <f ca="1">[2]!YBHIST($F306,$I306,X$25,"sec","")</f>
        <v>E</v>
      </c>
      <c r="AB306" s="137" t="e">
        <f t="shared" ca="1" si="1737"/>
        <v>#VALUE!</v>
      </c>
      <c r="AC306" s="186" t="e">
        <f t="shared" ca="1" si="1745"/>
        <v>#VALUE!</v>
      </c>
      <c r="AD306" s="188">
        <f ca="1">VLOOKUP($I306, 'Barcap OAD'!$A:$S, $F$26, FALSE)</f>
        <v>7.9560000000000004</v>
      </c>
      <c r="AE306" s="173" t="e">
        <f t="shared" ca="1" si="1704"/>
        <v>#VALUE!</v>
      </c>
      <c r="AF306" s="141" t="e">
        <f t="shared" ca="1" si="1705"/>
        <v>#VALUE!</v>
      </c>
      <c r="AG306" s="134" t="e">
        <f t="shared" ca="1" si="1742"/>
        <v>#VALUE!</v>
      </c>
      <c r="AH306" s="138" t="e">
        <f t="shared" ca="1" si="1738"/>
        <v>#VALUE!</v>
      </c>
      <c r="AI306" s="134" t="e">
        <f t="shared" ca="1" si="1743"/>
        <v>#VALUE!</v>
      </c>
      <c r="AJ306" s="138" t="e">
        <f t="shared" ca="1" si="1731"/>
        <v>#VALUE!</v>
      </c>
      <c r="AK306" s="186" t="e">
        <f t="shared" ca="1" si="1724"/>
        <v>#VALUE!</v>
      </c>
      <c r="AL306" s="191" t="e">
        <f t="shared" ca="1" si="1732"/>
        <v>#VALUE!</v>
      </c>
      <c r="AM306" s="138" t="e">
        <f t="shared" ca="1" si="1733"/>
        <v>#VALUE!</v>
      </c>
      <c r="AN306" s="134" t="e">
        <f ca="1">SUM(AL$296:AL306)</f>
        <v>#VALUE!</v>
      </c>
      <c r="AO306" s="142" t="e">
        <f t="shared" ca="1" si="1739"/>
        <v>#VALUE!</v>
      </c>
      <c r="AP306" s="193" t="e">
        <f t="shared" ca="1" si="1744"/>
        <v>#VALUE!</v>
      </c>
      <c r="AQ306" s="252" t="e">
        <f t="shared" ca="1" si="1734"/>
        <v>#VALUE!</v>
      </c>
      <c r="AR306" s="204"/>
      <c r="AS306" s="221"/>
      <c r="AX306" s="207" t="str">
        <f ca="1">[2]!YBHIST($I$281,$I306,J$25,"sec","")</f>
        <v>E</v>
      </c>
      <c r="AY306" s="205" t="str">
        <f ca="1">[2]!YBPRICE($I$281,AX306&amp;"d","Market","AccruedInterest","Swap",$I306,"LMMSkew","","Model",100,"")</f>
        <v>E</v>
      </c>
      <c r="BA306" s="67">
        <f t="shared" si="1725"/>
        <v>-41</v>
      </c>
      <c r="BI306" s="518" t="e">
        <f t="shared" ca="1" si="1740"/>
        <v>#VALUE!</v>
      </c>
      <c r="BJ306" s="518" t="e">
        <f ca="1">PRODUCT($BI$296:BI306)-1</f>
        <v>#VALUE!</v>
      </c>
      <c r="BK306" s="518" t="e">
        <f t="shared" ca="1" si="1741"/>
        <v>#VALUE!</v>
      </c>
      <c r="BL306" s="518" t="e">
        <f ca="1">PRODUCT($BK$296:BK306)-1</f>
        <v>#VALUE!</v>
      </c>
    </row>
    <row r="307" spans="1:64" s="68" customFormat="1" ht="15">
      <c r="C307" s="70">
        <f t="shared" ca="1" si="1735"/>
        <v>40887</v>
      </c>
      <c r="D307" s="70">
        <f t="shared" ca="1" si="1698"/>
        <v>40912</v>
      </c>
      <c r="E307" s="68" t="str">
        <f t="shared" ca="1" si="1699"/>
        <v>FNMA3.0-TBA-Dec</v>
      </c>
      <c r="F307" s="68" t="str">
        <f t="shared" ca="1" si="1700"/>
        <v>FNMA3.0-TBA-Jan</v>
      </c>
      <c r="G307" s="68" t="str">
        <f t="shared" si="1701"/>
        <v>FNMA3.0-TBA-GEN</v>
      </c>
      <c r="I307" s="133">
        <f ca="1">[2]!YBWORKDAY(EDATE(Base_Date, BA307), -1, "USD")</f>
        <v>40877</v>
      </c>
      <c r="J307" s="217" t="str">
        <f t="shared" ca="1" si="1722"/>
        <v>E</v>
      </c>
      <c r="K307" s="80" t="e">
        <f t="shared" ca="1" si="1723"/>
        <v>#VALUE!</v>
      </c>
      <c r="L307" s="80" t="e">
        <f t="shared" ca="1" si="1726"/>
        <v>#VALUE!</v>
      </c>
      <c r="M307" s="81" t="str">
        <f ca="1">[2]!YBHIST($I$281,$I307,"LMMOAS","sec")</f>
        <v>E</v>
      </c>
      <c r="N307" s="73" t="str">
        <f ca="1">[2]!YBHIST($I$281,$I306,M$25,"sec","")</f>
        <v>E</v>
      </c>
      <c r="O307" s="170" t="str">
        <f ca="1">[2]!YBHIST("1 Month LIBOR",I307,"Yield","bmk","")</f>
        <v>E</v>
      </c>
      <c r="P307" s="80" t="e">
        <f t="shared" ca="1" si="1727"/>
        <v>#VALUE!</v>
      </c>
      <c r="Q307" s="82" t="str">
        <f ca="1">[2]!YBSCEN($I$281,$J306&amp;"d","Market",O$25,"Swap",$I306,"MarketWSkew","","Model",100,0,29,"Gradual","ParShift|N",0,"Annualized ROR",O306,100,"",,,,"Default",,,,"Default",,)</f>
        <v>E</v>
      </c>
      <c r="R307" s="80" t="e">
        <f t="shared" ca="1" si="1728"/>
        <v>#VALUE!</v>
      </c>
      <c r="S307" s="83" t="e">
        <f t="shared" ca="1" si="1729"/>
        <v>#VALUE!</v>
      </c>
      <c r="T307" s="80" t="e">
        <f ca="1">SUM(R$296:R307)</f>
        <v>#VALUE!</v>
      </c>
      <c r="U307" s="83" t="e">
        <f t="shared" ca="1" si="1736"/>
        <v>#VALUE!</v>
      </c>
      <c r="V307" s="84">
        <f ca="1">VLOOKUP($I307, 'Barcap OAD'!$A:$S, $F$281, FALSE)</f>
        <v>-10.8</v>
      </c>
      <c r="W307" s="172" t="e">
        <f t="shared" ca="1" si="1730"/>
        <v>#VALUE!</v>
      </c>
      <c r="X307" s="185" t="str">
        <f ca="1">[2]!YBHIST($E307,$I307,X$25,"sec","")</f>
        <v>E</v>
      </c>
      <c r="Y307" s="80" t="e">
        <f t="shared" ca="1" si="1716"/>
        <v>#VALUE!</v>
      </c>
      <c r="Z307" s="82" t="e">
        <f t="shared" ca="1" si="1717"/>
        <v>#VALUE!</v>
      </c>
      <c r="AA307" s="82" t="str">
        <f ca="1">[2]!YBHIST($F307,$I307,X$25,"sec","")</f>
        <v>E</v>
      </c>
      <c r="AB307" s="82" t="e">
        <f t="shared" ca="1" si="1737"/>
        <v>#VALUE!</v>
      </c>
      <c r="AC307" s="187" t="e">
        <f t="shared" ca="1" si="1745"/>
        <v>#VALUE!</v>
      </c>
      <c r="AD307" s="189">
        <f ca="1">VLOOKUP($I307, 'Barcap OAD'!$A:$S, $F$26, FALSE)</f>
        <v>7.6639999999999997</v>
      </c>
      <c r="AE307" s="172" t="e">
        <f t="shared" ca="1" si="1704"/>
        <v>#VALUE!</v>
      </c>
      <c r="AF307" s="86" t="e">
        <f t="shared" ca="1" si="1705"/>
        <v>#VALUE!</v>
      </c>
      <c r="AG307" s="80" t="e">
        <f t="shared" ca="1" si="1742"/>
        <v>#VALUE!</v>
      </c>
      <c r="AH307" s="83" t="e">
        <f t="shared" ca="1" si="1738"/>
        <v>#VALUE!</v>
      </c>
      <c r="AI307" s="80" t="e">
        <f t="shared" ca="1" si="1743"/>
        <v>#VALUE!</v>
      </c>
      <c r="AJ307" s="83" t="e">
        <f t="shared" ca="1" si="1731"/>
        <v>#VALUE!</v>
      </c>
      <c r="AK307" s="187" t="e">
        <f t="shared" ca="1" si="1724"/>
        <v>#VALUE!</v>
      </c>
      <c r="AL307" s="192" t="e">
        <f t="shared" ca="1" si="1732"/>
        <v>#VALUE!</v>
      </c>
      <c r="AM307" s="83" t="e">
        <f t="shared" ca="1" si="1733"/>
        <v>#VALUE!</v>
      </c>
      <c r="AN307" s="80" t="e">
        <f ca="1">SUM(AL$296:AL307)</f>
        <v>#VALUE!</v>
      </c>
      <c r="AO307" s="109" t="e">
        <f t="shared" ca="1" si="1739"/>
        <v>#VALUE!</v>
      </c>
      <c r="AP307" s="194" t="e">
        <f t="shared" ca="1" si="1744"/>
        <v>#VALUE!</v>
      </c>
      <c r="AQ307" s="200" t="e">
        <f t="shared" ca="1" si="1734"/>
        <v>#VALUE!</v>
      </c>
      <c r="AR307" s="204"/>
      <c r="AS307" s="221"/>
      <c r="AX307" s="207" t="str">
        <f ca="1">[2]!YBHIST($I$281,$I307,J$25,"sec","")</f>
        <v>E</v>
      </c>
      <c r="AY307" s="205" t="str">
        <f ca="1">[2]!YBPRICE($I$281,AX307&amp;"d","Market","AccruedInterest","Swap",$I307,"LMMSkew","","Model",100,"")</f>
        <v>E</v>
      </c>
      <c r="BA307" s="67">
        <f t="shared" si="1725"/>
        <v>-40</v>
      </c>
      <c r="BI307" s="518" t="e">
        <f t="shared" ca="1" si="1740"/>
        <v>#VALUE!</v>
      </c>
      <c r="BJ307" s="518" t="e">
        <f ca="1">PRODUCT($BI$296:BI307)-1</f>
        <v>#VALUE!</v>
      </c>
      <c r="BK307" s="518" t="e">
        <f t="shared" ca="1" si="1741"/>
        <v>#VALUE!</v>
      </c>
      <c r="BL307" s="518" t="e">
        <f ca="1">PRODUCT($BK$296:BK307)-1</f>
        <v>#VALUE!</v>
      </c>
    </row>
    <row r="308" spans="1:64" s="68" customFormat="1" ht="15">
      <c r="C308" s="70">
        <f t="shared" ca="1" si="1735"/>
        <v>40917</v>
      </c>
      <c r="D308" s="70">
        <f t="shared" ca="1" si="1698"/>
        <v>40942</v>
      </c>
      <c r="E308" s="68" t="str">
        <f t="shared" ca="1" si="1699"/>
        <v>FNMA3.0-TBA-Jan</v>
      </c>
      <c r="F308" s="68" t="str">
        <f t="shared" ca="1" si="1700"/>
        <v>FNMA3.0-TBA-Feb</v>
      </c>
      <c r="G308" s="68" t="str">
        <f t="shared" si="1701"/>
        <v>FNMA3.0-TBA-GEN</v>
      </c>
      <c r="I308" s="133">
        <f ca="1">[2]!YBWORKDAY(EDATE(Base_Date, BA308), -1, "USD")</f>
        <v>40907</v>
      </c>
      <c r="J308" s="217" t="str">
        <f t="shared" ca="1" si="1722"/>
        <v>E</v>
      </c>
      <c r="K308" s="80" t="e">
        <f t="shared" ca="1" si="1723"/>
        <v>#VALUE!</v>
      </c>
      <c r="L308" s="80" t="e">
        <f t="shared" ca="1" si="1726"/>
        <v>#VALUE!</v>
      </c>
      <c r="M308" s="81" t="str">
        <f ca="1">[2]!YBHIST($I$281,$I308,"LMMOAS","sec")</f>
        <v>E</v>
      </c>
      <c r="N308" s="73" t="str">
        <f ca="1">[2]!YBHIST($I$281,$I307,M$25,"sec","")</f>
        <v>E</v>
      </c>
      <c r="O308" s="170" t="str">
        <f ca="1">[2]!YBHIST("1 Month LIBOR",I308,"Yield","bmk","")</f>
        <v>E</v>
      </c>
      <c r="P308" s="80" t="e">
        <f t="shared" ca="1" si="1727"/>
        <v>#VALUE!</v>
      </c>
      <c r="Q308" s="82" t="str">
        <f ca="1">[2]!YBSCEN($I$281,$J307&amp;"d","Market",O$25,"Swap",$I307,"MarketWSkew","","Model",100,0,29,"Gradual","ParShift|N",0,"Annualized ROR",O307,100,"",,,,"Default",,,,"Default",,)</f>
        <v>E</v>
      </c>
      <c r="R308" s="80" t="e">
        <f t="shared" ca="1" si="1728"/>
        <v>#VALUE!</v>
      </c>
      <c r="S308" s="83" t="e">
        <f t="shared" ca="1" si="1729"/>
        <v>#VALUE!</v>
      </c>
      <c r="T308" s="80" t="e">
        <f ca="1">SUM(R$296:R308)</f>
        <v>#VALUE!</v>
      </c>
      <c r="U308" s="83" t="e">
        <f t="shared" ca="1" si="1736"/>
        <v>#VALUE!</v>
      </c>
      <c r="V308" s="84">
        <f ca="1">VLOOKUP($I308, 'Barcap OAD'!$A:$S, $F$281, FALSE)</f>
        <v>-10.199999999999999</v>
      </c>
      <c r="W308" s="172" t="e">
        <f t="shared" ca="1" si="1730"/>
        <v>#VALUE!</v>
      </c>
      <c r="X308" s="185" t="str">
        <f ca="1">[2]!YBHIST($E308,$I308,X$25,"sec","")</f>
        <v>E</v>
      </c>
      <c r="Y308" s="80" t="e">
        <f t="shared" ca="1" si="1716"/>
        <v>#VALUE!</v>
      </c>
      <c r="Z308" s="82" t="e">
        <f t="shared" ca="1" si="1717"/>
        <v>#VALUE!</v>
      </c>
      <c r="AA308" s="82" t="str">
        <f ca="1">[2]!YBHIST($F308,$I308,X$25,"sec","")</f>
        <v>E</v>
      </c>
      <c r="AB308" s="82" t="e">
        <f t="shared" ca="1" si="1737"/>
        <v>#VALUE!</v>
      </c>
      <c r="AC308" s="187" t="e">
        <f t="shared" ca="1" si="1745"/>
        <v>#VALUE!</v>
      </c>
      <c r="AD308" s="189">
        <f ca="1">VLOOKUP($I308, 'Barcap OAD'!$A:$S, $F$26, FALSE)</f>
        <v>7.5659999999999998</v>
      </c>
      <c r="AE308" s="172" t="e">
        <f t="shared" ca="1" si="1704"/>
        <v>#VALUE!</v>
      </c>
      <c r="AF308" s="86" t="e">
        <f t="shared" ca="1" si="1705"/>
        <v>#VALUE!</v>
      </c>
      <c r="AG308" s="80" t="e">
        <f t="shared" ca="1" si="1742"/>
        <v>#VALUE!</v>
      </c>
      <c r="AH308" s="83" t="e">
        <f t="shared" ca="1" si="1738"/>
        <v>#VALUE!</v>
      </c>
      <c r="AI308" s="80" t="e">
        <f t="shared" ca="1" si="1743"/>
        <v>#VALUE!</v>
      </c>
      <c r="AJ308" s="83" t="e">
        <f t="shared" ca="1" si="1731"/>
        <v>#VALUE!</v>
      </c>
      <c r="AK308" s="187" t="e">
        <f t="shared" ca="1" si="1724"/>
        <v>#VALUE!</v>
      </c>
      <c r="AL308" s="192" t="e">
        <f t="shared" ca="1" si="1732"/>
        <v>#VALUE!</v>
      </c>
      <c r="AM308" s="83" t="e">
        <f t="shared" ca="1" si="1733"/>
        <v>#VALUE!</v>
      </c>
      <c r="AN308" s="80" t="e">
        <f ca="1">SUM(AL$296:AL308)</f>
        <v>#VALUE!</v>
      </c>
      <c r="AO308" s="109" t="e">
        <f t="shared" ca="1" si="1739"/>
        <v>#VALUE!</v>
      </c>
      <c r="AP308" s="194" t="e">
        <f t="shared" ca="1" si="1744"/>
        <v>#VALUE!</v>
      </c>
      <c r="AQ308" s="200" t="e">
        <f t="shared" ca="1" si="1734"/>
        <v>#VALUE!</v>
      </c>
      <c r="AR308" s="204"/>
      <c r="AS308" s="221"/>
      <c r="AX308" s="207" t="str">
        <f ca="1">[2]!YBHIST($I$281,$I308,J$25,"sec","")</f>
        <v>E</v>
      </c>
      <c r="AY308" s="205" t="str">
        <f ca="1">[2]!YBPRICE($I$281,AX308&amp;"d","Market","AccruedInterest","Swap",$I308,"LMMSkew","","Model",100,"")</f>
        <v>E</v>
      </c>
      <c r="BA308" s="67">
        <f t="shared" si="1725"/>
        <v>-39</v>
      </c>
      <c r="BI308" s="518" t="e">
        <f t="shared" ca="1" si="1740"/>
        <v>#VALUE!</v>
      </c>
      <c r="BJ308" s="518" t="e">
        <f ca="1">PRODUCT($BI$296:BI308)-1</f>
        <v>#VALUE!</v>
      </c>
      <c r="BK308" s="518" t="e">
        <f t="shared" ca="1" si="1741"/>
        <v>#VALUE!</v>
      </c>
      <c r="BL308" s="518" t="e">
        <f ca="1">PRODUCT($BK$296:BK308)-1</f>
        <v>#VALUE!</v>
      </c>
    </row>
    <row r="309" spans="1:64" s="68" customFormat="1" ht="15">
      <c r="C309" s="70">
        <f t="shared" ca="1" si="1735"/>
        <v>40949</v>
      </c>
      <c r="D309" s="70">
        <f t="shared" ca="1" si="1698"/>
        <v>40974</v>
      </c>
      <c r="E309" s="68" t="str">
        <f t="shared" ca="1" si="1699"/>
        <v>FNMA3.0-TBA-Feb</v>
      </c>
      <c r="F309" s="68" t="str">
        <f t="shared" ca="1" si="1700"/>
        <v>FNMA3.0-TBA-Mar</v>
      </c>
      <c r="G309" s="68" t="str">
        <f t="shared" si="1701"/>
        <v>FNMA3.0-TBA-GEN</v>
      </c>
      <c r="I309" s="133">
        <f ca="1">[2]!YBWORKDAY(EDATE(Base_Date, BA309), -1, "USD")</f>
        <v>40939</v>
      </c>
      <c r="J309" s="217" t="str">
        <f t="shared" ca="1" si="1722"/>
        <v>E</v>
      </c>
      <c r="K309" s="80" t="e">
        <f t="shared" ca="1" si="1723"/>
        <v>#VALUE!</v>
      </c>
      <c r="L309" s="80" t="e">
        <f t="shared" ca="1" si="1726"/>
        <v>#VALUE!</v>
      </c>
      <c r="M309" s="81" t="str">
        <f ca="1">[2]!YBHIST($I$281,$I309,"LMMOAS","sec")</f>
        <v>E</v>
      </c>
      <c r="N309" s="73" t="str">
        <f ca="1">[2]!YBHIST($I$281,$I308,M$25,"sec","")</f>
        <v>E</v>
      </c>
      <c r="O309" s="170" t="str">
        <f ca="1">[2]!YBHIST("1 Month LIBOR",I309,"Yield","bmk","")</f>
        <v>E</v>
      </c>
      <c r="P309" s="80" t="e">
        <f t="shared" ca="1" si="1727"/>
        <v>#VALUE!</v>
      </c>
      <c r="Q309" s="82" t="str">
        <f ca="1">[2]!YBSCEN($I$281,$J308&amp;"d","Market",O$25,"Swap",$I308,"MarketWSkew","","Model",100,0,29,"Gradual","ParShift|N",0,"Annualized ROR",O308,100,"",,,,"Default",,,,"Default",,)</f>
        <v>E</v>
      </c>
      <c r="R309" s="80" t="e">
        <f t="shared" ca="1" si="1728"/>
        <v>#VALUE!</v>
      </c>
      <c r="S309" s="83" t="e">
        <f t="shared" ca="1" si="1729"/>
        <v>#VALUE!</v>
      </c>
      <c r="T309" s="80" t="e">
        <f ca="1">SUM(R$296:R309)</f>
        <v>#VALUE!</v>
      </c>
      <c r="U309" s="83" t="e">
        <f t="shared" ca="1" si="1736"/>
        <v>#VALUE!</v>
      </c>
      <c r="V309" s="84">
        <f ca="1">VLOOKUP($I309, 'Barcap OAD'!$A:$S, $F$281, FALSE)</f>
        <v>-8.8000000000000007</v>
      </c>
      <c r="W309" s="172" t="e">
        <f t="shared" ca="1" si="1730"/>
        <v>#VALUE!</v>
      </c>
      <c r="X309" s="185" t="str">
        <f ca="1">[2]!YBHIST($E309,$I309,X$25,"sec","")</f>
        <v>E</v>
      </c>
      <c r="Y309" s="80" t="e">
        <f t="shared" ca="1" si="1716"/>
        <v>#VALUE!</v>
      </c>
      <c r="Z309" s="82" t="e">
        <f t="shared" ca="1" si="1717"/>
        <v>#VALUE!</v>
      </c>
      <c r="AA309" s="82" t="str">
        <f ca="1">[2]!YBHIST($F309,$I309,X$25,"sec","")</f>
        <v>E</v>
      </c>
      <c r="AB309" s="82" t="e">
        <f t="shared" ca="1" si="1737"/>
        <v>#VALUE!</v>
      </c>
      <c r="AC309" s="187" t="e">
        <f t="shared" ca="1" si="1745"/>
        <v>#VALUE!</v>
      </c>
      <c r="AD309" s="189">
        <f ca="1">VLOOKUP($I309, 'Barcap OAD'!$A:$S, $F$26, FALSE)</f>
        <v>7.0720000000000001</v>
      </c>
      <c r="AE309" s="172" t="e">
        <f t="shared" ca="1" si="1704"/>
        <v>#VALUE!</v>
      </c>
      <c r="AF309" s="86" t="e">
        <f t="shared" ca="1" si="1705"/>
        <v>#VALUE!</v>
      </c>
      <c r="AG309" s="80" t="e">
        <f t="shared" ca="1" si="1742"/>
        <v>#VALUE!</v>
      </c>
      <c r="AH309" s="83" t="e">
        <f t="shared" ca="1" si="1738"/>
        <v>#VALUE!</v>
      </c>
      <c r="AI309" s="80" t="e">
        <f t="shared" ca="1" si="1743"/>
        <v>#VALUE!</v>
      </c>
      <c r="AJ309" s="83" t="e">
        <f t="shared" ca="1" si="1731"/>
        <v>#VALUE!</v>
      </c>
      <c r="AK309" s="187" t="e">
        <f t="shared" ca="1" si="1724"/>
        <v>#VALUE!</v>
      </c>
      <c r="AL309" s="192" t="e">
        <f t="shared" ca="1" si="1732"/>
        <v>#VALUE!</v>
      </c>
      <c r="AM309" s="83" t="e">
        <f t="shared" ca="1" si="1733"/>
        <v>#VALUE!</v>
      </c>
      <c r="AN309" s="80" t="e">
        <f ca="1">SUM(AL$296:AL309)</f>
        <v>#VALUE!</v>
      </c>
      <c r="AO309" s="109" t="e">
        <f t="shared" ca="1" si="1739"/>
        <v>#VALUE!</v>
      </c>
      <c r="AP309" s="194" t="e">
        <f t="shared" ca="1" si="1744"/>
        <v>#VALUE!</v>
      </c>
      <c r="AQ309" s="200" t="e">
        <f t="shared" ca="1" si="1734"/>
        <v>#VALUE!</v>
      </c>
      <c r="AR309" s="204"/>
      <c r="AS309" s="221"/>
      <c r="AX309" s="207" t="str">
        <f ca="1">[2]!YBHIST($I$281,$I309,J$25,"sec","")</f>
        <v>E</v>
      </c>
      <c r="AY309" s="205" t="str">
        <f ca="1">[2]!YBPRICE($I$281,AX309&amp;"d","Market","AccruedInterest","Swap",$I309,"LMMSkew","","Model",100,"")</f>
        <v>E</v>
      </c>
      <c r="BA309" s="67">
        <f t="shared" si="1725"/>
        <v>-38</v>
      </c>
      <c r="BI309" s="518" t="e">
        <f t="shared" ca="1" si="1740"/>
        <v>#VALUE!</v>
      </c>
      <c r="BJ309" s="518" t="e">
        <f ca="1">PRODUCT($BI$296:BI309)-1</f>
        <v>#VALUE!</v>
      </c>
      <c r="BK309" s="518" t="e">
        <f t="shared" ca="1" si="1741"/>
        <v>#VALUE!</v>
      </c>
      <c r="BL309" s="518" t="e">
        <f ca="1">PRODUCT($BK$296:BK309)-1</f>
        <v>#VALUE!</v>
      </c>
    </row>
    <row r="310" spans="1:64" s="68" customFormat="1" ht="15">
      <c r="C310" s="70">
        <f t="shared" ca="1" si="1735"/>
        <v>40978</v>
      </c>
      <c r="D310" s="70">
        <f t="shared" ca="1" si="1698"/>
        <v>41003</v>
      </c>
      <c r="E310" s="68" t="str">
        <f t="shared" ca="1" si="1699"/>
        <v>FNMA3.0-TBA-Mar</v>
      </c>
      <c r="F310" s="68" t="str">
        <f t="shared" ca="1" si="1700"/>
        <v>FNMA3.0-TBA-Apr</v>
      </c>
      <c r="G310" s="68" t="str">
        <f t="shared" si="1701"/>
        <v>FNMA3.0-TBA-GEN</v>
      </c>
      <c r="I310" s="133">
        <f ca="1">[2]!YBWORKDAY(EDATE(Base_Date, BA310), -1, "USD")</f>
        <v>40968</v>
      </c>
      <c r="J310" s="217" t="str">
        <f t="shared" ca="1" si="1722"/>
        <v>E</v>
      </c>
      <c r="K310" s="80" t="e">
        <f t="shared" ca="1" si="1723"/>
        <v>#VALUE!</v>
      </c>
      <c r="L310" s="80" t="e">
        <f t="shared" ca="1" si="1726"/>
        <v>#VALUE!</v>
      </c>
      <c r="M310" s="81" t="str">
        <f ca="1">[2]!YBHIST($I$281,$I310,"LMMOAS","sec")</f>
        <v>E</v>
      </c>
      <c r="N310" s="73" t="str">
        <f ca="1">[2]!YBHIST($I$281,$I309,M$25,"sec","")</f>
        <v>E</v>
      </c>
      <c r="O310" s="170" t="str">
        <f ca="1">[2]!YBHIST("1 Month LIBOR",I310,"Yield","bmk","")</f>
        <v>E</v>
      </c>
      <c r="P310" s="80" t="e">
        <f t="shared" ca="1" si="1727"/>
        <v>#VALUE!</v>
      </c>
      <c r="Q310" s="82" t="str">
        <f ca="1">[2]!YBSCEN($I$281,$J309&amp;"d","Market",O$25,"Swap",$I309,"MarketWSkew","","Model",100,0,29,"Gradual","ParShift|N",0,"Annualized ROR",O309,100,"",,,,"Default",,,,"Default",,)</f>
        <v>E</v>
      </c>
      <c r="R310" s="80" t="e">
        <f t="shared" ca="1" si="1728"/>
        <v>#VALUE!</v>
      </c>
      <c r="S310" s="83" t="e">
        <f t="shared" ca="1" si="1729"/>
        <v>#VALUE!</v>
      </c>
      <c r="T310" s="80" t="e">
        <f ca="1">SUM(R$296:R310)</f>
        <v>#VALUE!</v>
      </c>
      <c r="U310" s="83" t="e">
        <f t="shared" ca="1" si="1736"/>
        <v>#VALUE!</v>
      </c>
      <c r="V310" s="84">
        <f ca="1">VLOOKUP($I310, 'Barcap OAD'!$A:$S, $F$281, FALSE)</f>
        <v>-9.6</v>
      </c>
      <c r="W310" s="172" t="e">
        <f t="shared" ca="1" si="1730"/>
        <v>#VALUE!</v>
      </c>
      <c r="X310" s="185" t="str">
        <f ca="1">[2]!YBHIST($E310,$I310,X$25,"sec","")</f>
        <v>E</v>
      </c>
      <c r="Y310" s="80" t="e">
        <f t="shared" ca="1" si="1716"/>
        <v>#VALUE!</v>
      </c>
      <c r="Z310" s="82" t="e">
        <f t="shared" ca="1" si="1717"/>
        <v>#VALUE!</v>
      </c>
      <c r="AA310" s="82" t="str">
        <f ca="1">[2]!YBHIST($F310,$I310,X$25,"sec","")</f>
        <v>E</v>
      </c>
      <c r="AB310" s="82" t="e">
        <f t="shared" ca="1" si="1737"/>
        <v>#VALUE!</v>
      </c>
      <c r="AC310" s="187" t="e">
        <f t="shared" ca="1" si="1745"/>
        <v>#VALUE!</v>
      </c>
      <c r="AD310" s="189">
        <f ca="1">VLOOKUP($I310, 'Barcap OAD'!$A:$S, $F$26, FALSE)</f>
        <v>7.1929999999999996</v>
      </c>
      <c r="AE310" s="172" t="e">
        <f t="shared" ca="1" si="1704"/>
        <v>#VALUE!</v>
      </c>
      <c r="AF310" s="86" t="e">
        <f t="shared" ca="1" si="1705"/>
        <v>#VALUE!</v>
      </c>
      <c r="AG310" s="80" t="e">
        <f t="shared" ca="1" si="1742"/>
        <v>#VALUE!</v>
      </c>
      <c r="AH310" s="83" t="e">
        <f t="shared" ca="1" si="1738"/>
        <v>#VALUE!</v>
      </c>
      <c r="AI310" s="80" t="e">
        <f t="shared" ca="1" si="1743"/>
        <v>#VALUE!</v>
      </c>
      <c r="AJ310" s="83" t="e">
        <f t="shared" ca="1" si="1731"/>
        <v>#VALUE!</v>
      </c>
      <c r="AK310" s="187" t="e">
        <f t="shared" ca="1" si="1724"/>
        <v>#VALUE!</v>
      </c>
      <c r="AL310" s="192" t="e">
        <f t="shared" ca="1" si="1732"/>
        <v>#VALUE!</v>
      </c>
      <c r="AM310" s="83" t="e">
        <f t="shared" ca="1" si="1733"/>
        <v>#VALUE!</v>
      </c>
      <c r="AN310" s="80" t="e">
        <f ca="1">SUM(AL$296:AL310)</f>
        <v>#VALUE!</v>
      </c>
      <c r="AO310" s="109" t="e">
        <f t="shared" ca="1" si="1739"/>
        <v>#VALUE!</v>
      </c>
      <c r="AP310" s="194" t="e">
        <f t="shared" ca="1" si="1744"/>
        <v>#VALUE!</v>
      </c>
      <c r="AQ310" s="200" t="e">
        <f t="shared" ca="1" si="1734"/>
        <v>#VALUE!</v>
      </c>
      <c r="AR310" s="204"/>
      <c r="AS310" s="221"/>
      <c r="AX310" s="207" t="str">
        <f ca="1">[2]!YBHIST($I$281,$I310,J$25,"sec","")</f>
        <v>E</v>
      </c>
      <c r="AY310" s="205" t="str">
        <f ca="1">[2]!YBPRICE($I$281,AX310&amp;"d","Market","AccruedInterest","Swap",$I310,"LMMSkew","","Model",100,"")</f>
        <v>E</v>
      </c>
      <c r="BA310" s="67">
        <f t="shared" si="1725"/>
        <v>-37</v>
      </c>
      <c r="BI310" s="518" t="e">
        <f t="shared" ca="1" si="1740"/>
        <v>#VALUE!</v>
      </c>
      <c r="BJ310" s="518" t="e">
        <f ca="1">PRODUCT($BI$296:BI310)-1</f>
        <v>#VALUE!</v>
      </c>
      <c r="BK310" s="518" t="e">
        <f t="shared" ca="1" si="1741"/>
        <v>#VALUE!</v>
      </c>
      <c r="BL310" s="518" t="e">
        <f ca="1">PRODUCT($BK$296:BK310)-1</f>
        <v>#VALUE!</v>
      </c>
    </row>
    <row r="311" spans="1:64" ht="15" customHeight="1">
      <c r="A311" s="67" t="s">
        <v>81</v>
      </c>
      <c r="B311" s="69">
        <v>2.5</v>
      </c>
      <c r="C311" s="70">
        <f t="shared" ca="1" si="1735"/>
        <v>41008</v>
      </c>
      <c r="D311" s="70">
        <f ca="1">I311+35</f>
        <v>41033</v>
      </c>
      <c r="E311" s="70" t="str">
        <f t="shared" ca="1" si="1699"/>
        <v>FNMA3.0-TBA-Apr</v>
      </c>
      <c r="F311" s="70" t="str">
        <f t="shared" ca="1" si="1700"/>
        <v>FNMA3.0-TBA-May</v>
      </c>
      <c r="G311" s="70" t="str">
        <f>"FNMA"&amp;TEXT($J$23,"0.0")&amp;"-TBA-GEN"</f>
        <v>FNMA3.0-TBA-GEN</v>
      </c>
      <c r="H311" s="71"/>
      <c r="I311" s="133">
        <f ca="1">[2]!YBWORKDAY(EDATE(Base_Date, BA311), -1, "USD")</f>
        <v>40998</v>
      </c>
      <c r="J311" s="217" t="str">
        <f t="shared" ca="1" si="1722"/>
        <v>E</v>
      </c>
      <c r="K311" s="80" t="e">
        <f t="shared" ca="1" si="1723"/>
        <v>#VALUE!</v>
      </c>
      <c r="L311" s="80" t="e">
        <f t="shared" ca="1" si="1726"/>
        <v>#VALUE!</v>
      </c>
      <c r="M311" s="81" t="str">
        <f ca="1">[2]!YBHIST($I$281,$I311,"LMMOAS","sec")</f>
        <v>E</v>
      </c>
      <c r="N311" s="73" t="str">
        <f ca="1">[2]!YBHIST($I$281,$I310,M$25,"sec","")</f>
        <v>E</v>
      </c>
      <c r="O311" s="170" t="str">
        <f ca="1">[2]!YBHIST("1 Month LIBOR",I311,"Yield","bmk","")</f>
        <v>E</v>
      </c>
      <c r="P311" s="80" t="e">
        <f t="shared" ca="1" si="1727"/>
        <v>#VALUE!</v>
      </c>
      <c r="Q311" s="82" t="str">
        <f ca="1">[2]!YBSCEN($I$281,$J310&amp;"d","Market",O$25,"Swap",$I310,"MarketWSkew","","Model",100,0,29,"Gradual","ParShift|N",0,"Annualized ROR",O310,100,"",,,,"Default",,,,"Default",,)</f>
        <v>E</v>
      </c>
      <c r="R311" s="80" t="e">
        <f t="shared" ca="1" si="1728"/>
        <v>#VALUE!</v>
      </c>
      <c r="S311" s="83" t="e">
        <f t="shared" ca="1" si="1729"/>
        <v>#VALUE!</v>
      </c>
      <c r="T311" s="80" t="e">
        <f ca="1">SUM(R$296:R311)</f>
        <v>#VALUE!</v>
      </c>
      <c r="U311" s="83" t="e">
        <f t="shared" ca="1" si="1736"/>
        <v>#VALUE!</v>
      </c>
      <c r="V311" s="84">
        <f ca="1">VLOOKUP($I311, 'Barcap OAD'!$A:$S, $F$281, FALSE)</f>
        <v>-10.7</v>
      </c>
      <c r="W311" s="172" t="e">
        <f t="shared" ca="1" si="1730"/>
        <v>#VALUE!</v>
      </c>
      <c r="X311" s="185" t="str">
        <f ca="1">[2]!YBHIST($E311,$I311,X$25,"sec","")</f>
        <v>E</v>
      </c>
      <c r="Y311" s="80" t="e">
        <f t="shared" ca="1" si="1716"/>
        <v>#VALUE!</v>
      </c>
      <c r="Z311" s="82" t="e">
        <f t="shared" ca="1" si="1717"/>
        <v>#VALUE!</v>
      </c>
      <c r="AA311" s="82" t="str">
        <f ca="1">[2]!YBHIST($F311,$I311,X$25,"sec","")</f>
        <v>E</v>
      </c>
      <c r="AB311" s="82" t="e">
        <f t="shared" ca="1" si="1737"/>
        <v>#VALUE!</v>
      </c>
      <c r="AC311" s="187" t="e">
        <f t="shared" ca="1" si="1745"/>
        <v>#VALUE!</v>
      </c>
      <c r="AD311" s="189">
        <f ca="1">VLOOKUP($I311, 'Barcap OAD'!$A:$S, $F$26, FALSE)</f>
        <v>7.2949999999999999</v>
      </c>
      <c r="AE311" s="172" t="e">
        <f t="shared" ca="1" si="1704"/>
        <v>#VALUE!</v>
      </c>
      <c r="AF311" s="86" t="e">
        <f t="shared" ca="1" si="1705"/>
        <v>#VALUE!</v>
      </c>
      <c r="AG311" s="80" t="e">
        <f t="shared" ca="1" si="1742"/>
        <v>#VALUE!</v>
      </c>
      <c r="AH311" s="83" t="e">
        <f t="shared" ca="1" si="1738"/>
        <v>#VALUE!</v>
      </c>
      <c r="AI311" s="80" t="e">
        <f t="shared" ca="1" si="1743"/>
        <v>#VALUE!</v>
      </c>
      <c r="AJ311" s="83" t="e">
        <f t="shared" ca="1" si="1731"/>
        <v>#VALUE!</v>
      </c>
      <c r="AK311" s="187" t="e">
        <f t="shared" ca="1" si="1724"/>
        <v>#VALUE!</v>
      </c>
      <c r="AL311" s="192" t="e">
        <f t="shared" ca="1" si="1732"/>
        <v>#VALUE!</v>
      </c>
      <c r="AM311" s="83" t="e">
        <f t="shared" ca="1" si="1733"/>
        <v>#VALUE!</v>
      </c>
      <c r="AN311" s="80" t="e">
        <f ca="1">SUM(AL$296:AL311)</f>
        <v>#VALUE!</v>
      </c>
      <c r="AO311" s="109" t="e">
        <f t="shared" ca="1" si="1739"/>
        <v>#VALUE!</v>
      </c>
      <c r="AP311" s="194" t="e">
        <f t="shared" ca="1" si="1744"/>
        <v>#VALUE!</v>
      </c>
      <c r="AQ311" s="200" t="e">
        <f t="shared" ca="1" si="1734"/>
        <v>#VALUE!</v>
      </c>
      <c r="AR311" s="204"/>
      <c r="AS311" s="221"/>
      <c r="AX311" s="208" t="str">
        <f ca="1">[2]!YBHIST($I$281,$I311,J$25,"sec","")</f>
        <v>E</v>
      </c>
      <c r="AY311" s="206" t="str">
        <f ca="1">[2]!YBPRICE($I$281,AX311&amp;"d","Market","AccruedInterest","Swap",$I311,"LMMSkew","","Model",100,"")</f>
        <v>E</v>
      </c>
      <c r="BA311" s="67">
        <f t="shared" si="1725"/>
        <v>-36</v>
      </c>
      <c r="BI311" s="519" t="e">
        <f t="shared" ca="1" si="1740"/>
        <v>#VALUE!</v>
      </c>
      <c r="BJ311" s="519" t="e">
        <f ca="1">PRODUCT($BI$296:BI311)-1</f>
        <v>#VALUE!</v>
      </c>
      <c r="BK311" s="519" t="e">
        <f t="shared" ca="1" si="1741"/>
        <v>#VALUE!</v>
      </c>
      <c r="BL311" s="519" t="e">
        <f ca="1">PRODUCT($BK$296:BK311)-1</f>
        <v>#VALUE!</v>
      </c>
    </row>
    <row r="312" spans="1:64" ht="15" customHeight="1">
      <c r="A312" s="67" t="s">
        <v>84</v>
      </c>
      <c r="B312" s="69">
        <v>3</v>
      </c>
      <c r="C312" s="70">
        <f t="shared" ca="1" si="1735"/>
        <v>41039</v>
      </c>
      <c r="D312" s="70">
        <f t="shared" ref="D312:D324" ca="1" si="1746">I312+35</f>
        <v>41064</v>
      </c>
      <c r="E312" s="70" t="str">
        <f t="shared" ca="1" si="1699"/>
        <v>FNMA3.0-TBA-May</v>
      </c>
      <c r="F312" s="70" t="str">
        <f t="shared" ca="1" si="1700"/>
        <v>FNMA3.0-TBA-Jun</v>
      </c>
      <c r="G312" s="70" t="str">
        <f t="shared" ref="G312:G347" si="1747">"FNMA"&amp;TEXT($J$23,"0.0")&amp;"-TBA-GEN"</f>
        <v>FNMA3.0-TBA-GEN</v>
      </c>
      <c r="H312" s="71"/>
      <c r="I312" s="133">
        <f ca="1">[2]!YBWORKDAY(EDATE(Base_Date, BA312), -1, "USD")</f>
        <v>41029</v>
      </c>
      <c r="J312" s="217" t="str">
        <f t="shared" ca="1" si="1722"/>
        <v>E</v>
      </c>
      <c r="K312" s="80" t="e">
        <f t="shared" ca="1" si="1723"/>
        <v>#VALUE!</v>
      </c>
      <c r="L312" s="80" t="e">
        <f t="shared" ca="1" si="1726"/>
        <v>#VALUE!</v>
      </c>
      <c r="M312" s="81" t="str">
        <f ca="1">[2]!YBHIST($I$281,$I312,"LMMOAS","sec")</f>
        <v>E</v>
      </c>
      <c r="N312" s="73" t="str">
        <f ca="1">[2]!YBHIST($I$281,$I311,M$25,"sec","")</f>
        <v>E</v>
      </c>
      <c r="O312" s="170" t="str">
        <f ca="1">[2]!YBHIST("1 Month LIBOR",I312,"Yield","bmk","")</f>
        <v>E</v>
      </c>
      <c r="P312" s="80" t="e">
        <f t="shared" ca="1" si="1727"/>
        <v>#VALUE!</v>
      </c>
      <c r="Q312" s="82" t="str">
        <f ca="1">[2]!YBSCEN($I$281,$J311&amp;"d","Market",O$25,"Swap",$I311,"MarketWSkew","","Model",100,0,29,"Gradual","ParShift|N",0,"Annualized ROR",O311,100,"",,,,"Default",,,,"Default",,)</f>
        <v>E</v>
      </c>
      <c r="R312" s="80" t="e">
        <f t="shared" ca="1" si="1728"/>
        <v>#VALUE!</v>
      </c>
      <c r="S312" s="83" t="e">
        <f t="shared" ca="1" si="1729"/>
        <v>#VALUE!</v>
      </c>
      <c r="T312" s="80" t="e">
        <f ca="1">SUM(R$296:R312)</f>
        <v>#VALUE!</v>
      </c>
      <c r="U312" s="83" t="e">
        <f t="shared" ca="1" si="1736"/>
        <v>#VALUE!</v>
      </c>
      <c r="V312" s="84">
        <f ca="1">VLOOKUP($I312, 'Barcap OAD'!$A:$S, $F$281, FALSE)</f>
        <v>-9.5</v>
      </c>
      <c r="W312" s="172" t="e">
        <f t="shared" ca="1" si="1730"/>
        <v>#VALUE!</v>
      </c>
      <c r="X312" s="185" t="str">
        <f ca="1">[2]!YBHIST($E312,$I312,X$25,"sec","")</f>
        <v>E</v>
      </c>
      <c r="Y312" s="80" t="e">
        <f t="shared" ca="1" si="1716"/>
        <v>#VALUE!</v>
      </c>
      <c r="Z312" s="82" t="e">
        <f t="shared" ca="1" si="1717"/>
        <v>#VALUE!</v>
      </c>
      <c r="AA312" s="82" t="str">
        <f ca="1">[2]!YBHIST($F312,$I312,X$25,"sec","")</f>
        <v>E</v>
      </c>
      <c r="AB312" s="82" t="e">
        <f t="shared" ca="1" si="1737"/>
        <v>#VALUE!</v>
      </c>
      <c r="AC312" s="187" t="e">
        <f t="shared" ca="1" si="1745"/>
        <v>#VALUE!</v>
      </c>
      <c r="AD312" s="189">
        <f ca="1">VLOOKUP($I312, 'Barcap OAD'!$A:$S, $F$26, FALSE)</f>
        <v>6.6920000000000002</v>
      </c>
      <c r="AE312" s="172" t="e">
        <f t="shared" ca="1" si="1704"/>
        <v>#VALUE!</v>
      </c>
      <c r="AF312" s="86" t="e">
        <f t="shared" ca="1" si="1705"/>
        <v>#VALUE!</v>
      </c>
      <c r="AG312" s="80" t="e">
        <f t="shared" ca="1" si="1742"/>
        <v>#VALUE!</v>
      </c>
      <c r="AH312" s="83" t="e">
        <f t="shared" ca="1" si="1738"/>
        <v>#VALUE!</v>
      </c>
      <c r="AI312" s="80" t="e">
        <f t="shared" ca="1" si="1743"/>
        <v>#VALUE!</v>
      </c>
      <c r="AJ312" s="83" t="e">
        <f t="shared" ca="1" si="1731"/>
        <v>#VALUE!</v>
      </c>
      <c r="AK312" s="187" t="e">
        <f t="shared" ca="1" si="1724"/>
        <v>#VALUE!</v>
      </c>
      <c r="AL312" s="192" t="e">
        <f t="shared" ca="1" si="1732"/>
        <v>#VALUE!</v>
      </c>
      <c r="AM312" s="83" t="e">
        <f t="shared" ca="1" si="1733"/>
        <v>#VALUE!</v>
      </c>
      <c r="AN312" s="80" t="e">
        <f ca="1">SUM(AL$296:AL312)</f>
        <v>#VALUE!</v>
      </c>
      <c r="AO312" s="109" t="e">
        <f t="shared" ca="1" si="1739"/>
        <v>#VALUE!</v>
      </c>
      <c r="AP312" s="194" t="e">
        <f t="shared" ca="1" si="1744"/>
        <v>#VALUE!</v>
      </c>
      <c r="AQ312" s="200" t="e">
        <f t="shared" ca="1" si="1734"/>
        <v>#VALUE!</v>
      </c>
      <c r="AR312" s="204"/>
      <c r="AS312" s="221"/>
      <c r="AX312" s="208" t="str">
        <f ca="1">[2]!YBHIST($I$281,$I312,J$25,"sec","")</f>
        <v>E</v>
      </c>
      <c r="AY312" s="206" t="str">
        <f ca="1">[2]!YBPRICE($I$281,AX312&amp;"d","Market","AccruedInterest","Swap",$I312,"LMMSkew","","Model",100,"")</f>
        <v>E</v>
      </c>
      <c r="BA312" s="67">
        <f t="shared" si="1725"/>
        <v>-35</v>
      </c>
      <c r="BI312" s="519" t="e">
        <f t="shared" ca="1" si="1740"/>
        <v>#VALUE!</v>
      </c>
      <c r="BJ312" s="519" t="e">
        <f ca="1">PRODUCT($BI$296:BI312)-1</f>
        <v>#VALUE!</v>
      </c>
      <c r="BK312" s="519" t="e">
        <f t="shared" ca="1" si="1741"/>
        <v>#VALUE!</v>
      </c>
      <c r="BL312" s="519" t="e">
        <f ca="1">PRODUCT($BK$296:BK312)-1</f>
        <v>#VALUE!</v>
      </c>
    </row>
    <row r="313" spans="1:64" ht="15" customHeight="1">
      <c r="A313" s="67" t="s">
        <v>86</v>
      </c>
      <c r="B313" s="69">
        <v>3.5</v>
      </c>
      <c r="C313" s="70">
        <f t="shared" ca="1" si="1735"/>
        <v>41070</v>
      </c>
      <c r="D313" s="70">
        <f t="shared" ca="1" si="1746"/>
        <v>41095</v>
      </c>
      <c r="E313" s="70" t="str">
        <f t="shared" ca="1" si="1699"/>
        <v>FNMA3.0-TBA-Jun</v>
      </c>
      <c r="F313" s="70" t="str">
        <f t="shared" ca="1" si="1700"/>
        <v>FNMA3.0-TBA-Jul</v>
      </c>
      <c r="G313" s="70" t="str">
        <f t="shared" si="1747"/>
        <v>FNMA3.0-TBA-GEN</v>
      </c>
      <c r="H313" s="71"/>
      <c r="I313" s="133">
        <f ca="1">[2]!YBWORKDAY(EDATE(Base_Date, BA313), -1, "USD")</f>
        <v>41060</v>
      </c>
      <c r="J313" s="217" t="str">
        <f t="shared" ca="1" si="1722"/>
        <v>E</v>
      </c>
      <c r="K313" s="80" t="e">
        <f t="shared" ca="1" si="1723"/>
        <v>#VALUE!</v>
      </c>
      <c r="L313" s="80" t="e">
        <f t="shared" ca="1" si="1726"/>
        <v>#VALUE!</v>
      </c>
      <c r="M313" s="81" t="str">
        <f ca="1">[2]!YBHIST($I$281,$I313,"LMMOAS","sec")</f>
        <v>E</v>
      </c>
      <c r="N313" s="73" t="str">
        <f ca="1">[2]!YBHIST($I$281,$I312,M$25,"sec","")</f>
        <v>E</v>
      </c>
      <c r="O313" s="170" t="str">
        <f ca="1">[2]!YBHIST("1 Month LIBOR",I313,"Yield","bmk","")</f>
        <v>E</v>
      </c>
      <c r="P313" s="80" t="e">
        <f t="shared" ca="1" si="1727"/>
        <v>#VALUE!</v>
      </c>
      <c r="Q313" s="82" t="str">
        <f ca="1">[2]!YBSCEN($I$281,$J312&amp;"d","Market",O$25,"Swap",$I312,"MarketWSkew","","Model",100,0,29,"Gradual","ParShift|N",0,"Annualized ROR",O312,100,"",,,,"Default",,,,"Default",,)</f>
        <v>E</v>
      </c>
      <c r="R313" s="80" t="e">
        <f t="shared" ca="1" si="1728"/>
        <v>#VALUE!</v>
      </c>
      <c r="S313" s="83" t="e">
        <f t="shared" ca="1" si="1729"/>
        <v>#VALUE!</v>
      </c>
      <c r="T313" s="80" t="e">
        <f ca="1">SUM(R$296:R313)</f>
        <v>#VALUE!</v>
      </c>
      <c r="U313" s="83" t="e">
        <f t="shared" ca="1" si="1736"/>
        <v>#VALUE!</v>
      </c>
      <c r="V313" s="84">
        <f ca="1">VLOOKUP($I313, 'Barcap OAD'!$A:$S, $F$281, FALSE)</f>
        <v>-8.1999999999999993</v>
      </c>
      <c r="W313" s="172" t="e">
        <f t="shared" ca="1" si="1730"/>
        <v>#VALUE!</v>
      </c>
      <c r="X313" s="185" t="str">
        <f ca="1">[2]!YBHIST($E313,$I313,X$25,"sec","")</f>
        <v>E</v>
      </c>
      <c r="Y313" s="80" t="e">
        <f t="shared" ca="1" si="1716"/>
        <v>#VALUE!</v>
      </c>
      <c r="Z313" s="82" t="e">
        <f t="shared" ca="1" si="1717"/>
        <v>#VALUE!</v>
      </c>
      <c r="AA313" s="82" t="str">
        <f ca="1">[2]!YBHIST($F313,$I313,X$25,"sec","")</f>
        <v>E</v>
      </c>
      <c r="AB313" s="82" t="e">
        <f t="shared" ca="1" si="1737"/>
        <v>#VALUE!</v>
      </c>
      <c r="AC313" s="187" t="e">
        <f t="shared" ca="1" si="1745"/>
        <v>#VALUE!</v>
      </c>
      <c r="AD313" s="189">
        <f ca="1">VLOOKUP($I313, 'Barcap OAD'!$A:$S, $F$26, FALSE)</f>
        <v>5.68</v>
      </c>
      <c r="AE313" s="172" t="e">
        <f t="shared" ca="1" si="1704"/>
        <v>#VALUE!</v>
      </c>
      <c r="AF313" s="86" t="e">
        <f t="shared" ca="1" si="1705"/>
        <v>#VALUE!</v>
      </c>
      <c r="AG313" s="80" t="e">
        <f t="shared" ca="1" si="1742"/>
        <v>#VALUE!</v>
      </c>
      <c r="AH313" s="83" t="e">
        <f t="shared" ca="1" si="1738"/>
        <v>#VALUE!</v>
      </c>
      <c r="AI313" s="80" t="e">
        <f t="shared" ca="1" si="1743"/>
        <v>#VALUE!</v>
      </c>
      <c r="AJ313" s="83" t="e">
        <f t="shared" ca="1" si="1731"/>
        <v>#VALUE!</v>
      </c>
      <c r="AK313" s="187" t="e">
        <f t="shared" ca="1" si="1724"/>
        <v>#VALUE!</v>
      </c>
      <c r="AL313" s="192" t="e">
        <f t="shared" ca="1" si="1732"/>
        <v>#VALUE!</v>
      </c>
      <c r="AM313" s="83" t="e">
        <f t="shared" ca="1" si="1733"/>
        <v>#VALUE!</v>
      </c>
      <c r="AN313" s="80" t="e">
        <f ca="1">SUM(AL$296:AL313)</f>
        <v>#VALUE!</v>
      </c>
      <c r="AO313" s="109" t="e">
        <f t="shared" ca="1" si="1739"/>
        <v>#VALUE!</v>
      </c>
      <c r="AP313" s="194" t="e">
        <f t="shared" ca="1" si="1744"/>
        <v>#VALUE!</v>
      </c>
      <c r="AQ313" s="200" t="e">
        <f t="shared" ca="1" si="1734"/>
        <v>#VALUE!</v>
      </c>
      <c r="AR313" s="204"/>
      <c r="AS313" s="221"/>
      <c r="AX313" s="208" t="str">
        <f ca="1">[2]!YBHIST($I$281,$I313,J$25,"sec","")</f>
        <v>E</v>
      </c>
      <c r="AY313" s="206" t="str">
        <f ca="1">[2]!YBPRICE($I$281,AX313&amp;"d","Market","AccruedInterest","Swap",$I313,"LMMSkew","","Model",100,"")</f>
        <v>E</v>
      </c>
      <c r="BA313" s="67">
        <f t="shared" si="1725"/>
        <v>-34</v>
      </c>
      <c r="BI313" s="519" t="e">
        <f t="shared" ca="1" si="1740"/>
        <v>#VALUE!</v>
      </c>
      <c r="BJ313" s="519" t="e">
        <f ca="1">PRODUCT($BI$296:BI313)-1</f>
        <v>#VALUE!</v>
      </c>
      <c r="BK313" s="519" t="e">
        <f t="shared" ca="1" si="1741"/>
        <v>#VALUE!</v>
      </c>
      <c r="BL313" s="519" t="e">
        <f ca="1">PRODUCT($BK$296:BK313)-1</f>
        <v>#VALUE!</v>
      </c>
    </row>
    <row r="314" spans="1:64" ht="15" customHeight="1">
      <c r="B314" s="69">
        <v>4</v>
      </c>
      <c r="C314" s="70">
        <f t="shared" ca="1" si="1735"/>
        <v>41099</v>
      </c>
      <c r="D314" s="70">
        <f t="shared" ca="1" si="1746"/>
        <v>41124</v>
      </c>
      <c r="E314" s="70" t="str">
        <f t="shared" ca="1" si="1699"/>
        <v>FNMA3.0-TBA-Jul</v>
      </c>
      <c r="F314" s="70" t="str">
        <f t="shared" ca="1" si="1700"/>
        <v>FNMA3.0-TBA-Aug</v>
      </c>
      <c r="G314" s="70" t="str">
        <f t="shared" si="1747"/>
        <v>FNMA3.0-TBA-GEN</v>
      </c>
      <c r="H314" s="71"/>
      <c r="I314" s="133">
        <f ca="1">[2]!YBWORKDAY(EDATE(Base_Date, BA314), -1, "USD")</f>
        <v>41089</v>
      </c>
      <c r="J314" s="217" t="str">
        <f t="shared" ca="1" si="1722"/>
        <v>E</v>
      </c>
      <c r="K314" s="80" t="e">
        <f t="shared" ca="1" si="1723"/>
        <v>#VALUE!</v>
      </c>
      <c r="L314" s="80" t="e">
        <f t="shared" ca="1" si="1726"/>
        <v>#VALUE!</v>
      </c>
      <c r="M314" s="81" t="str">
        <f ca="1">[2]!YBHIST($I$281,$I314,"LMMOAS","sec")</f>
        <v>E</v>
      </c>
      <c r="N314" s="73" t="str">
        <f ca="1">[2]!YBHIST($I$281,$I313,M$25,"sec","")</f>
        <v>E</v>
      </c>
      <c r="O314" s="170" t="str">
        <f ca="1">[2]!YBHIST("1 Month LIBOR",I314,"Yield","bmk","")</f>
        <v>E</v>
      </c>
      <c r="P314" s="80" t="e">
        <f t="shared" ca="1" si="1727"/>
        <v>#VALUE!</v>
      </c>
      <c r="Q314" s="82" t="str">
        <f ca="1">[2]!YBSCEN($I$281,$J313&amp;"d","Market",O$25,"Swap",$I313,"MarketWSkew","","Model",100,0,29,"Gradual","ParShift|N",0,"Annualized ROR",O313,100,"",,,,"Default",,,,"Default",,)</f>
        <v>E</v>
      </c>
      <c r="R314" s="80" t="e">
        <f t="shared" ca="1" si="1728"/>
        <v>#VALUE!</v>
      </c>
      <c r="S314" s="83" t="e">
        <f t="shared" ca="1" si="1729"/>
        <v>#VALUE!</v>
      </c>
      <c r="T314" s="80" t="e">
        <f ca="1">SUM(R$296:R314)</f>
        <v>#VALUE!</v>
      </c>
      <c r="U314" s="83" t="e">
        <f t="shared" ca="1" si="1736"/>
        <v>#VALUE!</v>
      </c>
      <c r="V314" s="84">
        <f ca="1">VLOOKUP($I314, 'Barcap OAD'!$A:$S, $F$281, FALSE)</f>
        <v>-7.9</v>
      </c>
      <c r="W314" s="172" t="e">
        <f t="shared" ca="1" si="1730"/>
        <v>#VALUE!</v>
      </c>
      <c r="X314" s="185" t="str">
        <f ca="1">[2]!YBHIST($E314,$I314,X$25,"sec","")</f>
        <v>E</v>
      </c>
      <c r="Y314" s="80" t="e">
        <f t="shared" ca="1" si="1716"/>
        <v>#VALUE!</v>
      </c>
      <c r="Z314" s="82" t="e">
        <f t="shared" ca="1" si="1717"/>
        <v>#VALUE!</v>
      </c>
      <c r="AA314" s="82" t="str">
        <f ca="1">[2]!YBHIST($F314,$I314,X$25,"sec","")</f>
        <v>E</v>
      </c>
      <c r="AB314" s="82" t="e">
        <f t="shared" ca="1" si="1737"/>
        <v>#VALUE!</v>
      </c>
      <c r="AC314" s="187" t="e">
        <f t="shared" ca="1" si="1745"/>
        <v>#VALUE!</v>
      </c>
      <c r="AD314" s="189">
        <f ca="1">VLOOKUP($I314, 'Barcap OAD'!$A:$S, $F$26, FALSE)</f>
        <v>5.4340000000000002</v>
      </c>
      <c r="AE314" s="172" t="e">
        <f t="shared" ca="1" si="1704"/>
        <v>#VALUE!</v>
      </c>
      <c r="AF314" s="86" t="e">
        <f t="shared" ca="1" si="1705"/>
        <v>#VALUE!</v>
      </c>
      <c r="AG314" s="80" t="e">
        <f t="shared" ca="1" si="1742"/>
        <v>#VALUE!</v>
      </c>
      <c r="AH314" s="83" t="e">
        <f t="shared" ca="1" si="1738"/>
        <v>#VALUE!</v>
      </c>
      <c r="AI314" s="80" t="e">
        <f t="shared" ca="1" si="1743"/>
        <v>#VALUE!</v>
      </c>
      <c r="AJ314" s="83" t="e">
        <f t="shared" ca="1" si="1731"/>
        <v>#VALUE!</v>
      </c>
      <c r="AK314" s="187" t="e">
        <f t="shared" ca="1" si="1724"/>
        <v>#VALUE!</v>
      </c>
      <c r="AL314" s="192" t="e">
        <f t="shared" ca="1" si="1732"/>
        <v>#VALUE!</v>
      </c>
      <c r="AM314" s="83" t="e">
        <f t="shared" ca="1" si="1733"/>
        <v>#VALUE!</v>
      </c>
      <c r="AN314" s="80" t="e">
        <f ca="1">SUM(AL$296:AL314)</f>
        <v>#VALUE!</v>
      </c>
      <c r="AO314" s="109" t="e">
        <f t="shared" ca="1" si="1739"/>
        <v>#VALUE!</v>
      </c>
      <c r="AP314" s="194" t="e">
        <f t="shared" ca="1" si="1744"/>
        <v>#VALUE!</v>
      </c>
      <c r="AQ314" s="200" t="e">
        <f t="shared" ca="1" si="1734"/>
        <v>#VALUE!</v>
      </c>
      <c r="AR314" s="204"/>
      <c r="AS314" s="221"/>
      <c r="AX314" s="208" t="str">
        <f ca="1">[2]!YBHIST($I$281,$I314,J$25,"sec","")</f>
        <v>E</v>
      </c>
      <c r="AY314" s="206" t="str">
        <f ca="1">[2]!YBPRICE($I$281,AX314&amp;"d","Market","AccruedInterest","Swap",$I314,"LMMSkew","","Model",100,"")</f>
        <v>E</v>
      </c>
      <c r="BA314" s="67">
        <f t="shared" si="1725"/>
        <v>-33</v>
      </c>
      <c r="BI314" s="519" t="e">
        <f t="shared" ca="1" si="1740"/>
        <v>#VALUE!</v>
      </c>
      <c r="BJ314" s="519" t="e">
        <f ca="1">PRODUCT($BI$296:BI314)-1</f>
        <v>#VALUE!</v>
      </c>
      <c r="BK314" s="519" t="e">
        <f t="shared" ca="1" si="1741"/>
        <v>#VALUE!</v>
      </c>
      <c r="BL314" s="519" t="e">
        <f ca="1">PRODUCT($BK$296:BK314)-1</f>
        <v>#VALUE!</v>
      </c>
    </row>
    <row r="315" spans="1:64" ht="15" customHeight="1">
      <c r="B315" s="69">
        <v>4.5</v>
      </c>
      <c r="C315" s="70">
        <f t="shared" ca="1" si="1735"/>
        <v>41131</v>
      </c>
      <c r="D315" s="70">
        <f t="shared" ca="1" si="1746"/>
        <v>41156</v>
      </c>
      <c r="E315" s="70" t="str">
        <f t="shared" ca="1" si="1699"/>
        <v>FNMA3.0-TBA-Aug</v>
      </c>
      <c r="F315" s="70" t="str">
        <f t="shared" ca="1" si="1700"/>
        <v>FNMA3.0-TBA-Sep</v>
      </c>
      <c r="G315" s="70" t="str">
        <f t="shared" si="1747"/>
        <v>FNMA3.0-TBA-GEN</v>
      </c>
      <c r="H315" s="71"/>
      <c r="I315" s="133">
        <f ca="1">[2]!YBWORKDAY(EDATE(Base_Date, BA315), -1, "USD")</f>
        <v>41121</v>
      </c>
      <c r="J315" s="217" t="str">
        <f t="shared" ca="1" si="1722"/>
        <v>E</v>
      </c>
      <c r="K315" s="80" t="e">
        <f t="shared" ca="1" si="1723"/>
        <v>#VALUE!</v>
      </c>
      <c r="L315" s="80" t="e">
        <f t="shared" ca="1" si="1726"/>
        <v>#VALUE!</v>
      </c>
      <c r="M315" s="81" t="str">
        <f ca="1">[2]!YBHIST($I$281,$I315,"LMMOAS","sec")</f>
        <v>E</v>
      </c>
      <c r="N315" s="73" t="str">
        <f ca="1">[2]!YBHIST($I$281,$I314,M$25,"sec","")</f>
        <v>E</v>
      </c>
      <c r="O315" s="170" t="str">
        <f ca="1">[2]!YBHIST("1 Month LIBOR",I315,"Yield","bmk","")</f>
        <v>E</v>
      </c>
      <c r="P315" s="80" t="e">
        <f t="shared" ca="1" si="1727"/>
        <v>#VALUE!</v>
      </c>
      <c r="Q315" s="82" t="str">
        <f ca="1">[2]!YBSCEN($I$281,$J314&amp;"d","Market",O$25,"Swap",$I314,"MarketWSkew","","Model",100,0,29,"Gradual","ParShift|N",0,"Annualized ROR",O314,100,"",,,,"Default",,,,"Default",,)</f>
        <v>E</v>
      </c>
      <c r="R315" s="80" t="e">
        <f t="shared" ca="1" si="1728"/>
        <v>#VALUE!</v>
      </c>
      <c r="S315" s="83" t="e">
        <f t="shared" ca="1" si="1729"/>
        <v>#VALUE!</v>
      </c>
      <c r="T315" s="80" t="e">
        <f ca="1">SUM(R$296:R315)</f>
        <v>#VALUE!</v>
      </c>
      <c r="U315" s="83" t="e">
        <f t="shared" ca="1" si="1736"/>
        <v>#VALUE!</v>
      </c>
      <c r="V315" s="84">
        <f ca="1">VLOOKUP($I315, 'Barcap OAD'!$A:$S, $F$281, FALSE)</f>
        <v>-9.8000000000000007</v>
      </c>
      <c r="W315" s="172" t="e">
        <f t="shared" ca="1" si="1730"/>
        <v>#VALUE!</v>
      </c>
      <c r="X315" s="185" t="str">
        <f ca="1">[2]!YBHIST($E315,$I315,X$25,"sec","")</f>
        <v>E</v>
      </c>
      <c r="Y315" s="80" t="e">
        <f t="shared" ca="1" si="1716"/>
        <v>#VALUE!</v>
      </c>
      <c r="Z315" s="82" t="e">
        <f t="shared" ca="1" si="1717"/>
        <v>#VALUE!</v>
      </c>
      <c r="AA315" s="82" t="str">
        <f ca="1">[2]!YBHIST($F315,$I315,X$25,"sec","")</f>
        <v>E</v>
      </c>
      <c r="AB315" s="82" t="e">
        <f t="shared" ca="1" si="1737"/>
        <v>#VALUE!</v>
      </c>
      <c r="AC315" s="187" t="e">
        <f t="shared" ca="1" si="1745"/>
        <v>#VALUE!</v>
      </c>
      <c r="AD315" s="189">
        <f ca="1">VLOOKUP($I315, 'Barcap OAD'!$A:$S, $F$26, FALSE)</f>
        <v>4.7750000000000004</v>
      </c>
      <c r="AE315" s="172" t="e">
        <f t="shared" ca="1" si="1704"/>
        <v>#VALUE!</v>
      </c>
      <c r="AF315" s="86" t="e">
        <f t="shared" ca="1" si="1705"/>
        <v>#VALUE!</v>
      </c>
      <c r="AG315" s="80" t="e">
        <f t="shared" ca="1" si="1742"/>
        <v>#VALUE!</v>
      </c>
      <c r="AH315" s="83" t="e">
        <f t="shared" ca="1" si="1738"/>
        <v>#VALUE!</v>
      </c>
      <c r="AI315" s="80" t="e">
        <f t="shared" ca="1" si="1743"/>
        <v>#VALUE!</v>
      </c>
      <c r="AJ315" s="83" t="e">
        <f t="shared" ca="1" si="1731"/>
        <v>#VALUE!</v>
      </c>
      <c r="AK315" s="187" t="e">
        <f t="shared" ca="1" si="1724"/>
        <v>#VALUE!</v>
      </c>
      <c r="AL315" s="192" t="e">
        <f t="shared" ca="1" si="1732"/>
        <v>#VALUE!</v>
      </c>
      <c r="AM315" s="83" t="e">
        <f t="shared" ca="1" si="1733"/>
        <v>#VALUE!</v>
      </c>
      <c r="AN315" s="80" t="e">
        <f ca="1">SUM(AL$296:AL315)</f>
        <v>#VALUE!</v>
      </c>
      <c r="AO315" s="109" t="e">
        <f t="shared" ca="1" si="1739"/>
        <v>#VALUE!</v>
      </c>
      <c r="AP315" s="194" t="e">
        <f t="shared" ca="1" si="1744"/>
        <v>#VALUE!</v>
      </c>
      <c r="AQ315" s="200" t="e">
        <f t="shared" ca="1" si="1734"/>
        <v>#VALUE!</v>
      </c>
      <c r="AR315" s="204"/>
      <c r="AS315" s="221"/>
      <c r="AX315" s="208" t="str">
        <f ca="1">[2]!YBHIST($I$281,$I315,J$25,"sec","")</f>
        <v>E</v>
      </c>
      <c r="AY315" s="206" t="str">
        <f ca="1">[2]!YBPRICE($I$281,AX315&amp;"d","Market","AccruedInterest","Swap",$I315,"LMMSkew","","Model",100,"")</f>
        <v>E</v>
      </c>
      <c r="BA315" s="67">
        <f t="shared" si="1725"/>
        <v>-32</v>
      </c>
      <c r="BI315" s="519" t="e">
        <f t="shared" ca="1" si="1740"/>
        <v>#VALUE!</v>
      </c>
      <c r="BJ315" s="519" t="e">
        <f ca="1">PRODUCT($BI$296:BI315)-1</f>
        <v>#VALUE!</v>
      </c>
      <c r="BK315" s="519" t="e">
        <f t="shared" ca="1" si="1741"/>
        <v>#VALUE!</v>
      </c>
      <c r="BL315" s="519" t="e">
        <f ca="1">PRODUCT($BK$296:BK315)-1</f>
        <v>#VALUE!</v>
      </c>
    </row>
    <row r="316" spans="1:64" ht="15" customHeight="1">
      <c r="B316" s="69">
        <v>5</v>
      </c>
      <c r="C316" s="70">
        <f t="shared" ca="1" si="1735"/>
        <v>41162</v>
      </c>
      <c r="D316" s="70">
        <f t="shared" ca="1" si="1746"/>
        <v>41187</v>
      </c>
      <c r="E316" s="70" t="str">
        <f t="shared" ca="1" si="1699"/>
        <v>FNMA3.0-TBA-Sep</v>
      </c>
      <c r="F316" s="70" t="str">
        <f t="shared" ca="1" si="1700"/>
        <v>FNMA3.0-TBA-Oct</v>
      </c>
      <c r="G316" s="70" t="str">
        <f t="shared" si="1747"/>
        <v>FNMA3.0-TBA-GEN</v>
      </c>
      <c r="H316" s="71"/>
      <c r="I316" s="133">
        <f ca="1">[2]!YBWORKDAY(EDATE(Base_Date, BA316), -1, "USD")</f>
        <v>41152</v>
      </c>
      <c r="J316" s="217" t="str">
        <f t="shared" ca="1" si="1722"/>
        <v>E</v>
      </c>
      <c r="K316" s="80" t="e">
        <f t="shared" ca="1" si="1723"/>
        <v>#VALUE!</v>
      </c>
      <c r="L316" s="80" t="e">
        <f t="shared" ca="1" si="1726"/>
        <v>#VALUE!</v>
      </c>
      <c r="M316" s="81" t="str">
        <f ca="1">[2]!YBHIST($I$281,$I316,"LMMOAS","sec")</f>
        <v>E</v>
      </c>
      <c r="N316" s="73" t="str">
        <f ca="1">[2]!YBHIST($I$281,$I315,M$25,"sec","")</f>
        <v>E</v>
      </c>
      <c r="O316" s="170" t="str">
        <f ca="1">[2]!YBHIST("1 Month LIBOR",I316,"Yield","bmk","")</f>
        <v>E</v>
      </c>
      <c r="P316" s="80" t="e">
        <f t="shared" ca="1" si="1727"/>
        <v>#VALUE!</v>
      </c>
      <c r="Q316" s="82" t="str">
        <f ca="1">[2]!YBSCEN($I$281,$J315&amp;"d","Market",O$25,"Swap",$I315,"MarketWSkew","","Model",100,0,29,"Gradual","ParShift|N",0,"Annualized ROR",O315,100,"",,,,"Default",,,,"Default",,)</f>
        <v>E</v>
      </c>
      <c r="R316" s="80" t="e">
        <f t="shared" ca="1" si="1728"/>
        <v>#VALUE!</v>
      </c>
      <c r="S316" s="83" t="e">
        <f t="shared" ca="1" si="1729"/>
        <v>#VALUE!</v>
      </c>
      <c r="T316" s="80" t="e">
        <f ca="1">SUM(R$296:R316)</f>
        <v>#VALUE!</v>
      </c>
      <c r="U316" s="83" t="e">
        <f t="shared" ca="1" si="1736"/>
        <v>#VALUE!</v>
      </c>
      <c r="V316" s="84">
        <f ca="1">VLOOKUP($I316, 'Barcap OAD'!$A:$S, $F$281, FALSE)</f>
        <v>-10.3</v>
      </c>
      <c r="W316" s="172" t="e">
        <f t="shared" ca="1" si="1730"/>
        <v>#VALUE!</v>
      </c>
      <c r="X316" s="185" t="str">
        <f ca="1">[2]!YBHIST($E316,$I316,X$25,"sec","")</f>
        <v>E</v>
      </c>
      <c r="Y316" s="80" t="e">
        <f t="shared" ca="1" si="1716"/>
        <v>#VALUE!</v>
      </c>
      <c r="Z316" s="82" t="e">
        <f t="shared" ca="1" si="1717"/>
        <v>#VALUE!</v>
      </c>
      <c r="AA316" s="82" t="str">
        <f ca="1">[2]!YBHIST($F316,$I316,X$25,"sec","")</f>
        <v>E</v>
      </c>
      <c r="AB316" s="82" t="e">
        <f t="shared" ca="1" si="1737"/>
        <v>#VALUE!</v>
      </c>
      <c r="AC316" s="187" t="e">
        <f t="shared" ca="1" si="1745"/>
        <v>#VALUE!</v>
      </c>
      <c r="AD316" s="189">
        <f ca="1">VLOOKUP($I316, 'Barcap OAD'!$A:$S, $F$26, FALSE)</f>
        <v>4.8049999999999997</v>
      </c>
      <c r="AE316" s="172" t="e">
        <f t="shared" ca="1" si="1704"/>
        <v>#VALUE!</v>
      </c>
      <c r="AF316" s="86" t="e">
        <f t="shared" ca="1" si="1705"/>
        <v>#VALUE!</v>
      </c>
      <c r="AG316" s="80" t="e">
        <f t="shared" ca="1" si="1742"/>
        <v>#VALUE!</v>
      </c>
      <c r="AH316" s="83" t="e">
        <f t="shared" ca="1" si="1738"/>
        <v>#VALUE!</v>
      </c>
      <c r="AI316" s="80" t="e">
        <f t="shared" ca="1" si="1743"/>
        <v>#VALUE!</v>
      </c>
      <c r="AJ316" s="83" t="e">
        <f t="shared" ca="1" si="1731"/>
        <v>#VALUE!</v>
      </c>
      <c r="AK316" s="187" t="e">
        <f t="shared" ca="1" si="1724"/>
        <v>#VALUE!</v>
      </c>
      <c r="AL316" s="192" t="e">
        <f t="shared" ca="1" si="1732"/>
        <v>#VALUE!</v>
      </c>
      <c r="AM316" s="83" t="e">
        <f t="shared" ca="1" si="1733"/>
        <v>#VALUE!</v>
      </c>
      <c r="AN316" s="80" t="e">
        <f ca="1">SUM(AL$296:AL316)</f>
        <v>#VALUE!</v>
      </c>
      <c r="AO316" s="109" t="e">
        <f t="shared" ca="1" si="1739"/>
        <v>#VALUE!</v>
      </c>
      <c r="AP316" s="194" t="e">
        <f t="shared" ca="1" si="1744"/>
        <v>#VALUE!</v>
      </c>
      <c r="AQ316" s="200" t="e">
        <f t="shared" ca="1" si="1734"/>
        <v>#VALUE!</v>
      </c>
      <c r="AR316" s="204"/>
      <c r="AS316" s="221"/>
      <c r="AX316" s="208" t="str">
        <f ca="1">[2]!YBHIST($I$281,$I316,J$25,"sec","")</f>
        <v>E</v>
      </c>
      <c r="AY316" s="206" t="str">
        <f ca="1">[2]!YBPRICE($I$281,AX316&amp;"d","Market","AccruedInterest","Swap",$I316,"LMMSkew","","Model",100,"")</f>
        <v>E</v>
      </c>
      <c r="BA316" s="67">
        <f t="shared" si="1725"/>
        <v>-31</v>
      </c>
      <c r="BI316" s="519" t="e">
        <f t="shared" ca="1" si="1740"/>
        <v>#VALUE!</v>
      </c>
      <c r="BJ316" s="519" t="e">
        <f ca="1">PRODUCT($BI$296:BI316)-1</f>
        <v>#VALUE!</v>
      </c>
      <c r="BK316" s="519" t="e">
        <f t="shared" ca="1" si="1741"/>
        <v>#VALUE!</v>
      </c>
      <c r="BL316" s="519" t="e">
        <f ca="1">PRODUCT($BK$296:BK316)-1</f>
        <v>#VALUE!</v>
      </c>
    </row>
    <row r="317" spans="1:64" ht="15" customHeight="1">
      <c r="B317" s="69">
        <v>5.5</v>
      </c>
      <c r="C317" s="70">
        <f t="shared" ca="1" si="1735"/>
        <v>41190</v>
      </c>
      <c r="D317" s="70">
        <f t="shared" ca="1" si="1746"/>
        <v>41215</v>
      </c>
      <c r="E317" s="70" t="str">
        <f t="shared" ca="1" si="1699"/>
        <v>FNMA3.0-TBA-Oct</v>
      </c>
      <c r="F317" s="70" t="str">
        <f t="shared" ca="1" si="1700"/>
        <v>FNMA3.0-TBA-Nov</v>
      </c>
      <c r="G317" s="70" t="str">
        <f t="shared" si="1747"/>
        <v>FNMA3.0-TBA-GEN</v>
      </c>
      <c r="H317" s="71"/>
      <c r="I317" s="133">
        <f ca="1">[2]!YBWORKDAY(EDATE(Base_Date, BA317), -1, "USD")</f>
        <v>41180</v>
      </c>
      <c r="J317" s="217" t="str">
        <f t="shared" ca="1" si="1722"/>
        <v>E</v>
      </c>
      <c r="K317" s="80" t="e">
        <f t="shared" ca="1" si="1723"/>
        <v>#VALUE!</v>
      </c>
      <c r="L317" s="80" t="e">
        <f t="shared" ca="1" si="1726"/>
        <v>#VALUE!</v>
      </c>
      <c r="M317" s="81" t="str">
        <f ca="1">[2]!YBHIST($I$281,$I317,"LMMOAS","sec")</f>
        <v>E</v>
      </c>
      <c r="N317" s="73" t="str">
        <f ca="1">[2]!YBHIST($I$281,$I316,M$25,"sec","")</f>
        <v>E</v>
      </c>
      <c r="O317" s="170" t="str">
        <f ca="1">[2]!YBHIST("1 Month LIBOR",I317,"Yield","bmk","")</f>
        <v>E</v>
      </c>
      <c r="P317" s="80" t="e">
        <f t="shared" ca="1" si="1727"/>
        <v>#VALUE!</v>
      </c>
      <c r="Q317" s="82" t="str">
        <f ca="1">[2]!YBSCEN($I$281,$J316&amp;"d","Market",O$25,"Swap",$I316,"MarketWSkew","","Model",100,0,29,"Gradual","ParShift|N",0,"Annualized ROR",O316,100,"",,,,"Default",,,,"Default",,)</f>
        <v>E</v>
      </c>
      <c r="R317" s="80" t="e">
        <f t="shared" ca="1" si="1728"/>
        <v>#VALUE!</v>
      </c>
      <c r="S317" s="83" t="e">
        <f t="shared" ca="1" si="1729"/>
        <v>#VALUE!</v>
      </c>
      <c r="T317" s="80" t="e">
        <f ca="1">SUM(R$296:R317)</f>
        <v>#VALUE!</v>
      </c>
      <c r="U317" s="83" t="e">
        <f t="shared" ca="1" si="1736"/>
        <v>#VALUE!</v>
      </c>
      <c r="V317" s="84">
        <f ca="1">VLOOKUP($I317, 'Barcap OAD'!$A:$S, $F$281, FALSE)</f>
        <v>-8.1999999999999993</v>
      </c>
      <c r="W317" s="172" t="e">
        <f t="shared" ca="1" si="1730"/>
        <v>#VALUE!</v>
      </c>
      <c r="X317" s="185" t="str">
        <f ca="1">[2]!YBHIST($E317,$I317,X$25,"sec","")</f>
        <v>E</v>
      </c>
      <c r="Y317" s="80" t="e">
        <f t="shared" ca="1" si="1716"/>
        <v>#VALUE!</v>
      </c>
      <c r="Z317" s="82" t="e">
        <f t="shared" ca="1" si="1717"/>
        <v>#VALUE!</v>
      </c>
      <c r="AA317" s="82" t="str">
        <f ca="1">[2]!YBHIST($F317,$I317,X$25,"sec","")</f>
        <v>E</v>
      </c>
      <c r="AB317" s="82" t="e">
        <f t="shared" ca="1" si="1737"/>
        <v>#VALUE!</v>
      </c>
      <c r="AC317" s="187" t="e">
        <f t="shared" ca="1" si="1745"/>
        <v>#VALUE!</v>
      </c>
      <c r="AD317" s="189">
        <f ca="1">VLOOKUP($I317, 'Barcap OAD'!$A:$S, $F$26, FALSE)</f>
        <v>4.3460000000000001</v>
      </c>
      <c r="AE317" s="172" t="e">
        <f t="shared" ca="1" si="1704"/>
        <v>#VALUE!</v>
      </c>
      <c r="AF317" s="86" t="e">
        <f t="shared" ca="1" si="1705"/>
        <v>#VALUE!</v>
      </c>
      <c r="AG317" s="80" t="e">
        <f t="shared" ca="1" si="1742"/>
        <v>#VALUE!</v>
      </c>
      <c r="AH317" s="83" t="e">
        <f t="shared" ca="1" si="1738"/>
        <v>#VALUE!</v>
      </c>
      <c r="AI317" s="80" t="e">
        <f t="shared" ca="1" si="1743"/>
        <v>#VALUE!</v>
      </c>
      <c r="AJ317" s="83" t="e">
        <f t="shared" ca="1" si="1731"/>
        <v>#VALUE!</v>
      </c>
      <c r="AK317" s="187" t="e">
        <f t="shared" ca="1" si="1724"/>
        <v>#VALUE!</v>
      </c>
      <c r="AL317" s="192" t="e">
        <f t="shared" ca="1" si="1732"/>
        <v>#VALUE!</v>
      </c>
      <c r="AM317" s="83" t="e">
        <f t="shared" ca="1" si="1733"/>
        <v>#VALUE!</v>
      </c>
      <c r="AN317" s="80" t="e">
        <f ca="1">SUM(AL$296:AL317)</f>
        <v>#VALUE!</v>
      </c>
      <c r="AO317" s="109" t="e">
        <f t="shared" ca="1" si="1739"/>
        <v>#VALUE!</v>
      </c>
      <c r="AP317" s="194" t="e">
        <f t="shared" ca="1" si="1744"/>
        <v>#VALUE!</v>
      </c>
      <c r="AQ317" s="200" t="e">
        <f t="shared" ca="1" si="1734"/>
        <v>#VALUE!</v>
      </c>
      <c r="AR317" s="204"/>
      <c r="AS317" s="221"/>
      <c r="AX317" s="208" t="str">
        <f ca="1">[2]!YBHIST($I$281,$I317,J$25,"sec","")</f>
        <v>E</v>
      </c>
      <c r="AY317" s="206" t="str">
        <f ca="1">[2]!YBPRICE($I$281,AX317&amp;"d","Market","AccruedInterest","Swap",$I317,"LMMSkew","","Model",100,"")</f>
        <v>E</v>
      </c>
      <c r="BA317" s="67">
        <f t="shared" si="1725"/>
        <v>-30</v>
      </c>
      <c r="BI317" s="519" t="e">
        <f t="shared" ca="1" si="1740"/>
        <v>#VALUE!</v>
      </c>
      <c r="BJ317" s="519" t="e">
        <f ca="1">PRODUCT($BI$296:BI317)-1</f>
        <v>#VALUE!</v>
      </c>
      <c r="BK317" s="519" t="e">
        <f t="shared" ca="1" si="1741"/>
        <v>#VALUE!</v>
      </c>
      <c r="BL317" s="519" t="e">
        <f ca="1">PRODUCT($BK$296:BK317)-1</f>
        <v>#VALUE!</v>
      </c>
    </row>
    <row r="318" spans="1:64" ht="15" customHeight="1">
      <c r="B318" s="69">
        <v>6</v>
      </c>
      <c r="C318" s="70">
        <f t="shared" ca="1" si="1735"/>
        <v>41223</v>
      </c>
      <c r="D318" s="70">
        <f t="shared" ca="1" si="1746"/>
        <v>41248</v>
      </c>
      <c r="E318" s="70" t="str">
        <f t="shared" ca="1" si="1699"/>
        <v>FNMA3.0-TBA-Nov</v>
      </c>
      <c r="F318" s="70" t="str">
        <f t="shared" ca="1" si="1700"/>
        <v>FNMA3.0-TBA-Dec</v>
      </c>
      <c r="G318" s="70" t="str">
        <f t="shared" si="1747"/>
        <v>FNMA3.0-TBA-GEN</v>
      </c>
      <c r="H318" s="71"/>
      <c r="I318" s="133">
        <f ca="1">[2]!YBWORKDAY(EDATE(Base_Date, BA318), -1, "USD")</f>
        <v>41213</v>
      </c>
      <c r="J318" s="217" t="str">
        <f t="shared" ca="1" si="1722"/>
        <v>E</v>
      </c>
      <c r="K318" s="80" t="e">
        <f t="shared" ca="1" si="1723"/>
        <v>#VALUE!</v>
      </c>
      <c r="L318" s="80" t="e">
        <f t="shared" ca="1" si="1726"/>
        <v>#VALUE!</v>
      </c>
      <c r="M318" s="81" t="str">
        <f ca="1">[2]!YBHIST($I$281,$I318,"LMMOAS","sec")</f>
        <v>E</v>
      </c>
      <c r="N318" s="73" t="str">
        <f ca="1">[2]!YBHIST($I$281,$I317,M$25,"sec","")</f>
        <v>E</v>
      </c>
      <c r="O318" s="170" t="str">
        <f ca="1">[2]!YBHIST("1 Month LIBOR",I318,"Yield","bmk","")</f>
        <v>E</v>
      </c>
      <c r="P318" s="80" t="e">
        <f t="shared" ca="1" si="1727"/>
        <v>#VALUE!</v>
      </c>
      <c r="Q318" s="82" t="str">
        <f ca="1">[2]!YBSCEN($I$281,$J317&amp;"d","Market",O$25,"Swap",$I317,"MarketWSkew","","Model",100,0,29,"Gradual","ParShift|N",0,"Annualized ROR",O317,100,"",,,,"Default",,,,"Default",,)</f>
        <v>E</v>
      </c>
      <c r="R318" s="80" t="e">
        <f t="shared" ca="1" si="1728"/>
        <v>#VALUE!</v>
      </c>
      <c r="S318" s="83" t="e">
        <f t="shared" ca="1" si="1729"/>
        <v>#VALUE!</v>
      </c>
      <c r="T318" s="80" t="e">
        <f ca="1">SUM(R$296:R318)</f>
        <v>#VALUE!</v>
      </c>
      <c r="U318" s="83" t="e">
        <f t="shared" ca="1" si="1736"/>
        <v>#VALUE!</v>
      </c>
      <c r="V318" s="84">
        <f ca="1">VLOOKUP($I318, 'Barcap OAD'!$A:$S, $F$281, FALSE)</f>
        <v>-9.4</v>
      </c>
      <c r="W318" s="172" t="e">
        <f t="shared" ca="1" si="1730"/>
        <v>#VALUE!</v>
      </c>
      <c r="X318" s="185" t="str">
        <f ca="1">[2]!YBHIST($E318,$I318,X$25,"sec","")</f>
        <v>E</v>
      </c>
      <c r="Y318" s="80" t="e">
        <f t="shared" ca="1" si="1716"/>
        <v>#VALUE!</v>
      </c>
      <c r="Z318" s="82" t="e">
        <f t="shared" ca="1" si="1717"/>
        <v>#VALUE!</v>
      </c>
      <c r="AA318" s="82" t="str">
        <f ca="1">[2]!YBHIST($F318,$I318,X$25,"sec","")</f>
        <v>E</v>
      </c>
      <c r="AB318" s="82" t="e">
        <f t="shared" ca="1" si="1737"/>
        <v>#VALUE!</v>
      </c>
      <c r="AC318" s="187" t="e">
        <f t="shared" ca="1" si="1745"/>
        <v>#VALUE!</v>
      </c>
      <c r="AD318" s="189">
        <f ca="1">VLOOKUP($I318, 'Barcap OAD'!$A:$S, $F$26, FALSE)</f>
        <v>4.6459999999999999</v>
      </c>
      <c r="AE318" s="172" t="e">
        <f t="shared" ca="1" si="1704"/>
        <v>#VALUE!</v>
      </c>
      <c r="AF318" s="86" t="e">
        <f t="shared" ca="1" si="1705"/>
        <v>#VALUE!</v>
      </c>
      <c r="AG318" s="80" t="e">
        <f t="shared" ca="1" si="1742"/>
        <v>#VALUE!</v>
      </c>
      <c r="AH318" s="83" t="e">
        <f t="shared" ca="1" si="1738"/>
        <v>#VALUE!</v>
      </c>
      <c r="AI318" s="80" t="e">
        <f t="shared" ca="1" si="1743"/>
        <v>#VALUE!</v>
      </c>
      <c r="AJ318" s="83" t="e">
        <f t="shared" ca="1" si="1731"/>
        <v>#VALUE!</v>
      </c>
      <c r="AK318" s="187" t="e">
        <f t="shared" ca="1" si="1724"/>
        <v>#VALUE!</v>
      </c>
      <c r="AL318" s="192" t="e">
        <f t="shared" ca="1" si="1732"/>
        <v>#VALUE!</v>
      </c>
      <c r="AM318" s="83" t="e">
        <f t="shared" ca="1" si="1733"/>
        <v>#VALUE!</v>
      </c>
      <c r="AN318" s="80" t="e">
        <f ca="1">SUM(AL$296:AL318)</f>
        <v>#VALUE!</v>
      </c>
      <c r="AO318" s="109" t="e">
        <f t="shared" ca="1" si="1739"/>
        <v>#VALUE!</v>
      </c>
      <c r="AP318" s="194" t="e">
        <f t="shared" ca="1" si="1744"/>
        <v>#VALUE!</v>
      </c>
      <c r="AQ318" s="200" t="e">
        <f t="shared" ca="1" si="1734"/>
        <v>#VALUE!</v>
      </c>
      <c r="AR318" s="204"/>
      <c r="AS318" s="221"/>
      <c r="AX318" s="208" t="str">
        <f ca="1">[2]!YBHIST($I$281,$I318,J$25,"sec","")</f>
        <v>E</v>
      </c>
      <c r="AY318" s="206" t="str">
        <f ca="1">[2]!YBPRICE($I$281,AX318&amp;"d","Market","AccruedInterest","Swap",$I318,"LMMSkew","","Model",100,"")</f>
        <v>E</v>
      </c>
      <c r="BA318" s="67">
        <f t="shared" si="1725"/>
        <v>-29</v>
      </c>
      <c r="BI318" s="519" t="e">
        <f t="shared" ca="1" si="1740"/>
        <v>#VALUE!</v>
      </c>
      <c r="BJ318" s="519" t="e">
        <f ca="1">PRODUCT($BI$296:BI318)-1</f>
        <v>#VALUE!</v>
      </c>
      <c r="BK318" s="519" t="e">
        <f t="shared" ca="1" si="1741"/>
        <v>#VALUE!</v>
      </c>
      <c r="BL318" s="519" t="e">
        <f ca="1">PRODUCT($BK$296:BK318)-1</f>
        <v>#VALUE!</v>
      </c>
    </row>
    <row r="319" spans="1:64" ht="15" customHeight="1">
      <c r="B319" s="69">
        <v>6.5</v>
      </c>
      <c r="C319" s="70">
        <f t="shared" ca="1" si="1735"/>
        <v>41253</v>
      </c>
      <c r="D319" s="70">
        <f t="shared" ca="1" si="1746"/>
        <v>41278</v>
      </c>
      <c r="E319" s="70" t="str">
        <f t="shared" ca="1" si="1699"/>
        <v>FNMA3.0-TBA-Dec</v>
      </c>
      <c r="F319" s="70" t="str">
        <f t="shared" ca="1" si="1700"/>
        <v>FNMA3.0-TBA-Jan</v>
      </c>
      <c r="G319" s="70" t="str">
        <f t="shared" si="1747"/>
        <v>FNMA3.0-TBA-GEN</v>
      </c>
      <c r="H319" s="71"/>
      <c r="I319" s="133">
        <f ca="1">[2]!YBWORKDAY(EDATE(Base_Date, BA319), -1, "USD")</f>
        <v>41243</v>
      </c>
      <c r="J319" s="217" t="str">
        <f t="shared" ca="1" si="1722"/>
        <v>E</v>
      </c>
      <c r="K319" s="80" t="e">
        <f t="shared" ca="1" si="1723"/>
        <v>#VALUE!</v>
      </c>
      <c r="L319" s="80" t="e">
        <f t="shared" ca="1" si="1726"/>
        <v>#VALUE!</v>
      </c>
      <c r="M319" s="81" t="str">
        <f ca="1">[2]!YBHIST($I$281,$I319,"LMMOAS","sec")</f>
        <v>E</v>
      </c>
      <c r="N319" s="73" t="str">
        <f ca="1">[2]!YBHIST($I$281,$I318,M$25,"sec","")</f>
        <v>E</v>
      </c>
      <c r="O319" s="170" t="str">
        <f ca="1">[2]!YBHIST("1 Month LIBOR",I319,"Yield","bmk","")</f>
        <v>E</v>
      </c>
      <c r="P319" s="80" t="e">
        <f t="shared" ca="1" si="1727"/>
        <v>#VALUE!</v>
      </c>
      <c r="Q319" s="82" t="str">
        <f ca="1">[2]!YBSCEN($I$281,$J318&amp;"d","Market",O$25,"Swap",$I318,"MarketWSkew","","Model",100,0,29,"Gradual","ParShift|N",0,"Annualized ROR",O318,100,"",,,,"Default",,,,"Default",,)</f>
        <v>E</v>
      </c>
      <c r="R319" s="80" t="e">
        <f t="shared" ca="1" si="1728"/>
        <v>#VALUE!</v>
      </c>
      <c r="S319" s="83" t="e">
        <f t="shared" ca="1" si="1729"/>
        <v>#VALUE!</v>
      </c>
      <c r="T319" s="80" t="e">
        <f ca="1">SUM(R$296:R319)</f>
        <v>#VALUE!</v>
      </c>
      <c r="U319" s="83" t="e">
        <f t="shared" ca="1" si="1736"/>
        <v>#VALUE!</v>
      </c>
      <c r="V319" s="84">
        <f ca="1">VLOOKUP($I319, 'Barcap OAD'!$A:$S, $F$281, FALSE)</f>
        <v>-8.6</v>
      </c>
      <c r="W319" s="172" t="e">
        <f t="shared" ca="1" si="1730"/>
        <v>#VALUE!</v>
      </c>
      <c r="X319" s="185" t="str">
        <f ca="1">[2]!YBHIST($E319,$I319,X$25,"sec","")</f>
        <v>E</v>
      </c>
      <c r="Y319" s="80" t="e">
        <f t="shared" ca="1" si="1716"/>
        <v>#VALUE!</v>
      </c>
      <c r="Z319" s="82" t="e">
        <f t="shared" ca="1" si="1717"/>
        <v>#VALUE!</v>
      </c>
      <c r="AA319" s="82" t="str">
        <f ca="1">[2]!YBHIST($F319,$I319,X$25,"sec","")</f>
        <v>E</v>
      </c>
      <c r="AB319" s="82" t="e">
        <f t="shared" ca="1" si="1737"/>
        <v>#VALUE!</v>
      </c>
      <c r="AC319" s="187" t="e">
        <f t="shared" ca="1" si="1745"/>
        <v>#VALUE!</v>
      </c>
      <c r="AD319" s="189">
        <f ca="1">VLOOKUP($I319, 'Barcap OAD'!$A:$S, $F$26, FALSE)</f>
        <v>5.2729999999999997</v>
      </c>
      <c r="AE319" s="172" t="e">
        <f t="shared" ca="1" si="1704"/>
        <v>#VALUE!</v>
      </c>
      <c r="AF319" s="86" t="e">
        <f t="shared" ca="1" si="1705"/>
        <v>#VALUE!</v>
      </c>
      <c r="AG319" s="80" t="e">
        <f t="shared" ca="1" si="1742"/>
        <v>#VALUE!</v>
      </c>
      <c r="AH319" s="83" t="e">
        <f t="shared" ca="1" si="1738"/>
        <v>#VALUE!</v>
      </c>
      <c r="AI319" s="80" t="e">
        <f t="shared" ca="1" si="1743"/>
        <v>#VALUE!</v>
      </c>
      <c r="AJ319" s="83" t="e">
        <f t="shared" ca="1" si="1731"/>
        <v>#VALUE!</v>
      </c>
      <c r="AK319" s="187" t="e">
        <f t="shared" ca="1" si="1724"/>
        <v>#VALUE!</v>
      </c>
      <c r="AL319" s="192" t="e">
        <f t="shared" ca="1" si="1732"/>
        <v>#VALUE!</v>
      </c>
      <c r="AM319" s="83" t="e">
        <f t="shared" ca="1" si="1733"/>
        <v>#VALUE!</v>
      </c>
      <c r="AN319" s="80" t="e">
        <f ca="1">SUM(AL$296:AL319)</f>
        <v>#VALUE!</v>
      </c>
      <c r="AO319" s="109" t="e">
        <f t="shared" ca="1" si="1739"/>
        <v>#VALUE!</v>
      </c>
      <c r="AP319" s="194" t="e">
        <f t="shared" ca="1" si="1744"/>
        <v>#VALUE!</v>
      </c>
      <c r="AQ319" s="200" t="e">
        <f t="shared" ca="1" si="1734"/>
        <v>#VALUE!</v>
      </c>
      <c r="AR319" s="204"/>
      <c r="AS319" s="221"/>
      <c r="AX319" s="208" t="str">
        <f ca="1">[2]!YBHIST($I$281,$I319,J$25,"sec","")</f>
        <v>E</v>
      </c>
      <c r="AY319" s="206" t="str">
        <f ca="1">[2]!YBPRICE($I$281,AX319&amp;"d","Market","AccruedInterest","Swap",$I319,"LMMSkew","","Model",100,"")</f>
        <v>E</v>
      </c>
      <c r="BA319" s="67">
        <f t="shared" si="1725"/>
        <v>-28</v>
      </c>
      <c r="BI319" s="519" t="e">
        <f t="shared" ca="1" si="1740"/>
        <v>#VALUE!</v>
      </c>
      <c r="BJ319" s="519" t="e">
        <f ca="1">PRODUCT($BI$296:BI319)-1</f>
        <v>#VALUE!</v>
      </c>
      <c r="BK319" s="519" t="e">
        <f t="shared" ca="1" si="1741"/>
        <v>#VALUE!</v>
      </c>
      <c r="BL319" s="519" t="e">
        <f ca="1">PRODUCT($BK$296:BK319)-1</f>
        <v>#VALUE!</v>
      </c>
    </row>
    <row r="320" spans="1:64" ht="15" customHeight="1">
      <c r="C320" s="70">
        <f t="shared" ca="1" si="1735"/>
        <v>41284</v>
      </c>
      <c r="D320" s="70">
        <f t="shared" ca="1" si="1746"/>
        <v>41309</v>
      </c>
      <c r="E320" s="70" t="str">
        <f t="shared" ca="1" si="1699"/>
        <v>FNMA3.0-TBA-Jan</v>
      </c>
      <c r="F320" s="70" t="str">
        <f t="shared" ca="1" si="1700"/>
        <v>FNMA3.0-TBA-Feb</v>
      </c>
      <c r="G320" s="70" t="str">
        <f t="shared" si="1747"/>
        <v>FNMA3.0-TBA-GEN</v>
      </c>
      <c r="H320" s="71"/>
      <c r="I320" s="133">
        <f ca="1">[2]!YBWORKDAY(EDATE(Base_Date, BA320), -1, "USD")</f>
        <v>41274</v>
      </c>
      <c r="J320" s="217" t="str">
        <f t="shared" ca="1" si="1722"/>
        <v>E</v>
      </c>
      <c r="K320" s="80" t="e">
        <f t="shared" ca="1" si="1723"/>
        <v>#VALUE!</v>
      </c>
      <c r="L320" s="80" t="e">
        <f t="shared" ca="1" si="1726"/>
        <v>#VALUE!</v>
      </c>
      <c r="M320" s="81" t="str">
        <f ca="1">[2]!YBHIST($I$281,$I320,"LMMOAS","sec")</f>
        <v>E</v>
      </c>
      <c r="N320" s="73" t="str">
        <f ca="1">[2]!YBHIST($I$281,$I319,M$25,"sec","")</f>
        <v>E</v>
      </c>
      <c r="O320" s="170" t="str">
        <f ca="1">[2]!YBHIST("1 Month LIBOR",I320,"Yield","bmk","")</f>
        <v>E</v>
      </c>
      <c r="P320" s="80" t="e">
        <f t="shared" ca="1" si="1727"/>
        <v>#VALUE!</v>
      </c>
      <c r="Q320" s="82" t="str">
        <f ca="1">[2]!YBSCEN($I$281,$J319&amp;"d","Market",O$25,"Swap",$I319,"MarketWSkew","","Model",100,0,29,"Gradual","ParShift|N",0,"Annualized ROR",O319,100,"",,,,"Default",,,,"Default",,)</f>
        <v>E</v>
      </c>
      <c r="R320" s="80" t="e">
        <f t="shared" ca="1" si="1728"/>
        <v>#VALUE!</v>
      </c>
      <c r="S320" s="83" t="e">
        <f t="shared" ca="1" si="1729"/>
        <v>#VALUE!</v>
      </c>
      <c r="T320" s="80" t="e">
        <f ca="1">SUM(R$296:R320)</f>
        <v>#VALUE!</v>
      </c>
      <c r="U320" s="83" t="e">
        <f t="shared" ca="1" si="1736"/>
        <v>#VALUE!</v>
      </c>
      <c r="V320" s="84">
        <f ca="1">VLOOKUP($I320, 'Barcap OAD'!$A:$S, $F$281, FALSE)</f>
        <v>-9.3000000000000007</v>
      </c>
      <c r="W320" s="172" t="e">
        <f t="shared" ca="1" si="1730"/>
        <v>#VALUE!</v>
      </c>
      <c r="X320" s="185" t="str">
        <f ca="1">[2]!YBHIST($E320,$I320,X$25,"sec","")</f>
        <v>E</v>
      </c>
      <c r="Y320" s="80" t="e">
        <f t="shared" ca="1" si="1716"/>
        <v>#VALUE!</v>
      </c>
      <c r="Z320" s="82" t="e">
        <f t="shared" ca="1" si="1717"/>
        <v>#VALUE!</v>
      </c>
      <c r="AA320" s="82" t="str">
        <f ca="1">[2]!YBHIST($F320,$I320,X$25,"sec","")</f>
        <v>E</v>
      </c>
      <c r="AB320" s="82" t="e">
        <f t="shared" ca="1" si="1737"/>
        <v>#VALUE!</v>
      </c>
      <c r="AC320" s="187" t="e">
        <f t="shared" ca="1" si="1745"/>
        <v>#VALUE!</v>
      </c>
      <c r="AD320" s="189">
        <f ca="1">VLOOKUP($I320, 'Barcap OAD'!$A:$S, $F$26, FALSE)</f>
        <v>5.9370000000000003</v>
      </c>
      <c r="AE320" s="172" t="e">
        <f t="shared" ca="1" si="1704"/>
        <v>#VALUE!</v>
      </c>
      <c r="AF320" s="86" t="e">
        <f t="shared" ca="1" si="1705"/>
        <v>#VALUE!</v>
      </c>
      <c r="AG320" s="80" t="e">
        <f t="shared" ca="1" si="1742"/>
        <v>#VALUE!</v>
      </c>
      <c r="AH320" s="83" t="e">
        <f t="shared" ca="1" si="1738"/>
        <v>#VALUE!</v>
      </c>
      <c r="AI320" s="80" t="e">
        <f t="shared" ca="1" si="1743"/>
        <v>#VALUE!</v>
      </c>
      <c r="AJ320" s="83" t="e">
        <f t="shared" ca="1" si="1731"/>
        <v>#VALUE!</v>
      </c>
      <c r="AK320" s="187" t="e">
        <f t="shared" ca="1" si="1724"/>
        <v>#VALUE!</v>
      </c>
      <c r="AL320" s="192" t="e">
        <f t="shared" ca="1" si="1732"/>
        <v>#VALUE!</v>
      </c>
      <c r="AM320" s="83" t="e">
        <f t="shared" ca="1" si="1733"/>
        <v>#VALUE!</v>
      </c>
      <c r="AN320" s="80" t="e">
        <f ca="1">SUM(AL$296:AL320)</f>
        <v>#VALUE!</v>
      </c>
      <c r="AO320" s="109" t="e">
        <f t="shared" ca="1" si="1739"/>
        <v>#VALUE!</v>
      </c>
      <c r="AP320" s="194" t="e">
        <f t="shared" ca="1" si="1744"/>
        <v>#VALUE!</v>
      </c>
      <c r="AQ320" s="200" t="e">
        <f t="shared" ca="1" si="1734"/>
        <v>#VALUE!</v>
      </c>
      <c r="AR320" s="204"/>
      <c r="AS320" s="221"/>
      <c r="AX320" s="208" t="str">
        <f ca="1">[2]!YBHIST($I$281,$I320,J$25,"sec","")</f>
        <v>E</v>
      </c>
      <c r="AY320" s="206" t="str">
        <f ca="1">[2]!YBPRICE($I$281,AX320&amp;"d","Market","AccruedInterest","Swap",$I320,"LMMSkew","","Model",100,"")</f>
        <v>E</v>
      </c>
      <c r="BA320" s="67">
        <f t="shared" si="1725"/>
        <v>-27</v>
      </c>
      <c r="BI320" s="519" t="e">
        <f t="shared" ca="1" si="1740"/>
        <v>#VALUE!</v>
      </c>
      <c r="BJ320" s="519" t="e">
        <f ca="1">PRODUCT($BI$296:BI320)-1</f>
        <v>#VALUE!</v>
      </c>
      <c r="BK320" s="519" t="e">
        <f t="shared" ca="1" si="1741"/>
        <v>#VALUE!</v>
      </c>
      <c r="BL320" s="519" t="e">
        <f ca="1">PRODUCT($BK$296:BK320)-1</f>
        <v>#VALUE!</v>
      </c>
    </row>
    <row r="321" spans="3:64" ht="15" customHeight="1">
      <c r="C321" s="70">
        <f t="shared" ca="1" si="1735"/>
        <v>41315</v>
      </c>
      <c r="D321" s="70">
        <f t="shared" ca="1" si="1746"/>
        <v>41340</v>
      </c>
      <c r="E321" s="70" t="str">
        <f t="shared" ca="1" si="1699"/>
        <v>FNMA3.0-TBA-Feb</v>
      </c>
      <c r="F321" s="70" t="str">
        <f t="shared" ca="1" si="1700"/>
        <v>FNMA3.0-TBA-Mar</v>
      </c>
      <c r="G321" s="70" t="str">
        <f t="shared" si="1747"/>
        <v>FNMA3.0-TBA-GEN</v>
      </c>
      <c r="H321" s="71"/>
      <c r="I321" s="133">
        <f ca="1">[2]!YBWORKDAY(EDATE(Base_Date, BA321), -1, "USD")</f>
        <v>41305</v>
      </c>
      <c r="J321" s="217" t="str">
        <f t="shared" ca="1" si="1722"/>
        <v>E</v>
      </c>
      <c r="K321" s="80" t="e">
        <f t="shared" ca="1" si="1723"/>
        <v>#VALUE!</v>
      </c>
      <c r="L321" s="80" t="e">
        <f t="shared" ca="1" si="1726"/>
        <v>#VALUE!</v>
      </c>
      <c r="M321" s="81" t="str">
        <f ca="1">[2]!YBHIST($I$281,$I321,"LMMOAS","sec")</f>
        <v>E</v>
      </c>
      <c r="N321" s="73" t="str">
        <f ca="1">[2]!YBHIST($I$281,$I320,M$25,"sec","")</f>
        <v>E</v>
      </c>
      <c r="O321" s="170" t="str">
        <f ca="1">[2]!YBHIST("1 Month LIBOR",I321,"Yield","bmk","")</f>
        <v>E</v>
      </c>
      <c r="P321" s="80" t="e">
        <f t="shared" ca="1" si="1727"/>
        <v>#VALUE!</v>
      </c>
      <c r="Q321" s="82" t="str">
        <f ca="1">[2]!YBSCEN($I$281,$J320&amp;"d","Market",O$25,"Swap",$I320,"LMMSkew","","Model",100,0,29,"Gradual","ParShift|N",0,"Annualized ROR",O320,100,"",,,,"Default",,,,"Default",,)</f>
        <v>E</v>
      </c>
      <c r="R321" s="80" t="e">
        <f t="shared" ca="1" si="1728"/>
        <v>#VALUE!</v>
      </c>
      <c r="S321" s="83" t="e">
        <f t="shared" ca="1" si="1729"/>
        <v>#VALUE!</v>
      </c>
      <c r="T321" s="80" t="e">
        <f ca="1">SUM(R$296:R321)</f>
        <v>#VALUE!</v>
      </c>
      <c r="U321" s="83" t="e">
        <f t="shared" ca="1" si="1736"/>
        <v>#VALUE!</v>
      </c>
      <c r="V321" s="84">
        <f ca="1">VLOOKUP($I321, 'Barcap OAD'!$A:$S, $F$281, FALSE)</f>
        <v>-9.8000000000000007</v>
      </c>
      <c r="W321" s="172" t="e">
        <f t="shared" ca="1" si="1730"/>
        <v>#VALUE!</v>
      </c>
      <c r="X321" s="185" t="str">
        <f ca="1">[2]!YBHIST($E321,$I321,X$25,"sec","")</f>
        <v>E</v>
      </c>
      <c r="Y321" s="80" t="e">
        <f t="shared" ca="1" si="1716"/>
        <v>#VALUE!</v>
      </c>
      <c r="Z321" s="82" t="e">
        <f t="shared" ca="1" si="1717"/>
        <v>#VALUE!</v>
      </c>
      <c r="AA321" s="82" t="str">
        <f ca="1">[2]!YBHIST($F321,$I321,X$25,"sec","")</f>
        <v>E</v>
      </c>
      <c r="AB321" s="82" t="e">
        <f t="shared" ca="1" si="1737"/>
        <v>#VALUE!</v>
      </c>
      <c r="AC321" s="187" t="e">
        <f t="shared" ca="1" si="1745"/>
        <v>#VALUE!</v>
      </c>
      <c r="AD321" s="189">
        <f ca="1">VLOOKUP($I321, 'Barcap OAD'!$A:$S, $F$26, FALSE)</f>
        <v>7.0540000000000003</v>
      </c>
      <c r="AE321" s="172" t="e">
        <f t="shared" ca="1" si="1704"/>
        <v>#VALUE!</v>
      </c>
      <c r="AF321" s="86" t="e">
        <f t="shared" ca="1" si="1705"/>
        <v>#VALUE!</v>
      </c>
      <c r="AG321" s="80" t="e">
        <f t="shared" ca="1" si="1742"/>
        <v>#VALUE!</v>
      </c>
      <c r="AH321" s="83" t="e">
        <f t="shared" ca="1" si="1738"/>
        <v>#VALUE!</v>
      </c>
      <c r="AI321" s="80" t="e">
        <f t="shared" ca="1" si="1743"/>
        <v>#VALUE!</v>
      </c>
      <c r="AJ321" s="83" t="e">
        <f t="shared" ca="1" si="1731"/>
        <v>#VALUE!</v>
      </c>
      <c r="AK321" s="187" t="e">
        <f t="shared" ca="1" si="1724"/>
        <v>#VALUE!</v>
      </c>
      <c r="AL321" s="192" t="e">
        <f t="shared" ca="1" si="1732"/>
        <v>#VALUE!</v>
      </c>
      <c r="AM321" s="83" t="e">
        <f t="shared" ca="1" si="1733"/>
        <v>#VALUE!</v>
      </c>
      <c r="AN321" s="80" t="e">
        <f ca="1">SUM(AL$296:AL321)</f>
        <v>#VALUE!</v>
      </c>
      <c r="AO321" s="109" t="e">
        <f t="shared" ca="1" si="1739"/>
        <v>#VALUE!</v>
      </c>
      <c r="AP321" s="194" t="e">
        <f t="shared" ca="1" si="1744"/>
        <v>#VALUE!</v>
      </c>
      <c r="AQ321" s="200" t="e">
        <f t="shared" ca="1" si="1734"/>
        <v>#VALUE!</v>
      </c>
      <c r="AR321" s="204"/>
      <c r="AS321" s="221"/>
      <c r="AX321" s="208" t="str">
        <f ca="1">[2]!YBHIST($I$281,$I321,J$25,"sec","")</f>
        <v>E</v>
      </c>
      <c r="AY321" s="206" t="str">
        <f ca="1">[2]!YBPRICE($I$281,AX321&amp;"d","Market","AccruedInterest","Swap",$I321,"LMMSkew","","Model",100,"")</f>
        <v>E</v>
      </c>
      <c r="BA321" s="67">
        <f t="shared" si="1725"/>
        <v>-26</v>
      </c>
      <c r="BI321" s="519" t="e">
        <f t="shared" ca="1" si="1740"/>
        <v>#VALUE!</v>
      </c>
      <c r="BJ321" s="519" t="e">
        <f ca="1">PRODUCT($BI$296:BI321)-1</f>
        <v>#VALUE!</v>
      </c>
      <c r="BK321" s="519" t="e">
        <f t="shared" ca="1" si="1741"/>
        <v>#VALUE!</v>
      </c>
      <c r="BL321" s="519" t="e">
        <f ca="1">PRODUCT($BK$296:BK321)-1</f>
        <v>#VALUE!</v>
      </c>
    </row>
    <row r="322" spans="3:64" ht="15" customHeight="1">
      <c r="C322" s="70">
        <f t="shared" ca="1" si="1735"/>
        <v>41343</v>
      </c>
      <c r="D322" s="70">
        <f t="shared" ca="1" si="1746"/>
        <v>41368</v>
      </c>
      <c r="E322" s="70" t="str">
        <f t="shared" ca="1" si="1699"/>
        <v>FNMA3.0-TBA-Mar</v>
      </c>
      <c r="F322" s="70" t="str">
        <f t="shared" ca="1" si="1700"/>
        <v>FNMA3.0-TBA-Apr</v>
      </c>
      <c r="G322" s="70" t="str">
        <f t="shared" si="1747"/>
        <v>FNMA3.0-TBA-GEN</v>
      </c>
      <c r="H322" s="71"/>
      <c r="I322" s="133">
        <f ca="1">[2]!YBWORKDAY(EDATE(Base_Date, BA322), -1, "USD")</f>
        <v>41333</v>
      </c>
      <c r="J322" s="217" t="str">
        <f t="shared" ca="1" si="1722"/>
        <v>E</v>
      </c>
      <c r="K322" s="80" t="e">
        <f t="shared" ca="1" si="1723"/>
        <v>#VALUE!</v>
      </c>
      <c r="L322" s="80" t="e">
        <f t="shared" ca="1" si="1726"/>
        <v>#VALUE!</v>
      </c>
      <c r="M322" s="81" t="str">
        <f ca="1">[2]!YBHIST($I$281,$I322,"LMMOAS","sec")</f>
        <v>E</v>
      </c>
      <c r="N322" s="73" t="str">
        <f ca="1">[2]!YBHIST($I$281,$I321,M$25,"sec","")</f>
        <v>E</v>
      </c>
      <c r="O322" s="170" t="str">
        <f ca="1">[2]!YBHIST("1 Month LIBOR",I322,"Yield","bmk","")</f>
        <v>E</v>
      </c>
      <c r="P322" s="80" t="e">
        <f t="shared" ca="1" si="1727"/>
        <v>#VALUE!</v>
      </c>
      <c r="Q322" s="82" t="str">
        <f ca="1">[2]!YBSCEN($I$281,$J321&amp;"d","Market",O$25,"Swap",$I321,"LMMSkew","","Model",100,0,29,"Gradual","ParShift|N",0,"Annualized ROR",O321,100,"",,,,"Default",,,,"Default",,)</f>
        <v>E</v>
      </c>
      <c r="R322" s="80" t="e">
        <f t="shared" ca="1" si="1728"/>
        <v>#VALUE!</v>
      </c>
      <c r="S322" s="83" t="e">
        <f t="shared" ca="1" si="1729"/>
        <v>#VALUE!</v>
      </c>
      <c r="T322" s="80" t="e">
        <f ca="1">SUM(R$296:R322)</f>
        <v>#VALUE!</v>
      </c>
      <c r="U322" s="83" t="e">
        <f t="shared" ca="1" si="1736"/>
        <v>#VALUE!</v>
      </c>
      <c r="V322" s="84">
        <f ca="1">VLOOKUP($I322, 'Barcap OAD'!$A:$S, $F$281, FALSE)</f>
        <v>-9.5</v>
      </c>
      <c r="W322" s="172" t="e">
        <f t="shared" ca="1" si="1730"/>
        <v>#VALUE!</v>
      </c>
      <c r="X322" s="185" t="str">
        <f ca="1">[2]!YBHIST($E322,$I322,X$25,"sec","")</f>
        <v>E</v>
      </c>
      <c r="Y322" s="80" t="e">
        <f t="shared" ca="1" si="1716"/>
        <v>#VALUE!</v>
      </c>
      <c r="Z322" s="82" t="e">
        <f t="shared" ca="1" si="1717"/>
        <v>#VALUE!</v>
      </c>
      <c r="AA322" s="82" t="str">
        <f ca="1">[2]!YBHIST($F322,$I322,X$25,"sec","")</f>
        <v>E</v>
      </c>
      <c r="AB322" s="82" t="e">
        <f t="shared" ca="1" si="1737"/>
        <v>#VALUE!</v>
      </c>
      <c r="AC322" s="187" t="e">
        <f t="shared" ca="1" si="1745"/>
        <v>#VALUE!</v>
      </c>
      <c r="AD322" s="189">
        <f ca="1">VLOOKUP($I322, 'Barcap OAD'!$A:$S, $F$26, FALSE)</f>
        <v>6.8920000000000003</v>
      </c>
      <c r="AE322" s="172" t="e">
        <f t="shared" ca="1" si="1704"/>
        <v>#VALUE!</v>
      </c>
      <c r="AF322" s="86" t="e">
        <f t="shared" ca="1" si="1705"/>
        <v>#VALUE!</v>
      </c>
      <c r="AG322" s="80" t="e">
        <f t="shared" ca="1" si="1742"/>
        <v>#VALUE!</v>
      </c>
      <c r="AH322" s="83" t="e">
        <f t="shared" ca="1" si="1738"/>
        <v>#VALUE!</v>
      </c>
      <c r="AI322" s="80" t="e">
        <f t="shared" ca="1" si="1743"/>
        <v>#VALUE!</v>
      </c>
      <c r="AJ322" s="83" t="e">
        <f t="shared" ca="1" si="1731"/>
        <v>#VALUE!</v>
      </c>
      <c r="AK322" s="187" t="e">
        <f t="shared" ca="1" si="1724"/>
        <v>#VALUE!</v>
      </c>
      <c r="AL322" s="192" t="e">
        <f t="shared" ca="1" si="1732"/>
        <v>#VALUE!</v>
      </c>
      <c r="AM322" s="83" t="e">
        <f t="shared" ca="1" si="1733"/>
        <v>#VALUE!</v>
      </c>
      <c r="AN322" s="80" t="e">
        <f ca="1">SUM(AL$296:AL322)</f>
        <v>#VALUE!</v>
      </c>
      <c r="AO322" s="109" t="e">
        <f t="shared" ca="1" si="1739"/>
        <v>#VALUE!</v>
      </c>
      <c r="AP322" s="194" t="e">
        <f t="shared" ca="1" si="1744"/>
        <v>#VALUE!</v>
      </c>
      <c r="AQ322" s="200" t="e">
        <f t="shared" ca="1" si="1734"/>
        <v>#VALUE!</v>
      </c>
      <c r="AR322" s="204"/>
      <c r="AS322" s="221"/>
      <c r="AX322" s="208" t="str">
        <f ca="1">[2]!YBHIST($I$281,$I322,J$25,"sec","")</f>
        <v>E</v>
      </c>
      <c r="AY322" s="206" t="str">
        <f ca="1">[2]!YBPRICE($I$281,AX322&amp;"d","Market","AccruedInterest","Swap",$I322,"LMMSkew","","Model",100,"")</f>
        <v>E</v>
      </c>
      <c r="BA322" s="67">
        <f t="shared" si="1725"/>
        <v>-25</v>
      </c>
      <c r="BI322" s="519" t="e">
        <f t="shared" ca="1" si="1740"/>
        <v>#VALUE!</v>
      </c>
      <c r="BJ322" s="519" t="e">
        <f ca="1">PRODUCT($BI$296:BI322)-1</f>
        <v>#VALUE!</v>
      </c>
      <c r="BK322" s="519" t="e">
        <f t="shared" ca="1" si="1741"/>
        <v>#VALUE!</v>
      </c>
      <c r="BL322" s="519" t="e">
        <f ca="1">PRODUCT($BK$296:BK322)-1</f>
        <v>#VALUE!</v>
      </c>
    </row>
    <row r="323" spans="3:64" ht="15" customHeight="1">
      <c r="C323" s="222">
        <f t="shared" ref="C323:C328" ca="1" si="1748">I323+10</f>
        <v>41371</v>
      </c>
      <c r="D323" s="70">
        <f t="shared" ca="1" si="1746"/>
        <v>41396</v>
      </c>
      <c r="E323" s="70" t="str">
        <f t="shared" ca="1" si="1699"/>
        <v>FNMA3.0-TBA-Apr</v>
      </c>
      <c r="F323" s="70" t="str">
        <f t="shared" ca="1" si="1700"/>
        <v>FNMA3.0-TBA-May</v>
      </c>
      <c r="G323" s="70" t="str">
        <f t="shared" si="1747"/>
        <v>FNMA3.0-TBA-GEN</v>
      </c>
      <c r="H323" s="71"/>
      <c r="I323" s="133">
        <f ca="1">[2]!YBWORKDAY(EDATE(Base_Date, BA323), -1, "USD")</f>
        <v>41361</v>
      </c>
      <c r="J323" s="234" t="str">
        <f t="shared" ca="1" si="1722"/>
        <v>E</v>
      </c>
      <c r="K323" s="237" t="e">
        <f t="shared" ca="1" si="1723"/>
        <v>#VALUE!</v>
      </c>
      <c r="L323" s="237" t="e">
        <f t="shared" ca="1" si="1726"/>
        <v>#VALUE!</v>
      </c>
      <c r="M323" s="238" t="str">
        <f ca="1">[2]!YBHIST($I$281,$I323,"LMMOAS","sec")</f>
        <v>E</v>
      </c>
      <c r="N323" s="239" t="str">
        <f ca="1">[2]!YBHIST($I$281,$I322,M$25,"sec","")</f>
        <v>E</v>
      </c>
      <c r="O323" s="240" t="str">
        <f ca="1">[2]!YBHIST("1 Month LIBOR",I323,"Yield","bmk","")</f>
        <v>E</v>
      </c>
      <c r="P323" s="237" t="e">
        <f t="shared" ca="1" si="1727"/>
        <v>#VALUE!</v>
      </c>
      <c r="Q323" s="171" t="str">
        <f ca="1">[2]!YBSCEN($I$281,$J322&amp;"d","Market",O$25,"Swap",$I322,"LMMSkew","","Model",100,0,29,"Gradual","ParShift|N",0,"Annualized ROR",O322,100,"",,,,"Default",,,,"Default",,)</f>
        <v>E</v>
      </c>
      <c r="R323" s="237" t="e">
        <f t="shared" ca="1" si="1728"/>
        <v>#VALUE!</v>
      </c>
      <c r="S323" s="241" t="e">
        <f t="shared" ca="1" si="1729"/>
        <v>#VALUE!</v>
      </c>
      <c r="T323" s="237" t="e">
        <f ca="1">SUM(R$296:R323)</f>
        <v>#VALUE!</v>
      </c>
      <c r="U323" s="241" t="e">
        <f t="shared" ca="1" si="1736"/>
        <v>#VALUE!</v>
      </c>
      <c r="V323" s="242">
        <f ca="1">VLOOKUP($I323, 'Barcap OAD'!$A:$S, $F$281, FALSE)</f>
        <v>-9.6</v>
      </c>
      <c r="W323" s="243" t="e">
        <f t="shared" ca="1" si="1730"/>
        <v>#VALUE!</v>
      </c>
      <c r="X323" s="244" t="str">
        <f ca="1">[2]!YBHIST($E323,$I323,X$25,"sec","")</f>
        <v>E</v>
      </c>
      <c r="Y323" s="237" t="e">
        <f t="shared" ca="1" si="1716"/>
        <v>#VALUE!</v>
      </c>
      <c r="Z323" s="171" t="e">
        <f t="shared" ca="1" si="1717"/>
        <v>#VALUE!</v>
      </c>
      <c r="AA323" s="171" t="str">
        <f ca="1">[2]!YBHIST($F323,$I323,X$25,"sec","")</f>
        <v>E</v>
      </c>
      <c r="AB323" s="171" t="e">
        <f t="shared" ca="1" si="1737"/>
        <v>#VALUE!</v>
      </c>
      <c r="AC323" s="245" t="e">
        <f t="shared" ca="1" si="1745"/>
        <v>#VALUE!</v>
      </c>
      <c r="AD323" s="246">
        <f ca="1">VLOOKUP($I323, 'Barcap OAD'!$A:$S, $F$26, FALSE)</f>
        <v>7.0179999999999998</v>
      </c>
      <c r="AE323" s="243" t="e">
        <f t="shared" ca="1" si="1704"/>
        <v>#VALUE!</v>
      </c>
      <c r="AF323" s="247" t="e">
        <f t="shared" ca="1" si="1705"/>
        <v>#VALUE!</v>
      </c>
      <c r="AG323" s="237" t="e">
        <f t="shared" ca="1" si="1742"/>
        <v>#VALUE!</v>
      </c>
      <c r="AH323" s="241" t="e">
        <f t="shared" ca="1" si="1738"/>
        <v>#VALUE!</v>
      </c>
      <c r="AI323" s="237" t="e">
        <f t="shared" ca="1" si="1743"/>
        <v>#VALUE!</v>
      </c>
      <c r="AJ323" s="241" t="e">
        <f t="shared" ca="1" si="1731"/>
        <v>#VALUE!</v>
      </c>
      <c r="AK323" s="245" t="e">
        <f t="shared" ca="1" si="1724"/>
        <v>#VALUE!</v>
      </c>
      <c r="AL323" s="248" t="e">
        <f t="shared" ca="1" si="1732"/>
        <v>#VALUE!</v>
      </c>
      <c r="AM323" s="241" t="e">
        <f t="shared" ca="1" si="1733"/>
        <v>#VALUE!</v>
      </c>
      <c r="AN323" s="237" t="e">
        <f ca="1">SUM(AL$296:AL323)</f>
        <v>#VALUE!</v>
      </c>
      <c r="AO323" s="203" t="e">
        <f t="shared" ca="1" si="1739"/>
        <v>#VALUE!</v>
      </c>
      <c r="AP323" s="249" t="e">
        <f t="shared" ca="1" si="1744"/>
        <v>#VALUE!</v>
      </c>
      <c r="AQ323" s="250" t="e">
        <f t="shared" ca="1" si="1734"/>
        <v>#VALUE!</v>
      </c>
      <c r="AR323" s="204"/>
      <c r="AS323" s="221"/>
      <c r="AX323" s="208" t="str">
        <f ca="1">[2]!YBHIST($I$281,$I323,J$25,"sec","")</f>
        <v>E</v>
      </c>
      <c r="AY323" s="206" t="str">
        <f ca="1">[2]!YBPRICE($I$281,AX323&amp;"d","Market","AccruedInterest","Swap",$I323,"LMMSkew","","Model",100,"")</f>
        <v>E</v>
      </c>
      <c r="BA323" s="67">
        <f t="shared" si="1725"/>
        <v>-24</v>
      </c>
      <c r="BI323" s="519" t="e">
        <f t="shared" ca="1" si="1740"/>
        <v>#VALUE!</v>
      </c>
      <c r="BJ323" s="519" t="e">
        <f ca="1">PRODUCT($BI$296:BI323)-1</f>
        <v>#VALUE!</v>
      </c>
      <c r="BK323" s="519" t="e">
        <f t="shared" ca="1" si="1741"/>
        <v>#VALUE!</v>
      </c>
      <c r="BL323" s="519" t="e">
        <f ca="1">PRODUCT($BK$296:BK323)-1</f>
        <v>#VALUE!</v>
      </c>
    </row>
    <row r="324" spans="3:64" ht="15" customHeight="1">
      <c r="C324" s="222">
        <f t="shared" ca="1" si="1748"/>
        <v>41404</v>
      </c>
      <c r="D324" s="70">
        <f t="shared" ca="1" si="1746"/>
        <v>41429</v>
      </c>
      <c r="E324" s="70" t="str">
        <f t="shared" ca="1" si="1699"/>
        <v>FNMA3.0-TBA-May</v>
      </c>
      <c r="F324" s="70" t="str">
        <f t="shared" ca="1" si="1700"/>
        <v>FNMA3.0-TBA-Jun</v>
      </c>
      <c r="G324" s="70" t="str">
        <f t="shared" si="1747"/>
        <v>FNMA3.0-TBA-GEN</v>
      </c>
      <c r="H324" s="71"/>
      <c r="I324" s="133">
        <f ca="1">[2]!YBWORKDAY(EDATE(Base_Date, BA324), -1, "USD")</f>
        <v>41394</v>
      </c>
      <c r="J324" s="234" t="str">
        <f t="shared" ca="1" si="1722"/>
        <v>E</v>
      </c>
      <c r="K324" s="237" t="e">
        <f t="shared" ca="1" si="1723"/>
        <v>#VALUE!</v>
      </c>
      <c r="L324" s="237" t="e">
        <f t="shared" ca="1" si="1726"/>
        <v>#VALUE!</v>
      </c>
      <c r="M324" s="238" t="str">
        <f ca="1">[2]!YBHIST($I$281,$I324,"LMMOAS","sec")</f>
        <v>E</v>
      </c>
      <c r="N324" s="239" t="str">
        <f ca="1">[2]!YBHIST($I$281,$I323,M$25,"sec","")</f>
        <v>E</v>
      </c>
      <c r="O324" s="240" t="str">
        <f ca="1">[2]!YBHIST("1 Month LIBOR",I324,"Yield","bmk","")</f>
        <v>E</v>
      </c>
      <c r="P324" s="237" t="e">
        <f t="shared" ca="1" si="1727"/>
        <v>#VALUE!</v>
      </c>
      <c r="Q324" s="171" t="str">
        <f ca="1">[2]!YBSCEN($I$281,$J323&amp;"d","Market",O$25,"Swap",$I323,"LMMSkew","","Model",100,0,29,"Gradual","ParShift|N",0,"Annualized ROR",O323,100,"",,,,"Default",,,,"Default",,)</f>
        <v>E</v>
      </c>
      <c r="R324" s="237" t="e">
        <f t="shared" ca="1" si="1728"/>
        <v>#VALUE!</v>
      </c>
      <c r="S324" s="241" t="e">
        <f t="shared" ca="1" si="1729"/>
        <v>#VALUE!</v>
      </c>
      <c r="T324" s="237" t="e">
        <f ca="1">SUM(R$296:R324)</f>
        <v>#VALUE!</v>
      </c>
      <c r="U324" s="241" t="e">
        <f t="shared" ca="1" si="1736"/>
        <v>#VALUE!</v>
      </c>
      <c r="V324" s="242">
        <f ca="1">VLOOKUP($I324, 'Barcap OAD'!$A:$S, $F$281, FALSE)</f>
        <v>-8.1999999999999993</v>
      </c>
      <c r="W324" s="243" t="e">
        <f t="shared" ca="1" si="1730"/>
        <v>#VALUE!</v>
      </c>
      <c r="X324" s="244" t="str">
        <f ca="1">[2]!YBHIST($E324,$I324,X$25,"sec","")</f>
        <v>E</v>
      </c>
      <c r="Y324" s="237" t="e">
        <f t="shared" ca="1" si="1716"/>
        <v>#VALUE!</v>
      </c>
      <c r="Z324" s="171" t="e">
        <f t="shared" ca="1" si="1717"/>
        <v>#VALUE!</v>
      </c>
      <c r="AA324" s="171" t="str">
        <f ca="1">[2]!YBHIST($F324,$I324,X$25,"sec","")</f>
        <v>E</v>
      </c>
      <c r="AB324" s="171" t="e">
        <f t="shared" ca="1" si="1737"/>
        <v>#VALUE!</v>
      </c>
      <c r="AC324" s="245" t="e">
        <f t="shared" ca="1" si="1745"/>
        <v>#VALUE!</v>
      </c>
      <c r="AD324" s="246">
        <f ca="1">VLOOKUP($I324, 'Barcap OAD'!$A:$S, $F$26, FALSE)</f>
        <v>6.3730000000000002</v>
      </c>
      <c r="AE324" s="243" t="e">
        <f t="shared" ca="1" si="1704"/>
        <v>#VALUE!</v>
      </c>
      <c r="AF324" s="247" t="e">
        <f t="shared" ca="1" si="1705"/>
        <v>#VALUE!</v>
      </c>
      <c r="AG324" s="237" t="e">
        <f t="shared" ca="1" si="1742"/>
        <v>#VALUE!</v>
      </c>
      <c r="AH324" s="241" t="e">
        <f t="shared" ca="1" si="1738"/>
        <v>#VALUE!</v>
      </c>
      <c r="AI324" s="237" t="e">
        <f t="shared" ca="1" si="1743"/>
        <v>#VALUE!</v>
      </c>
      <c r="AJ324" s="241" t="e">
        <f t="shared" ca="1" si="1731"/>
        <v>#VALUE!</v>
      </c>
      <c r="AK324" s="245" t="e">
        <f t="shared" ca="1" si="1724"/>
        <v>#VALUE!</v>
      </c>
      <c r="AL324" s="248" t="e">
        <f t="shared" ca="1" si="1732"/>
        <v>#VALUE!</v>
      </c>
      <c r="AM324" s="241" t="e">
        <f t="shared" ca="1" si="1733"/>
        <v>#VALUE!</v>
      </c>
      <c r="AN324" s="237" t="e">
        <f ca="1">SUM(AL$296:AL324)</f>
        <v>#VALUE!</v>
      </c>
      <c r="AO324" s="203" t="e">
        <f t="shared" ca="1" si="1739"/>
        <v>#VALUE!</v>
      </c>
      <c r="AP324" s="249" t="e">
        <f t="shared" ca="1" si="1744"/>
        <v>#VALUE!</v>
      </c>
      <c r="AQ324" s="250" t="e">
        <f t="shared" ca="1" si="1734"/>
        <v>#VALUE!</v>
      </c>
      <c r="AR324" s="204"/>
      <c r="AS324" s="221"/>
      <c r="AX324" s="208" t="str">
        <f ca="1">[2]!YBHIST($I$281,$I324,J$25,"sec","")</f>
        <v>E</v>
      </c>
      <c r="AY324" s="206" t="str">
        <f ca="1">[2]!YBPRICE($I$281,AX324&amp;"d","Market","AccruedInterest","Swap",$I324,"LMMSkew","","Model",100,"")</f>
        <v>E</v>
      </c>
      <c r="BA324" s="67">
        <f t="shared" si="1725"/>
        <v>-23</v>
      </c>
      <c r="BI324" s="519" t="e">
        <f t="shared" ca="1" si="1740"/>
        <v>#VALUE!</v>
      </c>
      <c r="BJ324" s="519" t="e">
        <f ca="1">PRODUCT($BI$296:BI324)-1</f>
        <v>#VALUE!</v>
      </c>
      <c r="BK324" s="519" t="e">
        <f t="shared" ca="1" si="1741"/>
        <v>#VALUE!</v>
      </c>
      <c r="BL324" s="519" t="e">
        <f ca="1">PRODUCT($BK$296:BK324)-1</f>
        <v>#VALUE!</v>
      </c>
    </row>
    <row r="325" spans="3:64" ht="15">
      <c r="C325" s="222">
        <f t="shared" ca="1" si="1748"/>
        <v>41435</v>
      </c>
      <c r="D325" s="70">
        <f t="shared" ref="D325:D330" ca="1" si="1749">I325+35</f>
        <v>41460</v>
      </c>
      <c r="E325" s="70" t="str">
        <f t="shared" ref="E325:F329" ca="1" si="1750">"FNMA"&amp;TEXT($J$23,"0.0")&amp;"-TBA-"&amp;TEXT(C325,"mmm")</f>
        <v>FNMA3.0-TBA-Jun</v>
      </c>
      <c r="F325" s="70" t="str">
        <f t="shared" ca="1" si="1750"/>
        <v>FNMA3.0-TBA-Jul</v>
      </c>
      <c r="G325" s="70" t="str">
        <f t="shared" si="1747"/>
        <v>FNMA3.0-TBA-GEN</v>
      </c>
      <c r="H325" s="71"/>
      <c r="I325" s="133">
        <f ca="1">[2]!YBWORKDAY(EDATE(Base_Date, BA325), -1, "USD")</f>
        <v>41425</v>
      </c>
      <c r="J325" s="234" t="str">
        <f t="shared" ref="J325:J330" ca="1" si="1751">AX325</f>
        <v>E</v>
      </c>
      <c r="K325" s="237" t="e">
        <f t="shared" ref="K325:K330" ca="1" si="1752">AX325+AY325</f>
        <v>#VALUE!</v>
      </c>
      <c r="L325" s="237" t="e">
        <f t="shared" ref="L325:L331" ca="1" si="1753">K325-K324</f>
        <v>#VALUE!</v>
      </c>
      <c r="M325" s="238" t="str">
        <f ca="1">[2]!YBHIST($I$281,$I325,"LMMOAS","sec")</f>
        <v>E</v>
      </c>
      <c r="N325" s="239" t="str">
        <f ca="1">[2]!YBHIST($I$281,$I324,M$25,"sec","")</f>
        <v>E</v>
      </c>
      <c r="O325" s="240" t="str">
        <f ca="1">[2]!YBHIST("1 Month LIBOR",I325,"Yield","bmk","")</f>
        <v>E</v>
      </c>
      <c r="P325" s="237" t="e">
        <f t="shared" ref="P325:P330" ca="1" si="1754">K324-Q325</f>
        <v>#VALUE!</v>
      </c>
      <c r="Q325" s="171" t="str">
        <f ca="1">[2]!YBSCEN($I$281,$J324&amp;"d","Market",O$25,"Swap",$I324,"LMMSkew","","Model",100,0,29,"Gradual","ParShift|N",0,"Annualized ROR",O324,100,"",,,,"Default",,,,"Default",,)</f>
        <v>E</v>
      </c>
      <c r="R325" s="237" t="e">
        <f t="shared" ref="R325:R330" ca="1" si="1755">L325+P325</f>
        <v>#VALUE!</v>
      </c>
      <c r="S325" s="241" t="e">
        <f t="shared" ref="S325:S330" ca="1" si="1756">R325/K324</f>
        <v>#VALUE!</v>
      </c>
      <c r="T325" s="237" t="e">
        <f ca="1">SUM(R$296:R325)</f>
        <v>#VALUE!</v>
      </c>
      <c r="U325" s="241" t="e">
        <f t="shared" ca="1" si="1736"/>
        <v>#VALUE!</v>
      </c>
      <c r="V325" s="242">
        <f ca="1">VLOOKUP($I325, 'Barcap OAD'!$A:$S, $F$281, FALSE)</f>
        <v>-8.6</v>
      </c>
      <c r="W325" s="243" t="e">
        <f t="shared" ca="1" si="1730"/>
        <v>#VALUE!</v>
      </c>
      <c r="X325" s="244" t="str">
        <f ca="1">[2]!YBHIST($E325,$I325,X$25,"sec","")</f>
        <v>E</v>
      </c>
      <c r="Y325" s="237" t="e">
        <f t="shared" ref="Y325:Y331" ca="1" si="1757">X325-X324</f>
        <v>#VALUE!</v>
      </c>
      <c r="Z325" s="171" t="e">
        <f t="shared" ref="Z325:Z330" ca="1" si="1758">X324-AA324</f>
        <v>#VALUE!</v>
      </c>
      <c r="AA325" s="171" t="str">
        <f ca="1">[2]!YBHIST($F325,$I325,X$25,"sec","")</f>
        <v>E</v>
      </c>
      <c r="AB325" s="171" t="e">
        <f t="shared" ref="AB325:AB330" ca="1" si="1759">X324-Z325</f>
        <v>#VALUE!</v>
      </c>
      <c r="AC325" s="245" t="e">
        <f t="shared" ref="AC325:AC330" ca="1" si="1760">Y325+Z325</f>
        <v>#VALUE!</v>
      </c>
      <c r="AD325" s="246">
        <f ca="1">VLOOKUP($I325, 'Barcap OAD'!$A:$S, $F$26, FALSE)</f>
        <v>7.5830000000000002</v>
      </c>
      <c r="AE325" s="243" t="e">
        <f t="shared" ref="AE325:AE330" ca="1" si="1761">X325*AD325/10000</f>
        <v>#VALUE!</v>
      </c>
      <c r="AF325" s="247" t="e">
        <f t="shared" ref="AF325:AF330" ca="1" si="1762">W325/AE325</f>
        <v>#VALUE!</v>
      </c>
      <c r="AG325" s="237" t="e">
        <f t="shared" ref="AG325:AG330" ca="1" si="1763">-AC325*AF324</f>
        <v>#VALUE!</v>
      </c>
      <c r="AH325" s="241" t="e">
        <f t="shared" ref="AH325:AH330" ca="1" si="1764">AG325/K324</f>
        <v>#VALUE!</v>
      </c>
      <c r="AI325" s="237" t="e">
        <f t="shared" ref="AI325:AI330" ca="1" si="1765">AL325+AK325</f>
        <v>#VALUE!</v>
      </c>
      <c r="AJ325" s="241" t="e">
        <f t="shared" ref="AJ325:AJ330" ca="1" si="1766">AF325-AF324</f>
        <v>#VALUE!</v>
      </c>
      <c r="AK325" s="245" t="e">
        <f t="shared" ref="AK325:AK330" ca="1" si="1767">(AJ325*Y325)/2</f>
        <v>#VALUE!</v>
      </c>
      <c r="AL325" s="248" t="e">
        <f t="shared" ref="AL325:AL330" ca="1" si="1768">AG325+R325</f>
        <v>#VALUE!</v>
      </c>
      <c r="AM325" s="241" t="e">
        <f t="shared" ref="AM325:AM330" ca="1" si="1769">AL325/K324</f>
        <v>#VALUE!</v>
      </c>
      <c r="AN325" s="237" t="e">
        <f ca="1">SUM(AL$296:AL325)</f>
        <v>#VALUE!</v>
      </c>
      <c r="AO325" s="203" t="e">
        <f t="shared" ca="1" si="1739"/>
        <v>#VALUE!</v>
      </c>
      <c r="AP325" s="249" t="e">
        <f t="shared" ref="AP325:AP330" ca="1" si="1770">(Z325*AF325*-1)+P325</f>
        <v>#VALUE!</v>
      </c>
      <c r="AQ325" s="250" t="e">
        <f t="shared" ref="AQ325:AQ330" ca="1" si="1771">AP325/K324</f>
        <v>#VALUE!</v>
      </c>
      <c r="AX325" s="67" t="str">
        <f ca="1">[2]!YBHIST($I$281,$I325,J$25,"sec","")</f>
        <v>E</v>
      </c>
      <c r="AY325" s="67" t="str">
        <f ca="1">[2]!YBPRICE($I$281,AX325&amp;"d","Market","AccruedInterest","Swap",$I325,"LMMSkew","","Model",100,"")</f>
        <v>E</v>
      </c>
      <c r="BA325" s="67">
        <f t="shared" si="1725"/>
        <v>-22</v>
      </c>
      <c r="BI325" s="519" t="e">
        <f t="shared" ca="1" si="1740"/>
        <v>#VALUE!</v>
      </c>
      <c r="BJ325" s="519" t="e">
        <f ca="1">PRODUCT($BI$296:BI325)-1</f>
        <v>#VALUE!</v>
      </c>
      <c r="BK325" s="519" t="e">
        <f t="shared" ca="1" si="1741"/>
        <v>#VALUE!</v>
      </c>
      <c r="BL325" s="519" t="e">
        <f ca="1">PRODUCT($BK$296:BK325)-1</f>
        <v>#VALUE!</v>
      </c>
    </row>
    <row r="326" spans="3:64" ht="15">
      <c r="C326" s="222">
        <f t="shared" ca="1" si="1748"/>
        <v>41463</v>
      </c>
      <c r="D326" s="70">
        <f t="shared" ca="1" si="1749"/>
        <v>41488</v>
      </c>
      <c r="E326" s="70" t="str">
        <f t="shared" ca="1" si="1750"/>
        <v>FNMA3.0-TBA-Jul</v>
      </c>
      <c r="F326" s="70" t="str">
        <f t="shared" ca="1" si="1750"/>
        <v>FNMA3.0-TBA-Aug</v>
      </c>
      <c r="G326" s="70" t="str">
        <f t="shared" si="1747"/>
        <v>FNMA3.0-TBA-GEN</v>
      </c>
      <c r="I326" s="133">
        <f ca="1">[2]!YBWORKDAY(EDATE(Base_Date, BA326), -1, "USD")</f>
        <v>41453</v>
      </c>
      <c r="J326" s="217" t="str">
        <f t="shared" ca="1" si="1751"/>
        <v>E</v>
      </c>
      <c r="K326" s="80" t="e">
        <f t="shared" ca="1" si="1752"/>
        <v>#VALUE!</v>
      </c>
      <c r="L326" s="80" t="e">
        <f t="shared" ca="1" si="1753"/>
        <v>#VALUE!</v>
      </c>
      <c r="M326" s="81" t="str">
        <f ca="1">[2]!YBHIST($I$281,$I326,"LMMOAS","sec")</f>
        <v>E</v>
      </c>
      <c r="N326" s="73" t="str">
        <f ca="1">[2]!YBHIST($I$281,$I325,M$25,"sec","")</f>
        <v>E</v>
      </c>
      <c r="O326" s="170" t="str">
        <f ca="1">[2]!YBHIST("1 Month LIBOR",I326,"Yield","bmk","")</f>
        <v>E</v>
      </c>
      <c r="P326" s="80" t="e">
        <f t="shared" ca="1" si="1754"/>
        <v>#VALUE!</v>
      </c>
      <c r="Q326" s="82" t="str">
        <f ca="1">[2]!YBSCEN($I$281,$J325&amp;"d","Market",O$25,"Swap",$I325,"LMMSkew","","Model",100,0,29,"Gradual","ParShift|N",0,"Annualized ROR",O325,100,"",,,,"Default",,,,"Default",,)</f>
        <v>E</v>
      </c>
      <c r="R326" s="80" t="e">
        <f t="shared" ca="1" si="1755"/>
        <v>#VALUE!</v>
      </c>
      <c r="S326" s="83" t="e">
        <f t="shared" ca="1" si="1756"/>
        <v>#VALUE!</v>
      </c>
      <c r="T326" s="80" t="e">
        <f ca="1">SUM(R$296:R326)</f>
        <v>#VALUE!</v>
      </c>
      <c r="U326" s="83" t="e">
        <f t="shared" ca="1" si="1736"/>
        <v>#VALUE!</v>
      </c>
      <c r="V326" s="84">
        <f ca="1">VLOOKUP($I326, 'Barcap OAD'!$A:$S, $F$281, FALSE)</f>
        <v>-9.5</v>
      </c>
      <c r="W326" s="172" t="e">
        <f t="shared" ca="1" si="1730"/>
        <v>#VALUE!</v>
      </c>
      <c r="X326" s="185" t="str">
        <f ca="1">[2]!YBHIST($E326,$I326,X$25,"sec","")</f>
        <v>E</v>
      </c>
      <c r="Y326" s="80" t="e">
        <f t="shared" ca="1" si="1757"/>
        <v>#VALUE!</v>
      </c>
      <c r="Z326" s="82" t="e">
        <f t="shared" ca="1" si="1758"/>
        <v>#VALUE!</v>
      </c>
      <c r="AA326" s="82" t="str">
        <f ca="1">[2]!YBHIST($F326,$I326,X$25,"sec","")</f>
        <v>E</v>
      </c>
      <c r="AB326" s="82" t="e">
        <f t="shared" ca="1" si="1759"/>
        <v>#VALUE!</v>
      </c>
      <c r="AC326" s="187" t="e">
        <f t="shared" ca="1" si="1760"/>
        <v>#VALUE!</v>
      </c>
      <c r="AD326" s="189">
        <f ca="1">VLOOKUP($I326, 'Barcap OAD'!$A:$S, $F$26, FALSE)</f>
        <v>7.9279999999999999</v>
      </c>
      <c r="AE326" s="172" t="e">
        <f t="shared" ca="1" si="1761"/>
        <v>#VALUE!</v>
      </c>
      <c r="AF326" s="86" t="e">
        <f t="shared" ca="1" si="1762"/>
        <v>#VALUE!</v>
      </c>
      <c r="AG326" s="80" t="e">
        <f t="shared" ca="1" si="1763"/>
        <v>#VALUE!</v>
      </c>
      <c r="AH326" s="83" t="e">
        <f t="shared" ca="1" si="1764"/>
        <v>#VALUE!</v>
      </c>
      <c r="AI326" s="80" t="e">
        <f t="shared" ca="1" si="1765"/>
        <v>#VALUE!</v>
      </c>
      <c r="AJ326" s="83" t="e">
        <f t="shared" ca="1" si="1766"/>
        <v>#VALUE!</v>
      </c>
      <c r="AK326" s="187" t="e">
        <f t="shared" ca="1" si="1767"/>
        <v>#VALUE!</v>
      </c>
      <c r="AL326" s="192" t="e">
        <f t="shared" ca="1" si="1768"/>
        <v>#VALUE!</v>
      </c>
      <c r="AM326" s="83" t="e">
        <f t="shared" ca="1" si="1769"/>
        <v>#VALUE!</v>
      </c>
      <c r="AN326" s="80" t="e">
        <f ca="1">SUM(AL$296:AL326)</f>
        <v>#VALUE!</v>
      </c>
      <c r="AO326" s="109" t="e">
        <f t="shared" ca="1" si="1739"/>
        <v>#VALUE!</v>
      </c>
      <c r="AP326" s="194" t="e">
        <f t="shared" ca="1" si="1770"/>
        <v>#VALUE!</v>
      </c>
      <c r="AQ326" s="200" t="e">
        <f t="shared" ca="1" si="1771"/>
        <v>#VALUE!</v>
      </c>
      <c r="AX326" s="67" t="str">
        <f ca="1">[2]!YBHIST($I$281,$I326,J$25,"sec","")</f>
        <v>E</v>
      </c>
      <c r="AY326" s="67" t="str">
        <f ca="1">[2]!YBPRICE($I$281,AX326&amp;"d","Market","AccruedInterest","Swap",$I326,"LMMSkew","","Model",100,"")</f>
        <v>E</v>
      </c>
      <c r="BA326" s="67">
        <f t="shared" si="1725"/>
        <v>-21</v>
      </c>
      <c r="BI326" s="519" t="e">
        <f t="shared" ca="1" si="1740"/>
        <v>#VALUE!</v>
      </c>
      <c r="BJ326" s="519" t="e">
        <f ca="1">PRODUCT($BI$296:BI326)-1</f>
        <v>#VALUE!</v>
      </c>
      <c r="BK326" s="519" t="e">
        <f t="shared" ca="1" si="1741"/>
        <v>#VALUE!</v>
      </c>
      <c r="BL326" s="519" t="e">
        <f ca="1">PRODUCT($BK$296:BK326)-1</f>
        <v>#VALUE!</v>
      </c>
    </row>
    <row r="327" spans="3:64" ht="15">
      <c r="C327" s="222">
        <f t="shared" ca="1" si="1748"/>
        <v>41496</v>
      </c>
      <c r="D327" s="70">
        <f t="shared" ca="1" si="1749"/>
        <v>41521</v>
      </c>
      <c r="E327" s="70" t="str">
        <f t="shared" ca="1" si="1750"/>
        <v>FNMA3.0-TBA-Aug</v>
      </c>
      <c r="F327" s="70" t="str">
        <f t="shared" ca="1" si="1750"/>
        <v>FNMA3.0-TBA-Sep</v>
      </c>
      <c r="G327" s="70" t="str">
        <f t="shared" si="1747"/>
        <v>FNMA3.0-TBA-GEN</v>
      </c>
      <c r="I327" s="133">
        <f ca="1">[2]!YBWORKDAY(EDATE(Base_Date, BA327), -1, "USD")</f>
        <v>41486</v>
      </c>
      <c r="J327" s="217" t="str">
        <f t="shared" ca="1" si="1751"/>
        <v>E</v>
      </c>
      <c r="K327" s="80" t="e">
        <f t="shared" ca="1" si="1752"/>
        <v>#VALUE!</v>
      </c>
      <c r="L327" s="80" t="e">
        <f t="shared" ca="1" si="1753"/>
        <v>#VALUE!</v>
      </c>
      <c r="M327" s="81" t="str">
        <f ca="1">[2]!YBHIST($I$281,$I327,"LMMOAS","sec")</f>
        <v>E</v>
      </c>
      <c r="N327" s="73" t="str">
        <f ca="1">[2]!YBHIST($I$281,$I326,M$25,"sec","")</f>
        <v>E</v>
      </c>
      <c r="O327" s="170" t="str">
        <f ca="1">[2]!YBHIST("1 Month LIBOR",I327,"Yield","bmk","")</f>
        <v>E</v>
      </c>
      <c r="P327" s="80" t="e">
        <f t="shared" ca="1" si="1754"/>
        <v>#VALUE!</v>
      </c>
      <c r="Q327" s="82" t="str">
        <f ca="1">[2]!YBSCEN($I$281,$J326&amp;"d","Market",O$25,"Swap",$I326,"LMMSkew","","Model",100,0,29,"Gradual","ParShift|N",0,"Annualized ROR",O326,100,"",,,,"Default",,,,"Default",,)</f>
        <v>E</v>
      </c>
      <c r="R327" s="80" t="e">
        <f t="shared" ca="1" si="1755"/>
        <v>#VALUE!</v>
      </c>
      <c r="S327" s="83" t="e">
        <f t="shared" ca="1" si="1756"/>
        <v>#VALUE!</v>
      </c>
      <c r="T327" s="80" t="e">
        <f ca="1">SUM(R$296:R327)</f>
        <v>#VALUE!</v>
      </c>
      <c r="U327" s="83" t="e">
        <f t="shared" ca="1" si="1736"/>
        <v>#VALUE!</v>
      </c>
      <c r="V327" s="84">
        <f ca="1">VLOOKUP($I327, 'Barcap OAD'!$A:$S, $F$281, FALSE)</f>
        <v>-9.6</v>
      </c>
      <c r="W327" s="172" t="e">
        <f t="shared" ca="1" si="1730"/>
        <v>#VALUE!</v>
      </c>
      <c r="X327" s="185" t="str">
        <f ca="1">[2]!YBHIST($E327,$I327,X$25,"sec","")</f>
        <v>E</v>
      </c>
      <c r="Y327" s="80" t="e">
        <f t="shared" ca="1" si="1757"/>
        <v>#VALUE!</v>
      </c>
      <c r="Z327" s="82" t="e">
        <f t="shared" ca="1" si="1758"/>
        <v>#VALUE!</v>
      </c>
      <c r="AA327" s="82" t="str">
        <f ca="1">[2]!YBHIST($F327,$I327,X$25,"sec","")</f>
        <v>E</v>
      </c>
      <c r="AB327" s="82" t="e">
        <f t="shared" ca="1" si="1759"/>
        <v>#VALUE!</v>
      </c>
      <c r="AC327" s="187" t="e">
        <f t="shared" ca="1" si="1760"/>
        <v>#VALUE!</v>
      </c>
      <c r="AD327" s="189">
        <f ca="1">VLOOKUP($I327, 'Barcap OAD'!$A:$S, $F$26, FALSE)</f>
        <v>8.0239999999999991</v>
      </c>
      <c r="AE327" s="172" t="e">
        <f t="shared" ca="1" si="1761"/>
        <v>#VALUE!</v>
      </c>
      <c r="AF327" s="86" t="e">
        <f t="shared" ca="1" si="1762"/>
        <v>#VALUE!</v>
      </c>
      <c r="AG327" s="80" t="e">
        <f t="shared" ca="1" si="1763"/>
        <v>#VALUE!</v>
      </c>
      <c r="AH327" s="83" t="e">
        <f t="shared" ca="1" si="1764"/>
        <v>#VALUE!</v>
      </c>
      <c r="AI327" s="80" t="e">
        <f t="shared" ca="1" si="1765"/>
        <v>#VALUE!</v>
      </c>
      <c r="AJ327" s="83" t="e">
        <f t="shared" ca="1" si="1766"/>
        <v>#VALUE!</v>
      </c>
      <c r="AK327" s="187" t="e">
        <f t="shared" ca="1" si="1767"/>
        <v>#VALUE!</v>
      </c>
      <c r="AL327" s="192" t="e">
        <f t="shared" ca="1" si="1768"/>
        <v>#VALUE!</v>
      </c>
      <c r="AM327" s="83" t="e">
        <f t="shared" ca="1" si="1769"/>
        <v>#VALUE!</v>
      </c>
      <c r="AN327" s="80" t="e">
        <f ca="1">SUM(AL$296:AL327)</f>
        <v>#VALUE!</v>
      </c>
      <c r="AO327" s="109" t="e">
        <f t="shared" ca="1" si="1739"/>
        <v>#VALUE!</v>
      </c>
      <c r="AP327" s="194" t="e">
        <f t="shared" ca="1" si="1770"/>
        <v>#VALUE!</v>
      </c>
      <c r="AQ327" s="200" t="e">
        <f t="shared" ca="1" si="1771"/>
        <v>#VALUE!</v>
      </c>
      <c r="AX327" s="67" t="str">
        <f ca="1">[2]!YBHIST($I$281,$I327,J$25,"sec","")</f>
        <v>E</v>
      </c>
      <c r="AY327" s="67" t="str">
        <f ca="1">[2]!YBPRICE($I$281,AX327&amp;"d","Market","AccruedInterest","Swap",$I327,"LMMSkew","","Model",100,"")</f>
        <v>E</v>
      </c>
      <c r="BA327" s="67">
        <f t="shared" si="1725"/>
        <v>-20</v>
      </c>
      <c r="BI327" s="519" t="e">
        <f t="shared" ca="1" si="1740"/>
        <v>#VALUE!</v>
      </c>
      <c r="BJ327" s="519" t="e">
        <f ca="1">PRODUCT($BI$296:BI327)-1</f>
        <v>#VALUE!</v>
      </c>
      <c r="BK327" s="519" t="e">
        <f t="shared" ca="1" si="1741"/>
        <v>#VALUE!</v>
      </c>
      <c r="BL327" s="519" t="e">
        <f ca="1">PRODUCT($BK$296:BK327)-1</f>
        <v>#VALUE!</v>
      </c>
    </row>
    <row r="328" spans="3:64" ht="15">
      <c r="C328" s="222">
        <f t="shared" ca="1" si="1748"/>
        <v>41526</v>
      </c>
      <c r="D328" s="70">
        <f t="shared" ca="1" si="1749"/>
        <v>41551</v>
      </c>
      <c r="E328" s="70" t="str">
        <f t="shared" ca="1" si="1750"/>
        <v>FNMA3.0-TBA-Sep</v>
      </c>
      <c r="F328" s="70" t="str">
        <f t="shared" ca="1" si="1750"/>
        <v>FNMA3.0-TBA-Oct</v>
      </c>
      <c r="G328" s="70" t="str">
        <f t="shared" si="1747"/>
        <v>FNMA3.0-TBA-GEN</v>
      </c>
      <c r="I328" s="133">
        <f ca="1">[2]!YBWORKDAY(EDATE(Base_Date, BA328), -1, "USD")</f>
        <v>41516</v>
      </c>
      <c r="J328" s="234" t="str">
        <f t="shared" ca="1" si="1751"/>
        <v>E</v>
      </c>
      <c r="K328" s="237" t="e">
        <f t="shared" ca="1" si="1752"/>
        <v>#VALUE!</v>
      </c>
      <c r="L328" s="237" t="e">
        <f t="shared" ca="1" si="1753"/>
        <v>#VALUE!</v>
      </c>
      <c r="M328" s="238" t="str">
        <f ca="1">[2]!YBHIST($I$281,$I328,"LMMOAS","sec")</f>
        <v>E</v>
      </c>
      <c r="N328" s="239" t="str">
        <f ca="1">[2]!YBHIST($I$281,$I327,M$25,"sec","")</f>
        <v>E</v>
      </c>
      <c r="O328" s="240" t="str">
        <f ca="1">[2]!YBHIST("1 Month LIBOR",I328,"Yield","bmk","")</f>
        <v>E</v>
      </c>
      <c r="P328" s="237" t="e">
        <f t="shared" ca="1" si="1754"/>
        <v>#VALUE!</v>
      </c>
      <c r="Q328" s="171" t="str">
        <f ca="1">[2]!YBSCEN($I$281,$J327&amp;"d","Market",O$25,"Swap",$I327,"LMMSkew","","Model",100,0,29,"Gradual","ParShift|N",0,"Annualized ROR",O327,100,"",,,,"Default",,,,"Default",,)</f>
        <v>E</v>
      </c>
      <c r="R328" s="237" t="e">
        <f t="shared" ca="1" si="1755"/>
        <v>#VALUE!</v>
      </c>
      <c r="S328" s="241" t="e">
        <f t="shared" ca="1" si="1756"/>
        <v>#VALUE!</v>
      </c>
      <c r="T328" s="237" t="e">
        <f ca="1">SUM(R$296:R328)</f>
        <v>#VALUE!</v>
      </c>
      <c r="U328" s="241" t="e">
        <f t="shared" ca="1" si="1736"/>
        <v>#VALUE!</v>
      </c>
      <c r="V328" s="242">
        <f ca="1">VLOOKUP($I328, 'Barcap OAD'!$A:$S, $F$281, FALSE)</f>
        <v>-9.6999999999999993</v>
      </c>
      <c r="W328" s="243" t="e">
        <f t="shared" ca="1" si="1730"/>
        <v>#VALUE!</v>
      </c>
      <c r="X328" s="244" t="str">
        <f ca="1">[2]!YBHIST($E328,$I328,X$25,"sec","")</f>
        <v>E</v>
      </c>
      <c r="Y328" s="237" t="e">
        <f t="shared" ca="1" si="1757"/>
        <v>#VALUE!</v>
      </c>
      <c r="Z328" s="171" t="e">
        <f t="shared" ca="1" si="1758"/>
        <v>#VALUE!</v>
      </c>
      <c r="AA328" s="171" t="str">
        <f ca="1">[2]!YBHIST($F328,$I328,X$25,"sec","")</f>
        <v>E</v>
      </c>
      <c r="AB328" s="171" t="e">
        <f t="shared" ca="1" si="1759"/>
        <v>#VALUE!</v>
      </c>
      <c r="AC328" s="245" t="e">
        <f t="shared" ca="1" si="1760"/>
        <v>#VALUE!</v>
      </c>
      <c r="AD328" s="246">
        <f ca="1">VLOOKUP($I328, 'Barcap OAD'!$A:$S, $F$26, FALSE)</f>
        <v>8.0820000000000007</v>
      </c>
      <c r="AE328" s="243" t="e">
        <f t="shared" ca="1" si="1761"/>
        <v>#VALUE!</v>
      </c>
      <c r="AF328" s="247" t="e">
        <f t="shared" ca="1" si="1762"/>
        <v>#VALUE!</v>
      </c>
      <c r="AG328" s="237" t="e">
        <f t="shared" ca="1" si="1763"/>
        <v>#VALUE!</v>
      </c>
      <c r="AH328" s="241" t="e">
        <f t="shared" ca="1" si="1764"/>
        <v>#VALUE!</v>
      </c>
      <c r="AI328" s="237" t="e">
        <f t="shared" ca="1" si="1765"/>
        <v>#VALUE!</v>
      </c>
      <c r="AJ328" s="241" t="e">
        <f t="shared" ca="1" si="1766"/>
        <v>#VALUE!</v>
      </c>
      <c r="AK328" s="245" t="e">
        <f t="shared" ca="1" si="1767"/>
        <v>#VALUE!</v>
      </c>
      <c r="AL328" s="248" t="e">
        <f t="shared" ca="1" si="1768"/>
        <v>#VALUE!</v>
      </c>
      <c r="AM328" s="241" t="e">
        <f t="shared" ca="1" si="1769"/>
        <v>#VALUE!</v>
      </c>
      <c r="AN328" s="237" t="e">
        <f ca="1">SUM(AL$296:AL328)</f>
        <v>#VALUE!</v>
      </c>
      <c r="AO328" s="203" t="e">
        <f t="shared" ca="1" si="1739"/>
        <v>#VALUE!</v>
      </c>
      <c r="AP328" s="249" t="e">
        <f t="shared" ca="1" si="1770"/>
        <v>#VALUE!</v>
      </c>
      <c r="AQ328" s="250" t="e">
        <f t="shared" ca="1" si="1771"/>
        <v>#VALUE!</v>
      </c>
      <c r="AX328" s="67" t="str">
        <f ca="1">[2]!YBHIST($I$281,$I328,J$25,"sec","")</f>
        <v>E</v>
      </c>
      <c r="AY328" s="67" t="str">
        <f ca="1">[2]!YBPRICE($I$281,AX328&amp;"d","Market","AccruedInterest","Swap",$I328,"LMMSkew","","Model",100,"")</f>
        <v>E</v>
      </c>
      <c r="BA328" s="67">
        <f t="shared" ref="BA328:BA347" si="1772">BA256</f>
        <v>-19</v>
      </c>
      <c r="BI328" s="519" t="e">
        <f t="shared" ca="1" si="1740"/>
        <v>#VALUE!</v>
      </c>
      <c r="BJ328" s="519" t="e">
        <f ca="1">PRODUCT($BI$296:BI328)-1</f>
        <v>#VALUE!</v>
      </c>
      <c r="BK328" s="519" t="e">
        <f t="shared" ca="1" si="1741"/>
        <v>#VALUE!</v>
      </c>
      <c r="BL328" s="519" t="e">
        <f ca="1">PRODUCT($BK$296:BK328)-1</f>
        <v>#VALUE!</v>
      </c>
    </row>
    <row r="329" spans="3:64" ht="15">
      <c r="C329" s="222">
        <f t="shared" ref="C329:C334" ca="1" si="1773">I329+10</f>
        <v>41557</v>
      </c>
      <c r="D329" s="70">
        <f t="shared" ca="1" si="1749"/>
        <v>41582</v>
      </c>
      <c r="E329" s="70" t="str">
        <f t="shared" ca="1" si="1750"/>
        <v>FNMA3.0-TBA-Oct</v>
      </c>
      <c r="F329" s="70" t="str">
        <f t="shared" ca="1" si="1750"/>
        <v>FNMA3.0-TBA-Nov</v>
      </c>
      <c r="G329" s="70" t="str">
        <f t="shared" si="1747"/>
        <v>FNMA3.0-TBA-GEN</v>
      </c>
      <c r="I329" s="133">
        <f ca="1">[2]!YBWORKDAY(EDATE(Base_Date, BA329), -1, "USD")</f>
        <v>41547</v>
      </c>
      <c r="J329" s="217" t="str">
        <f t="shared" ca="1" si="1751"/>
        <v>E</v>
      </c>
      <c r="K329" s="80" t="e">
        <f t="shared" ca="1" si="1752"/>
        <v>#VALUE!</v>
      </c>
      <c r="L329" s="80" t="e">
        <f t="shared" ca="1" si="1753"/>
        <v>#VALUE!</v>
      </c>
      <c r="M329" s="81" t="str">
        <f ca="1">[2]!YBHIST($I$281,$I329,"LMMOAS","sec")</f>
        <v>E</v>
      </c>
      <c r="N329" s="73" t="str">
        <f ca="1">[2]!YBHIST($I$281,$I328,M$25,"sec","")</f>
        <v>E</v>
      </c>
      <c r="O329" s="170" t="str">
        <f ca="1">[2]!YBHIST("1 Month LIBOR",I329,"Yield","bmk","")</f>
        <v>E</v>
      </c>
      <c r="P329" s="80" t="e">
        <f t="shared" ca="1" si="1754"/>
        <v>#VALUE!</v>
      </c>
      <c r="Q329" s="82" t="str">
        <f ca="1">[2]!YBSCEN($I$281,$J328&amp;"d","Market",O$25,"Swap",$I328,"LMMSkew","","Model",100,0,29,"Gradual","ParShift|N",0,"Annualized ROR",O328,100,"",,,,"Default",,,,"Default",,)</f>
        <v>E</v>
      </c>
      <c r="R329" s="80" t="e">
        <f t="shared" ca="1" si="1755"/>
        <v>#VALUE!</v>
      </c>
      <c r="S329" s="83" t="e">
        <f t="shared" ca="1" si="1756"/>
        <v>#VALUE!</v>
      </c>
      <c r="T329" s="80" t="e">
        <f ca="1">SUM(R$296:R329)</f>
        <v>#VALUE!</v>
      </c>
      <c r="U329" s="83" t="e">
        <f t="shared" ca="1" si="1736"/>
        <v>#VALUE!</v>
      </c>
      <c r="V329" s="84">
        <f ca="1">VLOOKUP($I329, 'Barcap OAD'!$A:$S, $F$281, FALSE)</f>
        <v>-9.6</v>
      </c>
      <c r="W329" s="172" t="e">
        <f t="shared" ca="1" si="1730"/>
        <v>#VALUE!</v>
      </c>
      <c r="X329" s="185" t="str">
        <f ca="1">[2]!YBHIST($E329,$I329,X$25,"sec","")</f>
        <v>E</v>
      </c>
      <c r="Y329" s="80" t="e">
        <f t="shared" ca="1" si="1757"/>
        <v>#VALUE!</v>
      </c>
      <c r="Z329" s="82" t="e">
        <f t="shared" ca="1" si="1758"/>
        <v>#VALUE!</v>
      </c>
      <c r="AA329" s="82" t="str">
        <f ca="1">[2]!YBHIST($F329,$I329,X$25,"sec","")</f>
        <v>E</v>
      </c>
      <c r="AB329" s="82" t="e">
        <f t="shared" ca="1" si="1759"/>
        <v>#VALUE!</v>
      </c>
      <c r="AC329" s="187" t="e">
        <f t="shared" ca="1" si="1760"/>
        <v>#VALUE!</v>
      </c>
      <c r="AD329" s="189">
        <f ca="1">VLOOKUP($I329, 'Barcap OAD'!$A:$S, $F$26, FALSE)</f>
        <v>7.9720000000000004</v>
      </c>
      <c r="AE329" s="172" t="e">
        <f t="shared" ca="1" si="1761"/>
        <v>#VALUE!</v>
      </c>
      <c r="AF329" s="86" t="e">
        <f t="shared" ca="1" si="1762"/>
        <v>#VALUE!</v>
      </c>
      <c r="AG329" s="80" t="e">
        <f t="shared" ca="1" si="1763"/>
        <v>#VALUE!</v>
      </c>
      <c r="AH329" s="83" t="e">
        <f t="shared" ca="1" si="1764"/>
        <v>#VALUE!</v>
      </c>
      <c r="AI329" s="80" t="e">
        <f t="shared" ca="1" si="1765"/>
        <v>#VALUE!</v>
      </c>
      <c r="AJ329" s="83" t="e">
        <f t="shared" ca="1" si="1766"/>
        <v>#VALUE!</v>
      </c>
      <c r="AK329" s="187" t="e">
        <f t="shared" ca="1" si="1767"/>
        <v>#VALUE!</v>
      </c>
      <c r="AL329" s="192" t="e">
        <f t="shared" ca="1" si="1768"/>
        <v>#VALUE!</v>
      </c>
      <c r="AM329" s="83" t="e">
        <f t="shared" ca="1" si="1769"/>
        <v>#VALUE!</v>
      </c>
      <c r="AN329" s="80" t="e">
        <f ca="1">SUM(AL$296:AL329)</f>
        <v>#VALUE!</v>
      </c>
      <c r="AO329" s="109" t="e">
        <f t="shared" ca="1" si="1739"/>
        <v>#VALUE!</v>
      </c>
      <c r="AP329" s="194" t="e">
        <f t="shared" ca="1" si="1770"/>
        <v>#VALUE!</v>
      </c>
      <c r="AQ329" s="200" t="e">
        <f t="shared" ca="1" si="1771"/>
        <v>#VALUE!</v>
      </c>
      <c r="AX329" s="67" t="str">
        <f ca="1">[2]!YBHIST($I$281,$I329,J$25,"sec","")</f>
        <v>E</v>
      </c>
      <c r="AY329" s="67" t="str">
        <f ca="1">[2]!YBPRICE($I$281,AX329&amp;"d","Market","AccruedInterest","Swap",$I329,"LMMSkew","","Model",100,"")</f>
        <v>E</v>
      </c>
      <c r="BA329" s="67">
        <f t="shared" si="1772"/>
        <v>-18</v>
      </c>
      <c r="BI329" s="519" t="e">
        <f t="shared" ca="1" si="1740"/>
        <v>#VALUE!</v>
      </c>
      <c r="BJ329" s="519" t="e">
        <f ca="1">PRODUCT($BI$296:BI329)-1</f>
        <v>#VALUE!</v>
      </c>
      <c r="BK329" s="519" t="e">
        <f t="shared" ca="1" si="1741"/>
        <v>#VALUE!</v>
      </c>
      <c r="BL329" s="519" t="e">
        <f ca="1">PRODUCT($BK$296:BK329)-1</f>
        <v>#VALUE!</v>
      </c>
    </row>
    <row r="330" spans="3:64" ht="15">
      <c r="C330" s="222">
        <f t="shared" ca="1" si="1773"/>
        <v>41588</v>
      </c>
      <c r="D330" s="70">
        <f t="shared" ca="1" si="1749"/>
        <v>41613</v>
      </c>
      <c r="E330" s="70" t="str">
        <f t="shared" ref="E330" ca="1" si="1774">"FNMA"&amp;TEXT($J$23,"0.0")&amp;"-TBA-"&amp;TEXT(C330,"mmm")</f>
        <v>FNMA3.0-TBA-Nov</v>
      </c>
      <c r="F330" s="70" t="str">
        <f t="shared" ref="F330" ca="1" si="1775">"FNMA"&amp;TEXT($J$23,"0.0")&amp;"-TBA-"&amp;TEXT(D330,"mmm")</f>
        <v>FNMA3.0-TBA-Dec</v>
      </c>
      <c r="G330" s="70" t="str">
        <f t="shared" si="1747"/>
        <v>FNMA3.0-TBA-GEN</v>
      </c>
      <c r="I330" s="133">
        <f ca="1">[2]!YBWORKDAY(EDATE(Base_Date, BA330), -1, "USD")</f>
        <v>41578</v>
      </c>
      <c r="J330" s="217" t="str">
        <f t="shared" ca="1" si="1751"/>
        <v>E</v>
      </c>
      <c r="K330" s="80" t="e">
        <f t="shared" ca="1" si="1752"/>
        <v>#VALUE!</v>
      </c>
      <c r="L330" s="80" t="e">
        <f t="shared" ca="1" si="1753"/>
        <v>#VALUE!</v>
      </c>
      <c r="M330" s="81" t="str">
        <f ca="1">[2]!YBHIST($I$281,$I330,"LMMOAS","sec")</f>
        <v>E</v>
      </c>
      <c r="N330" s="73" t="str">
        <f ca="1">[2]!YBHIST($I$281,$I329,M$25,"sec","")</f>
        <v>E</v>
      </c>
      <c r="O330" s="170" t="str">
        <f ca="1">[2]!YBHIST("1 Month LIBOR",I330,"Yield","bmk","")</f>
        <v>E</v>
      </c>
      <c r="P330" s="80" t="e">
        <f t="shared" ca="1" si="1754"/>
        <v>#VALUE!</v>
      </c>
      <c r="Q330" s="82" t="str">
        <f ca="1">[2]!YBSCEN($I$281,$J329&amp;"d","Market",O$25,"Swap",$I329,"LMMSkew","","Model",100,0,29,"Gradual","ParShift|N",0,"Annualized ROR",O329,100,"",,,,"Default",,,,"Default",,)</f>
        <v>E</v>
      </c>
      <c r="R330" s="80" t="e">
        <f t="shared" ca="1" si="1755"/>
        <v>#VALUE!</v>
      </c>
      <c r="S330" s="83" t="e">
        <f t="shared" ca="1" si="1756"/>
        <v>#VALUE!</v>
      </c>
      <c r="T330" s="80" t="e">
        <f ca="1">SUM(R$296:R330)</f>
        <v>#VALUE!</v>
      </c>
      <c r="U330" s="83" t="e">
        <f t="shared" ca="1" si="1736"/>
        <v>#VALUE!</v>
      </c>
      <c r="V330" s="84">
        <f ca="1">VLOOKUP($I330, 'Barcap OAD'!$A:$S, $F$281, FALSE)</f>
        <v>-9.5</v>
      </c>
      <c r="W330" s="172" t="e">
        <f t="shared" ca="1" si="1730"/>
        <v>#VALUE!</v>
      </c>
      <c r="X330" s="185" t="str">
        <f ca="1">[2]!YBHIST($E330,$I330,X$25,"sec","")</f>
        <v>E</v>
      </c>
      <c r="Y330" s="80" t="e">
        <f t="shared" ca="1" si="1757"/>
        <v>#VALUE!</v>
      </c>
      <c r="Z330" s="82" t="e">
        <f t="shared" ca="1" si="1758"/>
        <v>#VALUE!</v>
      </c>
      <c r="AA330" s="82" t="str">
        <f ca="1">[2]!YBHIST($F330,$I330,X$25,"sec","")</f>
        <v>E</v>
      </c>
      <c r="AB330" s="82" t="e">
        <f t="shared" ca="1" si="1759"/>
        <v>#VALUE!</v>
      </c>
      <c r="AC330" s="187" t="e">
        <f t="shared" ca="1" si="1760"/>
        <v>#VALUE!</v>
      </c>
      <c r="AD330" s="189">
        <f ca="1">VLOOKUP($I330, 'Barcap OAD'!$A:$S, $F$26, FALSE)</f>
        <v>7.7620750000000003</v>
      </c>
      <c r="AE330" s="172" t="e">
        <f t="shared" ca="1" si="1761"/>
        <v>#VALUE!</v>
      </c>
      <c r="AF330" s="86" t="e">
        <f t="shared" ca="1" si="1762"/>
        <v>#VALUE!</v>
      </c>
      <c r="AG330" s="80" t="e">
        <f t="shared" ca="1" si="1763"/>
        <v>#VALUE!</v>
      </c>
      <c r="AH330" s="83" t="e">
        <f t="shared" ca="1" si="1764"/>
        <v>#VALUE!</v>
      </c>
      <c r="AI330" s="80" t="e">
        <f t="shared" ca="1" si="1765"/>
        <v>#VALUE!</v>
      </c>
      <c r="AJ330" s="83" t="e">
        <f t="shared" ca="1" si="1766"/>
        <v>#VALUE!</v>
      </c>
      <c r="AK330" s="187" t="e">
        <f t="shared" ca="1" si="1767"/>
        <v>#VALUE!</v>
      </c>
      <c r="AL330" s="192" t="e">
        <f t="shared" ca="1" si="1768"/>
        <v>#VALUE!</v>
      </c>
      <c r="AM330" s="83" t="e">
        <f t="shared" ca="1" si="1769"/>
        <v>#VALUE!</v>
      </c>
      <c r="AN330" s="80" t="e">
        <f ca="1">SUM(AL$296:AL330)</f>
        <v>#VALUE!</v>
      </c>
      <c r="AO330" s="109" t="e">
        <f t="shared" ca="1" si="1739"/>
        <v>#VALUE!</v>
      </c>
      <c r="AP330" s="194" t="e">
        <f t="shared" ca="1" si="1770"/>
        <v>#VALUE!</v>
      </c>
      <c r="AQ330" s="200" t="e">
        <f t="shared" ca="1" si="1771"/>
        <v>#VALUE!</v>
      </c>
      <c r="AX330" s="67" t="str">
        <f ca="1">[2]!YBHIST($I$281,$I330,J$25,"sec","")</f>
        <v>E</v>
      </c>
      <c r="AY330" s="67" t="str">
        <f ca="1">[2]!YBPRICE($I$281,AX330&amp;"d","Market","AccruedInterest","Swap",$I330,"LMMSkew","","Model",100,"")</f>
        <v>E</v>
      </c>
      <c r="BA330" s="67">
        <f t="shared" si="1772"/>
        <v>-17</v>
      </c>
      <c r="BI330" s="519" t="e">
        <f t="shared" ca="1" si="1740"/>
        <v>#VALUE!</v>
      </c>
      <c r="BJ330" s="519" t="e">
        <f ca="1">PRODUCT($BI$296:BI330)-1</f>
        <v>#VALUE!</v>
      </c>
      <c r="BK330" s="519" t="e">
        <f t="shared" ca="1" si="1741"/>
        <v>#VALUE!</v>
      </c>
      <c r="BL330" s="519" t="e">
        <f ca="1">PRODUCT($BK$296:BK330)-1</f>
        <v>#VALUE!</v>
      </c>
    </row>
    <row r="331" spans="3:64" ht="15">
      <c r="C331" s="222">
        <f t="shared" ca="1" si="1773"/>
        <v>41617</v>
      </c>
      <c r="D331" s="70">
        <f t="shared" ref="D331" ca="1" si="1776">I331+35</f>
        <v>41642</v>
      </c>
      <c r="E331" s="70" t="str">
        <f t="shared" ref="E331" ca="1" si="1777">"FNMA"&amp;TEXT($J$23,"0.0")&amp;"-TBA-"&amp;TEXT(C331,"mmm")</f>
        <v>FNMA3.0-TBA-Dec</v>
      </c>
      <c r="F331" s="70" t="str">
        <f t="shared" ref="F331" ca="1" si="1778">"FNMA"&amp;TEXT($J$23,"0.0")&amp;"-TBA-"&amp;TEXT(D331,"mmm")</f>
        <v>FNMA3.0-TBA-Jan</v>
      </c>
      <c r="G331" s="70" t="str">
        <f t="shared" si="1747"/>
        <v>FNMA3.0-TBA-GEN</v>
      </c>
      <c r="I331" s="133">
        <f ca="1">[2]!YBWORKDAY(EDATE(Base_Date, BA331), -1, "USD")</f>
        <v>41607</v>
      </c>
      <c r="J331" s="217" t="str">
        <f t="shared" ref="J331" ca="1" si="1779">AX331</f>
        <v>E</v>
      </c>
      <c r="K331" s="80" t="e">
        <f t="shared" ref="K331" ca="1" si="1780">AX331+AY331</f>
        <v>#VALUE!</v>
      </c>
      <c r="L331" s="80" t="e">
        <f t="shared" ca="1" si="1753"/>
        <v>#VALUE!</v>
      </c>
      <c r="M331" s="81" t="str">
        <f ca="1">[2]!YBHIST($I$281,$I331,"LMMOAS","sec")</f>
        <v>E</v>
      </c>
      <c r="N331" s="73" t="str">
        <f ca="1">[2]!YBHIST($I$281,$I330,M$25,"sec","")</f>
        <v>E</v>
      </c>
      <c r="O331" s="170" t="str">
        <f ca="1">[2]!YBHIST("1 Month LIBOR",I331,"Yield","bmk","")</f>
        <v>E</v>
      </c>
      <c r="P331" s="80" t="e">
        <f t="shared" ref="P331" ca="1" si="1781">K330-Q331</f>
        <v>#VALUE!</v>
      </c>
      <c r="Q331" s="82" t="str">
        <f ca="1">[2]!YBSCEN($I$281,$J330&amp;"d","Market",O$25,"Swap",$I330,"LMMSkew","","Model",100,0,29,"Gradual","ParShift|N",0,"Annualized ROR",O330,100,"",,,,"Default",,,,"Default",,)</f>
        <v>E</v>
      </c>
      <c r="R331" s="80" t="e">
        <f t="shared" ref="R331" ca="1" si="1782">L331+P331</f>
        <v>#VALUE!</v>
      </c>
      <c r="S331" s="83" t="e">
        <f t="shared" ref="S331" ca="1" si="1783">R331/K330</f>
        <v>#VALUE!</v>
      </c>
      <c r="T331" s="80" t="e">
        <f ca="1">SUM(R$296:R331)</f>
        <v>#VALUE!</v>
      </c>
      <c r="U331" s="83" t="e">
        <f t="shared" ca="1" si="1736"/>
        <v>#VALUE!</v>
      </c>
      <c r="V331" s="84">
        <f ca="1">VLOOKUP($I331, 'Barcap OAD'!$A:$S, $F$281, FALSE)</f>
        <v>-9.9</v>
      </c>
      <c r="W331" s="172" t="e">
        <f t="shared" ca="1" si="1730"/>
        <v>#VALUE!</v>
      </c>
      <c r="X331" s="185" t="str">
        <f ca="1">[2]!YBHIST($E331,$I331,X$25,"sec","")</f>
        <v>E</v>
      </c>
      <c r="Y331" s="80" t="e">
        <f t="shared" ca="1" si="1757"/>
        <v>#VALUE!</v>
      </c>
      <c r="Z331" s="82" t="e">
        <f t="shared" ref="Z331" ca="1" si="1784">X330-AA330</f>
        <v>#VALUE!</v>
      </c>
      <c r="AA331" s="82" t="str">
        <f ca="1">[2]!YBHIST($F331,$I331,X$25,"sec","")</f>
        <v>E</v>
      </c>
      <c r="AB331" s="82" t="e">
        <f t="shared" ref="AB331" ca="1" si="1785">X330-Z331</f>
        <v>#VALUE!</v>
      </c>
      <c r="AC331" s="187" t="e">
        <f t="shared" ref="AC331" ca="1" si="1786">Y331+Z331</f>
        <v>#VALUE!</v>
      </c>
      <c r="AD331" s="189">
        <f ca="1">VLOOKUP($I331, 'Barcap OAD'!$A:$S, $F$26, FALSE)</f>
        <v>8.0552030000000006</v>
      </c>
      <c r="AE331" s="172" t="e">
        <f t="shared" ref="AE331" ca="1" si="1787">X331*AD331/10000</f>
        <v>#VALUE!</v>
      </c>
      <c r="AF331" s="86" t="e">
        <f t="shared" ref="AF331" ca="1" si="1788">W331/AE331</f>
        <v>#VALUE!</v>
      </c>
      <c r="AG331" s="80" t="e">
        <f t="shared" ref="AG331" ca="1" si="1789">-AC331*AF330</f>
        <v>#VALUE!</v>
      </c>
      <c r="AH331" s="83" t="e">
        <f t="shared" ref="AH331" ca="1" si="1790">AG331/K330</f>
        <v>#VALUE!</v>
      </c>
      <c r="AI331" s="80" t="e">
        <f t="shared" ref="AI331" ca="1" si="1791">AL331+AK331</f>
        <v>#VALUE!</v>
      </c>
      <c r="AJ331" s="83" t="e">
        <f t="shared" ref="AJ331" ca="1" si="1792">AF331-AF330</f>
        <v>#VALUE!</v>
      </c>
      <c r="AK331" s="187" t="e">
        <f t="shared" ref="AK331" ca="1" si="1793">(AJ331*Y331)/2</f>
        <v>#VALUE!</v>
      </c>
      <c r="AL331" s="192" t="e">
        <f t="shared" ref="AL331" ca="1" si="1794">AG331+R331</f>
        <v>#VALUE!</v>
      </c>
      <c r="AM331" s="83" t="e">
        <f t="shared" ref="AM331" ca="1" si="1795">AL331/K330</f>
        <v>#VALUE!</v>
      </c>
      <c r="AN331" s="80" t="e">
        <f ca="1">SUM(AL$296:AL331)</f>
        <v>#VALUE!</v>
      </c>
      <c r="AO331" s="109" t="e">
        <f t="shared" ca="1" si="1739"/>
        <v>#VALUE!</v>
      </c>
      <c r="AP331" s="194" t="e">
        <f t="shared" ref="AP331" ca="1" si="1796">(Z331*AF331*-1)+P331</f>
        <v>#VALUE!</v>
      </c>
      <c r="AQ331" s="200" t="e">
        <f t="shared" ref="AQ331" ca="1" si="1797">AP331/K330</f>
        <v>#VALUE!</v>
      </c>
      <c r="AX331" s="67" t="str">
        <f ca="1">[2]!YBHIST($I$281,$I331,J$25,"sec","")</f>
        <v>E</v>
      </c>
      <c r="AY331" s="67" t="str">
        <f ca="1">[2]!YBPRICE($I$281,AX331&amp;"d","Market","AccruedInterest","Swap",$I331,"LMMSkew","","Model",100,"")</f>
        <v>E</v>
      </c>
      <c r="BA331" s="67">
        <f t="shared" si="1772"/>
        <v>-16</v>
      </c>
      <c r="BI331" s="519" t="e">
        <f t="shared" ca="1" si="1740"/>
        <v>#VALUE!</v>
      </c>
      <c r="BJ331" s="519" t="e">
        <f ca="1">PRODUCT($BI$296:BI331)-1</f>
        <v>#VALUE!</v>
      </c>
      <c r="BK331" s="519" t="e">
        <f t="shared" ca="1" si="1741"/>
        <v>#VALUE!</v>
      </c>
      <c r="BL331" s="519" t="e">
        <f ca="1">PRODUCT($BK$296:BK331)-1</f>
        <v>#VALUE!</v>
      </c>
    </row>
    <row r="332" spans="3:64" ht="15">
      <c r="C332" s="222">
        <f t="shared" ca="1" si="1773"/>
        <v>41649</v>
      </c>
      <c r="D332" s="70">
        <f t="shared" ref="D332" ca="1" si="1798">I332+35</f>
        <v>41674</v>
      </c>
      <c r="E332" s="70" t="str">
        <f t="shared" ref="E332" ca="1" si="1799">"FNMA"&amp;TEXT($J$23,"0.0")&amp;"-TBA-"&amp;TEXT(C332,"mmm")</f>
        <v>FNMA3.0-TBA-Jan</v>
      </c>
      <c r="F332" s="70" t="str">
        <f t="shared" ref="F332" ca="1" si="1800">"FNMA"&amp;TEXT($J$23,"0.0")&amp;"-TBA-"&amp;TEXT(D332,"mmm")</f>
        <v>FNMA3.0-TBA-Feb</v>
      </c>
      <c r="G332" s="70" t="str">
        <f t="shared" si="1747"/>
        <v>FNMA3.0-TBA-GEN</v>
      </c>
      <c r="I332" s="133">
        <f ca="1">[2]!YBWORKDAY(EDATE(Base_Date, BA332), -1, "USD")</f>
        <v>41639</v>
      </c>
      <c r="J332" s="234" t="str">
        <f t="shared" ref="J332" ca="1" si="1801">AX332</f>
        <v>E</v>
      </c>
      <c r="K332" s="237" t="e">
        <f t="shared" ref="K332" ca="1" si="1802">AX332+AY332</f>
        <v>#VALUE!</v>
      </c>
      <c r="L332" s="237" t="e">
        <f t="shared" ref="L332" ca="1" si="1803">K332-K331</f>
        <v>#VALUE!</v>
      </c>
      <c r="M332" s="238" t="str">
        <f ca="1">[2]!YBHIST($I$281,$I332,"LMMOAS","sec")</f>
        <v>E</v>
      </c>
      <c r="N332" s="239" t="str">
        <f ca="1">[2]!YBHIST($I$281,$I331,M$25,"sec","")</f>
        <v>E</v>
      </c>
      <c r="O332" s="240" t="str">
        <f ca="1">[2]!YBHIST("1 Month LIBOR",I332,"Yield","bmk","")</f>
        <v>E</v>
      </c>
      <c r="P332" s="237" t="e">
        <f t="shared" ref="P332" ca="1" si="1804">K331-Q332</f>
        <v>#VALUE!</v>
      </c>
      <c r="Q332" s="171" t="str">
        <f ca="1">[2]!YBSCEN($I$281,$J331&amp;"d","Market",O$25,"Swap",$I331,"LMMSkew","","Model",100,0,29,"Gradual","ParShift|N",0,"Annualized ROR",O331,100,"",,,,"Default",,,,"Default",,)</f>
        <v>E</v>
      </c>
      <c r="R332" s="237" t="e">
        <f t="shared" ref="R332" ca="1" si="1805">L332+P332</f>
        <v>#VALUE!</v>
      </c>
      <c r="S332" s="241" t="e">
        <f t="shared" ref="S332" ca="1" si="1806">R332/K331</f>
        <v>#VALUE!</v>
      </c>
      <c r="T332" s="237" t="e">
        <f ca="1">SUM(R$296:R332)</f>
        <v>#VALUE!</v>
      </c>
      <c r="U332" s="241" t="e">
        <f t="shared" ca="1" si="1736"/>
        <v>#VALUE!</v>
      </c>
      <c r="V332" s="242">
        <f ca="1">VLOOKUP($I332, 'Barcap OAD'!$A:$S, $F$281, FALSE)</f>
        <v>-10.4</v>
      </c>
      <c r="W332" s="243" t="e">
        <f t="shared" ca="1" si="1730"/>
        <v>#VALUE!</v>
      </c>
      <c r="X332" s="244" t="str">
        <f ca="1">[2]!YBHIST($E332,$I332,X$25,"sec","")</f>
        <v>E</v>
      </c>
      <c r="Y332" s="237" t="e">
        <f t="shared" ref="Y332" ca="1" si="1807">X332-X331</f>
        <v>#VALUE!</v>
      </c>
      <c r="Z332" s="171" t="e">
        <f t="shared" ref="Z332" ca="1" si="1808">X331-AA331</f>
        <v>#VALUE!</v>
      </c>
      <c r="AA332" s="171" t="str">
        <f ca="1">[2]!YBHIST($F332,$I332,X$25,"sec","")</f>
        <v>E</v>
      </c>
      <c r="AB332" s="171" t="e">
        <f t="shared" ref="AB332" ca="1" si="1809">X331-Z332</f>
        <v>#VALUE!</v>
      </c>
      <c r="AC332" s="245" t="e">
        <f t="shared" ref="AC332" ca="1" si="1810">Y332+Z332</f>
        <v>#VALUE!</v>
      </c>
      <c r="AD332" s="246">
        <f ca="1">VLOOKUP($I332, 'Barcap OAD'!$A:$S, $F$26, FALSE)</f>
        <v>8.0500100000000003</v>
      </c>
      <c r="AE332" s="243" t="e">
        <f t="shared" ref="AE332" ca="1" si="1811">X332*AD332/10000</f>
        <v>#VALUE!</v>
      </c>
      <c r="AF332" s="247" t="e">
        <f t="shared" ref="AF332" ca="1" si="1812">W332/AE332</f>
        <v>#VALUE!</v>
      </c>
      <c r="AG332" s="237" t="e">
        <f t="shared" ref="AG332" ca="1" si="1813">-AC332*AF331</f>
        <v>#VALUE!</v>
      </c>
      <c r="AH332" s="241" t="e">
        <f t="shared" ref="AH332" ca="1" si="1814">AG332/K331</f>
        <v>#VALUE!</v>
      </c>
      <c r="AI332" s="237" t="e">
        <f t="shared" ref="AI332" ca="1" si="1815">AL332+AK332</f>
        <v>#VALUE!</v>
      </c>
      <c r="AJ332" s="241" t="e">
        <f t="shared" ref="AJ332" ca="1" si="1816">AF332-AF331</f>
        <v>#VALUE!</v>
      </c>
      <c r="AK332" s="245" t="e">
        <f t="shared" ref="AK332" ca="1" si="1817">(AJ332*Y332)/2</f>
        <v>#VALUE!</v>
      </c>
      <c r="AL332" s="248" t="e">
        <f t="shared" ref="AL332" ca="1" si="1818">AG332+R332</f>
        <v>#VALUE!</v>
      </c>
      <c r="AM332" s="241" t="e">
        <f t="shared" ref="AM332" ca="1" si="1819">AL332/K331</f>
        <v>#VALUE!</v>
      </c>
      <c r="AN332" s="237" t="e">
        <f ca="1">SUM(AL$296:AL332)</f>
        <v>#VALUE!</v>
      </c>
      <c r="AO332" s="203" t="e">
        <f t="shared" ca="1" si="1739"/>
        <v>#VALUE!</v>
      </c>
      <c r="AP332" s="249" t="e">
        <f t="shared" ref="AP332" ca="1" si="1820">(Z332*AF332*-1)+P332</f>
        <v>#VALUE!</v>
      </c>
      <c r="AQ332" s="250" t="e">
        <f t="shared" ref="AQ332" ca="1" si="1821">AP332/K331</f>
        <v>#VALUE!</v>
      </c>
      <c r="AX332" s="67" t="str">
        <f ca="1">[2]!YBHIST($I$281,$I332,J$25,"sec","")</f>
        <v>E</v>
      </c>
      <c r="AY332" s="67" t="str">
        <f ca="1">[2]!YBPRICE($I$281,AX332&amp;"d","Market","AccruedInterest","Swap",$I332,"LMMSkew","","Model",100,"")</f>
        <v>E</v>
      </c>
      <c r="BA332" s="67">
        <f t="shared" si="1772"/>
        <v>-15</v>
      </c>
      <c r="BI332" s="519" t="e">
        <f t="shared" ca="1" si="1740"/>
        <v>#VALUE!</v>
      </c>
      <c r="BJ332" s="519" t="e">
        <f ca="1">PRODUCT($BI$296:BI332)-1</f>
        <v>#VALUE!</v>
      </c>
      <c r="BK332" s="519" t="e">
        <f t="shared" ca="1" si="1741"/>
        <v>#VALUE!</v>
      </c>
      <c r="BL332" s="519" t="e">
        <f ca="1">PRODUCT($BK$296:BK332)-1</f>
        <v>#VALUE!</v>
      </c>
    </row>
    <row r="333" spans="3:64" ht="15">
      <c r="C333" s="222">
        <f t="shared" ca="1" si="1773"/>
        <v>41680</v>
      </c>
      <c r="D333" s="70">
        <f t="shared" ref="D333" ca="1" si="1822">I333+35</f>
        <v>41705</v>
      </c>
      <c r="E333" s="70" t="str">
        <f t="shared" ref="E333" ca="1" si="1823">"FNMA"&amp;TEXT($J$23,"0.0")&amp;"-TBA-"&amp;TEXT(C333,"mmm")</f>
        <v>FNMA3.0-TBA-Feb</v>
      </c>
      <c r="F333" s="70" t="str">
        <f t="shared" ref="F333" ca="1" si="1824">"FNMA"&amp;TEXT($J$23,"0.0")&amp;"-TBA-"&amp;TEXT(D333,"mmm")</f>
        <v>FNMA3.0-TBA-Mar</v>
      </c>
      <c r="G333" s="70" t="str">
        <f t="shared" si="1747"/>
        <v>FNMA3.0-TBA-GEN</v>
      </c>
      <c r="I333" s="133">
        <f ca="1">[2]!YBWORKDAY(EDATE(Base_Date, BA333), -1, "USD")</f>
        <v>41670</v>
      </c>
      <c r="J333" s="234" t="str">
        <f t="shared" ref="J333" ca="1" si="1825">AX333</f>
        <v>E</v>
      </c>
      <c r="K333" s="237" t="e">
        <f t="shared" ref="K333" ca="1" si="1826">AX333+AY333</f>
        <v>#VALUE!</v>
      </c>
      <c r="L333" s="237" t="e">
        <f t="shared" ref="L333" ca="1" si="1827">K333-K332</f>
        <v>#VALUE!</v>
      </c>
      <c r="M333" s="238" t="str">
        <f ca="1">[2]!YBHIST($I$281,$I333,"LMMOAS","sec")</f>
        <v>E</v>
      </c>
      <c r="N333" s="239" t="str">
        <f ca="1">[2]!YBHIST($I$281,$I332,M$25,"sec","")</f>
        <v>E</v>
      </c>
      <c r="O333" s="240" t="str">
        <f ca="1">[2]!YBHIST("1 Month LIBOR",I333,"Yield","bmk","")</f>
        <v>E</v>
      </c>
      <c r="P333" s="237" t="e">
        <f t="shared" ref="P333" ca="1" si="1828">K332-Q333</f>
        <v>#VALUE!</v>
      </c>
      <c r="Q333" s="171" t="str">
        <f ca="1">[2]!YBSCEN($I$281,$J332&amp;"d","Market",O$25,"Swap",$I332,"LMMSkew","","Model",100,0,29,"Gradual","ParShift|N",0,"Annualized ROR",O332,100,"",,,,"Default",,,,"Default",,)</f>
        <v>E</v>
      </c>
      <c r="R333" s="237" t="e">
        <f t="shared" ref="R333" ca="1" si="1829">L333+P333</f>
        <v>#VALUE!</v>
      </c>
      <c r="S333" s="241" t="e">
        <f t="shared" ref="S333" ca="1" si="1830">R333/K332</f>
        <v>#VALUE!</v>
      </c>
      <c r="T333" s="237" t="e">
        <f ca="1">SUM(R$296:R333)</f>
        <v>#VALUE!</v>
      </c>
      <c r="U333" s="241" t="e">
        <f t="shared" ref="U333" ca="1" si="1831">BJ333</f>
        <v>#VALUE!</v>
      </c>
      <c r="V333" s="242">
        <f ca="1">VLOOKUP($I333, 'Barcap OAD'!$A:$S, $F$281, FALSE)</f>
        <v>-10.5</v>
      </c>
      <c r="W333" s="243" t="e">
        <f t="shared" ca="1" si="1730"/>
        <v>#VALUE!</v>
      </c>
      <c r="X333" s="244" t="str">
        <f ca="1">[2]!YBHIST($E333,$I333,X$25,"sec","")</f>
        <v>E</v>
      </c>
      <c r="Y333" s="237" t="e">
        <f t="shared" ref="Y333" ca="1" si="1832">X333-X332</f>
        <v>#VALUE!</v>
      </c>
      <c r="Z333" s="171" t="e">
        <f t="shared" ref="Z333" ca="1" si="1833">X332-AA332</f>
        <v>#VALUE!</v>
      </c>
      <c r="AA333" s="171" t="str">
        <f ca="1">[2]!YBHIST($F333,$I333,X$25,"sec","")</f>
        <v>E</v>
      </c>
      <c r="AB333" s="171" t="e">
        <f t="shared" ref="AB333" ca="1" si="1834">X332-Z333</f>
        <v>#VALUE!</v>
      </c>
      <c r="AC333" s="245" t="e">
        <f t="shared" ref="AC333" ca="1" si="1835">Y333+Z333</f>
        <v>#VALUE!</v>
      </c>
      <c r="AD333" s="246">
        <f ca="1">VLOOKUP($I333, 'Barcap OAD'!$A:$S, $F$26, FALSE)</f>
        <v>7.5514489999999999</v>
      </c>
      <c r="AE333" s="243" t="e">
        <f t="shared" ref="AE333" ca="1" si="1836">X333*AD333/10000</f>
        <v>#VALUE!</v>
      </c>
      <c r="AF333" s="247" t="e">
        <f t="shared" ref="AF333" ca="1" si="1837">W333/AE333</f>
        <v>#VALUE!</v>
      </c>
      <c r="AG333" s="237" t="e">
        <f t="shared" ref="AG333" ca="1" si="1838">-AC333*AF332</f>
        <v>#VALUE!</v>
      </c>
      <c r="AH333" s="241" t="e">
        <f t="shared" ref="AH333" ca="1" si="1839">AG333/K332</f>
        <v>#VALUE!</v>
      </c>
      <c r="AI333" s="237" t="e">
        <f t="shared" ref="AI333" ca="1" si="1840">AL333+AK333</f>
        <v>#VALUE!</v>
      </c>
      <c r="AJ333" s="241" t="e">
        <f t="shared" ref="AJ333" ca="1" si="1841">AF333-AF332</f>
        <v>#VALUE!</v>
      </c>
      <c r="AK333" s="245" t="e">
        <f t="shared" ref="AK333" ca="1" si="1842">(AJ333*Y333)/2</f>
        <v>#VALUE!</v>
      </c>
      <c r="AL333" s="248" t="e">
        <f t="shared" ref="AL333" ca="1" si="1843">AG333+R333</f>
        <v>#VALUE!</v>
      </c>
      <c r="AM333" s="241" t="e">
        <f t="shared" ref="AM333" ca="1" si="1844">AL333/K332</f>
        <v>#VALUE!</v>
      </c>
      <c r="AN333" s="237" t="e">
        <f ca="1">SUM(AL$296:AL333)</f>
        <v>#VALUE!</v>
      </c>
      <c r="AO333" s="203" t="e">
        <f t="shared" ref="AO333" ca="1" si="1845">BL333</f>
        <v>#VALUE!</v>
      </c>
      <c r="AP333" s="249" t="e">
        <f t="shared" ref="AP333" ca="1" si="1846">(Z333*AF333*-1)+P333</f>
        <v>#VALUE!</v>
      </c>
      <c r="AQ333" s="250" t="e">
        <f t="shared" ref="AQ333" ca="1" si="1847">AP333/K332</f>
        <v>#VALUE!</v>
      </c>
      <c r="AX333" s="67" t="str">
        <f ca="1">[2]!YBHIST($I$281,$I333,J$25,"sec","")</f>
        <v>E</v>
      </c>
      <c r="AY333" s="67" t="str">
        <f ca="1">[2]!YBPRICE($I$281,AX333&amp;"d","Market","AccruedInterest","Swap",$I333,"LMMSkew","","Model",100,"")</f>
        <v>E</v>
      </c>
      <c r="BA333" s="67">
        <f t="shared" si="1772"/>
        <v>-14</v>
      </c>
      <c r="BI333" s="519" t="e">
        <f t="shared" ref="BI333" ca="1" si="1848">1+S333</f>
        <v>#VALUE!</v>
      </c>
      <c r="BJ333" s="519" t="e">
        <f ca="1">PRODUCT($BI$296:BI333)-1</f>
        <v>#VALUE!</v>
      </c>
      <c r="BK333" s="519" t="e">
        <f t="shared" ref="BK333" ca="1" si="1849">1+AM333</f>
        <v>#VALUE!</v>
      </c>
      <c r="BL333" s="519" t="e">
        <f ca="1">PRODUCT($BK$296:BK333)-1</f>
        <v>#VALUE!</v>
      </c>
    </row>
    <row r="334" spans="3:64" ht="15">
      <c r="C334" s="222">
        <f t="shared" ca="1" si="1773"/>
        <v>41708</v>
      </c>
      <c r="D334" s="70">
        <f t="shared" ref="D334" ca="1" si="1850">I334+35</f>
        <v>41733</v>
      </c>
      <c r="E334" s="70" t="str">
        <f t="shared" ref="E334" ca="1" si="1851">"FNMA"&amp;TEXT($J$23,"0.0")&amp;"-TBA-"&amp;TEXT(C334,"mmm")</f>
        <v>FNMA3.0-TBA-Mar</v>
      </c>
      <c r="F334" s="70" t="str">
        <f t="shared" ref="F334" ca="1" si="1852">"FNMA"&amp;TEXT($J$23,"0.0")&amp;"-TBA-"&amp;TEXT(D334,"mmm")</f>
        <v>FNMA3.0-TBA-Apr</v>
      </c>
      <c r="G334" s="70" t="str">
        <f t="shared" si="1747"/>
        <v>FNMA3.0-TBA-GEN</v>
      </c>
      <c r="I334" s="133">
        <f ca="1">[2]!YBWORKDAY(EDATE(Base_Date, BA334), -1, "USD")</f>
        <v>41698</v>
      </c>
      <c r="J334" s="234" t="str">
        <f t="shared" ref="J334" ca="1" si="1853">AX334</f>
        <v>E</v>
      </c>
      <c r="K334" s="237" t="e">
        <f t="shared" ref="K334" ca="1" si="1854">AX334+AY334</f>
        <v>#VALUE!</v>
      </c>
      <c r="L334" s="237" t="e">
        <f t="shared" ref="L334" ca="1" si="1855">K334-K333</f>
        <v>#VALUE!</v>
      </c>
      <c r="M334" s="238" t="str">
        <f ca="1">[2]!YBHIST($I$281,$I334,"LMMOAS","sec")</f>
        <v>E</v>
      </c>
      <c r="N334" s="239" t="str">
        <f ca="1">[2]!YBHIST($I$281,$I333,M$25,"sec","")</f>
        <v>E</v>
      </c>
      <c r="O334" s="240" t="str">
        <f ca="1">[2]!YBHIST("1 Month LIBOR",I334,"Yield","bmk","")</f>
        <v>E</v>
      </c>
      <c r="P334" s="237" t="e">
        <f t="shared" ref="P334" ca="1" si="1856">K333-Q334</f>
        <v>#VALUE!</v>
      </c>
      <c r="Q334" s="171" t="str">
        <f ca="1">[2]!YBSCEN($I$281,$J333&amp;"d","Market",O$25,"Swap",$I333,"LMMSkew","","Model",100,0,29,"Gradual","ParShift|N",0,"Annualized ROR",O333,100,"",,,,"Default",,,,"Default",,)</f>
        <v>E</v>
      </c>
      <c r="R334" s="237" t="e">
        <f t="shared" ref="R334" ca="1" si="1857">L334+P334</f>
        <v>#VALUE!</v>
      </c>
      <c r="S334" s="241" t="e">
        <f t="shared" ref="S334" ca="1" si="1858">R334/K333</f>
        <v>#VALUE!</v>
      </c>
      <c r="T334" s="237" t="e">
        <f ca="1">SUM(R$296:R334)</f>
        <v>#VALUE!</v>
      </c>
      <c r="U334" s="241" t="e">
        <f t="shared" ref="U334" ca="1" si="1859">BJ334</f>
        <v>#VALUE!</v>
      </c>
      <c r="V334" s="242">
        <f ca="1">VLOOKUP($I334, 'Barcap OAD'!$A:$S, $F$281, FALSE)</f>
        <v>-10.8</v>
      </c>
      <c r="W334" s="243" t="e">
        <f t="shared" ca="1" si="1730"/>
        <v>#VALUE!</v>
      </c>
      <c r="X334" s="244" t="str">
        <f ca="1">[2]!YBHIST($E334,$I334,X$25,"sec","")</f>
        <v>E</v>
      </c>
      <c r="Y334" s="237" t="e">
        <f t="shared" ref="Y334" ca="1" si="1860">X334-X333</f>
        <v>#VALUE!</v>
      </c>
      <c r="Z334" s="171" t="e">
        <f t="shared" ref="Z334" ca="1" si="1861">X333-AA333</f>
        <v>#VALUE!</v>
      </c>
      <c r="AA334" s="171" t="str">
        <f ca="1">[2]!YBHIST($F334,$I334,X$25,"sec","")</f>
        <v>E</v>
      </c>
      <c r="AB334" s="171" t="e">
        <f t="shared" ref="AB334" ca="1" si="1862">X333-Z334</f>
        <v>#VALUE!</v>
      </c>
      <c r="AC334" s="245" t="e">
        <f t="shared" ref="AC334" ca="1" si="1863">Y334+Z334</f>
        <v>#VALUE!</v>
      </c>
      <c r="AD334" s="246">
        <f ca="1">VLOOKUP($I334, 'Barcap OAD'!$A:$S, $F$26, FALSE)</f>
        <v>7.6578980000000003</v>
      </c>
      <c r="AE334" s="243" t="e">
        <f t="shared" ref="AE334" ca="1" si="1864">X334*AD334/10000</f>
        <v>#VALUE!</v>
      </c>
      <c r="AF334" s="247" t="e">
        <f t="shared" ref="AF334" ca="1" si="1865">W334/AE334</f>
        <v>#VALUE!</v>
      </c>
      <c r="AG334" s="237" t="e">
        <f t="shared" ref="AG334" ca="1" si="1866">-AC334*AF333</f>
        <v>#VALUE!</v>
      </c>
      <c r="AH334" s="241" t="e">
        <f t="shared" ref="AH334" ca="1" si="1867">AG334/K333</f>
        <v>#VALUE!</v>
      </c>
      <c r="AI334" s="237" t="e">
        <f t="shared" ref="AI334" ca="1" si="1868">AL334+AK334</f>
        <v>#VALUE!</v>
      </c>
      <c r="AJ334" s="241" t="e">
        <f t="shared" ref="AJ334" ca="1" si="1869">AF334-AF333</f>
        <v>#VALUE!</v>
      </c>
      <c r="AK334" s="245" t="e">
        <f t="shared" ref="AK334" ca="1" si="1870">(AJ334*Y334)/2</f>
        <v>#VALUE!</v>
      </c>
      <c r="AL334" s="248" t="e">
        <f t="shared" ref="AL334" ca="1" si="1871">AG334+R334</f>
        <v>#VALUE!</v>
      </c>
      <c r="AM334" s="241" t="e">
        <f t="shared" ref="AM334" ca="1" si="1872">AL334/K333</f>
        <v>#VALUE!</v>
      </c>
      <c r="AN334" s="237" t="e">
        <f ca="1">SUM(AL$296:AL334)</f>
        <v>#VALUE!</v>
      </c>
      <c r="AO334" s="203" t="e">
        <f t="shared" ref="AO334" ca="1" si="1873">BL334</f>
        <v>#VALUE!</v>
      </c>
      <c r="AP334" s="249" t="e">
        <f t="shared" ref="AP334" ca="1" si="1874">(Z334*AF334*-1)+P334</f>
        <v>#VALUE!</v>
      </c>
      <c r="AQ334" s="250" t="e">
        <f t="shared" ref="AQ334" ca="1" si="1875">AP334/K333</f>
        <v>#VALUE!</v>
      </c>
      <c r="AX334" s="67" t="str">
        <f ca="1">[2]!YBHIST($I$281,$I334,J$25,"sec","")</f>
        <v>E</v>
      </c>
      <c r="AY334" s="67" t="str">
        <f ca="1">[2]!YBPRICE($I$281,AX334&amp;"d","Market","AccruedInterest","Swap",$I334,"LMMSkew","","Model",100,"")</f>
        <v>E</v>
      </c>
      <c r="BA334" s="67">
        <f t="shared" si="1772"/>
        <v>-13</v>
      </c>
      <c r="BI334" s="519" t="e">
        <f t="shared" ref="BI334" ca="1" si="1876">1+S334</f>
        <v>#VALUE!</v>
      </c>
      <c r="BJ334" s="519" t="e">
        <f ca="1">PRODUCT($BI$296:BI334)-1</f>
        <v>#VALUE!</v>
      </c>
      <c r="BK334" s="519" t="e">
        <f t="shared" ref="BK334" ca="1" si="1877">1+AM334</f>
        <v>#VALUE!</v>
      </c>
      <c r="BL334" s="519" t="e">
        <f ca="1">PRODUCT($BK$296:BK334)-1</f>
        <v>#VALUE!</v>
      </c>
    </row>
    <row r="335" spans="3:64" ht="15">
      <c r="C335" s="222">
        <f t="shared" ref="C335" ca="1" si="1878">I335+10</f>
        <v>41739</v>
      </c>
      <c r="D335" s="70">
        <f t="shared" ref="D335" ca="1" si="1879">I335+35</f>
        <v>41764</v>
      </c>
      <c r="E335" s="70" t="str">
        <f t="shared" ref="E335" ca="1" si="1880">"FNMA"&amp;TEXT($J$23,"0.0")&amp;"-TBA-"&amp;TEXT(C335,"mmm")</f>
        <v>FNMA3.0-TBA-Apr</v>
      </c>
      <c r="F335" s="70" t="str">
        <f t="shared" ref="F335" ca="1" si="1881">"FNMA"&amp;TEXT($J$23,"0.0")&amp;"-TBA-"&amp;TEXT(D335,"mmm")</f>
        <v>FNMA3.0-TBA-May</v>
      </c>
      <c r="G335" s="70" t="str">
        <f t="shared" si="1747"/>
        <v>FNMA3.0-TBA-GEN</v>
      </c>
      <c r="I335" s="133">
        <f ca="1">[2]!YBWORKDAY(EDATE(Base_Date, BA335), -1, "USD")</f>
        <v>41729</v>
      </c>
      <c r="J335" s="331" t="str">
        <f t="shared" ref="J335" ca="1" si="1882">AX335</f>
        <v>E</v>
      </c>
      <c r="K335" s="332" t="e">
        <f t="shared" ref="K335" ca="1" si="1883">AX335+AY335</f>
        <v>#VALUE!</v>
      </c>
      <c r="L335" s="332" t="e">
        <f t="shared" ref="L335" ca="1" si="1884">K335-K334</f>
        <v>#VALUE!</v>
      </c>
      <c r="M335" s="333" t="str">
        <f ca="1">[2]!YBHIST($I$281,$I335,"LMMOAS","sec")</f>
        <v>E</v>
      </c>
      <c r="N335" s="334" t="str">
        <f ca="1">[2]!YBHIST($I$281,$I334,M$25,"sec","")</f>
        <v>E</v>
      </c>
      <c r="O335" s="335" t="str">
        <f ca="1">[2]!YBHIST("1 Month LIBOR",I335,"Yield","bmk","")</f>
        <v>E</v>
      </c>
      <c r="P335" s="332" t="e">
        <f t="shared" ref="P335" ca="1" si="1885">K334-Q335</f>
        <v>#VALUE!</v>
      </c>
      <c r="Q335" s="336" t="str">
        <f ca="1">[2]!YBSCEN($I$281,$J334&amp;"d","Market",O$25,"Swap",$I334,"LMMSkew","","Model",100,0,29,"Gradual","ParShift|N",0,"Annualized ROR",O334,100,"",,,,"Default",,,,"Default",,)</f>
        <v>E</v>
      </c>
      <c r="R335" s="332" t="e">
        <f t="shared" ref="R335" ca="1" si="1886">L335+P335</f>
        <v>#VALUE!</v>
      </c>
      <c r="S335" s="337" t="e">
        <f t="shared" ref="S335" ca="1" si="1887">R335/K334</f>
        <v>#VALUE!</v>
      </c>
      <c r="T335" s="332" t="e">
        <f ca="1">SUM(R$296:R335)</f>
        <v>#VALUE!</v>
      </c>
      <c r="U335" s="337" t="e">
        <f t="shared" ref="U335" ca="1" si="1888">BJ335</f>
        <v>#VALUE!</v>
      </c>
      <c r="V335" s="338">
        <f ca="1">VLOOKUP($I335, 'Barcap OAD'!$A:$S, $F$281, FALSE)</f>
        <v>-10.9</v>
      </c>
      <c r="W335" s="339" t="e">
        <f t="shared" ca="1" si="1730"/>
        <v>#VALUE!</v>
      </c>
      <c r="X335" s="340" t="str">
        <f ca="1">[2]!YBHIST($E335,$I335,X$25,"sec","")</f>
        <v>E</v>
      </c>
      <c r="Y335" s="332" t="e">
        <f t="shared" ref="Y335" ca="1" si="1889">X335-X334</f>
        <v>#VALUE!</v>
      </c>
      <c r="Z335" s="336" t="e">
        <f t="shared" ref="Z335" ca="1" si="1890">X334-AA334</f>
        <v>#VALUE!</v>
      </c>
      <c r="AA335" s="336" t="str">
        <f ca="1">[2]!YBHIST($F335,$I335,X$25,"sec","")</f>
        <v>E</v>
      </c>
      <c r="AB335" s="336" t="e">
        <f t="shared" ref="AB335" ca="1" si="1891">X334-Z335</f>
        <v>#VALUE!</v>
      </c>
      <c r="AC335" s="341" t="e">
        <f t="shared" ref="AC335" ca="1" si="1892">Y335+Z335</f>
        <v>#VALUE!</v>
      </c>
      <c r="AD335" s="342">
        <f ca="1">VLOOKUP($I335, 'Barcap OAD'!$A:$S, $F$26, FALSE)</f>
        <v>7.6721079999999997</v>
      </c>
      <c r="AE335" s="339" t="e">
        <f t="shared" ref="AE335" ca="1" si="1893">X335*AD335/10000</f>
        <v>#VALUE!</v>
      </c>
      <c r="AF335" s="343" t="e">
        <f t="shared" ref="AF335" ca="1" si="1894">W335/AE335</f>
        <v>#VALUE!</v>
      </c>
      <c r="AG335" s="332" t="e">
        <f t="shared" ref="AG335" ca="1" si="1895">-AC335*AF334</f>
        <v>#VALUE!</v>
      </c>
      <c r="AH335" s="337" t="e">
        <f t="shared" ref="AH335" ca="1" si="1896">AG335/K334</f>
        <v>#VALUE!</v>
      </c>
      <c r="AI335" s="332" t="e">
        <f t="shared" ref="AI335" ca="1" si="1897">AL335+AK335</f>
        <v>#VALUE!</v>
      </c>
      <c r="AJ335" s="337" t="e">
        <f t="shared" ref="AJ335" ca="1" si="1898">AF335-AF334</f>
        <v>#VALUE!</v>
      </c>
      <c r="AK335" s="341" t="e">
        <f t="shared" ref="AK335" ca="1" si="1899">(AJ335*Y335)/2</f>
        <v>#VALUE!</v>
      </c>
      <c r="AL335" s="344" t="e">
        <f t="shared" ref="AL335" ca="1" si="1900">AG335+R335</f>
        <v>#VALUE!</v>
      </c>
      <c r="AM335" s="337" t="e">
        <f t="shared" ref="AM335" ca="1" si="1901">AL335/K334</f>
        <v>#VALUE!</v>
      </c>
      <c r="AN335" s="332" t="e">
        <f ca="1">SUM(AL$296:AL335)</f>
        <v>#VALUE!</v>
      </c>
      <c r="AO335" s="345" t="e">
        <f t="shared" ref="AO335" ca="1" si="1902">BL335</f>
        <v>#VALUE!</v>
      </c>
      <c r="AP335" s="346" t="e">
        <f t="shared" ref="AP335" ca="1" si="1903">(Z335*AF335*-1)+P335</f>
        <v>#VALUE!</v>
      </c>
      <c r="AQ335" s="347" t="e">
        <f t="shared" ref="AQ335" ca="1" si="1904">AP335/K334</f>
        <v>#VALUE!</v>
      </c>
      <c r="AX335" s="67" t="str">
        <f ca="1">[2]!YBHIST($I$281,$I335,J$25,"sec","")</f>
        <v>E</v>
      </c>
      <c r="AY335" s="67" t="str">
        <f ca="1">[2]!YBPRICE($I$281,AX335&amp;"d","Market","AccruedInterest","Swap",$I335,"LMMSkew","","Model",100,"")</f>
        <v>E</v>
      </c>
      <c r="BA335" s="67">
        <f t="shared" si="1772"/>
        <v>-12</v>
      </c>
      <c r="BI335" s="519" t="e">
        <f t="shared" ref="BI335" ca="1" si="1905">1+S335</f>
        <v>#VALUE!</v>
      </c>
      <c r="BJ335" s="519" t="e">
        <f ca="1">PRODUCT($BI$296:BI335)-1</f>
        <v>#VALUE!</v>
      </c>
      <c r="BK335" s="519" t="e">
        <f t="shared" ref="BK335" ca="1" si="1906">1+AM335</f>
        <v>#VALUE!</v>
      </c>
      <c r="BL335" s="519" t="e">
        <f ca="1">PRODUCT($BK$296:BK335)-1</f>
        <v>#VALUE!</v>
      </c>
    </row>
    <row r="336" spans="3:64" ht="15">
      <c r="C336" s="222">
        <f t="shared" ref="C336" ca="1" si="1907">I336+10</f>
        <v>41769</v>
      </c>
      <c r="D336" s="70">
        <f t="shared" ref="D336" ca="1" si="1908">I336+35</f>
        <v>41794</v>
      </c>
      <c r="E336" s="70" t="str">
        <f t="shared" ref="E336" ca="1" si="1909">"FNMA"&amp;TEXT($J$23,"0.0")&amp;"-TBA-"&amp;TEXT(C336,"mmm")</f>
        <v>FNMA3.0-TBA-May</v>
      </c>
      <c r="F336" s="70" t="str">
        <f t="shared" ref="F336" ca="1" si="1910">"FNMA"&amp;TEXT($J$23,"0.0")&amp;"-TBA-"&amp;TEXT(D336,"mmm")</f>
        <v>FNMA3.0-TBA-Jun</v>
      </c>
      <c r="G336" s="70" t="str">
        <f t="shared" si="1747"/>
        <v>FNMA3.0-TBA-GEN</v>
      </c>
      <c r="I336" s="133">
        <f ca="1">[2]!YBWORKDAY(EDATE(Base_Date, BA336), -1, "USD")</f>
        <v>41759</v>
      </c>
      <c r="J336" s="234" t="str">
        <f t="shared" ref="J336" ca="1" si="1911">AX336</f>
        <v>E</v>
      </c>
      <c r="K336" s="237" t="e">
        <f t="shared" ref="K336" ca="1" si="1912">AX336+AY336</f>
        <v>#VALUE!</v>
      </c>
      <c r="L336" s="237" t="e">
        <f t="shared" ref="L336" ca="1" si="1913">K336-K335</f>
        <v>#VALUE!</v>
      </c>
      <c r="M336" s="238" t="str">
        <f ca="1">[2]!YBHIST($I$281,$I336,"LMMOAS","sec")</f>
        <v>E</v>
      </c>
      <c r="N336" s="239" t="str">
        <f ca="1">[2]!YBHIST($I$281,$I335,M$25,"sec","")</f>
        <v>E</v>
      </c>
      <c r="O336" s="240" t="str">
        <f ca="1">[2]!YBHIST("1 Month LIBOR",I336,"Yield","bmk","")</f>
        <v>E</v>
      </c>
      <c r="P336" s="237" t="e">
        <f t="shared" ref="P336" ca="1" si="1914">K335-Q336</f>
        <v>#VALUE!</v>
      </c>
      <c r="Q336" s="171" t="str">
        <f ca="1">[2]!YBSCEN($I$281,$J335&amp;"d","Market",O$25,"Swap",$I335,"LMMSkew","","Model",100,0,29,"Gradual","ParShift|N",0,"Annualized ROR",O335,100,"",,,,"Default",,,,"Default",,)</f>
        <v>E</v>
      </c>
      <c r="R336" s="237" t="e">
        <f t="shared" ref="R336" ca="1" si="1915">L336+P336</f>
        <v>#VALUE!</v>
      </c>
      <c r="S336" s="241" t="e">
        <f t="shared" ref="S336" ca="1" si="1916">R336/K335</f>
        <v>#VALUE!</v>
      </c>
      <c r="T336" s="237" t="e">
        <f ca="1">SUM(R$296:R336)</f>
        <v>#VALUE!</v>
      </c>
      <c r="U336" s="241" t="e">
        <f t="shared" ref="U336" ca="1" si="1917">BJ336</f>
        <v>#VALUE!</v>
      </c>
      <c r="V336" s="242">
        <f ca="1">VLOOKUP($I336, 'Barcap OAD'!$A:$S, $F$281, FALSE)</f>
        <v>-10.9</v>
      </c>
      <c r="W336" s="243" t="e">
        <f t="shared" ca="1" si="1730"/>
        <v>#VALUE!</v>
      </c>
      <c r="X336" s="244" t="str">
        <f ca="1">[2]!YBHIST($E336,$I336,X$25,"sec","")</f>
        <v>E</v>
      </c>
      <c r="Y336" s="237" t="e">
        <f t="shared" ref="Y336" ca="1" si="1918">X336-X335</f>
        <v>#VALUE!</v>
      </c>
      <c r="Z336" s="171" t="e">
        <f t="shared" ref="Z336" ca="1" si="1919">X335-AA335</f>
        <v>#VALUE!</v>
      </c>
      <c r="AA336" s="171" t="str">
        <f ca="1">[2]!YBHIST($F336,$I336,X$25,"sec","")</f>
        <v>E</v>
      </c>
      <c r="AB336" s="171" t="e">
        <f t="shared" ref="AB336" ca="1" si="1920">X335-Z336</f>
        <v>#VALUE!</v>
      </c>
      <c r="AC336" s="245" t="e">
        <f t="shared" ref="AC336" ca="1" si="1921">Y336+Z336</f>
        <v>#VALUE!</v>
      </c>
      <c r="AD336" s="246">
        <f ca="1">VLOOKUP($I336, 'Barcap OAD'!$A:$S, $F$26, FALSE)</f>
        <v>7.508197</v>
      </c>
      <c r="AE336" s="243" t="e">
        <f t="shared" ref="AE336" ca="1" si="1922">X336*AD336/10000</f>
        <v>#VALUE!</v>
      </c>
      <c r="AF336" s="247" t="e">
        <f t="shared" ref="AF336" ca="1" si="1923">W336/AE336</f>
        <v>#VALUE!</v>
      </c>
      <c r="AG336" s="237" t="e">
        <f t="shared" ref="AG336" ca="1" si="1924">-AC336*AF335</f>
        <v>#VALUE!</v>
      </c>
      <c r="AH336" s="241" t="e">
        <f t="shared" ref="AH336" ca="1" si="1925">AG336/K335</f>
        <v>#VALUE!</v>
      </c>
      <c r="AI336" s="237" t="e">
        <f t="shared" ref="AI336" ca="1" si="1926">AL336+AK336</f>
        <v>#VALUE!</v>
      </c>
      <c r="AJ336" s="241" t="e">
        <f t="shared" ref="AJ336" ca="1" si="1927">AF336-AF335</f>
        <v>#VALUE!</v>
      </c>
      <c r="AK336" s="245" t="e">
        <f t="shared" ref="AK336" ca="1" si="1928">(AJ336*Y336)/2</f>
        <v>#VALUE!</v>
      </c>
      <c r="AL336" s="248" t="e">
        <f t="shared" ref="AL336" ca="1" si="1929">AG336+R336</f>
        <v>#VALUE!</v>
      </c>
      <c r="AM336" s="241" t="e">
        <f t="shared" ref="AM336" ca="1" si="1930">AL336/K335</f>
        <v>#VALUE!</v>
      </c>
      <c r="AN336" s="237" t="e">
        <f ca="1">SUM(AL$296:AL336)</f>
        <v>#VALUE!</v>
      </c>
      <c r="AO336" s="203" t="e">
        <f t="shared" ref="AO336" ca="1" si="1931">BL336</f>
        <v>#VALUE!</v>
      </c>
      <c r="AP336" s="249" t="e">
        <f t="shared" ref="AP336" ca="1" si="1932">(Z336*AF336*-1)+P336</f>
        <v>#VALUE!</v>
      </c>
      <c r="AQ336" s="250" t="e">
        <f t="shared" ref="AQ336" ca="1" si="1933">AP336/K335</f>
        <v>#VALUE!</v>
      </c>
      <c r="AX336" s="67" t="str">
        <f ca="1">[2]!YBHIST($I$281,$I336,J$25,"sec","")</f>
        <v>E</v>
      </c>
      <c r="AY336" s="67" t="str">
        <f ca="1">[2]!YBPRICE($I$281,AX336&amp;"d","Market","AccruedInterest","Swap",$I336,"LMMSkew","","Model",100,"")</f>
        <v>E</v>
      </c>
      <c r="BA336" s="67">
        <f t="shared" si="1772"/>
        <v>-11</v>
      </c>
      <c r="BI336" s="519" t="e">
        <f t="shared" ref="BI336" ca="1" si="1934">1+S336</f>
        <v>#VALUE!</v>
      </c>
      <c r="BJ336" s="519" t="e">
        <f ca="1">PRODUCT($BI$296:BI336)-1</f>
        <v>#VALUE!</v>
      </c>
      <c r="BK336" s="519" t="e">
        <f t="shared" ref="BK336" ca="1" si="1935">1+AM336</f>
        <v>#VALUE!</v>
      </c>
      <c r="BL336" s="519" t="e">
        <f ca="1">PRODUCT($BK$296:BK336)-1</f>
        <v>#VALUE!</v>
      </c>
    </row>
    <row r="337" spans="3:64" ht="15">
      <c r="C337" s="222">
        <f t="shared" ref="C337" ca="1" si="1936">I337+10</f>
        <v>41799</v>
      </c>
      <c r="D337" s="70">
        <f t="shared" ref="D337" ca="1" si="1937">I337+35</f>
        <v>41824</v>
      </c>
      <c r="E337" s="70" t="str">
        <f t="shared" ref="E337" ca="1" si="1938">"FNMA"&amp;TEXT($J$23,"0.0")&amp;"-TBA-"&amp;TEXT(C337,"mmm")</f>
        <v>FNMA3.0-TBA-Jun</v>
      </c>
      <c r="F337" s="70" t="str">
        <f t="shared" ref="F337" ca="1" si="1939">"FNMA"&amp;TEXT($J$23,"0.0")&amp;"-TBA-"&amp;TEXT(D337,"mmm")</f>
        <v>FNMA3.0-TBA-Jul</v>
      </c>
      <c r="G337" s="70" t="str">
        <f t="shared" si="1747"/>
        <v>FNMA3.0-TBA-GEN</v>
      </c>
      <c r="I337" s="133">
        <f ca="1">[2]!YBWORKDAY(EDATE(Base_Date, BA337), -1, "USD")</f>
        <v>41789</v>
      </c>
      <c r="J337" s="234" t="str">
        <f t="shared" ref="J337" ca="1" si="1940">AX337</f>
        <v>E</v>
      </c>
      <c r="K337" s="237" t="e">
        <f t="shared" ref="K337" ca="1" si="1941">AX337+AY337</f>
        <v>#VALUE!</v>
      </c>
      <c r="L337" s="237" t="e">
        <f t="shared" ref="L337" ca="1" si="1942">K337-K336</f>
        <v>#VALUE!</v>
      </c>
      <c r="M337" s="238" t="str">
        <f ca="1">[2]!YBHIST($I$281,$I337,"LMMOAS","sec")</f>
        <v>E</v>
      </c>
      <c r="N337" s="239" t="str">
        <f ca="1">[2]!YBHIST($I$281,$I336,M$25,"sec","")</f>
        <v>E</v>
      </c>
      <c r="O337" s="240" t="str">
        <f ca="1">[2]!YBHIST("1 Month LIBOR",I337,"Yield","bmk","")</f>
        <v>E</v>
      </c>
      <c r="P337" s="237" t="e">
        <f t="shared" ref="P337" ca="1" si="1943">K336-Q337</f>
        <v>#VALUE!</v>
      </c>
      <c r="Q337" s="171" t="str">
        <f ca="1">[2]!YBSCEN($I$281,$J336&amp;"d","Market",O$25,"Swap",$I336,"LMMSkew","","Model",100,0,29,"Gradual","ParShift|N",0,"Annualized ROR",O336,100,"",,,,"Default",,,,"Default",,)</f>
        <v>E</v>
      </c>
      <c r="R337" s="237" t="e">
        <f t="shared" ref="R337" ca="1" si="1944">L337+P337</f>
        <v>#VALUE!</v>
      </c>
      <c r="S337" s="241" t="e">
        <f t="shared" ref="S337" ca="1" si="1945">R337/K336</f>
        <v>#VALUE!</v>
      </c>
      <c r="T337" s="237" t="e">
        <f ca="1">SUM(R$296:R337)</f>
        <v>#VALUE!</v>
      </c>
      <c r="U337" s="241" t="e">
        <f t="shared" ref="U337" ca="1" si="1946">BJ337</f>
        <v>#VALUE!</v>
      </c>
      <c r="V337" s="242">
        <f ca="1">VLOOKUP($I337, 'Barcap OAD'!$A:$S, $F$281, FALSE)</f>
        <v>-10.8</v>
      </c>
      <c r="W337" s="243" t="e">
        <f t="shared" ca="1" si="1730"/>
        <v>#VALUE!</v>
      </c>
      <c r="X337" s="244" t="str">
        <f ca="1">[2]!YBHIST($E337,$I337,X$25,"sec","")</f>
        <v>E</v>
      </c>
      <c r="Y337" s="237" t="e">
        <f t="shared" ref="Y337" ca="1" si="1947">X337-X336</f>
        <v>#VALUE!</v>
      </c>
      <c r="Z337" s="171" t="e">
        <f t="shared" ref="Z337" ca="1" si="1948">X336-AA336</f>
        <v>#VALUE!</v>
      </c>
      <c r="AA337" s="171" t="str">
        <f ca="1">[2]!YBHIST($F337,$I337,X$25,"sec","")</f>
        <v>E</v>
      </c>
      <c r="AB337" s="171" t="e">
        <f t="shared" ref="AB337" ca="1" si="1949">X336-Z337</f>
        <v>#VALUE!</v>
      </c>
      <c r="AC337" s="245" t="e">
        <f t="shared" ref="AC337" ca="1" si="1950">Y337+Z337</f>
        <v>#VALUE!</v>
      </c>
      <c r="AD337" s="246">
        <f ca="1">VLOOKUP($I337, 'Barcap OAD'!$A:$S, $F$26, FALSE)</f>
        <v>7.1980000000000004</v>
      </c>
      <c r="AE337" s="243" t="e">
        <f t="shared" ref="AE337" ca="1" si="1951">X337*AD337/10000</f>
        <v>#VALUE!</v>
      </c>
      <c r="AF337" s="247" t="e">
        <f t="shared" ref="AF337" ca="1" si="1952">W337/AE337</f>
        <v>#VALUE!</v>
      </c>
      <c r="AG337" s="237" t="e">
        <f t="shared" ref="AG337" ca="1" si="1953">-AC337*AF336</f>
        <v>#VALUE!</v>
      </c>
      <c r="AH337" s="241" t="e">
        <f t="shared" ref="AH337" ca="1" si="1954">AG337/K336</f>
        <v>#VALUE!</v>
      </c>
      <c r="AI337" s="237" t="e">
        <f t="shared" ref="AI337" ca="1" si="1955">AL337+AK337</f>
        <v>#VALUE!</v>
      </c>
      <c r="AJ337" s="241" t="e">
        <f t="shared" ref="AJ337" ca="1" si="1956">AF337-AF336</f>
        <v>#VALUE!</v>
      </c>
      <c r="AK337" s="245" t="e">
        <f t="shared" ref="AK337" ca="1" si="1957">(AJ337*Y337)/2</f>
        <v>#VALUE!</v>
      </c>
      <c r="AL337" s="248" t="e">
        <f t="shared" ref="AL337" ca="1" si="1958">AG337+R337</f>
        <v>#VALUE!</v>
      </c>
      <c r="AM337" s="241" t="e">
        <f t="shared" ref="AM337" ca="1" si="1959">AL337/K336</f>
        <v>#VALUE!</v>
      </c>
      <c r="AN337" s="237" t="e">
        <f ca="1">SUM(AL$296:AL337)</f>
        <v>#VALUE!</v>
      </c>
      <c r="AO337" s="203" t="e">
        <f t="shared" ref="AO337" ca="1" si="1960">BL337</f>
        <v>#VALUE!</v>
      </c>
      <c r="AP337" s="249" t="e">
        <f t="shared" ref="AP337" ca="1" si="1961">(Z337*AF337*-1)+P337</f>
        <v>#VALUE!</v>
      </c>
      <c r="AQ337" s="250" t="e">
        <f t="shared" ref="AQ337" ca="1" si="1962">AP337/K336</f>
        <v>#VALUE!</v>
      </c>
      <c r="AX337" s="67" t="str">
        <f ca="1">[2]!YBHIST($I$281,$I337,J$25,"sec","")</f>
        <v>E</v>
      </c>
      <c r="AY337" s="67" t="str">
        <f ca="1">[2]!YBPRICE($I$281,AX337&amp;"d","Market","AccruedInterest","Swap",$I337,"LMMSkew","","Model",100,"")</f>
        <v>E</v>
      </c>
      <c r="BA337" s="67">
        <f t="shared" si="1772"/>
        <v>-10</v>
      </c>
      <c r="BI337" s="519" t="e">
        <f t="shared" ref="BI337" ca="1" si="1963">1+S337</f>
        <v>#VALUE!</v>
      </c>
      <c r="BJ337" s="519" t="e">
        <f ca="1">PRODUCT($BI$296:BI337)-1</f>
        <v>#VALUE!</v>
      </c>
      <c r="BK337" s="519" t="e">
        <f t="shared" ref="BK337" ca="1" si="1964">1+AM337</f>
        <v>#VALUE!</v>
      </c>
      <c r="BL337" s="519" t="e">
        <f ca="1">PRODUCT($BK$296:BK337)-1</f>
        <v>#VALUE!</v>
      </c>
    </row>
    <row r="338" spans="3:64" ht="15">
      <c r="C338" s="222">
        <f t="shared" ref="C338" ca="1" si="1965">I338+10</f>
        <v>41830</v>
      </c>
      <c r="D338" s="70">
        <f t="shared" ref="D338" ca="1" si="1966">I338+35</f>
        <v>41855</v>
      </c>
      <c r="E338" s="70" t="str">
        <f t="shared" ref="E338" ca="1" si="1967">"FNMA"&amp;TEXT($J$23,"0.0")&amp;"-TBA-"&amp;TEXT(C338,"mmm")</f>
        <v>FNMA3.0-TBA-Jul</v>
      </c>
      <c r="F338" s="70" t="str">
        <f t="shared" ref="F338" ca="1" si="1968">"FNMA"&amp;TEXT($J$23,"0.0")&amp;"-TBA-"&amp;TEXT(D338,"mmm")</f>
        <v>FNMA3.0-TBA-Aug</v>
      </c>
      <c r="G338" s="70" t="str">
        <f t="shared" si="1747"/>
        <v>FNMA3.0-TBA-GEN</v>
      </c>
      <c r="I338" s="133">
        <f ca="1">[2]!YBWORKDAY(EDATE(Base_Date, BA338), -1, "USD")</f>
        <v>41820</v>
      </c>
      <c r="J338" s="234" t="str">
        <f t="shared" ref="J338" ca="1" si="1969">AX338</f>
        <v>E</v>
      </c>
      <c r="K338" s="237" t="e">
        <f t="shared" ref="K338" ca="1" si="1970">AX338+AY338</f>
        <v>#VALUE!</v>
      </c>
      <c r="L338" s="237" t="e">
        <f t="shared" ref="L338" ca="1" si="1971">K338-K337</f>
        <v>#VALUE!</v>
      </c>
      <c r="M338" s="238" t="str">
        <f ca="1">[2]!YBHIST($I$281,$I338,"LMMOAS","sec")</f>
        <v>E</v>
      </c>
      <c r="N338" s="239" t="str">
        <f ca="1">[2]!YBHIST($I$281,$I337,M$25,"sec","")</f>
        <v>E</v>
      </c>
      <c r="O338" s="240" t="str">
        <f ca="1">[2]!YBHIST("1 Month LIBOR",I338,"Yield","bmk","")</f>
        <v>E</v>
      </c>
      <c r="P338" s="237" t="e">
        <f t="shared" ref="P338" ca="1" si="1972">K337-Q338</f>
        <v>#VALUE!</v>
      </c>
      <c r="Q338" s="171" t="str">
        <f ca="1">[2]!YBSCEN($I$281,$J337&amp;"d","Market",O$25,"Swap",$I337,"LMMSkew","","Model",100,0,29,"Gradual","ParShift|N",0,"Annualized ROR",O337,100,"",,,,"Default",,,,"Default",,)</f>
        <v>E</v>
      </c>
      <c r="R338" s="237" t="e">
        <f t="shared" ref="R338" ca="1" si="1973">L338+P338</f>
        <v>#VALUE!</v>
      </c>
      <c r="S338" s="241" t="e">
        <f t="shared" ref="S338" ca="1" si="1974">R338/K337</f>
        <v>#VALUE!</v>
      </c>
      <c r="T338" s="237" t="e">
        <f ca="1">SUM(R$296:R338)</f>
        <v>#VALUE!</v>
      </c>
      <c r="U338" s="241" t="e">
        <f t="shared" ref="U338" ca="1" si="1975">BJ338</f>
        <v>#VALUE!</v>
      </c>
      <c r="V338" s="242">
        <f ca="1">VLOOKUP($I338, 'Barcap OAD'!$A:$S, $F$281, FALSE)</f>
        <v>-11</v>
      </c>
      <c r="W338" s="243" t="e">
        <f t="shared" ca="1" si="1730"/>
        <v>#VALUE!</v>
      </c>
      <c r="X338" s="244" t="str">
        <f ca="1">[2]!YBHIST($E338,$I338,X$25,"sec","")</f>
        <v>E</v>
      </c>
      <c r="Y338" s="237" t="e">
        <f t="shared" ref="Y338" ca="1" si="1976">X338-X337</f>
        <v>#VALUE!</v>
      </c>
      <c r="Z338" s="171" t="e">
        <f t="shared" ref="Z338" ca="1" si="1977">X337-AA337</f>
        <v>#VALUE!</v>
      </c>
      <c r="AA338" s="171" t="str">
        <f ca="1">[2]!YBHIST($F338,$I338,X$25,"sec","")</f>
        <v>E</v>
      </c>
      <c r="AB338" s="171" t="e">
        <f t="shared" ref="AB338" ca="1" si="1978">X337-Z338</f>
        <v>#VALUE!</v>
      </c>
      <c r="AC338" s="245" t="e">
        <f t="shared" ref="AC338" ca="1" si="1979">Y338+Z338</f>
        <v>#VALUE!</v>
      </c>
      <c r="AD338" s="246">
        <f ca="1">VLOOKUP($I338, 'Barcap OAD'!$A:$S, $F$26, FALSE)</f>
        <v>7.2728479999999998</v>
      </c>
      <c r="AE338" s="243" t="e">
        <f t="shared" ref="AE338" ca="1" si="1980">X338*AD338/10000</f>
        <v>#VALUE!</v>
      </c>
      <c r="AF338" s="247" t="e">
        <f t="shared" ref="AF338" ca="1" si="1981">W338/AE338</f>
        <v>#VALUE!</v>
      </c>
      <c r="AG338" s="237" t="e">
        <f t="shared" ref="AG338" ca="1" si="1982">-AC338*AF337</f>
        <v>#VALUE!</v>
      </c>
      <c r="AH338" s="241" t="e">
        <f t="shared" ref="AH338" ca="1" si="1983">AG338/K337</f>
        <v>#VALUE!</v>
      </c>
      <c r="AI338" s="237" t="e">
        <f t="shared" ref="AI338" ca="1" si="1984">AL338+AK338</f>
        <v>#VALUE!</v>
      </c>
      <c r="AJ338" s="241" t="e">
        <f t="shared" ref="AJ338" ca="1" si="1985">AF338-AF337</f>
        <v>#VALUE!</v>
      </c>
      <c r="AK338" s="245" t="e">
        <f t="shared" ref="AK338" ca="1" si="1986">(AJ338*Y338)/2</f>
        <v>#VALUE!</v>
      </c>
      <c r="AL338" s="248" t="e">
        <f t="shared" ref="AL338" ca="1" si="1987">AG338+R338</f>
        <v>#VALUE!</v>
      </c>
      <c r="AM338" s="241" t="e">
        <f t="shared" ref="AM338" ca="1" si="1988">AL338/K337</f>
        <v>#VALUE!</v>
      </c>
      <c r="AN338" s="237" t="e">
        <f ca="1">SUM(AL$296:AL338)</f>
        <v>#VALUE!</v>
      </c>
      <c r="AO338" s="203" t="e">
        <f t="shared" ref="AO338" ca="1" si="1989">BL338</f>
        <v>#VALUE!</v>
      </c>
      <c r="AP338" s="249" t="e">
        <f t="shared" ref="AP338" ca="1" si="1990">(Z338*AF338*-1)+P338</f>
        <v>#VALUE!</v>
      </c>
      <c r="AQ338" s="250" t="e">
        <f t="shared" ref="AQ338" ca="1" si="1991">AP338/K337</f>
        <v>#VALUE!</v>
      </c>
      <c r="AX338" s="67" t="str">
        <f ca="1">[2]!YBHIST($I$281,$I338,J$25,"sec","")</f>
        <v>E</v>
      </c>
      <c r="AY338" s="67" t="str">
        <f ca="1">[2]!YBPRICE($I$281,AX338&amp;"d","Market","AccruedInterest","Swap",$I338,"LMMSkew","","Model",100,"")</f>
        <v>E</v>
      </c>
      <c r="BA338" s="67">
        <f t="shared" si="1772"/>
        <v>-9</v>
      </c>
      <c r="BI338" s="519" t="e">
        <f t="shared" ref="BI338" ca="1" si="1992">1+S338</f>
        <v>#VALUE!</v>
      </c>
      <c r="BJ338" s="519" t="e">
        <f ca="1">PRODUCT($BI$296:BI338)-1</f>
        <v>#VALUE!</v>
      </c>
      <c r="BK338" s="519" t="e">
        <f t="shared" ref="BK338" ca="1" si="1993">1+AM338</f>
        <v>#VALUE!</v>
      </c>
      <c r="BL338" s="519" t="e">
        <f ca="1">PRODUCT($BK$296:BK338)-1</f>
        <v>#VALUE!</v>
      </c>
    </row>
    <row r="339" spans="3:64" ht="15">
      <c r="C339" s="222">
        <f t="shared" ref="C339" ca="1" si="1994">I339+10</f>
        <v>41861</v>
      </c>
      <c r="D339" s="70">
        <f t="shared" ref="D339" ca="1" si="1995">I339+35</f>
        <v>41886</v>
      </c>
      <c r="E339" s="70" t="str">
        <f t="shared" ref="E339" ca="1" si="1996">"FNMA"&amp;TEXT($J$23,"0.0")&amp;"-TBA-"&amp;TEXT(C339,"mmm")</f>
        <v>FNMA3.0-TBA-Aug</v>
      </c>
      <c r="F339" s="70" t="str">
        <f t="shared" ref="F339" ca="1" si="1997">"FNMA"&amp;TEXT($J$23,"0.0")&amp;"-TBA-"&amp;TEXT(D339,"mmm")</f>
        <v>FNMA3.0-TBA-Sep</v>
      </c>
      <c r="G339" s="70" t="str">
        <f t="shared" si="1747"/>
        <v>FNMA3.0-TBA-GEN</v>
      </c>
      <c r="I339" s="133">
        <f ca="1">[2]!YBWORKDAY(EDATE(Base_Date, BA339), -1, "USD")</f>
        <v>41851</v>
      </c>
      <c r="J339" s="234" t="str">
        <f t="shared" ref="J339" ca="1" si="1998">AX339</f>
        <v>E</v>
      </c>
      <c r="K339" s="237" t="e">
        <f t="shared" ref="K339" ca="1" si="1999">AX339+AY339</f>
        <v>#VALUE!</v>
      </c>
      <c r="L339" s="237" t="e">
        <f t="shared" ref="L339" ca="1" si="2000">K339-K338</f>
        <v>#VALUE!</v>
      </c>
      <c r="M339" s="238" t="str">
        <f ca="1">[2]!YBHIST($I$281,$I339,"LMMOAS","sec")</f>
        <v>E</v>
      </c>
      <c r="N339" s="239" t="str">
        <f ca="1">[2]!YBHIST($I$281,$I338,M$25,"sec","")</f>
        <v>E</v>
      </c>
      <c r="O339" s="240" t="str">
        <f ca="1">[2]!YBHIST("1 Month LIBOR",I339,"Yield","bmk","")</f>
        <v>E</v>
      </c>
      <c r="P339" s="237" t="e">
        <f t="shared" ref="P339" ca="1" si="2001">K338-Q339</f>
        <v>#VALUE!</v>
      </c>
      <c r="Q339" s="171" t="str">
        <f ca="1">[2]!YBSCEN($I$281,$J338&amp;"d","Market",O$25,"Swap",$I338,"LMMSkew","","Model",100,0,29,"Gradual","ParShift|N",0,"Annualized ROR",O338,100,"",,,,"Default",,,,"Default",,)</f>
        <v>E</v>
      </c>
      <c r="R339" s="237" t="e">
        <f t="shared" ref="R339" ca="1" si="2002">L339+P339</f>
        <v>#VALUE!</v>
      </c>
      <c r="S339" s="241" t="e">
        <f t="shared" ref="S339" ca="1" si="2003">R339/K338</f>
        <v>#VALUE!</v>
      </c>
      <c r="T339" s="237" t="e">
        <f ca="1">SUM(R$296:R339)</f>
        <v>#VALUE!</v>
      </c>
      <c r="U339" s="241" t="e">
        <f t="shared" ref="U339" ca="1" si="2004">BJ339</f>
        <v>#VALUE!</v>
      </c>
      <c r="V339" s="242">
        <f ca="1">VLOOKUP($I339, 'Barcap OAD'!$A:$S, $F$281, FALSE)</f>
        <v>-11</v>
      </c>
      <c r="W339" s="243" t="e">
        <f t="shared" ca="1" si="1730"/>
        <v>#VALUE!</v>
      </c>
      <c r="X339" s="244" t="str">
        <f ca="1">[2]!YBHIST($E339,$I339,X$25,"sec","")</f>
        <v>E</v>
      </c>
      <c r="Y339" s="237" t="e">
        <f t="shared" ref="Y339" ca="1" si="2005">X339-X338</f>
        <v>#VALUE!</v>
      </c>
      <c r="Z339" s="171" t="e">
        <f t="shared" ref="Z339" ca="1" si="2006">X338-AA338</f>
        <v>#VALUE!</v>
      </c>
      <c r="AA339" s="171" t="str">
        <f ca="1">[2]!YBHIST($F339,$I339,X$25,"sec","")</f>
        <v>E</v>
      </c>
      <c r="AB339" s="171" t="e">
        <f t="shared" ref="AB339" ca="1" si="2007">X338-Z339</f>
        <v>#VALUE!</v>
      </c>
      <c r="AC339" s="245" t="e">
        <f t="shared" ref="AC339" ca="1" si="2008">Y339+Z339</f>
        <v>#VALUE!</v>
      </c>
      <c r="AD339" s="246">
        <f ca="1">VLOOKUP($I339, 'Barcap OAD'!$A:$S, $F$26, FALSE)</f>
        <v>7.148028</v>
      </c>
      <c r="AE339" s="243" t="e">
        <f t="shared" ref="AE339" ca="1" si="2009">X339*AD339/10000</f>
        <v>#VALUE!</v>
      </c>
      <c r="AF339" s="247" t="e">
        <f t="shared" ref="AF339" ca="1" si="2010">W339/AE339</f>
        <v>#VALUE!</v>
      </c>
      <c r="AG339" s="237" t="e">
        <f t="shared" ref="AG339" ca="1" si="2011">-AC339*AF338</f>
        <v>#VALUE!</v>
      </c>
      <c r="AH339" s="241" t="e">
        <f t="shared" ref="AH339" ca="1" si="2012">AG339/K338</f>
        <v>#VALUE!</v>
      </c>
      <c r="AI339" s="237" t="e">
        <f t="shared" ref="AI339" ca="1" si="2013">AL339+AK339</f>
        <v>#VALUE!</v>
      </c>
      <c r="AJ339" s="241" t="e">
        <f t="shared" ref="AJ339" ca="1" si="2014">AF339-AF338</f>
        <v>#VALUE!</v>
      </c>
      <c r="AK339" s="245" t="e">
        <f t="shared" ref="AK339" ca="1" si="2015">(AJ339*Y339)/2</f>
        <v>#VALUE!</v>
      </c>
      <c r="AL339" s="248" t="e">
        <f t="shared" ref="AL339" ca="1" si="2016">AG339+R339</f>
        <v>#VALUE!</v>
      </c>
      <c r="AM339" s="241" t="e">
        <f t="shared" ref="AM339" ca="1" si="2017">AL339/K338</f>
        <v>#VALUE!</v>
      </c>
      <c r="AN339" s="237" t="e">
        <f ca="1">SUM(AL$296:AL339)</f>
        <v>#VALUE!</v>
      </c>
      <c r="AO339" s="203" t="e">
        <f t="shared" ref="AO339" ca="1" si="2018">BL339</f>
        <v>#VALUE!</v>
      </c>
      <c r="AP339" s="249" t="e">
        <f t="shared" ref="AP339" ca="1" si="2019">(Z339*AF339*-1)+P339</f>
        <v>#VALUE!</v>
      </c>
      <c r="AQ339" s="250" t="e">
        <f t="shared" ref="AQ339" ca="1" si="2020">AP339/K338</f>
        <v>#VALUE!</v>
      </c>
      <c r="AX339" s="67" t="str">
        <f ca="1">[2]!YBHIST($I$281,$I339,J$25,"sec","")</f>
        <v>E</v>
      </c>
      <c r="AY339" s="67" t="str">
        <f ca="1">[2]!YBPRICE($I$281,AX339&amp;"d","Market","AccruedInterest","Swap",$I339,"LMMSkew","","Model",100,"")</f>
        <v>E</v>
      </c>
      <c r="BA339" s="67">
        <f t="shared" si="1772"/>
        <v>-8</v>
      </c>
      <c r="BI339" s="519" t="e">
        <f t="shared" ref="BI339" ca="1" si="2021">1+S339</f>
        <v>#VALUE!</v>
      </c>
      <c r="BJ339" s="519" t="e">
        <f ca="1">PRODUCT($BI$296:BI339)-1</f>
        <v>#VALUE!</v>
      </c>
      <c r="BK339" s="519" t="e">
        <f t="shared" ref="BK339" ca="1" si="2022">1+AM339</f>
        <v>#VALUE!</v>
      </c>
      <c r="BL339" s="519" t="e">
        <f ca="1">PRODUCT($BK$296:BK339)-1</f>
        <v>#VALUE!</v>
      </c>
    </row>
    <row r="340" spans="3:64" ht="15">
      <c r="C340" s="222">
        <f t="shared" ref="C340" ca="1" si="2023">I340+10</f>
        <v>41890</v>
      </c>
      <c r="D340" s="70">
        <f t="shared" ref="D340" ca="1" si="2024">I340+35</f>
        <v>41915</v>
      </c>
      <c r="E340" s="70" t="str">
        <f t="shared" ref="E340" ca="1" si="2025">"FNMA"&amp;TEXT($J$23,"0.0")&amp;"-TBA-"&amp;TEXT(C340,"mmm")</f>
        <v>FNMA3.0-TBA-Sep</v>
      </c>
      <c r="F340" s="70" t="str">
        <f t="shared" ref="F340" ca="1" si="2026">"FNMA"&amp;TEXT($J$23,"0.0")&amp;"-TBA-"&amp;TEXT(D340,"mmm")</f>
        <v>FNMA3.0-TBA-Oct</v>
      </c>
      <c r="G340" s="70" t="str">
        <f t="shared" si="1747"/>
        <v>FNMA3.0-TBA-GEN</v>
      </c>
      <c r="I340" s="133">
        <f ca="1">[2]!YBWORKDAY(EDATE(Base_Date, BA340), -1, "USD")</f>
        <v>41880</v>
      </c>
      <c r="J340" s="234" t="str">
        <f t="shared" ref="J340" ca="1" si="2027">AX340</f>
        <v>E</v>
      </c>
      <c r="K340" s="237" t="e">
        <f t="shared" ref="K340" ca="1" si="2028">AX340+AY340</f>
        <v>#VALUE!</v>
      </c>
      <c r="L340" s="237" t="e">
        <f t="shared" ref="L340" ca="1" si="2029">K340-K339</f>
        <v>#VALUE!</v>
      </c>
      <c r="M340" s="238" t="str">
        <f ca="1">[2]!YBHIST($I$281,$I340,"LMMOAS","sec")</f>
        <v>E</v>
      </c>
      <c r="N340" s="239" t="str">
        <f ca="1">[2]!YBHIST($I$281,$I339,M$25,"sec","")</f>
        <v>E</v>
      </c>
      <c r="O340" s="240" t="str">
        <f ca="1">[2]!YBHIST("1 Month LIBOR",I340,"Yield","bmk","")</f>
        <v>E</v>
      </c>
      <c r="P340" s="237" t="e">
        <f t="shared" ref="P340" ca="1" si="2030">K339-Q340</f>
        <v>#VALUE!</v>
      </c>
      <c r="Q340" s="171" t="str">
        <f ca="1">[2]!YBSCEN($I$281,$J339&amp;"d","Market",O$25,"Swap",$I339,"LMMSkew","","Model",100,0,29,"Gradual","ParShift|N",0,"Annualized ROR",O339,100,"",,,,"Default",,,,"Default",,)</f>
        <v>E</v>
      </c>
      <c r="R340" s="237" t="e">
        <f t="shared" ref="R340" ca="1" si="2031">L340+P340</f>
        <v>#VALUE!</v>
      </c>
      <c r="S340" s="241" t="e">
        <f t="shared" ref="S340" ca="1" si="2032">R340/K339</f>
        <v>#VALUE!</v>
      </c>
      <c r="T340" s="237" t="e">
        <f ca="1">SUM(R$296:R340)</f>
        <v>#VALUE!</v>
      </c>
      <c r="U340" s="241" t="e">
        <f t="shared" ref="U340" ca="1" si="2033">BJ340</f>
        <v>#VALUE!</v>
      </c>
      <c r="V340" s="242">
        <f ca="1">VLOOKUP($I340, 'Barcap OAD'!$A:$S, $F$281, FALSE)</f>
        <v>-10.6</v>
      </c>
      <c r="W340" s="243" t="e">
        <f t="shared" ca="1" si="1730"/>
        <v>#VALUE!</v>
      </c>
      <c r="X340" s="244" t="str">
        <f ca="1">[2]!YBHIST($E340,$I340,X$25,"sec","")</f>
        <v>E</v>
      </c>
      <c r="Y340" s="237" t="e">
        <f t="shared" ref="Y340" ca="1" si="2034">X340-X339</f>
        <v>#VALUE!</v>
      </c>
      <c r="Z340" s="171" t="e">
        <f t="shared" ref="Z340" ca="1" si="2035">X339-AA339</f>
        <v>#VALUE!</v>
      </c>
      <c r="AA340" s="171" t="str">
        <f ca="1">[2]!YBHIST($F340,$I340,X$25,"sec","")</f>
        <v>E</v>
      </c>
      <c r="AB340" s="171" t="e">
        <f t="shared" ref="AB340" ca="1" si="2036">X339-Z340</f>
        <v>#VALUE!</v>
      </c>
      <c r="AC340" s="245" t="e">
        <f t="shared" ref="AC340" ca="1" si="2037">Y340+Z340</f>
        <v>#VALUE!</v>
      </c>
      <c r="AD340" s="246">
        <f ca="1">VLOOKUP($I340, 'Barcap OAD'!$A:$S, $F$26, FALSE)</f>
        <v>6.8048909999999996</v>
      </c>
      <c r="AE340" s="243" t="e">
        <f t="shared" ref="AE340" ca="1" si="2038">X340*AD340/10000</f>
        <v>#VALUE!</v>
      </c>
      <c r="AF340" s="247" t="e">
        <f t="shared" ref="AF340" ca="1" si="2039">W340/AE340</f>
        <v>#VALUE!</v>
      </c>
      <c r="AG340" s="237" t="e">
        <f t="shared" ref="AG340" ca="1" si="2040">-AC340*AF339</f>
        <v>#VALUE!</v>
      </c>
      <c r="AH340" s="241" t="e">
        <f t="shared" ref="AH340" ca="1" si="2041">AG340/K339</f>
        <v>#VALUE!</v>
      </c>
      <c r="AI340" s="237" t="e">
        <f t="shared" ref="AI340" ca="1" si="2042">AL340+AK340</f>
        <v>#VALUE!</v>
      </c>
      <c r="AJ340" s="241" t="e">
        <f t="shared" ref="AJ340" ca="1" si="2043">AF340-AF339</f>
        <v>#VALUE!</v>
      </c>
      <c r="AK340" s="245" t="e">
        <f t="shared" ref="AK340" ca="1" si="2044">(AJ340*Y340)/2</f>
        <v>#VALUE!</v>
      </c>
      <c r="AL340" s="248" t="e">
        <f t="shared" ref="AL340" ca="1" si="2045">AG340+R340</f>
        <v>#VALUE!</v>
      </c>
      <c r="AM340" s="241" t="e">
        <f t="shared" ref="AM340" ca="1" si="2046">AL340/K339</f>
        <v>#VALUE!</v>
      </c>
      <c r="AN340" s="237" t="e">
        <f ca="1">SUM(AL$296:AL340)</f>
        <v>#VALUE!</v>
      </c>
      <c r="AO340" s="203" t="e">
        <f t="shared" ref="AO340" ca="1" si="2047">BL340</f>
        <v>#VALUE!</v>
      </c>
      <c r="AP340" s="249" t="e">
        <f t="shared" ref="AP340" ca="1" si="2048">(Z340*AF340*-1)+P340</f>
        <v>#VALUE!</v>
      </c>
      <c r="AQ340" s="250" t="e">
        <f t="shared" ref="AQ340" ca="1" si="2049">AP340/K339</f>
        <v>#VALUE!</v>
      </c>
      <c r="AX340" s="67" t="str">
        <f ca="1">[2]!YBHIST($I$281,$I340,J$25,"sec","")</f>
        <v>E</v>
      </c>
      <c r="AY340" s="67" t="str">
        <f ca="1">[2]!YBPRICE($I$281,AX340&amp;"d","Market","AccruedInterest","Swap",$I340,"LMMSkew","","Model",100,"")</f>
        <v>E</v>
      </c>
      <c r="BA340" s="67">
        <f t="shared" si="1772"/>
        <v>-7</v>
      </c>
      <c r="BI340" s="519" t="e">
        <f t="shared" ref="BI340" ca="1" si="2050">1+S340</f>
        <v>#VALUE!</v>
      </c>
      <c r="BJ340" s="519" t="e">
        <f ca="1">PRODUCT($BI$296:BI340)-1</f>
        <v>#VALUE!</v>
      </c>
      <c r="BK340" s="519" t="e">
        <f t="shared" ref="BK340" ca="1" si="2051">1+AM340</f>
        <v>#VALUE!</v>
      </c>
      <c r="BL340" s="519" t="e">
        <f ca="1">PRODUCT($BK$296:BK340)-1</f>
        <v>#VALUE!</v>
      </c>
    </row>
    <row r="341" spans="3:64" ht="15">
      <c r="C341" s="222">
        <f t="shared" ref="C341" ca="1" si="2052">I341+10</f>
        <v>41922</v>
      </c>
      <c r="D341" s="70">
        <f t="shared" ref="D341" ca="1" si="2053">I341+35</f>
        <v>41947</v>
      </c>
      <c r="E341" s="70" t="str">
        <f t="shared" ref="E341" ca="1" si="2054">"FNMA"&amp;TEXT($J$23,"0.0")&amp;"-TBA-"&amp;TEXT(C341,"mmm")</f>
        <v>FNMA3.0-TBA-Oct</v>
      </c>
      <c r="F341" s="70" t="str">
        <f t="shared" ref="F341" ca="1" si="2055">"FNMA"&amp;TEXT($J$23,"0.0")&amp;"-TBA-"&amp;TEXT(D341,"mmm")</f>
        <v>FNMA3.0-TBA-Nov</v>
      </c>
      <c r="G341" s="70" t="str">
        <f t="shared" si="1747"/>
        <v>FNMA3.0-TBA-GEN</v>
      </c>
      <c r="I341" s="133">
        <f ca="1">[2]!YBWORKDAY(EDATE(Base_Date, BA341), -1, "USD")</f>
        <v>41912</v>
      </c>
      <c r="J341" s="234" t="str">
        <f t="shared" ref="J341" ca="1" si="2056">AX341</f>
        <v>E</v>
      </c>
      <c r="K341" s="237" t="e">
        <f t="shared" ref="K341" ca="1" si="2057">AX341+AY341</f>
        <v>#VALUE!</v>
      </c>
      <c r="L341" s="237" t="e">
        <f t="shared" ref="L341" ca="1" si="2058">K341-K340</f>
        <v>#VALUE!</v>
      </c>
      <c r="M341" s="238" t="str">
        <f ca="1">[2]!YBHIST($I$281,$I341,"LMMOAS","sec")</f>
        <v>E</v>
      </c>
      <c r="N341" s="239" t="str">
        <f ca="1">[2]!YBHIST($I$281,$I340,M$25,"sec","")</f>
        <v>E</v>
      </c>
      <c r="O341" s="240" t="str">
        <f ca="1">[2]!YBHIST("1 Month LIBOR",I341,"Yield","bmk","")</f>
        <v>E</v>
      </c>
      <c r="P341" s="237" t="e">
        <f t="shared" ref="P341" ca="1" si="2059">K340-Q341</f>
        <v>#VALUE!</v>
      </c>
      <c r="Q341" s="171" t="str">
        <f ca="1">[2]!YBSCEN($I$281,$J340&amp;"d","Market",O$25,"Swap",$I340,"LMMSkew","","Model",100,0,29,"Gradual","ParShift|N",0,"Annualized ROR",O340,100,"",,,,"Default",,,,"Default",,)</f>
        <v>E</v>
      </c>
      <c r="R341" s="237" t="e">
        <f t="shared" ref="R341" ca="1" si="2060">L341+P341</f>
        <v>#VALUE!</v>
      </c>
      <c r="S341" s="241" t="e">
        <f t="shared" ref="S341" ca="1" si="2061">R341/K340</f>
        <v>#VALUE!</v>
      </c>
      <c r="T341" s="237" t="e">
        <f ca="1">SUM(R$296:R341)</f>
        <v>#VALUE!</v>
      </c>
      <c r="U341" s="241" t="e">
        <f t="shared" ref="U341" ca="1" si="2062">BJ341</f>
        <v>#VALUE!</v>
      </c>
      <c r="V341" s="242">
        <f ca="1">VLOOKUP($I341, 'Barcap OAD'!$A:$S, $F$281, FALSE)</f>
        <v>-10.7</v>
      </c>
      <c r="W341" s="243" t="e">
        <f t="shared" ca="1" si="1730"/>
        <v>#VALUE!</v>
      </c>
      <c r="X341" s="244" t="str">
        <f ca="1">[2]!YBHIST($E341,$I341,X$25,"sec","")</f>
        <v>E</v>
      </c>
      <c r="Y341" s="237" t="e">
        <f t="shared" ref="Y341" ca="1" si="2063">X341-X340</f>
        <v>#VALUE!</v>
      </c>
      <c r="Z341" s="171" t="e">
        <f t="shared" ref="Z341" ca="1" si="2064">X340-AA340</f>
        <v>#VALUE!</v>
      </c>
      <c r="AA341" s="171" t="str">
        <f ca="1">[2]!YBHIST($F341,$I341,X$25,"sec","")</f>
        <v>E</v>
      </c>
      <c r="AB341" s="171" t="e">
        <f t="shared" ref="AB341" ca="1" si="2065">X340-Z341</f>
        <v>#VALUE!</v>
      </c>
      <c r="AC341" s="245" t="e">
        <f t="shared" ref="AC341" ca="1" si="2066">Y341+Z341</f>
        <v>#VALUE!</v>
      </c>
      <c r="AD341" s="246">
        <f ca="1">VLOOKUP($I341, 'Barcap OAD'!$A:$S, $F$26, FALSE)</f>
        <v>6.9646030000000003</v>
      </c>
      <c r="AE341" s="243" t="e">
        <f t="shared" ref="AE341" ca="1" si="2067">X341*AD341/10000</f>
        <v>#VALUE!</v>
      </c>
      <c r="AF341" s="247" t="e">
        <f t="shared" ref="AF341" ca="1" si="2068">W341/AE341</f>
        <v>#VALUE!</v>
      </c>
      <c r="AG341" s="237" t="e">
        <f t="shared" ref="AG341" ca="1" si="2069">-AC341*AF340</f>
        <v>#VALUE!</v>
      </c>
      <c r="AH341" s="241" t="e">
        <f t="shared" ref="AH341" ca="1" si="2070">AG341/K340</f>
        <v>#VALUE!</v>
      </c>
      <c r="AI341" s="237" t="e">
        <f t="shared" ref="AI341" ca="1" si="2071">AL341+AK341</f>
        <v>#VALUE!</v>
      </c>
      <c r="AJ341" s="241" t="e">
        <f t="shared" ref="AJ341" ca="1" si="2072">AF341-AF340</f>
        <v>#VALUE!</v>
      </c>
      <c r="AK341" s="245" t="e">
        <f t="shared" ref="AK341" ca="1" si="2073">(AJ341*Y341)/2</f>
        <v>#VALUE!</v>
      </c>
      <c r="AL341" s="248" t="e">
        <f t="shared" ref="AL341" ca="1" si="2074">AG341+R341</f>
        <v>#VALUE!</v>
      </c>
      <c r="AM341" s="241" t="e">
        <f t="shared" ref="AM341" ca="1" si="2075">AL341/K340</f>
        <v>#VALUE!</v>
      </c>
      <c r="AN341" s="237" t="e">
        <f ca="1">SUM(AL$296:AL341)</f>
        <v>#VALUE!</v>
      </c>
      <c r="AO341" s="203" t="e">
        <f t="shared" ref="AO341" ca="1" si="2076">BL341</f>
        <v>#VALUE!</v>
      </c>
      <c r="AP341" s="249" t="e">
        <f t="shared" ref="AP341" ca="1" si="2077">(Z341*AF341*-1)+P341</f>
        <v>#VALUE!</v>
      </c>
      <c r="AQ341" s="250" t="e">
        <f t="shared" ref="AQ341" ca="1" si="2078">AP341/K340</f>
        <v>#VALUE!</v>
      </c>
      <c r="AX341" s="67" t="str">
        <f ca="1">[2]!YBHIST($I$281,$I341,J$25,"sec","")</f>
        <v>E</v>
      </c>
      <c r="AY341" s="67" t="str">
        <f ca="1">[2]!YBPRICE($I$281,AX341&amp;"d","Market","AccruedInterest","Swap",$I341,"LMMSkew","","Model",100,"")</f>
        <v>E</v>
      </c>
      <c r="BA341" s="67">
        <f t="shared" si="1772"/>
        <v>-6</v>
      </c>
      <c r="BI341" s="519" t="e">
        <f t="shared" ref="BI341" ca="1" si="2079">1+S341</f>
        <v>#VALUE!</v>
      </c>
      <c r="BJ341" s="519" t="e">
        <f ca="1">PRODUCT($BI$296:BI341)-1</f>
        <v>#VALUE!</v>
      </c>
      <c r="BK341" s="519" t="e">
        <f t="shared" ref="BK341" ca="1" si="2080">1+AM341</f>
        <v>#VALUE!</v>
      </c>
      <c r="BL341" s="519" t="e">
        <f ca="1">PRODUCT($BK$296:BK341)-1</f>
        <v>#VALUE!</v>
      </c>
    </row>
    <row r="342" spans="3:64" ht="15">
      <c r="C342" s="222">
        <f t="shared" ref="C342" ca="1" si="2081">I342+10</f>
        <v>41953</v>
      </c>
      <c r="D342" s="70">
        <f t="shared" ref="D342" ca="1" si="2082">I342+35</f>
        <v>41978</v>
      </c>
      <c r="E342" s="70" t="str">
        <f t="shared" ref="E342" ca="1" si="2083">"FNMA"&amp;TEXT($J$23,"0.0")&amp;"-TBA-"&amp;TEXT(C342,"mmm")</f>
        <v>FNMA3.0-TBA-Nov</v>
      </c>
      <c r="F342" s="70" t="str">
        <f t="shared" ref="F342" ca="1" si="2084">"FNMA"&amp;TEXT($J$23,"0.0")&amp;"-TBA-"&amp;TEXT(D342,"mmm")</f>
        <v>FNMA3.0-TBA-Dec</v>
      </c>
      <c r="G342" s="70" t="str">
        <f t="shared" si="1747"/>
        <v>FNMA3.0-TBA-GEN</v>
      </c>
      <c r="I342" s="133">
        <f ca="1">[2]!YBWORKDAY(EDATE(Base_Date, BA342), -1, "USD")</f>
        <v>41943</v>
      </c>
      <c r="J342" s="234" t="str">
        <f t="shared" ref="J342" ca="1" si="2085">AX342</f>
        <v>E</v>
      </c>
      <c r="K342" s="237" t="e">
        <f t="shared" ref="K342" ca="1" si="2086">AX342+AY342</f>
        <v>#VALUE!</v>
      </c>
      <c r="L342" s="237" t="e">
        <f t="shared" ref="L342" ca="1" si="2087">K342-K341</f>
        <v>#VALUE!</v>
      </c>
      <c r="M342" s="238" t="str">
        <f ca="1">[2]!YBHIST($I$281,$I342,"LMMOAS","sec")</f>
        <v>E</v>
      </c>
      <c r="N342" s="239" t="str">
        <f ca="1">[2]!YBHIST($I$281,$I341,M$25,"sec","")</f>
        <v>E</v>
      </c>
      <c r="O342" s="240" t="str">
        <f ca="1">[2]!YBHIST("1 Month LIBOR",I342,"Yield","bmk","")</f>
        <v>E</v>
      </c>
      <c r="P342" s="237" t="e">
        <f t="shared" ref="P342" ca="1" si="2088">K341-Q342</f>
        <v>#VALUE!</v>
      </c>
      <c r="Q342" s="171" t="str">
        <f ca="1">[2]!YBSCEN($I$281,$J341&amp;"d","Market",O$25,"Swap",$I341,"LMMSkew","","Model",100,0,29,"Gradual","ParShift|N",0,"Annualized ROR",O341,100,"",,,,"Default",,,,"Default",,)</f>
        <v>E</v>
      </c>
      <c r="R342" s="237" t="e">
        <f t="shared" ref="R342" ca="1" si="2089">L342+P342</f>
        <v>#VALUE!</v>
      </c>
      <c r="S342" s="241" t="e">
        <f t="shared" ref="S342" ca="1" si="2090">R342/K341</f>
        <v>#VALUE!</v>
      </c>
      <c r="T342" s="237" t="e">
        <f ca="1">SUM(R$296:R342)</f>
        <v>#VALUE!</v>
      </c>
      <c r="U342" s="241" t="e">
        <f t="shared" ref="U342" ca="1" si="2091">BJ342</f>
        <v>#VALUE!</v>
      </c>
      <c r="V342" s="242">
        <f ca="1">VLOOKUP($I342, 'Barcap OAD'!$A:$S, $F$281, FALSE)</f>
        <v>-10.199999999999999</v>
      </c>
      <c r="W342" s="243" t="e">
        <f t="shared" ca="1" si="1730"/>
        <v>#VALUE!</v>
      </c>
      <c r="X342" s="244" t="str">
        <f ca="1">[2]!YBHIST($E342,$I342,X$25,"sec","")</f>
        <v>E</v>
      </c>
      <c r="Y342" s="237" t="e">
        <f t="shared" ref="Y342" ca="1" si="2092">X342-X341</f>
        <v>#VALUE!</v>
      </c>
      <c r="Z342" s="171" t="e">
        <f t="shared" ref="Z342" ca="1" si="2093">X341-AA341</f>
        <v>#VALUE!</v>
      </c>
      <c r="AA342" s="171" t="str">
        <f ca="1">[2]!YBHIST($F342,$I342,X$25,"sec","")</f>
        <v>E</v>
      </c>
      <c r="AB342" s="171" t="e">
        <f t="shared" ref="AB342" ca="1" si="2094">X341-Z342</f>
        <v>#VALUE!</v>
      </c>
      <c r="AC342" s="245" t="e">
        <f t="shared" ref="AC342" ca="1" si="2095">Y342+Z342</f>
        <v>#VALUE!</v>
      </c>
      <c r="AD342" s="246">
        <f ca="1">VLOOKUP($I342, 'Barcap OAD'!$A:$S, $F$26, FALSE)</f>
        <v>6.6523269999999997</v>
      </c>
      <c r="AE342" s="243" t="e">
        <f t="shared" ref="AE342" ca="1" si="2096">X342*AD342/10000</f>
        <v>#VALUE!</v>
      </c>
      <c r="AF342" s="247" t="e">
        <f t="shared" ref="AF342" ca="1" si="2097">W342/AE342</f>
        <v>#VALUE!</v>
      </c>
      <c r="AG342" s="237" t="e">
        <f t="shared" ref="AG342" ca="1" si="2098">-AC342*AF341</f>
        <v>#VALUE!</v>
      </c>
      <c r="AH342" s="241" t="e">
        <f t="shared" ref="AH342" ca="1" si="2099">AG342/K341</f>
        <v>#VALUE!</v>
      </c>
      <c r="AI342" s="237" t="e">
        <f t="shared" ref="AI342" ca="1" si="2100">AL342+AK342</f>
        <v>#VALUE!</v>
      </c>
      <c r="AJ342" s="241" t="e">
        <f t="shared" ref="AJ342" ca="1" si="2101">AF342-AF341</f>
        <v>#VALUE!</v>
      </c>
      <c r="AK342" s="245" t="e">
        <f t="shared" ref="AK342" ca="1" si="2102">(AJ342*Y342)/2</f>
        <v>#VALUE!</v>
      </c>
      <c r="AL342" s="248" t="e">
        <f t="shared" ref="AL342" ca="1" si="2103">AG342+R342</f>
        <v>#VALUE!</v>
      </c>
      <c r="AM342" s="241" t="e">
        <f t="shared" ref="AM342" ca="1" si="2104">AL342/K341</f>
        <v>#VALUE!</v>
      </c>
      <c r="AN342" s="237" t="e">
        <f ca="1">SUM(AL$296:AL342)</f>
        <v>#VALUE!</v>
      </c>
      <c r="AO342" s="203" t="e">
        <f t="shared" ref="AO342" ca="1" si="2105">BL342</f>
        <v>#VALUE!</v>
      </c>
      <c r="AP342" s="249" t="e">
        <f t="shared" ref="AP342" ca="1" si="2106">(Z342*AF342*-1)+P342</f>
        <v>#VALUE!</v>
      </c>
      <c r="AQ342" s="250" t="e">
        <f t="shared" ref="AQ342" ca="1" si="2107">AP342/K341</f>
        <v>#VALUE!</v>
      </c>
      <c r="AX342" s="67" t="str">
        <f ca="1">[2]!YBHIST($I$281,$I342,J$25,"sec","")</f>
        <v>E</v>
      </c>
      <c r="AY342" s="67" t="str">
        <f ca="1">[2]!YBPRICE($I$281,AX342&amp;"d","Market","AccruedInterest","Swap",$I342,"LMMSkew","","Model",100,"")</f>
        <v>E</v>
      </c>
      <c r="BA342" s="67">
        <f t="shared" si="1772"/>
        <v>-5</v>
      </c>
      <c r="BI342" s="519" t="e">
        <f t="shared" ref="BI342" ca="1" si="2108">1+S342</f>
        <v>#VALUE!</v>
      </c>
      <c r="BJ342" s="519" t="e">
        <f ca="1">PRODUCT($BI$296:BI342)-1</f>
        <v>#VALUE!</v>
      </c>
      <c r="BK342" s="519" t="e">
        <f t="shared" ref="BK342" ca="1" si="2109">1+AM342</f>
        <v>#VALUE!</v>
      </c>
      <c r="BL342" s="519" t="e">
        <f ca="1">PRODUCT($BK$296:BK342)-1</f>
        <v>#VALUE!</v>
      </c>
    </row>
    <row r="343" spans="3:64" ht="15">
      <c r="C343" s="222">
        <f t="shared" ref="C343" ca="1" si="2110">I343+10</f>
        <v>41981</v>
      </c>
      <c r="D343" s="70">
        <f t="shared" ref="D343" ca="1" si="2111">I343+35</f>
        <v>42006</v>
      </c>
      <c r="E343" s="70" t="str">
        <f t="shared" ref="E343" ca="1" si="2112">"FNMA"&amp;TEXT($J$23,"0.0")&amp;"-TBA-"&amp;TEXT(C343,"mmm")</f>
        <v>FNMA3.0-TBA-Dec</v>
      </c>
      <c r="F343" s="70" t="str">
        <f t="shared" ref="F343" ca="1" si="2113">"FNMA"&amp;TEXT($J$23,"0.0")&amp;"-TBA-"&amp;TEXT(D343,"mmm")</f>
        <v>FNMA3.0-TBA-Jan</v>
      </c>
      <c r="G343" s="70" t="str">
        <f t="shared" si="1747"/>
        <v>FNMA3.0-TBA-GEN</v>
      </c>
      <c r="I343" s="133">
        <f ca="1">[2]!YBWORKDAY(EDATE(Base_Date, BA343), -1, "USD")</f>
        <v>41971</v>
      </c>
      <c r="J343" s="234" t="str">
        <f t="shared" ref="J343" ca="1" si="2114">AX343</f>
        <v>E</v>
      </c>
      <c r="K343" s="237" t="e">
        <f t="shared" ref="K343" ca="1" si="2115">AX343+AY343</f>
        <v>#VALUE!</v>
      </c>
      <c r="L343" s="237" t="e">
        <f t="shared" ref="L343" ca="1" si="2116">K343-K342</f>
        <v>#VALUE!</v>
      </c>
      <c r="M343" s="238" t="str">
        <f ca="1">[2]!YBHIST($I$281,$I343,"LMMOAS","sec")</f>
        <v>E</v>
      </c>
      <c r="N343" s="239" t="str">
        <f ca="1">[2]!YBHIST($I$281,$I342,M$25,"sec","")</f>
        <v>E</v>
      </c>
      <c r="O343" s="240" t="str">
        <f ca="1">[2]!YBHIST("1 Month LIBOR",I343,"Yield","bmk","")</f>
        <v>E</v>
      </c>
      <c r="P343" s="237" t="e">
        <f t="shared" ref="P343" ca="1" si="2117">K342-Q343</f>
        <v>#VALUE!</v>
      </c>
      <c r="Q343" s="171" t="str">
        <f ca="1">[2]!YBSCEN($I$281,$J342&amp;"d","Market",O$25,"Swap",$I342,"LMMSkew","","Model",100,0,29,"Gradual","ParShift|N",0,"Annualized ROR",O342,100,"",,,,"Default",,,,"Default",,)</f>
        <v>E</v>
      </c>
      <c r="R343" s="237" t="e">
        <f t="shared" ref="R343" ca="1" si="2118">L343+P343</f>
        <v>#VALUE!</v>
      </c>
      <c r="S343" s="241" t="e">
        <f t="shared" ref="S343" ca="1" si="2119">R343/K342</f>
        <v>#VALUE!</v>
      </c>
      <c r="T343" s="237" t="e">
        <f ca="1">SUM(R$296:R343)</f>
        <v>#VALUE!</v>
      </c>
      <c r="U343" s="241" t="e">
        <f t="shared" ref="U343" ca="1" si="2120">BJ343</f>
        <v>#VALUE!</v>
      </c>
      <c r="V343" s="242">
        <f ca="1">VLOOKUP($I343, 'Barcap OAD'!$A:$S, $F$281, FALSE)</f>
        <v>-9.6999999999999993</v>
      </c>
      <c r="W343" s="243" t="e">
        <f t="shared" ca="1" si="1730"/>
        <v>#VALUE!</v>
      </c>
      <c r="X343" s="244" t="str">
        <f ca="1">[2]!YBHIST($E343,$I343,X$25,"sec","")</f>
        <v>E</v>
      </c>
      <c r="Y343" s="237" t="e">
        <f t="shared" ref="Y343" ca="1" si="2121">X343-X342</f>
        <v>#VALUE!</v>
      </c>
      <c r="Z343" s="171" t="e">
        <f t="shared" ref="Z343" ca="1" si="2122">X342-AA342</f>
        <v>#VALUE!</v>
      </c>
      <c r="AA343" s="171" t="str">
        <f ca="1">[2]!YBHIST($F343,$I343,X$25,"sec","")</f>
        <v>E</v>
      </c>
      <c r="AB343" s="171" t="e">
        <f t="shared" ref="AB343" ca="1" si="2123">X342-Z343</f>
        <v>#VALUE!</v>
      </c>
      <c r="AC343" s="245" t="e">
        <f t="shared" ref="AC343" ca="1" si="2124">Y343+Z343</f>
        <v>#VALUE!</v>
      </c>
      <c r="AD343" s="246">
        <f ca="1">VLOOKUP($I343, 'Barcap OAD'!$A:$S, $F$26, FALSE)</f>
        <v>6.2499140000000004</v>
      </c>
      <c r="AE343" s="243" t="e">
        <f t="shared" ref="AE343" ca="1" si="2125">X343*AD343/10000</f>
        <v>#VALUE!</v>
      </c>
      <c r="AF343" s="247" t="e">
        <f t="shared" ref="AF343" ca="1" si="2126">W343/AE343</f>
        <v>#VALUE!</v>
      </c>
      <c r="AG343" s="237" t="e">
        <f t="shared" ref="AG343" ca="1" si="2127">-AC343*AF342</f>
        <v>#VALUE!</v>
      </c>
      <c r="AH343" s="241" t="e">
        <f t="shared" ref="AH343" ca="1" si="2128">AG343/K342</f>
        <v>#VALUE!</v>
      </c>
      <c r="AI343" s="237" t="e">
        <f t="shared" ref="AI343" ca="1" si="2129">AL343+AK343</f>
        <v>#VALUE!</v>
      </c>
      <c r="AJ343" s="241" t="e">
        <f t="shared" ref="AJ343" ca="1" si="2130">AF343-AF342</f>
        <v>#VALUE!</v>
      </c>
      <c r="AK343" s="245" t="e">
        <f t="shared" ref="AK343" ca="1" si="2131">(AJ343*Y343)/2</f>
        <v>#VALUE!</v>
      </c>
      <c r="AL343" s="248" t="e">
        <f t="shared" ref="AL343" ca="1" si="2132">AG343+R343</f>
        <v>#VALUE!</v>
      </c>
      <c r="AM343" s="241" t="e">
        <f t="shared" ref="AM343" ca="1" si="2133">AL343/K342</f>
        <v>#VALUE!</v>
      </c>
      <c r="AN343" s="237" t="e">
        <f ca="1">SUM(AL$296:AL343)</f>
        <v>#VALUE!</v>
      </c>
      <c r="AO343" s="203" t="e">
        <f t="shared" ref="AO343" ca="1" si="2134">BL343</f>
        <v>#VALUE!</v>
      </c>
      <c r="AP343" s="249" t="e">
        <f t="shared" ref="AP343" ca="1" si="2135">(Z343*AF343*-1)+P343</f>
        <v>#VALUE!</v>
      </c>
      <c r="AQ343" s="250" t="e">
        <f t="shared" ref="AQ343" ca="1" si="2136">AP343/K342</f>
        <v>#VALUE!</v>
      </c>
      <c r="AX343" s="67" t="str">
        <f ca="1">[2]!YBHIST($I$281,$I343,J$25,"sec","")</f>
        <v>E</v>
      </c>
      <c r="AY343" s="67" t="str">
        <f ca="1">[2]!YBPRICE($I$281,AX343&amp;"d","Market","AccruedInterest","Swap",$I343,"LMMSkew","","Model",100,"")</f>
        <v>E</v>
      </c>
      <c r="BA343" s="67">
        <f t="shared" si="1772"/>
        <v>-4</v>
      </c>
      <c r="BI343" s="519" t="e">
        <f t="shared" ref="BI343" ca="1" si="2137">1+S343</f>
        <v>#VALUE!</v>
      </c>
      <c r="BJ343" s="519" t="e">
        <f ca="1">PRODUCT($BI$296:BI343)-1</f>
        <v>#VALUE!</v>
      </c>
      <c r="BK343" s="519" t="e">
        <f t="shared" ref="BK343" ca="1" si="2138">1+AM343</f>
        <v>#VALUE!</v>
      </c>
      <c r="BL343" s="519" t="e">
        <f ca="1">PRODUCT($BK$296:BK343)-1</f>
        <v>#VALUE!</v>
      </c>
    </row>
    <row r="344" spans="3:64" ht="15">
      <c r="C344" s="222">
        <f t="shared" ref="C344" ca="1" si="2139">I344+10</f>
        <v>42014</v>
      </c>
      <c r="D344" s="70">
        <f t="shared" ref="D344" ca="1" si="2140">I344+35</f>
        <v>42039</v>
      </c>
      <c r="E344" s="70" t="str">
        <f t="shared" ref="E344" ca="1" si="2141">"FNMA"&amp;TEXT($J$23,"0.0")&amp;"-TBA-"&amp;TEXT(C344,"mmm")</f>
        <v>FNMA3.0-TBA-Jan</v>
      </c>
      <c r="F344" s="70" t="str">
        <f t="shared" ref="F344" ca="1" si="2142">"FNMA"&amp;TEXT($J$23,"0.0")&amp;"-TBA-"&amp;TEXT(D344,"mmm")</f>
        <v>FNMA3.0-TBA-Feb</v>
      </c>
      <c r="G344" s="70" t="str">
        <f t="shared" si="1747"/>
        <v>FNMA3.0-TBA-GEN</v>
      </c>
      <c r="I344" s="133">
        <f ca="1">[2]!YBWORKDAY(EDATE(Base_Date, BA344), -1, "USD")</f>
        <v>42004</v>
      </c>
      <c r="J344" s="234" t="str">
        <f t="shared" ref="J344" ca="1" si="2143">AX344</f>
        <v>E</v>
      </c>
      <c r="K344" s="237" t="e">
        <f t="shared" ref="K344" ca="1" si="2144">AX344+AY344</f>
        <v>#VALUE!</v>
      </c>
      <c r="L344" s="237" t="e">
        <f t="shared" ref="L344" ca="1" si="2145">K344-K343</f>
        <v>#VALUE!</v>
      </c>
      <c r="M344" s="238" t="str">
        <f ca="1">[2]!YBHIST($I$281,$I344,"LMMOAS","sec")</f>
        <v>E</v>
      </c>
      <c r="N344" s="239" t="str">
        <f ca="1">[2]!YBHIST($I$281,$I343,M$25,"sec","")</f>
        <v>E</v>
      </c>
      <c r="O344" s="240" t="str">
        <f ca="1">[2]!YBHIST("1 Month LIBOR",I344,"Yield","bmk","")</f>
        <v>E</v>
      </c>
      <c r="P344" s="237" t="e">
        <f t="shared" ref="P344" ca="1" si="2146">K343-Q344</f>
        <v>#VALUE!</v>
      </c>
      <c r="Q344" s="171" t="str">
        <f ca="1">[2]!YBSCEN($I$281,$J343&amp;"d","Market",O$25,"Swap",$I343,"LMMSkew","","Model",100,0,29,"Gradual","ParShift|N",0,"Annualized ROR",O343,100,"",,,,"Default",,,,"Default",,)</f>
        <v>E</v>
      </c>
      <c r="R344" s="237" t="e">
        <f t="shared" ref="R344" ca="1" si="2147">L344+P344</f>
        <v>#VALUE!</v>
      </c>
      <c r="S344" s="241" t="e">
        <f t="shared" ref="S344" ca="1" si="2148">R344/K343</f>
        <v>#VALUE!</v>
      </c>
      <c r="T344" s="237" t="e">
        <f ca="1">SUM(R$296:R344)</f>
        <v>#VALUE!</v>
      </c>
      <c r="U344" s="241" t="e">
        <f t="shared" ref="U344" ca="1" si="2149">BJ344</f>
        <v>#VALUE!</v>
      </c>
      <c r="V344" s="242">
        <f ca="1">VLOOKUP($I344, 'Barcap OAD'!$A:$S, $F$281, FALSE)</f>
        <v>-9.3000000000000007</v>
      </c>
      <c r="W344" s="243" t="e">
        <f t="shared" ca="1" si="1730"/>
        <v>#VALUE!</v>
      </c>
      <c r="X344" s="244" t="str">
        <f ca="1">[2]!YBHIST($E344,$I344,X$25,"sec","")</f>
        <v>E</v>
      </c>
      <c r="Y344" s="237" t="e">
        <f t="shared" ref="Y344" ca="1" si="2150">X344-X343</f>
        <v>#VALUE!</v>
      </c>
      <c r="Z344" s="171" t="e">
        <f t="shared" ref="Z344" ca="1" si="2151">X343-AA343</f>
        <v>#VALUE!</v>
      </c>
      <c r="AA344" s="171" t="str">
        <f ca="1">[2]!YBHIST($F344,$I344,X$25,"sec","")</f>
        <v>E</v>
      </c>
      <c r="AB344" s="171" t="e">
        <f t="shared" ref="AB344" ca="1" si="2152">X343-Z344</f>
        <v>#VALUE!</v>
      </c>
      <c r="AC344" s="245" t="e">
        <f t="shared" ref="AC344" ca="1" si="2153">Y344+Z344</f>
        <v>#VALUE!</v>
      </c>
      <c r="AD344" s="246">
        <f ca="1">VLOOKUP($I344, 'Barcap OAD'!$A:$S, $F$26, FALSE)</f>
        <v>5.9987959999999996</v>
      </c>
      <c r="AE344" s="243" t="e">
        <f t="shared" ref="AE344" ca="1" si="2154">X344*AD344/10000</f>
        <v>#VALUE!</v>
      </c>
      <c r="AF344" s="247" t="e">
        <f t="shared" ref="AF344" ca="1" si="2155">W344/AE344</f>
        <v>#VALUE!</v>
      </c>
      <c r="AG344" s="237" t="e">
        <f t="shared" ref="AG344" ca="1" si="2156">-AC344*AF343</f>
        <v>#VALUE!</v>
      </c>
      <c r="AH344" s="241" t="e">
        <f t="shared" ref="AH344" ca="1" si="2157">AG344/K343</f>
        <v>#VALUE!</v>
      </c>
      <c r="AI344" s="237" t="e">
        <f t="shared" ref="AI344" ca="1" si="2158">AL344+AK344</f>
        <v>#VALUE!</v>
      </c>
      <c r="AJ344" s="241" t="e">
        <f t="shared" ref="AJ344" ca="1" si="2159">AF344-AF343</f>
        <v>#VALUE!</v>
      </c>
      <c r="AK344" s="245" t="e">
        <f t="shared" ref="AK344" ca="1" si="2160">(AJ344*Y344)/2</f>
        <v>#VALUE!</v>
      </c>
      <c r="AL344" s="248" t="e">
        <f t="shared" ref="AL344" ca="1" si="2161">AG344+R344</f>
        <v>#VALUE!</v>
      </c>
      <c r="AM344" s="241" t="e">
        <f t="shared" ref="AM344" ca="1" si="2162">AL344/K343</f>
        <v>#VALUE!</v>
      </c>
      <c r="AN344" s="237" t="e">
        <f ca="1">SUM(AL$296:AL344)</f>
        <v>#VALUE!</v>
      </c>
      <c r="AO344" s="203" t="e">
        <f t="shared" ref="AO344" ca="1" si="2163">BL344</f>
        <v>#VALUE!</v>
      </c>
      <c r="AP344" s="249" t="e">
        <f t="shared" ref="AP344" ca="1" si="2164">(Z344*AF344*-1)+P344</f>
        <v>#VALUE!</v>
      </c>
      <c r="AQ344" s="250" t="e">
        <f t="shared" ref="AQ344" ca="1" si="2165">AP344/K343</f>
        <v>#VALUE!</v>
      </c>
      <c r="AX344" s="67" t="str">
        <f ca="1">[2]!YBHIST($I$281,$I344,J$25,"sec","")</f>
        <v>E</v>
      </c>
      <c r="AY344" s="67" t="str">
        <f ca="1">[2]!YBPRICE($I$281,AX344&amp;"d","Market","AccruedInterest","Swap",$I344,"LMMSkew","","Model",100,"")</f>
        <v>E</v>
      </c>
      <c r="BA344" s="67">
        <f t="shared" si="1772"/>
        <v>-3</v>
      </c>
      <c r="BI344" s="519" t="e">
        <f t="shared" ref="BI344" ca="1" si="2166">1+S344</f>
        <v>#VALUE!</v>
      </c>
      <c r="BJ344" s="519" t="e">
        <f ca="1">PRODUCT($BI$296:BI344)-1</f>
        <v>#VALUE!</v>
      </c>
      <c r="BK344" s="519" t="e">
        <f t="shared" ref="BK344" ca="1" si="2167">1+AM344</f>
        <v>#VALUE!</v>
      </c>
      <c r="BL344" s="519" t="e">
        <f ca="1">PRODUCT($BK$296:BK344)-1</f>
        <v>#VALUE!</v>
      </c>
    </row>
    <row r="345" spans="3:64" ht="15">
      <c r="C345" s="222">
        <f t="shared" ref="C345" ca="1" si="2168">I345+10</f>
        <v>42044</v>
      </c>
      <c r="D345" s="70">
        <f t="shared" ref="D345" ca="1" si="2169">I345+35</f>
        <v>42069</v>
      </c>
      <c r="E345" s="70" t="str">
        <f t="shared" ref="E345" ca="1" si="2170">"FNMA"&amp;TEXT($J$23,"0.0")&amp;"-TBA-"&amp;TEXT(C345,"mmm")</f>
        <v>FNMA3.0-TBA-Feb</v>
      </c>
      <c r="F345" s="70" t="str">
        <f t="shared" ref="F345" ca="1" si="2171">"FNMA"&amp;TEXT($J$23,"0.0")&amp;"-TBA-"&amp;TEXT(D345,"mmm")</f>
        <v>FNMA3.0-TBA-Mar</v>
      </c>
      <c r="G345" s="70" t="str">
        <f t="shared" si="1747"/>
        <v>FNMA3.0-TBA-GEN</v>
      </c>
      <c r="I345" s="133">
        <f ca="1">[2]!YBWORKDAY(EDATE(Base_Date, BA345), -1, "USD")</f>
        <v>42034</v>
      </c>
      <c r="J345" s="234" t="str">
        <f t="shared" ref="J345" ca="1" si="2172">AX345</f>
        <v>E</v>
      </c>
      <c r="K345" s="237" t="e">
        <f t="shared" ref="K345" ca="1" si="2173">AX345+AY345</f>
        <v>#VALUE!</v>
      </c>
      <c r="L345" s="237" t="e">
        <f t="shared" ref="L345" ca="1" si="2174">K345-K344</f>
        <v>#VALUE!</v>
      </c>
      <c r="M345" s="238" t="str">
        <f ca="1">[2]!YBHIST($I$281,$I345,"LMMOAS","sec")</f>
        <v>E</v>
      </c>
      <c r="N345" s="239" t="str">
        <f ca="1">[2]!YBHIST($I$281,$I344,M$25,"sec","")</f>
        <v>E</v>
      </c>
      <c r="O345" s="240" t="str">
        <f ca="1">[2]!YBHIST("1 Month LIBOR",I345,"Yield","bmk","")</f>
        <v>E</v>
      </c>
      <c r="P345" s="237" t="e">
        <f t="shared" ref="P345" ca="1" si="2175">K344-Q345</f>
        <v>#VALUE!</v>
      </c>
      <c r="Q345" s="171" t="str">
        <f ca="1">[2]!YBSCEN($I$281,$J344&amp;"d","Market",O$25,"Swap",$I344,"LMMSkew","","Model",100,0,29,"Gradual","ParShift|N",0,"Annualized ROR",O344,100,"",,,,"Default",,,,"Default",,)</f>
        <v>E</v>
      </c>
      <c r="R345" s="237" t="e">
        <f t="shared" ref="R345" ca="1" si="2176">L345+P345</f>
        <v>#VALUE!</v>
      </c>
      <c r="S345" s="241" t="e">
        <f t="shared" ref="S345" ca="1" si="2177">R345/K344</f>
        <v>#VALUE!</v>
      </c>
      <c r="T345" s="237" t="e">
        <f ca="1">SUM(R$296:R345)</f>
        <v>#VALUE!</v>
      </c>
      <c r="U345" s="241" t="e">
        <f t="shared" ref="U345" ca="1" si="2178">BJ345</f>
        <v>#VALUE!</v>
      </c>
      <c r="V345" s="242">
        <f ca="1">VLOOKUP($I345, 'Barcap OAD'!$A:$S, $F$281, FALSE)</f>
        <v>-15.2</v>
      </c>
      <c r="W345" s="243" t="e">
        <f t="shared" ca="1" si="1730"/>
        <v>#VALUE!</v>
      </c>
      <c r="X345" s="244" t="str">
        <f ca="1">[2]!YBHIST($E345,$I345,X$25,"sec","")</f>
        <v>E</v>
      </c>
      <c r="Y345" s="237" t="e">
        <f t="shared" ref="Y345" ca="1" si="2179">X345-X344</f>
        <v>#VALUE!</v>
      </c>
      <c r="Z345" s="171" t="e">
        <f t="shared" ref="Z345" ca="1" si="2180">X344-AA344</f>
        <v>#VALUE!</v>
      </c>
      <c r="AA345" s="171" t="str">
        <f ca="1">[2]!YBHIST($F345,$I345,X$25,"sec","")</f>
        <v>E</v>
      </c>
      <c r="AB345" s="171" t="e">
        <f t="shared" ref="AB345" ca="1" si="2181">X344-Z345</f>
        <v>#VALUE!</v>
      </c>
      <c r="AC345" s="245" t="e">
        <f t="shared" ref="AC345" ca="1" si="2182">Y345+Z345</f>
        <v>#VALUE!</v>
      </c>
      <c r="AD345" s="246">
        <f ca="1">VLOOKUP($I345, 'Barcap OAD'!$A:$S, $F$26, FALSE)</f>
        <v>5.4045230000000002</v>
      </c>
      <c r="AE345" s="243" t="e">
        <f t="shared" ref="AE345" ca="1" si="2183">X345*AD345/10000</f>
        <v>#VALUE!</v>
      </c>
      <c r="AF345" s="247" t="e">
        <f t="shared" ref="AF345" ca="1" si="2184">W345/AE345</f>
        <v>#VALUE!</v>
      </c>
      <c r="AG345" s="237" t="e">
        <f t="shared" ref="AG345" ca="1" si="2185">-AC345*AF344</f>
        <v>#VALUE!</v>
      </c>
      <c r="AH345" s="241" t="e">
        <f t="shared" ref="AH345" ca="1" si="2186">AG345/K344</f>
        <v>#VALUE!</v>
      </c>
      <c r="AI345" s="237" t="e">
        <f t="shared" ref="AI345" ca="1" si="2187">AL345+AK345</f>
        <v>#VALUE!</v>
      </c>
      <c r="AJ345" s="241" t="e">
        <f t="shared" ref="AJ345" ca="1" si="2188">AF345-AF344</f>
        <v>#VALUE!</v>
      </c>
      <c r="AK345" s="245" t="e">
        <f t="shared" ref="AK345" ca="1" si="2189">(AJ345*Y345)/2</f>
        <v>#VALUE!</v>
      </c>
      <c r="AL345" s="248" t="e">
        <f t="shared" ref="AL345" ca="1" si="2190">AG345+R345</f>
        <v>#VALUE!</v>
      </c>
      <c r="AM345" s="241" t="e">
        <f t="shared" ref="AM345" ca="1" si="2191">AL345/K344</f>
        <v>#VALUE!</v>
      </c>
      <c r="AN345" s="237" t="e">
        <f ca="1">SUM(AL$296:AL345)</f>
        <v>#VALUE!</v>
      </c>
      <c r="AO345" s="203" t="e">
        <f t="shared" ref="AO345" ca="1" si="2192">BL345</f>
        <v>#VALUE!</v>
      </c>
      <c r="AP345" s="249" t="e">
        <f t="shared" ref="AP345" ca="1" si="2193">(Z345*AF345*-1)+P345</f>
        <v>#VALUE!</v>
      </c>
      <c r="AQ345" s="250" t="e">
        <f t="shared" ref="AQ345" ca="1" si="2194">AP345/K344</f>
        <v>#VALUE!</v>
      </c>
      <c r="AX345" s="67" t="str">
        <f ca="1">[2]!YBHIST($I$281,$I345,J$25,"sec","")</f>
        <v>E</v>
      </c>
      <c r="AY345" s="67" t="str">
        <f ca="1">[2]!YBPRICE($I$281,AX345&amp;"d","Market","AccruedInterest","Swap",$I345,"LMMSkew","","Model",100,"")</f>
        <v>E</v>
      </c>
      <c r="BA345" s="67">
        <f t="shared" si="1772"/>
        <v>-2</v>
      </c>
      <c r="BI345" s="519" t="e">
        <f t="shared" ref="BI345" ca="1" si="2195">1+S345</f>
        <v>#VALUE!</v>
      </c>
      <c r="BJ345" s="519" t="e">
        <f ca="1">PRODUCT($BI$296:BI345)-1</f>
        <v>#VALUE!</v>
      </c>
      <c r="BK345" s="519" t="e">
        <f t="shared" ref="BK345" ca="1" si="2196">1+AM345</f>
        <v>#VALUE!</v>
      </c>
      <c r="BL345" s="519" t="e">
        <f ca="1">PRODUCT($BK$296:BK345)-1</f>
        <v>#VALUE!</v>
      </c>
    </row>
    <row r="346" spans="3:64" ht="15">
      <c r="C346" s="222">
        <f t="shared" ref="C346" ca="1" si="2197">I346+10</f>
        <v>42072</v>
      </c>
      <c r="D346" s="70">
        <f t="shared" ref="D346" ca="1" si="2198">I346+35</f>
        <v>42097</v>
      </c>
      <c r="E346" s="70" t="str">
        <f t="shared" ref="E346" ca="1" si="2199">"FNMA"&amp;TEXT($J$23,"0.0")&amp;"-TBA-"&amp;TEXT(C346,"mmm")</f>
        <v>FNMA3.0-TBA-Mar</v>
      </c>
      <c r="F346" s="70" t="str">
        <f t="shared" ref="F346" ca="1" si="2200">"FNMA"&amp;TEXT($J$23,"0.0")&amp;"-TBA-"&amp;TEXT(D346,"mmm")</f>
        <v>FNMA3.0-TBA-Apr</v>
      </c>
      <c r="G346" s="70" t="str">
        <f t="shared" si="1747"/>
        <v>FNMA3.0-TBA-GEN</v>
      </c>
      <c r="I346" s="133">
        <f ca="1">[2]!YBWORKDAY(EDATE(Base_Date, BA346), -1, "USD")</f>
        <v>42062</v>
      </c>
      <c r="J346" s="234" t="str">
        <f t="shared" ref="J346" ca="1" si="2201">AX346</f>
        <v>E</v>
      </c>
      <c r="K346" s="237" t="e">
        <f t="shared" ref="K346" ca="1" si="2202">AX346+AY346</f>
        <v>#VALUE!</v>
      </c>
      <c r="L346" s="237" t="e">
        <f t="shared" ref="L346" ca="1" si="2203">K346-K345</f>
        <v>#VALUE!</v>
      </c>
      <c r="M346" s="238" t="str">
        <f ca="1">[2]!YBHIST($I$281,$I346,"LMMOAS","sec")</f>
        <v>E</v>
      </c>
      <c r="N346" s="239" t="str">
        <f ca="1">[2]!YBHIST($I$281,$I345,M$25,"sec","")</f>
        <v>E</v>
      </c>
      <c r="O346" s="240" t="str">
        <f ca="1">[2]!YBHIST("1 Month LIBOR",I346,"Yield","bmk","")</f>
        <v>E</v>
      </c>
      <c r="P346" s="237" t="e">
        <f t="shared" ref="P346" ca="1" si="2204">K345-Q346</f>
        <v>#VALUE!</v>
      </c>
      <c r="Q346" s="171" t="str">
        <f ca="1">[2]!YBSCEN($I$281,$J345&amp;"d","Market",O$25,"Swap",$I345,"LMMSkew","","Model",100,0,29,"Gradual","ParShift|N",0,"Annualized ROR",O345,100,"",,,,"Default",,,,"Default",,)</f>
        <v>E</v>
      </c>
      <c r="R346" s="237" t="e">
        <f t="shared" ref="R346" ca="1" si="2205">L346+P346</f>
        <v>#VALUE!</v>
      </c>
      <c r="S346" s="241" t="e">
        <f t="shared" ref="S346" ca="1" si="2206">R346/K345</f>
        <v>#VALUE!</v>
      </c>
      <c r="T346" s="237" t="e">
        <f ca="1">SUM(R$296:R346)</f>
        <v>#VALUE!</v>
      </c>
      <c r="U346" s="241" t="e">
        <f t="shared" ref="U346" ca="1" si="2207">BJ346</f>
        <v>#VALUE!</v>
      </c>
      <c r="V346" s="242">
        <f ca="1">VLOOKUP($I346, 'Barcap OAD'!$A:$S, $F$281, FALSE)</f>
        <v>-16.2</v>
      </c>
      <c r="W346" s="243" t="e">
        <f t="shared" ca="1" si="1730"/>
        <v>#VALUE!</v>
      </c>
      <c r="X346" s="244" t="str">
        <f ca="1">[2]!YBHIST($E346,$I346,X$25,"sec","")</f>
        <v>E</v>
      </c>
      <c r="Y346" s="237" t="e">
        <f t="shared" ref="Y346" ca="1" si="2208">X346-X345</f>
        <v>#VALUE!</v>
      </c>
      <c r="Z346" s="171" t="e">
        <f t="shared" ref="Z346" ca="1" si="2209">X345-AA345</f>
        <v>#VALUE!</v>
      </c>
      <c r="AA346" s="171" t="str">
        <f ca="1">[2]!YBHIST($F346,$I346,X$25,"sec","")</f>
        <v>E</v>
      </c>
      <c r="AB346" s="171" t="e">
        <f t="shared" ref="AB346" ca="1" si="2210">X345-Z346</f>
        <v>#VALUE!</v>
      </c>
      <c r="AC346" s="245" t="e">
        <f t="shared" ref="AC346" ca="1" si="2211">Y346+Z346</f>
        <v>#VALUE!</v>
      </c>
      <c r="AD346" s="246">
        <f ca="1">VLOOKUP($I346, 'Barcap OAD'!$A:$S, $F$26, FALSE)</f>
        <v>6.1613049999999996</v>
      </c>
      <c r="AE346" s="243" t="e">
        <f t="shared" ref="AE346" ca="1" si="2212">X346*AD346/10000</f>
        <v>#VALUE!</v>
      </c>
      <c r="AF346" s="247" t="e">
        <f t="shared" ref="AF346" ca="1" si="2213">W346/AE346</f>
        <v>#VALUE!</v>
      </c>
      <c r="AG346" s="237" t="e">
        <f t="shared" ref="AG346" ca="1" si="2214">-AC346*AF345</f>
        <v>#VALUE!</v>
      </c>
      <c r="AH346" s="241" t="e">
        <f t="shared" ref="AH346" ca="1" si="2215">AG346/K345</f>
        <v>#VALUE!</v>
      </c>
      <c r="AI346" s="237" t="e">
        <f t="shared" ref="AI346" ca="1" si="2216">AL346+AK346</f>
        <v>#VALUE!</v>
      </c>
      <c r="AJ346" s="241" t="e">
        <f t="shared" ref="AJ346" ca="1" si="2217">AF346-AF345</f>
        <v>#VALUE!</v>
      </c>
      <c r="AK346" s="245" t="e">
        <f t="shared" ref="AK346" ca="1" si="2218">(AJ346*Y346)/2</f>
        <v>#VALUE!</v>
      </c>
      <c r="AL346" s="248" t="e">
        <f t="shared" ref="AL346" ca="1" si="2219">AG346+R346</f>
        <v>#VALUE!</v>
      </c>
      <c r="AM346" s="241" t="e">
        <f t="shared" ref="AM346" ca="1" si="2220">AL346/K345</f>
        <v>#VALUE!</v>
      </c>
      <c r="AN346" s="237" t="e">
        <f ca="1">SUM(AL$296:AL346)</f>
        <v>#VALUE!</v>
      </c>
      <c r="AO346" s="203" t="e">
        <f t="shared" ref="AO346" ca="1" si="2221">BL346</f>
        <v>#VALUE!</v>
      </c>
      <c r="AP346" s="249" t="e">
        <f t="shared" ref="AP346" ca="1" si="2222">(Z346*AF346*-1)+P346</f>
        <v>#VALUE!</v>
      </c>
      <c r="AQ346" s="250" t="e">
        <f t="shared" ref="AQ346" ca="1" si="2223">AP346/K345</f>
        <v>#VALUE!</v>
      </c>
      <c r="AX346" s="67" t="str">
        <f ca="1">[2]!YBHIST($I$281,$I346,J$25,"sec","")</f>
        <v>E</v>
      </c>
      <c r="AY346" s="67" t="str">
        <f ca="1">[2]!YBPRICE($I$281,AX346&amp;"d","Market","AccruedInterest","Swap",$I346,"LMMSkew","","Model",100,"")</f>
        <v>E</v>
      </c>
      <c r="BA346" s="67">
        <f t="shared" si="1772"/>
        <v>-1</v>
      </c>
      <c r="BI346" s="519" t="e">
        <f t="shared" ref="BI346" ca="1" si="2224">1+S346</f>
        <v>#VALUE!</v>
      </c>
      <c r="BJ346" s="519" t="e">
        <f ca="1">PRODUCT($BI$296:BI346)-1</f>
        <v>#VALUE!</v>
      </c>
      <c r="BK346" s="519" t="e">
        <f t="shared" ref="BK346" ca="1" si="2225">1+AM346</f>
        <v>#VALUE!</v>
      </c>
      <c r="BL346" s="519" t="e">
        <f ca="1">PRODUCT($BK$296:BK346)-1</f>
        <v>#VALUE!</v>
      </c>
    </row>
    <row r="347" spans="3:64" ht="15">
      <c r="C347" s="222">
        <f t="shared" ref="C347" ca="1" si="2226">I347+10</f>
        <v>42104</v>
      </c>
      <c r="D347" s="70">
        <f t="shared" ref="D347" ca="1" si="2227">I347+35</f>
        <v>42129</v>
      </c>
      <c r="E347" s="70" t="str">
        <f t="shared" ref="E347" ca="1" si="2228">"FNMA"&amp;TEXT($J$23,"0.0")&amp;"-TBA-"&amp;TEXT(C347,"mmm")</f>
        <v>FNMA3.0-TBA-Apr</v>
      </c>
      <c r="F347" s="70" t="str">
        <f t="shared" ref="F347" ca="1" si="2229">"FNMA"&amp;TEXT($J$23,"0.0")&amp;"-TBA-"&amp;TEXT(D347,"mmm")</f>
        <v>FNMA3.0-TBA-May</v>
      </c>
      <c r="G347" s="70" t="str">
        <f t="shared" si="1747"/>
        <v>FNMA3.0-TBA-GEN</v>
      </c>
      <c r="I347" s="149">
        <f ca="1">[2]!YBWORKDAY(EDATE(Base_Date, BA347), -1, "USD")</f>
        <v>42094</v>
      </c>
      <c r="J347" s="312" t="str">
        <f t="shared" ref="J347" ca="1" si="2230">AX347</f>
        <v>E</v>
      </c>
      <c r="K347" s="313" t="e">
        <f t="shared" ref="K347" ca="1" si="2231">AX347+AY347</f>
        <v>#VALUE!</v>
      </c>
      <c r="L347" s="313" t="e">
        <f t="shared" ref="L347" ca="1" si="2232">K347-K346</f>
        <v>#VALUE!</v>
      </c>
      <c r="M347" s="314" t="str">
        <f ca="1">[2]!YBHIST($I$281,$I347,"LMMOAS","sec")</f>
        <v>E</v>
      </c>
      <c r="N347" s="315" t="str">
        <f ca="1">[2]!YBHIST($I$281,$I346,M$25,"sec","")</f>
        <v>E</v>
      </c>
      <c r="O347" s="316" t="str">
        <f ca="1">[2]!YBHIST("1 Month LIBOR",I347,"Yield","bmk","")</f>
        <v>E</v>
      </c>
      <c r="P347" s="313" t="e">
        <f t="shared" ref="P347" ca="1" si="2233">K346-Q347</f>
        <v>#VALUE!</v>
      </c>
      <c r="Q347" s="317" t="str">
        <f ca="1">[2]!YBSCEN($I$281,$J346&amp;"d","Market",O$25,"Swap",$I346,"LMMSkew","","Model",100,0,29,"Gradual","ParShift|N",0,"Annualized ROR",O346,100,"",,,,"Default",,,,"Default",,)</f>
        <v>E</v>
      </c>
      <c r="R347" s="313" t="e">
        <f t="shared" ref="R347" ca="1" si="2234">L347+P347</f>
        <v>#VALUE!</v>
      </c>
      <c r="S347" s="318" t="e">
        <f t="shared" ref="S347" ca="1" si="2235">R347/K346</f>
        <v>#VALUE!</v>
      </c>
      <c r="T347" s="313" t="e">
        <f ca="1">SUM(R$296:R347)</f>
        <v>#VALUE!</v>
      </c>
      <c r="U347" s="318" t="e">
        <f t="shared" ref="U347" ca="1" si="2236">BJ347</f>
        <v>#VALUE!</v>
      </c>
      <c r="V347" s="319">
        <f ca="1">VLOOKUP($I347, 'Barcap OAD'!$A:$S, $F$281, FALSE)</f>
        <v>-16.100000000000001</v>
      </c>
      <c r="W347" s="320" t="e">
        <f t="shared" ca="1" si="1730"/>
        <v>#VALUE!</v>
      </c>
      <c r="X347" s="321" t="str">
        <f ca="1">[2]!YBHIST($E347,$I347,X$25,"sec","")</f>
        <v>E</v>
      </c>
      <c r="Y347" s="313" t="e">
        <f t="shared" ref="Y347" ca="1" si="2237">X347-X346</f>
        <v>#VALUE!</v>
      </c>
      <c r="Z347" s="317" t="e">
        <f t="shared" ref="Z347" ca="1" si="2238">X346-AA346</f>
        <v>#VALUE!</v>
      </c>
      <c r="AA347" s="317" t="str">
        <f ca="1">[2]!YBHIST($F347,$I347,X$25,"sec","")</f>
        <v>E</v>
      </c>
      <c r="AB347" s="317" t="e">
        <f t="shared" ref="AB347" ca="1" si="2239">X346-Z347</f>
        <v>#VALUE!</v>
      </c>
      <c r="AC347" s="322" t="e">
        <f t="shared" ref="AC347" ca="1" si="2240">Y347+Z347</f>
        <v>#VALUE!</v>
      </c>
      <c r="AD347" s="323">
        <f ca="1">VLOOKUP($I347, 'Barcap OAD'!$A:$S, $F$26, FALSE)</f>
        <v>5.6016069999999996</v>
      </c>
      <c r="AE347" s="320" t="e">
        <f t="shared" ref="AE347" ca="1" si="2241">X347*AD347/10000</f>
        <v>#VALUE!</v>
      </c>
      <c r="AF347" s="324" t="e">
        <f t="shared" ref="AF347" ca="1" si="2242">W347/AE347</f>
        <v>#VALUE!</v>
      </c>
      <c r="AG347" s="313" t="e">
        <f t="shared" ref="AG347" ca="1" si="2243">-AC347*AF346</f>
        <v>#VALUE!</v>
      </c>
      <c r="AH347" s="318" t="e">
        <f t="shared" ref="AH347" ca="1" si="2244">AG347/K346</f>
        <v>#VALUE!</v>
      </c>
      <c r="AI347" s="313" t="e">
        <f t="shared" ref="AI347" ca="1" si="2245">AL347+AK347</f>
        <v>#VALUE!</v>
      </c>
      <c r="AJ347" s="318" t="e">
        <f t="shared" ref="AJ347" ca="1" si="2246">AF347-AF346</f>
        <v>#VALUE!</v>
      </c>
      <c r="AK347" s="322" t="e">
        <f t="shared" ref="AK347" ca="1" si="2247">(AJ347*Y347)/2</f>
        <v>#VALUE!</v>
      </c>
      <c r="AL347" s="325" t="e">
        <f t="shared" ref="AL347" ca="1" si="2248">AG347+R347</f>
        <v>#VALUE!</v>
      </c>
      <c r="AM347" s="318" t="e">
        <f t="shared" ref="AM347" ca="1" si="2249">AL347/K346</f>
        <v>#VALUE!</v>
      </c>
      <c r="AN347" s="313" t="e">
        <f ca="1">SUM(AL$296:AL347)</f>
        <v>#VALUE!</v>
      </c>
      <c r="AO347" s="326" t="e">
        <f t="shared" ref="AO347" ca="1" si="2250">BL347</f>
        <v>#VALUE!</v>
      </c>
      <c r="AP347" s="327" t="e">
        <f t="shared" ref="AP347" ca="1" si="2251">(Z347*AF347*-1)+P347</f>
        <v>#VALUE!</v>
      </c>
      <c r="AQ347" s="328" t="e">
        <f t="shared" ref="AQ347" ca="1" si="2252">AP347/K346</f>
        <v>#VALUE!</v>
      </c>
      <c r="AX347" s="67" t="str">
        <f ca="1">[2]!YBHIST($I$281,$I347,J$25,"sec","")</f>
        <v>E</v>
      </c>
      <c r="AY347" s="67" t="str">
        <f ca="1">[2]!YBPRICE($I$281,AX347&amp;"d","Market","AccruedInterest","Swap",$I347,"LMMSkew","","Model",100,"")</f>
        <v>E</v>
      </c>
      <c r="BA347" s="67">
        <f t="shared" si="1772"/>
        <v>0</v>
      </c>
      <c r="BI347" s="519" t="e">
        <f t="shared" ref="BI347" ca="1" si="2253">1+S347</f>
        <v>#VALUE!</v>
      </c>
      <c r="BJ347" s="519" t="e">
        <f ca="1">PRODUCT($BI$296:BI347)-1</f>
        <v>#VALUE!</v>
      </c>
      <c r="BK347" s="519" t="e">
        <f t="shared" ref="BK347" ca="1" si="2254">1+AM347</f>
        <v>#VALUE!</v>
      </c>
      <c r="BL347" s="519" t="e">
        <f ca="1">PRODUCT($BK$296:BK347)-1</f>
        <v>#VALUE!</v>
      </c>
    </row>
    <row r="353" spans="1:64" ht="15">
      <c r="E353" s="455" t="s">
        <v>254</v>
      </c>
      <c r="F353" s="67">
        <f>MATCH(I353, 'Barcap OAD'!$A$1:$S$1, 0)</f>
        <v>11</v>
      </c>
      <c r="I353" s="75" t="s">
        <v>81</v>
      </c>
    </row>
    <row r="354" spans="1:64" s="76" customFormat="1" ht="8.25" hidden="1" customHeight="1">
      <c r="J354" s="76" t="s">
        <v>7</v>
      </c>
      <c r="L354" s="76" t="s">
        <v>8</v>
      </c>
      <c r="M354" s="76" t="s">
        <v>9</v>
      </c>
      <c r="O354" s="76" t="s">
        <v>231</v>
      </c>
      <c r="W354" s="76" t="s">
        <v>11</v>
      </c>
      <c r="X354" s="76" t="s">
        <v>7</v>
      </c>
      <c r="Y354" s="76" t="s">
        <v>7</v>
      </c>
    </row>
    <row r="355" spans="1:64" ht="22.5" customHeight="1">
      <c r="E355" s="455"/>
      <c r="I355" s="78"/>
      <c r="J355" s="633" t="s">
        <v>67</v>
      </c>
      <c r="K355" s="634"/>
      <c r="L355" s="634"/>
      <c r="M355" s="634"/>
      <c r="N355" s="634"/>
      <c r="O355" s="634"/>
      <c r="P355" s="634"/>
      <c r="Q355" s="634"/>
      <c r="R355" s="634"/>
      <c r="S355" s="634"/>
      <c r="T355" s="634"/>
      <c r="U355" s="634"/>
      <c r="V355" s="634"/>
      <c r="W355" s="634"/>
      <c r="X355" s="635" t="s">
        <v>90</v>
      </c>
      <c r="Y355" s="634"/>
      <c r="Z355" s="634"/>
      <c r="AA355" s="634"/>
      <c r="AB355" s="634"/>
      <c r="AC355" s="634"/>
      <c r="AD355" s="634"/>
      <c r="AE355" s="636"/>
      <c r="AF355" s="637" t="s">
        <v>151</v>
      </c>
      <c r="AG355" s="638"/>
      <c r="AH355" s="638"/>
      <c r="AI355" s="638"/>
      <c r="AJ355" s="638"/>
      <c r="AK355" s="638"/>
      <c r="AL355" s="639" t="s">
        <v>150</v>
      </c>
      <c r="AM355" s="640"/>
      <c r="AN355" s="640"/>
      <c r="AO355" s="640"/>
      <c r="AP355" s="640"/>
      <c r="AQ355" s="641"/>
    </row>
    <row r="356" spans="1:64" s="68" customFormat="1" ht="46.5" customHeight="1">
      <c r="A356" s="68" t="s">
        <v>12</v>
      </c>
      <c r="B356" s="68" t="s">
        <v>13</v>
      </c>
      <c r="C356" s="68" t="s">
        <v>14</v>
      </c>
      <c r="D356" s="68" t="s">
        <v>15</v>
      </c>
      <c r="E356" s="68" t="s">
        <v>16</v>
      </c>
      <c r="F356" s="68" t="s">
        <v>17</v>
      </c>
      <c r="G356" s="68" t="s">
        <v>18</v>
      </c>
      <c r="I356" s="143" t="s">
        <v>19</v>
      </c>
      <c r="J356" s="143" t="s">
        <v>68</v>
      </c>
      <c r="K356" s="144" t="s">
        <v>157</v>
      </c>
      <c r="L356" s="144" t="s">
        <v>188</v>
      </c>
      <c r="M356" s="145" t="s">
        <v>8</v>
      </c>
      <c r="N356" s="144" t="s">
        <v>70</v>
      </c>
      <c r="O356" s="144" t="s">
        <v>123</v>
      </c>
      <c r="P356" s="144" t="s">
        <v>154</v>
      </c>
      <c r="Q356" s="144" t="s">
        <v>122</v>
      </c>
      <c r="R356" s="144" t="s">
        <v>147</v>
      </c>
      <c r="S356" s="145" t="s">
        <v>148</v>
      </c>
      <c r="T356" s="144" t="s">
        <v>145</v>
      </c>
      <c r="U356" s="145" t="s">
        <v>71</v>
      </c>
      <c r="V356" s="144" t="s">
        <v>269</v>
      </c>
      <c r="W356" s="144" t="s">
        <v>72</v>
      </c>
      <c r="X356" s="213" t="s">
        <v>68</v>
      </c>
      <c r="Y356" s="214" t="s">
        <v>69</v>
      </c>
      <c r="Z356" s="214" t="s">
        <v>186</v>
      </c>
      <c r="AA356" s="215" t="s">
        <v>73</v>
      </c>
      <c r="AB356" s="214" t="s">
        <v>122</v>
      </c>
      <c r="AC356" s="214" t="s">
        <v>160</v>
      </c>
      <c r="AD356" s="214" t="s">
        <v>269</v>
      </c>
      <c r="AE356" s="214" t="s">
        <v>72</v>
      </c>
      <c r="AF356" s="146" t="s">
        <v>146</v>
      </c>
      <c r="AG356" s="147" t="s">
        <v>149</v>
      </c>
      <c r="AH356" s="147" t="s">
        <v>189</v>
      </c>
      <c r="AI356" s="190" t="s">
        <v>105</v>
      </c>
      <c r="AJ356" s="147" t="s">
        <v>74</v>
      </c>
      <c r="AK356" s="190" t="s">
        <v>91</v>
      </c>
      <c r="AL356" s="201" t="s">
        <v>155</v>
      </c>
      <c r="AM356" s="196" t="s">
        <v>76</v>
      </c>
      <c r="AN356" s="197" t="s">
        <v>145</v>
      </c>
      <c r="AO356" s="196" t="s">
        <v>71</v>
      </c>
      <c r="AP356" s="195" t="s">
        <v>154</v>
      </c>
      <c r="AQ356" s="198" t="s">
        <v>156</v>
      </c>
      <c r="AX356" s="209" t="s">
        <v>153</v>
      </c>
      <c r="AY356" s="209" t="s">
        <v>152</v>
      </c>
      <c r="BI356" s="643" t="s">
        <v>271</v>
      </c>
      <c r="BJ356" s="643"/>
      <c r="BK356" s="643" t="s">
        <v>272</v>
      </c>
      <c r="BL356" s="643"/>
    </row>
    <row r="357" spans="1:64" s="68" customFormat="1" ht="15" hidden="1">
      <c r="C357" s="70">
        <f t="shared" ref="C357:C368" ca="1" si="2255">I357+10</f>
        <v>40217</v>
      </c>
      <c r="D357" s="70">
        <f t="shared" ref="D357:D382" ca="1" si="2256">I357+35</f>
        <v>40242</v>
      </c>
      <c r="E357" s="68" t="str">
        <f t="shared" ref="E357:E396" ca="1" si="2257">"FNMA"&amp;TEXT($J$23,"0.0")&amp;"-TBA-"&amp;TEXT(C357,"mmm")</f>
        <v>FNMA3.0-TBA-Feb</v>
      </c>
      <c r="F357" s="68" t="str">
        <f t="shared" ref="F357:F396" ca="1" si="2258">"FNMA"&amp;TEXT($J$23,"0.0")&amp;"-TBA-"&amp;TEXT(D357,"mmm")</f>
        <v>FNMA3.0-TBA-Mar</v>
      </c>
      <c r="G357" s="68" t="str">
        <f t="shared" ref="G357:G382" si="2259">"FNMA"&amp;TEXT($J$23,"0.0")&amp;"-TBA-GEN"</f>
        <v>FNMA3.0-TBA-GEN</v>
      </c>
      <c r="I357" s="148">
        <f ca="1">[2]!YBWORKDAY(EDATE(Base_Date, BA357), -1, "USD")</f>
        <v>40207</v>
      </c>
      <c r="J357" s="210" t="str">
        <f ca="1">[2]!YBHIST($I$353,$I357,K$25,"sec","")</f>
        <v>Error</v>
      </c>
      <c r="K357" s="216" t="str">
        <f ca="1">[2]!YBHIST($I$353,$I357,J$25,"sec","")</f>
        <v>E</v>
      </c>
      <c r="L357" s="134">
        <v>0</v>
      </c>
      <c r="M357" s="135" t="str">
        <f ca="1">[2]!YBPRICE($I$353,$K357&amp;"d",$I357,L$25,"Swap",$I357,"Default","","Model",100,"")</f>
        <v>E</v>
      </c>
      <c r="N357" s="136"/>
      <c r="O357" s="136"/>
      <c r="P357" s="134">
        <v>0</v>
      </c>
      <c r="Q357" s="137" t="str">
        <f ca="1">[2]!YBSCEN($I$353,$K357&amp;"d","Market",O$25,"Swap",$I357,"LMMSkew","","Model",100,0,29,"Gradual","ParShift|N",0,"Annualized ROR",0.25,100,"",,,,"Default",,,,"Default",,)</f>
        <v>E</v>
      </c>
      <c r="R357" s="134">
        <v>0</v>
      </c>
      <c r="S357" s="138">
        <v>0</v>
      </c>
      <c r="T357" s="134" t="e">
        <f ca="1">SUM(R$28:R357)</f>
        <v>#VALUE!</v>
      </c>
      <c r="U357" s="151" t="e">
        <f ca="1">T357/K$28</f>
        <v>#VALUE!</v>
      </c>
      <c r="V357" s="139" t="str">
        <f ca="1">[2]!YBHIST($I$353,I357,"EffDur","sec","")</f>
        <v>E</v>
      </c>
      <c r="W357" s="140" t="e">
        <f t="shared" ref="W357:W367" ca="1" si="2260">$J357*$V357/10000</f>
        <v>#VALUE!</v>
      </c>
      <c r="X357" s="184" t="str">
        <f ca="1">[2]!YBHIST($E357,$I357,X$25,"sec","")</f>
        <v>E</v>
      </c>
      <c r="Y357" s="134">
        <v>0</v>
      </c>
      <c r="Z357" s="137">
        <v>0</v>
      </c>
      <c r="AA357" s="137" t="str">
        <f ca="1">[2]!YBHIST($F357,$I357,X$25,"sec","")</f>
        <v>E</v>
      </c>
      <c r="AB357" s="137"/>
      <c r="AC357" s="186">
        <f t="shared" ref="AC357:AC367" si="2261">Y357+Z357</f>
        <v>0</v>
      </c>
      <c r="AD357" s="188" t="str">
        <f ca="1">[2]!YBHIST($G357,I357,"LMMEffectiveDuration","sec","")</f>
        <v>E</v>
      </c>
      <c r="AE357" s="140" t="e">
        <f t="shared" ref="AE357:AE396" ca="1" si="2262">X357*AD357/10000</f>
        <v>#VALUE!</v>
      </c>
      <c r="AF357" s="141" t="e">
        <f t="shared" ref="AF357:AF396" ca="1" si="2263">W357/AE357</f>
        <v>#VALUE!</v>
      </c>
      <c r="AG357" s="134"/>
      <c r="AH357" s="134"/>
      <c r="AI357" s="134">
        <f>AL357-AK357</f>
        <v>0</v>
      </c>
      <c r="AJ357" s="138">
        <v>0</v>
      </c>
      <c r="AK357" s="186">
        <f t="shared" ref="AK357:AK367" si="2264">AJ357*Y357</f>
        <v>0</v>
      </c>
      <c r="AL357" s="191">
        <f t="shared" ref="AL357:AL367" si="2265">AG357+R357</f>
        <v>0</v>
      </c>
      <c r="AM357" s="138">
        <v>0</v>
      </c>
      <c r="AN357" s="134" t="e">
        <f ca="1">SUM(AL$28:AL357)</f>
        <v>#VALUE!</v>
      </c>
      <c r="AO357" s="150" t="e">
        <f ca="1">AN357/K$28</f>
        <v>#VALUE!</v>
      </c>
      <c r="AP357" s="193" t="e">
        <f t="shared" ref="AP357:AP367" ca="1" si="2266">(Z357*AF357*-1)+P357</f>
        <v>#VALUE!</v>
      </c>
      <c r="AQ357" s="199"/>
      <c r="AX357" s="68" t="str">
        <f ca="1">[2]!YBHIST($I$353,$I357,J$25,"sec","")</f>
        <v>E</v>
      </c>
      <c r="AY357" s="67" t="e">
        <f t="shared" ref="AY357:AY367" ca="1" si="2267">AY358-1</f>
        <v>#VALUE!</v>
      </c>
      <c r="BA357" s="67">
        <f t="shared" ref="BA357:BA367" si="2268">BA358-1</f>
        <v>-62</v>
      </c>
    </row>
    <row r="358" spans="1:64" s="68" customFormat="1" ht="15" hidden="1">
      <c r="C358" s="70">
        <f t="shared" ca="1" si="2255"/>
        <v>40245</v>
      </c>
      <c r="D358" s="70">
        <f t="shared" ca="1" si="2256"/>
        <v>40270</v>
      </c>
      <c r="E358" s="68" t="str">
        <f t="shared" ca="1" si="2257"/>
        <v>FNMA3.0-TBA-Mar</v>
      </c>
      <c r="F358" s="68" t="str">
        <f t="shared" ca="1" si="2258"/>
        <v>FNMA3.0-TBA-Apr</v>
      </c>
      <c r="G358" s="68" t="str">
        <f t="shared" si="2259"/>
        <v>FNMA3.0-TBA-GEN</v>
      </c>
      <c r="I358" s="133">
        <f ca="1">[2]!YBWORKDAY(EDATE(Base_Date, BA358), -1, "USD")</f>
        <v>40235</v>
      </c>
      <c r="J358" s="211" t="str">
        <f ca="1">[2]!YBHIST($I$353,$I358,K$25,"sec","")</f>
        <v>Error</v>
      </c>
      <c r="K358" s="217" t="str">
        <f ca="1">[2]!YBHIST($I$353,$I358,J$25,"sec","")</f>
        <v>E</v>
      </c>
      <c r="L358" s="80" t="e">
        <f ca="1">K358-K357</f>
        <v>#VALUE!</v>
      </c>
      <c r="M358" s="81" t="str">
        <f ca="1">[2]!YBPRICE($I$353,$K358&amp;"d",$I358,L$25,"Swap",$I358,"Default","","Model",100,"")</f>
        <v>E</v>
      </c>
      <c r="N358" s="73" t="str">
        <f ca="1">[2]!YBHIST($I$353,$I357,M$25,"sec","")</f>
        <v>E</v>
      </c>
      <c r="O358" s="73"/>
      <c r="P358" s="80" t="e">
        <f ca="1">K357-Q357</f>
        <v>#VALUE!</v>
      </c>
      <c r="Q358" s="82" t="str">
        <f ca="1">[2]!YBSCEN($I$353,$K358&amp;"d","Market",O$25,"Swap",$I358,"LMMSkew","","Model",100,0,29,"Gradual","ParShift|N",0,"Annualized ROR",0.25,100,"",,,,"Default",,,,"Default",,)</f>
        <v>E</v>
      </c>
      <c r="R358" s="80" t="e">
        <f ca="1">L358+P358</f>
        <v>#VALUE!</v>
      </c>
      <c r="S358" s="83" t="e">
        <f ca="1">R358/K357</f>
        <v>#VALUE!</v>
      </c>
      <c r="T358" s="80" t="e">
        <f ca="1">SUM(R$28:R358)</f>
        <v>#VALUE!</v>
      </c>
      <c r="U358" s="83" t="e">
        <f ca="1">T358/K$28</f>
        <v>#VALUE!</v>
      </c>
      <c r="V358" s="84" t="str">
        <f ca="1">[2]!YBHIST($I$353,I358,"EffDur","sec","")</f>
        <v>E</v>
      </c>
      <c r="W358" s="85" t="e">
        <f t="shared" ca="1" si="2260"/>
        <v>#VALUE!</v>
      </c>
      <c r="X358" s="185" t="str">
        <f ca="1">[2]!YBHIST($E358,$I358,X$25,"sec","")</f>
        <v>E</v>
      </c>
      <c r="Y358" s="80" t="e">
        <f ca="1">X358-X357</f>
        <v>#VALUE!</v>
      </c>
      <c r="Z358" s="82" t="e">
        <f ca="1">X357-AA357</f>
        <v>#VALUE!</v>
      </c>
      <c r="AA358" s="82" t="str">
        <f ca="1">[2]!YBHIST($F358,$I358,X$25,"sec","")</f>
        <v>E</v>
      </c>
      <c r="AB358" s="82"/>
      <c r="AC358" s="187" t="e">
        <f t="shared" ca="1" si="2261"/>
        <v>#VALUE!</v>
      </c>
      <c r="AD358" s="189" t="str">
        <f ca="1">[2]!YBHIST($G358,I358,"LMMEffectiveDuration","sec","")</f>
        <v>E</v>
      </c>
      <c r="AE358" s="85" t="e">
        <f t="shared" ca="1" si="2262"/>
        <v>#VALUE!</v>
      </c>
      <c r="AF358" s="86" t="e">
        <f t="shared" ca="1" si="2263"/>
        <v>#VALUE!</v>
      </c>
      <c r="AG358" s="80" t="e">
        <f ca="1">-AC358*AF357</f>
        <v>#VALUE!</v>
      </c>
      <c r="AH358" s="80"/>
      <c r="AI358" s="80" t="e">
        <f ca="1">AL358-AK358</f>
        <v>#VALUE!</v>
      </c>
      <c r="AJ358" s="83" t="e">
        <f ca="1">AF358-AF357</f>
        <v>#VALUE!</v>
      </c>
      <c r="AK358" s="187" t="e">
        <f t="shared" ca="1" si="2264"/>
        <v>#VALUE!</v>
      </c>
      <c r="AL358" s="192" t="e">
        <f t="shared" ca="1" si="2265"/>
        <v>#VALUE!</v>
      </c>
      <c r="AM358" s="83" t="e">
        <f ca="1">AL358/K357</f>
        <v>#VALUE!</v>
      </c>
      <c r="AN358" s="80" t="e">
        <f ca="1">SUM(AL$28:AL358)</f>
        <v>#VALUE!</v>
      </c>
      <c r="AO358" s="109" t="e">
        <f ca="1">AN358/K$28</f>
        <v>#VALUE!</v>
      </c>
      <c r="AP358" s="194" t="e">
        <f t="shared" ca="1" si="2266"/>
        <v>#VALUE!</v>
      </c>
      <c r="AQ358" s="199"/>
      <c r="AX358" s="68" t="str">
        <f ca="1">[2]!YBHIST($I$353,$I358,J$25,"sec","")</f>
        <v>E</v>
      </c>
      <c r="AY358" s="67" t="e">
        <f t="shared" ca="1" si="2267"/>
        <v>#VALUE!</v>
      </c>
      <c r="BA358" s="67">
        <f t="shared" si="2268"/>
        <v>-61</v>
      </c>
    </row>
    <row r="359" spans="1:64" s="68" customFormat="1" ht="15" hidden="1">
      <c r="C359" s="70">
        <f t="shared" ca="1" si="2255"/>
        <v>40278</v>
      </c>
      <c r="D359" s="70">
        <f t="shared" ca="1" si="2256"/>
        <v>40303</v>
      </c>
      <c r="E359" s="68" t="str">
        <f t="shared" ca="1" si="2257"/>
        <v>FNMA3.0-TBA-Apr</v>
      </c>
      <c r="F359" s="68" t="str">
        <f t="shared" ca="1" si="2258"/>
        <v>FNMA3.0-TBA-May</v>
      </c>
      <c r="G359" s="68" t="str">
        <f t="shared" si="2259"/>
        <v>FNMA3.0-TBA-GEN</v>
      </c>
      <c r="I359" s="133">
        <f ca="1">[2]!YBWORKDAY(EDATE(Base_Date, BA359), -1, "USD")</f>
        <v>40268</v>
      </c>
      <c r="J359" s="211" t="str">
        <f ca="1">[2]!YBHIST($I$353,$I359,K$25,"sec","")</f>
        <v>Error</v>
      </c>
      <c r="K359" s="217" t="str">
        <f ca="1">[2]!YBHIST($I$353,$I359,J$25,"sec","")</f>
        <v>E</v>
      </c>
      <c r="L359" s="80" t="e">
        <f ca="1">K359-K358</f>
        <v>#VALUE!</v>
      </c>
      <c r="M359" s="81" t="str">
        <f ca="1">[2]!YBPRICE($I$353,$K359&amp;"d",$I359,L$25,"Swap",$I359,"Default","","Model",100,"")</f>
        <v>E</v>
      </c>
      <c r="N359" s="73" t="str">
        <f ca="1">[2]!YBHIST($I$353,$I358,M$25,"sec","")</f>
        <v>E</v>
      </c>
      <c r="O359" s="73"/>
      <c r="P359" s="80" t="e">
        <f ca="1">K358-Q358</f>
        <v>#VALUE!</v>
      </c>
      <c r="Q359" s="82" t="str">
        <f ca="1">[2]!YBSCEN($I$353,$K359&amp;"d","Market",O$25,"Swap",$I359,"LMMSkew","","Model",100,0,29,"Gradual","ParShift|N",0,"Annualized ROR",0.25,100,"",,,,"Default",,,,"Default",,)</f>
        <v>E</v>
      </c>
      <c r="R359" s="80" t="e">
        <f ca="1">L359+P359</f>
        <v>#VALUE!</v>
      </c>
      <c r="S359" s="83" t="e">
        <f ca="1">R359/K358</f>
        <v>#VALUE!</v>
      </c>
      <c r="T359" s="80" t="e">
        <f ca="1">SUM(R$28:R359)</f>
        <v>#VALUE!</v>
      </c>
      <c r="U359" s="83" t="e">
        <f ca="1">T359/K$28</f>
        <v>#VALUE!</v>
      </c>
      <c r="V359" s="84" t="str">
        <f ca="1">[2]!YBHIST($I$353,I359,"EffDur","sec","")</f>
        <v>E</v>
      </c>
      <c r="W359" s="85" t="e">
        <f t="shared" ca="1" si="2260"/>
        <v>#VALUE!</v>
      </c>
      <c r="X359" s="185" t="str">
        <f ca="1">[2]!YBHIST($E359,$I359,X$25,"sec","")</f>
        <v>E</v>
      </c>
      <c r="Y359" s="80" t="e">
        <f ca="1">X359-X358</f>
        <v>#VALUE!</v>
      </c>
      <c r="Z359" s="82" t="e">
        <f ca="1">X358-AA358</f>
        <v>#VALUE!</v>
      </c>
      <c r="AA359" s="82" t="str">
        <f ca="1">[2]!YBHIST($F359,$I359,X$25,"sec","")</f>
        <v>E</v>
      </c>
      <c r="AB359" s="82"/>
      <c r="AC359" s="187" t="e">
        <f t="shared" ca="1" si="2261"/>
        <v>#VALUE!</v>
      </c>
      <c r="AD359" s="189" t="str">
        <f ca="1">[2]!YBHIST($G359,I359,"LMMEffectiveDuration","sec","")</f>
        <v>E</v>
      </c>
      <c r="AE359" s="85" t="e">
        <f t="shared" ca="1" si="2262"/>
        <v>#VALUE!</v>
      </c>
      <c r="AF359" s="86" t="e">
        <f t="shared" ca="1" si="2263"/>
        <v>#VALUE!</v>
      </c>
      <c r="AG359" s="80" t="e">
        <f ca="1">-AC359*AF358</f>
        <v>#VALUE!</v>
      </c>
      <c r="AH359" s="80"/>
      <c r="AI359" s="80" t="e">
        <f ca="1">AL359-AK359</f>
        <v>#VALUE!</v>
      </c>
      <c r="AJ359" s="83" t="e">
        <f ca="1">AF359-AF358</f>
        <v>#VALUE!</v>
      </c>
      <c r="AK359" s="187" t="e">
        <f t="shared" ca="1" si="2264"/>
        <v>#VALUE!</v>
      </c>
      <c r="AL359" s="192" t="e">
        <f t="shared" ca="1" si="2265"/>
        <v>#VALUE!</v>
      </c>
      <c r="AM359" s="83" t="e">
        <f ca="1">AL359/K358</f>
        <v>#VALUE!</v>
      </c>
      <c r="AN359" s="80" t="e">
        <f ca="1">SUM(AL$28:AL359)</f>
        <v>#VALUE!</v>
      </c>
      <c r="AO359" s="109" t="e">
        <f ca="1">AN359/K$28</f>
        <v>#VALUE!</v>
      </c>
      <c r="AP359" s="194" t="e">
        <f t="shared" ca="1" si="2266"/>
        <v>#VALUE!</v>
      </c>
      <c r="AQ359" s="199"/>
      <c r="AX359" s="68" t="str">
        <f ca="1">[2]!YBHIST($I$353,$I359,J$25,"sec","")</f>
        <v>E</v>
      </c>
      <c r="AY359" s="67" t="e">
        <f t="shared" ca="1" si="2267"/>
        <v>#VALUE!</v>
      </c>
      <c r="BA359" s="67">
        <f t="shared" si="2268"/>
        <v>-60</v>
      </c>
    </row>
    <row r="360" spans="1:64" s="68" customFormat="1" ht="15" hidden="1">
      <c r="C360" s="70">
        <f t="shared" ca="1" si="2255"/>
        <v>40308</v>
      </c>
      <c r="D360" s="70">
        <f t="shared" ca="1" si="2256"/>
        <v>40333</v>
      </c>
      <c r="E360" s="68" t="str">
        <f t="shared" ca="1" si="2257"/>
        <v>FNMA3.0-TBA-May</v>
      </c>
      <c r="F360" s="68" t="str">
        <f t="shared" ca="1" si="2258"/>
        <v>FNMA3.0-TBA-Jun</v>
      </c>
      <c r="G360" s="68" t="str">
        <f t="shared" si="2259"/>
        <v>FNMA3.0-TBA-GEN</v>
      </c>
      <c r="I360" s="133">
        <f ca="1">[2]!YBWORKDAY(EDATE(Base_Date, BA360), -1, "USD")</f>
        <v>40298</v>
      </c>
      <c r="J360" s="211" t="str">
        <f ca="1">[2]!YBHIST($I$353,$I360,K$25,"sec","")</f>
        <v>Error</v>
      </c>
      <c r="K360" s="217" t="str">
        <f ca="1">[2]!YBHIST($I$353,$I360,J$25,"sec","")</f>
        <v>E</v>
      </c>
      <c r="L360" s="80">
        <v>0</v>
      </c>
      <c r="M360" s="81" t="str">
        <f ca="1">[2]!YBPRICE($I$353,$K360&amp;"d",$I360,L$25,"Swap",$I360,"Default","","Model",100,"")</f>
        <v>E</v>
      </c>
      <c r="N360" s="73"/>
      <c r="O360" s="73"/>
      <c r="P360" s="80">
        <v>0</v>
      </c>
      <c r="Q360" s="82" t="str">
        <f ca="1">[2]!YBSCEN($I$353,$K360&amp;"d","Market",O$25,"Swap",$I360,"LMMSkew","","Model",100,0,29,"Gradual","ParShift|N",0,"Annualized ROR",0.25,100,"",,,,"Default",,,,"Default",,)</f>
        <v>E</v>
      </c>
      <c r="R360" s="80">
        <v>0</v>
      </c>
      <c r="S360" s="83">
        <v>0</v>
      </c>
      <c r="T360" s="80" t="e">
        <f ca="1">SUM(R$31:R360)</f>
        <v>#VALUE!</v>
      </c>
      <c r="U360" s="152" t="e">
        <f t="shared" ref="U360:U367" ca="1" si="2269">T360/K$31</f>
        <v>#VALUE!</v>
      </c>
      <c r="V360" s="84" t="str">
        <f ca="1">[2]!YBHIST($I$353,I360,"EffDur","sec","")</f>
        <v>E</v>
      </c>
      <c r="W360" s="85" t="e">
        <f t="shared" ca="1" si="2260"/>
        <v>#VALUE!</v>
      </c>
      <c r="X360" s="185" t="str">
        <f ca="1">[2]!YBHIST($E360,$I360,X$25,"sec","")</f>
        <v>E</v>
      </c>
      <c r="Y360" s="80">
        <v>0</v>
      </c>
      <c r="Z360" s="82">
        <v>0</v>
      </c>
      <c r="AA360" s="82" t="str">
        <f ca="1">[2]!YBHIST($F360,$I360,X$25,"sec","")</f>
        <v>E</v>
      </c>
      <c r="AB360" s="82"/>
      <c r="AC360" s="187">
        <f t="shared" si="2261"/>
        <v>0</v>
      </c>
      <c r="AD360" s="189" t="str">
        <f ca="1">[2]!YBHIST($G360,I360,"LMMEffectiveDuration","sec","")</f>
        <v>E</v>
      </c>
      <c r="AE360" s="85" t="e">
        <f t="shared" ca="1" si="2262"/>
        <v>#VALUE!</v>
      </c>
      <c r="AF360" s="86" t="e">
        <f t="shared" ca="1" si="2263"/>
        <v>#VALUE!</v>
      </c>
      <c r="AG360" s="80"/>
      <c r="AH360" s="80"/>
      <c r="AI360" s="80">
        <f>AL360-AK360</f>
        <v>0</v>
      </c>
      <c r="AJ360" s="83">
        <v>0</v>
      </c>
      <c r="AK360" s="187">
        <f t="shared" si="2264"/>
        <v>0</v>
      </c>
      <c r="AL360" s="192">
        <f t="shared" si="2265"/>
        <v>0</v>
      </c>
      <c r="AM360" s="83">
        <v>0</v>
      </c>
      <c r="AN360" s="80" t="e">
        <f ca="1">SUM(AL$31:AL360)</f>
        <v>#VALUE!</v>
      </c>
      <c r="AO360" s="153" t="e">
        <f t="shared" ref="AO360:AO367" ca="1" si="2270">AN360/K$31</f>
        <v>#VALUE!</v>
      </c>
      <c r="AP360" s="194" t="e">
        <f t="shared" ca="1" si="2266"/>
        <v>#VALUE!</v>
      </c>
      <c r="AQ360" s="199"/>
      <c r="AX360" s="68" t="str">
        <f ca="1">[2]!YBHIST($I$353,$I360,J$25,"sec","")</f>
        <v>E</v>
      </c>
      <c r="AY360" s="67" t="e">
        <f t="shared" ca="1" si="2267"/>
        <v>#VALUE!</v>
      </c>
      <c r="BA360" s="67">
        <f t="shared" si="2268"/>
        <v>-59</v>
      </c>
    </row>
    <row r="361" spans="1:64" s="68" customFormat="1" ht="15" hidden="1">
      <c r="C361" s="70">
        <f t="shared" ca="1" si="2255"/>
        <v>40336</v>
      </c>
      <c r="D361" s="70">
        <f t="shared" ca="1" si="2256"/>
        <v>40361</v>
      </c>
      <c r="E361" s="68" t="str">
        <f t="shared" ca="1" si="2257"/>
        <v>FNMA3.0-TBA-Jun</v>
      </c>
      <c r="F361" s="68" t="str">
        <f t="shared" ca="1" si="2258"/>
        <v>FNMA3.0-TBA-Jul</v>
      </c>
      <c r="G361" s="68" t="str">
        <f t="shared" si="2259"/>
        <v>FNMA3.0-TBA-GEN</v>
      </c>
      <c r="I361" s="133">
        <f ca="1">[2]!YBWORKDAY(EDATE(Base_Date, BA361), -1, "USD")</f>
        <v>40326</v>
      </c>
      <c r="J361" s="211" t="str">
        <f ca="1">[2]!YBHIST($I$353,$I361,K$25,"sec","")</f>
        <v>Error</v>
      </c>
      <c r="K361" s="217" t="str">
        <f ca="1">[2]!YBHIST($I$353,$I361,J$25,"sec","")</f>
        <v>E</v>
      </c>
      <c r="L361" s="80" t="e">
        <f t="shared" ref="L361:L367" ca="1" si="2271">K361-K360</f>
        <v>#VALUE!</v>
      </c>
      <c r="M361" s="81" t="str">
        <f ca="1">[2]!YBPRICE($I$353,$K361&amp;"d",$I361,L$25,"Swap",$I361,"Default","","Model",100,"")</f>
        <v>E</v>
      </c>
      <c r="N361" s="73" t="str">
        <f ca="1">[2]!YBHIST($I$353,$I360,M$25,"sec","")</f>
        <v>E</v>
      </c>
      <c r="O361" s="73"/>
      <c r="P361" s="80" t="e">
        <f t="shared" ref="P361:P367" ca="1" si="2272">K360-Q360</f>
        <v>#VALUE!</v>
      </c>
      <c r="Q361" s="82" t="str">
        <f ca="1">[2]!YBSCEN($I$353,$K361&amp;"d","Market",O$25,"Swap",$I361,"LMMSkew","","Model",100,0,29,"Gradual","ParShift|N",0,"Annualized ROR",0.25,100,"",,,,"Default",,,,"Default",,)</f>
        <v>E</v>
      </c>
      <c r="R361" s="80" t="e">
        <f t="shared" ref="R361:R367" ca="1" si="2273">L361+P361</f>
        <v>#VALUE!</v>
      </c>
      <c r="S361" s="83" t="e">
        <f ca="1">R361/K360</f>
        <v>#VALUE!</v>
      </c>
      <c r="T361" s="80" t="e">
        <f ca="1">SUM(R$31:R361)</f>
        <v>#VALUE!</v>
      </c>
      <c r="U361" s="83" t="e">
        <f t="shared" ca="1" si="2269"/>
        <v>#VALUE!</v>
      </c>
      <c r="V361" s="84" t="str">
        <f ca="1">[2]!YBHIST($I$353,I361,"EffDur","sec","")</f>
        <v>E</v>
      </c>
      <c r="W361" s="85" t="e">
        <f t="shared" ca="1" si="2260"/>
        <v>#VALUE!</v>
      </c>
      <c r="X361" s="185" t="str">
        <f ca="1">[2]!YBHIST($E361,$I361,X$25,"sec","")</f>
        <v>E</v>
      </c>
      <c r="Y361" s="80" t="e">
        <f t="shared" ref="Y361:Y396" ca="1" si="2274">X361-X360</f>
        <v>#VALUE!</v>
      </c>
      <c r="Z361" s="82" t="e">
        <f t="shared" ref="Z361:Z396" ca="1" si="2275">X360-AA360</f>
        <v>#VALUE!</v>
      </c>
      <c r="AA361" s="82" t="str">
        <f ca="1">[2]!YBHIST($F361,$I361,X$25,"sec","")</f>
        <v>E</v>
      </c>
      <c r="AB361" s="82"/>
      <c r="AC361" s="187" t="e">
        <f t="shared" ca="1" si="2261"/>
        <v>#VALUE!</v>
      </c>
      <c r="AD361" s="189" t="str">
        <f ca="1">[2]!YBHIST($G361,I361,"LMMEffectiveDuration","sec","")</f>
        <v>E</v>
      </c>
      <c r="AE361" s="85" t="e">
        <f t="shared" ca="1" si="2262"/>
        <v>#VALUE!</v>
      </c>
      <c r="AF361" s="86" t="e">
        <f t="shared" ca="1" si="2263"/>
        <v>#VALUE!</v>
      </c>
      <c r="AG361" s="80" t="e">
        <f t="shared" ref="AG361:AG367" ca="1" si="2276">-AC361*AF360</f>
        <v>#VALUE!</v>
      </c>
      <c r="AH361" s="80"/>
      <c r="AI361" s="80" t="e">
        <f t="shared" ref="AI361:AI367" ca="1" si="2277">AL361-AK361</f>
        <v>#VALUE!</v>
      </c>
      <c r="AJ361" s="83" t="e">
        <f t="shared" ref="AJ361:AJ367" ca="1" si="2278">AF361-AF360</f>
        <v>#VALUE!</v>
      </c>
      <c r="AK361" s="187" t="e">
        <f t="shared" ca="1" si="2264"/>
        <v>#VALUE!</v>
      </c>
      <c r="AL361" s="192" t="e">
        <f t="shared" ca="1" si="2265"/>
        <v>#VALUE!</v>
      </c>
      <c r="AM361" s="83" t="e">
        <f t="shared" ref="AM361:AM367" ca="1" si="2279">AL361/K360</f>
        <v>#VALUE!</v>
      </c>
      <c r="AN361" s="80" t="e">
        <f ca="1">SUM(AL$31:AL361)</f>
        <v>#VALUE!</v>
      </c>
      <c r="AO361" s="109" t="e">
        <f t="shared" ca="1" si="2270"/>
        <v>#VALUE!</v>
      </c>
      <c r="AP361" s="194" t="e">
        <f t="shared" ca="1" si="2266"/>
        <v>#VALUE!</v>
      </c>
      <c r="AQ361" s="199"/>
      <c r="AX361" s="68" t="str">
        <f ca="1">[2]!YBHIST($I$353,$I361,J$25,"sec","")</f>
        <v>E</v>
      </c>
      <c r="AY361" s="67" t="e">
        <f t="shared" ca="1" si="2267"/>
        <v>#VALUE!</v>
      </c>
      <c r="BA361" s="67">
        <f t="shared" si="2268"/>
        <v>-58</v>
      </c>
    </row>
    <row r="362" spans="1:64" s="68" customFormat="1" ht="15" hidden="1">
      <c r="C362" s="70">
        <f t="shared" ca="1" si="2255"/>
        <v>40369</v>
      </c>
      <c r="D362" s="70">
        <f t="shared" ca="1" si="2256"/>
        <v>40394</v>
      </c>
      <c r="E362" s="68" t="str">
        <f t="shared" ca="1" si="2257"/>
        <v>FNMA3.0-TBA-Jul</v>
      </c>
      <c r="F362" s="68" t="str">
        <f t="shared" ca="1" si="2258"/>
        <v>FNMA3.0-TBA-Aug</v>
      </c>
      <c r="G362" s="68" t="str">
        <f t="shared" si="2259"/>
        <v>FNMA3.0-TBA-GEN</v>
      </c>
      <c r="I362" s="133">
        <f ca="1">[2]!YBWORKDAY(EDATE(Base_Date, BA362), -1, "USD")</f>
        <v>40359</v>
      </c>
      <c r="J362" s="211" t="str">
        <f ca="1">[2]!YBHIST($I$353,$I362,K$25,"sec","")</f>
        <v>Error</v>
      </c>
      <c r="K362" s="217" t="str">
        <f ca="1">[2]!YBHIST($I$353,$I362,J$25,"sec","")</f>
        <v>E</v>
      </c>
      <c r="L362" s="80" t="e">
        <f t="shared" ca="1" si="2271"/>
        <v>#VALUE!</v>
      </c>
      <c r="M362" s="81" t="str">
        <f ca="1">[2]!YBPRICE($I$353,$K362&amp;"d",$I362,L$25,"Swap",$I362,"Default","","Model",100,"")</f>
        <v>E</v>
      </c>
      <c r="N362" s="73" t="str">
        <f ca="1">[2]!YBHIST($I$353,$I361,M$25,"sec","")</f>
        <v>E</v>
      </c>
      <c r="O362" s="73"/>
      <c r="P362" s="80" t="e">
        <f t="shared" ca="1" si="2272"/>
        <v>#VALUE!</v>
      </c>
      <c r="Q362" s="82" t="str">
        <f ca="1">[2]!YBSCEN($I$353,$K362&amp;"d","Market",O$25,"Swap",$I362,"LMMSkew","","Model",100,0,29,"Gradual","ParShift|N",0,"Annualized ROR",0.25,100,"",,,,"Default",,,,"Default",,)</f>
        <v>E</v>
      </c>
      <c r="R362" s="80" t="e">
        <f t="shared" ca="1" si="2273"/>
        <v>#VALUE!</v>
      </c>
      <c r="S362" s="83" t="e">
        <f ca="1">R362/K361</f>
        <v>#VALUE!</v>
      </c>
      <c r="T362" s="80" t="e">
        <f ca="1">SUM(R$31:R362)</f>
        <v>#VALUE!</v>
      </c>
      <c r="U362" s="83" t="e">
        <f t="shared" ca="1" si="2269"/>
        <v>#VALUE!</v>
      </c>
      <c r="V362" s="84" t="str">
        <f ca="1">[2]!YBHIST($I$353,I362,"EffDur","sec","")</f>
        <v>E</v>
      </c>
      <c r="W362" s="85" t="e">
        <f t="shared" ca="1" si="2260"/>
        <v>#VALUE!</v>
      </c>
      <c r="X362" s="185" t="str">
        <f ca="1">[2]!YBHIST($E362,$I362,X$25,"sec","")</f>
        <v>E</v>
      </c>
      <c r="Y362" s="80" t="e">
        <f t="shared" ca="1" si="2274"/>
        <v>#VALUE!</v>
      </c>
      <c r="Z362" s="82" t="e">
        <f t="shared" ca="1" si="2275"/>
        <v>#VALUE!</v>
      </c>
      <c r="AA362" s="82" t="str">
        <f ca="1">[2]!YBHIST($F362,$I362,X$25,"sec","")</f>
        <v>E</v>
      </c>
      <c r="AB362" s="82"/>
      <c r="AC362" s="187" t="e">
        <f t="shared" ca="1" si="2261"/>
        <v>#VALUE!</v>
      </c>
      <c r="AD362" s="189" t="str">
        <f ca="1">[2]!YBHIST($G362,I362,"LMMEffectiveDuration","sec","")</f>
        <v>E</v>
      </c>
      <c r="AE362" s="85" t="e">
        <f t="shared" ca="1" si="2262"/>
        <v>#VALUE!</v>
      </c>
      <c r="AF362" s="86" t="e">
        <f t="shared" ca="1" si="2263"/>
        <v>#VALUE!</v>
      </c>
      <c r="AG362" s="80" t="e">
        <f t="shared" ca="1" si="2276"/>
        <v>#VALUE!</v>
      </c>
      <c r="AH362" s="80"/>
      <c r="AI362" s="80" t="e">
        <f t="shared" ca="1" si="2277"/>
        <v>#VALUE!</v>
      </c>
      <c r="AJ362" s="83" t="e">
        <f t="shared" ca="1" si="2278"/>
        <v>#VALUE!</v>
      </c>
      <c r="AK362" s="187" t="e">
        <f t="shared" ca="1" si="2264"/>
        <v>#VALUE!</v>
      </c>
      <c r="AL362" s="192" t="e">
        <f t="shared" ca="1" si="2265"/>
        <v>#VALUE!</v>
      </c>
      <c r="AM362" s="83" t="e">
        <f t="shared" ca="1" si="2279"/>
        <v>#VALUE!</v>
      </c>
      <c r="AN362" s="80" t="e">
        <f ca="1">SUM(AL$31:AL362)</f>
        <v>#VALUE!</v>
      </c>
      <c r="AO362" s="109" t="e">
        <f t="shared" ca="1" si="2270"/>
        <v>#VALUE!</v>
      </c>
      <c r="AP362" s="194" t="e">
        <f t="shared" ca="1" si="2266"/>
        <v>#VALUE!</v>
      </c>
      <c r="AQ362" s="199"/>
      <c r="AX362" s="68" t="str">
        <f ca="1">[2]!YBHIST($I$353,$I362,J$25,"sec","")</f>
        <v>E</v>
      </c>
      <c r="AY362" s="67" t="e">
        <f t="shared" ca="1" si="2267"/>
        <v>#VALUE!</v>
      </c>
      <c r="BA362" s="67">
        <f t="shared" si="2268"/>
        <v>-57</v>
      </c>
    </row>
    <row r="363" spans="1:64" s="68" customFormat="1" ht="15" hidden="1">
      <c r="C363" s="70">
        <f t="shared" ca="1" si="2255"/>
        <v>40399</v>
      </c>
      <c r="D363" s="70">
        <f t="shared" ca="1" si="2256"/>
        <v>40424</v>
      </c>
      <c r="E363" s="68" t="str">
        <f t="shared" ca="1" si="2257"/>
        <v>FNMA3.0-TBA-Aug</v>
      </c>
      <c r="F363" s="68" t="str">
        <f t="shared" ca="1" si="2258"/>
        <v>FNMA3.0-TBA-Sep</v>
      </c>
      <c r="G363" s="68" t="str">
        <f t="shared" si="2259"/>
        <v>FNMA3.0-TBA-GEN</v>
      </c>
      <c r="I363" s="133">
        <f ca="1">[2]!YBWORKDAY(EDATE(Base_Date, BA363), -1, "USD")</f>
        <v>40389</v>
      </c>
      <c r="J363" s="211" t="str">
        <f ca="1">[2]!YBHIST($I$353,$I363,K$25,"sec","")</f>
        <v>Error</v>
      </c>
      <c r="K363" s="217" t="str">
        <f ca="1">[2]!YBHIST($I$353,$I363,J$25,"sec","")</f>
        <v>E</v>
      </c>
      <c r="L363" s="80" t="e">
        <f t="shared" ca="1" si="2271"/>
        <v>#VALUE!</v>
      </c>
      <c r="M363" s="81" t="str">
        <f ca="1">[2]!YBPRICE($I$353,$K363&amp;"d",$I363,L$25,"Swap",$I363,"Default","","Model",100,"")</f>
        <v>E</v>
      </c>
      <c r="N363" s="73" t="str">
        <f ca="1">[2]!YBHIST($I$353,$I362,M$25,"sec","")</f>
        <v>E</v>
      </c>
      <c r="O363" s="73"/>
      <c r="P363" s="80" t="e">
        <f t="shared" ca="1" si="2272"/>
        <v>#VALUE!</v>
      </c>
      <c r="Q363" s="82" t="str">
        <f ca="1">[2]!YBSCEN($I$353,$K363&amp;"d","Market",O$25,"Swap",$I363,"LMMSkew","","Model",100,0,29,"Gradual","ParShift|N",0,"Annualized ROR",0.25,100,"",,,,"Default",,,,"Default",,)</f>
        <v>E</v>
      </c>
      <c r="R363" s="80" t="e">
        <f t="shared" ca="1" si="2273"/>
        <v>#VALUE!</v>
      </c>
      <c r="S363" s="83" t="e">
        <f ca="1">R363/K362</f>
        <v>#VALUE!</v>
      </c>
      <c r="T363" s="80" t="e">
        <f ca="1">SUM(R$31:R363)</f>
        <v>#VALUE!</v>
      </c>
      <c r="U363" s="83" t="e">
        <f t="shared" ca="1" si="2269"/>
        <v>#VALUE!</v>
      </c>
      <c r="V363" s="84" t="str">
        <f ca="1">[2]!YBHIST($I$353,I363,"EffDur","sec","")</f>
        <v>E</v>
      </c>
      <c r="W363" s="85" t="e">
        <f t="shared" ca="1" si="2260"/>
        <v>#VALUE!</v>
      </c>
      <c r="X363" s="185" t="str">
        <f ca="1">[2]!YBHIST($E363,$I363,X$25,"sec","")</f>
        <v>E</v>
      </c>
      <c r="Y363" s="80" t="e">
        <f t="shared" ca="1" si="2274"/>
        <v>#VALUE!</v>
      </c>
      <c r="Z363" s="82" t="e">
        <f t="shared" ca="1" si="2275"/>
        <v>#VALUE!</v>
      </c>
      <c r="AA363" s="82" t="str">
        <f ca="1">[2]!YBHIST($F363,$I363,X$25,"sec","")</f>
        <v>E</v>
      </c>
      <c r="AB363" s="82"/>
      <c r="AC363" s="187" t="e">
        <f t="shared" ca="1" si="2261"/>
        <v>#VALUE!</v>
      </c>
      <c r="AD363" s="189" t="str">
        <f ca="1">[2]!YBHIST($G363,I363,"LMMEffectiveDuration","sec","")</f>
        <v>E</v>
      </c>
      <c r="AE363" s="85" t="e">
        <f t="shared" ca="1" si="2262"/>
        <v>#VALUE!</v>
      </c>
      <c r="AF363" s="86" t="e">
        <f t="shared" ca="1" si="2263"/>
        <v>#VALUE!</v>
      </c>
      <c r="AG363" s="80" t="e">
        <f t="shared" ca="1" si="2276"/>
        <v>#VALUE!</v>
      </c>
      <c r="AH363" s="80"/>
      <c r="AI363" s="80" t="e">
        <f t="shared" ca="1" si="2277"/>
        <v>#VALUE!</v>
      </c>
      <c r="AJ363" s="83" t="e">
        <f t="shared" ca="1" si="2278"/>
        <v>#VALUE!</v>
      </c>
      <c r="AK363" s="187" t="e">
        <f t="shared" ca="1" si="2264"/>
        <v>#VALUE!</v>
      </c>
      <c r="AL363" s="192" t="e">
        <f t="shared" ca="1" si="2265"/>
        <v>#VALUE!</v>
      </c>
      <c r="AM363" s="83" t="e">
        <f t="shared" ca="1" si="2279"/>
        <v>#VALUE!</v>
      </c>
      <c r="AN363" s="80" t="e">
        <f ca="1">SUM(AL$31:AL363)</f>
        <v>#VALUE!</v>
      </c>
      <c r="AO363" s="109" t="e">
        <f t="shared" ca="1" si="2270"/>
        <v>#VALUE!</v>
      </c>
      <c r="AP363" s="194" t="e">
        <f t="shared" ca="1" si="2266"/>
        <v>#VALUE!</v>
      </c>
      <c r="AQ363" s="199"/>
      <c r="AX363" s="68" t="str">
        <f ca="1">[2]!YBHIST($I$353,$I363,J$25,"sec","")</f>
        <v>E</v>
      </c>
      <c r="AY363" s="67" t="e">
        <f t="shared" ca="1" si="2267"/>
        <v>#VALUE!</v>
      </c>
      <c r="BA363" s="67">
        <f t="shared" si="2268"/>
        <v>-56</v>
      </c>
    </row>
    <row r="364" spans="1:64" s="68" customFormat="1" ht="15" hidden="1">
      <c r="C364" s="70">
        <f t="shared" ca="1" si="2255"/>
        <v>40431</v>
      </c>
      <c r="D364" s="70">
        <f t="shared" ca="1" si="2256"/>
        <v>40456</v>
      </c>
      <c r="E364" s="68" t="str">
        <f t="shared" ca="1" si="2257"/>
        <v>FNMA3.0-TBA-Sep</v>
      </c>
      <c r="F364" s="68" t="str">
        <f t="shared" ca="1" si="2258"/>
        <v>FNMA3.0-TBA-Oct</v>
      </c>
      <c r="G364" s="68" t="str">
        <f t="shared" si="2259"/>
        <v>FNMA3.0-TBA-GEN</v>
      </c>
      <c r="I364" s="133">
        <f ca="1">[2]!YBWORKDAY(EDATE(Base_Date, BA364), -1, "USD")</f>
        <v>40421</v>
      </c>
      <c r="J364" s="211" t="str">
        <f ca="1">[2]!YBHIST($I$353,$I364,K$25,"sec","")</f>
        <v>Error</v>
      </c>
      <c r="K364" s="217" t="str">
        <f ca="1">[2]!YBHIST($I$353,$I364,J$25,"sec","")</f>
        <v>E</v>
      </c>
      <c r="L364" s="80" t="e">
        <f t="shared" ca="1" si="2271"/>
        <v>#VALUE!</v>
      </c>
      <c r="M364" s="81" t="str">
        <f ca="1">[2]!YBPRICE($I$353,$K364&amp;"d",$I364,L$25,"Swap",$I364,"Default","","Model",100,"")</f>
        <v>E</v>
      </c>
      <c r="N364" s="73" t="str">
        <f ca="1">[2]!YBHIST($I$353,$I363,M$25,"sec","")</f>
        <v>E</v>
      </c>
      <c r="O364" s="73"/>
      <c r="P364" s="80" t="e">
        <f t="shared" ca="1" si="2272"/>
        <v>#VALUE!</v>
      </c>
      <c r="Q364" s="82" t="str">
        <f ca="1">[2]!YBSCEN($I$353,$K364&amp;"d","Market",O$25,"Swap",$I364,"LMMSkew","","Model",100,0,29,"Gradual","ParShift|N",0,"Annualized ROR",0.25,100,"",,,,"Default",,,,"Default",,)</f>
        <v>E</v>
      </c>
      <c r="R364" s="80" t="e">
        <f t="shared" ca="1" si="2273"/>
        <v>#VALUE!</v>
      </c>
      <c r="S364" s="83">
        <v>0</v>
      </c>
      <c r="T364" s="80" t="e">
        <f ca="1">SUM(R$31:R364)</f>
        <v>#VALUE!</v>
      </c>
      <c r="U364" s="83" t="e">
        <f t="shared" ca="1" si="2269"/>
        <v>#VALUE!</v>
      </c>
      <c r="V364" s="84" t="str">
        <f ca="1">[2]!YBHIST($I$353,I364,"EffDur","sec","")</f>
        <v>E</v>
      </c>
      <c r="W364" s="85" t="e">
        <f t="shared" ca="1" si="2260"/>
        <v>#VALUE!</v>
      </c>
      <c r="X364" s="185" t="str">
        <f ca="1">[2]!YBHIST($E364,$I364,X$25,"sec","")</f>
        <v>E</v>
      </c>
      <c r="Y364" s="80" t="e">
        <f t="shared" ca="1" si="2274"/>
        <v>#VALUE!</v>
      </c>
      <c r="Z364" s="82" t="e">
        <f t="shared" ca="1" si="2275"/>
        <v>#VALUE!</v>
      </c>
      <c r="AA364" s="82" t="str">
        <f ca="1">[2]!YBHIST($F364,$I364,X$25,"sec","")</f>
        <v>E</v>
      </c>
      <c r="AB364" s="82"/>
      <c r="AC364" s="187" t="e">
        <f t="shared" ca="1" si="2261"/>
        <v>#VALUE!</v>
      </c>
      <c r="AD364" s="189" t="str">
        <f ca="1">[2]!YBHIST($G364,I364,"LMMEffectiveDuration","sec","")</f>
        <v>E</v>
      </c>
      <c r="AE364" s="85" t="e">
        <f t="shared" ca="1" si="2262"/>
        <v>#VALUE!</v>
      </c>
      <c r="AF364" s="86" t="e">
        <f t="shared" ca="1" si="2263"/>
        <v>#VALUE!</v>
      </c>
      <c r="AG364" s="80" t="e">
        <f t="shared" ca="1" si="2276"/>
        <v>#VALUE!</v>
      </c>
      <c r="AH364" s="80"/>
      <c r="AI364" s="80" t="e">
        <f t="shared" ca="1" si="2277"/>
        <v>#VALUE!</v>
      </c>
      <c r="AJ364" s="83" t="e">
        <f t="shared" ca="1" si="2278"/>
        <v>#VALUE!</v>
      </c>
      <c r="AK364" s="187" t="e">
        <f t="shared" ca="1" si="2264"/>
        <v>#VALUE!</v>
      </c>
      <c r="AL364" s="192" t="e">
        <f t="shared" ca="1" si="2265"/>
        <v>#VALUE!</v>
      </c>
      <c r="AM364" s="83" t="e">
        <f t="shared" ca="1" si="2279"/>
        <v>#VALUE!</v>
      </c>
      <c r="AN364" s="80" t="e">
        <f ca="1">SUM(AL$31:AL364)</f>
        <v>#VALUE!</v>
      </c>
      <c r="AO364" s="109" t="e">
        <f t="shared" ca="1" si="2270"/>
        <v>#VALUE!</v>
      </c>
      <c r="AP364" s="194" t="e">
        <f t="shared" ca="1" si="2266"/>
        <v>#VALUE!</v>
      </c>
      <c r="AQ364" s="199"/>
      <c r="AX364" s="68" t="str">
        <f ca="1">[2]!YBHIST($I$353,$I364,J$25,"sec","")</f>
        <v>E</v>
      </c>
      <c r="AY364" s="67" t="e">
        <f t="shared" ca="1" si="2267"/>
        <v>#VALUE!</v>
      </c>
      <c r="BA364" s="67">
        <f t="shared" si="2268"/>
        <v>-55</v>
      </c>
    </row>
    <row r="365" spans="1:64" s="68" customFormat="1" ht="15" hidden="1">
      <c r="C365" s="70">
        <f t="shared" ca="1" si="2255"/>
        <v>40461</v>
      </c>
      <c r="D365" s="70">
        <f t="shared" ca="1" si="2256"/>
        <v>40486</v>
      </c>
      <c r="E365" s="68" t="str">
        <f t="shared" ca="1" si="2257"/>
        <v>FNMA3.0-TBA-Oct</v>
      </c>
      <c r="F365" s="68" t="str">
        <f t="shared" ca="1" si="2258"/>
        <v>FNMA3.0-TBA-Nov</v>
      </c>
      <c r="G365" s="68" t="str">
        <f t="shared" si="2259"/>
        <v>FNMA3.0-TBA-GEN</v>
      </c>
      <c r="I365" s="133">
        <f ca="1">[2]!YBWORKDAY(EDATE(Base_Date, BA365), -1, "USD")</f>
        <v>40451</v>
      </c>
      <c r="J365" s="211" t="str">
        <f ca="1">[2]!YBHIST($I$353,$I365,K$25,"sec","")</f>
        <v>Error</v>
      </c>
      <c r="K365" s="217" t="str">
        <f ca="1">[2]!YBHIST($I$353,$I365,J$25,"sec","")</f>
        <v>E</v>
      </c>
      <c r="L365" s="80" t="e">
        <f t="shared" ca="1" si="2271"/>
        <v>#VALUE!</v>
      </c>
      <c r="M365" s="81" t="str">
        <f ca="1">[2]!YBPRICE($I$353,$K365&amp;"d",$I365,L$25,"Swap",$I365,"Default","","Model",100,"")</f>
        <v>E</v>
      </c>
      <c r="N365" s="73" t="str">
        <f ca="1">[2]!YBHIST($I$353,$I364,M$25,"sec","")</f>
        <v>E</v>
      </c>
      <c r="O365" s="73"/>
      <c r="P365" s="80" t="e">
        <f t="shared" ca="1" si="2272"/>
        <v>#VALUE!</v>
      </c>
      <c r="Q365" s="82" t="str">
        <f ca="1">[2]!YBSCEN($I$353,$K365&amp;"d","Market",O$25,"Swap",$I365,"LMMSkew","","Model",100,0,29,"Gradual","ParShift|N",0,"Annualized ROR",0.25,100,"",,,,"Default",,,,"Default",,)</f>
        <v>E</v>
      </c>
      <c r="R365" s="80" t="e">
        <f t="shared" ca="1" si="2273"/>
        <v>#VALUE!</v>
      </c>
      <c r="S365" s="83">
        <v>0</v>
      </c>
      <c r="T365" s="80" t="e">
        <f ca="1">SUM(R$31:R365)</f>
        <v>#VALUE!</v>
      </c>
      <c r="U365" s="83" t="e">
        <f t="shared" ca="1" si="2269"/>
        <v>#VALUE!</v>
      </c>
      <c r="V365" s="84" t="str">
        <f ca="1">[2]!YBHIST($I$353,I365,"EffDur","sec","")</f>
        <v>E</v>
      </c>
      <c r="W365" s="85" t="e">
        <f t="shared" ca="1" si="2260"/>
        <v>#VALUE!</v>
      </c>
      <c r="X365" s="185" t="str">
        <f ca="1">[2]!YBHIST($E365,$I365,X$25,"sec","")</f>
        <v>E</v>
      </c>
      <c r="Y365" s="80" t="e">
        <f t="shared" ca="1" si="2274"/>
        <v>#VALUE!</v>
      </c>
      <c r="Z365" s="82" t="e">
        <f t="shared" ca="1" si="2275"/>
        <v>#VALUE!</v>
      </c>
      <c r="AA365" s="82" t="str">
        <f ca="1">[2]!YBHIST($F365,$I365,X$25,"sec","")</f>
        <v>E</v>
      </c>
      <c r="AB365" s="82"/>
      <c r="AC365" s="187" t="e">
        <f t="shared" ca="1" si="2261"/>
        <v>#VALUE!</v>
      </c>
      <c r="AD365" s="189" t="str">
        <f ca="1">[2]!YBHIST($G365,I365,"LMMEffectiveDuration","sec","")</f>
        <v>E</v>
      </c>
      <c r="AE365" s="85" t="e">
        <f t="shared" ca="1" si="2262"/>
        <v>#VALUE!</v>
      </c>
      <c r="AF365" s="86" t="e">
        <f t="shared" ca="1" si="2263"/>
        <v>#VALUE!</v>
      </c>
      <c r="AG365" s="80" t="e">
        <f t="shared" ca="1" si="2276"/>
        <v>#VALUE!</v>
      </c>
      <c r="AH365" s="80"/>
      <c r="AI365" s="80" t="e">
        <f t="shared" ca="1" si="2277"/>
        <v>#VALUE!</v>
      </c>
      <c r="AJ365" s="83" t="e">
        <f t="shared" ca="1" si="2278"/>
        <v>#VALUE!</v>
      </c>
      <c r="AK365" s="187" t="e">
        <f t="shared" ca="1" si="2264"/>
        <v>#VALUE!</v>
      </c>
      <c r="AL365" s="192" t="e">
        <f t="shared" ca="1" si="2265"/>
        <v>#VALUE!</v>
      </c>
      <c r="AM365" s="83" t="e">
        <f t="shared" ca="1" si="2279"/>
        <v>#VALUE!</v>
      </c>
      <c r="AN365" s="80" t="e">
        <f ca="1">SUM(AL$31:AL365)</f>
        <v>#VALUE!</v>
      </c>
      <c r="AO365" s="109" t="e">
        <f t="shared" ca="1" si="2270"/>
        <v>#VALUE!</v>
      </c>
      <c r="AP365" s="194" t="e">
        <f t="shared" ca="1" si="2266"/>
        <v>#VALUE!</v>
      </c>
      <c r="AQ365" s="199"/>
      <c r="AX365" s="68" t="str">
        <f ca="1">[2]!YBHIST($I$353,$I365,J$25,"sec","")</f>
        <v>E</v>
      </c>
      <c r="AY365" s="67" t="e">
        <f t="shared" ca="1" si="2267"/>
        <v>#VALUE!</v>
      </c>
      <c r="BA365" s="67">
        <f t="shared" si="2268"/>
        <v>-54</v>
      </c>
    </row>
    <row r="366" spans="1:64" s="68" customFormat="1" ht="15" hidden="1">
      <c r="C366" s="70">
        <f t="shared" ca="1" si="2255"/>
        <v>40490</v>
      </c>
      <c r="D366" s="70">
        <f t="shared" ca="1" si="2256"/>
        <v>40515</v>
      </c>
      <c r="E366" s="68" t="str">
        <f t="shared" ca="1" si="2257"/>
        <v>FNMA3.0-TBA-Nov</v>
      </c>
      <c r="F366" s="68" t="str">
        <f t="shared" ca="1" si="2258"/>
        <v>FNMA3.0-TBA-Dec</v>
      </c>
      <c r="G366" s="68" t="str">
        <f t="shared" si="2259"/>
        <v>FNMA3.0-TBA-GEN</v>
      </c>
      <c r="I366" s="133">
        <f ca="1">[2]!YBWORKDAY(EDATE(Base_Date, BA366), -1, "USD")</f>
        <v>40480</v>
      </c>
      <c r="J366" s="211" t="str">
        <f ca="1">[2]!YBHIST($I$353,$I366,K$25,"sec","")</f>
        <v>Error</v>
      </c>
      <c r="K366" s="217" t="str">
        <f ca="1">[2]!YBHIST($I$353,$I366,J$25,"sec","")</f>
        <v>E</v>
      </c>
      <c r="L366" s="80" t="e">
        <f t="shared" ca="1" si="2271"/>
        <v>#VALUE!</v>
      </c>
      <c r="M366" s="81" t="str">
        <f ca="1">[2]!YBPRICE($I$353,$K366&amp;"d",$I366,L$25,"Swap",$I366,"Default","","Model",100,"")</f>
        <v>E</v>
      </c>
      <c r="N366" s="73" t="str">
        <f ca="1">[2]!YBHIST($I$353,$I365,M$25,"sec","")</f>
        <v>E</v>
      </c>
      <c r="O366" s="73"/>
      <c r="P366" s="80" t="e">
        <f t="shared" ca="1" si="2272"/>
        <v>#VALUE!</v>
      </c>
      <c r="Q366" s="82" t="str">
        <f ca="1">[2]!YBSCEN($I$353,$K366&amp;"d","Market",O$25,"Swap",$I366,"LMMSkew","","Model",100,0,29,"Gradual","ParShift|N",0,"Annualized ROR",0.25,100,"",,,,"Default",,,,"Default",,)</f>
        <v>E</v>
      </c>
      <c r="R366" s="80" t="e">
        <f t="shared" ca="1" si="2273"/>
        <v>#VALUE!</v>
      </c>
      <c r="S366" s="83">
        <v>0</v>
      </c>
      <c r="T366" s="80" t="e">
        <f ca="1">SUM(R$31:R366)</f>
        <v>#VALUE!</v>
      </c>
      <c r="U366" s="83" t="e">
        <f t="shared" ca="1" si="2269"/>
        <v>#VALUE!</v>
      </c>
      <c r="V366" s="84" t="str">
        <f ca="1">[2]!YBHIST($I$353,I366,"EffDur","sec","")</f>
        <v>E</v>
      </c>
      <c r="W366" s="85" t="e">
        <f t="shared" ca="1" si="2260"/>
        <v>#VALUE!</v>
      </c>
      <c r="X366" s="185" t="str">
        <f ca="1">[2]!YBHIST($E366,$I366,X$25,"sec","")</f>
        <v>E</v>
      </c>
      <c r="Y366" s="80" t="e">
        <f t="shared" ca="1" si="2274"/>
        <v>#VALUE!</v>
      </c>
      <c r="Z366" s="82" t="e">
        <f t="shared" ca="1" si="2275"/>
        <v>#VALUE!</v>
      </c>
      <c r="AA366" s="82" t="str">
        <f ca="1">[2]!YBHIST($F366,$I366,X$25,"sec","")</f>
        <v>E</v>
      </c>
      <c r="AB366" s="82"/>
      <c r="AC366" s="187" t="e">
        <f t="shared" ca="1" si="2261"/>
        <v>#VALUE!</v>
      </c>
      <c r="AD366" s="189" t="str">
        <f ca="1">[2]!YBHIST($G366,I366,"LMMEffectiveDuration","sec","")</f>
        <v>E</v>
      </c>
      <c r="AE366" s="85" t="e">
        <f t="shared" ca="1" si="2262"/>
        <v>#VALUE!</v>
      </c>
      <c r="AF366" s="86" t="e">
        <f t="shared" ca="1" si="2263"/>
        <v>#VALUE!</v>
      </c>
      <c r="AG366" s="80" t="e">
        <f t="shared" ca="1" si="2276"/>
        <v>#VALUE!</v>
      </c>
      <c r="AH366" s="80"/>
      <c r="AI366" s="80" t="e">
        <f t="shared" ca="1" si="2277"/>
        <v>#VALUE!</v>
      </c>
      <c r="AJ366" s="83" t="e">
        <f t="shared" ca="1" si="2278"/>
        <v>#VALUE!</v>
      </c>
      <c r="AK366" s="187" t="e">
        <f t="shared" ca="1" si="2264"/>
        <v>#VALUE!</v>
      </c>
      <c r="AL366" s="192" t="e">
        <f t="shared" ca="1" si="2265"/>
        <v>#VALUE!</v>
      </c>
      <c r="AM366" s="83" t="e">
        <f t="shared" ca="1" si="2279"/>
        <v>#VALUE!</v>
      </c>
      <c r="AN366" s="80" t="e">
        <f ca="1">SUM(AL$31:AL366)</f>
        <v>#VALUE!</v>
      </c>
      <c r="AO366" s="109" t="e">
        <f t="shared" ca="1" si="2270"/>
        <v>#VALUE!</v>
      </c>
      <c r="AP366" s="194" t="e">
        <f t="shared" ca="1" si="2266"/>
        <v>#VALUE!</v>
      </c>
      <c r="AQ366" s="199"/>
      <c r="AX366" s="68" t="str">
        <f ca="1">[2]!YBHIST($I$353,$I366,J$25,"sec","")</f>
        <v>E</v>
      </c>
      <c r="AY366" s="67" t="e">
        <f t="shared" ca="1" si="2267"/>
        <v>#VALUE!</v>
      </c>
      <c r="BA366" s="67">
        <f t="shared" si="2268"/>
        <v>-53</v>
      </c>
    </row>
    <row r="367" spans="1:64" s="68" customFormat="1" ht="15" hidden="1">
      <c r="C367" s="70">
        <f t="shared" ca="1" si="2255"/>
        <v>40522</v>
      </c>
      <c r="D367" s="70">
        <f t="shared" ca="1" si="2256"/>
        <v>40547</v>
      </c>
      <c r="E367" s="68" t="str">
        <f t="shared" ca="1" si="2257"/>
        <v>FNMA3.0-TBA-Dec</v>
      </c>
      <c r="F367" s="68" t="str">
        <f t="shared" ca="1" si="2258"/>
        <v>FNMA3.0-TBA-Jan</v>
      </c>
      <c r="G367" s="68" t="str">
        <f t="shared" si="2259"/>
        <v>FNMA3.0-TBA-GEN</v>
      </c>
      <c r="I367" s="133">
        <f ca="1">[2]!YBWORKDAY(EDATE(Base_Date, BA367), -1, "USD")</f>
        <v>40512</v>
      </c>
      <c r="J367" s="211" t="str">
        <f ca="1">[2]!YBHIST($I$353,$I367,K$25,"sec","")</f>
        <v>Error</v>
      </c>
      <c r="K367" s="217" t="str">
        <f ca="1">[2]!YBHIST($I$353,$I367,J$25,"sec","")</f>
        <v>E</v>
      </c>
      <c r="L367" s="80" t="e">
        <f t="shared" ca="1" si="2271"/>
        <v>#VALUE!</v>
      </c>
      <c r="M367" s="81" t="str">
        <f ca="1">[2]!YBPRICE($I$353,$K367&amp;"d",$I367,L$25,"Swap",$I367,"Default","","Model",100,"")</f>
        <v>E</v>
      </c>
      <c r="N367" s="73" t="str">
        <f ca="1">[2]!YBHIST($I$353,$I366,M$25,"sec","")</f>
        <v>E</v>
      </c>
      <c r="O367" s="73"/>
      <c r="P367" s="80" t="e">
        <f t="shared" ca="1" si="2272"/>
        <v>#VALUE!</v>
      </c>
      <c r="Q367" s="82" t="str">
        <f ca="1">[2]!YBSCEN($I$353,$K367&amp;"d","Market",O$25,"Swap",$I367,"LMMSkew","","Model",100,0,29,"Gradual","ParShift|N",0,"Annualized ROR",0.25,100,"",,,,"Default",,,,"Default",,)</f>
        <v>E</v>
      </c>
      <c r="R367" s="80" t="e">
        <f t="shared" ca="1" si="2273"/>
        <v>#VALUE!</v>
      </c>
      <c r="S367" s="83">
        <v>0</v>
      </c>
      <c r="T367" s="80" t="e">
        <f ca="1">SUM(R$31:R367)</f>
        <v>#VALUE!</v>
      </c>
      <c r="U367" s="83" t="e">
        <f t="shared" ca="1" si="2269"/>
        <v>#VALUE!</v>
      </c>
      <c r="V367" s="84" t="str">
        <f ca="1">[2]!YBHIST($I$353,I367,"EffDur","sec","")</f>
        <v>E</v>
      </c>
      <c r="W367" s="85" t="e">
        <f t="shared" ca="1" si="2260"/>
        <v>#VALUE!</v>
      </c>
      <c r="X367" s="185" t="str">
        <f ca="1">[2]!YBHIST($E367,$I367,X$25,"sec","")</f>
        <v>E</v>
      </c>
      <c r="Y367" s="80" t="e">
        <f t="shared" ca="1" si="2274"/>
        <v>#VALUE!</v>
      </c>
      <c r="Z367" s="82" t="e">
        <f t="shared" ca="1" si="2275"/>
        <v>#VALUE!</v>
      </c>
      <c r="AA367" s="82" t="str">
        <f ca="1">[2]!YBHIST($F367,$I367,X$25,"sec","")</f>
        <v>E</v>
      </c>
      <c r="AB367" s="82"/>
      <c r="AC367" s="187" t="e">
        <f t="shared" ca="1" si="2261"/>
        <v>#VALUE!</v>
      </c>
      <c r="AD367" s="189" t="str">
        <f ca="1">[2]!YBHIST($G367,I367,"LMMEffectiveDuration","sec","")</f>
        <v>E</v>
      </c>
      <c r="AE367" s="85" t="e">
        <f t="shared" ca="1" si="2262"/>
        <v>#VALUE!</v>
      </c>
      <c r="AF367" s="86" t="e">
        <f t="shared" ca="1" si="2263"/>
        <v>#VALUE!</v>
      </c>
      <c r="AG367" s="80" t="e">
        <f t="shared" ca="1" si="2276"/>
        <v>#VALUE!</v>
      </c>
      <c r="AH367" s="80"/>
      <c r="AI367" s="80" t="e">
        <f t="shared" ca="1" si="2277"/>
        <v>#VALUE!</v>
      </c>
      <c r="AJ367" s="83" t="e">
        <f t="shared" ca="1" si="2278"/>
        <v>#VALUE!</v>
      </c>
      <c r="AK367" s="187" t="e">
        <f t="shared" ca="1" si="2264"/>
        <v>#VALUE!</v>
      </c>
      <c r="AL367" s="192" t="e">
        <f t="shared" ca="1" si="2265"/>
        <v>#VALUE!</v>
      </c>
      <c r="AM367" s="83" t="e">
        <f t="shared" ca="1" si="2279"/>
        <v>#VALUE!</v>
      </c>
      <c r="AN367" s="80" t="e">
        <f ca="1">SUM(AL$31:AL367)</f>
        <v>#VALUE!</v>
      </c>
      <c r="AO367" s="109" t="e">
        <f t="shared" ca="1" si="2270"/>
        <v>#VALUE!</v>
      </c>
      <c r="AP367" s="194" t="e">
        <f t="shared" ca="1" si="2266"/>
        <v>#VALUE!</v>
      </c>
      <c r="AQ367" s="199"/>
      <c r="AX367" s="68" t="str">
        <f ca="1">[2]!YBHIST($I$353,$I367,J$25,"sec","")</f>
        <v>E</v>
      </c>
      <c r="AY367" s="67" t="e">
        <f t="shared" ca="1" si="2267"/>
        <v>#VALUE!</v>
      </c>
      <c r="BA367" s="67">
        <f t="shared" si="2268"/>
        <v>-52</v>
      </c>
    </row>
    <row r="368" spans="1:64" s="68" customFormat="1" ht="15">
      <c r="C368" s="70">
        <f t="shared" ca="1" si="2255"/>
        <v>40553</v>
      </c>
      <c r="D368" s="70">
        <f t="shared" ca="1" si="2256"/>
        <v>40578</v>
      </c>
      <c r="E368" s="68" t="str">
        <f t="shared" ca="1" si="2257"/>
        <v>FNMA3.0-TBA-Jan</v>
      </c>
      <c r="F368" s="68" t="str">
        <f t="shared" ca="1" si="2258"/>
        <v>FNMA3.0-TBA-Feb</v>
      </c>
      <c r="G368" s="68" t="str">
        <f t="shared" si="2259"/>
        <v>FNMA3.0-TBA-GEN</v>
      </c>
      <c r="I368" s="133">
        <f ca="1">[2]!YBWORKDAY(EDATE(Base_Date, BA368), -1, "USD")</f>
        <v>40543</v>
      </c>
      <c r="J368" s="269" t="str">
        <f t="shared" ref="J368:J396" ca="1" si="2280">AX368</f>
        <v>E</v>
      </c>
      <c r="K368" s="80" t="e">
        <f t="shared" ref="K368:K396" ca="1" si="2281">AX368+AY368</f>
        <v>#VALUE!</v>
      </c>
      <c r="L368" s="80"/>
      <c r="M368" s="81" t="str">
        <f ca="1">[2]!YBHIST($I$353,I368,"OAS-Lib","sec","")</f>
        <v>E</v>
      </c>
      <c r="N368" s="73" t="str">
        <f ca="1">[2]!YBHIST($I$353,$I367,M$25,"sec","")</f>
        <v>E</v>
      </c>
      <c r="O368" s="73" t="str">
        <f ca="1">[2]!YBHIST("1 Month LIBOR",I368,"Yield","bmk","")</f>
        <v>E</v>
      </c>
      <c r="P368" s="80"/>
      <c r="Q368" s="82"/>
      <c r="R368" s="80"/>
      <c r="S368" s="83"/>
      <c r="T368" s="80"/>
      <c r="U368" s="83"/>
      <c r="V368" s="84">
        <f ca="1">VLOOKUP($I368, 'Barcap OAD'!$A:$S, $F$353, FALSE)</f>
        <v>-12.7</v>
      </c>
      <c r="W368" s="172" t="e">
        <f ca="1">$K368*$V368/10000</f>
        <v>#VALUE!</v>
      </c>
      <c r="X368" s="185" t="str">
        <f ca="1">[2]!YBHIST($E368,$I368,X$25,"sec","")</f>
        <v>E</v>
      </c>
      <c r="Y368" s="80" t="e">
        <f t="shared" ca="1" si="2274"/>
        <v>#VALUE!</v>
      </c>
      <c r="Z368" s="82" t="e">
        <f t="shared" ca="1" si="2275"/>
        <v>#VALUE!</v>
      </c>
      <c r="AA368" s="82" t="str">
        <f ca="1">[2]!YBHIST($F368,$I368,X$25,"sec","")</f>
        <v>E</v>
      </c>
      <c r="AB368" s="82" t="e">
        <f ca="1">X367-Z368</f>
        <v>#VALUE!</v>
      </c>
      <c r="AC368" s="187"/>
      <c r="AD368" s="189">
        <f ca="1">VLOOKUP($I368, 'Barcap OAD'!$A:$S, $F$26, FALSE)</f>
        <v>8.1219999999999999</v>
      </c>
      <c r="AE368" s="85" t="e">
        <f t="shared" ca="1" si="2262"/>
        <v>#VALUE!</v>
      </c>
      <c r="AF368" s="86" t="e">
        <f t="shared" ca="1" si="2263"/>
        <v>#VALUE!</v>
      </c>
      <c r="AG368" s="80"/>
      <c r="AH368" s="83"/>
      <c r="AI368" s="80" t="e">
        <f ca="1">AL368+AK368</f>
        <v>#VALUE!</v>
      </c>
      <c r="AJ368" s="83">
        <v>0</v>
      </c>
      <c r="AK368" s="187" t="e">
        <f t="shared" ref="AK368:AK396" ca="1" si="2282">(AJ368*Y368)/2</f>
        <v>#VALUE!</v>
      </c>
      <c r="AL368" s="192"/>
      <c r="AM368" s="83"/>
      <c r="AN368" s="80"/>
      <c r="AO368" s="109"/>
      <c r="AP368" s="194"/>
      <c r="AQ368" s="200"/>
      <c r="AR368" s="204"/>
      <c r="AS368" s="123"/>
      <c r="AX368" s="207" t="str">
        <f ca="1">[2]!YBHIST($I$353,$I368,J$25,"sec","")</f>
        <v>E</v>
      </c>
      <c r="AY368" s="205" t="str">
        <f ca="1">[2]!YBPRICE($I$353,AX368&amp;"d","Market","AccruedInterest","Swap",$I368,"LMMSkew","","Model",100,"")</f>
        <v>E</v>
      </c>
      <c r="BA368" s="67">
        <f t="shared" ref="BA368:BA399" si="2283">BA296</f>
        <v>-51</v>
      </c>
    </row>
    <row r="369" spans="1:64" s="68" customFormat="1" ht="15">
      <c r="C369" s="70">
        <f ca="1">I369+10</f>
        <v>40584</v>
      </c>
      <c r="D369" s="70">
        <f t="shared" ca="1" si="2256"/>
        <v>40609</v>
      </c>
      <c r="E369" s="68" t="str">
        <f t="shared" ca="1" si="2257"/>
        <v>FNMA3.0-TBA-Feb</v>
      </c>
      <c r="F369" s="68" t="str">
        <f t="shared" ca="1" si="2258"/>
        <v>FNMA3.0-TBA-Mar</v>
      </c>
      <c r="G369" s="68" t="str">
        <f t="shared" si="2259"/>
        <v>FNMA3.0-TBA-GEN</v>
      </c>
      <c r="I369" s="133">
        <f ca="1">[2]!YBWORKDAY(EDATE(Base_Date, BA369), -1, "USD")</f>
        <v>40574</v>
      </c>
      <c r="J369" s="236" t="str">
        <f t="shared" ca="1" si="2280"/>
        <v>E</v>
      </c>
      <c r="K369" s="80" t="e">
        <f t="shared" ca="1" si="2281"/>
        <v>#VALUE!</v>
      </c>
      <c r="L369" s="80" t="e">
        <f t="shared" ref="L369:L396" ca="1" si="2284">K369-K368</f>
        <v>#VALUE!</v>
      </c>
      <c r="M369" s="81" t="str">
        <f ca="1">[2]!YBHIST($I$353,$I369,"LMMOAS","sec")</f>
        <v>E</v>
      </c>
      <c r="N369" s="73" t="str">
        <f ca="1">[2]!YBHIST($I$353,$I368,M$25,"sec","")</f>
        <v>E</v>
      </c>
      <c r="O369" s="73" t="str">
        <f ca="1">[2]!YBHIST("1 Month LIBOR",I369,"Yield","bmk","")</f>
        <v>E</v>
      </c>
      <c r="P369" s="80" t="e">
        <f t="shared" ref="P369:P396" ca="1" si="2285">K368-Q369</f>
        <v>#VALUE!</v>
      </c>
      <c r="Q369" s="82" t="str">
        <f ca="1">[2]!YBSCEN($I$353,$J368&amp;"d","Market",O$25,"Swap",$I368,"MarketWSkew","","Model",100,0,29,"Gradual","ParShift|N",0,"Annualized ROR",O368,100,"",,,,"Default",,,,"Default",,)</f>
        <v>E</v>
      </c>
      <c r="R369" s="80" t="e">
        <f t="shared" ref="R369:R396" ca="1" si="2286">L369+P369</f>
        <v>#VALUE!</v>
      </c>
      <c r="S369" s="83" t="e">
        <f t="shared" ref="S369:S396" ca="1" si="2287">R369/K368</f>
        <v>#VALUE!</v>
      </c>
      <c r="T369" s="80" t="e">
        <f ca="1">SUM(R$368:R369)</f>
        <v>#VALUE!</v>
      </c>
      <c r="U369" s="83" t="e">
        <f ca="1">BJ369</f>
        <v>#VALUE!</v>
      </c>
      <c r="V369" s="84">
        <f ca="1">VLOOKUP($I369, 'Barcap OAD'!$A:$S, $F$353, FALSE)</f>
        <v>-9.6999999999999993</v>
      </c>
      <c r="W369" s="172" t="e">
        <f t="shared" ref="W369:W419" ca="1" si="2288">$K369*$V369/10000</f>
        <v>#VALUE!</v>
      </c>
      <c r="X369" s="185" t="str">
        <f ca="1">[2]!YBHIST($E369,$I369,X$25,"sec","")</f>
        <v>E</v>
      </c>
      <c r="Y369" s="80" t="e">
        <f t="shared" ca="1" si="2274"/>
        <v>#VALUE!</v>
      </c>
      <c r="Z369" s="82" t="e">
        <f t="shared" ca="1" si="2275"/>
        <v>#VALUE!</v>
      </c>
      <c r="AA369" s="82" t="str">
        <f ca="1">[2]!YBHIST($F369,$I369,X$25,"sec","")</f>
        <v>E</v>
      </c>
      <c r="AB369" s="82" t="e">
        <f ca="1">X368-Z369</f>
        <v>#VALUE!</v>
      </c>
      <c r="AC369" s="187" t="e">
        <f ca="1">Y369+Z369</f>
        <v>#VALUE!</v>
      </c>
      <c r="AD369" s="189">
        <f ca="1">VLOOKUP($I369, 'Barcap OAD'!$A:$S, $F$26, FALSE)</f>
        <v>8.2189999999999994</v>
      </c>
      <c r="AE369" s="85" t="e">
        <f t="shared" ca="1" si="2262"/>
        <v>#VALUE!</v>
      </c>
      <c r="AF369" s="86" t="e">
        <f t="shared" ca="1" si="2263"/>
        <v>#VALUE!</v>
      </c>
      <c r="AG369" s="80" t="e">
        <f ca="1">-AC369*AF368</f>
        <v>#VALUE!</v>
      </c>
      <c r="AH369" s="83" t="e">
        <f ca="1">AG369/K368</f>
        <v>#VALUE!</v>
      </c>
      <c r="AI369" s="80" t="e">
        <f ca="1">AL369+AK369</f>
        <v>#VALUE!</v>
      </c>
      <c r="AJ369" s="83" t="e">
        <f t="shared" ref="AJ369:AJ396" ca="1" si="2289">AF369-AF368</f>
        <v>#VALUE!</v>
      </c>
      <c r="AK369" s="187" t="e">
        <f t="shared" ca="1" si="2282"/>
        <v>#VALUE!</v>
      </c>
      <c r="AL369" s="192" t="e">
        <f t="shared" ref="AL369:AL396" ca="1" si="2290">AG369+R369</f>
        <v>#VALUE!</v>
      </c>
      <c r="AM369" s="83" t="e">
        <f t="shared" ref="AM369:AM396" ca="1" si="2291">AL369/K368</f>
        <v>#VALUE!</v>
      </c>
      <c r="AN369" s="80" t="e">
        <f ca="1">SUM(AL$368:AL369)</f>
        <v>#VALUE!</v>
      </c>
      <c r="AO369" s="109" t="e">
        <f ca="1">BL369</f>
        <v>#VALUE!</v>
      </c>
      <c r="AP369" s="194" t="e">
        <f ca="1">(Z369*AF369*-1)+P369</f>
        <v>#VALUE!</v>
      </c>
      <c r="AQ369" s="200" t="e">
        <f t="shared" ref="AQ369:AQ396" ca="1" si="2292">AP369/K368</f>
        <v>#VALUE!</v>
      </c>
      <c r="AR369" s="233"/>
      <c r="AS369" s="232"/>
      <c r="AX369" s="207" t="str">
        <f ca="1">[2]!YBHIST($I$353,$I369,J$25,"sec","")</f>
        <v>E</v>
      </c>
      <c r="AY369" s="205" t="str">
        <f ca="1">[2]!YBPRICE($I$353,AX369&amp;"d","Market","AccruedInterest","Swap",$I369,"LMMSkew","","Model",100,"")</f>
        <v>E</v>
      </c>
      <c r="BA369" s="67">
        <f t="shared" si="2283"/>
        <v>-50</v>
      </c>
      <c r="BI369" s="518" t="e">
        <f ca="1">1+S369</f>
        <v>#VALUE!</v>
      </c>
      <c r="BJ369" s="518" t="e">
        <f ca="1">PRODUCT($BI$368:BI369)-1</f>
        <v>#VALUE!</v>
      </c>
      <c r="BK369" s="518" t="e">
        <f ca="1">1+AM369</f>
        <v>#VALUE!</v>
      </c>
      <c r="BL369" s="518" t="e">
        <f ca="1">PRODUCT($BK$368:BK369)-1</f>
        <v>#VALUE!</v>
      </c>
    </row>
    <row r="370" spans="1:64" s="68" customFormat="1" ht="15">
      <c r="C370" s="70">
        <f t="shared" ref="C370:C394" ca="1" si="2293">I370+10</f>
        <v>40612</v>
      </c>
      <c r="D370" s="70">
        <f t="shared" ca="1" si="2256"/>
        <v>40637</v>
      </c>
      <c r="E370" s="68" t="str">
        <f t="shared" ca="1" si="2257"/>
        <v>FNMA3.0-TBA-Mar</v>
      </c>
      <c r="F370" s="68" t="str">
        <f t="shared" ca="1" si="2258"/>
        <v>FNMA3.0-TBA-Apr</v>
      </c>
      <c r="G370" s="68" t="str">
        <f t="shared" si="2259"/>
        <v>FNMA3.0-TBA-GEN</v>
      </c>
      <c r="I370" s="133">
        <f ca="1">[2]!YBWORKDAY(EDATE(Base_Date, BA370), -1, "USD")</f>
        <v>40602</v>
      </c>
      <c r="J370" s="235" t="str">
        <f t="shared" ca="1" si="2280"/>
        <v>E</v>
      </c>
      <c r="K370" s="80" t="e">
        <f t="shared" ca="1" si="2281"/>
        <v>#VALUE!</v>
      </c>
      <c r="L370" s="80" t="e">
        <f t="shared" ca="1" si="2284"/>
        <v>#VALUE!</v>
      </c>
      <c r="M370" s="81" t="str">
        <f ca="1">[2]!YBHIST($I$353,$I370,"LMMOAS","sec")</f>
        <v>E</v>
      </c>
      <c r="N370" s="73" t="str">
        <f ca="1">[2]!YBHIST($I$353,$I369,M$25,"sec","")</f>
        <v>E</v>
      </c>
      <c r="O370" s="170" t="str">
        <f ca="1">[2]!YBHIST("1 Month LIBOR",I370,"Yield","bmk","")</f>
        <v>E</v>
      </c>
      <c r="P370" s="80" t="e">
        <f t="shared" ca="1" si="2285"/>
        <v>#VALUE!</v>
      </c>
      <c r="Q370" s="82" t="str">
        <f ca="1">[2]!YBSCEN($I$353,$J369&amp;"d","Market",O$25,"Swap",$I369,"MarketWSkew","","Model",100,0,29,"Gradual","ParShift|N",0,"Annualized ROR",O369,100,"",,,,"Default",,,,"Default",,)</f>
        <v>E</v>
      </c>
      <c r="R370" s="80" t="e">
        <f t="shared" ca="1" si="2286"/>
        <v>#VALUE!</v>
      </c>
      <c r="S370" s="83" t="e">
        <f t="shared" ca="1" si="2287"/>
        <v>#VALUE!</v>
      </c>
      <c r="T370" s="80" t="e">
        <f ca="1">SUM(R$368:R370)</f>
        <v>#VALUE!</v>
      </c>
      <c r="U370" s="83" t="e">
        <f t="shared" ref="U370:U404" ca="1" si="2294">BJ370</f>
        <v>#VALUE!</v>
      </c>
      <c r="V370" s="84">
        <f ca="1">VLOOKUP($I370, 'Barcap OAD'!$A:$S, $F$353, FALSE)</f>
        <v>-8.6999999999999993</v>
      </c>
      <c r="W370" s="172" t="e">
        <f t="shared" ca="1" si="2288"/>
        <v>#VALUE!</v>
      </c>
      <c r="X370" s="185" t="str">
        <f ca="1">[2]!YBHIST($E370,$I370,X$25,"sec","")</f>
        <v>E</v>
      </c>
      <c r="Y370" s="80" t="e">
        <f t="shared" ca="1" si="2274"/>
        <v>#VALUE!</v>
      </c>
      <c r="Z370" s="82" t="e">
        <f t="shared" ca="1" si="2275"/>
        <v>#VALUE!</v>
      </c>
      <c r="AA370" s="82" t="str">
        <f ca="1">[2]!YBHIST($F370,$I370,X$25,"sec","")</f>
        <v>E</v>
      </c>
      <c r="AB370" s="82" t="e">
        <f t="shared" ref="AB370:AB396" ca="1" si="2295">X369-Z370</f>
        <v>#VALUE!</v>
      </c>
      <c r="AC370" s="187" t="e">
        <f ca="1">Y370+Z370</f>
        <v>#VALUE!</v>
      </c>
      <c r="AD370" s="189">
        <f ca="1">VLOOKUP($I370, 'Barcap OAD'!$A:$S, $F$26, FALSE)</f>
        <v>8.1370000000000005</v>
      </c>
      <c r="AE370" s="172" t="e">
        <f t="shared" ca="1" si="2262"/>
        <v>#VALUE!</v>
      </c>
      <c r="AF370" s="86" t="e">
        <f t="shared" ca="1" si="2263"/>
        <v>#VALUE!</v>
      </c>
      <c r="AG370" s="80" t="e">
        <f ca="1">-AC370*AF369</f>
        <v>#VALUE!</v>
      </c>
      <c r="AH370" s="83" t="e">
        <f t="shared" ref="AH370:AH396" ca="1" si="2296">AG370/K369</f>
        <v>#VALUE!</v>
      </c>
      <c r="AI370" s="80" t="e">
        <f ca="1">AL370+AK370</f>
        <v>#VALUE!</v>
      </c>
      <c r="AJ370" s="83" t="e">
        <f t="shared" ca="1" si="2289"/>
        <v>#VALUE!</v>
      </c>
      <c r="AK370" s="187" t="e">
        <f t="shared" ca="1" si="2282"/>
        <v>#VALUE!</v>
      </c>
      <c r="AL370" s="192" t="e">
        <f t="shared" ca="1" si="2290"/>
        <v>#VALUE!</v>
      </c>
      <c r="AM370" s="83" t="e">
        <f t="shared" ca="1" si="2291"/>
        <v>#VALUE!</v>
      </c>
      <c r="AN370" s="80" t="e">
        <f ca="1">SUM(AL$368:AL370)</f>
        <v>#VALUE!</v>
      </c>
      <c r="AO370" s="109" t="e">
        <f t="shared" ref="AO370:AO404" ca="1" si="2297">BL370</f>
        <v>#VALUE!</v>
      </c>
      <c r="AP370" s="194" t="e">
        <f ca="1">(Z370*AF370*-1)+P370</f>
        <v>#VALUE!</v>
      </c>
      <c r="AQ370" s="200" t="e">
        <f t="shared" ca="1" si="2292"/>
        <v>#VALUE!</v>
      </c>
      <c r="AR370" s="204"/>
      <c r="AS370" s="221"/>
      <c r="AX370" s="207" t="str">
        <f ca="1">[2]!YBHIST($I$353,$I370,J$25,"sec","")</f>
        <v>E</v>
      </c>
      <c r="AY370" s="205" t="str">
        <f ca="1">[2]!YBPRICE($I$353,AX370&amp;"d","Market","AccruedInterest","Swap",$I370,"LMMSkew","","Model",100,"")</f>
        <v>E</v>
      </c>
      <c r="BA370" s="67">
        <f t="shared" si="2283"/>
        <v>-49</v>
      </c>
      <c r="BI370" s="518" t="e">
        <f t="shared" ref="BI370:BI404" ca="1" si="2298">1+S370</f>
        <v>#VALUE!</v>
      </c>
      <c r="BJ370" s="518" t="e">
        <f ca="1">PRODUCT($BI$368:BI370)-1</f>
        <v>#VALUE!</v>
      </c>
      <c r="BK370" s="518" t="e">
        <f t="shared" ref="BK370:BK404" ca="1" si="2299">1+AM370</f>
        <v>#VALUE!</v>
      </c>
      <c r="BL370" s="518" t="e">
        <f ca="1">PRODUCT($BK$368:BK370)-1</f>
        <v>#VALUE!</v>
      </c>
    </row>
    <row r="371" spans="1:64" s="68" customFormat="1" ht="15">
      <c r="C371" s="70">
        <f t="shared" ca="1" si="2293"/>
        <v>40643</v>
      </c>
      <c r="D371" s="70">
        <f t="shared" ca="1" si="2256"/>
        <v>40668</v>
      </c>
      <c r="E371" s="68" t="str">
        <f t="shared" ca="1" si="2257"/>
        <v>FNMA3.0-TBA-Apr</v>
      </c>
      <c r="F371" s="68" t="str">
        <f t="shared" ca="1" si="2258"/>
        <v>FNMA3.0-TBA-May</v>
      </c>
      <c r="G371" s="68" t="str">
        <f t="shared" si="2259"/>
        <v>FNMA3.0-TBA-GEN</v>
      </c>
      <c r="I371" s="133">
        <f ca="1">[2]!YBWORKDAY(EDATE(Base_Date, BA371), -1, "USD")</f>
        <v>40633</v>
      </c>
      <c r="J371" s="234" t="str">
        <f t="shared" ca="1" si="2280"/>
        <v>E</v>
      </c>
      <c r="K371" s="237" t="e">
        <f t="shared" ca="1" si="2281"/>
        <v>#VALUE!</v>
      </c>
      <c r="L371" s="237" t="e">
        <f t="shared" ca="1" si="2284"/>
        <v>#VALUE!</v>
      </c>
      <c r="M371" s="238" t="str">
        <f ca="1">[2]!YBHIST($I$353,$I371,"LMMOAS","sec")</f>
        <v>E</v>
      </c>
      <c r="N371" s="239" t="str">
        <f ca="1">[2]!YBHIST($I$353,$I370,M$25,"sec","")</f>
        <v>E</v>
      </c>
      <c r="O371" s="240" t="str">
        <f ca="1">[2]!YBHIST("1 Month LIBOR",I371,"Yield","bmk","")</f>
        <v>E</v>
      </c>
      <c r="P371" s="237" t="e">
        <f t="shared" ca="1" si="2285"/>
        <v>#VALUE!</v>
      </c>
      <c r="Q371" s="171" t="str">
        <f ca="1">[2]!YBSCEN($I$353,$J370&amp;"d","Market",O$25,"Swap",$I370,"MarketWSkew","","Model",100,0,29,"Gradual","ParShift|N",0,"Annualized ROR",O370,100,"",,,,"Default",,,,"Default",,)</f>
        <v>E</v>
      </c>
      <c r="R371" s="237" t="e">
        <f t="shared" ca="1" si="2286"/>
        <v>#VALUE!</v>
      </c>
      <c r="S371" s="241" t="e">
        <f t="shared" ca="1" si="2287"/>
        <v>#VALUE!</v>
      </c>
      <c r="T371" s="237" t="e">
        <f ca="1">SUM(R$368:R371)</f>
        <v>#VALUE!</v>
      </c>
      <c r="U371" s="241" t="e">
        <f t="shared" ca="1" si="2294"/>
        <v>#VALUE!</v>
      </c>
      <c r="V371" s="242">
        <f ca="1">VLOOKUP($I371, 'Barcap OAD'!$A:$S, $F$353, FALSE)</f>
        <v>-8.3000000000000007</v>
      </c>
      <c r="W371" s="243" t="e">
        <f t="shared" ca="1" si="2288"/>
        <v>#VALUE!</v>
      </c>
      <c r="X371" s="244" t="str">
        <f ca="1">[2]!YBHIST($E371,$I371,X$25,"sec","")</f>
        <v>E</v>
      </c>
      <c r="Y371" s="237" t="e">
        <f t="shared" ca="1" si="2274"/>
        <v>#VALUE!</v>
      </c>
      <c r="Z371" s="171" t="e">
        <f t="shared" ca="1" si="2275"/>
        <v>#VALUE!</v>
      </c>
      <c r="AA371" s="171" t="str">
        <f ca="1">[2]!YBHIST($F371,$I371,X$25,"sec","")</f>
        <v>E</v>
      </c>
      <c r="AB371" s="171" t="e">
        <f t="shared" ca="1" si="2295"/>
        <v>#VALUE!</v>
      </c>
      <c r="AC371" s="245" t="e">
        <f ca="1">Y371+Z371</f>
        <v>#VALUE!</v>
      </c>
      <c r="AD371" s="246">
        <f ca="1">VLOOKUP($I371, 'Barcap OAD'!$A:$S, $F$26, FALSE)</f>
        <v>8.2479999999999993</v>
      </c>
      <c r="AE371" s="243" t="e">
        <f t="shared" ca="1" si="2262"/>
        <v>#VALUE!</v>
      </c>
      <c r="AF371" s="247" t="e">
        <f t="shared" ca="1" si="2263"/>
        <v>#VALUE!</v>
      </c>
      <c r="AG371" s="237" t="e">
        <f ca="1">-AC371*AF370</f>
        <v>#VALUE!</v>
      </c>
      <c r="AH371" s="241" t="e">
        <f t="shared" ca="1" si="2296"/>
        <v>#VALUE!</v>
      </c>
      <c r="AI371" s="237" t="e">
        <f ca="1">AL371+AK371</f>
        <v>#VALUE!</v>
      </c>
      <c r="AJ371" s="241" t="e">
        <f t="shared" ca="1" si="2289"/>
        <v>#VALUE!</v>
      </c>
      <c r="AK371" s="245" t="e">
        <f t="shared" ca="1" si="2282"/>
        <v>#VALUE!</v>
      </c>
      <c r="AL371" s="248" t="e">
        <f t="shared" ca="1" si="2290"/>
        <v>#VALUE!</v>
      </c>
      <c r="AM371" s="241" t="e">
        <f t="shared" ca="1" si="2291"/>
        <v>#VALUE!</v>
      </c>
      <c r="AN371" s="237" t="e">
        <f ca="1">SUM(AL$368:AL371)</f>
        <v>#VALUE!</v>
      </c>
      <c r="AO371" s="203" t="e">
        <f t="shared" ca="1" si="2297"/>
        <v>#VALUE!</v>
      </c>
      <c r="AP371" s="249" t="e">
        <f ca="1">(Z371*AF371*-1)+P371</f>
        <v>#VALUE!</v>
      </c>
      <c r="AQ371" s="250" t="e">
        <f t="shared" ca="1" si="2292"/>
        <v>#VALUE!</v>
      </c>
      <c r="AR371" s="204"/>
      <c r="AS371" s="221"/>
      <c r="AX371" s="207" t="str">
        <f ca="1">[2]!YBHIST($I$353,$I371,J$25,"sec","")</f>
        <v>E</v>
      </c>
      <c r="AY371" s="205" t="str">
        <f ca="1">[2]!YBPRICE($I$353,AX371&amp;"d","Market","AccruedInterest","Swap",$I371,"LMMSkew","","Model",100,"")</f>
        <v>E</v>
      </c>
      <c r="BA371" s="67">
        <f t="shared" si="2283"/>
        <v>-48</v>
      </c>
      <c r="BI371" s="518" t="e">
        <f t="shared" ca="1" si="2298"/>
        <v>#VALUE!</v>
      </c>
      <c r="BJ371" s="518" t="e">
        <f ca="1">PRODUCT($BI$368:BI371)-1</f>
        <v>#VALUE!</v>
      </c>
      <c r="BK371" s="518" t="e">
        <f t="shared" ca="1" si="2299"/>
        <v>#VALUE!</v>
      </c>
      <c r="BL371" s="518" t="e">
        <f ca="1">PRODUCT($BK$368:BK371)-1</f>
        <v>#VALUE!</v>
      </c>
    </row>
    <row r="372" spans="1:64" s="68" customFormat="1" ht="15">
      <c r="C372" s="70">
        <f t="shared" ca="1" si="2293"/>
        <v>40672</v>
      </c>
      <c r="D372" s="70">
        <f t="shared" ca="1" si="2256"/>
        <v>40697</v>
      </c>
      <c r="E372" s="68" t="str">
        <f t="shared" ca="1" si="2257"/>
        <v>FNMA3.0-TBA-May</v>
      </c>
      <c r="F372" s="68" t="str">
        <f t="shared" ca="1" si="2258"/>
        <v>FNMA3.0-TBA-Jun</v>
      </c>
      <c r="G372" s="68" t="str">
        <f t="shared" si="2259"/>
        <v>FNMA3.0-TBA-GEN</v>
      </c>
      <c r="I372" s="133">
        <f ca="1">[2]!YBWORKDAY(EDATE(Base_Date, BA372), -1, "USD")</f>
        <v>40662</v>
      </c>
      <c r="J372" s="501" t="str">
        <f t="shared" ca="1" si="2280"/>
        <v>E</v>
      </c>
      <c r="K372" s="502" t="e">
        <f t="shared" ca="1" si="2281"/>
        <v>#VALUE!</v>
      </c>
      <c r="L372" s="502" t="e">
        <f t="shared" ca="1" si="2284"/>
        <v>#VALUE!</v>
      </c>
      <c r="M372" s="503" t="str">
        <f ca="1">[2]!YBHIST($I$353,$I372,"LMMOAS","sec")</f>
        <v>E</v>
      </c>
      <c r="N372" s="504" t="str">
        <f ca="1">[2]!YBHIST($I$353,$I371,M$25,"sec","")</f>
        <v>E</v>
      </c>
      <c r="O372" s="505" t="str">
        <f ca="1">[2]!YBHIST("1 Month LIBOR",I372,"Yield","bmk","")</f>
        <v>E</v>
      </c>
      <c r="P372" s="502" t="e">
        <f t="shared" ca="1" si="2285"/>
        <v>#VALUE!</v>
      </c>
      <c r="Q372" s="506" t="str">
        <f ca="1">[2]!YBSCEN($I$353,$J371&amp;"d","Market",O$25,"Swap",$I371,"MarketWSkew","","Model",100,0,29,"Gradual","ParShift|N",0,"Annualized ROR",O371,100,"",,,,"Default",,,,"Default",,)</f>
        <v>E</v>
      </c>
      <c r="R372" s="502" t="e">
        <f t="shared" ca="1" si="2286"/>
        <v>#VALUE!</v>
      </c>
      <c r="S372" s="507" t="e">
        <f t="shared" ca="1" si="2287"/>
        <v>#VALUE!</v>
      </c>
      <c r="T372" s="502" t="e">
        <f ca="1">SUM(R$368:R372)</f>
        <v>#VALUE!</v>
      </c>
      <c r="U372" s="507" t="e">
        <f t="shared" ca="1" si="2294"/>
        <v>#VALUE!</v>
      </c>
      <c r="V372" s="508">
        <f ca="1">VLOOKUP($I372, 'Barcap OAD'!$A:$S, $F$353, FALSE)</f>
        <v>-9.3000000000000007</v>
      </c>
      <c r="W372" s="509" t="e">
        <f t="shared" ca="1" si="2288"/>
        <v>#VALUE!</v>
      </c>
      <c r="X372" s="510" t="str">
        <f ca="1">[2]!YBHIST($E372,$I372,X$25,"sec","")</f>
        <v>E</v>
      </c>
      <c r="Y372" s="502" t="e">
        <f t="shared" ca="1" si="2274"/>
        <v>#VALUE!</v>
      </c>
      <c r="Z372" s="506" t="e">
        <f t="shared" ca="1" si="2275"/>
        <v>#VALUE!</v>
      </c>
      <c r="AA372" s="506" t="str">
        <f ca="1">[2]!YBHIST($F372,$I372,X$25,"sec","")</f>
        <v>E</v>
      </c>
      <c r="AB372" s="506" t="e">
        <f t="shared" ca="1" si="2295"/>
        <v>#VALUE!</v>
      </c>
      <c r="AC372" s="511" t="e">
        <f ca="1">X372-AB372</f>
        <v>#VALUE!</v>
      </c>
      <c r="AD372" s="512">
        <f ca="1">VLOOKUP($I372, 'Barcap OAD'!$A:$S, $F$26, FALSE)</f>
        <v>8.4529999999999994</v>
      </c>
      <c r="AE372" s="509" t="e">
        <f t="shared" ca="1" si="2262"/>
        <v>#VALUE!</v>
      </c>
      <c r="AF372" s="513" t="e">
        <f t="shared" ca="1" si="2263"/>
        <v>#VALUE!</v>
      </c>
      <c r="AG372" s="502" t="e">
        <f t="shared" ref="AG372:AG396" ca="1" si="2300">-AC372*AF371</f>
        <v>#VALUE!</v>
      </c>
      <c r="AH372" s="507" t="e">
        <f t="shared" ca="1" si="2296"/>
        <v>#VALUE!</v>
      </c>
      <c r="AI372" s="502" t="e">
        <f t="shared" ref="AI372:AI396" ca="1" si="2301">AL372+AK372</f>
        <v>#VALUE!</v>
      </c>
      <c r="AJ372" s="507" t="e">
        <f t="shared" ca="1" si="2289"/>
        <v>#VALUE!</v>
      </c>
      <c r="AK372" s="511" t="e">
        <f t="shared" ca="1" si="2282"/>
        <v>#VALUE!</v>
      </c>
      <c r="AL372" s="514" t="e">
        <f t="shared" ca="1" si="2290"/>
        <v>#VALUE!</v>
      </c>
      <c r="AM372" s="507" t="e">
        <f t="shared" ca="1" si="2291"/>
        <v>#VALUE!</v>
      </c>
      <c r="AN372" s="502" t="e">
        <f ca="1">SUM(AL$368:AL372)</f>
        <v>#VALUE!</v>
      </c>
      <c r="AO372" s="232" t="e">
        <f t="shared" ca="1" si="2297"/>
        <v>#VALUE!</v>
      </c>
      <c r="AP372" s="515" t="e">
        <f t="shared" ref="AP372:AP396" ca="1" si="2302">(Z372*AF372*-1)+P372</f>
        <v>#VALUE!</v>
      </c>
      <c r="AQ372" s="516" t="e">
        <f t="shared" ca="1" si="2292"/>
        <v>#VALUE!</v>
      </c>
      <c r="AR372" s="204"/>
      <c r="AS372" s="221"/>
      <c r="AX372" s="207" t="str">
        <f ca="1">[2]!YBHIST($I$353,$I372,J$25,"sec","")</f>
        <v>E</v>
      </c>
      <c r="AY372" s="205" t="str">
        <f ca="1">[2]!YBPRICE($I$353,AX372&amp;"d","Market","AccruedInterest","Swap",$I372,"LMMSkew","","Model",100,"")</f>
        <v>E</v>
      </c>
      <c r="BA372" s="67">
        <f t="shared" si="2283"/>
        <v>-47</v>
      </c>
      <c r="BI372" s="518" t="e">
        <f t="shared" ca="1" si="2298"/>
        <v>#VALUE!</v>
      </c>
      <c r="BJ372" s="518" t="e">
        <f ca="1">PRODUCT($BI$368:BI372)-1</f>
        <v>#VALUE!</v>
      </c>
      <c r="BK372" s="518" t="e">
        <f t="shared" ca="1" si="2299"/>
        <v>#VALUE!</v>
      </c>
      <c r="BL372" s="518" t="e">
        <f ca="1">PRODUCT($BK$368:BK372)-1</f>
        <v>#VALUE!</v>
      </c>
    </row>
    <row r="373" spans="1:64" s="68" customFormat="1" ht="15">
      <c r="C373" s="70">
        <f t="shared" ca="1" si="2293"/>
        <v>40704</v>
      </c>
      <c r="D373" s="70">
        <f t="shared" ca="1" si="2256"/>
        <v>40729</v>
      </c>
      <c r="E373" s="68" t="str">
        <f t="shared" ca="1" si="2257"/>
        <v>FNMA3.0-TBA-Jun</v>
      </c>
      <c r="F373" s="68" t="str">
        <f t="shared" ca="1" si="2258"/>
        <v>FNMA3.0-TBA-Jul</v>
      </c>
      <c r="G373" s="68" t="str">
        <f t="shared" si="2259"/>
        <v>FNMA3.0-TBA-GEN</v>
      </c>
      <c r="I373" s="133">
        <f ca="1">[2]!YBWORKDAY(EDATE(Base_Date, BA373), -1, "USD")</f>
        <v>40694</v>
      </c>
      <c r="J373" s="234" t="str">
        <f t="shared" ca="1" si="2280"/>
        <v>E</v>
      </c>
      <c r="K373" s="237" t="e">
        <f t="shared" ca="1" si="2281"/>
        <v>#VALUE!</v>
      </c>
      <c r="L373" s="237" t="e">
        <f t="shared" ca="1" si="2284"/>
        <v>#VALUE!</v>
      </c>
      <c r="M373" s="238" t="str">
        <f ca="1">[2]!YBHIST($I$353,$I373,"LMMOAS","sec")</f>
        <v>E</v>
      </c>
      <c r="N373" s="239" t="str">
        <f ca="1">[2]!YBHIST($I$353,$I372,M$25,"sec","")</f>
        <v>E</v>
      </c>
      <c r="O373" s="240" t="str">
        <f ca="1">[2]!YBHIST("1 Month LIBOR",I373,"Yield","bmk","")</f>
        <v>E</v>
      </c>
      <c r="P373" s="237" t="e">
        <f t="shared" ca="1" si="2285"/>
        <v>#VALUE!</v>
      </c>
      <c r="Q373" s="171" t="str">
        <f ca="1">[2]!YBSCEN($I$353,$J372&amp;"d","Market",O$25,"Swap",$I372,"MarketWSkew","","Model",100,0,29,"Gradual","ParShift|N",0,"Annualized ROR",O372,100,"",,,,"Default",,,,"Default",,)</f>
        <v>E</v>
      </c>
      <c r="R373" s="237" t="e">
        <f t="shared" ca="1" si="2286"/>
        <v>#VALUE!</v>
      </c>
      <c r="S373" s="241" t="e">
        <f t="shared" ca="1" si="2287"/>
        <v>#VALUE!</v>
      </c>
      <c r="T373" s="237" t="e">
        <f ca="1">SUM(R$368:R373)</f>
        <v>#VALUE!</v>
      </c>
      <c r="U373" s="241" t="e">
        <f t="shared" ca="1" si="2294"/>
        <v>#VALUE!</v>
      </c>
      <c r="V373" s="242">
        <f ca="1">VLOOKUP($I373, 'Barcap OAD'!$A:$S, $F$353, FALSE)</f>
        <v>-14.4</v>
      </c>
      <c r="W373" s="243" t="e">
        <f t="shared" ca="1" si="2288"/>
        <v>#VALUE!</v>
      </c>
      <c r="X373" s="244" t="str">
        <f ca="1">[2]!YBHIST($E373,$I373,X$25,"sec","")</f>
        <v>E</v>
      </c>
      <c r="Y373" s="237" t="e">
        <f t="shared" ca="1" si="2274"/>
        <v>#VALUE!</v>
      </c>
      <c r="Z373" s="171" t="e">
        <f t="shared" ca="1" si="2275"/>
        <v>#VALUE!</v>
      </c>
      <c r="AA373" s="171" t="str">
        <f ca="1">[2]!YBHIST($F373,$I373,X$25,"sec","")</f>
        <v>E</v>
      </c>
      <c r="AB373" s="171" t="e">
        <f t="shared" ca="1" si="2295"/>
        <v>#VALUE!</v>
      </c>
      <c r="AC373" s="245" t="e">
        <f ca="1">X373-AB373</f>
        <v>#VALUE!</v>
      </c>
      <c r="AD373" s="246">
        <f ca="1">VLOOKUP($I373, 'Barcap OAD'!$A:$S, $F$26, FALSE)</f>
        <v>8.4260000000000002</v>
      </c>
      <c r="AE373" s="243" t="e">
        <f t="shared" ca="1" si="2262"/>
        <v>#VALUE!</v>
      </c>
      <c r="AF373" s="247" t="e">
        <f t="shared" ca="1" si="2263"/>
        <v>#VALUE!</v>
      </c>
      <c r="AG373" s="237" t="e">
        <f t="shared" ca="1" si="2300"/>
        <v>#VALUE!</v>
      </c>
      <c r="AH373" s="241" t="e">
        <f t="shared" ca="1" si="2296"/>
        <v>#VALUE!</v>
      </c>
      <c r="AI373" s="237" t="e">
        <f t="shared" ca="1" si="2301"/>
        <v>#VALUE!</v>
      </c>
      <c r="AJ373" s="241" t="e">
        <f t="shared" ca="1" si="2289"/>
        <v>#VALUE!</v>
      </c>
      <c r="AK373" s="245" t="e">
        <f t="shared" ca="1" si="2282"/>
        <v>#VALUE!</v>
      </c>
      <c r="AL373" s="248" t="e">
        <f t="shared" ca="1" si="2290"/>
        <v>#VALUE!</v>
      </c>
      <c r="AM373" s="241" t="e">
        <f t="shared" ca="1" si="2291"/>
        <v>#VALUE!</v>
      </c>
      <c r="AN373" s="237" t="e">
        <f ca="1">SUM(AL$368:AL373)</f>
        <v>#VALUE!</v>
      </c>
      <c r="AO373" s="203" t="e">
        <f t="shared" ca="1" si="2297"/>
        <v>#VALUE!</v>
      </c>
      <c r="AP373" s="249" t="e">
        <f t="shared" ca="1" si="2302"/>
        <v>#VALUE!</v>
      </c>
      <c r="AQ373" s="250" t="e">
        <f t="shared" ca="1" si="2292"/>
        <v>#VALUE!</v>
      </c>
      <c r="AR373" s="204"/>
      <c r="AS373" s="221"/>
      <c r="AX373" s="207" t="str">
        <f ca="1">[2]!YBHIST($I$353,$I373,J$25,"sec","")</f>
        <v>E</v>
      </c>
      <c r="AY373" s="205" t="str">
        <f ca="1">[2]!YBPRICE($I$353,AX373&amp;"d","Market","AccruedInterest","Swap",$I373,"LMMSkew","","Model",100,"")</f>
        <v>E</v>
      </c>
      <c r="BA373" s="67">
        <f t="shared" si="2283"/>
        <v>-46</v>
      </c>
      <c r="BI373" s="518" t="e">
        <f t="shared" ca="1" si="2298"/>
        <v>#VALUE!</v>
      </c>
      <c r="BJ373" s="518" t="e">
        <f ca="1">PRODUCT($BI$368:BI373)-1</f>
        <v>#VALUE!</v>
      </c>
      <c r="BK373" s="518" t="e">
        <f t="shared" ca="1" si="2299"/>
        <v>#VALUE!</v>
      </c>
      <c r="BL373" s="518" t="e">
        <f ca="1">PRODUCT($BK$368:BK373)-1</f>
        <v>#VALUE!</v>
      </c>
    </row>
    <row r="374" spans="1:64" s="68" customFormat="1" ht="15">
      <c r="C374" s="70">
        <f t="shared" ca="1" si="2293"/>
        <v>40734</v>
      </c>
      <c r="D374" s="70">
        <f t="shared" ca="1" si="2256"/>
        <v>40759</v>
      </c>
      <c r="E374" s="68" t="str">
        <f t="shared" ca="1" si="2257"/>
        <v>FNMA3.0-TBA-Jul</v>
      </c>
      <c r="F374" s="68" t="str">
        <f t="shared" ca="1" si="2258"/>
        <v>FNMA3.0-TBA-Aug</v>
      </c>
      <c r="G374" s="68" t="str">
        <f t="shared" si="2259"/>
        <v>FNMA3.0-TBA-GEN</v>
      </c>
      <c r="I374" s="133">
        <f ca="1">[2]!YBWORKDAY(EDATE(Base_Date, BA374), -1, "USD")</f>
        <v>40724</v>
      </c>
      <c r="J374" s="235" t="str">
        <f t="shared" ca="1" si="2280"/>
        <v>E</v>
      </c>
      <c r="K374" s="253" t="e">
        <f t="shared" ca="1" si="2281"/>
        <v>#VALUE!</v>
      </c>
      <c r="L374" s="253" t="e">
        <f t="shared" ca="1" si="2284"/>
        <v>#VALUE!</v>
      </c>
      <c r="M374" s="254" t="str">
        <f ca="1">[2]!YBHIST($I$353,$I374,"LMMOAS","sec")</f>
        <v>E</v>
      </c>
      <c r="N374" s="255" t="str">
        <f ca="1">[2]!YBHIST($I$353,$I373,M$25,"sec","")</f>
        <v>E</v>
      </c>
      <c r="O374" s="256" t="str">
        <f ca="1">[2]!YBHIST("1 Month LIBOR",I374,"Yield","bmk","")</f>
        <v>E</v>
      </c>
      <c r="P374" s="253" t="e">
        <f t="shared" ca="1" si="2285"/>
        <v>#VALUE!</v>
      </c>
      <c r="Q374" s="257" t="str">
        <f ca="1">[2]!YBSCEN($I$353,$J373&amp;"d","Market",O$25,"Swap",$I373,"MarketWSkew","","Model",100,0,29,"Gradual","ParShift|N",0,"Annualized ROR",O373,100,"",,,,"Default",,,,"Default",,)</f>
        <v>E</v>
      </c>
      <c r="R374" s="253" t="e">
        <f t="shared" ca="1" si="2286"/>
        <v>#VALUE!</v>
      </c>
      <c r="S374" s="258" t="e">
        <f t="shared" ca="1" si="2287"/>
        <v>#VALUE!</v>
      </c>
      <c r="T374" s="253" t="e">
        <f ca="1">SUM(R$368:R374)</f>
        <v>#VALUE!</v>
      </c>
      <c r="U374" s="258" t="e">
        <f t="shared" ca="1" si="2294"/>
        <v>#VALUE!</v>
      </c>
      <c r="V374" s="259">
        <f ca="1">VLOOKUP($I374, 'Barcap OAD'!$A:$S, $F$353, FALSE)</f>
        <v>-11.7</v>
      </c>
      <c r="W374" s="260" t="e">
        <f t="shared" ca="1" si="2288"/>
        <v>#VALUE!</v>
      </c>
      <c r="X374" s="261" t="str">
        <f ca="1">[2]!YBHIST($E374,$I374,X$25,"sec","")</f>
        <v>E</v>
      </c>
      <c r="Y374" s="253" t="e">
        <f t="shared" ca="1" si="2274"/>
        <v>#VALUE!</v>
      </c>
      <c r="Z374" s="257" t="e">
        <f t="shared" ca="1" si="2275"/>
        <v>#VALUE!</v>
      </c>
      <c r="AA374" s="257" t="str">
        <f ca="1">[2]!YBHIST($F374,$I374,X$25,"sec","")</f>
        <v>E</v>
      </c>
      <c r="AB374" s="257" t="e">
        <f t="shared" ca="1" si="2295"/>
        <v>#VALUE!</v>
      </c>
      <c r="AC374" s="262" t="e">
        <f t="shared" ref="AC374:AC396" ca="1" si="2303">Y374+Z374</f>
        <v>#VALUE!</v>
      </c>
      <c r="AD374" s="263">
        <f ca="1">VLOOKUP($I374, 'Barcap OAD'!$A:$S, $F$26, FALSE)</f>
        <v>8.3819999999999997</v>
      </c>
      <c r="AE374" s="260" t="e">
        <f t="shared" ca="1" si="2262"/>
        <v>#VALUE!</v>
      </c>
      <c r="AF374" s="264" t="e">
        <f t="shared" ca="1" si="2263"/>
        <v>#VALUE!</v>
      </c>
      <c r="AG374" s="253" t="e">
        <f t="shared" ca="1" si="2300"/>
        <v>#VALUE!</v>
      </c>
      <c r="AH374" s="258" t="e">
        <f t="shared" ca="1" si="2296"/>
        <v>#VALUE!</v>
      </c>
      <c r="AI374" s="253" t="e">
        <f t="shared" ca="1" si="2301"/>
        <v>#VALUE!</v>
      </c>
      <c r="AJ374" s="258" t="e">
        <f t="shared" ca="1" si="2289"/>
        <v>#VALUE!</v>
      </c>
      <c r="AK374" s="262" t="e">
        <f t="shared" ca="1" si="2282"/>
        <v>#VALUE!</v>
      </c>
      <c r="AL374" s="265" t="e">
        <f t="shared" ca="1" si="2290"/>
        <v>#VALUE!</v>
      </c>
      <c r="AM374" s="258" t="e">
        <f t="shared" ca="1" si="2291"/>
        <v>#VALUE!</v>
      </c>
      <c r="AN374" s="253" t="e">
        <f ca="1">SUM(AL$368:AL374)</f>
        <v>#VALUE!</v>
      </c>
      <c r="AO374" s="266" t="e">
        <f t="shared" ca="1" si="2297"/>
        <v>#VALUE!</v>
      </c>
      <c r="AP374" s="267" t="e">
        <f t="shared" ca="1" si="2302"/>
        <v>#VALUE!</v>
      </c>
      <c r="AQ374" s="268" t="e">
        <f t="shared" ca="1" si="2292"/>
        <v>#VALUE!</v>
      </c>
      <c r="AR374" s="204"/>
      <c r="AS374" s="221"/>
      <c r="AX374" s="207" t="str">
        <f ca="1">[2]!YBHIST($I$353,$I374,J$25,"sec","")</f>
        <v>E</v>
      </c>
      <c r="AY374" s="205" t="str">
        <f ca="1">[2]!YBPRICE($I$353,AX374&amp;"d","Market","AccruedInterest","Swap",$I374,"LMMSkew","","Model",100,"")</f>
        <v>E</v>
      </c>
      <c r="BA374" s="67">
        <f t="shared" si="2283"/>
        <v>-45</v>
      </c>
      <c r="BI374" s="518" t="e">
        <f t="shared" ca="1" si="2298"/>
        <v>#VALUE!</v>
      </c>
      <c r="BJ374" s="518" t="e">
        <f ca="1">PRODUCT($BI$368:BI374)-1</f>
        <v>#VALUE!</v>
      </c>
      <c r="BK374" s="518" t="e">
        <f t="shared" ca="1" si="2299"/>
        <v>#VALUE!</v>
      </c>
      <c r="BL374" s="518" t="e">
        <f ca="1">PRODUCT($BK$368:BK374)-1</f>
        <v>#VALUE!</v>
      </c>
    </row>
    <row r="375" spans="1:64" s="68" customFormat="1" ht="15">
      <c r="C375" s="70">
        <f t="shared" ca="1" si="2293"/>
        <v>40763</v>
      </c>
      <c r="D375" s="70">
        <f t="shared" ca="1" si="2256"/>
        <v>40788</v>
      </c>
      <c r="E375" s="68" t="str">
        <f t="shared" ca="1" si="2257"/>
        <v>FNMA3.0-TBA-Aug</v>
      </c>
      <c r="F375" s="68" t="str">
        <f t="shared" ca="1" si="2258"/>
        <v>FNMA3.0-TBA-Sep</v>
      </c>
      <c r="G375" s="68" t="str">
        <f t="shared" si="2259"/>
        <v>FNMA3.0-TBA-GEN</v>
      </c>
      <c r="I375" s="133">
        <f ca="1">[2]!YBWORKDAY(EDATE(Base_Date, BA375), -1, "USD")</f>
        <v>40753</v>
      </c>
      <c r="J375" s="216" t="str">
        <f t="shared" ca="1" si="2280"/>
        <v>E</v>
      </c>
      <c r="K375" s="134" t="e">
        <f t="shared" ca="1" si="2281"/>
        <v>#VALUE!</v>
      </c>
      <c r="L375" s="134" t="e">
        <f t="shared" ca="1" si="2284"/>
        <v>#VALUE!</v>
      </c>
      <c r="M375" s="135" t="str">
        <f ca="1">[2]!YBHIST($I$353,$I375,"LMMOAS","sec")</f>
        <v>E</v>
      </c>
      <c r="N375" s="136" t="str">
        <f ca="1">[2]!YBHIST($I$353,$I374,M$25,"sec","")</f>
        <v>E</v>
      </c>
      <c r="O375" s="251" t="str">
        <f ca="1">[2]!YBHIST("1 Month LIBOR",I375,"Yield","bmk","")</f>
        <v>E</v>
      </c>
      <c r="P375" s="134" t="e">
        <f t="shared" ca="1" si="2285"/>
        <v>#VALUE!</v>
      </c>
      <c r="Q375" s="137" t="str">
        <f ca="1">[2]!YBSCEN($I$353,$J374&amp;"d","Market",O$25,"Swap",$I374,"MarketWSkew","","Model",100,0,29,"Gradual","ParShift|N",0,"Annualized ROR",O374,100,"",,,,"Default",,,,"Default",,)</f>
        <v>E</v>
      </c>
      <c r="R375" s="134" t="e">
        <f t="shared" ca="1" si="2286"/>
        <v>#VALUE!</v>
      </c>
      <c r="S375" s="138" t="e">
        <f t="shared" ca="1" si="2287"/>
        <v>#VALUE!</v>
      </c>
      <c r="T375" s="134" t="e">
        <f ca="1">SUM(R$368:R375)</f>
        <v>#VALUE!</v>
      </c>
      <c r="U375" s="138" t="e">
        <f t="shared" ca="1" si="2294"/>
        <v>#VALUE!</v>
      </c>
      <c r="V375" s="139">
        <f ca="1">VLOOKUP($I375, 'Barcap OAD'!$A:$S, $F$353, FALSE)</f>
        <v>-16</v>
      </c>
      <c r="W375" s="173" t="e">
        <f t="shared" ca="1" si="2288"/>
        <v>#VALUE!</v>
      </c>
      <c r="X375" s="184" t="str">
        <f ca="1">[2]!YBHIST($E375,$I375,X$25,"sec","")</f>
        <v>E</v>
      </c>
      <c r="Y375" s="134" t="e">
        <f t="shared" ca="1" si="2274"/>
        <v>#VALUE!</v>
      </c>
      <c r="Z375" s="137" t="e">
        <f t="shared" ca="1" si="2275"/>
        <v>#VALUE!</v>
      </c>
      <c r="AA375" s="137" t="str">
        <f ca="1">[2]!YBHIST($F375,$I375,X$25,"sec","")</f>
        <v>E</v>
      </c>
      <c r="AB375" s="137" t="e">
        <f t="shared" ca="1" si="2295"/>
        <v>#VALUE!</v>
      </c>
      <c r="AC375" s="186" t="e">
        <f t="shared" ca="1" si="2303"/>
        <v>#VALUE!</v>
      </c>
      <c r="AD375" s="188">
        <f ca="1">VLOOKUP($I375, 'Barcap OAD'!$A:$S, $F$26, FALSE)</f>
        <v>8.4090000000000007</v>
      </c>
      <c r="AE375" s="173" t="e">
        <f t="shared" ca="1" si="2262"/>
        <v>#VALUE!</v>
      </c>
      <c r="AF375" s="141" t="e">
        <f t="shared" ca="1" si="2263"/>
        <v>#VALUE!</v>
      </c>
      <c r="AG375" s="134" t="e">
        <f t="shared" ca="1" si="2300"/>
        <v>#VALUE!</v>
      </c>
      <c r="AH375" s="138" t="e">
        <f t="shared" ca="1" si="2296"/>
        <v>#VALUE!</v>
      </c>
      <c r="AI375" s="134" t="e">
        <f t="shared" ca="1" si="2301"/>
        <v>#VALUE!</v>
      </c>
      <c r="AJ375" s="138" t="e">
        <f t="shared" ca="1" si="2289"/>
        <v>#VALUE!</v>
      </c>
      <c r="AK375" s="186" t="e">
        <f t="shared" ca="1" si="2282"/>
        <v>#VALUE!</v>
      </c>
      <c r="AL375" s="191" t="e">
        <f t="shared" ca="1" si="2290"/>
        <v>#VALUE!</v>
      </c>
      <c r="AM375" s="138" t="e">
        <f t="shared" ca="1" si="2291"/>
        <v>#VALUE!</v>
      </c>
      <c r="AN375" s="134" t="e">
        <f ca="1">SUM(AL$368:AL375)</f>
        <v>#VALUE!</v>
      </c>
      <c r="AO375" s="142" t="e">
        <f t="shared" ca="1" si="2297"/>
        <v>#VALUE!</v>
      </c>
      <c r="AP375" s="193" t="e">
        <f t="shared" ca="1" si="2302"/>
        <v>#VALUE!</v>
      </c>
      <c r="AQ375" s="252" t="e">
        <f t="shared" ca="1" si="2292"/>
        <v>#VALUE!</v>
      </c>
      <c r="AR375" s="204"/>
      <c r="AS375" s="221"/>
      <c r="AX375" s="207" t="str">
        <f ca="1">[2]!YBHIST($I$353,$I375,J$25,"sec","")</f>
        <v>E</v>
      </c>
      <c r="AY375" s="205" t="str">
        <f ca="1">[2]!YBPRICE($I$353,AX375&amp;"d","Market","AccruedInterest","Swap",$I375,"LMMSkew","","Model",100,"")</f>
        <v>E</v>
      </c>
      <c r="BA375" s="67">
        <f t="shared" si="2283"/>
        <v>-44</v>
      </c>
      <c r="BI375" s="518" t="e">
        <f t="shared" ca="1" si="2298"/>
        <v>#VALUE!</v>
      </c>
      <c r="BJ375" s="518" t="e">
        <f ca="1">PRODUCT($BI$368:BI375)-1</f>
        <v>#VALUE!</v>
      </c>
      <c r="BK375" s="518" t="e">
        <f t="shared" ca="1" si="2299"/>
        <v>#VALUE!</v>
      </c>
      <c r="BL375" s="518" t="e">
        <f ca="1">PRODUCT($BK$368:BK375)-1</f>
        <v>#VALUE!</v>
      </c>
    </row>
    <row r="376" spans="1:64" s="68" customFormat="1" ht="15">
      <c r="C376" s="70">
        <f t="shared" ca="1" si="2293"/>
        <v>40796</v>
      </c>
      <c r="D376" s="70">
        <f t="shared" ca="1" si="2256"/>
        <v>40821</v>
      </c>
      <c r="E376" s="68" t="str">
        <f t="shared" ca="1" si="2257"/>
        <v>FNMA3.0-TBA-Sep</v>
      </c>
      <c r="F376" s="68" t="str">
        <f t="shared" ca="1" si="2258"/>
        <v>FNMA3.0-TBA-Oct</v>
      </c>
      <c r="G376" s="68" t="str">
        <f t="shared" si="2259"/>
        <v>FNMA3.0-TBA-GEN</v>
      </c>
      <c r="I376" s="133">
        <f ca="1">[2]!YBWORKDAY(EDATE(Base_Date, BA376), -1, "USD")</f>
        <v>40786</v>
      </c>
      <c r="J376" s="234" t="str">
        <f t="shared" ca="1" si="2280"/>
        <v>E</v>
      </c>
      <c r="K376" s="237" t="e">
        <f t="shared" ca="1" si="2281"/>
        <v>#VALUE!</v>
      </c>
      <c r="L376" s="237" t="e">
        <f t="shared" ca="1" si="2284"/>
        <v>#VALUE!</v>
      </c>
      <c r="M376" s="238" t="str">
        <f ca="1">[2]!YBHIST($I$353,$I376,"LMMOAS","sec")</f>
        <v>E</v>
      </c>
      <c r="N376" s="239" t="str">
        <f ca="1">[2]!YBHIST($I$353,$I375,M$25,"sec","")</f>
        <v>E</v>
      </c>
      <c r="O376" s="240" t="str">
        <f ca="1">[2]!YBHIST("1 Month LIBOR",I376,"Yield","bmk","")</f>
        <v>E</v>
      </c>
      <c r="P376" s="237" t="e">
        <f t="shared" ca="1" si="2285"/>
        <v>#VALUE!</v>
      </c>
      <c r="Q376" s="171" t="str">
        <f ca="1">[2]!YBSCEN($I$353,$J375&amp;"d","Market",O$25,"Swap",$I375,"MarketWSkew","","Model",100,0,29,"Gradual","ParShift|N",0,"Annualized ROR",O375,100,"",,,,"Default",,,,"Default",,)</f>
        <v>E</v>
      </c>
      <c r="R376" s="237" t="e">
        <f t="shared" ca="1" si="2286"/>
        <v>#VALUE!</v>
      </c>
      <c r="S376" s="241" t="e">
        <f t="shared" ca="1" si="2287"/>
        <v>#VALUE!</v>
      </c>
      <c r="T376" s="237" t="e">
        <f ca="1">SUM(R$368:R376)</f>
        <v>#VALUE!</v>
      </c>
      <c r="U376" s="241" t="e">
        <f t="shared" ca="1" si="2294"/>
        <v>#VALUE!</v>
      </c>
      <c r="V376" s="242">
        <f ca="1">VLOOKUP($I376, 'Barcap OAD'!$A:$S, $F$353, FALSE)</f>
        <v>-24.3</v>
      </c>
      <c r="W376" s="243" t="e">
        <f t="shared" ca="1" si="2288"/>
        <v>#VALUE!</v>
      </c>
      <c r="X376" s="244" t="str">
        <f ca="1">[2]!YBHIST($E376,$I376,X$25,"sec","")</f>
        <v>E</v>
      </c>
      <c r="Y376" s="237" t="e">
        <f t="shared" ca="1" si="2274"/>
        <v>#VALUE!</v>
      </c>
      <c r="Z376" s="171" t="e">
        <f t="shared" ca="1" si="2275"/>
        <v>#VALUE!</v>
      </c>
      <c r="AA376" s="171" t="str">
        <f ca="1">[2]!YBHIST($F376,$I376,X$25,"sec","")</f>
        <v>E</v>
      </c>
      <c r="AB376" s="171" t="e">
        <f t="shared" ca="1" si="2295"/>
        <v>#VALUE!</v>
      </c>
      <c r="AC376" s="245" t="e">
        <f t="shared" ca="1" si="2303"/>
        <v>#VALUE!</v>
      </c>
      <c r="AD376" s="246">
        <f ca="1">VLOOKUP($I376, 'Barcap OAD'!$A:$S, $F$26, FALSE)</f>
        <v>8.2390000000000008</v>
      </c>
      <c r="AE376" s="243" t="e">
        <f t="shared" ca="1" si="2262"/>
        <v>#VALUE!</v>
      </c>
      <c r="AF376" s="247" t="e">
        <f t="shared" ca="1" si="2263"/>
        <v>#VALUE!</v>
      </c>
      <c r="AG376" s="237" t="e">
        <f t="shared" ca="1" si="2300"/>
        <v>#VALUE!</v>
      </c>
      <c r="AH376" s="241" t="e">
        <f t="shared" ca="1" si="2296"/>
        <v>#VALUE!</v>
      </c>
      <c r="AI376" s="237" t="e">
        <f t="shared" ca="1" si="2301"/>
        <v>#VALUE!</v>
      </c>
      <c r="AJ376" s="241" t="e">
        <f t="shared" ca="1" si="2289"/>
        <v>#VALUE!</v>
      </c>
      <c r="AK376" s="245" t="e">
        <f t="shared" ca="1" si="2282"/>
        <v>#VALUE!</v>
      </c>
      <c r="AL376" s="248" t="e">
        <f t="shared" ca="1" si="2290"/>
        <v>#VALUE!</v>
      </c>
      <c r="AM376" s="241" t="e">
        <f t="shared" ca="1" si="2291"/>
        <v>#VALUE!</v>
      </c>
      <c r="AN376" s="237" t="e">
        <f ca="1">SUM(AL$368:AL376)</f>
        <v>#VALUE!</v>
      </c>
      <c r="AO376" s="203" t="e">
        <f t="shared" ca="1" si="2297"/>
        <v>#VALUE!</v>
      </c>
      <c r="AP376" s="249" t="e">
        <f t="shared" ca="1" si="2302"/>
        <v>#VALUE!</v>
      </c>
      <c r="AQ376" s="250" t="e">
        <f t="shared" ca="1" si="2292"/>
        <v>#VALUE!</v>
      </c>
      <c r="AR376" s="204"/>
      <c r="AS376" s="221"/>
      <c r="AX376" s="207" t="str">
        <f ca="1">[2]!YBHIST($I$353,$I376,J$25,"sec","")</f>
        <v>E</v>
      </c>
      <c r="AY376" s="205" t="str">
        <f ca="1">[2]!YBPRICE($I$353,AX376&amp;"d","Market","AccruedInterest","Swap",$I376,"LMMSkew","","Model",100,"")</f>
        <v>E</v>
      </c>
      <c r="BA376" s="67">
        <f t="shared" si="2283"/>
        <v>-43</v>
      </c>
      <c r="BI376" s="518" t="e">
        <f t="shared" ca="1" si="2298"/>
        <v>#VALUE!</v>
      </c>
      <c r="BJ376" s="518" t="e">
        <f ca="1">PRODUCT($BI$368:BI376)-1</f>
        <v>#VALUE!</v>
      </c>
      <c r="BK376" s="518" t="e">
        <f t="shared" ca="1" si="2299"/>
        <v>#VALUE!</v>
      </c>
      <c r="BL376" s="518" t="e">
        <f ca="1">PRODUCT($BK$368:BK376)-1</f>
        <v>#VALUE!</v>
      </c>
    </row>
    <row r="377" spans="1:64" s="68" customFormat="1" ht="15">
      <c r="C377" s="70">
        <f t="shared" ca="1" si="2293"/>
        <v>40826</v>
      </c>
      <c r="D377" s="70">
        <f t="shared" ca="1" si="2256"/>
        <v>40851</v>
      </c>
      <c r="E377" s="68" t="str">
        <f t="shared" ca="1" si="2257"/>
        <v>FNMA3.0-TBA-Oct</v>
      </c>
      <c r="F377" s="68" t="str">
        <f t="shared" ca="1" si="2258"/>
        <v>FNMA3.0-TBA-Nov</v>
      </c>
      <c r="G377" s="68" t="str">
        <f t="shared" si="2259"/>
        <v>FNMA3.0-TBA-GEN</v>
      </c>
      <c r="I377" s="133">
        <f ca="1">[2]!YBWORKDAY(EDATE(Base_Date, BA377), -1, "USD")</f>
        <v>40816</v>
      </c>
      <c r="J377" s="235" t="str">
        <f t="shared" ca="1" si="2280"/>
        <v>E</v>
      </c>
      <c r="K377" s="253" t="e">
        <f t="shared" ca="1" si="2281"/>
        <v>#VALUE!</v>
      </c>
      <c r="L377" s="253" t="e">
        <f t="shared" ca="1" si="2284"/>
        <v>#VALUE!</v>
      </c>
      <c r="M377" s="254" t="str">
        <f ca="1">[2]!YBHIST($I$353,$I377,"LMMOAS","sec")</f>
        <v>E</v>
      </c>
      <c r="N377" s="255" t="str">
        <f ca="1">[2]!YBHIST($I$353,$I376,M$25,"sec","")</f>
        <v>E</v>
      </c>
      <c r="O377" s="256" t="str">
        <f ca="1">[2]!YBHIST("1 Month LIBOR",I377,"Yield","bmk","")</f>
        <v>E</v>
      </c>
      <c r="P377" s="253" t="e">
        <f t="shared" ca="1" si="2285"/>
        <v>#VALUE!</v>
      </c>
      <c r="Q377" s="257" t="str">
        <f ca="1">[2]!YBSCEN($I$353,$J376&amp;"d","Market",O$25,"Swap",$I376,"MarketWSkew","","Model",100,0,29,"Gradual","ParShift|N",0,"Annualized ROR",O376,100,"",,,,"Default",,,,"Default",,)</f>
        <v>E</v>
      </c>
      <c r="R377" s="253" t="e">
        <f t="shared" ca="1" si="2286"/>
        <v>#VALUE!</v>
      </c>
      <c r="S377" s="258" t="e">
        <f t="shared" ca="1" si="2287"/>
        <v>#VALUE!</v>
      </c>
      <c r="T377" s="253" t="e">
        <f ca="1">SUM(R$368:R377)</f>
        <v>#VALUE!</v>
      </c>
      <c r="U377" s="258" t="e">
        <f t="shared" ca="1" si="2294"/>
        <v>#VALUE!</v>
      </c>
      <c r="V377" s="259">
        <f ca="1">VLOOKUP($I377, 'Barcap OAD'!$A:$S, $F$353, FALSE)</f>
        <v>-31.6</v>
      </c>
      <c r="W377" s="260" t="e">
        <f t="shared" ca="1" si="2288"/>
        <v>#VALUE!</v>
      </c>
      <c r="X377" s="261" t="str">
        <f ca="1">[2]!YBHIST($E377,$I377,X$25,"sec","")</f>
        <v>E</v>
      </c>
      <c r="Y377" s="253" t="e">
        <f t="shared" ca="1" si="2274"/>
        <v>#VALUE!</v>
      </c>
      <c r="Z377" s="257" t="e">
        <f t="shared" ca="1" si="2275"/>
        <v>#VALUE!</v>
      </c>
      <c r="AA377" s="257" t="str">
        <f ca="1">[2]!YBHIST($F377,$I377,X$25,"sec","")</f>
        <v>E</v>
      </c>
      <c r="AB377" s="257" t="e">
        <f t="shared" ca="1" si="2295"/>
        <v>#VALUE!</v>
      </c>
      <c r="AC377" s="262" t="e">
        <f t="shared" ca="1" si="2303"/>
        <v>#VALUE!</v>
      </c>
      <c r="AD377" s="263">
        <f ca="1">VLOOKUP($I377, 'Barcap OAD'!$A:$S, $F$26, FALSE)</f>
        <v>7.7809999999999997</v>
      </c>
      <c r="AE377" s="260" t="e">
        <f t="shared" ca="1" si="2262"/>
        <v>#VALUE!</v>
      </c>
      <c r="AF377" s="264" t="e">
        <f t="shared" ca="1" si="2263"/>
        <v>#VALUE!</v>
      </c>
      <c r="AG377" s="253" t="e">
        <f t="shared" ca="1" si="2300"/>
        <v>#VALUE!</v>
      </c>
      <c r="AH377" s="258" t="e">
        <f t="shared" ca="1" si="2296"/>
        <v>#VALUE!</v>
      </c>
      <c r="AI377" s="253" t="e">
        <f t="shared" ca="1" si="2301"/>
        <v>#VALUE!</v>
      </c>
      <c r="AJ377" s="258" t="e">
        <f t="shared" ca="1" si="2289"/>
        <v>#VALUE!</v>
      </c>
      <c r="AK377" s="262" t="e">
        <f t="shared" ca="1" si="2282"/>
        <v>#VALUE!</v>
      </c>
      <c r="AL377" s="265" t="e">
        <f t="shared" ca="1" si="2290"/>
        <v>#VALUE!</v>
      </c>
      <c r="AM377" s="258" t="e">
        <f t="shared" ca="1" si="2291"/>
        <v>#VALUE!</v>
      </c>
      <c r="AN377" s="253" t="e">
        <f ca="1">SUM(AL$368:AL377)</f>
        <v>#VALUE!</v>
      </c>
      <c r="AO377" s="266" t="e">
        <f t="shared" ca="1" si="2297"/>
        <v>#VALUE!</v>
      </c>
      <c r="AP377" s="267" t="e">
        <f t="shared" ca="1" si="2302"/>
        <v>#VALUE!</v>
      </c>
      <c r="AQ377" s="268" t="e">
        <f t="shared" ca="1" si="2292"/>
        <v>#VALUE!</v>
      </c>
      <c r="AR377" s="204"/>
      <c r="AS377" s="221"/>
      <c r="AX377" s="207" t="str">
        <f ca="1">[2]!YBHIST($I$353,$I377,J$25,"sec","")</f>
        <v>E</v>
      </c>
      <c r="AY377" s="205" t="str">
        <f ca="1">[2]!YBPRICE($I$353,AX377&amp;"d","Market","AccruedInterest","Swap",$I377,"LMMSkew","","Model",100,"")</f>
        <v>E</v>
      </c>
      <c r="BA377" s="67">
        <f t="shared" si="2283"/>
        <v>-42</v>
      </c>
      <c r="BI377" s="518" t="e">
        <f t="shared" ca="1" si="2298"/>
        <v>#VALUE!</v>
      </c>
      <c r="BJ377" s="518" t="e">
        <f ca="1">PRODUCT($BI$368:BI377)-1</f>
        <v>#VALUE!</v>
      </c>
      <c r="BK377" s="518" t="e">
        <f t="shared" ca="1" si="2299"/>
        <v>#VALUE!</v>
      </c>
      <c r="BL377" s="518" t="e">
        <f ca="1">PRODUCT($BK$368:BK377)-1</f>
        <v>#VALUE!</v>
      </c>
    </row>
    <row r="378" spans="1:64" s="68" customFormat="1" ht="15">
      <c r="C378" s="70">
        <f t="shared" ca="1" si="2293"/>
        <v>40857</v>
      </c>
      <c r="D378" s="70">
        <f t="shared" ca="1" si="2256"/>
        <v>40882</v>
      </c>
      <c r="E378" s="68" t="str">
        <f t="shared" ca="1" si="2257"/>
        <v>FNMA3.0-TBA-Nov</v>
      </c>
      <c r="F378" s="68" t="str">
        <f t="shared" ca="1" si="2258"/>
        <v>FNMA3.0-TBA-Dec</v>
      </c>
      <c r="G378" s="68" t="str">
        <f t="shared" si="2259"/>
        <v>FNMA3.0-TBA-GEN</v>
      </c>
      <c r="I378" s="133">
        <f ca="1">[2]!YBWORKDAY(EDATE(Base_Date, BA378), -1, "USD")</f>
        <v>40847</v>
      </c>
      <c r="J378" s="216" t="str">
        <f t="shared" ca="1" si="2280"/>
        <v>E</v>
      </c>
      <c r="K378" s="134" t="e">
        <f t="shared" ca="1" si="2281"/>
        <v>#VALUE!</v>
      </c>
      <c r="L378" s="134" t="e">
        <f t="shared" ca="1" si="2284"/>
        <v>#VALUE!</v>
      </c>
      <c r="M378" s="135" t="str">
        <f ca="1">[2]!YBHIST($I$353,$I378,"LMMOAS","sec")</f>
        <v>E</v>
      </c>
      <c r="N378" s="136" t="str">
        <f ca="1">[2]!YBHIST($I$353,$I377,M$25,"sec","")</f>
        <v>E</v>
      </c>
      <c r="O378" s="251" t="str">
        <f ca="1">[2]!YBHIST("1 Month LIBOR",I378,"Yield","bmk","")</f>
        <v>E</v>
      </c>
      <c r="P378" s="134" t="e">
        <f t="shared" ca="1" si="2285"/>
        <v>#VALUE!</v>
      </c>
      <c r="Q378" s="137" t="str">
        <f ca="1">[2]!YBSCEN($I$353,$J377&amp;"d","Market",O$25,"Swap",$I377,"MarketWSkew","","Model",100,0,29,"Gradual","ParShift|N",0,"Annualized ROR",O377,100,"",,,,"Default",,,,"Default",,)</f>
        <v>E</v>
      </c>
      <c r="R378" s="134" t="e">
        <f t="shared" ca="1" si="2286"/>
        <v>#VALUE!</v>
      </c>
      <c r="S378" s="138" t="e">
        <f t="shared" ca="1" si="2287"/>
        <v>#VALUE!</v>
      </c>
      <c r="T378" s="134" t="e">
        <f ca="1">SUM(R$368:R378)</f>
        <v>#VALUE!</v>
      </c>
      <c r="U378" s="138" t="e">
        <f t="shared" ca="1" si="2294"/>
        <v>#VALUE!</v>
      </c>
      <c r="V378" s="139">
        <f ca="1">VLOOKUP($I378, 'Barcap OAD'!$A:$S, $F$353, FALSE)</f>
        <v>-28.2</v>
      </c>
      <c r="W378" s="173" t="e">
        <f t="shared" ca="1" si="2288"/>
        <v>#VALUE!</v>
      </c>
      <c r="X378" s="184" t="str">
        <f ca="1">[2]!YBHIST($E378,$I378,X$25,"sec","")</f>
        <v>E</v>
      </c>
      <c r="Y378" s="134" t="e">
        <f t="shared" ca="1" si="2274"/>
        <v>#VALUE!</v>
      </c>
      <c r="Z378" s="137" t="e">
        <f t="shared" ca="1" si="2275"/>
        <v>#VALUE!</v>
      </c>
      <c r="AA378" s="137" t="str">
        <f ca="1">[2]!YBHIST($F378,$I378,X$25,"sec","")</f>
        <v>E</v>
      </c>
      <c r="AB378" s="137" t="e">
        <f t="shared" ca="1" si="2295"/>
        <v>#VALUE!</v>
      </c>
      <c r="AC378" s="186" t="e">
        <f t="shared" ca="1" si="2303"/>
        <v>#VALUE!</v>
      </c>
      <c r="AD378" s="188">
        <f ca="1">VLOOKUP($I378, 'Barcap OAD'!$A:$S, $F$26, FALSE)</f>
        <v>7.9560000000000004</v>
      </c>
      <c r="AE378" s="173" t="e">
        <f t="shared" ca="1" si="2262"/>
        <v>#VALUE!</v>
      </c>
      <c r="AF378" s="141" t="e">
        <f t="shared" ca="1" si="2263"/>
        <v>#VALUE!</v>
      </c>
      <c r="AG378" s="134" t="e">
        <f t="shared" ca="1" si="2300"/>
        <v>#VALUE!</v>
      </c>
      <c r="AH378" s="138" t="e">
        <f t="shared" ca="1" si="2296"/>
        <v>#VALUE!</v>
      </c>
      <c r="AI378" s="134" t="e">
        <f t="shared" ca="1" si="2301"/>
        <v>#VALUE!</v>
      </c>
      <c r="AJ378" s="138" t="e">
        <f t="shared" ca="1" si="2289"/>
        <v>#VALUE!</v>
      </c>
      <c r="AK378" s="186" t="e">
        <f t="shared" ca="1" si="2282"/>
        <v>#VALUE!</v>
      </c>
      <c r="AL378" s="191" t="e">
        <f t="shared" ca="1" si="2290"/>
        <v>#VALUE!</v>
      </c>
      <c r="AM378" s="138" t="e">
        <f t="shared" ca="1" si="2291"/>
        <v>#VALUE!</v>
      </c>
      <c r="AN378" s="134" t="e">
        <f ca="1">SUM(AL$368:AL378)</f>
        <v>#VALUE!</v>
      </c>
      <c r="AO378" s="142" t="e">
        <f t="shared" ca="1" si="2297"/>
        <v>#VALUE!</v>
      </c>
      <c r="AP378" s="193" t="e">
        <f t="shared" ca="1" si="2302"/>
        <v>#VALUE!</v>
      </c>
      <c r="AQ378" s="252" t="e">
        <f t="shared" ca="1" si="2292"/>
        <v>#VALUE!</v>
      </c>
      <c r="AR378" s="204"/>
      <c r="AS378" s="221"/>
      <c r="AX378" s="207" t="str">
        <f ca="1">[2]!YBHIST($I$353,$I378,J$25,"sec","")</f>
        <v>E</v>
      </c>
      <c r="AY378" s="205" t="str">
        <f ca="1">[2]!YBPRICE($I$353,AX378&amp;"d","Market","AccruedInterest","Swap",$I378,"LMMSkew","","Model",100,"")</f>
        <v>E</v>
      </c>
      <c r="BA378" s="67">
        <f t="shared" si="2283"/>
        <v>-41</v>
      </c>
      <c r="BI378" s="518" t="e">
        <f t="shared" ca="1" si="2298"/>
        <v>#VALUE!</v>
      </c>
      <c r="BJ378" s="518" t="e">
        <f ca="1">PRODUCT($BI$368:BI378)-1</f>
        <v>#VALUE!</v>
      </c>
      <c r="BK378" s="518" t="e">
        <f t="shared" ca="1" si="2299"/>
        <v>#VALUE!</v>
      </c>
      <c r="BL378" s="518" t="e">
        <f ca="1">PRODUCT($BK$368:BK378)-1</f>
        <v>#VALUE!</v>
      </c>
    </row>
    <row r="379" spans="1:64" s="68" customFormat="1" ht="15">
      <c r="C379" s="70">
        <f t="shared" ca="1" si="2293"/>
        <v>40887</v>
      </c>
      <c r="D379" s="70">
        <f t="shared" ca="1" si="2256"/>
        <v>40912</v>
      </c>
      <c r="E379" s="68" t="str">
        <f t="shared" ca="1" si="2257"/>
        <v>FNMA3.0-TBA-Dec</v>
      </c>
      <c r="F379" s="68" t="str">
        <f t="shared" ca="1" si="2258"/>
        <v>FNMA3.0-TBA-Jan</v>
      </c>
      <c r="G379" s="68" t="str">
        <f t="shared" si="2259"/>
        <v>FNMA3.0-TBA-GEN</v>
      </c>
      <c r="I379" s="133">
        <f ca="1">[2]!YBWORKDAY(EDATE(Base_Date, BA379), -1, "USD")</f>
        <v>40877</v>
      </c>
      <c r="J379" s="217" t="str">
        <f t="shared" ca="1" si="2280"/>
        <v>E</v>
      </c>
      <c r="K379" s="80" t="e">
        <f t="shared" ca="1" si="2281"/>
        <v>#VALUE!</v>
      </c>
      <c r="L379" s="80" t="e">
        <f t="shared" ca="1" si="2284"/>
        <v>#VALUE!</v>
      </c>
      <c r="M379" s="81" t="str">
        <f ca="1">[2]!YBHIST($I$353,$I379,"LMMOAS","sec")</f>
        <v>E</v>
      </c>
      <c r="N379" s="73" t="str">
        <f ca="1">[2]!YBHIST($I$353,$I378,M$25,"sec","")</f>
        <v>E</v>
      </c>
      <c r="O379" s="170" t="str">
        <f ca="1">[2]!YBHIST("1 Month LIBOR",I379,"Yield","bmk","")</f>
        <v>E</v>
      </c>
      <c r="P379" s="80" t="e">
        <f t="shared" ca="1" si="2285"/>
        <v>#VALUE!</v>
      </c>
      <c r="Q379" s="82" t="str">
        <f ca="1">[2]!YBSCEN($I$353,$J378&amp;"d","Market",O$25,"Swap",$I378,"MarketWSkew","","Model",100,0,29,"Gradual","ParShift|N",0,"Annualized ROR",O378,100,"",,,,"Default",,,,"Default",,)</f>
        <v>E</v>
      </c>
      <c r="R379" s="80" t="e">
        <f t="shared" ca="1" si="2286"/>
        <v>#VALUE!</v>
      </c>
      <c r="S379" s="83" t="e">
        <f t="shared" ca="1" si="2287"/>
        <v>#VALUE!</v>
      </c>
      <c r="T379" s="80" t="e">
        <f ca="1">SUM(R$368:R379)</f>
        <v>#VALUE!</v>
      </c>
      <c r="U379" s="83" t="e">
        <f t="shared" ca="1" si="2294"/>
        <v>#VALUE!</v>
      </c>
      <c r="V379" s="84">
        <f ca="1">VLOOKUP($I379, 'Barcap OAD'!$A:$S, $F$353, FALSE)</f>
        <v>-28.6</v>
      </c>
      <c r="W379" s="172" t="e">
        <f t="shared" ca="1" si="2288"/>
        <v>#VALUE!</v>
      </c>
      <c r="X379" s="185" t="str">
        <f ca="1">[2]!YBHIST($E379,$I379,X$25,"sec","")</f>
        <v>E</v>
      </c>
      <c r="Y379" s="80" t="e">
        <f t="shared" ca="1" si="2274"/>
        <v>#VALUE!</v>
      </c>
      <c r="Z379" s="82" t="e">
        <f t="shared" ca="1" si="2275"/>
        <v>#VALUE!</v>
      </c>
      <c r="AA379" s="82" t="str">
        <f ca="1">[2]!YBHIST($F379,$I379,X$25,"sec","")</f>
        <v>E</v>
      </c>
      <c r="AB379" s="82" t="e">
        <f t="shared" ca="1" si="2295"/>
        <v>#VALUE!</v>
      </c>
      <c r="AC379" s="187" t="e">
        <f t="shared" ca="1" si="2303"/>
        <v>#VALUE!</v>
      </c>
      <c r="AD379" s="189">
        <f ca="1">VLOOKUP($I379, 'Barcap OAD'!$A:$S, $F$26, FALSE)</f>
        <v>7.6639999999999997</v>
      </c>
      <c r="AE379" s="172" t="e">
        <f t="shared" ca="1" si="2262"/>
        <v>#VALUE!</v>
      </c>
      <c r="AF379" s="86" t="e">
        <f t="shared" ca="1" si="2263"/>
        <v>#VALUE!</v>
      </c>
      <c r="AG379" s="80" t="e">
        <f t="shared" ca="1" si="2300"/>
        <v>#VALUE!</v>
      </c>
      <c r="AH379" s="83" t="e">
        <f t="shared" ca="1" si="2296"/>
        <v>#VALUE!</v>
      </c>
      <c r="AI379" s="80" t="e">
        <f t="shared" ca="1" si="2301"/>
        <v>#VALUE!</v>
      </c>
      <c r="AJ379" s="83" t="e">
        <f t="shared" ca="1" si="2289"/>
        <v>#VALUE!</v>
      </c>
      <c r="AK379" s="187" t="e">
        <f t="shared" ca="1" si="2282"/>
        <v>#VALUE!</v>
      </c>
      <c r="AL379" s="192" t="e">
        <f t="shared" ca="1" si="2290"/>
        <v>#VALUE!</v>
      </c>
      <c r="AM379" s="83" t="e">
        <f t="shared" ca="1" si="2291"/>
        <v>#VALUE!</v>
      </c>
      <c r="AN379" s="80" t="e">
        <f ca="1">SUM(AL$368:AL379)</f>
        <v>#VALUE!</v>
      </c>
      <c r="AO379" s="109" t="e">
        <f t="shared" ca="1" si="2297"/>
        <v>#VALUE!</v>
      </c>
      <c r="AP379" s="194" t="e">
        <f t="shared" ca="1" si="2302"/>
        <v>#VALUE!</v>
      </c>
      <c r="AQ379" s="200" t="e">
        <f t="shared" ca="1" si="2292"/>
        <v>#VALUE!</v>
      </c>
      <c r="AR379" s="204"/>
      <c r="AS379" s="221"/>
      <c r="AX379" s="207" t="str">
        <f ca="1">[2]!YBHIST($I$353,$I379,J$25,"sec","")</f>
        <v>E</v>
      </c>
      <c r="AY379" s="205" t="str">
        <f ca="1">[2]!YBPRICE($I$353,AX379&amp;"d","Market","AccruedInterest","Swap",$I379,"LMMSkew","","Model",100,"")</f>
        <v>E</v>
      </c>
      <c r="BA379" s="67">
        <f t="shared" si="2283"/>
        <v>-40</v>
      </c>
      <c r="BI379" s="518" t="e">
        <f t="shared" ca="1" si="2298"/>
        <v>#VALUE!</v>
      </c>
      <c r="BJ379" s="518" t="e">
        <f ca="1">PRODUCT($BI$368:BI379)-1</f>
        <v>#VALUE!</v>
      </c>
      <c r="BK379" s="518" t="e">
        <f t="shared" ca="1" si="2299"/>
        <v>#VALUE!</v>
      </c>
      <c r="BL379" s="518" t="e">
        <f ca="1">PRODUCT($BK$368:BK379)-1</f>
        <v>#VALUE!</v>
      </c>
    </row>
    <row r="380" spans="1:64" s="68" customFormat="1" ht="15">
      <c r="C380" s="70">
        <f t="shared" ca="1" si="2293"/>
        <v>40917</v>
      </c>
      <c r="D380" s="70">
        <f t="shared" ca="1" si="2256"/>
        <v>40942</v>
      </c>
      <c r="E380" s="68" t="str">
        <f t="shared" ca="1" si="2257"/>
        <v>FNMA3.0-TBA-Jan</v>
      </c>
      <c r="F380" s="68" t="str">
        <f t="shared" ca="1" si="2258"/>
        <v>FNMA3.0-TBA-Feb</v>
      </c>
      <c r="G380" s="68" t="str">
        <f t="shared" si="2259"/>
        <v>FNMA3.0-TBA-GEN</v>
      </c>
      <c r="I380" s="133">
        <f ca="1">[2]!YBWORKDAY(EDATE(Base_Date, BA380), -1, "USD")</f>
        <v>40907</v>
      </c>
      <c r="J380" s="217" t="str">
        <f t="shared" ca="1" si="2280"/>
        <v>E</v>
      </c>
      <c r="K380" s="80" t="e">
        <f t="shared" ca="1" si="2281"/>
        <v>#VALUE!</v>
      </c>
      <c r="L380" s="80" t="e">
        <f t="shared" ca="1" si="2284"/>
        <v>#VALUE!</v>
      </c>
      <c r="M380" s="81" t="str">
        <f ca="1">[2]!YBHIST($I$353,$I380,"LMMOAS","sec")</f>
        <v>E</v>
      </c>
      <c r="N380" s="73" t="str">
        <f ca="1">[2]!YBHIST($I$353,$I379,M$25,"sec","")</f>
        <v>E</v>
      </c>
      <c r="O380" s="170" t="str">
        <f ca="1">[2]!YBHIST("1 Month LIBOR",I380,"Yield","bmk","")</f>
        <v>E</v>
      </c>
      <c r="P380" s="80" t="e">
        <f t="shared" ca="1" si="2285"/>
        <v>#VALUE!</v>
      </c>
      <c r="Q380" s="82" t="str">
        <f ca="1">[2]!YBSCEN($I$353,$J379&amp;"d","Market",O$25,"Swap",$I379,"MarketWSkew","","Model",100,0,29,"Gradual","ParShift|N",0,"Annualized ROR",O379,100,"",,,,"Default",,,,"Default",,)</f>
        <v>E</v>
      </c>
      <c r="R380" s="80" t="e">
        <f t="shared" ca="1" si="2286"/>
        <v>#VALUE!</v>
      </c>
      <c r="S380" s="83" t="e">
        <f t="shared" ca="1" si="2287"/>
        <v>#VALUE!</v>
      </c>
      <c r="T380" s="80" t="e">
        <f ca="1">SUM(R$368:R380)</f>
        <v>#VALUE!</v>
      </c>
      <c r="U380" s="83" t="e">
        <f t="shared" ca="1" si="2294"/>
        <v>#VALUE!</v>
      </c>
      <c r="V380" s="84">
        <f ca="1">VLOOKUP($I380, 'Barcap OAD'!$A:$S, $F$353, FALSE)</f>
        <v>-32.6</v>
      </c>
      <c r="W380" s="172" t="e">
        <f t="shared" ca="1" si="2288"/>
        <v>#VALUE!</v>
      </c>
      <c r="X380" s="185" t="str">
        <f ca="1">[2]!YBHIST($E380,$I380,X$25,"sec","")</f>
        <v>E</v>
      </c>
      <c r="Y380" s="80" t="e">
        <f t="shared" ca="1" si="2274"/>
        <v>#VALUE!</v>
      </c>
      <c r="Z380" s="82" t="e">
        <f t="shared" ca="1" si="2275"/>
        <v>#VALUE!</v>
      </c>
      <c r="AA380" s="82" t="str">
        <f ca="1">[2]!YBHIST($F380,$I380,X$25,"sec","")</f>
        <v>E</v>
      </c>
      <c r="AB380" s="82" t="e">
        <f t="shared" ca="1" si="2295"/>
        <v>#VALUE!</v>
      </c>
      <c r="AC380" s="187" t="e">
        <f t="shared" ca="1" si="2303"/>
        <v>#VALUE!</v>
      </c>
      <c r="AD380" s="189">
        <f ca="1">VLOOKUP($I380, 'Barcap OAD'!$A:$S, $F$26, FALSE)</f>
        <v>7.5659999999999998</v>
      </c>
      <c r="AE380" s="172" t="e">
        <f t="shared" ca="1" si="2262"/>
        <v>#VALUE!</v>
      </c>
      <c r="AF380" s="86" t="e">
        <f t="shared" ca="1" si="2263"/>
        <v>#VALUE!</v>
      </c>
      <c r="AG380" s="80" t="e">
        <f t="shared" ca="1" si="2300"/>
        <v>#VALUE!</v>
      </c>
      <c r="AH380" s="83" t="e">
        <f t="shared" ca="1" si="2296"/>
        <v>#VALUE!</v>
      </c>
      <c r="AI380" s="80" t="e">
        <f t="shared" ca="1" si="2301"/>
        <v>#VALUE!</v>
      </c>
      <c r="AJ380" s="83" t="e">
        <f t="shared" ca="1" si="2289"/>
        <v>#VALUE!</v>
      </c>
      <c r="AK380" s="187" t="e">
        <f t="shared" ca="1" si="2282"/>
        <v>#VALUE!</v>
      </c>
      <c r="AL380" s="192" t="e">
        <f t="shared" ca="1" si="2290"/>
        <v>#VALUE!</v>
      </c>
      <c r="AM380" s="83" t="e">
        <f t="shared" ca="1" si="2291"/>
        <v>#VALUE!</v>
      </c>
      <c r="AN380" s="80" t="e">
        <f ca="1">SUM(AL$368:AL380)</f>
        <v>#VALUE!</v>
      </c>
      <c r="AO380" s="109" t="e">
        <f t="shared" ca="1" si="2297"/>
        <v>#VALUE!</v>
      </c>
      <c r="AP380" s="194" t="e">
        <f t="shared" ca="1" si="2302"/>
        <v>#VALUE!</v>
      </c>
      <c r="AQ380" s="200" t="e">
        <f t="shared" ca="1" si="2292"/>
        <v>#VALUE!</v>
      </c>
      <c r="AR380" s="204"/>
      <c r="AS380" s="221"/>
      <c r="AX380" s="207" t="str">
        <f ca="1">[2]!YBHIST($I$353,$I380,J$25,"sec","")</f>
        <v>E</v>
      </c>
      <c r="AY380" s="205" t="str">
        <f ca="1">[2]!YBPRICE($I$353,AX380&amp;"d","Market","AccruedInterest","Swap",$I380,"LMMSkew","","Model",100,"")</f>
        <v>E</v>
      </c>
      <c r="BA380" s="67">
        <f t="shared" si="2283"/>
        <v>-39</v>
      </c>
      <c r="BI380" s="518" t="e">
        <f t="shared" ca="1" si="2298"/>
        <v>#VALUE!</v>
      </c>
      <c r="BJ380" s="518" t="e">
        <f ca="1">PRODUCT($BI$368:BI380)-1</f>
        <v>#VALUE!</v>
      </c>
      <c r="BK380" s="518" t="e">
        <f t="shared" ca="1" si="2299"/>
        <v>#VALUE!</v>
      </c>
      <c r="BL380" s="518" t="e">
        <f ca="1">PRODUCT($BK$368:BK380)-1</f>
        <v>#VALUE!</v>
      </c>
    </row>
    <row r="381" spans="1:64" s="68" customFormat="1" ht="15">
      <c r="C381" s="70">
        <f t="shared" ca="1" si="2293"/>
        <v>40949</v>
      </c>
      <c r="D381" s="70">
        <f t="shared" ca="1" si="2256"/>
        <v>40974</v>
      </c>
      <c r="E381" s="68" t="str">
        <f t="shared" ca="1" si="2257"/>
        <v>FNMA3.0-TBA-Feb</v>
      </c>
      <c r="F381" s="68" t="str">
        <f t="shared" ca="1" si="2258"/>
        <v>FNMA3.0-TBA-Mar</v>
      </c>
      <c r="G381" s="68" t="str">
        <f t="shared" si="2259"/>
        <v>FNMA3.0-TBA-GEN</v>
      </c>
      <c r="I381" s="133">
        <f ca="1">[2]!YBWORKDAY(EDATE(Base_Date, BA381), -1, "USD")</f>
        <v>40939</v>
      </c>
      <c r="J381" s="217" t="str">
        <f t="shared" ca="1" si="2280"/>
        <v>E</v>
      </c>
      <c r="K381" s="80" t="e">
        <f t="shared" ca="1" si="2281"/>
        <v>#VALUE!</v>
      </c>
      <c r="L381" s="80" t="e">
        <f t="shared" ca="1" si="2284"/>
        <v>#VALUE!</v>
      </c>
      <c r="M381" s="81" t="str">
        <f ca="1">[2]!YBHIST($I$353,$I381,"LMMOAS","sec")</f>
        <v>E</v>
      </c>
      <c r="N381" s="73" t="str">
        <f ca="1">[2]!YBHIST($I$353,$I380,M$25,"sec","")</f>
        <v>E</v>
      </c>
      <c r="O381" s="170" t="str">
        <f ca="1">[2]!YBHIST("1 Month LIBOR",I381,"Yield","bmk","")</f>
        <v>E</v>
      </c>
      <c r="P381" s="80" t="e">
        <f t="shared" ca="1" si="2285"/>
        <v>#VALUE!</v>
      </c>
      <c r="Q381" s="82" t="str">
        <f ca="1">[2]!YBSCEN($I$353,$J380&amp;"d","Market",O$25,"Swap",$I380,"MarketWSkew","","Model",100,0,29,"Gradual","ParShift|N",0,"Annualized ROR",O380,100,"",,,,"Default",,,,"Default",,)</f>
        <v>E</v>
      </c>
      <c r="R381" s="80" t="e">
        <f t="shared" ca="1" si="2286"/>
        <v>#VALUE!</v>
      </c>
      <c r="S381" s="83" t="e">
        <f t="shared" ca="1" si="2287"/>
        <v>#VALUE!</v>
      </c>
      <c r="T381" s="80" t="e">
        <f ca="1">SUM(R$368:R381)</f>
        <v>#VALUE!</v>
      </c>
      <c r="U381" s="83" t="e">
        <f t="shared" ca="1" si="2294"/>
        <v>#VALUE!</v>
      </c>
      <c r="V381" s="84">
        <f ca="1">VLOOKUP($I381, 'Barcap OAD'!$A:$S, $F$353, FALSE)</f>
        <v>-38.200000000000003</v>
      </c>
      <c r="W381" s="172" t="e">
        <f t="shared" ca="1" si="2288"/>
        <v>#VALUE!</v>
      </c>
      <c r="X381" s="185" t="str">
        <f ca="1">[2]!YBHIST($E381,$I381,X$25,"sec","")</f>
        <v>E</v>
      </c>
      <c r="Y381" s="80" t="e">
        <f t="shared" ca="1" si="2274"/>
        <v>#VALUE!</v>
      </c>
      <c r="Z381" s="82" t="e">
        <f t="shared" ca="1" si="2275"/>
        <v>#VALUE!</v>
      </c>
      <c r="AA381" s="82" t="str">
        <f ca="1">[2]!YBHIST($F381,$I381,X$25,"sec","")</f>
        <v>E</v>
      </c>
      <c r="AB381" s="82" t="e">
        <f t="shared" ca="1" si="2295"/>
        <v>#VALUE!</v>
      </c>
      <c r="AC381" s="187" t="e">
        <f t="shared" ca="1" si="2303"/>
        <v>#VALUE!</v>
      </c>
      <c r="AD381" s="189">
        <f ca="1">VLOOKUP($I381, 'Barcap OAD'!$A:$S, $F$26, FALSE)</f>
        <v>7.0720000000000001</v>
      </c>
      <c r="AE381" s="172" t="e">
        <f t="shared" ca="1" si="2262"/>
        <v>#VALUE!</v>
      </c>
      <c r="AF381" s="86" t="e">
        <f t="shared" ca="1" si="2263"/>
        <v>#VALUE!</v>
      </c>
      <c r="AG381" s="80" t="e">
        <f t="shared" ca="1" si="2300"/>
        <v>#VALUE!</v>
      </c>
      <c r="AH381" s="83" t="e">
        <f t="shared" ca="1" si="2296"/>
        <v>#VALUE!</v>
      </c>
      <c r="AI381" s="80" t="e">
        <f t="shared" ca="1" si="2301"/>
        <v>#VALUE!</v>
      </c>
      <c r="AJ381" s="83" t="e">
        <f t="shared" ca="1" si="2289"/>
        <v>#VALUE!</v>
      </c>
      <c r="AK381" s="187" t="e">
        <f t="shared" ca="1" si="2282"/>
        <v>#VALUE!</v>
      </c>
      <c r="AL381" s="192" t="e">
        <f t="shared" ca="1" si="2290"/>
        <v>#VALUE!</v>
      </c>
      <c r="AM381" s="83" t="e">
        <f t="shared" ca="1" si="2291"/>
        <v>#VALUE!</v>
      </c>
      <c r="AN381" s="80" t="e">
        <f ca="1">SUM(AL$368:AL381)</f>
        <v>#VALUE!</v>
      </c>
      <c r="AO381" s="109" t="e">
        <f t="shared" ca="1" si="2297"/>
        <v>#VALUE!</v>
      </c>
      <c r="AP381" s="194" t="e">
        <f t="shared" ca="1" si="2302"/>
        <v>#VALUE!</v>
      </c>
      <c r="AQ381" s="200" t="e">
        <f t="shared" ca="1" si="2292"/>
        <v>#VALUE!</v>
      </c>
      <c r="AR381" s="204"/>
      <c r="AS381" s="221"/>
      <c r="AX381" s="207" t="str">
        <f ca="1">[2]!YBHIST($I$353,$I381,J$25,"sec","")</f>
        <v>E</v>
      </c>
      <c r="AY381" s="205" t="str">
        <f ca="1">[2]!YBPRICE($I$353,AX381&amp;"d","Market","AccruedInterest","Swap",$I381,"LMMSkew","","Model",100,"")</f>
        <v>E</v>
      </c>
      <c r="BA381" s="67">
        <f t="shared" si="2283"/>
        <v>-38</v>
      </c>
      <c r="BI381" s="518" t="e">
        <f t="shared" ca="1" si="2298"/>
        <v>#VALUE!</v>
      </c>
      <c r="BJ381" s="518" t="e">
        <f ca="1">PRODUCT($BI$368:BI381)-1</f>
        <v>#VALUE!</v>
      </c>
      <c r="BK381" s="518" t="e">
        <f t="shared" ca="1" si="2299"/>
        <v>#VALUE!</v>
      </c>
      <c r="BL381" s="518" t="e">
        <f ca="1">PRODUCT($BK$368:BK381)-1</f>
        <v>#VALUE!</v>
      </c>
    </row>
    <row r="382" spans="1:64" s="68" customFormat="1" ht="15">
      <c r="C382" s="70">
        <f t="shared" ca="1" si="2293"/>
        <v>40978</v>
      </c>
      <c r="D382" s="70">
        <f t="shared" ca="1" si="2256"/>
        <v>41003</v>
      </c>
      <c r="E382" s="68" t="str">
        <f t="shared" ca="1" si="2257"/>
        <v>FNMA3.0-TBA-Mar</v>
      </c>
      <c r="F382" s="68" t="str">
        <f t="shared" ca="1" si="2258"/>
        <v>FNMA3.0-TBA-Apr</v>
      </c>
      <c r="G382" s="68" t="str">
        <f t="shared" si="2259"/>
        <v>FNMA3.0-TBA-GEN</v>
      </c>
      <c r="I382" s="133">
        <f ca="1">[2]!YBWORKDAY(EDATE(Base_Date, BA382), -1, "USD")</f>
        <v>40968</v>
      </c>
      <c r="J382" s="217" t="str">
        <f t="shared" ca="1" si="2280"/>
        <v>E</v>
      </c>
      <c r="K382" s="80" t="e">
        <f t="shared" ca="1" si="2281"/>
        <v>#VALUE!</v>
      </c>
      <c r="L382" s="80" t="e">
        <f t="shared" ca="1" si="2284"/>
        <v>#VALUE!</v>
      </c>
      <c r="M382" s="81" t="str">
        <f ca="1">[2]!YBHIST($I$353,$I382,"LMMOAS","sec")</f>
        <v>E</v>
      </c>
      <c r="N382" s="73" t="str">
        <f ca="1">[2]!YBHIST($I$353,$I381,M$25,"sec","")</f>
        <v>E</v>
      </c>
      <c r="O382" s="170" t="str">
        <f ca="1">[2]!YBHIST("1 Month LIBOR",I382,"Yield","bmk","")</f>
        <v>E</v>
      </c>
      <c r="P382" s="80" t="e">
        <f t="shared" ca="1" si="2285"/>
        <v>#VALUE!</v>
      </c>
      <c r="Q382" s="82" t="str">
        <f ca="1">[2]!YBSCEN($I$353,$J381&amp;"d","Market",O$25,"Swap",$I381,"MarketWSkew","","Model",100,0,29,"Gradual","ParShift|N",0,"Annualized ROR",O381,100,"",,,,"Default",,,,"Default",,)</f>
        <v>E</v>
      </c>
      <c r="R382" s="80" t="e">
        <f t="shared" ca="1" si="2286"/>
        <v>#VALUE!</v>
      </c>
      <c r="S382" s="83" t="e">
        <f t="shared" ca="1" si="2287"/>
        <v>#VALUE!</v>
      </c>
      <c r="T382" s="80" t="e">
        <f ca="1">SUM(R$368:R382)</f>
        <v>#VALUE!</v>
      </c>
      <c r="U382" s="83" t="e">
        <f t="shared" ca="1" si="2294"/>
        <v>#VALUE!</v>
      </c>
      <c r="V382" s="84">
        <f ca="1">VLOOKUP($I382, 'Barcap OAD'!$A:$S, $F$353, FALSE)</f>
        <v>-35.200000000000003</v>
      </c>
      <c r="W382" s="172" t="e">
        <f t="shared" ca="1" si="2288"/>
        <v>#VALUE!</v>
      </c>
      <c r="X382" s="185" t="str">
        <f ca="1">[2]!YBHIST($E382,$I382,X$25,"sec","")</f>
        <v>E</v>
      </c>
      <c r="Y382" s="80" t="e">
        <f t="shared" ca="1" si="2274"/>
        <v>#VALUE!</v>
      </c>
      <c r="Z382" s="82" t="e">
        <f t="shared" ca="1" si="2275"/>
        <v>#VALUE!</v>
      </c>
      <c r="AA382" s="82" t="str">
        <f ca="1">[2]!YBHIST($F382,$I382,X$25,"sec","")</f>
        <v>E</v>
      </c>
      <c r="AB382" s="82" t="e">
        <f t="shared" ca="1" si="2295"/>
        <v>#VALUE!</v>
      </c>
      <c r="AC382" s="187" t="e">
        <f t="shared" ca="1" si="2303"/>
        <v>#VALUE!</v>
      </c>
      <c r="AD382" s="189">
        <f ca="1">VLOOKUP($I382, 'Barcap OAD'!$A:$S, $F$26, FALSE)</f>
        <v>7.1929999999999996</v>
      </c>
      <c r="AE382" s="172" t="e">
        <f t="shared" ca="1" si="2262"/>
        <v>#VALUE!</v>
      </c>
      <c r="AF382" s="86" t="e">
        <f t="shared" ca="1" si="2263"/>
        <v>#VALUE!</v>
      </c>
      <c r="AG382" s="80" t="e">
        <f t="shared" ca="1" si="2300"/>
        <v>#VALUE!</v>
      </c>
      <c r="AH382" s="83" t="e">
        <f t="shared" ca="1" si="2296"/>
        <v>#VALUE!</v>
      </c>
      <c r="AI382" s="80" t="e">
        <f t="shared" ca="1" si="2301"/>
        <v>#VALUE!</v>
      </c>
      <c r="AJ382" s="83" t="e">
        <f t="shared" ca="1" si="2289"/>
        <v>#VALUE!</v>
      </c>
      <c r="AK382" s="187" t="e">
        <f t="shared" ca="1" si="2282"/>
        <v>#VALUE!</v>
      </c>
      <c r="AL382" s="192" t="e">
        <f t="shared" ca="1" si="2290"/>
        <v>#VALUE!</v>
      </c>
      <c r="AM382" s="83" t="e">
        <f t="shared" ca="1" si="2291"/>
        <v>#VALUE!</v>
      </c>
      <c r="AN382" s="80" t="e">
        <f ca="1">SUM(AL$368:AL382)</f>
        <v>#VALUE!</v>
      </c>
      <c r="AO382" s="109" t="e">
        <f t="shared" ca="1" si="2297"/>
        <v>#VALUE!</v>
      </c>
      <c r="AP382" s="194" t="e">
        <f t="shared" ca="1" si="2302"/>
        <v>#VALUE!</v>
      </c>
      <c r="AQ382" s="200" t="e">
        <f t="shared" ca="1" si="2292"/>
        <v>#VALUE!</v>
      </c>
      <c r="AR382" s="204"/>
      <c r="AS382" s="221"/>
      <c r="AX382" s="207" t="str">
        <f ca="1">[2]!YBHIST($I$353,$I382,J$25,"sec","")</f>
        <v>E</v>
      </c>
      <c r="AY382" s="205" t="str">
        <f ca="1">[2]!YBPRICE($I$353,AX382&amp;"d","Market","AccruedInterest","Swap",$I382,"LMMSkew","","Model",100,"")</f>
        <v>E</v>
      </c>
      <c r="BA382" s="67">
        <f t="shared" si="2283"/>
        <v>-37</v>
      </c>
      <c r="BI382" s="518" t="e">
        <f t="shared" ca="1" si="2298"/>
        <v>#VALUE!</v>
      </c>
      <c r="BJ382" s="518" t="e">
        <f ca="1">PRODUCT($BI$368:BI382)-1</f>
        <v>#VALUE!</v>
      </c>
      <c r="BK382" s="518" t="e">
        <f t="shared" ca="1" si="2299"/>
        <v>#VALUE!</v>
      </c>
      <c r="BL382" s="518" t="e">
        <f ca="1">PRODUCT($BK$368:BK382)-1</f>
        <v>#VALUE!</v>
      </c>
    </row>
    <row r="383" spans="1:64" ht="15" customHeight="1">
      <c r="A383" s="67" t="s">
        <v>81</v>
      </c>
      <c r="B383" s="69">
        <v>2.5</v>
      </c>
      <c r="C383" s="70">
        <f t="shared" ca="1" si="2293"/>
        <v>41008</v>
      </c>
      <c r="D383" s="70">
        <f ca="1">I383+35</f>
        <v>41033</v>
      </c>
      <c r="E383" s="70" t="str">
        <f t="shared" ca="1" si="2257"/>
        <v>FNMA3.0-TBA-Apr</v>
      </c>
      <c r="F383" s="70" t="str">
        <f t="shared" ca="1" si="2258"/>
        <v>FNMA3.0-TBA-May</v>
      </c>
      <c r="G383" s="70" t="str">
        <f>"FNMA"&amp;TEXT($J$23,"0.0")&amp;"-TBA-GEN"</f>
        <v>FNMA3.0-TBA-GEN</v>
      </c>
      <c r="H383" s="71"/>
      <c r="I383" s="133">
        <f ca="1">[2]!YBWORKDAY(EDATE(Base_Date, BA383), -1, "USD")</f>
        <v>40998</v>
      </c>
      <c r="J383" s="217" t="str">
        <f t="shared" ca="1" si="2280"/>
        <v>E</v>
      </c>
      <c r="K383" s="80" t="e">
        <f t="shared" ca="1" si="2281"/>
        <v>#VALUE!</v>
      </c>
      <c r="L383" s="80" t="e">
        <f t="shared" ca="1" si="2284"/>
        <v>#VALUE!</v>
      </c>
      <c r="M383" s="81" t="str">
        <f ca="1">[2]!YBHIST($I$353,$I383,"LMMOAS","sec")</f>
        <v>E</v>
      </c>
      <c r="N383" s="73" t="str">
        <f ca="1">[2]!YBHIST($I$353,$I382,M$25,"sec","")</f>
        <v>E</v>
      </c>
      <c r="O383" s="170" t="str">
        <f ca="1">[2]!YBHIST("1 Month LIBOR",I383,"Yield","bmk","")</f>
        <v>E</v>
      </c>
      <c r="P383" s="80" t="e">
        <f t="shared" ca="1" si="2285"/>
        <v>#VALUE!</v>
      </c>
      <c r="Q383" s="82" t="str">
        <f ca="1">[2]!YBSCEN($I$353,$J382&amp;"d","Market",O$25,"Swap",$I382,"MarketWSkew","","Model",100,0,29,"Gradual","ParShift|N",0,"Annualized ROR",O382,100,"",,,,"Default",,,,"Default",,)</f>
        <v>E</v>
      </c>
      <c r="R383" s="80" t="e">
        <f t="shared" ca="1" si="2286"/>
        <v>#VALUE!</v>
      </c>
      <c r="S383" s="83" t="e">
        <f t="shared" ca="1" si="2287"/>
        <v>#VALUE!</v>
      </c>
      <c r="T383" s="80" t="e">
        <f ca="1">SUM(R$368:R383)</f>
        <v>#VALUE!</v>
      </c>
      <c r="U383" s="83" t="e">
        <f t="shared" ca="1" si="2294"/>
        <v>#VALUE!</v>
      </c>
      <c r="V383" s="84">
        <f ca="1">VLOOKUP($I383, 'Barcap OAD'!$A:$S, $F$353, FALSE)</f>
        <v>-30.7</v>
      </c>
      <c r="W383" s="172" t="e">
        <f t="shared" ca="1" si="2288"/>
        <v>#VALUE!</v>
      </c>
      <c r="X383" s="185" t="str">
        <f ca="1">[2]!YBHIST($E383,$I383,X$25,"sec","")</f>
        <v>E</v>
      </c>
      <c r="Y383" s="80" t="e">
        <f t="shared" ca="1" si="2274"/>
        <v>#VALUE!</v>
      </c>
      <c r="Z383" s="82" t="e">
        <f t="shared" ca="1" si="2275"/>
        <v>#VALUE!</v>
      </c>
      <c r="AA383" s="82" t="str">
        <f ca="1">[2]!YBHIST($F383,$I383,X$25,"sec","")</f>
        <v>E</v>
      </c>
      <c r="AB383" s="82" t="e">
        <f t="shared" ca="1" si="2295"/>
        <v>#VALUE!</v>
      </c>
      <c r="AC383" s="187" t="e">
        <f t="shared" ca="1" si="2303"/>
        <v>#VALUE!</v>
      </c>
      <c r="AD383" s="189">
        <f ca="1">VLOOKUP($I383, 'Barcap OAD'!$A:$S, $F$26, FALSE)</f>
        <v>7.2949999999999999</v>
      </c>
      <c r="AE383" s="172" t="e">
        <f t="shared" ca="1" si="2262"/>
        <v>#VALUE!</v>
      </c>
      <c r="AF383" s="86" t="e">
        <f t="shared" ca="1" si="2263"/>
        <v>#VALUE!</v>
      </c>
      <c r="AG383" s="80" t="e">
        <f t="shared" ca="1" si="2300"/>
        <v>#VALUE!</v>
      </c>
      <c r="AH383" s="83" t="e">
        <f t="shared" ca="1" si="2296"/>
        <v>#VALUE!</v>
      </c>
      <c r="AI383" s="80" t="e">
        <f t="shared" ca="1" si="2301"/>
        <v>#VALUE!</v>
      </c>
      <c r="AJ383" s="83" t="e">
        <f t="shared" ca="1" si="2289"/>
        <v>#VALUE!</v>
      </c>
      <c r="AK383" s="187" t="e">
        <f t="shared" ca="1" si="2282"/>
        <v>#VALUE!</v>
      </c>
      <c r="AL383" s="192" t="e">
        <f t="shared" ca="1" si="2290"/>
        <v>#VALUE!</v>
      </c>
      <c r="AM383" s="83" t="e">
        <f t="shared" ca="1" si="2291"/>
        <v>#VALUE!</v>
      </c>
      <c r="AN383" s="80" t="e">
        <f ca="1">SUM(AL$368:AL383)</f>
        <v>#VALUE!</v>
      </c>
      <c r="AO383" s="109" t="e">
        <f t="shared" ca="1" si="2297"/>
        <v>#VALUE!</v>
      </c>
      <c r="AP383" s="194" t="e">
        <f t="shared" ca="1" si="2302"/>
        <v>#VALUE!</v>
      </c>
      <c r="AQ383" s="200" t="e">
        <f t="shared" ca="1" si="2292"/>
        <v>#VALUE!</v>
      </c>
      <c r="AR383" s="204"/>
      <c r="AS383" s="221"/>
      <c r="AX383" s="208" t="str">
        <f ca="1">[2]!YBHIST($I$353,$I383,J$25,"sec","")</f>
        <v>E</v>
      </c>
      <c r="AY383" s="206" t="str">
        <f ca="1">[2]!YBPRICE($I$353,AX383&amp;"d","Market","AccruedInterest","Swap",$I383,"LMMSkew","","Model",100,"")</f>
        <v>E</v>
      </c>
      <c r="BA383" s="67">
        <f t="shared" si="2283"/>
        <v>-36</v>
      </c>
      <c r="BI383" s="519" t="e">
        <f t="shared" ca="1" si="2298"/>
        <v>#VALUE!</v>
      </c>
      <c r="BJ383" s="519" t="e">
        <f ca="1">PRODUCT($BI$368:BI383)-1</f>
        <v>#VALUE!</v>
      </c>
      <c r="BK383" s="519" t="e">
        <f t="shared" ca="1" si="2299"/>
        <v>#VALUE!</v>
      </c>
      <c r="BL383" s="519" t="e">
        <f ca="1">PRODUCT($BK$368:BK383)-1</f>
        <v>#VALUE!</v>
      </c>
    </row>
    <row r="384" spans="1:64" ht="15" customHeight="1">
      <c r="A384" s="67" t="s">
        <v>84</v>
      </c>
      <c r="B384" s="69">
        <v>3</v>
      </c>
      <c r="C384" s="70">
        <f t="shared" ca="1" si="2293"/>
        <v>41039</v>
      </c>
      <c r="D384" s="70">
        <f t="shared" ref="D384:D396" ca="1" si="2304">I384+35</f>
        <v>41064</v>
      </c>
      <c r="E384" s="70" t="str">
        <f t="shared" ca="1" si="2257"/>
        <v>FNMA3.0-TBA-May</v>
      </c>
      <c r="F384" s="70" t="str">
        <f t="shared" ca="1" si="2258"/>
        <v>FNMA3.0-TBA-Jun</v>
      </c>
      <c r="G384" s="70" t="str">
        <f t="shared" ref="G384:G419" si="2305">"FNMA"&amp;TEXT($J$23,"0.0")&amp;"-TBA-GEN"</f>
        <v>FNMA3.0-TBA-GEN</v>
      </c>
      <c r="H384" s="71"/>
      <c r="I384" s="133">
        <f ca="1">[2]!YBWORKDAY(EDATE(Base_Date, BA384), -1, "USD")</f>
        <v>41029</v>
      </c>
      <c r="J384" s="217" t="str">
        <f t="shared" ca="1" si="2280"/>
        <v>E</v>
      </c>
      <c r="K384" s="80" t="e">
        <f t="shared" ca="1" si="2281"/>
        <v>#VALUE!</v>
      </c>
      <c r="L384" s="80" t="e">
        <f t="shared" ca="1" si="2284"/>
        <v>#VALUE!</v>
      </c>
      <c r="M384" s="81" t="str">
        <f ca="1">[2]!YBHIST($I$353,$I384,"LMMOAS","sec")</f>
        <v>E</v>
      </c>
      <c r="N384" s="73" t="str">
        <f ca="1">[2]!YBHIST($I$353,$I383,M$25,"sec","")</f>
        <v>E</v>
      </c>
      <c r="O384" s="170" t="str">
        <f ca="1">[2]!YBHIST("1 Month LIBOR",I384,"Yield","bmk","")</f>
        <v>E</v>
      </c>
      <c r="P384" s="80" t="e">
        <f t="shared" ca="1" si="2285"/>
        <v>#VALUE!</v>
      </c>
      <c r="Q384" s="82" t="str">
        <f ca="1">[2]!YBSCEN($I$353,$J383&amp;"d","Market",O$25,"Swap",$I383,"MarketWSkew","","Model",100,0,29,"Gradual","ParShift|N",0,"Annualized ROR",O383,100,"",,,,"Default",,,,"Default",,)</f>
        <v>E</v>
      </c>
      <c r="R384" s="80" t="e">
        <f t="shared" ca="1" si="2286"/>
        <v>#VALUE!</v>
      </c>
      <c r="S384" s="83" t="e">
        <f t="shared" ca="1" si="2287"/>
        <v>#VALUE!</v>
      </c>
      <c r="T384" s="80" t="e">
        <f ca="1">SUM(R$368:R384)</f>
        <v>#VALUE!</v>
      </c>
      <c r="U384" s="83" t="e">
        <f t="shared" ca="1" si="2294"/>
        <v>#VALUE!</v>
      </c>
      <c r="V384" s="84">
        <f ca="1">VLOOKUP($I384, 'Barcap OAD'!$A:$S, $F$353, FALSE)</f>
        <v>-35</v>
      </c>
      <c r="W384" s="172" t="e">
        <f t="shared" ca="1" si="2288"/>
        <v>#VALUE!</v>
      </c>
      <c r="X384" s="185" t="str">
        <f ca="1">[2]!YBHIST($E384,$I384,X$25,"sec","")</f>
        <v>E</v>
      </c>
      <c r="Y384" s="80" t="e">
        <f t="shared" ca="1" si="2274"/>
        <v>#VALUE!</v>
      </c>
      <c r="Z384" s="82" t="e">
        <f t="shared" ca="1" si="2275"/>
        <v>#VALUE!</v>
      </c>
      <c r="AA384" s="82" t="str">
        <f ca="1">[2]!YBHIST($F384,$I384,X$25,"sec","")</f>
        <v>E</v>
      </c>
      <c r="AB384" s="82" t="e">
        <f t="shared" ca="1" si="2295"/>
        <v>#VALUE!</v>
      </c>
      <c r="AC384" s="187" t="e">
        <f t="shared" ca="1" si="2303"/>
        <v>#VALUE!</v>
      </c>
      <c r="AD384" s="189">
        <f ca="1">VLOOKUP($I384, 'Barcap OAD'!$A:$S, $F$26, FALSE)</f>
        <v>6.6920000000000002</v>
      </c>
      <c r="AE384" s="172" t="e">
        <f t="shared" ca="1" si="2262"/>
        <v>#VALUE!</v>
      </c>
      <c r="AF384" s="86" t="e">
        <f t="shared" ca="1" si="2263"/>
        <v>#VALUE!</v>
      </c>
      <c r="AG384" s="80" t="e">
        <f t="shared" ca="1" si="2300"/>
        <v>#VALUE!</v>
      </c>
      <c r="AH384" s="83" t="e">
        <f t="shared" ca="1" si="2296"/>
        <v>#VALUE!</v>
      </c>
      <c r="AI384" s="80" t="e">
        <f t="shared" ca="1" si="2301"/>
        <v>#VALUE!</v>
      </c>
      <c r="AJ384" s="83" t="e">
        <f t="shared" ca="1" si="2289"/>
        <v>#VALUE!</v>
      </c>
      <c r="AK384" s="187" t="e">
        <f t="shared" ca="1" si="2282"/>
        <v>#VALUE!</v>
      </c>
      <c r="AL384" s="192" t="e">
        <f t="shared" ca="1" si="2290"/>
        <v>#VALUE!</v>
      </c>
      <c r="AM384" s="83" t="e">
        <f t="shared" ca="1" si="2291"/>
        <v>#VALUE!</v>
      </c>
      <c r="AN384" s="80" t="e">
        <f ca="1">SUM(AL$368:AL384)</f>
        <v>#VALUE!</v>
      </c>
      <c r="AO384" s="109" t="e">
        <f t="shared" ca="1" si="2297"/>
        <v>#VALUE!</v>
      </c>
      <c r="AP384" s="194" t="e">
        <f t="shared" ca="1" si="2302"/>
        <v>#VALUE!</v>
      </c>
      <c r="AQ384" s="200" t="e">
        <f t="shared" ca="1" si="2292"/>
        <v>#VALUE!</v>
      </c>
      <c r="AR384" s="204"/>
      <c r="AS384" s="221"/>
      <c r="AX384" s="208" t="str">
        <f ca="1">[2]!YBHIST($I$353,$I384,J$25,"sec","")</f>
        <v>E</v>
      </c>
      <c r="AY384" s="206" t="str">
        <f ca="1">[2]!YBPRICE($I$353,AX384&amp;"d","Market","AccruedInterest","Swap",$I384,"LMMSkew","","Model",100,"")</f>
        <v>E</v>
      </c>
      <c r="BA384" s="67">
        <f t="shared" si="2283"/>
        <v>-35</v>
      </c>
      <c r="BI384" s="519" t="e">
        <f t="shared" ca="1" si="2298"/>
        <v>#VALUE!</v>
      </c>
      <c r="BJ384" s="519" t="e">
        <f ca="1">PRODUCT($BI$368:BI384)-1</f>
        <v>#VALUE!</v>
      </c>
      <c r="BK384" s="519" t="e">
        <f t="shared" ca="1" si="2299"/>
        <v>#VALUE!</v>
      </c>
      <c r="BL384" s="519" t="e">
        <f ca="1">PRODUCT($BK$368:BK384)-1</f>
        <v>#VALUE!</v>
      </c>
    </row>
    <row r="385" spans="1:64" ht="15" customHeight="1">
      <c r="A385" s="67" t="s">
        <v>86</v>
      </c>
      <c r="B385" s="69">
        <v>3.5</v>
      </c>
      <c r="C385" s="70">
        <f t="shared" ca="1" si="2293"/>
        <v>41070</v>
      </c>
      <c r="D385" s="70">
        <f t="shared" ca="1" si="2304"/>
        <v>41095</v>
      </c>
      <c r="E385" s="70" t="str">
        <f t="shared" ca="1" si="2257"/>
        <v>FNMA3.0-TBA-Jun</v>
      </c>
      <c r="F385" s="70" t="str">
        <f t="shared" ca="1" si="2258"/>
        <v>FNMA3.0-TBA-Jul</v>
      </c>
      <c r="G385" s="70" t="str">
        <f t="shared" si="2305"/>
        <v>FNMA3.0-TBA-GEN</v>
      </c>
      <c r="H385" s="71"/>
      <c r="I385" s="133">
        <f ca="1">[2]!YBWORKDAY(EDATE(Base_Date, BA385), -1, "USD")</f>
        <v>41060</v>
      </c>
      <c r="J385" s="217" t="str">
        <f t="shared" ca="1" si="2280"/>
        <v>E</v>
      </c>
      <c r="K385" s="80" t="e">
        <f t="shared" ca="1" si="2281"/>
        <v>#VALUE!</v>
      </c>
      <c r="L385" s="80" t="e">
        <f t="shared" ca="1" si="2284"/>
        <v>#VALUE!</v>
      </c>
      <c r="M385" s="81" t="str">
        <f ca="1">[2]!YBHIST($I$353,$I385,"LMMOAS","sec")</f>
        <v>E</v>
      </c>
      <c r="N385" s="73" t="str">
        <f ca="1">[2]!YBHIST($I$353,$I384,M$25,"sec","")</f>
        <v>E</v>
      </c>
      <c r="O385" s="170" t="str">
        <f ca="1">[2]!YBHIST("1 Month LIBOR",I385,"Yield","bmk","")</f>
        <v>E</v>
      </c>
      <c r="P385" s="80" t="e">
        <f t="shared" ca="1" si="2285"/>
        <v>#VALUE!</v>
      </c>
      <c r="Q385" s="82" t="str">
        <f ca="1">[2]!YBSCEN($I$353,$J384&amp;"d","Market",O$25,"Swap",$I384,"MarketWSkew","","Model",100,0,29,"Gradual","ParShift|N",0,"Annualized ROR",O384,100,"",,,,"Default",,,,"Default",,)</f>
        <v>E</v>
      </c>
      <c r="R385" s="80" t="e">
        <f t="shared" ca="1" si="2286"/>
        <v>#VALUE!</v>
      </c>
      <c r="S385" s="83" t="e">
        <f t="shared" ca="1" si="2287"/>
        <v>#VALUE!</v>
      </c>
      <c r="T385" s="80" t="e">
        <f ca="1">SUM(R$368:R385)</f>
        <v>#VALUE!</v>
      </c>
      <c r="U385" s="83" t="e">
        <f t="shared" ca="1" si="2294"/>
        <v>#VALUE!</v>
      </c>
      <c r="V385" s="84">
        <f ca="1">VLOOKUP($I385, 'Barcap OAD'!$A:$S, $F$353, FALSE)</f>
        <v>-37.299999999999997</v>
      </c>
      <c r="W385" s="172" t="e">
        <f t="shared" ca="1" si="2288"/>
        <v>#VALUE!</v>
      </c>
      <c r="X385" s="185" t="str">
        <f ca="1">[2]!YBHIST($E385,$I385,X$25,"sec","")</f>
        <v>E</v>
      </c>
      <c r="Y385" s="80" t="e">
        <f t="shared" ca="1" si="2274"/>
        <v>#VALUE!</v>
      </c>
      <c r="Z385" s="82" t="e">
        <f t="shared" ca="1" si="2275"/>
        <v>#VALUE!</v>
      </c>
      <c r="AA385" s="82" t="str">
        <f ca="1">[2]!YBHIST($F385,$I385,X$25,"sec","")</f>
        <v>E</v>
      </c>
      <c r="AB385" s="82" t="e">
        <f t="shared" ca="1" si="2295"/>
        <v>#VALUE!</v>
      </c>
      <c r="AC385" s="187" t="e">
        <f t="shared" ca="1" si="2303"/>
        <v>#VALUE!</v>
      </c>
      <c r="AD385" s="189">
        <f ca="1">VLOOKUP($I385, 'Barcap OAD'!$A:$S, $F$26, FALSE)</f>
        <v>5.68</v>
      </c>
      <c r="AE385" s="172" t="e">
        <f t="shared" ca="1" si="2262"/>
        <v>#VALUE!</v>
      </c>
      <c r="AF385" s="86" t="e">
        <f t="shared" ca="1" si="2263"/>
        <v>#VALUE!</v>
      </c>
      <c r="AG385" s="80" t="e">
        <f t="shared" ca="1" si="2300"/>
        <v>#VALUE!</v>
      </c>
      <c r="AH385" s="83" t="e">
        <f t="shared" ca="1" si="2296"/>
        <v>#VALUE!</v>
      </c>
      <c r="AI385" s="80" t="e">
        <f t="shared" ca="1" si="2301"/>
        <v>#VALUE!</v>
      </c>
      <c r="AJ385" s="83" t="e">
        <f t="shared" ca="1" si="2289"/>
        <v>#VALUE!</v>
      </c>
      <c r="AK385" s="187" t="e">
        <f t="shared" ca="1" si="2282"/>
        <v>#VALUE!</v>
      </c>
      <c r="AL385" s="192" t="e">
        <f t="shared" ca="1" si="2290"/>
        <v>#VALUE!</v>
      </c>
      <c r="AM385" s="83" t="e">
        <f t="shared" ca="1" si="2291"/>
        <v>#VALUE!</v>
      </c>
      <c r="AN385" s="80" t="e">
        <f ca="1">SUM(AL$368:AL385)</f>
        <v>#VALUE!</v>
      </c>
      <c r="AO385" s="109" t="e">
        <f t="shared" ca="1" si="2297"/>
        <v>#VALUE!</v>
      </c>
      <c r="AP385" s="194" t="e">
        <f t="shared" ca="1" si="2302"/>
        <v>#VALUE!</v>
      </c>
      <c r="AQ385" s="200" t="e">
        <f t="shared" ca="1" si="2292"/>
        <v>#VALUE!</v>
      </c>
      <c r="AR385" s="204"/>
      <c r="AS385" s="221"/>
      <c r="AX385" s="208" t="str">
        <f ca="1">[2]!YBHIST($I$353,$I385,J$25,"sec","")</f>
        <v>E</v>
      </c>
      <c r="AY385" s="206" t="str">
        <f ca="1">[2]!YBPRICE($I$353,AX385&amp;"d","Market","AccruedInterest","Swap",$I385,"LMMSkew","","Model",100,"")</f>
        <v>E</v>
      </c>
      <c r="BA385" s="67">
        <f t="shared" si="2283"/>
        <v>-34</v>
      </c>
      <c r="BI385" s="519" t="e">
        <f t="shared" ca="1" si="2298"/>
        <v>#VALUE!</v>
      </c>
      <c r="BJ385" s="519" t="e">
        <f ca="1">PRODUCT($BI$368:BI385)-1</f>
        <v>#VALUE!</v>
      </c>
      <c r="BK385" s="519" t="e">
        <f t="shared" ca="1" si="2299"/>
        <v>#VALUE!</v>
      </c>
      <c r="BL385" s="519" t="e">
        <f ca="1">PRODUCT($BK$368:BK385)-1</f>
        <v>#VALUE!</v>
      </c>
    </row>
    <row r="386" spans="1:64" ht="15" customHeight="1">
      <c r="B386" s="69">
        <v>4</v>
      </c>
      <c r="C386" s="70">
        <f t="shared" ca="1" si="2293"/>
        <v>41099</v>
      </c>
      <c r="D386" s="70">
        <f t="shared" ca="1" si="2304"/>
        <v>41124</v>
      </c>
      <c r="E386" s="70" t="str">
        <f t="shared" ca="1" si="2257"/>
        <v>FNMA3.0-TBA-Jul</v>
      </c>
      <c r="F386" s="70" t="str">
        <f t="shared" ca="1" si="2258"/>
        <v>FNMA3.0-TBA-Aug</v>
      </c>
      <c r="G386" s="70" t="str">
        <f t="shared" si="2305"/>
        <v>FNMA3.0-TBA-GEN</v>
      </c>
      <c r="H386" s="71"/>
      <c r="I386" s="133">
        <f ca="1">[2]!YBWORKDAY(EDATE(Base_Date, BA386), -1, "USD")</f>
        <v>41089</v>
      </c>
      <c r="J386" s="217" t="str">
        <f t="shared" ca="1" si="2280"/>
        <v>E</v>
      </c>
      <c r="K386" s="80" t="e">
        <f t="shared" ca="1" si="2281"/>
        <v>#VALUE!</v>
      </c>
      <c r="L386" s="80" t="e">
        <f t="shared" ca="1" si="2284"/>
        <v>#VALUE!</v>
      </c>
      <c r="M386" s="81" t="str">
        <f ca="1">[2]!YBHIST($I$353,$I386,"LMMOAS","sec")</f>
        <v>E</v>
      </c>
      <c r="N386" s="73" t="str">
        <f ca="1">[2]!YBHIST($I$353,$I385,M$25,"sec","")</f>
        <v>E</v>
      </c>
      <c r="O386" s="170" t="str">
        <f ca="1">[2]!YBHIST("1 Month LIBOR",I386,"Yield","bmk","")</f>
        <v>E</v>
      </c>
      <c r="P386" s="80" t="e">
        <f t="shared" ca="1" si="2285"/>
        <v>#VALUE!</v>
      </c>
      <c r="Q386" s="82" t="str">
        <f ca="1">[2]!YBSCEN($I$353,$J385&amp;"d","Market",O$25,"Swap",$I385,"MarketWSkew","","Model",100,0,29,"Gradual","ParShift|N",0,"Annualized ROR",O385,100,"",,,,"Default",,,,"Default",,)</f>
        <v>E</v>
      </c>
      <c r="R386" s="80" t="e">
        <f t="shared" ca="1" si="2286"/>
        <v>#VALUE!</v>
      </c>
      <c r="S386" s="83" t="e">
        <f t="shared" ca="1" si="2287"/>
        <v>#VALUE!</v>
      </c>
      <c r="T386" s="80" t="e">
        <f ca="1">SUM(R$368:R386)</f>
        <v>#VALUE!</v>
      </c>
      <c r="U386" s="83" t="e">
        <f t="shared" ca="1" si="2294"/>
        <v>#VALUE!</v>
      </c>
      <c r="V386" s="84">
        <f ca="1">VLOOKUP($I386, 'Barcap OAD'!$A:$S, $F$353, FALSE)</f>
        <v>-37.9</v>
      </c>
      <c r="W386" s="172" t="e">
        <f t="shared" ca="1" si="2288"/>
        <v>#VALUE!</v>
      </c>
      <c r="X386" s="185" t="str">
        <f ca="1">[2]!YBHIST($E386,$I386,X$25,"sec","")</f>
        <v>E</v>
      </c>
      <c r="Y386" s="80" t="e">
        <f t="shared" ca="1" si="2274"/>
        <v>#VALUE!</v>
      </c>
      <c r="Z386" s="82" t="e">
        <f t="shared" ca="1" si="2275"/>
        <v>#VALUE!</v>
      </c>
      <c r="AA386" s="82" t="str">
        <f ca="1">[2]!YBHIST($F386,$I386,X$25,"sec","")</f>
        <v>E</v>
      </c>
      <c r="AB386" s="82" t="e">
        <f t="shared" ca="1" si="2295"/>
        <v>#VALUE!</v>
      </c>
      <c r="AC386" s="187" t="e">
        <f t="shared" ca="1" si="2303"/>
        <v>#VALUE!</v>
      </c>
      <c r="AD386" s="189">
        <f ca="1">VLOOKUP($I386, 'Barcap OAD'!$A:$S, $F$26, FALSE)</f>
        <v>5.4340000000000002</v>
      </c>
      <c r="AE386" s="172" t="e">
        <f t="shared" ca="1" si="2262"/>
        <v>#VALUE!</v>
      </c>
      <c r="AF386" s="86" t="e">
        <f t="shared" ca="1" si="2263"/>
        <v>#VALUE!</v>
      </c>
      <c r="AG386" s="80" t="e">
        <f t="shared" ca="1" si="2300"/>
        <v>#VALUE!</v>
      </c>
      <c r="AH386" s="83" t="e">
        <f t="shared" ca="1" si="2296"/>
        <v>#VALUE!</v>
      </c>
      <c r="AI386" s="80" t="e">
        <f t="shared" ca="1" si="2301"/>
        <v>#VALUE!</v>
      </c>
      <c r="AJ386" s="83" t="e">
        <f t="shared" ca="1" si="2289"/>
        <v>#VALUE!</v>
      </c>
      <c r="AK386" s="187" t="e">
        <f t="shared" ca="1" si="2282"/>
        <v>#VALUE!</v>
      </c>
      <c r="AL386" s="192" t="e">
        <f t="shared" ca="1" si="2290"/>
        <v>#VALUE!</v>
      </c>
      <c r="AM386" s="83" t="e">
        <f t="shared" ca="1" si="2291"/>
        <v>#VALUE!</v>
      </c>
      <c r="AN386" s="80" t="e">
        <f ca="1">SUM(AL$368:AL386)</f>
        <v>#VALUE!</v>
      </c>
      <c r="AO386" s="109" t="e">
        <f t="shared" ca="1" si="2297"/>
        <v>#VALUE!</v>
      </c>
      <c r="AP386" s="194" t="e">
        <f t="shared" ca="1" si="2302"/>
        <v>#VALUE!</v>
      </c>
      <c r="AQ386" s="200" t="e">
        <f t="shared" ca="1" si="2292"/>
        <v>#VALUE!</v>
      </c>
      <c r="AR386" s="204"/>
      <c r="AS386" s="221"/>
      <c r="AX386" s="208" t="str">
        <f ca="1">[2]!YBHIST($I$353,$I386,J$25,"sec","")</f>
        <v>E</v>
      </c>
      <c r="AY386" s="206" t="str">
        <f ca="1">[2]!YBPRICE($I$353,AX386&amp;"d","Market","AccruedInterest","Swap",$I386,"LMMSkew","","Model",100,"")</f>
        <v>E</v>
      </c>
      <c r="BA386" s="67">
        <f t="shared" si="2283"/>
        <v>-33</v>
      </c>
      <c r="BI386" s="519" t="e">
        <f t="shared" ca="1" si="2298"/>
        <v>#VALUE!</v>
      </c>
      <c r="BJ386" s="519" t="e">
        <f ca="1">PRODUCT($BI$368:BI386)-1</f>
        <v>#VALUE!</v>
      </c>
      <c r="BK386" s="519" t="e">
        <f t="shared" ca="1" si="2299"/>
        <v>#VALUE!</v>
      </c>
      <c r="BL386" s="519" t="e">
        <f ca="1">PRODUCT($BK$368:BK386)-1</f>
        <v>#VALUE!</v>
      </c>
    </row>
    <row r="387" spans="1:64" ht="15" customHeight="1">
      <c r="B387" s="69">
        <v>4.5</v>
      </c>
      <c r="C387" s="70">
        <f t="shared" ca="1" si="2293"/>
        <v>41131</v>
      </c>
      <c r="D387" s="70">
        <f t="shared" ca="1" si="2304"/>
        <v>41156</v>
      </c>
      <c r="E387" s="70" t="str">
        <f t="shared" ca="1" si="2257"/>
        <v>FNMA3.0-TBA-Aug</v>
      </c>
      <c r="F387" s="70" t="str">
        <f t="shared" ca="1" si="2258"/>
        <v>FNMA3.0-TBA-Sep</v>
      </c>
      <c r="G387" s="70" t="str">
        <f t="shared" si="2305"/>
        <v>FNMA3.0-TBA-GEN</v>
      </c>
      <c r="H387" s="71"/>
      <c r="I387" s="133">
        <f ca="1">[2]!YBWORKDAY(EDATE(Base_Date, BA387), -1, "USD")</f>
        <v>41121</v>
      </c>
      <c r="J387" s="217" t="str">
        <f t="shared" ca="1" si="2280"/>
        <v>E</v>
      </c>
      <c r="K387" s="80" t="e">
        <f t="shared" ca="1" si="2281"/>
        <v>#VALUE!</v>
      </c>
      <c r="L387" s="80" t="e">
        <f t="shared" ca="1" si="2284"/>
        <v>#VALUE!</v>
      </c>
      <c r="M387" s="81" t="str">
        <f ca="1">[2]!YBHIST($I$353,$I387,"LMMOAS","sec")</f>
        <v>E</v>
      </c>
      <c r="N387" s="73" t="str">
        <f ca="1">[2]!YBHIST($I$353,$I386,M$25,"sec","")</f>
        <v>E</v>
      </c>
      <c r="O387" s="170" t="str">
        <f ca="1">[2]!YBHIST("1 Month LIBOR",I387,"Yield","bmk","")</f>
        <v>E</v>
      </c>
      <c r="P387" s="80" t="e">
        <f t="shared" ca="1" si="2285"/>
        <v>#VALUE!</v>
      </c>
      <c r="Q387" s="82" t="str">
        <f ca="1">[2]!YBSCEN($I$353,$J386&amp;"d","Market",O$25,"Swap",$I386,"MarketWSkew","","Model",100,0,29,"Gradual","ParShift|N",0,"Annualized ROR",O386,100,"",,,,"Default",,,,"Default",,)</f>
        <v>E</v>
      </c>
      <c r="R387" s="80" t="e">
        <f t="shared" ca="1" si="2286"/>
        <v>#VALUE!</v>
      </c>
      <c r="S387" s="83" t="e">
        <f t="shared" ca="1" si="2287"/>
        <v>#VALUE!</v>
      </c>
      <c r="T387" s="80" t="e">
        <f ca="1">SUM(R$368:R387)</f>
        <v>#VALUE!</v>
      </c>
      <c r="U387" s="83" t="e">
        <f t="shared" ca="1" si="2294"/>
        <v>#VALUE!</v>
      </c>
      <c r="V387" s="84">
        <f ca="1">VLOOKUP($I387, 'Barcap OAD'!$A:$S, $F$353, FALSE)</f>
        <v>-44.4</v>
      </c>
      <c r="W387" s="172" t="e">
        <f t="shared" ca="1" si="2288"/>
        <v>#VALUE!</v>
      </c>
      <c r="X387" s="185" t="str">
        <f ca="1">[2]!YBHIST($E387,$I387,X$25,"sec","")</f>
        <v>E</v>
      </c>
      <c r="Y387" s="80" t="e">
        <f t="shared" ca="1" si="2274"/>
        <v>#VALUE!</v>
      </c>
      <c r="Z387" s="82" t="e">
        <f t="shared" ca="1" si="2275"/>
        <v>#VALUE!</v>
      </c>
      <c r="AA387" s="82" t="str">
        <f ca="1">[2]!YBHIST($F387,$I387,X$25,"sec","")</f>
        <v>E</v>
      </c>
      <c r="AB387" s="82" t="e">
        <f t="shared" ca="1" si="2295"/>
        <v>#VALUE!</v>
      </c>
      <c r="AC387" s="187" t="e">
        <f t="shared" ca="1" si="2303"/>
        <v>#VALUE!</v>
      </c>
      <c r="AD387" s="189">
        <f ca="1">VLOOKUP($I387, 'Barcap OAD'!$A:$S, $F$26, FALSE)</f>
        <v>4.7750000000000004</v>
      </c>
      <c r="AE387" s="172" t="e">
        <f t="shared" ca="1" si="2262"/>
        <v>#VALUE!</v>
      </c>
      <c r="AF387" s="86" t="e">
        <f t="shared" ca="1" si="2263"/>
        <v>#VALUE!</v>
      </c>
      <c r="AG387" s="80" t="e">
        <f t="shared" ca="1" si="2300"/>
        <v>#VALUE!</v>
      </c>
      <c r="AH387" s="83" t="e">
        <f t="shared" ca="1" si="2296"/>
        <v>#VALUE!</v>
      </c>
      <c r="AI387" s="80" t="e">
        <f t="shared" ca="1" si="2301"/>
        <v>#VALUE!</v>
      </c>
      <c r="AJ387" s="83" t="e">
        <f t="shared" ca="1" si="2289"/>
        <v>#VALUE!</v>
      </c>
      <c r="AK387" s="187" t="e">
        <f t="shared" ca="1" si="2282"/>
        <v>#VALUE!</v>
      </c>
      <c r="AL387" s="192" t="e">
        <f t="shared" ca="1" si="2290"/>
        <v>#VALUE!</v>
      </c>
      <c r="AM387" s="83" t="e">
        <f t="shared" ca="1" si="2291"/>
        <v>#VALUE!</v>
      </c>
      <c r="AN387" s="80" t="e">
        <f ca="1">SUM(AL$368:AL387)</f>
        <v>#VALUE!</v>
      </c>
      <c r="AO387" s="109" t="e">
        <f t="shared" ca="1" si="2297"/>
        <v>#VALUE!</v>
      </c>
      <c r="AP387" s="194" t="e">
        <f t="shared" ca="1" si="2302"/>
        <v>#VALUE!</v>
      </c>
      <c r="AQ387" s="200" t="e">
        <f t="shared" ca="1" si="2292"/>
        <v>#VALUE!</v>
      </c>
      <c r="AR387" s="204"/>
      <c r="AS387" s="221"/>
      <c r="AX387" s="208" t="str">
        <f ca="1">[2]!YBHIST($I$353,$I387,J$25,"sec","")</f>
        <v>E</v>
      </c>
      <c r="AY387" s="206" t="str">
        <f ca="1">[2]!YBPRICE($I$353,AX387&amp;"d","Market","AccruedInterest","Swap",$I387,"LMMSkew","","Model",100,"")</f>
        <v>E</v>
      </c>
      <c r="BA387" s="67">
        <f t="shared" si="2283"/>
        <v>-32</v>
      </c>
      <c r="BI387" s="519" t="e">
        <f t="shared" ca="1" si="2298"/>
        <v>#VALUE!</v>
      </c>
      <c r="BJ387" s="519" t="e">
        <f ca="1">PRODUCT($BI$368:BI387)-1</f>
        <v>#VALUE!</v>
      </c>
      <c r="BK387" s="519" t="e">
        <f t="shared" ca="1" si="2299"/>
        <v>#VALUE!</v>
      </c>
      <c r="BL387" s="519" t="e">
        <f ca="1">PRODUCT($BK$368:BK387)-1</f>
        <v>#VALUE!</v>
      </c>
    </row>
    <row r="388" spans="1:64" ht="15" customHeight="1">
      <c r="B388" s="69">
        <v>5</v>
      </c>
      <c r="C388" s="70">
        <f t="shared" ca="1" si="2293"/>
        <v>41162</v>
      </c>
      <c r="D388" s="70">
        <f t="shared" ca="1" si="2304"/>
        <v>41187</v>
      </c>
      <c r="E388" s="70" t="str">
        <f t="shared" ca="1" si="2257"/>
        <v>FNMA3.0-TBA-Sep</v>
      </c>
      <c r="F388" s="70" t="str">
        <f t="shared" ca="1" si="2258"/>
        <v>FNMA3.0-TBA-Oct</v>
      </c>
      <c r="G388" s="70" t="str">
        <f t="shared" si="2305"/>
        <v>FNMA3.0-TBA-GEN</v>
      </c>
      <c r="H388" s="71"/>
      <c r="I388" s="133">
        <f ca="1">[2]!YBWORKDAY(EDATE(Base_Date, BA388), -1, "USD")</f>
        <v>41152</v>
      </c>
      <c r="J388" s="217" t="str">
        <f t="shared" ca="1" si="2280"/>
        <v>E</v>
      </c>
      <c r="K388" s="80" t="e">
        <f t="shared" ca="1" si="2281"/>
        <v>#VALUE!</v>
      </c>
      <c r="L388" s="80" t="e">
        <f t="shared" ca="1" si="2284"/>
        <v>#VALUE!</v>
      </c>
      <c r="M388" s="81" t="str">
        <f ca="1">[2]!YBHIST($I$353,$I388,"LMMOAS","sec")</f>
        <v>E</v>
      </c>
      <c r="N388" s="73" t="str">
        <f ca="1">[2]!YBHIST($I$353,$I387,M$25,"sec","")</f>
        <v>E</v>
      </c>
      <c r="O388" s="170" t="str">
        <f ca="1">[2]!YBHIST("1 Month LIBOR",I388,"Yield","bmk","")</f>
        <v>E</v>
      </c>
      <c r="P388" s="80" t="e">
        <f t="shared" ca="1" si="2285"/>
        <v>#VALUE!</v>
      </c>
      <c r="Q388" s="82" t="str">
        <f ca="1">[2]!YBSCEN($I$353,$J387&amp;"d","Market",O$25,"Swap",$I387,"MarketWSkew","","Model",100,0,29,"Gradual","ParShift|N",0,"Annualized ROR",O387,100,"",,,,"Default",,,,"Default",,)</f>
        <v>E</v>
      </c>
      <c r="R388" s="80" t="e">
        <f t="shared" ca="1" si="2286"/>
        <v>#VALUE!</v>
      </c>
      <c r="S388" s="83" t="e">
        <f t="shared" ca="1" si="2287"/>
        <v>#VALUE!</v>
      </c>
      <c r="T388" s="80" t="e">
        <f ca="1">SUM(R$368:R388)</f>
        <v>#VALUE!</v>
      </c>
      <c r="U388" s="83" t="e">
        <f t="shared" ca="1" si="2294"/>
        <v>#VALUE!</v>
      </c>
      <c r="V388" s="84">
        <f ca="1">VLOOKUP($I388, 'Barcap OAD'!$A:$S, $F$353, FALSE)</f>
        <v>-39.799999999999997</v>
      </c>
      <c r="W388" s="172" t="e">
        <f t="shared" ca="1" si="2288"/>
        <v>#VALUE!</v>
      </c>
      <c r="X388" s="185" t="str">
        <f ca="1">[2]!YBHIST($E388,$I388,X$25,"sec","")</f>
        <v>E</v>
      </c>
      <c r="Y388" s="80" t="e">
        <f t="shared" ca="1" si="2274"/>
        <v>#VALUE!</v>
      </c>
      <c r="Z388" s="82" t="e">
        <f t="shared" ca="1" si="2275"/>
        <v>#VALUE!</v>
      </c>
      <c r="AA388" s="82" t="str">
        <f ca="1">[2]!YBHIST($F388,$I388,X$25,"sec","")</f>
        <v>E</v>
      </c>
      <c r="AB388" s="82" t="e">
        <f t="shared" ca="1" si="2295"/>
        <v>#VALUE!</v>
      </c>
      <c r="AC388" s="187" t="e">
        <f t="shared" ca="1" si="2303"/>
        <v>#VALUE!</v>
      </c>
      <c r="AD388" s="189">
        <f ca="1">VLOOKUP($I388, 'Barcap OAD'!$A:$S, $F$26, FALSE)</f>
        <v>4.8049999999999997</v>
      </c>
      <c r="AE388" s="172" t="e">
        <f t="shared" ca="1" si="2262"/>
        <v>#VALUE!</v>
      </c>
      <c r="AF388" s="86" t="e">
        <f t="shared" ca="1" si="2263"/>
        <v>#VALUE!</v>
      </c>
      <c r="AG388" s="80" t="e">
        <f t="shared" ca="1" si="2300"/>
        <v>#VALUE!</v>
      </c>
      <c r="AH388" s="83" t="e">
        <f t="shared" ca="1" si="2296"/>
        <v>#VALUE!</v>
      </c>
      <c r="AI388" s="80" t="e">
        <f t="shared" ca="1" si="2301"/>
        <v>#VALUE!</v>
      </c>
      <c r="AJ388" s="83" t="e">
        <f t="shared" ca="1" si="2289"/>
        <v>#VALUE!</v>
      </c>
      <c r="AK388" s="187" t="e">
        <f t="shared" ca="1" si="2282"/>
        <v>#VALUE!</v>
      </c>
      <c r="AL388" s="192" t="e">
        <f t="shared" ca="1" si="2290"/>
        <v>#VALUE!</v>
      </c>
      <c r="AM388" s="83" t="e">
        <f t="shared" ca="1" si="2291"/>
        <v>#VALUE!</v>
      </c>
      <c r="AN388" s="80" t="e">
        <f ca="1">SUM(AL$368:AL388)</f>
        <v>#VALUE!</v>
      </c>
      <c r="AO388" s="109" t="e">
        <f t="shared" ca="1" si="2297"/>
        <v>#VALUE!</v>
      </c>
      <c r="AP388" s="194" t="e">
        <f t="shared" ca="1" si="2302"/>
        <v>#VALUE!</v>
      </c>
      <c r="AQ388" s="200" t="e">
        <f t="shared" ca="1" si="2292"/>
        <v>#VALUE!</v>
      </c>
      <c r="AR388" s="204"/>
      <c r="AS388" s="221"/>
      <c r="AX388" s="208" t="str">
        <f ca="1">[2]!YBHIST($I$353,$I388,J$25,"sec","")</f>
        <v>E</v>
      </c>
      <c r="AY388" s="206" t="str">
        <f ca="1">[2]!YBPRICE($I$353,AX388&amp;"d","Market","AccruedInterest","Swap",$I388,"LMMSkew","","Model",100,"")</f>
        <v>E</v>
      </c>
      <c r="BA388" s="67">
        <f t="shared" si="2283"/>
        <v>-31</v>
      </c>
      <c r="BI388" s="519" t="e">
        <f t="shared" ca="1" si="2298"/>
        <v>#VALUE!</v>
      </c>
      <c r="BJ388" s="519" t="e">
        <f ca="1">PRODUCT($BI$368:BI388)-1</f>
        <v>#VALUE!</v>
      </c>
      <c r="BK388" s="519" t="e">
        <f t="shared" ca="1" si="2299"/>
        <v>#VALUE!</v>
      </c>
      <c r="BL388" s="519" t="e">
        <f ca="1">PRODUCT($BK$368:BK388)-1</f>
        <v>#VALUE!</v>
      </c>
    </row>
    <row r="389" spans="1:64" ht="15" customHeight="1">
      <c r="B389" s="69">
        <v>5.5</v>
      </c>
      <c r="C389" s="70">
        <f t="shared" ca="1" si="2293"/>
        <v>41190</v>
      </c>
      <c r="D389" s="70">
        <f t="shared" ca="1" si="2304"/>
        <v>41215</v>
      </c>
      <c r="E389" s="70" t="str">
        <f t="shared" ca="1" si="2257"/>
        <v>FNMA3.0-TBA-Oct</v>
      </c>
      <c r="F389" s="70" t="str">
        <f t="shared" ca="1" si="2258"/>
        <v>FNMA3.0-TBA-Nov</v>
      </c>
      <c r="G389" s="70" t="str">
        <f t="shared" si="2305"/>
        <v>FNMA3.0-TBA-GEN</v>
      </c>
      <c r="H389" s="71"/>
      <c r="I389" s="133">
        <f ca="1">[2]!YBWORKDAY(EDATE(Base_Date, BA389), -1, "USD")</f>
        <v>41180</v>
      </c>
      <c r="J389" s="217" t="str">
        <f t="shared" ca="1" si="2280"/>
        <v>E</v>
      </c>
      <c r="K389" s="80" t="e">
        <f t="shared" ca="1" si="2281"/>
        <v>#VALUE!</v>
      </c>
      <c r="L389" s="80" t="e">
        <f t="shared" ca="1" si="2284"/>
        <v>#VALUE!</v>
      </c>
      <c r="M389" s="81" t="str">
        <f ca="1">[2]!YBHIST($I$353,$I389,"LMMOAS","sec")</f>
        <v>E</v>
      </c>
      <c r="N389" s="73" t="str">
        <f ca="1">[2]!YBHIST($I$353,$I388,M$25,"sec","")</f>
        <v>E</v>
      </c>
      <c r="O389" s="170" t="str">
        <f ca="1">[2]!YBHIST("1 Month LIBOR",I389,"Yield","bmk","")</f>
        <v>E</v>
      </c>
      <c r="P389" s="80" t="e">
        <f t="shared" ca="1" si="2285"/>
        <v>#VALUE!</v>
      </c>
      <c r="Q389" s="82" t="str">
        <f ca="1">[2]!YBSCEN($I$353,$J388&amp;"d","Market",O$25,"Swap",$I388,"MarketWSkew","","Model",100,0,29,"Gradual","ParShift|N",0,"Annualized ROR",O388,100,"",,,,"Default",,,,"Default",,)</f>
        <v>E</v>
      </c>
      <c r="R389" s="80" t="e">
        <f t="shared" ca="1" si="2286"/>
        <v>#VALUE!</v>
      </c>
      <c r="S389" s="83" t="e">
        <f t="shared" ca="1" si="2287"/>
        <v>#VALUE!</v>
      </c>
      <c r="T389" s="80" t="e">
        <f ca="1">SUM(R$368:R389)</f>
        <v>#VALUE!</v>
      </c>
      <c r="U389" s="83" t="e">
        <f t="shared" ca="1" si="2294"/>
        <v>#VALUE!</v>
      </c>
      <c r="V389" s="84">
        <f ca="1">VLOOKUP($I389, 'Barcap OAD'!$A:$S, $F$353, FALSE)</f>
        <v>-41.1</v>
      </c>
      <c r="W389" s="172" t="e">
        <f t="shared" ca="1" si="2288"/>
        <v>#VALUE!</v>
      </c>
      <c r="X389" s="185" t="str">
        <f ca="1">[2]!YBHIST($E389,$I389,X$25,"sec","")</f>
        <v>E</v>
      </c>
      <c r="Y389" s="80" t="e">
        <f t="shared" ca="1" si="2274"/>
        <v>#VALUE!</v>
      </c>
      <c r="Z389" s="82" t="e">
        <f t="shared" ca="1" si="2275"/>
        <v>#VALUE!</v>
      </c>
      <c r="AA389" s="82" t="str">
        <f ca="1">[2]!YBHIST($F389,$I389,X$25,"sec","")</f>
        <v>E</v>
      </c>
      <c r="AB389" s="82" t="e">
        <f t="shared" ca="1" si="2295"/>
        <v>#VALUE!</v>
      </c>
      <c r="AC389" s="187" t="e">
        <f t="shared" ca="1" si="2303"/>
        <v>#VALUE!</v>
      </c>
      <c r="AD389" s="189">
        <f ca="1">VLOOKUP($I389, 'Barcap OAD'!$A:$S, $F$26, FALSE)</f>
        <v>4.3460000000000001</v>
      </c>
      <c r="AE389" s="172" t="e">
        <f t="shared" ca="1" si="2262"/>
        <v>#VALUE!</v>
      </c>
      <c r="AF389" s="86" t="e">
        <f t="shared" ca="1" si="2263"/>
        <v>#VALUE!</v>
      </c>
      <c r="AG389" s="80" t="e">
        <f t="shared" ca="1" si="2300"/>
        <v>#VALUE!</v>
      </c>
      <c r="AH389" s="83" t="e">
        <f t="shared" ca="1" si="2296"/>
        <v>#VALUE!</v>
      </c>
      <c r="AI389" s="80" t="e">
        <f t="shared" ca="1" si="2301"/>
        <v>#VALUE!</v>
      </c>
      <c r="AJ389" s="83" t="e">
        <f t="shared" ca="1" si="2289"/>
        <v>#VALUE!</v>
      </c>
      <c r="AK389" s="187" t="e">
        <f t="shared" ca="1" si="2282"/>
        <v>#VALUE!</v>
      </c>
      <c r="AL389" s="192" t="e">
        <f t="shared" ca="1" si="2290"/>
        <v>#VALUE!</v>
      </c>
      <c r="AM389" s="83" t="e">
        <f t="shared" ca="1" si="2291"/>
        <v>#VALUE!</v>
      </c>
      <c r="AN389" s="80" t="e">
        <f ca="1">SUM(AL$368:AL389)</f>
        <v>#VALUE!</v>
      </c>
      <c r="AO389" s="109" t="e">
        <f t="shared" ca="1" si="2297"/>
        <v>#VALUE!</v>
      </c>
      <c r="AP389" s="194" t="e">
        <f t="shared" ca="1" si="2302"/>
        <v>#VALUE!</v>
      </c>
      <c r="AQ389" s="200" t="e">
        <f t="shared" ca="1" si="2292"/>
        <v>#VALUE!</v>
      </c>
      <c r="AR389" s="204"/>
      <c r="AS389" s="221"/>
      <c r="AX389" s="208" t="str">
        <f ca="1">[2]!YBHIST($I$353,$I389,J$25,"sec","")</f>
        <v>E</v>
      </c>
      <c r="AY389" s="206" t="str">
        <f ca="1">[2]!YBPRICE($I$353,AX389&amp;"d","Market","AccruedInterest","Swap",$I389,"LMMSkew","","Model",100,"")</f>
        <v>E</v>
      </c>
      <c r="BA389" s="67">
        <f t="shared" si="2283"/>
        <v>-30</v>
      </c>
      <c r="BI389" s="519" t="e">
        <f t="shared" ca="1" si="2298"/>
        <v>#VALUE!</v>
      </c>
      <c r="BJ389" s="519" t="e">
        <f ca="1">PRODUCT($BI$368:BI389)-1</f>
        <v>#VALUE!</v>
      </c>
      <c r="BK389" s="519" t="e">
        <f t="shared" ca="1" si="2299"/>
        <v>#VALUE!</v>
      </c>
      <c r="BL389" s="519" t="e">
        <f ca="1">PRODUCT($BK$368:BK389)-1</f>
        <v>#VALUE!</v>
      </c>
    </row>
    <row r="390" spans="1:64" ht="15" customHeight="1">
      <c r="B390" s="69">
        <v>6</v>
      </c>
      <c r="C390" s="70">
        <f t="shared" ca="1" si="2293"/>
        <v>41223</v>
      </c>
      <c r="D390" s="70">
        <f t="shared" ca="1" si="2304"/>
        <v>41248</v>
      </c>
      <c r="E390" s="70" t="str">
        <f t="shared" ca="1" si="2257"/>
        <v>FNMA3.0-TBA-Nov</v>
      </c>
      <c r="F390" s="70" t="str">
        <f t="shared" ca="1" si="2258"/>
        <v>FNMA3.0-TBA-Dec</v>
      </c>
      <c r="G390" s="70" t="str">
        <f t="shared" si="2305"/>
        <v>FNMA3.0-TBA-GEN</v>
      </c>
      <c r="H390" s="71"/>
      <c r="I390" s="133">
        <f ca="1">[2]!YBWORKDAY(EDATE(Base_Date, BA390), -1, "USD")</f>
        <v>41213</v>
      </c>
      <c r="J390" s="217" t="str">
        <f t="shared" ca="1" si="2280"/>
        <v>E</v>
      </c>
      <c r="K390" s="80" t="e">
        <f t="shared" ca="1" si="2281"/>
        <v>#VALUE!</v>
      </c>
      <c r="L390" s="80" t="e">
        <f t="shared" ca="1" si="2284"/>
        <v>#VALUE!</v>
      </c>
      <c r="M390" s="81" t="str">
        <f ca="1">[2]!YBHIST($I$353,$I390,"LMMOAS","sec")</f>
        <v>E</v>
      </c>
      <c r="N390" s="73" t="str">
        <f ca="1">[2]!YBHIST($I$353,$I389,M$25,"sec","")</f>
        <v>E</v>
      </c>
      <c r="O390" s="170" t="str">
        <f ca="1">[2]!YBHIST("1 Month LIBOR",I390,"Yield","bmk","")</f>
        <v>E</v>
      </c>
      <c r="P390" s="80" t="e">
        <f t="shared" ca="1" si="2285"/>
        <v>#VALUE!</v>
      </c>
      <c r="Q390" s="82" t="str">
        <f ca="1">[2]!YBSCEN($I$353,$J389&amp;"d","Market",O$25,"Swap",$I389,"MarketWSkew","","Model",100,0,29,"Gradual","ParShift|N",0,"Annualized ROR",O389,100,"",,,,"Default",,,,"Default",,)</f>
        <v>E</v>
      </c>
      <c r="R390" s="80" t="e">
        <f t="shared" ca="1" si="2286"/>
        <v>#VALUE!</v>
      </c>
      <c r="S390" s="83" t="e">
        <f t="shared" ca="1" si="2287"/>
        <v>#VALUE!</v>
      </c>
      <c r="T390" s="80" t="e">
        <f ca="1">SUM(R$368:R390)</f>
        <v>#VALUE!</v>
      </c>
      <c r="U390" s="83" t="e">
        <f t="shared" ca="1" si="2294"/>
        <v>#VALUE!</v>
      </c>
      <c r="V390" s="84">
        <f ca="1">VLOOKUP($I390, 'Barcap OAD'!$A:$S, $F$353, FALSE)</f>
        <v>-37.1</v>
      </c>
      <c r="W390" s="172" t="e">
        <f t="shared" ca="1" si="2288"/>
        <v>#VALUE!</v>
      </c>
      <c r="X390" s="185" t="str">
        <f ca="1">[2]!YBHIST($E390,$I390,X$25,"sec","")</f>
        <v>E</v>
      </c>
      <c r="Y390" s="80" t="e">
        <f t="shared" ca="1" si="2274"/>
        <v>#VALUE!</v>
      </c>
      <c r="Z390" s="82" t="e">
        <f t="shared" ca="1" si="2275"/>
        <v>#VALUE!</v>
      </c>
      <c r="AA390" s="82" t="str">
        <f ca="1">[2]!YBHIST($F390,$I390,X$25,"sec","")</f>
        <v>E</v>
      </c>
      <c r="AB390" s="82" t="e">
        <f t="shared" ca="1" si="2295"/>
        <v>#VALUE!</v>
      </c>
      <c r="AC390" s="187" t="e">
        <f t="shared" ca="1" si="2303"/>
        <v>#VALUE!</v>
      </c>
      <c r="AD390" s="189">
        <f ca="1">VLOOKUP($I390, 'Barcap OAD'!$A:$S, $F$26, FALSE)</f>
        <v>4.6459999999999999</v>
      </c>
      <c r="AE390" s="172" t="e">
        <f t="shared" ca="1" si="2262"/>
        <v>#VALUE!</v>
      </c>
      <c r="AF390" s="86" t="e">
        <f t="shared" ca="1" si="2263"/>
        <v>#VALUE!</v>
      </c>
      <c r="AG390" s="80" t="e">
        <f t="shared" ca="1" si="2300"/>
        <v>#VALUE!</v>
      </c>
      <c r="AH390" s="83" t="e">
        <f t="shared" ca="1" si="2296"/>
        <v>#VALUE!</v>
      </c>
      <c r="AI390" s="80" t="e">
        <f t="shared" ca="1" si="2301"/>
        <v>#VALUE!</v>
      </c>
      <c r="AJ390" s="83" t="e">
        <f t="shared" ca="1" si="2289"/>
        <v>#VALUE!</v>
      </c>
      <c r="AK390" s="187" t="e">
        <f t="shared" ca="1" si="2282"/>
        <v>#VALUE!</v>
      </c>
      <c r="AL390" s="192" t="e">
        <f t="shared" ca="1" si="2290"/>
        <v>#VALUE!</v>
      </c>
      <c r="AM390" s="83" t="e">
        <f t="shared" ca="1" si="2291"/>
        <v>#VALUE!</v>
      </c>
      <c r="AN390" s="80" t="e">
        <f ca="1">SUM(AL$368:AL390)</f>
        <v>#VALUE!</v>
      </c>
      <c r="AO390" s="109" t="e">
        <f t="shared" ca="1" si="2297"/>
        <v>#VALUE!</v>
      </c>
      <c r="AP390" s="194" t="e">
        <f t="shared" ca="1" si="2302"/>
        <v>#VALUE!</v>
      </c>
      <c r="AQ390" s="200" t="e">
        <f t="shared" ca="1" si="2292"/>
        <v>#VALUE!</v>
      </c>
      <c r="AR390" s="204"/>
      <c r="AS390" s="221"/>
      <c r="AX390" s="208" t="str">
        <f ca="1">[2]!YBHIST($I$353,$I390,J$25,"sec","")</f>
        <v>E</v>
      </c>
      <c r="AY390" s="206" t="str">
        <f ca="1">[2]!YBPRICE($I$353,AX390&amp;"d","Market","AccruedInterest","Swap",$I390,"LMMSkew","","Model",100,"")</f>
        <v>E</v>
      </c>
      <c r="BA390" s="67">
        <f t="shared" si="2283"/>
        <v>-29</v>
      </c>
      <c r="BI390" s="519" t="e">
        <f t="shared" ca="1" si="2298"/>
        <v>#VALUE!</v>
      </c>
      <c r="BJ390" s="519" t="e">
        <f ca="1">PRODUCT($BI$368:BI390)-1</f>
        <v>#VALUE!</v>
      </c>
      <c r="BK390" s="519" t="e">
        <f t="shared" ca="1" si="2299"/>
        <v>#VALUE!</v>
      </c>
      <c r="BL390" s="519" t="e">
        <f ca="1">PRODUCT($BK$368:BK390)-1</f>
        <v>#VALUE!</v>
      </c>
    </row>
    <row r="391" spans="1:64" ht="15" customHeight="1">
      <c r="B391" s="69">
        <v>6.5</v>
      </c>
      <c r="C391" s="70">
        <f t="shared" ca="1" si="2293"/>
        <v>41253</v>
      </c>
      <c r="D391" s="70">
        <f t="shared" ca="1" si="2304"/>
        <v>41278</v>
      </c>
      <c r="E391" s="70" t="str">
        <f t="shared" ca="1" si="2257"/>
        <v>FNMA3.0-TBA-Dec</v>
      </c>
      <c r="F391" s="70" t="str">
        <f t="shared" ca="1" si="2258"/>
        <v>FNMA3.0-TBA-Jan</v>
      </c>
      <c r="G391" s="70" t="str">
        <f t="shared" si="2305"/>
        <v>FNMA3.0-TBA-GEN</v>
      </c>
      <c r="H391" s="71"/>
      <c r="I391" s="133">
        <f ca="1">[2]!YBWORKDAY(EDATE(Base_Date, BA391), -1, "USD")</f>
        <v>41243</v>
      </c>
      <c r="J391" s="217" t="str">
        <f t="shared" ca="1" si="2280"/>
        <v>E</v>
      </c>
      <c r="K391" s="80" t="e">
        <f t="shared" ca="1" si="2281"/>
        <v>#VALUE!</v>
      </c>
      <c r="L391" s="80" t="e">
        <f t="shared" ca="1" si="2284"/>
        <v>#VALUE!</v>
      </c>
      <c r="M391" s="81" t="str">
        <f ca="1">[2]!YBHIST($I$353,$I391,"LMMOAS","sec")</f>
        <v>E</v>
      </c>
      <c r="N391" s="73" t="str">
        <f ca="1">[2]!YBHIST($I$353,$I390,M$25,"sec","")</f>
        <v>E</v>
      </c>
      <c r="O391" s="170" t="str">
        <f ca="1">[2]!YBHIST("1 Month LIBOR",I391,"Yield","bmk","")</f>
        <v>E</v>
      </c>
      <c r="P391" s="80" t="e">
        <f t="shared" ca="1" si="2285"/>
        <v>#VALUE!</v>
      </c>
      <c r="Q391" s="82" t="str">
        <f ca="1">[2]!YBSCEN($I$353,$J390&amp;"d","Market",O$25,"Swap",$I390,"MarketWSkew","","Model",100,0,29,"Gradual","ParShift|N",0,"Annualized ROR",O390,100,"",,,,"Default",,,,"Default",,)</f>
        <v>E</v>
      </c>
      <c r="R391" s="80" t="e">
        <f t="shared" ca="1" si="2286"/>
        <v>#VALUE!</v>
      </c>
      <c r="S391" s="83" t="e">
        <f t="shared" ca="1" si="2287"/>
        <v>#VALUE!</v>
      </c>
      <c r="T391" s="80" t="e">
        <f ca="1">SUM(R$368:R391)</f>
        <v>#VALUE!</v>
      </c>
      <c r="U391" s="83" t="e">
        <f t="shared" ca="1" si="2294"/>
        <v>#VALUE!</v>
      </c>
      <c r="V391" s="84">
        <f ca="1">VLOOKUP($I391, 'Barcap OAD'!$A:$S, $F$353, FALSE)</f>
        <v>-36.9</v>
      </c>
      <c r="W391" s="172" t="e">
        <f t="shared" ca="1" si="2288"/>
        <v>#VALUE!</v>
      </c>
      <c r="X391" s="185" t="str">
        <f ca="1">[2]!YBHIST($E391,$I391,X$25,"sec","")</f>
        <v>E</v>
      </c>
      <c r="Y391" s="80" t="e">
        <f t="shared" ca="1" si="2274"/>
        <v>#VALUE!</v>
      </c>
      <c r="Z391" s="82" t="e">
        <f t="shared" ca="1" si="2275"/>
        <v>#VALUE!</v>
      </c>
      <c r="AA391" s="82" t="str">
        <f ca="1">[2]!YBHIST($F391,$I391,X$25,"sec","")</f>
        <v>E</v>
      </c>
      <c r="AB391" s="82" t="e">
        <f t="shared" ca="1" si="2295"/>
        <v>#VALUE!</v>
      </c>
      <c r="AC391" s="187" t="e">
        <f t="shared" ca="1" si="2303"/>
        <v>#VALUE!</v>
      </c>
      <c r="AD391" s="189">
        <f ca="1">VLOOKUP($I391, 'Barcap OAD'!$A:$S, $F$26, FALSE)</f>
        <v>5.2729999999999997</v>
      </c>
      <c r="AE391" s="172" t="e">
        <f t="shared" ca="1" si="2262"/>
        <v>#VALUE!</v>
      </c>
      <c r="AF391" s="86" t="e">
        <f t="shared" ca="1" si="2263"/>
        <v>#VALUE!</v>
      </c>
      <c r="AG391" s="80" t="e">
        <f t="shared" ca="1" si="2300"/>
        <v>#VALUE!</v>
      </c>
      <c r="AH391" s="83" t="e">
        <f t="shared" ca="1" si="2296"/>
        <v>#VALUE!</v>
      </c>
      <c r="AI391" s="80" t="e">
        <f t="shared" ca="1" si="2301"/>
        <v>#VALUE!</v>
      </c>
      <c r="AJ391" s="83" t="e">
        <f t="shared" ca="1" si="2289"/>
        <v>#VALUE!</v>
      </c>
      <c r="AK391" s="187" t="e">
        <f t="shared" ca="1" si="2282"/>
        <v>#VALUE!</v>
      </c>
      <c r="AL391" s="192" t="e">
        <f t="shared" ca="1" si="2290"/>
        <v>#VALUE!</v>
      </c>
      <c r="AM391" s="83" t="e">
        <f t="shared" ca="1" si="2291"/>
        <v>#VALUE!</v>
      </c>
      <c r="AN391" s="80" t="e">
        <f ca="1">SUM(AL$368:AL391)</f>
        <v>#VALUE!</v>
      </c>
      <c r="AO391" s="109" t="e">
        <f t="shared" ca="1" si="2297"/>
        <v>#VALUE!</v>
      </c>
      <c r="AP391" s="194" t="e">
        <f t="shared" ca="1" si="2302"/>
        <v>#VALUE!</v>
      </c>
      <c r="AQ391" s="200" t="e">
        <f t="shared" ca="1" si="2292"/>
        <v>#VALUE!</v>
      </c>
      <c r="AR391" s="204"/>
      <c r="AS391" s="221"/>
      <c r="AX391" s="208" t="str">
        <f ca="1">[2]!YBHIST($I$353,$I391,J$25,"sec","")</f>
        <v>E</v>
      </c>
      <c r="AY391" s="206" t="str">
        <f ca="1">[2]!YBPRICE($I$353,AX391&amp;"d","Market","AccruedInterest","Swap",$I391,"LMMSkew","","Model",100,"")</f>
        <v>E</v>
      </c>
      <c r="BA391" s="67">
        <f t="shared" si="2283"/>
        <v>-28</v>
      </c>
      <c r="BI391" s="519" t="e">
        <f t="shared" ca="1" si="2298"/>
        <v>#VALUE!</v>
      </c>
      <c r="BJ391" s="519" t="e">
        <f ca="1">PRODUCT($BI$368:BI391)-1</f>
        <v>#VALUE!</v>
      </c>
      <c r="BK391" s="519" t="e">
        <f t="shared" ca="1" si="2299"/>
        <v>#VALUE!</v>
      </c>
      <c r="BL391" s="519" t="e">
        <f ca="1">PRODUCT($BK$368:BK391)-1</f>
        <v>#VALUE!</v>
      </c>
    </row>
    <row r="392" spans="1:64" ht="15" customHeight="1">
      <c r="C392" s="70">
        <f t="shared" ca="1" si="2293"/>
        <v>41284</v>
      </c>
      <c r="D392" s="70">
        <f t="shared" ca="1" si="2304"/>
        <v>41309</v>
      </c>
      <c r="E392" s="70" t="str">
        <f t="shared" ca="1" si="2257"/>
        <v>FNMA3.0-TBA-Jan</v>
      </c>
      <c r="F392" s="70" t="str">
        <f t="shared" ca="1" si="2258"/>
        <v>FNMA3.0-TBA-Feb</v>
      </c>
      <c r="G392" s="70" t="str">
        <f t="shared" si="2305"/>
        <v>FNMA3.0-TBA-GEN</v>
      </c>
      <c r="H392" s="71"/>
      <c r="I392" s="133">
        <f ca="1">[2]!YBWORKDAY(EDATE(Base_Date, BA392), -1, "USD")</f>
        <v>41274</v>
      </c>
      <c r="J392" s="217" t="str">
        <f t="shared" ca="1" si="2280"/>
        <v>E</v>
      </c>
      <c r="K392" s="80" t="e">
        <f t="shared" ca="1" si="2281"/>
        <v>#VALUE!</v>
      </c>
      <c r="L392" s="80" t="e">
        <f t="shared" ca="1" si="2284"/>
        <v>#VALUE!</v>
      </c>
      <c r="M392" s="81" t="str">
        <f ca="1">[2]!YBHIST($I$353,$I392,"LMMOAS","sec")</f>
        <v>E</v>
      </c>
      <c r="N392" s="73" t="str">
        <f ca="1">[2]!YBHIST($I$353,$I391,M$25,"sec","")</f>
        <v>E</v>
      </c>
      <c r="O392" s="170" t="str">
        <f ca="1">[2]!YBHIST("1 Month LIBOR",I392,"Yield","bmk","")</f>
        <v>E</v>
      </c>
      <c r="P392" s="80" t="e">
        <f t="shared" ca="1" si="2285"/>
        <v>#VALUE!</v>
      </c>
      <c r="Q392" s="82" t="str">
        <f ca="1">[2]!YBSCEN($I$353,$J391&amp;"d","Market",O$25,"Swap",$I391,"MarketWSkew","","Model",100,0,29,"Gradual","ParShift|N",0,"Annualized ROR",O391,100,"",,,,"Default",,,,"Default",,)</f>
        <v>E</v>
      </c>
      <c r="R392" s="80" t="e">
        <f t="shared" ca="1" si="2286"/>
        <v>#VALUE!</v>
      </c>
      <c r="S392" s="83" t="e">
        <f t="shared" ca="1" si="2287"/>
        <v>#VALUE!</v>
      </c>
      <c r="T392" s="80" t="e">
        <f ca="1">SUM(R$368:R392)</f>
        <v>#VALUE!</v>
      </c>
      <c r="U392" s="83" t="e">
        <f t="shared" ca="1" si="2294"/>
        <v>#VALUE!</v>
      </c>
      <c r="V392" s="84">
        <f ca="1">VLOOKUP($I392, 'Barcap OAD'!$A:$S, $F$353, FALSE)</f>
        <v>-35.1</v>
      </c>
      <c r="W392" s="172" t="e">
        <f t="shared" ca="1" si="2288"/>
        <v>#VALUE!</v>
      </c>
      <c r="X392" s="185" t="str">
        <f ca="1">[2]!YBHIST($E392,$I392,X$25,"sec","")</f>
        <v>E</v>
      </c>
      <c r="Y392" s="80" t="e">
        <f t="shared" ca="1" si="2274"/>
        <v>#VALUE!</v>
      </c>
      <c r="Z392" s="82" t="e">
        <f t="shared" ca="1" si="2275"/>
        <v>#VALUE!</v>
      </c>
      <c r="AA392" s="82" t="str">
        <f ca="1">[2]!YBHIST($F392,$I392,X$25,"sec","")</f>
        <v>E</v>
      </c>
      <c r="AB392" s="82" t="e">
        <f t="shared" ca="1" si="2295"/>
        <v>#VALUE!</v>
      </c>
      <c r="AC392" s="187" t="e">
        <f t="shared" ca="1" si="2303"/>
        <v>#VALUE!</v>
      </c>
      <c r="AD392" s="189">
        <f ca="1">VLOOKUP($I392, 'Barcap OAD'!$A:$S, $F$26, FALSE)</f>
        <v>5.9370000000000003</v>
      </c>
      <c r="AE392" s="172" t="e">
        <f t="shared" ca="1" si="2262"/>
        <v>#VALUE!</v>
      </c>
      <c r="AF392" s="86" t="e">
        <f t="shared" ca="1" si="2263"/>
        <v>#VALUE!</v>
      </c>
      <c r="AG392" s="80" t="e">
        <f t="shared" ca="1" si="2300"/>
        <v>#VALUE!</v>
      </c>
      <c r="AH392" s="83" t="e">
        <f t="shared" ca="1" si="2296"/>
        <v>#VALUE!</v>
      </c>
      <c r="AI392" s="80" t="e">
        <f t="shared" ca="1" si="2301"/>
        <v>#VALUE!</v>
      </c>
      <c r="AJ392" s="83" t="e">
        <f t="shared" ca="1" si="2289"/>
        <v>#VALUE!</v>
      </c>
      <c r="AK392" s="187" t="e">
        <f t="shared" ca="1" si="2282"/>
        <v>#VALUE!</v>
      </c>
      <c r="AL392" s="192" t="e">
        <f t="shared" ca="1" si="2290"/>
        <v>#VALUE!</v>
      </c>
      <c r="AM392" s="83" t="e">
        <f t="shared" ca="1" si="2291"/>
        <v>#VALUE!</v>
      </c>
      <c r="AN392" s="80" t="e">
        <f ca="1">SUM(AL$368:AL392)</f>
        <v>#VALUE!</v>
      </c>
      <c r="AO392" s="109" t="e">
        <f t="shared" ca="1" si="2297"/>
        <v>#VALUE!</v>
      </c>
      <c r="AP392" s="194" t="e">
        <f t="shared" ca="1" si="2302"/>
        <v>#VALUE!</v>
      </c>
      <c r="AQ392" s="200" t="e">
        <f t="shared" ca="1" si="2292"/>
        <v>#VALUE!</v>
      </c>
      <c r="AR392" s="204"/>
      <c r="AS392" s="221"/>
      <c r="AX392" s="208" t="str">
        <f ca="1">[2]!YBHIST($I$353,$I392,J$25,"sec","")</f>
        <v>E</v>
      </c>
      <c r="AY392" s="206" t="str">
        <f ca="1">[2]!YBPRICE($I$353,AX392&amp;"d","Market","AccruedInterest","Swap",$I392,"LMMSkew","","Model",100,"")</f>
        <v>E</v>
      </c>
      <c r="BA392" s="67">
        <f t="shared" si="2283"/>
        <v>-27</v>
      </c>
      <c r="BI392" s="519" t="e">
        <f t="shared" ca="1" si="2298"/>
        <v>#VALUE!</v>
      </c>
      <c r="BJ392" s="519" t="e">
        <f ca="1">PRODUCT($BI$368:BI392)-1</f>
        <v>#VALUE!</v>
      </c>
      <c r="BK392" s="519" t="e">
        <f t="shared" ca="1" si="2299"/>
        <v>#VALUE!</v>
      </c>
      <c r="BL392" s="519" t="e">
        <f ca="1">PRODUCT($BK$368:BK392)-1</f>
        <v>#VALUE!</v>
      </c>
    </row>
    <row r="393" spans="1:64" ht="15" customHeight="1">
      <c r="C393" s="70">
        <f t="shared" ca="1" si="2293"/>
        <v>41315</v>
      </c>
      <c r="D393" s="70">
        <f t="shared" ca="1" si="2304"/>
        <v>41340</v>
      </c>
      <c r="E393" s="70" t="str">
        <f t="shared" ca="1" si="2257"/>
        <v>FNMA3.0-TBA-Feb</v>
      </c>
      <c r="F393" s="70" t="str">
        <f t="shared" ca="1" si="2258"/>
        <v>FNMA3.0-TBA-Mar</v>
      </c>
      <c r="G393" s="70" t="str">
        <f t="shared" si="2305"/>
        <v>FNMA3.0-TBA-GEN</v>
      </c>
      <c r="H393" s="71"/>
      <c r="I393" s="133">
        <f ca="1">[2]!YBWORKDAY(EDATE(Base_Date, BA393), -1, "USD")</f>
        <v>41305</v>
      </c>
      <c r="J393" s="217" t="str">
        <f t="shared" ca="1" si="2280"/>
        <v>E</v>
      </c>
      <c r="K393" s="80" t="e">
        <f t="shared" ca="1" si="2281"/>
        <v>#VALUE!</v>
      </c>
      <c r="L393" s="80" t="e">
        <f t="shared" ca="1" si="2284"/>
        <v>#VALUE!</v>
      </c>
      <c r="M393" s="81" t="str">
        <f ca="1">[2]!YBHIST($I$353,$I393,"LMMOAS","sec")</f>
        <v>E</v>
      </c>
      <c r="N393" s="73" t="str">
        <f ca="1">[2]!YBHIST($I$353,$I392,M$25,"sec","")</f>
        <v>E</v>
      </c>
      <c r="O393" s="170" t="str">
        <f ca="1">[2]!YBHIST("1 Month LIBOR",I393,"Yield","bmk","")</f>
        <v>E</v>
      </c>
      <c r="P393" s="80" t="e">
        <f t="shared" ca="1" si="2285"/>
        <v>#VALUE!</v>
      </c>
      <c r="Q393" s="82" t="str">
        <f ca="1">[2]!YBSCEN($I$353,$J392&amp;"d","Market",O$25,"Swap",$I392,"LMMSkew","","Model",100,0,29,"Gradual","ParShift|N",0,"Annualized ROR",O392,100,"",,,,"Default",,,,"Default",,)</f>
        <v>E</v>
      </c>
      <c r="R393" s="80" t="e">
        <f t="shared" ca="1" si="2286"/>
        <v>#VALUE!</v>
      </c>
      <c r="S393" s="83" t="e">
        <f t="shared" ca="1" si="2287"/>
        <v>#VALUE!</v>
      </c>
      <c r="T393" s="80" t="e">
        <f ca="1">SUM(R$368:R393)</f>
        <v>#VALUE!</v>
      </c>
      <c r="U393" s="83" t="e">
        <f t="shared" ca="1" si="2294"/>
        <v>#VALUE!</v>
      </c>
      <c r="V393" s="84">
        <f ca="1">VLOOKUP($I393, 'Barcap OAD'!$A:$S, $F$353, FALSE)</f>
        <v>-31</v>
      </c>
      <c r="W393" s="172" t="e">
        <f t="shared" ca="1" si="2288"/>
        <v>#VALUE!</v>
      </c>
      <c r="X393" s="185" t="str">
        <f ca="1">[2]!YBHIST($E393,$I393,X$25,"sec","")</f>
        <v>E</v>
      </c>
      <c r="Y393" s="80" t="e">
        <f t="shared" ca="1" si="2274"/>
        <v>#VALUE!</v>
      </c>
      <c r="Z393" s="82" t="e">
        <f t="shared" ca="1" si="2275"/>
        <v>#VALUE!</v>
      </c>
      <c r="AA393" s="82" t="str">
        <f ca="1">[2]!YBHIST($F393,$I393,X$25,"sec","")</f>
        <v>E</v>
      </c>
      <c r="AB393" s="82" t="e">
        <f t="shared" ca="1" si="2295"/>
        <v>#VALUE!</v>
      </c>
      <c r="AC393" s="187" t="e">
        <f t="shared" ca="1" si="2303"/>
        <v>#VALUE!</v>
      </c>
      <c r="AD393" s="189">
        <f ca="1">VLOOKUP($I393, 'Barcap OAD'!$A:$S, $F$26, FALSE)</f>
        <v>7.0540000000000003</v>
      </c>
      <c r="AE393" s="172" t="e">
        <f t="shared" ca="1" si="2262"/>
        <v>#VALUE!</v>
      </c>
      <c r="AF393" s="86" t="e">
        <f t="shared" ca="1" si="2263"/>
        <v>#VALUE!</v>
      </c>
      <c r="AG393" s="80" t="e">
        <f t="shared" ca="1" si="2300"/>
        <v>#VALUE!</v>
      </c>
      <c r="AH393" s="83" t="e">
        <f t="shared" ca="1" si="2296"/>
        <v>#VALUE!</v>
      </c>
      <c r="AI393" s="80" t="e">
        <f t="shared" ca="1" si="2301"/>
        <v>#VALUE!</v>
      </c>
      <c r="AJ393" s="83" t="e">
        <f t="shared" ca="1" si="2289"/>
        <v>#VALUE!</v>
      </c>
      <c r="AK393" s="187" t="e">
        <f t="shared" ca="1" si="2282"/>
        <v>#VALUE!</v>
      </c>
      <c r="AL393" s="192" t="e">
        <f t="shared" ca="1" si="2290"/>
        <v>#VALUE!</v>
      </c>
      <c r="AM393" s="83" t="e">
        <f t="shared" ca="1" si="2291"/>
        <v>#VALUE!</v>
      </c>
      <c r="AN393" s="80" t="e">
        <f ca="1">SUM(AL$368:AL393)</f>
        <v>#VALUE!</v>
      </c>
      <c r="AO393" s="109" t="e">
        <f t="shared" ca="1" si="2297"/>
        <v>#VALUE!</v>
      </c>
      <c r="AP393" s="194" t="e">
        <f t="shared" ca="1" si="2302"/>
        <v>#VALUE!</v>
      </c>
      <c r="AQ393" s="200" t="e">
        <f t="shared" ca="1" si="2292"/>
        <v>#VALUE!</v>
      </c>
      <c r="AR393" s="204"/>
      <c r="AS393" s="221"/>
      <c r="AX393" s="208" t="str">
        <f ca="1">[2]!YBHIST($I$353,$I393,J$25,"sec","")</f>
        <v>E</v>
      </c>
      <c r="AY393" s="206" t="str">
        <f ca="1">[2]!YBPRICE($I$353,AX393&amp;"d","Market","AccruedInterest","Swap",$I393,"LMMSkew","","Model",100,"")</f>
        <v>E</v>
      </c>
      <c r="BA393" s="67">
        <f t="shared" si="2283"/>
        <v>-26</v>
      </c>
      <c r="BI393" s="519" t="e">
        <f t="shared" ca="1" si="2298"/>
        <v>#VALUE!</v>
      </c>
      <c r="BJ393" s="519" t="e">
        <f ca="1">PRODUCT($BI$368:BI393)-1</f>
        <v>#VALUE!</v>
      </c>
      <c r="BK393" s="519" t="e">
        <f t="shared" ca="1" si="2299"/>
        <v>#VALUE!</v>
      </c>
      <c r="BL393" s="519" t="e">
        <f ca="1">PRODUCT($BK$368:BK393)-1</f>
        <v>#VALUE!</v>
      </c>
    </row>
    <row r="394" spans="1:64" ht="15" customHeight="1">
      <c r="C394" s="70">
        <f t="shared" ca="1" si="2293"/>
        <v>41343</v>
      </c>
      <c r="D394" s="70">
        <f t="shared" ca="1" si="2304"/>
        <v>41368</v>
      </c>
      <c r="E394" s="70" t="str">
        <f t="shared" ca="1" si="2257"/>
        <v>FNMA3.0-TBA-Mar</v>
      </c>
      <c r="F394" s="70" t="str">
        <f t="shared" ca="1" si="2258"/>
        <v>FNMA3.0-TBA-Apr</v>
      </c>
      <c r="G394" s="70" t="str">
        <f t="shared" si="2305"/>
        <v>FNMA3.0-TBA-GEN</v>
      </c>
      <c r="H394" s="71"/>
      <c r="I394" s="133">
        <f ca="1">[2]!YBWORKDAY(EDATE(Base_Date, BA394), -1, "USD")</f>
        <v>41333</v>
      </c>
      <c r="J394" s="217" t="str">
        <f t="shared" ca="1" si="2280"/>
        <v>E</v>
      </c>
      <c r="K394" s="80" t="e">
        <f t="shared" ca="1" si="2281"/>
        <v>#VALUE!</v>
      </c>
      <c r="L394" s="80" t="e">
        <f t="shared" ca="1" si="2284"/>
        <v>#VALUE!</v>
      </c>
      <c r="M394" s="81" t="str">
        <f ca="1">[2]!YBHIST($I$353,$I394,"LMMOAS","sec")</f>
        <v>E</v>
      </c>
      <c r="N394" s="73" t="str">
        <f ca="1">[2]!YBHIST($I$353,$I393,M$25,"sec","")</f>
        <v>E</v>
      </c>
      <c r="O394" s="170" t="str">
        <f ca="1">[2]!YBHIST("1 Month LIBOR",I394,"Yield","bmk","")</f>
        <v>E</v>
      </c>
      <c r="P394" s="80" t="e">
        <f t="shared" ca="1" si="2285"/>
        <v>#VALUE!</v>
      </c>
      <c r="Q394" s="82" t="str">
        <f ca="1">[2]!YBSCEN($I$353,$J393&amp;"d","Market",O$25,"Swap",$I393,"LMMSkew","","Model",100,0,29,"Gradual","ParShift|N",0,"Annualized ROR",O393,100,"",,,,"Default",,,,"Default",,)</f>
        <v>E</v>
      </c>
      <c r="R394" s="80" t="e">
        <f t="shared" ca="1" si="2286"/>
        <v>#VALUE!</v>
      </c>
      <c r="S394" s="83" t="e">
        <f t="shared" ca="1" si="2287"/>
        <v>#VALUE!</v>
      </c>
      <c r="T394" s="80" t="e">
        <f ca="1">SUM(R$368:R394)</f>
        <v>#VALUE!</v>
      </c>
      <c r="U394" s="83" t="e">
        <f t="shared" ca="1" si="2294"/>
        <v>#VALUE!</v>
      </c>
      <c r="V394" s="84">
        <f ca="1">VLOOKUP($I394, 'Barcap OAD'!$A:$S, $F$353, FALSE)</f>
        <v>-30</v>
      </c>
      <c r="W394" s="172" t="e">
        <f t="shared" ca="1" si="2288"/>
        <v>#VALUE!</v>
      </c>
      <c r="X394" s="185" t="str">
        <f ca="1">[2]!YBHIST($E394,$I394,X$25,"sec","")</f>
        <v>E</v>
      </c>
      <c r="Y394" s="80" t="e">
        <f t="shared" ca="1" si="2274"/>
        <v>#VALUE!</v>
      </c>
      <c r="Z394" s="82" t="e">
        <f t="shared" ca="1" si="2275"/>
        <v>#VALUE!</v>
      </c>
      <c r="AA394" s="82" t="str">
        <f ca="1">[2]!YBHIST($F394,$I394,X$25,"sec","")</f>
        <v>E</v>
      </c>
      <c r="AB394" s="82" t="e">
        <f t="shared" ca="1" si="2295"/>
        <v>#VALUE!</v>
      </c>
      <c r="AC394" s="187" t="e">
        <f t="shared" ca="1" si="2303"/>
        <v>#VALUE!</v>
      </c>
      <c r="AD394" s="189">
        <f ca="1">VLOOKUP($I394, 'Barcap OAD'!$A:$S, $F$26, FALSE)</f>
        <v>6.8920000000000003</v>
      </c>
      <c r="AE394" s="172" t="e">
        <f t="shared" ca="1" si="2262"/>
        <v>#VALUE!</v>
      </c>
      <c r="AF394" s="86" t="e">
        <f t="shared" ca="1" si="2263"/>
        <v>#VALUE!</v>
      </c>
      <c r="AG394" s="80" t="e">
        <f t="shared" ca="1" si="2300"/>
        <v>#VALUE!</v>
      </c>
      <c r="AH394" s="83" t="e">
        <f t="shared" ca="1" si="2296"/>
        <v>#VALUE!</v>
      </c>
      <c r="AI394" s="80" t="e">
        <f t="shared" ca="1" si="2301"/>
        <v>#VALUE!</v>
      </c>
      <c r="AJ394" s="83" t="e">
        <f t="shared" ca="1" si="2289"/>
        <v>#VALUE!</v>
      </c>
      <c r="AK394" s="187" t="e">
        <f t="shared" ca="1" si="2282"/>
        <v>#VALUE!</v>
      </c>
      <c r="AL394" s="192" t="e">
        <f t="shared" ca="1" si="2290"/>
        <v>#VALUE!</v>
      </c>
      <c r="AM394" s="83" t="e">
        <f t="shared" ca="1" si="2291"/>
        <v>#VALUE!</v>
      </c>
      <c r="AN394" s="80" t="e">
        <f ca="1">SUM(AL$368:AL394)</f>
        <v>#VALUE!</v>
      </c>
      <c r="AO394" s="109" t="e">
        <f t="shared" ca="1" si="2297"/>
        <v>#VALUE!</v>
      </c>
      <c r="AP394" s="194" t="e">
        <f t="shared" ca="1" si="2302"/>
        <v>#VALUE!</v>
      </c>
      <c r="AQ394" s="200" t="e">
        <f t="shared" ca="1" si="2292"/>
        <v>#VALUE!</v>
      </c>
      <c r="AR394" s="204"/>
      <c r="AS394" s="221"/>
      <c r="AX394" s="208" t="str">
        <f ca="1">[2]!YBHIST($I$353,$I394,J$25,"sec","")</f>
        <v>E</v>
      </c>
      <c r="AY394" s="206" t="str">
        <f ca="1">[2]!YBPRICE($I$353,AX394&amp;"d","Market","AccruedInterest","Swap",$I394,"LMMSkew","","Model",100,"")</f>
        <v>E</v>
      </c>
      <c r="BA394" s="67">
        <f t="shared" si="2283"/>
        <v>-25</v>
      </c>
      <c r="BI394" s="519" t="e">
        <f t="shared" ca="1" si="2298"/>
        <v>#VALUE!</v>
      </c>
      <c r="BJ394" s="519" t="e">
        <f ca="1">PRODUCT($BI$368:BI394)-1</f>
        <v>#VALUE!</v>
      </c>
      <c r="BK394" s="519" t="e">
        <f t="shared" ca="1" si="2299"/>
        <v>#VALUE!</v>
      </c>
      <c r="BL394" s="519" t="e">
        <f ca="1">PRODUCT($BK$368:BK394)-1</f>
        <v>#VALUE!</v>
      </c>
    </row>
    <row r="395" spans="1:64" ht="15" customHeight="1">
      <c r="C395" s="222">
        <f t="shared" ref="C395:C400" ca="1" si="2306">I395+10</f>
        <v>41371</v>
      </c>
      <c r="D395" s="70">
        <f t="shared" ca="1" si="2304"/>
        <v>41396</v>
      </c>
      <c r="E395" s="70" t="str">
        <f t="shared" ca="1" si="2257"/>
        <v>FNMA3.0-TBA-Apr</v>
      </c>
      <c r="F395" s="70" t="str">
        <f t="shared" ca="1" si="2258"/>
        <v>FNMA3.0-TBA-May</v>
      </c>
      <c r="G395" s="70" t="str">
        <f t="shared" si="2305"/>
        <v>FNMA3.0-TBA-GEN</v>
      </c>
      <c r="H395" s="71"/>
      <c r="I395" s="133">
        <f ca="1">[2]!YBWORKDAY(EDATE(Base_Date, BA395), -1, "USD")</f>
        <v>41361</v>
      </c>
      <c r="J395" s="234" t="str">
        <f t="shared" ca="1" si="2280"/>
        <v>E</v>
      </c>
      <c r="K395" s="237" t="e">
        <f t="shared" ca="1" si="2281"/>
        <v>#VALUE!</v>
      </c>
      <c r="L395" s="237" t="e">
        <f t="shared" ca="1" si="2284"/>
        <v>#VALUE!</v>
      </c>
      <c r="M395" s="238" t="str">
        <f ca="1">[2]!YBHIST($I$353,$I395,"LMMOAS","sec")</f>
        <v>E</v>
      </c>
      <c r="N395" s="239" t="str">
        <f ca="1">[2]!YBHIST($I$353,$I394,M$25,"sec","")</f>
        <v>E</v>
      </c>
      <c r="O395" s="240" t="str">
        <f ca="1">[2]!YBHIST("1 Month LIBOR",I395,"Yield","bmk","")</f>
        <v>E</v>
      </c>
      <c r="P395" s="237" t="e">
        <f t="shared" ca="1" si="2285"/>
        <v>#VALUE!</v>
      </c>
      <c r="Q395" s="171" t="str">
        <f ca="1">[2]!YBSCEN($I$353,$J394&amp;"d","Market",O$25,"Swap",$I394,"LMMSkew","","Model",100,0,29,"Gradual","ParShift|N",0,"Annualized ROR",O394,100,"",,,,"Default",,,,"Default",,)</f>
        <v>E</v>
      </c>
      <c r="R395" s="237" t="e">
        <f t="shared" ca="1" si="2286"/>
        <v>#VALUE!</v>
      </c>
      <c r="S395" s="241" t="e">
        <f t="shared" ca="1" si="2287"/>
        <v>#VALUE!</v>
      </c>
      <c r="T395" s="237" t="e">
        <f ca="1">SUM(R$368:R395)</f>
        <v>#VALUE!</v>
      </c>
      <c r="U395" s="241" t="e">
        <f t="shared" ca="1" si="2294"/>
        <v>#VALUE!</v>
      </c>
      <c r="V395" s="242">
        <f ca="1">VLOOKUP($I395, 'Barcap OAD'!$A:$S, $F$353, FALSE)</f>
        <v>-28.9</v>
      </c>
      <c r="W395" s="243" t="e">
        <f t="shared" ca="1" si="2288"/>
        <v>#VALUE!</v>
      </c>
      <c r="X395" s="244" t="str">
        <f ca="1">[2]!YBHIST($E395,$I395,X$25,"sec","")</f>
        <v>E</v>
      </c>
      <c r="Y395" s="237" t="e">
        <f t="shared" ca="1" si="2274"/>
        <v>#VALUE!</v>
      </c>
      <c r="Z395" s="171" t="e">
        <f t="shared" ca="1" si="2275"/>
        <v>#VALUE!</v>
      </c>
      <c r="AA395" s="171" t="str">
        <f ca="1">[2]!YBHIST($F395,$I395,X$25,"sec","")</f>
        <v>E</v>
      </c>
      <c r="AB395" s="171" t="e">
        <f t="shared" ca="1" si="2295"/>
        <v>#VALUE!</v>
      </c>
      <c r="AC395" s="245" t="e">
        <f t="shared" ca="1" si="2303"/>
        <v>#VALUE!</v>
      </c>
      <c r="AD395" s="246">
        <f ca="1">VLOOKUP($I395, 'Barcap OAD'!$A:$S, $F$26, FALSE)</f>
        <v>7.0179999999999998</v>
      </c>
      <c r="AE395" s="243" t="e">
        <f t="shared" ca="1" si="2262"/>
        <v>#VALUE!</v>
      </c>
      <c r="AF395" s="247" t="e">
        <f t="shared" ca="1" si="2263"/>
        <v>#VALUE!</v>
      </c>
      <c r="AG395" s="237" t="e">
        <f t="shared" ca="1" si="2300"/>
        <v>#VALUE!</v>
      </c>
      <c r="AH395" s="241" t="e">
        <f t="shared" ca="1" si="2296"/>
        <v>#VALUE!</v>
      </c>
      <c r="AI395" s="237" t="e">
        <f t="shared" ca="1" si="2301"/>
        <v>#VALUE!</v>
      </c>
      <c r="AJ395" s="241" t="e">
        <f t="shared" ca="1" si="2289"/>
        <v>#VALUE!</v>
      </c>
      <c r="AK395" s="245" t="e">
        <f t="shared" ca="1" si="2282"/>
        <v>#VALUE!</v>
      </c>
      <c r="AL395" s="248" t="e">
        <f t="shared" ca="1" si="2290"/>
        <v>#VALUE!</v>
      </c>
      <c r="AM395" s="241" t="e">
        <f t="shared" ca="1" si="2291"/>
        <v>#VALUE!</v>
      </c>
      <c r="AN395" s="237" t="e">
        <f ca="1">SUM(AL$368:AL395)</f>
        <v>#VALUE!</v>
      </c>
      <c r="AO395" s="203" t="e">
        <f t="shared" ca="1" si="2297"/>
        <v>#VALUE!</v>
      </c>
      <c r="AP395" s="249" t="e">
        <f t="shared" ca="1" si="2302"/>
        <v>#VALUE!</v>
      </c>
      <c r="AQ395" s="250" t="e">
        <f t="shared" ca="1" si="2292"/>
        <v>#VALUE!</v>
      </c>
      <c r="AR395" s="204"/>
      <c r="AS395" s="221"/>
      <c r="AX395" s="208" t="str">
        <f ca="1">[2]!YBHIST($I$353,$I395,J$25,"sec","")</f>
        <v>E</v>
      </c>
      <c r="AY395" s="206" t="str">
        <f ca="1">[2]!YBPRICE($I$353,AX395&amp;"d","Market","AccruedInterest","Swap",$I395,"LMMSkew","","Model",100,"")</f>
        <v>E</v>
      </c>
      <c r="BA395" s="67">
        <f t="shared" si="2283"/>
        <v>-24</v>
      </c>
      <c r="BI395" s="519" t="e">
        <f t="shared" ca="1" si="2298"/>
        <v>#VALUE!</v>
      </c>
      <c r="BJ395" s="519" t="e">
        <f ca="1">PRODUCT($BI$368:BI395)-1</f>
        <v>#VALUE!</v>
      </c>
      <c r="BK395" s="519" t="e">
        <f t="shared" ca="1" si="2299"/>
        <v>#VALUE!</v>
      </c>
      <c r="BL395" s="519" t="e">
        <f ca="1">PRODUCT($BK$368:BK395)-1</f>
        <v>#VALUE!</v>
      </c>
    </row>
    <row r="396" spans="1:64" ht="15" customHeight="1">
      <c r="C396" s="222">
        <f t="shared" ca="1" si="2306"/>
        <v>41404</v>
      </c>
      <c r="D396" s="70">
        <f t="shared" ca="1" si="2304"/>
        <v>41429</v>
      </c>
      <c r="E396" s="70" t="str">
        <f t="shared" ca="1" si="2257"/>
        <v>FNMA3.0-TBA-May</v>
      </c>
      <c r="F396" s="70" t="str">
        <f t="shared" ca="1" si="2258"/>
        <v>FNMA3.0-TBA-Jun</v>
      </c>
      <c r="G396" s="70" t="str">
        <f t="shared" si="2305"/>
        <v>FNMA3.0-TBA-GEN</v>
      </c>
      <c r="H396" s="71"/>
      <c r="I396" s="133">
        <f ca="1">[2]!YBWORKDAY(EDATE(Base_Date, BA396), -1, "USD")</f>
        <v>41394</v>
      </c>
      <c r="J396" s="234" t="str">
        <f t="shared" ca="1" si="2280"/>
        <v>E</v>
      </c>
      <c r="K396" s="237" t="e">
        <f t="shared" ca="1" si="2281"/>
        <v>#VALUE!</v>
      </c>
      <c r="L396" s="237" t="e">
        <f t="shared" ca="1" si="2284"/>
        <v>#VALUE!</v>
      </c>
      <c r="M396" s="238" t="str">
        <f ca="1">[2]!YBHIST($I$353,$I396,"LMMOAS","sec")</f>
        <v>E</v>
      </c>
      <c r="N396" s="239" t="str">
        <f ca="1">[2]!YBHIST($I$353,$I395,M$25,"sec","")</f>
        <v>E</v>
      </c>
      <c r="O396" s="240" t="str">
        <f ca="1">[2]!YBHIST("1 Month LIBOR",I396,"Yield","bmk","")</f>
        <v>E</v>
      </c>
      <c r="P396" s="237" t="e">
        <f t="shared" ca="1" si="2285"/>
        <v>#VALUE!</v>
      </c>
      <c r="Q396" s="171" t="str">
        <f ca="1">[2]!YBSCEN($I$353,$J395&amp;"d","Market",O$25,"Swap",$I395,"LMMSkew","","Model",100,0,29,"Gradual","ParShift|N",0,"Annualized ROR",O395,100,"",,,,"Default",,,,"Default",,)</f>
        <v>E</v>
      </c>
      <c r="R396" s="237" t="e">
        <f t="shared" ca="1" si="2286"/>
        <v>#VALUE!</v>
      </c>
      <c r="S396" s="241" t="e">
        <f t="shared" ca="1" si="2287"/>
        <v>#VALUE!</v>
      </c>
      <c r="T396" s="237" t="e">
        <f ca="1">SUM(R$368:R396)</f>
        <v>#VALUE!</v>
      </c>
      <c r="U396" s="241" t="e">
        <f t="shared" ca="1" si="2294"/>
        <v>#VALUE!</v>
      </c>
      <c r="V396" s="242">
        <f ca="1">VLOOKUP($I396, 'Barcap OAD'!$A:$S, $F$353, FALSE)</f>
        <v>-29.4</v>
      </c>
      <c r="W396" s="243" t="e">
        <f t="shared" ca="1" si="2288"/>
        <v>#VALUE!</v>
      </c>
      <c r="X396" s="244" t="str">
        <f ca="1">[2]!YBHIST($E396,$I396,X$25,"sec","")</f>
        <v>E</v>
      </c>
      <c r="Y396" s="237" t="e">
        <f t="shared" ca="1" si="2274"/>
        <v>#VALUE!</v>
      </c>
      <c r="Z396" s="171" t="e">
        <f t="shared" ca="1" si="2275"/>
        <v>#VALUE!</v>
      </c>
      <c r="AA396" s="171" t="str">
        <f ca="1">[2]!YBHIST($F396,$I396,X$25,"sec","")</f>
        <v>E</v>
      </c>
      <c r="AB396" s="171" t="e">
        <f t="shared" ca="1" si="2295"/>
        <v>#VALUE!</v>
      </c>
      <c r="AC396" s="245" t="e">
        <f t="shared" ca="1" si="2303"/>
        <v>#VALUE!</v>
      </c>
      <c r="AD396" s="246">
        <f ca="1">VLOOKUP($I396, 'Barcap OAD'!$A:$S, $F$26, FALSE)</f>
        <v>6.3730000000000002</v>
      </c>
      <c r="AE396" s="243" t="e">
        <f t="shared" ca="1" si="2262"/>
        <v>#VALUE!</v>
      </c>
      <c r="AF396" s="247" t="e">
        <f t="shared" ca="1" si="2263"/>
        <v>#VALUE!</v>
      </c>
      <c r="AG396" s="237" t="e">
        <f t="shared" ca="1" si="2300"/>
        <v>#VALUE!</v>
      </c>
      <c r="AH396" s="241" t="e">
        <f t="shared" ca="1" si="2296"/>
        <v>#VALUE!</v>
      </c>
      <c r="AI396" s="237" t="e">
        <f t="shared" ca="1" si="2301"/>
        <v>#VALUE!</v>
      </c>
      <c r="AJ396" s="241" t="e">
        <f t="shared" ca="1" si="2289"/>
        <v>#VALUE!</v>
      </c>
      <c r="AK396" s="245" t="e">
        <f t="shared" ca="1" si="2282"/>
        <v>#VALUE!</v>
      </c>
      <c r="AL396" s="248" t="e">
        <f t="shared" ca="1" si="2290"/>
        <v>#VALUE!</v>
      </c>
      <c r="AM396" s="241" t="e">
        <f t="shared" ca="1" si="2291"/>
        <v>#VALUE!</v>
      </c>
      <c r="AN396" s="237" t="e">
        <f ca="1">SUM(AL$368:AL396)</f>
        <v>#VALUE!</v>
      </c>
      <c r="AO396" s="203" t="e">
        <f t="shared" ca="1" si="2297"/>
        <v>#VALUE!</v>
      </c>
      <c r="AP396" s="249" t="e">
        <f t="shared" ca="1" si="2302"/>
        <v>#VALUE!</v>
      </c>
      <c r="AQ396" s="250" t="e">
        <f t="shared" ca="1" si="2292"/>
        <v>#VALUE!</v>
      </c>
      <c r="AR396" s="204"/>
      <c r="AS396" s="221"/>
      <c r="AX396" s="208" t="str">
        <f ca="1">[2]!YBHIST($I$353,$I396,J$25,"sec","")</f>
        <v>E</v>
      </c>
      <c r="AY396" s="206" t="str">
        <f ca="1">[2]!YBPRICE($I$353,AX396&amp;"d","Market","AccruedInterest","Swap",$I396,"LMMSkew","","Model",100,"")</f>
        <v>E</v>
      </c>
      <c r="BA396" s="67">
        <f t="shared" si="2283"/>
        <v>-23</v>
      </c>
      <c r="BI396" s="519" t="e">
        <f t="shared" ca="1" si="2298"/>
        <v>#VALUE!</v>
      </c>
      <c r="BJ396" s="519" t="e">
        <f ca="1">PRODUCT($BI$368:BI396)-1</f>
        <v>#VALUE!</v>
      </c>
      <c r="BK396" s="519" t="e">
        <f t="shared" ca="1" si="2299"/>
        <v>#VALUE!</v>
      </c>
      <c r="BL396" s="519" t="e">
        <f ca="1">PRODUCT($BK$368:BK396)-1</f>
        <v>#VALUE!</v>
      </c>
    </row>
    <row r="397" spans="1:64" ht="15">
      <c r="C397" s="222">
        <f t="shared" ca="1" si="2306"/>
        <v>41435</v>
      </c>
      <c r="D397" s="70">
        <f t="shared" ref="D397:D402" ca="1" si="2307">I397+35</f>
        <v>41460</v>
      </c>
      <c r="E397" s="70" t="str">
        <f t="shared" ref="E397:F401" ca="1" si="2308">"FNMA"&amp;TEXT($J$23,"0.0")&amp;"-TBA-"&amp;TEXT(C397,"mmm")</f>
        <v>FNMA3.0-TBA-Jun</v>
      </c>
      <c r="F397" s="70" t="str">
        <f t="shared" ca="1" si="2308"/>
        <v>FNMA3.0-TBA-Jul</v>
      </c>
      <c r="G397" s="70" t="str">
        <f t="shared" si="2305"/>
        <v>FNMA3.0-TBA-GEN</v>
      </c>
      <c r="H397" s="71"/>
      <c r="I397" s="133">
        <f ca="1">[2]!YBWORKDAY(EDATE(Base_Date, BA397), -1, "USD")</f>
        <v>41425</v>
      </c>
      <c r="J397" s="234" t="str">
        <f t="shared" ref="J397:J402" ca="1" si="2309">AX397</f>
        <v>E</v>
      </c>
      <c r="K397" s="237" t="e">
        <f t="shared" ref="K397:K402" ca="1" si="2310">AX397+AY397</f>
        <v>#VALUE!</v>
      </c>
      <c r="L397" s="237" t="e">
        <f t="shared" ref="L397:L403" ca="1" si="2311">K397-K396</f>
        <v>#VALUE!</v>
      </c>
      <c r="M397" s="238" t="str">
        <f ca="1">[2]!YBHIST($I$353,$I397,"LMMOAS","sec")</f>
        <v>E</v>
      </c>
      <c r="N397" s="239" t="str">
        <f ca="1">[2]!YBHIST($I$353,$I396,M$25,"sec","")</f>
        <v>E</v>
      </c>
      <c r="O397" s="240" t="str">
        <f ca="1">[2]!YBHIST("1 Month LIBOR",I397,"Yield","bmk","")</f>
        <v>E</v>
      </c>
      <c r="P397" s="237" t="e">
        <f t="shared" ref="P397:P402" ca="1" si="2312">K396-Q397</f>
        <v>#VALUE!</v>
      </c>
      <c r="Q397" s="171" t="str">
        <f ca="1">[2]!YBSCEN($I$353,$J396&amp;"d","Market",O$25,"Swap",$I396,"LMMSkew","","Model",100,0,29,"Gradual","ParShift|N",0,"Annualized ROR",O396,100,"",,,,"Default",,,,"Default",,)</f>
        <v>E</v>
      </c>
      <c r="R397" s="237" t="e">
        <f t="shared" ref="R397:R402" ca="1" si="2313">L397+P397</f>
        <v>#VALUE!</v>
      </c>
      <c r="S397" s="241" t="e">
        <f t="shared" ref="S397:S402" ca="1" si="2314">R397/K396</f>
        <v>#VALUE!</v>
      </c>
      <c r="T397" s="237" t="e">
        <f ca="1">SUM(R$368:R397)</f>
        <v>#VALUE!</v>
      </c>
      <c r="U397" s="241" t="e">
        <f t="shared" ca="1" si="2294"/>
        <v>#VALUE!</v>
      </c>
      <c r="V397" s="242">
        <f ca="1">VLOOKUP($I397, 'Barcap OAD'!$A:$S, $F$353, FALSE)</f>
        <v>-22.5</v>
      </c>
      <c r="W397" s="243" t="e">
        <f t="shared" ca="1" si="2288"/>
        <v>#VALUE!</v>
      </c>
      <c r="X397" s="244" t="str">
        <f ca="1">[2]!YBHIST($E397,$I397,X$25,"sec","")</f>
        <v>E</v>
      </c>
      <c r="Y397" s="237" t="e">
        <f t="shared" ref="Y397:Y403" ca="1" si="2315">X397-X396</f>
        <v>#VALUE!</v>
      </c>
      <c r="Z397" s="171" t="e">
        <f t="shared" ref="Z397:Z402" ca="1" si="2316">X396-AA396</f>
        <v>#VALUE!</v>
      </c>
      <c r="AA397" s="171" t="str">
        <f ca="1">[2]!YBHIST($F397,$I397,X$25,"sec","")</f>
        <v>E</v>
      </c>
      <c r="AB397" s="171" t="e">
        <f t="shared" ref="AB397:AB402" ca="1" si="2317">X396-Z397</f>
        <v>#VALUE!</v>
      </c>
      <c r="AC397" s="245" t="e">
        <f t="shared" ref="AC397:AC402" ca="1" si="2318">Y397+Z397</f>
        <v>#VALUE!</v>
      </c>
      <c r="AD397" s="246">
        <f ca="1">VLOOKUP($I397, 'Barcap OAD'!$A:$S, $F$26, FALSE)</f>
        <v>7.5830000000000002</v>
      </c>
      <c r="AE397" s="243" t="e">
        <f t="shared" ref="AE397:AE402" ca="1" si="2319">X397*AD397/10000</f>
        <v>#VALUE!</v>
      </c>
      <c r="AF397" s="247" t="e">
        <f t="shared" ref="AF397:AF402" ca="1" si="2320">W397/AE397</f>
        <v>#VALUE!</v>
      </c>
      <c r="AG397" s="237" t="e">
        <f t="shared" ref="AG397:AG402" ca="1" si="2321">-AC397*AF396</f>
        <v>#VALUE!</v>
      </c>
      <c r="AH397" s="241" t="e">
        <f t="shared" ref="AH397:AH402" ca="1" si="2322">AG397/K396</f>
        <v>#VALUE!</v>
      </c>
      <c r="AI397" s="237" t="e">
        <f t="shared" ref="AI397:AI402" ca="1" si="2323">AL397+AK397</f>
        <v>#VALUE!</v>
      </c>
      <c r="AJ397" s="241" t="e">
        <f t="shared" ref="AJ397:AJ402" ca="1" si="2324">AF397-AF396</f>
        <v>#VALUE!</v>
      </c>
      <c r="AK397" s="245" t="e">
        <f t="shared" ref="AK397:AK402" ca="1" si="2325">(AJ397*Y397)/2</f>
        <v>#VALUE!</v>
      </c>
      <c r="AL397" s="248" t="e">
        <f t="shared" ref="AL397:AL402" ca="1" si="2326">AG397+R397</f>
        <v>#VALUE!</v>
      </c>
      <c r="AM397" s="241" t="e">
        <f t="shared" ref="AM397:AM402" ca="1" si="2327">AL397/K396</f>
        <v>#VALUE!</v>
      </c>
      <c r="AN397" s="237" t="e">
        <f ca="1">SUM(AL$368:AL397)</f>
        <v>#VALUE!</v>
      </c>
      <c r="AO397" s="203" t="e">
        <f t="shared" ca="1" si="2297"/>
        <v>#VALUE!</v>
      </c>
      <c r="AP397" s="249" t="e">
        <f t="shared" ref="AP397:AP402" ca="1" si="2328">(Z397*AF397*-1)+P397</f>
        <v>#VALUE!</v>
      </c>
      <c r="AQ397" s="250" t="e">
        <f t="shared" ref="AQ397:AQ402" ca="1" si="2329">AP397/K396</f>
        <v>#VALUE!</v>
      </c>
      <c r="AR397" s="204"/>
      <c r="AS397" s="221"/>
      <c r="AX397" s="208" t="str">
        <f ca="1">[2]!YBHIST($I$353,$I397,J$25,"sec","")</f>
        <v>E</v>
      </c>
      <c r="AY397" s="206" t="str">
        <f ca="1">[2]!YBPRICE($I$353,AX397&amp;"d","Market","AccruedInterest","Swap",$I397,"LMMSkew","","Model",100,"")</f>
        <v>E</v>
      </c>
      <c r="BA397" s="67">
        <f t="shared" si="2283"/>
        <v>-22</v>
      </c>
      <c r="BI397" s="519" t="e">
        <f t="shared" ca="1" si="2298"/>
        <v>#VALUE!</v>
      </c>
      <c r="BJ397" s="519" t="e">
        <f ca="1">PRODUCT($BI$368:BI397)-1</f>
        <v>#VALUE!</v>
      </c>
      <c r="BK397" s="519" t="e">
        <f t="shared" ca="1" si="2299"/>
        <v>#VALUE!</v>
      </c>
      <c r="BL397" s="519" t="e">
        <f ca="1">PRODUCT($BK$368:BK397)-1</f>
        <v>#VALUE!</v>
      </c>
    </row>
    <row r="398" spans="1:64" ht="15">
      <c r="C398" s="222">
        <f t="shared" ca="1" si="2306"/>
        <v>41463</v>
      </c>
      <c r="D398" s="70">
        <f t="shared" ca="1" si="2307"/>
        <v>41488</v>
      </c>
      <c r="E398" s="70" t="str">
        <f t="shared" ca="1" si="2308"/>
        <v>FNMA3.0-TBA-Jul</v>
      </c>
      <c r="F398" s="70" t="str">
        <f t="shared" ca="1" si="2308"/>
        <v>FNMA3.0-TBA-Aug</v>
      </c>
      <c r="G398" s="70" t="str">
        <f t="shared" si="2305"/>
        <v>FNMA3.0-TBA-GEN</v>
      </c>
      <c r="I398" s="133">
        <f ca="1">[2]!YBWORKDAY(EDATE(Base_Date, BA398), -1, "USD")</f>
        <v>41453</v>
      </c>
      <c r="J398" s="217" t="str">
        <f t="shared" ca="1" si="2309"/>
        <v>E</v>
      </c>
      <c r="K398" s="80" t="e">
        <f t="shared" ca="1" si="2310"/>
        <v>#VALUE!</v>
      </c>
      <c r="L398" s="80" t="e">
        <f t="shared" ca="1" si="2311"/>
        <v>#VALUE!</v>
      </c>
      <c r="M398" s="81" t="str">
        <f ca="1">[2]!YBHIST($I$353,$I398,"LMMOAS","sec")</f>
        <v>E</v>
      </c>
      <c r="N398" s="73" t="str">
        <f ca="1">[2]!YBHIST($I$353,$I397,M$25,"sec","")</f>
        <v>E</v>
      </c>
      <c r="O398" s="170" t="str">
        <f ca="1">[2]!YBHIST("1 Month LIBOR",I398,"Yield","bmk","")</f>
        <v>E</v>
      </c>
      <c r="P398" s="80" t="e">
        <f t="shared" ca="1" si="2312"/>
        <v>#VALUE!</v>
      </c>
      <c r="Q398" s="82" t="str">
        <f ca="1">[2]!YBSCEN($I$353,$J397&amp;"d","Market",O$25,"Swap",$I397,"LMMSkew","","Model",100,0,29,"Gradual","ParShift|N",0,"Annualized ROR",O397,100,"",,,,"Default",,,,"Default",,)</f>
        <v>E</v>
      </c>
      <c r="R398" s="80" t="e">
        <f t="shared" ca="1" si="2313"/>
        <v>#VALUE!</v>
      </c>
      <c r="S398" s="83" t="e">
        <f t="shared" ca="1" si="2314"/>
        <v>#VALUE!</v>
      </c>
      <c r="T398" s="80" t="e">
        <f ca="1">SUM(R$368:R398)</f>
        <v>#VALUE!</v>
      </c>
      <c r="U398" s="83" t="e">
        <f t="shared" ca="1" si="2294"/>
        <v>#VALUE!</v>
      </c>
      <c r="V398" s="84">
        <f ca="1">VLOOKUP($I398, 'Barcap OAD'!$A:$S, $F$353, FALSE)</f>
        <v>-16.8</v>
      </c>
      <c r="W398" s="172" t="e">
        <f t="shared" ca="1" si="2288"/>
        <v>#VALUE!</v>
      </c>
      <c r="X398" s="185" t="str">
        <f ca="1">[2]!YBHIST($E398,$I398,X$25,"sec","")</f>
        <v>E</v>
      </c>
      <c r="Y398" s="80" t="e">
        <f t="shared" ca="1" si="2315"/>
        <v>#VALUE!</v>
      </c>
      <c r="Z398" s="82" t="e">
        <f t="shared" ca="1" si="2316"/>
        <v>#VALUE!</v>
      </c>
      <c r="AA398" s="82" t="str">
        <f ca="1">[2]!YBHIST($F398,$I398,X$25,"sec","")</f>
        <v>E</v>
      </c>
      <c r="AB398" s="82" t="e">
        <f t="shared" ca="1" si="2317"/>
        <v>#VALUE!</v>
      </c>
      <c r="AC398" s="187" t="e">
        <f t="shared" ca="1" si="2318"/>
        <v>#VALUE!</v>
      </c>
      <c r="AD398" s="189">
        <f ca="1">VLOOKUP($I398, 'Barcap OAD'!$A:$S, $F$26, FALSE)</f>
        <v>7.9279999999999999</v>
      </c>
      <c r="AE398" s="172" t="e">
        <f t="shared" ca="1" si="2319"/>
        <v>#VALUE!</v>
      </c>
      <c r="AF398" s="86" t="e">
        <f t="shared" ca="1" si="2320"/>
        <v>#VALUE!</v>
      </c>
      <c r="AG398" s="80" t="e">
        <f t="shared" ca="1" si="2321"/>
        <v>#VALUE!</v>
      </c>
      <c r="AH398" s="83" t="e">
        <f t="shared" ca="1" si="2322"/>
        <v>#VALUE!</v>
      </c>
      <c r="AI398" s="80" t="e">
        <f t="shared" ca="1" si="2323"/>
        <v>#VALUE!</v>
      </c>
      <c r="AJ398" s="83" t="e">
        <f t="shared" ca="1" si="2324"/>
        <v>#VALUE!</v>
      </c>
      <c r="AK398" s="187" t="e">
        <f t="shared" ca="1" si="2325"/>
        <v>#VALUE!</v>
      </c>
      <c r="AL398" s="192" t="e">
        <f t="shared" ca="1" si="2326"/>
        <v>#VALUE!</v>
      </c>
      <c r="AM398" s="83" t="e">
        <f t="shared" ca="1" si="2327"/>
        <v>#VALUE!</v>
      </c>
      <c r="AN398" s="80" t="e">
        <f ca="1">SUM(AL$368:AL398)</f>
        <v>#VALUE!</v>
      </c>
      <c r="AO398" s="109" t="e">
        <f t="shared" ca="1" si="2297"/>
        <v>#VALUE!</v>
      </c>
      <c r="AP398" s="194" t="e">
        <f t="shared" ca="1" si="2328"/>
        <v>#VALUE!</v>
      </c>
      <c r="AQ398" s="200" t="e">
        <f t="shared" ca="1" si="2329"/>
        <v>#VALUE!</v>
      </c>
      <c r="AR398" s="204"/>
      <c r="AS398" s="221"/>
      <c r="AX398" s="208" t="str">
        <f ca="1">[2]!YBHIST($I$353,$I398,J$25,"sec","")</f>
        <v>E</v>
      </c>
      <c r="AY398" s="206" t="str">
        <f ca="1">[2]!YBPRICE($I$353,AX398&amp;"d","Market","AccruedInterest","Swap",$I398,"LMMSkew","","Model",100,"")</f>
        <v>E</v>
      </c>
      <c r="BA398" s="67">
        <f t="shared" si="2283"/>
        <v>-21</v>
      </c>
      <c r="BI398" s="519" t="e">
        <f t="shared" ca="1" si="2298"/>
        <v>#VALUE!</v>
      </c>
      <c r="BJ398" s="519" t="e">
        <f ca="1">PRODUCT($BI$368:BI398)-1</f>
        <v>#VALUE!</v>
      </c>
      <c r="BK398" s="519" t="e">
        <f t="shared" ca="1" si="2299"/>
        <v>#VALUE!</v>
      </c>
      <c r="BL398" s="519" t="e">
        <f ca="1">PRODUCT($BK$368:BK398)-1</f>
        <v>#VALUE!</v>
      </c>
    </row>
    <row r="399" spans="1:64" ht="15">
      <c r="C399" s="222">
        <f t="shared" ca="1" si="2306"/>
        <v>41496</v>
      </c>
      <c r="D399" s="70">
        <f t="shared" ca="1" si="2307"/>
        <v>41521</v>
      </c>
      <c r="E399" s="70" t="str">
        <f t="shared" ca="1" si="2308"/>
        <v>FNMA3.0-TBA-Aug</v>
      </c>
      <c r="F399" s="70" t="str">
        <f t="shared" ca="1" si="2308"/>
        <v>FNMA3.0-TBA-Sep</v>
      </c>
      <c r="G399" s="70" t="str">
        <f t="shared" si="2305"/>
        <v>FNMA3.0-TBA-GEN</v>
      </c>
      <c r="I399" s="133">
        <f ca="1">[2]!YBWORKDAY(EDATE(Base_Date, BA399), -1, "USD")</f>
        <v>41486</v>
      </c>
      <c r="J399" s="217" t="str">
        <f t="shared" ca="1" si="2309"/>
        <v>E</v>
      </c>
      <c r="K399" s="80" t="e">
        <f t="shared" ca="1" si="2310"/>
        <v>#VALUE!</v>
      </c>
      <c r="L399" s="80" t="e">
        <f t="shared" ca="1" si="2311"/>
        <v>#VALUE!</v>
      </c>
      <c r="M399" s="81" t="str">
        <f ca="1">[2]!YBHIST($I$353,$I399,"LMMOAS","sec")</f>
        <v>E</v>
      </c>
      <c r="N399" s="73" t="str">
        <f ca="1">[2]!YBHIST($I$353,$I398,M$25,"sec","")</f>
        <v>E</v>
      </c>
      <c r="O399" s="170" t="str">
        <f ca="1">[2]!YBHIST("1 Month LIBOR",I399,"Yield","bmk","")</f>
        <v>E</v>
      </c>
      <c r="P399" s="80" t="e">
        <f t="shared" ca="1" si="2312"/>
        <v>#VALUE!</v>
      </c>
      <c r="Q399" s="82" t="str">
        <f ca="1">[2]!YBSCEN($I$353,$J398&amp;"d","Market",O$25,"Swap",$I398,"LMMSkew","","Model",100,0,29,"Gradual","ParShift|N",0,"Annualized ROR",O398,100,"",,,,"Default",,,,"Default",,)</f>
        <v>E</v>
      </c>
      <c r="R399" s="80" t="e">
        <f t="shared" ca="1" si="2313"/>
        <v>#VALUE!</v>
      </c>
      <c r="S399" s="83" t="e">
        <f t="shared" ca="1" si="2314"/>
        <v>#VALUE!</v>
      </c>
      <c r="T399" s="80" t="e">
        <f ca="1">SUM(R$368:R399)</f>
        <v>#VALUE!</v>
      </c>
      <c r="U399" s="83" t="e">
        <f t="shared" ca="1" si="2294"/>
        <v>#VALUE!</v>
      </c>
      <c r="V399" s="84">
        <f ca="1">VLOOKUP($I399, 'Barcap OAD'!$A:$S, $F$353, FALSE)</f>
        <v>-14.3</v>
      </c>
      <c r="W399" s="172" t="e">
        <f t="shared" ca="1" si="2288"/>
        <v>#VALUE!</v>
      </c>
      <c r="X399" s="185" t="str">
        <f ca="1">[2]!YBHIST($E399,$I399,X$25,"sec","")</f>
        <v>E</v>
      </c>
      <c r="Y399" s="80" t="e">
        <f t="shared" ca="1" si="2315"/>
        <v>#VALUE!</v>
      </c>
      <c r="Z399" s="82" t="e">
        <f t="shared" ca="1" si="2316"/>
        <v>#VALUE!</v>
      </c>
      <c r="AA399" s="82" t="str">
        <f ca="1">[2]!YBHIST($F399,$I399,X$25,"sec","")</f>
        <v>E</v>
      </c>
      <c r="AB399" s="82" t="e">
        <f t="shared" ca="1" si="2317"/>
        <v>#VALUE!</v>
      </c>
      <c r="AC399" s="187" t="e">
        <f t="shared" ca="1" si="2318"/>
        <v>#VALUE!</v>
      </c>
      <c r="AD399" s="189">
        <f ca="1">VLOOKUP($I399, 'Barcap OAD'!$A:$S, $F$26, FALSE)</f>
        <v>8.0239999999999991</v>
      </c>
      <c r="AE399" s="172" t="e">
        <f t="shared" ca="1" si="2319"/>
        <v>#VALUE!</v>
      </c>
      <c r="AF399" s="86" t="e">
        <f t="shared" ca="1" si="2320"/>
        <v>#VALUE!</v>
      </c>
      <c r="AG399" s="80" t="e">
        <f t="shared" ca="1" si="2321"/>
        <v>#VALUE!</v>
      </c>
      <c r="AH399" s="83" t="e">
        <f t="shared" ca="1" si="2322"/>
        <v>#VALUE!</v>
      </c>
      <c r="AI399" s="80" t="e">
        <f t="shared" ca="1" si="2323"/>
        <v>#VALUE!</v>
      </c>
      <c r="AJ399" s="83" t="e">
        <f t="shared" ca="1" si="2324"/>
        <v>#VALUE!</v>
      </c>
      <c r="AK399" s="187" t="e">
        <f t="shared" ca="1" si="2325"/>
        <v>#VALUE!</v>
      </c>
      <c r="AL399" s="192" t="e">
        <f t="shared" ca="1" si="2326"/>
        <v>#VALUE!</v>
      </c>
      <c r="AM399" s="83" t="e">
        <f t="shared" ca="1" si="2327"/>
        <v>#VALUE!</v>
      </c>
      <c r="AN399" s="80" t="e">
        <f ca="1">SUM(AL$368:AL399)</f>
        <v>#VALUE!</v>
      </c>
      <c r="AO399" s="109" t="e">
        <f t="shared" ca="1" si="2297"/>
        <v>#VALUE!</v>
      </c>
      <c r="AP399" s="194" t="e">
        <f t="shared" ca="1" si="2328"/>
        <v>#VALUE!</v>
      </c>
      <c r="AQ399" s="200" t="e">
        <f t="shared" ca="1" si="2329"/>
        <v>#VALUE!</v>
      </c>
      <c r="AR399" s="204"/>
      <c r="AS399" s="221"/>
      <c r="AX399" s="208" t="str">
        <f ca="1">[2]!YBHIST($I$353,$I399,J$25,"sec","")</f>
        <v>E</v>
      </c>
      <c r="AY399" s="206" t="str">
        <f ca="1">[2]!YBPRICE($I$353,AX399&amp;"d","Market","AccruedInterest","Swap",$I399,"LMMSkew","","Model",100,"")</f>
        <v>E</v>
      </c>
      <c r="BA399" s="67">
        <f t="shared" si="2283"/>
        <v>-20</v>
      </c>
      <c r="BI399" s="519" t="e">
        <f t="shared" ca="1" si="2298"/>
        <v>#VALUE!</v>
      </c>
      <c r="BJ399" s="519" t="e">
        <f ca="1">PRODUCT($BI$368:BI399)-1</f>
        <v>#VALUE!</v>
      </c>
      <c r="BK399" s="519" t="e">
        <f t="shared" ca="1" si="2299"/>
        <v>#VALUE!</v>
      </c>
      <c r="BL399" s="519" t="e">
        <f ca="1">PRODUCT($BK$368:BK399)-1</f>
        <v>#VALUE!</v>
      </c>
    </row>
    <row r="400" spans="1:64" ht="15">
      <c r="C400" s="222">
        <f t="shared" ca="1" si="2306"/>
        <v>41526</v>
      </c>
      <c r="D400" s="70">
        <f t="shared" ca="1" si="2307"/>
        <v>41551</v>
      </c>
      <c r="E400" s="70" t="str">
        <f t="shared" ca="1" si="2308"/>
        <v>FNMA3.0-TBA-Sep</v>
      </c>
      <c r="F400" s="70" t="str">
        <f t="shared" ca="1" si="2308"/>
        <v>FNMA3.0-TBA-Oct</v>
      </c>
      <c r="G400" s="70" t="str">
        <f t="shared" si="2305"/>
        <v>FNMA3.0-TBA-GEN</v>
      </c>
      <c r="I400" s="133">
        <f ca="1">[2]!YBWORKDAY(EDATE(Base_Date, BA400), -1, "USD")</f>
        <v>41516</v>
      </c>
      <c r="J400" s="234" t="str">
        <f t="shared" ca="1" si="2309"/>
        <v>E</v>
      </c>
      <c r="K400" s="237" t="e">
        <f t="shared" ca="1" si="2310"/>
        <v>#VALUE!</v>
      </c>
      <c r="L400" s="237" t="e">
        <f t="shared" ca="1" si="2311"/>
        <v>#VALUE!</v>
      </c>
      <c r="M400" s="238" t="str">
        <f ca="1">[2]!YBHIST($I$353,$I400,"LMMOAS","sec")</f>
        <v>E</v>
      </c>
      <c r="N400" s="239" t="str">
        <f ca="1">[2]!YBHIST($I$353,$I399,M$25,"sec","")</f>
        <v>E</v>
      </c>
      <c r="O400" s="240" t="str">
        <f ca="1">[2]!YBHIST("1 Month LIBOR",I400,"Yield","bmk","")</f>
        <v>E</v>
      </c>
      <c r="P400" s="237" t="e">
        <f t="shared" ca="1" si="2312"/>
        <v>#VALUE!</v>
      </c>
      <c r="Q400" s="171" t="str">
        <f ca="1">[2]!YBSCEN($I$353,$J399&amp;"d","Market",O$25,"Swap",$I399,"LMMSkew","","Model",100,0,29,"Gradual","ParShift|N",0,"Annualized ROR",O399,100,"",,,,"Default",,,,"Default",,)</f>
        <v>E</v>
      </c>
      <c r="R400" s="237" t="e">
        <f t="shared" ca="1" si="2313"/>
        <v>#VALUE!</v>
      </c>
      <c r="S400" s="241" t="e">
        <f t="shared" ca="1" si="2314"/>
        <v>#VALUE!</v>
      </c>
      <c r="T400" s="237" t="e">
        <f ca="1">SUM(R$368:R400)</f>
        <v>#VALUE!</v>
      </c>
      <c r="U400" s="241" t="e">
        <f t="shared" ca="1" si="2294"/>
        <v>#VALUE!</v>
      </c>
      <c r="V400" s="242">
        <f ca="1">VLOOKUP($I400, 'Barcap OAD'!$A:$S, $F$353, FALSE)</f>
        <v>-13.8</v>
      </c>
      <c r="W400" s="243" t="e">
        <f t="shared" ca="1" si="2288"/>
        <v>#VALUE!</v>
      </c>
      <c r="X400" s="244" t="str">
        <f ca="1">[2]!YBHIST($E400,$I400,X$25,"sec","")</f>
        <v>E</v>
      </c>
      <c r="Y400" s="237" t="e">
        <f t="shared" ca="1" si="2315"/>
        <v>#VALUE!</v>
      </c>
      <c r="Z400" s="171" t="e">
        <f t="shared" ca="1" si="2316"/>
        <v>#VALUE!</v>
      </c>
      <c r="AA400" s="171" t="str">
        <f ca="1">[2]!YBHIST($F400,$I400,X$25,"sec","")</f>
        <v>E</v>
      </c>
      <c r="AB400" s="171" t="e">
        <f t="shared" ca="1" si="2317"/>
        <v>#VALUE!</v>
      </c>
      <c r="AC400" s="245" t="e">
        <f t="shared" ca="1" si="2318"/>
        <v>#VALUE!</v>
      </c>
      <c r="AD400" s="246">
        <f ca="1">VLOOKUP($I400, 'Barcap OAD'!$A:$S, $F$26, FALSE)</f>
        <v>8.0820000000000007</v>
      </c>
      <c r="AE400" s="243" t="e">
        <f t="shared" ca="1" si="2319"/>
        <v>#VALUE!</v>
      </c>
      <c r="AF400" s="247" t="e">
        <f t="shared" ca="1" si="2320"/>
        <v>#VALUE!</v>
      </c>
      <c r="AG400" s="237" t="e">
        <f t="shared" ca="1" si="2321"/>
        <v>#VALUE!</v>
      </c>
      <c r="AH400" s="241" t="e">
        <f t="shared" ca="1" si="2322"/>
        <v>#VALUE!</v>
      </c>
      <c r="AI400" s="237" t="e">
        <f t="shared" ca="1" si="2323"/>
        <v>#VALUE!</v>
      </c>
      <c r="AJ400" s="241" t="e">
        <f t="shared" ca="1" si="2324"/>
        <v>#VALUE!</v>
      </c>
      <c r="AK400" s="245" t="e">
        <f t="shared" ca="1" si="2325"/>
        <v>#VALUE!</v>
      </c>
      <c r="AL400" s="248" t="e">
        <f t="shared" ca="1" si="2326"/>
        <v>#VALUE!</v>
      </c>
      <c r="AM400" s="241" t="e">
        <f t="shared" ca="1" si="2327"/>
        <v>#VALUE!</v>
      </c>
      <c r="AN400" s="237" t="e">
        <f ca="1">SUM(AL$368:AL400)</f>
        <v>#VALUE!</v>
      </c>
      <c r="AO400" s="203" t="e">
        <f t="shared" ca="1" si="2297"/>
        <v>#VALUE!</v>
      </c>
      <c r="AP400" s="249" t="e">
        <f t="shared" ca="1" si="2328"/>
        <v>#VALUE!</v>
      </c>
      <c r="AQ400" s="250" t="e">
        <f t="shared" ca="1" si="2329"/>
        <v>#VALUE!</v>
      </c>
      <c r="AR400" s="204"/>
      <c r="AS400" s="221"/>
      <c r="AX400" s="208" t="str">
        <f ca="1">[2]!YBHIST($I$353,$I400,J$25,"sec","")</f>
        <v>E</v>
      </c>
      <c r="AY400" s="206" t="str">
        <f ca="1">[2]!YBPRICE($I$353,AX400&amp;"d","Market","AccruedInterest","Swap",$I400,"LMMSkew","","Model",100,"")</f>
        <v>E</v>
      </c>
      <c r="BA400" s="67">
        <f t="shared" ref="BA400:BA419" si="2330">BA328</f>
        <v>-19</v>
      </c>
      <c r="BI400" s="519" t="e">
        <f t="shared" ca="1" si="2298"/>
        <v>#VALUE!</v>
      </c>
      <c r="BJ400" s="519" t="e">
        <f ca="1">PRODUCT($BI$368:BI400)-1</f>
        <v>#VALUE!</v>
      </c>
      <c r="BK400" s="519" t="e">
        <f t="shared" ca="1" si="2299"/>
        <v>#VALUE!</v>
      </c>
      <c r="BL400" s="519" t="e">
        <f ca="1">PRODUCT($BK$368:BK400)-1</f>
        <v>#VALUE!</v>
      </c>
    </row>
    <row r="401" spans="3:64" ht="15">
      <c r="C401" s="222">
        <f t="shared" ref="C401:C406" ca="1" si="2331">I401+10</f>
        <v>41557</v>
      </c>
      <c r="D401" s="70">
        <f t="shared" ca="1" si="2307"/>
        <v>41582</v>
      </c>
      <c r="E401" s="70" t="str">
        <f t="shared" ca="1" si="2308"/>
        <v>FNMA3.0-TBA-Oct</v>
      </c>
      <c r="F401" s="70" t="str">
        <f t="shared" ca="1" si="2308"/>
        <v>FNMA3.0-TBA-Nov</v>
      </c>
      <c r="G401" s="70" t="str">
        <f t="shared" si="2305"/>
        <v>FNMA3.0-TBA-GEN</v>
      </c>
      <c r="I401" s="133">
        <f ca="1">[2]!YBWORKDAY(EDATE(Base_Date, BA401), -1, "USD")</f>
        <v>41547</v>
      </c>
      <c r="J401" s="217" t="str">
        <f t="shared" ca="1" si="2309"/>
        <v>E</v>
      </c>
      <c r="K401" s="80" t="e">
        <f t="shared" ca="1" si="2310"/>
        <v>#VALUE!</v>
      </c>
      <c r="L401" s="80" t="e">
        <f t="shared" ca="1" si="2311"/>
        <v>#VALUE!</v>
      </c>
      <c r="M401" s="81" t="str">
        <f ca="1">[2]!YBHIST($I$353,$I401,"LMMOAS","sec")</f>
        <v>E</v>
      </c>
      <c r="N401" s="73" t="str">
        <f ca="1">[2]!YBHIST($I$353,$I400,M$25,"sec","")</f>
        <v>E</v>
      </c>
      <c r="O401" s="170" t="str">
        <f ca="1">[2]!YBHIST("1 Month LIBOR",I401,"Yield","bmk","")</f>
        <v>E</v>
      </c>
      <c r="P401" s="80" t="e">
        <f t="shared" ca="1" si="2312"/>
        <v>#VALUE!</v>
      </c>
      <c r="Q401" s="82" t="str">
        <f ca="1">[2]!YBSCEN($I$353,$J400&amp;"d","Market",O$25,"Swap",$I400,"LMMSkew","","Model",100,0,29,"Gradual","ParShift|N",0,"Annualized ROR",O400,100,"",,,,"Default",,,,"Default",,)</f>
        <v>E</v>
      </c>
      <c r="R401" s="80" t="e">
        <f t="shared" ca="1" si="2313"/>
        <v>#VALUE!</v>
      </c>
      <c r="S401" s="83" t="e">
        <f t="shared" ca="1" si="2314"/>
        <v>#VALUE!</v>
      </c>
      <c r="T401" s="80" t="e">
        <f ca="1">SUM(R$368:R401)</f>
        <v>#VALUE!</v>
      </c>
      <c r="U401" s="83" t="e">
        <f t="shared" ca="1" si="2294"/>
        <v>#VALUE!</v>
      </c>
      <c r="V401" s="84">
        <f ca="1">VLOOKUP($I401, 'Barcap OAD'!$A:$S, $F$353, FALSE)</f>
        <v>-17.100000000000001</v>
      </c>
      <c r="W401" s="172" t="e">
        <f t="shared" ca="1" si="2288"/>
        <v>#VALUE!</v>
      </c>
      <c r="X401" s="185" t="str">
        <f ca="1">[2]!YBHIST($E401,$I401,X$25,"sec","")</f>
        <v>E</v>
      </c>
      <c r="Y401" s="80" t="e">
        <f t="shared" ca="1" si="2315"/>
        <v>#VALUE!</v>
      </c>
      <c r="Z401" s="82" t="e">
        <f t="shared" ca="1" si="2316"/>
        <v>#VALUE!</v>
      </c>
      <c r="AA401" s="82" t="str">
        <f ca="1">[2]!YBHIST($F401,$I401,X$25,"sec","")</f>
        <v>E</v>
      </c>
      <c r="AB401" s="82" t="e">
        <f t="shared" ca="1" si="2317"/>
        <v>#VALUE!</v>
      </c>
      <c r="AC401" s="187" t="e">
        <f t="shared" ca="1" si="2318"/>
        <v>#VALUE!</v>
      </c>
      <c r="AD401" s="189">
        <f ca="1">VLOOKUP($I401, 'Barcap OAD'!$A:$S, $F$26, FALSE)</f>
        <v>7.9720000000000004</v>
      </c>
      <c r="AE401" s="172" t="e">
        <f t="shared" ca="1" si="2319"/>
        <v>#VALUE!</v>
      </c>
      <c r="AF401" s="86" t="e">
        <f t="shared" ca="1" si="2320"/>
        <v>#VALUE!</v>
      </c>
      <c r="AG401" s="80" t="e">
        <f t="shared" ca="1" si="2321"/>
        <v>#VALUE!</v>
      </c>
      <c r="AH401" s="83" t="e">
        <f t="shared" ca="1" si="2322"/>
        <v>#VALUE!</v>
      </c>
      <c r="AI401" s="80" t="e">
        <f t="shared" ca="1" si="2323"/>
        <v>#VALUE!</v>
      </c>
      <c r="AJ401" s="83" t="e">
        <f t="shared" ca="1" si="2324"/>
        <v>#VALUE!</v>
      </c>
      <c r="AK401" s="187" t="e">
        <f t="shared" ca="1" si="2325"/>
        <v>#VALUE!</v>
      </c>
      <c r="AL401" s="192" t="e">
        <f t="shared" ca="1" si="2326"/>
        <v>#VALUE!</v>
      </c>
      <c r="AM401" s="83" t="e">
        <f t="shared" ca="1" si="2327"/>
        <v>#VALUE!</v>
      </c>
      <c r="AN401" s="80" t="e">
        <f ca="1">SUM(AL$368:AL401)</f>
        <v>#VALUE!</v>
      </c>
      <c r="AO401" s="109" t="e">
        <f t="shared" ca="1" si="2297"/>
        <v>#VALUE!</v>
      </c>
      <c r="AP401" s="194" t="e">
        <f t="shared" ca="1" si="2328"/>
        <v>#VALUE!</v>
      </c>
      <c r="AQ401" s="200" t="e">
        <f t="shared" ca="1" si="2329"/>
        <v>#VALUE!</v>
      </c>
      <c r="AR401" s="204"/>
      <c r="AS401" s="221"/>
      <c r="AX401" s="208" t="str">
        <f ca="1">[2]!YBHIST($I$353,$I401,J$25,"sec","")</f>
        <v>E</v>
      </c>
      <c r="AY401" s="206" t="str">
        <f ca="1">[2]!YBPRICE($I$353,AX401&amp;"d","Market","AccruedInterest","Swap",$I401,"LMMSkew","","Model",100,"")</f>
        <v>E</v>
      </c>
      <c r="BA401" s="67">
        <f t="shared" si="2330"/>
        <v>-18</v>
      </c>
      <c r="BI401" s="519" t="e">
        <f t="shared" ca="1" si="2298"/>
        <v>#VALUE!</v>
      </c>
      <c r="BJ401" s="519" t="e">
        <f ca="1">PRODUCT($BI$368:BI401)-1</f>
        <v>#VALUE!</v>
      </c>
      <c r="BK401" s="519" t="e">
        <f t="shared" ca="1" si="2299"/>
        <v>#VALUE!</v>
      </c>
      <c r="BL401" s="519" t="e">
        <f ca="1">PRODUCT($BK$368:BK401)-1</f>
        <v>#VALUE!</v>
      </c>
    </row>
    <row r="402" spans="3:64" ht="15">
      <c r="C402" s="222">
        <f t="shared" ca="1" si="2331"/>
        <v>41588</v>
      </c>
      <c r="D402" s="70">
        <f t="shared" ca="1" si="2307"/>
        <v>41613</v>
      </c>
      <c r="E402" s="70" t="str">
        <f t="shared" ref="E402" ca="1" si="2332">"FNMA"&amp;TEXT($J$23,"0.0")&amp;"-TBA-"&amp;TEXT(C402,"mmm")</f>
        <v>FNMA3.0-TBA-Nov</v>
      </c>
      <c r="F402" s="70" t="str">
        <f t="shared" ref="F402" ca="1" si="2333">"FNMA"&amp;TEXT($J$23,"0.0")&amp;"-TBA-"&amp;TEXT(D402,"mmm")</f>
        <v>FNMA3.0-TBA-Dec</v>
      </c>
      <c r="G402" s="70" t="str">
        <f t="shared" si="2305"/>
        <v>FNMA3.0-TBA-GEN</v>
      </c>
      <c r="I402" s="133">
        <f ca="1">[2]!YBWORKDAY(EDATE(Base_Date, BA402), -1, "USD")</f>
        <v>41578</v>
      </c>
      <c r="J402" s="217" t="str">
        <f t="shared" ca="1" si="2309"/>
        <v>E</v>
      </c>
      <c r="K402" s="80" t="e">
        <f t="shared" ca="1" si="2310"/>
        <v>#VALUE!</v>
      </c>
      <c r="L402" s="80" t="e">
        <f t="shared" ca="1" si="2311"/>
        <v>#VALUE!</v>
      </c>
      <c r="M402" s="81" t="str">
        <f ca="1">[2]!YBHIST($I$353,$I402,"LMMOAS","sec")</f>
        <v>E</v>
      </c>
      <c r="N402" s="73" t="str">
        <f ca="1">[2]!YBHIST($I$353,$I401,M$25,"sec","")</f>
        <v>E</v>
      </c>
      <c r="O402" s="170" t="str">
        <f ca="1">[2]!YBHIST("1 Month LIBOR",I402,"Yield","bmk","")</f>
        <v>E</v>
      </c>
      <c r="P402" s="80" t="e">
        <f t="shared" ca="1" si="2312"/>
        <v>#VALUE!</v>
      </c>
      <c r="Q402" s="82" t="str">
        <f ca="1">[2]!YBSCEN($I$353,$J401&amp;"d","Market",O$25,"Swap",$I401,"LMMSkew","","Model",100,0,29,"Gradual","ParShift|N",0,"Annualized ROR",O401,100,"",,,,"Default",,,,"Default",,)</f>
        <v>E</v>
      </c>
      <c r="R402" s="80" t="e">
        <f t="shared" ca="1" si="2313"/>
        <v>#VALUE!</v>
      </c>
      <c r="S402" s="83" t="e">
        <f t="shared" ca="1" si="2314"/>
        <v>#VALUE!</v>
      </c>
      <c r="T402" s="80" t="e">
        <f ca="1">SUM(R$368:R402)</f>
        <v>#VALUE!</v>
      </c>
      <c r="U402" s="83" t="e">
        <f t="shared" ca="1" si="2294"/>
        <v>#VALUE!</v>
      </c>
      <c r="V402" s="84">
        <f ca="1">VLOOKUP($I402, 'Barcap OAD'!$A:$S, $F$353, FALSE)</f>
        <v>-18.8</v>
      </c>
      <c r="W402" s="172" t="e">
        <f t="shared" ca="1" si="2288"/>
        <v>#VALUE!</v>
      </c>
      <c r="X402" s="185" t="str">
        <f ca="1">[2]!YBHIST($E402,$I402,X$25,"sec","")</f>
        <v>E</v>
      </c>
      <c r="Y402" s="80" t="e">
        <f t="shared" ca="1" si="2315"/>
        <v>#VALUE!</v>
      </c>
      <c r="Z402" s="82" t="e">
        <f t="shared" ca="1" si="2316"/>
        <v>#VALUE!</v>
      </c>
      <c r="AA402" s="82" t="str">
        <f ca="1">[2]!YBHIST($F402,$I402,X$25,"sec","")</f>
        <v>E</v>
      </c>
      <c r="AB402" s="82" t="e">
        <f t="shared" ca="1" si="2317"/>
        <v>#VALUE!</v>
      </c>
      <c r="AC402" s="187" t="e">
        <f t="shared" ca="1" si="2318"/>
        <v>#VALUE!</v>
      </c>
      <c r="AD402" s="189">
        <f ca="1">VLOOKUP($I402, 'Barcap OAD'!$A:$S, $F$26, FALSE)</f>
        <v>7.7620750000000003</v>
      </c>
      <c r="AE402" s="172" t="e">
        <f t="shared" ca="1" si="2319"/>
        <v>#VALUE!</v>
      </c>
      <c r="AF402" s="86" t="e">
        <f t="shared" ca="1" si="2320"/>
        <v>#VALUE!</v>
      </c>
      <c r="AG402" s="80" t="e">
        <f t="shared" ca="1" si="2321"/>
        <v>#VALUE!</v>
      </c>
      <c r="AH402" s="83" t="e">
        <f t="shared" ca="1" si="2322"/>
        <v>#VALUE!</v>
      </c>
      <c r="AI402" s="80" t="e">
        <f t="shared" ca="1" si="2323"/>
        <v>#VALUE!</v>
      </c>
      <c r="AJ402" s="83" t="e">
        <f t="shared" ca="1" si="2324"/>
        <v>#VALUE!</v>
      </c>
      <c r="AK402" s="187" t="e">
        <f t="shared" ca="1" si="2325"/>
        <v>#VALUE!</v>
      </c>
      <c r="AL402" s="192" t="e">
        <f t="shared" ca="1" si="2326"/>
        <v>#VALUE!</v>
      </c>
      <c r="AM402" s="83" t="e">
        <f t="shared" ca="1" si="2327"/>
        <v>#VALUE!</v>
      </c>
      <c r="AN402" s="80" t="e">
        <f ca="1">SUM(AL$368:AL402)</f>
        <v>#VALUE!</v>
      </c>
      <c r="AO402" s="109" t="e">
        <f t="shared" ca="1" si="2297"/>
        <v>#VALUE!</v>
      </c>
      <c r="AP402" s="194" t="e">
        <f t="shared" ca="1" si="2328"/>
        <v>#VALUE!</v>
      </c>
      <c r="AQ402" s="200" t="e">
        <f t="shared" ca="1" si="2329"/>
        <v>#VALUE!</v>
      </c>
      <c r="AR402" s="204"/>
      <c r="AS402" s="221"/>
      <c r="AX402" s="208" t="str">
        <f ca="1">[2]!YBHIST($I$353,$I402,J$25,"sec","")</f>
        <v>E</v>
      </c>
      <c r="AY402" s="206" t="str">
        <f ca="1">[2]!YBPRICE($I$353,AX402&amp;"d","Market","AccruedInterest","Swap",$I402,"LMMSkew","","Model",100,"")</f>
        <v>E</v>
      </c>
      <c r="BA402" s="67">
        <f t="shared" si="2330"/>
        <v>-17</v>
      </c>
      <c r="BI402" s="519" t="e">
        <f t="shared" ca="1" si="2298"/>
        <v>#VALUE!</v>
      </c>
      <c r="BJ402" s="519" t="e">
        <f ca="1">PRODUCT($BI$368:BI402)-1</f>
        <v>#VALUE!</v>
      </c>
      <c r="BK402" s="519" t="e">
        <f t="shared" ca="1" si="2299"/>
        <v>#VALUE!</v>
      </c>
      <c r="BL402" s="519" t="e">
        <f ca="1">PRODUCT($BK$368:BK402)-1</f>
        <v>#VALUE!</v>
      </c>
    </row>
    <row r="403" spans="3:64" ht="15">
      <c r="C403" s="222">
        <f t="shared" ca="1" si="2331"/>
        <v>41617</v>
      </c>
      <c r="D403" s="70">
        <f t="shared" ref="D403" ca="1" si="2334">I403+35</f>
        <v>41642</v>
      </c>
      <c r="E403" s="70" t="str">
        <f t="shared" ref="E403" ca="1" si="2335">"FNMA"&amp;TEXT($J$23,"0.0")&amp;"-TBA-"&amp;TEXT(C403,"mmm")</f>
        <v>FNMA3.0-TBA-Dec</v>
      </c>
      <c r="F403" s="70" t="str">
        <f t="shared" ref="F403" ca="1" si="2336">"FNMA"&amp;TEXT($J$23,"0.0")&amp;"-TBA-"&amp;TEXT(D403,"mmm")</f>
        <v>FNMA3.0-TBA-Jan</v>
      </c>
      <c r="G403" s="70" t="str">
        <f t="shared" si="2305"/>
        <v>FNMA3.0-TBA-GEN</v>
      </c>
      <c r="I403" s="133">
        <f ca="1">[2]!YBWORKDAY(EDATE(Base_Date, BA403), -1, "USD")</f>
        <v>41607</v>
      </c>
      <c r="J403" s="217" t="str">
        <f t="shared" ref="J403" ca="1" si="2337">AX403</f>
        <v>E</v>
      </c>
      <c r="K403" s="80" t="e">
        <f t="shared" ref="K403" ca="1" si="2338">AX403+AY403</f>
        <v>#VALUE!</v>
      </c>
      <c r="L403" s="80" t="e">
        <f t="shared" ca="1" si="2311"/>
        <v>#VALUE!</v>
      </c>
      <c r="M403" s="81" t="str">
        <f ca="1">[2]!YBHIST($I$353,$I403,"LMMOAS","sec")</f>
        <v>E</v>
      </c>
      <c r="N403" s="73" t="str">
        <f ca="1">[2]!YBHIST($I$353,$I402,M$25,"sec","")</f>
        <v>E</v>
      </c>
      <c r="O403" s="170" t="str">
        <f ca="1">[2]!YBHIST("1 Month LIBOR",I403,"Yield","bmk","")</f>
        <v>E</v>
      </c>
      <c r="P403" s="80" t="e">
        <f t="shared" ref="P403" ca="1" si="2339">K402-Q403</f>
        <v>#VALUE!</v>
      </c>
      <c r="Q403" s="82" t="str">
        <f ca="1">[2]!YBSCEN($I$353,$J402&amp;"d","Market",O$25,"Swap",$I402,"LMMSkew","","Model",100,0,29,"Gradual","ParShift|N",0,"Annualized ROR",O402,100,"",,,,"Default",,,,"Default",,)</f>
        <v>E</v>
      </c>
      <c r="R403" s="80" t="e">
        <f t="shared" ref="R403" ca="1" si="2340">L403+P403</f>
        <v>#VALUE!</v>
      </c>
      <c r="S403" s="83" t="e">
        <f t="shared" ref="S403" ca="1" si="2341">R403/K402</f>
        <v>#VALUE!</v>
      </c>
      <c r="T403" s="80" t="e">
        <f ca="1">SUM(R$368:R403)</f>
        <v>#VALUE!</v>
      </c>
      <c r="U403" s="83" t="e">
        <f t="shared" ca="1" si="2294"/>
        <v>#VALUE!</v>
      </c>
      <c r="V403" s="84">
        <f ca="1">VLOOKUP($I403, 'Barcap OAD'!$A:$S, $F$353, FALSE)</f>
        <v>-17.2</v>
      </c>
      <c r="W403" s="172" t="e">
        <f t="shared" ca="1" si="2288"/>
        <v>#VALUE!</v>
      </c>
      <c r="X403" s="185" t="str">
        <f ca="1">[2]!YBHIST($E403,$I403,X$25,"sec","")</f>
        <v>E</v>
      </c>
      <c r="Y403" s="80" t="e">
        <f t="shared" ca="1" si="2315"/>
        <v>#VALUE!</v>
      </c>
      <c r="Z403" s="82" t="e">
        <f t="shared" ref="Z403" ca="1" si="2342">X402-AA402</f>
        <v>#VALUE!</v>
      </c>
      <c r="AA403" s="82" t="str">
        <f ca="1">[2]!YBHIST($F403,$I403,X$25,"sec","")</f>
        <v>E</v>
      </c>
      <c r="AB403" s="82" t="e">
        <f t="shared" ref="AB403" ca="1" si="2343">X402-Z403</f>
        <v>#VALUE!</v>
      </c>
      <c r="AC403" s="187" t="e">
        <f t="shared" ref="AC403" ca="1" si="2344">Y403+Z403</f>
        <v>#VALUE!</v>
      </c>
      <c r="AD403" s="189">
        <f ca="1">VLOOKUP($I403, 'Barcap OAD'!$A:$S, $F$26, FALSE)</f>
        <v>8.0552030000000006</v>
      </c>
      <c r="AE403" s="172" t="e">
        <f t="shared" ref="AE403" ca="1" si="2345">X403*AD403/10000</f>
        <v>#VALUE!</v>
      </c>
      <c r="AF403" s="86" t="e">
        <f t="shared" ref="AF403" ca="1" si="2346">W403/AE403</f>
        <v>#VALUE!</v>
      </c>
      <c r="AG403" s="80" t="e">
        <f t="shared" ref="AG403" ca="1" si="2347">-AC403*AF402</f>
        <v>#VALUE!</v>
      </c>
      <c r="AH403" s="83" t="e">
        <f t="shared" ref="AH403" ca="1" si="2348">AG403/K402</f>
        <v>#VALUE!</v>
      </c>
      <c r="AI403" s="80" t="e">
        <f t="shared" ref="AI403" ca="1" si="2349">AL403+AK403</f>
        <v>#VALUE!</v>
      </c>
      <c r="AJ403" s="83" t="e">
        <f t="shared" ref="AJ403" ca="1" si="2350">AF403-AF402</f>
        <v>#VALUE!</v>
      </c>
      <c r="AK403" s="187" t="e">
        <f t="shared" ref="AK403" ca="1" si="2351">(AJ403*Y403)/2</f>
        <v>#VALUE!</v>
      </c>
      <c r="AL403" s="192" t="e">
        <f t="shared" ref="AL403" ca="1" si="2352">AG403+R403</f>
        <v>#VALUE!</v>
      </c>
      <c r="AM403" s="83" t="e">
        <f t="shared" ref="AM403" ca="1" si="2353">AL403/K402</f>
        <v>#VALUE!</v>
      </c>
      <c r="AN403" s="80" t="e">
        <f ca="1">SUM(AL$368:AL403)</f>
        <v>#VALUE!</v>
      </c>
      <c r="AO403" s="109" t="e">
        <f t="shared" ca="1" si="2297"/>
        <v>#VALUE!</v>
      </c>
      <c r="AP403" s="194" t="e">
        <f t="shared" ref="AP403" ca="1" si="2354">(Z403*AF403*-1)+P403</f>
        <v>#VALUE!</v>
      </c>
      <c r="AQ403" s="200" t="e">
        <f t="shared" ref="AQ403" ca="1" si="2355">AP403/K402</f>
        <v>#VALUE!</v>
      </c>
      <c r="AR403" s="204"/>
      <c r="AS403" s="221"/>
      <c r="AX403" s="208" t="str">
        <f ca="1">[2]!YBHIST($I$353,$I403,J$25,"sec","")</f>
        <v>E</v>
      </c>
      <c r="AY403" s="206" t="str">
        <f ca="1">[2]!YBPRICE($I$353,AX403&amp;"d","Market","AccruedInterest","Swap",$I403,"LMMSkew","","Model",100,"")</f>
        <v>E</v>
      </c>
      <c r="BA403" s="67">
        <f t="shared" si="2330"/>
        <v>-16</v>
      </c>
      <c r="BI403" s="519" t="e">
        <f t="shared" ca="1" si="2298"/>
        <v>#VALUE!</v>
      </c>
      <c r="BJ403" s="519" t="e">
        <f ca="1">PRODUCT($BI$368:BI403)-1</f>
        <v>#VALUE!</v>
      </c>
      <c r="BK403" s="519" t="e">
        <f t="shared" ca="1" si="2299"/>
        <v>#VALUE!</v>
      </c>
      <c r="BL403" s="519" t="e">
        <f ca="1">PRODUCT($BK$368:BK403)-1</f>
        <v>#VALUE!</v>
      </c>
    </row>
    <row r="404" spans="3:64" ht="15">
      <c r="C404" s="222">
        <f t="shared" ca="1" si="2331"/>
        <v>41649</v>
      </c>
      <c r="D404" s="70">
        <f t="shared" ref="D404" ca="1" si="2356">I404+35</f>
        <v>41674</v>
      </c>
      <c r="E404" s="70" t="str">
        <f t="shared" ref="E404" ca="1" si="2357">"FNMA"&amp;TEXT($J$23,"0.0")&amp;"-TBA-"&amp;TEXT(C404,"mmm")</f>
        <v>FNMA3.0-TBA-Jan</v>
      </c>
      <c r="F404" s="70" t="str">
        <f t="shared" ref="F404" ca="1" si="2358">"FNMA"&amp;TEXT($J$23,"0.0")&amp;"-TBA-"&amp;TEXT(D404,"mmm")</f>
        <v>FNMA3.0-TBA-Feb</v>
      </c>
      <c r="G404" s="70" t="str">
        <f t="shared" si="2305"/>
        <v>FNMA3.0-TBA-GEN</v>
      </c>
      <c r="I404" s="133">
        <f ca="1">[2]!YBWORKDAY(EDATE(Base_Date, BA404), -1, "USD")</f>
        <v>41639</v>
      </c>
      <c r="J404" s="234" t="str">
        <f t="shared" ref="J404" ca="1" si="2359">AX404</f>
        <v>E</v>
      </c>
      <c r="K404" s="237" t="e">
        <f t="shared" ref="K404" ca="1" si="2360">AX404+AY404</f>
        <v>#VALUE!</v>
      </c>
      <c r="L404" s="237" t="e">
        <f t="shared" ref="L404" ca="1" si="2361">K404-K403</f>
        <v>#VALUE!</v>
      </c>
      <c r="M404" s="238" t="str">
        <f ca="1">[2]!YBHIST($I$353,$I404,"LMMOAS","sec")</f>
        <v>E</v>
      </c>
      <c r="N404" s="239" t="str">
        <f ca="1">[2]!YBHIST($I$353,$I403,M$25,"sec","")</f>
        <v>E</v>
      </c>
      <c r="O404" s="240" t="str">
        <f ca="1">[2]!YBHIST("1 Month LIBOR",I404,"Yield","bmk","")</f>
        <v>E</v>
      </c>
      <c r="P404" s="237" t="e">
        <f t="shared" ref="P404" ca="1" si="2362">K403-Q404</f>
        <v>#VALUE!</v>
      </c>
      <c r="Q404" s="171" t="str">
        <f ca="1">[2]!YBSCEN($I$353,$J403&amp;"d","Market",O$25,"Swap",$I403,"LMMSkew","","Model",100,0,29,"Gradual","ParShift|N",0,"Annualized ROR",O403,100,"",,,,"Default",,,,"Default",,)</f>
        <v>E</v>
      </c>
      <c r="R404" s="237" t="e">
        <f t="shared" ref="R404" ca="1" si="2363">L404+P404</f>
        <v>#VALUE!</v>
      </c>
      <c r="S404" s="241" t="e">
        <f t="shared" ref="S404" ca="1" si="2364">R404/K403</f>
        <v>#VALUE!</v>
      </c>
      <c r="T404" s="237" t="e">
        <f ca="1">SUM(R$368:R404)</f>
        <v>#VALUE!</v>
      </c>
      <c r="U404" s="241" t="e">
        <f t="shared" ca="1" si="2294"/>
        <v>#VALUE!</v>
      </c>
      <c r="V404" s="242">
        <f ca="1">VLOOKUP($I404, 'Barcap OAD'!$A:$S, $F$353, FALSE)</f>
        <v>-14.1</v>
      </c>
      <c r="W404" s="243" t="e">
        <f t="shared" ca="1" si="2288"/>
        <v>#VALUE!</v>
      </c>
      <c r="X404" s="244" t="str">
        <f ca="1">[2]!YBHIST($E404,$I404,X$25,"sec","")</f>
        <v>E</v>
      </c>
      <c r="Y404" s="237" t="e">
        <f t="shared" ref="Y404" ca="1" si="2365">X404-X403</f>
        <v>#VALUE!</v>
      </c>
      <c r="Z404" s="171" t="e">
        <f t="shared" ref="Z404" ca="1" si="2366">X403-AA403</f>
        <v>#VALUE!</v>
      </c>
      <c r="AA404" s="171" t="str">
        <f ca="1">[2]!YBHIST($F404,$I404,X$25,"sec","")</f>
        <v>E</v>
      </c>
      <c r="AB404" s="171" t="e">
        <f t="shared" ref="AB404" ca="1" si="2367">X403-Z404</f>
        <v>#VALUE!</v>
      </c>
      <c r="AC404" s="245" t="e">
        <f t="shared" ref="AC404" ca="1" si="2368">Y404+Z404</f>
        <v>#VALUE!</v>
      </c>
      <c r="AD404" s="246">
        <f ca="1">VLOOKUP($I404, 'Barcap OAD'!$A:$S, $F$26, FALSE)</f>
        <v>8.0500100000000003</v>
      </c>
      <c r="AE404" s="243" t="e">
        <f t="shared" ref="AE404" ca="1" si="2369">X404*AD404/10000</f>
        <v>#VALUE!</v>
      </c>
      <c r="AF404" s="247" t="e">
        <f t="shared" ref="AF404" ca="1" si="2370">W404/AE404</f>
        <v>#VALUE!</v>
      </c>
      <c r="AG404" s="237" t="e">
        <f t="shared" ref="AG404" ca="1" si="2371">-AC404*AF403</f>
        <v>#VALUE!</v>
      </c>
      <c r="AH404" s="241" t="e">
        <f t="shared" ref="AH404" ca="1" si="2372">AG404/K403</f>
        <v>#VALUE!</v>
      </c>
      <c r="AI404" s="237" t="e">
        <f t="shared" ref="AI404" ca="1" si="2373">AL404+AK404</f>
        <v>#VALUE!</v>
      </c>
      <c r="AJ404" s="241" t="e">
        <f t="shared" ref="AJ404" ca="1" si="2374">AF404-AF403</f>
        <v>#VALUE!</v>
      </c>
      <c r="AK404" s="245" t="e">
        <f t="shared" ref="AK404" ca="1" si="2375">(AJ404*Y404)/2</f>
        <v>#VALUE!</v>
      </c>
      <c r="AL404" s="248" t="e">
        <f t="shared" ref="AL404" ca="1" si="2376">AG404+R404</f>
        <v>#VALUE!</v>
      </c>
      <c r="AM404" s="241" t="e">
        <f t="shared" ref="AM404" ca="1" si="2377">AL404/K403</f>
        <v>#VALUE!</v>
      </c>
      <c r="AN404" s="237" t="e">
        <f ca="1">SUM(AL$368:AL404)</f>
        <v>#VALUE!</v>
      </c>
      <c r="AO404" s="203" t="e">
        <f t="shared" ca="1" si="2297"/>
        <v>#VALUE!</v>
      </c>
      <c r="AP404" s="249" t="e">
        <f t="shared" ref="AP404" ca="1" si="2378">(Z404*AF404*-1)+P404</f>
        <v>#VALUE!</v>
      </c>
      <c r="AQ404" s="250" t="e">
        <f t="shared" ref="AQ404" ca="1" si="2379">AP404/K403</f>
        <v>#VALUE!</v>
      </c>
      <c r="AR404" s="204"/>
      <c r="AS404" s="221"/>
      <c r="AX404" s="208" t="str">
        <f ca="1">[2]!YBHIST($I$353,$I404,J$25,"sec","")</f>
        <v>E</v>
      </c>
      <c r="AY404" s="206" t="str">
        <f ca="1">[2]!YBPRICE($I$353,AX404&amp;"d","Market","AccruedInterest","Swap",$I404,"LMMSkew","","Model",100,"")</f>
        <v>E</v>
      </c>
      <c r="BA404" s="67">
        <f t="shared" si="2330"/>
        <v>-15</v>
      </c>
      <c r="BI404" s="519" t="e">
        <f t="shared" ca="1" si="2298"/>
        <v>#VALUE!</v>
      </c>
      <c r="BJ404" s="519" t="e">
        <f ca="1">PRODUCT($BI$368:BI404)-1</f>
        <v>#VALUE!</v>
      </c>
      <c r="BK404" s="519" t="e">
        <f t="shared" ca="1" si="2299"/>
        <v>#VALUE!</v>
      </c>
      <c r="BL404" s="519" t="e">
        <f ca="1">PRODUCT($BK$368:BK404)-1</f>
        <v>#VALUE!</v>
      </c>
    </row>
    <row r="405" spans="3:64" ht="15">
      <c r="C405" s="222">
        <f t="shared" ca="1" si="2331"/>
        <v>41680</v>
      </c>
      <c r="D405" s="70">
        <f t="shared" ref="D405" ca="1" si="2380">I405+35</f>
        <v>41705</v>
      </c>
      <c r="E405" s="70" t="str">
        <f t="shared" ref="E405" ca="1" si="2381">"FNMA"&amp;TEXT($J$23,"0.0")&amp;"-TBA-"&amp;TEXT(C405,"mmm")</f>
        <v>FNMA3.0-TBA-Feb</v>
      </c>
      <c r="F405" s="70" t="str">
        <f t="shared" ref="F405" ca="1" si="2382">"FNMA"&amp;TEXT($J$23,"0.0")&amp;"-TBA-"&amp;TEXT(D405,"mmm")</f>
        <v>FNMA3.0-TBA-Mar</v>
      </c>
      <c r="G405" s="70" t="str">
        <f t="shared" si="2305"/>
        <v>FNMA3.0-TBA-GEN</v>
      </c>
      <c r="I405" s="133">
        <f ca="1">[2]!YBWORKDAY(EDATE(Base_Date, BA405), -1, "USD")</f>
        <v>41670</v>
      </c>
      <c r="J405" s="234" t="str">
        <f t="shared" ref="J405" ca="1" si="2383">AX405</f>
        <v>E</v>
      </c>
      <c r="K405" s="237" t="e">
        <f t="shared" ref="K405" ca="1" si="2384">AX405+AY405</f>
        <v>#VALUE!</v>
      </c>
      <c r="L405" s="237" t="e">
        <f t="shared" ref="L405" ca="1" si="2385">K405-K404</f>
        <v>#VALUE!</v>
      </c>
      <c r="M405" s="238" t="str">
        <f ca="1">[2]!YBHIST($I$353,$I405,"LMMOAS","sec")</f>
        <v>E</v>
      </c>
      <c r="N405" s="239" t="str">
        <f ca="1">[2]!YBHIST($I$353,$I404,M$25,"sec","")</f>
        <v>E</v>
      </c>
      <c r="O405" s="240" t="str">
        <f ca="1">[2]!YBHIST("1 Month LIBOR",I405,"Yield","bmk","")</f>
        <v>E</v>
      </c>
      <c r="P405" s="237" t="e">
        <f t="shared" ref="P405" ca="1" si="2386">K404-Q405</f>
        <v>#VALUE!</v>
      </c>
      <c r="Q405" s="171" t="str">
        <f ca="1">[2]!YBSCEN($I$353,$J404&amp;"d","Market",O$25,"Swap",$I404,"LMMSkew","","Model",100,0,29,"Gradual","ParShift|N",0,"Annualized ROR",O404,100,"",,,,"Default",,,,"Default",,)</f>
        <v>E</v>
      </c>
      <c r="R405" s="237" t="e">
        <f t="shared" ref="R405" ca="1" si="2387">L405+P405</f>
        <v>#VALUE!</v>
      </c>
      <c r="S405" s="241" t="e">
        <f t="shared" ref="S405" ca="1" si="2388">R405/K404</f>
        <v>#VALUE!</v>
      </c>
      <c r="T405" s="237" t="e">
        <f ca="1">SUM(R$368:R405)</f>
        <v>#VALUE!</v>
      </c>
      <c r="U405" s="241" t="e">
        <f t="shared" ref="U405" ca="1" si="2389">BJ405</f>
        <v>#VALUE!</v>
      </c>
      <c r="V405" s="242">
        <f ca="1">VLOOKUP($I405, 'Barcap OAD'!$A:$S, $F$353, FALSE)</f>
        <v>-19.100000000000001</v>
      </c>
      <c r="W405" s="243" t="e">
        <f t="shared" ca="1" si="2288"/>
        <v>#VALUE!</v>
      </c>
      <c r="X405" s="244" t="str">
        <f ca="1">[2]!YBHIST($E405,$I405,X$25,"sec","")</f>
        <v>E</v>
      </c>
      <c r="Y405" s="237" t="e">
        <f t="shared" ref="Y405" ca="1" si="2390">X405-X404</f>
        <v>#VALUE!</v>
      </c>
      <c r="Z405" s="171" t="e">
        <f t="shared" ref="Z405" ca="1" si="2391">X404-AA404</f>
        <v>#VALUE!</v>
      </c>
      <c r="AA405" s="171" t="str">
        <f ca="1">[2]!YBHIST($F405,$I405,X$25,"sec","")</f>
        <v>E</v>
      </c>
      <c r="AB405" s="171" t="e">
        <f t="shared" ref="AB405" ca="1" si="2392">X404-Z405</f>
        <v>#VALUE!</v>
      </c>
      <c r="AC405" s="245" t="e">
        <f t="shared" ref="AC405" ca="1" si="2393">Y405+Z405</f>
        <v>#VALUE!</v>
      </c>
      <c r="AD405" s="246">
        <f ca="1">VLOOKUP($I405, 'Barcap OAD'!$A:$S, $F$26, FALSE)</f>
        <v>7.5514489999999999</v>
      </c>
      <c r="AE405" s="243" t="e">
        <f t="shared" ref="AE405" ca="1" si="2394">X405*AD405/10000</f>
        <v>#VALUE!</v>
      </c>
      <c r="AF405" s="247" t="e">
        <f t="shared" ref="AF405" ca="1" si="2395">W405/AE405</f>
        <v>#VALUE!</v>
      </c>
      <c r="AG405" s="237" t="e">
        <f t="shared" ref="AG405" ca="1" si="2396">-AC405*AF404</f>
        <v>#VALUE!</v>
      </c>
      <c r="AH405" s="241" t="e">
        <f t="shared" ref="AH405" ca="1" si="2397">AG405/K404</f>
        <v>#VALUE!</v>
      </c>
      <c r="AI405" s="237" t="e">
        <f t="shared" ref="AI405" ca="1" si="2398">AL405+AK405</f>
        <v>#VALUE!</v>
      </c>
      <c r="AJ405" s="241" t="e">
        <f t="shared" ref="AJ405" ca="1" si="2399">AF405-AF404</f>
        <v>#VALUE!</v>
      </c>
      <c r="AK405" s="245" t="e">
        <f t="shared" ref="AK405" ca="1" si="2400">(AJ405*Y405)/2</f>
        <v>#VALUE!</v>
      </c>
      <c r="AL405" s="248" t="e">
        <f t="shared" ref="AL405" ca="1" si="2401">AG405+R405</f>
        <v>#VALUE!</v>
      </c>
      <c r="AM405" s="241" t="e">
        <f t="shared" ref="AM405" ca="1" si="2402">AL405/K404</f>
        <v>#VALUE!</v>
      </c>
      <c r="AN405" s="237" t="e">
        <f ca="1">SUM(AL$368:AL405)</f>
        <v>#VALUE!</v>
      </c>
      <c r="AO405" s="203" t="e">
        <f t="shared" ref="AO405" ca="1" si="2403">BL405</f>
        <v>#VALUE!</v>
      </c>
      <c r="AP405" s="249" t="e">
        <f t="shared" ref="AP405" ca="1" si="2404">(Z405*AF405*-1)+P405</f>
        <v>#VALUE!</v>
      </c>
      <c r="AQ405" s="250" t="e">
        <f t="shared" ref="AQ405" ca="1" si="2405">AP405/K404</f>
        <v>#VALUE!</v>
      </c>
      <c r="AR405" s="204"/>
      <c r="AS405" s="221"/>
      <c r="AX405" s="208" t="str">
        <f ca="1">[2]!YBHIST($I$353,$I405,J$25,"sec","")</f>
        <v>E</v>
      </c>
      <c r="AY405" s="206" t="str">
        <f ca="1">[2]!YBPRICE($I$353,AX405&amp;"d","Market","AccruedInterest","Swap",$I405,"LMMSkew","","Model",100,"")</f>
        <v>E</v>
      </c>
      <c r="BA405" s="67">
        <f t="shared" si="2330"/>
        <v>-14</v>
      </c>
      <c r="BI405" s="519" t="e">
        <f t="shared" ref="BI405" ca="1" si="2406">1+S405</f>
        <v>#VALUE!</v>
      </c>
      <c r="BJ405" s="519" t="e">
        <f ca="1">PRODUCT($BI$368:BI405)-1</f>
        <v>#VALUE!</v>
      </c>
      <c r="BK405" s="519" t="e">
        <f t="shared" ref="BK405" ca="1" si="2407">1+AM405</f>
        <v>#VALUE!</v>
      </c>
      <c r="BL405" s="519" t="e">
        <f ca="1">PRODUCT($BK$368:BK405)-1</f>
        <v>#VALUE!</v>
      </c>
    </row>
    <row r="406" spans="3:64" ht="15">
      <c r="C406" s="222">
        <f t="shared" ca="1" si="2331"/>
        <v>41708</v>
      </c>
      <c r="D406" s="70">
        <f t="shared" ref="D406" ca="1" si="2408">I406+35</f>
        <v>41733</v>
      </c>
      <c r="E406" s="70" t="str">
        <f t="shared" ref="E406" ca="1" si="2409">"FNMA"&amp;TEXT($J$23,"0.0")&amp;"-TBA-"&amp;TEXT(C406,"mmm")</f>
        <v>FNMA3.0-TBA-Mar</v>
      </c>
      <c r="F406" s="70" t="str">
        <f t="shared" ref="F406" ca="1" si="2410">"FNMA"&amp;TEXT($J$23,"0.0")&amp;"-TBA-"&amp;TEXT(D406,"mmm")</f>
        <v>FNMA3.0-TBA-Apr</v>
      </c>
      <c r="G406" s="70" t="str">
        <f t="shared" si="2305"/>
        <v>FNMA3.0-TBA-GEN</v>
      </c>
      <c r="I406" s="133">
        <f ca="1">[2]!YBWORKDAY(EDATE(Base_Date, BA406), -1, "USD")</f>
        <v>41698</v>
      </c>
      <c r="J406" s="234" t="str">
        <f t="shared" ref="J406" ca="1" si="2411">AX406</f>
        <v>E</v>
      </c>
      <c r="K406" s="237" t="e">
        <f t="shared" ref="K406" ca="1" si="2412">AX406+AY406</f>
        <v>#VALUE!</v>
      </c>
      <c r="L406" s="237" t="e">
        <f t="shared" ref="L406" ca="1" si="2413">K406-K405</f>
        <v>#VALUE!</v>
      </c>
      <c r="M406" s="238" t="str">
        <f ca="1">[2]!YBHIST($I$353,$I406,"LMMOAS","sec")</f>
        <v>E</v>
      </c>
      <c r="N406" s="239" t="str">
        <f ca="1">[2]!YBHIST($I$353,$I405,M$25,"sec","")</f>
        <v>E</v>
      </c>
      <c r="O406" s="240" t="str">
        <f ca="1">[2]!YBHIST("1 Month LIBOR",I406,"Yield","bmk","")</f>
        <v>E</v>
      </c>
      <c r="P406" s="237" t="e">
        <f t="shared" ref="P406" ca="1" si="2414">K405-Q406</f>
        <v>#VALUE!</v>
      </c>
      <c r="Q406" s="171" t="str">
        <f ca="1">[2]!YBSCEN($I$353,$J405&amp;"d","Market",O$25,"Swap",$I405,"LMMSkew","","Model",100,0,29,"Gradual","ParShift|N",0,"Annualized ROR",O405,100,"",,,,"Default",,,,"Default",,)</f>
        <v>E</v>
      </c>
      <c r="R406" s="237" t="e">
        <f t="shared" ref="R406" ca="1" si="2415">L406+P406</f>
        <v>#VALUE!</v>
      </c>
      <c r="S406" s="241" t="e">
        <f t="shared" ref="S406" ca="1" si="2416">R406/K405</f>
        <v>#VALUE!</v>
      </c>
      <c r="T406" s="237" t="e">
        <f ca="1">SUM(R$368:R406)</f>
        <v>#VALUE!</v>
      </c>
      <c r="U406" s="241" t="e">
        <f t="shared" ref="U406" ca="1" si="2417">BJ406</f>
        <v>#VALUE!</v>
      </c>
      <c r="V406" s="242">
        <f ca="1">VLOOKUP($I406, 'Barcap OAD'!$A:$S, $F$353, FALSE)</f>
        <v>-19.100000000000001</v>
      </c>
      <c r="W406" s="243" t="e">
        <f t="shared" ca="1" si="2288"/>
        <v>#VALUE!</v>
      </c>
      <c r="X406" s="244" t="str">
        <f ca="1">[2]!YBHIST($E406,$I406,X$25,"sec","")</f>
        <v>E</v>
      </c>
      <c r="Y406" s="237" t="e">
        <f t="shared" ref="Y406" ca="1" si="2418">X406-X405</f>
        <v>#VALUE!</v>
      </c>
      <c r="Z406" s="171" t="e">
        <f t="shared" ref="Z406" ca="1" si="2419">X405-AA405</f>
        <v>#VALUE!</v>
      </c>
      <c r="AA406" s="171" t="str">
        <f ca="1">[2]!YBHIST($F406,$I406,X$25,"sec","")</f>
        <v>E</v>
      </c>
      <c r="AB406" s="171" t="e">
        <f t="shared" ref="AB406" ca="1" si="2420">X405-Z406</f>
        <v>#VALUE!</v>
      </c>
      <c r="AC406" s="245" t="e">
        <f t="shared" ref="AC406" ca="1" si="2421">Y406+Z406</f>
        <v>#VALUE!</v>
      </c>
      <c r="AD406" s="246">
        <f ca="1">VLOOKUP($I406, 'Barcap OAD'!$A:$S, $F$26, FALSE)</f>
        <v>7.6578980000000003</v>
      </c>
      <c r="AE406" s="243" t="e">
        <f t="shared" ref="AE406" ca="1" si="2422">X406*AD406/10000</f>
        <v>#VALUE!</v>
      </c>
      <c r="AF406" s="247" t="e">
        <f t="shared" ref="AF406" ca="1" si="2423">W406/AE406</f>
        <v>#VALUE!</v>
      </c>
      <c r="AG406" s="237" t="e">
        <f t="shared" ref="AG406" ca="1" si="2424">-AC406*AF405</f>
        <v>#VALUE!</v>
      </c>
      <c r="AH406" s="241" t="e">
        <f t="shared" ref="AH406" ca="1" si="2425">AG406/K405</f>
        <v>#VALUE!</v>
      </c>
      <c r="AI406" s="237" t="e">
        <f t="shared" ref="AI406" ca="1" si="2426">AL406+AK406</f>
        <v>#VALUE!</v>
      </c>
      <c r="AJ406" s="241" t="e">
        <f t="shared" ref="AJ406" ca="1" si="2427">AF406-AF405</f>
        <v>#VALUE!</v>
      </c>
      <c r="AK406" s="245" t="e">
        <f t="shared" ref="AK406" ca="1" si="2428">(AJ406*Y406)/2</f>
        <v>#VALUE!</v>
      </c>
      <c r="AL406" s="248" t="e">
        <f t="shared" ref="AL406" ca="1" si="2429">AG406+R406</f>
        <v>#VALUE!</v>
      </c>
      <c r="AM406" s="241" t="e">
        <f t="shared" ref="AM406" ca="1" si="2430">AL406/K405</f>
        <v>#VALUE!</v>
      </c>
      <c r="AN406" s="237" t="e">
        <f ca="1">SUM(AL$368:AL406)</f>
        <v>#VALUE!</v>
      </c>
      <c r="AO406" s="203" t="e">
        <f t="shared" ref="AO406" ca="1" si="2431">BL406</f>
        <v>#VALUE!</v>
      </c>
      <c r="AP406" s="249" t="e">
        <f t="shared" ref="AP406" ca="1" si="2432">(Z406*AF406*-1)+P406</f>
        <v>#VALUE!</v>
      </c>
      <c r="AQ406" s="250" t="e">
        <f t="shared" ref="AQ406" ca="1" si="2433">AP406/K405</f>
        <v>#VALUE!</v>
      </c>
      <c r="AR406" s="204"/>
      <c r="AS406" s="221"/>
      <c r="AX406" s="208" t="str">
        <f ca="1">[2]!YBHIST($I$353,$I406,J$25,"sec","")</f>
        <v>E</v>
      </c>
      <c r="AY406" s="206" t="str">
        <f ca="1">[2]!YBPRICE($I$353,AX406&amp;"d","Market","AccruedInterest","Swap",$I406,"LMMSkew","","Model",100,"")</f>
        <v>E</v>
      </c>
      <c r="BA406" s="67">
        <f t="shared" si="2330"/>
        <v>-13</v>
      </c>
      <c r="BI406" s="519" t="e">
        <f t="shared" ref="BI406" ca="1" si="2434">1+S406</f>
        <v>#VALUE!</v>
      </c>
      <c r="BJ406" s="519" t="e">
        <f ca="1">PRODUCT($BI$368:BI406)-1</f>
        <v>#VALUE!</v>
      </c>
      <c r="BK406" s="519" t="e">
        <f t="shared" ref="BK406" ca="1" si="2435">1+AM406</f>
        <v>#VALUE!</v>
      </c>
      <c r="BL406" s="519" t="e">
        <f ca="1">PRODUCT($BK$368:BK406)-1</f>
        <v>#VALUE!</v>
      </c>
    </row>
    <row r="407" spans="3:64" ht="15">
      <c r="C407" s="222">
        <f t="shared" ref="C407" ca="1" si="2436">I407+10</f>
        <v>41739</v>
      </c>
      <c r="D407" s="70">
        <f t="shared" ref="D407" ca="1" si="2437">I407+35</f>
        <v>41764</v>
      </c>
      <c r="E407" s="70" t="str">
        <f t="shared" ref="E407" ca="1" si="2438">"FNMA"&amp;TEXT($J$23,"0.0")&amp;"-TBA-"&amp;TEXT(C407,"mmm")</f>
        <v>FNMA3.0-TBA-Apr</v>
      </c>
      <c r="F407" s="70" t="str">
        <f t="shared" ref="F407" ca="1" si="2439">"FNMA"&amp;TEXT($J$23,"0.0")&amp;"-TBA-"&amp;TEXT(D407,"mmm")</f>
        <v>FNMA3.0-TBA-May</v>
      </c>
      <c r="G407" s="70" t="str">
        <f t="shared" si="2305"/>
        <v>FNMA3.0-TBA-GEN</v>
      </c>
      <c r="I407" s="133">
        <f ca="1">[2]!YBWORKDAY(EDATE(Base_Date, BA407), -1, "USD")</f>
        <v>41729</v>
      </c>
      <c r="J407" s="331" t="str">
        <f t="shared" ref="J407" ca="1" si="2440">AX407</f>
        <v>E</v>
      </c>
      <c r="K407" s="332" t="e">
        <f t="shared" ref="K407" ca="1" si="2441">AX407+AY407</f>
        <v>#VALUE!</v>
      </c>
      <c r="L407" s="332" t="e">
        <f t="shared" ref="L407" ca="1" si="2442">K407-K406</f>
        <v>#VALUE!</v>
      </c>
      <c r="M407" s="333" t="str">
        <f ca="1">[2]!YBHIST($I$353,$I407,"LMMOAS","sec")</f>
        <v>E</v>
      </c>
      <c r="N407" s="334" t="str">
        <f ca="1">[2]!YBHIST($I$353,$I406,M$25,"sec","")</f>
        <v>E</v>
      </c>
      <c r="O407" s="335" t="str">
        <f ca="1">[2]!YBHIST("1 Month LIBOR",I407,"Yield","bmk","")</f>
        <v>E</v>
      </c>
      <c r="P407" s="332" t="e">
        <f t="shared" ref="P407" ca="1" si="2443">K406-Q407</f>
        <v>#VALUE!</v>
      </c>
      <c r="Q407" s="336" t="str">
        <f ca="1">[2]!YBSCEN($I$353,$J406&amp;"d","Market",O$25,"Swap",$I406,"LMMSkew","","Model",100,0,29,"Gradual","ParShift|N",0,"Annualized ROR",O406,100,"",,,,"Default",,,,"Default",,)</f>
        <v>E</v>
      </c>
      <c r="R407" s="332" t="e">
        <f t="shared" ref="R407" ca="1" si="2444">L407+P407</f>
        <v>#VALUE!</v>
      </c>
      <c r="S407" s="337" t="e">
        <f t="shared" ref="S407" ca="1" si="2445">R407/K406</f>
        <v>#VALUE!</v>
      </c>
      <c r="T407" s="332" t="e">
        <f ca="1">SUM(R$368:R407)</f>
        <v>#VALUE!</v>
      </c>
      <c r="U407" s="337" t="e">
        <f t="shared" ref="U407" ca="1" si="2446">BJ407</f>
        <v>#VALUE!</v>
      </c>
      <c r="V407" s="338">
        <f ca="1">VLOOKUP($I407, 'Barcap OAD'!$A:$S, $F$353, FALSE)</f>
        <v>-17.600000000000001</v>
      </c>
      <c r="W407" s="339" t="e">
        <f t="shared" ca="1" si="2288"/>
        <v>#VALUE!</v>
      </c>
      <c r="X407" s="340" t="str">
        <f ca="1">[2]!YBHIST($E407,$I407,X$25,"sec","")</f>
        <v>E</v>
      </c>
      <c r="Y407" s="332" t="e">
        <f t="shared" ref="Y407" ca="1" si="2447">X407-X406</f>
        <v>#VALUE!</v>
      </c>
      <c r="Z407" s="336" t="e">
        <f t="shared" ref="Z407" ca="1" si="2448">X406-AA406</f>
        <v>#VALUE!</v>
      </c>
      <c r="AA407" s="336" t="str">
        <f ca="1">[2]!YBHIST($F407,$I407,X$25,"sec","")</f>
        <v>E</v>
      </c>
      <c r="AB407" s="336" t="e">
        <f t="shared" ref="AB407" ca="1" si="2449">X406-Z407</f>
        <v>#VALUE!</v>
      </c>
      <c r="AC407" s="341" t="e">
        <f t="shared" ref="AC407" ca="1" si="2450">Y407+Z407</f>
        <v>#VALUE!</v>
      </c>
      <c r="AD407" s="342">
        <f ca="1">VLOOKUP($I407, 'Barcap OAD'!$A:$S, $F$26, FALSE)</f>
        <v>7.6721079999999997</v>
      </c>
      <c r="AE407" s="339" t="e">
        <f t="shared" ref="AE407" ca="1" si="2451">X407*AD407/10000</f>
        <v>#VALUE!</v>
      </c>
      <c r="AF407" s="343" t="e">
        <f t="shared" ref="AF407" ca="1" si="2452">W407/AE407</f>
        <v>#VALUE!</v>
      </c>
      <c r="AG407" s="332" t="e">
        <f t="shared" ref="AG407" ca="1" si="2453">-AC407*AF406</f>
        <v>#VALUE!</v>
      </c>
      <c r="AH407" s="337" t="e">
        <f t="shared" ref="AH407" ca="1" si="2454">AG407/K406</f>
        <v>#VALUE!</v>
      </c>
      <c r="AI407" s="332" t="e">
        <f t="shared" ref="AI407" ca="1" si="2455">AL407+AK407</f>
        <v>#VALUE!</v>
      </c>
      <c r="AJ407" s="337" t="e">
        <f t="shared" ref="AJ407" ca="1" si="2456">AF407-AF406</f>
        <v>#VALUE!</v>
      </c>
      <c r="AK407" s="341" t="e">
        <f t="shared" ref="AK407" ca="1" si="2457">(AJ407*Y407)/2</f>
        <v>#VALUE!</v>
      </c>
      <c r="AL407" s="344" t="e">
        <f t="shared" ref="AL407" ca="1" si="2458">AG407+R407</f>
        <v>#VALUE!</v>
      </c>
      <c r="AM407" s="337" t="e">
        <f t="shared" ref="AM407" ca="1" si="2459">AL407/K406</f>
        <v>#VALUE!</v>
      </c>
      <c r="AN407" s="332" t="e">
        <f ca="1">SUM(AL$368:AL407)</f>
        <v>#VALUE!</v>
      </c>
      <c r="AO407" s="345" t="e">
        <f t="shared" ref="AO407" ca="1" si="2460">BL407</f>
        <v>#VALUE!</v>
      </c>
      <c r="AP407" s="346" t="e">
        <f t="shared" ref="AP407" ca="1" si="2461">(Z407*AF407*-1)+P407</f>
        <v>#VALUE!</v>
      </c>
      <c r="AQ407" s="347" t="e">
        <f t="shared" ref="AQ407" ca="1" si="2462">AP407/K406</f>
        <v>#VALUE!</v>
      </c>
      <c r="AR407" s="204"/>
      <c r="AS407" s="221"/>
      <c r="AX407" s="208" t="str">
        <f ca="1">[2]!YBHIST($I$353,$I407,J$25,"sec","")</f>
        <v>E</v>
      </c>
      <c r="AY407" s="206" t="str">
        <f ca="1">[2]!YBPRICE($I$353,AX407&amp;"d","Market","AccruedInterest","Swap",$I407,"LMMSkew","","Model",100,"")</f>
        <v>E</v>
      </c>
      <c r="BA407" s="67">
        <f t="shared" si="2330"/>
        <v>-12</v>
      </c>
      <c r="BI407" s="519" t="e">
        <f t="shared" ref="BI407" ca="1" si="2463">1+S407</f>
        <v>#VALUE!</v>
      </c>
      <c r="BJ407" s="519" t="e">
        <f ca="1">PRODUCT($BI$368:BI407)-1</f>
        <v>#VALUE!</v>
      </c>
      <c r="BK407" s="519" t="e">
        <f t="shared" ref="BK407" ca="1" si="2464">1+AM407</f>
        <v>#VALUE!</v>
      </c>
      <c r="BL407" s="519" t="e">
        <f ca="1">PRODUCT($BK$368:BK407)-1</f>
        <v>#VALUE!</v>
      </c>
    </row>
    <row r="408" spans="3:64" ht="15">
      <c r="C408" s="222">
        <f t="shared" ref="C408" ca="1" si="2465">I408+10</f>
        <v>41769</v>
      </c>
      <c r="D408" s="70">
        <f t="shared" ref="D408" ca="1" si="2466">I408+35</f>
        <v>41794</v>
      </c>
      <c r="E408" s="70" t="str">
        <f t="shared" ref="E408" ca="1" si="2467">"FNMA"&amp;TEXT($J$23,"0.0")&amp;"-TBA-"&amp;TEXT(C408,"mmm")</f>
        <v>FNMA3.0-TBA-May</v>
      </c>
      <c r="F408" s="70" t="str">
        <f t="shared" ref="F408" ca="1" si="2468">"FNMA"&amp;TEXT($J$23,"0.0")&amp;"-TBA-"&amp;TEXT(D408,"mmm")</f>
        <v>FNMA3.0-TBA-Jun</v>
      </c>
      <c r="G408" s="70" t="str">
        <f t="shared" si="2305"/>
        <v>FNMA3.0-TBA-GEN</v>
      </c>
      <c r="I408" s="133">
        <f ca="1">[2]!YBWORKDAY(EDATE(Base_Date, BA408), -1, "USD")</f>
        <v>41759</v>
      </c>
      <c r="J408" s="234" t="str">
        <f t="shared" ref="J408" ca="1" si="2469">AX408</f>
        <v>E</v>
      </c>
      <c r="K408" s="237" t="e">
        <f t="shared" ref="K408" ca="1" si="2470">AX408+AY408</f>
        <v>#VALUE!</v>
      </c>
      <c r="L408" s="237" t="e">
        <f t="shared" ref="L408" ca="1" si="2471">K408-K407</f>
        <v>#VALUE!</v>
      </c>
      <c r="M408" s="238" t="str">
        <f ca="1">[2]!YBHIST($I$353,$I408,"LMMOAS","sec")</f>
        <v>E</v>
      </c>
      <c r="N408" s="239" t="str">
        <f ca="1">[2]!YBHIST($I$353,$I407,M$25,"sec","")</f>
        <v>E</v>
      </c>
      <c r="O408" s="240" t="str">
        <f ca="1">[2]!YBHIST("1 Month LIBOR",I408,"Yield","bmk","")</f>
        <v>E</v>
      </c>
      <c r="P408" s="237" t="e">
        <f t="shared" ref="P408" ca="1" si="2472">K407-Q408</f>
        <v>#VALUE!</v>
      </c>
      <c r="Q408" s="171" t="str">
        <f ca="1">[2]!YBSCEN($I$353,$J407&amp;"d","Market",O$25,"Swap",$I407,"LMMSkew","","Model",100,0,29,"Gradual","ParShift|N",0,"Annualized ROR",O407,100,"",,,,"Default",,,,"Default",,)</f>
        <v>E</v>
      </c>
      <c r="R408" s="237" t="e">
        <f t="shared" ref="R408" ca="1" si="2473">L408+P408</f>
        <v>#VALUE!</v>
      </c>
      <c r="S408" s="241" t="e">
        <f t="shared" ref="S408" ca="1" si="2474">R408/K407</f>
        <v>#VALUE!</v>
      </c>
      <c r="T408" s="237" t="e">
        <f ca="1">SUM(R$368:R408)</f>
        <v>#VALUE!</v>
      </c>
      <c r="U408" s="241" t="e">
        <f t="shared" ref="U408" ca="1" si="2475">BJ408</f>
        <v>#VALUE!</v>
      </c>
      <c r="V408" s="242">
        <f ca="1">VLOOKUP($I408, 'Barcap OAD'!$A:$S, $F$353, FALSE)</f>
        <v>-20</v>
      </c>
      <c r="W408" s="243" t="e">
        <f t="shared" ca="1" si="2288"/>
        <v>#VALUE!</v>
      </c>
      <c r="X408" s="244" t="str">
        <f ca="1">[2]!YBHIST($E408,$I408,X$25,"sec","")</f>
        <v>E</v>
      </c>
      <c r="Y408" s="237" t="e">
        <f t="shared" ref="Y408" ca="1" si="2476">X408-X407</f>
        <v>#VALUE!</v>
      </c>
      <c r="Z408" s="171" t="e">
        <f t="shared" ref="Z408" ca="1" si="2477">X407-AA407</f>
        <v>#VALUE!</v>
      </c>
      <c r="AA408" s="171" t="str">
        <f ca="1">[2]!YBHIST($F408,$I408,X$25,"sec","")</f>
        <v>E</v>
      </c>
      <c r="AB408" s="171" t="e">
        <f t="shared" ref="AB408" ca="1" si="2478">X407-Z408</f>
        <v>#VALUE!</v>
      </c>
      <c r="AC408" s="245" t="e">
        <f t="shared" ref="AC408" ca="1" si="2479">Y408+Z408</f>
        <v>#VALUE!</v>
      </c>
      <c r="AD408" s="246">
        <f ca="1">VLOOKUP($I408, 'Barcap OAD'!$A:$S, $F$26, FALSE)</f>
        <v>7.508197</v>
      </c>
      <c r="AE408" s="243" t="e">
        <f t="shared" ref="AE408" ca="1" si="2480">X408*AD408/10000</f>
        <v>#VALUE!</v>
      </c>
      <c r="AF408" s="247" t="e">
        <f t="shared" ref="AF408" ca="1" si="2481">W408/AE408</f>
        <v>#VALUE!</v>
      </c>
      <c r="AG408" s="237" t="e">
        <f t="shared" ref="AG408" ca="1" si="2482">-AC408*AF407</f>
        <v>#VALUE!</v>
      </c>
      <c r="AH408" s="241" t="e">
        <f t="shared" ref="AH408" ca="1" si="2483">AG408/K407</f>
        <v>#VALUE!</v>
      </c>
      <c r="AI408" s="237" t="e">
        <f t="shared" ref="AI408" ca="1" si="2484">AL408+AK408</f>
        <v>#VALUE!</v>
      </c>
      <c r="AJ408" s="241" t="e">
        <f t="shared" ref="AJ408" ca="1" si="2485">AF408-AF407</f>
        <v>#VALUE!</v>
      </c>
      <c r="AK408" s="245" t="e">
        <f t="shared" ref="AK408" ca="1" si="2486">(AJ408*Y408)/2</f>
        <v>#VALUE!</v>
      </c>
      <c r="AL408" s="248" t="e">
        <f t="shared" ref="AL408" ca="1" si="2487">AG408+R408</f>
        <v>#VALUE!</v>
      </c>
      <c r="AM408" s="241" t="e">
        <f t="shared" ref="AM408" ca="1" si="2488">AL408/K407</f>
        <v>#VALUE!</v>
      </c>
      <c r="AN408" s="237" t="e">
        <f ca="1">SUM(AL$368:AL408)</f>
        <v>#VALUE!</v>
      </c>
      <c r="AO408" s="203" t="e">
        <f t="shared" ref="AO408" ca="1" si="2489">BL408</f>
        <v>#VALUE!</v>
      </c>
      <c r="AP408" s="249" t="e">
        <f t="shared" ref="AP408" ca="1" si="2490">(Z408*AF408*-1)+P408</f>
        <v>#VALUE!</v>
      </c>
      <c r="AQ408" s="250" t="e">
        <f t="shared" ref="AQ408" ca="1" si="2491">AP408/K407</f>
        <v>#VALUE!</v>
      </c>
      <c r="AR408" s="204"/>
      <c r="AS408" s="221"/>
      <c r="AX408" s="208" t="str">
        <f ca="1">[2]!YBHIST($I$353,$I408,J$25,"sec","")</f>
        <v>E</v>
      </c>
      <c r="AY408" s="206" t="str">
        <f ca="1">[2]!YBPRICE($I$353,AX408&amp;"d","Market","AccruedInterest","Swap",$I408,"LMMSkew","","Model",100,"")</f>
        <v>E</v>
      </c>
      <c r="BA408" s="67">
        <f t="shared" si="2330"/>
        <v>-11</v>
      </c>
      <c r="BI408" s="519" t="e">
        <f t="shared" ref="BI408" ca="1" si="2492">1+S408</f>
        <v>#VALUE!</v>
      </c>
      <c r="BJ408" s="519" t="e">
        <f ca="1">PRODUCT($BI$368:BI408)-1</f>
        <v>#VALUE!</v>
      </c>
      <c r="BK408" s="519" t="e">
        <f t="shared" ref="BK408" ca="1" si="2493">1+AM408</f>
        <v>#VALUE!</v>
      </c>
      <c r="BL408" s="519" t="e">
        <f ca="1">PRODUCT($BK$368:BK408)-1</f>
        <v>#VALUE!</v>
      </c>
    </row>
    <row r="409" spans="3:64" ht="15">
      <c r="C409" s="222">
        <f t="shared" ref="C409" ca="1" si="2494">I409+10</f>
        <v>41799</v>
      </c>
      <c r="D409" s="70">
        <f t="shared" ref="D409" ca="1" si="2495">I409+35</f>
        <v>41824</v>
      </c>
      <c r="E409" s="70" t="str">
        <f t="shared" ref="E409" ca="1" si="2496">"FNMA"&amp;TEXT($J$23,"0.0")&amp;"-TBA-"&amp;TEXT(C409,"mmm")</f>
        <v>FNMA3.0-TBA-Jun</v>
      </c>
      <c r="F409" s="70" t="str">
        <f t="shared" ref="F409" ca="1" si="2497">"FNMA"&amp;TEXT($J$23,"0.0")&amp;"-TBA-"&amp;TEXT(D409,"mmm")</f>
        <v>FNMA3.0-TBA-Jul</v>
      </c>
      <c r="G409" s="70" t="str">
        <f t="shared" si="2305"/>
        <v>FNMA3.0-TBA-GEN</v>
      </c>
      <c r="I409" s="133">
        <f ca="1">[2]!YBWORKDAY(EDATE(Base_Date, BA409), -1, "USD")</f>
        <v>41789</v>
      </c>
      <c r="J409" s="234" t="str">
        <f t="shared" ref="J409" ca="1" si="2498">AX409</f>
        <v>E</v>
      </c>
      <c r="K409" s="237" t="e">
        <f t="shared" ref="K409" ca="1" si="2499">AX409+AY409</f>
        <v>#VALUE!</v>
      </c>
      <c r="L409" s="237" t="e">
        <f t="shared" ref="L409" ca="1" si="2500">K409-K408</f>
        <v>#VALUE!</v>
      </c>
      <c r="M409" s="238" t="str">
        <f ca="1">[2]!YBHIST($I$353,$I409,"LMMOAS","sec")</f>
        <v>E</v>
      </c>
      <c r="N409" s="239" t="str">
        <f ca="1">[2]!YBHIST($I$353,$I408,M$25,"sec","")</f>
        <v>E</v>
      </c>
      <c r="O409" s="240" t="str">
        <f ca="1">[2]!YBHIST("1 Month LIBOR",I409,"Yield","bmk","")</f>
        <v>E</v>
      </c>
      <c r="P409" s="237" t="e">
        <f t="shared" ref="P409" ca="1" si="2501">K408-Q409</f>
        <v>#VALUE!</v>
      </c>
      <c r="Q409" s="171" t="str">
        <f ca="1">[2]!YBSCEN($I$353,$J408&amp;"d","Market",O$25,"Swap",$I408,"LMMSkew","","Model",100,0,29,"Gradual","ParShift|N",0,"Annualized ROR",O408,100,"",,,,"Default",,,,"Default",,)</f>
        <v>E</v>
      </c>
      <c r="R409" s="237" t="e">
        <f t="shared" ref="R409" ca="1" si="2502">L409+P409</f>
        <v>#VALUE!</v>
      </c>
      <c r="S409" s="241" t="e">
        <f t="shared" ref="S409" ca="1" si="2503">R409/K408</f>
        <v>#VALUE!</v>
      </c>
      <c r="T409" s="237" t="e">
        <f ca="1">SUM(R$368:R409)</f>
        <v>#VALUE!</v>
      </c>
      <c r="U409" s="241" t="e">
        <f t="shared" ref="U409" ca="1" si="2504">BJ409</f>
        <v>#VALUE!</v>
      </c>
      <c r="V409" s="242">
        <f ca="1">VLOOKUP($I409, 'Barcap OAD'!$A:$S, $F$353, FALSE)</f>
        <v>-23.5</v>
      </c>
      <c r="W409" s="243" t="e">
        <f t="shared" ca="1" si="2288"/>
        <v>#VALUE!</v>
      </c>
      <c r="X409" s="244" t="str">
        <f ca="1">[2]!YBHIST($E409,$I409,X$25,"sec","")</f>
        <v>E</v>
      </c>
      <c r="Y409" s="237" t="e">
        <f t="shared" ref="Y409" ca="1" si="2505">X409-X408</f>
        <v>#VALUE!</v>
      </c>
      <c r="Z409" s="171" t="e">
        <f t="shared" ref="Z409" ca="1" si="2506">X408-AA408</f>
        <v>#VALUE!</v>
      </c>
      <c r="AA409" s="171" t="str">
        <f ca="1">[2]!YBHIST($F409,$I409,X$25,"sec","")</f>
        <v>E</v>
      </c>
      <c r="AB409" s="171" t="e">
        <f t="shared" ref="AB409" ca="1" si="2507">X408-Z409</f>
        <v>#VALUE!</v>
      </c>
      <c r="AC409" s="245" t="e">
        <f t="shared" ref="AC409" ca="1" si="2508">Y409+Z409</f>
        <v>#VALUE!</v>
      </c>
      <c r="AD409" s="246">
        <f ca="1">VLOOKUP($I409, 'Barcap OAD'!$A:$S, $F$26, FALSE)</f>
        <v>7.1980000000000004</v>
      </c>
      <c r="AE409" s="243" t="e">
        <f t="shared" ref="AE409" ca="1" si="2509">X409*AD409/10000</f>
        <v>#VALUE!</v>
      </c>
      <c r="AF409" s="247" t="e">
        <f t="shared" ref="AF409" ca="1" si="2510">W409/AE409</f>
        <v>#VALUE!</v>
      </c>
      <c r="AG409" s="237" t="e">
        <f t="shared" ref="AG409" ca="1" si="2511">-AC409*AF408</f>
        <v>#VALUE!</v>
      </c>
      <c r="AH409" s="241" t="e">
        <f t="shared" ref="AH409" ca="1" si="2512">AG409/K408</f>
        <v>#VALUE!</v>
      </c>
      <c r="AI409" s="237" t="e">
        <f t="shared" ref="AI409" ca="1" si="2513">AL409+AK409</f>
        <v>#VALUE!</v>
      </c>
      <c r="AJ409" s="241" t="e">
        <f t="shared" ref="AJ409" ca="1" si="2514">AF409-AF408</f>
        <v>#VALUE!</v>
      </c>
      <c r="AK409" s="245" t="e">
        <f t="shared" ref="AK409" ca="1" si="2515">(AJ409*Y409)/2</f>
        <v>#VALUE!</v>
      </c>
      <c r="AL409" s="248" t="e">
        <f t="shared" ref="AL409" ca="1" si="2516">AG409+R409</f>
        <v>#VALUE!</v>
      </c>
      <c r="AM409" s="241" t="e">
        <f t="shared" ref="AM409" ca="1" si="2517">AL409/K408</f>
        <v>#VALUE!</v>
      </c>
      <c r="AN409" s="237" t="e">
        <f ca="1">SUM(AL$368:AL409)</f>
        <v>#VALUE!</v>
      </c>
      <c r="AO409" s="203" t="e">
        <f t="shared" ref="AO409" ca="1" si="2518">BL409</f>
        <v>#VALUE!</v>
      </c>
      <c r="AP409" s="249" t="e">
        <f t="shared" ref="AP409" ca="1" si="2519">(Z409*AF409*-1)+P409</f>
        <v>#VALUE!</v>
      </c>
      <c r="AQ409" s="250" t="e">
        <f t="shared" ref="AQ409" ca="1" si="2520">AP409/K408</f>
        <v>#VALUE!</v>
      </c>
      <c r="AR409" s="204"/>
      <c r="AS409" s="221"/>
      <c r="AX409" s="208" t="str">
        <f ca="1">[2]!YBHIST($I$353,$I409,J$25,"sec","")</f>
        <v>E</v>
      </c>
      <c r="AY409" s="206" t="str">
        <f ca="1">[2]!YBPRICE($I$353,AX409&amp;"d","Market","AccruedInterest","Swap",$I409,"LMMSkew","","Model",100,"")</f>
        <v>E</v>
      </c>
      <c r="BA409" s="67">
        <f t="shared" si="2330"/>
        <v>-10</v>
      </c>
      <c r="BI409" s="519" t="e">
        <f t="shared" ref="BI409" ca="1" si="2521">1+S409</f>
        <v>#VALUE!</v>
      </c>
      <c r="BJ409" s="519" t="e">
        <f ca="1">PRODUCT($BI$368:BI409)-1</f>
        <v>#VALUE!</v>
      </c>
      <c r="BK409" s="519" t="e">
        <f t="shared" ref="BK409" ca="1" si="2522">1+AM409</f>
        <v>#VALUE!</v>
      </c>
      <c r="BL409" s="519" t="e">
        <f ca="1">PRODUCT($BK$368:BK409)-1</f>
        <v>#VALUE!</v>
      </c>
    </row>
    <row r="410" spans="3:64" ht="15">
      <c r="C410" s="222">
        <f t="shared" ref="C410" ca="1" si="2523">I410+10</f>
        <v>41830</v>
      </c>
      <c r="D410" s="70">
        <f t="shared" ref="D410" ca="1" si="2524">I410+35</f>
        <v>41855</v>
      </c>
      <c r="E410" s="70" t="str">
        <f t="shared" ref="E410" ca="1" si="2525">"FNMA"&amp;TEXT($J$23,"0.0")&amp;"-TBA-"&amp;TEXT(C410,"mmm")</f>
        <v>FNMA3.0-TBA-Jul</v>
      </c>
      <c r="F410" s="70" t="str">
        <f t="shared" ref="F410" ca="1" si="2526">"FNMA"&amp;TEXT($J$23,"0.0")&amp;"-TBA-"&amp;TEXT(D410,"mmm")</f>
        <v>FNMA3.0-TBA-Aug</v>
      </c>
      <c r="G410" s="70" t="str">
        <f t="shared" si="2305"/>
        <v>FNMA3.0-TBA-GEN</v>
      </c>
      <c r="I410" s="133">
        <f ca="1">[2]!YBWORKDAY(EDATE(Base_Date, BA410), -1, "USD")</f>
        <v>41820</v>
      </c>
      <c r="J410" s="234" t="str">
        <f t="shared" ref="J410" ca="1" si="2527">AX410</f>
        <v>E</v>
      </c>
      <c r="K410" s="237" t="e">
        <f t="shared" ref="K410" ca="1" si="2528">AX410+AY410</f>
        <v>#VALUE!</v>
      </c>
      <c r="L410" s="237" t="e">
        <f t="shared" ref="L410" ca="1" si="2529">K410-K409</f>
        <v>#VALUE!</v>
      </c>
      <c r="M410" s="238" t="str">
        <f ca="1">[2]!YBHIST($I$353,$I410,"LMMOAS","sec")</f>
        <v>E</v>
      </c>
      <c r="N410" s="239" t="str">
        <f ca="1">[2]!YBHIST($I$353,$I409,M$25,"sec","")</f>
        <v>E</v>
      </c>
      <c r="O410" s="240" t="str">
        <f ca="1">[2]!YBHIST("1 Month LIBOR",I410,"Yield","bmk","")</f>
        <v>E</v>
      </c>
      <c r="P410" s="237" t="e">
        <f t="shared" ref="P410" ca="1" si="2530">K409-Q410</f>
        <v>#VALUE!</v>
      </c>
      <c r="Q410" s="171" t="str">
        <f ca="1">[2]!YBSCEN($I$353,$J409&amp;"d","Market",O$25,"Swap",$I409,"LMMSkew","","Model",100,0,29,"Gradual","ParShift|N",0,"Annualized ROR",O409,100,"",,,,"Default",,,,"Default",,)</f>
        <v>E</v>
      </c>
      <c r="R410" s="237" t="e">
        <f t="shared" ref="R410" ca="1" si="2531">L410+P410</f>
        <v>#VALUE!</v>
      </c>
      <c r="S410" s="241" t="e">
        <f t="shared" ref="S410" ca="1" si="2532">R410/K409</f>
        <v>#VALUE!</v>
      </c>
      <c r="T410" s="237" t="e">
        <f ca="1">SUM(R$368:R410)</f>
        <v>#VALUE!</v>
      </c>
      <c r="U410" s="241" t="e">
        <f t="shared" ref="U410" ca="1" si="2533">BJ410</f>
        <v>#VALUE!</v>
      </c>
      <c r="V410" s="242">
        <f ca="1">VLOOKUP($I410, 'Barcap OAD'!$A:$S, $F$353, FALSE)</f>
        <v>-23.1</v>
      </c>
      <c r="W410" s="243" t="e">
        <f t="shared" ca="1" si="2288"/>
        <v>#VALUE!</v>
      </c>
      <c r="X410" s="244" t="str">
        <f ca="1">[2]!YBHIST($E410,$I410,X$25,"sec","")</f>
        <v>E</v>
      </c>
      <c r="Y410" s="237" t="e">
        <f t="shared" ref="Y410" ca="1" si="2534">X410-X409</f>
        <v>#VALUE!</v>
      </c>
      <c r="Z410" s="171" t="e">
        <f t="shared" ref="Z410" ca="1" si="2535">X409-AA409</f>
        <v>#VALUE!</v>
      </c>
      <c r="AA410" s="171" t="str">
        <f ca="1">[2]!YBHIST($F410,$I410,X$25,"sec","")</f>
        <v>E</v>
      </c>
      <c r="AB410" s="171" t="e">
        <f t="shared" ref="AB410" ca="1" si="2536">X409-Z410</f>
        <v>#VALUE!</v>
      </c>
      <c r="AC410" s="245" t="e">
        <f t="shared" ref="AC410" ca="1" si="2537">Y410+Z410</f>
        <v>#VALUE!</v>
      </c>
      <c r="AD410" s="246">
        <f ca="1">VLOOKUP($I410, 'Barcap OAD'!$A:$S, $F$26, FALSE)</f>
        <v>7.2728479999999998</v>
      </c>
      <c r="AE410" s="243" t="e">
        <f t="shared" ref="AE410" ca="1" si="2538">X410*AD410/10000</f>
        <v>#VALUE!</v>
      </c>
      <c r="AF410" s="247" t="e">
        <f t="shared" ref="AF410" ca="1" si="2539">W410/AE410</f>
        <v>#VALUE!</v>
      </c>
      <c r="AG410" s="237" t="e">
        <f t="shared" ref="AG410" ca="1" si="2540">-AC410*AF409</f>
        <v>#VALUE!</v>
      </c>
      <c r="AH410" s="241" t="e">
        <f t="shared" ref="AH410" ca="1" si="2541">AG410/K409</f>
        <v>#VALUE!</v>
      </c>
      <c r="AI410" s="237" t="e">
        <f t="shared" ref="AI410" ca="1" si="2542">AL410+AK410</f>
        <v>#VALUE!</v>
      </c>
      <c r="AJ410" s="241" t="e">
        <f t="shared" ref="AJ410" ca="1" si="2543">AF410-AF409</f>
        <v>#VALUE!</v>
      </c>
      <c r="AK410" s="245" t="e">
        <f t="shared" ref="AK410" ca="1" si="2544">(AJ410*Y410)/2</f>
        <v>#VALUE!</v>
      </c>
      <c r="AL410" s="248" t="e">
        <f t="shared" ref="AL410" ca="1" si="2545">AG410+R410</f>
        <v>#VALUE!</v>
      </c>
      <c r="AM410" s="241" t="e">
        <f t="shared" ref="AM410" ca="1" si="2546">AL410/K409</f>
        <v>#VALUE!</v>
      </c>
      <c r="AN410" s="237" t="e">
        <f ca="1">SUM(AL$368:AL410)</f>
        <v>#VALUE!</v>
      </c>
      <c r="AO410" s="203" t="e">
        <f t="shared" ref="AO410" ca="1" si="2547">BL410</f>
        <v>#VALUE!</v>
      </c>
      <c r="AP410" s="249" t="e">
        <f t="shared" ref="AP410" ca="1" si="2548">(Z410*AF410*-1)+P410</f>
        <v>#VALUE!</v>
      </c>
      <c r="AQ410" s="250" t="e">
        <f t="shared" ref="AQ410" ca="1" si="2549">AP410/K409</f>
        <v>#VALUE!</v>
      </c>
      <c r="AR410" s="204"/>
      <c r="AS410" s="221"/>
      <c r="AX410" s="208" t="str">
        <f ca="1">[2]!YBHIST($I$353,$I410,J$25,"sec","")</f>
        <v>E</v>
      </c>
      <c r="AY410" s="206" t="str">
        <f ca="1">[2]!YBPRICE($I$353,AX410&amp;"d","Market","AccruedInterest","Swap",$I410,"LMMSkew","","Model",100,"")</f>
        <v>E</v>
      </c>
      <c r="BA410" s="67">
        <f t="shared" si="2330"/>
        <v>-9</v>
      </c>
      <c r="BI410" s="519" t="e">
        <f t="shared" ref="BI410" ca="1" si="2550">1+S410</f>
        <v>#VALUE!</v>
      </c>
      <c r="BJ410" s="519" t="e">
        <f ca="1">PRODUCT($BI$368:BI410)-1</f>
        <v>#VALUE!</v>
      </c>
      <c r="BK410" s="519" t="e">
        <f t="shared" ref="BK410" ca="1" si="2551">1+AM410</f>
        <v>#VALUE!</v>
      </c>
      <c r="BL410" s="519" t="e">
        <f ca="1">PRODUCT($BK$368:BK410)-1</f>
        <v>#VALUE!</v>
      </c>
    </row>
    <row r="411" spans="3:64" ht="15">
      <c r="C411" s="222">
        <f t="shared" ref="C411" ca="1" si="2552">I411+10</f>
        <v>41861</v>
      </c>
      <c r="D411" s="70">
        <f t="shared" ref="D411" ca="1" si="2553">I411+35</f>
        <v>41886</v>
      </c>
      <c r="E411" s="70" t="str">
        <f t="shared" ref="E411" ca="1" si="2554">"FNMA"&amp;TEXT($J$23,"0.0")&amp;"-TBA-"&amp;TEXT(C411,"mmm")</f>
        <v>FNMA3.0-TBA-Aug</v>
      </c>
      <c r="F411" s="70" t="str">
        <f t="shared" ref="F411" ca="1" si="2555">"FNMA"&amp;TEXT($J$23,"0.0")&amp;"-TBA-"&amp;TEXT(D411,"mmm")</f>
        <v>FNMA3.0-TBA-Sep</v>
      </c>
      <c r="G411" s="70" t="str">
        <f t="shared" si="2305"/>
        <v>FNMA3.0-TBA-GEN</v>
      </c>
      <c r="I411" s="133">
        <f ca="1">[2]!YBWORKDAY(EDATE(Base_Date, BA411), -1, "USD")</f>
        <v>41851</v>
      </c>
      <c r="J411" s="234" t="str">
        <f t="shared" ref="J411" ca="1" si="2556">AX411</f>
        <v>E</v>
      </c>
      <c r="K411" s="237" t="e">
        <f t="shared" ref="K411" ca="1" si="2557">AX411+AY411</f>
        <v>#VALUE!</v>
      </c>
      <c r="L411" s="237" t="e">
        <f t="shared" ref="L411" ca="1" si="2558">K411-K410</f>
        <v>#VALUE!</v>
      </c>
      <c r="M411" s="238" t="str">
        <f ca="1">[2]!YBHIST($I$353,$I411,"LMMOAS","sec")</f>
        <v>E</v>
      </c>
      <c r="N411" s="239" t="str">
        <f ca="1">[2]!YBHIST($I$353,$I410,M$25,"sec","")</f>
        <v>E</v>
      </c>
      <c r="O411" s="240" t="str">
        <f ca="1">[2]!YBHIST("1 Month LIBOR",I411,"Yield","bmk","")</f>
        <v>E</v>
      </c>
      <c r="P411" s="237" t="e">
        <f t="shared" ref="P411" ca="1" si="2559">K410-Q411</f>
        <v>#VALUE!</v>
      </c>
      <c r="Q411" s="171" t="str">
        <f ca="1">[2]!YBSCEN($I$353,$J410&amp;"d","Market",O$25,"Swap",$I410,"LMMSkew","","Model",100,0,29,"Gradual","ParShift|N",0,"Annualized ROR",O410,100,"",,,,"Default",,,,"Default",,)</f>
        <v>E</v>
      </c>
      <c r="R411" s="237" t="e">
        <f t="shared" ref="R411" ca="1" si="2560">L411+P411</f>
        <v>#VALUE!</v>
      </c>
      <c r="S411" s="241" t="e">
        <f t="shared" ref="S411" ca="1" si="2561">R411/K410</f>
        <v>#VALUE!</v>
      </c>
      <c r="T411" s="237" t="e">
        <f ca="1">SUM(R$368:R411)</f>
        <v>#VALUE!</v>
      </c>
      <c r="U411" s="241" t="e">
        <f t="shared" ref="U411" ca="1" si="2562">BJ411</f>
        <v>#VALUE!</v>
      </c>
      <c r="V411" s="242">
        <f ca="1">VLOOKUP($I411, 'Barcap OAD'!$A:$S, $F$353, FALSE)</f>
        <v>-20.6</v>
      </c>
      <c r="W411" s="243" t="e">
        <f t="shared" ca="1" si="2288"/>
        <v>#VALUE!</v>
      </c>
      <c r="X411" s="244" t="str">
        <f ca="1">[2]!YBHIST($E411,$I411,X$25,"sec","")</f>
        <v>E</v>
      </c>
      <c r="Y411" s="237" t="e">
        <f t="shared" ref="Y411" ca="1" si="2563">X411-X410</f>
        <v>#VALUE!</v>
      </c>
      <c r="Z411" s="171" t="e">
        <f t="shared" ref="Z411" ca="1" si="2564">X410-AA410</f>
        <v>#VALUE!</v>
      </c>
      <c r="AA411" s="171" t="str">
        <f ca="1">[2]!YBHIST($F411,$I411,X$25,"sec","")</f>
        <v>E</v>
      </c>
      <c r="AB411" s="171" t="e">
        <f t="shared" ref="AB411" ca="1" si="2565">X410-Z411</f>
        <v>#VALUE!</v>
      </c>
      <c r="AC411" s="245" t="e">
        <f t="shared" ref="AC411" ca="1" si="2566">Y411+Z411</f>
        <v>#VALUE!</v>
      </c>
      <c r="AD411" s="246">
        <f ca="1">VLOOKUP($I411, 'Barcap OAD'!$A:$S, $F$26, FALSE)</f>
        <v>7.148028</v>
      </c>
      <c r="AE411" s="243" t="e">
        <f t="shared" ref="AE411" ca="1" si="2567">X411*AD411/10000</f>
        <v>#VALUE!</v>
      </c>
      <c r="AF411" s="247" t="e">
        <f t="shared" ref="AF411" ca="1" si="2568">W411/AE411</f>
        <v>#VALUE!</v>
      </c>
      <c r="AG411" s="237" t="e">
        <f t="shared" ref="AG411" ca="1" si="2569">-AC411*AF410</f>
        <v>#VALUE!</v>
      </c>
      <c r="AH411" s="241" t="e">
        <f t="shared" ref="AH411" ca="1" si="2570">AG411/K410</f>
        <v>#VALUE!</v>
      </c>
      <c r="AI411" s="237" t="e">
        <f t="shared" ref="AI411" ca="1" si="2571">AL411+AK411</f>
        <v>#VALUE!</v>
      </c>
      <c r="AJ411" s="241" t="e">
        <f t="shared" ref="AJ411" ca="1" si="2572">AF411-AF410</f>
        <v>#VALUE!</v>
      </c>
      <c r="AK411" s="245" t="e">
        <f t="shared" ref="AK411" ca="1" si="2573">(AJ411*Y411)/2</f>
        <v>#VALUE!</v>
      </c>
      <c r="AL411" s="248" t="e">
        <f t="shared" ref="AL411" ca="1" si="2574">AG411+R411</f>
        <v>#VALUE!</v>
      </c>
      <c r="AM411" s="241" t="e">
        <f t="shared" ref="AM411" ca="1" si="2575">AL411/K410</f>
        <v>#VALUE!</v>
      </c>
      <c r="AN411" s="237" t="e">
        <f ca="1">SUM(AL$368:AL411)</f>
        <v>#VALUE!</v>
      </c>
      <c r="AO411" s="203" t="e">
        <f t="shared" ref="AO411" ca="1" si="2576">BL411</f>
        <v>#VALUE!</v>
      </c>
      <c r="AP411" s="249" t="e">
        <f t="shared" ref="AP411" ca="1" si="2577">(Z411*AF411*-1)+P411</f>
        <v>#VALUE!</v>
      </c>
      <c r="AQ411" s="250" t="e">
        <f t="shared" ref="AQ411" ca="1" si="2578">AP411/K410</f>
        <v>#VALUE!</v>
      </c>
      <c r="AR411" s="204"/>
      <c r="AS411" s="221"/>
      <c r="AX411" s="208" t="str">
        <f ca="1">[2]!YBHIST($I$353,$I411,J$25,"sec","")</f>
        <v>E</v>
      </c>
      <c r="AY411" s="206" t="str">
        <f ca="1">[2]!YBPRICE($I$353,AX411&amp;"d","Market","AccruedInterest","Swap",$I411,"LMMSkew","","Model",100,"")</f>
        <v>E</v>
      </c>
      <c r="BA411" s="67">
        <f t="shared" si="2330"/>
        <v>-8</v>
      </c>
      <c r="BI411" s="519" t="e">
        <f t="shared" ref="BI411" ca="1" si="2579">1+S411</f>
        <v>#VALUE!</v>
      </c>
      <c r="BJ411" s="519" t="e">
        <f ca="1">PRODUCT($BI$368:BI411)-1</f>
        <v>#VALUE!</v>
      </c>
      <c r="BK411" s="519" t="e">
        <f t="shared" ref="BK411" ca="1" si="2580">1+AM411</f>
        <v>#VALUE!</v>
      </c>
      <c r="BL411" s="519" t="e">
        <f ca="1">PRODUCT($BK$368:BK411)-1</f>
        <v>#VALUE!</v>
      </c>
    </row>
    <row r="412" spans="3:64" ht="15">
      <c r="C412" s="222">
        <f t="shared" ref="C412" ca="1" si="2581">I412+10</f>
        <v>41890</v>
      </c>
      <c r="D412" s="70">
        <f t="shared" ref="D412" ca="1" si="2582">I412+35</f>
        <v>41915</v>
      </c>
      <c r="E412" s="70" t="str">
        <f t="shared" ref="E412" ca="1" si="2583">"FNMA"&amp;TEXT($J$23,"0.0")&amp;"-TBA-"&amp;TEXT(C412,"mmm")</f>
        <v>FNMA3.0-TBA-Sep</v>
      </c>
      <c r="F412" s="70" t="str">
        <f t="shared" ref="F412" ca="1" si="2584">"FNMA"&amp;TEXT($J$23,"0.0")&amp;"-TBA-"&amp;TEXT(D412,"mmm")</f>
        <v>FNMA3.0-TBA-Oct</v>
      </c>
      <c r="G412" s="70" t="str">
        <f t="shared" si="2305"/>
        <v>FNMA3.0-TBA-GEN</v>
      </c>
      <c r="I412" s="133">
        <f ca="1">[2]!YBWORKDAY(EDATE(Base_Date, BA412), -1, "USD")</f>
        <v>41880</v>
      </c>
      <c r="J412" s="234" t="str">
        <f t="shared" ref="J412" ca="1" si="2585">AX412</f>
        <v>E</v>
      </c>
      <c r="K412" s="237" t="e">
        <f t="shared" ref="K412" ca="1" si="2586">AX412+AY412</f>
        <v>#VALUE!</v>
      </c>
      <c r="L412" s="237" t="e">
        <f t="shared" ref="L412" ca="1" si="2587">K412-K411</f>
        <v>#VALUE!</v>
      </c>
      <c r="M412" s="238" t="str">
        <f ca="1">[2]!YBHIST($I$353,$I412,"LMMOAS","sec")</f>
        <v>E</v>
      </c>
      <c r="N412" s="239" t="str">
        <f ca="1">[2]!YBHIST($I$353,$I411,M$25,"sec","")</f>
        <v>E</v>
      </c>
      <c r="O412" s="240" t="str">
        <f ca="1">[2]!YBHIST("1 Month LIBOR",I412,"Yield","bmk","")</f>
        <v>E</v>
      </c>
      <c r="P412" s="237" t="e">
        <f t="shared" ref="P412" ca="1" si="2588">K411-Q412</f>
        <v>#VALUE!</v>
      </c>
      <c r="Q412" s="171" t="str">
        <f ca="1">[2]!YBSCEN($I$353,$J411&amp;"d","Market",O$25,"Swap",$I411,"LMMSkew","","Model",100,0,29,"Gradual","ParShift|N",0,"Annualized ROR",O411,100,"",,,,"Default",,,,"Default",,)</f>
        <v>E</v>
      </c>
      <c r="R412" s="237" t="e">
        <f t="shared" ref="R412" ca="1" si="2589">L412+P412</f>
        <v>#VALUE!</v>
      </c>
      <c r="S412" s="241" t="e">
        <f t="shared" ref="S412" ca="1" si="2590">R412/K411</f>
        <v>#VALUE!</v>
      </c>
      <c r="T412" s="237" t="e">
        <f ca="1">SUM(R$368:R412)</f>
        <v>#VALUE!</v>
      </c>
      <c r="U412" s="241" t="e">
        <f t="shared" ref="U412" ca="1" si="2591">BJ412</f>
        <v>#VALUE!</v>
      </c>
      <c r="V412" s="242">
        <f ca="1">VLOOKUP($I412, 'Barcap OAD'!$A:$S, $F$353, FALSE)</f>
        <v>-24.2</v>
      </c>
      <c r="W412" s="243" t="e">
        <f t="shared" ca="1" si="2288"/>
        <v>#VALUE!</v>
      </c>
      <c r="X412" s="244" t="str">
        <f ca="1">[2]!YBHIST($E412,$I412,X$25,"sec","")</f>
        <v>E</v>
      </c>
      <c r="Y412" s="237" t="e">
        <f t="shared" ref="Y412" ca="1" si="2592">X412-X411</f>
        <v>#VALUE!</v>
      </c>
      <c r="Z412" s="171" t="e">
        <f t="shared" ref="Z412" ca="1" si="2593">X411-AA411</f>
        <v>#VALUE!</v>
      </c>
      <c r="AA412" s="171" t="str">
        <f ca="1">[2]!YBHIST($F412,$I412,X$25,"sec","")</f>
        <v>E</v>
      </c>
      <c r="AB412" s="171" t="e">
        <f t="shared" ref="AB412" ca="1" si="2594">X411-Z412</f>
        <v>#VALUE!</v>
      </c>
      <c r="AC412" s="245" t="e">
        <f t="shared" ref="AC412" ca="1" si="2595">Y412+Z412</f>
        <v>#VALUE!</v>
      </c>
      <c r="AD412" s="246">
        <f ca="1">VLOOKUP($I412, 'Barcap OAD'!$A:$S, $F$26, FALSE)</f>
        <v>6.8048909999999996</v>
      </c>
      <c r="AE412" s="243" t="e">
        <f t="shared" ref="AE412" ca="1" si="2596">X412*AD412/10000</f>
        <v>#VALUE!</v>
      </c>
      <c r="AF412" s="247" t="e">
        <f t="shared" ref="AF412" ca="1" si="2597">W412/AE412</f>
        <v>#VALUE!</v>
      </c>
      <c r="AG412" s="237" t="e">
        <f t="shared" ref="AG412" ca="1" si="2598">-AC412*AF411</f>
        <v>#VALUE!</v>
      </c>
      <c r="AH412" s="241" t="e">
        <f t="shared" ref="AH412" ca="1" si="2599">AG412/K411</f>
        <v>#VALUE!</v>
      </c>
      <c r="AI412" s="237" t="e">
        <f t="shared" ref="AI412" ca="1" si="2600">AL412+AK412</f>
        <v>#VALUE!</v>
      </c>
      <c r="AJ412" s="241" t="e">
        <f t="shared" ref="AJ412" ca="1" si="2601">AF412-AF411</f>
        <v>#VALUE!</v>
      </c>
      <c r="AK412" s="245" t="e">
        <f t="shared" ref="AK412" ca="1" si="2602">(AJ412*Y412)/2</f>
        <v>#VALUE!</v>
      </c>
      <c r="AL412" s="248" t="e">
        <f t="shared" ref="AL412" ca="1" si="2603">AG412+R412</f>
        <v>#VALUE!</v>
      </c>
      <c r="AM412" s="241" t="e">
        <f t="shared" ref="AM412" ca="1" si="2604">AL412/K411</f>
        <v>#VALUE!</v>
      </c>
      <c r="AN412" s="237" t="e">
        <f ca="1">SUM(AL$368:AL412)</f>
        <v>#VALUE!</v>
      </c>
      <c r="AO412" s="203" t="e">
        <f t="shared" ref="AO412" ca="1" si="2605">BL412</f>
        <v>#VALUE!</v>
      </c>
      <c r="AP412" s="249" t="e">
        <f t="shared" ref="AP412" ca="1" si="2606">(Z412*AF412*-1)+P412</f>
        <v>#VALUE!</v>
      </c>
      <c r="AQ412" s="250" t="e">
        <f t="shared" ref="AQ412" ca="1" si="2607">AP412/K411</f>
        <v>#VALUE!</v>
      </c>
      <c r="AR412" s="204"/>
      <c r="AS412" s="221"/>
      <c r="AX412" s="208" t="str">
        <f ca="1">[2]!YBHIST($I$353,$I412,J$25,"sec","")</f>
        <v>E</v>
      </c>
      <c r="AY412" s="206" t="str">
        <f ca="1">[2]!YBPRICE($I$353,AX412&amp;"d","Market","AccruedInterest","Swap",$I412,"LMMSkew","","Model",100,"")</f>
        <v>E</v>
      </c>
      <c r="BA412" s="67">
        <f t="shared" si="2330"/>
        <v>-7</v>
      </c>
      <c r="BI412" s="519" t="e">
        <f t="shared" ref="BI412" ca="1" si="2608">1+S412</f>
        <v>#VALUE!</v>
      </c>
      <c r="BJ412" s="519" t="e">
        <f ca="1">PRODUCT($BI$368:BI412)-1</f>
        <v>#VALUE!</v>
      </c>
      <c r="BK412" s="519" t="e">
        <f t="shared" ref="BK412" ca="1" si="2609">1+AM412</f>
        <v>#VALUE!</v>
      </c>
      <c r="BL412" s="519" t="e">
        <f ca="1">PRODUCT($BK$368:BK412)-1</f>
        <v>#VALUE!</v>
      </c>
    </row>
    <row r="413" spans="3:64" ht="15">
      <c r="C413" s="222">
        <f t="shared" ref="C413" ca="1" si="2610">I413+10</f>
        <v>41922</v>
      </c>
      <c r="D413" s="70">
        <f t="shared" ref="D413" ca="1" si="2611">I413+35</f>
        <v>41947</v>
      </c>
      <c r="E413" s="70" t="str">
        <f t="shared" ref="E413" ca="1" si="2612">"FNMA"&amp;TEXT($J$23,"0.0")&amp;"-TBA-"&amp;TEXT(C413,"mmm")</f>
        <v>FNMA3.0-TBA-Oct</v>
      </c>
      <c r="F413" s="70" t="str">
        <f t="shared" ref="F413" ca="1" si="2613">"FNMA"&amp;TEXT($J$23,"0.0")&amp;"-TBA-"&amp;TEXT(D413,"mmm")</f>
        <v>FNMA3.0-TBA-Nov</v>
      </c>
      <c r="G413" s="70" t="str">
        <f t="shared" si="2305"/>
        <v>FNMA3.0-TBA-GEN</v>
      </c>
      <c r="I413" s="133">
        <f ca="1">[2]!YBWORKDAY(EDATE(Base_Date, BA413), -1, "USD")</f>
        <v>41912</v>
      </c>
      <c r="J413" s="234" t="str">
        <f t="shared" ref="J413" ca="1" si="2614">AX413</f>
        <v>E</v>
      </c>
      <c r="K413" s="237" t="e">
        <f t="shared" ref="K413" ca="1" si="2615">AX413+AY413</f>
        <v>#VALUE!</v>
      </c>
      <c r="L413" s="237" t="e">
        <f t="shared" ref="L413" ca="1" si="2616">K413-K412</f>
        <v>#VALUE!</v>
      </c>
      <c r="M413" s="238" t="str">
        <f ca="1">[2]!YBHIST($I$353,$I413,"LMMOAS","sec")</f>
        <v>E</v>
      </c>
      <c r="N413" s="239" t="str">
        <f ca="1">[2]!YBHIST($I$353,$I412,M$25,"sec","")</f>
        <v>E</v>
      </c>
      <c r="O413" s="240" t="str">
        <f ca="1">[2]!YBHIST("1 Month LIBOR",I413,"Yield","bmk","")</f>
        <v>E</v>
      </c>
      <c r="P413" s="237" t="e">
        <f t="shared" ref="P413" ca="1" si="2617">K412-Q413</f>
        <v>#VALUE!</v>
      </c>
      <c r="Q413" s="171" t="str">
        <f ca="1">[2]!YBSCEN($I$353,$J412&amp;"d","Market",O$25,"Swap",$I412,"LMMSkew","","Model",100,0,29,"Gradual","ParShift|N",0,"Annualized ROR",O412,100,"",,,,"Default",,,,"Default",,)</f>
        <v>E</v>
      </c>
      <c r="R413" s="237" t="e">
        <f t="shared" ref="R413" ca="1" si="2618">L413+P413</f>
        <v>#VALUE!</v>
      </c>
      <c r="S413" s="241" t="e">
        <f t="shared" ref="S413" ca="1" si="2619">R413/K412</f>
        <v>#VALUE!</v>
      </c>
      <c r="T413" s="237" t="e">
        <f ca="1">SUM(R$368:R413)</f>
        <v>#VALUE!</v>
      </c>
      <c r="U413" s="241" t="e">
        <f t="shared" ref="U413" ca="1" si="2620">BJ413</f>
        <v>#VALUE!</v>
      </c>
      <c r="V413" s="242">
        <f ca="1">VLOOKUP($I413, 'Barcap OAD'!$A:$S, $F$353, FALSE)</f>
        <v>-21.3</v>
      </c>
      <c r="W413" s="243" t="e">
        <f t="shared" ca="1" si="2288"/>
        <v>#VALUE!</v>
      </c>
      <c r="X413" s="244" t="str">
        <f ca="1">[2]!YBHIST($E413,$I413,X$25,"sec","")</f>
        <v>E</v>
      </c>
      <c r="Y413" s="237" t="e">
        <f t="shared" ref="Y413" ca="1" si="2621">X413-X412</f>
        <v>#VALUE!</v>
      </c>
      <c r="Z413" s="171" t="e">
        <f t="shared" ref="Z413" ca="1" si="2622">X412-AA412</f>
        <v>#VALUE!</v>
      </c>
      <c r="AA413" s="171" t="str">
        <f ca="1">[2]!YBHIST($F413,$I413,X$25,"sec","")</f>
        <v>E</v>
      </c>
      <c r="AB413" s="171" t="e">
        <f t="shared" ref="AB413" ca="1" si="2623">X412-Z413</f>
        <v>#VALUE!</v>
      </c>
      <c r="AC413" s="245" t="e">
        <f t="shared" ref="AC413" ca="1" si="2624">Y413+Z413</f>
        <v>#VALUE!</v>
      </c>
      <c r="AD413" s="246">
        <f ca="1">VLOOKUP($I413, 'Barcap OAD'!$A:$S, $F$26, FALSE)</f>
        <v>6.9646030000000003</v>
      </c>
      <c r="AE413" s="243" t="e">
        <f t="shared" ref="AE413" ca="1" si="2625">X413*AD413/10000</f>
        <v>#VALUE!</v>
      </c>
      <c r="AF413" s="247" t="e">
        <f t="shared" ref="AF413" ca="1" si="2626">W413/AE413</f>
        <v>#VALUE!</v>
      </c>
      <c r="AG413" s="237" t="e">
        <f t="shared" ref="AG413" ca="1" si="2627">-AC413*AF412</f>
        <v>#VALUE!</v>
      </c>
      <c r="AH413" s="241" t="e">
        <f t="shared" ref="AH413" ca="1" si="2628">AG413/K412</f>
        <v>#VALUE!</v>
      </c>
      <c r="AI413" s="237" t="e">
        <f t="shared" ref="AI413" ca="1" si="2629">AL413+AK413</f>
        <v>#VALUE!</v>
      </c>
      <c r="AJ413" s="241" t="e">
        <f t="shared" ref="AJ413" ca="1" si="2630">AF413-AF412</f>
        <v>#VALUE!</v>
      </c>
      <c r="AK413" s="245" t="e">
        <f t="shared" ref="AK413" ca="1" si="2631">(AJ413*Y413)/2</f>
        <v>#VALUE!</v>
      </c>
      <c r="AL413" s="248" t="e">
        <f t="shared" ref="AL413" ca="1" si="2632">AG413+R413</f>
        <v>#VALUE!</v>
      </c>
      <c r="AM413" s="241" t="e">
        <f t="shared" ref="AM413" ca="1" si="2633">AL413/K412</f>
        <v>#VALUE!</v>
      </c>
      <c r="AN413" s="237" t="e">
        <f ca="1">SUM(AL$368:AL413)</f>
        <v>#VALUE!</v>
      </c>
      <c r="AO413" s="203" t="e">
        <f t="shared" ref="AO413" ca="1" si="2634">BL413</f>
        <v>#VALUE!</v>
      </c>
      <c r="AP413" s="249" t="e">
        <f t="shared" ref="AP413" ca="1" si="2635">(Z413*AF413*-1)+P413</f>
        <v>#VALUE!</v>
      </c>
      <c r="AQ413" s="250" t="e">
        <f t="shared" ref="AQ413" ca="1" si="2636">AP413/K412</f>
        <v>#VALUE!</v>
      </c>
      <c r="AR413" s="204"/>
      <c r="AS413" s="221"/>
      <c r="AX413" s="208" t="str">
        <f ca="1">[2]!YBHIST($I$353,$I413,J$25,"sec","")</f>
        <v>E</v>
      </c>
      <c r="AY413" s="206" t="str">
        <f ca="1">[2]!YBPRICE($I$353,AX413&amp;"d","Market","AccruedInterest","Swap",$I413,"LMMSkew","","Model",100,"")</f>
        <v>E</v>
      </c>
      <c r="BA413" s="67">
        <f t="shared" si="2330"/>
        <v>-6</v>
      </c>
      <c r="BI413" s="519" t="e">
        <f t="shared" ref="BI413" ca="1" si="2637">1+S413</f>
        <v>#VALUE!</v>
      </c>
      <c r="BJ413" s="519" t="e">
        <f ca="1">PRODUCT($BI$368:BI413)-1</f>
        <v>#VALUE!</v>
      </c>
      <c r="BK413" s="519" t="e">
        <f t="shared" ref="BK413" ca="1" si="2638">1+AM413</f>
        <v>#VALUE!</v>
      </c>
      <c r="BL413" s="519" t="e">
        <f ca="1">PRODUCT($BK$368:BK413)-1</f>
        <v>#VALUE!</v>
      </c>
    </row>
    <row r="414" spans="3:64" ht="15">
      <c r="C414" s="222">
        <f t="shared" ref="C414" ca="1" si="2639">I414+10</f>
        <v>41953</v>
      </c>
      <c r="D414" s="70">
        <f t="shared" ref="D414" ca="1" si="2640">I414+35</f>
        <v>41978</v>
      </c>
      <c r="E414" s="70" t="str">
        <f t="shared" ref="E414" ca="1" si="2641">"FNMA"&amp;TEXT($J$23,"0.0")&amp;"-TBA-"&amp;TEXT(C414,"mmm")</f>
        <v>FNMA3.0-TBA-Nov</v>
      </c>
      <c r="F414" s="70" t="str">
        <f t="shared" ref="F414" ca="1" si="2642">"FNMA"&amp;TEXT($J$23,"0.0")&amp;"-TBA-"&amp;TEXT(D414,"mmm")</f>
        <v>FNMA3.0-TBA-Dec</v>
      </c>
      <c r="G414" s="70" t="str">
        <f t="shared" si="2305"/>
        <v>FNMA3.0-TBA-GEN</v>
      </c>
      <c r="I414" s="133">
        <f ca="1">[2]!YBWORKDAY(EDATE(Base_Date, BA414), -1, "USD")</f>
        <v>41943</v>
      </c>
      <c r="J414" s="234" t="str">
        <f t="shared" ref="J414" ca="1" si="2643">AX414</f>
        <v>E</v>
      </c>
      <c r="K414" s="237" t="e">
        <f t="shared" ref="K414" ca="1" si="2644">AX414+AY414</f>
        <v>#VALUE!</v>
      </c>
      <c r="L414" s="237" t="e">
        <f t="shared" ref="L414" ca="1" si="2645">K414-K413</f>
        <v>#VALUE!</v>
      </c>
      <c r="M414" s="238" t="str">
        <f ca="1">[2]!YBHIST($I$353,$I414,"LMMOAS","sec")</f>
        <v>E</v>
      </c>
      <c r="N414" s="239" t="str">
        <f ca="1">[2]!YBHIST($I$353,$I413,M$25,"sec","")</f>
        <v>E</v>
      </c>
      <c r="O414" s="240" t="str">
        <f ca="1">[2]!YBHIST("1 Month LIBOR",I414,"Yield","bmk","")</f>
        <v>E</v>
      </c>
      <c r="P414" s="237" t="e">
        <f t="shared" ref="P414" ca="1" si="2646">K413-Q414</f>
        <v>#VALUE!</v>
      </c>
      <c r="Q414" s="171" t="str">
        <f ca="1">[2]!YBSCEN($I$353,$J413&amp;"d","Market",O$25,"Swap",$I413,"LMMSkew","","Model",100,0,29,"Gradual","ParShift|N",0,"Annualized ROR",O413,100,"",,,,"Default",,,,"Default",,)</f>
        <v>E</v>
      </c>
      <c r="R414" s="237" t="e">
        <f t="shared" ref="R414" ca="1" si="2647">L414+P414</f>
        <v>#VALUE!</v>
      </c>
      <c r="S414" s="241" t="e">
        <f t="shared" ref="S414" ca="1" si="2648">R414/K413</f>
        <v>#VALUE!</v>
      </c>
      <c r="T414" s="237" t="e">
        <f ca="1">SUM(R$368:R414)</f>
        <v>#VALUE!</v>
      </c>
      <c r="U414" s="241" t="e">
        <f t="shared" ref="U414" ca="1" si="2649">BJ414</f>
        <v>#VALUE!</v>
      </c>
      <c r="V414" s="242">
        <f ca="1">VLOOKUP($I414, 'Barcap OAD'!$A:$S, $F$353, FALSE)</f>
        <v>-24.3</v>
      </c>
      <c r="W414" s="243" t="e">
        <f t="shared" ca="1" si="2288"/>
        <v>#VALUE!</v>
      </c>
      <c r="X414" s="244" t="str">
        <f ca="1">[2]!YBHIST($E414,$I414,X$25,"sec","")</f>
        <v>E</v>
      </c>
      <c r="Y414" s="237" t="e">
        <f t="shared" ref="Y414" ca="1" si="2650">X414-X413</f>
        <v>#VALUE!</v>
      </c>
      <c r="Z414" s="171" t="e">
        <f t="shared" ref="Z414" ca="1" si="2651">X413-AA413</f>
        <v>#VALUE!</v>
      </c>
      <c r="AA414" s="171" t="str">
        <f ca="1">[2]!YBHIST($F414,$I414,X$25,"sec","")</f>
        <v>E</v>
      </c>
      <c r="AB414" s="171" t="e">
        <f t="shared" ref="AB414" ca="1" si="2652">X413-Z414</f>
        <v>#VALUE!</v>
      </c>
      <c r="AC414" s="245" t="e">
        <f t="shared" ref="AC414" ca="1" si="2653">Y414+Z414</f>
        <v>#VALUE!</v>
      </c>
      <c r="AD414" s="246">
        <f ca="1">VLOOKUP($I414, 'Barcap OAD'!$A:$S, $F$26, FALSE)</f>
        <v>6.6523269999999997</v>
      </c>
      <c r="AE414" s="243" t="e">
        <f t="shared" ref="AE414" ca="1" si="2654">X414*AD414/10000</f>
        <v>#VALUE!</v>
      </c>
      <c r="AF414" s="247" t="e">
        <f t="shared" ref="AF414" ca="1" si="2655">W414/AE414</f>
        <v>#VALUE!</v>
      </c>
      <c r="AG414" s="237" t="e">
        <f t="shared" ref="AG414" ca="1" si="2656">-AC414*AF413</f>
        <v>#VALUE!</v>
      </c>
      <c r="AH414" s="241" t="e">
        <f t="shared" ref="AH414" ca="1" si="2657">AG414/K413</f>
        <v>#VALUE!</v>
      </c>
      <c r="AI414" s="237" t="e">
        <f t="shared" ref="AI414" ca="1" si="2658">AL414+AK414</f>
        <v>#VALUE!</v>
      </c>
      <c r="AJ414" s="241" t="e">
        <f t="shared" ref="AJ414" ca="1" si="2659">AF414-AF413</f>
        <v>#VALUE!</v>
      </c>
      <c r="AK414" s="245" t="e">
        <f t="shared" ref="AK414" ca="1" si="2660">(AJ414*Y414)/2</f>
        <v>#VALUE!</v>
      </c>
      <c r="AL414" s="248" t="e">
        <f t="shared" ref="AL414" ca="1" si="2661">AG414+R414</f>
        <v>#VALUE!</v>
      </c>
      <c r="AM414" s="241" t="e">
        <f t="shared" ref="AM414" ca="1" si="2662">AL414/K413</f>
        <v>#VALUE!</v>
      </c>
      <c r="AN414" s="237" t="e">
        <f ca="1">SUM(AL$368:AL414)</f>
        <v>#VALUE!</v>
      </c>
      <c r="AO414" s="203" t="e">
        <f t="shared" ref="AO414" ca="1" si="2663">BL414</f>
        <v>#VALUE!</v>
      </c>
      <c r="AP414" s="249" t="e">
        <f t="shared" ref="AP414" ca="1" si="2664">(Z414*AF414*-1)+P414</f>
        <v>#VALUE!</v>
      </c>
      <c r="AQ414" s="250" t="e">
        <f t="shared" ref="AQ414" ca="1" si="2665">AP414/K413</f>
        <v>#VALUE!</v>
      </c>
      <c r="AR414" s="204"/>
      <c r="AS414" s="221"/>
      <c r="AX414" s="208" t="str">
        <f ca="1">[2]!YBHIST($I$353,$I414,J$25,"sec","")</f>
        <v>E</v>
      </c>
      <c r="AY414" s="206" t="str">
        <f ca="1">[2]!YBPRICE($I$353,AX414&amp;"d","Market","AccruedInterest","Swap",$I414,"LMMSkew","","Model",100,"")</f>
        <v>E</v>
      </c>
      <c r="BA414" s="67">
        <f t="shared" si="2330"/>
        <v>-5</v>
      </c>
      <c r="BI414" s="519" t="e">
        <f t="shared" ref="BI414" ca="1" si="2666">1+S414</f>
        <v>#VALUE!</v>
      </c>
      <c r="BJ414" s="519" t="e">
        <f ca="1">PRODUCT($BI$368:BI414)-1</f>
        <v>#VALUE!</v>
      </c>
      <c r="BK414" s="519" t="e">
        <f t="shared" ref="BK414" ca="1" si="2667">1+AM414</f>
        <v>#VALUE!</v>
      </c>
      <c r="BL414" s="519" t="e">
        <f ca="1">PRODUCT($BK$368:BK414)-1</f>
        <v>#VALUE!</v>
      </c>
    </row>
    <row r="415" spans="3:64" ht="15">
      <c r="C415" s="222">
        <f t="shared" ref="C415" ca="1" si="2668">I415+10</f>
        <v>41981</v>
      </c>
      <c r="D415" s="70">
        <f t="shared" ref="D415" ca="1" si="2669">I415+35</f>
        <v>42006</v>
      </c>
      <c r="E415" s="70" t="str">
        <f t="shared" ref="E415" ca="1" si="2670">"FNMA"&amp;TEXT($J$23,"0.0")&amp;"-TBA-"&amp;TEXT(C415,"mmm")</f>
        <v>FNMA3.0-TBA-Dec</v>
      </c>
      <c r="F415" s="70" t="str">
        <f t="shared" ref="F415" ca="1" si="2671">"FNMA"&amp;TEXT($J$23,"0.0")&amp;"-TBA-"&amp;TEXT(D415,"mmm")</f>
        <v>FNMA3.0-TBA-Jan</v>
      </c>
      <c r="G415" s="70" t="str">
        <f t="shared" si="2305"/>
        <v>FNMA3.0-TBA-GEN</v>
      </c>
      <c r="I415" s="133">
        <f ca="1">[2]!YBWORKDAY(EDATE(Base_Date, BA415), -1, "USD")</f>
        <v>41971</v>
      </c>
      <c r="J415" s="234" t="str">
        <f t="shared" ref="J415" ca="1" si="2672">AX415</f>
        <v>E</v>
      </c>
      <c r="K415" s="237" t="e">
        <f t="shared" ref="K415" ca="1" si="2673">AX415+AY415</f>
        <v>#VALUE!</v>
      </c>
      <c r="L415" s="237" t="e">
        <f t="shared" ref="L415" ca="1" si="2674">K415-K414</f>
        <v>#VALUE!</v>
      </c>
      <c r="M415" s="238" t="str">
        <f ca="1">[2]!YBHIST($I$353,$I415,"LMMOAS","sec")</f>
        <v>E</v>
      </c>
      <c r="N415" s="239" t="str">
        <f ca="1">[2]!YBHIST($I$353,$I414,M$25,"sec","")</f>
        <v>E</v>
      </c>
      <c r="O415" s="240" t="str">
        <f ca="1">[2]!YBHIST("1 Month LIBOR",I415,"Yield","bmk","")</f>
        <v>E</v>
      </c>
      <c r="P415" s="237" t="e">
        <f t="shared" ref="P415" ca="1" si="2675">K414-Q415</f>
        <v>#VALUE!</v>
      </c>
      <c r="Q415" s="171" t="str">
        <f ca="1">[2]!YBSCEN($I$353,$J414&amp;"d","Market",O$25,"Swap",$I414,"LMMSkew","","Model",100,0,29,"Gradual","ParShift|N",0,"Annualized ROR",O414,100,"",,,,"Default",,,,"Default",,)</f>
        <v>E</v>
      </c>
      <c r="R415" s="237" t="e">
        <f t="shared" ref="R415" ca="1" si="2676">L415+P415</f>
        <v>#VALUE!</v>
      </c>
      <c r="S415" s="241" t="e">
        <f t="shared" ref="S415" ca="1" si="2677">R415/K414</f>
        <v>#VALUE!</v>
      </c>
      <c r="T415" s="237" t="e">
        <f ca="1">SUM(R$368:R415)</f>
        <v>#VALUE!</v>
      </c>
      <c r="U415" s="241" t="e">
        <f t="shared" ref="U415" ca="1" si="2678">BJ415</f>
        <v>#VALUE!</v>
      </c>
      <c r="V415" s="242">
        <f ca="1">VLOOKUP($I415, 'Barcap OAD'!$A:$S, $F$353, FALSE)</f>
        <v>-26.4</v>
      </c>
      <c r="W415" s="243" t="e">
        <f t="shared" ca="1" si="2288"/>
        <v>#VALUE!</v>
      </c>
      <c r="X415" s="244" t="str">
        <f ca="1">[2]!YBHIST($E415,$I415,X$25,"sec","")</f>
        <v>E</v>
      </c>
      <c r="Y415" s="237" t="e">
        <f t="shared" ref="Y415" ca="1" si="2679">X415-X414</f>
        <v>#VALUE!</v>
      </c>
      <c r="Z415" s="171" t="e">
        <f t="shared" ref="Z415" ca="1" si="2680">X414-AA414</f>
        <v>#VALUE!</v>
      </c>
      <c r="AA415" s="171" t="str">
        <f ca="1">[2]!YBHIST($F415,$I415,X$25,"sec","")</f>
        <v>E</v>
      </c>
      <c r="AB415" s="171" t="e">
        <f t="shared" ref="AB415" ca="1" si="2681">X414-Z415</f>
        <v>#VALUE!</v>
      </c>
      <c r="AC415" s="245" t="e">
        <f t="shared" ref="AC415" ca="1" si="2682">Y415+Z415</f>
        <v>#VALUE!</v>
      </c>
      <c r="AD415" s="246">
        <f ca="1">VLOOKUP($I415, 'Barcap OAD'!$A:$S, $F$26, FALSE)</f>
        <v>6.2499140000000004</v>
      </c>
      <c r="AE415" s="243" t="e">
        <f t="shared" ref="AE415" ca="1" si="2683">X415*AD415/10000</f>
        <v>#VALUE!</v>
      </c>
      <c r="AF415" s="247" t="e">
        <f t="shared" ref="AF415" ca="1" si="2684">W415/AE415</f>
        <v>#VALUE!</v>
      </c>
      <c r="AG415" s="237" t="e">
        <f t="shared" ref="AG415" ca="1" si="2685">-AC415*AF414</f>
        <v>#VALUE!</v>
      </c>
      <c r="AH415" s="241" t="e">
        <f t="shared" ref="AH415" ca="1" si="2686">AG415/K414</f>
        <v>#VALUE!</v>
      </c>
      <c r="AI415" s="237" t="e">
        <f t="shared" ref="AI415" ca="1" si="2687">AL415+AK415</f>
        <v>#VALUE!</v>
      </c>
      <c r="AJ415" s="241" t="e">
        <f t="shared" ref="AJ415" ca="1" si="2688">AF415-AF414</f>
        <v>#VALUE!</v>
      </c>
      <c r="AK415" s="245" t="e">
        <f t="shared" ref="AK415" ca="1" si="2689">(AJ415*Y415)/2</f>
        <v>#VALUE!</v>
      </c>
      <c r="AL415" s="248" t="e">
        <f t="shared" ref="AL415" ca="1" si="2690">AG415+R415</f>
        <v>#VALUE!</v>
      </c>
      <c r="AM415" s="241" t="e">
        <f t="shared" ref="AM415" ca="1" si="2691">AL415/K414</f>
        <v>#VALUE!</v>
      </c>
      <c r="AN415" s="237" t="e">
        <f ca="1">SUM(AL$368:AL415)</f>
        <v>#VALUE!</v>
      </c>
      <c r="AO415" s="203" t="e">
        <f t="shared" ref="AO415" ca="1" si="2692">BL415</f>
        <v>#VALUE!</v>
      </c>
      <c r="AP415" s="249" t="e">
        <f t="shared" ref="AP415" ca="1" si="2693">(Z415*AF415*-1)+P415</f>
        <v>#VALUE!</v>
      </c>
      <c r="AQ415" s="250" t="e">
        <f t="shared" ref="AQ415" ca="1" si="2694">AP415/K414</f>
        <v>#VALUE!</v>
      </c>
      <c r="AR415" s="204"/>
      <c r="AS415" s="221"/>
      <c r="AX415" s="208" t="str">
        <f ca="1">[2]!YBHIST($I$353,$I415,J$25,"sec","")</f>
        <v>E</v>
      </c>
      <c r="AY415" s="206" t="str">
        <f ca="1">[2]!YBPRICE($I$353,AX415&amp;"d","Market","AccruedInterest","Swap",$I415,"LMMSkew","","Model",100,"")</f>
        <v>E</v>
      </c>
      <c r="BA415" s="67">
        <f t="shared" si="2330"/>
        <v>-4</v>
      </c>
      <c r="BI415" s="519" t="e">
        <f t="shared" ref="BI415" ca="1" si="2695">1+S415</f>
        <v>#VALUE!</v>
      </c>
      <c r="BJ415" s="519" t="e">
        <f ca="1">PRODUCT($BI$368:BI415)-1</f>
        <v>#VALUE!</v>
      </c>
      <c r="BK415" s="519" t="e">
        <f t="shared" ref="BK415" ca="1" si="2696">1+AM415</f>
        <v>#VALUE!</v>
      </c>
      <c r="BL415" s="519" t="e">
        <f ca="1">PRODUCT($BK$368:BK415)-1</f>
        <v>#VALUE!</v>
      </c>
    </row>
    <row r="416" spans="3:64" ht="15">
      <c r="C416" s="222">
        <f t="shared" ref="C416" ca="1" si="2697">I416+10</f>
        <v>42014</v>
      </c>
      <c r="D416" s="70">
        <f t="shared" ref="D416" ca="1" si="2698">I416+35</f>
        <v>42039</v>
      </c>
      <c r="E416" s="70" t="str">
        <f t="shared" ref="E416" ca="1" si="2699">"FNMA"&amp;TEXT($J$23,"0.0")&amp;"-TBA-"&amp;TEXT(C416,"mmm")</f>
        <v>FNMA3.0-TBA-Jan</v>
      </c>
      <c r="F416" s="70" t="str">
        <f t="shared" ref="F416" ca="1" si="2700">"FNMA"&amp;TEXT($J$23,"0.0")&amp;"-TBA-"&amp;TEXT(D416,"mmm")</f>
        <v>FNMA3.0-TBA-Feb</v>
      </c>
      <c r="G416" s="70" t="str">
        <f t="shared" si="2305"/>
        <v>FNMA3.0-TBA-GEN</v>
      </c>
      <c r="I416" s="133">
        <f ca="1">[2]!YBWORKDAY(EDATE(Base_Date, BA416), -1, "USD")</f>
        <v>42004</v>
      </c>
      <c r="J416" s="234" t="str">
        <f t="shared" ref="J416" ca="1" si="2701">AX416</f>
        <v>E</v>
      </c>
      <c r="K416" s="237" t="e">
        <f t="shared" ref="K416" ca="1" si="2702">AX416+AY416</f>
        <v>#VALUE!</v>
      </c>
      <c r="L416" s="237" t="e">
        <f t="shared" ref="L416" ca="1" si="2703">K416-K415</f>
        <v>#VALUE!</v>
      </c>
      <c r="M416" s="238" t="str">
        <f ca="1">[2]!YBHIST($I$353,$I416,"LMMOAS","sec")</f>
        <v>E</v>
      </c>
      <c r="N416" s="239" t="str">
        <f ca="1">[2]!YBHIST($I$353,$I415,M$25,"sec","")</f>
        <v>E</v>
      </c>
      <c r="O416" s="240" t="str">
        <f ca="1">[2]!YBHIST("1 Month LIBOR",I416,"Yield","bmk","")</f>
        <v>E</v>
      </c>
      <c r="P416" s="237" t="e">
        <f t="shared" ref="P416" ca="1" si="2704">K415-Q416</f>
        <v>#VALUE!</v>
      </c>
      <c r="Q416" s="171" t="str">
        <f ca="1">[2]!YBSCEN($I$353,$J415&amp;"d","Market",O$25,"Swap",$I415,"LMMSkew","","Model",100,0,29,"Gradual","ParShift|N",0,"Annualized ROR",O415,100,"",,,,"Default",,,,"Default",,)</f>
        <v>E</v>
      </c>
      <c r="R416" s="237" t="e">
        <f t="shared" ref="R416" ca="1" si="2705">L416+P416</f>
        <v>#VALUE!</v>
      </c>
      <c r="S416" s="241" t="e">
        <f t="shared" ref="S416" ca="1" si="2706">R416/K415</f>
        <v>#VALUE!</v>
      </c>
      <c r="T416" s="237" t="e">
        <f ca="1">SUM(R$368:R416)</f>
        <v>#VALUE!</v>
      </c>
      <c r="U416" s="241" t="e">
        <f t="shared" ref="U416" ca="1" si="2707">BJ416</f>
        <v>#VALUE!</v>
      </c>
      <c r="V416" s="242">
        <f ca="1">VLOOKUP($I416, 'Barcap OAD'!$A:$S, $F$353, FALSE)</f>
        <v>-25.9</v>
      </c>
      <c r="W416" s="243" t="e">
        <f t="shared" ca="1" si="2288"/>
        <v>#VALUE!</v>
      </c>
      <c r="X416" s="244" t="str">
        <f ca="1">[2]!YBHIST($E416,$I416,X$25,"sec","")</f>
        <v>E</v>
      </c>
      <c r="Y416" s="237" t="e">
        <f t="shared" ref="Y416" ca="1" si="2708">X416-X415</f>
        <v>#VALUE!</v>
      </c>
      <c r="Z416" s="171" t="e">
        <f t="shared" ref="Z416" ca="1" si="2709">X415-AA415</f>
        <v>#VALUE!</v>
      </c>
      <c r="AA416" s="171" t="str">
        <f ca="1">[2]!YBHIST($F416,$I416,X$25,"sec","")</f>
        <v>E</v>
      </c>
      <c r="AB416" s="171" t="e">
        <f t="shared" ref="AB416" ca="1" si="2710">X415-Z416</f>
        <v>#VALUE!</v>
      </c>
      <c r="AC416" s="245" t="e">
        <f t="shared" ref="AC416" ca="1" si="2711">Y416+Z416</f>
        <v>#VALUE!</v>
      </c>
      <c r="AD416" s="246">
        <f ca="1">VLOOKUP($I416, 'Barcap OAD'!$A:$S, $F$26, FALSE)</f>
        <v>5.9987959999999996</v>
      </c>
      <c r="AE416" s="243" t="e">
        <f t="shared" ref="AE416" ca="1" si="2712">X416*AD416/10000</f>
        <v>#VALUE!</v>
      </c>
      <c r="AF416" s="247" t="e">
        <f t="shared" ref="AF416" ca="1" si="2713">W416/AE416</f>
        <v>#VALUE!</v>
      </c>
      <c r="AG416" s="237" t="e">
        <f t="shared" ref="AG416" ca="1" si="2714">-AC416*AF415</f>
        <v>#VALUE!</v>
      </c>
      <c r="AH416" s="241" t="e">
        <f t="shared" ref="AH416" ca="1" si="2715">AG416/K415</f>
        <v>#VALUE!</v>
      </c>
      <c r="AI416" s="237" t="e">
        <f t="shared" ref="AI416" ca="1" si="2716">AL416+AK416</f>
        <v>#VALUE!</v>
      </c>
      <c r="AJ416" s="241" t="e">
        <f t="shared" ref="AJ416" ca="1" si="2717">AF416-AF415</f>
        <v>#VALUE!</v>
      </c>
      <c r="AK416" s="245" t="e">
        <f t="shared" ref="AK416" ca="1" si="2718">(AJ416*Y416)/2</f>
        <v>#VALUE!</v>
      </c>
      <c r="AL416" s="248" t="e">
        <f t="shared" ref="AL416" ca="1" si="2719">AG416+R416</f>
        <v>#VALUE!</v>
      </c>
      <c r="AM416" s="241" t="e">
        <f t="shared" ref="AM416" ca="1" si="2720">AL416/K415</f>
        <v>#VALUE!</v>
      </c>
      <c r="AN416" s="237" t="e">
        <f ca="1">SUM(AL$368:AL416)</f>
        <v>#VALUE!</v>
      </c>
      <c r="AO416" s="203" t="e">
        <f t="shared" ref="AO416" ca="1" si="2721">BL416</f>
        <v>#VALUE!</v>
      </c>
      <c r="AP416" s="249" t="e">
        <f t="shared" ref="AP416" ca="1" si="2722">(Z416*AF416*-1)+P416</f>
        <v>#VALUE!</v>
      </c>
      <c r="AQ416" s="250" t="e">
        <f t="shared" ref="AQ416" ca="1" si="2723">AP416/K415</f>
        <v>#VALUE!</v>
      </c>
      <c r="AR416" s="204"/>
      <c r="AS416" s="221"/>
      <c r="AX416" s="208" t="str">
        <f ca="1">[2]!YBHIST($I$353,$I416,J$25,"sec","")</f>
        <v>E</v>
      </c>
      <c r="AY416" s="206" t="str">
        <f ca="1">[2]!YBPRICE($I$353,AX416&amp;"d","Market","AccruedInterest","Swap",$I416,"LMMSkew","","Model",100,"")</f>
        <v>E</v>
      </c>
      <c r="BA416" s="67">
        <f t="shared" si="2330"/>
        <v>-3</v>
      </c>
      <c r="BI416" s="519" t="e">
        <f t="shared" ref="BI416" ca="1" si="2724">1+S416</f>
        <v>#VALUE!</v>
      </c>
      <c r="BJ416" s="519" t="e">
        <f ca="1">PRODUCT($BI$368:BI416)-1</f>
        <v>#VALUE!</v>
      </c>
      <c r="BK416" s="519" t="e">
        <f t="shared" ref="BK416" ca="1" si="2725">1+AM416</f>
        <v>#VALUE!</v>
      </c>
      <c r="BL416" s="519" t="e">
        <f ca="1">PRODUCT($BK$368:BK416)-1</f>
        <v>#VALUE!</v>
      </c>
    </row>
    <row r="417" spans="1:64" ht="15">
      <c r="C417" s="222">
        <f t="shared" ref="C417" ca="1" si="2726">I417+10</f>
        <v>42044</v>
      </c>
      <c r="D417" s="70">
        <f t="shared" ref="D417" ca="1" si="2727">I417+35</f>
        <v>42069</v>
      </c>
      <c r="E417" s="70" t="str">
        <f t="shared" ref="E417" ca="1" si="2728">"FNMA"&amp;TEXT($J$23,"0.0")&amp;"-TBA-"&amp;TEXT(C417,"mmm")</f>
        <v>FNMA3.0-TBA-Feb</v>
      </c>
      <c r="F417" s="70" t="str">
        <f t="shared" ref="F417" ca="1" si="2729">"FNMA"&amp;TEXT($J$23,"0.0")&amp;"-TBA-"&amp;TEXT(D417,"mmm")</f>
        <v>FNMA3.0-TBA-Mar</v>
      </c>
      <c r="G417" s="70" t="str">
        <f t="shared" si="2305"/>
        <v>FNMA3.0-TBA-GEN</v>
      </c>
      <c r="I417" s="133">
        <f ca="1">[2]!YBWORKDAY(EDATE(Base_Date, BA417), -1, "USD")</f>
        <v>42034</v>
      </c>
      <c r="J417" s="234" t="str">
        <f t="shared" ref="J417" ca="1" si="2730">AX417</f>
        <v>E</v>
      </c>
      <c r="K417" s="237" t="e">
        <f t="shared" ref="K417" ca="1" si="2731">AX417+AY417</f>
        <v>#VALUE!</v>
      </c>
      <c r="L417" s="237" t="e">
        <f t="shared" ref="L417" ca="1" si="2732">K417-K416</f>
        <v>#VALUE!</v>
      </c>
      <c r="M417" s="238" t="str">
        <f ca="1">[2]!YBHIST($I$353,$I417,"LMMOAS","sec")</f>
        <v>E</v>
      </c>
      <c r="N417" s="239" t="str">
        <f ca="1">[2]!YBHIST($I$353,$I416,M$25,"sec","")</f>
        <v>E</v>
      </c>
      <c r="O417" s="240" t="str">
        <f ca="1">[2]!YBHIST("1 Month LIBOR",I417,"Yield","bmk","")</f>
        <v>E</v>
      </c>
      <c r="P417" s="237" t="e">
        <f t="shared" ref="P417" ca="1" si="2733">K416-Q417</f>
        <v>#VALUE!</v>
      </c>
      <c r="Q417" s="171" t="str">
        <f ca="1">[2]!YBSCEN($I$353,$J416&amp;"d","Market",O$25,"Swap",$I416,"LMMSkew","","Model",100,0,29,"Gradual","ParShift|N",0,"Annualized ROR",O416,100,"",,,,"Default",,,,"Default",,)</f>
        <v>E</v>
      </c>
      <c r="R417" s="237" t="e">
        <f t="shared" ref="R417" ca="1" si="2734">L417+P417</f>
        <v>#VALUE!</v>
      </c>
      <c r="S417" s="241" t="e">
        <f t="shared" ref="S417" ca="1" si="2735">R417/K416</f>
        <v>#VALUE!</v>
      </c>
      <c r="T417" s="237" t="e">
        <f ca="1">SUM(R$368:R417)</f>
        <v>#VALUE!</v>
      </c>
      <c r="U417" s="241" t="e">
        <f t="shared" ref="U417" ca="1" si="2736">BJ417</f>
        <v>#VALUE!</v>
      </c>
      <c r="V417" s="242">
        <f ca="1">VLOOKUP($I417, 'Barcap OAD'!$A:$S, $F$353, FALSE)</f>
        <v>-39.200000000000003</v>
      </c>
      <c r="W417" s="243" t="e">
        <f t="shared" ca="1" si="2288"/>
        <v>#VALUE!</v>
      </c>
      <c r="X417" s="244" t="str">
        <f ca="1">[2]!YBHIST($E417,$I417,X$25,"sec","")</f>
        <v>E</v>
      </c>
      <c r="Y417" s="237" t="e">
        <f t="shared" ref="Y417" ca="1" si="2737">X417-X416</f>
        <v>#VALUE!</v>
      </c>
      <c r="Z417" s="171" t="e">
        <f t="shared" ref="Z417" ca="1" si="2738">X416-AA416</f>
        <v>#VALUE!</v>
      </c>
      <c r="AA417" s="171" t="str">
        <f ca="1">[2]!YBHIST($F417,$I417,X$25,"sec","")</f>
        <v>E</v>
      </c>
      <c r="AB417" s="171" t="e">
        <f t="shared" ref="AB417" ca="1" si="2739">X416-Z417</f>
        <v>#VALUE!</v>
      </c>
      <c r="AC417" s="245" t="e">
        <f t="shared" ref="AC417" ca="1" si="2740">Y417+Z417</f>
        <v>#VALUE!</v>
      </c>
      <c r="AD417" s="246">
        <f ca="1">VLOOKUP($I417, 'Barcap OAD'!$A:$S, $F$26, FALSE)</f>
        <v>5.4045230000000002</v>
      </c>
      <c r="AE417" s="243" t="e">
        <f t="shared" ref="AE417" ca="1" si="2741">X417*AD417/10000</f>
        <v>#VALUE!</v>
      </c>
      <c r="AF417" s="247" t="e">
        <f t="shared" ref="AF417" ca="1" si="2742">W417/AE417</f>
        <v>#VALUE!</v>
      </c>
      <c r="AG417" s="237" t="e">
        <f t="shared" ref="AG417" ca="1" si="2743">-AC417*AF416</f>
        <v>#VALUE!</v>
      </c>
      <c r="AH417" s="241" t="e">
        <f t="shared" ref="AH417" ca="1" si="2744">AG417/K416</f>
        <v>#VALUE!</v>
      </c>
      <c r="AI417" s="237" t="e">
        <f t="shared" ref="AI417" ca="1" si="2745">AL417+AK417</f>
        <v>#VALUE!</v>
      </c>
      <c r="AJ417" s="241" t="e">
        <f t="shared" ref="AJ417" ca="1" si="2746">AF417-AF416</f>
        <v>#VALUE!</v>
      </c>
      <c r="AK417" s="245" t="e">
        <f t="shared" ref="AK417" ca="1" si="2747">(AJ417*Y417)/2</f>
        <v>#VALUE!</v>
      </c>
      <c r="AL417" s="248" t="e">
        <f t="shared" ref="AL417" ca="1" si="2748">AG417+R417</f>
        <v>#VALUE!</v>
      </c>
      <c r="AM417" s="241" t="e">
        <f t="shared" ref="AM417" ca="1" si="2749">AL417/K416</f>
        <v>#VALUE!</v>
      </c>
      <c r="AN417" s="237" t="e">
        <f ca="1">SUM(AL$368:AL417)</f>
        <v>#VALUE!</v>
      </c>
      <c r="AO417" s="203" t="e">
        <f t="shared" ref="AO417" ca="1" si="2750">BL417</f>
        <v>#VALUE!</v>
      </c>
      <c r="AP417" s="249" t="e">
        <f t="shared" ref="AP417" ca="1" si="2751">(Z417*AF417*-1)+P417</f>
        <v>#VALUE!</v>
      </c>
      <c r="AQ417" s="250" t="e">
        <f t="shared" ref="AQ417" ca="1" si="2752">AP417/K416</f>
        <v>#VALUE!</v>
      </c>
      <c r="AR417" s="204"/>
      <c r="AS417" s="221"/>
      <c r="AX417" s="208" t="str">
        <f ca="1">[2]!YBHIST($I$353,$I417,J$25,"sec","")</f>
        <v>E</v>
      </c>
      <c r="AY417" s="206" t="str">
        <f ca="1">[2]!YBPRICE($I$353,AX417&amp;"d","Market","AccruedInterest","Swap",$I417,"LMMSkew","","Model",100,"")</f>
        <v>E</v>
      </c>
      <c r="BA417" s="67">
        <f t="shared" si="2330"/>
        <v>-2</v>
      </c>
      <c r="BI417" s="519" t="e">
        <f t="shared" ref="BI417" ca="1" si="2753">1+S417</f>
        <v>#VALUE!</v>
      </c>
      <c r="BJ417" s="519" t="e">
        <f ca="1">PRODUCT($BI$368:BI417)-1</f>
        <v>#VALUE!</v>
      </c>
      <c r="BK417" s="519" t="e">
        <f t="shared" ref="BK417" ca="1" si="2754">1+AM417</f>
        <v>#VALUE!</v>
      </c>
      <c r="BL417" s="519" t="e">
        <f ca="1">PRODUCT($BK$368:BK417)-1</f>
        <v>#VALUE!</v>
      </c>
    </row>
    <row r="418" spans="1:64" ht="15">
      <c r="C418" s="222">
        <f t="shared" ref="C418" ca="1" si="2755">I418+10</f>
        <v>42072</v>
      </c>
      <c r="D418" s="70">
        <f t="shared" ref="D418" ca="1" si="2756">I418+35</f>
        <v>42097</v>
      </c>
      <c r="E418" s="70" t="str">
        <f t="shared" ref="E418" ca="1" si="2757">"FNMA"&amp;TEXT($J$23,"0.0")&amp;"-TBA-"&amp;TEXT(C418,"mmm")</f>
        <v>FNMA3.0-TBA-Mar</v>
      </c>
      <c r="F418" s="70" t="str">
        <f t="shared" ref="F418" ca="1" si="2758">"FNMA"&amp;TEXT($J$23,"0.0")&amp;"-TBA-"&amp;TEXT(D418,"mmm")</f>
        <v>FNMA3.0-TBA-Apr</v>
      </c>
      <c r="G418" s="70" t="str">
        <f t="shared" si="2305"/>
        <v>FNMA3.0-TBA-GEN</v>
      </c>
      <c r="I418" s="133">
        <f ca="1">[2]!YBWORKDAY(EDATE(Base_Date, BA418), -1, "USD")</f>
        <v>42062</v>
      </c>
      <c r="J418" s="234" t="str">
        <f t="shared" ref="J418" ca="1" si="2759">AX418</f>
        <v>E</v>
      </c>
      <c r="K418" s="237" t="e">
        <f t="shared" ref="K418" ca="1" si="2760">AX418+AY418</f>
        <v>#VALUE!</v>
      </c>
      <c r="L418" s="237" t="e">
        <f t="shared" ref="L418" ca="1" si="2761">K418-K417</f>
        <v>#VALUE!</v>
      </c>
      <c r="M418" s="238" t="str">
        <f ca="1">[2]!YBHIST($I$353,$I418,"LMMOAS","sec")</f>
        <v>E</v>
      </c>
      <c r="N418" s="239" t="str">
        <f ca="1">[2]!YBHIST($I$353,$I417,M$25,"sec","")</f>
        <v>E</v>
      </c>
      <c r="O418" s="240" t="str">
        <f ca="1">[2]!YBHIST("1 Month LIBOR",I418,"Yield","bmk","")</f>
        <v>E</v>
      </c>
      <c r="P418" s="237" t="e">
        <f t="shared" ref="P418" ca="1" si="2762">K417-Q418</f>
        <v>#VALUE!</v>
      </c>
      <c r="Q418" s="171" t="str">
        <f ca="1">[2]!YBSCEN($I$353,$J417&amp;"d","Market",O$25,"Swap",$I417,"LMMSkew","","Model",100,0,29,"Gradual","ParShift|N",0,"Annualized ROR",O417,100,"",,,,"Default",,,,"Default",,)</f>
        <v>E</v>
      </c>
      <c r="R418" s="237" t="e">
        <f t="shared" ref="R418" ca="1" si="2763">L418+P418</f>
        <v>#VALUE!</v>
      </c>
      <c r="S418" s="241" t="e">
        <f t="shared" ref="S418" ca="1" si="2764">R418/K417</f>
        <v>#VALUE!</v>
      </c>
      <c r="T418" s="237" t="e">
        <f ca="1">SUM(R$368:R418)</f>
        <v>#VALUE!</v>
      </c>
      <c r="U418" s="241" t="e">
        <f t="shared" ref="U418" ca="1" si="2765">BJ418</f>
        <v>#VALUE!</v>
      </c>
      <c r="V418" s="242">
        <f ca="1">VLOOKUP($I418, 'Barcap OAD'!$A:$S, $F$353, FALSE)</f>
        <v>-31</v>
      </c>
      <c r="W418" s="243" t="e">
        <f t="shared" ca="1" si="2288"/>
        <v>#VALUE!</v>
      </c>
      <c r="X418" s="244" t="str">
        <f ca="1">[2]!YBHIST($E418,$I418,X$25,"sec","")</f>
        <v>E</v>
      </c>
      <c r="Y418" s="237" t="e">
        <f t="shared" ref="Y418" ca="1" si="2766">X418-X417</f>
        <v>#VALUE!</v>
      </c>
      <c r="Z418" s="171" t="e">
        <f t="shared" ref="Z418" ca="1" si="2767">X417-AA417</f>
        <v>#VALUE!</v>
      </c>
      <c r="AA418" s="171" t="str">
        <f ca="1">[2]!YBHIST($F418,$I418,X$25,"sec","")</f>
        <v>E</v>
      </c>
      <c r="AB418" s="171" t="e">
        <f t="shared" ref="AB418" ca="1" si="2768">X417-Z418</f>
        <v>#VALUE!</v>
      </c>
      <c r="AC418" s="245" t="e">
        <f t="shared" ref="AC418" ca="1" si="2769">Y418+Z418</f>
        <v>#VALUE!</v>
      </c>
      <c r="AD418" s="246">
        <f ca="1">VLOOKUP($I418, 'Barcap OAD'!$A:$S, $F$26, FALSE)</f>
        <v>6.1613049999999996</v>
      </c>
      <c r="AE418" s="243" t="e">
        <f t="shared" ref="AE418" ca="1" si="2770">X418*AD418/10000</f>
        <v>#VALUE!</v>
      </c>
      <c r="AF418" s="247" t="e">
        <f t="shared" ref="AF418" ca="1" si="2771">W418/AE418</f>
        <v>#VALUE!</v>
      </c>
      <c r="AG418" s="237" t="e">
        <f t="shared" ref="AG418" ca="1" si="2772">-AC418*AF417</f>
        <v>#VALUE!</v>
      </c>
      <c r="AH418" s="241" t="e">
        <f t="shared" ref="AH418" ca="1" si="2773">AG418/K417</f>
        <v>#VALUE!</v>
      </c>
      <c r="AI418" s="237" t="e">
        <f t="shared" ref="AI418" ca="1" si="2774">AL418+AK418</f>
        <v>#VALUE!</v>
      </c>
      <c r="AJ418" s="241" t="e">
        <f t="shared" ref="AJ418" ca="1" si="2775">AF418-AF417</f>
        <v>#VALUE!</v>
      </c>
      <c r="AK418" s="245" t="e">
        <f t="shared" ref="AK418" ca="1" si="2776">(AJ418*Y418)/2</f>
        <v>#VALUE!</v>
      </c>
      <c r="AL418" s="248" t="e">
        <f t="shared" ref="AL418" ca="1" si="2777">AG418+R418</f>
        <v>#VALUE!</v>
      </c>
      <c r="AM418" s="241" t="e">
        <f t="shared" ref="AM418" ca="1" si="2778">AL418/K417</f>
        <v>#VALUE!</v>
      </c>
      <c r="AN418" s="237" t="e">
        <f ca="1">SUM(AL$368:AL418)</f>
        <v>#VALUE!</v>
      </c>
      <c r="AO418" s="203" t="e">
        <f t="shared" ref="AO418" ca="1" si="2779">BL418</f>
        <v>#VALUE!</v>
      </c>
      <c r="AP418" s="249" t="e">
        <f t="shared" ref="AP418" ca="1" si="2780">(Z418*AF418*-1)+P418</f>
        <v>#VALUE!</v>
      </c>
      <c r="AQ418" s="250" t="e">
        <f t="shared" ref="AQ418" ca="1" si="2781">AP418/K417</f>
        <v>#VALUE!</v>
      </c>
      <c r="AR418" s="204"/>
      <c r="AS418" s="221"/>
      <c r="AX418" s="208" t="str">
        <f ca="1">[2]!YBHIST($I$353,$I418,J$25,"sec","")</f>
        <v>E</v>
      </c>
      <c r="AY418" s="206" t="str">
        <f ca="1">[2]!YBPRICE($I$353,AX418&amp;"d","Market","AccruedInterest","Swap",$I418,"LMMSkew","","Model",100,"")</f>
        <v>E</v>
      </c>
      <c r="BA418" s="67">
        <f t="shared" si="2330"/>
        <v>-1</v>
      </c>
      <c r="BI418" s="519" t="e">
        <f t="shared" ref="BI418" ca="1" si="2782">1+S418</f>
        <v>#VALUE!</v>
      </c>
      <c r="BJ418" s="519" t="e">
        <f ca="1">PRODUCT($BI$368:BI418)-1</f>
        <v>#VALUE!</v>
      </c>
      <c r="BK418" s="519" t="e">
        <f t="shared" ref="BK418" ca="1" si="2783">1+AM418</f>
        <v>#VALUE!</v>
      </c>
      <c r="BL418" s="519" t="e">
        <f ca="1">PRODUCT($BK$368:BK418)-1</f>
        <v>#VALUE!</v>
      </c>
    </row>
    <row r="419" spans="1:64" ht="15">
      <c r="C419" s="222">
        <f t="shared" ref="C419" ca="1" si="2784">I419+10</f>
        <v>42104</v>
      </c>
      <c r="D419" s="70">
        <f t="shared" ref="D419" ca="1" si="2785">I419+35</f>
        <v>42129</v>
      </c>
      <c r="E419" s="70" t="str">
        <f t="shared" ref="E419" ca="1" si="2786">"FNMA"&amp;TEXT($J$23,"0.0")&amp;"-TBA-"&amp;TEXT(C419,"mmm")</f>
        <v>FNMA3.0-TBA-Apr</v>
      </c>
      <c r="F419" s="70" t="str">
        <f t="shared" ref="F419" ca="1" si="2787">"FNMA"&amp;TEXT($J$23,"0.0")&amp;"-TBA-"&amp;TEXT(D419,"mmm")</f>
        <v>FNMA3.0-TBA-May</v>
      </c>
      <c r="G419" s="70" t="str">
        <f t="shared" si="2305"/>
        <v>FNMA3.0-TBA-GEN</v>
      </c>
      <c r="I419" s="149">
        <f ca="1">[2]!YBWORKDAY(EDATE(Base_Date, BA419), -1, "USD")</f>
        <v>42094</v>
      </c>
      <c r="J419" s="312" t="str">
        <f t="shared" ref="J419" ca="1" si="2788">AX419</f>
        <v>E</v>
      </c>
      <c r="K419" s="313" t="e">
        <f t="shared" ref="K419" ca="1" si="2789">AX419+AY419</f>
        <v>#VALUE!</v>
      </c>
      <c r="L419" s="313" t="e">
        <f t="shared" ref="L419" ca="1" si="2790">K419-K418</f>
        <v>#VALUE!</v>
      </c>
      <c r="M419" s="314" t="str">
        <f ca="1">[2]!YBHIST($I$353,$I419,"LMMOAS","sec")</f>
        <v>E</v>
      </c>
      <c r="N419" s="315" t="str">
        <f ca="1">[2]!YBHIST($I$353,$I418,M$25,"sec","")</f>
        <v>E</v>
      </c>
      <c r="O419" s="316" t="str">
        <f ca="1">[2]!YBHIST("1 Month LIBOR",I419,"Yield","bmk","")</f>
        <v>E</v>
      </c>
      <c r="P419" s="313" t="e">
        <f t="shared" ref="P419" ca="1" si="2791">K418-Q419</f>
        <v>#VALUE!</v>
      </c>
      <c r="Q419" s="317" t="str">
        <f ca="1">[2]!YBSCEN($I$353,$J418&amp;"d","Market",O$25,"Swap",$I418,"LMMSkew","","Model",100,0,29,"Gradual","ParShift|N",0,"Annualized ROR",O418,100,"",,,,"Default",,,,"Default",,)</f>
        <v>E</v>
      </c>
      <c r="R419" s="313" t="e">
        <f t="shared" ref="R419" ca="1" si="2792">L419+P419</f>
        <v>#VALUE!</v>
      </c>
      <c r="S419" s="318" t="e">
        <f t="shared" ref="S419" ca="1" si="2793">R419/K418</f>
        <v>#VALUE!</v>
      </c>
      <c r="T419" s="313" t="e">
        <f ca="1">SUM(R$368:R419)</f>
        <v>#VALUE!</v>
      </c>
      <c r="U419" s="318" t="e">
        <f t="shared" ref="U419" ca="1" si="2794">BJ419</f>
        <v>#VALUE!</v>
      </c>
      <c r="V419" s="319">
        <f ca="1">VLOOKUP($I419, 'Barcap OAD'!$A:$S, $F$353, FALSE)</f>
        <v>-32</v>
      </c>
      <c r="W419" s="320" t="e">
        <f t="shared" ca="1" si="2288"/>
        <v>#VALUE!</v>
      </c>
      <c r="X419" s="321" t="str">
        <f ca="1">[2]!YBHIST($E419,$I419,X$25,"sec","")</f>
        <v>E</v>
      </c>
      <c r="Y419" s="313" t="e">
        <f t="shared" ref="Y419" ca="1" si="2795">X419-X418</f>
        <v>#VALUE!</v>
      </c>
      <c r="Z419" s="317" t="e">
        <f t="shared" ref="Z419" ca="1" si="2796">X418-AA418</f>
        <v>#VALUE!</v>
      </c>
      <c r="AA419" s="317" t="str">
        <f ca="1">[2]!YBHIST($F419,$I419,X$25,"sec","")</f>
        <v>E</v>
      </c>
      <c r="AB419" s="317" t="e">
        <f t="shared" ref="AB419" ca="1" si="2797">X418-Z419</f>
        <v>#VALUE!</v>
      </c>
      <c r="AC419" s="322" t="e">
        <f t="shared" ref="AC419" ca="1" si="2798">Y419+Z419</f>
        <v>#VALUE!</v>
      </c>
      <c r="AD419" s="323">
        <f ca="1">VLOOKUP($I419, 'Barcap OAD'!$A:$S, $F$26, FALSE)</f>
        <v>5.6016069999999996</v>
      </c>
      <c r="AE419" s="320" t="e">
        <f t="shared" ref="AE419" ca="1" si="2799">X419*AD419/10000</f>
        <v>#VALUE!</v>
      </c>
      <c r="AF419" s="324" t="e">
        <f t="shared" ref="AF419" ca="1" si="2800">W419/AE419</f>
        <v>#VALUE!</v>
      </c>
      <c r="AG419" s="313" t="e">
        <f t="shared" ref="AG419" ca="1" si="2801">-AC419*AF418</f>
        <v>#VALUE!</v>
      </c>
      <c r="AH419" s="318" t="e">
        <f t="shared" ref="AH419" ca="1" si="2802">AG419/K418</f>
        <v>#VALUE!</v>
      </c>
      <c r="AI419" s="313" t="e">
        <f t="shared" ref="AI419" ca="1" si="2803">AL419+AK419</f>
        <v>#VALUE!</v>
      </c>
      <c r="AJ419" s="318" t="e">
        <f t="shared" ref="AJ419" ca="1" si="2804">AF419-AF418</f>
        <v>#VALUE!</v>
      </c>
      <c r="AK419" s="322" t="e">
        <f t="shared" ref="AK419" ca="1" si="2805">(AJ419*Y419)/2</f>
        <v>#VALUE!</v>
      </c>
      <c r="AL419" s="325" t="e">
        <f t="shared" ref="AL419" ca="1" si="2806">AG419+R419</f>
        <v>#VALUE!</v>
      </c>
      <c r="AM419" s="318" t="e">
        <f t="shared" ref="AM419" ca="1" si="2807">AL419/K418</f>
        <v>#VALUE!</v>
      </c>
      <c r="AN419" s="313" t="e">
        <f ca="1">SUM(AL$368:AL419)</f>
        <v>#VALUE!</v>
      </c>
      <c r="AO419" s="326" t="e">
        <f t="shared" ref="AO419" ca="1" si="2808">BL419</f>
        <v>#VALUE!</v>
      </c>
      <c r="AP419" s="327" t="e">
        <f t="shared" ref="AP419" ca="1" si="2809">(Z419*AF419*-1)+P419</f>
        <v>#VALUE!</v>
      </c>
      <c r="AQ419" s="328" t="e">
        <f t="shared" ref="AQ419" ca="1" si="2810">AP419/K418</f>
        <v>#VALUE!</v>
      </c>
      <c r="AR419" s="204"/>
      <c r="AS419" s="221"/>
      <c r="AX419" s="208" t="str">
        <f ca="1">[2]!YBHIST($I$353,$I419,J$25,"sec","")</f>
        <v>E</v>
      </c>
      <c r="AY419" s="206" t="str">
        <f ca="1">[2]!YBPRICE($I$353,AX419&amp;"d","Market","AccruedInterest","Swap",$I419,"LMMSkew","","Model",100,"")</f>
        <v>E</v>
      </c>
      <c r="BA419" s="67">
        <f t="shared" si="2330"/>
        <v>0</v>
      </c>
      <c r="BI419" s="519" t="e">
        <f t="shared" ref="BI419" ca="1" si="2811">1+S419</f>
        <v>#VALUE!</v>
      </c>
      <c r="BJ419" s="519" t="e">
        <f ca="1">PRODUCT($BI$368:BI419)-1</f>
        <v>#VALUE!</v>
      </c>
      <c r="BK419" s="519" t="e">
        <f t="shared" ref="BK419" ca="1" si="2812">1+AM419</f>
        <v>#VALUE!</v>
      </c>
      <c r="BL419" s="519" t="e">
        <f ca="1">PRODUCT($BK$368:BK419)-1</f>
        <v>#VALUE!</v>
      </c>
    </row>
    <row r="425" spans="1:64" ht="15">
      <c r="E425" s="455" t="s">
        <v>254</v>
      </c>
      <c r="F425" s="67">
        <f>MATCH(I425, 'Barcap OAD'!$A$1:$S$1, 0)</f>
        <v>12</v>
      </c>
      <c r="I425" s="75" t="s">
        <v>84</v>
      </c>
    </row>
    <row r="426" spans="1:64" s="76" customFormat="1" ht="8.25" hidden="1" customHeight="1">
      <c r="J426" s="76" t="s">
        <v>7</v>
      </c>
      <c r="L426" s="76" t="s">
        <v>8</v>
      </c>
      <c r="M426" s="76" t="s">
        <v>9</v>
      </c>
      <c r="O426" s="76" t="s">
        <v>231</v>
      </c>
      <c r="W426" s="76" t="s">
        <v>11</v>
      </c>
      <c r="X426" s="76" t="s">
        <v>7</v>
      </c>
      <c r="Y426" s="76" t="s">
        <v>7</v>
      </c>
    </row>
    <row r="427" spans="1:64" ht="22.5" customHeight="1">
      <c r="E427" s="455"/>
      <c r="I427" s="78"/>
      <c r="J427" s="633" t="s">
        <v>67</v>
      </c>
      <c r="K427" s="634"/>
      <c r="L427" s="634"/>
      <c r="M427" s="634"/>
      <c r="N427" s="634"/>
      <c r="O427" s="634"/>
      <c r="P427" s="634"/>
      <c r="Q427" s="634"/>
      <c r="R427" s="634"/>
      <c r="S427" s="634"/>
      <c r="T427" s="634"/>
      <c r="U427" s="634"/>
      <c r="V427" s="634"/>
      <c r="W427" s="634"/>
      <c r="X427" s="635" t="s">
        <v>90</v>
      </c>
      <c r="Y427" s="634"/>
      <c r="Z427" s="634"/>
      <c r="AA427" s="634"/>
      <c r="AB427" s="634"/>
      <c r="AC427" s="634"/>
      <c r="AD427" s="634"/>
      <c r="AE427" s="636"/>
      <c r="AF427" s="637" t="s">
        <v>151</v>
      </c>
      <c r="AG427" s="638"/>
      <c r="AH427" s="638"/>
      <c r="AI427" s="638"/>
      <c r="AJ427" s="638"/>
      <c r="AK427" s="638"/>
      <c r="AL427" s="639" t="s">
        <v>150</v>
      </c>
      <c r="AM427" s="640"/>
      <c r="AN427" s="640"/>
      <c r="AO427" s="640"/>
      <c r="AP427" s="640"/>
      <c r="AQ427" s="641"/>
    </row>
    <row r="428" spans="1:64" s="68" customFormat="1" ht="46.5" customHeight="1">
      <c r="A428" s="68" t="s">
        <v>12</v>
      </c>
      <c r="B428" s="68" t="s">
        <v>13</v>
      </c>
      <c r="C428" s="68" t="s">
        <v>14</v>
      </c>
      <c r="D428" s="68" t="s">
        <v>15</v>
      </c>
      <c r="E428" s="68" t="s">
        <v>16</v>
      </c>
      <c r="F428" s="68" t="s">
        <v>17</v>
      </c>
      <c r="G428" s="68" t="s">
        <v>18</v>
      </c>
      <c r="I428" s="143" t="s">
        <v>19</v>
      </c>
      <c r="J428" s="143" t="s">
        <v>68</v>
      </c>
      <c r="K428" s="144" t="s">
        <v>157</v>
      </c>
      <c r="L428" s="144" t="s">
        <v>188</v>
      </c>
      <c r="M428" s="145" t="s">
        <v>8</v>
      </c>
      <c r="N428" s="144" t="s">
        <v>70</v>
      </c>
      <c r="O428" s="144" t="s">
        <v>123</v>
      </c>
      <c r="P428" s="144" t="s">
        <v>154</v>
      </c>
      <c r="Q428" s="144" t="s">
        <v>122</v>
      </c>
      <c r="R428" s="144" t="s">
        <v>147</v>
      </c>
      <c r="S428" s="145" t="s">
        <v>148</v>
      </c>
      <c r="T428" s="144" t="s">
        <v>145</v>
      </c>
      <c r="U428" s="145" t="s">
        <v>71</v>
      </c>
      <c r="V428" s="144" t="s">
        <v>269</v>
      </c>
      <c r="W428" s="144" t="s">
        <v>72</v>
      </c>
      <c r="X428" s="213" t="s">
        <v>68</v>
      </c>
      <c r="Y428" s="214" t="s">
        <v>69</v>
      </c>
      <c r="Z428" s="214" t="s">
        <v>186</v>
      </c>
      <c r="AA428" s="215" t="s">
        <v>73</v>
      </c>
      <c r="AB428" s="214" t="s">
        <v>122</v>
      </c>
      <c r="AC428" s="214" t="s">
        <v>160</v>
      </c>
      <c r="AD428" s="214" t="s">
        <v>269</v>
      </c>
      <c r="AE428" s="214" t="s">
        <v>72</v>
      </c>
      <c r="AF428" s="146" t="s">
        <v>146</v>
      </c>
      <c r="AG428" s="147" t="s">
        <v>149</v>
      </c>
      <c r="AH428" s="147" t="s">
        <v>189</v>
      </c>
      <c r="AI428" s="190" t="s">
        <v>105</v>
      </c>
      <c r="AJ428" s="147" t="s">
        <v>74</v>
      </c>
      <c r="AK428" s="190" t="s">
        <v>91</v>
      </c>
      <c r="AL428" s="201" t="s">
        <v>155</v>
      </c>
      <c r="AM428" s="196" t="s">
        <v>76</v>
      </c>
      <c r="AN428" s="197" t="s">
        <v>145</v>
      </c>
      <c r="AO428" s="196" t="s">
        <v>71</v>
      </c>
      <c r="AP428" s="195" t="s">
        <v>154</v>
      </c>
      <c r="AQ428" s="198" t="s">
        <v>156</v>
      </c>
      <c r="AX428" s="209" t="s">
        <v>153</v>
      </c>
      <c r="AY428" s="209" t="s">
        <v>152</v>
      </c>
      <c r="BI428" s="643" t="s">
        <v>271</v>
      </c>
      <c r="BJ428" s="643"/>
      <c r="BK428" s="643" t="s">
        <v>272</v>
      </c>
      <c r="BL428" s="643"/>
    </row>
    <row r="429" spans="1:64" s="68" customFormat="1" ht="15" hidden="1">
      <c r="C429" s="70">
        <f t="shared" ref="C429:C440" ca="1" si="2813">I429+10</f>
        <v>40217</v>
      </c>
      <c r="D429" s="70">
        <f t="shared" ref="D429:D454" ca="1" si="2814">I429+35</f>
        <v>40242</v>
      </c>
      <c r="E429" s="68" t="str">
        <f t="shared" ref="E429:E468" ca="1" si="2815">"FNMA"&amp;TEXT($J$23,"0.0")&amp;"-TBA-"&amp;TEXT(C429,"mmm")</f>
        <v>FNMA3.0-TBA-Feb</v>
      </c>
      <c r="F429" s="68" t="str">
        <f t="shared" ref="F429:F468" ca="1" si="2816">"FNMA"&amp;TEXT($J$23,"0.0")&amp;"-TBA-"&amp;TEXT(D429,"mmm")</f>
        <v>FNMA3.0-TBA-Mar</v>
      </c>
      <c r="G429" s="68" t="str">
        <f t="shared" ref="G429:G454" si="2817">"FNMA"&amp;TEXT($J$23,"0.0")&amp;"-TBA-GEN"</f>
        <v>FNMA3.0-TBA-GEN</v>
      </c>
      <c r="I429" s="148">
        <f ca="1">[2]!YBWORKDAY(EDATE(Base_Date, BA429), -1, "USD")</f>
        <v>40207</v>
      </c>
      <c r="J429" s="210" t="str">
        <f ca="1">[2]!YBHIST($I$425,$I429,K$25,"sec","")</f>
        <v>Error</v>
      </c>
      <c r="K429" s="216" t="str">
        <f ca="1">[2]!YBHIST($I$425,$I429,J$25,"sec","")</f>
        <v>E</v>
      </c>
      <c r="L429" s="134">
        <v>0</v>
      </c>
      <c r="M429" s="135" t="str">
        <f ca="1">[2]!YBPRICE($I$425,$K429&amp;"d",$I429,L$25,"Swap",$I429,"Default","","Model",100,"")</f>
        <v>E</v>
      </c>
      <c r="N429" s="136"/>
      <c r="O429" s="136"/>
      <c r="P429" s="134">
        <v>0</v>
      </c>
      <c r="Q429" s="137" t="str">
        <f ca="1">[2]!YBSCEN($I$425,$K429&amp;"d","Market",O$25,"Swap",$I429,"LMMSkew","","Model",100,0,29,"Gradual","ParShift|N",0,"Annualized ROR",0.25,100,"",,,,"Default",,,,"Default",,)</f>
        <v>E</v>
      </c>
      <c r="R429" s="134">
        <v>0</v>
      </c>
      <c r="S429" s="138">
        <v>0</v>
      </c>
      <c r="T429" s="134" t="e">
        <f ca="1">SUM(R$28:R429)</f>
        <v>#VALUE!</v>
      </c>
      <c r="U429" s="151" t="e">
        <f ca="1">T429/K$28</f>
        <v>#VALUE!</v>
      </c>
      <c r="V429" s="139" t="str">
        <f ca="1">[2]!YBHIST($I$425,I429,"EffDur","sec","")</f>
        <v>E</v>
      </c>
      <c r="W429" s="140" t="e">
        <f t="shared" ref="W429:W439" ca="1" si="2818">$J429*$V429/10000</f>
        <v>#VALUE!</v>
      </c>
      <c r="X429" s="184" t="str">
        <f ca="1">[2]!YBHIST($E429,$I429,X$25,"sec","")</f>
        <v>E</v>
      </c>
      <c r="Y429" s="134">
        <v>0</v>
      </c>
      <c r="Z429" s="137">
        <v>0</v>
      </c>
      <c r="AA429" s="137" t="str">
        <f ca="1">[2]!YBHIST($F429,$I429,X$25,"sec","")</f>
        <v>E</v>
      </c>
      <c r="AB429" s="137"/>
      <c r="AC429" s="186">
        <f t="shared" ref="AC429:AC439" si="2819">Y429+Z429</f>
        <v>0</v>
      </c>
      <c r="AD429" s="188" t="str">
        <f ca="1">[2]!YBHIST($G429,I429,"LMMEffectiveDuration","sec","")</f>
        <v>E</v>
      </c>
      <c r="AE429" s="140" t="e">
        <f t="shared" ref="AE429:AE468" ca="1" si="2820">X429*AD429/10000</f>
        <v>#VALUE!</v>
      </c>
      <c r="AF429" s="141" t="e">
        <f t="shared" ref="AF429:AF468" ca="1" si="2821">W429/AE429</f>
        <v>#VALUE!</v>
      </c>
      <c r="AG429" s="134"/>
      <c r="AH429" s="134"/>
      <c r="AI429" s="134">
        <f>AL429-AK429</f>
        <v>0</v>
      </c>
      <c r="AJ429" s="138">
        <v>0</v>
      </c>
      <c r="AK429" s="186">
        <f t="shared" ref="AK429:AK439" si="2822">AJ429*Y429</f>
        <v>0</v>
      </c>
      <c r="AL429" s="191">
        <f t="shared" ref="AL429:AL439" si="2823">AG429+R429</f>
        <v>0</v>
      </c>
      <c r="AM429" s="138">
        <v>0</v>
      </c>
      <c r="AN429" s="134" t="e">
        <f ca="1">SUM(AL$28:AL429)</f>
        <v>#VALUE!</v>
      </c>
      <c r="AO429" s="150" t="e">
        <f ca="1">AN429/K$28</f>
        <v>#VALUE!</v>
      </c>
      <c r="AP429" s="193" t="e">
        <f t="shared" ref="AP429:AP439" ca="1" si="2824">(Z429*AF429*-1)+P429</f>
        <v>#VALUE!</v>
      </c>
      <c r="AQ429" s="199"/>
      <c r="AX429" s="68" t="str">
        <f ca="1">[2]!YBHIST($I$425,$I429,J$25,"sec","")</f>
        <v>E</v>
      </c>
      <c r="AY429" s="67" t="e">
        <f t="shared" ref="AY429:AY439" ca="1" si="2825">AY430-1</f>
        <v>#VALUE!</v>
      </c>
      <c r="BA429" s="67">
        <f t="shared" ref="BA429:BA439" si="2826">BA430-1</f>
        <v>-62</v>
      </c>
    </row>
    <row r="430" spans="1:64" s="68" customFormat="1" ht="15" hidden="1">
      <c r="C430" s="70">
        <f t="shared" ca="1" si="2813"/>
        <v>40245</v>
      </c>
      <c r="D430" s="70">
        <f t="shared" ca="1" si="2814"/>
        <v>40270</v>
      </c>
      <c r="E430" s="68" t="str">
        <f t="shared" ca="1" si="2815"/>
        <v>FNMA3.0-TBA-Mar</v>
      </c>
      <c r="F430" s="68" t="str">
        <f t="shared" ca="1" si="2816"/>
        <v>FNMA3.0-TBA-Apr</v>
      </c>
      <c r="G430" s="68" t="str">
        <f t="shared" si="2817"/>
        <v>FNMA3.0-TBA-GEN</v>
      </c>
      <c r="I430" s="133">
        <f ca="1">[2]!YBWORKDAY(EDATE(Base_Date, BA430), -1, "USD")</f>
        <v>40235</v>
      </c>
      <c r="J430" s="211" t="str">
        <f ca="1">[2]!YBHIST($I$425,$I430,K$25,"sec","")</f>
        <v>Error</v>
      </c>
      <c r="K430" s="217" t="str">
        <f ca="1">[2]!YBHIST($I$425,$I430,J$25,"sec","")</f>
        <v>E</v>
      </c>
      <c r="L430" s="80" t="e">
        <f ca="1">K430-K429</f>
        <v>#VALUE!</v>
      </c>
      <c r="M430" s="81" t="str">
        <f ca="1">[2]!YBPRICE($I$425,$K430&amp;"d",$I430,L$25,"Swap",$I430,"Default","","Model",100,"")</f>
        <v>E</v>
      </c>
      <c r="N430" s="73" t="str">
        <f ca="1">[2]!YBHIST($I$425,$I429,M$25,"sec","")</f>
        <v>E</v>
      </c>
      <c r="O430" s="73"/>
      <c r="P430" s="80" t="e">
        <f ca="1">K429-Q429</f>
        <v>#VALUE!</v>
      </c>
      <c r="Q430" s="82" t="str">
        <f ca="1">[2]!YBSCEN($I$425,$K430&amp;"d","Market",O$25,"Swap",$I430,"LMMSkew","","Model",100,0,29,"Gradual","ParShift|N",0,"Annualized ROR",0.25,100,"",,,,"Default",,,,"Default",,)</f>
        <v>E</v>
      </c>
      <c r="R430" s="80" t="e">
        <f ca="1">L430+P430</f>
        <v>#VALUE!</v>
      </c>
      <c r="S430" s="83" t="e">
        <f ca="1">R430/K429</f>
        <v>#VALUE!</v>
      </c>
      <c r="T430" s="80" t="e">
        <f ca="1">SUM(R$28:R430)</f>
        <v>#VALUE!</v>
      </c>
      <c r="U430" s="83" t="e">
        <f ca="1">T430/K$28</f>
        <v>#VALUE!</v>
      </c>
      <c r="V430" s="84" t="str">
        <f ca="1">[2]!YBHIST($I$425,I430,"EffDur","sec","")</f>
        <v>E</v>
      </c>
      <c r="W430" s="85" t="e">
        <f t="shared" ca="1" si="2818"/>
        <v>#VALUE!</v>
      </c>
      <c r="X430" s="185" t="str">
        <f ca="1">[2]!YBHIST($E430,$I430,X$25,"sec","")</f>
        <v>E</v>
      </c>
      <c r="Y430" s="80" t="e">
        <f ca="1">X430-X429</f>
        <v>#VALUE!</v>
      </c>
      <c r="Z430" s="82" t="e">
        <f ca="1">X429-AA429</f>
        <v>#VALUE!</v>
      </c>
      <c r="AA430" s="82" t="str">
        <f ca="1">[2]!YBHIST($F430,$I430,X$25,"sec","")</f>
        <v>E</v>
      </c>
      <c r="AB430" s="82"/>
      <c r="AC430" s="187" t="e">
        <f t="shared" ca="1" si="2819"/>
        <v>#VALUE!</v>
      </c>
      <c r="AD430" s="189" t="str">
        <f ca="1">[2]!YBHIST($G430,I430,"LMMEffectiveDuration","sec","")</f>
        <v>E</v>
      </c>
      <c r="AE430" s="85" t="e">
        <f t="shared" ca="1" si="2820"/>
        <v>#VALUE!</v>
      </c>
      <c r="AF430" s="86" t="e">
        <f t="shared" ca="1" si="2821"/>
        <v>#VALUE!</v>
      </c>
      <c r="AG430" s="80" t="e">
        <f ca="1">-AC430*AF429</f>
        <v>#VALUE!</v>
      </c>
      <c r="AH430" s="80"/>
      <c r="AI430" s="80" t="e">
        <f ca="1">AL430-AK430</f>
        <v>#VALUE!</v>
      </c>
      <c r="AJ430" s="83" t="e">
        <f ca="1">AF430-AF429</f>
        <v>#VALUE!</v>
      </c>
      <c r="AK430" s="187" t="e">
        <f t="shared" ca="1" si="2822"/>
        <v>#VALUE!</v>
      </c>
      <c r="AL430" s="192" t="e">
        <f t="shared" ca="1" si="2823"/>
        <v>#VALUE!</v>
      </c>
      <c r="AM430" s="83" t="e">
        <f ca="1">AL430/K429</f>
        <v>#VALUE!</v>
      </c>
      <c r="AN430" s="80" t="e">
        <f ca="1">SUM(AL$28:AL430)</f>
        <v>#VALUE!</v>
      </c>
      <c r="AO430" s="109" t="e">
        <f ca="1">AN430/K$28</f>
        <v>#VALUE!</v>
      </c>
      <c r="AP430" s="194" t="e">
        <f t="shared" ca="1" si="2824"/>
        <v>#VALUE!</v>
      </c>
      <c r="AQ430" s="199"/>
      <c r="AX430" s="68" t="str">
        <f ca="1">[2]!YBHIST($I$425,$I430,J$25,"sec","")</f>
        <v>E</v>
      </c>
      <c r="AY430" s="67" t="e">
        <f t="shared" ca="1" si="2825"/>
        <v>#VALUE!</v>
      </c>
      <c r="BA430" s="67">
        <f t="shared" si="2826"/>
        <v>-61</v>
      </c>
    </row>
    <row r="431" spans="1:64" s="68" customFormat="1" ht="15" hidden="1">
      <c r="C431" s="70">
        <f t="shared" ca="1" si="2813"/>
        <v>40278</v>
      </c>
      <c r="D431" s="70">
        <f t="shared" ca="1" si="2814"/>
        <v>40303</v>
      </c>
      <c r="E431" s="68" t="str">
        <f t="shared" ca="1" si="2815"/>
        <v>FNMA3.0-TBA-Apr</v>
      </c>
      <c r="F431" s="68" t="str">
        <f t="shared" ca="1" si="2816"/>
        <v>FNMA3.0-TBA-May</v>
      </c>
      <c r="G431" s="68" t="str">
        <f t="shared" si="2817"/>
        <v>FNMA3.0-TBA-GEN</v>
      </c>
      <c r="I431" s="133">
        <f ca="1">[2]!YBWORKDAY(EDATE(Base_Date, BA431), -1, "USD")</f>
        <v>40268</v>
      </c>
      <c r="J431" s="211" t="str">
        <f ca="1">[2]!YBHIST($I$425,$I431,K$25,"sec","")</f>
        <v>Error</v>
      </c>
      <c r="K431" s="217" t="str">
        <f ca="1">[2]!YBHIST($I$425,$I431,J$25,"sec","")</f>
        <v>E</v>
      </c>
      <c r="L431" s="80" t="e">
        <f ca="1">K431-K430</f>
        <v>#VALUE!</v>
      </c>
      <c r="M431" s="81" t="str">
        <f ca="1">[2]!YBPRICE($I$425,$K431&amp;"d",$I431,L$25,"Swap",$I431,"Default","","Model",100,"")</f>
        <v>E</v>
      </c>
      <c r="N431" s="73" t="str">
        <f ca="1">[2]!YBHIST($I$425,$I430,M$25,"sec","")</f>
        <v>E</v>
      </c>
      <c r="O431" s="73"/>
      <c r="P431" s="80" t="e">
        <f ca="1">K430-Q430</f>
        <v>#VALUE!</v>
      </c>
      <c r="Q431" s="82" t="str">
        <f ca="1">[2]!YBSCEN($I$425,$K431&amp;"d","Market",O$25,"Swap",$I431,"LMMSkew","","Model",100,0,29,"Gradual","ParShift|N",0,"Annualized ROR",0.25,100,"",,,,"Default",,,,"Default",,)</f>
        <v>E</v>
      </c>
      <c r="R431" s="80" t="e">
        <f ca="1">L431+P431</f>
        <v>#VALUE!</v>
      </c>
      <c r="S431" s="83" t="e">
        <f ca="1">R431/K430</f>
        <v>#VALUE!</v>
      </c>
      <c r="T431" s="80" t="e">
        <f ca="1">SUM(R$28:R431)</f>
        <v>#VALUE!</v>
      </c>
      <c r="U431" s="83" t="e">
        <f ca="1">T431/K$28</f>
        <v>#VALUE!</v>
      </c>
      <c r="V431" s="84" t="str">
        <f ca="1">[2]!YBHIST($I$425,I431,"EffDur","sec","")</f>
        <v>E</v>
      </c>
      <c r="W431" s="85" t="e">
        <f t="shared" ca="1" si="2818"/>
        <v>#VALUE!</v>
      </c>
      <c r="X431" s="185" t="str">
        <f ca="1">[2]!YBHIST($E431,$I431,X$25,"sec","")</f>
        <v>E</v>
      </c>
      <c r="Y431" s="80" t="e">
        <f ca="1">X431-X430</f>
        <v>#VALUE!</v>
      </c>
      <c r="Z431" s="82" t="e">
        <f ca="1">X430-AA430</f>
        <v>#VALUE!</v>
      </c>
      <c r="AA431" s="82" t="str">
        <f ca="1">[2]!YBHIST($F431,$I431,X$25,"sec","")</f>
        <v>E</v>
      </c>
      <c r="AB431" s="82"/>
      <c r="AC431" s="187" t="e">
        <f t="shared" ca="1" si="2819"/>
        <v>#VALUE!</v>
      </c>
      <c r="AD431" s="189" t="str">
        <f ca="1">[2]!YBHIST($G431,I431,"LMMEffectiveDuration","sec","")</f>
        <v>E</v>
      </c>
      <c r="AE431" s="85" t="e">
        <f t="shared" ca="1" si="2820"/>
        <v>#VALUE!</v>
      </c>
      <c r="AF431" s="86" t="e">
        <f t="shared" ca="1" si="2821"/>
        <v>#VALUE!</v>
      </c>
      <c r="AG431" s="80" t="e">
        <f ca="1">-AC431*AF430</f>
        <v>#VALUE!</v>
      </c>
      <c r="AH431" s="80"/>
      <c r="AI431" s="80" t="e">
        <f ca="1">AL431-AK431</f>
        <v>#VALUE!</v>
      </c>
      <c r="AJ431" s="83" t="e">
        <f ca="1">AF431-AF430</f>
        <v>#VALUE!</v>
      </c>
      <c r="AK431" s="187" t="e">
        <f t="shared" ca="1" si="2822"/>
        <v>#VALUE!</v>
      </c>
      <c r="AL431" s="192" t="e">
        <f t="shared" ca="1" si="2823"/>
        <v>#VALUE!</v>
      </c>
      <c r="AM431" s="83" t="e">
        <f ca="1">AL431/K430</f>
        <v>#VALUE!</v>
      </c>
      <c r="AN431" s="80" t="e">
        <f ca="1">SUM(AL$28:AL431)</f>
        <v>#VALUE!</v>
      </c>
      <c r="AO431" s="109" t="e">
        <f ca="1">AN431/K$28</f>
        <v>#VALUE!</v>
      </c>
      <c r="AP431" s="194" t="e">
        <f t="shared" ca="1" si="2824"/>
        <v>#VALUE!</v>
      </c>
      <c r="AQ431" s="199"/>
      <c r="AX431" s="68" t="str">
        <f ca="1">[2]!YBHIST($I$425,$I431,J$25,"sec","")</f>
        <v>E</v>
      </c>
      <c r="AY431" s="67" t="e">
        <f t="shared" ca="1" si="2825"/>
        <v>#VALUE!</v>
      </c>
      <c r="BA431" s="67">
        <f t="shared" si="2826"/>
        <v>-60</v>
      </c>
    </row>
    <row r="432" spans="1:64" s="68" customFormat="1" ht="15" hidden="1">
      <c r="C432" s="70">
        <f t="shared" ca="1" si="2813"/>
        <v>40308</v>
      </c>
      <c r="D432" s="70">
        <f t="shared" ca="1" si="2814"/>
        <v>40333</v>
      </c>
      <c r="E432" s="68" t="str">
        <f t="shared" ca="1" si="2815"/>
        <v>FNMA3.0-TBA-May</v>
      </c>
      <c r="F432" s="68" t="str">
        <f t="shared" ca="1" si="2816"/>
        <v>FNMA3.0-TBA-Jun</v>
      </c>
      <c r="G432" s="68" t="str">
        <f t="shared" si="2817"/>
        <v>FNMA3.0-TBA-GEN</v>
      </c>
      <c r="I432" s="133">
        <f ca="1">[2]!YBWORKDAY(EDATE(Base_Date, BA432), -1, "USD")</f>
        <v>40298</v>
      </c>
      <c r="J432" s="211" t="str">
        <f ca="1">[2]!YBHIST($I$425,$I432,K$25,"sec","")</f>
        <v>Error</v>
      </c>
      <c r="K432" s="217" t="str">
        <f ca="1">[2]!YBHIST($I$425,$I432,J$25,"sec","")</f>
        <v>E</v>
      </c>
      <c r="L432" s="80">
        <v>0</v>
      </c>
      <c r="M432" s="81" t="str">
        <f ca="1">[2]!YBPRICE($I$425,$K432&amp;"d",$I432,L$25,"Swap",$I432,"Default","","Model",100,"")</f>
        <v>E</v>
      </c>
      <c r="N432" s="73"/>
      <c r="O432" s="73"/>
      <c r="P432" s="80">
        <v>0</v>
      </c>
      <c r="Q432" s="82" t="str">
        <f ca="1">[2]!YBSCEN($I$425,$K432&amp;"d","Market",O$25,"Swap",$I432,"LMMSkew","","Model",100,0,29,"Gradual","ParShift|N",0,"Annualized ROR",0.25,100,"",,,,"Default",,,,"Default",,)</f>
        <v>E</v>
      </c>
      <c r="R432" s="80">
        <v>0</v>
      </c>
      <c r="S432" s="83">
        <v>0</v>
      </c>
      <c r="T432" s="80" t="e">
        <f ca="1">SUM(R$31:R432)</f>
        <v>#VALUE!</v>
      </c>
      <c r="U432" s="152" t="e">
        <f t="shared" ref="U432:U439" ca="1" si="2827">T432/K$31</f>
        <v>#VALUE!</v>
      </c>
      <c r="V432" s="84" t="str">
        <f ca="1">[2]!YBHIST($I$425,I432,"EffDur","sec","")</f>
        <v>E</v>
      </c>
      <c r="W432" s="85" t="e">
        <f t="shared" ca="1" si="2818"/>
        <v>#VALUE!</v>
      </c>
      <c r="X432" s="185" t="str">
        <f ca="1">[2]!YBHIST($E432,$I432,X$25,"sec","")</f>
        <v>E</v>
      </c>
      <c r="Y432" s="80">
        <v>0</v>
      </c>
      <c r="Z432" s="82">
        <v>0</v>
      </c>
      <c r="AA432" s="82" t="str">
        <f ca="1">[2]!YBHIST($F432,$I432,X$25,"sec","")</f>
        <v>E</v>
      </c>
      <c r="AB432" s="82"/>
      <c r="AC432" s="187">
        <f t="shared" si="2819"/>
        <v>0</v>
      </c>
      <c r="AD432" s="189" t="str">
        <f ca="1">[2]!YBHIST($G432,I432,"LMMEffectiveDuration","sec","")</f>
        <v>E</v>
      </c>
      <c r="AE432" s="85" t="e">
        <f t="shared" ca="1" si="2820"/>
        <v>#VALUE!</v>
      </c>
      <c r="AF432" s="86" t="e">
        <f t="shared" ca="1" si="2821"/>
        <v>#VALUE!</v>
      </c>
      <c r="AG432" s="80"/>
      <c r="AH432" s="80"/>
      <c r="AI432" s="80">
        <f>AL432-AK432</f>
        <v>0</v>
      </c>
      <c r="AJ432" s="83">
        <v>0</v>
      </c>
      <c r="AK432" s="187">
        <f t="shared" si="2822"/>
        <v>0</v>
      </c>
      <c r="AL432" s="192">
        <f t="shared" si="2823"/>
        <v>0</v>
      </c>
      <c r="AM432" s="83">
        <v>0</v>
      </c>
      <c r="AN432" s="80" t="e">
        <f ca="1">SUM(AL$31:AL432)</f>
        <v>#VALUE!</v>
      </c>
      <c r="AO432" s="153" t="e">
        <f t="shared" ref="AO432:AO439" ca="1" si="2828">AN432/K$31</f>
        <v>#VALUE!</v>
      </c>
      <c r="AP432" s="194" t="e">
        <f t="shared" ca="1" si="2824"/>
        <v>#VALUE!</v>
      </c>
      <c r="AQ432" s="199"/>
      <c r="AX432" s="68" t="str">
        <f ca="1">[2]!YBHIST($I$425,$I432,J$25,"sec","")</f>
        <v>E</v>
      </c>
      <c r="AY432" s="67" t="e">
        <f t="shared" ca="1" si="2825"/>
        <v>#VALUE!</v>
      </c>
      <c r="BA432" s="67">
        <f t="shared" si="2826"/>
        <v>-59</v>
      </c>
    </row>
    <row r="433" spans="3:64" s="68" customFormat="1" ht="15" hidden="1">
      <c r="C433" s="70">
        <f t="shared" ca="1" si="2813"/>
        <v>40336</v>
      </c>
      <c r="D433" s="70">
        <f t="shared" ca="1" si="2814"/>
        <v>40361</v>
      </c>
      <c r="E433" s="68" t="str">
        <f t="shared" ca="1" si="2815"/>
        <v>FNMA3.0-TBA-Jun</v>
      </c>
      <c r="F433" s="68" t="str">
        <f t="shared" ca="1" si="2816"/>
        <v>FNMA3.0-TBA-Jul</v>
      </c>
      <c r="G433" s="68" t="str">
        <f t="shared" si="2817"/>
        <v>FNMA3.0-TBA-GEN</v>
      </c>
      <c r="I433" s="133">
        <f ca="1">[2]!YBWORKDAY(EDATE(Base_Date, BA433), -1, "USD")</f>
        <v>40326</v>
      </c>
      <c r="J433" s="211" t="str">
        <f ca="1">[2]!YBHIST($I$425,$I433,K$25,"sec","")</f>
        <v>Error</v>
      </c>
      <c r="K433" s="217" t="str">
        <f ca="1">[2]!YBHIST($I$425,$I433,J$25,"sec","")</f>
        <v>E</v>
      </c>
      <c r="L433" s="80" t="e">
        <f t="shared" ref="L433:L439" ca="1" si="2829">K433-K432</f>
        <v>#VALUE!</v>
      </c>
      <c r="M433" s="81" t="str">
        <f ca="1">[2]!YBPRICE($I$425,$K433&amp;"d",$I433,L$25,"Swap",$I433,"Default","","Model",100,"")</f>
        <v>E</v>
      </c>
      <c r="N433" s="73" t="str">
        <f ca="1">[2]!YBHIST($I$425,$I432,M$25,"sec","")</f>
        <v>E</v>
      </c>
      <c r="O433" s="73"/>
      <c r="P433" s="80" t="e">
        <f t="shared" ref="P433:P439" ca="1" si="2830">K432-Q432</f>
        <v>#VALUE!</v>
      </c>
      <c r="Q433" s="82" t="str">
        <f ca="1">[2]!YBSCEN($I$425,$K433&amp;"d","Market",O$25,"Swap",$I433,"LMMSkew","","Model",100,0,29,"Gradual","ParShift|N",0,"Annualized ROR",0.25,100,"",,,,"Default",,,,"Default",,)</f>
        <v>E</v>
      </c>
      <c r="R433" s="80" t="e">
        <f t="shared" ref="R433:R439" ca="1" si="2831">L433+P433</f>
        <v>#VALUE!</v>
      </c>
      <c r="S433" s="83" t="e">
        <f ca="1">R433/K432</f>
        <v>#VALUE!</v>
      </c>
      <c r="T433" s="80" t="e">
        <f ca="1">SUM(R$31:R433)</f>
        <v>#VALUE!</v>
      </c>
      <c r="U433" s="83" t="e">
        <f t="shared" ca="1" si="2827"/>
        <v>#VALUE!</v>
      </c>
      <c r="V433" s="84" t="str">
        <f ca="1">[2]!YBHIST($I$425,I433,"EffDur","sec","")</f>
        <v>E</v>
      </c>
      <c r="W433" s="85" t="e">
        <f t="shared" ca="1" si="2818"/>
        <v>#VALUE!</v>
      </c>
      <c r="X433" s="185" t="str">
        <f ca="1">[2]!YBHIST($E433,$I433,X$25,"sec","")</f>
        <v>E</v>
      </c>
      <c r="Y433" s="80" t="e">
        <f t="shared" ref="Y433:Y468" ca="1" si="2832">X433-X432</f>
        <v>#VALUE!</v>
      </c>
      <c r="Z433" s="82" t="e">
        <f t="shared" ref="Z433:Z468" ca="1" si="2833">X432-AA432</f>
        <v>#VALUE!</v>
      </c>
      <c r="AA433" s="82" t="str">
        <f ca="1">[2]!YBHIST($F433,$I433,X$25,"sec","")</f>
        <v>E</v>
      </c>
      <c r="AB433" s="82"/>
      <c r="AC433" s="187" t="e">
        <f t="shared" ca="1" si="2819"/>
        <v>#VALUE!</v>
      </c>
      <c r="AD433" s="189" t="str">
        <f ca="1">[2]!YBHIST($G433,I433,"LMMEffectiveDuration","sec","")</f>
        <v>E</v>
      </c>
      <c r="AE433" s="85" t="e">
        <f t="shared" ca="1" si="2820"/>
        <v>#VALUE!</v>
      </c>
      <c r="AF433" s="86" t="e">
        <f t="shared" ca="1" si="2821"/>
        <v>#VALUE!</v>
      </c>
      <c r="AG433" s="80" t="e">
        <f t="shared" ref="AG433:AG439" ca="1" si="2834">-AC433*AF432</f>
        <v>#VALUE!</v>
      </c>
      <c r="AH433" s="80"/>
      <c r="AI433" s="80" t="e">
        <f t="shared" ref="AI433:AI439" ca="1" si="2835">AL433-AK433</f>
        <v>#VALUE!</v>
      </c>
      <c r="AJ433" s="83" t="e">
        <f t="shared" ref="AJ433:AJ439" ca="1" si="2836">AF433-AF432</f>
        <v>#VALUE!</v>
      </c>
      <c r="AK433" s="187" t="e">
        <f t="shared" ca="1" si="2822"/>
        <v>#VALUE!</v>
      </c>
      <c r="AL433" s="192" t="e">
        <f t="shared" ca="1" si="2823"/>
        <v>#VALUE!</v>
      </c>
      <c r="AM433" s="83" t="e">
        <f t="shared" ref="AM433:AM439" ca="1" si="2837">AL433/K432</f>
        <v>#VALUE!</v>
      </c>
      <c r="AN433" s="80" t="e">
        <f ca="1">SUM(AL$31:AL433)</f>
        <v>#VALUE!</v>
      </c>
      <c r="AO433" s="109" t="e">
        <f t="shared" ca="1" si="2828"/>
        <v>#VALUE!</v>
      </c>
      <c r="AP433" s="194" t="e">
        <f t="shared" ca="1" si="2824"/>
        <v>#VALUE!</v>
      </c>
      <c r="AQ433" s="199"/>
      <c r="AX433" s="68" t="str">
        <f ca="1">[2]!YBHIST($I$425,$I433,J$25,"sec","")</f>
        <v>E</v>
      </c>
      <c r="AY433" s="67" t="e">
        <f t="shared" ca="1" si="2825"/>
        <v>#VALUE!</v>
      </c>
      <c r="BA433" s="67">
        <f t="shared" si="2826"/>
        <v>-58</v>
      </c>
    </row>
    <row r="434" spans="3:64" s="68" customFormat="1" ht="15" hidden="1">
      <c r="C434" s="70">
        <f t="shared" ca="1" si="2813"/>
        <v>40369</v>
      </c>
      <c r="D434" s="70">
        <f t="shared" ca="1" si="2814"/>
        <v>40394</v>
      </c>
      <c r="E434" s="68" t="str">
        <f t="shared" ca="1" si="2815"/>
        <v>FNMA3.0-TBA-Jul</v>
      </c>
      <c r="F434" s="68" t="str">
        <f t="shared" ca="1" si="2816"/>
        <v>FNMA3.0-TBA-Aug</v>
      </c>
      <c r="G434" s="68" t="str">
        <f t="shared" si="2817"/>
        <v>FNMA3.0-TBA-GEN</v>
      </c>
      <c r="I434" s="133">
        <f ca="1">[2]!YBWORKDAY(EDATE(Base_Date, BA434), -1, "USD")</f>
        <v>40359</v>
      </c>
      <c r="J434" s="211" t="str">
        <f ca="1">[2]!YBHIST($I$425,$I434,K$25,"sec","")</f>
        <v>Error</v>
      </c>
      <c r="K434" s="217" t="str">
        <f ca="1">[2]!YBHIST($I$425,$I434,J$25,"sec","")</f>
        <v>E</v>
      </c>
      <c r="L434" s="80" t="e">
        <f t="shared" ca="1" si="2829"/>
        <v>#VALUE!</v>
      </c>
      <c r="M434" s="81" t="str">
        <f ca="1">[2]!YBPRICE($I$425,$K434&amp;"d",$I434,L$25,"Swap",$I434,"Default","","Model",100,"")</f>
        <v>E</v>
      </c>
      <c r="N434" s="73" t="str">
        <f ca="1">[2]!YBHIST($I$425,$I433,M$25,"sec","")</f>
        <v>E</v>
      </c>
      <c r="O434" s="73"/>
      <c r="P434" s="80" t="e">
        <f t="shared" ca="1" si="2830"/>
        <v>#VALUE!</v>
      </c>
      <c r="Q434" s="82" t="str">
        <f ca="1">[2]!YBSCEN($I$425,$K434&amp;"d","Market",O$25,"Swap",$I434,"LMMSkew","","Model",100,0,29,"Gradual","ParShift|N",0,"Annualized ROR",0.25,100,"",,,,"Default",,,,"Default",,)</f>
        <v>E</v>
      </c>
      <c r="R434" s="80" t="e">
        <f t="shared" ca="1" si="2831"/>
        <v>#VALUE!</v>
      </c>
      <c r="S434" s="83" t="e">
        <f ca="1">R434/K433</f>
        <v>#VALUE!</v>
      </c>
      <c r="T434" s="80" t="e">
        <f ca="1">SUM(R$31:R434)</f>
        <v>#VALUE!</v>
      </c>
      <c r="U434" s="83" t="e">
        <f t="shared" ca="1" si="2827"/>
        <v>#VALUE!</v>
      </c>
      <c r="V434" s="84" t="str">
        <f ca="1">[2]!YBHIST($I$425,I434,"EffDur","sec","")</f>
        <v>E</v>
      </c>
      <c r="W434" s="85" t="e">
        <f t="shared" ca="1" si="2818"/>
        <v>#VALUE!</v>
      </c>
      <c r="X434" s="185" t="str">
        <f ca="1">[2]!YBHIST($E434,$I434,X$25,"sec","")</f>
        <v>E</v>
      </c>
      <c r="Y434" s="80" t="e">
        <f t="shared" ca="1" si="2832"/>
        <v>#VALUE!</v>
      </c>
      <c r="Z434" s="82" t="e">
        <f t="shared" ca="1" si="2833"/>
        <v>#VALUE!</v>
      </c>
      <c r="AA434" s="82" t="str">
        <f ca="1">[2]!YBHIST($F434,$I434,X$25,"sec","")</f>
        <v>E</v>
      </c>
      <c r="AB434" s="82"/>
      <c r="AC434" s="187" t="e">
        <f t="shared" ca="1" si="2819"/>
        <v>#VALUE!</v>
      </c>
      <c r="AD434" s="189" t="str">
        <f ca="1">[2]!YBHIST($G434,I434,"LMMEffectiveDuration","sec","")</f>
        <v>E</v>
      </c>
      <c r="AE434" s="85" t="e">
        <f t="shared" ca="1" si="2820"/>
        <v>#VALUE!</v>
      </c>
      <c r="AF434" s="86" t="e">
        <f t="shared" ca="1" si="2821"/>
        <v>#VALUE!</v>
      </c>
      <c r="AG434" s="80" t="e">
        <f t="shared" ca="1" si="2834"/>
        <v>#VALUE!</v>
      </c>
      <c r="AH434" s="80"/>
      <c r="AI434" s="80" t="e">
        <f t="shared" ca="1" si="2835"/>
        <v>#VALUE!</v>
      </c>
      <c r="AJ434" s="83" t="e">
        <f t="shared" ca="1" si="2836"/>
        <v>#VALUE!</v>
      </c>
      <c r="AK434" s="187" t="e">
        <f t="shared" ca="1" si="2822"/>
        <v>#VALUE!</v>
      </c>
      <c r="AL434" s="192" t="e">
        <f t="shared" ca="1" si="2823"/>
        <v>#VALUE!</v>
      </c>
      <c r="AM434" s="83" t="e">
        <f t="shared" ca="1" si="2837"/>
        <v>#VALUE!</v>
      </c>
      <c r="AN434" s="80" t="e">
        <f ca="1">SUM(AL$31:AL434)</f>
        <v>#VALUE!</v>
      </c>
      <c r="AO434" s="109" t="e">
        <f t="shared" ca="1" si="2828"/>
        <v>#VALUE!</v>
      </c>
      <c r="AP434" s="194" t="e">
        <f t="shared" ca="1" si="2824"/>
        <v>#VALUE!</v>
      </c>
      <c r="AQ434" s="199"/>
      <c r="AX434" s="68" t="str">
        <f ca="1">[2]!YBHIST($I$425,$I434,J$25,"sec","")</f>
        <v>E</v>
      </c>
      <c r="AY434" s="67" t="e">
        <f t="shared" ca="1" si="2825"/>
        <v>#VALUE!</v>
      </c>
      <c r="BA434" s="67">
        <f t="shared" si="2826"/>
        <v>-57</v>
      </c>
    </row>
    <row r="435" spans="3:64" s="68" customFormat="1" ht="15" hidden="1">
      <c r="C435" s="70">
        <f t="shared" ca="1" si="2813"/>
        <v>40399</v>
      </c>
      <c r="D435" s="70">
        <f t="shared" ca="1" si="2814"/>
        <v>40424</v>
      </c>
      <c r="E435" s="68" t="str">
        <f t="shared" ca="1" si="2815"/>
        <v>FNMA3.0-TBA-Aug</v>
      </c>
      <c r="F435" s="68" t="str">
        <f t="shared" ca="1" si="2816"/>
        <v>FNMA3.0-TBA-Sep</v>
      </c>
      <c r="G435" s="68" t="str">
        <f t="shared" si="2817"/>
        <v>FNMA3.0-TBA-GEN</v>
      </c>
      <c r="I435" s="133">
        <f ca="1">[2]!YBWORKDAY(EDATE(Base_Date, BA435), -1, "USD")</f>
        <v>40389</v>
      </c>
      <c r="J435" s="211" t="str">
        <f ca="1">[2]!YBHIST($I$425,$I435,K$25,"sec","")</f>
        <v>Error</v>
      </c>
      <c r="K435" s="217" t="str">
        <f ca="1">[2]!YBHIST($I$425,$I435,J$25,"sec","")</f>
        <v>E</v>
      </c>
      <c r="L435" s="80" t="e">
        <f t="shared" ca="1" si="2829"/>
        <v>#VALUE!</v>
      </c>
      <c r="M435" s="81" t="str">
        <f ca="1">[2]!YBPRICE($I$425,$K435&amp;"d",$I435,L$25,"Swap",$I435,"Default","","Model",100,"")</f>
        <v>E</v>
      </c>
      <c r="N435" s="73" t="str">
        <f ca="1">[2]!YBHIST($I$425,$I434,M$25,"sec","")</f>
        <v>E</v>
      </c>
      <c r="O435" s="73"/>
      <c r="P435" s="80" t="e">
        <f t="shared" ca="1" si="2830"/>
        <v>#VALUE!</v>
      </c>
      <c r="Q435" s="82" t="str">
        <f ca="1">[2]!YBSCEN($I$425,$K435&amp;"d","Market",O$25,"Swap",$I435,"LMMSkew","","Model",100,0,29,"Gradual","ParShift|N",0,"Annualized ROR",0.25,100,"",,,,"Default",,,,"Default",,)</f>
        <v>E</v>
      </c>
      <c r="R435" s="80" t="e">
        <f t="shared" ca="1" si="2831"/>
        <v>#VALUE!</v>
      </c>
      <c r="S435" s="83" t="e">
        <f ca="1">R435/K434</f>
        <v>#VALUE!</v>
      </c>
      <c r="T435" s="80" t="e">
        <f ca="1">SUM(R$31:R435)</f>
        <v>#VALUE!</v>
      </c>
      <c r="U435" s="83" t="e">
        <f t="shared" ca="1" si="2827"/>
        <v>#VALUE!</v>
      </c>
      <c r="V435" s="84" t="str">
        <f ca="1">[2]!YBHIST($I$425,I435,"EffDur","sec","")</f>
        <v>E</v>
      </c>
      <c r="W435" s="85" t="e">
        <f t="shared" ca="1" si="2818"/>
        <v>#VALUE!</v>
      </c>
      <c r="X435" s="185" t="str">
        <f ca="1">[2]!YBHIST($E435,$I435,X$25,"sec","")</f>
        <v>E</v>
      </c>
      <c r="Y435" s="80" t="e">
        <f t="shared" ca="1" si="2832"/>
        <v>#VALUE!</v>
      </c>
      <c r="Z435" s="82" t="e">
        <f t="shared" ca="1" si="2833"/>
        <v>#VALUE!</v>
      </c>
      <c r="AA435" s="82" t="str">
        <f ca="1">[2]!YBHIST($F435,$I435,X$25,"sec","")</f>
        <v>E</v>
      </c>
      <c r="AB435" s="82"/>
      <c r="AC435" s="187" t="e">
        <f t="shared" ca="1" si="2819"/>
        <v>#VALUE!</v>
      </c>
      <c r="AD435" s="189" t="str">
        <f ca="1">[2]!YBHIST($G435,I435,"LMMEffectiveDuration","sec","")</f>
        <v>E</v>
      </c>
      <c r="AE435" s="85" t="e">
        <f t="shared" ca="1" si="2820"/>
        <v>#VALUE!</v>
      </c>
      <c r="AF435" s="86" t="e">
        <f t="shared" ca="1" si="2821"/>
        <v>#VALUE!</v>
      </c>
      <c r="AG435" s="80" t="e">
        <f t="shared" ca="1" si="2834"/>
        <v>#VALUE!</v>
      </c>
      <c r="AH435" s="80"/>
      <c r="AI435" s="80" t="e">
        <f t="shared" ca="1" si="2835"/>
        <v>#VALUE!</v>
      </c>
      <c r="AJ435" s="83" t="e">
        <f t="shared" ca="1" si="2836"/>
        <v>#VALUE!</v>
      </c>
      <c r="AK435" s="187" t="e">
        <f t="shared" ca="1" si="2822"/>
        <v>#VALUE!</v>
      </c>
      <c r="AL435" s="192" t="e">
        <f t="shared" ca="1" si="2823"/>
        <v>#VALUE!</v>
      </c>
      <c r="AM435" s="83" t="e">
        <f t="shared" ca="1" si="2837"/>
        <v>#VALUE!</v>
      </c>
      <c r="AN435" s="80" t="e">
        <f ca="1">SUM(AL$31:AL435)</f>
        <v>#VALUE!</v>
      </c>
      <c r="AO435" s="109" t="e">
        <f t="shared" ca="1" si="2828"/>
        <v>#VALUE!</v>
      </c>
      <c r="AP435" s="194" t="e">
        <f t="shared" ca="1" si="2824"/>
        <v>#VALUE!</v>
      </c>
      <c r="AQ435" s="199"/>
      <c r="AX435" s="68" t="str">
        <f ca="1">[2]!YBHIST($I$425,$I435,J$25,"sec","")</f>
        <v>E</v>
      </c>
      <c r="AY435" s="67" t="e">
        <f t="shared" ca="1" si="2825"/>
        <v>#VALUE!</v>
      </c>
      <c r="BA435" s="67">
        <f t="shared" si="2826"/>
        <v>-56</v>
      </c>
    </row>
    <row r="436" spans="3:64" s="68" customFormat="1" ht="15" hidden="1">
      <c r="C436" s="70">
        <f t="shared" ca="1" si="2813"/>
        <v>40431</v>
      </c>
      <c r="D436" s="70">
        <f t="shared" ca="1" si="2814"/>
        <v>40456</v>
      </c>
      <c r="E436" s="68" t="str">
        <f t="shared" ca="1" si="2815"/>
        <v>FNMA3.0-TBA-Sep</v>
      </c>
      <c r="F436" s="68" t="str">
        <f t="shared" ca="1" si="2816"/>
        <v>FNMA3.0-TBA-Oct</v>
      </c>
      <c r="G436" s="68" t="str">
        <f t="shared" si="2817"/>
        <v>FNMA3.0-TBA-GEN</v>
      </c>
      <c r="I436" s="133">
        <f ca="1">[2]!YBWORKDAY(EDATE(Base_Date, BA436), -1, "USD")</f>
        <v>40421</v>
      </c>
      <c r="J436" s="211" t="str">
        <f ca="1">[2]!YBHIST($I$425,$I436,K$25,"sec","")</f>
        <v>Error</v>
      </c>
      <c r="K436" s="217" t="str">
        <f ca="1">[2]!YBHIST($I$425,$I436,J$25,"sec","")</f>
        <v>E</v>
      </c>
      <c r="L436" s="80" t="e">
        <f t="shared" ca="1" si="2829"/>
        <v>#VALUE!</v>
      </c>
      <c r="M436" s="81" t="str">
        <f ca="1">[2]!YBPRICE($I$425,$K436&amp;"d",$I436,L$25,"Swap",$I436,"Default","","Model",100,"")</f>
        <v>E</v>
      </c>
      <c r="N436" s="73" t="str">
        <f ca="1">[2]!YBHIST($I$425,$I435,M$25,"sec","")</f>
        <v>E</v>
      </c>
      <c r="O436" s="73"/>
      <c r="P436" s="80" t="e">
        <f t="shared" ca="1" si="2830"/>
        <v>#VALUE!</v>
      </c>
      <c r="Q436" s="82" t="str">
        <f ca="1">[2]!YBSCEN($I$425,$K436&amp;"d","Market",O$25,"Swap",$I436,"LMMSkew","","Model",100,0,29,"Gradual","ParShift|N",0,"Annualized ROR",0.25,100,"",,,,"Default",,,,"Default",,)</f>
        <v>E</v>
      </c>
      <c r="R436" s="80" t="e">
        <f t="shared" ca="1" si="2831"/>
        <v>#VALUE!</v>
      </c>
      <c r="S436" s="83">
        <v>0</v>
      </c>
      <c r="T436" s="80" t="e">
        <f ca="1">SUM(R$31:R436)</f>
        <v>#VALUE!</v>
      </c>
      <c r="U436" s="83" t="e">
        <f t="shared" ca="1" si="2827"/>
        <v>#VALUE!</v>
      </c>
      <c r="V436" s="84" t="str">
        <f ca="1">[2]!YBHIST($I$425,I436,"EffDur","sec","")</f>
        <v>E</v>
      </c>
      <c r="W436" s="85" t="e">
        <f t="shared" ca="1" si="2818"/>
        <v>#VALUE!</v>
      </c>
      <c r="X436" s="185" t="str">
        <f ca="1">[2]!YBHIST($E436,$I436,X$25,"sec","")</f>
        <v>E</v>
      </c>
      <c r="Y436" s="80" t="e">
        <f t="shared" ca="1" si="2832"/>
        <v>#VALUE!</v>
      </c>
      <c r="Z436" s="82" t="e">
        <f t="shared" ca="1" si="2833"/>
        <v>#VALUE!</v>
      </c>
      <c r="AA436" s="82" t="str">
        <f ca="1">[2]!YBHIST($F436,$I436,X$25,"sec","")</f>
        <v>E</v>
      </c>
      <c r="AB436" s="82"/>
      <c r="AC436" s="187" t="e">
        <f t="shared" ca="1" si="2819"/>
        <v>#VALUE!</v>
      </c>
      <c r="AD436" s="189" t="str">
        <f ca="1">[2]!YBHIST($G436,I436,"LMMEffectiveDuration","sec","")</f>
        <v>E</v>
      </c>
      <c r="AE436" s="85" t="e">
        <f t="shared" ca="1" si="2820"/>
        <v>#VALUE!</v>
      </c>
      <c r="AF436" s="86" t="e">
        <f t="shared" ca="1" si="2821"/>
        <v>#VALUE!</v>
      </c>
      <c r="AG436" s="80" t="e">
        <f t="shared" ca="1" si="2834"/>
        <v>#VALUE!</v>
      </c>
      <c r="AH436" s="80"/>
      <c r="AI436" s="80" t="e">
        <f t="shared" ca="1" si="2835"/>
        <v>#VALUE!</v>
      </c>
      <c r="AJ436" s="83" t="e">
        <f t="shared" ca="1" si="2836"/>
        <v>#VALUE!</v>
      </c>
      <c r="AK436" s="187" t="e">
        <f t="shared" ca="1" si="2822"/>
        <v>#VALUE!</v>
      </c>
      <c r="AL436" s="192" t="e">
        <f t="shared" ca="1" si="2823"/>
        <v>#VALUE!</v>
      </c>
      <c r="AM436" s="83" t="e">
        <f t="shared" ca="1" si="2837"/>
        <v>#VALUE!</v>
      </c>
      <c r="AN436" s="80" t="e">
        <f ca="1">SUM(AL$31:AL436)</f>
        <v>#VALUE!</v>
      </c>
      <c r="AO436" s="109" t="e">
        <f t="shared" ca="1" si="2828"/>
        <v>#VALUE!</v>
      </c>
      <c r="AP436" s="194" t="e">
        <f t="shared" ca="1" si="2824"/>
        <v>#VALUE!</v>
      </c>
      <c r="AQ436" s="199"/>
      <c r="AX436" s="68" t="str">
        <f ca="1">[2]!YBHIST($I$425,$I436,J$25,"sec","")</f>
        <v>E</v>
      </c>
      <c r="AY436" s="67" t="e">
        <f t="shared" ca="1" si="2825"/>
        <v>#VALUE!</v>
      </c>
      <c r="BA436" s="67">
        <f t="shared" si="2826"/>
        <v>-55</v>
      </c>
    </row>
    <row r="437" spans="3:64" s="68" customFormat="1" ht="15" hidden="1">
      <c r="C437" s="70">
        <f t="shared" ca="1" si="2813"/>
        <v>40461</v>
      </c>
      <c r="D437" s="70">
        <f t="shared" ca="1" si="2814"/>
        <v>40486</v>
      </c>
      <c r="E437" s="68" t="str">
        <f t="shared" ca="1" si="2815"/>
        <v>FNMA3.0-TBA-Oct</v>
      </c>
      <c r="F437" s="68" t="str">
        <f t="shared" ca="1" si="2816"/>
        <v>FNMA3.0-TBA-Nov</v>
      </c>
      <c r="G437" s="68" t="str">
        <f t="shared" si="2817"/>
        <v>FNMA3.0-TBA-GEN</v>
      </c>
      <c r="I437" s="133">
        <f ca="1">[2]!YBWORKDAY(EDATE(Base_Date, BA437), -1, "USD")</f>
        <v>40451</v>
      </c>
      <c r="J437" s="211" t="str">
        <f ca="1">[2]!YBHIST($I$425,$I437,K$25,"sec","")</f>
        <v>Error</v>
      </c>
      <c r="K437" s="217" t="str">
        <f ca="1">[2]!YBHIST($I$425,$I437,J$25,"sec","")</f>
        <v>E</v>
      </c>
      <c r="L437" s="80" t="e">
        <f t="shared" ca="1" si="2829"/>
        <v>#VALUE!</v>
      </c>
      <c r="M437" s="81" t="str">
        <f ca="1">[2]!YBPRICE($I$425,$K437&amp;"d",$I437,L$25,"Swap",$I437,"Default","","Model",100,"")</f>
        <v>E</v>
      </c>
      <c r="N437" s="73" t="str">
        <f ca="1">[2]!YBHIST($I$425,$I436,M$25,"sec","")</f>
        <v>E</v>
      </c>
      <c r="O437" s="73"/>
      <c r="P437" s="80" t="e">
        <f t="shared" ca="1" si="2830"/>
        <v>#VALUE!</v>
      </c>
      <c r="Q437" s="82" t="str">
        <f ca="1">[2]!YBSCEN($I$425,$K437&amp;"d","Market",O$25,"Swap",$I437,"LMMSkew","","Model",100,0,29,"Gradual","ParShift|N",0,"Annualized ROR",0.25,100,"",,,,"Default",,,,"Default",,)</f>
        <v>E</v>
      </c>
      <c r="R437" s="80" t="e">
        <f t="shared" ca="1" si="2831"/>
        <v>#VALUE!</v>
      </c>
      <c r="S437" s="83">
        <v>0</v>
      </c>
      <c r="T437" s="80" t="e">
        <f ca="1">SUM(R$31:R437)</f>
        <v>#VALUE!</v>
      </c>
      <c r="U437" s="83" t="e">
        <f t="shared" ca="1" si="2827"/>
        <v>#VALUE!</v>
      </c>
      <c r="V437" s="84" t="str">
        <f ca="1">[2]!YBHIST($I$425,I437,"EffDur","sec","")</f>
        <v>E</v>
      </c>
      <c r="W437" s="85" t="e">
        <f t="shared" ca="1" si="2818"/>
        <v>#VALUE!</v>
      </c>
      <c r="X437" s="185" t="str">
        <f ca="1">[2]!YBHIST($E437,$I437,X$25,"sec","")</f>
        <v>E</v>
      </c>
      <c r="Y437" s="80" t="e">
        <f t="shared" ca="1" si="2832"/>
        <v>#VALUE!</v>
      </c>
      <c r="Z437" s="82" t="e">
        <f t="shared" ca="1" si="2833"/>
        <v>#VALUE!</v>
      </c>
      <c r="AA437" s="82" t="str">
        <f ca="1">[2]!YBHIST($F437,$I437,X$25,"sec","")</f>
        <v>E</v>
      </c>
      <c r="AB437" s="82"/>
      <c r="AC437" s="187" t="e">
        <f t="shared" ca="1" si="2819"/>
        <v>#VALUE!</v>
      </c>
      <c r="AD437" s="189" t="str">
        <f ca="1">[2]!YBHIST($G437,I437,"LMMEffectiveDuration","sec","")</f>
        <v>E</v>
      </c>
      <c r="AE437" s="85" t="e">
        <f t="shared" ca="1" si="2820"/>
        <v>#VALUE!</v>
      </c>
      <c r="AF437" s="86" t="e">
        <f t="shared" ca="1" si="2821"/>
        <v>#VALUE!</v>
      </c>
      <c r="AG437" s="80" t="e">
        <f t="shared" ca="1" si="2834"/>
        <v>#VALUE!</v>
      </c>
      <c r="AH437" s="80"/>
      <c r="AI437" s="80" t="e">
        <f t="shared" ca="1" si="2835"/>
        <v>#VALUE!</v>
      </c>
      <c r="AJ437" s="83" t="e">
        <f t="shared" ca="1" si="2836"/>
        <v>#VALUE!</v>
      </c>
      <c r="AK437" s="187" t="e">
        <f t="shared" ca="1" si="2822"/>
        <v>#VALUE!</v>
      </c>
      <c r="AL437" s="192" t="e">
        <f t="shared" ca="1" si="2823"/>
        <v>#VALUE!</v>
      </c>
      <c r="AM437" s="83" t="e">
        <f t="shared" ca="1" si="2837"/>
        <v>#VALUE!</v>
      </c>
      <c r="AN437" s="80" t="e">
        <f ca="1">SUM(AL$31:AL437)</f>
        <v>#VALUE!</v>
      </c>
      <c r="AO437" s="109" t="e">
        <f t="shared" ca="1" si="2828"/>
        <v>#VALUE!</v>
      </c>
      <c r="AP437" s="194" t="e">
        <f t="shared" ca="1" si="2824"/>
        <v>#VALUE!</v>
      </c>
      <c r="AQ437" s="199"/>
      <c r="AX437" s="68" t="str">
        <f ca="1">[2]!YBHIST($I$425,$I437,J$25,"sec","")</f>
        <v>E</v>
      </c>
      <c r="AY437" s="67" t="e">
        <f t="shared" ca="1" si="2825"/>
        <v>#VALUE!</v>
      </c>
      <c r="BA437" s="67">
        <f t="shared" si="2826"/>
        <v>-54</v>
      </c>
    </row>
    <row r="438" spans="3:64" s="68" customFormat="1" ht="15" hidden="1">
      <c r="C438" s="70">
        <f t="shared" ca="1" si="2813"/>
        <v>40490</v>
      </c>
      <c r="D438" s="70">
        <f t="shared" ca="1" si="2814"/>
        <v>40515</v>
      </c>
      <c r="E438" s="68" t="str">
        <f t="shared" ca="1" si="2815"/>
        <v>FNMA3.0-TBA-Nov</v>
      </c>
      <c r="F438" s="68" t="str">
        <f t="shared" ca="1" si="2816"/>
        <v>FNMA3.0-TBA-Dec</v>
      </c>
      <c r="G438" s="68" t="str">
        <f t="shared" si="2817"/>
        <v>FNMA3.0-TBA-GEN</v>
      </c>
      <c r="I438" s="133">
        <f ca="1">[2]!YBWORKDAY(EDATE(Base_Date, BA438), -1, "USD")</f>
        <v>40480</v>
      </c>
      <c r="J438" s="211" t="str">
        <f ca="1">[2]!YBHIST($I$425,$I438,K$25,"sec","")</f>
        <v>Error</v>
      </c>
      <c r="K438" s="217" t="str">
        <f ca="1">[2]!YBHIST($I$425,$I438,J$25,"sec","")</f>
        <v>E</v>
      </c>
      <c r="L438" s="80" t="e">
        <f t="shared" ca="1" si="2829"/>
        <v>#VALUE!</v>
      </c>
      <c r="M438" s="81" t="str">
        <f ca="1">[2]!YBPRICE($I$425,$K438&amp;"d",$I438,L$25,"Swap",$I438,"Default","","Model",100,"")</f>
        <v>E</v>
      </c>
      <c r="N438" s="73" t="str">
        <f ca="1">[2]!YBHIST($I$425,$I437,M$25,"sec","")</f>
        <v>E</v>
      </c>
      <c r="O438" s="73"/>
      <c r="P438" s="80" t="e">
        <f t="shared" ca="1" si="2830"/>
        <v>#VALUE!</v>
      </c>
      <c r="Q438" s="82" t="str">
        <f ca="1">[2]!YBSCEN($I$425,$K438&amp;"d","Market",O$25,"Swap",$I438,"LMMSkew","","Model",100,0,29,"Gradual","ParShift|N",0,"Annualized ROR",0.25,100,"",,,,"Default",,,,"Default",,)</f>
        <v>E</v>
      </c>
      <c r="R438" s="80" t="e">
        <f t="shared" ca="1" si="2831"/>
        <v>#VALUE!</v>
      </c>
      <c r="S438" s="83">
        <v>0</v>
      </c>
      <c r="T438" s="80" t="e">
        <f ca="1">SUM(R$31:R438)</f>
        <v>#VALUE!</v>
      </c>
      <c r="U438" s="83" t="e">
        <f t="shared" ca="1" si="2827"/>
        <v>#VALUE!</v>
      </c>
      <c r="V438" s="84" t="str">
        <f ca="1">[2]!YBHIST($I$425,I438,"EffDur","sec","")</f>
        <v>E</v>
      </c>
      <c r="W438" s="85" t="e">
        <f t="shared" ca="1" si="2818"/>
        <v>#VALUE!</v>
      </c>
      <c r="X438" s="185" t="str">
        <f ca="1">[2]!YBHIST($E438,$I438,X$25,"sec","")</f>
        <v>E</v>
      </c>
      <c r="Y438" s="80" t="e">
        <f t="shared" ca="1" si="2832"/>
        <v>#VALUE!</v>
      </c>
      <c r="Z438" s="82" t="e">
        <f t="shared" ca="1" si="2833"/>
        <v>#VALUE!</v>
      </c>
      <c r="AA438" s="82" t="str">
        <f ca="1">[2]!YBHIST($F438,$I438,X$25,"sec","")</f>
        <v>E</v>
      </c>
      <c r="AB438" s="82"/>
      <c r="AC438" s="187" t="e">
        <f t="shared" ca="1" si="2819"/>
        <v>#VALUE!</v>
      </c>
      <c r="AD438" s="189" t="str">
        <f ca="1">[2]!YBHIST($G438,I438,"LMMEffectiveDuration","sec","")</f>
        <v>E</v>
      </c>
      <c r="AE438" s="85" t="e">
        <f t="shared" ca="1" si="2820"/>
        <v>#VALUE!</v>
      </c>
      <c r="AF438" s="86" t="e">
        <f t="shared" ca="1" si="2821"/>
        <v>#VALUE!</v>
      </c>
      <c r="AG438" s="80" t="e">
        <f t="shared" ca="1" si="2834"/>
        <v>#VALUE!</v>
      </c>
      <c r="AH438" s="80"/>
      <c r="AI438" s="80" t="e">
        <f t="shared" ca="1" si="2835"/>
        <v>#VALUE!</v>
      </c>
      <c r="AJ438" s="83" t="e">
        <f t="shared" ca="1" si="2836"/>
        <v>#VALUE!</v>
      </c>
      <c r="AK438" s="187" t="e">
        <f t="shared" ca="1" si="2822"/>
        <v>#VALUE!</v>
      </c>
      <c r="AL438" s="192" t="e">
        <f t="shared" ca="1" si="2823"/>
        <v>#VALUE!</v>
      </c>
      <c r="AM438" s="83" t="e">
        <f t="shared" ca="1" si="2837"/>
        <v>#VALUE!</v>
      </c>
      <c r="AN438" s="80" t="e">
        <f ca="1">SUM(AL$31:AL438)</f>
        <v>#VALUE!</v>
      </c>
      <c r="AO438" s="109" t="e">
        <f t="shared" ca="1" si="2828"/>
        <v>#VALUE!</v>
      </c>
      <c r="AP438" s="194" t="e">
        <f t="shared" ca="1" si="2824"/>
        <v>#VALUE!</v>
      </c>
      <c r="AQ438" s="199"/>
      <c r="AX438" s="68" t="str">
        <f ca="1">[2]!YBHIST($I$425,$I438,J$25,"sec","")</f>
        <v>E</v>
      </c>
      <c r="AY438" s="67" t="e">
        <f t="shared" ca="1" si="2825"/>
        <v>#VALUE!</v>
      </c>
      <c r="BA438" s="67">
        <f t="shared" si="2826"/>
        <v>-53</v>
      </c>
    </row>
    <row r="439" spans="3:64" s="68" customFormat="1" ht="15" hidden="1">
      <c r="C439" s="70">
        <f t="shared" ca="1" si="2813"/>
        <v>40522</v>
      </c>
      <c r="D439" s="70">
        <f t="shared" ca="1" si="2814"/>
        <v>40547</v>
      </c>
      <c r="E439" s="68" t="str">
        <f t="shared" ca="1" si="2815"/>
        <v>FNMA3.0-TBA-Dec</v>
      </c>
      <c r="F439" s="68" t="str">
        <f t="shared" ca="1" si="2816"/>
        <v>FNMA3.0-TBA-Jan</v>
      </c>
      <c r="G439" s="68" t="str">
        <f t="shared" si="2817"/>
        <v>FNMA3.0-TBA-GEN</v>
      </c>
      <c r="I439" s="133">
        <f ca="1">[2]!YBWORKDAY(EDATE(Base_Date, BA439), -1, "USD")</f>
        <v>40512</v>
      </c>
      <c r="J439" s="211" t="str">
        <f ca="1">[2]!YBHIST($I$425,$I439,K$25,"sec","")</f>
        <v>Error</v>
      </c>
      <c r="K439" s="217" t="str">
        <f ca="1">[2]!YBHIST($I$425,$I439,J$25,"sec","")</f>
        <v>E</v>
      </c>
      <c r="L439" s="80" t="e">
        <f t="shared" ca="1" si="2829"/>
        <v>#VALUE!</v>
      </c>
      <c r="M439" s="81" t="str">
        <f ca="1">[2]!YBPRICE($I$425,$K439&amp;"d",$I439,L$25,"Swap",$I439,"Default","","Model",100,"")</f>
        <v>E</v>
      </c>
      <c r="N439" s="73" t="str">
        <f ca="1">[2]!YBHIST($I$425,$I438,M$25,"sec","")</f>
        <v>E</v>
      </c>
      <c r="O439" s="73"/>
      <c r="P439" s="80" t="e">
        <f t="shared" ca="1" si="2830"/>
        <v>#VALUE!</v>
      </c>
      <c r="Q439" s="82" t="str">
        <f ca="1">[2]!YBSCEN($I$425,$K439&amp;"d","Market",O$25,"Swap",$I439,"LMMSkew","","Model",100,0,29,"Gradual","ParShift|N",0,"Annualized ROR",0.25,100,"",,,,"Default",,,,"Default",,)</f>
        <v>E</v>
      </c>
      <c r="R439" s="80" t="e">
        <f t="shared" ca="1" si="2831"/>
        <v>#VALUE!</v>
      </c>
      <c r="S439" s="83">
        <v>0</v>
      </c>
      <c r="T439" s="80" t="e">
        <f ca="1">SUM(R$31:R439)</f>
        <v>#VALUE!</v>
      </c>
      <c r="U439" s="83" t="e">
        <f t="shared" ca="1" si="2827"/>
        <v>#VALUE!</v>
      </c>
      <c r="V439" s="84" t="str">
        <f ca="1">[2]!YBHIST($I$425,I439,"EffDur","sec","")</f>
        <v>E</v>
      </c>
      <c r="W439" s="85" t="e">
        <f t="shared" ca="1" si="2818"/>
        <v>#VALUE!</v>
      </c>
      <c r="X439" s="185" t="str">
        <f ca="1">[2]!YBHIST($E439,$I439,X$25,"sec","")</f>
        <v>E</v>
      </c>
      <c r="Y439" s="80" t="e">
        <f t="shared" ca="1" si="2832"/>
        <v>#VALUE!</v>
      </c>
      <c r="Z439" s="82" t="e">
        <f t="shared" ca="1" si="2833"/>
        <v>#VALUE!</v>
      </c>
      <c r="AA439" s="82" t="str">
        <f ca="1">[2]!YBHIST($F439,$I439,X$25,"sec","")</f>
        <v>E</v>
      </c>
      <c r="AB439" s="82"/>
      <c r="AC439" s="187" t="e">
        <f t="shared" ca="1" si="2819"/>
        <v>#VALUE!</v>
      </c>
      <c r="AD439" s="189" t="str">
        <f ca="1">[2]!YBHIST($G439,I439,"LMMEffectiveDuration","sec","")</f>
        <v>E</v>
      </c>
      <c r="AE439" s="85" t="e">
        <f t="shared" ca="1" si="2820"/>
        <v>#VALUE!</v>
      </c>
      <c r="AF439" s="86" t="e">
        <f t="shared" ca="1" si="2821"/>
        <v>#VALUE!</v>
      </c>
      <c r="AG439" s="80" t="e">
        <f t="shared" ca="1" si="2834"/>
        <v>#VALUE!</v>
      </c>
      <c r="AH439" s="80"/>
      <c r="AI439" s="80" t="e">
        <f t="shared" ca="1" si="2835"/>
        <v>#VALUE!</v>
      </c>
      <c r="AJ439" s="83" t="e">
        <f t="shared" ca="1" si="2836"/>
        <v>#VALUE!</v>
      </c>
      <c r="AK439" s="187" t="e">
        <f t="shared" ca="1" si="2822"/>
        <v>#VALUE!</v>
      </c>
      <c r="AL439" s="192" t="e">
        <f t="shared" ca="1" si="2823"/>
        <v>#VALUE!</v>
      </c>
      <c r="AM439" s="83" t="e">
        <f t="shared" ca="1" si="2837"/>
        <v>#VALUE!</v>
      </c>
      <c r="AN439" s="80" t="e">
        <f ca="1">SUM(AL$31:AL439)</f>
        <v>#VALUE!</v>
      </c>
      <c r="AO439" s="109" t="e">
        <f t="shared" ca="1" si="2828"/>
        <v>#VALUE!</v>
      </c>
      <c r="AP439" s="194" t="e">
        <f t="shared" ca="1" si="2824"/>
        <v>#VALUE!</v>
      </c>
      <c r="AQ439" s="199"/>
      <c r="AX439" s="68" t="str">
        <f ca="1">[2]!YBHIST($I$425,$I439,J$25,"sec","")</f>
        <v>E</v>
      </c>
      <c r="AY439" s="67" t="e">
        <f t="shared" ca="1" si="2825"/>
        <v>#VALUE!</v>
      </c>
      <c r="BA439" s="67">
        <f t="shared" si="2826"/>
        <v>-52</v>
      </c>
    </row>
    <row r="440" spans="3:64" s="68" customFormat="1" ht="15">
      <c r="C440" s="70">
        <f t="shared" ca="1" si="2813"/>
        <v>40553</v>
      </c>
      <c r="D440" s="70">
        <f t="shared" ca="1" si="2814"/>
        <v>40578</v>
      </c>
      <c r="E440" s="68" t="str">
        <f t="shared" ca="1" si="2815"/>
        <v>FNMA3.0-TBA-Jan</v>
      </c>
      <c r="F440" s="68" t="str">
        <f t="shared" ca="1" si="2816"/>
        <v>FNMA3.0-TBA-Feb</v>
      </c>
      <c r="G440" s="68" t="str">
        <f t="shared" si="2817"/>
        <v>FNMA3.0-TBA-GEN</v>
      </c>
      <c r="I440" s="133">
        <f ca="1">[2]!YBWORKDAY(EDATE(Base_Date, BA440), -1, "USD")</f>
        <v>40543</v>
      </c>
      <c r="J440" s="269" t="str">
        <f t="shared" ref="J440:J468" ca="1" si="2838">AX440</f>
        <v>E</v>
      </c>
      <c r="K440" s="80" t="e">
        <f t="shared" ref="K440:K468" ca="1" si="2839">AX440+AY440</f>
        <v>#VALUE!</v>
      </c>
      <c r="L440" s="80"/>
      <c r="M440" s="81" t="str">
        <f ca="1">[2]!YBHIST($I$425,I440,"OAS-Lib","sec","")</f>
        <v>E</v>
      </c>
      <c r="N440" s="73" t="str">
        <f ca="1">[2]!YBHIST($I$425,$I439,M$25,"sec","")</f>
        <v>E</v>
      </c>
      <c r="O440" s="73" t="str">
        <f ca="1">[2]!YBHIST("1 Month LIBOR",I440,"Yield","bmk","")</f>
        <v>E</v>
      </c>
      <c r="P440" s="80"/>
      <c r="Q440" s="82"/>
      <c r="R440" s="80"/>
      <c r="S440" s="83"/>
      <c r="T440" s="80"/>
      <c r="U440" s="83"/>
      <c r="V440" s="84">
        <f ca="1">VLOOKUP($I440, 'Barcap OAD'!$A:$S, $F$425, FALSE)</f>
        <v>-17.7</v>
      </c>
      <c r="W440" s="172" t="e">
        <f ca="1">$K440*$V440/10000</f>
        <v>#VALUE!</v>
      </c>
      <c r="X440" s="185" t="str">
        <f ca="1">[2]!YBHIST($E440,$I440,X$25,"sec","")</f>
        <v>E</v>
      </c>
      <c r="Y440" s="80" t="e">
        <f t="shared" ca="1" si="2832"/>
        <v>#VALUE!</v>
      </c>
      <c r="Z440" s="82" t="e">
        <f t="shared" ca="1" si="2833"/>
        <v>#VALUE!</v>
      </c>
      <c r="AA440" s="82" t="str">
        <f ca="1">[2]!YBHIST($F440,$I440,X$25,"sec","")</f>
        <v>E</v>
      </c>
      <c r="AB440" s="82" t="e">
        <f ca="1">X439-Z440</f>
        <v>#VALUE!</v>
      </c>
      <c r="AC440" s="187"/>
      <c r="AD440" s="189">
        <f ca="1">VLOOKUP($I440, 'Barcap OAD'!$A:$S, $F$26, FALSE)</f>
        <v>8.1219999999999999</v>
      </c>
      <c r="AE440" s="172" t="e">
        <f t="shared" ca="1" si="2820"/>
        <v>#VALUE!</v>
      </c>
      <c r="AF440" s="86" t="e">
        <f t="shared" ca="1" si="2821"/>
        <v>#VALUE!</v>
      </c>
      <c r="AG440" s="80"/>
      <c r="AH440" s="83"/>
      <c r="AI440" s="80" t="e">
        <f ca="1">AL440+AK440</f>
        <v>#VALUE!</v>
      </c>
      <c r="AJ440" s="83">
        <v>0</v>
      </c>
      <c r="AK440" s="187" t="e">
        <f t="shared" ref="AK440:AK468" ca="1" si="2840">(AJ440*Y440)/2</f>
        <v>#VALUE!</v>
      </c>
      <c r="AL440" s="192"/>
      <c r="AM440" s="83"/>
      <c r="AN440" s="80"/>
      <c r="AO440" s="109"/>
      <c r="AP440" s="194"/>
      <c r="AQ440" s="200"/>
      <c r="AR440" s="204"/>
      <c r="AS440" s="123"/>
      <c r="AX440" s="207" t="str">
        <f ca="1">[2]!YBHIST($I$425,$I440,J$25,"sec","")</f>
        <v>E</v>
      </c>
      <c r="AY440" s="205" t="str">
        <f ca="1">[2]!YBPRICE($I$425,AX440&amp;"d","Market","AccruedInterest","Swap",$I440,"LMMSkew","","Model",100,"")</f>
        <v>E</v>
      </c>
      <c r="BA440" s="67">
        <f t="shared" ref="BA440:BA471" si="2841">BA368</f>
        <v>-51</v>
      </c>
    </row>
    <row r="441" spans="3:64" s="68" customFormat="1" ht="15">
      <c r="C441" s="70">
        <f ca="1">I441+10</f>
        <v>40584</v>
      </c>
      <c r="D441" s="70">
        <f t="shared" ca="1" si="2814"/>
        <v>40609</v>
      </c>
      <c r="E441" s="68" t="str">
        <f t="shared" ca="1" si="2815"/>
        <v>FNMA3.0-TBA-Feb</v>
      </c>
      <c r="F441" s="68" t="str">
        <f t="shared" ca="1" si="2816"/>
        <v>FNMA3.0-TBA-Mar</v>
      </c>
      <c r="G441" s="68" t="str">
        <f t="shared" si="2817"/>
        <v>FNMA3.0-TBA-GEN</v>
      </c>
      <c r="I441" s="133">
        <f ca="1">[2]!YBWORKDAY(EDATE(Base_Date, BA441), -1, "USD")</f>
        <v>40574</v>
      </c>
      <c r="J441" s="234" t="str">
        <f t="shared" ca="1" si="2838"/>
        <v>E</v>
      </c>
      <c r="K441" s="237" t="e">
        <f t="shared" ca="1" si="2839"/>
        <v>#VALUE!</v>
      </c>
      <c r="L441" s="237" t="e">
        <f t="shared" ref="L441:L468" ca="1" si="2842">K441-K440</f>
        <v>#VALUE!</v>
      </c>
      <c r="M441" s="238" t="str">
        <f ca="1">[2]!YBHIST($I$425,$I441,"LMMOAS","sec")</f>
        <v>E</v>
      </c>
      <c r="N441" s="239" t="str">
        <f ca="1">[2]!YBHIST($I$425,$I440,M$25,"sec","")</f>
        <v>E</v>
      </c>
      <c r="O441" s="240" t="str">
        <f ca="1">[2]!YBHIST("1 Month LIBOR",I441,"Yield","bmk","")</f>
        <v>E</v>
      </c>
      <c r="P441" s="237" t="e">
        <f t="shared" ref="P441:P468" ca="1" si="2843">K440-Q441</f>
        <v>#VALUE!</v>
      </c>
      <c r="Q441" s="171" t="str">
        <f ca="1">[2]!YBSCEN($I$425,$J440&amp;"d","Market",O$25,"Swap",$I440,"MarketWSkew","","Model",100,0,29,"Gradual","ParShift|N",0,"Annualized ROR",O440,100,"",,,,"Default",,,,"Default",,)</f>
        <v>E</v>
      </c>
      <c r="R441" s="237" t="e">
        <f t="shared" ref="R441:R468" ca="1" si="2844">L441+P441</f>
        <v>#VALUE!</v>
      </c>
      <c r="S441" s="241" t="e">
        <f t="shared" ref="S441:S468" ca="1" si="2845">R441/K440</f>
        <v>#VALUE!</v>
      </c>
      <c r="T441" s="237" t="e">
        <f ca="1">SUM(R$440:R441)</f>
        <v>#VALUE!</v>
      </c>
      <c r="U441" s="241" t="e">
        <f ca="1">BJ441</f>
        <v>#VALUE!</v>
      </c>
      <c r="V441" s="242">
        <f ca="1">VLOOKUP($I441, 'Barcap OAD'!$A:$S, $F$425, FALSE)</f>
        <v>-15.8</v>
      </c>
      <c r="W441" s="243" t="e">
        <f t="shared" ref="W441:W491" ca="1" si="2846">$K441*$V441/10000</f>
        <v>#VALUE!</v>
      </c>
      <c r="X441" s="244" t="str">
        <f ca="1">[2]!YBHIST($E441,$I441,X$25,"sec","")</f>
        <v>E</v>
      </c>
      <c r="Y441" s="237" t="e">
        <f t="shared" ca="1" si="2832"/>
        <v>#VALUE!</v>
      </c>
      <c r="Z441" s="171" t="e">
        <f t="shared" ca="1" si="2833"/>
        <v>#VALUE!</v>
      </c>
      <c r="AA441" s="171" t="str">
        <f ca="1">[2]!YBHIST($F441,$I441,X$25,"sec","")</f>
        <v>E</v>
      </c>
      <c r="AB441" s="171" t="e">
        <f ca="1">X440-Z441</f>
        <v>#VALUE!</v>
      </c>
      <c r="AC441" s="245" t="e">
        <f ca="1">Y441+Z441</f>
        <v>#VALUE!</v>
      </c>
      <c r="AD441" s="246">
        <f ca="1">VLOOKUP($I441, 'Barcap OAD'!$A:$S, $F$26, FALSE)</f>
        <v>8.2189999999999994</v>
      </c>
      <c r="AE441" s="243" t="e">
        <f t="shared" ca="1" si="2820"/>
        <v>#VALUE!</v>
      </c>
      <c r="AF441" s="247" t="e">
        <f t="shared" ca="1" si="2821"/>
        <v>#VALUE!</v>
      </c>
      <c r="AG441" s="237" t="e">
        <f ca="1">-AC441*AF440</f>
        <v>#VALUE!</v>
      </c>
      <c r="AH441" s="241" t="e">
        <f ca="1">AG441/K440</f>
        <v>#VALUE!</v>
      </c>
      <c r="AI441" s="237" t="e">
        <f ca="1">AL441+AK441</f>
        <v>#VALUE!</v>
      </c>
      <c r="AJ441" s="241" t="e">
        <f t="shared" ref="AJ441:AJ468" ca="1" si="2847">AF441-AF440</f>
        <v>#VALUE!</v>
      </c>
      <c r="AK441" s="245" t="e">
        <f t="shared" ca="1" si="2840"/>
        <v>#VALUE!</v>
      </c>
      <c r="AL441" s="248" t="e">
        <f t="shared" ref="AL441:AL468" ca="1" si="2848">AG441+R441</f>
        <v>#VALUE!</v>
      </c>
      <c r="AM441" s="241" t="e">
        <f t="shared" ref="AM441:AM468" ca="1" si="2849">AL441/K440</f>
        <v>#VALUE!</v>
      </c>
      <c r="AN441" s="237" t="e">
        <f ca="1">SUM(AL$440:AL441)</f>
        <v>#VALUE!</v>
      </c>
      <c r="AO441" s="203" t="e">
        <f ca="1">BL441</f>
        <v>#VALUE!</v>
      </c>
      <c r="AP441" s="249" t="e">
        <f ca="1">(Z441*AF441*-1)+P441</f>
        <v>#VALUE!</v>
      </c>
      <c r="AQ441" s="250" t="e">
        <f t="shared" ref="AQ441:AQ468" ca="1" si="2850">AP441/K440</f>
        <v>#VALUE!</v>
      </c>
      <c r="AR441" s="233"/>
      <c r="AS441" s="232"/>
      <c r="AX441" s="207" t="str">
        <f ca="1">[2]!YBHIST($I$425,$I441,J$25,"sec","")</f>
        <v>E</v>
      </c>
      <c r="AY441" s="205" t="str">
        <f ca="1">[2]!YBPRICE($I$425,AX441&amp;"d","Market","AccruedInterest","Swap",$I441,"LMMSkew","","Model",100,"")</f>
        <v>E</v>
      </c>
      <c r="BA441" s="67">
        <f t="shared" si="2841"/>
        <v>-50</v>
      </c>
      <c r="BI441" s="518" t="e">
        <f ca="1">1+S441</f>
        <v>#VALUE!</v>
      </c>
      <c r="BJ441" s="518" t="e">
        <f ca="1">PRODUCT($BI$440:BI441)-1</f>
        <v>#VALUE!</v>
      </c>
      <c r="BK441" s="518" t="e">
        <f ca="1">1+AM441</f>
        <v>#VALUE!</v>
      </c>
      <c r="BL441" s="518" t="e">
        <f ca="1">PRODUCT($BK$440:BK441)-1</f>
        <v>#VALUE!</v>
      </c>
    </row>
    <row r="442" spans="3:64" s="68" customFormat="1" ht="15">
      <c r="C442" s="70">
        <f t="shared" ref="C442:C466" ca="1" si="2851">I442+10</f>
        <v>40612</v>
      </c>
      <c r="D442" s="70">
        <f t="shared" ca="1" si="2814"/>
        <v>40637</v>
      </c>
      <c r="E442" s="68" t="str">
        <f t="shared" ca="1" si="2815"/>
        <v>FNMA3.0-TBA-Mar</v>
      </c>
      <c r="F442" s="68" t="str">
        <f t="shared" ca="1" si="2816"/>
        <v>FNMA3.0-TBA-Apr</v>
      </c>
      <c r="G442" s="68" t="str">
        <f t="shared" si="2817"/>
        <v>FNMA3.0-TBA-GEN</v>
      </c>
      <c r="I442" s="133">
        <f ca="1">[2]!YBWORKDAY(EDATE(Base_Date, BA442), -1, "USD")</f>
        <v>40602</v>
      </c>
      <c r="J442" s="501" t="str">
        <f t="shared" ca="1" si="2838"/>
        <v>E</v>
      </c>
      <c r="K442" s="502" t="e">
        <f t="shared" ca="1" si="2839"/>
        <v>#VALUE!</v>
      </c>
      <c r="L442" s="502" t="e">
        <f t="shared" ca="1" si="2842"/>
        <v>#VALUE!</v>
      </c>
      <c r="M442" s="503" t="str">
        <f ca="1">[2]!YBHIST($I$425,$I442,"LMMOAS","sec")</f>
        <v>E</v>
      </c>
      <c r="N442" s="504" t="str">
        <f ca="1">[2]!YBHIST($I$425,$I441,M$25,"sec","")</f>
        <v>E</v>
      </c>
      <c r="O442" s="505" t="str">
        <f ca="1">[2]!YBHIST("1 Month LIBOR",I442,"Yield","bmk","")</f>
        <v>E</v>
      </c>
      <c r="P442" s="502" t="e">
        <f t="shared" ca="1" si="2843"/>
        <v>#VALUE!</v>
      </c>
      <c r="Q442" s="506" t="str">
        <f ca="1">[2]!YBSCEN($I$425,$J441&amp;"d","Market",O$25,"Swap",$I441,"MarketWSkew","","Model",100,0,29,"Gradual","ParShift|N",0,"Annualized ROR",O441,100,"",,,,"Default",,,,"Default",,)</f>
        <v>E</v>
      </c>
      <c r="R442" s="502" t="e">
        <f t="shared" ca="1" si="2844"/>
        <v>#VALUE!</v>
      </c>
      <c r="S442" s="507" t="e">
        <f t="shared" ca="1" si="2845"/>
        <v>#VALUE!</v>
      </c>
      <c r="T442" s="502" t="e">
        <f ca="1">SUM(R$440:R442)</f>
        <v>#VALUE!</v>
      </c>
      <c r="U442" s="507" t="e">
        <f t="shared" ref="U442:U476" ca="1" si="2852">BJ442</f>
        <v>#VALUE!</v>
      </c>
      <c r="V442" s="508">
        <f ca="1">VLOOKUP($I442, 'Barcap OAD'!$A:$S, $F$425, FALSE)</f>
        <v>-14.7</v>
      </c>
      <c r="W442" s="509" t="e">
        <f t="shared" ca="1" si="2846"/>
        <v>#VALUE!</v>
      </c>
      <c r="X442" s="510" t="str">
        <f ca="1">[2]!YBHIST($E442,$I442,X$25,"sec","")</f>
        <v>E</v>
      </c>
      <c r="Y442" s="502" t="e">
        <f t="shared" ca="1" si="2832"/>
        <v>#VALUE!</v>
      </c>
      <c r="Z442" s="506" t="e">
        <f t="shared" ca="1" si="2833"/>
        <v>#VALUE!</v>
      </c>
      <c r="AA442" s="506" t="str">
        <f ca="1">[2]!YBHIST($F442,$I442,X$25,"sec","")</f>
        <v>E</v>
      </c>
      <c r="AB442" s="506" t="e">
        <f t="shared" ref="AB442:AB468" ca="1" si="2853">X441-Z442</f>
        <v>#VALUE!</v>
      </c>
      <c r="AC442" s="511" t="e">
        <f ca="1">Y442+Z442</f>
        <v>#VALUE!</v>
      </c>
      <c r="AD442" s="512">
        <f ca="1">VLOOKUP($I442, 'Barcap OAD'!$A:$S, $F$26, FALSE)</f>
        <v>8.1370000000000005</v>
      </c>
      <c r="AE442" s="509" t="e">
        <f t="shared" ca="1" si="2820"/>
        <v>#VALUE!</v>
      </c>
      <c r="AF442" s="513" t="e">
        <f t="shared" ca="1" si="2821"/>
        <v>#VALUE!</v>
      </c>
      <c r="AG442" s="502" t="e">
        <f ca="1">-AC442*AF441</f>
        <v>#VALUE!</v>
      </c>
      <c r="AH442" s="507" t="e">
        <f t="shared" ref="AH442:AH468" ca="1" si="2854">AG442/K441</f>
        <v>#VALUE!</v>
      </c>
      <c r="AI442" s="502" t="e">
        <f ca="1">AL442+AK442</f>
        <v>#VALUE!</v>
      </c>
      <c r="AJ442" s="507" t="e">
        <f t="shared" ca="1" si="2847"/>
        <v>#VALUE!</v>
      </c>
      <c r="AK442" s="511" t="e">
        <f t="shared" ca="1" si="2840"/>
        <v>#VALUE!</v>
      </c>
      <c r="AL442" s="514" t="e">
        <f t="shared" ca="1" si="2848"/>
        <v>#VALUE!</v>
      </c>
      <c r="AM442" s="507" t="e">
        <f t="shared" ca="1" si="2849"/>
        <v>#VALUE!</v>
      </c>
      <c r="AN442" s="502" t="e">
        <f ca="1">SUM(AL$440:AL442)</f>
        <v>#VALUE!</v>
      </c>
      <c r="AO442" s="232" t="e">
        <f t="shared" ref="AO442:AO476" ca="1" si="2855">BL442</f>
        <v>#VALUE!</v>
      </c>
      <c r="AP442" s="515" t="e">
        <f ca="1">(Z442*AF442*-1)+P442</f>
        <v>#VALUE!</v>
      </c>
      <c r="AQ442" s="516" t="e">
        <f t="shared" ca="1" si="2850"/>
        <v>#VALUE!</v>
      </c>
      <c r="AR442" s="204"/>
      <c r="AS442" s="221"/>
      <c r="AX442" s="207" t="str">
        <f ca="1">[2]!YBHIST($I$425,$I442,J$25,"sec","")</f>
        <v>E</v>
      </c>
      <c r="AY442" s="205" t="str">
        <f ca="1">[2]!YBPRICE($I$425,AX442&amp;"d","Market","AccruedInterest","Swap",$I442,"LMMSkew","","Model",100,"")</f>
        <v>E</v>
      </c>
      <c r="BA442" s="67">
        <f t="shared" si="2841"/>
        <v>-49</v>
      </c>
      <c r="BI442" s="518" t="e">
        <f t="shared" ref="BI442:BI476" ca="1" si="2856">1+S442</f>
        <v>#VALUE!</v>
      </c>
      <c r="BJ442" s="518" t="e">
        <f ca="1">PRODUCT($BI$440:BI442)-1</f>
        <v>#VALUE!</v>
      </c>
      <c r="BK442" s="518" t="e">
        <f t="shared" ref="BK442:BK476" ca="1" si="2857">1+AM442</f>
        <v>#VALUE!</v>
      </c>
      <c r="BL442" s="518" t="e">
        <f ca="1">PRODUCT($BK$440:BK442)-1</f>
        <v>#VALUE!</v>
      </c>
    </row>
    <row r="443" spans="3:64" s="68" customFormat="1" ht="15">
      <c r="C443" s="70">
        <f t="shared" ca="1" si="2851"/>
        <v>40643</v>
      </c>
      <c r="D443" s="70">
        <f t="shared" ca="1" si="2814"/>
        <v>40668</v>
      </c>
      <c r="E443" s="68" t="str">
        <f t="shared" ca="1" si="2815"/>
        <v>FNMA3.0-TBA-Apr</v>
      </c>
      <c r="F443" s="68" t="str">
        <f t="shared" ca="1" si="2816"/>
        <v>FNMA3.0-TBA-May</v>
      </c>
      <c r="G443" s="68" t="str">
        <f t="shared" si="2817"/>
        <v>FNMA3.0-TBA-GEN</v>
      </c>
      <c r="I443" s="133">
        <f ca="1">[2]!YBWORKDAY(EDATE(Base_Date, BA443), -1, "USD")</f>
        <v>40633</v>
      </c>
      <c r="J443" s="216" t="str">
        <f t="shared" ca="1" si="2838"/>
        <v>E</v>
      </c>
      <c r="K443" s="80" t="e">
        <f t="shared" ca="1" si="2839"/>
        <v>#VALUE!</v>
      </c>
      <c r="L443" s="80" t="e">
        <f t="shared" ca="1" si="2842"/>
        <v>#VALUE!</v>
      </c>
      <c r="M443" s="81" t="str">
        <f ca="1">[2]!YBHIST($I$425,$I443,"LMMOAS","sec")</f>
        <v>E</v>
      </c>
      <c r="N443" s="73" t="str">
        <f ca="1">[2]!YBHIST($I$425,$I442,M$25,"sec","")</f>
        <v>E</v>
      </c>
      <c r="O443" s="170" t="str">
        <f ca="1">[2]!YBHIST("1 Month LIBOR",I443,"Yield","bmk","")</f>
        <v>E</v>
      </c>
      <c r="P443" s="80" t="e">
        <f t="shared" ca="1" si="2843"/>
        <v>#VALUE!</v>
      </c>
      <c r="Q443" s="82" t="str">
        <f ca="1">[2]!YBSCEN($I$425,$J442&amp;"d","Market",O$25,"Swap",$I442,"MarketWSkew","","Model",100,0,29,"Gradual","ParShift|N",0,"Annualized ROR",O442,100,"",,,,"Default",,,,"Default",,)</f>
        <v>E</v>
      </c>
      <c r="R443" s="80" t="e">
        <f t="shared" ca="1" si="2844"/>
        <v>#VALUE!</v>
      </c>
      <c r="S443" s="83" t="e">
        <f t="shared" ca="1" si="2845"/>
        <v>#VALUE!</v>
      </c>
      <c r="T443" s="80" t="e">
        <f ca="1">SUM(R$440:R443)</f>
        <v>#VALUE!</v>
      </c>
      <c r="U443" s="83" t="e">
        <f t="shared" ca="1" si="2852"/>
        <v>#VALUE!</v>
      </c>
      <c r="V443" s="84">
        <f ca="1">VLOOKUP($I443, 'Barcap OAD'!$A:$S, $F$425, FALSE)</f>
        <v>-14.7</v>
      </c>
      <c r="W443" s="172" t="e">
        <f t="shared" ca="1" si="2846"/>
        <v>#VALUE!</v>
      </c>
      <c r="X443" s="185" t="str">
        <f ca="1">[2]!YBHIST($E443,$I443,X$25,"sec","")</f>
        <v>E</v>
      </c>
      <c r="Y443" s="80" t="e">
        <f t="shared" ca="1" si="2832"/>
        <v>#VALUE!</v>
      </c>
      <c r="Z443" s="82" t="e">
        <f t="shared" ca="1" si="2833"/>
        <v>#VALUE!</v>
      </c>
      <c r="AA443" s="82" t="str">
        <f ca="1">[2]!YBHIST($F443,$I443,X$25,"sec","")</f>
        <v>E</v>
      </c>
      <c r="AB443" s="82" t="e">
        <f t="shared" ca="1" si="2853"/>
        <v>#VALUE!</v>
      </c>
      <c r="AC443" s="187" t="e">
        <f ca="1">Y443+Z443</f>
        <v>#VALUE!</v>
      </c>
      <c r="AD443" s="189">
        <f ca="1">VLOOKUP($I443, 'Barcap OAD'!$A:$S, $F$26, FALSE)</f>
        <v>8.2479999999999993</v>
      </c>
      <c r="AE443" s="172" t="e">
        <f t="shared" ca="1" si="2820"/>
        <v>#VALUE!</v>
      </c>
      <c r="AF443" s="86" t="e">
        <f t="shared" ca="1" si="2821"/>
        <v>#VALUE!</v>
      </c>
      <c r="AG443" s="80" t="e">
        <f ca="1">-AC443*AF442</f>
        <v>#VALUE!</v>
      </c>
      <c r="AH443" s="83" t="e">
        <f t="shared" ca="1" si="2854"/>
        <v>#VALUE!</v>
      </c>
      <c r="AI443" s="80" t="e">
        <f ca="1">AL443+AK443</f>
        <v>#VALUE!</v>
      </c>
      <c r="AJ443" s="83" t="e">
        <f t="shared" ca="1" si="2847"/>
        <v>#VALUE!</v>
      </c>
      <c r="AK443" s="187" t="e">
        <f t="shared" ca="1" si="2840"/>
        <v>#VALUE!</v>
      </c>
      <c r="AL443" s="192" t="e">
        <f t="shared" ca="1" si="2848"/>
        <v>#VALUE!</v>
      </c>
      <c r="AM443" s="83" t="e">
        <f t="shared" ca="1" si="2849"/>
        <v>#VALUE!</v>
      </c>
      <c r="AN443" s="80" t="e">
        <f ca="1">SUM(AL$440:AL443)</f>
        <v>#VALUE!</v>
      </c>
      <c r="AO443" s="109" t="e">
        <f t="shared" ca="1" si="2855"/>
        <v>#VALUE!</v>
      </c>
      <c r="AP443" s="194" t="e">
        <f ca="1">(Z443*AF443*-1)+P443</f>
        <v>#VALUE!</v>
      </c>
      <c r="AQ443" s="200" t="e">
        <f t="shared" ca="1" si="2850"/>
        <v>#VALUE!</v>
      </c>
      <c r="AR443" s="204"/>
      <c r="AS443" s="221"/>
      <c r="AX443" s="207" t="str">
        <f ca="1">[2]!YBHIST($I$425,$I443,J$25,"sec","")</f>
        <v>E</v>
      </c>
      <c r="AY443" s="205" t="str">
        <f ca="1">[2]!YBPRICE($I$425,AX443&amp;"d","Market","AccruedInterest","Swap",$I443,"LMMSkew","","Model",100,"")</f>
        <v>E</v>
      </c>
      <c r="BA443" s="67">
        <f t="shared" si="2841"/>
        <v>-48</v>
      </c>
      <c r="BI443" s="518" t="e">
        <f t="shared" ca="1" si="2856"/>
        <v>#VALUE!</v>
      </c>
      <c r="BJ443" s="518" t="e">
        <f ca="1">PRODUCT($BI$440:BI443)-1</f>
        <v>#VALUE!</v>
      </c>
      <c r="BK443" s="518" t="e">
        <f t="shared" ca="1" si="2857"/>
        <v>#VALUE!</v>
      </c>
      <c r="BL443" s="518" t="e">
        <f ca="1">PRODUCT($BK$440:BK443)-1</f>
        <v>#VALUE!</v>
      </c>
    </row>
    <row r="444" spans="3:64" s="68" customFormat="1" ht="15">
      <c r="C444" s="70">
        <f t="shared" ca="1" si="2851"/>
        <v>40672</v>
      </c>
      <c r="D444" s="70">
        <f t="shared" ca="1" si="2814"/>
        <v>40697</v>
      </c>
      <c r="E444" s="68" t="str">
        <f t="shared" ca="1" si="2815"/>
        <v>FNMA3.0-TBA-May</v>
      </c>
      <c r="F444" s="68" t="str">
        <f t="shared" ca="1" si="2816"/>
        <v>FNMA3.0-TBA-Jun</v>
      </c>
      <c r="G444" s="68" t="str">
        <f t="shared" si="2817"/>
        <v>FNMA3.0-TBA-GEN</v>
      </c>
      <c r="I444" s="133">
        <f ca="1">[2]!YBWORKDAY(EDATE(Base_Date, BA444), -1, "USD")</f>
        <v>40662</v>
      </c>
      <c r="J444" s="217" t="str">
        <f t="shared" ca="1" si="2838"/>
        <v>E</v>
      </c>
      <c r="K444" s="80" t="e">
        <f t="shared" ca="1" si="2839"/>
        <v>#VALUE!</v>
      </c>
      <c r="L444" s="80" t="e">
        <f t="shared" ca="1" si="2842"/>
        <v>#VALUE!</v>
      </c>
      <c r="M444" s="81" t="str">
        <f ca="1">[2]!YBHIST($I$425,$I444,"LMMOAS","sec")</f>
        <v>E</v>
      </c>
      <c r="N444" s="73" t="str">
        <f ca="1">[2]!YBHIST($I$425,$I443,M$25,"sec","")</f>
        <v>E</v>
      </c>
      <c r="O444" s="170" t="str">
        <f ca="1">[2]!YBHIST("1 Month LIBOR",I444,"Yield","bmk","")</f>
        <v>E</v>
      </c>
      <c r="P444" s="80" t="e">
        <f t="shared" ca="1" si="2843"/>
        <v>#VALUE!</v>
      </c>
      <c r="Q444" s="82" t="str">
        <f ca="1">[2]!YBSCEN($I$425,$J443&amp;"d","Market",O$25,"Swap",$I443,"MarketWSkew","","Model",100,0,29,"Gradual","ParShift|N",0,"Annualized ROR",O443,100,"",,,,"Default",,,,"Default",,)</f>
        <v>E</v>
      </c>
      <c r="R444" s="80" t="e">
        <f t="shared" ca="1" si="2844"/>
        <v>#VALUE!</v>
      </c>
      <c r="S444" s="83" t="e">
        <f t="shared" ca="1" si="2845"/>
        <v>#VALUE!</v>
      </c>
      <c r="T444" s="80" t="e">
        <f ca="1">SUM(R$440:R444)</f>
        <v>#VALUE!</v>
      </c>
      <c r="U444" s="83" t="e">
        <f t="shared" ca="1" si="2852"/>
        <v>#VALUE!</v>
      </c>
      <c r="V444" s="84">
        <f ca="1">VLOOKUP($I444, 'Barcap OAD'!$A:$S, $F$425, FALSE)</f>
        <v>-16.8</v>
      </c>
      <c r="W444" s="172" t="e">
        <f t="shared" ca="1" si="2846"/>
        <v>#VALUE!</v>
      </c>
      <c r="X444" s="185" t="str">
        <f ca="1">[2]!YBHIST($E444,$I444,X$25,"sec","")</f>
        <v>E</v>
      </c>
      <c r="Y444" s="80" t="e">
        <f t="shared" ca="1" si="2832"/>
        <v>#VALUE!</v>
      </c>
      <c r="Z444" s="82" t="e">
        <f t="shared" ca="1" si="2833"/>
        <v>#VALUE!</v>
      </c>
      <c r="AA444" s="82" t="str">
        <f ca="1">[2]!YBHIST($F444,$I444,X$25,"sec","")</f>
        <v>E</v>
      </c>
      <c r="AB444" s="82" t="e">
        <f t="shared" ca="1" si="2853"/>
        <v>#VALUE!</v>
      </c>
      <c r="AC444" s="187" t="e">
        <f ca="1">X444-AB444</f>
        <v>#VALUE!</v>
      </c>
      <c r="AD444" s="189">
        <f ca="1">VLOOKUP($I444, 'Barcap OAD'!$A:$S, $F$26, FALSE)</f>
        <v>8.4529999999999994</v>
      </c>
      <c r="AE444" s="172" t="e">
        <f t="shared" ca="1" si="2820"/>
        <v>#VALUE!</v>
      </c>
      <c r="AF444" s="86" t="e">
        <f t="shared" ca="1" si="2821"/>
        <v>#VALUE!</v>
      </c>
      <c r="AG444" s="80" t="e">
        <f t="shared" ref="AG444:AG468" ca="1" si="2858">-AC444*AF443</f>
        <v>#VALUE!</v>
      </c>
      <c r="AH444" s="83" t="e">
        <f t="shared" ca="1" si="2854"/>
        <v>#VALUE!</v>
      </c>
      <c r="AI444" s="80" t="e">
        <f t="shared" ref="AI444:AI468" ca="1" si="2859">AL444+AK444</f>
        <v>#VALUE!</v>
      </c>
      <c r="AJ444" s="83" t="e">
        <f t="shared" ca="1" si="2847"/>
        <v>#VALUE!</v>
      </c>
      <c r="AK444" s="187" t="e">
        <f t="shared" ca="1" si="2840"/>
        <v>#VALUE!</v>
      </c>
      <c r="AL444" s="192" t="e">
        <f t="shared" ca="1" si="2848"/>
        <v>#VALUE!</v>
      </c>
      <c r="AM444" s="83" t="e">
        <f t="shared" ca="1" si="2849"/>
        <v>#VALUE!</v>
      </c>
      <c r="AN444" s="80" t="e">
        <f ca="1">SUM(AL$440:AL444)</f>
        <v>#VALUE!</v>
      </c>
      <c r="AO444" s="109" t="e">
        <f t="shared" ca="1" si="2855"/>
        <v>#VALUE!</v>
      </c>
      <c r="AP444" s="194" t="e">
        <f t="shared" ref="AP444:AP468" ca="1" si="2860">(Z444*AF444*-1)+P444</f>
        <v>#VALUE!</v>
      </c>
      <c r="AQ444" s="200" t="e">
        <f t="shared" ca="1" si="2850"/>
        <v>#VALUE!</v>
      </c>
      <c r="AR444" s="204"/>
      <c r="AS444" s="221"/>
      <c r="AX444" s="207" t="str">
        <f ca="1">[2]!YBHIST($I$425,$I444,J$25,"sec","")</f>
        <v>E</v>
      </c>
      <c r="AY444" s="205" t="str">
        <f ca="1">[2]!YBPRICE($I$425,AX444&amp;"d","Market","AccruedInterest","Swap",$I444,"LMMSkew","","Model",100,"")</f>
        <v>E</v>
      </c>
      <c r="BA444" s="67">
        <f t="shared" si="2841"/>
        <v>-47</v>
      </c>
      <c r="BI444" s="518" t="e">
        <f t="shared" ca="1" si="2856"/>
        <v>#VALUE!</v>
      </c>
      <c r="BJ444" s="518" t="e">
        <f ca="1">PRODUCT($BI$440:BI444)-1</f>
        <v>#VALUE!</v>
      </c>
      <c r="BK444" s="518" t="e">
        <f t="shared" ca="1" si="2857"/>
        <v>#VALUE!</v>
      </c>
      <c r="BL444" s="518" t="e">
        <f ca="1">PRODUCT($BK$440:BK444)-1</f>
        <v>#VALUE!</v>
      </c>
    </row>
    <row r="445" spans="3:64" s="68" customFormat="1" ht="15">
      <c r="C445" s="70">
        <f t="shared" ca="1" si="2851"/>
        <v>40704</v>
      </c>
      <c r="D445" s="70">
        <f t="shared" ca="1" si="2814"/>
        <v>40729</v>
      </c>
      <c r="E445" s="68" t="str">
        <f t="shared" ca="1" si="2815"/>
        <v>FNMA3.0-TBA-Jun</v>
      </c>
      <c r="F445" s="68" t="str">
        <f t="shared" ca="1" si="2816"/>
        <v>FNMA3.0-TBA-Jul</v>
      </c>
      <c r="G445" s="68" t="str">
        <f t="shared" si="2817"/>
        <v>FNMA3.0-TBA-GEN</v>
      </c>
      <c r="I445" s="133">
        <f ca="1">[2]!YBWORKDAY(EDATE(Base_Date, BA445), -1, "USD")</f>
        <v>40694</v>
      </c>
      <c r="J445" s="234" t="str">
        <f t="shared" ca="1" si="2838"/>
        <v>E</v>
      </c>
      <c r="K445" s="237" t="e">
        <f t="shared" ca="1" si="2839"/>
        <v>#VALUE!</v>
      </c>
      <c r="L445" s="237" t="e">
        <f t="shared" ca="1" si="2842"/>
        <v>#VALUE!</v>
      </c>
      <c r="M445" s="238" t="str">
        <f ca="1">[2]!YBHIST($I$425,$I445,"LMMOAS","sec")</f>
        <v>E</v>
      </c>
      <c r="N445" s="239" t="str">
        <f ca="1">[2]!YBHIST($I$425,$I444,M$25,"sec","")</f>
        <v>E</v>
      </c>
      <c r="O445" s="240" t="str">
        <f ca="1">[2]!YBHIST("1 Month LIBOR",I445,"Yield","bmk","")</f>
        <v>E</v>
      </c>
      <c r="P445" s="237" t="e">
        <f t="shared" ca="1" si="2843"/>
        <v>#VALUE!</v>
      </c>
      <c r="Q445" s="171" t="str">
        <f ca="1">[2]!YBSCEN($I$425,$J444&amp;"d","Market",O$25,"Swap",$I444,"MarketWSkew","","Model",100,0,29,"Gradual","ParShift|N",0,"Annualized ROR",O444,100,"",,,,"Default",,,,"Default",,)</f>
        <v>E</v>
      </c>
      <c r="R445" s="237" t="e">
        <f t="shared" ca="1" si="2844"/>
        <v>#VALUE!</v>
      </c>
      <c r="S445" s="241" t="e">
        <f t="shared" ca="1" si="2845"/>
        <v>#VALUE!</v>
      </c>
      <c r="T445" s="237" t="e">
        <f ca="1">SUM(R$440:R445)</f>
        <v>#VALUE!</v>
      </c>
      <c r="U445" s="241" t="e">
        <f t="shared" ca="1" si="2852"/>
        <v>#VALUE!</v>
      </c>
      <c r="V445" s="242">
        <f ca="1">VLOOKUP($I445, 'Barcap OAD'!$A:$S, $F$425, FALSE)</f>
        <v>-20.3</v>
      </c>
      <c r="W445" s="243" t="e">
        <f t="shared" ca="1" si="2846"/>
        <v>#VALUE!</v>
      </c>
      <c r="X445" s="244" t="str">
        <f ca="1">[2]!YBHIST($E445,$I445,X$25,"sec","")</f>
        <v>E</v>
      </c>
      <c r="Y445" s="237" t="e">
        <f t="shared" ca="1" si="2832"/>
        <v>#VALUE!</v>
      </c>
      <c r="Z445" s="171" t="e">
        <f t="shared" ca="1" si="2833"/>
        <v>#VALUE!</v>
      </c>
      <c r="AA445" s="171" t="str">
        <f ca="1">[2]!YBHIST($F445,$I445,X$25,"sec","")</f>
        <v>E</v>
      </c>
      <c r="AB445" s="171" t="e">
        <f t="shared" ca="1" si="2853"/>
        <v>#VALUE!</v>
      </c>
      <c r="AC445" s="245" t="e">
        <f ca="1">X445-AB445</f>
        <v>#VALUE!</v>
      </c>
      <c r="AD445" s="246">
        <f ca="1">VLOOKUP($I445, 'Barcap OAD'!$A:$S, $F$26, FALSE)</f>
        <v>8.4260000000000002</v>
      </c>
      <c r="AE445" s="243" t="e">
        <f t="shared" ca="1" si="2820"/>
        <v>#VALUE!</v>
      </c>
      <c r="AF445" s="247" t="e">
        <f t="shared" ca="1" si="2821"/>
        <v>#VALUE!</v>
      </c>
      <c r="AG445" s="237" t="e">
        <f t="shared" ca="1" si="2858"/>
        <v>#VALUE!</v>
      </c>
      <c r="AH445" s="241" t="e">
        <f t="shared" ca="1" si="2854"/>
        <v>#VALUE!</v>
      </c>
      <c r="AI445" s="237" t="e">
        <f t="shared" ca="1" si="2859"/>
        <v>#VALUE!</v>
      </c>
      <c r="AJ445" s="241" t="e">
        <f t="shared" ca="1" si="2847"/>
        <v>#VALUE!</v>
      </c>
      <c r="AK445" s="245" t="e">
        <f t="shared" ca="1" si="2840"/>
        <v>#VALUE!</v>
      </c>
      <c r="AL445" s="248" t="e">
        <f t="shared" ca="1" si="2848"/>
        <v>#VALUE!</v>
      </c>
      <c r="AM445" s="241" t="e">
        <f t="shared" ca="1" si="2849"/>
        <v>#VALUE!</v>
      </c>
      <c r="AN445" s="237" t="e">
        <f ca="1">SUM(AL$440:AL445)</f>
        <v>#VALUE!</v>
      </c>
      <c r="AO445" s="203" t="e">
        <f t="shared" ca="1" si="2855"/>
        <v>#VALUE!</v>
      </c>
      <c r="AP445" s="249" t="e">
        <f t="shared" ca="1" si="2860"/>
        <v>#VALUE!</v>
      </c>
      <c r="AQ445" s="250" t="e">
        <f t="shared" ca="1" si="2850"/>
        <v>#VALUE!</v>
      </c>
      <c r="AR445" s="204"/>
      <c r="AS445" s="221"/>
      <c r="AX445" s="207" t="str">
        <f ca="1">[2]!YBHIST($I$425,$I445,J$25,"sec","")</f>
        <v>E</v>
      </c>
      <c r="AY445" s="205" t="str">
        <f ca="1">[2]!YBPRICE($I$425,AX445&amp;"d","Market","AccruedInterest","Swap",$I445,"LMMSkew","","Model",100,"")</f>
        <v>E</v>
      </c>
      <c r="BA445" s="67">
        <f t="shared" si="2841"/>
        <v>-46</v>
      </c>
      <c r="BI445" s="518" t="e">
        <f t="shared" ca="1" si="2856"/>
        <v>#VALUE!</v>
      </c>
      <c r="BJ445" s="518" t="e">
        <f ca="1">PRODUCT($BI$440:BI445)-1</f>
        <v>#VALUE!</v>
      </c>
      <c r="BK445" s="518" t="e">
        <f t="shared" ca="1" si="2857"/>
        <v>#VALUE!</v>
      </c>
      <c r="BL445" s="518" t="e">
        <f ca="1">PRODUCT($BK$440:BK445)-1</f>
        <v>#VALUE!</v>
      </c>
    </row>
    <row r="446" spans="3:64" s="68" customFormat="1" ht="15">
      <c r="C446" s="70">
        <f t="shared" ca="1" si="2851"/>
        <v>40734</v>
      </c>
      <c r="D446" s="70">
        <f t="shared" ca="1" si="2814"/>
        <v>40759</v>
      </c>
      <c r="E446" s="68" t="str">
        <f t="shared" ca="1" si="2815"/>
        <v>FNMA3.0-TBA-Jul</v>
      </c>
      <c r="F446" s="68" t="str">
        <f t="shared" ca="1" si="2816"/>
        <v>FNMA3.0-TBA-Aug</v>
      </c>
      <c r="G446" s="68" t="str">
        <f t="shared" si="2817"/>
        <v>FNMA3.0-TBA-GEN</v>
      </c>
      <c r="I446" s="133">
        <f ca="1">[2]!YBWORKDAY(EDATE(Base_Date, BA446), -1, "USD")</f>
        <v>40724</v>
      </c>
      <c r="J446" s="235" t="str">
        <f t="shared" ca="1" si="2838"/>
        <v>E</v>
      </c>
      <c r="K446" s="253" t="e">
        <f t="shared" ca="1" si="2839"/>
        <v>#VALUE!</v>
      </c>
      <c r="L446" s="253" t="e">
        <f t="shared" ca="1" si="2842"/>
        <v>#VALUE!</v>
      </c>
      <c r="M446" s="254" t="str">
        <f ca="1">[2]!YBHIST($I$425,$I446,"LMMOAS","sec")</f>
        <v>E</v>
      </c>
      <c r="N446" s="255" t="str">
        <f ca="1">[2]!YBHIST($I$425,$I445,M$25,"sec","")</f>
        <v>E</v>
      </c>
      <c r="O446" s="256" t="str">
        <f ca="1">[2]!YBHIST("1 Month LIBOR",I446,"Yield","bmk","")</f>
        <v>E</v>
      </c>
      <c r="P446" s="253" t="e">
        <f t="shared" ca="1" si="2843"/>
        <v>#VALUE!</v>
      </c>
      <c r="Q446" s="257" t="str">
        <f ca="1">[2]!YBSCEN($I$425,$J445&amp;"d","Market",O$25,"Swap",$I445,"MarketWSkew","","Model",100,0,29,"Gradual","ParShift|N",0,"Annualized ROR",O445,100,"",,,,"Default",,,,"Default",,)</f>
        <v>E</v>
      </c>
      <c r="R446" s="253" t="e">
        <f t="shared" ca="1" si="2844"/>
        <v>#VALUE!</v>
      </c>
      <c r="S446" s="258" t="e">
        <f t="shared" ca="1" si="2845"/>
        <v>#VALUE!</v>
      </c>
      <c r="T446" s="253" t="e">
        <f ca="1">SUM(R$440:R446)</f>
        <v>#VALUE!</v>
      </c>
      <c r="U446" s="258" t="e">
        <f t="shared" ca="1" si="2852"/>
        <v>#VALUE!</v>
      </c>
      <c r="V446" s="259">
        <f ca="1">VLOOKUP($I446, 'Barcap OAD'!$A:$S, $F$425, FALSE)</f>
        <v>-17.2</v>
      </c>
      <c r="W446" s="260" t="e">
        <f t="shared" ca="1" si="2846"/>
        <v>#VALUE!</v>
      </c>
      <c r="X446" s="261" t="str">
        <f ca="1">[2]!YBHIST($E446,$I446,X$25,"sec","")</f>
        <v>E</v>
      </c>
      <c r="Y446" s="253" t="e">
        <f t="shared" ca="1" si="2832"/>
        <v>#VALUE!</v>
      </c>
      <c r="Z446" s="257" t="e">
        <f t="shared" ca="1" si="2833"/>
        <v>#VALUE!</v>
      </c>
      <c r="AA446" s="257" t="str">
        <f ca="1">[2]!YBHIST($F446,$I446,X$25,"sec","")</f>
        <v>E</v>
      </c>
      <c r="AB446" s="257" t="e">
        <f t="shared" ca="1" si="2853"/>
        <v>#VALUE!</v>
      </c>
      <c r="AC446" s="262" t="e">
        <f t="shared" ref="AC446:AC468" ca="1" si="2861">Y446+Z446</f>
        <v>#VALUE!</v>
      </c>
      <c r="AD446" s="263">
        <f ca="1">VLOOKUP($I446, 'Barcap OAD'!$A:$S, $F$26, FALSE)</f>
        <v>8.3819999999999997</v>
      </c>
      <c r="AE446" s="260" t="e">
        <f t="shared" ca="1" si="2820"/>
        <v>#VALUE!</v>
      </c>
      <c r="AF446" s="264" t="e">
        <f t="shared" ca="1" si="2821"/>
        <v>#VALUE!</v>
      </c>
      <c r="AG446" s="253" t="e">
        <f t="shared" ca="1" si="2858"/>
        <v>#VALUE!</v>
      </c>
      <c r="AH446" s="258" t="e">
        <f t="shared" ca="1" si="2854"/>
        <v>#VALUE!</v>
      </c>
      <c r="AI446" s="253" t="e">
        <f t="shared" ca="1" si="2859"/>
        <v>#VALUE!</v>
      </c>
      <c r="AJ446" s="258" t="e">
        <f t="shared" ca="1" si="2847"/>
        <v>#VALUE!</v>
      </c>
      <c r="AK446" s="262" t="e">
        <f t="shared" ca="1" si="2840"/>
        <v>#VALUE!</v>
      </c>
      <c r="AL446" s="265" t="e">
        <f t="shared" ca="1" si="2848"/>
        <v>#VALUE!</v>
      </c>
      <c r="AM446" s="258" t="e">
        <f t="shared" ca="1" si="2849"/>
        <v>#VALUE!</v>
      </c>
      <c r="AN446" s="253" t="e">
        <f ca="1">SUM(AL$440:AL446)</f>
        <v>#VALUE!</v>
      </c>
      <c r="AO446" s="266" t="e">
        <f t="shared" ca="1" si="2855"/>
        <v>#VALUE!</v>
      </c>
      <c r="AP446" s="267" t="e">
        <f t="shared" ca="1" si="2860"/>
        <v>#VALUE!</v>
      </c>
      <c r="AQ446" s="268" t="e">
        <f t="shared" ca="1" si="2850"/>
        <v>#VALUE!</v>
      </c>
      <c r="AR446" s="204"/>
      <c r="AS446" s="221"/>
      <c r="AX446" s="207" t="str">
        <f ca="1">[2]!YBHIST($I$425,$I446,J$25,"sec","")</f>
        <v>E</v>
      </c>
      <c r="AY446" s="205" t="str">
        <f ca="1">[2]!YBPRICE($I$425,AX446&amp;"d","Market","AccruedInterest","Swap",$I446,"LMMSkew","","Model",100,"")</f>
        <v>E</v>
      </c>
      <c r="BA446" s="67">
        <f t="shared" si="2841"/>
        <v>-45</v>
      </c>
      <c r="BI446" s="518" t="e">
        <f t="shared" ca="1" si="2856"/>
        <v>#VALUE!</v>
      </c>
      <c r="BJ446" s="518" t="e">
        <f ca="1">PRODUCT($BI$440:BI446)-1</f>
        <v>#VALUE!</v>
      </c>
      <c r="BK446" s="518" t="e">
        <f t="shared" ca="1" si="2857"/>
        <v>#VALUE!</v>
      </c>
      <c r="BL446" s="518" t="e">
        <f ca="1">PRODUCT($BK$440:BK446)-1</f>
        <v>#VALUE!</v>
      </c>
    </row>
    <row r="447" spans="3:64" s="68" customFormat="1" ht="15">
      <c r="C447" s="70">
        <f t="shared" ca="1" si="2851"/>
        <v>40763</v>
      </c>
      <c r="D447" s="70">
        <f t="shared" ca="1" si="2814"/>
        <v>40788</v>
      </c>
      <c r="E447" s="68" t="str">
        <f t="shared" ca="1" si="2815"/>
        <v>FNMA3.0-TBA-Aug</v>
      </c>
      <c r="F447" s="68" t="str">
        <f t="shared" ca="1" si="2816"/>
        <v>FNMA3.0-TBA-Sep</v>
      </c>
      <c r="G447" s="68" t="str">
        <f t="shared" si="2817"/>
        <v>FNMA3.0-TBA-GEN</v>
      </c>
      <c r="I447" s="133">
        <f ca="1">[2]!YBWORKDAY(EDATE(Base_Date, BA447), -1, "USD")</f>
        <v>40753</v>
      </c>
      <c r="J447" s="216" t="str">
        <f t="shared" ca="1" si="2838"/>
        <v>E</v>
      </c>
      <c r="K447" s="134" t="e">
        <f t="shared" ca="1" si="2839"/>
        <v>#VALUE!</v>
      </c>
      <c r="L447" s="134" t="e">
        <f t="shared" ca="1" si="2842"/>
        <v>#VALUE!</v>
      </c>
      <c r="M447" s="135" t="str">
        <f ca="1">[2]!YBHIST($I$425,$I447,"LMMOAS","sec")</f>
        <v>E</v>
      </c>
      <c r="N447" s="136" t="str">
        <f ca="1">[2]!YBHIST($I$425,$I446,M$25,"sec","")</f>
        <v>E</v>
      </c>
      <c r="O447" s="251" t="str">
        <f ca="1">[2]!YBHIST("1 Month LIBOR",I447,"Yield","bmk","")</f>
        <v>E</v>
      </c>
      <c r="P447" s="134" t="e">
        <f t="shared" ca="1" si="2843"/>
        <v>#VALUE!</v>
      </c>
      <c r="Q447" s="137" t="str">
        <f ca="1">[2]!YBSCEN($I$425,$J446&amp;"d","Market",O$25,"Swap",$I446,"MarketWSkew","","Model",100,0,29,"Gradual","ParShift|N",0,"Annualized ROR",O446,100,"",,,,"Default",,,,"Default",,)</f>
        <v>E</v>
      </c>
      <c r="R447" s="134" t="e">
        <f t="shared" ca="1" si="2844"/>
        <v>#VALUE!</v>
      </c>
      <c r="S447" s="138" t="e">
        <f t="shared" ca="1" si="2845"/>
        <v>#VALUE!</v>
      </c>
      <c r="T447" s="134" t="e">
        <f ca="1">SUM(R$440:R447)</f>
        <v>#VALUE!</v>
      </c>
      <c r="U447" s="138" t="e">
        <f t="shared" ca="1" si="2852"/>
        <v>#VALUE!</v>
      </c>
      <c r="V447" s="139">
        <f ca="1">VLOOKUP($I447, 'Barcap OAD'!$A:$S, $F$425, FALSE)</f>
        <v>-20.7</v>
      </c>
      <c r="W447" s="173" t="e">
        <f t="shared" ca="1" si="2846"/>
        <v>#VALUE!</v>
      </c>
      <c r="X447" s="184" t="str">
        <f ca="1">[2]!YBHIST($E447,$I447,X$25,"sec","")</f>
        <v>E</v>
      </c>
      <c r="Y447" s="134" t="e">
        <f t="shared" ca="1" si="2832"/>
        <v>#VALUE!</v>
      </c>
      <c r="Z447" s="137" t="e">
        <f t="shared" ca="1" si="2833"/>
        <v>#VALUE!</v>
      </c>
      <c r="AA447" s="137" t="str">
        <f ca="1">[2]!YBHIST($F447,$I447,X$25,"sec","")</f>
        <v>E</v>
      </c>
      <c r="AB447" s="137" t="e">
        <f t="shared" ca="1" si="2853"/>
        <v>#VALUE!</v>
      </c>
      <c r="AC447" s="186" t="e">
        <f t="shared" ca="1" si="2861"/>
        <v>#VALUE!</v>
      </c>
      <c r="AD447" s="188">
        <f ca="1">VLOOKUP($I447, 'Barcap OAD'!$A:$S, $F$26, FALSE)</f>
        <v>8.4090000000000007</v>
      </c>
      <c r="AE447" s="173" t="e">
        <f t="shared" ca="1" si="2820"/>
        <v>#VALUE!</v>
      </c>
      <c r="AF447" s="141" t="e">
        <f t="shared" ca="1" si="2821"/>
        <v>#VALUE!</v>
      </c>
      <c r="AG447" s="134" t="e">
        <f t="shared" ca="1" si="2858"/>
        <v>#VALUE!</v>
      </c>
      <c r="AH447" s="138" t="e">
        <f t="shared" ca="1" si="2854"/>
        <v>#VALUE!</v>
      </c>
      <c r="AI447" s="134" t="e">
        <f t="shared" ca="1" si="2859"/>
        <v>#VALUE!</v>
      </c>
      <c r="AJ447" s="138" t="e">
        <f t="shared" ca="1" si="2847"/>
        <v>#VALUE!</v>
      </c>
      <c r="AK447" s="186" t="e">
        <f t="shared" ca="1" si="2840"/>
        <v>#VALUE!</v>
      </c>
      <c r="AL447" s="191" t="e">
        <f t="shared" ca="1" si="2848"/>
        <v>#VALUE!</v>
      </c>
      <c r="AM447" s="138" t="e">
        <f t="shared" ca="1" si="2849"/>
        <v>#VALUE!</v>
      </c>
      <c r="AN447" s="134" t="e">
        <f ca="1">SUM(AL$440:AL447)</f>
        <v>#VALUE!</v>
      </c>
      <c r="AO447" s="142" t="e">
        <f t="shared" ca="1" si="2855"/>
        <v>#VALUE!</v>
      </c>
      <c r="AP447" s="193" t="e">
        <f t="shared" ca="1" si="2860"/>
        <v>#VALUE!</v>
      </c>
      <c r="AQ447" s="252" t="e">
        <f t="shared" ca="1" si="2850"/>
        <v>#VALUE!</v>
      </c>
      <c r="AR447" s="204"/>
      <c r="AS447" s="221"/>
      <c r="AX447" s="207" t="str">
        <f ca="1">[2]!YBHIST($I$425,$I447,J$25,"sec","")</f>
        <v>E</v>
      </c>
      <c r="AY447" s="205" t="str">
        <f ca="1">[2]!YBPRICE($I$425,AX447&amp;"d","Market","AccruedInterest","Swap",$I447,"LMMSkew","","Model",100,"")</f>
        <v>E</v>
      </c>
      <c r="BA447" s="67">
        <f t="shared" si="2841"/>
        <v>-44</v>
      </c>
      <c r="BI447" s="518" t="e">
        <f t="shared" ca="1" si="2856"/>
        <v>#VALUE!</v>
      </c>
      <c r="BJ447" s="518" t="e">
        <f ca="1">PRODUCT($BI$440:BI447)-1</f>
        <v>#VALUE!</v>
      </c>
      <c r="BK447" s="518" t="e">
        <f t="shared" ca="1" si="2857"/>
        <v>#VALUE!</v>
      </c>
      <c r="BL447" s="518" t="e">
        <f ca="1">PRODUCT($BK$440:BK447)-1</f>
        <v>#VALUE!</v>
      </c>
    </row>
    <row r="448" spans="3:64" s="68" customFormat="1" ht="15">
      <c r="C448" s="70">
        <f t="shared" ca="1" si="2851"/>
        <v>40796</v>
      </c>
      <c r="D448" s="70">
        <f t="shared" ca="1" si="2814"/>
        <v>40821</v>
      </c>
      <c r="E448" s="68" t="str">
        <f t="shared" ca="1" si="2815"/>
        <v>FNMA3.0-TBA-Sep</v>
      </c>
      <c r="F448" s="68" t="str">
        <f t="shared" ca="1" si="2816"/>
        <v>FNMA3.0-TBA-Oct</v>
      </c>
      <c r="G448" s="68" t="str">
        <f t="shared" si="2817"/>
        <v>FNMA3.0-TBA-GEN</v>
      </c>
      <c r="I448" s="133">
        <f ca="1">[2]!YBWORKDAY(EDATE(Base_Date, BA448), -1, "USD")</f>
        <v>40786</v>
      </c>
      <c r="J448" s="234" t="str">
        <f t="shared" ca="1" si="2838"/>
        <v>E</v>
      </c>
      <c r="K448" s="237" t="e">
        <f t="shared" ca="1" si="2839"/>
        <v>#VALUE!</v>
      </c>
      <c r="L448" s="237" t="e">
        <f t="shared" ca="1" si="2842"/>
        <v>#VALUE!</v>
      </c>
      <c r="M448" s="238" t="str">
        <f ca="1">[2]!YBHIST($I$425,$I448,"LMMOAS","sec")</f>
        <v>E</v>
      </c>
      <c r="N448" s="239" t="str">
        <f ca="1">[2]!YBHIST($I$425,$I447,M$25,"sec","")</f>
        <v>E</v>
      </c>
      <c r="O448" s="240" t="str">
        <f ca="1">[2]!YBHIST("1 Month LIBOR",I448,"Yield","bmk","")</f>
        <v>E</v>
      </c>
      <c r="P448" s="237" t="e">
        <f t="shared" ca="1" si="2843"/>
        <v>#VALUE!</v>
      </c>
      <c r="Q448" s="171" t="str">
        <f ca="1">[2]!YBSCEN($I$425,$J447&amp;"d","Market",O$25,"Swap",$I447,"MarketWSkew","","Model",100,0,29,"Gradual","ParShift|N",0,"Annualized ROR",O447,100,"",,,,"Default",,,,"Default",,)</f>
        <v>E</v>
      </c>
      <c r="R448" s="237" t="e">
        <f t="shared" ca="1" si="2844"/>
        <v>#VALUE!</v>
      </c>
      <c r="S448" s="241" t="e">
        <f t="shared" ca="1" si="2845"/>
        <v>#VALUE!</v>
      </c>
      <c r="T448" s="237" t="e">
        <f ca="1">SUM(R$440:R448)</f>
        <v>#VALUE!</v>
      </c>
      <c r="U448" s="241" t="e">
        <f t="shared" ca="1" si="2852"/>
        <v>#VALUE!</v>
      </c>
      <c r="V448" s="242">
        <f ca="1">VLOOKUP($I448, 'Barcap OAD'!$A:$S, $F$425, FALSE)</f>
        <v>-26</v>
      </c>
      <c r="W448" s="243" t="e">
        <f t="shared" ca="1" si="2846"/>
        <v>#VALUE!</v>
      </c>
      <c r="X448" s="244" t="str">
        <f ca="1">[2]!YBHIST($E448,$I448,X$25,"sec","")</f>
        <v>E</v>
      </c>
      <c r="Y448" s="237" t="e">
        <f t="shared" ca="1" si="2832"/>
        <v>#VALUE!</v>
      </c>
      <c r="Z448" s="171" t="e">
        <f t="shared" ca="1" si="2833"/>
        <v>#VALUE!</v>
      </c>
      <c r="AA448" s="171" t="str">
        <f ca="1">[2]!YBHIST($F448,$I448,X$25,"sec","")</f>
        <v>E</v>
      </c>
      <c r="AB448" s="171" t="e">
        <f t="shared" ca="1" si="2853"/>
        <v>#VALUE!</v>
      </c>
      <c r="AC448" s="245" t="e">
        <f t="shared" ca="1" si="2861"/>
        <v>#VALUE!</v>
      </c>
      <c r="AD448" s="246">
        <f ca="1">VLOOKUP($I448, 'Barcap OAD'!$A:$S, $F$26, FALSE)</f>
        <v>8.2390000000000008</v>
      </c>
      <c r="AE448" s="243" t="e">
        <f t="shared" ca="1" si="2820"/>
        <v>#VALUE!</v>
      </c>
      <c r="AF448" s="247" t="e">
        <f t="shared" ca="1" si="2821"/>
        <v>#VALUE!</v>
      </c>
      <c r="AG448" s="237" t="e">
        <f t="shared" ca="1" si="2858"/>
        <v>#VALUE!</v>
      </c>
      <c r="AH448" s="241" t="e">
        <f t="shared" ca="1" si="2854"/>
        <v>#VALUE!</v>
      </c>
      <c r="AI448" s="237" t="e">
        <f t="shared" ca="1" si="2859"/>
        <v>#VALUE!</v>
      </c>
      <c r="AJ448" s="241" t="e">
        <f t="shared" ca="1" si="2847"/>
        <v>#VALUE!</v>
      </c>
      <c r="AK448" s="245" t="e">
        <f t="shared" ca="1" si="2840"/>
        <v>#VALUE!</v>
      </c>
      <c r="AL448" s="248" t="e">
        <f t="shared" ca="1" si="2848"/>
        <v>#VALUE!</v>
      </c>
      <c r="AM448" s="241" t="e">
        <f t="shared" ca="1" si="2849"/>
        <v>#VALUE!</v>
      </c>
      <c r="AN448" s="237" t="e">
        <f ca="1">SUM(AL$440:AL448)</f>
        <v>#VALUE!</v>
      </c>
      <c r="AO448" s="203" t="e">
        <f t="shared" ca="1" si="2855"/>
        <v>#VALUE!</v>
      </c>
      <c r="AP448" s="249" t="e">
        <f t="shared" ca="1" si="2860"/>
        <v>#VALUE!</v>
      </c>
      <c r="AQ448" s="250" t="e">
        <f t="shared" ca="1" si="2850"/>
        <v>#VALUE!</v>
      </c>
      <c r="AR448" s="204"/>
      <c r="AS448" s="221"/>
      <c r="AX448" s="207" t="str">
        <f ca="1">[2]!YBHIST($I$425,$I448,J$25,"sec","")</f>
        <v>E</v>
      </c>
      <c r="AY448" s="205" t="str">
        <f ca="1">[2]!YBPRICE($I$425,AX448&amp;"d","Market","AccruedInterest","Swap",$I448,"LMMSkew","","Model",100,"")</f>
        <v>E</v>
      </c>
      <c r="BA448" s="67">
        <f t="shared" si="2841"/>
        <v>-43</v>
      </c>
      <c r="BI448" s="518" t="e">
        <f t="shared" ca="1" si="2856"/>
        <v>#VALUE!</v>
      </c>
      <c r="BJ448" s="518" t="e">
        <f ca="1">PRODUCT($BI$440:BI448)-1</f>
        <v>#VALUE!</v>
      </c>
      <c r="BK448" s="518" t="e">
        <f t="shared" ca="1" si="2857"/>
        <v>#VALUE!</v>
      </c>
      <c r="BL448" s="518" t="e">
        <f ca="1">PRODUCT($BK$440:BK448)-1</f>
        <v>#VALUE!</v>
      </c>
    </row>
    <row r="449" spans="1:64" s="68" customFormat="1" ht="15">
      <c r="C449" s="70">
        <f t="shared" ca="1" si="2851"/>
        <v>40826</v>
      </c>
      <c r="D449" s="70">
        <f t="shared" ca="1" si="2814"/>
        <v>40851</v>
      </c>
      <c r="E449" s="68" t="str">
        <f t="shared" ca="1" si="2815"/>
        <v>FNMA3.0-TBA-Oct</v>
      </c>
      <c r="F449" s="68" t="str">
        <f t="shared" ca="1" si="2816"/>
        <v>FNMA3.0-TBA-Nov</v>
      </c>
      <c r="G449" s="68" t="str">
        <f t="shared" si="2817"/>
        <v>FNMA3.0-TBA-GEN</v>
      </c>
      <c r="I449" s="133">
        <f ca="1">[2]!YBWORKDAY(EDATE(Base_Date, BA449), -1, "USD")</f>
        <v>40816</v>
      </c>
      <c r="J449" s="235" t="str">
        <f t="shared" ca="1" si="2838"/>
        <v>E</v>
      </c>
      <c r="K449" s="253" t="e">
        <f t="shared" ca="1" si="2839"/>
        <v>#VALUE!</v>
      </c>
      <c r="L449" s="253" t="e">
        <f t="shared" ca="1" si="2842"/>
        <v>#VALUE!</v>
      </c>
      <c r="M449" s="254" t="str">
        <f ca="1">[2]!YBHIST($I$425,$I449,"LMMOAS","sec")</f>
        <v>E</v>
      </c>
      <c r="N449" s="255" t="str">
        <f ca="1">[2]!YBHIST($I$425,$I448,M$25,"sec","")</f>
        <v>E</v>
      </c>
      <c r="O449" s="256" t="str">
        <f ca="1">[2]!YBHIST("1 Month LIBOR",I449,"Yield","bmk","")</f>
        <v>E</v>
      </c>
      <c r="P449" s="253" t="e">
        <f t="shared" ca="1" si="2843"/>
        <v>#VALUE!</v>
      </c>
      <c r="Q449" s="257" t="str">
        <f ca="1">[2]!YBSCEN($I$425,$J448&amp;"d","Market",O$25,"Swap",$I448,"MarketWSkew","","Model",100,0,29,"Gradual","ParShift|N",0,"Annualized ROR",O448,100,"",,,,"Default",,,,"Default",,)</f>
        <v>E</v>
      </c>
      <c r="R449" s="253" t="e">
        <f t="shared" ca="1" si="2844"/>
        <v>#VALUE!</v>
      </c>
      <c r="S449" s="258" t="e">
        <f t="shared" ca="1" si="2845"/>
        <v>#VALUE!</v>
      </c>
      <c r="T449" s="253" t="e">
        <f ca="1">SUM(R$440:R449)</f>
        <v>#VALUE!</v>
      </c>
      <c r="U449" s="258" t="e">
        <f t="shared" ca="1" si="2852"/>
        <v>#VALUE!</v>
      </c>
      <c r="V449" s="259">
        <f ca="1">VLOOKUP($I449, 'Barcap OAD'!$A:$S, $F$425, FALSE)</f>
        <v>-28.8</v>
      </c>
      <c r="W449" s="260" t="e">
        <f t="shared" ca="1" si="2846"/>
        <v>#VALUE!</v>
      </c>
      <c r="X449" s="261" t="str">
        <f ca="1">[2]!YBHIST($E449,$I449,X$25,"sec","")</f>
        <v>E</v>
      </c>
      <c r="Y449" s="253" t="e">
        <f t="shared" ca="1" si="2832"/>
        <v>#VALUE!</v>
      </c>
      <c r="Z449" s="257" t="e">
        <f t="shared" ca="1" si="2833"/>
        <v>#VALUE!</v>
      </c>
      <c r="AA449" s="257" t="str">
        <f ca="1">[2]!YBHIST($F449,$I449,X$25,"sec","")</f>
        <v>E</v>
      </c>
      <c r="AB449" s="257" t="e">
        <f t="shared" ca="1" si="2853"/>
        <v>#VALUE!</v>
      </c>
      <c r="AC449" s="262" t="e">
        <f t="shared" ca="1" si="2861"/>
        <v>#VALUE!</v>
      </c>
      <c r="AD449" s="263">
        <f ca="1">VLOOKUP($I449, 'Barcap OAD'!$A:$S, $F$26, FALSE)</f>
        <v>7.7809999999999997</v>
      </c>
      <c r="AE449" s="260" t="e">
        <f t="shared" ca="1" si="2820"/>
        <v>#VALUE!</v>
      </c>
      <c r="AF449" s="264" t="e">
        <f t="shared" ca="1" si="2821"/>
        <v>#VALUE!</v>
      </c>
      <c r="AG449" s="253" t="e">
        <f t="shared" ca="1" si="2858"/>
        <v>#VALUE!</v>
      </c>
      <c r="AH449" s="258" t="e">
        <f t="shared" ca="1" si="2854"/>
        <v>#VALUE!</v>
      </c>
      <c r="AI449" s="253" t="e">
        <f t="shared" ca="1" si="2859"/>
        <v>#VALUE!</v>
      </c>
      <c r="AJ449" s="258" t="e">
        <f t="shared" ca="1" si="2847"/>
        <v>#VALUE!</v>
      </c>
      <c r="AK449" s="262" t="e">
        <f t="shared" ca="1" si="2840"/>
        <v>#VALUE!</v>
      </c>
      <c r="AL449" s="265" t="e">
        <f t="shared" ca="1" si="2848"/>
        <v>#VALUE!</v>
      </c>
      <c r="AM449" s="258" t="e">
        <f t="shared" ca="1" si="2849"/>
        <v>#VALUE!</v>
      </c>
      <c r="AN449" s="253" t="e">
        <f ca="1">SUM(AL$440:AL449)</f>
        <v>#VALUE!</v>
      </c>
      <c r="AO449" s="266" t="e">
        <f t="shared" ca="1" si="2855"/>
        <v>#VALUE!</v>
      </c>
      <c r="AP449" s="267" t="e">
        <f t="shared" ca="1" si="2860"/>
        <v>#VALUE!</v>
      </c>
      <c r="AQ449" s="268" t="e">
        <f t="shared" ca="1" si="2850"/>
        <v>#VALUE!</v>
      </c>
      <c r="AR449" s="204"/>
      <c r="AS449" s="221"/>
      <c r="AX449" s="207" t="str">
        <f ca="1">[2]!YBHIST($I$425,$I449,J$25,"sec","")</f>
        <v>E</v>
      </c>
      <c r="AY449" s="205" t="str">
        <f ca="1">[2]!YBPRICE($I$425,AX449&amp;"d","Market","AccruedInterest","Swap",$I449,"LMMSkew","","Model",100,"")</f>
        <v>E</v>
      </c>
      <c r="BA449" s="67">
        <f t="shared" si="2841"/>
        <v>-42</v>
      </c>
      <c r="BI449" s="518" t="e">
        <f t="shared" ca="1" si="2856"/>
        <v>#VALUE!</v>
      </c>
      <c r="BJ449" s="518" t="e">
        <f ca="1">PRODUCT($BI$440:BI449)-1</f>
        <v>#VALUE!</v>
      </c>
      <c r="BK449" s="518" t="e">
        <f t="shared" ca="1" si="2857"/>
        <v>#VALUE!</v>
      </c>
      <c r="BL449" s="518" t="e">
        <f ca="1">PRODUCT($BK$440:BK449)-1</f>
        <v>#VALUE!</v>
      </c>
    </row>
    <row r="450" spans="1:64" s="68" customFormat="1" ht="15">
      <c r="C450" s="70">
        <f t="shared" ca="1" si="2851"/>
        <v>40857</v>
      </c>
      <c r="D450" s="70">
        <f t="shared" ca="1" si="2814"/>
        <v>40882</v>
      </c>
      <c r="E450" s="68" t="str">
        <f t="shared" ca="1" si="2815"/>
        <v>FNMA3.0-TBA-Nov</v>
      </c>
      <c r="F450" s="68" t="str">
        <f t="shared" ca="1" si="2816"/>
        <v>FNMA3.0-TBA-Dec</v>
      </c>
      <c r="G450" s="68" t="str">
        <f t="shared" si="2817"/>
        <v>FNMA3.0-TBA-GEN</v>
      </c>
      <c r="I450" s="133">
        <f ca="1">[2]!YBWORKDAY(EDATE(Base_Date, BA450), -1, "USD")</f>
        <v>40847</v>
      </c>
      <c r="J450" s="216" t="str">
        <f t="shared" ca="1" si="2838"/>
        <v>E</v>
      </c>
      <c r="K450" s="134" t="e">
        <f t="shared" ca="1" si="2839"/>
        <v>#VALUE!</v>
      </c>
      <c r="L450" s="134" t="e">
        <f t="shared" ca="1" si="2842"/>
        <v>#VALUE!</v>
      </c>
      <c r="M450" s="135" t="str">
        <f ca="1">[2]!YBHIST($I$425,$I450,"LMMOAS","sec")</f>
        <v>E</v>
      </c>
      <c r="N450" s="136" t="str">
        <f ca="1">[2]!YBHIST($I$425,$I449,M$25,"sec","")</f>
        <v>E</v>
      </c>
      <c r="O450" s="251" t="str">
        <f ca="1">[2]!YBHIST("1 Month LIBOR",I450,"Yield","bmk","")</f>
        <v>E</v>
      </c>
      <c r="P450" s="134" t="e">
        <f t="shared" ca="1" si="2843"/>
        <v>#VALUE!</v>
      </c>
      <c r="Q450" s="137" t="str">
        <f ca="1">[2]!YBSCEN($I$425,$J449&amp;"d","Market",O$25,"Swap",$I449,"MarketWSkew","","Model",100,0,29,"Gradual","ParShift|N",0,"Annualized ROR",O449,100,"",,,,"Default",,,,"Default",,)</f>
        <v>E</v>
      </c>
      <c r="R450" s="134" t="e">
        <f t="shared" ca="1" si="2844"/>
        <v>#VALUE!</v>
      </c>
      <c r="S450" s="138" t="e">
        <f t="shared" ca="1" si="2845"/>
        <v>#VALUE!</v>
      </c>
      <c r="T450" s="134" t="e">
        <f ca="1">SUM(R$440:R450)</f>
        <v>#VALUE!</v>
      </c>
      <c r="U450" s="138" t="e">
        <f t="shared" ca="1" si="2852"/>
        <v>#VALUE!</v>
      </c>
      <c r="V450" s="139">
        <f ca="1">VLOOKUP($I450, 'Barcap OAD'!$A:$S, $F$425, FALSE)</f>
        <v>-26.9</v>
      </c>
      <c r="W450" s="173" t="e">
        <f t="shared" ca="1" si="2846"/>
        <v>#VALUE!</v>
      </c>
      <c r="X450" s="184" t="str">
        <f ca="1">[2]!YBHIST($E450,$I450,X$25,"sec","")</f>
        <v>E</v>
      </c>
      <c r="Y450" s="134" t="e">
        <f t="shared" ca="1" si="2832"/>
        <v>#VALUE!</v>
      </c>
      <c r="Z450" s="137" t="e">
        <f t="shared" ca="1" si="2833"/>
        <v>#VALUE!</v>
      </c>
      <c r="AA450" s="137" t="str">
        <f ca="1">[2]!YBHIST($F450,$I450,X$25,"sec","")</f>
        <v>E</v>
      </c>
      <c r="AB450" s="137" t="e">
        <f t="shared" ca="1" si="2853"/>
        <v>#VALUE!</v>
      </c>
      <c r="AC450" s="186" t="e">
        <f t="shared" ca="1" si="2861"/>
        <v>#VALUE!</v>
      </c>
      <c r="AD450" s="188">
        <f ca="1">VLOOKUP($I450, 'Barcap OAD'!$A:$S, $F$26, FALSE)</f>
        <v>7.9560000000000004</v>
      </c>
      <c r="AE450" s="173" t="e">
        <f t="shared" ca="1" si="2820"/>
        <v>#VALUE!</v>
      </c>
      <c r="AF450" s="141" t="e">
        <f t="shared" ca="1" si="2821"/>
        <v>#VALUE!</v>
      </c>
      <c r="AG450" s="134" t="e">
        <f t="shared" ca="1" si="2858"/>
        <v>#VALUE!</v>
      </c>
      <c r="AH450" s="138" t="e">
        <f t="shared" ca="1" si="2854"/>
        <v>#VALUE!</v>
      </c>
      <c r="AI450" s="134" t="e">
        <f t="shared" ca="1" si="2859"/>
        <v>#VALUE!</v>
      </c>
      <c r="AJ450" s="138" t="e">
        <f t="shared" ca="1" si="2847"/>
        <v>#VALUE!</v>
      </c>
      <c r="AK450" s="186" t="e">
        <f t="shared" ca="1" si="2840"/>
        <v>#VALUE!</v>
      </c>
      <c r="AL450" s="191" t="e">
        <f t="shared" ca="1" si="2848"/>
        <v>#VALUE!</v>
      </c>
      <c r="AM450" s="138" t="e">
        <f t="shared" ca="1" si="2849"/>
        <v>#VALUE!</v>
      </c>
      <c r="AN450" s="134" t="e">
        <f ca="1">SUM(AL$440:AL450)</f>
        <v>#VALUE!</v>
      </c>
      <c r="AO450" s="142" t="e">
        <f t="shared" ca="1" si="2855"/>
        <v>#VALUE!</v>
      </c>
      <c r="AP450" s="193" t="e">
        <f t="shared" ca="1" si="2860"/>
        <v>#VALUE!</v>
      </c>
      <c r="AQ450" s="252" t="e">
        <f t="shared" ca="1" si="2850"/>
        <v>#VALUE!</v>
      </c>
      <c r="AR450" s="204"/>
      <c r="AS450" s="221"/>
      <c r="AX450" s="207" t="str">
        <f ca="1">[2]!YBHIST($I$425,$I450,J$25,"sec","")</f>
        <v>E</v>
      </c>
      <c r="AY450" s="205" t="str">
        <f ca="1">[2]!YBPRICE($I$425,AX450&amp;"d","Market","AccruedInterest","Swap",$I450,"LMMSkew","","Model",100,"")</f>
        <v>E</v>
      </c>
      <c r="BA450" s="67">
        <f t="shared" si="2841"/>
        <v>-41</v>
      </c>
      <c r="BI450" s="518" t="e">
        <f t="shared" ca="1" si="2856"/>
        <v>#VALUE!</v>
      </c>
      <c r="BJ450" s="518" t="e">
        <f ca="1">PRODUCT($BI$440:BI450)-1</f>
        <v>#VALUE!</v>
      </c>
      <c r="BK450" s="518" t="e">
        <f t="shared" ca="1" si="2857"/>
        <v>#VALUE!</v>
      </c>
      <c r="BL450" s="518" t="e">
        <f ca="1">PRODUCT($BK$440:BK450)-1</f>
        <v>#VALUE!</v>
      </c>
    </row>
    <row r="451" spans="1:64" s="68" customFormat="1" ht="15">
      <c r="C451" s="70">
        <f t="shared" ca="1" si="2851"/>
        <v>40887</v>
      </c>
      <c r="D451" s="70">
        <f t="shared" ca="1" si="2814"/>
        <v>40912</v>
      </c>
      <c r="E451" s="68" t="str">
        <f t="shared" ca="1" si="2815"/>
        <v>FNMA3.0-TBA-Dec</v>
      </c>
      <c r="F451" s="68" t="str">
        <f t="shared" ca="1" si="2816"/>
        <v>FNMA3.0-TBA-Jan</v>
      </c>
      <c r="G451" s="68" t="str">
        <f t="shared" si="2817"/>
        <v>FNMA3.0-TBA-GEN</v>
      </c>
      <c r="I451" s="133">
        <f ca="1">[2]!YBWORKDAY(EDATE(Base_Date, BA451), -1, "USD")</f>
        <v>40877</v>
      </c>
      <c r="J451" s="217" t="str">
        <f t="shared" ca="1" si="2838"/>
        <v>E</v>
      </c>
      <c r="K451" s="80" t="e">
        <f t="shared" ca="1" si="2839"/>
        <v>#VALUE!</v>
      </c>
      <c r="L451" s="80" t="e">
        <f t="shared" ca="1" si="2842"/>
        <v>#VALUE!</v>
      </c>
      <c r="M451" s="81" t="str">
        <f ca="1">[2]!YBHIST($I$425,$I451,"LMMOAS","sec")</f>
        <v>E</v>
      </c>
      <c r="N451" s="73" t="str">
        <f ca="1">[2]!YBHIST($I$425,$I450,M$25,"sec","")</f>
        <v>E</v>
      </c>
      <c r="O451" s="170" t="str">
        <f ca="1">[2]!YBHIST("1 Month LIBOR",I451,"Yield","bmk","")</f>
        <v>E</v>
      </c>
      <c r="P451" s="80" t="e">
        <f t="shared" ca="1" si="2843"/>
        <v>#VALUE!</v>
      </c>
      <c r="Q451" s="82" t="str">
        <f ca="1">[2]!YBSCEN($I$425,$J450&amp;"d","Market",O$25,"Swap",$I450,"MarketWSkew","","Model",100,0,29,"Gradual","ParShift|N",0,"Annualized ROR",O450,100,"",,,,"Default",,,,"Default",,)</f>
        <v>E</v>
      </c>
      <c r="R451" s="80" t="e">
        <f t="shared" ca="1" si="2844"/>
        <v>#VALUE!</v>
      </c>
      <c r="S451" s="83" t="e">
        <f t="shared" ca="1" si="2845"/>
        <v>#VALUE!</v>
      </c>
      <c r="T451" s="80" t="e">
        <f ca="1">SUM(R$440:R451)</f>
        <v>#VALUE!</v>
      </c>
      <c r="U451" s="83" t="e">
        <f t="shared" ca="1" si="2852"/>
        <v>#VALUE!</v>
      </c>
      <c r="V451" s="84">
        <f ca="1">VLOOKUP($I451, 'Barcap OAD'!$A:$S, $F$425, FALSE)</f>
        <v>-26.8</v>
      </c>
      <c r="W451" s="172" t="e">
        <f t="shared" ca="1" si="2846"/>
        <v>#VALUE!</v>
      </c>
      <c r="X451" s="185" t="str">
        <f ca="1">[2]!YBHIST($E451,$I451,X$25,"sec","")</f>
        <v>E</v>
      </c>
      <c r="Y451" s="80" t="e">
        <f t="shared" ca="1" si="2832"/>
        <v>#VALUE!</v>
      </c>
      <c r="Z451" s="82" t="e">
        <f t="shared" ca="1" si="2833"/>
        <v>#VALUE!</v>
      </c>
      <c r="AA451" s="82" t="str">
        <f ca="1">[2]!YBHIST($F451,$I451,X$25,"sec","")</f>
        <v>E</v>
      </c>
      <c r="AB451" s="82" t="e">
        <f t="shared" ca="1" si="2853"/>
        <v>#VALUE!</v>
      </c>
      <c r="AC451" s="187" t="e">
        <f t="shared" ca="1" si="2861"/>
        <v>#VALUE!</v>
      </c>
      <c r="AD451" s="189">
        <f ca="1">VLOOKUP($I451, 'Barcap OAD'!$A:$S, $F$26, FALSE)</f>
        <v>7.6639999999999997</v>
      </c>
      <c r="AE451" s="172" t="e">
        <f t="shared" ca="1" si="2820"/>
        <v>#VALUE!</v>
      </c>
      <c r="AF451" s="86" t="e">
        <f t="shared" ca="1" si="2821"/>
        <v>#VALUE!</v>
      </c>
      <c r="AG451" s="80" t="e">
        <f t="shared" ca="1" si="2858"/>
        <v>#VALUE!</v>
      </c>
      <c r="AH451" s="83" t="e">
        <f t="shared" ca="1" si="2854"/>
        <v>#VALUE!</v>
      </c>
      <c r="AI451" s="80" t="e">
        <f t="shared" ca="1" si="2859"/>
        <v>#VALUE!</v>
      </c>
      <c r="AJ451" s="83" t="e">
        <f t="shared" ca="1" si="2847"/>
        <v>#VALUE!</v>
      </c>
      <c r="AK451" s="187" t="e">
        <f t="shared" ca="1" si="2840"/>
        <v>#VALUE!</v>
      </c>
      <c r="AL451" s="192" t="e">
        <f t="shared" ca="1" si="2848"/>
        <v>#VALUE!</v>
      </c>
      <c r="AM451" s="83" t="e">
        <f t="shared" ca="1" si="2849"/>
        <v>#VALUE!</v>
      </c>
      <c r="AN451" s="80" t="e">
        <f ca="1">SUM(AL$440:AL451)</f>
        <v>#VALUE!</v>
      </c>
      <c r="AO451" s="109" t="e">
        <f t="shared" ca="1" si="2855"/>
        <v>#VALUE!</v>
      </c>
      <c r="AP451" s="194" t="e">
        <f t="shared" ca="1" si="2860"/>
        <v>#VALUE!</v>
      </c>
      <c r="AQ451" s="200" t="e">
        <f t="shared" ca="1" si="2850"/>
        <v>#VALUE!</v>
      </c>
      <c r="AR451" s="204"/>
      <c r="AS451" s="221"/>
      <c r="AX451" s="207" t="str">
        <f ca="1">[2]!YBHIST($I$425,$I451,J$25,"sec","")</f>
        <v>E</v>
      </c>
      <c r="AY451" s="205" t="str">
        <f ca="1">[2]!YBPRICE($I$425,AX451&amp;"d","Market","AccruedInterest","Swap",$I451,"LMMSkew","","Model",100,"")</f>
        <v>E</v>
      </c>
      <c r="BA451" s="67">
        <f t="shared" si="2841"/>
        <v>-40</v>
      </c>
      <c r="BI451" s="518" t="e">
        <f t="shared" ca="1" si="2856"/>
        <v>#VALUE!</v>
      </c>
      <c r="BJ451" s="518" t="e">
        <f ca="1">PRODUCT($BI$440:BI451)-1</f>
        <v>#VALUE!</v>
      </c>
      <c r="BK451" s="518" t="e">
        <f t="shared" ca="1" si="2857"/>
        <v>#VALUE!</v>
      </c>
      <c r="BL451" s="518" t="e">
        <f ca="1">PRODUCT($BK$440:BK451)-1</f>
        <v>#VALUE!</v>
      </c>
    </row>
    <row r="452" spans="1:64" s="68" customFormat="1" ht="15">
      <c r="C452" s="70">
        <f t="shared" ca="1" si="2851"/>
        <v>40917</v>
      </c>
      <c r="D452" s="70">
        <f t="shared" ca="1" si="2814"/>
        <v>40942</v>
      </c>
      <c r="E452" s="68" t="str">
        <f t="shared" ca="1" si="2815"/>
        <v>FNMA3.0-TBA-Jan</v>
      </c>
      <c r="F452" s="68" t="str">
        <f t="shared" ca="1" si="2816"/>
        <v>FNMA3.0-TBA-Feb</v>
      </c>
      <c r="G452" s="68" t="str">
        <f t="shared" si="2817"/>
        <v>FNMA3.0-TBA-GEN</v>
      </c>
      <c r="I452" s="133">
        <f ca="1">[2]!YBWORKDAY(EDATE(Base_Date, BA452), -1, "USD")</f>
        <v>40907</v>
      </c>
      <c r="J452" s="217" t="str">
        <f t="shared" ca="1" si="2838"/>
        <v>E</v>
      </c>
      <c r="K452" s="80" t="e">
        <f t="shared" ca="1" si="2839"/>
        <v>#VALUE!</v>
      </c>
      <c r="L452" s="80" t="e">
        <f t="shared" ca="1" si="2842"/>
        <v>#VALUE!</v>
      </c>
      <c r="M452" s="81" t="str">
        <f ca="1">[2]!YBHIST($I$425,$I452,"LMMOAS","sec")</f>
        <v>E</v>
      </c>
      <c r="N452" s="73" t="str">
        <f ca="1">[2]!YBHIST($I$425,$I451,M$25,"sec","")</f>
        <v>E</v>
      </c>
      <c r="O452" s="170" t="str">
        <f ca="1">[2]!YBHIST("1 Month LIBOR",I452,"Yield","bmk","")</f>
        <v>E</v>
      </c>
      <c r="P452" s="80" t="e">
        <f t="shared" ca="1" si="2843"/>
        <v>#VALUE!</v>
      </c>
      <c r="Q452" s="82" t="str">
        <f ca="1">[2]!YBSCEN($I$425,$J451&amp;"d","Market",O$25,"Swap",$I451,"MarketWSkew","","Model",100,0,29,"Gradual","ParShift|N",0,"Annualized ROR",O451,100,"",,,,"Default",,,,"Default",,)</f>
        <v>E</v>
      </c>
      <c r="R452" s="80" t="e">
        <f t="shared" ca="1" si="2844"/>
        <v>#VALUE!</v>
      </c>
      <c r="S452" s="83" t="e">
        <f t="shared" ca="1" si="2845"/>
        <v>#VALUE!</v>
      </c>
      <c r="T452" s="80" t="e">
        <f ca="1">SUM(R$440:R452)</f>
        <v>#VALUE!</v>
      </c>
      <c r="U452" s="83" t="e">
        <f t="shared" ca="1" si="2852"/>
        <v>#VALUE!</v>
      </c>
      <c r="V452" s="84">
        <f ca="1">VLOOKUP($I452, 'Barcap OAD'!$A:$S, $F$425, FALSE)</f>
        <v>-29.3</v>
      </c>
      <c r="W452" s="172" t="e">
        <f t="shared" ca="1" si="2846"/>
        <v>#VALUE!</v>
      </c>
      <c r="X452" s="185" t="str">
        <f ca="1">[2]!YBHIST($E452,$I452,X$25,"sec","")</f>
        <v>E</v>
      </c>
      <c r="Y452" s="80" t="e">
        <f t="shared" ca="1" si="2832"/>
        <v>#VALUE!</v>
      </c>
      <c r="Z452" s="82" t="e">
        <f t="shared" ca="1" si="2833"/>
        <v>#VALUE!</v>
      </c>
      <c r="AA452" s="82" t="str">
        <f ca="1">[2]!YBHIST($F452,$I452,X$25,"sec","")</f>
        <v>E</v>
      </c>
      <c r="AB452" s="82" t="e">
        <f t="shared" ca="1" si="2853"/>
        <v>#VALUE!</v>
      </c>
      <c r="AC452" s="187" t="e">
        <f t="shared" ca="1" si="2861"/>
        <v>#VALUE!</v>
      </c>
      <c r="AD452" s="189">
        <f ca="1">VLOOKUP($I452, 'Barcap OAD'!$A:$S, $F$26, FALSE)</f>
        <v>7.5659999999999998</v>
      </c>
      <c r="AE452" s="172" t="e">
        <f t="shared" ca="1" si="2820"/>
        <v>#VALUE!</v>
      </c>
      <c r="AF452" s="86" t="e">
        <f t="shared" ca="1" si="2821"/>
        <v>#VALUE!</v>
      </c>
      <c r="AG452" s="80" t="e">
        <f t="shared" ca="1" si="2858"/>
        <v>#VALUE!</v>
      </c>
      <c r="AH452" s="83" t="e">
        <f t="shared" ca="1" si="2854"/>
        <v>#VALUE!</v>
      </c>
      <c r="AI452" s="80" t="e">
        <f t="shared" ca="1" si="2859"/>
        <v>#VALUE!</v>
      </c>
      <c r="AJ452" s="83" t="e">
        <f t="shared" ca="1" si="2847"/>
        <v>#VALUE!</v>
      </c>
      <c r="AK452" s="187" t="e">
        <f t="shared" ca="1" si="2840"/>
        <v>#VALUE!</v>
      </c>
      <c r="AL452" s="192" t="e">
        <f t="shared" ca="1" si="2848"/>
        <v>#VALUE!</v>
      </c>
      <c r="AM452" s="83" t="e">
        <f t="shared" ca="1" si="2849"/>
        <v>#VALUE!</v>
      </c>
      <c r="AN452" s="80" t="e">
        <f ca="1">SUM(AL$440:AL452)</f>
        <v>#VALUE!</v>
      </c>
      <c r="AO452" s="109" t="e">
        <f t="shared" ca="1" si="2855"/>
        <v>#VALUE!</v>
      </c>
      <c r="AP452" s="194" t="e">
        <f t="shared" ca="1" si="2860"/>
        <v>#VALUE!</v>
      </c>
      <c r="AQ452" s="200" t="e">
        <f t="shared" ca="1" si="2850"/>
        <v>#VALUE!</v>
      </c>
      <c r="AR452" s="204"/>
      <c r="AS452" s="221"/>
      <c r="AX452" s="207" t="str">
        <f ca="1">[2]!YBHIST($I$425,$I452,J$25,"sec","")</f>
        <v>E</v>
      </c>
      <c r="AY452" s="205" t="str">
        <f ca="1">[2]!YBPRICE($I$425,AX452&amp;"d","Market","AccruedInterest","Swap",$I452,"LMMSkew","","Model",100,"")</f>
        <v>E</v>
      </c>
      <c r="BA452" s="67">
        <f t="shared" si="2841"/>
        <v>-39</v>
      </c>
      <c r="BI452" s="518" t="e">
        <f t="shared" ca="1" si="2856"/>
        <v>#VALUE!</v>
      </c>
      <c r="BJ452" s="518" t="e">
        <f ca="1">PRODUCT($BI$440:BI452)-1</f>
        <v>#VALUE!</v>
      </c>
      <c r="BK452" s="518" t="e">
        <f t="shared" ca="1" si="2857"/>
        <v>#VALUE!</v>
      </c>
      <c r="BL452" s="518" t="e">
        <f ca="1">PRODUCT($BK$440:BK452)-1</f>
        <v>#VALUE!</v>
      </c>
    </row>
    <row r="453" spans="1:64" s="68" customFormat="1" ht="15">
      <c r="C453" s="70">
        <f t="shared" ca="1" si="2851"/>
        <v>40949</v>
      </c>
      <c r="D453" s="70">
        <f t="shared" ca="1" si="2814"/>
        <v>40974</v>
      </c>
      <c r="E453" s="68" t="str">
        <f t="shared" ca="1" si="2815"/>
        <v>FNMA3.0-TBA-Feb</v>
      </c>
      <c r="F453" s="68" t="str">
        <f t="shared" ca="1" si="2816"/>
        <v>FNMA3.0-TBA-Mar</v>
      </c>
      <c r="G453" s="68" t="str">
        <f t="shared" si="2817"/>
        <v>FNMA3.0-TBA-GEN</v>
      </c>
      <c r="I453" s="133">
        <f ca="1">[2]!YBWORKDAY(EDATE(Base_Date, BA453), -1, "USD")</f>
        <v>40939</v>
      </c>
      <c r="J453" s="217" t="str">
        <f t="shared" ca="1" si="2838"/>
        <v>E</v>
      </c>
      <c r="K453" s="80" t="e">
        <f t="shared" ca="1" si="2839"/>
        <v>#VALUE!</v>
      </c>
      <c r="L453" s="80" t="e">
        <f t="shared" ca="1" si="2842"/>
        <v>#VALUE!</v>
      </c>
      <c r="M453" s="81" t="str">
        <f ca="1">[2]!YBHIST($I$425,$I453,"LMMOAS","sec")</f>
        <v>E</v>
      </c>
      <c r="N453" s="73" t="str">
        <f ca="1">[2]!YBHIST($I$425,$I452,M$25,"sec","")</f>
        <v>E</v>
      </c>
      <c r="O453" s="170" t="str">
        <f ca="1">[2]!YBHIST("1 Month LIBOR",I453,"Yield","bmk","")</f>
        <v>E</v>
      </c>
      <c r="P453" s="80" t="e">
        <f t="shared" ca="1" si="2843"/>
        <v>#VALUE!</v>
      </c>
      <c r="Q453" s="82" t="str">
        <f ca="1">[2]!YBSCEN($I$425,$J452&amp;"d","Market",O$25,"Swap",$I452,"MarketWSkew","","Model",100,0,29,"Gradual","ParShift|N",0,"Annualized ROR",O452,100,"",,,,"Default",,,,"Default",,)</f>
        <v>E</v>
      </c>
      <c r="R453" s="80" t="e">
        <f t="shared" ca="1" si="2844"/>
        <v>#VALUE!</v>
      </c>
      <c r="S453" s="83" t="e">
        <f t="shared" ca="1" si="2845"/>
        <v>#VALUE!</v>
      </c>
      <c r="T453" s="80" t="e">
        <f ca="1">SUM(R$440:R453)</f>
        <v>#VALUE!</v>
      </c>
      <c r="U453" s="83" t="e">
        <f t="shared" ca="1" si="2852"/>
        <v>#VALUE!</v>
      </c>
      <c r="V453" s="84">
        <f ca="1">VLOOKUP($I453, 'Barcap OAD'!$A:$S, $F$425, FALSE)</f>
        <v>-32.5</v>
      </c>
      <c r="W453" s="172" t="e">
        <f t="shared" ca="1" si="2846"/>
        <v>#VALUE!</v>
      </c>
      <c r="X453" s="185" t="str">
        <f ca="1">[2]!YBHIST($E453,$I453,X$25,"sec","")</f>
        <v>E</v>
      </c>
      <c r="Y453" s="80" t="e">
        <f t="shared" ca="1" si="2832"/>
        <v>#VALUE!</v>
      </c>
      <c r="Z453" s="82" t="e">
        <f t="shared" ca="1" si="2833"/>
        <v>#VALUE!</v>
      </c>
      <c r="AA453" s="82" t="str">
        <f ca="1">[2]!YBHIST($F453,$I453,X$25,"sec","")</f>
        <v>E</v>
      </c>
      <c r="AB453" s="82" t="e">
        <f t="shared" ca="1" si="2853"/>
        <v>#VALUE!</v>
      </c>
      <c r="AC453" s="187" t="e">
        <f t="shared" ca="1" si="2861"/>
        <v>#VALUE!</v>
      </c>
      <c r="AD453" s="189">
        <f ca="1">VLOOKUP($I453, 'Barcap OAD'!$A:$S, $F$26, FALSE)</f>
        <v>7.0720000000000001</v>
      </c>
      <c r="AE453" s="172" t="e">
        <f t="shared" ca="1" si="2820"/>
        <v>#VALUE!</v>
      </c>
      <c r="AF453" s="86" t="e">
        <f t="shared" ca="1" si="2821"/>
        <v>#VALUE!</v>
      </c>
      <c r="AG453" s="80" t="e">
        <f t="shared" ca="1" si="2858"/>
        <v>#VALUE!</v>
      </c>
      <c r="AH453" s="83" t="e">
        <f t="shared" ca="1" si="2854"/>
        <v>#VALUE!</v>
      </c>
      <c r="AI453" s="80" t="e">
        <f t="shared" ca="1" si="2859"/>
        <v>#VALUE!</v>
      </c>
      <c r="AJ453" s="83" t="e">
        <f t="shared" ca="1" si="2847"/>
        <v>#VALUE!</v>
      </c>
      <c r="AK453" s="187" t="e">
        <f t="shared" ca="1" si="2840"/>
        <v>#VALUE!</v>
      </c>
      <c r="AL453" s="192" t="e">
        <f t="shared" ca="1" si="2848"/>
        <v>#VALUE!</v>
      </c>
      <c r="AM453" s="83" t="e">
        <f t="shared" ca="1" si="2849"/>
        <v>#VALUE!</v>
      </c>
      <c r="AN453" s="80" t="e">
        <f ca="1">SUM(AL$440:AL453)</f>
        <v>#VALUE!</v>
      </c>
      <c r="AO453" s="109" t="e">
        <f t="shared" ca="1" si="2855"/>
        <v>#VALUE!</v>
      </c>
      <c r="AP453" s="194" t="e">
        <f t="shared" ca="1" si="2860"/>
        <v>#VALUE!</v>
      </c>
      <c r="AQ453" s="200" t="e">
        <f t="shared" ca="1" si="2850"/>
        <v>#VALUE!</v>
      </c>
      <c r="AR453" s="204"/>
      <c r="AS453" s="221"/>
      <c r="AX453" s="207" t="str">
        <f ca="1">[2]!YBHIST($I$425,$I453,J$25,"sec","")</f>
        <v>E</v>
      </c>
      <c r="AY453" s="205" t="str">
        <f ca="1">[2]!YBPRICE($I$425,AX453&amp;"d","Market","AccruedInterest","Swap",$I453,"LMMSkew","","Model",100,"")</f>
        <v>E</v>
      </c>
      <c r="BA453" s="67">
        <f t="shared" si="2841"/>
        <v>-38</v>
      </c>
      <c r="BI453" s="518" t="e">
        <f t="shared" ca="1" si="2856"/>
        <v>#VALUE!</v>
      </c>
      <c r="BJ453" s="518" t="e">
        <f ca="1">PRODUCT($BI$440:BI453)-1</f>
        <v>#VALUE!</v>
      </c>
      <c r="BK453" s="518" t="e">
        <f t="shared" ca="1" si="2857"/>
        <v>#VALUE!</v>
      </c>
      <c r="BL453" s="518" t="e">
        <f ca="1">PRODUCT($BK$440:BK453)-1</f>
        <v>#VALUE!</v>
      </c>
    </row>
    <row r="454" spans="1:64" s="68" customFormat="1" ht="15">
      <c r="C454" s="70">
        <f t="shared" ca="1" si="2851"/>
        <v>40978</v>
      </c>
      <c r="D454" s="70">
        <f t="shared" ca="1" si="2814"/>
        <v>41003</v>
      </c>
      <c r="E454" s="68" t="str">
        <f t="shared" ca="1" si="2815"/>
        <v>FNMA3.0-TBA-Mar</v>
      </c>
      <c r="F454" s="68" t="str">
        <f t="shared" ca="1" si="2816"/>
        <v>FNMA3.0-TBA-Apr</v>
      </c>
      <c r="G454" s="68" t="str">
        <f t="shared" si="2817"/>
        <v>FNMA3.0-TBA-GEN</v>
      </c>
      <c r="I454" s="133">
        <f ca="1">[2]!YBWORKDAY(EDATE(Base_Date, BA454), -1, "USD")</f>
        <v>40968</v>
      </c>
      <c r="J454" s="217" t="str">
        <f t="shared" ca="1" si="2838"/>
        <v>E</v>
      </c>
      <c r="K454" s="80" t="e">
        <f t="shared" ca="1" si="2839"/>
        <v>#VALUE!</v>
      </c>
      <c r="L454" s="80" t="e">
        <f t="shared" ca="1" si="2842"/>
        <v>#VALUE!</v>
      </c>
      <c r="M454" s="81" t="str">
        <f ca="1">[2]!YBHIST($I$425,$I454,"LMMOAS","sec")</f>
        <v>E</v>
      </c>
      <c r="N454" s="73" t="str">
        <f ca="1">[2]!YBHIST($I$425,$I453,M$25,"sec","")</f>
        <v>E</v>
      </c>
      <c r="O454" s="170" t="str">
        <f ca="1">[2]!YBHIST("1 Month LIBOR",I454,"Yield","bmk","")</f>
        <v>E</v>
      </c>
      <c r="P454" s="80" t="e">
        <f t="shared" ca="1" si="2843"/>
        <v>#VALUE!</v>
      </c>
      <c r="Q454" s="82" t="str">
        <f ca="1">[2]!YBSCEN($I$425,$J453&amp;"d","Market",O$25,"Swap",$I453,"MarketWSkew","","Model",100,0,29,"Gradual","ParShift|N",0,"Annualized ROR",O453,100,"",,,,"Default",,,,"Default",,)</f>
        <v>E</v>
      </c>
      <c r="R454" s="80" t="e">
        <f t="shared" ca="1" si="2844"/>
        <v>#VALUE!</v>
      </c>
      <c r="S454" s="83" t="e">
        <f t="shared" ca="1" si="2845"/>
        <v>#VALUE!</v>
      </c>
      <c r="T454" s="80" t="e">
        <f ca="1">SUM(R$440:R454)</f>
        <v>#VALUE!</v>
      </c>
      <c r="U454" s="83" t="e">
        <f t="shared" ca="1" si="2852"/>
        <v>#VALUE!</v>
      </c>
      <c r="V454" s="84">
        <f ca="1">VLOOKUP($I454, 'Barcap OAD'!$A:$S, $F$425, FALSE)</f>
        <v>-30.2</v>
      </c>
      <c r="W454" s="172" t="e">
        <f t="shared" ca="1" si="2846"/>
        <v>#VALUE!</v>
      </c>
      <c r="X454" s="185" t="str">
        <f ca="1">[2]!YBHIST($E454,$I454,X$25,"sec","")</f>
        <v>E</v>
      </c>
      <c r="Y454" s="80" t="e">
        <f t="shared" ca="1" si="2832"/>
        <v>#VALUE!</v>
      </c>
      <c r="Z454" s="82" t="e">
        <f t="shared" ca="1" si="2833"/>
        <v>#VALUE!</v>
      </c>
      <c r="AA454" s="82" t="str">
        <f ca="1">[2]!YBHIST($F454,$I454,X$25,"sec","")</f>
        <v>E</v>
      </c>
      <c r="AB454" s="82" t="e">
        <f t="shared" ca="1" si="2853"/>
        <v>#VALUE!</v>
      </c>
      <c r="AC454" s="187" t="e">
        <f t="shared" ca="1" si="2861"/>
        <v>#VALUE!</v>
      </c>
      <c r="AD454" s="189">
        <f ca="1">VLOOKUP($I454, 'Barcap OAD'!$A:$S, $F$26, FALSE)</f>
        <v>7.1929999999999996</v>
      </c>
      <c r="AE454" s="172" t="e">
        <f t="shared" ca="1" si="2820"/>
        <v>#VALUE!</v>
      </c>
      <c r="AF454" s="86" t="e">
        <f t="shared" ca="1" si="2821"/>
        <v>#VALUE!</v>
      </c>
      <c r="AG454" s="80" t="e">
        <f t="shared" ca="1" si="2858"/>
        <v>#VALUE!</v>
      </c>
      <c r="AH454" s="83" t="e">
        <f t="shared" ca="1" si="2854"/>
        <v>#VALUE!</v>
      </c>
      <c r="AI454" s="80" t="e">
        <f t="shared" ca="1" si="2859"/>
        <v>#VALUE!</v>
      </c>
      <c r="AJ454" s="83" t="e">
        <f t="shared" ca="1" si="2847"/>
        <v>#VALUE!</v>
      </c>
      <c r="AK454" s="187" t="e">
        <f t="shared" ca="1" si="2840"/>
        <v>#VALUE!</v>
      </c>
      <c r="AL454" s="192" t="e">
        <f t="shared" ca="1" si="2848"/>
        <v>#VALUE!</v>
      </c>
      <c r="AM454" s="83" t="e">
        <f t="shared" ca="1" si="2849"/>
        <v>#VALUE!</v>
      </c>
      <c r="AN454" s="80" t="e">
        <f ca="1">SUM(AL$440:AL454)</f>
        <v>#VALUE!</v>
      </c>
      <c r="AO454" s="109" t="e">
        <f t="shared" ca="1" si="2855"/>
        <v>#VALUE!</v>
      </c>
      <c r="AP454" s="194" t="e">
        <f t="shared" ca="1" si="2860"/>
        <v>#VALUE!</v>
      </c>
      <c r="AQ454" s="200" t="e">
        <f t="shared" ca="1" si="2850"/>
        <v>#VALUE!</v>
      </c>
      <c r="AR454" s="204"/>
      <c r="AS454" s="221"/>
      <c r="AX454" s="207" t="str">
        <f ca="1">[2]!YBHIST($I$425,$I454,J$25,"sec","")</f>
        <v>E</v>
      </c>
      <c r="AY454" s="205" t="str">
        <f ca="1">[2]!YBPRICE($I$425,AX454&amp;"d","Market","AccruedInterest","Swap",$I454,"LMMSkew","","Model",100,"")</f>
        <v>E</v>
      </c>
      <c r="BA454" s="67">
        <f t="shared" si="2841"/>
        <v>-37</v>
      </c>
      <c r="BI454" s="518" t="e">
        <f t="shared" ca="1" si="2856"/>
        <v>#VALUE!</v>
      </c>
      <c r="BJ454" s="518" t="e">
        <f ca="1">PRODUCT($BI$440:BI454)-1</f>
        <v>#VALUE!</v>
      </c>
      <c r="BK454" s="518" t="e">
        <f t="shared" ca="1" si="2857"/>
        <v>#VALUE!</v>
      </c>
      <c r="BL454" s="518" t="e">
        <f ca="1">PRODUCT($BK$440:BK454)-1</f>
        <v>#VALUE!</v>
      </c>
    </row>
    <row r="455" spans="1:64" ht="15" customHeight="1">
      <c r="A455" s="67" t="s">
        <v>81</v>
      </c>
      <c r="B455" s="69">
        <v>2.5</v>
      </c>
      <c r="C455" s="70">
        <f t="shared" ca="1" si="2851"/>
        <v>41008</v>
      </c>
      <c r="D455" s="70">
        <f ca="1">I455+35</f>
        <v>41033</v>
      </c>
      <c r="E455" s="70" t="str">
        <f t="shared" ca="1" si="2815"/>
        <v>FNMA3.0-TBA-Apr</v>
      </c>
      <c r="F455" s="70" t="str">
        <f t="shared" ca="1" si="2816"/>
        <v>FNMA3.0-TBA-May</v>
      </c>
      <c r="G455" s="70" t="str">
        <f>"FNMA"&amp;TEXT($J$23,"0.0")&amp;"-TBA-GEN"</f>
        <v>FNMA3.0-TBA-GEN</v>
      </c>
      <c r="H455" s="71"/>
      <c r="I455" s="133">
        <f ca="1">[2]!YBWORKDAY(EDATE(Base_Date, BA455), -1, "USD")</f>
        <v>40998</v>
      </c>
      <c r="J455" s="217" t="str">
        <f t="shared" ca="1" si="2838"/>
        <v>E</v>
      </c>
      <c r="K455" s="80" t="e">
        <f t="shared" ca="1" si="2839"/>
        <v>#VALUE!</v>
      </c>
      <c r="L455" s="80" t="e">
        <f t="shared" ca="1" si="2842"/>
        <v>#VALUE!</v>
      </c>
      <c r="M455" s="81" t="str">
        <f ca="1">[2]!YBHIST($I$425,$I455,"LMMOAS","sec")</f>
        <v>E</v>
      </c>
      <c r="N455" s="73" t="str">
        <f ca="1">[2]!YBHIST($I$425,$I454,M$25,"sec","")</f>
        <v>E</v>
      </c>
      <c r="O455" s="170" t="str">
        <f ca="1">[2]!YBHIST("1 Month LIBOR",I455,"Yield","bmk","")</f>
        <v>E</v>
      </c>
      <c r="P455" s="80" t="e">
        <f t="shared" ca="1" si="2843"/>
        <v>#VALUE!</v>
      </c>
      <c r="Q455" s="82" t="str">
        <f ca="1">[2]!YBSCEN($I$425,$J454&amp;"d","Market",O$25,"Swap",$I454,"MarketWSkew","","Model",100,0,29,"Gradual","ParShift|N",0,"Annualized ROR",O454,100,"",,,,"Default",,,,"Default",,)</f>
        <v>E</v>
      </c>
      <c r="R455" s="80" t="e">
        <f t="shared" ca="1" si="2844"/>
        <v>#VALUE!</v>
      </c>
      <c r="S455" s="83" t="e">
        <f t="shared" ca="1" si="2845"/>
        <v>#VALUE!</v>
      </c>
      <c r="T455" s="80" t="e">
        <f ca="1">SUM(R$440:R455)</f>
        <v>#VALUE!</v>
      </c>
      <c r="U455" s="83" t="e">
        <f t="shared" ca="1" si="2852"/>
        <v>#VALUE!</v>
      </c>
      <c r="V455" s="84">
        <f ca="1">VLOOKUP($I455, 'Barcap OAD'!$A:$S, $F$425, FALSE)</f>
        <v>-27.3</v>
      </c>
      <c r="W455" s="172" t="e">
        <f t="shared" ca="1" si="2846"/>
        <v>#VALUE!</v>
      </c>
      <c r="X455" s="185" t="str">
        <f ca="1">[2]!YBHIST($E455,$I455,X$25,"sec","")</f>
        <v>E</v>
      </c>
      <c r="Y455" s="80" t="e">
        <f t="shared" ca="1" si="2832"/>
        <v>#VALUE!</v>
      </c>
      <c r="Z455" s="82" t="e">
        <f t="shared" ca="1" si="2833"/>
        <v>#VALUE!</v>
      </c>
      <c r="AA455" s="82" t="str">
        <f ca="1">[2]!YBHIST($F455,$I455,X$25,"sec","")</f>
        <v>E</v>
      </c>
      <c r="AB455" s="82" t="e">
        <f t="shared" ca="1" si="2853"/>
        <v>#VALUE!</v>
      </c>
      <c r="AC455" s="187" t="e">
        <f t="shared" ca="1" si="2861"/>
        <v>#VALUE!</v>
      </c>
      <c r="AD455" s="189">
        <f ca="1">VLOOKUP($I455, 'Barcap OAD'!$A:$S, $F$26, FALSE)</f>
        <v>7.2949999999999999</v>
      </c>
      <c r="AE455" s="172" t="e">
        <f t="shared" ca="1" si="2820"/>
        <v>#VALUE!</v>
      </c>
      <c r="AF455" s="86" t="e">
        <f t="shared" ca="1" si="2821"/>
        <v>#VALUE!</v>
      </c>
      <c r="AG455" s="80" t="e">
        <f t="shared" ca="1" si="2858"/>
        <v>#VALUE!</v>
      </c>
      <c r="AH455" s="83" t="e">
        <f t="shared" ca="1" si="2854"/>
        <v>#VALUE!</v>
      </c>
      <c r="AI455" s="80" t="e">
        <f t="shared" ca="1" si="2859"/>
        <v>#VALUE!</v>
      </c>
      <c r="AJ455" s="83" t="e">
        <f t="shared" ca="1" si="2847"/>
        <v>#VALUE!</v>
      </c>
      <c r="AK455" s="187" t="e">
        <f t="shared" ca="1" si="2840"/>
        <v>#VALUE!</v>
      </c>
      <c r="AL455" s="192" t="e">
        <f t="shared" ca="1" si="2848"/>
        <v>#VALUE!</v>
      </c>
      <c r="AM455" s="83" t="e">
        <f t="shared" ca="1" si="2849"/>
        <v>#VALUE!</v>
      </c>
      <c r="AN455" s="80" t="e">
        <f ca="1">SUM(AL$440:AL455)</f>
        <v>#VALUE!</v>
      </c>
      <c r="AO455" s="109" t="e">
        <f t="shared" ca="1" si="2855"/>
        <v>#VALUE!</v>
      </c>
      <c r="AP455" s="194" t="e">
        <f t="shared" ca="1" si="2860"/>
        <v>#VALUE!</v>
      </c>
      <c r="AQ455" s="200" t="e">
        <f t="shared" ca="1" si="2850"/>
        <v>#VALUE!</v>
      </c>
      <c r="AR455" s="204"/>
      <c r="AS455" s="221"/>
      <c r="AX455" s="208" t="str">
        <f ca="1">[2]!YBHIST($I$425,$I455,J$25,"sec","")</f>
        <v>E</v>
      </c>
      <c r="AY455" s="206" t="str">
        <f ca="1">[2]!YBPRICE($I$425,AX455&amp;"d","Market","AccruedInterest","Swap",$I455,"LMMSkew","","Model",100,"")</f>
        <v>E</v>
      </c>
      <c r="BA455" s="67">
        <f t="shared" si="2841"/>
        <v>-36</v>
      </c>
      <c r="BI455" s="519" t="e">
        <f t="shared" ca="1" si="2856"/>
        <v>#VALUE!</v>
      </c>
      <c r="BJ455" s="519" t="e">
        <f ca="1">PRODUCT($BI$440:BI455)-1</f>
        <v>#VALUE!</v>
      </c>
      <c r="BK455" s="519" t="e">
        <f t="shared" ca="1" si="2857"/>
        <v>#VALUE!</v>
      </c>
      <c r="BL455" s="519" t="e">
        <f ca="1">PRODUCT($BK$440:BK455)-1</f>
        <v>#VALUE!</v>
      </c>
    </row>
    <row r="456" spans="1:64" ht="15" customHeight="1">
      <c r="A456" s="67" t="s">
        <v>84</v>
      </c>
      <c r="B456" s="69">
        <v>3</v>
      </c>
      <c r="C456" s="70">
        <f t="shared" ca="1" si="2851"/>
        <v>41039</v>
      </c>
      <c r="D456" s="70">
        <f t="shared" ref="D456:D468" ca="1" si="2862">I456+35</f>
        <v>41064</v>
      </c>
      <c r="E456" s="70" t="str">
        <f t="shared" ca="1" si="2815"/>
        <v>FNMA3.0-TBA-May</v>
      </c>
      <c r="F456" s="70" t="str">
        <f t="shared" ca="1" si="2816"/>
        <v>FNMA3.0-TBA-Jun</v>
      </c>
      <c r="G456" s="70" t="str">
        <f t="shared" ref="G456:G491" si="2863">"FNMA"&amp;TEXT($J$23,"0.0")&amp;"-TBA-GEN"</f>
        <v>FNMA3.0-TBA-GEN</v>
      </c>
      <c r="H456" s="71"/>
      <c r="I456" s="133">
        <f ca="1">[2]!YBWORKDAY(EDATE(Base_Date, BA456), -1, "USD")</f>
        <v>41029</v>
      </c>
      <c r="J456" s="217" t="str">
        <f t="shared" ca="1" si="2838"/>
        <v>E</v>
      </c>
      <c r="K456" s="80" t="e">
        <f t="shared" ca="1" si="2839"/>
        <v>#VALUE!</v>
      </c>
      <c r="L456" s="80" t="e">
        <f t="shared" ca="1" si="2842"/>
        <v>#VALUE!</v>
      </c>
      <c r="M456" s="81" t="str">
        <f ca="1">[2]!YBHIST($I$425,$I456,"LMMOAS","sec")</f>
        <v>E</v>
      </c>
      <c r="N456" s="73" t="str">
        <f ca="1">[2]!YBHIST($I$425,$I455,M$25,"sec","")</f>
        <v>E</v>
      </c>
      <c r="O456" s="170" t="str">
        <f ca="1">[2]!YBHIST("1 Month LIBOR",I456,"Yield","bmk","")</f>
        <v>E</v>
      </c>
      <c r="P456" s="80" t="e">
        <f t="shared" ca="1" si="2843"/>
        <v>#VALUE!</v>
      </c>
      <c r="Q456" s="82" t="str">
        <f ca="1">[2]!YBSCEN($I$425,$J455&amp;"d","Market",O$25,"Swap",$I455,"MarketWSkew","","Model",100,0,29,"Gradual","ParShift|N",0,"Annualized ROR",O455,100,"",,,,"Default",,,,"Default",,)</f>
        <v>E</v>
      </c>
      <c r="R456" s="80" t="e">
        <f t="shared" ca="1" si="2844"/>
        <v>#VALUE!</v>
      </c>
      <c r="S456" s="83" t="e">
        <f t="shared" ca="1" si="2845"/>
        <v>#VALUE!</v>
      </c>
      <c r="T456" s="80" t="e">
        <f ca="1">SUM(R$440:R456)</f>
        <v>#VALUE!</v>
      </c>
      <c r="U456" s="83" t="e">
        <f t="shared" ca="1" si="2852"/>
        <v>#VALUE!</v>
      </c>
      <c r="V456" s="84">
        <f ca="1">VLOOKUP($I456, 'Barcap OAD'!$A:$S, $F$425, FALSE)</f>
        <v>-28.9</v>
      </c>
      <c r="W456" s="172" t="e">
        <f t="shared" ca="1" si="2846"/>
        <v>#VALUE!</v>
      </c>
      <c r="X456" s="185" t="str">
        <f ca="1">[2]!YBHIST($E456,$I456,X$25,"sec","")</f>
        <v>E</v>
      </c>
      <c r="Y456" s="80" t="e">
        <f t="shared" ca="1" si="2832"/>
        <v>#VALUE!</v>
      </c>
      <c r="Z456" s="82" t="e">
        <f t="shared" ca="1" si="2833"/>
        <v>#VALUE!</v>
      </c>
      <c r="AA456" s="82" t="str">
        <f ca="1">[2]!YBHIST($F456,$I456,X$25,"sec","")</f>
        <v>E</v>
      </c>
      <c r="AB456" s="82" t="e">
        <f t="shared" ca="1" si="2853"/>
        <v>#VALUE!</v>
      </c>
      <c r="AC456" s="187" t="e">
        <f t="shared" ca="1" si="2861"/>
        <v>#VALUE!</v>
      </c>
      <c r="AD456" s="189">
        <f ca="1">VLOOKUP($I456, 'Barcap OAD'!$A:$S, $F$26, FALSE)</f>
        <v>6.6920000000000002</v>
      </c>
      <c r="AE456" s="172" t="e">
        <f t="shared" ca="1" si="2820"/>
        <v>#VALUE!</v>
      </c>
      <c r="AF456" s="86" t="e">
        <f t="shared" ca="1" si="2821"/>
        <v>#VALUE!</v>
      </c>
      <c r="AG456" s="80" t="e">
        <f t="shared" ca="1" si="2858"/>
        <v>#VALUE!</v>
      </c>
      <c r="AH456" s="83" t="e">
        <f t="shared" ca="1" si="2854"/>
        <v>#VALUE!</v>
      </c>
      <c r="AI456" s="80" t="e">
        <f t="shared" ca="1" si="2859"/>
        <v>#VALUE!</v>
      </c>
      <c r="AJ456" s="83" t="e">
        <f t="shared" ca="1" si="2847"/>
        <v>#VALUE!</v>
      </c>
      <c r="AK456" s="187" t="e">
        <f t="shared" ca="1" si="2840"/>
        <v>#VALUE!</v>
      </c>
      <c r="AL456" s="192" t="e">
        <f t="shared" ca="1" si="2848"/>
        <v>#VALUE!</v>
      </c>
      <c r="AM456" s="83" t="e">
        <f t="shared" ca="1" si="2849"/>
        <v>#VALUE!</v>
      </c>
      <c r="AN456" s="80" t="e">
        <f ca="1">SUM(AL$440:AL456)</f>
        <v>#VALUE!</v>
      </c>
      <c r="AO456" s="109" t="e">
        <f t="shared" ca="1" si="2855"/>
        <v>#VALUE!</v>
      </c>
      <c r="AP456" s="194" t="e">
        <f t="shared" ca="1" si="2860"/>
        <v>#VALUE!</v>
      </c>
      <c r="AQ456" s="200" t="e">
        <f t="shared" ca="1" si="2850"/>
        <v>#VALUE!</v>
      </c>
      <c r="AR456" s="204"/>
      <c r="AS456" s="221"/>
      <c r="AX456" s="208" t="str">
        <f ca="1">[2]!YBHIST($I$425,$I456,J$25,"sec","")</f>
        <v>E</v>
      </c>
      <c r="AY456" s="206" t="str">
        <f ca="1">[2]!YBPRICE($I$425,AX456&amp;"d","Market","AccruedInterest","Swap",$I456,"LMMSkew","","Model",100,"")</f>
        <v>E</v>
      </c>
      <c r="BA456" s="67">
        <f t="shared" si="2841"/>
        <v>-35</v>
      </c>
      <c r="BI456" s="519" t="e">
        <f t="shared" ca="1" si="2856"/>
        <v>#VALUE!</v>
      </c>
      <c r="BJ456" s="519" t="e">
        <f ca="1">PRODUCT($BI$440:BI456)-1</f>
        <v>#VALUE!</v>
      </c>
      <c r="BK456" s="519" t="e">
        <f t="shared" ca="1" si="2857"/>
        <v>#VALUE!</v>
      </c>
      <c r="BL456" s="519" t="e">
        <f ca="1">PRODUCT($BK$440:BK456)-1</f>
        <v>#VALUE!</v>
      </c>
    </row>
    <row r="457" spans="1:64" ht="15" customHeight="1">
      <c r="A457" s="67" t="s">
        <v>86</v>
      </c>
      <c r="B457" s="69">
        <v>3.5</v>
      </c>
      <c r="C457" s="70">
        <f t="shared" ca="1" si="2851"/>
        <v>41070</v>
      </c>
      <c r="D457" s="70">
        <f t="shared" ca="1" si="2862"/>
        <v>41095</v>
      </c>
      <c r="E457" s="70" t="str">
        <f t="shared" ca="1" si="2815"/>
        <v>FNMA3.0-TBA-Jun</v>
      </c>
      <c r="F457" s="70" t="str">
        <f t="shared" ca="1" si="2816"/>
        <v>FNMA3.0-TBA-Jul</v>
      </c>
      <c r="G457" s="70" t="str">
        <f t="shared" si="2863"/>
        <v>FNMA3.0-TBA-GEN</v>
      </c>
      <c r="H457" s="71"/>
      <c r="I457" s="133">
        <f ca="1">[2]!YBWORKDAY(EDATE(Base_Date, BA457), -1, "USD")</f>
        <v>41060</v>
      </c>
      <c r="J457" s="217" t="str">
        <f t="shared" ca="1" si="2838"/>
        <v>E</v>
      </c>
      <c r="K457" s="80" t="e">
        <f t="shared" ca="1" si="2839"/>
        <v>#VALUE!</v>
      </c>
      <c r="L457" s="80" t="e">
        <f t="shared" ca="1" si="2842"/>
        <v>#VALUE!</v>
      </c>
      <c r="M457" s="81" t="str">
        <f ca="1">[2]!YBHIST($I$425,$I457,"LMMOAS","sec")</f>
        <v>E</v>
      </c>
      <c r="N457" s="73" t="str">
        <f ca="1">[2]!YBHIST($I$425,$I456,M$25,"sec","")</f>
        <v>E</v>
      </c>
      <c r="O457" s="170" t="str">
        <f ca="1">[2]!YBHIST("1 Month LIBOR",I457,"Yield","bmk","")</f>
        <v>E</v>
      </c>
      <c r="P457" s="80" t="e">
        <f t="shared" ca="1" si="2843"/>
        <v>#VALUE!</v>
      </c>
      <c r="Q457" s="82" t="str">
        <f ca="1">[2]!YBSCEN($I$425,$J456&amp;"d","Market",O$25,"Swap",$I456,"MarketWSkew","","Model",100,0,29,"Gradual","ParShift|N",0,"Annualized ROR",O456,100,"",,,,"Default",,,,"Default",,)</f>
        <v>E</v>
      </c>
      <c r="R457" s="80" t="e">
        <f t="shared" ca="1" si="2844"/>
        <v>#VALUE!</v>
      </c>
      <c r="S457" s="83" t="e">
        <f t="shared" ca="1" si="2845"/>
        <v>#VALUE!</v>
      </c>
      <c r="T457" s="80" t="e">
        <f ca="1">SUM(R$440:R457)</f>
        <v>#VALUE!</v>
      </c>
      <c r="U457" s="83" t="e">
        <f t="shared" ca="1" si="2852"/>
        <v>#VALUE!</v>
      </c>
      <c r="V457" s="84">
        <f ca="1">VLOOKUP($I457, 'Barcap OAD'!$A:$S, $F$425, FALSE)</f>
        <v>-31.3</v>
      </c>
      <c r="W457" s="172" t="e">
        <f t="shared" ca="1" si="2846"/>
        <v>#VALUE!</v>
      </c>
      <c r="X457" s="185" t="str">
        <f ca="1">[2]!YBHIST($E457,$I457,X$25,"sec","")</f>
        <v>E</v>
      </c>
      <c r="Y457" s="80" t="e">
        <f t="shared" ca="1" si="2832"/>
        <v>#VALUE!</v>
      </c>
      <c r="Z457" s="82" t="e">
        <f t="shared" ca="1" si="2833"/>
        <v>#VALUE!</v>
      </c>
      <c r="AA457" s="82" t="str">
        <f ca="1">[2]!YBHIST($F457,$I457,X$25,"sec","")</f>
        <v>E</v>
      </c>
      <c r="AB457" s="82" t="e">
        <f t="shared" ca="1" si="2853"/>
        <v>#VALUE!</v>
      </c>
      <c r="AC457" s="187" t="e">
        <f t="shared" ca="1" si="2861"/>
        <v>#VALUE!</v>
      </c>
      <c r="AD457" s="189">
        <f ca="1">VLOOKUP($I457, 'Barcap OAD'!$A:$S, $F$26, FALSE)</f>
        <v>5.68</v>
      </c>
      <c r="AE457" s="172" t="e">
        <f t="shared" ca="1" si="2820"/>
        <v>#VALUE!</v>
      </c>
      <c r="AF457" s="86" t="e">
        <f t="shared" ca="1" si="2821"/>
        <v>#VALUE!</v>
      </c>
      <c r="AG457" s="80" t="e">
        <f t="shared" ca="1" si="2858"/>
        <v>#VALUE!</v>
      </c>
      <c r="AH457" s="83" t="e">
        <f t="shared" ca="1" si="2854"/>
        <v>#VALUE!</v>
      </c>
      <c r="AI457" s="80" t="e">
        <f t="shared" ca="1" si="2859"/>
        <v>#VALUE!</v>
      </c>
      <c r="AJ457" s="83" t="e">
        <f t="shared" ca="1" si="2847"/>
        <v>#VALUE!</v>
      </c>
      <c r="AK457" s="187" t="e">
        <f t="shared" ca="1" si="2840"/>
        <v>#VALUE!</v>
      </c>
      <c r="AL457" s="192" t="e">
        <f t="shared" ca="1" si="2848"/>
        <v>#VALUE!</v>
      </c>
      <c r="AM457" s="83" t="e">
        <f t="shared" ca="1" si="2849"/>
        <v>#VALUE!</v>
      </c>
      <c r="AN457" s="80" t="e">
        <f ca="1">SUM(AL$440:AL457)</f>
        <v>#VALUE!</v>
      </c>
      <c r="AO457" s="109" t="e">
        <f t="shared" ca="1" si="2855"/>
        <v>#VALUE!</v>
      </c>
      <c r="AP457" s="194" t="e">
        <f t="shared" ca="1" si="2860"/>
        <v>#VALUE!</v>
      </c>
      <c r="AQ457" s="200" t="e">
        <f t="shared" ca="1" si="2850"/>
        <v>#VALUE!</v>
      </c>
      <c r="AR457" s="204"/>
      <c r="AS457" s="221"/>
      <c r="AX457" s="208" t="str">
        <f ca="1">[2]!YBHIST($I$425,$I457,J$25,"sec","")</f>
        <v>E</v>
      </c>
      <c r="AY457" s="206" t="str">
        <f ca="1">[2]!YBPRICE($I$425,AX457&amp;"d","Market","AccruedInterest","Swap",$I457,"LMMSkew","","Model",100,"")</f>
        <v>E</v>
      </c>
      <c r="BA457" s="67">
        <f t="shared" si="2841"/>
        <v>-34</v>
      </c>
      <c r="BI457" s="519" t="e">
        <f t="shared" ca="1" si="2856"/>
        <v>#VALUE!</v>
      </c>
      <c r="BJ457" s="519" t="e">
        <f ca="1">PRODUCT($BI$440:BI457)-1</f>
        <v>#VALUE!</v>
      </c>
      <c r="BK457" s="519" t="e">
        <f t="shared" ca="1" si="2857"/>
        <v>#VALUE!</v>
      </c>
      <c r="BL457" s="519" t="e">
        <f ca="1">PRODUCT($BK$440:BK457)-1</f>
        <v>#VALUE!</v>
      </c>
    </row>
    <row r="458" spans="1:64" ht="15" customHeight="1">
      <c r="B458" s="69">
        <v>4</v>
      </c>
      <c r="C458" s="70">
        <f t="shared" ca="1" si="2851"/>
        <v>41099</v>
      </c>
      <c r="D458" s="70">
        <f t="shared" ca="1" si="2862"/>
        <v>41124</v>
      </c>
      <c r="E458" s="70" t="str">
        <f t="shared" ca="1" si="2815"/>
        <v>FNMA3.0-TBA-Jul</v>
      </c>
      <c r="F458" s="70" t="str">
        <f t="shared" ca="1" si="2816"/>
        <v>FNMA3.0-TBA-Aug</v>
      </c>
      <c r="G458" s="70" t="str">
        <f t="shared" si="2863"/>
        <v>FNMA3.0-TBA-GEN</v>
      </c>
      <c r="H458" s="71"/>
      <c r="I458" s="133">
        <f ca="1">[2]!YBWORKDAY(EDATE(Base_Date, BA458), -1, "USD")</f>
        <v>41089</v>
      </c>
      <c r="J458" s="217" t="str">
        <f t="shared" ca="1" si="2838"/>
        <v>E</v>
      </c>
      <c r="K458" s="80" t="e">
        <f t="shared" ca="1" si="2839"/>
        <v>#VALUE!</v>
      </c>
      <c r="L458" s="80" t="e">
        <f t="shared" ca="1" si="2842"/>
        <v>#VALUE!</v>
      </c>
      <c r="M458" s="81" t="str">
        <f ca="1">[2]!YBHIST($I$425,$I458,"LMMOAS","sec")</f>
        <v>E</v>
      </c>
      <c r="N458" s="73" t="str">
        <f ca="1">[2]!YBHIST($I$425,$I457,M$25,"sec","")</f>
        <v>E</v>
      </c>
      <c r="O458" s="170" t="str">
        <f ca="1">[2]!YBHIST("1 Month LIBOR",I458,"Yield","bmk","")</f>
        <v>E</v>
      </c>
      <c r="P458" s="80" t="e">
        <f t="shared" ca="1" si="2843"/>
        <v>#VALUE!</v>
      </c>
      <c r="Q458" s="82" t="str">
        <f ca="1">[2]!YBSCEN($I$425,$J457&amp;"d","Market",O$25,"Swap",$I457,"MarketWSkew","","Model",100,0,29,"Gradual","ParShift|N",0,"Annualized ROR",O457,100,"",,,,"Default",,,,"Default",,)</f>
        <v>E</v>
      </c>
      <c r="R458" s="80" t="e">
        <f t="shared" ca="1" si="2844"/>
        <v>#VALUE!</v>
      </c>
      <c r="S458" s="83" t="e">
        <f t="shared" ca="1" si="2845"/>
        <v>#VALUE!</v>
      </c>
      <c r="T458" s="80" t="e">
        <f ca="1">SUM(R$440:R458)</f>
        <v>#VALUE!</v>
      </c>
      <c r="U458" s="83" t="e">
        <f t="shared" ca="1" si="2852"/>
        <v>#VALUE!</v>
      </c>
      <c r="V458" s="84">
        <f ca="1">VLOOKUP($I458, 'Barcap OAD'!$A:$S, $F$425, FALSE)</f>
        <v>-32.700000000000003</v>
      </c>
      <c r="W458" s="172" t="e">
        <f t="shared" ca="1" si="2846"/>
        <v>#VALUE!</v>
      </c>
      <c r="X458" s="185" t="str">
        <f ca="1">[2]!YBHIST($E458,$I458,X$25,"sec","")</f>
        <v>E</v>
      </c>
      <c r="Y458" s="80" t="e">
        <f t="shared" ca="1" si="2832"/>
        <v>#VALUE!</v>
      </c>
      <c r="Z458" s="82" t="e">
        <f t="shared" ca="1" si="2833"/>
        <v>#VALUE!</v>
      </c>
      <c r="AA458" s="82" t="str">
        <f ca="1">[2]!YBHIST($F458,$I458,X$25,"sec","")</f>
        <v>E</v>
      </c>
      <c r="AB458" s="82" t="e">
        <f t="shared" ca="1" si="2853"/>
        <v>#VALUE!</v>
      </c>
      <c r="AC458" s="187" t="e">
        <f t="shared" ca="1" si="2861"/>
        <v>#VALUE!</v>
      </c>
      <c r="AD458" s="189">
        <f ca="1">VLOOKUP($I458, 'Barcap OAD'!$A:$S, $F$26, FALSE)</f>
        <v>5.4340000000000002</v>
      </c>
      <c r="AE458" s="172" t="e">
        <f t="shared" ca="1" si="2820"/>
        <v>#VALUE!</v>
      </c>
      <c r="AF458" s="86" t="e">
        <f t="shared" ca="1" si="2821"/>
        <v>#VALUE!</v>
      </c>
      <c r="AG458" s="80" t="e">
        <f t="shared" ca="1" si="2858"/>
        <v>#VALUE!</v>
      </c>
      <c r="AH458" s="83" t="e">
        <f t="shared" ca="1" si="2854"/>
        <v>#VALUE!</v>
      </c>
      <c r="AI458" s="80" t="e">
        <f t="shared" ca="1" si="2859"/>
        <v>#VALUE!</v>
      </c>
      <c r="AJ458" s="83" t="e">
        <f t="shared" ca="1" si="2847"/>
        <v>#VALUE!</v>
      </c>
      <c r="AK458" s="187" t="e">
        <f t="shared" ca="1" si="2840"/>
        <v>#VALUE!</v>
      </c>
      <c r="AL458" s="192" t="e">
        <f t="shared" ca="1" si="2848"/>
        <v>#VALUE!</v>
      </c>
      <c r="AM458" s="83" t="e">
        <f t="shared" ca="1" si="2849"/>
        <v>#VALUE!</v>
      </c>
      <c r="AN458" s="80" t="e">
        <f ca="1">SUM(AL$440:AL458)</f>
        <v>#VALUE!</v>
      </c>
      <c r="AO458" s="109" t="e">
        <f t="shared" ca="1" si="2855"/>
        <v>#VALUE!</v>
      </c>
      <c r="AP458" s="194" t="e">
        <f t="shared" ca="1" si="2860"/>
        <v>#VALUE!</v>
      </c>
      <c r="AQ458" s="200" t="e">
        <f t="shared" ca="1" si="2850"/>
        <v>#VALUE!</v>
      </c>
      <c r="AR458" s="204"/>
      <c r="AS458" s="221"/>
      <c r="AX458" s="208" t="str">
        <f ca="1">[2]!YBHIST($I$425,$I458,J$25,"sec","")</f>
        <v>E</v>
      </c>
      <c r="AY458" s="206" t="str">
        <f ca="1">[2]!YBPRICE($I$425,AX458&amp;"d","Market","AccruedInterest","Swap",$I458,"LMMSkew","","Model",100,"")</f>
        <v>E</v>
      </c>
      <c r="BA458" s="67">
        <f t="shared" si="2841"/>
        <v>-33</v>
      </c>
      <c r="BI458" s="519" t="e">
        <f t="shared" ca="1" si="2856"/>
        <v>#VALUE!</v>
      </c>
      <c r="BJ458" s="519" t="e">
        <f ca="1">PRODUCT($BI$440:BI458)-1</f>
        <v>#VALUE!</v>
      </c>
      <c r="BK458" s="519" t="e">
        <f t="shared" ca="1" si="2857"/>
        <v>#VALUE!</v>
      </c>
      <c r="BL458" s="519" t="e">
        <f ca="1">PRODUCT($BK$440:BK458)-1</f>
        <v>#VALUE!</v>
      </c>
    </row>
    <row r="459" spans="1:64" ht="15" customHeight="1">
      <c r="B459" s="69">
        <v>4.5</v>
      </c>
      <c r="C459" s="70">
        <f t="shared" ca="1" si="2851"/>
        <v>41131</v>
      </c>
      <c r="D459" s="70">
        <f t="shared" ca="1" si="2862"/>
        <v>41156</v>
      </c>
      <c r="E459" s="70" t="str">
        <f t="shared" ca="1" si="2815"/>
        <v>FNMA3.0-TBA-Aug</v>
      </c>
      <c r="F459" s="70" t="str">
        <f t="shared" ca="1" si="2816"/>
        <v>FNMA3.0-TBA-Sep</v>
      </c>
      <c r="G459" s="70" t="str">
        <f t="shared" si="2863"/>
        <v>FNMA3.0-TBA-GEN</v>
      </c>
      <c r="H459" s="71"/>
      <c r="I459" s="133">
        <f ca="1">[2]!YBWORKDAY(EDATE(Base_Date, BA459), -1, "USD")</f>
        <v>41121</v>
      </c>
      <c r="J459" s="217" t="str">
        <f t="shared" ca="1" si="2838"/>
        <v>E</v>
      </c>
      <c r="K459" s="80" t="e">
        <f t="shared" ca="1" si="2839"/>
        <v>#VALUE!</v>
      </c>
      <c r="L459" s="80" t="e">
        <f t="shared" ca="1" si="2842"/>
        <v>#VALUE!</v>
      </c>
      <c r="M459" s="81" t="str">
        <f ca="1">[2]!YBHIST($I$425,$I459,"LMMOAS","sec")</f>
        <v>E</v>
      </c>
      <c r="N459" s="73" t="str">
        <f ca="1">[2]!YBHIST($I$425,$I458,M$25,"sec","")</f>
        <v>E</v>
      </c>
      <c r="O459" s="170" t="str">
        <f ca="1">[2]!YBHIST("1 Month LIBOR",I459,"Yield","bmk","")</f>
        <v>E</v>
      </c>
      <c r="P459" s="80" t="e">
        <f t="shared" ca="1" si="2843"/>
        <v>#VALUE!</v>
      </c>
      <c r="Q459" s="82" t="str">
        <f ca="1">[2]!YBSCEN($I$425,$J458&amp;"d","Market",O$25,"Swap",$I458,"MarketWSkew","","Model",100,0,29,"Gradual","ParShift|N",0,"Annualized ROR",O458,100,"",,,,"Default",,,,"Default",,)</f>
        <v>E</v>
      </c>
      <c r="R459" s="80" t="e">
        <f t="shared" ca="1" si="2844"/>
        <v>#VALUE!</v>
      </c>
      <c r="S459" s="83" t="e">
        <f t="shared" ca="1" si="2845"/>
        <v>#VALUE!</v>
      </c>
      <c r="T459" s="80" t="e">
        <f ca="1">SUM(R$440:R459)</f>
        <v>#VALUE!</v>
      </c>
      <c r="U459" s="83" t="e">
        <f t="shared" ca="1" si="2852"/>
        <v>#VALUE!</v>
      </c>
      <c r="V459" s="84">
        <f ca="1">VLOOKUP($I459, 'Barcap OAD'!$A:$S, $F$425, FALSE)</f>
        <v>-28.4</v>
      </c>
      <c r="W459" s="172" t="e">
        <f t="shared" ca="1" si="2846"/>
        <v>#VALUE!</v>
      </c>
      <c r="X459" s="185" t="str">
        <f ca="1">[2]!YBHIST($E459,$I459,X$25,"sec","")</f>
        <v>E</v>
      </c>
      <c r="Y459" s="80" t="e">
        <f t="shared" ca="1" si="2832"/>
        <v>#VALUE!</v>
      </c>
      <c r="Z459" s="82" t="e">
        <f t="shared" ca="1" si="2833"/>
        <v>#VALUE!</v>
      </c>
      <c r="AA459" s="82" t="str">
        <f ca="1">[2]!YBHIST($F459,$I459,X$25,"sec","")</f>
        <v>E</v>
      </c>
      <c r="AB459" s="82" t="e">
        <f t="shared" ca="1" si="2853"/>
        <v>#VALUE!</v>
      </c>
      <c r="AC459" s="187" t="e">
        <f t="shared" ca="1" si="2861"/>
        <v>#VALUE!</v>
      </c>
      <c r="AD459" s="189">
        <f ca="1">VLOOKUP($I459, 'Barcap OAD'!$A:$S, $F$26, FALSE)</f>
        <v>4.7750000000000004</v>
      </c>
      <c r="AE459" s="172" t="e">
        <f t="shared" ca="1" si="2820"/>
        <v>#VALUE!</v>
      </c>
      <c r="AF459" s="86" t="e">
        <f t="shared" ca="1" si="2821"/>
        <v>#VALUE!</v>
      </c>
      <c r="AG459" s="80" t="e">
        <f t="shared" ca="1" si="2858"/>
        <v>#VALUE!</v>
      </c>
      <c r="AH459" s="83" t="e">
        <f t="shared" ca="1" si="2854"/>
        <v>#VALUE!</v>
      </c>
      <c r="AI459" s="80" t="e">
        <f t="shared" ca="1" si="2859"/>
        <v>#VALUE!</v>
      </c>
      <c r="AJ459" s="83" t="e">
        <f t="shared" ca="1" si="2847"/>
        <v>#VALUE!</v>
      </c>
      <c r="AK459" s="187" t="e">
        <f t="shared" ca="1" si="2840"/>
        <v>#VALUE!</v>
      </c>
      <c r="AL459" s="192" t="e">
        <f t="shared" ca="1" si="2848"/>
        <v>#VALUE!</v>
      </c>
      <c r="AM459" s="83" t="e">
        <f t="shared" ca="1" si="2849"/>
        <v>#VALUE!</v>
      </c>
      <c r="AN459" s="80" t="e">
        <f ca="1">SUM(AL$440:AL459)</f>
        <v>#VALUE!</v>
      </c>
      <c r="AO459" s="109" t="e">
        <f t="shared" ca="1" si="2855"/>
        <v>#VALUE!</v>
      </c>
      <c r="AP459" s="194" t="e">
        <f t="shared" ca="1" si="2860"/>
        <v>#VALUE!</v>
      </c>
      <c r="AQ459" s="200" t="e">
        <f t="shared" ca="1" si="2850"/>
        <v>#VALUE!</v>
      </c>
      <c r="AR459" s="204"/>
      <c r="AS459" s="221"/>
      <c r="AX459" s="208" t="str">
        <f ca="1">[2]!YBHIST($I$425,$I459,J$25,"sec","")</f>
        <v>E</v>
      </c>
      <c r="AY459" s="206" t="str">
        <f ca="1">[2]!YBPRICE($I$425,AX459&amp;"d","Market","AccruedInterest","Swap",$I459,"LMMSkew","","Model",100,"")</f>
        <v>E</v>
      </c>
      <c r="BA459" s="67">
        <f t="shared" si="2841"/>
        <v>-32</v>
      </c>
      <c r="BI459" s="519" t="e">
        <f t="shared" ca="1" si="2856"/>
        <v>#VALUE!</v>
      </c>
      <c r="BJ459" s="519" t="e">
        <f ca="1">PRODUCT($BI$440:BI459)-1</f>
        <v>#VALUE!</v>
      </c>
      <c r="BK459" s="519" t="e">
        <f t="shared" ca="1" si="2857"/>
        <v>#VALUE!</v>
      </c>
      <c r="BL459" s="519" t="e">
        <f ca="1">PRODUCT($BK$440:BK459)-1</f>
        <v>#VALUE!</v>
      </c>
    </row>
    <row r="460" spans="1:64" ht="15" customHeight="1">
      <c r="B460" s="69">
        <v>5</v>
      </c>
      <c r="C460" s="70">
        <f t="shared" ca="1" si="2851"/>
        <v>41162</v>
      </c>
      <c r="D460" s="70">
        <f t="shared" ca="1" si="2862"/>
        <v>41187</v>
      </c>
      <c r="E460" s="70" t="str">
        <f t="shared" ca="1" si="2815"/>
        <v>FNMA3.0-TBA-Sep</v>
      </c>
      <c r="F460" s="70" t="str">
        <f t="shared" ca="1" si="2816"/>
        <v>FNMA3.0-TBA-Oct</v>
      </c>
      <c r="G460" s="70" t="str">
        <f t="shared" si="2863"/>
        <v>FNMA3.0-TBA-GEN</v>
      </c>
      <c r="H460" s="71"/>
      <c r="I460" s="133">
        <f ca="1">[2]!YBWORKDAY(EDATE(Base_Date, BA460), -1, "USD")</f>
        <v>41152</v>
      </c>
      <c r="J460" s="217" t="str">
        <f t="shared" ca="1" si="2838"/>
        <v>E</v>
      </c>
      <c r="K460" s="80" t="e">
        <f t="shared" ca="1" si="2839"/>
        <v>#VALUE!</v>
      </c>
      <c r="L460" s="80" t="e">
        <f t="shared" ca="1" si="2842"/>
        <v>#VALUE!</v>
      </c>
      <c r="M460" s="81" t="str">
        <f ca="1">[2]!YBHIST($I$425,$I460,"LMMOAS","sec")</f>
        <v>E</v>
      </c>
      <c r="N460" s="73" t="str">
        <f ca="1">[2]!YBHIST($I$425,$I459,M$25,"sec","")</f>
        <v>E</v>
      </c>
      <c r="O460" s="170" t="str">
        <f ca="1">[2]!YBHIST("1 Month LIBOR",I460,"Yield","bmk","")</f>
        <v>E</v>
      </c>
      <c r="P460" s="80" t="e">
        <f t="shared" ca="1" si="2843"/>
        <v>#VALUE!</v>
      </c>
      <c r="Q460" s="82" t="str">
        <f ca="1">[2]!YBSCEN($I$425,$J459&amp;"d","Market",O$25,"Swap",$I459,"MarketWSkew","","Model",100,0,29,"Gradual","ParShift|N",0,"Annualized ROR",O459,100,"",,,,"Default",,,,"Default",,)</f>
        <v>E</v>
      </c>
      <c r="R460" s="80" t="e">
        <f t="shared" ca="1" si="2844"/>
        <v>#VALUE!</v>
      </c>
      <c r="S460" s="83" t="e">
        <f t="shared" ca="1" si="2845"/>
        <v>#VALUE!</v>
      </c>
      <c r="T460" s="80" t="e">
        <f ca="1">SUM(R$440:R460)</f>
        <v>#VALUE!</v>
      </c>
      <c r="U460" s="83" t="e">
        <f t="shared" ca="1" si="2852"/>
        <v>#VALUE!</v>
      </c>
      <c r="V460" s="84">
        <f ca="1">VLOOKUP($I460, 'Barcap OAD'!$A:$S, $F$425, FALSE)</f>
        <v>-27.1</v>
      </c>
      <c r="W460" s="172" t="e">
        <f t="shared" ca="1" si="2846"/>
        <v>#VALUE!</v>
      </c>
      <c r="X460" s="185" t="str">
        <f ca="1">[2]!YBHIST($E460,$I460,X$25,"sec","")</f>
        <v>E</v>
      </c>
      <c r="Y460" s="80" t="e">
        <f t="shared" ca="1" si="2832"/>
        <v>#VALUE!</v>
      </c>
      <c r="Z460" s="82" t="e">
        <f t="shared" ca="1" si="2833"/>
        <v>#VALUE!</v>
      </c>
      <c r="AA460" s="82" t="str">
        <f ca="1">[2]!YBHIST($F460,$I460,X$25,"sec","")</f>
        <v>E</v>
      </c>
      <c r="AB460" s="82" t="e">
        <f t="shared" ca="1" si="2853"/>
        <v>#VALUE!</v>
      </c>
      <c r="AC460" s="187" t="e">
        <f t="shared" ca="1" si="2861"/>
        <v>#VALUE!</v>
      </c>
      <c r="AD460" s="189">
        <f ca="1">VLOOKUP($I460, 'Barcap OAD'!$A:$S, $F$26, FALSE)</f>
        <v>4.8049999999999997</v>
      </c>
      <c r="AE460" s="172" t="e">
        <f t="shared" ca="1" si="2820"/>
        <v>#VALUE!</v>
      </c>
      <c r="AF460" s="86" t="e">
        <f t="shared" ca="1" si="2821"/>
        <v>#VALUE!</v>
      </c>
      <c r="AG460" s="80" t="e">
        <f t="shared" ca="1" si="2858"/>
        <v>#VALUE!</v>
      </c>
      <c r="AH460" s="83" t="e">
        <f t="shared" ca="1" si="2854"/>
        <v>#VALUE!</v>
      </c>
      <c r="AI460" s="80" t="e">
        <f t="shared" ca="1" si="2859"/>
        <v>#VALUE!</v>
      </c>
      <c r="AJ460" s="83" t="e">
        <f t="shared" ca="1" si="2847"/>
        <v>#VALUE!</v>
      </c>
      <c r="AK460" s="187" t="e">
        <f t="shared" ca="1" si="2840"/>
        <v>#VALUE!</v>
      </c>
      <c r="AL460" s="192" t="e">
        <f t="shared" ca="1" si="2848"/>
        <v>#VALUE!</v>
      </c>
      <c r="AM460" s="83" t="e">
        <f t="shared" ca="1" si="2849"/>
        <v>#VALUE!</v>
      </c>
      <c r="AN460" s="80" t="e">
        <f ca="1">SUM(AL$440:AL460)</f>
        <v>#VALUE!</v>
      </c>
      <c r="AO460" s="109" t="e">
        <f t="shared" ca="1" si="2855"/>
        <v>#VALUE!</v>
      </c>
      <c r="AP460" s="194" t="e">
        <f t="shared" ca="1" si="2860"/>
        <v>#VALUE!</v>
      </c>
      <c r="AQ460" s="200" t="e">
        <f t="shared" ca="1" si="2850"/>
        <v>#VALUE!</v>
      </c>
      <c r="AR460" s="204"/>
      <c r="AS460" s="221"/>
      <c r="AX460" s="208" t="str">
        <f ca="1">[2]!YBHIST($I$425,$I460,J$25,"sec","")</f>
        <v>E</v>
      </c>
      <c r="AY460" s="206" t="str">
        <f ca="1">[2]!YBPRICE($I$425,AX460&amp;"d","Market","AccruedInterest","Swap",$I460,"LMMSkew","","Model",100,"")</f>
        <v>E</v>
      </c>
      <c r="BA460" s="67">
        <f t="shared" si="2841"/>
        <v>-31</v>
      </c>
      <c r="BI460" s="519" t="e">
        <f t="shared" ca="1" si="2856"/>
        <v>#VALUE!</v>
      </c>
      <c r="BJ460" s="519" t="e">
        <f ca="1">PRODUCT($BI$440:BI460)-1</f>
        <v>#VALUE!</v>
      </c>
      <c r="BK460" s="519" t="e">
        <f t="shared" ca="1" si="2857"/>
        <v>#VALUE!</v>
      </c>
      <c r="BL460" s="519" t="e">
        <f ca="1">PRODUCT($BK$440:BK460)-1</f>
        <v>#VALUE!</v>
      </c>
    </row>
    <row r="461" spans="1:64" ht="15" customHeight="1">
      <c r="B461" s="69">
        <v>5.5</v>
      </c>
      <c r="C461" s="70">
        <f t="shared" ca="1" si="2851"/>
        <v>41190</v>
      </c>
      <c r="D461" s="70">
        <f t="shared" ca="1" si="2862"/>
        <v>41215</v>
      </c>
      <c r="E461" s="70" t="str">
        <f t="shared" ca="1" si="2815"/>
        <v>FNMA3.0-TBA-Oct</v>
      </c>
      <c r="F461" s="70" t="str">
        <f t="shared" ca="1" si="2816"/>
        <v>FNMA3.0-TBA-Nov</v>
      </c>
      <c r="G461" s="70" t="str">
        <f t="shared" si="2863"/>
        <v>FNMA3.0-TBA-GEN</v>
      </c>
      <c r="H461" s="71"/>
      <c r="I461" s="133">
        <f ca="1">[2]!YBWORKDAY(EDATE(Base_Date, BA461), -1, "USD")</f>
        <v>41180</v>
      </c>
      <c r="J461" s="217" t="str">
        <f t="shared" ca="1" si="2838"/>
        <v>E</v>
      </c>
      <c r="K461" s="80" t="e">
        <f t="shared" ca="1" si="2839"/>
        <v>#VALUE!</v>
      </c>
      <c r="L461" s="80" t="e">
        <f t="shared" ca="1" si="2842"/>
        <v>#VALUE!</v>
      </c>
      <c r="M461" s="81" t="str">
        <f ca="1">[2]!YBHIST($I$425,$I461,"LMMOAS","sec")</f>
        <v>E</v>
      </c>
      <c r="N461" s="73" t="str">
        <f ca="1">[2]!YBHIST($I$425,$I460,M$25,"sec","")</f>
        <v>E</v>
      </c>
      <c r="O461" s="170" t="str">
        <f ca="1">[2]!YBHIST("1 Month LIBOR",I461,"Yield","bmk","")</f>
        <v>E</v>
      </c>
      <c r="P461" s="80" t="e">
        <f t="shared" ca="1" si="2843"/>
        <v>#VALUE!</v>
      </c>
      <c r="Q461" s="82" t="str">
        <f ca="1">[2]!YBSCEN($I$425,$J460&amp;"d","Market",O$25,"Swap",$I460,"MarketWSkew","","Model",100,0,29,"Gradual","ParShift|N",0,"Annualized ROR",O460,100,"",,,,"Default",,,,"Default",,)</f>
        <v>E</v>
      </c>
      <c r="R461" s="80" t="e">
        <f t="shared" ca="1" si="2844"/>
        <v>#VALUE!</v>
      </c>
      <c r="S461" s="83" t="e">
        <f t="shared" ca="1" si="2845"/>
        <v>#VALUE!</v>
      </c>
      <c r="T461" s="80" t="e">
        <f ca="1">SUM(R$440:R461)</f>
        <v>#VALUE!</v>
      </c>
      <c r="U461" s="83" t="e">
        <f t="shared" ca="1" si="2852"/>
        <v>#VALUE!</v>
      </c>
      <c r="V461" s="84">
        <f ca="1">VLOOKUP($I461, 'Barcap OAD'!$A:$S, $F$425, FALSE)</f>
        <v>-24.9</v>
      </c>
      <c r="W461" s="172" t="e">
        <f t="shared" ca="1" si="2846"/>
        <v>#VALUE!</v>
      </c>
      <c r="X461" s="185" t="str">
        <f ca="1">[2]!YBHIST($E461,$I461,X$25,"sec","")</f>
        <v>E</v>
      </c>
      <c r="Y461" s="80" t="e">
        <f t="shared" ca="1" si="2832"/>
        <v>#VALUE!</v>
      </c>
      <c r="Z461" s="82" t="e">
        <f t="shared" ca="1" si="2833"/>
        <v>#VALUE!</v>
      </c>
      <c r="AA461" s="82" t="str">
        <f ca="1">[2]!YBHIST($F461,$I461,X$25,"sec","")</f>
        <v>E</v>
      </c>
      <c r="AB461" s="82" t="e">
        <f t="shared" ca="1" si="2853"/>
        <v>#VALUE!</v>
      </c>
      <c r="AC461" s="187" t="e">
        <f t="shared" ca="1" si="2861"/>
        <v>#VALUE!</v>
      </c>
      <c r="AD461" s="189">
        <f ca="1">VLOOKUP($I461, 'Barcap OAD'!$A:$S, $F$26, FALSE)</f>
        <v>4.3460000000000001</v>
      </c>
      <c r="AE461" s="172" t="e">
        <f t="shared" ca="1" si="2820"/>
        <v>#VALUE!</v>
      </c>
      <c r="AF461" s="86" t="e">
        <f t="shared" ca="1" si="2821"/>
        <v>#VALUE!</v>
      </c>
      <c r="AG461" s="80" t="e">
        <f t="shared" ca="1" si="2858"/>
        <v>#VALUE!</v>
      </c>
      <c r="AH461" s="83" t="e">
        <f t="shared" ca="1" si="2854"/>
        <v>#VALUE!</v>
      </c>
      <c r="AI461" s="80" t="e">
        <f t="shared" ca="1" si="2859"/>
        <v>#VALUE!</v>
      </c>
      <c r="AJ461" s="83" t="e">
        <f t="shared" ca="1" si="2847"/>
        <v>#VALUE!</v>
      </c>
      <c r="AK461" s="187" t="e">
        <f t="shared" ca="1" si="2840"/>
        <v>#VALUE!</v>
      </c>
      <c r="AL461" s="192" t="e">
        <f t="shared" ca="1" si="2848"/>
        <v>#VALUE!</v>
      </c>
      <c r="AM461" s="83" t="e">
        <f t="shared" ca="1" si="2849"/>
        <v>#VALUE!</v>
      </c>
      <c r="AN461" s="80" t="e">
        <f ca="1">SUM(AL$440:AL461)</f>
        <v>#VALUE!</v>
      </c>
      <c r="AO461" s="109" t="e">
        <f t="shared" ca="1" si="2855"/>
        <v>#VALUE!</v>
      </c>
      <c r="AP461" s="194" t="e">
        <f t="shared" ca="1" si="2860"/>
        <v>#VALUE!</v>
      </c>
      <c r="AQ461" s="200" t="e">
        <f t="shared" ca="1" si="2850"/>
        <v>#VALUE!</v>
      </c>
      <c r="AR461" s="204"/>
      <c r="AS461" s="221"/>
      <c r="AX461" s="208" t="str">
        <f ca="1">[2]!YBHIST($I$425,$I461,J$25,"sec","")</f>
        <v>E</v>
      </c>
      <c r="AY461" s="206" t="str">
        <f ca="1">[2]!YBPRICE($I$425,AX461&amp;"d","Market","AccruedInterest","Swap",$I461,"LMMSkew","","Model",100,"")</f>
        <v>E</v>
      </c>
      <c r="BA461" s="67">
        <f t="shared" si="2841"/>
        <v>-30</v>
      </c>
      <c r="BI461" s="519" t="e">
        <f t="shared" ca="1" si="2856"/>
        <v>#VALUE!</v>
      </c>
      <c r="BJ461" s="519" t="e">
        <f ca="1">PRODUCT($BI$440:BI461)-1</f>
        <v>#VALUE!</v>
      </c>
      <c r="BK461" s="519" t="e">
        <f t="shared" ca="1" si="2857"/>
        <v>#VALUE!</v>
      </c>
      <c r="BL461" s="519" t="e">
        <f ca="1">PRODUCT($BK$440:BK461)-1</f>
        <v>#VALUE!</v>
      </c>
    </row>
    <row r="462" spans="1:64" ht="15" customHeight="1">
      <c r="B462" s="69">
        <v>6</v>
      </c>
      <c r="C462" s="70">
        <f t="shared" ca="1" si="2851"/>
        <v>41223</v>
      </c>
      <c r="D462" s="70">
        <f t="shared" ca="1" si="2862"/>
        <v>41248</v>
      </c>
      <c r="E462" s="70" t="str">
        <f t="shared" ca="1" si="2815"/>
        <v>FNMA3.0-TBA-Nov</v>
      </c>
      <c r="F462" s="70" t="str">
        <f t="shared" ca="1" si="2816"/>
        <v>FNMA3.0-TBA-Dec</v>
      </c>
      <c r="G462" s="70" t="str">
        <f t="shared" si="2863"/>
        <v>FNMA3.0-TBA-GEN</v>
      </c>
      <c r="H462" s="71"/>
      <c r="I462" s="133">
        <f ca="1">[2]!YBWORKDAY(EDATE(Base_Date, BA462), -1, "USD")</f>
        <v>41213</v>
      </c>
      <c r="J462" s="217" t="str">
        <f t="shared" ca="1" si="2838"/>
        <v>E</v>
      </c>
      <c r="K462" s="80" t="e">
        <f t="shared" ca="1" si="2839"/>
        <v>#VALUE!</v>
      </c>
      <c r="L462" s="80" t="e">
        <f t="shared" ca="1" si="2842"/>
        <v>#VALUE!</v>
      </c>
      <c r="M462" s="81" t="str">
        <f ca="1">[2]!YBHIST($I$425,$I462,"LMMOAS","sec")</f>
        <v>E</v>
      </c>
      <c r="N462" s="73" t="str">
        <f ca="1">[2]!YBHIST($I$425,$I461,M$25,"sec","")</f>
        <v>E</v>
      </c>
      <c r="O462" s="170" t="str">
        <f ca="1">[2]!YBHIST("1 Month LIBOR",I462,"Yield","bmk","")</f>
        <v>E</v>
      </c>
      <c r="P462" s="80" t="e">
        <f t="shared" ca="1" si="2843"/>
        <v>#VALUE!</v>
      </c>
      <c r="Q462" s="82" t="str">
        <f ca="1">[2]!YBSCEN($I$425,$J461&amp;"d","Market",O$25,"Swap",$I461,"MarketWSkew","","Model",100,0,29,"Gradual","ParShift|N",0,"Annualized ROR",O461,100,"",,,,"Default",,,,"Default",,)</f>
        <v>E</v>
      </c>
      <c r="R462" s="80" t="e">
        <f t="shared" ca="1" si="2844"/>
        <v>#VALUE!</v>
      </c>
      <c r="S462" s="83" t="e">
        <f t="shared" ca="1" si="2845"/>
        <v>#VALUE!</v>
      </c>
      <c r="T462" s="80" t="e">
        <f ca="1">SUM(R$440:R462)</f>
        <v>#VALUE!</v>
      </c>
      <c r="U462" s="83" t="e">
        <f t="shared" ca="1" si="2852"/>
        <v>#VALUE!</v>
      </c>
      <c r="V462" s="84">
        <f ca="1">VLOOKUP($I462, 'Barcap OAD'!$A:$S, $F$425, FALSE)</f>
        <v>-23.6</v>
      </c>
      <c r="W462" s="172" t="e">
        <f t="shared" ca="1" si="2846"/>
        <v>#VALUE!</v>
      </c>
      <c r="X462" s="185" t="str">
        <f ca="1">[2]!YBHIST($E462,$I462,X$25,"sec","")</f>
        <v>E</v>
      </c>
      <c r="Y462" s="80" t="e">
        <f t="shared" ca="1" si="2832"/>
        <v>#VALUE!</v>
      </c>
      <c r="Z462" s="82" t="e">
        <f t="shared" ca="1" si="2833"/>
        <v>#VALUE!</v>
      </c>
      <c r="AA462" s="82" t="str">
        <f ca="1">[2]!YBHIST($F462,$I462,X$25,"sec","")</f>
        <v>E</v>
      </c>
      <c r="AB462" s="82" t="e">
        <f t="shared" ca="1" si="2853"/>
        <v>#VALUE!</v>
      </c>
      <c r="AC462" s="187" t="e">
        <f t="shared" ca="1" si="2861"/>
        <v>#VALUE!</v>
      </c>
      <c r="AD462" s="189">
        <f ca="1">VLOOKUP($I462, 'Barcap OAD'!$A:$S, $F$26, FALSE)</f>
        <v>4.6459999999999999</v>
      </c>
      <c r="AE462" s="172" t="e">
        <f t="shared" ca="1" si="2820"/>
        <v>#VALUE!</v>
      </c>
      <c r="AF462" s="86" t="e">
        <f t="shared" ca="1" si="2821"/>
        <v>#VALUE!</v>
      </c>
      <c r="AG462" s="80" t="e">
        <f t="shared" ca="1" si="2858"/>
        <v>#VALUE!</v>
      </c>
      <c r="AH462" s="83" t="e">
        <f t="shared" ca="1" si="2854"/>
        <v>#VALUE!</v>
      </c>
      <c r="AI462" s="80" t="e">
        <f t="shared" ca="1" si="2859"/>
        <v>#VALUE!</v>
      </c>
      <c r="AJ462" s="83" t="e">
        <f t="shared" ca="1" si="2847"/>
        <v>#VALUE!</v>
      </c>
      <c r="AK462" s="187" t="e">
        <f t="shared" ca="1" si="2840"/>
        <v>#VALUE!</v>
      </c>
      <c r="AL462" s="192" t="e">
        <f t="shared" ca="1" si="2848"/>
        <v>#VALUE!</v>
      </c>
      <c r="AM462" s="83" t="e">
        <f t="shared" ca="1" si="2849"/>
        <v>#VALUE!</v>
      </c>
      <c r="AN462" s="80" t="e">
        <f ca="1">SUM(AL$440:AL462)</f>
        <v>#VALUE!</v>
      </c>
      <c r="AO462" s="109" t="e">
        <f t="shared" ca="1" si="2855"/>
        <v>#VALUE!</v>
      </c>
      <c r="AP462" s="194" t="e">
        <f t="shared" ca="1" si="2860"/>
        <v>#VALUE!</v>
      </c>
      <c r="AQ462" s="200" t="e">
        <f t="shared" ca="1" si="2850"/>
        <v>#VALUE!</v>
      </c>
      <c r="AR462" s="204"/>
      <c r="AS462" s="221"/>
      <c r="AX462" s="208" t="str">
        <f ca="1">[2]!YBHIST($I$425,$I462,J$25,"sec","")</f>
        <v>E</v>
      </c>
      <c r="AY462" s="206" t="str">
        <f ca="1">[2]!YBPRICE($I$425,AX462&amp;"d","Market","AccruedInterest","Swap",$I462,"LMMSkew","","Model",100,"")</f>
        <v>E</v>
      </c>
      <c r="BA462" s="67">
        <f t="shared" si="2841"/>
        <v>-29</v>
      </c>
      <c r="BI462" s="519" t="e">
        <f t="shared" ca="1" si="2856"/>
        <v>#VALUE!</v>
      </c>
      <c r="BJ462" s="519" t="e">
        <f ca="1">PRODUCT($BI$440:BI462)-1</f>
        <v>#VALUE!</v>
      </c>
      <c r="BK462" s="519" t="e">
        <f t="shared" ca="1" si="2857"/>
        <v>#VALUE!</v>
      </c>
      <c r="BL462" s="519" t="e">
        <f ca="1">PRODUCT($BK$440:BK462)-1</f>
        <v>#VALUE!</v>
      </c>
    </row>
    <row r="463" spans="1:64" ht="15" customHeight="1">
      <c r="B463" s="69">
        <v>6.5</v>
      </c>
      <c r="C463" s="70">
        <f t="shared" ca="1" si="2851"/>
        <v>41253</v>
      </c>
      <c r="D463" s="70">
        <f t="shared" ca="1" si="2862"/>
        <v>41278</v>
      </c>
      <c r="E463" s="70" t="str">
        <f t="shared" ca="1" si="2815"/>
        <v>FNMA3.0-TBA-Dec</v>
      </c>
      <c r="F463" s="70" t="str">
        <f t="shared" ca="1" si="2816"/>
        <v>FNMA3.0-TBA-Jan</v>
      </c>
      <c r="G463" s="70" t="str">
        <f t="shared" si="2863"/>
        <v>FNMA3.0-TBA-GEN</v>
      </c>
      <c r="H463" s="71"/>
      <c r="I463" s="133">
        <f ca="1">[2]!YBWORKDAY(EDATE(Base_Date, BA463), -1, "USD")</f>
        <v>41243</v>
      </c>
      <c r="J463" s="217" t="str">
        <f t="shared" ca="1" si="2838"/>
        <v>E</v>
      </c>
      <c r="K463" s="80" t="e">
        <f t="shared" ca="1" si="2839"/>
        <v>#VALUE!</v>
      </c>
      <c r="L463" s="80" t="e">
        <f t="shared" ca="1" si="2842"/>
        <v>#VALUE!</v>
      </c>
      <c r="M463" s="81" t="str">
        <f ca="1">[2]!YBHIST($I$425,$I463,"LMMOAS","sec")</f>
        <v>E</v>
      </c>
      <c r="N463" s="73" t="str">
        <f ca="1">[2]!YBHIST($I$425,$I462,M$25,"sec","")</f>
        <v>E</v>
      </c>
      <c r="O463" s="170" t="str">
        <f ca="1">[2]!YBHIST("1 Month LIBOR",I463,"Yield","bmk","")</f>
        <v>E</v>
      </c>
      <c r="P463" s="80" t="e">
        <f t="shared" ca="1" si="2843"/>
        <v>#VALUE!</v>
      </c>
      <c r="Q463" s="82" t="str">
        <f ca="1">[2]!YBSCEN($I$425,$J462&amp;"d","Market",O$25,"Swap",$I462,"MarketWSkew","","Model",100,0,29,"Gradual","ParShift|N",0,"Annualized ROR",O462,100,"",,,,"Default",,,,"Default",,)</f>
        <v>E</v>
      </c>
      <c r="R463" s="80" t="e">
        <f t="shared" ca="1" si="2844"/>
        <v>#VALUE!</v>
      </c>
      <c r="S463" s="83" t="e">
        <f t="shared" ca="1" si="2845"/>
        <v>#VALUE!</v>
      </c>
      <c r="T463" s="80" t="e">
        <f ca="1">SUM(R$440:R463)</f>
        <v>#VALUE!</v>
      </c>
      <c r="U463" s="83" t="e">
        <f t="shared" ca="1" si="2852"/>
        <v>#VALUE!</v>
      </c>
      <c r="V463" s="84">
        <f ca="1">VLOOKUP($I463, 'Barcap OAD'!$A:$S, $F$425, FALSE)</f>
        <v>-22.7</v>
      </c>
      <c r="W463" s="172" t="e">
        <f t="shared" ca="1" si="2846"/>
        <v>#VALUE!</v>
      </c>
      <c r="X463" s="185" t="str">
        <f ca="1">[2]!YBHIST($E463,$I463,X$25,"sec","")</f>
        <v>E</v>
      </c>
      <c r="Y463" s="80" t="e">
        <f t="shared" ca="1" si="2832"/>
        <v>#VALUE!</v>
      </c>
      <c r="Z463" s="82" t="e">
        <f t="shared" ca="1" si="2833"/>
        <v>#VALUE!</v>
      </c>
      <c r="AA463" s="82" t="str">
        <f ca="1">[2]!YBHIST($F463,$I463,X$25,"sec","")</f>
        <v>E</v>
      </c>
      <c r="AB463" s="82" t="e">
        <f t="shared" ca="1" si="2853"/>
        <v>#VALUE!</v>
      </c>
      <c r="AC463" s="187" t="e">
        <f t="shared" ca="1" si="2861"/>
        <v>#VALUE!</v>
      </c>
      <c r="AD463" s="189">
        <f ca="1">VLOOKUP($I463, 'Barcap OAD'!$A:$S, $F$26, FALSE)</f>
        <v>5.2729999999999997</v>
      </c>
      <c r="AE463" s="172" t="e">
        <f t="shared" ca="1" si="2820"/>
        <v>#VALUE!</v>
      </c>
      <c r="AF463" s="86" t="e">
        <f t="shared" ca="1" si="2821"/>
        <v>#VALUE!</v>
      </c>
      <c r="AG463" s="80" t="e">
        <f t="shared" ca="1" si="2858"/>
        <v>#VALUE!</v>
      </c>
      <c r="AH463" s="83" t="e">
        <f t="shared" ca="1" si="2854"/>
        <v>#VALUE!</v>
      </c>
      <c r="AI463" s="80" t="e">
        <f t="shared" ca="1" si="2859"/>
        <v>#VALUE!</v>
      </c>
      <c r="AJ463" s="83" t="e">
        <f t="shared" ca="1" si="2847"/>
        <v>#VALUE!</v>
      </c>
      <c r="AK463" s="187" t="e">
        <f t="shared" ca="1" si="2840"/>
        <v>#VALUE!</v>
      </c>
      <c r="AL463" s="192" t="e">
        <f t="shared" ca="1" si="2848"/>
        <v>#VALUE!</v>
      </c>
      <c r="AM463" s="83" t="e">
        <f t="shared" ca="1" si="2849"/>
        <v>#VALUE!</v>
      </c>
      <c r="AN463" s="80" t="e">
        <f ca="1">SUM(AL$440:AL463)</f>
        <v>#VALUE!</v>
      </c>
      <c r="AO463" s="109" t="e">
        <f t="shared" ca="1" si="2855"/>
        <v>#VALUE!</v>
      </c>
      <c r="AP463" s="194" t="e">
        <f t="shared" ca="1" si="2860"/>
        <v>#VALUE!</v>
      </c>
      <c r="AQ463" s="200" t="e">
        <f t="shared" ca="1" si="2850"/>
        <v>#VALUE!</v>
      </c>
      <c r="AR463" s="204"/>
      <c r="AS463" s="221"/>
      <c r="AX463" s="208" t="str">
        <f ca="1">[2]!YBHIST($I$425,$I463,J$25,"sec","")</f>
        <v>E</v>
      </c>
      <c r="AY463" s="206" t="str">
        <f ca="1">[2]!YBPRICE($I$425,AX463&amp;"d","Market","AccruedInterest","Swap",$I463,"LMMSkew","","Model",100,"")</f>
        <v>E</v>
      </c>
      <c r="BA463" s="67">
        <f t="shared" si="2841"/>
        <v>-28</v>
      </c>
      <c r="BI463" s="519" t="e">
        <f t="shared" ca="1" si="2856"/>
        <v>#VALUE!</v>
      </c>
      <c r="BJ463" s="519" t="e">
        <f ca="1">PRODUCT($BI$440:BI463)-1</f>
        <v>#VALUE!</v>
      </c>
      <c r="BK463" s="519" t="e">
        <f t="shared" ca="1" si="2857"/>
        <v>#VALUE!</v>
      </c>
      <c r="BL463" s="519" t="e">
        <f ca="1">PRODUCT($BK$440:BK463)-1</f>
        <v>#VALUE!</v>
      </c>
    </row>
    <row r="464" spans="1:64" ht="15" customHeight="1">
      <c r="C464" s="70">
        <f t="shared" ca="1" si="2851"/>
        <v>41284</v>
      </c>
      <c r="D464" s="70">
        <f t="shared" ca="1" si="2862"/>
        <v>41309</v>
      </c>
      <c r="E464" s="70" t="str">
        <f t="shared" ca="1" si="2815"/>
        <v>FNMA3.0-TBA-Jan</v>
      </c>
      <c r="F464" s="70" t="str">
        <f t="shared" ca="1" si="2816"/>
        <v>FNMA3.0-TBA-Feb</v>
      </c>
      <c r="G464" s="70" t="str">
        <f t="shared" si="2863"/>
        <v>FNMA3.0-TBA-GEN</v>
      </c>
      <c r="H464" s="71"/>
      <c r="I464" s="133">
        <f ca="1">[2]!YBWORKDAY(EDATE(Base_Date, BA464), -1, "USD")</f>
        <v>41274</v>
      </c>
      <c r="J464" s="217" t="str">
        <f t="shared" ca="1" si="2838"/>
        <v>E</v>
      </c>
      <c r="K464" s="80" t="e">
        <f t="shared" ca="1" si="2839"/>
        <v>#VALUE!</v>
      </c>
      <c r="L464" s="80" t="e">
        <f t="shared" ca="1" si="2842"/>
        <v>#VALUE!</v>
      </c>
      <c r="M464" s="81" t="str">
        <f ca="1">[2]!YBHIST($I$425,$I464,"LMMOAS","sec")</f>
        <v>E</v>
      </c>
      <c r="N464" s="73" t="str">
        <f ca="1">[2]!YBHIST($I$425,$I463,M$25,"sec","")</f>
        <v>E</v>
      </c>
      <c r="O464" s="170" t="str">
        <f ca="1">[2]!YBHIST("1 Month LIBOR",I464,"Yield","bmk","")</f>
        <v>E</v>
      </c>
      <c r="P464" s="80" t="e">
        <f t="shared" ca="1" si="2843"/>
        <v>#VALUE!</v>
      </c>
      <c r="Q464" s="82" t="str">
        <f ca="1">[2]!YBSCEN($I$425,$J463&amp;"d","Market",O$25,"Swap",$I463,"MarketWSkew","","Model",100,0,29,"Gradual","ParShift|N",0,"Annualized ROR",O463,100,"",,,,"Default",,,,"Default",,)</f>
        <v>E</v>
      </c>
      <c r="R464" s="80" t="e">
        <f t="shared" ca="1" si="2844"/>
        <v>#VALUE!</v>
      </c>
      <c r="S464" s="83" t="e">
        <f t="shared" ca="1" si="2845"/>
        <v>#VALUE!</v>
      </c>
      <c r="T464" s="80" t="e">
        <f ca="1">SUM(R$440:R464)</f>
        <v>#VALUE!</v>
      </c>
      <c r="U464" s="83" t="e">
        <f t="shared" ca="1" si="2852"/>
        <v>#VALUE!</v>
      </c>
      <c r="V464" s="84">
        <f ca="1">VLOOKUP($I464, 'Barcap OAD'!$A:$S, $F$425, FALSE)</f>
        <v>-22.6</v>
      </c>
      <c r="W464" s="172" t="e">
        <f t="shared" ca="1" si="2846"/>
        <v>#VALUE!</v>
      </c>
      <c r="X464" s="185" t="str">
        <f ca="1">[2]!YBHIST($E464,$I464,X$25,"sec","")</f>
        <v>E</v>
      </c>
      <c r="Y464" s="80" t="e">
        <f t="shared" ca="1" si="2832"/>
        <v>#VALUE!</v>
      </c>
      <c r="Z464" s="82" t="e">
        <f t="shared" ca="1" si="2833"/>
        <v>#VALUE!</v>
      </c>
      <c r="AA464" s="82" t="str">
        <f ca="1">[2]!YBHIST($F464,$I464,X$25,"sec","")</f>
        <v>E</v>
      </c>
      <c r="AB464" s="82" t="e">
        <f t="shared" ca="1" si="2853"/>
        <v>#VALUE!</v>
      </c>
      <c r="AC464" s="187" t="e">
        <f t="shared" ca="1" si="2861"/>
        <v>#VALUE!</v>
      </c>
      <c r="AD464" s="189">
        <f ca="1">VLOOKUP($I464, 'Barcap OAD'!$A:$S, $F$26, FALSE)</f>
        <v>5.9370000000000003</v>
      </c>
      <c r="AE464" s="172" t="e">
        <f t="shared" ca="1" si="2820"/>
        <v>#VALUE!</v>
      </c>
      <c r="AF464" s="86" t="e">
        <f t="shared" ca="1" si="2821"/>
        <v>#VALUE!</v>
      </c>
      <c r="AG464" s="80" t="e">
        <f t="shared" ca="1" si="2858"/>
        <v>#VALUE!</v>
      </c>
      <c r="AH464" s="83" t="e">
        <f t="shared" ca="1" si="2854"/>
        <v>#VALUE!</v>
      </c>
      <c r="AI464" s="80" t="e">
        <f t="shared" ca="1" si="2859"/>
        <v>#VALUE!</v>
      </c>
      <c r="AJ464" s="83" t="e">
        <f t="shared" ca="1" si="2847"/>
        <v>#VALUE!</v>
      </c>
      <c r="AK464" s="187" t="e">
        <f t="shared" ca="1" si="2840"/>
        <v>#VALUE!</v>
      </c>
      <c r="AL464" s="192" t="e">
        <f t="shared" ca="1" si="2848"/>
        <v>#VALUE!</v>
      </c>
      <c r="AM464" s="83" t="e">
        <f t="shared" ca="1" si="2849"/>
        <v>#VALUE!</v>
      </c>
      <c r="AN464" s="80" t="e">
        <f ca="1">SUM(AL$440:AL464)</f>
        <v>#VALUE!</v>
      </c>
      <c r="AO464" s="109" t="e">
        <f t="shared" ca="1" si="2855"/>
        <v>#VALUE!</v>
      </c>
      <c r="AP464" s="194" t="e">
        <f t="shared" ca="1" si="2860"/>
        <v>#VALUE!</v>
      </c>
      <c r="AQ464" s="200" t="e">
        <f t="shared" ca="1" si="2850"/>
        <v>#VALUE!</v>
      </c>
      <c r="AR464" s="204"/>
      <c r="AS464" s="221"/>
      <c r="AX464" s="208" t="str">
        <f ca="1">[2]!YBHIST($I$425,$I464,J$25,"sec","")</f>
        <v>E</v>
      </c>
      <c r="AY464" s="206" t="str">
        <f ca="1">[2]!YBPRICE($I$425,AX464&amp;"d","Market","AccruedInterest","Swap",$I464,"LMMSkew","","Model",100,"")</f>
        <v>E</v>
      </c>
      <c r="BA464" s="67">
        <f t="shared" si="2841"/>
        <v>-27</v>
      </c>
      <c r="BI464" s="519" t="e">
        <f t="shared" ca="1" si="2856"/>
        <v>#VALUE!</v>
      </c>
      <c r="BJ464" s="519" t="e">
        <f ca="1">PRODUCT($BI$440:BI464)-1</f>
        <v>#VALUE!</v>
      </c>
      <c r="BK464" s="519" t="e">
        <f t="shared" ca="1" si="2857"/>
        <v>#VALUE!</v>
      </c>
      <c r="BL464" s="519" t="e">
        <f ca="1">PRODUCT($BK$440:BK464)-1</f>
        <v>#VALUE!</v>
      </c>
    </row>
    <row r="465" spans="3:64" ht="15" customHeight="1">
      <c r="C465" s="70">
        <f t="shared" ca="1" si="2851"/>
        <v>41315</v>
      </c>
      <c r="D465" s="70">
        <f t="shared" ca="1" si="2862"/>
        <v>41340</v>
      </c>
      <c r="E465" s="70" t="str">
        <f t="shared" ca="1" si="2815"/>
        <v>FNMA3.0-TBA-Feb</v>
      </c>
      <c r="F465" s="70" t="str">
        <f t="shared" ca="1" si="2816"/>
        <v>FNMA3.0-TBA-Mar</v>
      </c>
      <c r="G465" s="70" t="str">
        <f t="shared" si="2863"/>
        <v>FNMA3.0-TBA-GEN</v>
      </c>
      <c r="H465" s="71"/>
      <c r="I465" s="133">
        <f ca="1">[2]!YBWORKDAY(EDATE(Base_Date, BA465), -1, "USD")</f>
        <v>41305</v>
      </c>
      <c r="J465" s="217" t="str">
        <f t="shared" ca="1" si="2838"/>
        <v>E</v>
      </c>
      <c r="K465" s="80" t="e">
        <f t="shared" ca="1" si="2839"/>
        <v>#VALUE!</v>
      </c>
      <c r="L465" s="80" t="e">
        <f t="shared" ca="1" si="2842"/>
        <v>#VALUE!</v>
      </c>
      <c r="M465" s="81" t="str">
        <f ca="1">[2]!YBHIST($I$425,$I465,"LMMOAS","sec")</f>
        <v>E</v>
      </c>
      <c r="N465" s="73" t="str">
        <f ca="1">[2]!YBHIST($I$425,$I464,M$25,"sec","")</f>
        <v>E</v>
      </c>
      <c r="O465" s="170" t="str">
        <f ca="1">[2]!YBHIST("1 Month LIBOR",I465,"Yield","bmk","")</f>
        <v>E</v>
      </c>
      <c r="P465" s="80" t="e">
        <f t="shared" ca="1" si="2843"/>
        <v>#VALUE!</v>
      </c>
      <c r="Q465" s="82" t="str">
        <f ca="1">[2]!YBSCEN($I$425,$J464&amp;"d","Market",O$25,"Swap",$I464,"LMMSkew","","Model",100,0,29,"Gradual","ParShift|N",0,"Annualized ROR",O464,100,"",,,,"Default",,,,"Default",,)</f>
        <v>E</v>
      </c>
      <c r="R465" s="80" t="e">
        <f t="shared" ca="1" si="2844"/>
        <v>#VALUE!</v>
      </c>
      <c r="S465" s="83" t="e">
        <f t="shared" ca="1" si="2845"/>
        <v>#VALUE!</v>
      </c>
      <c r="T465" s="80" t="e">
        <f ca="1">SUM(R$440:R465)</f>
        <v>#VALUE!</v>
      </c>
      <c r="U465" s="83" t="e">
        <f t="shared" ca="1" si="2852"/>
        <v>#VALUE!</v>
      </c>
      <c r="V465" s="84">
        <f ca="1">VLOOKUP($I465, 'Barcap OAD'!$A:$S, $F$425, FALSE)</f>
        <v>-22</v>
      </c>
      <c r="W465" s="172" t="e">
        <f t="shared" ca="1" si="2846"/>
        <v>#VALUE!</v>
      </c>
      <c r="X465" s="185" t="str">
        <f ca="1">[2]!YBHIST($E465,$I465,X$25,"sec","")</f>
        <v>E</v>
      </c>
      <c r="Y465" s="80" t="e">
        <f t="shared" ca="1" si="2832"/>
        <v>#VALUE!</v>
      </c>
      <c r="Z465" s="82" t="e">
        <f t="shared" ca="1" si="2833"/>
        <v>#VALUE!</v>
      </c>
      <c r="AA465" s="82" t="str">
        <f ca="1">[2]!YBHIST($F465,$I465,X$25,"sec","")</f>
        <v>E</v>
      </c>
      <c r="AB465" s="82" t="e">
        <f t="shared" ca="1" si="2853"/>
        <v>#VALUE!</v>
      </c>
      <c r="AC465" s="187" t="e">
        <f t="shared" ca="1" si="2861"/>
        <v>#VALUE!</v>
      </c>
      <c r="AD465" s="189">
        <f ca="1">VLOOKUP($I465, 'Barcap OAD'!$A:$S, $F$26, FALSE)</f>
        <v>7.0540000000000003</v>
      </c>
      <c r="AE465" s="172" t="e">
        <f t="shared" ca="1" si="2820"/>
        <v>#VALUE!</v>
      </c>
      <c r="AF465" s="86" t="e">
        <f t="shared" ca="1" si="2821"/>
        <v>#VALUE!</v>
      </c>
      <c r="AG465" s="80" t="e">
        <f t="shared" ca="1" si="2858"/>
        <v>#VALUE!</v>
      </c>
      <c r="AH465" s="83" t="e">
        <f t="shared" ca="1" si="2854"/>
        <v>#VALUE!</v>
      </c>
      <c r="AI465" s="80" t="e">
        <f t="shared" ca="1" si="2859"/>
        <v>#VALUE!</v>
      </c>
      <c r="AJ465" s="83" t="e">
        <f t="shared" ca="1" si="2847"/>
        <v>#VALUE!</v>
      </c>
      <c r="AK465" s="187" t="e">
        <f t="shared" ca="1" si="2840"/>
        <v>#VALUE!</v>
      </c>
      <c r="AL465" s="192" t="e">
        <f t="shared" ca="1" si="2848"/>
        <v>#VALUE!</v>
      </c>
      <c r="AM465" s="83" t="e">
        <f t="shared" ca="1" si="2849"/>
        <v>#VALUE!</v>
      </c>
      <c r="AN465" s="80" t="e">
        <f ca="1">SUM(AL$440:AL465)</f>
        <v>#VALUE!</v>
      </c>
      <c r="AO465" s="109" t="e">
        <f t="shared" ca="1" si="2855"/>
        <v>#VALUE!</v>
      </c>
      <c r="AP465" s="194" t="e">
        <f t="shared" ca="1" si="2860"/>
        <v>#VALUE!</v>
      </c>
      <c r="AQ465" s="200" t="e">
        <f t="shared" ca="1" si="2850"/>
        <v>#VALUE!</v>
      </c>
      <c r="AR465" s="204"/>
      <c r="AS465" s="221"/>
      <c r="AX465" s="208" t="str">
        <f ca="1">[2]!YBHIST($I$425,$I465,J$25,"sec","")</f>
        <v>E</v>
      </c>
      <c r="AY465" s="206" t="str">
        <f ca="1">[2]!YBPRICE($I$425,AX465&amp;"d","Market","AccruedInterest","Swap",$I465,"LMMSkew","","Model",100,"")</f>
        <v>E</v>
      </c>
      <c r="BA465" s="67">
        <f t="shared" si="2841"/>
        <v>-26</v>
      </c>
      <c r="BI465" s="519" t="e">
        <f t="shared" ca="1" si="2856"/>
        <v>#VALUE!</v>
      </c>
      <c r="BJ465" s="519" t="e">
        <f ca="1">PRODUCT($BI$440:BI465)-1</f>
        <v>#VALUE!</v>
      </c>
      <c r="BK465" s="519" t="e">
        <f t="shared" ca="1" si="2857"/>
        <v>#VALUE!</v>
      </c>
      <c r="BL465" s="519" t="e">
        <f ca="1">PRODUCT($BK$440:BK465)-1</f>
        <v>#VALUE!</v>
      </c>
    </row>
    <row r="466" spans="3:64" ht="15" customHeight="1">
      <c r="C466" s="70">
        <f t="shared" ca="1" si="2851"/>
        <v>41343</v>
      </c>
      <c r="D466" s="70">
        <f t="shared" ca="1" si="2862"/>
        <v>41368</v>
      </c>
      <c r="E466" s="70" t="str">
        <f t="shared" ca="1" si="2815"/>
        <v>FNMA3.0-TBA-Mar</v>
      </c>
      <c r="F466" s="70" t="str">
        <f t="shared" ca="1" si="2816"/>
        <v>FNMA3.0-TBA-Apr</v>
      </c>
      <c r="G466" s="70" t="str">
        <f t="shared" si="2863"/>
        <v>FNMA3.0-TBA-GEN</v>
      </c>
      <c r="H466" s="71"/>
      <c r="I466" s="133">
        <f ca="1">[2]!YBWORKDAY(EDATE(Base_Date, BA466), -1, "USD")</f>
        <v>41333</v>
      </c>
      <c r="J466" s="217" t="str">
        <f t="shared" ca="1" si="2838"/>
        <v>E</v>
      </c>
      <c r="K466" s="80" t="e">
        <f t="shared" ca="1" si="2839"/>
        <v>#VALUE!</v>
      </c>
      <c r="L466" s="80" t="e">
        <f t="shared" ca="1" si="2842"/>
        <v>#VALUE!</v>
      </c>
      <c r="M466" s="81" t="str">
        <f ca="1">[2]!YBHIST($I$425,$I466,"LMMOAS","sec")</f>
        <v>E</v>
      </c>
      <c r="N466" s="73" t="str">
        <f ca="1">[2]!YBHIST($I$425,$I465,M$25,"sec","")</f>
        <v>E</v>
      </c>
      <c r="O466" s="170" t="str">
        <f ca="1">[2]!YBHIST("1 Month LIBOR",I466,"Yield","bmk","")</f>
        <v>E</v>
      </c>
      <c r="P466" s="80" t="e">
        <f t="shared" ca="1" si="2843"/>
        <v>#VALUE!</v>
      </c>
      <c r="Q466" s="82" t="str">
        <f ca="1">[2]!YBSCEN($I$425,$J465&amp;"d","Market",O$25,"Swap",$I465,"LMMSkew","","Model",100,0,29,"Gradual","ParShift|N",0,"Annualized ROR",O465,100,"",,,,"Default",,,,"Default",,)</f>
        <v>E</v>
      </c>
      <c r="R466" s="80" t="e">
        <f t="shared" ca="1" si="2844"/>
        <v>#VALUE!</v>
      </c>
      <c r="S466" s="83" t="e">
        <f t="shared" ca="1" si="2845"/>
        <v>#VALUE!</v>
      </c>
      <c r="T466" s="80" t="e">
        <f ca="1">SUM(R$440:R466)</f>
        <v>#VALUE!</v>
      </c>
      <c r="U466" s="83" t="e">
        <f t="shared" ca="1" si="2852"/>
        <v>#VALUE!</v>
      </c>
      <c r="V466" s="84">
        <f ca="1">VLOOKUP($I466, 'Barcap OAD'!$A:$S, $F$425, FALSE)</f>
        <v>-21.3</v>
      </c>
      <c r="W466" s="172" t="e">
        <f t="shared" ca="1" si="2846"/>
        <v>#VALUE!</v>
      </c>
      <c r="X466" s="185" t="str">
        <f ca="1">[2]!YBHIST($E466,$I466,X$25,"sec","")</f>
        <v>E</v>
      </c>
      <c r="Y466" s="80" t="e">
        <f t="shared" ca="1" si="2832"/>
        <v>#VALUE!</v>
      </c>
      <c r="Z466" s="82" t="e">
        <f t="shared" ca="1" si="2833"/>
        <v>#VALUE!</v>
      </c>
      <c r="AA466" s="82" t="str">
        <f ca="1">[2]!YBHIST($F466,$I466,X$25,"sec","")</f>
        <v>E</v>
      </c>
      <c r="AB466" s="82" t="e">
        <f t="shared" ca="1" si="2853"/>
        <v>#VALUE!</v>
      </c>
      <c r="AC466" s="187" t="e">
        <f t="shared" ca="1" si="2861"/>
        <v>#VALUE!</v>
      </c>
      <c r="AD466" s="189">
        <f ca="1">VLOOKUP($I466, 'Barcap OAD'!$A:$S, $F$26, FALSE)</f>
        <v>6.8920000000000003</v>
      </c>
      <c r="AE466" s="172" t="e">
        <f t="shared" ca="1" si="2820"/>
        <v>#VALUE!</v>
      </c>
      <c r="AF466" s="86" t="e">
        <f t="shared" ca="1" si="2821"/>
        <v>#VALUE!</v>
      </c>
      <c r="AG466" s="80" t="e">
        <f t="shared" ca="1" si="2858"/>
        <v>#VALUE!</v>
      </c>
      <c r="AH466" s="83" t="e">
        <f t="shared" ca="1" si="2854"/>
        <v>#VALUE!</v>
      </c>
      <c r="AI466" s="80" t="e">
        <f t="shared" ca="1" si="2859"/>
        <v>#VALUE!</v>
      </c>
      <c r="AJ466" s="83" t="e">
        <f t="shared" ca="1" si="2847"/>
        <v>#VALUE!</v>
      </c>
      <c r="AK466" s="187" t="e">
        <f t="shared" ca="1" si="2840"/>
        <v>#VALUE!</v>
      </c>
      <c r="AL466" s="192" t="e">
        <f t="shared" ca="1" si="2848"/>
        <v>#VALUE!</v>
      </c>
      <c r="AM466" s="83" t="e">
        <f t="shared" ca="1" si="2849"/>
        <v>#VALUE!</v>
      </c>
      <c r="AN466" s="80" t="e">
        <f ca="1">SUM(AL$440:AL466)</f>
        <v>#VALUE!</v>
      </c>
      <c r="AO466" s="109" t="e">
        <f t="shared" ca="1" si="2855"/>
        <v>#VALUE!</v>
      </c>
      <c r="AP466" s="194" t="e">
        <f t="shared" ca="1" si="2860"/>
        <v>#VALUE!</v>
      </c>
      <c r="AQ466" s="200" t="e">
        <f t="shared" ca="1" si="2850"/>
        <v>#VALUE!</v>
      </c>
      <c r="AR466" s="204"/>
      <c r="AS466" s="221"/>
      <c r="AX466" s="208" t="str">
        <f ca="1">[2]!YBHIST($I$425,$I466,J$25,"sec","")</f>
        <v>E</v>
      </c>
      <c r="AY466" s="206" t="str">
        <f ca="1">[2]!YBPRICE($I$425,AX466&amp;"d","Market","AccruedInterest","Swap",$I466,"LMMSkew","","Model",100,"")</f>
        <v>E</v>
      </c>
      <c r="BA466" s="67">
        <f t="shared" si="2841"/>
        <v>-25</v>
      </c>
      <c r="BI466" s="519" t="e">
        <f t="shared" ca="1" si="2856"/>
        <v>#VALUE!</v>
      </c>
      <c r="BJ466" s="519" t="e">
        <f ca="1">PRODUCT($BI$440:BI466)-1</f>
        <v>#VALUE!</v>
      </c>
      <c r="BK466" s="519" t="e">
        <f t="shared" ca="1" si="2857"/>
        <v>#VALUE!</v>
      </c>
      <c r="BL466" s="519" t="e">
        <f ca="1">PRODUCT($BK$440:BK466)-1</f>
        <v>#VALUE!</v>
      </c>
    </row>
    <row r="467" spans="3:64" ht="15" customHeight="1">
      <c r="C467" s="222">
        <f t="shared" ref="C467:C472" ca="1" si="2864">I467+10</f>
        <v>41371</v>
      </c>
      <c r="D467" s="70">
        <f t="shared" ca="1" si="2862"/>
        <v>41396</v>
      </c>
      <c r="E467" s="70" t="str">
        <f t="shared" ca="1" si="2815"/>
        <v>FNMA3.0-TBA-Apr</v>
      </c>
      <c r="F467" s="70" t="str">
        <f t="shared" ca="1" si="2816"/>
        <v>FNMA3.0-TBA-May</v>
      </c>
      <c r="G467" s="70" t="str">
        <f t="shared" si="2863"/>
        <v>FNMA3.0-TBA-GEN</v>
      </c>
      <c r="H467" s="71"/>
      <c r="I467" s="133">
        <f ca="1">[2]!YBWORKDAY(EDATE(Base_Date, BA467), -1, "USD")</f>
        <v>41361</v>
      </c>
      <c r="J467" s="234" t="str">
        <f t="shared" ca="1" si="2838"/>
        <v>E</v>
      </c>
      <c r="K467" s="237" t="e">
        <f t="shared" ca="1" si="2839"/>
        <v>#VALUE!</v>
      </c>
      <c r="L467" s="237" t="e">
        <f t="shared" ca="1" si="2842"/>
        <v>#VALUE!</v>
      </c>
      <c r="M467" s="238" t="str">
        <f ca="1">[2]!YBHIST($I$425,$I467,"LMMOAS","sec")</f>
        <v>E</v>
      </c>
      <c r="N467" s="239" t="str">
        <f ca="1">[2]!YBHIST($I$425,$I466,M$25,"sec","")</f>
        <v>E</v>
      </c>
      <c r="O467" s="240" t="str">
        <f ca="1">[2]!YBHIST("1 Month LIBOR",I467,"Yield","bmk","")</f>
        <v>E</v>
      </c>
      <c r="P467" s="237" t="e">
        <f t="shared" ca="1" si="2843"/>
        <v>#VALUE!</v>
      </c>
      <c r="Q467" s="171" t="str">
        <f ca="1">[2]!YBSCEN($I$425,$J466&amp;"d","Market",O$25,"Swap",$I466,"LMMSkew","","Model",100,0,29,"Gradual","ParShift|N",0,"Annualized ROR",O466,100,"",,,,"Default",,,,"Default",,)</f>
        <v>E</v>
      </c>
      <c r="R467" s="237" t="e">
        <f t="shared" ca="1" si="2844"/>
        <v>#VALUE!</v>
      </c>
      <c r="S467" s="241" t="e">
        <f t="shared" ca="1" si="2845"/>
        <v>#VALUE!</v>
      </c>
      <c r="T467" s="237" t="e">
        <f ca="1">SUM(R$440:R467)</f>
        <v>#VALUE!</v>
      </c>
      <c r="U467" s="241" t="e">
        <f t="shared" ca="1" si="2852"/>
        <v>#VALUE!</v>
      </c>
      <c r="V467" s="242">
        <f ca="1">VLOOKUP($I467, 'Barcap OAD'!$A:$S, $F$425, FALSE)</f>
        <v>-21.1</v>
      </c>
      <c r="W467" s="243" t="e">
        <f t="shared" ca="1" si="2846"/>
        <v>#VALUE!</v>
      </c>
      <c r="X467" s="244" t="str">
        <f ca="1">[2]!YBHIST($E467,$I467,X$25,"sec","")</f>
        <v>E</v>
      </c>
      <c r="Y467" s="237" t="e">
        <f t="shared" ca="1" si="2832"/>
        <v>#VALUE!</v>
      </c>
      <c r="Z467" s="171" t="e">
        <f t="shared" ca="1" si="2833"/>
        <v>#VALUE!</v>
      </c>
      <c r="AA467" s="171" t="str">
        <f ca="1">[2]!YBHIST($F467,$I467,X$25,"sec","")</f>
        <v>E</v>
      </c>
      <c r="AB467" s="171" t="e">
        <f t="shared" ca="1" si="2853"/>
        <v>#VALUE!</v>
      </c>
      <c r="AC467" s="245" t="e">
        <f t="shared" ca="1" si="2861"/>
        <v>#VALUE!</v>
      </c>
      <c r="AD467" s="246">
        <f ca="1">VLOOKUP($I467, 'Barcap OAD'!$A:$S, $F$26, FALSE)</f>
        <v>7.0179999999999998</v>
      </c>
      <c r="AE467" s="243" t="e">
        <f t="shared" ca="1" si="2820"/>
        <v>#VALUE!</v>
      </c>
      <c r="AF467" s="247" t="e">
        <f t="shared" ca="1" si="2821"/>
        <v>#VALUE!</v>
      </c>
      <c r="AG467" s="237" t="e">
        <f t="shared" ca="1" si="2858"/>
        <v>#VALUE!</v>
      </c>
      <c r="AH467" s="241" t="e">
        <f t="shared" ca="1" si="2854"/>
        <v>#VALUE!</v>
      </c>
      <c r="AI467" s="237" t="e">
        <f t="shared" ca="1" si="2859"/>
        <v>#VALUE!</v>
      </c>
      <c r="AJ467" s="241" t="e">
        <f t="shared" ca="1" si="2847"/>
        <v>#VALUE!</v>
      </c>
      <c r="AK467" s="245" t="e">
        <f t="shared" ca="1" si="2840"/>
        <v>#VALUE!</v>
      </c>
      <c r="AL467" s="248" t="e">
        <f t="shared" ca="1" si="2848"/>
        <v>#VALUE!</v>
      </c>
      <c r="AM467" s="241" t="e">
        <f t="shared" ca="1" si="2849"/>
        <v>#VALUE!</v>
      </c>
      <c r="AN467" s="237" t="e">
        <f ca="1">SUM(AL$440:AL467)</f>
        <v>#VALUE!</v>
      </c>
      <c r="AO467" s="203" t="e">
        <f t="shared" ca="1" si="2855"/>
        <v>#VALUE!</v>
      </c>
      <c r="AP467" s="249" t="e">
        <f t="shared" ca="1" si="2860"/>
        <v>#VALUE!</v>
      </c>
      <c r="AQ467" s="250" t="e">
        <f t="shared" ca="1" si="2850"/>
        <v>#VALUE!</v>
      </c>
      <c r="AR467" s="204"/>
      <c r="AS467" s="221"/>
      <c r="AX467" s="208" t="str">
        <f ca="1">[2]!YBHIST($I$425,$I467,J$25,"sec","")</f>
        <v>E</v>
      </c>
      <c r="AY467" s="206" t="str">
        <f ca="1">[2]!YBPRICE($I$425,AX467&amp;"d","Market","AccruedInterest","Swap",$I467,"LMMSkew","","Model",100,"")</f>
        <v>E</v>
      </c>
      <c r="BA467" s="67">
        <f t="shared" si="2841"/>
        <v>-24</v>
      </c>
      <c r="BI467" s="519" t="e">
        <f t="shared" ca="1" si="2856"/>
        <v>#VALUE!</v>
      </c>
      <c r="BJ467" s="519" t="e">
        <f ca="1">PRODUCT($BI$440:BI467)-1</f>
        <v>#VALUE!</v>
      </c>
      <c r="BK467" s="519" t="e">
        <f t="shared" ca="1" si="2857"/>
        <v>#VALUE!</v>
      </c>
      <c r="BL467" s="519" t="e">
        <f ca="1">PRODUCT($BK$440:BK467)-1</f>
        <v>#VALUE!</v>
      </c>
    </row>
    <row r="468" spans="3:64" ht="15" customHeight="1">
      <c r="C468" s="222">
        <f t="shared" ca="1" si="2864"/>
        <v>41404</v>
      </c>
      <c r="D468" s="70">
        <f t="shared" ca="1" si="2862"/>
        <v>41429</v>
      </c>
      <c r="E468" s="70" t="str">
        <f t="shared" ca="1" si="2815"/>
        <v>FNMA3.0-TBA-May</v>
      </c>
      <c r="F468" s="70" t="str">
        <f t="shared" ca="1" si="2816"/>
        <v>FNMA3.0-TBA-Jun</v>
      </c>
      <c r="G468" s="70" t="str">
        <f t="shared" si="2863"/>
        <v>FNMA3.0-TBA-GEN</v>
      </c>
      <c r="H468" s="71"/>
      <c r="I468" s="133">
        <f ca="1">[2]!YBWORKDAY(EDATE(Base_Date, BA468), -1, "USD")</f>
        <v>41394</v>
      </c>
      <c r="J468" s="234" t="str">
        <f t="shared" ca="1" si="2838"/>
        <v>E</v>
      </c>
      <c r="K468" s="237" t="e">
        <f t="shared" ca="1" si="2839"/>
        <v>#VALUE!</v>
      </c>
      <c r="L468" s="237" t="e">
        <f t="shared" ca="1" si="2842"/>
        <v>#VALUE!</v>
      </c>
      <c r="M468" s="238" t="str">
        <f ca="1">[2]!YBHIST($I$425,$I468,"LMMOAS","sec")</f>
        <v>E</v>
      </c>
      <c r="N468" s="239" t="str">
        <f ca="1">[2]!YBHIST($I$425,$I467,M$25,"sec","")</f>
        <v>E</v>
      </c>
      <c r="O468" s="240" t="str">
        <f ca="1">[2]!YBHIST("1 Month LIBOR",I468,"Yield","bmk","")</f>
        <v>E</v>
      </c>
      <c r="P468" s="237" t="e">
        <f t="shared" ca="1" si="2843"/>
        <v>#VALUE!</v>
      </c>
      <c r="Q468" s="171" t="str">
        <f ca="1">[2]!YBSCEN($I$425,$J467&amp;"d","Market",O$25,"Swap",$I467,"LMMSkew","","Model",100,0,29,"Gradual","ParShift|N",0,"Annualized ROR",O467,100,"",,,,"Default",,,,"Default",,)</f>
        <v>E</v>
      </c>
      <c r="R468" s="237" t="e">
        <f t="shared" ca="1" si="2844"/>
        <v>#VALUE!</v>
      </c>
      <c r="S468" s="241" t="e">
        <f t="shared" ca="1" si="2845"/>
        <v>#VALUE!</v>
      </c>
      <c r="T468" s="237" t="e">
        <f ca="1">SUM(R$440:R468)</f>
        <v>#VALUE!</v>
      </c>
      <c r="U468" s="241" t="e">
        <f t="shared" ca="1" si="2852"/>
        <v>#VALUE!</v>
      </c>
      <c r="V468" s="242">
        <f ca="1">VLOOKUP($I468, 'Barcap OAD'!$A:$S, $F$425, FALSE)</f>
        <v>-18.899999999999999</v>
      </c>
      <c r="W468" s="243" t="e">
        <f t="shared" ca="1" si="2846"/>
        <v>#VALUE!</v>
      </c>
      <c r="X468" s="244" t="str">
        <f ca="1">[2]!YBHIST($E468,$I468,X$25,"sec","")</f>
        <v>E</v>
      </c>
      <c r="Y468" s="237" t="e">
        <f t="shared" ca="1" si="2832"/>
        <v>#VALUE!</v>
      </c>
      <c r="Z468" s="171" t="e">
        <f t="shared" ca="1" si="2833"/>
        <v>#VALUE!</v>
      </c>
      <c r="AA468" s="171" t="str">
        <f ca="1">[2]!YBHIST($F468,$I468,X$25,"sec","")</f>
        <v>E</v>
      </c>
      <c r="AB468" s="171" t="e">
        <f t="shared" ca="1" si="2853"/>
        <v>#VALUE!</v>
      </c>
      <c r="AC468" s="245" t="e">
        <f t="shared" ca="1" si="2861"/>
        <v>#VALUE!</v>
      </c>
      <c r="AD468" s="246">
        <f ca="1">VLOOKUP($I468, 'Barcap OAD'!$A:$S, $F$26, FALSE)</f>
        <v>6.3730000000000002</v>
      </c>
      <c r="AE468" s="243" t="e">
        <f t="shared" ca="1" si="2820"/>
        <v>#VALUE!</v>
      </c>
      <c r="AF468" s="247" t="e">
        <f t="shared" ca="1" si="2821"/>
        <v>#VALUE!</v>
      </c>
      <c r="AG468" s="237" t="e">
        <f t="shared" ca="1" si="2858"/>
        <v>#VALUE!</v>
      </c>
      <c r="AH468" s="241" t="e">
        <f t="shared" ca="1" si="2854"/>
        <v>#VALUE!</v>
      </c>
      <c r="AI468" s="237" t="e">
        <f t="shared" ca="1" si="2859"/>
        <v>#VALUE!</v>
      </c>
      <c r="AJ468" s="241" t="e">
        <f t="shared" ca="1" si="2847"/>
        <v>#VALUE!</v>
      </c>
      <c r="AK468" s="245" t="e">
        <f t="shared" ca="1" si="2840"/>
        <v>#VALUE!</v>
      </c>
      <c r="AL468" s="248" t="e">
        <f t="shared" ca="1" si="2848"/>
        <v>#VALUE!</v>
      </c>
      <c r="AM468" s="241" t="e">
        <f t="shared" ca="1" si="2849"/>
        <v>#VALUE!</v>
      </c>
      <c r="AN468" s="237" t="e">
        <f ca="1">SUM(AL$440:AL468)</f>
        <v>#VALUE!</v>
      </c>
      <c r="AO468" s="203" t="e">
        <f t="shared" ca="1" si="2855"/>
        <v>#VALUE!</v>
      </c>
      <c r="AP468" s="249" t="e">
        <f t="shared" ca="1" si="2860"/>
        <v>#VALUE!</v>
      </c>
      <c r="AQ468" s="250" t="e">
        <f t="shared" ca="1" si="2850"/>
        <v>#VALUE!</v>
      </c>
      <c r="AR468" s="204"/>
      <c r="AS468" s="221"/>
      <c r="AX468" s="208" t="str">
        <f ca="1">[2]!YBHIST($I$425,$I468,J$25,"sec","")</f>
        <v>E</v>
      </c>
      <c r="AY468" s="206" t="str">
        <f ca="1">[2]!YBPRICE($I$425,AX468&amp;"d","Market","AccruedInterest","Swap",$I468,"LMMSkew","","Model",100,"")</f>
        <v>E</v>
      </c>
      <c r="BA468" s="67">
        <f t="shared" si="2841"/>
        <v>-23</v>
      </c>
      <c r="BI468" s="519" t="e">
        <f t="shared" ca="1" si="2856"/>
        <v>#VALUE!</v>
      </c>
      <c r="BJ468" s="519" t="e">
        <f ca="1">PRODUCT($BI$440:BI468)-1</f>
        <v>#VALUE!</v>
      </c>
      <c r="BK468" s="519" t="e">
        <f t="shared" ca="1" si="2857"/>
        <v>#VALUE!</v>
      </c>
      <c r="BL468" s="519" t="e">
        <f ca="1">PRODUCT($BK$440:BK468)-1</f>
        <v>#VALUE!</v>
      </c>
    </row>
    <row r="469" spans="3:64" ht="15">
      <c r="C469" s="222">
        <f t="shared" ca="1" si="2864"/>
        <v>41435</v>
      </c>
      <c r="D469" s="70">
        <f t="shared" ref="D469:D474" ca="1" si="2865">I469+35</f>
        <v>41460</v>
      </c>
      <c r="E469" s="70" t="str">
        <f t="shared" ref="E469:F473" ca="1" si="2866">"FNMA"&amp;TEXT($J$23,"0.0")&amp;"-TBA-"&amp;TEXT(C469,"mmm")</f>
        <v>FNMA3.0-TBA-Jun</v>
      </c>
      <c r="F469" s="70" t="str">
        <f t="shared" ca="1" si="2866"/>
        <v>FNMA3.0-TBA-Jul</v>
      </c>
      <c r="G469" s="70" t="str">
        <f t="shared" si="2863"/>
        <v>FNMA3.0-TBA-GEN</v>
      </c>
      <c r="H469" s="71"/>
      <c r="I469" s="133">
        <f ca="1">[2]!YBWORKDAY(EDATE(Base_Date, BA469), -1, "USD")</f>
        <v>41425</v>
      </c>
      <c r="J469" s="234" t="str">
        <f t="shared" ref="J469:J474" ca="1" si="2867">AX469</f>
        <v>E</v>
      </c>
      <c r="K469" s="237" t="e">
        <f t="shared" ref="K469:K474" ca="1" si="2868">AX469+AY469</f>
        <v>#VALUE!</v>
      </c>
      <c r="L469" s="237" t="e">
        <f t="shared" ref="L469:L475" ca="1" si="2869">K469-K468</f>
        <v>#VALUE!</v>
      </c>
      <c r="M469" s="238" t="str">
        <f ca="1">[2]!YBHIST($I$425,$I469,"LMMOAS","sec")</f>
        <v>E</v>
      </c>
      <c r="N469" s="239" t="str">
        <f ca="1">[2]!YBHIST($I$425,$I468,M$25,"sec","")</f>
        <v>E</v>
      </c>
      <c r="O469" s="240" t="str">
        <f ca="1">[2]!YBHIST("1 Month LIBOR",I469,"Yield","bmk","")</f>
        <v>E</v>
      </c>
      <c r="P469" s="237" t="e">
        <f t="shared" ref="P469:P474" ca="1" si="2870">K468-Q469</f>
        <v>#VALUE!</v>
      </c>
      <c r="Q469" s="171" t="str">
        <f ca="1">[2]!YBSCEN($I$425,$J468&amp;"d","Market",O$25,"Swap",$I468,"LMMSkew","","Model",100,0,29,"Gradual","ParShift|N",0,"Annualized ROR",O468,100,"",,,,"Default",,,,"Default",,)</f>
        <v>E</v>
      </c>
      <c r="R469" s="237" t="e">
        <f t="shared" ref="R469:R474" ca="1" si="2871">L469+P469</f>
        <v>#VALUE!</v>
      </c>
      <c r="S469" s="241" t="e">
        <f t="shared" ref="S469:S474" ca="1" si="2872">R469/K468</f>
        <v>#VALUE!</v>
      </c>
      <c r="T469" s="237" t="e">
        <f ca="1">SUM(R$440:R469)</f>
        <v>#VALUE!</v>
      </c>
      <c r="U469" s="241" t="e">
        <f t="shared" ca="1" si="2852"/>
        <v>#VALUE!</v>
      </c>
      <c r="V469" s="242">
        <f ca="1">VLOOKUP($I469, 'Barcap OAD'!$A:$S, $F$425, FALSE)</f>
        <v>-17.8</v>
      </c>
      <c r="W469" s="243" t="e">
        <f t="shared" ca="1" si="2846"/>
        <v>#VALUE!</v>
      </c>
      <c r="X469" s="244" t="str">
        <f ca="1">[2]!YBHIST($E469,$I469,X$25,"sec","")</f>
        <v>E</v>
      </c>
      <c r="Y469" s="237" t="e">
        <f t="shared" ref="Y469:Y475" ca="1" si="2873">X469-X468</f>
        <v>#VALUE!</v>
      </c>
      <c r="Z469" s="171" t="e">
        <f t="shared" ref="Z469:Z474" ca="1" si="2874">X468-AA468</f>
        <v>#VALUE!</v>
      </c>
      <c r="AA469" s="171" t="str">
        <f ca="1">[2]!YBHIST($F469,$I469,X$25,"sec","")</f>
        <v>E</v>
      </c>
      <c r="AB469" s="171" t="e">
        <f t="shared" ref="AB469:AB474" ca="1" si="2875">X468-Z469</f>
        <v>#VALUE!</v>
      </c>
      <c r="AC469" s="245" t="e">
        <f t="shared" ref="AC469:AC474" ca="1" si="2876">Y469+Z469</f>
        <v>#VALUE!</v>
      </c>
      <c r="AD469" s="246">
        <f ca="1">VLOOKUP($I469, 'Barcap OAD'!$A:$S, $F$26, FALSE)</f>
        <v>7.5830000000000002</v>
      </c>
      <c r="AE469" s="243" t="e">
        <f t="shared" ref="AE469:AE474" ca="1" si="2877">X469*AD469/10000</f>
        <v>#VALUE!</v>
      </c>
      <c r="AF469" s="247" t="e">
        <f t="shared" ref="AF469:AF474" ca="1" si="2878">W469/AE469</f>
        <v>#VALUE!</v>
      </c>
      <c r="AG469" s="237" t="e">
        <f t="shared" ref="AG469:AG474" ca="1" si="2879">-AC469*AF468</f>
        <v>#VALUE!</v>
      </c>
      <c r="AH469" s="241" t="e">
        <f t="shared" ref="AH469:AH474" ca="1" si="2880">AG469/K468</f>
        <v>#VALUE!</v>
      </c>
      <c r="AI469" s="237" t="e">
        <f t="shared" ref="AI469:AI474" ca="1" si="2881">AL469+AK469</f>
        <v>#VALUE!</v>
      </c>
      <c r="AJ469" s="241" t="e">
        <f t="shared" ref="AJ469:AJ474" ca="1" si="2882">AF469-AF468</f>
        <v>#VALUE!</v>
      </c>
      <c r="AK469" s="245" t="e">
        <f t="shared" ref="AK469:AK474" ca="1" si="2883">(AJ469*Y469)/2</f>
        <v>#VALUE!</v>
      </c>
      <c r="AL469" s="248" t="e">
        <f t="shared" ref="AL469:AL474" ca="1" si="2884">AG469+R469</f>
        <v>#VALUE!</v>
      </c>
      <c r="AM469" s="241" t="e">
        <f t="shared" ref="AM469:AM474" ca="1" si="2885">AL469/K468</f>
        <v>#VALUE!</v>
      </c>
      <c r="AN469" s="237" t="e">
        <f ca="1">SUM(AL$440:AL469)</f>
        <v>#VALUE!</v>
      </c>
      <c r="AO469" s="203" t="e">
        <f t="shared" ca="1" si="2855"/>
        <v>#VALUE!</v>
      </c>
      <c r="AP469" s="249" t="e">
        <f t="shared" ref="AP469:AP474" ca="1" si="2886">(Z469*AF469*-1)+P469</f>
        <v>#VALUE!</v>
      </c>
      <c r="AQ469" s="250" t="e">
        <f t="shared" ref="AQ469:AQ474" ca="1" si="2887">AP469/K468</f>
        <v>#VALUE!</v>
      </c>
      <c r="AR469" s="204"/>
      <c r="AS469" s="221"/>
      <c r="AX469" s="208" t="str">
        <f ca="1">[2]!YBHIST($I$425,$I469,J$25,"sec","")</f>
        <v>E</v>
      </c>
      <c r="AY469" s="206" t="str">
        <f ca="1">[2]!YBPRICE($I$425,AX469&amp;"d","Market","AccruedInterest","Swap",$I469,"LMMSkew","","Model",100,"")</f>
        <v>E</v>
      </c>
      <c r="BA469" s="67">
        <f t="shared" si="2841"/>
        <v>-22</v>
      </c>
      <c r="BI469" s="519" t="e">
        <f t="shared" ca="1" si="2856"/>
        <v>#VALUE!</v>
      </c>
      <c r="BJ469" s="519" t="e">
        <f ca="1">PRODUCT($BI$440:BI469)-1</f>
        <v>#VALUE!</v>
      </c>
      <c r="BK469" s="519" t="e">
        <f t="shared" ca="1" si="2857"/>
        <v>#VALUE!</v>
      </c>
      <c r="BL469" s="519" t="e">
        <f ca="1">PRODUCT($BK$440:BK469)-1</f>
        <v>#VALUE!</v>
      </c>
    </row>
    <row r="470" spans="3:64" ht="15">
      <c r="C470" s="222">
        <f t="shared" ca="1" si="2864"/>
        <v>41463</v>
      </c>
      <c r="D470" s="70">
        <f t="shared" ca="1" si="2865"/>
        <v>41488</v>
      </c>
      <c r="E470" s="70" t="str">
        <f t="shared" ca="1" si="2866"/>
        <v>FNMA3.0-TBA-Jul</v>
      </c>
      <c r="F470" s="70" t="str">
        <f t="shared" ca="1" si="2866"/>
        <v>FNMA3.0-TBA-Aug</v>
      </c>
      <c r="G470" s="70" t="str">
        <f t="shared" si="2863"/>
        <v>FNMA3.0-TBA-GEN</v>
      </c>
      <c r="I470" s="133">
        <f ca="1">[2]!YBWORKDAY(EDATE(Base_Date, BA470), -1, "USD")</f>
        <v>41453</v>
      </c>
      <c r="J470" s="217" t="str">
        <f t="shared" ca="1" si="2867"/>
        <v>E</v>
      </c>
      <c r="K470" s="80" t="e">
        <f t="shared" ca="1" si="2868"/>
        <v>#VALUE!</v>
      </c>
      <c r="L470" s="80" t="e">
        <f t="shared" ca="1" si="2869"/>
        <v>#VALUE!</v>
      </c>
      <c r="M470" s="81" t="str">
        <f ca="1">[2]!YBHIST($I$425,$I470,"LMMOAS","sec")</f>
        <v>E</v>
      </c>
      <c r="N470" s="73" t="str">
        <f ca="1">[2]!YBHIST($I$425,$I469,M$25,"sec","")</f>
        <v>E</v>
      </c>
      <c r="O470" s="170" t="str">
        <f ca="1">[2]!YBHIST("1 Month LIBOR",I470,"Yield","bmk","")</f>
        <v>E</v>
      </c>
      <c r="P470" s="80" t="e">
        <f t="shared" ca="1" si="2870"/>
        <v>#VALUE!</v>
      </c>
      <c r="Q470" s="82" t="str">
        <f ca="1">[2]!YBSCEN($I$425,$J469&amp;"d","Market",O$25,"Swap",$I469,"LMMSkew","","Model",100,0,29,"Gradual","ParShift|N",0,"Annualized ROR",O469,100,"",,,,"Default",,,,"Default",,)</f>
        <v>E</v>
      </c>
      <c r="R470" s="80" t="e">
        <f t="shared" ca="1" si="2871"/>
        <v>#VALUE!</v>
      </c>
      <c r="S470" s="83" t="e">
        <f t="shared" ca="1" si="2872"/>
        <v>#VALUE!</v>
      </c>
      <c r="T470" s="80" t="e">
        <f ca="1">SUM(R$440:R470)</f>
        <v>#VALUE!</v>
      </c>
      <c r="U470" s="83" t="e">
        <f t="shared" ca="1" si="2852"/>
        <v>#VALUE!</v>
      </c>
      <c r="V470" s="84">
        <f ca="1">VLOOKUP($I470, 'Barcap OAD'!$A:$S, $F$425, FALSE)</f>
        <v>-14.1</v>
      </c>
      <c r="W470" s="172" t="e">
        <f t="shared" ca="1" si="2846"/>
        <v>#VALUE!</v>
      </c>
      <c r="X470" s="185" t="str">
        <f ca="1">[2]!YBHIST($E470,$I470,X$25,"sec","")</f>
        <v>E</v>
      </c>
      <c r="Y470" s="80" t="e">
        <f t="shared" ca="1" si="2873"/>
        <v>#VALUE!</v>
      </c>
      <c r="Z470" s="82" t="e">
        <f t="shared" ca="1" si="2874"/>
        <v>#VALUE!</v>
      </c>
      <c r="AA470" s="82" t="str">
        <f ca="1">[2]!YBHIST($F470,$I470,X$25,"sec","")</f>
        <v>E</v>
      </c>
      <c r="AB470" s="82" t="e">
        <f t="shared" ca="1" si="2875"/>
        <v>#VALUE!</v>
      </c>
      <c r="AC470" s="187" t="e">
        <f t="shared" ca="1" si="2876"/>
        <v>#VALUE!</v>
      </c>
      <c r="AD470" s="189">
        <f ca="1">VLOOKUP($I470, 'Barcap OAD'!$A:$S, $F$26, FALSE)</f>
        <v>7.9279999999999999</v>
      </c>
      <c r="AE470" s="172" t="e">
        <f t="shared" ca="1" si="2877"/>
        <v>#VALUE!</v>
      </c>
      <c r="AF470" s="86" t="e">
        <f t="shared" ca="1" si="2878"/>
        <v>#VALUE!</v>
      </c>
      <c r="AG470" s="80" t="e">
        <f t="shared" ca="1" si="2879"/>
        <v>#VALUE!</v>
      </c>
      <c r="AH470" s="83" t="e">
        <f t="shared" ca="1" si="2880"/>
        <v>#VALUE!</v>
      </c>
      <c r="AI470" s="80" t="e">
        <f t="shared" ca="1" si="2881"/>
        <v>#VALUE!</v>
      </c>
      <c r="AJ470" s="83" t="e">
        <f t="shared" ca="1" si="2882"/>
        <v>#VALUE!</v>
      </c>
      <c r="AK470" s="187" t="e">
        <f t="shared" ca="1" si="2883"/>
        <v>#VALUE!</v>
      </c>
      <c r="AL470" s="192" t="e">
        <f t="shared" ca="1" si="2884"/>
        <v>#VALUE!</v>
      </c>
      <c r="AM470" s="83" t="e">
        <f t="shared" ca="1" si="2885"/>
        <v>#VALUE!</v>
      </c>
      <c r="AN470" s="80" t="e">
        <f ca="1">SUM(AL$440:AL470)</f>
        <v>#VALUE!</v>
      </c>
      <c r="AO470" s="109" t="e">
        <f t="shared" ca="1" si="2855"/>
        <v>#VALUE!</v>
      </c>
      <c r="AP470" s="194" t="e">
        <f t="shared" ca="1" si="2886"/>
        <v>#VALUE!</v>
      </c>
      <c r="AQ470" s="200" t="e">
        <f t="shared" ca="1" si="2887"/>
        <v>#VALUE!</v>
      </c>
      <c r="AR470" s="204"/>
      <c r="AS470" s="221"/>
      <c r="AX470" s="208" t="str">
        <f ca="1">[2]!YBHIST($I$425,$I470,J$25,"sec","")</f>
        <v>E</v>
      </c>
      <c r="AY470" s="206" t="str">
        <f ca="1">[2]!YBPRICE($I$425,AX470&amp;"d","Market","AccruedInterest","Swap",$I470,"LMMSkew","","Model",100,"")</f>
        <v>E</v>
      </c>
      <c r="BA470" s="67">
        <f t="shared" si="2841"/>
        <v>-21</v>
      </c>
      <c r="BI470" s="519" t="e">
        <f t="shared" ca="1" si="2856"/>
        <v>#VALUE!</v>
      </c>
      <c r="BJ470" s="519" t="e">
        <f ca="1">PRODUCT($BI$440:BI470)-1</f>
        <v>#VALUE!</v>
      </c>
      <c r="BK470" s="519" t="e">
        <f t="shared" ca="1" si="2857"/>
        <v>#VALUE!</v>
      </c>
      <c r="BL470" s="519" t="e">
        <f ca="1">PRODUCT($BK$440:BK470)-1</f>
        <v>#VALUE!</v>
      </c>
    </row>
    <row r="471" spans="3:64" ht="15">
      <c r="C471" s="222">
        <f t="shared" ca="1" si="2864"/>
        <v>41496</v>
      </c>
      <c r="D471" s="70">
        <f t="shared" ca="1" si="2865"/>
        <v>41521</v>
      </c>
      <c r="E471" s="70" t="str">
        <f t="shared" ca="1" si="2866"/>
        <v>FNMA3.0-TBA-Aug</v>
      </c>
      <c r="F471" s="70" t="str">
        <f t="shared" ca="1" si="2866"/>
        <v>FNMA3.0-TBA-Sep</v>
      </c>
      <c r="G471" s="70" t="str">
        <f t="shared" si="2863"/>
        <v>FNMA3.0-TBA-GEN</v>
      </c>
      <c r="I471" s="133">
        <f ca="1">[2]!YBWORKDAY(EDATE(Base_Date, BA471), -1, "USD")</f>
        <v>41486</v>
      </c>
      <c r="J471" s="217" t="str">
        <f t="shared" ca="1" si="2867"/>
        <v>E</v>
      </c>
      <c r="K471" s="80" t="e">
        <f t="shared" ca="1" si="2868"/>
        <v>#VALUE!</v>
      </c>
      <c r="L471" s="80" t="e">
        <f t="shared" ca="1" si="2869"/>
        <v>#VALUE!</v>
      </c>
      <c r="M471" s="81" t="str">
        <f ca="1">[2]!YBHIST($I$425,$I471,"LMMOAS","sec")</f>
        <v>E</v>
      </c>
      <c r="N471" s="73" t="str">
        <f ca="1">[2]!YBHIST($I$425,$I470,M$25,"sec","")</f>
        <v>E</v>
      </c>
      <c r="O471" s="170" t="str">
        <f ca="1">[2]!YBHIST("1 Month LIBOR",I471,"Yield","bmk","")</f>
        <v>E</v>
      </c>
      <c r="P471" s="80" t="e">
        <f t="shared" ca="1" si="2870"/>
        <v>#VALUE!</v>
      </c>
      <c r="Q471" s="82" t="str">
        <f ca="1">[2]!YBSCEN($I$425,$J470&amp;"d","Market",O$25,"Swap",$I470,"LMMSkew","","Model",100,0,29,"Gradual","ParShift|N",0,"Annualized ROR",O470,100,"",,,,"Default",,,,"Default",,)</f>
        <v>E</v>
      </c>
      <c r="R471" s="80" t="e">
        <f t="shared" ca="1" si="2871"/>
        <v>#VALUE!</v>
      </c>
      <c r="S471" s="83" t="e">
        <f t="shared" ca="1" si="2872"/>
        <v>#VALUE!</v>
      </c>
      <c r="T471" s="80" t="e">
        <f ca="1">SUM(R$440:R471)</f>
        <v>#VALUE!</v>
      </c>
      <c r="U471" s="83" t="e">
        <f t="shared" ca="1" si="2852"/>
        <v>#VALUE!</v>
      </c>
      <c r="V471" s="84">
        <f ca="1">VLOOKUP($I471, 'Barcap OAD'!$A:$S, $F$425, FALSE)</f>
        <v>-12.4</v>
      </c>
      <c r="W471" s="172" t="e">
        <f t="shared" ca="1" si="2846"/>
        <v>#VALUE!</v>
      </c>
      <c r="X471" s="185" t="str">
        <f ca="1">[2]!YBHIST($E471,$I471,X$25,"sec","")</f>
        <v>E</v>
      </c>
      <c r="Y471" s="80" t="e">
        <f t="shared" ca="1" si="2873"/>
        <v>#VALUE!</v>
      </c>
      <c r="Z471" s="82" t="e">
        <f t="shared" ca="1" si="2874"/>
        <v>#VALUE!</v>
      </c>
      <c r="AA471" s="82" t="str">
        <f ca="1">[2]!YBHIST($F471,$I471,X$25,"sec","")</f>
        <v>E</v>
      </c>
      <c r="AB471" s="82" t="e">
        <f t="shared" ca="1" si="2875"/>
        <v>#VALUE!</v>
      </c>
      <c r="AC471" s="187" t="e">
        <f t="shared" ca="1" si="2876"/>
        <v>#VALUE!</v>
      </c>
      <c r="AD471" s="189">
        <f ca="1">VLOOKUP($I471, 'Barcap OAD'!$A:$S, $F$26, FALSE)</f>
        <v>8.0239999999999991</v>
      </c>
      <c r="AE471" s="172" t="e">
        <f t="shared" ca="1" si="2877"/>
        <v>#VALUE!</v>
      </c>
      <c r="AF471" s="86" t="e">
        <f t="shared" ca="1" si="2878"/>
        <v>#VALUE!</v>
      </c>
      <c r="AG471" s="80" t="e">
        <f t="shared" ca="1" si="2879"/>
        <v>#VALUE!</v>
      </c>
      <c r="AH471" s="83" t="e">
        <f t="shared" ca="1" si="2880"/>
        <v>#VALUE!</v>
      </c>
      <c r="AI471" s="80" t="e">
        <f t="shared" ca="1" si="2881"/>
        <v>#VALUE!</v>
      </c>
      <c r="AJ471" s="83" t="e">
        <f t="shared" ca="1" si="2882"/>
        <v>#VALUE!</v>
      </c>
      <c r="AK471" s="187" t="e">
        <f t="shared" ca="1" si="2883"/>
        <v>#VALUE!</v>
      </c>
      <c r="AL471" s="192" t="e">
        <f t="shared" ca="1" si="2884"/>
        <v>#VALUE!</v>
      </c>
      <c r="AM471" s="83" t="e">
        <f t="shared" ca="1" si="2885"/>
        <v>#VALUE!</v>
      </c>
      <c r="AN471" s="80" t="e">
        <f ca="1">SUM(AL$440:AL471)</f>
        <v>#VALUE!</v>
      </c>
      <c r="AO471" s="109" t="e">
        <f t="shared" ca="1" si="2855"/>
        <v>#VALUE!</v>
      </c>
      <c r="AP471" s="194" t="e">
        <f t="shared" ca="1" si="2886"/>
        <v>#VALUE!</v>
      </c>
      <c r="AQ471" s="200" t="e">
        <f t="shared" ca="1" si="2887"/>
        <v>#VALUE!</v>
      </c>
      <c r="AR471" s="204"/>
      <c r="AS471" s="221"/>
      <c r="AX471" s="208" t="str">
        <f ca="1">[2]!YBHIST($I$425,$I471,J$25,"sec","")</f>
        <v>E</v>
      </c>
      <c r="AY471" s="206" t="str">
        <f ca="1">[2]!YBPRICE($I$425,AX471&amp;"d","Market","AccruedInterest","Swap",$I471,"LMMSkew","","Model",100,"")</f>
        <v>E</v>
      </c>
      <c r="BA471" s="67">
        <f t="shared" si="2841"/>
        <v>-20</v>
      </c>
      <c r="BI471" s="519" t="e">
        <f t="shared" ca="1" si="2856"/>
        <v>#VALUE!</v>
      </c>
      <c r="BJ471" s="519" t="e">
        <f ca="1">PRODUCT($BI$440:BI471)-1</f>
        <v>#VALUE!</v>
      </c>
      <c r="BK471" s="519" t="e">
        <f t="shared" ca="1" si="2857"/>
        <v>#VALUE!</v>
      </c>
      <c r="BL471" s="519" t="e">
        <f ca="1">PRODUCT($BK$440:BK471)-1</f>
        <v>#VALUE!</v>
      </c>
    </row>
    <row r="472" spans="3:64" ht="15">
      <c r="C472" s="222">
        <f t="shared" ca="1" si="2864"/>
        <v>41526</v>
      </c>
      <c r="D472" s="70">
        <f t="shared" ca="1" si="2865"/>
        <v>41551</v>
      </c>
      <c r="E472" s="70" t="str">
        <f t="shared" ca="1" si="2866"/>
        <v>FNMA3.0-TBA-Sep</v>
      </c>
      <c r="F472" s="70" t="str">
        <f t="shared" ca="1" si="2866"/>
        <v>FNMA3.0-TBA-Oct</v>
      </c>
      <c r="G472" s="70" t="str">
        <f t="shared" si="2863"/>
        <v>FNMA3.0-TBA-GEN</v>
      </c>
      <c r="I472" s="133">
        <f ca="1">[2]!YBWORKDAY(EDATE(Base_Date, BA472), -1, "USD")</f>
        <v>41516</v>
      </c>
      <c r="J472" s="234" t="str">
        <f t="shared" ca="1" si="2867"/>
        <v>E</v>
      </c>
      <c r="K472" s="237" t="e">
        <f t="shared" ca="1" si="2868"/>
        <v>#VALUE!</v>
      </c>
      <c r="L472" s="237" t="e">
        <f t="shared" ca="1" si="2869"/>
        <v>#VALUE!</v>
      </c>
      <c r="M472" s="238" t="str">
        <f ca="1">[2]!YBHIST($I$425,$I472,"LMMOAS","sec")</f>
        <v>E</v>
      </c>
      <c r="N472" s="239" t="str">
        <f ca="1">[2]!YBHIST($I$425,$I471,M$25,"sec","")</f>
        <v>E</v>
      </c>
      <c r="O472" s="240" t="str">
        <f ca="1">[2]!YBHIST("1 Month LIBOR",I472,"Yield","bmk","")</f>
        <v>E</v>
      </c>
      <c r="P472" s="237" t="e">
        <f t="shared" ca="1" si="2870"/>
        <v>#VALUE!</v>
      </c>
      <c r="Q472" s="171" t="str">
        <f ca="1">[2]!YBSCEN($I$425,$J471&amp;"d","Market",O$25,"Swap",$I471,"LMMSkew","","Model",100,0,29,"Gradual","ParShift|N",0,"Annualized ROR",O471,100,"",,,,"Default",,,,"Default",,)</f>
        <v>E</v>
      </c>
      <c r="R472" s="237" t="e">
        <f t="shared" ca="1" si="2871"/>
        <v>#VALUE!</v>
      </c>
      <c r="S472" s="241" t="e">
        <f t="shared" ca="1" si="2872"/>
        <v>#VALUE!</v>
      </c>
      <c r="T472" s="237" t="e">
        <f ca="1">SUM(R$440:R472)</f>
        <v>#VALUE!</v>
      </c>
      <c r="U472" s="241" t="e">
        <f t="shared" ca="1" si="2852"/>
        <v>#VALUE!</v>
      </c>
      <c r="V472" s="242">
        <f ca="1">VLOOKUP($I472, 'Barcap OAD'!$A:$S, $F$425, FALSE)</f>
        <v>-11.9</v>
      </c>
      <c r="W472" s="243" t="e">
        <f t="shared" ca="1" si="2846"/>
        <v>#VALUE!</v>
      </c>
      <c r="X472" s="244" t="str">
        <f ca="1">[2]!YBHIST($E472,$I472,X$25,"sec","")</f>
        <v>E</v>
      </c>
      <c r="Y472" s="237" t="e">
        <f t="shared" ca="1" si="2873"/>
        <v>#VALUE!</v>
      </c>
      <c r="Z472" s="171" t="e">
        <f t="shared" ca="1" si="2874"/>
        <v>#VALUE!</v>
      </c>
      <c r="AA472" s="171" t="str">
        <f ca="1">[2]!YBHIST($F472,$I472,X$25,"sec","")</f>
        <v>E</v>
      </c>
      <c r="AB472" s="171" t="e">
        <f t="shared" ca="1" si="2875"/>
        <v>#VALUE!</v>
      </c>
      <c r="AC472" s="245" t="e">
        <f t="shared" ca="1" si="2876"/>
        <v>#VALUE!</v>
      </c>
      <c r="AD472" s="246">
        <f ca="1">VLOOKUP($I472, 'Barcap OAD'!$A:$S, $F$26, FALSE)</f>
        <v>8.0820000000000007</v>
      </c>
      <c r="AE472" s="243" t="e">
        <f t="shared" ca="1" si="2877"/>
        <v>#VALUE!</v>
      </c>
      <c r="AF472" s="247" t="e">
        <f t="shared" ca="1" si="2878"/>
        <v>#VALUE!</v>
      </c>
      <c r="AG472" s="237" t="e">
        <f t="shared" ca="1" si="2879"/>
        <v>#VALUE!</v>
      </c>
      <c r="AH472" s="241" t="e">
        <f t="shared" ca="1" si="2880"/>
        <v>#VALUE!</v>
      </c>
      <c r="AI472" s="237" t="e">
        <f t="shared" ca="1" si="2881"/>
        <v>#VALUE!</v>
      </c>
      <c r="AJ472" s="241" t="e">
        <f t="shared" ca="1" si="2882"/>
        <v>#VALUE!</v>
      </c>
      <c r="AK472" s="245" t="e">
        <f t="shared" ca="1" si="2883"/>
        <v>#VALUE!</v>
      </c>
      <c r="AL472" s="248" t="e">
        <f t="shared" ca="1" si="2884"/>
        <v>#VALUE!</v>
      </c>
      <c r="AM472" s="241" t="e">
        <f t="shared" ca="1" si="2885"/>
        <v>#VALUE!</v>
      </c>
      <c r="AN472" s="237" t="e">
        <f ca="1">SUM(AL$440:AL472)</f>
        <v>#VALUE!</v>
      </c>
      <c r="AO472" s="203" t="e">
        <f t="shared" ca="1" si="2855"/>
        <v>#VALUE!</v>
      </c>
      <c r="AP472" s="249" t="e">
        <f t="shared" ca="1" si="2886"/>
        <v>#VALUE!</v>
      </c>
      <c r="AQ472" s="250" t="e">
        <f t="shared" ca="1" si="2887"/>
        <v>#VALUE!</v>
      </c>
      <c r="AR472" s="204"/>
      <c r="AS472" s="221"/>
      <c r="AX472" s="208" t="str">
        <f ca="1">[2]!YBHIST($I$425,$I472,J$25,"sec","")</f>
        <v>E</v>
      </c>
      <c r="AY472" s="206" t="str">
        <f ca="1">[2]!YBPRICE($I$425,AX472&amp;"d","Market","AccruedInterest","Swap",$I472,"LMMSkew","","Model",100,"")</f>
        <v>E</v>
      </c>
      <c r="BA472" s="67">
        <f t="shared" ref="BA472:BA491" si="2888">BA400</f>
        <v>-19</v>
      </c>
      <c r="BI472" s="519" t="e">
        <f t="shared" ca="1" si="2856"/>
        <v>#VALUE!</v>
      </c>
      <c r="BJ472" s="519" t="e">
        <f ca="1">PRODUCT($BI$440:BI472)-1</f>
        <v>#VALUE!</v>
      </c>
      <c r="BK472" s="519" t="e">
        <f t="shared" ca="1" si="2857"/>
        <v>#VALUE!</v>
      </c>
      <c r="BL472" s="519" t="e">
        <f ca="1">PRODUCT($BK$440:BK472)-1</f>
        <v>#VALUE!</v>
      </c>
    </row>
    <row r="473" spans="3:64" ht="15">
      <c r="C473" s="222">
        <f t="shared" ref="C473:C478" ca="1" si="2889">I473+10</f>
        <v>41557</v>
      </c>
      <c r="D473" s="70">
        <f t="shared" ca="1" si="2865"/>
        <v>41582</v>
      </c>
      <c r="E473" s="70" t="str">
        <f t="shared" ca="1" si="2866"/>
        <v>FNMA3.0-TBA-Oct</v>
      </c>
      <c r="F473" s="70" t="str">
        <f t="shared" ca="1" si="2866"/>
        <v>FNMA3.0-TBA-Nov</v>
      </c>
      <c r="G473" s="70" t="str">
        <f t="shared" si="2863"/>
        <v>FNMA3.0-TBA-GEN</v>
      </c>
      <c r="I473" s="133">
        <f ca="1">[2]!YBWORKDAY(EDATE(Base_Date, BA473), -1, "USD")</f>
        <v>41547</v>
      </c>
      <c r="J473" s="217" t="str">
        <f t="shared" ca="1" si="2867"/>
        <v>E</v>
      </c>
      <c r="K473" s="80" t="e">
        <f t="shared" ca="1" si="2868"/>
        <v>#VALUE!</v>
      </c>
      <c r="L473" s="80" t="e">
        <f t="shared" ca="1" si="2869"/>
        <v>#VALUE!</v>
      </c>
      <c r="M473" s="81" t="str">
        <f ca="1">[2]!YBHIST($I$425,$I473,"LMMOAS","sec")</f>
        <v>E</v>
      </c>
      <c r="N473" s="73" t="str">
        <f ca="1">[2]!YBHIST($I$425,$I472,M$25,"sec","")</f>
        <v>E</v>
      </c>
      <c r="O473" s="170" t="str">
        <f ca="1">[2]!YBHIST("1 Month LIBOR",I473,"Yield","bmk","")</f>
        <v>E</v>
      </c>
      <c r="P473" s="80" t="e">
        <f t="shared" ca="1" si="2870"/>
        <v>#VALUE!</v>
      </c>
      <c r="Q473" s="82" t="str">
        <f ca="1">[2]!YBSCEN($I$425,$J472&amp;"d","Market",O$25,"Swap",$I472,"LMMSkew","","Model",100,0,29,"Gradual","ParShift|N",0,"Annualized ROR",O472,100,"",,,,"Default",,,,"Default",,)</f>
        <v>E</v>
      </c>
      <c r="R473" s="80" t="e">
        <f t="shared" ca="1" si="2871"/>
        <v>#VALUE!</v>
      </c>
      <c r="S473" s="83" t="e">
        <f t="shared" ca="1" si="2872"/>
        <v>#VALUE!</v>
      </c>
      <c r="T473" s="80" t="e">
        <f ca="1">SUM(R$440:R473)</f>
        <v>#VALUE!</v>
      </c>
      <c r="U473" s="83" t="e">
        <f t="shared" ca="1" si="2852"/>
        <v>#VALUE!</v>
      </c>
      <c r="V473" s="84">
        <f ca="1">VLOOKUP($I473, 'Barcap OAD'!$A:$S, $F$425, FALSE)</f>
        <v>-13.8</v>
      </c>
      <c r="W473" s="172" t="e">
        <f t="shared" ca="1" si="2846"/>
        <v>#VALUE!</v>
      </c>
      <c r="X473" s="185" t="str">
        <f ca="1">[2]!YBHIST($E473,$I473,X$25,"sec","")</f>
        <v>E</v>
      </c>
      <c r="Y473" s="80" t="e">
        <f t="shared" ca="1" si="2873"/>
        <v>#VALUE!</v>
      </c>
      <c r="Z473" s="82" t="e">
        <f t="shared" ca="1" si="2874"/>
        <v>#VALUE!</v>
      </c>
      <c r="AA473" s="82" t="str">
        <f ca="1">[2]!YBHIST($F473,$I473,X$25,"sec","")</f>
        <v>E</v>
      </c>
      <c r="AB473" s="82" t="e">
        <f t="shared" ca="1" si="2875"/>
        <v>#VALUE!</v>
      </c>
      <c r="AC473" s="187" t="e">
        <f t="shared" ca="1" si="2876"/>
        <v>#VALUE!</v>
      </c>
      <c r="AD473" s="189">
        <f ca="1">VLOOKUP($I473, 'Barcap OAD'!$A:$S, $F$26, FALSE)</f>
        <v>7.9720000000000004</v>
      </c>
      <c r="AE473" s="172" t="e">
        <f t="shared" ca="1" si="2877"/>
        <v>#VALUE!</v>
      </c>
      <c r="AF473" s="86" t="e">
        <f t="shared" ca="1" si="2878"/>
        <v>#VALUE!</v>
      </c>
      <c r="AG473" s="80" t="e">
        <f t="shared" ca="1" si="2879"/>
        <v>#VALUE!</v>
      </c>
      <c r="AH473" s="83" t="e">
        <f t="shared" ca="1" si="2880"/>
        <v>#VALUE!</v>
      </c>
      <c r="AI473" s="80" t="e">
        <f t="shared" ca="1" si="2881"/>
        <v>#VALUE!</v>
      </c>
      <c r="AJ473" s="83" t="e">
        <f t="shared" ca="1" si="2882"/>
        <v>#VALUE!</v>
      </c>
      <c r="AK473" s="187" t="e">
        <f t="shared" ca="1" si="2883"/>
        <v>#VALUE!</v>
      </c>
      <c r="AL473" s="192" t="e">
        <f t="shared" ca="1" si="2884"/>
        <v>#VALUE!</v>
      </c>
      <c r="AM473" s="83" t="e">
        <f t="shared" ca="1" si="2885"/>
        <v>#VALUE!</v>
      </c>
      <c r="AN473" s="80" t="e">
        <f ca="1">SUM(AL$440:AL473)</f>
        <v>#VALUE!</v>
      </c>
      <c r="AO473" s="109" t="e">
        <f t="shared" ca="1" si="2855"/>
        <v>#VALUE!</v>
      </c>
      <c r="AP473" s="194" t="e">
        <f t="shared" ca="1" si="2886"/>
        <v>#VALUE!</v>
      </c>
      <c r="AQ473" s="200" t="e">
        <f t="shared" ca="1" si="2887"/>
        <v>#VALUE!</v>
      </c>
      <c r="AR473" s="204"/>
      <c r="AS473" s="221"/>
      <c r="AX473" s="208" t="str">
        <f ca="1">[2]!YBHIST($I$425,$I473,J$25,"sec","")</f>
        <v>E</v>
      </c>
      <c r="AY473" s="206" t="str">
        <f ca="1">[2]!YBPRICE($I$425,AX473&amp;"d","Market","AccruedInterest","Swap",$I473,"LMMSkew","","Model",100,"")</f>
        <v>E</v>
      </c>
      <c r="BA473" s="67">
        <f t="shared" si="2888"/>
        <v>-18</v>
      </c>
      <c r="BI473" s="519" t="e">
        <f t="shared" ca="1" si="2856"/>
        <v>#VALUE!</v>
      </c>
      <c r="BJ473" s="519" t="e">
        <f ca="1">PRODUCT($BI$440:BI473)-1</f>
        <v>#VALUE!</v>
      </c>
      <c r="BK473" s="519" t="e">
        <f t="shared" ca="1" si="2857"/>
        <v>#VALUE!</v>
      </c>
      <c r="BL473" s="519" t="e">
        <f ca="1">PRODUCT($BK$440:BK473)-1</f>
        <v>#VALUE!</v>
      </c>
    </row>
    <row r="474" spans="3:64" ht="15">
      <c r="C474" s="222">
        <f t="shared" ca="1" si="2889"/>
        <v>41588</v>
      </c>
      <c r="D474" s="70">
        <f t="shared" ca="1" si="2865"/>
        <v>41613</v>
      </c>
      <c r="E474" s="70" t="str">
        <f t="shared" ref="E474" ca="1" si="2890">"FNMA"&amp;TEXT($J$23,"0.0")&amp;"-TBA-"&amp;TEXT(C474,"mmm")</f>
        <v>FNMA3.0-TBA-Nov</v>
      </c>
      <c r="F474" s="70" t="str">
        <f t="shared" ref="F474" ca="1" si="2891">"FNMA"&amp;TEXT($J$23,"0.0")&amp;"-TBA-"&amp;TEXT(D474,"mmm")</f>
        <v>FNMA3.0-TBA-Dec</v>
      </c>
      <c r="G474" s="70" t="str">
        <f t="shared" si="2863"/>
        <v>FNMA3.0-TBA-GEN</v>
      </c>
      <c r="I474" s="133">
        <f ca="1">[2]!YBWORKDAY(EDATE(Base_Date, BA474), -1, "USD")</f>
        <v>41578</v>
      </c>
      <c r="J474" s="217" t="str">
        <f t="shared" ca="1" si="2867"/>
        <v>E</v>
      </c>
      <c r="K474" s="80" t="e">
        <f t="shared" ca="1" si="2868"/>
        <v>#VALUE!</v>
      </c>
      <c r="L474" s="80" t="e">
        <f t="shared" ca="1" si="2869"/>
        <v>#VALUE!</v>
      </c>
      <c r="M474" s="81" t="str">
        <f ca="1">[2]!YBHIST($I$425,$I474,"LMMOAS","sec")</f>
        <v>E</v>
      </c>
      <c r="N474" s="73" t="str">
        <f ca="1">[2]!YBHIST($I$425,$I473,M$25,"sec","")</f>
        <v>E</v>
      </c>
      <c r="O474" s="170" t="str">
        <f ca="1">[2]!YBHIST("1 Month LIBOR",I474,"Yield","bmk","")</f>
        <v>E</v>
      </c>
      <c r="P474" s="80" t="e">
        <f t="shared" ca="1" si="2870"/>
        <v>#VALUE!</v>
      </c>
      <c r="Q474" s="82" t="str">
        <f ca="1">[2]!YBSCEN($I$425,$J473&amp;"d","Market",O$25,"Swap",$I473,"LMMSkew","","Model",100,0,29,"Gradual","ParShift|N",0,"Annualized ROR",O473,100,"",,,,"Default",,,,"Default",,)</f>
        <v>E</v>
      </c>
      <c r="R474" s="80" t="e">
        <f t="shared" ca="1" si="2871"/>
        <v>#VALUE!</v>
      </c>
      <c r="S474" s="83" t="e">
        <f t="shared" ca="1" si="2872"/>
        <v>#VALUE!</v>
      </c>
      <c r="T474" s="80" t="e">
        <f ca="1">SUM(R$440:R474)</f>
        <v>#VALUE!</v>
      </c>
      <c r="U474" s="83" t="e">
        <f t="shared" ca="1" si="2852"/>
        <v>#VALUE!</v>
      </c>
      <c r="V474" s="84">
        <f ca="1">VLOOKUP($I474, 'Barcap OAD'!$A:$S, $F$425, FALSE)</f>
        <v>-14.7</v>
      </c>
      <c r="W474" s="172" t="e">
        <f t="shared" ca="1" si="2846"/>
        <v>#VALUE!</v>
      </c>
      <c r="X474" s="185" t="str">
        <f ca="1">[2]!YBHIST($E474,$I474,X$25,"sec","")</f>
        <v>E</v>
      </c>
      <c r="Y474" s="80" t="e">
        <f t="shared" ca="1" si="2873"/>
        <v>#VALUE!</v>
      </c>
      <c r="Z474" s="82" t="e">
        <f t="shared" ca="1" si="2874"/>
        <v>#VALUE!</v>
      </c>
      <c r="AA474" s="82" t="str">
        <f ca="1">[2]!YBHIST($F474,$I474,X$25,"sec","")</f>
        <v>E</v>
      </c>
      <c r="AB474" s="82" t="e">
        <f t="shared" ca="1" si="2875"/>
        <v>#VALUE!</v>
      </c>
      <c r="AC474" s="187" t="e">
        <f t="shared" ca="1" si="2876"/>
        <v>#VALUE!</v>
      </c>
      <c r="AD474" s="189">
        <f ca="1">VLOOKUP($I474, 'Barcap OAD'!$A:$S, $F$26, FALSE)</f>
        <v>7.7620750000000003</v>
      </c>
      <c r="AE474" s="172" t="e">
        <f t="shared" ca="1" si="2877"/>
        <v>#VALUE!</v>
      </c>
      <c r="AF474" s="86" t="e">
        <f t="shared" ca="1" si="2878"/>
        <v>#VALUE!</v>
      </c>
      <c r="AG474" s="80" t="e">
        <f t="shared" ca="1" si="2879"/>
        <v>#VALUE!</v>
      </c>
      <c r="AH474" s="83" t="e">
        <f t="shared" ca="1" si="2880"/>
        <v>#VALUE!</v>
      </c>
      <c r="AI474" s="80" t="e">
        <f t="shared" ca="1" si="2881"/>
        <v>#VALUE!</v>
      </c>
      <c r="AJ474" s="83" t="e">
        <f t="shared" ca="1" si="2882"/>
        <v>#VALUE!</v>
      </c>
      <c r="AK474" s="187" t="e">
        <f t="shared" ca="1" si="2883"/>
        <v>#VALUE!</v>
      </c>
      <c r="AL474" s="192" t="e">
        <f t="shared" ca="1" si="2884"/>
        <v>#VALUE!</v>
      </c>
      <c r="AM474" s="83" t="e">
        <f t="shared" ca="1" si="2885"/>
        <v>#VALUE!</v>
      </c>
      <c r="AN474" s="80" t="e">
        <f ca="1">SUM(AL$440:AL474)</f>
        <v>#VALUE!</v>
      </c>
      <c r="AO474" s="109" t="e">
        <f t="shared" ca="1" si="2855"/>
        <v>#VALUE!</v>
      </c>
      <c r="AP474" s="194" t="e">
        <f t="shared" ca="1" si="2886"/>
        <v>#VALUE!</v>
      </c>
      <c r="AQ474" s="200" t="e">
        <f t="shared" ca="1" si="2887"/>
        <v>#VALUE!</v>
      </c>
      <c r="AR474" s="204"/>
      <c r="AS474" s="221"/>
      <c r="AX474" s="208" t="str">
        <f ca="1">[2]!YBHIST($I$425,$I474,J$25,"sec","")</f>
        <v>E</v>
      </c>
      <c r="AY474" s="206" t="str">
        <f ca="1">[2]!YBPRICE($I$425,AX474&amp;"d","Market","AccruedInterest","Swap",$I474,"LMMSkew","","Model",100,"")</f>
        <v>E</v>
      </c>
      <c r="BA474" s="67">
        <f t="shared" si="2888"/>
        <v>-17</v>
      </c>
      <c r="BI474" s="519" t="e">
        <f t="shared" ca="1" si="2856"/>
        <v>#VALUE!</v>
      </c>
      <c r="BJ474" s="519" t="e">
        <f ca="1">PRODUCT($BI$440:BI474)-1</f>
        <v>#VALUE!</v>
      </c>
      <c r="BK474" s="519" t="e">
        <f t="shared" ca="1" si="2857"/>
        <v>#VALUE!</v>
      </c>
      <c r="BL474" s="519" t="e">
        <f ca="1">PRODUCT($BK$440:BK474)-1</f>
        <v>#VALUE!</v>
      </c>
    </row>
    <row r="475" spans="3:64" ht="15">
      <c r="C475" s="222">
        <f t="shared" ca="1" si="2889"/>
        <v>41617</v>
      </c>
      <c r="D475" s="70">
        <f t="shared" ref="D475" ca="1" si="2892">I475+35</f>
        <v>41642</v>
      </c>
      <c r="E475" s="70" t="str">
        <f t="shared" ref="E475" ca="1" si="2893">"FNMA"&amp;TEXT($J$23,"0.0")&amp;"-TBA-"&amp;TEXT(C475,"mmm")</f>
        <v>FNMA3.0-TBA-Dec</v>
      </c>
      <c r="F475" s="70" t="str">
        <f t="shared" ref="F475" ca="1" si="2894">"FNMA"&amp;TEXT($J$23,"0.0")&amp;"-TBA-"&amp;TEXT(D475,"mmm")</f>
        <v>FNMA3.0-TBA-Jan</v>
      </c>
      <c r="G475" s="70" t="str">
        <f t="shared" si="2863"/>
        <v>FNMA3.0-TBA-GEN</v>
      </c>
      <c r="I475" s="133">
        <f ca="1">[2]!YBWORKDAY(EDATE(Base_Date, BA475), -1, "USD")</f>
        <v>41607</v>
      </c>
      <c r="J475" s="217" t="str">
        <f t="shared" ref="J475" ca="1" si="2895">AX475</f>
        <v>E</v>
      </c>
      <c r="K475" s="80" t="e">
        <f t="shared" ref="K475" ca="1" si="2896">AX475+AY475</f>
        <v>#VALUE!</v>
      </c>
      <c r="L475" s="80" t="e">
        <f t="shared" ca="1" si="2869"/>
        <v>#VALUE!</v>
      </c>
      <c r="M475" s="81" t="str">
        <f ca="1">[2]!YBHIST($I$425,$I475,"LMMOAS","sec")</f>
        <v>E</v>
      </c>
      <c r="N475" s="73" t="str">
        <f ca="1">[2]!YBHIST($I$425,$I474,M$25,"sec","")</f>
        <v>E</v>
      </c>
      <c r="O475" s="170" t="str">
        <f ca="1">[2]!YBHIST("1 Month LIBOR",I475,"Yield","bmk","")</f>
        <v>E</v>
      </c>
      <c r="P475" s="80" t="e">
        <f t="shared" ref="P475" ca="1" si="2897">K474-Q475</f>
        <v>#VALUE!</v>
      </c>
      <c r="Q475" s="82" t="str">
        <f ca="1">[2]!YBSCEN($I$425,$J474&amp;"d","Market",O$25,"Swap",$I474,"LMMSkew","","Model",100,0,29,"Gradual","ParShift|N",0,"Annualized ROR",O474,100,"",,,,"Default",,,,"Default",,)</f>
        <v>E</v>
      </c>
      <c r="R475" s="80" t="e">
        <f t="shared" ref="R475" ca="1" si="2898">L475+P475</f>
        <v>#VALUE!</v>
      </c>
      <c r="S475" s="83" t="e">
        <f t="shared" ref="S475" ca="1" si="2899">R475/K474</f>
        <v>#VALUE!</v>
      </c>
      <c r="T475" s="80" t="e">
        <f ca="1">SUM(R$440:R475)</f>
        <v>#VALUE!</v>
      </c>
      <c r="U475" s="83" t="e">
        <f t="shared" ca="1" si="2852"/>
        <v>#VALUE!</v>
      </c>
      <c r="V475" s="84">
        <f ca="1">VLOOKUP($I475, 'Barcap OAD'!$A:$S, $F$425, FALSE)</f>
        <v>-14</v>
      </c>
      <c r="W475" s="172" t="e">
        <f t="shared" ca="1" si="2846"/>
        <v>#VALUE!</v>
      </c>
      <c r="X475" s="185" t="str">
        <f ca="1">[2]!YBHIST($E475,$I475,X$25,"sec","")</f>
        <v>E</v>
      </c>
      <c r="Y475" s="80" t="e">
        <f t="shared" ca="1" si="2873"/>
        <v>#VALUE!</v>
      </c>
      <c r="Z475" s="82" t="e">
        <f t="shared" ref="Z475" ca="1" si="2900">X474-AA474</f>
        <v>#VALUE!</v>
      </c>
      <c r="AA475" s="82" t="str">
        <f ca="1">[2]!YBHIST($F475,$I475,X$25,"sec","")</f>
        <v>E</v>
      </c>
      <c r="AB475" s="82" t="e">
        <f t="shared" ref="AB475" ca="1" si="2901">X474-Z475</f>
        <v>#VALUE!</v>
      </c>
      <c r="AC475" s="187" t="e">
        <f t="shared" ref="AC475" ca="1" si="2902">Y475+Z475</f>
        <v>#VALUE!</v>
      </c>
      <c r="AD475" s="189">
        <f ca="1">VLOOKUP($I475, 'Barcap OAD'!$A:$S, $F$26, FALSE)</f>
        <v>8.0552030000000006</v>
      </c>
      <c r="AE475" s="172" t="e">
        <f t="shared" ref="AE475" ca="1" si="2903">X475*AD475/10000</f>
        <v>#VALUE!</v>
      </c>
      <c r="AF475" s="86" t="e">
        <f t="shared" ref="AF475" ca="1" si="2904">W475/AE475</f>
        <v>#VALUE!</v>
      </c>
      <c r="AG475" s="80" t="e">
        <f t="shared" ref="AG475" ca="1" si="2905">-AC475*AF474</f>
        <v>#VALUE!</v>
      </c>
      <c r="AH475" s="83" t="e">
        <f t="shared" ref="AH475" ca="1" si="2906">AG475/K474</f>
        <v>#VALUE!</v>
      </c>
      <c r="AI475" s="80" t="e">
        <f t="shared" ref="AI475" ca="1" si="2907">AL475+AK475</f>
        <v>#VALUE!</v>
      </c>
      <c r="AJ475" s="83" t="e">
        <f t="shared" ref="AJ475" ca="1" si="2908">AF475-AF474</f>
        <v>#VALUE!</v>
      </c>
      <c r="AK475" s="187" t="e">
        <f t="shared" ref="AK475" ca="1" si="2909">(AJ475*Y475)/2</f>
        <v>#VALUE!</v>
      </c>
      <c r="AL475" s="192" t="e">
        <f t="shared" ref="AL475" ca="1" si="2910">AG475+R475</f>
        <v>#VALUE!</v>
      </c>
      <c r="AM475" s="83" t="e">
        <f t="shared" ref="AM475" ca="1" si="2911">AL475/K474</f>
        <v>#VALUE!</v>
      </c>
      <c r="AN475" s="80" t="e">
        <f ca="1">SUM(AL$440:AL475)</f>
        <v>#VALUE!</v>
      </c>
      <c r="AO475" s="109" t="e">
        <f t="shared" ca="1" si="2855"/>
        <v>#VALUE!</v>
      </c>
      <c r="AP475" s="194" t="e">
        <f t="shared" ref="AP475" ca="1" si="2912">(Z475*AF475*-1)+P475</f>
        <v>#VALUE!</v>
      </c>
      <c r="AQ475" s="200" t="e">
        <f t="shared" ref="AQ475" ca="1" si="2913">AP475/K474</f>
        <v>#VALUE!</v>
      </c>
      <c r="AR475" s="204"/>
      <c r="AS475" s="221"/>
      <c r="AX475" s="208" t="str">
        <f ca="1">[2]!YBHIST($I$425,$I475,J$25,"sec","")</f>
        <v>E</v>
      </c>
      <c r="AY475" s="206" t="str">
        <f ca="1">[2]!YBPRICE($I$425,AX475&amp;"d","Market","AccruedInterest","Swap",$I475,"LMMSkew","","Model",100,"")</f>
        <v>E</v>
      </c>
      <c r="BA475" s="67">
        <f t="shared" si="2888"/>
        <v>-16</v>
      </c>
      <c r="BI475" s="519" t="e">
        <f t="shared" ca="1" si="2856"/>
        <v>#VALUE!</v>
      </c>
      <c r="BJ475" s="519" t="e">
        <f ca="1">PRODUCT($BI$440:BI475)-1</f>
        <v>#VALUE!</v>
      </c>
      <c r="BK475" s="519" t="e">
        <f t="shared" ca="1" si="2857"/>
        <v>#VALUE!</v>
      </c>
      <c r="BL475" s="519" t="e">
        <f ca="1">PRODUCT($BK$440:BK475)-1</f>
        <v>#VALUE!</v>
      </c>
    </row>
    <row r="476" spans="3:64" ht="15">
      <c r="C476" s="222">
        <f t="shared" ca="1" si="2889"/>
        <v>41649</v>
      </c>
      <c r="D476" s="70">
        <f t="shared" ref="D476" ca="1" si="2914">I476+35</f>
        <v>41674</v>
      </c>
      <c r="E476" s="70" t="str">
        <f t="shared" ref="E476" ca="1" si="2915">"FNMA"&amp;TEXT($J$23,"0.0")&amp;"-TBA-"&amp;TEXT(C476,"mmm")</f>
        <v>FNMA3.0-TBA-Jan</v>
      </c>
      <c r="F476" s="70" t="str">
        <f t="shared" ref="F476" ca="1" si="2916">"FNMA"&amp;TEXT($J$23,"0.0")&amp;"-TBA-"&amp;TEXT(D476,"mmm")</f>
        <v>FNMA3.0-TBA-Feb</v>
      </c>
      <c r="G476" s="70" t="str">
        <f t="shared" si="2863"/>
        <v>FNMA3.0-TBA-GEN</v>
      </c>
      <c r="I476" s="133">
        <f ca="1">[2]!YBWORKDAY(EDATE(Base_Date, BA476), -1, "USD")</f>
        <v>41639</v>
      </c>
      <c r="J476" s="234" t="str">
        <f t="shared" ref="J476" ca="1" si="2917">AX476</f>
        <v>E</v>
      </c>
      <c r="K476" s="237" t="e">
        <f t="shared" ref="K476" ca="1" si="2918">AX476+AY476</f>
        <v>#VALUE!</v>
      </c>
      <c r="L476" s="237" t="e">
        <f t="shared" ref="L476" ca="1" si="2919">K476-K475</f>
        <v>#VALUE!</v>
      </c>
      <c r="M476" s="238" t="str">
        <f ca="1">[2]!YBHIST($I$425,$I476,"LMMOAS","sec")</f>
        <v>E</v>
      </c>
      <c r="N476" s="239" t="str">
        <f ca="1">[2]!YBHIST($I$425,$I475,M$25,"sec","")</f>
        <v>E</v>
      </c>
      <c r="O476" s="240" t="str">
        <f ca="1">[2]!YBHIST("1 Month LIBOR",I476,"Yield","bmk","")</f>
        <v>E</v>
      </c>
      <c r="P476" s="237" t="e">
        <f t="shared" ref="P476" ca="1" si="2920">K475-Q476</f>
        <v>#VALUE!</v>
      </c>
      <c r="Q476" s="171" t="str">
        <f ca="1">[2]!YBSCEN($I$425,$J475&amp;"d","Market",O$25,"Swap",$I475,"LMMSkew","","Model",100,0,29,"Gradual","ParShift|N",0,"Annualized ROR",O475,100,"",,,,"Default",,,,"Default",,)</f>
        <v>E</v>
      </c>
      <c r="R476" s="237" t="e">
        <f t="shared" ref="R476" ca="1" si="2921">L476+P476</f>
        <v>#VALUE!</v>
      </c>
      <c r="S476" s="241" t="e">
        <f t="shared" ref="S476" ca="1" si="2922">R476/K475</f>
        <v>#VALUE!</v>
      </c>
      <c r="T476" s="237" t="e">
        <f ca="1">SUM(R$440:R476)</f>
        <v>#VALUE!</v>
      </c>
      <c r="U476" s="241" t="e">
        <f t="shared" ca="1" si="2852"/>
        <v>#VALUE!</v>
      </c>
      <c r="V476" s="242">
        <f ca="1">VLOOKUP($I476, 'Barcap OAD'!$A:$S, $F$425, FALSE)</f>
        <v>-12.4</v>
      </c>
      <c r="W476" s="243" t="e">
        <f t="shared" ca="1" si="2846"/>
        <v>#VALUE!</v>
      </c>
      <c r="X476" s="244" t="str">
        <f ca="1">[2]!YBHIST($E476,$I476,X$25,"sec","")</f>
        <v>E</v>
      </c>
      <c r="Y476" s="237" t="e">
        <f t="shared" ref="Y476" ca="1" si="2923">X476-X475</f>
        <v>#VALUE!</v>
      </c>
      <c r="Z476" s="171" t="e">
        <f t="shared" ref="Z476" ca="1" si="2924">X475-AA475</f>
        <v>#VALUE!</v>
      </c>
      <c r="AA476" s="171" t="str">
        <f ca="1">[2]!YBHIST($F476,$I476,X$25,"sec","")</f>
        <v>E</v>
      </c>
      <c r="AB476" s="171" t="e">
        <f t="shared" ref="AB476" ca="1" si="2925">X475-Z476</f>
        <v>#VALUE!</v>
      </c>
      <c r="AC476" s="245" t="e">
        <f t="shared" ref="AC476" ca="1" si="2926">Y476+Z476</f>
        <v>#VALUE!</v>
      </c>
      <c r="AD476" s="246">
        <f ca="1">VLOOKUP($I476, 'Barcap OAD'!$A:$S, $F$26, FALSE)</f>
        <v>8.0500100000000003</v>
      </c>
      <c r="AE476" s="243" t="e">
        <f t="shared" ref="AE476" ca="1" si="2927">X476*AD476/10000</f>
        <v>#VALUE!</v>
      </c>
      <c r="AF476" s="247" t="e">
        <f t="shared" ref="AF476" ca="1" si="2928">W476/AE476</f>
        <v>#VALUE!</v>
      </c>
      <c r="AG476" s="237" t="e">
        <f t="shared" ref="AG476" ca="1" si="2929">-AC476*AF475</f>
        <v>#VALUE!</v>
      </c>
      <c r="AH476" s="241" t="e">
        <f t="shared" ref="AH476" ca="1" si="2930">AG476/K475</f>
        <v>#VALUE!</v>
      </c>
      <c r="AI476" s="237" t="e">
        <f t="shared" ref="AI476" ca="1" si="2931">AL476+AK476</f>
        <v>#VALUE!</v>
      </c>
      <c r="AJ476" s="241" t="e">
        <f t="shared" ref="AJ476" ca="1" si="2932">AF476-AF475</f>
        <v>#VALUE!</v>
      </c>
      <c r="AK476" s="245" t="e">
        <f t="shared" ref="AK476" ca="1" si="2933">(AJ476*Y476)/2</f>
        <v>#VALUE!</v>
      </c>
      <c r="AL476" s="248" t="e">
        <f t="shared" ref="AL476" ca="1" si="2934">AG476+R476</f>
        <v>#VALUE!</v>
      </c>
      <c r="AM476" s="241" t="e">
        <f t="shared" ref="AM476" ca="1" si="2935">AL476/K475</f>
        <v>#VALUE!</v>
      </c>
      <c r="AN476" s="237" t="e">
        <f ca="1">SUM(AL$440:AL476)</f>
        <v>#VALUE!</v>
      </c>
      <c r="AO476" s="203" t="e">
        <f t="shared" ca="1" si="2855"/>
        <v>#VALUE!</v>
      </c>
      <c r="AP476" s="249" t="e">
        <f t="shared" ref="AP476" ca="1" si="2936">(Z476*AF476*-1)+P476</f>
        <v>#VALUE!</v>
      </c>
      <c r="AQ476" s="250" t="e">
        <f t="shared" ref="AQ476" ca="1" si="2937">AP476/K475</f>
        <v>#VALUE!</v>
      </c>
      <c r="AR476" s="204"/>
      <c r="AS476" s="221"/>
      <c r="AX476" s="208" t="str">
        <f ca="1">[2]!YBHIST($I$425,$I476,J$25,"sec","")</f>
        <v>E</v>
      </c>
      <c r="AY476" s="206" t="str">
        <f ca="1">[2]!YBPRICE($I$425,AX476&amp;"d","Market","AccruedInterest","Swap",$I476,"LMMSkew","","Model",100,"")</f>
        <v>E</v>
      </c>
      <c r="BA476" s="67">
        <f t="shared" si="2888"/>
        <v>-15</v>
      </c>
      <c r="BI476" s="519" t="e">
        <f t="shared" ca="1" si="2856"/>
        <v>#VALUE!</v>
      </c>
      <c r="BJ476" s="519" t="e">
        <f ca="1">PRODUCT($BI$440:BI476)-1</f>
        <v>#VALUE!</v>
      </c>
      <c r="BK476" s="519" t="e">
        <f t="shared" ca="1" si="2857"/>
        <v>#VALUE!</v>
      </c>
      <c r="BL476" s="519" t="e">
        <f ca="1">PRODUCT($BK$440:BK476)-1</f>
        <v>#VALUE!</v>
      </c>
    </row>
    <row r="477" spans="3:64" ht="15">
      <c r="C477" s="222">
        <f t="shared" ca="1" si="2889"/>
        <v>41680</v>
      </c>
      <c r="D477" s="70">
        <f t="shared" ref="D477" ca="1" si="2938">I477+35</f>
        <v>41705</v>
      </c>
      <c r="E477" s="70" t="str">
        <f t="shared" ref="E477" ca="1" si="2939">"FNMA"&amp;TEXT($J$23,"0.0")&amp;"-TBA-"&amp;TEXT(C477,"mmm")</f>
        <v>FNMA3.0-TBA-Feb</v>
      </c>
      <c r="F477" s="70" t="str">
        <f t="shared" ref="F477" ca="1" si="2940">"FNMA"&amp;TEXT($J$23,"0.0")&amp;"-TBA-"&amp;TEXT(D477,"mmm")</f>
        <v>FNMA3.0-TBA-Mar</v>
      </c>
      <c r="G477" s="70" t="str">
        <f t="shared" si="2863"/>
        <v>FNMA3.0-TBA-GEN</v>
      </c>
      <c r="I477" s="133">
        <f ca="1">[2]!YBWORKDAY(EDATE(Base_Date, BA477), -1, "USD")</f>
        <v>41670</v>
      </c>
      <c r="J477" s="234" t="str">
        <f t="shared" ref="J477" ca="1" si="2941">AX477</f>
        <v>E</v>
      </c>
      <c r="K477" s="237" t="e">
        <f t="shared" ref="K477" ca="1" si="2942">AX477+AY477</f>
        <v>#VALUE!</v>
      </c>
      <c r="L477" s="237" t="e">
        <f t="shared" ref="L477" ca="1" si="2943">K477-K476</f>
        <v>#VALUE!</v>
      </c>
      <c r="M477" s="238" t="str">
        <f ca="1">[2]!YBHIST($I$425,$I477,"LMMOAS","sec")</f>
        <v>E</v>
      </c>
      <c r="N477" s="239" t="str">
        <f ca="1">[2]!YBHIST($I$425,$I476,M$25,"sec","")</f>
        <v>E</v>
      </c>
      <c r="O477" s="240" t="str">
        <f ca="1">[2]!YBHIST("1 Month LIBOR",I477,"Yield","bmk","")</f>
        <v>E</v>
      </c>
      <c r="P477" s="237" t="e">
        <f t="shared" ref="P477" ca="1" si="2944">K476-Q477</f>
        <v>#VALUE!</v>
      </c>
      <c r="Q477" s="171" t="str">
        <f ca="1">[2]!YBSCEN($I$425,$J476&amp;"d","Market",O$25,"Swap",$I476,"LMMSkew","","Model",100,0,29,"Gradual","ParShift|N",0,"Annualized ROR",O476,100,"",,,,"Default",,,,"Default",,)</f>
        <v>E</v>
      </c>
      <c r="R477" s="237" t="e">
        <f t="shared" ref="R477" ca="1" si="2945">L477+P477</f>
        <v>#VALUE!</v>
      </c>
      <c r="S477" s="241" t="e">
        <f t="shared" ref="S477" ca="1" si="2946">R477/K476</f>
        <v>#VALUE!</v>
      </c>
      <c r="T477" s="237" t="e">
        <f ca="1">SUM(R$440:R477)</f>
        <v>#VALUE!</v>
      </c>
      <c r="U477" s="241" t="e">
        <f t="shared" ref="U477" ca="1" si="2947">BJ477</f>
        <v>#VALUE!</v>
      </c>
      <c r="V477" s="242">
        <f ca="1">VLOOKUP($I477, 'Barcap OAD'!$A:$S, $F$425, FALSE)</f>
        <v>-15.2</v>
      </c>
      <c r="W477" s="243" t="e">
        <f t="shared" ca="1" si="2846"/>
        <v>#VALUE!</v>
      </c>
      <c r="X477" s="244" t="str">
        <f ca="1">[2]!YBHIST($E477,$I477,X$25,"sec","")</f>
        <v>E</v>
      </c>
      <c r="Y477" s="237" t="e">
        <f t="shared" ref="Y477" ca="1" si="2948">X477-X476</f>
        <v>#VALUE!</v>
      </c>
      <c r="Z477" s="171" t="e">
        <f t="shared" ref="Z477" ca="1" si="2949">X476-AA476</f>
        <v>#VALUE!</v>
      </c>
      <c r="AA477" s="171" t="str">
        <f ca="1">[2]!YBHIST($F477,$I477,X$25,"sec","")</f>
        <v>E</v>
      </c>
      <c r="AB477" s="171" t="e">
        <f t="shared" ref="AB477" ca="1" si="2950">X476-Z477</f>
        <v>#VALUE!</v>
      </c>
      <c r="AC477" s="245" t="e">
        <f t="shared" ref="AC477" ca="1" si="2951">Y477+Z477</f>
        <v>#VALUE!</v>
      </c>
      <c r="AD477" s="246">
        <f ca="1">VLOOKUP($I477, 'Barcap OAD'!$A:$S, $F$26, FALSE)</f>
        <v>7.5514489999999999</v>
      </c>
      <c r="AE477" s="243" t="e">
        <f t="shared" ref="AE477" ca="1" si="2952">X477*AD477/10000</f>
        <v>#VALUE!</v>
      </c>
      <c r="AF477" s="247" t="e">
        <f t="shared" ref="AF477" ca="1" si="2953">W477/AE477</f>
        <v>#VALUE!</v>
      </c>
      <c r="AG477" s="237" t="e">
        <f t="shared" ref="AG477" ca="1" si="2954">-AC477*AF476</f>
        <v>#VALUE!</v>
      </c>
      <c r="AH477" s="241" t="e">
        <f t="shared" ref="AH477" ca="1" si="2955">AG477/K476</f>
        <v>#VALUE!</v>
      </c>
      <c r="AI477" s="237" t="e">
        <f t="shared" ref="AI477" ca="1" si="2956">AL477+AK477</f>
        <v>#VALUE!</v>
      </c>
      <c r="AJ477" s="241" t="e">
        <f t="shared" ref="AJ477" ca="1" si="2957">AF477-AF476</f>
        <v>#VALUE!</v>
      </c>
      <c r="AK477" s="245" t="e">
        <f t="shared" ref="AK477" ca="1" si="2958">(AJ477*Y477)/2</f>
        <v>#VALUE!</v>
      </c>
      <c r="AL477" s="248" t="e">
        <f t="shared" ref="AL477" ca="1" si="2959">AG477+R477</f>
        <v>#VALUE!</v>
      </c>
      <c r="AM477" s="241" t="e">
        <f t="shared" ref="AM477" ca="1" si="2960">AL477/K476</f>
        <v>#VALUE!</v>
      </c>
      <c r="AN477" s="237" t="e">
        <f ca="1">SUM(AL$440:AL477)</f>
        <v>#VALUE!</v>
      </c>
      <c r="AO477" s="203" t="e">
        <f t="shared" ref="AO477" ca="1" si="2961">BL477</f>
        <v>#VALUE!</v>
      </c>
      <c r="AP477" s="249" t="e">
        <f t="shared" ref="AP477" ca="1" si="2962">(Z477*AF477*-1)+P477</f>
        <v>#VALUE!</v>
      </c>
      <c r="AQ477" s="250" t="e">
        <f t="shared" ref="AQ477" ca="1" si="2963">AP477/K476</f>
        <v>#VALUE!</v>
      </c>
      <c r="AR477" s="204"/>
      <c r="AS477" s="221"/>
      <c r="AX477" s="208" t="str">
        <f ca="1">[2]!YBHIST($I$425,$I477,J$25,"sec","")</f>
        <v>E</v>
      </c>
      <c r="AY477" s="206" t="str">
        <f ca="1">[2]!YBPRICE($I$425,AX477&amp;"d","Market","AccruedInterest","Swap",$I477,"LMMSkew","","Model",100,"")</f>
        <v>E</v>
      </c>
      <c r="BA477" s="67">
        <f t="shared" si="2888"/>
        <v>-14</v>
      </c>
      <c r="BI477" s="519" t="e">
        <f t="shared" ref="BI477" ca="1" si="2964">1+S477</f>
        <v>#VALUE!</v>
      </c>
      <c r="BJ477" s="519" t="e">
        <f ca="1">PRODUCT($BI$440:BI477)-1</f>
        <v>#VALUE!</v>
      </c>
      <c r="BK477" s="519" t="e">
        <f t="shared" ref="BK477" ca="1" si="2965">1+AM477</f>
        <v>#VALUE!</v>
      </c>
      <c r="BL477" s="519" t="e">
        <f ca="1">PRODUCT($BK$440:BK477)-1</f>
        <v>#VALUE!</v>
      </c>
    </row>
    <row r="478" spans="3:64" ht="15">
      <c r="C478" s="222">
        <f t="shared" ca="1" si="2889"/>
        <v>41708</v>
      </c>
      <c r="D478" s="70">
        <f t="shared" ref="D478" ca="1" si="2966">I478+35</f>
        <v>41733</v>
      </c>
      <c r="E478" s="70" t="str">
        <f t="shared" ref="E478" ca="1" si="2967">"FNMA"&amp;TEXT($J$23,"0.0")&amp;"-TBA-"&amp;TEXT(C478,"mmm")</f>
        <v>FNMA3.0-TBA-Mar</v>
      </c>
      <c r="F478" s="70" t="str">
        <f t="shared" ref="F478" ca="1" si="2968">"FNMA"&amp;TEXT($J$23,"0.0")&amp;"-TBA-"&amp;TEXT(D478,"mmm")</f>
        <v>FNMA3.0-TBA-Apr</v>
      </c>
      <c r="G478" s="70" t="str">
        <f t="shared" si="2863"/>
        <v>FNMA3.0-TBA-GEN</v>
      </c>
      <c r="I478" s="133">
        <f ca="1">[2]!YBWORKDAY(EDATE(Base_Date, BA478), -1, "USD")</f>
        <v>41698</v>
      </c>
      <c r="J478" s="234" t="str">
        <f t="shared" ref="J478" ca="1" si="2969">AX478</f>
        <v>E</v>
      </c>
      <c r="K478" s="237" t="e">
        <f t="shared" ref="K478" ca="1" si="2970">AX478+AY478</f>
        <v>#VALUE!</v>
      </c>
      <c r="L478" s="237" t="e">
        <f t="shared" ref="L478" ca="1" si="2971">K478-K477</f>
        <v>#VALUE!</v>
      </c>
      <c r="M478" s="238" t="str">
        <f ca="1">[2]!YBHIST($I$425,$I478,"LMMOAS","sec")</f>
        <v>E</v>
      </c>
      <c r="N478" s="239" t="str">
        <f ca="1">[2]!YBHIST($I$425,$I477,M$25,"sec","")</f>
        <v>E</v>
      </c>
      <c r="O478" s="240" t="str">
        <f ca="1">[2]!YBHIST("1 Month LIBOR",I478,"Yield","bmk","")</f>
        <v>E</v>
      </c>
      <c r="P478" s="237" t="e">
        <f t="shared" ref="P478" ca="1" si="2972">K477-Q478</f>
        <v>#VALUE!</v>
      </c>
      <c r="Q478" s="171" t="str">
        <f ca="1">[2]!YBSCEN($I$425,$J477&amp;"d","Market",O$25,"Swap",$I477,"LMMSkew","","Model",100,0,29,"Gradual","ParShift|N",0,"Annualized ROR",O477,100,"",,,,"Default",,,,"Default",,)</f>
        <v>E</v>
      </c>
      <c r="R478" s="237" t="e">
        <f t="shared" ref="R478" ca="1" si="2973">L478+P478</f>
        <v>#VALUE!</v>
      </c>
      <c r="S478" s="241" t="e">
        <f t="shared" ref="S478" ca="1" si="2974">R478/K477</f>
        <v>#VALUE!</v>
      </c>
      <c r="T478" s="237" t="e">
        <f ca="1">SUM(R$440:R478)</f>
        <v>#VALUE!</v>
      </c>
      <c r="U478" s="241" t="e">
        <f t="shared" ref="U478" ca="1" si="2975">BJ478</f>
        <v>#VALUE!</v>
      </c>
      <c r="V478" s="242">
        <f ca="1">VLOOKUP($I478, 'Barcap OAD'!$A:$S, $F$425, FALSE)</f>
        <v>-15.3</v>
      </c>
      <c r="W478" s="243" t="e">
        <f t="shared" ca="1" si="2846"/>
        <v>#VALUE!</v>
      </c>
      <c r="X478" s="244" t="str">
        <f ca="1">[2]!YBHIST($E478,$I478,X$25,"sec","")</f>
        <v>E</v>
      </c>
      <c r="Y478" s="237" t="e">
        <f t="shared" ref="Y478" ca="1" si="2976">X478-X477</f>
        <v>#VALUE!</v>
      </c>
      <c r="Z478" s="171" t="e">
        <f t="shared" ref="Z478" ca="1" si="2977">X477-AA477</f>
        <v>#VALUE!</v>
      </c>
      <c r="AA478" s="171" t="str">
        <f ca="1">[2]!YBHIST($F478,$I478,X$25,"sec","")</f>
        <v>E</v>
      </c>
      <c r="AB478" s="171" t="e">
        <f t="shared" ref="AB478" ca="1" si="2978">X477-Z478</f>
        <v>#VALUE!</v>
      </c>
      <c r="AC478" s="245" t="e">
        <f t="shared" ref="AC478" ca="1" si="2979">Y478+Z478</f>
        <v>#VALUE!</v>
      </c>
      <c r="AD478" s="246">
        <f ca="1">VLOOKUP($I478, 'Barcap OAD'!$A:$S, $F$26, FALSE)</f>
        <v>7.6578980000000003</v>
      </c>
      <c r="AE478" s="243" t="e">
        <f t="shared" ref="AE478" ca="1" si="2980">X478*AD478/10000</f>
        <v>#VALUE!</v>
      </c>
      <c r="AF478" s="247" t="e">
        <f t="shared" ref="AF478" ca="1" si="2981">W478/AE478</f>
        <v>#VALUE!</v>
      </c>
      <c r="AG478" s="237" t="e">
        <f t="shared" ref="AG478" ca="1" si="2982">-AC478*AF477</f>
        <v>#VALUE!</v>
      </c>
      <c r="AH478" s="241" t="e">
        <f t="shared" ref="AH478" ca="1" si="2983">AG478/K477</f>
        <v>#VALUE!</v>
      </c>
      <c r="AI478" s="237" t="e">
        <f t="shared" ref="AI478" ca="1" si="2984">AL478+AK478</f>
        <v>#VALUE!</v>
      </c>
      <c r="AJ478" s="241" t="e">
        <f t="shared" ref="AJ478" ca="1" si="2985">AF478-AF477</f>
        <v>#VALUE!</v>
      </c>
      <c r="AK478" s="245" t="e">
        <f t="shared" ref="AK478" ca="1" si="2986">(AJ478*Y478)/2</f>
        <v>#VALUE!</v>
      </c>
      <c r="AL478" s="248" t="e">
        <f t="shared" ref="AL478" ca="1" si="2987">AG478+R478</f>
        <v>#VALUE!</v>
      </c>
      <c r="AM478" s="241" t="e">
        <f t="shared" ref="AM478" ca="1" si="2988">AL478/K477</f>
        <v>#VALUE!</v>
      </c>
      <c r="AN478" s="237" t="e">
        <f ca="1">SUM(AL$440:AL478)</f>
        <v>#VALUE!</v>
      </c>
      <c r="AO478" s="203" t="e">
        <f t="shared" ref="AO478" ca="1" si="2989">BL478</f>
        <v>#VALUE!</v>
      </c>
      <c r="AP478" s="249" t="e">
        <f t="shared" ref="AP478" ca="1" si="2990">(Z478*AF478*-1)+P478</f>
        <v>#VALUE!</v>
      </c>
      <c r="AQ478" s="250" t="e">
        <f t="shared" ref="AQ478" ca="1" si="2991">AP478/K477</f>
        <v>#VALUE!</v>
      </c>
      <c r="AR478" s="204"/>
      <c r="AS478" s="221"/>
      <c r="AX478" s="208" t="str">
        <f ca="1">[2]!YBHIST($I$425,$I478,J$25,"sec","")</f>
        <v>E</v>
      </c>
      <c r="AY478" s="206" t="str">
        <f ca="1">[2]!YBPRICE($I$425,AX478&amp;"d","Market","AccruedInterest","Swap",$I478,"LMMSkew","","Model",100,"")</f>
        <v>E</v>
      </c>
      <c r="BA478" s="67">
        <f t="shared" si="2888"/>
        <v>-13</v>
      </c>
      <c r="BI478" s="519" t="e">
        <f t="shared" ref="BI478" ca="1" si="2992">1+S478</f>
        <v>#VALUE!</v>
      </c>
      <c r="BJ478" s="519" t="e">
        <f ca="1">PRODUCT($BI$440:BI478)-1</f>
        <v>#VALUE!</v>
      </c>
      <c r="BK478" s="519" t="e">
        <f t="shared" ref="BK478" ca="1" si="2993">1+AM478</f>
        <v>#VALUE!</v>
      </c>
      <c r="BL478" s="519" t="e">
        <f ca="1">PRODUCT($BK$440:BK478)-1</f>
        <v>#VALUE!</v>
      </c>
    </row>
    <row r="479" spans="3:64" ht="15">
      <c r="C479" s="222">
        <f t="shared" ref="C479" ca="1" si="2994">I479+10</f>
        <v>41739</v>
      </c>
      <c r="D479" s="70">
        <f t="shared" ref="D479" ca="1" si="2995">I479+35</f>
        <v>41764</v>
      </c>
      <c r="E479" s="70" t="str">
        <f t="shared" ref="E479" ca="1" si="2996">"FNMA"&amp;TEXT($J$23,"0.0")&amp;"-TBA-"&amp;TEXT(C479,"mmm")</f>
        <v>FNMA3.0-TBA-Apr</v>
      </c>
      <c r="F479" s="70" t="str">
        <f t="shared" ref="F479" ca="1" si="2997">"FNMA"&amp;TEXT($J$23,"0.0")&amp;"-TBA-"&amp;TEXT(D479,"mmm")</f>
        <v>FNMA3.0-TBA-May</v>
      </c>
      <c r="G479" s="70" t="str">
        <f t="shared" si="2863"/>
        <v>FNMA3.0-TBA-GEN</v>
      </c>
      <c r="I479" s="133">
        <f ca="1">[2]!YBWORKDAY(EDATE(Base_Date, BA479), -1, "USD")</f>
        <v>41729</v>
      </c>
      <c r="J479" s="331" t="str">
        <f t="shared" ref="J479" ca="1" si="2998">AX479</f>
        <v>E</v>
      </c>
      <c r="K479" s="332" t="e">
        <f t="shared" ref="K479" ca="1" si="2999">AX479+AY479</f>
        <v>#VALUE!</v>
      </c>
      <c r="L479" s="332" t="e">
        <f t="shared" ref="L479" ca="1" si="3000">K479-K478</f>
        <v>#VALUE!</v>
      </c>
      <c r="M479" s="333" t="str">
        <f ca="1">[2]!YBHIST($I$425,$I479,"LMMOAS","sec")</f>
        <v>E</v>
      </c>
      <c r="N479" s="334" t="str">
        <f ca="1">[2]!YBHIST($I$425,$I478,M$25,"sec","")</f>
        <v>E</v>
      </c>
      <c r="O479" s="335" t="str">
        <f ca="1">[2]!YBHIST("1 Month LIBOR",I479,"Yield","bmk","")</f>
        <v>E</v>
      </c>
      <c r="P479" s="332" t="e">
        <f t="shared" ref="P479" ca="1" si="3001">K478-Q479</f>
        <v>#VALUE!</v>
      </c>
      <c r="Q479" s="336" t="str">
        <f ca="1">[2]!YBSCEN($I$425,$J478&amp;"d","Market",O$25,"Swap",$I478,"LMMSkew","","Model",100,0,29,"Gradual","ParShift|N",0,"Annualized ROR",O478,100,"",,,,"Default",,,,"Default",,)</f>
        <v>E</v>
      </c>
      <c r="R479" s="332" t="e">
        <f t="shared" ref="R479" ca="1" si="3002">L479+P479</f>
        <v>#VALUE!</v>
      </c>
      <c r="S479" s="337" t="e">
        <f t="shared" ref="S479" ca="1" si="3003">R479/K478</f>
        <v>#VALUE!</v>
      </c>
      <c r="T479" s="332" t="e">
        <f ca="1">SUM(R$440:R479)</f>
        <v>#VALUE!</v>
      </c>
      <c r="U479" s="337" t="e">
        <f t="shared" ref="U479" ca="1" si="3004">BJ479</f>
        <v>#VALUE!</v>
      </c>
      <c r="V479" s="338">
        <f ca="1">VLOOKUP($I479, 'Barcap OAD'!$A:$S, $F$425, FALSE)</f>
        <v>-14.6</v>
      </c>
      <c r="W479" s="339" t="e">
        <f t="shared" ca="1" si="2846"/>
        <v>#VALUE!</v>
      </c>
      <c r="X479" s="340" t="str">
        <f ca="1">[2]!YBHIST($E479,$I479,X$25,"sec","")</f>
        <v>E</v>
      </c>
      <c r="Y479" s="332" t="e">
        <f t="shared" ref="Y479" ca="1" si="3005">X479-X478</f>
        <v>#VALUE!</v>
      </c>
      <c r="Z479" s="336" t="e">
        <f t="shared" ref="Z479" ca="1" si="3006">X478-AA478</f>
        <v>#VALUE!</v>
      </c>
      <c r="AA479" s="336" t="str">
        <f ca="1">[2]!YBHIST($F479,$I479,X$25,"sec","")</f>
        <v>E</v>
      </c>
      <c r="AB479" s="336" t="e">
        <f t="shared" ref="AB479" ca="1" si="3007">X478-Z479</f>
        <v>#VALUE!</v>
      </c>
      <c r="AC479" s="341" t="e">
        <f t="shared" ref="AC479" ca="1" si="3008">Y479+Z479</f>
        <v>#VALUE!</v>
      </c>
      <c r="AD479" s="342">
        <f ca="1">VLOOKUP($I479, 'Barcap OAD'!$A:$S, $F$26, FALSE)</f>
        <v>7.6721079999999997</v>
      </c>
      <c r="AE479" s="339" t="e">
        <f t="shared" ref="AE479" ca="1" si="3009">X479*AD479/10000</f>
        <v>#VALUE!</v>
      </c>
      <c r="AF479" s="343" t="e">
        <f t="shared" ref="AF479" ca="1" si="3010">W479/AE479</f>
        <v>#VALUE!</v>
      </c>
      <c r="AG479" s="332" t="e">
        <f t="shared" ref="AG479" ca="1" si="3011">-AC479*AF478</f>
        <v>#VALUE!</v>
      </c>
      <c r="AH479" s="337" t="e">
        <f t="shared" ref="AH479" ca="1" si="3012">AG479/K478</f>
        <v>#VALUE!</v>
      </c>
      <c r="AI479" s="332" t="e">
        <f t="shared" ref="AI479" ca="1" si="3013">AL479+AK479</f>
        <v>#VALUE!</v>
      </c>
      <c r="AJ479" s="337" t="e">
        <f t="shared" ref="AJ479" ca="1" si="3014">AF479-AF478</f>
        <v>#VALUE!</v>
      </c>
      <c r="AK479" s="341" t="e">
        <f t="shared" ref="AK479" ca="1" si="3015">(AJ479*Y479)/2</f>
        <v>#VALUE!</v>
      </c>
      <c r="AL479" s="344" t="e">
        <f t="shared" ref="AL479" ca="1" si="3016">AG479+R479</f>
        <v>#VALUE!</v>
      </c>
      <c r="AM479" s="337" t="e">
        <f t="shared" ref="AM479" ca="1" si="3017">AL479/K478</f>
        <v>#VALUE!</v>
      </c>
      <c r="AN479" s="332" t="e">
        <f ca="1">SUM(AL$440:AL479)</f>
        <v>#VALUE!</v>
      </c>
      <c r="AO479" s="345" t="e">
        <f t="shared" ref="AO479" ca="1" si="3018">BL479</f>
        <v>#VALUE!</v>
      </c>
      <c r="AP479" s="346" t="e">
        <f t="shared" ref="AP479" ca="1" si="3019">(Z479*AF479*-1)+P479</f>
        <v>#VALUE!</v>
      </c>
      <c r="AQ479" s="347" t="e">
        <f t="shared" ref="AQ479" ca="1" si="3020">AP479/K478</f>
        <v>#VALUE!</v>
      </c>
      <c r="AR479" s="204"/>
      <c r="AS479" s="221"/>
      <c r="AX479" s="208" t="str">
        <f ca="1">[2]!YBHIST($I$425,$I479,J$25,"sec","")</f>
        <v>E</v>
      </c>
      <c r="AY479" s="206" t="str">
        <f ca="1">[2]!YBPRICE($I$425,AX479&amp;"d","Market","AccruedInterest","Swap",$I479,"LMMSkew","","Model",100,"")</f>
        <v>E</v>
      </c>
      <c r="BA479" s="67">
        <f t="shared" si="2888"/>
        <v>-12</v>
      </c>
      <c r="BI479" s="519" t="e">
        <f t="shared" ref="BI479" ca="1" si="3021">1+S479</f>
        <v>#VALUE!</v>
      </c>
      <c r="BJ479" s="519" t="e">
        <f ca="1">PRODUCT($BI$440:BI479)-1</f>
        <v>#VALUE!</v>
      </c>
      <c r="BK479" s="519" t="e">
        <f t="shared" ref="BK479" ca="1" si="3022">1+AM479</f>
        <v>#VALUE!</v>
      </c>
      <c r="BL479" s="519" t="e">
        <f ca="1">PRODUCT($BK$440:BK479)-1</f>
        <v>#VALUE!</v>
      </c>
    </row>
    <row r="480" spans="3:64" ht="15">
      <c r="C480" s="222">
        <f t="shared" ref="C480" ca="1" si="3023">I480+10</f>
        <v>41769</v>
      </c>
      <c r="D480" s="70">
        <f t="shared" ref="D480" ca="1" si="3024">I480+35</f>
        <v>41794</v>
      </c>
      <c r="E480" s="70" t="str">
        <f t="shared" ref="E480" ca="1" si="3025">"FNMA"&amp;TEXT($J$23,"0.0")&amp;"-TBA-"&amp;TEXT(C480,"mmm")</f>
        <v>FNMA3.0-TBA-May</v>
      </c>
      <c r="F480" s="70" t="str">
        <f t="shared" ref="F480" ca="1" si="3026">"FNMA"&amp;TEXT($J$23,"0.0")&amp;"-TBA-"&amp;TEXT(D480,"mmm")</f>
        <v>FNMA3.0-TBA-Jun</v>
      </c>
      <c r="G480" s="70" t="str">
        <f t="shared" si="2863"/>
        <v>FNMA3.0-TBA-GEN</v>
      </c>
      <c r="I480" s="133">
        <f ca="1">[2]!YBWORKDAY(EDATE(Base_Date, BA480), -1, "USD")</f>
        <v>41759</v>
      </c>
      <c r="J480" s="234" t="str">
        <f t="shared" ref="J480" ca="1" si="3027">AX480</f>
        <v>E</v>
      </c>
      <c r="K480" s="237" t="e">
        <f t="shared" ref="K480" ca="1" si="3028">AX480+AY480</f>
        <v>#VALUE!</v>
      </c>
      <c r="L480" s="237" t="e">
        <f t="shared" ref="L480" ca="1" si="3029">K480-K479</f>
        <v>#VALUE!</v>
      </c>
      <c r="M480" s="238" t="str">
        <f ca="1">[2]!YBHIST($I$425,$I480,"LMMOAS","sec")</f>
        <v>E</v>
      </c>
      <c r="N480" s="239" t="str">
        <f ca="1">[2]!YBHIST($I$425,$I479,M$25,"sec","")</f>
        <v>E</v>
      </c>
      <c r="O480" s="240" t="str">
        <f ca="1">[2]!YBHIST("1 Month LIBOR",I480,"Yield","bmk","")</f>
        <v>E</v>
      </c>
      <c r="P480" s="237" t="e">
        <f t="shared" ref="P480" ca="1" si="3030">K479-Q480</f>
        <v>#VALUE!</v>
      </c>
      <c r="Q480" s="171" t="str">
        <f ca="1">[2]!YBSCEN($I$425,$J479&amp;"d","Market",O$25,"Swap",$I479,"LMMSkew","","Model",100,0,29,"Gradual","ParShift|N",0,"Annualized ROR",O479,100,"",,,,"Default",,,,"Default",,)</f>
        <v>E</v>
      </c>
      <c r="R480" s="237" t="e">
        <f t="shared" ref="R480" ca="1" si="3031">L480+P480</f>
        <v>#VALUE!</v>
      </c>
      <c r="S480" s="241" t="e">
        <f t="shared" ref="S480" ca="1" si="3032">R480/K479</f>
        <v>#VALUE!</v>
      </c>
      <c r="T480" s="237" t="e">
        <f ca="1">SUM(R$440:R480)</f>
        <v>#VALUE!</v>
      </c>
      <c r="U480" s="241" t="e">
        <f t="shared" ref="U480" ca="1" si="3033">BJ480</f>
        <v>#VALUE!</v>
      </c>
      <c r="V480" s="242">
        <f ca="1">VLOOKUP($I480, 'Barcap OAD'!$A:$S, $F$425, FALSE)</f>
        <v>-15.8</v>
      </c>
      <c r="W480" s="243" t="e">
        <f t="shared" ca="1" si="2846"/>
        <v>#VALUE!</v>
      </c>
      <c r="X480" s="244" t="str">
        <f ca="1">[2]!YBHIST($E480,$I480,X$25,"sec","")</f>
        <v>E</v>
      </c>
      <c r="Y480" s="237" t="e">
        <f t="shared" ref="Y480" ca="1" si="3034">X480-X479</f>
        <v>#VALUE!</v>
      </c>
      <c r="Z480" s="171" t="e">
        <f t="shared" ref="Z480" ca="1" si="3035">X479-AA479</f>
        <v>#VALUE!</v>
      </c>
      <c r="AA480" s="171" t="str">
        <f ca="1">[2]!YBHIST($F480,$I480,X$25,"sec","")</f>
        <v>E</v>
      </c>
      <c r="AB480" s="171" t="e">
        <f t="shared" ref="AB480" ca="1" si="3036">X479-Z480</f>
        <v>#VALUE!</v>
      </c>
      <c r="AC480" s="245" t="e">
        <f t="shared" ref="AC480" ca="1" si="3037">Y480+Z480</f>
        <v>#VALUE!</v>
      </c>
      <c r="AD480" s="246">
        <f ca="1">VLOOKUP($I480, 'Barcap OAD'!$A:$S, $F$26, FALSE)</f>
        <v>7.508197</v>
      </c>
      <c r="AE480" s="243" t="e">
        <f t="shared" ref="AE480" ca="1" si="3038">X480*AD480/10000</f>
        <v>#VALUE!</v>
      </c>
      <c r="AF480" s="247" t="e">
        <f t="shared" ref="AF480" ca="1" si="3039">W480/AE480</f>
        <v>#VALUE!</v>
      </c>
      <c r="AG480" s="237" t="e">
        <f t="shared" ref="AG480" ca="1" si="3040">-AC480*AF479</f>
        <v>#VALUE!</v>
      </c>
      <c r="AH480" s="241" t="e">
        <f t="shared" ref="AH480" ca="1" si="3041">AG480/K479</f>
        <v>#VALUE!</v>
      </c>
      <c r="AI480" s="237" t="e">
        <f t="shared" ref="AI480" ca="1" si="3042">AL480+AK480</f>
        <v>#VALUE!</v>
      </c>
      <c r="AJ480" s="241" t="e">
        <f t="shared" ref="AJ480" ca="1" si="3043">AF480-AF479</f>
        <v>#VALUE!</v>
      </c>
      <c r="AK480" s="245" t="e">
        <f t="shared" ref="AK480" ca="1" si="3044">(AJ480*Y480)/2</f>
        <v>#VALUE!</v>
      </c>
      <c r="AL480" s="248" t="e">
        <f t="shared" ref="AL480" ca="1" si="3045">AG480+R480</f>
        <v>#VALUE!</v>
      </c>
      <c r="AM480" s="241" t="e">
        <f t="shared" ref="AM480" ca="1" si="3046">AL480/K479</f>
        <v>#VALUE!</v>
      </c>
      <c r="AN480" s="237" t="e">
        <f ca="1">SUM(AL$440:AL480)</f>
        <v>#VALUE!</v>
      </c>
      <c r="AO480" s="203" t="e">
        <f t="shared" ref="AO480" ca="1" si="3047">BL480</f>
        <v>#VALUE!</v>
      </c>
      <c r="AP480" s="249" t="e">
        <f t="shared" ref="AP480" ca="1" si="3048">(Z480*AF480*-1)+P480</f>
        <v>#VALUE!</v>
      </c>
      <c r="AQ480" s="250" t="e">
        <f t="shared" ref="AQ480" ca="1" si="3049">AP480/K479</f>
        <v>#VALUE!</v>
      </c>
      <c r="AR480" s="204"/>
      <c r="AS480" s="221"/>
      <c r="AX480" s="208" t="str">
        <f ca="1">[2]!YBHIST($I$425,$I480,J$25,"sec","")</f>
        <v>E</v>
      </c>
      <c r="AY480" s="206" t="str">
        <f ca="1">[2]!YBPRICE($I$425,AX480&amp;"d","Market","AccruedInterest","Swap",$I480,"LMMSkew","","Model",100,"")</f>
        <v>E</v>
      </c>
      <c r="BA480" s="67">
        <f t="shared" si="2888"/>
        <v>-11</v>
      </c>
      <c r="BI480" s="519" t="e">
        <f t="shared" ref="BI480" ca="1" si="3050">1+S480</f>
        <v>#VALUE!</v>
      </c>
      <c r="BJ480" s="519" t="e">
        <f ca="1">PRODUCT($BI$440:BI480)-1</f>
        <v>#VALUE!</v>
      </c>
      <c r="BK480" s="519" t="e">
        <f t="shared" ref="BK480" ca="1" si="3051">1+AM480</f>
        <v>#VALUE!</v>
      </c>
      <c r="BL480" s="519" t="e">
        <f ca="1">PRODUCT($BK$440:BK480)-1</f>
        <v>#VALUE!</v>
      </c>
    </row>
    <row r="481" spans="3:64" ht="15">
      <c r="C481" s="222">
        <f t="shared" ref="C481" ca="1" si="3052">I481+10</f>
        <v>41799</v>
      </c>
      <c r="D481" s="70">
        <f t="shared" ref="D481" ca="1" si="3053">I481+35</f>
        <v>41824</v>
      </c>
      <c r="E481" s="70" t="str">
        <f t="shared" ref="E481" ca="1" si="3054">"FNMA"&amp;TEXT($J$23,"0.0")&amp;"-TBA-"&amp;TEXT(C481,"mmm")</f>
        <v>FNMA3.0-TBA-Jun</v>
      </c>
      <c r="F481" s="70" t="str">
        <f t="shared" ref="F481" ca="1" si="3055">"FNMA"&amp;TEXT($J$23,"0.0")&amp;"-TBA-"&amp;TEXT(D481,"mmm")</f>
        <v>FNMA3.0-TBA-Jul</v>
      </c>
      <c r="G481" s="70" t="str">
        <f t="shared" si="2863"/>
        <v>FNMA3.0-TBA-GEN</v>
      </c>
      <c r="I481" s="133">
        <f ca="1">[2]!YBWORKDAY(EDATE(Base_Date, BA481), -1, "USD")</f>
        <v>41789</v>
      </c>
      <c r="J481" s="234" t="str">
        <f t="shared" ref="J481" ca="1" si="3056">AX481</f>
        <v>E</v>
      </c>
      <c r="K481" s="237" t="e">
        <f t="shared" ref="K481" ca="1" si="3057">AX481+AY481</f>
        <v>#VALUE!</v>
      </c>
      <c r="L481" s="237" t="e">
        <f t="shared" ref="L481" ca="1" si="3058">K481-K480</f>
        <v>#VALUE!</v>
      </c>
      <c r="M481" s="238" t="str">
        <f ca="1">[2]!YBHIST($I$425,$I481,"LMMOAS","sec")</f>
        <v>E</v>
      </c>
      <c r="N481" s="239" t="str">
        <f ca="1">[2]!YBHIST($I$425,$I480,M$25,"sec","")</f>
        <v>E</v>
      </c>
      <c r="O481" s="240" t="str">
        <f ca="1">[2]!YBHIST("1 Month LIBOR",I481,"Yield","bmk","")</f>
        <v>E</v>
      </c>
      <c r="P481" s="237" t="e">
        <f t="shared" ref="P481" ca="1" si="3059">K480-Q481</f>
        <v>#VALUE!</v>
      </c>
      <c r="Q481" s="171" t="str">
        <f ca="1">[2]!YBSCEN($I$425,$J480&amp;"d","Market",O$25,"Swap",$I480,"LMMSkew","","Model",100,0,29,"Gradual","ParShift|N",0,"Annualized ROR",O480,100,"",,,,"Default",,,,"Default",,)</f>
        <v>E</v>
      </c>
      <c r="R481" s="237" t="e">
        <f t="shared" ref="R481" ca="1" si="3060">L481+P481</f>
        <v>#VALUE!</v>
      </c>
      <c r="S481" s="241" t="e">
        <f t="shared" ref="S481" ca="1" si="3061">R481/K480</f>
        <v>#VALUE!</v>
      </c>
      <c r="T481" s="237" t="e">
        <f ca="1">SUM(R$440:R481)</f>
        <v>#VALUE!</v>
      </c>
      <c r="U481" s="241" t="e">
        <f t="shared" ref="U481" ca="1" si="3062">BJ481</f>
        <v>#VALUE!</v>
      </c>
      <c r="V481" s="242">
        <f ca="1">VLOOKUP($I481, 'Barcap OAD'!$A:$S, $F$425, FALSE)</f>
        <v>-17.600000000000001</v>
      </c>
      <c r="W481" s="243" t="e">
        <f t="shared" ca="1" si="2846"/>
        <v>#VALUE!</v>
      </c>
      <c r="X481" s="244" t="str">
        <f ca="1">[2]!YBHIST($E481,$I481,X$25,"sec","")</f>
        <v>E</v>
      </c>
      <c r="Y481" s="237" t="e">
        <f t="shared" ref="Y481" ca="1" si="3063">X481-X480</f>
        <v>#VALUE!</v>
      </c>
      <c r="Z481" s="171" t="e">
        <f t="shared" ref="Z481" ca="1" si="3064">X480-AA480</f>
        <v>#VALUE!</v>
      </c>
      <c r="AA481" s="171" t="str">
        <f ca="1">[2]!YBHIST($F481,$I481,X$25,"sec","")</f>
        <v>E</v>
      </c>
      <c r="AB481" s="171" t="e">
        <f t="shared" ref="AB481" ca="1" si="3065">X480-Z481</f>
        <v>#VALUE!</v>
      </c>
      <c r="AC481" s="245" t="e">
        <f t="shared" ref="AC481" ca="1" si="3066">Y481+Z481</f>
        <v>#VALUE!</v>
      </c>
      <c r="AD481" s="246">
        <f ca="1">VLOOKUP($I481, 'Barcap OAD'!$A:$S, $F$26, FALSE)</f>
        <v>7.1980000000000004</v>
      </c>
      <c r="AE481" s="243" t="e">
        <f t="shared" ref="AE481" ca="1" si="3067">X481*AD481/10000</f>
        <v>#VALUE!</v>
      </c>
      <c r="AF481" s="247" t="e">
        <f t="shared" ref="AF481" ca="1" si="3068">W481/AE481</f>
        <v>#VALUE!</v>
      </c>
      <c r="AG481" s="237" t="e">
        <f t="shared" ref="AG481" ca="1" si="3069">-AC481*AF480</f>
        <v>#VALUE!</v>
      </c>
      <c r="AH481" s="241" t="e">
        <f t="shared" ref="AH481" ca="1" si="3070">AG481/K480</f>
        <v>#VALUE!</v>
      </c>
      <c r="AI481" s="237" t="e">
        <f t="shared" ref="AI481" ca="1" si="3071">AL481+AK481</f>
        <v>#VALUE!</v>
      </c>
      <c r="AJ481" s="241" t="e">
        <f t="shared" ref="AJ481" ca="1" si="3072">AF481-AF480</f>
        <v>#VALUE!</v>
      </c>
      <c r="AK481" s="245" t="e">
        <f t="shared" ref="AK481" ca="1" si="3073">(AJ481*Y481)/2</f>
        <v>#VALUE!</v>
      </c>
      <c r="AL481" s="248" t="e">
        <f t="shared" ref="AL481" ca="1" si="3074">AG481+R481</f>
        <v>#VALUE!</v>
      </c>
      <c r="AM481" s="241" t="e">
        <f t="shared" ref="AM481" ca="1" si="3075">AL481/K480</f>
        <v>#VALUE!</v>
      </c>
      <c r="AN481" s="237" t="e">
        <f ca="1">SUM(AL$440:AL481)</f>
        <v>#VALUE!</v>
      </c>
      <c r="AO481" s="203" t="e">
        <f t="shared" ref="AO481" ca="1" si="3076">BL481</f>
        <v>#VALUE!</v>
      </c>
      <c r="AP481" s="249" t="e">
        <f t="shared" ref="AP481" ca="1" si="3077">(Z481*AF481*-1)+P481</f>
        <v>#VALUE!</v>
      </c>
      <c r="AQ481" s="250" t="e">
        <f t="shared" ref="AQ481" ca="1" si="3078">AP481/K480</f>
        <v>#VALUE!</v>
      </c>
      <c r="AR481" s="204"/>
      <c r="AS481" s="221"/>
      <c r="AX481" s="208" t="str">
        <f ca="1">[2]!YBHIST($I$425,$I481,J$25,"sec","")</f>
        <v>E</v>
      </c>
      <c r="AY481" s="206" t="str">
        <f ca="1">[2]!YBPRICE($I$425,AX481&amp;"d","Market","AccruedInterest","Swap",$I481,"LMMSkew","","Model",100,"")</f>
        <v>E</v>
      </c>
      <c r="BA481" s="67">
        <f t="shared" si="2888"/>
        <v>-10</v>
      </c>
      <c r="BI481" s="519" t="e">
        <f t="shared" ref="BI481" ca="1" si="3079">1+S481</f>
        <v>#VALUE!</v>
      </c>
      <c r="BJ481" s="519" t="e">
        <f ca="1">PRODUCT($BI$440:BI481)-1</f>
        <v>#VALUE!</v>
      </c>
      <c r="BK481" s="519" t="e">
        <f t="shared" ref="BK481" ca="1" si="3080">1+AM481</f>
        <v>#VALUE!</v>
      </c>
      <c r="BL481" s="519" t="e">
        <f ca="1">PRODUCT($BK$440:BK481)-1</f>
        <v>#VALUE!</v>
      </c>
    </row>
    <row r="482" spans="3:64" ht="15">
      <c r="C482" s="222">
        <f t="shared" ref="C482" ca="1" si="3081">I482+10</f>
        <v>41830</v>
      </c>
      <c r="D482" s="70">
        <f t="shared" ref="D482" ca="1" si="3082">I482+35</f>
        <v>41855</v>
      </c>
      <c r="E482" s="70" t="str">
        <f t="shared" ref="E482" ca="1" si="3083">"FNMA"&amp;TEXT($J$23,"0.0")&amp;"-TBA-"&amp;TEXT(C482,"mmm")</f>
        <v>FNMA3.0-TBA-Jul</v>
      </c>
      <c r="F482" s="70" t="str">
        <f t="shared" ref="F482" ca="1" si="3084">"FNMA"&amp;TEXT($J$23,"0.0")&amp;"-TBA-"&amp;TEXT(D482,"mmm")</f>
        <v>FNMA3.0-TBA-Aug</v>
      </c>
      <c r="G482" s="70" t="str">
        <f t="shared" si="2863"/>
        <v>FNMA3.0-TBA-GEN</v>
      </c>
      <c r="I482" s="133">
        <f ca="1">[2]!YBWORKDAY(EDATE(Base_Date, BA482), -1, "USD")</f>
        <v>41820</v>
      </c>
      <c r="J482" s="234" t="str">
        <f t="shared" ref="J482" ca="1" si="3085">AX482</f>
        <v>E</v>
      </c>
      <c r="K482" s="237" t="e">
        <f t="shared" ref="K482" ca="1" si="3086">AX482+AY482</f>
        <v>#VALUE!</v>
      </c>
      <c r="L482" s="237" t="e">
        <f t="shared" ref="L482" ca="1" si="3087">K482-K481</f>
        <v>#VALUE!</v>
      </c>
      <c r="M482" s="238" t="str">
        <f ca="1">[2]!YBHIST($I$425,$I482,"LMMOAS","sec")</f>
        <v>E</v>
      </c>
      <c r="N482" s="239" t="str">
        <f ca="1">[2]!YBHIST($I$425,$I481,M$25,"sec","")</f>
        <v>E</v>
      </c>
      <c r="O482" s="240" t="str">
        <f ca="1">[2]!YBHIST("1 Month LIBOR",I482,"Yield","bmk","")</f>
        <v>E</v>
      </c>
      <c r="P482" s="237" t="e">
        <f t="shared" ref="P482" ca="1" si="3088">K481-Q482</f>
        <v>#VALUE!</v>
      </c>
      <c r="Q482" s="171" t="str">
        <f ca="1">[2]!YBSCEN($I$425,$J481&amp;"d","Market",O$25,"Swap",$I481,"LMMSkew","","Model",100,0,29,"Gradual","ParShift|N",0,"Annualized ROR",O481,100,"",,,,"Default",,,,"Default",,)</f>
        <v>E</v>
      </c>
      <c r="R482" s="237" t="e">
        <f t="shared" ref="R482" ca="1" si="3089">L482+P482</f>
        <v>#VALUE!</v>
      </c>
      <c r="S482" s="241" t="e">
        <f t="shared" ref="S482" ca="1" si="3090">R482/K481</f>
        <v>#VALUE!</v>
      </c>
      <c r="T482" s="237" t="e">
        <f ca="1">SUM(R$440:R482)</f>
        <v>#VALUE!</v>
      </c>
      <c r="U482" s="241" t="e">
        <f t="shared" ref="U482" ca="1" si="3091">BJ482</f>
        <v>#VALUE!</v>
      </c>
      <c r="V482" s="242">
        <f ca="1">VLOOKUP($I482, 'Barcap OAD'!$A:$S, $F$425, FALSE)</f>
        <v>-17.600000000000001</v>
      </c>
      <c r="W482" s="243" t="e">
        <f t="shared" ca="1" si="2846"/>
        <v>#VALUE!</v>
      </c>
      <c r="X482" s="244" t="str">
        <f ca="1">[2]!YBHIST($E482,$I482,X$25,"sec","")</f>
        <v>E</v>
      </c>
      <c r="Y482" s="237" t="e">
        <f t="shared" ref="Y482" ca="1" si="3092">X482-X481</f>
        <v>#VALUE!</v>
      </c>
      <c r="Z482" s="171" t="e">
        <f t="shared" ref="Z482" ca="1" si="3093">X481-AA481</f>
        <v>#VALUE!</v>
      </c>
      <c r="AA482" s="171" t="str">
        <f ca="1">[2]!YBHIST($F482,$I482,X$25,"sec","")</f>
        <v>E</v>
      </c>
      <c r="AB482" s="171" t="e">
        <f t="shared" ref="AB482" ca="1" si="3094">X481-Z482</f>
        <v>#VALUE!</v>
      </c>
      <c r="AC482" s="245" t="e">
        <f t="shared" ref="AC482" ca="1" si="3095">Y482+Z482</f>
        <v>#VALUE!</v>
      </c>
      <c r="AD482" s="246">
        <f ca="1">VLOOKUP($I482, 'Barcap OAD'!$A:$S, $F$26, FALSE)</f>
        <v>7.2728479999999998</v>
      </c>
      <c r="AE482" s="243" t="e">
        <f t="shared" ref="AE482" ca="1" si="3096">X482*AD482/10000</f>
        <v>#VALUE!</v>
      </c>
      <c r="AF482" s="247" t="e">
        <f t="shared" ref="AF482" ca="1" si="3097">W482/AE482</f>
        <v>#VALUE!</v>
      </c>
      <c r="AG482" s="237" t="e">
        <f t="shared" ref="AG482" ca="1" si="3098">-AC482*AF481</f>
        <v>#VALUE!</v>
      </c>
      <c r="AH482" s="241" t="e">
        <f t="shared" ref="AH482" ca="1" si="3099">AG482/K481</f>
        <v>#VALUE!</v>
      </c>
      <c r="AI482" s="237" t="e">
        <f t="shared" ref="AI482" ca="1" si="3100">AL482+AK482</f>
        <v>#VALUE!</v>
      </c>
      <c r="AJ482" s="241" t="e">
        <f t="shared" ref="AJ482" ca="1" si="3101">AF482-AF481</f>
        <v>#VALUE!</v>
      </c>
      <c r="AK482" s="245" t="e">
        <f t="shared" ref="AK482" ca="1" si="3102">(AJ482*Y482)/2</f>
        <v>#VALUE!</v>
      </c>
      <c r="AL482" s="248" t="e">
        <f t="shared" ref="AL482" ca="1" si="3103">AG482+R482</f>
        <v>#VALUE!</v>
      </c>
      <c r="AM482" s="241" t="e">
        <f t="shared" ref="AM482" ca="1" si="3104">AL482/K481</f>
        <v>#VALUE!</v>
      </c>
      <c r="AN482" s="237" t="e">
        <f ca="1">SUM(AL$440:AL482)</f>
        <v>#VALUE!</v>
      </c>
      <c r="AO482" s="203" t="e">
        <f t="shared" ref="AO482" ca="1" si="3105">BL482</f>
        <v>#VALUE!</v>
      </c>
      <c r="AP482" s="249" t="e">
        <f t="shared" ref="AP482" ca="1" si="3106">(Z482*AF482*-1)+P482</f>
        <v>#VALUE!</v>
      </c>
      <c r="AQ482" s="250" t="e">
        <f t="shared" ref="AQ482" ca="1" si="3107">AP482/K481</f>
        <v>#VALUE!</v>
      </c>
      <c r="AR482" s="204"/>
      <c r="AS482" s="221"/>
      <c r="AX482" s="208" t="str">
        <f ca="1">[2]!YBHIST($I$425,$I482,J$25,"sec","")</f>
        <v>E</v>
      </c>
      <c r="AY482" s="206" t="str">
        <f ca="1">[2]!YBPRICE($I$425,AX482&amp;"d","Market","AccruedInterest","Swap",$I482,"LMMSkew","","Model",100,"")</f>
        <v>E</v>
      </c>
      <c r="BA482" s="67">
        <f t="shared" si="2888"/>
        <v>-9</v>
      </c>
      <c r="BI482" s="519" t="e">
        <f t="shared" ref="BI482" ca="1" si="3108">1+S482</f>
        <v>#VALUE!</v>
      </c>
      <c r="BJ482" s="519" t="e">
        <f ca="1">PRODUCT($BI$440:BI482)-1</f>
        <v>#VALUE!</v>
      </c>
      <c r="BK482" s="519" t="e">
        <f t="shared" ref="BK482" ca="1" si="3109">1+AM482</f>
        <v>#VALUE!</v>
      </c>
      <c r="BL482" s="519" t="e">
        <f ca="1">PRODUCT($BK$440:BK482)-1</f>
        <v>#VALUE!</v>
      </c>
    </row>
    <row r="483" spans="3:64" ht="15">
      <c r="C483" s="222">
        <f t="shared" ref="C483" ca="1" si="3110">I483+10</f>
        <v>41861</v>
      </c>
      <c r="D483" s="70">
        <f t="shared" ref="D483" ca="1" si="3111">I483+35</f>
        <v>41886</v>
      </c>
      <c r="E483" s="70" t="str">
        <f t="shared" ref="E483" ca="1" si="3112">"FNMA"&amp;TEXT($J$23,"0.0")&amp;"-TBA-"&amp;TEXT(C483,"mmm")</f>
        <v>FNMA3.0-TBA-Aug</v>
      </c>
      <c r="F483" s="70" t="str">
        <f t="shared" ref="F483" ca="1" si="3113">"FNMA"&amp;TEXT($J$23,"0.0")&amp;"-TBA-"&amp;TEXT(D483,"mmm")</f>
        <v>FNMA3.0-TBA-Sep</v>
      </c>
      <c r="G483" s="70" t="str">
        <f t="shared" si="2863"/>
        <v>FNMA3.0-TBA-GEN</v>
      </c>
      <c r="I483" s="133">
        <f ca="1">[2]!YBWORKDAY(EDATE(Base_Date, BA483), -1, "USD")</f>
        <v>41851</v>
      </c>
      <c r="J483" s="234" t="str">
        <f t="shared" ref="J483" ca="1" si="3114">AX483</f>
        <v>E</v>
      </c>
      <c r="K483" s="237" t="e">
        <f t="shared" ref="K483" ca="1" si="3115">AX483+AY483</f>
        <v>#VALUE!</v>
      </c>
      <c r="L483" s="237" t="e">
        <f t="shared" ref="L483" ca="1" si="3116">K483-K482</f>
        <v>#VALUE!</v>
      </c>
      <c r="M483" s="238" t="str">
        <f ca="1">[2]!YBHIST($I$425,$I483,"LMMOAS","sec")</f>
        <v>E</v>
      </c>
      <c r="N483" s="239" t="str">
        <f ca="1">[2]!YBHIST($I$425,$I482,M$25,"sec","")</f>
        <v>E</v>
      </c>
      <c r="O483" s="240" t="str">
        <f ca="1">[2]!YBHIST("1 Month LIBOR",I483,"Yield","bmk","")</f>
        <v>E</v>
      </c>
      <c r="P483" s="237" t="e">
        <f t="shared" ref="P483" ca="1" si="3117">K482-Q483</f>
        <v>#VALUE!</v>
      </c>
      <c r="Q483" s="171" t="str">
        <f ca="1">[2]!YBSCEN($I$425,$J482&amp;"d","Market",O$25,"Swap",$I482,"LMMSkew","","Model",100,0,29,"Gradual","ParShift|N",0,"Annualized ROR",O482,100,"",,,,"Default",,,,"Default",,)</f>
        <v>E</v>
      </c>
      <c r="R483" s="237" t="e">
        <f t="shared" ref="R483" ca="1" si="3118">L483+P483</f>
        <v>#VALUE!</v>
      </c>
      <c r="S483" s="241" t="e">
        <f t="shared" ref="S483" ca="1" si="3119">R483/K482</f>
        <v>#VALUE!</v>
      </c>
      <c r="T483" s="237" t="e">
        <f ca="1">SUM(R$440:R483)</f>
        <v>#VALUE!</v>
      </c>
      <c r="U483" s="241" t="e">
        <f t="shared" ref="U483" ca="1" si="3120">BJ483</f>
        <v>#VALUE!</v>
      </c>
      <c r="V483" s="242">
        <f ca="1">VLOOKUP($I483, 'Barcap OAD'!$A:$S, $F$425, FALSE)</f>
        <v>-16.100000000000001</v>
      </c>
      <c r="W483" s="243" t="e">
        <f t="shared" ca="1" si="2846"/>
        <v>#VALUE!</v>
      </c>
      <c r="X483" s="244" t="str">
        <f ca="1">[2]!YBHIST($E483,$I483,X$25,"sec","")</f>
        <v>E</v>
      </c>
      <c r="Y483" s="237" t="e">
        <f t="shared" ref="Y483" ca="1" si="3121">X483-X482</f>
        <v>#VALUE!</v>
      </c>
      <c r="Z483" s="171" t="e">
        <f t="shared" ref="Z483" ca="1" si="3122">X482-AA482</f>
        <v>#VALUE!</v>
      </c>
      <c r="AA483" s="171" t="str">
        <f ca="1">[2]!YBHIST($F483,$I483,X$25,"sec","")</f>
        <v>E</v>
      </c>
      <c r="AB483" s="171" t="e">
        <f t="shared" ref="AB483" ca="1" si="3123">X482-Z483</f>
        <v>#VALUE!</v>
      </c>
      <c r="AC483" s="245" t="e">
        <f t="shared" ref="AC483" ca="1" si="3124">Y483+Z483</f>
        <v>#VALUE!</v>
      </c>
      <c r="AD483" s="246">
        <f ca="1">VLOOKUP($I483, 'Barcap OAD'!$A:$S, $F$26, FALSE)</f>
        <v>7.148028</v>
      </c>
      <c r="AE483" s="243" t="e">
        <f t="shared" ref="AE483" ca="1" si="3125">X483*AD483/10000</f>
        <v>#VALUE!</v>
      </c>
      <c r="AF483" s="247" t="e">
        <f t="shared" ref="AF483" ca="1" si="3126">W483/AE483</f>
        <v>#VALUE!</v>
      </c>
      <c r="AG483" s="237" t="e">
        <f t="shared" ref="AG483" ca="1" si="3127">-AC483*AF482</f>
        <v>#VALUE!</v>
      </c>
      <c r="AH483" s="241" t="e">
        <f t="shared" ref="AH483" ca="1" si="3128">AG483/K482</f>
        <v>#VALUE!</v>
      </c>
      <c r="AI483" s="237" t="e">
        <f t="shared" ref="AI483" ca="1" si="3129">AL483+AK483</f>
        <v>#VALUE!</v>
      </c>
      <c r="AJ483" s="241" t="e">
        <f t="shared" ref="AJ483" ca="1" si="3130">AF483-AF482</f>
        <v>#VALUE!</v>
      </c>
      <c r="AK483" s="245" t="e">
        <f t="shared" ref="AK483" ca="1" si="3131">(AJ483*Y483)/2</f>
        <v>#VALUE!</v>
      </c>
      <c r="AL483" s="248" t="e">
        <f t="shared" ref="AL483" ca="1" si="3132">AG483+R483</f>
        <v>#VALUE!</v>
      </c>
      <c r="AM483" s="241" t="e">
        <f t="shared" ref="AM483" ca="1" si="3133">AL483/K482</f>
        <v>#VALUE!</v>
      </c>
      <c r="AN483" s="237" t="e">
        <f ca="1">SUM(AL$440:AL483)</f>
        <v>#VALUE!</v>
      </c>
      <c r="AO483" s="203" t="e">
        <f t="shared" ref="AO483" ca="1" si="3134">BL483</f>
        <v>#VALUE!</v>
      </c>
      <c r="AP483" s="249" t="e">
        <f t="shared" ref="AP483" ca="1" si="3135">(Z483*AF483*-1)+P483</f>
        <v>#VALUE!</v>
      </c>
      <c r="AQ483" s="250" t="e">
        <f t="shared" ref="AQ483" ca="1" si="3136">AP483/K482</f>
        <v>#VALUE!</v>
      </c>
      <c r="AR483" s="204"/>
      <c r="AS483" s="221"/>
      <c r="AX483" s="208" t="str">
        <f ca="1">[2]!YBHIST($I$425,$I483,J$25,"sec","")</f>
        <v>E</v>
      </c>
      <c r="AY483" s="206" t="str">
        <f ca="1">[2]!YBPRICE($I$425,AX483&amp;"d","Market","AccruedInterest","Swap",$I483,"LMMSkew","","Model",100,"")</f>
        <v>E</v>
      </c>
      <c r="BA483" s="67">
        <f t="shared" si="2888"/>
        <v>-8</v>
      </c>
      <c r="BI483" s="519" t="e">
        <f t="shared" ref="BI483" ca="1" si="3137">1+S483</f>
        <v>#VALUE!</v>
      </c>
      <c r="BJ483" s="519" t="e">
        <f ca="1">PRODUCT($BI$440:BI483)-1</f>
        <v>#VALUE!</v>
      </c>
      <c r="BK483" s="519" t="e">
        <f t="shared" ref="BK483" ca="1" si="3138">1+AM483</f>
        <v>#VALUE!</v>
      </c>
      <c r="BL483" s="519" t="e">
        <f ca="1">PRODUCT($BK$440:BK483)-1</f>
        <v>#VALUE!</v>
      </c>
    </row>
    <row r="484" spans="3:64" ht="15">
      <c r="C484" s="222">
        <f t="shared" ref="C484" ca="1" si="3139">I484+10</f>
        <v>41890</v>
      </c>
      <c r="D484" s="70">
        <f t="shared" ref="D484" ca="1" si="3140">I484+35</f>
        <v>41915</v>
      </c>
      <c r="E484" s="70" t="str">
        <f t="shared" ref="E484" ca="1" si="3141">"FNMA"&amp;TEXT($J$23,"0.0")&amp;"-TBA-"&amp;TEXT(C484,"mmm")</f>
        <v>FNMA3.0-TBA-Sep</v>
      </c>
      <c r="F484" s="70" t="str">
        <f t="shared" ref="F484" ca="1" si="3142">"FNMA"&amp;TEXT($J$23,"0.0")&amp;"-TBA-"&amp;TEXT(D484,"mmm")</f>
        <v>FNMA3.0-TBA-Oct</v>
      </c>
      <c r="G484" s="70" t="str">
        <f t="shared" si="2863"/>
        <v>FNMA3.0-TBA-GEN</v>
      </c>
      <c r="I484" s="133">
        <f ca="1">[2]!YBWORKDAY(EDATE(Base_Date, BA484), -1, "USD")</f>
        <v>41880</v>
      </c>
      <c r="J484" s="234" t="str">
        <f t="shared" ref="J484" ca="1" si="3143">AX484</f>
        <v>E</v>
      </c>
      <c r="K484" s="237" t="e">
        <f t="shared" ref="K484" ca="1" si="3144">AX484+AY484</f>
        <v>#VALUE!</v>
      </c>
      <c r="L484" s="237" t="e">
        <f t="shared" ref="L484" ca="1" si="3145">K484-K483</f>
        <v>#VALUE!</v>
      </c>
      <c r="M484" s="238" t="str">
        <f ca="1">[2]!YBHIST($I$425,$I484,"LMMOAS","sec")</f>
        <v>E</v>
      </c>
      <c r="N484" s="239" t="str">
        <f ca="1">[2]!YBHIST($I$425,$I483,M$25,"sec","")</f>
        <v>E</v>
      </c>
      <c r="O484" s="240" t="str">
        <f ca="1">[2]!YBHIST("1 Month LIBOR",I484,"Yield","bmk","")</f>
        <v>E</v>
      </c>
      <c r="P484" s="237" t="e">
        <f t="shared" ref="P484" ca="1" si="3146">K483-Q484</f>
        <v>#VALUE!</v>
      </c>
      <c r="Q484" s="171" t="str">
        <f ca="1">[2]!YBSCEN($I$425,$J483&amp;"d","Market",O$25,"Swap",$I483,"LMMSkew","","Model",100,0,29,"Gradual","ParShift|N",0,"Annualized ROR",O483,100,"",,,,"Default",,,,"Default",,)</f>
        <v>E</v>
      </c>
      <c r="R484" s="237" t="e">
        <f t="shared" ref="R484" ca="1" si="3147">L484+P484</f>
        <v>#VALUE!</v>
      </c>
      <c r="S484" s="241" t="e">
        <f t="shared" ref="S484" ca="1" si="3148">R484/K483</f>
        <v>#VALUE!</v>
      </c>
      <c r="T484" s="237" t="e">
        <f ca="1">SUM(R$440:R484)</f>
        <v>#VALUE!</v>
      </c>
      <c r="U484" s="241" t="e">
        <f t="shared" ref="U484" ca="1" si="3149">BJ484</f>
        <v>#VALUE!</v>
      </c>
      <c r="V484" s="242">
        <f ca="1">VLOOKUP($I484, 'Barcap OAD'!$A:$S, $F$425, FALSE)</f>
        <v>-18</v>
      </c>
      <c r="W484" s="243" t="e">
        <f t="shared" ca="1" si="2846"/>
        <v>#VALUE!</v>
      </c>
      <c r="X484" s="244" t="str">
        <f ca="1">[2]!YBHIST($E484,$I484,X$25,"sec","")</f>
        <v>E</v>
      </c>
      <c r="Y484" s="237" t="e">
        <f t="shared" ref="Y484" ca="1" si="3150">X484-X483</f>
        <v>#VALUE!</v>
      </c>
      <c r="Z484" s="171" t="e">
        <f t="shared" ref="Z484" ca="1" si="3151">X483-AA483</f>
        <v>#VALUE!</v>
      </c>
      <c r="AA484" s="171" t="str">
        <f ca="1">[2]!YBHIST($F484,$I484,X$25,"sec","")</f>
        <v>E</v>
      </c>
      <c r="AB484" s="171" t="e">
        <f t="shared" ref="AB484" ca="1" si="3152">X483-Z484</f>
        <v>#VALUE!</v>
      </c>
      <c r="AC484" s="245" t="e">
        <f t="shared" ref="AC484" ca="1" si="3153">Y484+Z484</f>
        <v>#VALUE!</v>
      </c>
      <c r="AD484" s="246">
        <f ca="1">VLOOKUP($I484, 'Barcap OAD'!$A:$S, $F$26, FALSE)</f>
        <v>6.8048909999999996</v>
      </c>
      <c r="AE484" s="243" t="e">
        <f t="shared" ref="AE484" ca="1" si="3154">X484*AD484/10000</f>
        <v>#VALUE!</v>
      </c>
      <c r="AF484" s="247" t="e">
        <f t="shared" ref="AF484" ca="1" si="3155">W484/AE484</f>
        <v>#VALUE!</v>
      </c>
      <c r="AG484" s="237" t="e">
        <f t="shared" ref="AG484" ca="1" si="3156">-AC484*AF483</f>
        <v>#VALUE!</v>
      </c>
      <c r="AH484" s="241" t="e">
        <f t="shared" ref="AH484" ca="1" si="3157">AG484/K483</f>
        <v>#VALUE!</v>
      </c>
      <c r="AI484" s="237" t="e">
        <f t="shared" ref="AI484" ca="1" si="3158">AL484+AK484</f>
        <v>#VALUE!</v>
      </c>
      <c r="AJ484" s="241" t="e">
        <f t="shared" ref="AJ484" ca="1" si="3159">AF484-AF483</f>
        <v>#VALUE!</v>
      </c>
      <c r="AK484" s="245" t="e">
        <f t="shared" ref="AK484" ca="1" si="3160">(AJ484*Y484)/2</f>
        <v>#VALUE!</v>
      </c>
      <c r="AL484" s="248" t="e">
        <f t="shared" ref="AL484" ca="1" si="3161">AG484+R484</f>
        <v>#VALUE!</v>
      </c>
      <c r="AM484" s="241" t="e">
        <f t="shared" ref="AM484" ca="1" si="3162">AL484/K483</f>
        <v>#VALUE!</v>
      </c>
      <c r="AN484" s="237" t="e">
        <f ca="1">SUM(AL$440:AL484)</f>
        <v>#VALUE!</v>
      </c>
      <c r="AO484" s="203" t="e">
        <f t="shared" ref="AO484" ca="1" si="3163">BL484</f>
        <v>#VALUE!</v>
      </c>
      <c r="AP484" s="249" t="e">
        <f t="shared" ref="AP484" ca="1" si="3164">(Z484*AF484*-1)+P484</f>
        <v>#VALUE!</v>
      </c>
      <c r="AQ484" s="250" t="e">
        <f t="shared" ref="AQ484" ca="1" si="3165">AP484/K483</f>
        <v>#VALUE!</v>
      </c>
      <c r="AR484" s="204"/>
      <c r="AS484" s="221"/>
      <c r="AX484" s="208" t="str">
        <f ca="1">[2]!YBHIST($I$425,$I484,J$25,"sec","")</f>
        <v>E</v>
      </c>
      <c r="AY484" s="206" t="str">
        <f ca="1">[2]!YBPRICE($I$425,AX484&amp;"d","Market","AccruedInterest","Swap",$I484,"LMMSkew","","Model",100,"")</f>
        <v>E</v>
      </c>
      <c r="BA484" s="67">
        <f t="shared" si="2888"/>
        <v>-7</v>
      </c>
      <c r="BI484" s="519" t="e">
        <f t="shared" ref="BI484" ca="1" si="3166">1+S484</f>
        <v>#VALUE!</v>
      </c>
      <c r="BJ484" s="519" t="e">
        <f ca="1">PRODUCT($BI$440:BI484)-1</f>
        <v>#VALUE!</v>
      </c>
      <c r="BK484" s="519" t="e">
        <f t="shared" ref="BK484" ca="1" si="3167">1+AM484</f>
        <v>#VALUE!</v>
      </c>
      <c r="BL484" s="519" t="e">
        <f ca="1">PRODUCT($BK$440:BK484)-1</f>
        <v>#VALUE!</v>
      </c>
    </row>
    <row r="485" spans="3:64" ht="15">
      <c r="C485" s="222">
        <f t="shared" ref="C485" ca="1" si="3168">I485+10</f>
        <v>41922</v>
      </c>
      <c r="D485" s="70">
        <f t="shared" ref="D485" ca="1" si="3169">I485+35</f>
        <v>41947</v>
      </c>
      <c r="E485" s="70" t="str">
        <f t="shared" ref="E485" ca="1" si="3170">"FNMA"&amp;TEXT($J$23,"0.0")&amp;"-TBA-"&amp;TEXT(C485,"mmm")</f>
        <v>FNMA3.0-TBA-Oct</v>
      </c>
      <c r="F485" s="70" t="str">
        <f t="shared" ref="F485" ca="1" si="3171">"FNMA"&amp;TEXT($J$23,"0.0")&amp;"-TBA-"&amp;TEXT(D485,"mmm")</f>
        <v>FNMA3.0-TBA-Nov</v>
      </c>
      <c r="G485" s="70" t="str">
        <f t="shared" si="2863"/>
        <v>FNMA3.0-TBA-GEN</v>
      </c>
      <c r="I485" s="133">
        <f ca="1">[2]!YBWORKDAY(EDATE(Base_Date, BA485), -1, "USD")</f>
        <v>41912</v>
      </c>
      <c r="J485" s="234" t="str">
        <f t="shared" ref="J485" ca="1" si="3172">AX485</f>
        <v>E</v>
      </c>
      <c r="K485" s="237" t="e">
        <f t="shared" ref="K485" ca="1" si="3173">AX485+AY485</f>
        <v>#VALUE!</v>
      </c>
      <c r="L485" s="237" t="e">
        <f t="shared" ref="L485" ca="1" si="3174">K485-K484</f>
        <v>#VALUE!</v>
      </c>
      <c r="M485" s="238" t="str">
        <f ca="1">[2]!YBHIST($I$425,$I485,"LMMOAS","sec")</f>
        <v>E</v>
      </c>
      <c r="N485" s="239" t="str">
        <f ca="1">[2]!YBHIST($I$425,$I484,M$25,"sec","")</f>
        <v>E</v>
      </c>
      <c r="O485" s="240" t="str">
        <f ca="1">[2]!YBHIST("1 Month LIBOR",I485,"Yield","bmk","")</f>
        <v>E</v>
      </c>
      <c r="P485" s="237" t="e">
        <f t="shared" ref="P485" ca="1" si="3175">K484-Q485</f>
        <v>#VALUE!</v>
      </c>
      <c r="Q485" s="171" t="str">
        <f ca="1">[2]!YBSCEN($I$425,$J484&amp;"d","Market",O$25,"Swap",$I484,"LMMSkew","","Model",100,0,29,"Gradual","ParShift|N",0,"Annualized ROR",O484,100,"",,,,"Default",,,,"Default",,)</f>
        <v>E</v>
      </c>
      <c r="R485" s="237" t="e">
        <f t="shared" ref="R485" ca="1" si="3176">L485+P485</f>
        <v>#VALUE!</v>
      </c>
      <c r="S485" s="241" t="e">
        <f t="shared" ref="S485" ca="1" si="3177">R485/K484</f>
        <v>#VALUE!</v>
      </c>
      <c r="T485" s="237" t="e">
        <f ca="1">SUM(R$440:R485)</f>
        <v>#VALUE!</v>
      </c>
      <c r="U485" s="241" t="e">
        <f t="shared" ref="U485" ca="1" si="3178">BJ485</f>
        <v>#VALUE!</v>
      </c>
      <c r="V485" s="242">
        <f ca="1">VLOOKUP($I485, 'Barcap OAD'!$A:$S, $F$425, FALSE)</f>
        <v>-16.600000000000001</v>
      </c>
      <c r="W485" s="243" t="e">
        <f t="shared" ca="1" si="2846"/>
        <v>#VALUE!</v>
      </c>
      <c r="X485" s="244" t="str">
        <f ca="1">[2]!YBHIST($E485,$I485,X$25,"sec","")</f>
        <v>E</v>
      </c>
      <c r="Y485" s="237" t="e">
        <f t="shared" ref="Y485" ca="1" si="3179">X485-X484</f>
        <v>#VALUE!</v>
      </c>
      <c r="Z485" s="171" t="e">
        <f t="shared" ref="Z485" ca="1" si="3180">X484-AA484</f>
        <v>#VALUE!</v>
      </c>
      <c r="AA485" s="171" t="str">
        <f ca="1">[2]!YBHIST($F485,$I485,X$25,"sec","")</f>
        <v>E</v>
      </c>
      <c r="AB485" s="171" t="e">
        <f t="shared" ref="AB485" ca="1" si="3181">X484-Z485</f>
        <v>#VALUE!</v>
      </c>
      <c r="AC485" s="245" t="e">
        <f t="shared" ref="AC485" ca="1" si="3182">Y485+Z485</f>
        <v>#VALUE!</v>
      </c>
      <c r="AD485" s="246">
        <f ca="1">VLOOKUP($I485, 'Barcap OAD'!$A:$S, $F$26, FALSE)</f>
        <v>6.9646030000000003</v>
      </c>
      <c r="AE485" s="243" t="e">
        <f t="shared" ref="AE485" ca="1" si="3183">X485*AD485/10000</f>
        <v>#VALUE!</v>
      </c>
      <c r="AF485" s="247" t="e">
        <f t="shared" ref="AF485" ca="1" si="3184">W485/AE485</f>
        <v>#VALUE!</v>
      </c>
      <c r="AG485" s="237" t="e">
        <f t="shared" ref="AG485" ca="1" si="3185">-AC485*AF484</f>
        <v>#VALUE!</v>
      </c>
      <c r="AH485" s="241" t="e">
        <f t="shared" ref="AH485" ca="1" si="3186">AG485/K484</f>
        <v>#VALUE!</v>
      </c>
      <c r="AI485" s="237" t="e">
        <f t="shared" ref="AI485" ca="1" si="3187">AL485+AK485</f>
        <v>#VALUE!</v>
      </c>
      <c r="AJ485" s="241" t="e">
        <f t="shared" ref="AJ485" ca="1" si="3188">AF485-AF484</f>
        <v>#VALUE!</v>
      </c>
      <c r="AK485" s="245" t="e">
        <f t="shared" ref="AK485" ca="1" si="3189">(AJ485*Y485)/2</f>
        <v>#VALUE!</v>
      </c>
      <c r="AL485" s="248" t="e">
        <f t="shared" ref="AL485" ca="1" si="3190">AG485+R485</f>
        <v>#VALUE!</v>
      </c>
      <c r="AM485" s="241" t="e">
        <f t="shared" ref="AM485" ca="1" si="3191">AL485/K484</f>
        <v>#VALUE!</v>
      </c>
      <c r="AN485" s="237" t="e">
        <f ca="1">SUM(AL$440:AL485)</f>
        <v>#VALUE!</v>
      </c>
      <c r="AO485" s="203" t="e">
        <f t="shared" ref="AO485" ca="1" si="3192">BL485</f>
        <v>#VALUE!</v>
      </c>
      <c r="AP485" s="249" t="e">
        <f t="shared" ref="AP485" ca="1" si="3193">(Z485*AF485*-1)+P485</f>
        <v>#VALUE!</v>
      </c>
      <c r="AQ485" s="250" t="e">
        <f t="shared" ref="AQ485" ca="1" si="3194">AP485/K484</f>
        <v>#VALUE!</v>
      </c>
      <c r="AR485" s="204"/>
      <c r="AS485" s="221"/>
      <c r="AX485" s="208" t="str">
        <f ca="1">[2]!YBHIST($I$425,$I485,J$25,"sec","")</f>
        <v>E</v>
      </c>
      <c r="AY485" s="206" t="str">
        <f ca="1">[2]!YBPRICE($I$425,AX485&amp;"d","Market","AccruedInterest","Swap",$I485,"LMMSkew","","Model",100,"")</f>
        <v>E</v>
      </c>
      <c r="BA485" s="67">
        <f t="shared" si="2888"/>
        <v>-6</v>
      </c>
      <c r="BI485" s="519" t="e">
        <f t="shared" ref="BI485" ca="1" si="3195">1+S485</f>
        <v>#VALUE!</v>
      </c>
      <c r="BJ485" s="519" t="e">
        <f ca="1">PRODUCT($BI$440:BI485)-1</f>
        <v>#VALUE!</v>
      </c>
      <c r="BK485" s="519" t="e">
        <f t="shared" ref="BK485" ca="1" si="3196">1+AM485</f>
        <v>#VALUE!</v>
      </c>
      <c r="BL485" s="519" t="e">
        <f ca="1">PRODUCT($BK$440:BK485)-1</f>
        <v>#VALUE!</v>
      </c>
    </row>
    <row r="486" spans="3:64" ht="15">
      <c r="C486" s="222">
        <f t="shared" ref="C486" ca="1" si="3197">I486+10</f>
        <v>41953</v>
      </c>
      <c r="D486" s="70">
        <f t="shared" ref="D486" ca="1" si="3198">I486+35</f>
        <v>41978</v>
      </c>
      <c r="E486" s="70" t="str">
        <f t="shared" ref="E486" ca="1" si="3199">"FNMA"&amp;TEXT($J$23,"0.0")&amp;"-TBA-"&amp;TEXT(C486,"mmm")</f>
        <v>FNMA3.0-TBA-Nov</v>
      </c>
      <c r="F486" s="70" t="str">
        <f t="shared" ref="F486" ca="1" si="3200">"FNMA"&amp;TEXT($J$23,"0.0")&amp;"-TBA-"&amp;TEXT(D486,"mmm")</f>
        <v>FNMA3.0-TBA-Dec</v>
      </c>
      <c r="G486" s="70" t="str">
        <f t="shared" si="2863"/>
        <v>FNMA3.0-TBA-GEN</v>
      </c>
      <c r="I486" s="133">
        <f ca="1">[2]!YBWORKDAY(EDATE(Base_Date, BA486), -1, "USD")</f>
        <v>41943</v>
      </c>
      <c r="J486" s="234" t="str">
        <f t="shared" ref="J486" ca="1" si="3201">AX486</f>
        <v>E</v>
      </c>
      <c r="K486" s="237" t="e">
        <f t="shared" ref="K486" ca="1" si="3202">AX486+AY486</f>
        <v>#VALUE!</v>
      </c>
      <c r="L486" s="237" t="e">
        <f t="shared" ref="L486" ca="1" si="3203">K486-K485</f>
        <v>#VALUE!</v>
      </c>
      <c r="M486" s="238" t="str">
        <f ca="1">[2]!YBHIST($I$425,$I486,"LMMOAS","sec")</f>
        <v>E</v>
      </c>
      <c r="N486" s="239" t="str">
        <f ca="1">[2]!YBHIST($I$425,$I485,M$25,"sec","")</f>
        <v>E</v>
      </c>
      <c r="O486" s="240" t="str">
        <f ca="1">[2]!YBHIST("1 Month LIBOR",I486,"Yield","bmk","")</f>
        <v>E</v>
      </c>
      <c r="P486" s="237" t="e">
        <f t="shared" ref="P486" ca="1" si="3204">K485-Q486</f>
        <v>#VALUE!</v>
      </c>
      <c r="Q486" s="171" t="str">
        <f ca="1">[2]!YBSCEN($I$425,$J485&amp;"d","Market",O$25,"Swap",$I485,"LMMSkew","","Model",100,0,29,"Gradual","ParShift|N",0,"Annualized ROR",O485,100,"",,,,"Default",,,,"Default",,)</f>
        <v>E</v>
      </c>
      <c r="R486" s="237" t="e">
        <f t="shared" ref="R486" ca="1" si="3205">L486+P486</f>
        <v>#VALUE!</v>
      </c>
      <c r="S486" s="241" t="e">
        <f t="shared" ref="S486" ca="1" si="3206">R486/K485</f>
        <v>#VALUE!</v>
      </c>
      <c r="T486" s="237" t="e">
        <f ca="1">SUM(R$440:R486)</f>
        <v>#VALUE!</v>
      </c>
      <c r="U486" s="241" t="e">
        <f t="shared" ref="U486" ca="1" si="3207">BJ486</f>
        <v>#VALUE!</v>
      </c>
      <c r="V486" s="242">
        <f ca="1">VLOOKUP($I486, 'Barcap OAD'!$A:$S, $F$425, FALSE)</f>
        <v>-18.399999999999999</v>
      </c>
      <c r="W486" s="243" t="e">
        <f t="shared" ca="1" si="2846"/>
        <v>#VALUE!</v>
      </c>
      <c r="X486" s="244" t="str">
        <f ca="1">[2]!YBHIST($E486,$I486,X$25,"sec","")</f>
        <v>E</v>
      </c>
      <c r="Y486" s="237" t="e">
        <f t="shared" ref="Y486" ca="1" si="3208">X486-X485</f>
        <v>#VALUE!</v>
      </c>
      <c r="Z486" s="171" t="e">
        <f t="shared" ref="Z486" ca="1" si="3209">X485-AA485</f>
        <v>#VALUE!</v>
      </c>
      <c r="AA486" s="171" t="str">
        <f ca="1">[2]!YBHIST($F486,$I486,X$25,"sec","")</f>
        <v>E</v>
      </c>
      <c r="AB486" s="171" t="e">
        <f t="shared" ref="AB486" ca="1" si="3210">X485-Z486</f>
        <v>#VALUE!</v>
      </c>
      <c r="AC486" s="245" t="e">
        <f t="shared" ref="AC486" ca="1" si="3211">Y486+Z486</f>
        <v>#VALUE!</v>
      </c>
      <c r="AD486" s="246">
        <f ca="1">VLOOKUP($I486, 'Barcap OAD'!$A:$S, $F$26, FALSE)</f>
        <v>6.6523269999999997</v>
      </c>
      <c r="AE486" s="243" t="e">
        <f t="shared" ref="AE486" ca="1" si="3212">X486*AD486/10000</f>
        <v>#VALUE!</v>
      </c>
      <c r="AF486" s="247" t="e">
        <f t="shared" ref="AF486" ca="1" si="3213">W486/AE486</f>
        <v>#VALUE!</v>
      </c>
      <c r="AG486" s="237" t="e">
        <f t="shared" ref="AG486" ca="1" si="3214">-AC486*AF485</f>
        <v>#VALUE!</v>
      </c>
      <c r="AH486" s="241" t="e">
        <f t="shared" ref="AH486" ca="1" si="3215">AG486/K485</f>
        <v>#VALUE!</v>
      </c>
      <c r="AI486" s="237" t="e">
        <f t="shared" ref="AI486" ca="1" si="3216">AL486+AK486</f>
        <v>#VALUE!</v>
      </c>
      <c r="AJ486" s="241" t="e">
        <f t="shared" ref="AJ486" ca="1" si="3217">AF486-AF485</f>
        <v>#VALUE!</v>
      </c>
      <c r="AK486" s="245" t="e">
        <f t="shared" ref="AK486" ca="1" si="3218">(AJ486*Y486)/2</f>
        <v>#VALUE!</v>
      </c>
      <c r="AL486" s="248" t="e">
        <f t="shared" ref="AL486" ca="1" si="3219">AG486+R486</f>
        <v>#VALUE!</v>
      </c>
      <c r="AM486" s="241" t="e">
        <f t="shared" ref="AM486" ca="1" si="3220">AL486/K485</f>
        <v>#VALUE!</v>
      </c>
      <c r="AN486" s="237" t="e">
        <f ca="1">SUM(AL$440:AL486)</f>
        <v>#VALUE!</v>
      </c>
      <c r="AO486" s="203" t="e">
        <f t="shared" ref="AO486" ca="1" si="3221">BL486</f>
        <v>#VALUE!</v>
      </c>
      <c r="AP486" s="249" t="e">
        <f t="shared" ref="AP486" ca="1" si="3222">(Z486*AF486*-1)+P486</f>
        <v>#VALUE!</v>
      </c>
      <c r="AQ486" s="250" t="e">
        <f t="shared" ref="AQ486" ca="1" si="3223">AP486/K485</f>
        <v>#VALUE!</v>
      </c>
      <c r="AR486" s="204"/>
      <c r="AS486" s="221"/>
      <c r="AX486" s="208" t="str">
        <f ca="1">[2]!YBHIST($I$425,$I486,J$25,"sec","")</f>
        <v>E</v>
      </c>
      <c r="AY486" s="206" t="str">
        <f ca="1">[2]!YBPRICE($I$425,AX486&amp;"d","Market","AccruedInterest","Swap",$I486,"LMMSkew","","Model",100,"")</f>
        <v>E</v>
      </c>
      <c r="BA486" s="67">
        <f t="shared" si="2888"/>
        <v>-5</v>
      </c>
      <c r="BI486" s="519" t="e">
        <f t="shared" ref="BI486" ca="1" si="3224">1+S486</f>
        <v>#VALUE!</v>
      </c>
      <c r="BJ486" s="519" t="e">
        <f ca="1">PRODUCT($BI$440:BI486)-1</f>
        <v>#VALUE!</v>
      </c>
      <c r="BK486" s="519" t="e">
        <f t="shared" ref="BK486" ca="1" si="3225">1+AM486</f>
        <v>#VALUE!</v>
      </c>
      <c r="BL486" s="519" t="e">
        <f ca="1">PRODUCT($BK$440:BK486)-1</f>
        <v>#VALUE!</v>
      </c>
    </row>
    <row r="487" spans="3:64" ht="15">
      <c r="C487" s="222">
        <f t="shared" ref="C487" ca="1" si="3226">I487+10</f>
        <v>41981</v>
      </c>
      <c r="D487" s="70">
        <f t="shared" ref="D487" ca="1" si="3227">I487+35</f>
        <v>42006</v>
      </c>
      <c r="E487" s="70" t="str">
        <f t="shared" ref="E487" ca="1" si="3228">"FNMA"&amp;TEXT($J$23,"0.0")&amp;"-TBA-"&amp;TEXT(C487,"mmm")</f>
        <v>FNMA3.0-TBA-Dec</v>
      </c>
      <c r="F487" s="70" t="str">
        <f t="shared" ref="F487" ca="1" si="3229">"FNMA"&amp;TEXT($J$23,"0.0")&amp;"-TBA-"&amp;TEXT(D487,"mmm")</f>
        <v>FNMA3.0-TBA-Jan</v>
      </c>
      <c r="G487" s="70" t="str">
        <f t="shared" si="2863"/>
        <v>FNMA3.0-TBA-GEN</v>
      </c>
      <c r="I487" s="133">
        <f ca="1">[2]!YBWORKDAY(EDATE(Base_Date, BA487), -1, "USD")</f>
        <v>41971</v>
      </c>
      <c r="J487" s="234" t="str">
        <f t="shared" ref="J487" ca="1" si="3230">AX487</f>
        <v>E</v>
      </c>
      <c r="K487" s="237" t="e">
        <f t="shared" ref="K487" ca="1" si="3231">AX487+AY487</f>
        <v>#VALUE!</v>
      </c>
      <c r="L487" s="237" t="e">
        <f t="shared" ref="L487" ca="1" si="3232">K487-K486</f>
        <v>#VALUE!</v>
      </c>
      <c r="M487" s="238" t="str">
        <f ca="1">[2]!YBHIST($I$425,$I487,"LMMOAS","sec")</f>
        <v>E</v>
      </c>
      <c r="N487" s="239" t="str">
        <f ca="1">[2]!YBHIST($I$425,$I486,M$25,"sec","")</f>
        <v>E</v>
      </c>
      <c r="O487" s="240" t="str">
        <f ca="1">[2]!YBHIST("1 Month LIBOR",I487,"Yield","bmk","")</f>
        <v>E</v>
      </c>
      <c r="P487" s="237" t="e">
        <f t="shared" ref="P487" ca="1" si="3233">K486-Q487</f>
        <v>#VALUE!</v>
      </c>
      <c r="Q487" s="171" t="str">
        <f ca="1">[2]!YBSCEN($I$425,$J486&amp;"d","Market",O$25,"Swap",$I486,"LMMSkew","","Model",100,0,29,"Gradual","ParShift|N",0,"Annualized ROR",O486,100,"",,,,"Default",,,,"Default",,)</f>
        <v>E</v>
      </c>
      <c r="R487" s="237" t="e">
        <f t="shared" ref="R487" ca="1" si="3234">L487+P487</f>
        <v>#VALUE!</v>
      </c>
      <c r="S487" s="241" t="e">
        <f t="shared" ref="S487" ca="1" si="3235">R487/K486</f>
        <v>#VALUE!</v>
      </c>
      <c r="T487" s="237" t="e">
        <f ca="1">SUM(R$440:R487)</f>
        <v>#VALUE!</v>
      </c>
      <c r="U487" s="241" t="e">
        <f t="shared" ref="U487" ca="1" si="3236">BJ487</f>
        <v>#VALUE!</v>
      </c>
      <c r="V487" s="242">
        <f ca="1">VLOOKUP($I487, 'Barcap OAD'!$A:$S, $F$425, FALSE)</f>
        <v>-19.8</v>
      </c>
      <c r="W487" s="243" t="e">
        <f t="shared" ca="1" si="2846"/>
        <v>#VALUE!</v>
      </c>
      <c r="X487" s="244" t="str">
        <f ca="1">[2]!YBHIST($E487,$I487,X$25,"sec","")</f>
        <v>E</v>
      </c>
      <c r="Y487" s="237" t="e">
        <f t="shared" ref="Y487" ca="1" si="3237">X487-X486</f>
        <v>#VALUE!</v>
      </c>
      <c r="Z487" s="171" t="e">
        <f t="shared" ref="Z487" ca="1" si="3238">X486-AA486</f>
        <v>#VALUE!</v>
      </c>
      <c r="AA487" s="171" t="str">
        <f ca="1">[2]!YBHIST($F487,$I487,X$25,"sec","")</f>
        <v>E</v>
      </c>
      <c r="AB487" s="171" t="e">
        <f t="shared" ref="AB487" ca="1" si="3239">X486-Z487</f>
        <v>#VALUE!</v>
      </c>
      <c r="AC487" s="245" t="e">
        <f t="shared" ref="AC487" ca="1" si="3240">Y487+Z487</f>
        <v>#VALUE!</v>
      </c>
      <c r="AD487" s="246">
        <f ca="1">VLOOKUP($I487, 'Barcap OAD'!$A:$S, $F$26, FALSE)</f>
        <v>6.2499140000000004</v>
      </c>
      <c r="AE487" s="243" t="e">
        <f t="shared" ref="AE487" ca="1" si="3241">X487*AD487/10000</f>
        <v>#VALUE!</v>
      </c>
      <c r="AF487" s="247" t="e">
        <f t="shared" ref="AF487" ca="1" si="3242">W487/AE487</f>
        <v>#VALUE!</v>
      </c>
      <c r="AG487" s="237" t="e">
        <f t="shared" ref="AG487" ca="1" si="3243">-AC487*AF486</f>
        <v>#VALUE!</v>
      </c>
      <c r="AH487" s="241" t="e">
        <f t="shared" ref="AH487" ca="1" si="3244">AG487/K486</f>
        <v>#VALUE!</v>
      </c>
      <c r="AI487" s="237" t="e">
        <f t="shared" ref="AI487" ca="1" si="3245">AL487+AK487</f>
        <v>#VALUE!</v>
      </c>
      <c r="AJ487" s="241" t="e">
        <f t="shared" ref="AJ487" ca="1" si="3246">AF487-AF486</f>
        <v>#VALUE!</v>
      </c>
      <c r="AK487" s="245" t="e">
        <f t="shared" ref="AK487" ca="1" si="3247">(AJ487*Y487)/2</f>
        <v>#VALUE!</v>
      </c>
      <c r="AL487" s="248" t="e">
        <f t="shared" ref="AL487" ca="1" si="3248">AG487+R487</f>
        <v>#VALUE!</v>
      </c>
      <c r="AM487" s="241" t="e">
        <f t="shared" ref="AM487" ca="1" si="3249">AL487/K486</f>
        <v>#VALUE!</v>
      </c>
      <c r="AN487" s="237" t="e">
        <f ca="1">SUM(AL$440:AL487)</f>
        <v>#VALUE!</v>
      </c>
      <c r="AO487" s="203" t="e">
        <f t="shared" ref="AO487" ca="1" si="3250">BL487</f>
        <v>#VALUE!</v>
      </c>
      <c r="AP487" s="249" t="e">
        <f t="shared" ref="AP487" ca="1" si="3251">(Z487*AF487*-1)+P487</f>
        <v>#VALUE!</v>
      </c>
      <c r="AQ487" s="250" t="e">
        <f t="shared" ref="AQ487" ca="1" si="3252">AP487/K486</f>
        <v>#VALUE!</v>
      </c>
      <c r="AR487" s="204"/>
      <c r="AS487" s="221"/>
      <c r="AX487" s="208" t="str">
        <f ca="1">[2]!YBHIST($I$425,$I487,J$25,"sec","")</f>
        <v>E</v>
      </c>
      <c r="AY487" s="206" t="str">
        <f ca="1">[2]!YBPRICE($I$425,AX487&amp;"d","Market","AccruedInterest","Swap",$I487,"LMMSkew","","Model",100,"")</f>
        <v>E</v>
      </c>
      <c r="BA487" s="67">
        <f t="shared" si="2888"/>
        <v>-4</v>
      </c>
      <c r="BI487" s="519" t="e">
        <f t="shared" ref="BI487" ca="1" si="3253">1+S487</f>
        <v>#VALUE!</v>
      </c>
      <c r="BJ487" s="519" t="e">
        <f ca="1">PRODUCT($BI$440:BI487)-1</f>
        <v>#VALUE!</v>
      </c>
      <c r="BK487" s="519" t="e">
        <f t="shared" ref="BK487" ca="1" si="3254">1+AM487</f>
        <v>#VALUE!</v>
      </c>
      <c r="BL487" s="519" t="e">
        <f ca="1">PRODUCT($BK$440:BK487)-1</f>
        <v>#VALUE!</v>
      </c>
    </row>
    <row r="488" spans="3:64" ht="15">
      <c r="C488" s="222">
        <f t="shared" ref="C488" ca="1" si="3255">I488+10</f>
        <v>42014</v>
      </c>
      <c r="D488" s="70">
        <f t="shared" ref="D488" ca="1" si="3256">I488+35</f>
        <v>42039</v>
      </c>
      <c r="E488" s="70" t="str">
        <f t="shared" ref="E488" ca="1" si="3257">"FNMA"&amp;TEXT($J$23,"0.0")&amp;"-TBA-"&amp;TEXT(C488,"mmm")</f>
        <v>FNMA3.0-TBA-Jan</v>
      </c>
      <c r="F488" s="70" t="str">
        <f t="shared" ref="F488" ca="1" si="3258">"FNMA"&amp;TEXT($J$23,"0.0")&amp;"-TBA-"&amp;TEXT(D488,"mmm")</f>
        <v>FNMA3.0-TBA-Feb</v>
      </c>
      <c r="G488" s="70" t="str">
        <f t="shared" si="2863"/>
        <v>FNMA3.0-TBA-GEN</v>
      </c>
      <c r="I488" s="133">
        <f ca="1">[2]!YBWORKDAY(EDATE(Base_Date, BA488), -1, "USD")</f>
        <v>42004</v>
      </c>
      <c r="J488" s="234" t="str">
        <f t="shared" ref="J488" ca="1" si="3259">AX488</f>
        <v>E</v>
      </c>
      <c r="K488" s="237" t="e">
        <f t="shared" ref="K488" ca="1" si="3260">AX488+AY488</f>
        <v>#VALUE!</v>
      </c>
      <c r="L488" s="237" t="e">
        <f t="shared" ref="L488" ca="1" si="3261">K488-K487</f>
        <v>#VALUE!</v>
      </c>
      <c r="M488" s="238" t="str">
        <f ca="1">[2]!YBHIST($I$425,$I488,"LMMOAS","sec")</f>
        <v>E</v>
      </c>
      <c r="N488" s="239" t="str">
        <f ca="1">[2]!YBHIST($I$425,$I487,M$25,"sec","")</f>
        <v>E</v>
      </c>
      <c r="O488" s="240" t="str">
        <f ca="1">[2]!YBHIST("1 Month LIBOR",I488,"Yield","bmk","")</f>
        <v>E</v>
      </c>
      <c r="P488" s="237" t="e">
        <f t="shared" ref="P488" ca="1" si="3262">K487-Q488</f>
        <v>#VALUE!</v>
      </c>
      <c r="Q488" s="171" t="str">
        <f ca="1">[2]!YBSCEN($I$425,$J487&amp;"d","Market",O$25,"Swap",$I487,"LMMSkew","","Model",100,0,29,"Gradual","ParShift|N",0,"Annualized ROR",O487,100,"",,,,"Default",,,,"Default",,)</f>
        <v>E</v>
      </c>
      <c r="R488" s="237" t="e">
        <f t="shared" ref="R488" ca="1" si="3263">L488+P488</f>
        <v>#VALUE!</v>
      </c>
      <c r="S488" s="241" t="e">
        <f t="shared" ref="S488" ca="1" si="3264">R488/K487</f>
        <v>#VALUE!</v>
      </c>
      <c r="T488" s="237" t="e">
        <f ca="1">SUM(R$440:R488)</f>
        <v>#VALUE!</v>
      </c>
      <c r="U488" s="241" t="e">
        <f t="shared" ref="U488" ca="1" si="3265">BJ488</f>
        <v>#VALUE!</v>
      </c>
      <c r="V488" s="242">
        <f ca="1">VLOOKUP($I488, 'Barcap OAD'!$A:$S, $F$425, FALSE)</f>
        <v>-19.7</v>
      </c>
      <c r="W488" s="243" t="e">
        <f t="shared" ca="1" si="2846"/>
        <v>#VALUE!</v>
      </c>
      <c r="X488" s="244" t="str">
        <f ca="1">[2]!YBHIST($E488,$I488,X$25,"sec","")</f>
        <v>E</v>
      </c>
      <c r="Y488" s="237" t="e">
        <f t="shared" ref="Y488" ca="1" si="3266">X488-X487</f>
        <v>#VALUE!</v>
      </c>
      <c r="Z488" s="171" t="e">
        <f t="shared" ref="Z488" ca="1" si="3267">X487-AA487</f>
        <v>#VALUE!</v>
      </c>
      <c r="AA488" s="171" t="str">
        <f ca="1">[2]!YBHIST($F488,$I488,X$25,"sec","")</f>
        <v>E</v>
      </c>
      <c r="AB488" s="171" t="e">
        <f t="shared" ref="AB488" ca="1" si="3268">X487-Z488</f>
        <v>#VALUE!</v>
      </c>
      <c r="AC488" s="245" t="e">
        <f t="shared" ref="AC488" ca="1" si="3269">Y488+Z488</f>
        <v>#VALUE!</v>
      </c>
      <c r="AD488" s="246">
        <f ca="1">VLOOKUP($I488, 'Barcap OAD'!$A:$S, $F$26, FALSE)</f>
        <v>5.9987959999999996</v>
      </c>
      <c r="AE488" s="243" t="e">
        <f t="shared" ref="AE488" ca="1" si="3270">X488*AD488/10000</f>
        <v>#VALUE!</v>
      </c>
      <c r="AF488" s="247" t="e">
        <f t="shared" ref="AF488" ca="1" si="3271">W488/AE488</f>
        <v>#VALUE!</v>
      </c>
      <c r="AG488" s="237" t="e">
        <f t="shared" ref="AG488" ca="1" si="3272">-AC488*AF487</f>
        <v>#VALUE!</v>
      </c>
      <c r="AH488" s="241" t="e">
        <f t="shared" ref="AH488" ca="1" si="3273">AG488/K487</f>
        <v>#VALUE!</v>
      </c>
      <c r="AI488" s="237" t="e">
        <f t="shared" ref="AI488" ca="1" si="3274">AL488+AK488</f>
        <v>#VALUE!</v>
      </c>
      <c r="AJ488" s="241" t="e">
        <f t="shared" ref="AJ488" ca="1" si="3275">AF488-AF487</f>
        <v>#VALUE!</v>
      </c>
      <c r="AK488" s="245" t="e">
        <f t="shared" ref="AK488" ca="1" si="3276">(AJ488*Y488)/2</f>
        <v>#VALUE!</v>
      </c>
      <c r="AL488" s="248" t="e">
        <f t="shared" ref="AL488" ca="1" si="3277">AG488+R488</f>
        <v>#VALUE!</v>
      </c>
      <c r="AM488" s="241" t="e">
        <f t="shared" ref="AM488" ca="1" si="3278">AL488/K487</f>
        <v>#VALUE!</v>
      </c>
      <c r="AN488" s="237" t="e">
        <f ca="1">SUM(AL$440:AL488)</f>
        <v>#VALUE!</v>
      </c>
      <c r="AO488" s="203" t="e">
        <f t="shared" ref="AO488" ca="1" si="3279">BL488</f>
        <v>#VALUE!</v>
      </c>
      <c r="AP488" s="249" t="e">
        <f t="shared" ref="AP488" ca="1" si="3280">(Z488*AF488*-1)+P488</f>
        <v>#VALUE!</v>
      </c>
      <c r="AQ488" s="250" t="e">
        <f t="shared" ref="AQ488" ca="1" si="3281">AP488/K487</f>
        <v>#VALUE!</v>
      </c>
      <c r="AR488" s="204"/>
      <c r="AS488" s="221"/>
      <c r="AX488" s="208" t="str">
        <f ca="1">[2]!YBHIST($I$425,$I488,J$25,"sec","")</f>
        <v>E</v>
      </c>
      <c r="AY488" s="206" t="str">
        <f ca="1">[2]!YBPRICE($I$425,AX488&amp;"d","Market","AccruedInterest","Swap",$I488,"LMMSkew","","Model",100,"")</f>
        <v>E</v>
      </c>
      <c r="BA488" s="67">
        <f t="shared" si="2888"/>
        <v>-3</v>
      </c>
      <c r="BI488" s="519" t="e">
        <f t="shared" ref="BI488" ca="1" si="3282">1+S488</f>
        <v>#VALUE!</v>
      </c>
      <c r="BJ488" s="519" t="e">
        <f ca="1">PRODUCT($BI$440:BI488)-1</f>
        <v>#VALUE!</v>
      </c>
      <c r="BK488" s="519" t="e">
        <f t="shared" ref="BK488" ca="1" si="3283">1+AM488</f>
        <v>#VALUE!</v>
      </c>
      <c r="BL488" s="519" t="e">
        <f ca="1">PRODUCT($BK$440:BK488)-1</f>
        <v>#VALUE!</v>
      </c>
    </row>
    <row r="489" spans="3:64" ht="15">
      <c r="C489" s="222">
        <f t="shared" ref="C489" ca="1" si="3284">I489+10</f>
        <v>42044</v>
      </c>
      <c r="D489" s="70">
        <f t="shared" ref="D489" ca="1" si="3285">I489+35</f>
        <v>42069</v>
      </c>
      <c r="E489" s="70" t="str">
        <f t="shared" ref="E489" ca="1" si="3286">"FNMA"&amp;TEXT($J$23,"0.0")&amp;"-TBA-"&amp;TEXT(C489,"mmm")</f>
        <v>FNMA3.0-TBA-Feb</v>
      </c>
      <c r="F489" s="70" t="str">
        <f t="shared" ref="F489" ca="1" si="3287">"FNMA"&amp;TEXT($J$23,"0.0")&amp;"-TBA-"&amp;TEXT(D489,"mmm")</f>
        <v>FNMA3.0-TBA-Mar</v>
      </c>
      <c r="G489" s="70" t="str">
        <f t="shared" si="2863"/>
        <v>FNMA3.0-TBA-GEN</v>
      </c>
      <c r="I489" s="133">
        <f ca="1">[2]!YBWORKDAY(EDATE(Base_Date, BA489), -1, "USD")</f>
        <v>42034</v>
      </c>
      <c r="J489" s="234" t="str">
        <f t="shared" ref="J489" ca="1" si="3288">AX489</f>
        <v>E</v>
      </c>
      <c r="K489" s="237" t="e">
        <f t="shared" ref="K489" ca="1" si="3289">AX489+AY489</f>
        <v>#VALUE!</v>
      </c>
      <c r="L489" s="237" t="e">
        <f t="shared" ref="L489" ca="1" si="3290">K489-K488</f>
        <v>#VALUE!</v>
      </c>
      <c r="M489" s="238" t="str">
        <f ca="1">[2]!YBHIST($I$425,$I489,"LMMOAS","sec")</f>
        <v>E</v>
      </c>
      <c r="N489" s="239" t="str">
        <f ca="1">[2]!YBHIST($I$425,$I488,M$25,"sec","")</f>
        <v>E</v>
      </c>
      <c r="O489" s="240" t="str">
        <f ca="1">[2]!YBHIST("1 Month LIBOR",I489,"Yield","bmk","")</f>
        <v>E</v>
      </c>
      <c r="P489" s="237" t="e">
        <f t="shared" ref="P489" ca="1" si="3291">K488-Q489</f>
        <v>#VALUE!</v>
      </c>
      <c r="Q489" s="171" t="str">
        <f ca="1">[2]!YBSCEN($I$425,$J488&amp;"d","Market",O$25,"Swap",$I488,"LMMSkew","","Model",100,0,29,"Gradual","ParShift|N",0,"Annualized ROR",O488,100,"",,,,"Default",,,,"Default",,)</f>
        <v>E</v>
      </c>
      <c r="R489" s="237" t="e">
        <f t="shared" ref="R489" ca="1" si="3292">L489+P489</f>
        <v>#VALUE!</v>
      </c>
      <c r="S489" s="241" t="e">
        <f t="shared" ref="S489" ca="1" si="3293">R489/K488</f>
        <v>#VALUE!</v>
      </c>
      <c r="T489" s="237" t="e">
        <f ca="1">SUM(R$440:R489)</f>
        <v>#VALUE!</v>
      </c>
      <c r="U489" s="241" t="e">
        <f t="shared" ref="U489" ca="1" si="3294">BJ489</f>
        <v>#VALUE!</v>
      </c>
      <c r="V489" s="242">
        <f ca="1">VLOOKUP($I489, 'Barcap OAD'!$A:$S, $F$425, FALSE)</f>
        <v>-37.299999999999997</v>
      </c>
      <c r="W489" s="243" t="e">
        <f t="shared" ca="1" si="2846"/>
        <v>#VALUE!</v>
      </c>
      <c r="X489" s="244" t="str">
        <f ca="1">[2]!YBHIST($E489,$I489,X$25,"sec","")</f>
        <v>E</v>
      </c>
      <c r="Y489" s="237" t="e">
        <f t="shared" ref="Y489" ca="1" si="3295">X489-X488</f>
        <v>#VALUE!</v>
      </c>
      <c r="Z489" s="171" t="e">
        <f t="shared" ref="Z489" ca="1" si="3296">X488-AA488</f>
        <v>#VALUE!</v>
      </c>
      <c r="AA489" s="171" t="str">
        <f ca="1">[2]!YBHIST($F489,$I489,X$25,"sec","")</f>
        <v>E</v>
      </c>
      <c r="AB489" s="171" t="e">
        <f t="shared" ref="AB489" ca="1" si="3297">X488-Z489</f>
        <v>#VALUE!</v>
      </c>
      <c r="AC489" s="245" t="e">
        <f t="shared" ref="AC489" ca="1" si="3298">Y489+Z489</f>
        <v>#VALUE!</v>
      </c>
      <c r="AD489" s="246">
        <f ca="1">VLOOKUP($I489, 'Barcap OAD'!$A:$S, $F$26, FALSE)</f>
        <v>5.4045230000000002</v>
      </c>
      <c r="AE489" s="243" t="e">
        <f t="shared" ref="AE489" ca="1" si="3299">X489*AD489/10000</f>
        <v>#VALUE!</v>
      </c>
      <c r="AF489" s="247" t="e">
        <f t="shared" ref="AF489" ca="1" si="3300">W489/AE489</f>
        <v>#VALUE!</v>
      </c>
      <c r="AG489" s="237" t="e">
        <f t="shared" ref="AG489" ca="1" si="3301">-AC489*AF488</f>
        <v>#VALUE!</v>
      </c>
      <c r="AH489" s="241" t="e">
        <f t="shared" ref="AH489" ca="1" si="3302">AG489/K488</f>
        <v>#VALUE!</v>
      </c>
      <c r="AI489" s="237" t="e">
        <f t="shared" ref="AI489" ca="1" si="3303">AL489+AK489</f>
        <v>#VALUE!</v>
      </c>
      <c r="AJ489" s="241" t="e">
        <f t="shared" ref="AJ489" ca="1" si="3304">AF489-AF488</f>
        <v>#VALUE!</v>
      </c>
      <c r="AK489" s="245" t="e">
        <f t="shared" ref="AK489" ca="1" si="3305">(AJ489*Y489)/2</f>
        <v>#VALUE!</v>
      </c>
      <c r="AL489" s="248" t="e">
        <f t="shared" ref="AL489" ca="1" si="3306">AG489+R489</f>
        <v>#VALUE!</v>
      </c>
      <c r="AM489" s="241" t="e">
        <f t="shared" ref="AM489" ca="1" si="3307">AL489/K488</f>
        <v>#VALUE!</v>
      </c>
      <c r="AN489" s="237" t="e">
        <f ca="1">SUM(AL$440:AL489)</f>
        <v>#VALUE!</v>
      </c>
      <c r="AO489" s="203" t="e">
        <f t="shared" ref="AO489" ca="1" si="3308">BL489</f>
        <v>#VALUE!</v>
      </c>
      <c r="AP489" s="249" t="e">
        <f t="shared" ref="AP489" ca="1" si="3309">(Z489*AF489*-1)+P489</f>
        <v>#VALUE!</v>
      </c>
      <c r="AQ489" s="250" t="e">
        <f t="shared" ref="AQ489" ca="1" si="3310">AP489/K488</f>
        <v>#VALUE!</v>
      </c>
      <c r="AR489" s="204"/>
      <c r="AS489" s="221"/>
      <c r="AX489" s="208" t="str">
        <f ca="1">[2]!YBHIST($I$425,$I489,J$25,"sec","")</f>
        <v>E</v>
      </c>
      <c r="AY489" s="206" t="str">
        <f ca="1">[2]!YBPRICE($I$425,AX489&amp;"d","Market","AccruedInterest","Swap",$I489,"LMMSkew","","Model",100,"")</f>
        <v>E</v>
      </c>
      <c r="BA489" s="67">
        <f t="shared" si="2888"/>
        <v>-2</v>
      </c>
      <c r="BI489" s="519" t="e">
        <f t="shared" ref="BI489" ca="1" si="3311">1+S489</f>
        <v>#VALUE!</v>
      </c>
      <c r="BJ489" s="519" t="e">
        <f ca="1">PRODUCT($BI$440:BI489)-1</f>
        <v>#VALUE!</v>
      </c>
      <c r="BK489" s="519" t="e">
        <f t="shared" ref="BK489" ca="1" si="3312">1+AM489</f>
        <v>#VALUE!</v>
      </c>
      <c r="BL489" s="519" t="e">
        <f ca="1">PRODUCT($BK$440:BK489)-1</f>
        <v>#VALUE!</v>
      </c>
    </row>
    <row r="490" spans="3:64" ht="15">
      <c r="C490" s="222">
        <f t="shared" ref="C490" ca="1" si="3313">I490+10</f>
        <v>42072</v>
      </c>
      <c r="D490" s="70">
        <f t="shared" ref="D490" ca="1" si="3314">I490+35</f>
        <v>42097</v>
      </c>
      <c r="E490" s="70" t="str">
        <f t="shared" ref="E490" ca="1" si="3315">"FNMA"&amp;TEXT($J$23,"0.0")&amp;"-TBA-"&amp;TEXT(C490,"mmm")</f>
        <v>FNMA3.0-TBA-Mar</v>
      </c>
      <c r="F490" s="70" t="str">
        <f t="shared" ref="F490" ca="1" si="3316">"FNMA"&amp;TEXT($J$23,"0.0")&amp;"-TBA-"&amp;TEXT(D490,"mmm")</f>
        <v>FNMA3.0-TBA-Apr</v>
      </c>
      <c r="G490" s="70" t="str">
        <f t="shared" si="2863"/>
        <v>FNMA3.0-TBA-GEN</v>
      </c>
      <c r="I490" s="133">
        <f ca="1">[2]!YBWORKDAY(EDATE(Base_Date, BA490), -1, "USD")</f>
        <v>42062</v>
      </c>
      <c r="J490" s="234" t="str">
        <f t="shared" ref="J490" ca="1" si="3317">AX490</f>
        <v>E</v>
      </c>
      <c r="K490" s="237" t="e">
        <f t="shared" ref="K490" ca="1" si="3318">AX490+AY490</f>
        <v>#VALUE!</v>
      </c>
      <c r="L490" s="237" t="e">
        <f t="shared" ref="L490" ca="1" si="3319">K490-K489</f>
        <v>#VALUE!</v>
      </c>
      <c r="M490" s="238" t="str">
        <f ca="1">[2]!YBHIST($I$425,$I490,"LMMOAS","sec")</f>
        <v>E</v>
      </c>
      <c r="N490" s="239" t="str">
        <f ca="1">[2]!YBHIST($I$425,$I489,M$25,"sec","")</f>
        <v>E</v>
      </c>
      <c r="O490" s="240" t="str">
        <f ca="1">[2]!YBHIST("1 Month LIBOR",I490,"Yield","bmk","")</f>
        <v>E</v>
      </c>
      <c r="P490" s="237" t="e">
        <f t="shared" ref="P490" ca="1" si="3320">K489-Q490</f>
        <v>#VALUE!</v>
      </c>
      <c r="Q490" s="171" t="str">
        <f ca="1">[2]!YBSCEN($I$425,$J489&amp;"d","Market",O$25,"Swap",$I489,"LMMSkew","","Model",100,0,29,"Gradual","ParShift|N",0,"Annualized ROR",O489,100,"",,,,"Default",,,,"Default",,)</f>
        <v>E</v>
      </c>
      <c r="R490" s="237" t="e">
        <f t="shared" ref="R490" ca="1" si="3321">L490+P490</f>
        <v>#VALUE!</v>
      </c>
      <c r="S490" s="241" t="e">
        <f t="shared" ref="S490" ca="1" si="3322">R490/K489</f>
        <v>#VALUE!</v>
      </c>
      <c r="T490" s="237" t="e">
        <f ca="1">SUM(R$440:R490)</f>
        <v>#VALUE!</v>
      </c>
      <c r="U490" s="241" t="e">
        <f t="shared" ref="U490" ca="1" si="3323">BJ490</f>
        <v>#VALUE!</v>
      </c>
      <c r="V490" s="242">
        <f ca="1">VLOOKUP($I490, 'Barcap OAD'!$A:$S, $F$425, FALSE)</f>
        <v>-32.200000000000003</v>
      </c>
      <c r="W490" s="243" t="e">
        <f t="shared" ca="1" si="2846"/>
        <v>#VALUE!</v>
      </c>
      <c r="X490" s="244" t="str">
        <f ca="1">[2]!YBHIST($E490,$I490,X$25,"sec","")</f>
        <v>E</v>
      </c>
      <c r="Y490" s="237" t="e">
        <f t="shared" ref="Y490" ca="1" si="3324">X490-X489</f>
        <v>#VALUE!</v>
      </c>
      <c r="Z490" s="171" t="e">
        <f t="shared" ref="Z490" ca="1" si="3325">X489-AA489</f>
        <v>#VALUE!</v>
      </c>
      <c r="AA490" s="171" t="str">
        <f ca="1">[2]!YBHIST($F490,$I490,X$25,"sec","")</f>
        <v>E</v>
      </c>
      <c r="AB490" s="171" t="e">
        <f t="shared" ref="AB490" ca="1" si="3326">X489-Z490</f>
        <v>#VALUE!</v>
      </c>
      <c r="AC490" s="245" t="e">
        <f t="shared" ref="AC490" ca="1" si="3327">Y490+Z490</f>
        <v>#VALUE!</v>
      </c>
      <c r="AD490" s="246">
        <f ca="1">VLOOKUP($I490, 'Barcap OAD'!$A:$S, $F$26, FALSE)</f>
        <v>6.1613049999999996</v>
      </c>
      <c r="AE490" s="243" t="e">
        <f t="shared" ref="AE490" ca="1" si="3328">X490*AD490/10000</f>
        <v>#VALUE!</v>
      </c>
      <c r="AF490" s="247" t="e">
        <f t="shared" ref="AF490" ca="1" si="3329">W490/AE490</f>
        <v>#VALUE!</v>
      </c>
      <c r="AG490" s="237" t="e">
        <f t="shared" ref="AG490" ca="1" si="3330">-AC490*AF489</f>
        <v>#VALUE!</v>
      </c>
      <c r="AH490" s="241" t="e">
        <f t="shared" ref="AH490" ca="1" si="3331">AG490/K489</f>
        <v>#VALUE!</v>
      </c>
      <c r="AI490" s="237" t="e">
        <f t="shared" ref="AI490" ca="1" si="3332">AL490+AK490</f>
        <v>#VALUE!</v>
      </c>
      <c r="AJ490" s="241" t="e">
        <f t="shared" ref="AJ490" ca="1" si="3333">AF490-AF489</f>
        <v>#VALUE!</v>
      </c>
      <c r="AK490" s="245" t="e">
        <f t="shared" ref="AK490" ca="1" si="3334">(AJ490*Y490)/2</f>
        <v>#VALUE!</v>
      </c>
      <c r="AL490" s="248" t="e">
        <f t="shared" ref="AL490" ca="1" si="3335">AG490+R490</f>
        <v>#VALUE!</v>
      </c>
      <c r="AM490" s="241" t="e">
        <f t="shared" ref="AM490" ca="1" si="3336">AL490/K489</f>
        <v>#VALUE!</v>
      </c>
      <c r="AN490" s="237" t="e">
        <f ca="1">SUM(AL$440:AL490)</f>
        <v>#VALUE!</v>
      </c>
      <c r="AO490" s="203" t="e">
        <f t="shared" ref="AO490" ca="1" si="3337">BL490</f>
        <v>#VALUE!</v>
      </c>
      <c r="AP490" s="249" t="e">
        <f t="shared" ref="AP490" ca="1" si="3338">(Z490*AF490*-1)+P490</f>
        <v>#VALUE!</v>
      </c>
      <c r="AQ490" s="250" t="e">
        <f t="shared" ref="AQ490" ca="1" si="3339">AP490/K489</f>
        <v>#VALUE!</v>
      </c>
      <c r="AR490" s="204"/>
      <c r="AS490" s="221"/>
      <c r="AX490" s="208" t="str">
        <f ca="1">[2]!YBHIST($I$425,$I490,J$25,"sec","")</f>
        <v>E</v>
      </c>
      <c r="AY490" s="206" t="str">
        <f ca="1">[2]!YBPRICE($I$425,AX490&amp;"d","Market","AccruedInterest","Swap",$I490,"LMMSkew","","Model",100,"")</f>
        <v>E</v>
      </c>
      <c r="BA490" s="67">
        <f t="shared" si="2888"/>
        <v>-1</v>
      </c>
      <c r="BI490" s="519" t="e">
        <f t="shared" ref="BI490" ca="1" si="3340">1+S490</f>
        <v>#VALUE!</v>
      </c>
      <c r="BJ490" s="519" t="e">
        <f ca="1">PRODUCT($BI$440:BI490)-1</f>
        <v>#VALUE!</v>
      </c>
      <c r="BK490" s="519" t="e">
        <f t="shared" ref="BK490" ca="1" si="3341">1+AM490</f>
        <v>#VALUE!</v>
      </c>
      <c r="BL490" s="519" t="e">
        <f ca="1">PRODUCT($BK$440:BK490)-1</f>
        <v>#VALUE!</v>
      </c>
    </row>
    <row r="491" spans="3:64" ht="15">
      <c r="C491" s="222">
        <f t="shared" ref="C491" ca="1" si="3342">I491+10</f>
        <v>42104</v>
      </c>
      <c r="D491" s="70">
        <f t="shared" ref="D491" ca="1" si="3343">I491+35</f>
        <v>42129</v>
      </c>
      <c r="E491" s="70" t="str">
        <f t="shared" ref="E491" ca="1" si="3344">"FNMA"&amp;TEXT($J$23,"0.0")&amp;"-TBA-"&amp;TEXT(C491,"mmm")</f>
        <v>FNMA3.0-TBA-Apr</v>
      </c>
      <c r="F491" s="70" t="str">
        <f t="shared" ref="F491" ca="1" si="3345">"FNMA"&amp;TEXT($J$23,"0.0")&amp;"-TBA-"&amp;TEXT(D491,"mmm")</f>
        <v>FNMA3.0-TBA-May</v>
      </c>
      <c r="G491" s="70" t="str">
        <f t="shared" si="2863"/>
        <v>FNMA3.0-TBA-GEN</v>
      </c>
      <c r="I491" s="149">
        <f ca="1">[2]!YBWORKDAY(EDATE(Base_Date, BA491), -1, "USD")</f>
        <v>42094</v>
      </c>
      <c r="J491" s="312" t="str">
        <f t="shared" ref="J491" ca="1" si="3346">AX491</f>
        <v>E</v>
      </c>
      <c r="K491" s="313" t="e">
        <f t="shared" ref="K491" ca="1" si="3347">AX491+AY491</f>
        <v>#VALUE!</v>
      </c>
      <c r="L491" s="313" t="e">
        <f t="shared" ref="L491" ca="1" si="3348">K491-K490</f>
        <v>#VALUE!</v>
      </c>
      <c r="M491" s="314" t="str">
        <f ca="1">[2]!YBHIST($I$425,$I491,"LMMOAS","sec")</f>
        <v>E</v>
      </c>
      <c r="N491" s="315" t="str">
        <f ca="1">[2]!YBHIST($I$425,$I490,M$25,"sec","")</f>
        <v>E</v>
      </c>
      <c r="O491" s="316" t="str">
        <f ca="1">[2]!YBHIST("1 Month LIBOR",I491,"Yield","bmk","")</f>
        <v>E</v>
      </c>
      <c r="P491" s="313" t="e">
        <f t="shared" ref="P491" ca="1" si="3349">K490-Q491</f>
        <v>#VALUE!</v>
      </c>
      <c r="Q491" s="317" t="str">
        <f ca="1">[2]!YBSCEN($I$425,$J490&amp;"d","Market",O$25,"Swap",$I490,"LMMSkew","","Model",100,0,29,"Gradual","ParShift|N",0,"Annualized ROR",O490,100,"",,,,"Default",,,,"Default",,)</f>
        <v>E</v>
      </c>
      <c r="R491" s="313" t="e">
        <f t="shared" ref="R491" ca="1" si="3350">L491+P491</f>
        <v>#VALUE!</v>
      </c>
      <c r="S491" s="318" t="e">
        <f t="shared" ref="S491" ca="1" si="3351">R491/K490</f>
        <v>#VALUE!</v>
      </c>
      <c r="T491" s="313" t="e">
        <f ca="1">SUM(R$440:R491)</f>
        <v>#VALUE!</v>
      </c>
      <c r="U491" s="318" t="e">
        <f t="shared" ref="U491" ca="1" si="3352">BJ491</f>
        <v>#VALUE!</v>
      </c>
      <c r="V491" s="319">
        <f ca="1">VLOOKUP($I491, 'Barcap OAD'!$A:$S, $F$425, FALSE)</f>
        <v>-32.700000000000003</v>
      </c>
      <c r="W491" s="320" t="e">
        <f t="shared" ca="1" si="2846"/>
        <v>#VALUE!</v>
      </c>
      <c r="X491" s="321" t="str">
        <f ca="1">[2]!YBHIST($E491,$I491,X$25,"sec","")</f>
        <v>E</v>
      </c>
      <c r="Y491" s="313" t="e">
        <f t="shared" ref="Y491" ca="1" si="3353">X491-X490</f>
        <v>#VALUE!</v>
      </c>
      <c r="Z491" s="317" t="e">
        <f t="shared" ref="Z491" ca="1" si="3354">X490-AA490</f>
        <v>#VALUE!</v>
      </c>
      <c r="AA491" s="317" t="str">
        <f ca="1">[2]!YBHIST($F491,$I491,X$25,"sec","")</f>
        <v>E</v>
      </c>
      <c r="AB491" s="317" t="e">
        <f t="shared" ref="AB491" ca="1" si="3355">X490-Z491</f>
        <v>#VALUE!</v>
      </c>
      <c r="AC491" s="322" t="e">
        <f t="shared" ref="AC491" ca="1" si="3356">Y491+Z491</f>
        <v>#VALUE!</v>
      </c>
      <c r="AD491" s="323">
        <f ca="1">VLOOKUP($I491, 'Barcap OAD'!$A:$S, $F$26, FALSE)</f>
        <v>5.6016069999999996</v>
      </c>
      <c r="AE491" s="320" t="e">
        <f t="shared" ref="AE491" ca="1" si="3357">X491*AD491/10000</f>
        <v>#VALUE!</v>
      </c>
      <c r="AF491" s="324" t="e">
        <f t="shared" ref="AF491" ca="1" si="3358">W491/AE491</f>
        <v>#VALUE!</v>
      </c>
      <c r="AG491" s="313" t="e">
        <f t="shared" ref="AG491" ca="1" si="3359">-AC491*AF490</f>
        <v>#VALUE!</v>
      </c>
      <c r="AH491" s="318" t="e">
        <f t="shared" ref="AH491" ca="1" si="3360">AG491/K490</f>
        <v>#VALUE!</v>
      </c>
      <c r="AI491" s="313" t="e">
        <f t="shared" ref="AI491" ca="1" si="3361">AL491+AK491</f>
        <v>#VALUE!</v>
      </c>
      <c r="AJ491" s="318" t="e">
        <f t="shared" ref="AJ491" ca="1" si="3362">AF491-AF490</f>
        <v>#VALUE!</v>
      </c>
      <c r="AK491" s="322" t="e">
        <f t="shared" ref="AK491" ca="1" si="3363">(AJ491*Y491)/2</f>
        <v>#VALUE!</v>
      </c>
      <c r="AL491" s="325" t="e">
        <f t="shared" ref="AL491" ca="1" si="3364">AG491+R491</f>
        <v>#VALUE!</v>
      </c>
      <c r="AM491" s="318" t="e">
        <f t="shared" ref="AM491" ca="1" si="3365">AL491/K490</f>
        <v>#VALUE!</v>
      </c>
      <c r="AN491" s="313" t="e">
        <f ca="1">SUM(AL$440:AL491)</f>
        <v>#VALUE!</v>
      </c>
      <c r="AO491" s="326" t="e">
        <f t="shared" ref="AO491" ca="1" si="3366">BL491</f>
        <v>#VALUE!</v>
      </c>
      <c r="AP491" s="327" t="e">
        <f t="shared" ref="AP491" ca="1" si="3367">(Z491*AF491*-1)+P491</f>
        <v>#VALUE!</v>
      </c>
      <c r="AQ491" s="328" t="e">
        <f t="shared" ref="AQ491" ca="1" si="3368">AP491/K490</f>
        <v>#VALUE!</v>
      </c>
      <c r="AR491" s="204"/>
      <c r="AS491" s="221"/>
      <c r="AX491" s="208" t="str">
        <f ca="1">[2]!YBHIST($I$425,$I491,J$25,"sec","")</f>
        <v>E</v>
      </c>
      <c r="AY491" s="206" t="str">
        <f ca="1">[2]!YBPRICE($I$425,AX491&amp;"d","Market","AccruedInterest","Swap",$I491,"LMMSkew","","Model",100,"")</f>
        <v>E</v>
      </c>
      <c r="BA491" s="67">
        <f t="shared" si="2888"/>
        <v>0</v>
      </c>
      <c r="BI491" s="519" t="e">
        <f t="shared" ref="BI491" ca="1" si="3369">1+S491</f>
        <v>#VALUE!</v>
      </c>
      <c r="BJ491" s="519" t="e">
        <f ca="1">PRODUCT($BI$440:BI491)-1</f>
        <v>#VALUE!</v>
      </c>
      <c r="BK491" s="519" t="e">
        <f t="shared" ref="BK491" ca="1" si="3370">1+AM491</f>
        <v>#VALUE!</v>
      </c>
      <c r="BL491" s="519" t="e">
        <f ca="1">PRODUCT($BK$440:BK491)-1</f>
        <v>#VALUE!</v>
      </c>
    </row>
    <row r="497" spans="1:64" ht="15">
      <c r="E497" s="455" t="s">
        <v>254</v>
      </c>
      <c r="F497" s="67">
        <f>MATCH(I497, 'Barcap OAD'!$A$1:$S$1, 0)</f>
        <v>13</v>
      </c>
      <c r="I497" s="75" t="s">
        <v>86</v>
      </c>
    </row>
    <row r="498" spans="1:64" s="76" customFormat="1" ht="8.25" hidden="1" customHeight="1">
      <c r="J498" s="76" t="s">
        <v>7</v>
      </c>
      <c r="L498" s="76" t="s">
        <v>8</v>
      </c>
      <c r="M498" s="76" t="s">
        <v>9</v>
      </c>
      <c r="O498" s="76" t="s">
        <v>231</v>
      </c>
      <c r="W498" s="76" t="s">
        <v>11</v>
      </c>
      <c r="X498" s="76" t="s">
        <v>7</v>
      </c>
      <c r="Y498" s="76" t="s">
        <v>7</v>
      </c>
    </row>
    <row r="499" spans="1:64" ht="22.5" customHeight="1">
      <c r="I499" s="78"/>
      <c r="J499" s="633" t="s">
        <v>67</v>
      </c>
      <c r="K499" s="634"/>
      <c r="L499" s="634"/>
      <c r="M499" s="634"/>
      <c r="N499" s="634"/>
      <c r="O499" s="634"/>
      <c r="P499" s="634"/>
      <c r="Q499" s="634"/>
      <c r="R499" s="634"/>
      <c r="S499" s="634"/>
      <c r="T499" s="634"/>
      <c r="U499" s="634"/>
      <c r="V499" s="634"/>
      <c r="W499" s="634"/>
      <c r="X499" s="635" t="s">
        <v>90</v>
      </c>
      <c r="Y499" s="634"/>
      <c r="Z499" s="634"/>
      <c r="AA499" s="634"/>
      <c r="AB499" s="634"/>
      <c r="AC499" s="634"/>
      <c r="AD499" s="634"/>
      <c r="AE499" s="636"/>
      <c r="AF499" s="637" t="s">
        <v>151</v>
      </c>
      <c r="AG499" s="638"/>
      <c r="AH499" s="638"/>
      <c r="AI499" s="638"/>
      <c r="AJ499" s="638"/>
      <c r="AK499" s="638"/>
      <c r="AL499" s="639" t="s">
        <v>150</v>
      </c>
      <c r="AM499" s="640"/>
      <c r="AN499" s="640"/>
      <c r="AO499" s="640"/>
      <c r="AP499" s="640"/>
      <c r="AQ499" s="641"/>
    </row>
    <row r="500" spans="1:64" s="68" customFormat="1" ht="46.5" customHeight="1">
      <c r="A500" s="68" t="s">
        <v>12</v>
      </c>
      <c r="B500" s="68" t="s">
        <v>13</v>
      </c>
      <c r="C500" s="68" t="s">
        <v>14</v>
      </c>
      <c r="D500" s="68" t="s">
        <v>15</v>
      </c>
      <c r="E500" s="68" t="s">
        <v>16</v>
      </c>
      <c r="F500" s="68" t="s">
        <v>17</v>
      </c>
      <c r="G500" s="68" t="s">
        <v>18</v>
      </c>
      <c r="I500" s="143" t="s">
        <v>19</v>
      </c>
      <c r="J500" s="143" t="s">
        <v>68</v>
      </c>
      <c r="K500" s="144" t="s">
        <v>157</v>
      </c>
      <c r="L500" s="144" t="s">
        <v>188</v>
      </c>
      <c r="M500" s="145" t="s">
        <v>8</v>
      </c>
      <c r="N500" s="144" t="s">
        <v>70</v>
      </c>
      <c r="O500" s="144" t="s">
        <v>123</v>
      </c>
      <c r="P500" s="144" t="s">
        <v>154</v>
      </c>
      <c r="Q500" s="144" t="s">
        <v>122</v>
      </c>
      <c r="R500" s="144" t="s">
        <v>147</v>
      </c>
      <c r="S500" s="145" t="s">
        <v>148</v>
      </c>
      <c r="T500" s="144" t="s">
        <v>145</v>
      </c>
      <c r="U500" s="145" t="s">
        <v>71</v>
      </c>
      <c r="V500" s="144" t="s">
        <v>269</v>
      </c>
      <c r="W500" s="144" t="s">
        <v>72</v>
      </c>
      <c r="X500" s="213" t="s">
        <v>68</v>
      </c>
      <c r="Y500" s="214" t="s">
        <v>69</v>
      </c>
      <c r="Z500" s="214" t="s">
        <v>186</v>
      </c>
      <c r="AA500" s="215" t="s">
        <v>73</v>
      </c>
      <c r="AB500" s="214" t="s">
        <v>122</v>
      </c>
      <c r="AC500" s="214" t="s">
        <v>160</v>
      </c>
      <c r="AD500" s="214" t="s">
        <v>269</v>
      </c>
      <c r="AE500" s="214" t="s">
        <v>72</v>
      </c>
      <c r="AF500" s="146" t="s">
        <v>146</v>
      </c>
      <c r="AG500" s="147" t="s">
        <v>149</v>
      </c>
      <c r="AH500" s="147" t="s">
        <v>189</v>
      </c>
      <c r="AI500" s="190" t="s">
        <v>105</v>
      </c>
      <c r="AJ500" s="147" t="s">
        <v>74</v>
      </c>
      <c r="AK500" s="190" t="s">
        <v>91</v>
      </c>
      <c r="AL500" s="201" t="s">
        <v>155</v>
      </c>
      <c r="AM500" s="196" t="s">
        <v>76</v>
      </c>
      <c r="AN500" s="197" t="s">
        <v>145</v>
      </c>
      <c r="AO500" s="196" t="s">
        <v>71</v>
      </c>
      <c r="AP500" s="195" t="s">
        <v>154</v>
      </c>
      <c r="AQ500" s="198" t="s">
        <v>156</v>
      </c>
      <c r="AX500" s="209" t="s">
        <v>153</v>
      </c>
      <c r="AY500" s="209" t="s">
        <v>152</v>
      </c>
      <c r="BI500" s="643" t="s">
        <v>271</v>
      </c>
      <c r="BJ500" s="643"/>
      <c r="BK500" s="643" t="s">
        <v>272</v>
      </c>
      <c r="BL500" s="643"/>
    </row>
    <row r="501" spans="1:64" s="68" customFormat="1" ht="15" hidden="1">
      <c r="C501" s="70">
        <f t="shared" ref="C501:C512" ca="1" si="3371">I501+10</f>
        <v>40217</v>
      </c>
      <c r="D501" s="70">
        <f t="shared" ref="D501:D526" ca="1" si="3372">I501+35</f>
        <v>40242</v>
      </c>
      <c r="E501" s="68" t="str">
        <f t="shared" ref="E501:E540" ca="1" si="3373">"FNMA"&amp;TEXT($J$23,"0.0")&amp;"-TBA-"&amp;TEXT(C501,"mmm")</f>
        <v>FNMA3.0-TBA-Feb</v>
      </c>
      <c r="F501" s="68" t="str">
        <f t="shared" ref="F501:F540" ca="1" si="3374">"FNMA"&amp;TEXT($J$23,"0.0")&amp;"-TBA-"&amp;TEXT(D501,"mmm")</f>
        <v>FNMA3.0-TBA-Mar</v>
      </c>
      <c r="G501" s="68" t="str">
        <f t="shared" ref="G501:G526" si="3375">"FNMA"&amp;TEXT($J$23,"0.0")&amp;"-TBA-GEN"</f>
        <v>FNMA3.0-TBA-GEN</v>
      </c>
      <c r="I501" s="148">
        <f ca="1">[2]!YBWORKDAY(EDATE(Base_Date, BA501), -1, "USD")</f>
        <v>40207</v>
      </c>
      <c r="J501" s="210" t="str">
        <f ca="1">[2]!YBHIST($I$497,$I501,K$25,"sec","")</f>
        <v>Error</v>
      </c>
      <c r="K501" s="216" t="str">
        <f ca="1">[2]!YBHIST($I$497,$I501,J$25,"sec","")</f>
        <v>E</v>
      </c>
      <c r="L501" s="134">
        <v>0</v>
      </c>
      <c r="M501" s="135" t="str">
        <f ca="1">[2]!YBPRICE($I$497,$K501&amp;"d",$I501,L$25,"Swap",$I501,"Default","","Model",100,"")</f>
        <v>E</v>
      </c>
      <c r="N501" s="136"/>
      <c r="O501" s="136"/>
      <c r="P501" s="134">
        <v>0</v>
      </c>
      <c r="Q501" s="137" t="str">
        <f ca="1">[2]!YBSCEN($I$497,$K501&amp;"d","Market",O$25,"Swap",$I501,"LMMSkew","","Model",100,0,29,"Gradual","ParShift|N",0,"Annualized ROR",0.25,100,"",,,,"Default",,,,"Default",,)</f>
        <v>E</v>
      </c>
      <c r="R501" s="134">
        <v>0</v>
      </c>
      <c r="S501" s="138">
        <v>0</v>
      </c>
      <c r="T501" s="134" t="e">
        <f ca="1">SUM(R$28:R501)</f>
        <v>#VALUE!</v>
      </c>
      <c r="U501" s="151" t="e">
        <f ca="1">T501/K$28</f>
        <v>#VALUE!</v>
      </c>
      <c r="V501" s="139" t="str">
        <f ca="1">[2]!YBHIST($I$497,I501,"EffDur","sec","")</f>
        <v>E</v>
      </c>
      <c r="W501" s="140" t="e">
        <f t="shared" ref="W501:W511" ca="1" si="3376">$J501*$V501/10000</f>
        <v>#VALUE!</v>
      </c>
      <c r="X501" s="184" t="str">
        <f ca="1">[2]!YBHIST($E501,$I501,X$25,"sec","")</f>
        <v>E</v>
      </c>
      <c r="Y501" s="134">
        <v>0</v>
      </c>
      <c r="Z501" s="137">
        <v>0</v>
      </c>
      <c r="AA501" s="137" t="str">
        <f ca="1">[2]!YBHIST($F501,$I501,X$25,"sec","")</f>
        <v>E</v>
      </c>
      <c r="AB501" s="137"/>
      <c r="AC501" s="186">
        <f t="shared" ref="AC501:AC511" si="3377">Y501+Z501</f>
        <v>0</v>
      </c>
      <c r="AD501" s="188" t="str">
        <f ca="1">[2]!YBHIST($G501,I501,"LMMEffectiveDuration","sec","")</f>
        <v>E</v>
      </c>
      <c r="AE501" s="140" t="e">
        <f t="shared" ref="AE501:AE540" ca="1" si="3378">X501*AD501/10000</f>
        <v>#VALUE!</v>
      </c>
      <c r="AF501" s="141" t="e">
        <f t="shared" ref="AF501:AF540" ca="1" si="3379">W501/AE501</f>
        <v>#VALUE!</v>
      </c>
      <c r="AG501" s="134"/>
      <c r="AH501" s="134"/>
      <c r="AI501" s="134">
        <f>AL501-AK501</f>
        <v>0</v>
      </c>
      <c r="AJ501" s="138">
        <v>0</v>
      </c>
      <c r="AK501" s="186">
        <f t="shared" ref="AK501:AK511" si="3380">AJ501*Y501</f>
        <v>0</v>
      </c>
      <c r="AL501" s="191">
        <f t="shared" ref="AL501:AL511" si="3381">AG501+R501</f>
        <v>0</v>
      </c>
      <c r="AM501" s="138">
        <v>0</v>
      </c>
      <c r="AN501" s="134" t="e">
        <f ca="1">SUM(AL$28:AL501)</f>
        <v>#VALUE!</v>
      </c>
      <c r="AO501" s="150" t="e">
        <f ca="1">AN501/K$28</f>
        <v>#VALUE!</v>
      </c>
      <c r="AP501" s="193" t="e">
        <f t="shared" ref="AP501:AP511" ca="1" si="3382">(Z501*AF501*-1)+P501</f>
        <v>#VALUE!</v>
      </c>
      <c r="AQ501" s="199"/>
      <c r="AX501" s="68" t="str">
        <f ca="1">[2]!YBHIST($I$497,$I501,J$25,"sec","")</f>
        <v>E</v>
      </c>
      <c r="AY501" s="67" t="e">
        <f t="shared" ref="AY501:AY511" ca="1" si="3383">AY502-1</f>
        <v>#VALUE!</v>
      </c>
      <c r="BA501" s="67">
        <f t="shared" ref="BA501:BA511" si="3384">BA502-1</f>
        <v>-62</v>
      </c>
    </row>
    <row r="502" spans="1:64" s="68" customFormat="1" ht="15" hidden="1">
      <c r="C502" s="70">
        <f t="shared" ca="1" si="3371"/>
        <v>40245</v>
      </c>
      <c r="D502" s="70">
        <f t="shared" ca="1" si="3372"/>
        <v>40270</v>
      </c>
      <c r="E502" s="68" t="str">
        <f t="shared" ca="1" si="3373"/>
        <v>FNMA3.0-TBA-Mar</v>
      </c>
      <c r="F502" s="68" t="str">
        <f t="shared" ca="1" si="3374"/>
        <v>FNMA3.0-TBA-Apr</v>
      </c>
      <c r="G502" s="68" t="str">
        <f t="shared" si="3375"/>
        <v>FNMA3.0-TBA-GEN</v>
      </c>
      <c r="I502" s="133">
        <f ca="1">[2]!YBWORKDAY(EDATE(Base_Date, BA502), -1, "USD")</f>
        <v>40235</v>
      </c>
      <c r="J502" s="211" t="str">
        <f ca="1">[2]!YBHIST($I$497,$I502,K$25,"sec","")</f>
        <v>Error</v>
      </c>
      <c r="K502" s="217" t="str">
        <f ca="1">[2]!YBHIST($I$497,$I502,J$25,"sec","")</f>
        <v>E</v>
      </c>
      <c r="L502" s="80" t="e">
        <f ca="1">K502-K501</f>
        <v>#VALUE!</v>
      </c>
      <c r="M502" s="81" t="str">
        <f ca="1">[2]!YBPRICE($I$497,$K502&amp;"d",$I502,L$25,"Swap",$I502,"Default","","Model",100,"")</f>
        <v>E</v>
      </c>
      <c r="N502" s="73" t="str">
        <f ca="1">[2]!YBHIST($I$497,$I501,M$25,"sec","")</f>
        <v>E</v>
      </c>
      <c r="O502" s="73"/>
      <c r="P502" s="80" t="e">
        <f ca="1">K501-Q501</f>
        <v>#VALUE!</v>
      </c>
      <c r="Q502" s="82" t="str">
        <f ca="1">[2]!YBSCEN($I$497,$K502&amp;"d","Market",O$25,"Swap",$I502,"LMMSkew","","Model",100,0,29,"Gradual","ParShift|N",0,"Annualized ROR",0.25,100,"",,,,"Default",,,,"Default",,)</f>
        <v>E</v>
      </c>
      <c r="R502" s="80" t="e">
        <f ca="1">L502+P502</f>
        <v>#VALUE!</v>
      </c>
      <c r="S502" s="83" t="e">
        <f ca="1">R502/K501</f>
        <v>#VALUE!</v>
      </c>
      <c r="T502" s="80" t="e">
        <f ca="1">SUM(R$28:R502)</f>
        <v>#VALUE!</v>
      </c>
      <c r="U502" s="83" t="e">
        <f ca="1">T502/K$28</f>
        <v>#VALUE!</v>
      </c>
      <c r="V502" s="84" t="str">
        <f ca="1">[2]!YBHIST($I$497,I502,"EffDur","sec","")</f>
        <v>E</v>
      </c>
      <c r="W502" s="85" t="e">
        <f t="shared" ca="1" si="3376"/>
        <v>#VALUE!</v>
      </c>
      <c r="X502" s="185" t="str">
        <f ca="1">[2]!YBHIST($E502,$I502,X$25,"sec","")</f>
        <v>E</v>
      </c>
      <c r="Y502" s="80" t="e">
        <f ca="1">X502-X501</f>
        <v>#VALUE!</v>
      </c>
      <c r="Z502" s="82" t="e">
        <f ca="1">X501-AA501</f>
        <v>#VALUE!</v>
      </c>
      <c r="AA502" s="82" t="str">
        <f ca="1">[2]!YBHIST($F502,$I502,X$25,"sec","")</f>
        <v>E</v>
      </c>
      <c r="AB502" s="82"/>
      <c r="AC502" s="187" t="e">
        <f t="shared" ca="1" si="3377"/>
        <v>#VALUE!</v>
      </c>
      <c r="AD502" s="189" t="str">
        <f ca="1">[2]!YBHIST($G502,I502,"LMMEffectiveDuration","sec","")</f>
        <v>E</v>
      </c>
      <c r="AE502" s="85" t="e">
        <f t="shared" ca="1" si="3378"/>
        <v>#VALUE!</v>
      </c>
      <c r="AF502" s="86" t="e">
        <f t="shared" ca="1" si="3379"/>
        <v>#VALUE!</v>
      </c>
      <c r="AG502" s="80" t="e">
        <f ca="1">-AC502*AF501</f>
        <v>#VALUE!</v>
      </c>
      <c r="AH502" s="80"/>
      <c r="AI502" s="80" t="e">
        <f ca="1">AL502-AK502</f>
        <v>#VALUE!</v>
      </c>
      <c r="AJ502" s="83" t="e">
        <f ca="1">AF502-AF501</f>
        <v>#VALUE!</v>
      </c>
      <c r="AK502" s="187" t="e">
        <f t="shared" ca="1" si="3380"/>
        <v>#VALUE!</v>
      </c>
      <c r="AL502" s="192" t="e">
        <f t="shared" ca="1" si="3381"/>
        <v>#VALUE!</v>
      </c>
      <c r="AM502" s="83" t="e">
        <f ca="1">AL502/K501</f>
        <v>#VALUE!</v>
      </c>
      <c r="AN502" s="80" t="e">
        <f ca="1">SUM(AL$28:AL502)</f>
        <v>#VALUE!</v>
      </c>
      <c r="AO502" s="109" t="e">
        <f ca="1">AN502/K$28</f>
        <v>#VALUE!</v>
      </c>
      <c r="AP502" s="194" t="e">
        <f t="shared" ca="1" si="3382"/>
        <v>#VALUE!</v>
      </c>
      <c r="AQ502" s="199"/>
      <c r="AX502" s="68" t="str">
        <f ca="1">[2]!YBHIST($I$497,$I502,J$25,"sec","")</f>
        <v>E</v>
      </c>
      <c r="AY502" s="67" t="e">
        <f t="shared" ca="1" si="3383"/>
        <v>#VALUE!</v>
      </c>
      <c r="BA502" s="67">
        <f t="shared" si="3384"/>
        <v>-61</v>
      </c>
    </row>
    <row r="503" spans="1:64" s="68" customFormat="1" ht="15" hidden="1">
      <c r="C503" s="70">
        <f t="shared" ca="1" si="3371"/>
        <v>40278</v>
      </c>
      <c r="D503" s="70">
        <f t="shared" ca="1" si="3372"/>
        <v>40303</v>
      </c>
      <c r="E503" s="68" t="str">
        <f t="shared" ca="1" si="3373"/>
        <v>FNMA3.0-TBA-Apr</v>
      </c>
      <c r="F503" s="68" t="str">
        <f t="shared" ca="1" si="3374"/>
        <v>FNMA3.0-TBA-May</v>
      </c>
      <c r="G503" s="68" t="str">
        <f t="shared" si="3375"/>
        <v>FNMA3.0-TBA-GEN</v>
      </c>
      <c r="I503" s="133">
        <f ca="1">[2]!YBWORKDAY(EDATE(Base_Date, BA503), -1, "USD")</f>
        <v>40268</v>
      </c>
      <c r="J503" s="211" t="str">
        <f ca="1">[2]!YBHIST($I$497,$I503,K$25,"sec","")</f>
        <v>Error</v>
      </c>
      <c r="K503" s="217" t="str">
        <f ca="1">[2]!YBHIST($I$497,$I503,J$25,"sec","")</f>
        <v>E</v>
      </c>
      <c r="L503" s="80" t="e">
        <f ca="1">K503-K502</f>
        <v>#VALUE!</v>
      </c>
      <c r="M503" s="81" t="str">
        <f ca="1">[2]!YBPRICE($I$497,$K503&amp;"d",$I503,L$25,"Swap",$I503,"Default","","Model",100,"")</f>
        <v>E</v>
      </c>
      <c r="N503" s="73" t="str">
        <f ca="1">[2]!YBHIST($I$497,$I502,M$25,"sec","")</f>
        <v>E</v>
      </c>
      <c r="O503" s="73"/>
      <c r="P503" s="80" t="e">
        <f ca="1">K502-Q502</f>
        <v>#VALUE!</v>
      </c>
      <c r="Q503" s="82" t="str">
        <f ca="1">[2]!YBSCEN($I$497,$K503&amp;"d","Market",O$25,"Swap",$I503,"LMMSkew","","Model",100,0,29,"Gradual","ParShift|N",0,"Annualized ROR",0.25,100,"",,,,"Default",,,,"Default",,)</f>
        <v>E</v>
      </c>
      <c r="R503" s="80" t="e">
        <f ca="1">L503+P503</f>
        <v>#VALUE!</v>
      </c>
      <c r="S503" s="83" t="e">
        <f ca="1">R503/K502</f>
        <v>#VALUE!</v>
      </c>
      <c r="T503" s="80" t="e">
        <f ca="1">SUM(R$28:R503)</f>
        <v>#VALUE!</v>
      </c>
      <c r="U503" s="83" t="e">
        <f ca="1">T503/K$28</f>
        <v>#VALUE!</v>
      </c>
      <c r="V503" s="84" t="str">
        <f ca="1">[2]!YBHIST($I$497,I503,"EffDur","sec","")</f>
        <v>E</v>
      </c>
      <c r="W503" s="85" t="e">
        <f t="shared" ca="1" si="3376"/>
        <v>#VALUE!</v>
      </c>
      <c r="X503" s="185" t="str">
        <f ca="1">[2]!YBHIST($E503,$I503,X$25,"sec","")</f>
        <v>E</v>
      </c>
      <c r="Y503" s="80" t="e">
        <f ca="1">X503-X502</f>
        <v>#VALUE!</v>
      </c>
      <c r="Z503" s="82" t="e">
        <f ca="1">X502-AA502</f>
        <v>#VALUE!</v>
      </c>
      <c r="AA503" s="82" t="str">
        <f ca="1">[2]!YBHIST($F503,$I503,X$25,"sec","")</f>
        <v>E</v>
      </c>
      <c r="AB503" s="82"/>
      <c r="AC503" s="187" t="e">
        <f t="shared" ca="1" si="3377"/>
        <v>#VALUE!</v>
      </c>
      <c r="AD503" s="189" t="str">
        <f ca="1">[2]!YBHIST($G503,I503,"LMMEffectiveDuration","sec","")</f>
        <v>E</v>
      </c>
      <c r="AE503" s="85" t="e">
        <f t="shared" ca="1" si="3378"/>
        <v>#VALUE!</v>
      </c>
      <c r="AF503" s="86" t="e">
        <f t="shared" ca="1" si="3379"/>
        <v>#VALUE!</v>
      </c>
      <c r="AG503" s="80" t="e">
        <f ca="1">-AC503*AF502</f>
        <v>#VALUE!</v>
      </c>
      <c r="AH503" s="80"/>
      <c r="AI503" s="80" t="e">
        <f ca="1">AL503-AK503</f>
        <v>#VALUE!</v>
      </c>
      <c r="AJ503" s="83" t="e">
        <f ca="1">AF503-AF502</f>
        <v>#VALUE!</v>
      </c>
      <c r="AK503" s="187" t="e">
        <f t="shared" ca="1" si="3380"/>
        <v>#VALUE!</v>
      </c>
      <c r="AL503" s="192" t="e">
        <f t="shared" ca="1" si="3381"/>
        <v>#VALUE!</v>
      </c>
      <c r="AM503" s="83" t="e">
        <f ca="1">AL503/K502</f>
        <v>#VALUE!</v>
      </c>
      <c r="AN503" s="80" t="e">
        <f ca="1">SUM(AL$28:AL503)</f>
        <v>#VALUE!</v>
      </c>
      <c r="AO503" s="109" t="e">
        <f ca="1">AN503/K$28</f>
        <v>#VALUE!</v>
      </c>
      <c r="AP503" s="194" t="e">
        <f t="shared" ca="1" si="3382"/>
        <v>#VALUE!</v>
      </c>
      <c r="AQ503" s="199"/>
      <c r="AX503" s="68" t="str">
        <f ca="1">[2]!YBHIST($I$497,$I503,J$25,"sec","")</f>
        <v>E</v>
      </c>
      <c r="AY503" s="67" t="e">
        <f t="shared" ca="1" si="3383"/>
        <v>#VALUE!</v>
      </c>
      <c r="BA503" s="67">
        <f t="shared" si="3384"/>
        <v>-60</v>
      </c>
    </row>
    <row r="504" spans="1:64" s="68" customFormat="1" ht="15" hidden="1">
      <c r="C504" s="70">
        <f t="shared" ca="1" si="3371"/>
        <v>40308</v>
      </c>
      <c r="D504" s="70">
        <f t="shared" ca="1" si="3372"/>
        <v>40333</v>
      </c>
      <c r="E504" s="68" t="str">
        <f t="shared" ca="1" si="3373"/>
        <v>FNMA3.0-TBA-May</v>
      </c>
      <c r="F504" s="68" t="str">
        <f t="shared" ca="1" si="3374"/>
        <v>FNMA3.0-TBA-Jun</v>
      </c>
      <c r="G504" s="68" t="str">
        <f t="shared" si="3375"/>
        <v>FNMA3.0-TBA-GEN</v>
      </c>
      <c r="I504" s="133">
        <f ca="1">[2]!YBWORKDAY(EDATE(Base_Date, BA504), -1, "USD")</f>
        <v>40298</v>
      </c>
      <c r="J504" s="211" t="str">
        <f ca="1">[2]!YBHIST($I$497,$I504,K$25,"sec","")</f>
        <v>Error</v>
      </c>
      <c r="K504" s="217" t="str">
        <f ca="1">[2]!YBHIST($I$497,$I504,J$25,"sec","")</f>
        <v>E</v>
      </c>
      <c r="L504" s="80">
        <v>0</v>
      </c>
      <c r="M504" s="81" t="str">
        <f ca="1">[2]!YBPRICE($I$497,$K504&amp;"d",$I504,L$25,"Swap",$I504,"Default","","Model",100,"")</f>
        <v>E</v>
      </c>
      <c r="N504" s="73"/>
      <c r="O504" s="73"/>
      <c r="P504" s="80">
        <v>0</v>
      </c>
      <c r="Q504" s="82" t="str">
        <f ca="1">[2]!YBSCEN($I$497,$K504&amp;"d","Market",O$25,"Swap",$I504,"LMMSkew","","Model",100,0,29,"Gradual","ParShift|N",0,"Annualized ROR",0.25,100,"",,,,"Default",,,,"Default",,)</f>
        <v>E</v>
      </c>
      <c r="R504" s="80">
        <v>0</v>
      </c>
      <c r="S504" s="83">
        <v>0</v>
      </c>
      <c r="T504" s="80" t="e">
        <f ca="1">SUM(R$31:R504)</f>
        <v>#VALUE!</v>
      </c>
      <c r="U504" s="152" t="e">
        <f t="shared" ref="U504:U511" ca="1" si="3385">T504/K$31</f>
        <v>#VALUE!</v>
      </c>
      <c r="V504" s="84" t="str">
        <f ca="1">[2]!YBHIST($I$497,I504,"EffDur","sec","")</f>
        <v>E</v>
      </c>
      <c r="W504" s="85" t="e">
        <f t="shared" ca="1" si="3376"/>
        <v>#VALUE!</v>
      </c>
      <c r="X504" s="185" t="str">
        <f ca="1">[2]!YBHIST($E504,$I504,X$25,"sec","")</f>
        <v>E</v>
      </c>
      <c r="Y504" s="80">
        <v>0</v>
      </c>
      <c r="Z504" s="82">
        <v>0</v>
      </c>
      <c r="AA504" s="82" t="str">
        <f ca="1">[2]!YBHIST($F504,$I504,X$25,"sec","")</f>
        <v>E</v>
      </c>
      <c r="AB504" s="82"/>
      <c r="AC504" s="187">
        <f t="shared" si="3377"/>
        <v>0</v>
      </c>
      <c r="AD504" s="189" t="str">
        <f ca="1">[2]!YBHIST($G504,I504,"LMMEffectiveDuration","sec","")</f>
        <v>E</v>
      </c>
      <c r="AE504" s="85" t="e">
        <f t="shared" ca="1" si="3378"/>
        <v>#VALUE!</v>
      </c>
      <c r="AF504" s="86" t="e">
        <f t="shared" ca="1" si="3379"/>
        <v>#VALUE!</v>
      </c>
      <c r="AG504" s="80"/>
      <c r="AH504" s="80"/>
      <c r="AI504" s="80">
        <f>AL504-AK504</f>
        <v>0</v>
      </c>
      <c r="AJ504" s="83">
        <v>0</v>
      </c>
      <c r="AK504" s="187">
        <f t="shared" si="3380"/>
        <v>0</v>
      </c>
      <c r="AL504" s="192">
        <f t="shared" si="3381"/>
        <v>0</v>
      </c>
      <c r="AM504" s="83">
        <v>0</v>
      </c>
      <c r="AN504" s="80" t="e">
        <f ca="1">SUM(AL$31:AL504)</f>
        <v>#VALUE!</v>
      </c>
      <c r="AO504" s="153" t="e">
        <f t="shared" ref="AO504:AO511" ca="1" si="3386">AN504/K$31</f>
        <v>#VALUE!</v>
      </c>
      <c r="AP504" s="194" t="e">
        <f t="shared" ca="1" si="3382"/>
        <v>#VALUE!</v>
      </c>
      <c r="AQ504" s="199"/>
      <c r="AX504" s="68" t="str">
        <f ca="1">[2]!YBHIST($I$497,$I504,J$25,"sec","")</f>
        <v>E</v>
      </c>
      <c r="AY504" s="67" t="e">
        <f t="shared" ca="1" si="3383"/>
        <v>#VALUE!</v>
      </c>
      <c r="BA504" s="67">
        <f t="shared" si="3384"/>
        <v>-59</v>
      </c>
    </row>
    <row r="505" spans="1:64" s="68" customFormat="1" ht="15" hidden="1">
      <c r="C505" s="70">
        <f t="shared" ca="1" si="3371"/>
        <v>40336</v>
      </c>
      <c r="D505" s="70">
        <f t="shared" ca="1" si="3372"/>
        <v>40361</v>
      </c>
      <c r="E505" s="68" t="str">
        <f t="shared" ca="1" si="3373"/>
        <v>FNMA3.0-TBA-Jun</v>
      </c>
      <c r="F505" s="68" t="str">
        <f t="shared" ca="1" si="3374"/>
        <v>FNMA3.0-TBA-Jul</v>
      </c>
      <c r="G505" s="68" t="str">
        <f t="shared" si="3375"/>
        <v>FNMA3.0-TBA-GEN</v>
      </c>
      <c r="I505" s="133">
        <f ca="1">[2]!YBWORKDAY(EDATE(Base_Date, BA505), -1, "USD")</f>
        <v>40326</v>
      </c>
      <c r="J505" s="211" t="str">
        <f ca="1">[2]!YBHIST($I$497,$I505,K$25,"sec","")</f>
        <v>Error</v>
      </c>
      <c r="K505" s="217" t="str">
        <f ca="1">[2]!YBHIST($I$497,$I505,J$25,"sec","")</f>
        <v>E</v>
      </c>
      <c r="L505" s="80" t="e">
        <f t="shared" ref="L505:L511" ca="1" si="3387">K505-K504</f>
        <v>#VALUE!</v>
      </c>
      <c r="M505" s="81" t="str">
        <f ca="1">[2]!YBPRICE($I$497,$K505&amp;"d",$I505,L$25,"Swap",$I505,"Default","","Model",100,"")</f>
        <v>E</v>
      </c>
      <c r="N505" s="73" t="str">
        <f ca="1">[2]!YBHIST($I$497,$I504,M$25,"sec","")</f>
        <v>E</v>
      </c>
      <c r="O505" s="73"/>
      <c r="P505" s="80" t="e">
        <f t="shared" ref="P505:P511" ca="1" si="3388">K504-Q504</f>
        <v>#VALUE!</v>
      </c>
      <c r="Q505" s="82" t="str">
        <f ca="1">[2]!YBSCEN($I$497,$K505&amp;"d","Market",O$25,"Swap",$I505,"LMMSkew","","Model",100,0,29,"Gradual","ParShift|N",0,"Annualized ROR",0.25,100,"",,,,"Default",,,,"Default",,)</f>
        <v>E</v>
      </c>
      <c r="R505" s="80" t="e">
        <f t="shared" ref="R505:R511" ca="1" si="3389">L505+P505</f>
        <v>#VALUE!</v>
      </c>
      <c r="S505" s="83" t="e">
        <f ca="1">R505/K504</f>
        <v>#VALUE!</v>
      </c>
      <c r="T505" s="80" t="e">
        <f ca="1">SUM(R$31:R505)</f>
        <v>#VALUE!</v>
      </c>
      <c r="U505" s="83" t="e">
        <f t="shared" ca="1" si="3385"/>
        <v>#VALUE!</v>
      </c>
      <c r="V505" s="84" t="str">
        <f ca="1">[2]!YBHIST($I$497,I505,"EffDur","sec","")</f>
        <v>E</v>
      </c>
      <c r="W505" s="85" t="e">
        <f t="shared" ca="1" si="3376"/>
        <v>#VALUE!</v>
      </c>
      <c r="X505" s="185" t="str">
        <f ca="1">[2]!YBHIST($E505,$I505,X$25,"sec","")</f>
        <v>E</v>
      </c>
      <c r="Y505" s="80" t="e">
        <f t="shared" ref="Y505:Y540" ca="1" si="3390">X505-X504</f>
        <v>#VALUE!</v>
      </c>
      <c r="Z505" s="82" t="e">
        <f t="shared" ref="Z505:Z540" ca="1" si="3391">X504-AA504</f>
        <v>#VALUE!</v>
      </c>
      <c r="AA505" s="82" t="str">
        <f ca="1">[2]!YBHIST($F505,$I505,X$25,"sec","")</f>
        <v>E</v>
      </c>
      <c r="AB505" s="82"/>
      <c r="AC505" s="187" t="e">
        <f t="shared" ca="1" si="3377"/>
        <v>#VALUE!</v>
      </c>
      <c r="AD505" s="189" t="str">
        <f ca="1">[2]!YBHIST($G505,I505,"LMMEffectiveDuration","sec","")</f>
        <v>E</v>
      </c>
      <c r="AE505" s="85" t="e">
        <f t="shared" ca="1" si="3378"/>
        <v>#VALUE!</v>
      </c>
      <c r="AF505" s="86" t="e">
        <f t="shared" ca="1" si="3379"/>
        <v>#VALUE!</v>
      </c>
      <c r="AG505" s="80" t="e">
        <f t="shared" ref="AG505:AG511" ca="1" si="3392">-AC505*AF504</f>
        <v>#VALUE!</v>
      </c>
      <c r="AH505" s="80"/>
      <c r="AI505" s="80" t="e">
        <f t="shared" ref="AI505:AI511" ca="1" si="3393">AL505-AK505</f>
        <v>#VALUE!</v>
      </c>
      <c r="AJ505" s="83" t="e">
        <f t="shared" ref="AJ505:AJ511" ca="1" si="3394">AF505-AF504</f>
        <v>#VALUE!</v>
      </c>
      <c r="AK505" s="187" t="e">
        <f t="shared" ca="1" si="3380"/>
        <v>#VALUE!</v>
      </c>
      <c r="AL505" s="192" t="e">
        <f t="shared" ca="1" si="3381"/>
        <v>#VALUE!</v>
      </c>
      <c r="AM505" s="83" t="e">
        <f t="shared" ref="AM505:AM511" ca="1" si="3395">AL505/K504</f>
        <v>#VALUE!</v>
      </c>
      <c r="AN505" s="80" t="e">
        <f ca="1">SUM(AL$31:AL505)</f>
        <v>#VALUE!</v>
      </c>
      <c r="AO505" s="109" t="e">
        <f t="shared" ca="1" si="3386"/>
        <v>#VALUE!</v>
      </c>
      <c r="AP505" s="194" t="e">
        <f t="shared" ca="1" si="3382"/>
        <v>#VALUE!</v>
      </c>
      <c r="AQ505" s="199"/>
      <c r="AX505" s="68" t="str">
        <f ca="1">[2]!YBHIST($I$497,$I505,J$25,"sec","")</f>
        <v>E</v>
      </c>
      <c r="AY505" s="67" t="e">
        <f t="shared" ca="1" si="3383"/>
        <v>#VALUE!</v>
      </c>
      <c r="BA505" s="67">
        <f t="shared" si="3384"/>
        <v>-58</v>
      </c>
    </row>
    <row r="506" spans="1:64" s="68" customFormat="1" ht="15" hidden="1">
      <c r="C506" s="70">
        <f t="shared" ca="1" si="3371"/>
        <v>40369</v>
      </c>
      <c r="D506" s="70">
        <f t="shared" ca="1" si="3372"/>
        <v>40394</v>
      </c>
      <c r="E506" s="68" t="str">
        <f t="shared" ca="1" si="3373"/>
        <v>FNMA3.0-TBA-Jul</v>
      </c>
      <c r="F506" s="68" t="str">
        <f t="shared" ca="1" si="3374"/>
        <v>FNMA3.0-TBA-Aug</v>
      </c>
      <c r="G506" s="68" t="str">
        <f t="shared" si="3375"/>
        <v>FNMA3.0-TBA-GEN</v>
      </c>
      <c r="I506" s="133">
        <f ca="1">[2]!YBWORKDAY(EDATE(Base_Date, BA506), -1, "USD")</f>
        <v>40359</v>
      </c>
      <c r="J506" s="211" t="str">
        <f ca="1">[2]!YBHIST($I$497,$I506,K$25,"sec","")</f>
        <v>Error</v>
      </c>
      <c r="K506" s="217" t="str">
        <f ca="1">[2]!YBHIST($I$497,$I506,J$25,"sec","")</f>
        <v>E</v>
      </c>
      <c r="L506" s="80" t="e">
        <f t="shared" ca="1" si="3387"/>
        <v>#VALUE!</v>
      </c>
      <c r="M506" s="81" t="str">
        <f ca="1">[2]!YBPRICE($I$497,$K506&amp;"d",$I506,L$25,"Swap",$I506,"Default","","Model",100,"")</f>
        <v>E</v>
      </c>
      <c r="N506" s="73" t="str">
        <f ca="1">[2]!YBHIST($I$497,$I505,M$25,"sec","")</f>
        <v>E</v>
      </c>
      <c r="O506" s="73"/>
      <c r="P506" s="80" t="e">
        <f t="shared" ca="1" si="3388"/>
        <v>#VALUE!</v>
      </c>
      <c r="Q506" s="82" t="str">
        <f ca="1">[2]!YBSCEN($I$497,$K506&amp;"d","Market",O$25,"Swap",$I506,"LMMSkew","","Model",100,0,29,"Gradual","ParShift|N",0,"Annualized ROR",0.25,100,"",,,,"Default",,,,"Default",,)</f>
        <v>E</v>
      </c>
      <c r="R506" s="80" t="e">
        <f t="shared" ca="1" si="3389"/>
        <v>#VALUE!</v>
      </c>
      <c r="S506" s="83" t="e">
        <f ca="1">R506/K505</f>
        <v>#VALUE!</v>
      </c>
      <c r="T506" s="80" t="e">
        <f ca="1">SUM(R$31:R506)</f>
        <v>#VALUE!</v>
      </c>
      <c r="U506" s="83" t="e">
        <f t="shared" ca="1" si="3385"/>
        <v>#VALUE!</v>
      </c>
      <c r="V506" s="84" t="str">
        <f ca="1">[2]!YBHIST($I$497,I506,"EffDur","sec","")</f>
        <v>E</v>
      </c>
      <c r="W506" s="85" t="e">
        <f t="shared" ca="1" si="3376"/>
        <v>#VALUE!</v>
      </c>
      <c r="X506" s="185" t="str">
        <f ca="1">[2]!YBHIST($E506,$I506,X$25,"sec","")</f>
        <v>E</v>
      </c>
      <c r="Y506" s="80" t="e">
        <f t="shared" ca="1" si="3390"/>
        <v>#VALUE!</v>
      </c>
      <c r="Z506" s="82" t="e">
        <f t="shared" ca="1" si="3391"/>
        <v>#VALUE!</v>
      </c>
      <c r="AA506" s="82" t="str">
        <f ca="1">[2]!YBHIST($F506,$I506,X$25,"sec","")</f>
        <v>E</v>
      </c>
      <c r="AB506" s="82"/>
      <c r="AC506" s="187" t="e">
        <f t="shared" ca="1" si="3377"/>
        <v>#VALUE!</v>
      </c>
      <c r="AD506" s="189" t="str">
        <f ca="1">[2]!YBHIST($G506,I506,"LMMEffectiveDuration","sec","")</f>
        <v>E</v>
      </c>
      <c r="AE506" s="85" t="e">
        <f t="shared" ca="1" si="3378"/>
        <v>#VALUE!</v>
      </c>
      <c r="AF506" s="86" t="e">
        <f t="shared" ca="1" si="3379"/>
        <v>#VALUE!</v>
      </c>
      <c r="AG506" s="80" t="e">
        <f t="shared" ca="1" si="3392"/>
        <v>#VALUE!</v>
      </c>
      <c r="AH506" s="80"/>
      <c r="AI506" s="80" t="e">
        <f t="shared" ca="1" si="3393"/>
        <v>#VALUE!</v>
      </c>
      <c r="AJ506" s="83" t="e">
        <f t="shared" ca="1" si="3394"/>
        <v>#VALUE!</v>
      </c>
      <c r="AK506" s="187" t="e">
        <f t="shared" ca="1" si="3380"/>
        <v>#VALUE!</v>
      </c>
      <c r="AL506" s="192" t="e">
        <f t="shared" ca="1" si="3381"/>
        <v>#VALUE!</v>
      </c>
      <c r="AM506" s="83" t="e">
        <f t="shared" ca="1" si="3395"/>
        <v>#VALUE!</v>
      </c>
      <c r="AN506" s="80" t="e">
        <f ca="1">SUM(AL$31:AL506)</f>
        <v>#VALUE!</v>
      </c>
      <c r="AO506" s="109" t="e">
        <f t="shared" ca="1" si="3386"/>
        <v>#VALUE!</v>
      </c>
      <c r="AP506" s="194" t="e">
        <f t="shared" ca="1" si="3382"/>
        <v>#VALUE!</v>
      </c>
      <c r="AQ506" s="199"/>
      <c r="AX506" s="68" t="str">
        <f ca="1">[2]!YBHIST($I$497,$I506,J$25,"sec","")</f>
        <v>E</v>
      </c>
      <c r="AY506" s="67" t="e">
        <f t="shared" ca="1" si="3383"/>
        <v>#VALUE!</v>
      </c>
      <c r="BA506" s="67">
        <f t="shared" si="3384"/>
        <v>-57</v>
      </c>
    </row>
    <row r="507" spans="1:64" s="68" customFormat="1" ht="15" hidden="1">
      <c r="C507" s="70">
        <f t="shared" ca="1" si="3371"/>
        <v>40399</v>
      </c>
      <c r="D507" s="70">
        <f t="shared" ca="1" si="3372"/>
        <v>40424</v>
      </c>
      <c r="E507" s="68" t="str">
        <f t="shared" ca="1" si="3373"/>
        <v>FNMA3.0-TBA-Aug</v>
      </c>
      <c r="F507" s="68" t="str">
        <f t="shared" ca="1" si="3374"/>
        <v>FNMA3.0-TBA-Sep</v>
      </c>
      <c r="G507" s="68" t="str">
        <f t="shared" si="3375"/>
        <v>FNMA3.0-TBA-GEN</v>
      </c>
      <c r="I507" s="133">
        <f ca="1">[2]!YBWORKDAY(EDATE(Base_Date, BA507), -1, "USD")</f>
        <v>40389</v>
      </c>
      <c r="J507" s="211" t="str">
        <f ca="1">[2]!YBHIST($I$497,$I507,K$25,"sec","")</f>
        <v>Error</v>
      </c>
      <c r="K507" s="217" t="str">
        <f ca="1">[2]!YBHIST($I$497,$I507,J$25,"sec","")</f>
        <v>E</v>
      </c>
      <c r="L507" s="80" t="e">
        <f t="shared" ca="1" si="3387"/>
        <v>#VALUE!</v>
      </c>
      <c r="M507" s="81" t="str">
        <f ca="1">[2]!YBPRICE($I$497,$K507&amp;"d",$I507,L$25,"Swap",$I507,"Default","","Model",100,"")</f>
        <v>E</v>
      </c>
      <c r="N507" s="73" t="str">
        <f ca="1">[2]!YBHIST($I$497,$I506,M$25,"sec","")</f>
        <v>E</v>
      </c>
      <c r="O507" s="73"/>
      <c r="P507" s="80" t="e">
        <f t="shared" ca="1" si="3388"/>
        <v>#VALUE!</v>
      </c>
      <c r="Q507" s="82" t="str">
        <f ca="1">[2]!YBSCEN($I$497,$K507&amp;"d","Market",O$25,"Swap",$I507,"LMMSkew","","Model",100,0,29,"Gradual","ParShift|N",0,"Annualized ROR",0.25,100,"",,,,"Default",,,,"Default",,)</f>
        <v>E</v>
      </c>
      <c r="R507" s="80" t="e">
        <f t="shared" ca="1" si="3389"/>
        <v>#VALUE!</v>
      </c>
      <c r="S507" s="83" t="e">
        <f ca="1">R507/K506</f>
        <v>#VALUE!</v>
      </c>
      <c r="T507" s="80" t="e">
        <f ca="1">SUM(R$31:R507)</f>
        <v>#VALUE!</v>
      </c>
      <c r="U507" s="83" t="e">
        <f t="shared" ca="1" si="3385"/>
        <v>#VALUE!</v>
      </c>
      <c r="V507" s="84" t="str">
        <f ca="1">[2]!YBHIST($I$497,I507,"EffDur","sec","")</f>
        <v>E</v>
      </c>
      <c r="W507" s="85" t="e">
        <f t="shared" ca="1" si="3376"/>
        <v>#VALUE!</v>
      </c>
      <c r="X507" s="185" t="str">
        <f ca="1">[2]!YBHIST($E507,$I507,X$25,"sec","")</f>
        <v>E</v>
      </c>
      <c r="Y507" s="80" t="e">
        <f t="shared" ca="1" si="3390"/>
        <v>#VALUE!</v>
      </c>
      <c r="Z507" s="82" t="e">
        <f t="shared" ca="1" si="3391"/>
        <v>#VALUE!</v>
      </c>
      <c r="AA507" s="82" t="str">
        <f ca="1">[2]!YBHIST($F507,$I507,X$25,"sec","")</f>
        <v>E</v>
      </c>
      <c r="AB507" s="82"/>
      <c r="AC507" s="187" t="e">
        <f t="shared" ca="1" si="3377"/>
        <v>#VALUE!</v>
      </c>
      <c r="AD507" s="189" t="str">
        <f ca="1">[2]!YBHIST($G507,I507,"LMMEffectiveDuration","sec","")</f>
        <v>E</v>
      </c>
      <c r="AE507" s="85" t="e">
        <f t="shared" ca="1" si="3378"/>
        <v>#VALUE!</v>
      </c>
      <c r="AF507" s="86" t="e">
        <f t="shared" ca="1" si="3379"/>
        <v>#VALUE!</v>
      </c>
      <c r="AG507" s="80" t="e">
        <f t="shared" ca="1" si="3392"/>
        <v>#VALUE!</v>
      </c>
      <c r="AH507" s="80"/>
      <c r="AI507" s="80" t="e">
        <f t="shared" ca="1" si="3393"/>
        <v>#VALUE!</v>
      </c>
      <c r="AJ507" s="83" t="e">
        <f t="shared" ca="1" si="3394"/>
        <v>#VALUE!</v>
      </c>
      <c r="AK507" s="187" t="e">
        <f t="shared" ca="1" si="3380"/>
        <v>#VALUE!</v>
      </c>
      <c r="AL507" s="192" t="e">
        <f t="shared" ca="1" si="3381"/>
        <v>#VALUE!</v>
      </c>
      <c r="AM507" s="83" t="e">
        <f t="shared" ca="1" si="3395"/>
        <v>#VALUE!</v>
      </c>
      <c r="AN507" s="80" t="e">
        <f ca="1">SUM(AL$31:AL507)</f>
        <v>#VALUE!</v>
      </c>
      <c r="AO507" s="109" t="e">
        <f t="shared" ca="1" si="3386"/>
        <v>#VALUE!</v>
      </c>
      <c r="AP507" s="194" t="e">
        <f t="shared" ca="1" si="3382"/>
        <v>#VALUE!</v>
      </c>
      <c r="AQ507" s="199"/>
      <c r="AX507" s="68" t="str">
        <f ca="1">[2]!YBHIST($I$497,$I507,J$25,"sec","")</f>
        <v>E</v>
      </c>
      <c r="AY507" s="67" t="e">
        <f t="shared" ca="1" si="3383"/>
        <v>#VALUE!</v>
      </c>
      <c r="BA507" s="67">
        <f t="shared" si="3384"/>
        <v>-56</v>
      </c>
    </row>
    <row r="508" spans="1:64" s="68" customFormat="1" ht="15" hidden="1">
      <c r="C508" s="70">
        <f t="shared" ca="1" si="3371"/>
        <v>40431</v>
      </c>
      <c r="D508" s="70">
        <f t="shared" ca="1" si="3372"/>
        <v>40456</v>
      </c>
      <c r="E508" s="68" t="str">
        <f t="shared" ca="1" si="3373"/>
        <v>FNMA3.0-TBA-Sep</v>
      </c>
      <c r="F508" s="68" t="str">
        <f t="shared" ca="1" si="3374"/>
        <v>FNMA3.0-TBA-Oct</v>
      </c>
      <c r="G508" s="68" t="str">
        <f t="shared" si="3375"/>
        <v>FNMA3.0-TBA-GEN</v>
      </c>
      <c r="I508" s="133">
        <f ca="1">[2]!YBWORKDAY(EDATE(Base_Date, BA508), -1, "USD")</f>
        <v>40421</v>
      </c>
      <c r="J508" s="211" t="str">
        <f ca="1">[2]!YBHIST($I$497,$I508,K$25,"sec","")</f>
        <v>Error</v>
      </c>
      <c r="K508" s="217" t="str">
        <f ca="1">[2]!YBHIST($I$497,$I508,J$25,"sec","")</f>
        <v>E</v>
      </c>
      <c r="L508" s="80" t="e">
        <f t="shared" ca="1" si="3387"/>
        <v>#VALUE!</v>
      </c>
      <c r="M508" s="81" t="str">
        <f ca="1">[2]!YBPRICE($I$497,$K508&amp;"d",$I508,L$25,"Swap",$I508,"Default","","Model",100,"")</f>
        <v>E</v>
      </c>
      <c r="N508" s="73" t="str">
        <f ca="1">[2]!YBHIST($I$497,$I507,M$25,"sec","")</f>
        <v>E</v>
      </c>
      <c r="O508" s="73"/>
      <c r="P508" s="80" t="e">
        <f t="shared" ca="1" si="3388"/>
        <v>#VALUE!</v>
      </c>
      <c r="Q508" s="82" t="str">
        <f ca="1">[2]!YBSCEN($I$497,$K508&amp;"d","Market",O$25,"Swap",$I508,"LMMSkew","","Model",100,0,29,"Gradual","ParShift|N",0,"Annualized ROR",0.25,100,"",,,,"Default",,,,"Default",,)</f>
        <v>E</v>
      </c>
      <c r="R508" s="80" t="e">
        <f t="shared" ca="1" si="3389"/>
        <v>#VALUE!</v>
      </c>
      <c r="S508" s="83">
        <v>0</v>
      </c>
      <c r="T508" s="80" t="e">
        <f ca="1">SUM(R$31:R508)</f>
        <v>#VALUE!</v>
      </c>
      <c r="U508" s="83" t="e">
        <f t="shared" ca="1" si="3385"/>
        <v>#VALUE!</v>
      </c>
      <c r="V508" s="84" t="str">
        <f ca="1">[2]!YBHIST($I$497,I508,"EffDur","sec","")</f>
        <v>E</v>
      </c>
      <c r="W508" s="85" t="e">
        <f t="shared" ca="1" si="3376"/>
        <v>#VALUE!</v>
      </c>
      <c r="X508" s="185" t="str">
        <f ca="1">[2]!YBHIST($E508,$I508,X$25,"sec","")</f>
        <v>E</v>
      </c>
      <c r="Y508" s="80" t="e">
        <f t="shared" ca="1" si="3390"/>
        <v>#VALUE!</v>
      </c>
      <c r="Z508" s="82" t="e">
        <f t="shared" ca="1" si="3391"/>
        <v>#VALUE!</v>
      </c>
      <c r="AA508" s="82" t="str">
        <f ca="1">[2]!YBHIST($F508,$I508,X$25,"sec","")</f>
        <v>E</v>
      </c>
      <c r="AB508" s="82"/>
      <c r="AC508" s="187" t="e">
        <f t="shared" ca="1" si="3377"/>
        <v>#VALUE!</v>
      </c>
      <c r="AD508" s="189" t="str">
        <f ca="1">[2]!YBHIST($G508,I508,"LMMEffectiveDuration","sec","")</f>
        <v>E</v>
      </c>
      <c r="AE508" s="85" t="e">
        <f t="shared" ca="1" si="3378"/>
        <v>#VALUE!</v>
      </c>
      <c r="AF508" s="86" t="e">
        <f t="shared" ca="1" si="3379"/>
        <v>#VALUE!</v>
      </c>
      <c r="AG508" s="80" t="e">
        <f t="shared" ca="1" si="3392"/>
        <v>#VALUE!</v>
      </c>
      <c r="AH508" s="80"/>
      <c r="AI508" s="80" t="e">
        <f t="shared" ca="1" si="3393"/>
        <v>#VALUE!</v>
      </c>
      <c r="AJ508" s="83" t="e">
        <f t="shared" ca="1" si="3394"/>
        <v>#VALUE!</v>
      </c>
      <c r="AK508" s="187" t="e">
        <f t="shared" ca="1" si="3380"/>
        <v>#VALUE!</v>
      </c>
      <c r="AL508" s="192" t="e">
        <f t="shared" ca="1" si="3381"/>
        <v>#VALUE!</v>
      </c>
      <c r="AM508" s="83" t="e">
        <f t="shared" ca="1" si="3395"/>
        <v>#VALUE!</v>
      </c>
      <c r="AN508" s="80" t="e">
        <f ca="1">SUM(AL$31:AL508)</f>
        <v>#VALUE!</v>
      </c>
      <c r="AO508" s="109" t="e">
        <f t="shared" ca="1" si="3386"/>
        <v>#VALUE!</v>
      </c>
      <c r="AP508" s="194" t="e">
        <f t="shared" ca="1" si="3382"/>
        <v>#VALUE!</v>
      </c>
      <c r="AQ508" s="199"/>
      <c r="AX508" s="68" t="str">
        <f ca="1">[2]!YBHIST($I$497,$I508,J$25,"sec","")</f>
        <v>E</v>
      </c>
      <c r="AY508" s="67" t="e">
        <f t="shared" ca="1" si="3383"/>
        <v>#VALUE!</v>
      </c>
      <c r="BA508" s="67">
        <f t="shared" si="3384"/>
        <v>-55</v>
      </c>
    </row>
    <row r="509" spans="1:64" s="68" customFormat="1" ht="15" hidden="1">
      <c r="C509" s="70">
        <f t="shared" ca="1" si="3371"/>
        <v>40461</v>
      </c>
      <c r="D509" s="70">
        <f t="shared" ca="1" si="3372"/>
        <v>40486</v>
      </c>
      <c r="E509" s="68" t="str">
        <f t="shared" ca="1" si="3373"/>
        <v>FNMA3.0-TBA-Oct</v>
      </c>
      <c r="F509" s="68" t="str">
        <f t="shared" ca="1" si="3374"/>
        <v>FNMA3.0-TBA-Nov</v>
      </c>
      <c r="G509" s="68" t="str">
        <f t="shared" si="3375"/>
        <v>FNMA3.0-TBA-GEN</v>
      </c>
      <c r="I509" s="133">
        <f ca="1">[2]!YBWORKDAY(EDATE(Base_Date, BA509), -1, "USD")</f>
        <v>40451</v>
      </c>
      <c r="J509" s="211" t="str">
        <f ca="1">[2]!YBHIST($I$497,$I509,K$25,"sec","")</f>
        <v>Error</v>
      </c>
      <c r="K509" s="217" t="str">
        <f ca="1">[2]!YBHIST($I$497,$I509,J$25,"sec","")</f>
        <v>E</v>
      </c>
      <c r="L509" s="80" t="e">
        <f t="shared" ca="1" si="3387"/>
        <v>#VALUE!</v>
      </c>
      <c r="M509" s="81" t="str">
        <f ca="1">[2]!YBPRICE($I$497,$K509&amp;"d",$I509,L$25,"Swap",$I509,"Default","","Model",100,"")</f>
        <v>E</v>
      </c>
      <c r="N509" s="73" t="str">
        <f ca="1">[2]!YBHIST($I$497,$I508,M$25,"sec","")</f>
        <v>E</v>
      </c>
      <c r="O509" s="73"/>
      <c r="P509" s="80" t="e">
        <f t="shared" ca="1" si="3388"/>
        <v>#VALUE!</v>
      </c>
      <c r="Q509" s="82" t="str">
        <f ca="1">[2]!YBSCEN($I$497,$K509&amp;"d","Market",O$25,"Swap",$I509,"LMMSkew","","Model",100,0,29,"Gradual","ParShift|N",0,"Annualized ROR",0.25,100,"",,,,"Default",,,,"Default",,)</f>
        <v>E</v>
      </c>
      <c r="R509" s="80" t="e">
        <f t="shared" ca="1" si="3389"/>
        <v>#VALUE!</v>
      </c>
      <c r="S509" s="83">
        <v>0</v>
      </c>
      <c r="T509" s="80" t="e">
        <f ca="1">SUM(R$31:R509)</f>
        <v>#VALUE!</v>
      </c>
      <c r="U509" s="83" t="e">
        <f t="shared" ca="1" si="3385"/>
        <v>#VALUE!</v>
      </c>
      <c r="V509" s="84" t="str">
        <f ca="1">[2]!YBHIST($I$497,I509,"EffDur","sec","")</f>
        <v>E</v>
      </c>
      <c r="W509" s="85" t="e">
        <f t="shared" ca="1" si="3376"/>
        <v>#VALUE!</v>
      </c>
      <c r="X509" s="185" t="str">
        <f ca="1">[2]!YBHIST($E509,$I509,X$25,"sec","")</f>
        <v>E</v>
      </c>
      <c r="Y509" s="80" t="e">
        <f t="shared" ca="1" si="3390"/>
        <v>#VALUE!</v>
      </c>
      <c r="Z509" s="82" t="e">
        <f t="shared" ca="1" si="3391"/>
        <v>#VALUE!</v>
      </c>
      <c r="AA509" s="82" t="str">
        <f ca="1">[2]!YBHIST($F509,$I509,X$25,"sec","")</f>
        <v>E</v>
      </c>
      <c r="AB509" s="82"/>
      <c r="AC509" s="187" t="e">
        <f t="shared" ca="1" si="3377"/>
        <v>#VALUE!</v>
      </c>
      <c r="AD509" s="189" t="str">
        <f ca="1">[2]!YBHIST($G509,I509,"LMMEffectiveDuration","sec","")</f>
        <v>E</v>
      </c>
      <c r="AE509" s="85" t="e">
        <f t="shared" ca="1" si="3378"/>
        <v>#VALUE!</v>
      </c>
      <c r="AF509" s="86" t="e">
        <f t="shared" ca="1" si="3379"/>
        <v>#VALUE!</v>
      </c>
      <c r="AG509" s="80" t="e">
        <f t="shared" ca="1" si="3392"/>
        <v>#VALUE!</v>
      </c>
      <c r="AH509" s="80"/>
      <c r="AI509" s="80" t="e">
        <f t="shared" ca="1" si="3393"/>
        <v>#VALUE!</v>
      </c>
      <c r="AJ509" s="83" t="e">
        <f t="shared" ca="1" si="3394"/>
        <v>#VALUE!</v>
      </c>
      <c r="AK509" s="187" t="e">
        <f t="shared" ca="1" si="3380"/>
        <v>#VALUE!</v>
      </c>
      <c r="AL509" s="192" t="e">
        <f t="shared" ca="1" si="3381"/>
        <v>#VALUE!</v>
      </c>
      <c r="AM509" s="83" t="e">
        <f t="shared" ca="1" si="3395"/>
        <v>#VALUE!</v>
      </c>
      <c r="AN509" s="80" t="e">
        <f ca="1">SUM(AL$31:AL509)</f>
        <v>#VALUE!</v>
      </c>
      <c r="AO509" s="109" t="e">
        <f t="shared" ca="1" si="3386"/>
        <v>#VALUE!</v>
      </c>
      <c r="AP509" s="194" t="e">
        <f t="shared" ca="1" si="3382"/>
        <v>#VALUE!</v>
      </c>
      <c r="AQ509" s="199"/>
      <c r="AX509" s="68" t="str">
        <f ca="1">[2]!YBHIST($I$497,$I509,J$25,"sec","")</f>
        <v>E</v>
      </c>
      <c r="AY509" s="67" t="e">
        <f t="shared" ca="1" si="3383"/>
        <v>#VALUE!</v>
      </c>
      <c r="BA509" s="67">
        <f t="shared" si="3384"/>
        <v>-54</v>
      </c>
    </row>
    <row r="510" spans="1:64" s="68" customFormat="1" ht="15" hidden="1">
      <c r="C510" s="70">
        <f t="shared" ca="1" si="3371"/>
        <v>40490</v>
      </c>
      <c r="D510" s="70">
        <f t="shared" ca="1" si="3372"/>
        <v>40515</v>
      </c>
      <c r="E510" s="68" t="str">
        <f t="shared" ca="1" si="3373"/>
        <v>FNMA3.0-TBA-Nov</v>
      </c>
      <c r="F510" s="68" t="str">
        <f t="shared" ca="1" si="3374"/>
        <v>FNMA3.0-TBA-Dec</v>
      </c>
      <c r="G510" s="68" t="str">
        <f t="shared" si="3375"/>
        <v>FNMA3.0-TBA-GEN</v>
      </c>
      <c r="I510" s="133">
        <f ca="1">[2]!YBWORKDAY(EDATE(Base_Date, BA510), -1, "USD")</f>
        <v>40480</v>
      </c>
      <c r="J510" s="211" t="str">
        <f ca="1">[2]!YBHIST($I$497,$I510,K$25,"sec","")</f>
        <v>Error</v>
      </c>
      <c r="K510" s="217" t="str">
        <f ca="1">[2]!YBHIST($I$497,$I510,J$25,"sec","")</f>
        <v>E</v>
      </c>
      <c r="L510" s="80" t="e">
        <f t="shared" ca="1" si="3387"/>
        <v>#VALUE!</v>
      </c>
      <c r="M510" s="81" t="str">
        <f ca="1">[2]!YBPRICE($I$497,$K510&amp;"d",$I510,L$25,"Swap",$I510,"Default","","Model",100,"")</f>
        <v>E</v>
      </c>
      <c r="N510" s="73" t="str">
        <f ca="1">[2]!YBHIST($I$497,$I509,M$25,"sec","")</f>
        <v>E</v>
      </c>
      <c r="O510" s="73"/>
      <c r="P510" s="80" t="e">
        <f t="shared" ca="1" si="3388"/>
        <v>#VALUE!</v>
      </c>
      <c r="Q510" s="82" t="str">
        <f ca="1">[2]!YBSCEN($I$497,$K510&amp;"d","Market",O$25,"Swap",$I510,"LMMSkew","","Model",100,0,29,"Gradual","ParShift|N",0,"Annualized ROR",0.25,100,"",,,,"Default",,,,"Default",,)</f>
        <v>E</v>
      </c>
      <c r="R510" s="80" t="e">
        <f t="shared" ca="1" si="3389"/>
        <v>#VALUE!</v>
      </c>
      <c r="S510" s="83">
        <v>0</v>
      </c>
      <c r="T510" s="80" t="e">
        <f ca="1">SUM(R$31:R510)</f>
        <v>#VALUE!</v>
      </c>
      <c r="U510" s="83" t="e">
        <f t="shared" ca="1" si="3385"/>
        <v>#VALUE!</v>
      </c>
      <c r="V510" s="84" t="str">
        <f ca="1">[2]!YBHIST($I$497,I510,"EffDur","sec","")</f>
        <v>E</v>
      </c>
      <c r="W510" s="85" t="e">
        <f t="shared" ca="1" si="3376"/>
        <v>#VALUE!</v>
      </c>
      <c r="X510" s="185" t="str">
        <f ca="1">[2]!YBHIST($E510,$I510,X$25,"sec","")</f>
        <v>E</v>
      </c>
      <c r="Y510" s="80" t="e">
        <f t="shared" ca="1" si="3390"/>
        <v>#VALUE!</v>
      </c>
      <c r="Z510" s="82" t="e">
        <f t="shared" ca="1" si="3391"/>
        <v>#VALUE!</v>
      </c>
      <c r="AA510" s="82" t="str">
        <f ca="1">[2]!YBHIST($F510,$I510,X$25,"sec","")</f>
        <v>E</v>
      </c>
      <c r="AB510" s="82"/>
      <c r="AC510" s="187" t="e">
        <f t="shared" ca="1" si="3377"/>
        <v>#VALUE!</v>
      </c>
      <c r="AD510" s="189" t="str">
        <f ca="1">[2]!YBHIST($G510,I510,"LMMEffectiveDuration","sec","")</f>
        <v>E</v>
      </c>
      <c r="AE510" s="85" t="e">
        <f t="shared" ca="1" si="3378"/>
        <v>#VALUE!</v>
      </c>
      <c r="AF510" s="86" t="e">
        <f t="shared" ca="1" si="3379"/>
        <v>#VALUE!</v>
      </c>
      <c r="AG510" s="80" t="e">
        <f t="shared" ca="1" si="3392"/>
        <v>#VALUE!</v>
      </c>
      <c r="AH510" s="80"/>
      <c r="AI510" s="80" t="e">
        <f t="shared" ca="1" si="3393"/>
        <v>#VALUE!</v>
      </c>
      <c r="AJ510" s="83" t="e">
        <f t="shared" ca="1" si="3394"/>
        <v>#VALUE!</v>
      </c>
      <c r="AK510" s="187" t="e">
        <f t="shared" ca="1" si="3380"/>
        <v>#VALUE!</v>
      </c>
      <c r="AL510" s="192" t="e">
        <f t="shared" ca="1" si="3381"/>
        <v>#VALUE!</v>
      </c>
      <c r="AM510" s="83" t="e">
        <f t="shared" ca="1" si="3395"/>
        <v>#VALUE!</v>
      </c>
      <c r="AN510" s="80" t="e">
        <f ca="1">SUM(AL$31:AL510)</f>
        <v>#VALUE!</v>
      </c>
      <c r="AO510" s="109" t="e">
        <f t="shared" ca="1" si="3386"/>
        <v>#VALUE!</v>
      </c>
      <c r="AP510" s="194" t="e">
        <f t="shared" ca="1" si="3382"/>
        <v>#VALUE!</v>
      </c>
      <c r="AQ510" s="199"/>
      <c r="AX510" s="68" t="str">
        <f ca="1">[2]!YBHIST($I$497,$I510,J$25,"sec","")</f>
        <v>E</v>
      </c>
      <c r="AY510" s="67" t="e">
        <f t="shared" ca="1" si="3383"/>
        <v>#VALUE!</v>
      </c>
      <c r="BA510" s="67">
        <f t="shared" si="3384"/>
        <v>-53</v>
      </c>
    </row>
    <row r="511" spans="1:64" s="68" customFormat="1" ht="15" hidden="1">
      <c r="C511" s="70">
        <f t="shared" ca="1" si="3371"/>
        <v>40522</v>
      </c>
      <c r="D511" s="70">
        <f t="shared" ca="1" si="3372"/>
        <v>40547</v>
      </c>
      <c r="E511" s="68" t="str">
        <f t="shared" ca="1" si="3373"/>
        <v>FNMA3.0-TBA-Dec</v>
      </c>
      <c r="F511" s="68" t="str">
        <f t="shared" ca="1" si="3374"/>
        <v>FNMA3.0-TBA-Jan</v>
      </c>
      <c r="G511" s="68" t="str">
        <f t="shared" si="3375"/>
        <v>FNMA3.0-TBA-GEN</v>
      </c>
      <c r="I511" s="133">
        <f ca="1">[2]!YBWORKDAY(EDATE(Base_Date, BA511), -1, "USD")</f>
        <v>40512</v>
      </c>
      <c r="J511" s="211" t="str">
        <f ca="1">[2]!YBHIST($I$497,$I511,K$25,"sec","")</f>
        <v>Error</v>
      </c>
      <c r="K511" s="217" t="str">
        <f ca="1">[2]!YBHIST($I$497,$I511,J$25,"sec","")</f>
        <v>E</v>
      </c>
      <c r="L511" s="80" t="e">
        <f t="shared" ca="1" si="3387"/>
        <v>#VALUE!</v>
      </c>
      <c r="M511" s="81" t="str">
        <f ca="1">[2]!YBPRICE($I$497,$K511&amp;"d",$I511,L$25,"Swap",$I511,"Default","","Model",100,"")</f>
        <v>E</v>
      </c>
      <c r="N511" s="73" t="str">
        <f ca="1">[2]!YBHIST($I$497,$I510,M$25,"sec","")</f>
        <v>E</v>
      </c>
      <c r="O511" s="73"/>
      <c r="P511" s="80" t="e">
        <f t="shared" ca="1" si="3388"/>
        <v>#VALUE!</v>
      </c>
      <c r="Q511" s="82" t="str">
        <f ca="1">[2]!YBSCEN($I$497,$K511&amp;"d","Market",O$25,"Swap",$I511,"LMMSkew","","Model",100,0,29,"Gradual","ParShift|N",0,"Annualized ROR",0.25,100,"",,,,"Default",,,,"Default",,)</f>
        <v>E</v>
      </c>
      <c r="R511" s="80" t="e">
        <f t="shared" ca="1" si="3389"/>
        <v>#VALUE!</v>
      </c>
      <c r="S511" s="83">
        <v>0</v>
      </c>
      <c r="T511" s="80" t="e">
        <f ca="1">SUM(R$31:R511)</f>
        <v>#VALUE!</v>
      </c>
      <c r="U511" s="83" t="e">
        <f t="shared" ca="1" si="3385"/>
        <v>#VALUE!</v>
      </c>
      <c r="V511" s="84" t="str">
        <f ca="1">[2]!YBHIST($I$497,I511,"EffDur","sec","")</f>
        <v>E</v>
      </c>
      <c r="W511" s="85" t="e">
        <f t="shared" ca="1" si="3376"/>
        <v>#VALUE!</v>
      </c>
      <c r="X511" s="185" t="str">
        <f ca="1">[2]!YBHIST($E511,$I511,X$25,"sec","")</f>
        <v>E</v>
      </c>
      <c r="Y511" s="80" t="e">
        <f t="shared" ca="1" si="3390"/>
        <v>#VALUE!</v>
      </c>
      <c r="Z511" s="82" t="e">
        <f t="shared" ca="1" si="3391"/>
        <v>#VALUE!</v>
      </c>
      <c r="AA511" s="82" t="str">
        <f ca="1">[2]!YBHIST($F511,$I511,X$25,"sec","")</f>
        <v>E</v>
      </c>
      <c r="AB511" s="82"/>
      <c r="AC511" s="187" t="e">
        <f t="shared" ca="1" si="3377"/>
        <v>#VALUE!</v>
      </c>
      <c r="AD511" s="189" t="str">
        <f ca="1">[2]!YBHIST($G511,I511,"LMMEffectiveDuration","sec","")</f>
        <v>E</v>
      </c>
      <c r="AE511" s="85" t="e">
        <f t="shared" ca="1" si="3378"/>
        <v>#VALUE!</v>
      </c>
      <c r="AF511" s="86" t="e">
        <f t="shared" ca="1" si="3379"/>
        <v>#VALUE!</v>
      </c>
      <c r="AG511" s="80" t="e">
        <f t="shared" ca="1" si="3392"/>
        <v>#VALUE!</v>
      </c>
      <c r="AH511" s="80"/>
      <c r="AI511" s="80" t="e">
        <f t="shared" ca="1" si="3393"/>
        <v>#VALUE!</v>
      </c>
      <c r="AJ511" s="83" t="e">
        <f t="shared" ca="1" si="3394"/>
        <v>#VALUE!</v>
      </c>
      <c r="AK511" s="187" t="e">
        <f t="shared" ca="1" si="3380"/>
        <v>#VALUE!</v>
      </c>
      <c r="AL511" s="192" t="e">
        <f t="shared" ca="1" si="3381"/>
        <v>#VALUE!</v>
      </c>
      <c r="AM511" s="83" t="e">
        <f t="shared" ca="1" si="3395"/>
        <v>#VALUE!</v>
      </c>
      <c r="AN511" s="80" t="e">
        <f ca="1">SUM(AL$31:AL511)</f>
        <v>#VALUE!</v>
      </c>
      <c r="AO511" s="109" t="e">
        <f t="shared" ca="1" si="3386"/>
        <v>#VALUE!</v>
      </c>
      <c r="AP511" s="194" t="e">
        <f t="shared" ca="1" si="3382"/>
        <v>#VALUE!</v>
      </c>
      <c r="AQ511" s="199"/>
      <c r="AX511" s="68" t="str">
        <f ca="1">[2]!YBHIST($I$497,$I511,J$25,"sec","")</f>
        <v>E</v>
      </c>
      <c r="AY511" s="67" t="e">
        <f t="shared" ca="1" si="3383"/>
        <v>#VALUE!</v>
      </c>
      <c r="BA511" s="67">
        <f t="shared" si="3384"/>
        <v>-52</v>
      </c>
    </row>
    <row r="512" spans="1:64" s="68" customFormat="1" ht="15">
      <c r="C512" s="70">
        <f t="shared" ca="1" si="3371"/>
        <v>40553</v>
      </c>
      <c r="D512" s="70">
        <f t="shared" ca="1" si="3372"/>
        <v>40578</v>
      </c>
      <c r="E512" s="68" t="str">
        <f t="shared" ca="1" si="3373"/>
        <v>FNMA3.0-TBA-Jan</v>
      </c>
      <c r="F512" s="68" t="str">
        <f t="shared" ca="1" si="3374"/>
        <v>FNMA3.0-TBA-Feb</v>
      </c>
      <c r="G512" s="68" t="str">
        <f t="shared" si="3375"/>
        <v>FNMA3.0-TBA-GEN</v>
      </c>
      <c r="I512" s="133">
        <f ca="1">[2]!YBWORKDAY(EDATE(Base_Date, BA512), -1, "USD")</f>
        <v>40543</v>
      </c>
      <c r="J512" s="234" t="str">
        <f t="shared" ref="J512:J540" ca="1" si="3396">AX512</f>
        <v>E</v>
      </c>
      <c r="K512" s="237" t="e">
        <f t="shared" ref="K512:K540" ca="1" si="3397">AX512+AY512</f>
        <v>#VALUE!</v>
      </c>
      <c r="L512" s="237"/>
      <c r="M512" s="238" t="str">
        <f ca="1">[2]!YBHIST($I$497,I512,"OAS-Lib","sec","")</f>
        <v>E</v>
      </c>
      <c r="N512" s="239" t="str">
        <f ca="1">[2]!YBHIST($I$497,$I511,M$25,"sec","")</f>
        <v>E</v>
      </c>
      <c r="O512" s="240" t="str">
        <f ca="1">[2]!YBHIST("1 Month LIBOR",I512,"Yield","bmk","")</f>
        <v>E</v>
      </c>
      <c r="P512" s="237"/>
      <c r="Q512" s="171"/>
      <c r="R512" s="237"/>
      <c r="S512" s="241"/>
      <c r="T512" s="237"/>
      <c r="U512" s="241"/>
      <c r="V512" s="242">
        <f ca="1">VLOOKUP($I512, 'Barcap OAD'!$A:$S, $F$497, FALSE)</f>
        <v>-21</v>
      </c>
      <c r="W512" s="243" t="e">
        <f ca="1">$K512*$V512/10000</f>
        <v>#VALUE!</v>
      </c>
      <c r="X512" s="244" t="str">
        <f ca="1">[2]!YBHIST($E512,$I512,X$25,"sec","")</f>
        <v>E</v>
      </c>
      <c r="Y512" s="237" t="e">
        <f t="shared" ca="1" si="3390"/>
        <v>#VALUE!</v>
      </c>
      <c r="Z512" s="171" t="e">
        <f t="shared" ca="1" si="3391"/>
        <v>#VALUE!</v>
      </c>
      <c r="AA512" s="171" t="str">
        <f ca="1">[2]!YBHIST($F512,$I512,X$25,"sec","")</f>
        <v>E</v>
      </c>
      <c r="AB512" s="171" t="e">
        <f ca="1">X511-Z512</f>
        <v>#VALUE!</v>
      </c>
      <c r="AC512" s="245"/>
      <c r="AD512" s="246">
        <f ca="1">VLOOKUP($I512, 'Barcap OAD'!$A:$S, $F$26, FALSE)</f>
        <v>8.1219999999999999</v>
      </c>
      <c r="AE512" s="243" t="e">
        <f t="shared" ca="1" si="3378"/>
        <v>#VALUE!</v>
      </c>
      <c r="AF512" s="247" t="e">
        <f t="shared" ca="1" si="3379"/>
        <v>#VALUE!</v>
      </c>
      <c r="AG512" s="237"/>
      <c r="AH512" s="241"/>
      <c r="AI512" s="237" t="e">
        <f ca="1">AL512+AK512</f>
        <v>#VALUE!</v>
      </c>
      <c r="AJ512" s="241">
        <v>0</v>
      </c>
      <c r="AK512" s="245" t="e">
        <f t="shared" ref="AK512:AK540" ca="1" si="3398">(AJ512*Y512)/2</f>
        <v>#VALUE!</v>
      </c>
      <c r="AL512" s="248"/>
      <c r="AM512" s="241"/>
      <c r="AN512" s="237"/>
      <c r="AO512" s="203"/>
      <c r="AP512" s="249"/>
      <c r="AQ512" s="250"/>
      <c r="AR512" s="204"/>
      <c r="AS512" s="123"/>
      <c r="AX512" s="207" t="str">
        <f ca="1">[2]!YBHIST($I$497,$I512,J$25,"sec","")</f>
        <v>E</v>
      </c>
      <c r="AY512" s="205" t="str">
        <f ca="1">[2]!YBPRICE($I$497,AX512&amp;"d","Market","AccruedInterest","Swap",$I512,"LMMSkew","","Model",100,"")</f>
        <v>E</v>
      </c>
      <c r="BA512" s="67">
        <f t="shared" ref="BA512:BA543" si="3399">BA440</f>
        <v>-51</v>
      </c>
    </row>
    <row r="513" spans="1:64" s="68" customFormat="1" ht="15">
      <c r="C513" s="70">
        <f ca="1">I513+10</f>
        <v>40584</v>
      </c>
      <c r="D513" s="70">
        <f t="shared" ca="1" si="3372"/>
        <v>40609</v>
      </c>
      <c r="E513" s="68" t="str">
        <f t="shared" ca="1" si="3373"/>
        <v>FNMA3.0-TBA-Feb</v>
      </c>
      <c r="F513" s="68" t="str">
        <f t="shared" ca="1" si="3374"/>
        <v>FNMA3.0-TBA-Mar</v>
      </c>
      <c r="G513" s="68" t="str">
        <f t="shared" si="3375"/>
        <v>FNMA3.0-TBA-GEN</v>
      </c>
      <c r="I513" s="133">
        <f ca="1">[2]!YBWORKDAY(EDATE(Base_Date, BA513), -1, "USD")</f>
        <v>40574</v>
      </c>
      <c r="J513" s="501" t="str">
        <f t="shared" ca="1" si="3396"/>
        <v>E</v>
      </c>
      <c r="K513" s="502" t="e">
        <f t="shared" ca="1" si="3397"/>
        <v>#VALUE!</v>
      </c>
      <c r="L513" s="502" t="e">
        <f t="shared" ref="L513:L540" ca="1" si="3400">K513-K512</f>
        <v>#VALUE!</v>
      </c>
      <c r="M513" s="503" t="str">
        <f ca="1">[2]!YBHIST($I$497,$I513,"LMMOAS","sec")</f>
        <v>E</v>
      </c>
      <c r="N513" s="504" t="str">
        <f ca="1">[2]!YBHIST($I$497,$I512,M$25,"sec","")</f>
        <v>E</v>
      </c>
      <c r="O513" s="505" t="str">
        <f ca="1">[2]!YBHIST("1 Month LIBOR",I513,"Yield","bmk","")</f>
        <v>E</v>
      </c>
      <c r="P513" s="502" t="e">
        <f t="shared" ref="P513:P540" ca="1" si="3401">K512-Q513</f>
        <v>#VALUE!</v>
      </c>
      <c r="Q513" s="506" t="str">
        <f ca="1">[2]!YBSCEN($I$497,$J512&amp;"d","Market",O$25,"Swap",$I512,"MarketWSkew","","Model",100,0,29,"Gradual","ParShift|N",0,"Annualized ROR",O512,100,"",,,,"Default",,,,"Default",,)</f>
        <v>E</v>
      </c>
      <c r="R513" s="502" t="e">
        <f t="shared" ref="R513:R540" ca="1" si="3402">L513+P513</f>
        <v>#VALUE!</v>
      </c>
      <c r="S513" s="507" t="e">
        <f t="shared" ref="S513:S540" ca="1" si="3403">R513/K512</f>
        <v>#VALUE!</v>
      </c>
      <c r="T513" s="502" t="e">
        <f ca="1">SUM(R$512:R513)</f>
        <v>#VALUE!</v>
      </c>
      <c r="U513" s="507" t="e">
        <f ca="1">BJ513</f>
        <v>#VALUE!</v>
      </c>
      <c r="V513" s="508">
        <f ca="1">VLOOKUP($I513, 'Barcap OAD'!$A:$S, $F$497, FALSE)</f>
        <v>-12.2</v>
      </c>
      <c r="W513" s="509" t="e">
        <f t="shared" ref="W513:W563" ca="1" si="3404">$K513*$V513/10000</f>
        <v>#VALUE!</v>
      </c>
      <c r="X513" s="510" t="str">
        <f ca="1">[2]!YBHIST($E513,$I513,X$25,"sec","")</f>
        <v>E</v>
      </c>
      <c r="Y513" s="502" t="e">
        <f t="shared" ca="1" si="3390"/>
        <v>#VALUE!</v>
      </c>
      <c r="Z513" s="506" t="e">
        <f t="shared" ca="1" si="3391"/>
        <v>#VALUE!</v>
      </c>
      <c r="AA513" s="506" t="str">
        <f ca="1">[2]!YBHIST($F513,$I513,X$25,"sec","")</f>
        <v>E</v>
      </c>
      <c r="AB513" s="506" t="e">
        <f ca="1">X512-Z513</f>
        <v>#VALUE!</v>
      </c>
      <c r="AC513" s="511" t="e">
        <f ca="1">Y513+Z513</f>
        <v>#VALUE!</v>
      </c>
      <c r="AD513" s="512">
        <f ca="1">VLOOKUP($I513, 'Barcap OAD'!$A:$S, $F$26, FALSE)</f>
        <v>8.2189999999999994</v>
      </c>
      <c r="AE513" s="509" t="e">
        <f t="shared" ca="1" si="3378"/>
        <v>#VALUE!</v>
      </c>
      <c r="AF513" s="513" t="e">
        <f t="shared" ca="1" si="3379"/>
        <v>#VALUE!</v>
      </c>
      <c r="AG513" s="502" t="e">
        <f ca="1">-AC513*AF512</f>
        <v>#VALUE!</v>
      </c>
      <c r="AH513" s="507" t="e">
        <f ca="1">AG513/K512</f>
        <v>#VALUE!</v>
      </c>
      <c r="AI513" s="502" t="e">
        <f ca="1">AL513+AK513</f>
        <v>#VALUE!</v>
      </c>
      <c r="AJ513" s="507" t="e">
        <f t="shared" ref="AJ513:AJ540" ca="1" si="3405">AF513-AF512</f>
        <v>#VALUE!</v>
      </c>
      <c r="AK513" s="511" t="e">
        <f t="shared" ca="1" si="3398"/>
        <v>#VALUE!</v>
      </c>
      <c r="AL513" s="514" t="e">
        <f t="shared" ref="AL513:AL540" ca="1" si="3406">AG513+R513</f>
        <v>#VALUE!</v>
      </c>
      <c r="AM513" s="507" t="e">
        <f t="shared" ref="AM513:AM540" ca="1" si="3407">AL513/K512</f>
        <v>#VALUE!</v>
      </c>
      <c r="AN513" s="502" t="e">
        <f ca="1">SUM(AL$512:AL513)</f>
        <v>#VALUE!</v>
      </c>
      <c r="AO513" s="232" t="e">
        <f ca="1">BL513</f>
        <v>#VALUE!</v>
      </c>
      <c r="AP513" s="515" t="e">
        <f ca="1">(Z513*AF513*-1)+P513</f>
        <v>#VALUE!</v>
      </c>
      <c r="AQ513" s="516" t="e">
        <f t="shared" ref="AQ513:AQ540" ca="1" si="3408">AP513/K512</f>
        <v>#VALUE!</v>
      </c>
      <c r="AR513" s="233"/>
      <c r="AS513" s="232"/>
      <c r="AX513" s="207" t="str">
        <f ca="1">[2]!YBHIST($I$497,$I513,J$25,"sec","")</f>
        <v>E</v>
      </c>
      <c r="AY513" s="205" t="str">
        <f ca="1">[2]!YBPRICE($I$497,AX513&amp;"d","Market","AccruedInterest","Swap",$I513,"LMMSkew","","Model",100,"")</f>
        <v>E</v>
      </c>
      <c r="BA513" s="67">
        <f t="shared" si="3399"/>
        <v>-50</v>
      </c>
      <c r="BI513" s="518" t="e">
        <f ca="1">1+S513</f>
        <v>#VALUE!</v>
      </c>
      <c r="BJ513" s="518" t="e">
        <f ca="1">PRODUCT($BI$512:BI513)-1</f>
        <v>#VALUE!</v>
      </c>
      <c r="BK513" s="518" t="e">
        <f ca="1">1+AM513</f>
        <v>#VALUE!</v>
      </c>
      <c r="BL513" s="518" t="e">
        <f ca="1">PRODUCT($BK$512:BK513)-1</f>
        <v>#VALUE!</v>
      </c>
    </row>
    <row r="514" spans="1:64" s="68" customFormat="1" ht="15">
      <c r="C514" s="70">
        <f t="shared" ref="C514:C538" ca="1" si="3409">I514+10</f>
        <v>40612</v>
      </c>
      <c r="D514" s="70">
        <f t="shared" ca="1" si="3372"/>
        <v>40637</v>
      </c>
      <c r="E514" s="68" t="str">
        <f t="shared" ca="1" si="3373"/>
        <v>FNMA3.0-TBA-Mar</v>
      </c>
      <c r="F514" s="68" t="str">
        <f t="shared" ca="1" si="3374"/>
        <v>FNMA3.0-TBA-Apr</v>
      </c>
      <c r="G514" s="68" t="str">
        <f t="shared" si="3375"/>
        <v>FNMA3.0-TBA-GEN</v>
      </c>
      <c r="I514" s="133">
        <f ca="1">[2]!YBWORKDAY(EDATE(Base_Date, BA514), -1, "USD")</f>
        <v>40602</v>
      </c>
      <c r="J514" s="235" t="str">
        <f t="shared" ca="1" si="3396"/>
        <v>E</v>
      </c>
      <c r="K514" s="80" t="e">
        <f t="shared" ca="1" si="3397"/>
        <v>#VALUE!</v>
      </c>
      <c r="L514" s="80" t="e">
        <f t="shared" ca="1" si="3400"/>
        <v>#VALUE!</v>
      </c>
      <c r="M514" s="81" t="str">
        <f ca="1">[2]!YBHIST($I$497,$I514,"LMMOAS","sec")</f>
        <v>E</v>
      </c>
      <c r="N514" s="73" t="str">
        <f ca="1">[2]!YBHIST($I$497,$I513,M$25,"sec","")</f>
        <v>E</v>
      </c>
      <c r="O514" s="170" t="str">
        <f ca="1">[2]!YBHIST("1 Month LIBOR",I514,"Yield","bmk","")</f>
        <v>E</v>
      </c>
      <c r="P514" s="80" t="e">
        <f t="shared" ca="1" si="3401"/>
        <v>#VALUE!</v>
      </c>
      <c r="Q514" s="82" t="str">
        <f ca="1">[2]!YBSCEN($I$497,$J513&amp;"d","Market",O$25,"Swap",$I513,"MarketWSkew","","Model",100,0,29,"Gradual","ParShift|N",0,"Annualized ROR",O513,100,"",,,,"Default",,,,"Default",,)</f>
        <v>E</v>
      </c>
      <c r="R514" s="80" t="e">
        <f t="shared" ca="1" si="3402"/>
        <v>#VALUE!</v>
      </c>
      <c r="S514" s="83" t="e">
        <f t="shared" ca="1" si="3403"/>
        <v>#VALUE!</v>
      </c>
      <c r="T514" s="80" t="e">
        <f ca="1">SUM(R$512:R514)</f>
        <v>#VALUE!</v>
      </c>
      <c r="U514" s="83" t="e">
        <f t="shared" ref="U514:U548" ca="1" si="3410">BJ514</f>
        <v>#VALUE!</v>
      </c>
      <c r="V514" s="84">
        <f ca="1">VLOOKUP($I514, 'Barcap OAD'!$A:$S, $F$497, FALSE)</f>
        <v>-11.9</v>
      </c>
      <c r="W514" s="172" t="e">
        <f t="shared" ca="1" si="3404"/>
        <v>#VALUE!</v>
      </c>
      <c r="X514" s="185" t="str">
        <f ca="1">[2]!YBHIST($E514,$I514,X$25,"sec","")</f>
        <v>E</v>
      </c>
      <c r="Y514" s="80" t="e">
        <f t="shared" ca="1" si="3390"/>
        <v>#VALUE!</v>
      </c>
      <c r="Z514" s="82" t="e">
        <f t="shared" ca="1" si="3391"/>
        <v>#VALUE!</v>
      </c>
      <c r="AA514" s="82" t="str">
        <f ca="1">[2]!YBHIST($F514,$I514,X$25,"sec","")</f>
        <v>E</v>
      </c>
      <c r="AB514" s="82" t="e">
        <f t="shared" ref="AB514:AB540" ca="1" si="3411">X513-Z514</f>
        <v>#VALUE!</v>
      </c>
      <c r="AC514" s="187" t="e">
        <f ca="1">Y514+Z514</f>
        <v>#VALUE!</v>
      </c>
      <c r="AD514" s="189">
        <f ca="1">VLOOKUP($I514, 'Barcap OAD'!$A:$S, $F$26, FALSE)</f>
        <v>8.1370000000000005</v>
      </c>
      <c r="AE514" s="172" t="e">
        <f t="shared" ca="1" si="3378"/>
        <v>#VALUE!</v>
      </c>
      <c r="AF514" s="86" t="e">
        <f t="shared" ca="1" si="3379"/>
        <v>#VALUE!</v>
      </c>
      <c r="AG514" s="80" t="e">
        <f ca="1">-AC514*AF513</f>
        <v>#VALUE!</v>
      </c>
      <c r="AH514" s="83" t="e">
        <f t="shared" ref="AH514:AH540" ca="1" si="3412">AG514/K513</f>
        <v>#VALUE!</v>
      </c>
      <c r="AI514" s="80" t="e">
        <f ca="1">AL514+AK514</f>
        <v>#VALUE!</v>
      </c>
      <c r="AJ514" s="83" t="e">
        <f t="shared" ca="1" si="3405"/>
        <v>#VALUE!</v>
      </c>
      <c r="AK514" s="187" t="e">
        <f t="shared" ca="1" si="3398"/>
        <v>#VALUE!</v>
      </c>
      <c r="AL514" s="192" t="e">
        <f t="shared" ca="1" si="3406"/>
        <v>#VALUE!</v>
      </c>
      <c r="AM514" s="83" t="e">
        <f t="shared" ca="1" si="3407"/>
        <v>#VALUE!</v>
      </c>
      <c r="AN514" s="80" t="e">
        <f ca="1">SUM(AL$512:AL514)</f>
        <v>#VALUE!</v>
      </c>
      <c r="AO514" s="109" t="e">
        <f t="shared" ref="AO514:AO548" ca="1" si="3413">BL514</f>
        <v>#VALUE!</v>
      </c>
      <c r="AP514" s="194" t="e">
        <f ca="1">(Z514*AF514*-1)+P514</f>
        <v>#VALUE!</v>
      </c>
      <c r="AQ514" s="200" t="e">
        <f t="shared" ca="1" si="3408"/>
        <v>#VALUE!</v>
      </c>
      <c r="AR514" s="204"/>
      <c r="AS514" s="221"/>
      <c r="AX514" s="207" t="str">
        <f ca="1">[2]!YBHIST($I$497,$I514,J$25,"sec","")</f>
        <v>E</v>
      </c>
      <c r="AY514" s="205" t="str">
        <f ca="1">[2]!YBPRICE($I$497,AX514&amp;"d","Market","AccruedInterest","Swap",$I514,"LMMSkew","","Model",100,"")</f>
        <v>E</v>
      </c>
      <c r="BA514" s="67">
        <f t="shared" si="3399"/>
        <v>-49</v>
      </c>
      <c r="BI514" s="518" t="e">
        <f t="shared" ref="BI514:BI548" ca="1" si="3414">1+S514</f>
        <v>#VALUE!</v>
      </c>
      <c r="BJ514" s="518" t="e">
        <f ca="1">PRODUCT($BI$512:BI514)-1</f>
        <v>#VALUE!</v>
      </c>
      <c r="BK514" s="518" t="e">
        <f t="shared" ref="BK514:BK548" ca="1" si="3415">1+AM514</f>
        <v>#VALUE!</v>
      </c>
      <c r="BL514" s="518" t="e">
        <f ca="1">PRODUCT($BK$512:BK514)-1</f>
        <v>#VALUE!</v>
      </c>
    </row>
    <row r="515" spans="1:64" s="68" customFormat="1" ht="15">
      <c r="C515" s="70">
        <f t="shared" ca="1" si="3409"/>
        <v>40643</v>
      </c>
      <c r="D515" s="70">
        <f t="shared" ca="1" si="3372"/>
        <v>40668</v>
      </c>
      <c r="E515" s="68" t="str">
        <f t="shared" ca="1" si="3373"/>
        <v>FNMA3.0-TBA-Apr</v>
      </c>
      <c r="F515" s="68" t="str">
        <f t="shared" ca="1" si="3374"/>
        <v>FNMA3.0-TBA-May</v>
      </c>
      <c r="G515" s="68" t="str">
        <f t="shared" si="3375"/>
        <v>FNMA3.0-TBA-GEN</v>
      </c>
      <c r="I515" s="133">
        <f ca="1">[2]!YBWORKDAY(EDATE(Base_Date, BA515), -1, "USD")</f>
        <v>40633</v>
      </c>
      <c r="J515" s="216" t="str">
        <f t="shared" ca="1" si="3396"/>
        <v>E</v>
      </c>
      <c r="K515" s="80" t="e">
        <f t="shared" ca="1" si="3397"/>
        <v>#VALUE!</v>
      </c>
      <c r="L515" s="80" t="e">
        <f t="shared" ca="1" si="3400"/>
        <v>#VALUE!</v>
      </c>
      <c r="M515" s="81" t="str">
        <f ca="1">[2]!YBHIST($I$497,$I515,"LMMOAS","sec")</f>
        <v>E</v>
      </c>
      <c r="N515" s="73" t="str">
        <f ca="1">[2]!YBHIST($I$497,$I514,M$25,"sec","")</f>
        <v>E</v>
      </c>
      <c r="O515" s="170" t="str">
        <f ca="1">[2]!YBHIST("1 Month LIBOR",I515,"Yield","bmk","")</f>
        <v>E</v>
      </c>
      <c r="P515" s="80" t="e">
        <f t="shared" ca="1" si="3401"/>
        <v>#VALUE!</v>
      </c>
      <c r="Q515" s="82" t="str">
        <f ca="1">[2]!YBSCEN($I$497,$J514&amp;"d","Market",O$25,"Swap",$I514,"MarketWSkew","","Model",100,0,29,"Gradual","ParShift|N",0,"Annualized ROR",O514,100,"",,,,"Default",,,,"Default",,)</f>
        <v>E</v>
      </c>
      <c r="R515" s="80" t="e">
        <f t="shared" ca="1" si="3402"/>
        <v>#VALUE!</v>
      </c>
      <c r="S515" s="83" t="e">
        <f t="shared" ca="1" si="3403"/>
        <v>#VALUE!</v>
      </c>
      <c r="T515" s="80" t="e">
        <f ca="1">SUM(R$512:R515)</f>
        <v>#VALUE!</v>
      </c>
      <c r="U515" s="83" t="e">
        <f t="shared" ca="1" si="3410"/>
        <v>#VALUE!</v>
      </c>
      <c r="V515" s="84">
        <f ca="1">VLOOKUP($I515, 'Barcap OAD'!$A:$S, $F$497, FALSE)</f>
        <v>-11.5</v>
      </c>
      <c r="W515" s="172" t="e">
        <f t="shared" ca="1" si="3404"/>
        <v>#VALUE!</v>
      </c>
      <c r="X515" s="185" t="str">
        <f ca="1">[2]!YBHIST($E515,$I515,X$25,"sec","")</f>
        <v>E</v>
      </c>
      <c r="Y515" s="80" t="e">
        <f t="shared" ca="1" si="3390"/>
        <v>#VALUE!</v>
      </c>
      <c r="Z515" s="82" t="e">
        <f t="shared" ca="1" si="3391"/>
        <v>#VALUE!</v>
      </c>
      <c r="AA515" s="82" t="str">
        <f ca="1">[2]!YBHIST($F515,$I515,X$25,"sec","")</f>
        <v>E</v>
      </c>
      <c r="AB515" s="82" t="e">
        <f t="shared" ca="1" si="3411"/>
        <v>#VALUE!</v>
      </c>
      <c r="AC515" s="187" t="e">
        <f ca="1">Y515+Z515</f>
        <v>#VALUE!</v>
      </c>
      <c r="AD515" s="189">
        <f ca="1">VLOOKUP($I515, 'Barcap OAD'!$A:$S, $F$26, FALSE)</f>
        <v>8.2479999999999993</v>
      </c>
      <c r="AE515" s="172" t="e">
        <f t="shared" ca="1" si="3378"/>
        <v>#VALUE!</v>
      </c>
      <c r="AF515" s="86" t="e">
        <f t="shared" ca="1" si="3379"/>
        <v>#VALUE!</v>
      </c>
      <c r="AG515" s="80" t="e">
        <f ca="1">-AC515*AF514</f>
        <v>#VALUE!</v>
      </c>
      <c r="AH515" s="83" t="e">
        <f t="shared" ca="1" si="3412"/>
        <v>#VALUE!</v>
      </c>
      <c r="AI515" s="80" t="e">
        <f ca="1">AL515+AK515</f>
        <v>#VALUE!</v>
      </c>
      <c r="AJ515" s="83" t="e">
        <f t="shared" ca="1" si="3405"/>
        <v>#VALUE!</v>
      </c>
      <c r="AK515" s="187" t="e">
        <f t="shared" ca="1" si="3398"/>
        <v>#VALUE!</v>
      </c>
      <c r="AL515" s="192" t="e">
        <f t="shared" ca="1" si="3406"/>
        <v>#VALUE!</v>
      </c>
      <c r="AM515" s="83" t="e">
        <f t="shared" ca="1" si="3407"/>
        <v>#VALUE!</v>
      </c>
      <c r="AN515" s="80" t="e">
        <f ca="1">SUM(AL$512:AL515)</f>
        <v>#VALUE!</v>
      </c>
      <c r="AO515" s="109" t="e">
        <f t="shared" ca="1" si="3413"/>
        <v>#VALUE!</v>
      </c>
      <c r="AP515" s="194" t="e">
        <f ca="1">(Z515*AF515*-1)+P515</f>
        <v>#VALUE!</v>
      </c>
      <c r="AQ515" s="200" t="e">
        <f t="shared" ca="1" si="3408"/>
        <v>#VALUE!</v>
      </c>
      <c r="AR515" s="204"/>
      <c r="AS515" s="221"/>
      <c r="AX515" s="207" t="str">
        <f ca="1">[2]!YBHIST($I$497,$I515,J$25,"sec","")</f>
        <v>E</v>
      </c>
      <c r="AY515" s="205" t="str">
        <f ca="1">[2]!YBPRICE($I$497,AX515&amp;"d","Market","AccruedInterest","Swap",$I515,"LMMSkew","","Model",100,"")</f>
        <v>E</v>
      </c>
      <c r="BA515" s="67">
        <f t="shared" si="3399"/>
        <v>-48</v>
      </c>
      <c r="BI515" s="518" t="e">
        <f t="shared" ca="1" si="3414"/>
        <v>#VALUE!</v>
      </c>
      <c r="BJ515" s="518" t="e">
        <f ca="1">PRODUCT($BI$512:BI515)-1</f>
        <v>#VALUE!</v>
      </c>
      <c r="BK515" s="518" t="e">
        <f t="shared" ca="1" si="3415"/>
        <v>#VALUE!</v>
      </c>
      <c r="BL515" s="518" t="e">
        <f ca="1">PRODUCT($BK$512:BK515)-1</f>
        <v>#VALUE!</v>
      </c>
    </row>
    <row r="516" spans="1:64" s="68" customFormat="1" ht="15">
      <c r="C516" s="70">
        <f t="shared" ca="1" si="3409"/>
        <v>40672</v>
      </c>
      <c r="D516" s="70">
        <f t="shared" ca="1" si="3372"/>
        <v>40697</v>
      </c>
      <c r="E516" s="68" t="str">
        <f t="shared" ca="1" si="3373"/>
        <v>FNMA3.0-TBA-May</v>
      </c>
      <c r="F516" s="68" t="str">
        <f t="shared" ca="1" si="3374"/>
        <v>FNMA3.0-TBA-Jun</v>
      </c>
      <c r="G516" s="68" t="str">
        <f t="shared" si="3375"/>
        <v>FNMA3.0-TBA-GEN</v>
      </c>
      <c r="I516" s="133">
        <f ca="1">[2]!YBWORKDAY(EDATE(Base_Date, BA516), -1, "USD")</f>
        <v>40662</v>
      </c>
      <c r="J516" s="217" t="str">
        <f t="shared" ca="1" si="3396"/>
        <v>E</v>
      </c>
      <c r="K516" s="80" t="e">
        <f t="shared" ca="1" si="3397"/>
        <v>#VALUE!</v>
      </c>
      <c r="L516" s="80" t="e">
        <f t="shared" ca="1" si="3400"/>
        <v>#VALUE!</v>
      </c>
      <c r="M516" s="81" t="str">
        <f ca="1">[2]!YBHIST($I$497,$I516,"LMMOAS","sec")</f>
        <v>E</v>
      </c>
      <c r="N516" s="73" t="str">
        <f ca="1">[2]!YBHIST($I$497,$I515,M$25,"sec","")</f>
        <v>E</v>
      </c>
      <c r="O516" s="170" t="str">
        <f ca="1">[2]!YBHIST("1 Month LIBOR",I516,"Yield","bmk","")</f>
        <v>E</v>
      </c>
      <c r="P516" s="80" t="e">
        <f t="shared" ca="1" si="3401"/>
        <v>#VALUE!</v>
      </c>
      <c r="Q516" s="82" t="str">
        <f ca="1">[2]!YBSCEN($I$497,$J515&amp;"d","Market",O$25,"Swap",$I515,"MarketWSkew","","Model",100,0,29,"Gradual","ParShift|N",0,"Annualized ROR",O515,100,"",,,,"Default",,,,"Default",,)</f>
        <v>E</v>
      </c>
      <c r="R516" s="80" t="e">
        <f t="shared" ca="1" si="3402"/>
        <v>#VALUE!</v>
      </c>
      <c r="S516" s="83" t="e">
        <f t="shared" ca="1" si="3403"/>
        <v>#VALUE!</v>
      </c>
      <c r="T516" s="80" t="e">
        <f ca="1">SUM(R$512:R516)</f>
        <v>#VALUE!</v>
      </c>
      <c r="U516" s="83" t="e">
        <f t="shared" ca="1" si="3410"/>
        <v>#VALUE!</v>
      </c>
      <c r="V516" s="84">
        <f ca="1">VLOOKUP($I516, 'Barcap OAD'!$A:$S, $F$497, FALSE)</f>
        <v>-13.3</v>
      </c>
      <c r="W516" s="172" t="e">
        <f t="shared" ca="1" si="3404"/>
        <v>#VALUE!</v>
      </c>
      <c r="X516" s="185" t="str">
        <f ca="1">[2]!YBHIST($E516,$I516,X$25,"sec","")</f>
        <v>E</v>
      </c>
      <c r="Y516" s="80" t="e">
        <f t="shared" ca="1" si="3390"/>
        <v>#VALUE!</v>
      </c>
      <c r="Z516" s="82" t="e">
        <f t="shared" ca="1" si="3391"/>
        <v>#VALUE!</v>
      </c>
      <c r="AA516" s="82" t="str">
        <f ca="1">[2]!YBHIST($F516,$I516,X$25,"sec","")</f>
        <v>E</v>
      </c>
      <c r="AB516" s="82" t="e">
        <f t="shared" ca="1" si="3411"/>
        <v>#VALUE!</v>
      </c>
      <c r="AC516" s="187" t="e">
        <f ca="1">X516-AB516</f>
        <v>#VALUE!</v>
      </c>
      <c r="AD516" s="189">
        <f ca="1">VLOOKUP($I516, 'Barcap OAD'!$A:$S, $F$26, FALSE)</f>
        <v>8.4529999999999994</v>
      </c>
      <c r="AE516" s="172" t="e">
        <f t="shared" ca="1" si="3378"/>
        <v>#VALUE!</v>
      </c>
      <c r="AF516" s="86" t="e">
        <f t="shared" ca="1" si="3379"/>
        <v>#VALUE!</v>
      </c>
      <c r="AG516" s="80" t="e">
        <f t="shared" ref="AG516:AG540" ca="1" si="3416">-AC516*AF515</f>
        <v>#VALUE!</v>
      </c>
      <c r="AH516" s="83" t="e">
        <f t="shared" ca="1" si="3412"/>
        <v>#VALUE!</v>
      </c>
      <c r="AI516" s="80" t="e">
        <f t="shared" ref="AI516:AI540" ca="1" si="3417">AL516+AK516</f>
        <v>#VALUE!</v>
      </c>
      <c r="AJ516" s="83" t="e">
        <f t="shared" ca="1" si="3405"/>
        <v>#VALUE!</v>
      </c>
      <c r="AK516" s="187" t="e">
        <f t="shared" ca="1" si="3398"/>
        <v>#VALUE!</v>
      </c>
      <c r="AL516" s="192" t="e">
        <f t="shared" ca="1" si="3406"/>
        <v>#VALUE!</v>
      </c>
      <c r="AM516" s="83" t="e">
        <f t="shared" ca="1" si="3407"/>
        <v>#VALUE!</v>
      </c>
      <c r="AN516" s="80" t="e">
        <f ca="1">SUM(AL$512:AL516)</f>
        <v>#VALUE!</v>
      </c>
      <c r="AO516" s="109" t="e">
        <f t="shared" ca="1" si="3413"/>
        <v>#VALUE!</v>
      </c>
      <c r="AP516" s="194" t="e">
        <f t="shared" ref="AP516:AP540" ca="1" si="3418">(Z516*AF516*-1)+P516</f>
        <v>#VALUE!</v>
      </c>
      <c r="AQ516" s="200" t="e">
        <f t="shared" ca="1" si="3408"/>
        <v>#VALUE!</v>
      </c>
      <c r="AR516" s="204"/>
      <c r="AS516" s="221"/>
      <c r="AX516" s="207" t="str">
        <f ca="1">[2]!YBHIST($I$497,$I516,J$25,"sec","")</f>
        <v>E</v>
      </c>
      <c r="AY516" s="205" t="str">
        <f ca="1">[2]!YBPRICE($I$497,AX516&amp;"d","Market","AccruedInterest","Swap",$I516,"LMMSkew","","Model",100,"")</f>
        <v>E</v>
      </c>
      <c r="BA516" s="67">
        <f t="shared" si="3399"/>
        <v>-47</v>
      </c>
      <c r="BI516" s="518" t="e">
        <f t="shared" ca="1" si="3414"/>
        <v>#VALUE!</v>
      </c>
      <c r="BJ516" s="518" t="e">
        <f ca="1">PRODUCT($BI$512:BI516)-1</f>
        <v>#VALUE!</v>
      </c>
      <c r="BK516" s="518" t="e">
        <f t="shared" ca="1" si="3415"/>
        <v>#VALUE!</v>
      </c>
      <c r="BL516" s="518" t="e">
        <f ca="1">PRODUCT($BK$512:BK516)-1</f>
        <v>#VALUE!</v>
      </c>
    </row>
    <row r="517" spans="1:64" s="68" customFormat="1" ht="15">
      <c r="C517" s="70">
        <f t="shared" ca="1" si="3409"/>
        <v>40704</v>
      </c>
      <c r="D517" s="70">
        <f t="shared" ca="1" si="3372"/>
        <v>40729</v>
      </c>
      <c r="E517" s="68" t="str">
        <f t="shared" ca="1" si="3373"/>
        <v>FNMA3.0-TBA-Jun</v>
      </c>
      <c r="F517" s="68" t="str">
        <f t="shared" ca="1" si="3374"/>
        <v>FNMA3.0-TBA-Jul</v>
      </c>
      <c r="G517" s="68" t="str">
        <f t="shared" si="3375"/>
        <v>FNMA3.0-TBA-GEN</v>
      </c>
      <c r="I517" s="133">
        <f ca="1">[2]!YBWORKDAY(EDATE(Base_Date, BA517), -1, "USD")</f>
        <v>40694</v>
      </c>
      <c r="J517" s="234" t="str">
        <f t="shared" ca="1" si="3396"/>
        <v>E</v>
      </c>
      <c r="K517" s="237" t="e">
        <f t="shared" ca="1" si="3397"/>
        <v>#VALUE!</v>
      </c>
      <c r="L517" s="237" t="e">
        <f t="shared" ca="1" si="3400"/>
        <v>#VALUE!</v>
      </c>
      <c r="M517" s="238" t="str">
        <f ca="1">[2]!YBHIST($I$497,$I517,"LMMOAS","sec")</f>
        <v>E</v>
      </c>
      <c r="N517" s="239" t="str">
        <f ca="1">[2]!YBHIST($I$497,$I516,M$25,"sec","")</f>
        <v>E</v>
      </c>
      <c r="O517" s="240" t="str">
        <f ca="1">[2]!YBHIST("1 Month LIBOR",I517,"Yield","bmk","")</f>
        <v>E</v>
      </c>
      <c r="P517" s="237" t="e">
        <f t="shared" ca="1" si="3401"/>
        <v>#VALUE!</v>
      </c>
      <c r="Q517" s="171" t="str">
        <f ca="1">[2]!YBSCEN($I$497,$J516&amp;"d","Market",O$25,"Swap",$I516,"MarketWSkew","","Model",100,0,29,"Gradual","ParShift|N",0,"Annualized ROR",O516,100,"",,,,"Default",,,,"Default",,)</f>
        <v>E</v>
      </c>
      <c r="R517" s="237" t="e">
        <f t="shared" ca="1" si="3402"/>
        <v>#VALUE!</v>
      </c>
      <c r="S517" s="241" t="e">
        <f t="shared" ca="1" si="3403"/>
        <v>#VALUE!</v>
      </c>
      <c r="T517" s="237" t="e">
        <f ca="1">SUM(R$512:R517)</f>
        <v>#VALUE!</v>
      </c>
      <c r="U517" s="241" t="e">
        <f t="shared" ca="1" si="3410"/>
        <v>#VALUE!</v>
      </c>
      <c r="V517" s="242">
        <f ca="1">VLOOKUP($I517, 'Barcap OAD'!$A:$S, $F$497, FALSE)</f>
        <v>-14.1</v>
      </c>
      <c r="W517" s="243" t="e">
        <f t="shared" ca="1" si="3404"/>
        <v>#VALUE!</v>
      </c>
      <c r="X517" s="244" t="str">
        <f ca="1">[2]!YBHIST($E517,$I517,X$25,"sec","")</f>
        <v>E</v>
      </c>
      <c r="Y517" s="237" t="e">
        <f t="shared" ca="1" si="3390"/>
        <v>#VALUE!</v>
      </c>
      <c r="Z517" s="171" t="e">
        <f t="shared" ca="1" si="3391"/>
        <v>#VALUE!</v>
      </c>
      <c r="AA517" s="171" t="str">
        <f ca="1">[2]!YBHIST($F517,$I517,X$25,"sec","")</f>
        <v>E</v>
      </c>
      <c r="AB517" s="171" t="e">
        <f t="shared" ca="1" si="3411"/>
        <v>#VALUE!</v>
      </c>
      <c r="AC517" s="245" t="e">
        <f ca="1">X517-AB517</f>
        <v>#VALUE!</v>
      </c>
      <c r="AD517" s="246">
        <f ca="1">VLOOKUP($I517, 'Barcap OAD'!$A:$S, $F$26, FALSE)</f>
        <v>8.4260000000000002</v>
      </c>
      <c r="AE517" s="243" t="e">
        <f t="shared" ca="1" si="3378"/>
        <v>#VALUE!</v>
      </c>
      <c r="AF517" s="247" t="e">
        <f t="shared" ca="1" si="3379"/>
        <v>#VALUE!</v>
      </c>
      <c r="AG517" s="237" t="e">
        <f t="shared" ca="1" si="3416"/>
        <v>#VALUE!</v>
      </c>
      <c r="AH517" s="241" t="e">
        <f t="shared" ca="1" si="3412"/>
        <v>#VALUE!</v>
      </c>
      <c r="AI517" s="237" t="e">
        <f t="shared" ca="1" si="3417"/>
        <v>#VALUE!</v>
      </c>
      <c r="AJ517" s="241" t="e">
        <f t="shared" ca="1" si="3405"/>
        <v>#VALUE!</v>
      </c>
      <c r="AK517" s="245" t="e">
        <f t="shared" ca="1" si="3398"/>
        <v>#VALUE!</v>
      </c>
      <c r="AL517" s="248" t="e">
        <f t="shared" ca="1" si="3406"/>
        <v>#VALUE!</v>
      </c>
      <c r="AM517" s="241" t="e">
        <f t="shared" ca="1" si="3407"/>
        <v>#VALUE!</v>
      </c>
      <c r="AN517" s="237" t="e">
        <f ca="1">SUM(AL$512:AL517)</f>
        <v>#VALUE!</v>
      </c>
      <c r="AO517" s="203" t="e">
        <f t="shared" ca="1" si="3413"/>
        <v>#VALUE!</v>
      </c>
      <c r="AP517" s="249" t="e">
        <f t="shared" ca="1" si="3418"/>
        <v>#VALUE!</v>
      </c>
      <c r="AQ517" s="250" t="e">
        <f t="shared" ca="1" si="3408"/>
        <v>#VALUE!</v>
      </c>
      <c r="AR517" s="204"/>
      <c r="AS517" s="221"/>
      <c r="AX517" s="207" t="str">
        <f ca="1">[2]!YBHIST($I$497,$I517,J$25,"sec","")</f>
        <v>E</v>
      </c>
      <c r="AY517" s="205" t="str">
        <f ca="1">[2]!YBPRICE($I$497,AX517&amp;"d","Market","AccruedInterest","Swap",$I517,"LMMSkew","","Model",100,"")</f>
        <v>E</v>
      </c>
      <c r="BA517" s="67">
        <f t="shared" si="3399"/>
        <v>-46</v>
      </c>
      <c r="BI517" s="518" t="e">
        <f t="shared" ca="1" si="3414"/>
        <v>#VALUE!</v>
      </c>
      <c r="BJ517" s="518" t="e">
        <f ca="1">PRODUCT($BI$512:BI517)-1</f>
        <v>#VALUE!</v>
      </c>
      <c r="BK517" s="518" t="e">
        <f t="shared" ca="1" si="3415"/>
        <v>#VALUE!</v>
      </c>
      <c r="BL517" s="518" t="e">
        <f ca="1">PRODUCT($BK$512:BK517)-1</f>
        <v>#VALUE!</v>
      </c>
    </row>
    <row r="518" spans="1:64" s="68" customFormat="1" ht="15">
      <c r="C518" s="70">
        <f t="shared" ca="1" si="3409"/>
        <v>40734</v>
      </c>
      <c r="D518" s="70">
        <f t="shared" ca="1" si="3372"/>
        <v>40759</v>
      </c>
      <c r="E518" s="68" t="str">
        <f t="shared" ca="1" si="3373"/>
        <v>FNMA3.0-TBA-Jul</v>
      </c>
      <c r="F518" s="68" t="str">
        <f t="shared" ca="1" si="3374"/>
        <v>FNMA3.0-TBA-Aug</v>
      </c>
      <c r="G518" s="68" t="str">
        <f t="shared" si="3375"/>
        <v>FNMA3.0-TBA-GEN</v>
      </c>
      <c r="I518" s="133">
        <f ca="1">[2]!YBWORKDAY(EDATE(Base_Date, BA518), -1, "USD")</f>
        <v>40724</v>
      </c>
      <c r="J518" s="235" t="str">
        <f t="shared" ca="1" si="3396"/>
        <v>E</v>
      </c>
      <c r="K518" s="253" t="e">
        <f t="shared" ca="1" si="3397"/>
        <v>#VALUE!</v>
      </c>
      <c r="L518" s="253" t="e">
        <f t="shared" ca="1" si="3400"/>
        <v>#VALUE!</v>
      </c>
      <c r="M518" s="254" t="str">
        <f ca="1">[2]!YBHIST($I$497,$I518,"LMMOAS","sec")</f>
        <v>E</v>
      </c>
      <c r="N518" s="255" t="str">
        <f ca="1">[2]!YBHIST($I$497,$I517,M$25,"sec","")</f>
        <v>E</v>
      </c>
      <c r="O518" s="256" t="str">
        <f ca="1">[2]!YBHIST("1 Month LIBOR",I518,"Yield","bmk","")</f>
        <v>E</v>
      </c>
      <c r="P518" s="253" t="e">
        <f t="shared" ca="1" si="3401"/>
        <v>#VALUE!</v>
      </c>
      <c r="Q518" s="257" t="str">
        <f ca="1">[2]!YBSCEN($I$497,$J517&amp;"d","Market",O$25,"Swap",$I517,"MarketWSkew","","Model",100,0,29,"Gradual","ParShift|N",0,"Annualized ROR",O517,100,"",,,,"Default",,,,"Default",,)</f>
        <v>E</v>
      </c>
      <c r="R518" s="253" t="e">
        <f t="shared" ca="1" si="3402"/>
        <v>#VALUE!</v>
      </c>
      <c r="S518" s="258" t="e">
        <f t="shared" ca="1" si="3403"/>
        <v>#VALUE!</v>
      </c>
      <c r="T518" s="253" t="e">
        <f ca="1">SUM(R$512:R518)</f>
        <v>#VALUE!</v>
      </c>
      <c r="U518" s="258" t="e">
        <f t="shared" ca="1" si="3410"/>
        <v>#VALUE!</v>
      </c>
      <c r="V518" s="259">
        <f ca="1">VLOOKUP($I518, 'Barcap OAD'!$A:$S, $F$497, FALSE)</f>
        <v>-12.5</v>
      </c>
      <c r="W518" s="260" t="e">
        <f t="shared" ca="1" si="3404"/>
        <v>#VALUE!</v>
      </c>
      <c r="X518" s="261" t="str">
        <f ca="1">[2]!YBHIST($E518,$I518,X$25,"sec","")</f>
        <v>E</v>
      </c>
      <c r="Y518" s="253" t="e">
        <f t="shared" ca="1" si="3390"/>
        <v>#VALUE!</v>
      </c>
      <c r="Z518" s="257" t="e">
        <f t="shared" ca="1" si="3391"/>
        <v>#VALUE!</v>
      </c>
      <c r="AA518" s="257" t="str">
        <f ca="1">[2]!YBHIST($F518,$I518,X$25,"sec","")</f>
        <v>E</v>
      </c>
      <c r="AB518" s="257" t="e">
        <f t="shared" ca="1" si="3411"/>
        <v>#VALUE!</v>
      </c>
      <c r="AC518" s="262" t="e">
        <f t="shared" ref="AC518:AC540" ca="1" si="3419">Y518+Z518</f>
        <v>#VALUE!</v>
      </c>
      <c r="AD518" s="263">
        <f ca="1">VLOOKUP($I518, 'Barcap OAD'!$A:$S, $F$26, FALSE)</f>
        <v>8.3819999999999997</v>
      </c>
      <c r="AE518" s="260" t="e">
        <f t="shared" ca="1" si="3378"/>
        <v>#VALUE!</v>
      </c>
      <c r="AF518" s="264" t="e">
        <f t="shared" ca="1" si="3379"/>
        <v>#VALUE!</v>
      </c>
      <c r="AG518" s="253" t="e">
        <f t="shared" ca="1" si="3416"/>
        <v>#VALUE!</v>
      </c>
      <c r="AH518" s="258" t="e">
        <f t="shared" ca="1" si="3412"/>
        <v>#VALUE!</v>
      </c>
      <c r="AI518" s="253" t="e">
        <f t="shared" ca="1" si="3417"/>
        <v>#VALUE!</v>
      </c>
      <c r="AJ518" s="258" t="e">
        <f t="shared" ca="1" si="3405"/>
        <v>#VALUE!</v>
      </c>
      <c r="AK518" s="262" t="e">
        <f t="shared" ca="1" si="3398"/>
        <v>#VALUE!</v>
      </c>
      <c r="AL518" s="265" t="e">
        <f t="shared" ca="1" si="3406"/>
        <v>#VALUE!</v>
      </c>
      <c r="AM518" s="258" t="e">
        <f t="shared" ca="1" si="3407"/>
        <v>#VALUE!</v>
      </c>
      <c r="AN518" s="253" t="e">
        <f ca="1">SUM(AL$512:AL518)</f>
        <v>#VALUE!</v>
      </c>
      <c r="AO518" s="266" t="e">
        <f t="shared" ca="1" si="3413"/>
        <v>#VALUE!</v>
      </c>
      <c r="AP518" s="267" t="e">
        <f t="shared" ca="1" si="3418"/>
        <v>#VALUE!</v>
      </c>
      <c r="AQ518" s="268" t="e">
        <f t="shared" ca="1" si="3408"/>
        <v>#VALUE!</v>
      </c>
      <c r="AR518" s="204"/>
      <c r="AS518" s="221"/>
      <c r="AX518" s="207" t="str">
        <f ca="1">[2]!YBHIST($I$497,$I518,J$25,"sec","")</f>
        <v>E</v>
      </c>
      <c r="AY518" s="205" t="str">
        <f ca="1">[2]!YBPRICE($I$497,AX518&amp;"d","Market","AccruedInterest","Swap",$I518,"LMMSkew","","Model",100,"")</f>
        <v>E</v>
      </c>
      <c r="BA518" s="67">
        <f t="shared" si="3399"/>
        <v>-45</v>
      </c>
      <c r="BI518" s="518" t="e">
        <f t="shared" ca="1" si="3414"/>
        <v>#VALUE!</v>
      </c>
      <c r="BJ518" s="518" t="e">
        <f ca="1">PRODUCT($BI$512:BI518)-1</f>
        <v>#VALUE!</v>
      </c>
      <c r="BK518" s="518" t="e">
        <f t="shared" ca="1" si="3415"/>
        <v>#VALUE!</v>
      </c>
      <c r="BL518" s="518" t="e">
        <f ca="1">PRODUCT($BK$512:BK518)-1</f>
        <v>#VALUE!</v>
      </c>
    </row>
    <row r="519" spans="1:64" s="68" customFormat="1" ht="15">
      <c r="C519" s="70">
        <f t="shared" ca="1" si="3409"/>
        <v>40763</v>
      </c>
      <c r="D519" s="70">
        <f t="shared" ca="1" si="3372"/>
        <v>40788</v>
      </c>
      <c r="E519" s="68" t="str">
        <f t="shared" ca="1" si="3373"/>
        <v>FNMA3.0-TBA-Aug</v>
      </c>
      <c r="F519" s="68" t="str">
        <f t="shared" ca="1" si="3374"/>
        <v>FNMA3.0-TBA-Sep</v>
      </c>
      <c r="G519" s="68" t="str">
        <f t="shared" si="3375"/>
        <v>FNMA3.0-TBA-GEN</v>
      </c>
      <c r="I519" s="133">
        <f ca="1">[2]!YBWORKDAY(EDATE(Base_Date, BA519), -1, "USD")</f>
        <v>40753</v>
      </c>
      <c r="J519" s="216" t="str">
        <f t="shared" ca="1" si="3396"/>
        <v>E</v>
      </c>
      <c r="K519" s="134" t="e">
        <f t="shared" ca="1" si="3397"/>
        <v>#VALUE!</v>
      </c>
      <c r="L519" s="134" t="e">
        <f t="shared" ca="1" si="3400"/>
        <v>#VALUE!</v>
      </c>
      <c r="M519" s="135" t="str">
        <f ca="1">[2]!YBHIST($I$497,$I519,"LMMOAS","sec")</f>
        <v>E</v>
      </c>
      <c r="N519" s="136" t="str">
        <f ca="1">[2]!YBHIST($I$497,$I518,M$25,"sec","")</f>
        <v>E</v>
      </c>
      <c r="O519" s="251" t="str">
        <f ca="1">[2]!YBHIST("1 Month LIBOR",I519,"Yield","bmk","")</f>
        <v>E</v>
      </c>
      <c r="P519" s="134" t="e">
        <f t="shared" ca="1" si="3401"/>
        <v>#VALUE!</v>
      </c>
      <c r="Q519" s="137" t="str">
        <f ca="1">[2]!YBSCEN($I$497,$J518&amp;"d","Market",O$25,"Swap",$I518,"MarketWSkew","","Model",100,0,29,"Gradual","ParShift|N",0,"Annualized ROR",O518,100,"",,,,"Default",,,,"Default",,)</f>
        <v>E</v>
      </c>
      <c r="R519" s="134" t="e">
        <f t="shared" ca="1" si="3402"/>
        <v>#VALUE!</v>
      </c>
      <c r="S519" s="138" t="e">
        <f t="shared" ca="1" si="3403"/>
        <v>#VALUE!</v>
      </c>
      <c r="T519" s="134" t="e">
        <f ca="1">SUM(R$512:R519)</f>
        <v>#VALUE!</v>
      </c>
      <c r="U519" s="138" t="e">
        <f t="shared" ca="1" si="3410"/>
        <v>#VALUE!</v>
      </c>
      <c r="V519" s="139">
        <f ca="1">VLOOKUP($I519, 'Barcap OAD'!$A:$S, $F$497, FALSE)</f>
        <v>-13.5</v>
      </c>
      <c r="W519" s="173" t="e">
        <f t="shared" ca="1" si="3404"/>
        <v>#VALUE!</v>
      </c>
      <c r="X519" s="184" t="str">
        <f ca="1">[2]!YBHIST($E519,$I519,X$25,"sec","")</f>
        <v>E</v>
      </c>
      <c r="Y519" s="134" t="e">
        <f t="shared" ca="1" si="3390"/>
        <v>#VALUE!</v>
      </c>
      <c r="Z519" s="137" t="e">
        <f t="shared" ca="1" si="3391"/>
        <v>#VALUE!</v>
      </c>
      <c r="AA519" s="137" t="str">
        <f ca="1">[2]!YBHIST($F519,$I519,X$25,"sec","")</f>
        <v>E</v>
      </c>
      <c r="AB519" s="137" t="e">
        <f t="shared" ca="1" si="3411"/>
        <v>#VALUE!</v>
      </c>
      <c r="AC519" s="186" t="e">
        <f t="shared" ca="1" si="3419"/>
        <v>#VALUE!</v>
      </c>
      <c r="AD519" s="188">
        <f ca="1">VLOOKUP($I519, 'Barcap OAD'!$A:$S, $F$26, FALSE)</f>
        <v>8.4090000000000007</v>
      </c>
      <c r="AE519" s="173" t="e">
        <f t="shared" ca="1" si="3378"/>
        <v>#VALUE!</v>
      </c>
      <c r="AF519" s="141" t="e">
        <f t="shared" ca="1" si="3379"/>
        <v>#VALUE!</v>
      </c>
      <c r="AG519" s="134" t="e">
        <f t="shared" ca="1" si="3416"/>
        <v>#VALUE!</v>
      </c>
      <c r="AH519" s="138" t="e">
        <f t="shared" ca="1" si="3412"/>
        <v>#VALUE!</v>
      </c>
      <c r="AI519" s="134" t="e">
        <f t="shared" ca="1" si="3417"/>
        <v>#VALUE!</v>
      </c>
      <c r="AJ519" s="138" t="e">
        <f t="shared" ca="1" si="3405"/>
        <v>#VALUE!</v>
      </c>
      <c r="AK519" s="186" t="e">
        <f t="shared" ca="1" si="3398"/>
        <v>#VALUE!</v>
      </c>
      <c r="AL519" s="191" t="e">
        <f t="shared" ca="1" si="3406"/>
        <v>#VALUE!</v>
      </c>
      <c r="AM519" s="138" t="e">
        <f t="shared" ca="1" si="3407"/>
        <v>#VALUE!</v>
      </c>
      <c r="AN519" s="134" t="e">
        <f ca="1">SUM(AL$512:AL519)</f>
        <v>#VALUE!</v>
      </c>
      <c r="AO519" s="142" t="e">
        <f t="shared" ca="1" si="3413"/>
        <v>#VALUE!</v>
      </c>
      <c r="AP519" s="193" t="e">
        <f t="shared" ca="1" si="3418"/>
        <v>#VALUE!</v>
      </c>
      <c r="AQ519" s="252" t="e">
        <f t="shared" ca="1" si="3408"/>
        <v>#VALUE!</v>
      </c>
      <c r="AR519" s="204"/>
      <c r="AS519" s="221"/>
      <c r="AX519" s="207" t="str">
        <f ca="1">[2]!YBHIST($I$497,$I519,J$25,"sec","")</f>
        <v>E</v>
      </c>
      <c r="AY519" s="205" t="str">
        <f ca="1">[2]!YBPRICE($I$497,AX519&amp;"d","Market","AccruedInterest","Swap",$I519,"LMMSkew","","Model",100,"")</f>
        <v>E</v>
      </c>
      <c r="BA519" s="67">
        <f t="shared" si="3399"/>
        <v>-44</v>
      </c>
      <c r="BI519" s="518" t="e">
        <f t="shared" ca="1" si="3414"/>
        <v>#VALUE!</v>
      </c>
      <c r="BJ519" s="518" t="e">
        <f ca="1">PRODUCT($BI$512:BI519)-1</f>
        <v>#VALUE!</v>
      </c>
      <c r="BK519" s="518" t="e">
        <f t="shared" ca="1" si="3415"/>
        <v>#VALUE!</v>
      </c>
      <c r="BL519" s="518" t="e">
        <f ca="1">PRODUCT($BK$512:BK519)-1</f>
        <v>#VALUE!</v>
      </c>
    </row>
    <row r="520" spans="1:64" s="68" customFormat="1" ht="15">
      <c r="C520" s="70">
        <f t="shared" ca="1" si="3409"/>
        <v>40796</v>
      </c>
      <c r="D520" s="70">
        <f t="shared" ca="1" si="3372"/>
        <v>40821</v>
      </c>
      <c r="E520" s="68" t="str">
        <f t="shared" ca="1" si="3373"/>
        <v>FNMA3.0-TBA-Sep</v>
      </c>
      <c r="F520" s="68" t="str">
        <f t="shared" ca="1" si="3374"/>
        <v>FNMA3.0-TBA-Oct</v>
      </c>
      <c r="G520" s="68" t="str">
        <f t="shared" si="3375"/>
        <v>FNMA3.0-TBA-GEN</v>
      </c>
      <c r="I520" s="133">
        <f ca="1">[2]!YBWORKDAY(EDATE(Base_Date, BA520), -1, "USD")</f>
        <v>40786</v>
      </c>
      <c r="J520" s="234" t="str">
        <f t="shared" ca="1" si="3396"/>
        <v>E</v>
      </c>
      <c r="K520" s="237" t="e">
        <f t="shared" ca="1" si="3397"/>
        <v>#VALUE!</v>
      </c>
      <c r="L520" s="237" t="e">
        <f t="shared" ca="1" si="3400"/>
        <v>#VALUE!</v>
      </c>
      <c r="M520" s="238" t="str">
        <f ca="1">[2]!YBHIST($I$497,$I520,"LMMOAS","sec")</f>
        <v>E</v>
      </c>
      <c r="N520" s="239" t="str">
        <f ca="1">[2]!YBHIST($I$497,$I519,M$25,"sec","")</f>
        <v>E</v>
      </c>
      <c r="O520" s="240" t="str">
        <f ca="1">[2]!YBHIST("1 Month LIBOR",I520,"Yield","bmk","")</f>
        <v>E</v>
      </c>
      <c r="P520" s="237" t="e">
        <f t="shared" ca="1" si="3401"/>
        <v>#VALUE!</v>
      </c>
      <c r="Q520" s="171" t="str">
        <f ca="1">[2]!YBSCEN($I$497,$J519&amp;"d","Market",O$25,"Swap",$I519,"MarketWSkew","","Model",100,0,29,"Gradual","ParShift|N",0,"Annualized ROR",O519,100,"",,,,"Default",,,,"Default",,)</f>
        <v>E</v>
      </c>
      <c r="R520" s="237" t="e">
        <f t="shared" ca="1" si="3402"/>
        <v>#VALUE!</v>
      </c>
      <c r="S520" s="241" t="e">
        <f t="shared" ca="1" si="3403"/>
        <v>#VALUE!</v>
      </c>
      <c r="T520" s="237" t="e">
        <f ca="1">SUM(R$512:R520)</f>
        <v>#VALUE!</v>
      </c>
      <c r="U520" s="241" t="e">
        <f t="shared" ca="1" si="3410"/>
        <v>#VALUE!</v>
      </c>
      <c r="V520" s="242">
        <f ca="1">VLOOKUP($I520, 'Barcap OAD'!$A:$S, $F$497, FALSE)</f>
        <v>-15.4</v>
      </c>
      <c r="W520" s="243" t="e">
        <f t="shared" ca="1" si="3404"/>
        <v>#VALUE!</v>
      </c>
      <c r="X520" s="244" t="str">
        <f ca="1">[2]!YBHIST($E520,$I520,X$25,"sec","")</f>
        <v>E</v>
      </c>
      <c r="Y520" s="237" t="e">
        <f t="shared" ca="1" si="3390"/>
        <v>#VALUE!</v>
      </c>
      <c r="Z520" s="171" t="e">
        <f t="shared" ca="1" si="3391"/>
        <v>#VALUE!</v>
      </c>
      <c r="AA520" s="171" t="str">
        <f ca="1">[2]!YBHIST($F520,$I520,X$25,"sec","")</f>
        <v>E</v>
      </c>
      <c r="AB520" s="171" t="e">
        <f t="shared" ca="1" si="3411"/>
        <v>#VALUE!</v>
      </c>
      <c r="AC520" s="245" t="e">
        <f t="shared" ca="1" si="3419"/>
        <v>#VALUE!</v>
      </c>
      <c r="AD520" s="246">
        <f ca="1">VLOOKUP($I520, 'Barcap OAD'!$A:$S, $F$26, FALSE)</f>
        <v>8.2390000000000008</v>
      </c>
      <c r="AE520" s="243" t="e">
        <f t="shared" ca="1" si="3378"/>
        <v>#VALUE!</v>
      </c>
      <c r="AF520" s="247" t="e">
        <f t="shared" ca="1" si="3379"/>
        <v>#VALUE!</v>
      </c>
      <c r="AG520" s="237" t="e">
        <f t="shared" ca="1" si="3416"/>
        <v>#VALUE!</v>
      </c>
      <c r="AH520" s="241" t="e">
        <f t="shared" ca="1" si="3412"/>
        <v>#VALUE!</v>
      </c>
      <c r="AI520" s="237" t="e">
        <f t="shared" ca="1" si="3417"/>
        <v>#VALUE!</v>
      </c>
      <c r="AJ520" s="241" t="e">
        <f t="shared" ca="1" si="3405"/>
        <v>#VALUE!</v>
      </c>
      <c r="AK520" s="245" t="e">
        <f t="shared" ca="1" si="3398"/>
        <v>#VALUE!</v>
      </c>
      <c r="AL520" s="248" t="e">
        <f t="shared" ca="1" si="3406"/>
        <v>#VALUE!</v>
      </c>
      <c r="AM520" s="241" t="e">
        <f t="shared" ca="1" si="3407"/>
        <v>#VALUE!</v>
      </c>
      <c r="AN520" s="237" t="e">
        <f ca="1">SUM(AL$512:AL520)</f>
        <v>#VALUE!</v>
      </c>
      <c r="AO520" s="203" t="e">
        <f t="shared" ca="1" si="3413"/>
        <v>#VALUE!</v>
      </c>
      <c r="AP520" s="249" t="e">
        <f t="shared" ca="1" si="3418"/>
        <v>#VALUE!</v>
      </c>
      <c r="AQ520" s="250" t="e">
        <f t="shared" ca="1" si="3408"/>
        <v>#VALUE!</v>
      </c>
      <c r="AR520" s="204"/>
      <c r="AS520" s="221"/>
      <c r="AX520" s="207" t="str">
        <f ca="1">[2]!YBHIST($I$497,$I520,J$25,"sec","")</f>
        <v>E</v>
      </c>
      <c r="AY520" s="205" t="str">
        <f ca="1">[2]!YBPRICE($I$497,AX520&amp;"d","Market","AccruedInterest","Swap",$I520,"LMMSkew","","Model",100,"")</f>
        <v>E</v>
      </c>
      <c r="BA520" s="67">
        <f t="shared" si="3399"/>
        <v>-43</v>
      </c>
      <c r="BI520" s="518" t="e">
        <f t="shared" ca="1" si="3414"/>
        <v>#VALUE!</v>
      </c>
      <c r="BJ520" s="518" t="e">
        <f ca="1">PRODUCT($BI$512:BI520)-1</f>
        <v>#VALUE!</v>
      </c>
      <c r="BK520" s="518" t="e">
        <f t="shared" ca="1" si="3415"/>
        <v>#VALUE!</v>
      </c>
      <c r="BL520" s="518" t="e">
        <f ca="1">PRODUCT($BK$512:BK520)-1</f>
        <v>#VALUE!</v>
      </c>
    </row>
    <row r="521" spans="1:64" s="68" customFormat="1" ht="15">
      <c r="C521" s="70">
        <f t="shared" ca="1" si="3409"/>
        <v>40826</v>
      </c>
      <c r="D521" s="70">
        <f t="shared" ca="1" si="3372"/>
        <v>40851</v>
      </c>
      <c r="E521" s="68" t="str">
        <f t="shared" ca="1" si="3373"/>
        <v>FNMA3.0-TBA-Oct</v>
      </c>
      <c r="F521" s="68" t="str">
        <f t="shared" ca="1" si="3374"/>
        <v>FNMA3.0-TBA-Nov</v>
      </c>
      <c r="G521" s="68" t="str">
        <f t="shared" si="3375"/>
        <v>FNMA3.0-TBA-GEN</v>
      </c>
      <c r="I521" s="133">
        <f ca="1">[2]!YBWORKDAY(EDATE(Base_Date, BA521), -1, "USD")</f>
        <v>40816</v>
      </c>
      <c r="J521" s="235" t="str">
        <f t="shared" ca="1" si="3396"/>
        <v>E</v>
      </c>
      <c r="K521" s="253" t="e">
        <f t="shared" ca="1" si="3397"/>
        <v>#VALUE!</v>
      </c>
      <c r="L521" s="253" t="e">
        <f t="shared" ca="1" si="3400"/>
        <v>#VALUE!</v>
      </c>
      <c r="M521" s="254" t="str">
        <f ca="1">[2]!YBHIST($I$497,$I521,"LMMOAS","sec")</f>
        <v>E</v>
      </c>
      <c r="N521" s="255" t="str">
        <f ca="1">[2]!YBHIST($I$497,$I520,M$25,"sec","")</f>
        <v>E</v>
      </c>
      <c r="O521" s="256" t="str">
        <f ca="1">[2]!YBHIST("1 Month LIBOR",I521,"Yield","bmk","")</f>
        <v>E</v>
      </c>
      <c r="P521" s="253" t="e">
        <f t="shared" ca="1" si="3401"/>
        <v>#VALUE!</v>
      </c>
      <c r="Q521" s="257" t="str">
        <f ca="1">[2]!YBSCEN($I$497,$J520&amp;"d","Market",O$25,"Swap",$I520,"MarketWSkew","","Model",100,0,29,"Gradual","ParShift|N",0,"Annualized ROR",O520,100,"",,,,"Default",,,,"Default",,)</f>
        <v>E</v>
      </c>
      <c r="R521" s="253" t="e">
        <f t="shared" ca="1" si="3402"/>
        <v>#VALUE!</v>
      </c>
      <c r="S521" s="258" t="e">
        <f t="shared" ca="1" si="3403"/>
        <v>#VALUE!</v>
      </c>
      <c r="T521" s="253" t="e">
        <f ca="1">SUM(R$512:R521)</f>
        <v>#VALUE!</v>
      </c>
      <c r="U521" s="258" t="e">
        <f t="shared" ca="1" si="3410"/>
        <v>#VALUE!</v>
      </c>
      <c r="V521" s="259">
        <f ca="1">VLOOKUP($I521, 'Barcap OAD'!$A:$S, $F$497, FALSE)</f>
        <v>-16.399999999999999</v>
      </c>
      <c r="W521" s="260" t="e">
        <f t="shared" ca="1" si="3404"/>
        <v>#VALUE!</v>
      </c>
      <c r="X521" s="261" t="str">
        <f ca="1">[2]!YBHIST($E521,$I521,X$25,"sec","")</f>
        <v>E</v>
      </c>
      <c r="Y521" s="253" t="e">
        <f t="shared" ca="1" si="3390"/>
        <v>#VALUE!</v>
      </c>
      <c r="Z521" s="257" t="e">
        <f t="shared" ca="1" si="3391"/>
        <v>#VALUE!</v>
      </c>
      <c r="AA521" s="257" t="str">
        <f ca="1">[2]!YBHIST($F521,$I521,X$25,"sec","")</f>
        <v>E</v>
      </c>
      <c r="AB521" s="257" t="e">
        <f t="shared" ca="1" si="3411"/>
        <v>#VALUE!</v>
      </c>
      <c r="AC521" s="262" t="e">
        <f t="shared" ca="1" si="3419"/>
        <v>#VALUE!</v>
      </c>
      <c r="AD521" s="263">
        <f ca="1">VLOOKUP($I521, 'Barcap OAD'!$A:$S, $F$26, FALSE)</f>
        <v>7.7809999999999997</v>
      </c>
      <c r="AE521" s="260" t="e">
        <f t="shared" ca="1" si="3378"/>
        <v>#VALUE!</v>
      </c>
      <c r="AF521" s="264" t="e">
        <f t="shared" ca="1" si="3379"/>
        <v>#VALUE!</v>
      </c>
      <c r="AG521" s="253" t="e">
        <f t="shared" ca="1" si="3416"/>
        <v>#VALUE!</v>
      </c>
      <c r="AH521" s="258" t="e">
        <f t="shared" ca="1" si="3412"/>
        <v>#VALUE!</v>
      </c>
      <c r="AI521" s="253" t="e">
        <f t="shared" ca="1" si="3417"/>
        <v>#VALUE!</v>
      </c>
      <c r="AJ521" s="258" t="e">
        <f t="shared" ca="1" si="3405"/>
        <v>#VALUE!</v>
      </c>
      <c r="AK521" s="262" t="e">
        <f t="shared" ca="1" si="3398"/>
        <v>#VALUE!</v>
      </c>
      <c r="AL521" s="265" t="e">
        <f t="shared" ca="1" si="3406"/>
        <v>#VALUE!</v>
      </c>
      <c r="AM521" s="258" t="e">
        <f t="shared" ca="1" si="3407"/>
        <v>#VALUE!</v>
      </c>
      <c r="AN521" s="253" t="e">
        <f ca="1">SUM(AL$512:AL521)</f>
        <v>#VALUE!</v>
      </c>
      <c r="AO521" s="266" t="e">
        <f t="shared" ca="1" si="3413"/>
        <v>#VALUE!</v>
      </c>
      <c r="AP521" s="267" t="e">
        <f t="shared" ca="1" si="3418"/>
        <v>#VALUE!</v>
      </c>
      <c r="AQ521" s="268" t="e">
        <f t="shared" ca="1" si="3408"/>
        <v>#VALUE!</v>
      </c>
      <c r="AR521" s="204"/>
      <c r="AS521" s="221"/>
      <c r="AX521" s="207" t="str">
        <f ca="1">[2]!YBHIST($I$497,$I521,J$25,"sec","")</f>
        <v>E</v>
      </c>
      <c r="AY521" s="205" t="str">
        <f ca="1">[2]!YBPRICE($I$497,AX521&amp;"d","Market","AccruedInterest","Swap",$I521,"LMMSkew","","Model",100,"")</f>
        <v>E</v>
      </c>
      <c r="BA521" s="67">
        <f t="shared" si="3399"/>
        <v>-42</v>
      </c>
      <c r="BI521" s="518" t="e">
        <f t="shared" ca="1" si="3414"/>
        <v>#VALUE!</v>
      </c>
      <c r="BJ521" s="518" t="e">
        <f ca="1">PRODUCT($BI$512:BI521)-1</f>
        <v>#VALUE!</v>
      </c>
      <c r="BK521" s="518" t="e">
        <f t="shared" ca="1" si="3415"/>
        <v>#VALUE!</v>
      </c>
      <c r="BL521" s="518" t="e">
        <f ca="1">PRODUCT($BK$512:BK521)-1</f>
        <v>#VALUE!</v>
      </c>
    </row>
    <row r="522" spans="1:64" s="68" customFormat="1" ht="15">
      <c r="C522" s="70">
        <f t="shared" ca="1" si="3409"/>
        <v>40857</v>
      </c>
      <c r="D522" s="70">
        <f t="shared" ca="1" si="3372"/>
        <v>40882</v>
      </c>
      <c r="E522" s="68" t="str">
        <f t="shared" ca="1" si="3373"/>
        <v>FNMA3.0-TBA-Nov</v>
      </c>
      <c r="F522" s="68" t="str">
        <f t="shared" ca="1" si="3374"/>
        <v>FNMA3.0-TBA-Dec</v>
      </c>
      <c r="G522" s="68" t="str">
        <f t="shared" si="3375"/>
        <v>FNMA3.0-TBA-GEN</v>
      </c>
      <c r="I522" s="133">
        <f ca="1">[2]!YBWORKDAY(EDATE(Base_Date, BA522), -1, "USD")</f>
        <v>40847</v>
      </c>
      <c r="J522" s="216" t="str">
        <f t="shared" ca="1" si="3396"/>
        <v>E</v>
      </c>
      <c r="K522" s="134" t="e">
        <f t="shared" ca="1" si="3397"/>
        <v>#VALUE!</v>
      </c>
      <c r="L522" s="134" t="e">
        <f t="shared" ca="1" si="3400"/>
        <v>#VALUE!</v>
      </c>
      <c r="M522" s="135" t="str">
        <f ca="1">[2]!YBHIST($I$497,$I522,"LMMOAS","sec")</f>
        <v>E</v>
      </c>
      <c r="N522" s="136" t="str">
        <f ca="1">[2]!YBHIST($I$497,$I521,M$25,"sec","")</f>
        <v>E</v>
      </c>
      <c r="O522" s="251" t="str">
        <f ca="1">[2]!YBHIST("1 Month LIBOR",I522,"Yield","bmk","")</f>
        <v>E</v>
      </c>
      <c r="P522" s="134" t="e">
        <f t="shared" ca="1" si="3401"/>
        <v>#VALUE!</v>
      </c>
      <c r="Q522" s="137" t="str">
        <f ca="1">[2]!YBSCEN($I$497,$J521&amp;"d","Market",O$25,"Swap",$I521,"MarketWSkew","","Model",100,0,29,"Gradual","ParShift|N",0,"Annualized ROR",O521,100,"",,,,"Default",,,,"Default",,)</f>
        <v>E</v>
      </c>
      <c r="R522" s="134" t="e">
        <f t="shared" ca="1" si="3402"/>
        <v>#VALUE!</v>
      </c>
      <c r="S522" s="138" t="e">
        <f t="shared" ca="1" si="3403"/>
        <v>#VALUE!</v>
      </c>
      <c r="T522" s="134" t="e">
        <f ca="1">SUM(R$512:R522)</f>
        <v>#VALUE!</v>
      </c>
      <c r="U522" s="138" t="e">
        <f t="shared" ca="1" si="3410"/>
        <v>#VALUE!</v>
      </c>
      <c r="V522" s="139">
        <f ca="1">VLOOKUP($I522, 'Barcap OAD'!$A:$S, $F$497, FALSE)</f>
        <v>-16.3</v>
      </c>
      <c r="W522" s="173" t="e">
        <f t="shared" ca="1" si="3404"/>
        <v>#VALUE!</v>
      </c>
      <c r="X522" s="184" t="str">
        <f ca="1">[2]!YBHIST($E522,$I522,X$25,"sec","")</f>
        <v>E</v>
      </c>
      <c r="Y522" s="134" t="e">
        <f t="shared" ca="1" si="3390"/>
        <v>#VALUE!</v>
      </c>
      <c r="Z522" s="137" t="e">
        <f t="shared" ca="1" si="3391"/>
        <v>#VALUE!</v>
      </c>
      <c r="AA522" s="137" t="str">
        <f ca="1">[2]!YBHIST($F522,$I522,X$25,"sec","")</f>
        <v>E</v>
      </c>
      <c r="AB522" s="137" t="e">
        <f t="shared" ca="1" si="3411"/>
        <v>#VALUE!</v>
      </c>
      <c r="AC522" s="186" t="e">
        <f t="shared" ca="1" si="3419"/>
        <v>#VALUE!</v>
      </c>
      <c r="AD522" s="188">
        <f ca="1">VLOOKUP($I522, 'Barcap OAD'!$A:$S, $F$26, FALSE)</f>
        <v>7.9560000000000004</v>
      </c>
      <c r="AE522" s="173" t="e">
        <f t="shared" ca="1" si="3378"/>
        <v>#VALUE!</v>
      </c>
      <c r="AF522" s="141" t="e">
        <f t="shared" ca="1" si="3379"/>
        <v>#VALUE!</v>
      </c>
      <c r="AG522" s="134" t="e">
        <f t="shared" ca="1" si="3416"/>
        <v>#VALUE!</v>
      </c>
      <c r="AH522" s="138" t="e">
        <f t="shared" ca="1" si="3412"/>
        <v>#VALUE!</v>
      </c>
      <c r="AI522" s="134" t="e">
        <f t="shared" ca="1" si="3417"/>
        <v>#VALUE!</v>
      </c>
      <c r="AJ522" s="138" t="e">
        <f t="shared" ca="1" si="3405"/>
        <v>#VALUE!</v>
      </c>
      <c r="AK522" s="186" t="e">
        <f t="shared" ca="1" si="3398"/>
        <v>#VALUE!</v>
      </c>
      <c r="AL522" s="191" t="e">
        <f t="shared" ca="1" si="3406"/>
        <v>#VALUE!</v>
      </c>
      <c r="AM522" s="138" t="e">
        <f t="shared" ca="1" si="3407"/>
        <v>#VALUE!</v>
      </c>
      <c r="AN522" s="134" t="e">
        <f ca="1">SUM(AL$512:AL522)</f>
        <v>#VALUE!</v>
      </c>
      <c r="AO522" s="142" t="e">
        <f t="shared" ca="1" si="3413"/>
        <v>#VALUE!</v>
      </c>
      <c r="AP522" s="193" t="e">
        <f t="shared" ca="1" si="3418"/>
        <v>#VALUE!</v>
      </c>
      <c r="AQ522" s="252" t="e">
        <f t="shared" ca="1" si="3408"/>
        <v>#VALUE!</v>
      </c>
      <c r="AR522" s="204"/>
      <c r="AS522" s="221"/>
      <c r="AX522" s="207" t="str">
        <f ca="1">[2]!YBHIST($I$497,$I522,J$25,"sec","")</f>
        <v>E</v>
      </c>
      <c r="AY522" s="205" t="str">
        <f ca="1">[2]!YBPRICE($I$497,AX522&amp;"d","Market","AccruedInterest","Swap",$I522,"LMMSkew","","Model",100,"")</f>
        <v>E</v>
      </c>
      <c r="BA522" s="67">
        <f t="shared" si="3399"/>
        <v>-41</v>
      </c>
      <c r="BI522" s="518" t="e">
        <f t="shared" ca="1" si="3414"/>
        <v>#VALUE!</v>
      </c>
      <c r="BJ522" s="518" t="e">
        <f ca="1">PRODUCT($BI$512:BI522)-1</f>
        <v>#VALUE!</v>
      </c>
      <c r="BK522" s="518" t="e">
        <f t="shared" ca="1" si="3415"/>
        <v>#VALUE!</v>
      </c>
      <c r="BL522" s="518" t="e">
        <f ca="1">PRODUCT($BK$512:BK522)-1</f>
        <v>#VALUE!</v>
      </c>
    </row>
    <row r="523" spans="1:64" s="68" customFormat="1" ht="15">
      <c r="C523" s="70">
        <f t="shared" ca="1" si="3409"/>
        <v>40887</v>
      </c>
      <c r="D523" s="70">
        <f t="shared" ca="1" si="3372"/>
        <v>40912</v>
      </c>
      <c r="E523" s="68" t="str">
        <f t="shared" ca="1" si="3373"/>
        <v>FNMA3.0-TBA-Dec</v>
      </c>
      <c r="F523" s="68" t="str">
        <f t="shared" ca="1" si="3374"/>
        <v>FNMA3.0-TBA-Jan</v>
      </c>
      <c r="G523" s="68" t="str">
        <f t="shared" si="3375"/>
        <v>FNMA3.0-TBA-GEN</v>
      </c>
      <c r="I523" s="133">
        <f ca="1">[2]!YBWORKDAY(EDATE(Base_Date, BA523), -1, "USD")</f>
        <v>40877</v>
      </c>
      <c r="J523" s="217" t="str">
        <f t="shared" ca="1" si="3396"/>
        <v>E</v>
      </c>
      <c r="K523" s="80" t="e">
        <f t="shared" ca="1" si="3397"/>
        <v>#VALUE!</v>
      </c>
      <c r="L523" s="80" t="e">
        <f t="shared" ca="1" si="3400"/>
        <v>#VALUE!</v>
      </c>
      <c r="M523" s="81" t="str">
        <f ca="1">[2]!YBHIST($I$497,$I523,"LMMOAS","sec")</f>
        <v>E</v>
      </c>
      <c r="N523" s="73" t="str">
        <f ca="1">[2]!YBHIST($I$497,$I522,M$25,"sec","")</f>
        <v>E</v>
      </c>
      <c r="O523" s="170" t="str">
        <f ca="1">[2]!YBHIST("1 Month LIBOR",I523,"Yield","bmk","")</f>
        <v>E</v>
      </c>
      <c r="P523" s="80" t="e">
        <f t="shared" ca="1" si="3401"/>
        <v>#VALUE!</v>
      </c>
      <c r="Q523" s="82" t="str">
        <f ca="1">[2]!YBSCEN($I$497,$J522&amp;"d","Market",O$25,"Swap",$I522,"MarketWSkew","","Model",100,0,29,"Gradual","ParShift|N",0,"Annualized ROR",O522,100,"",,,,"Default",,,,"Default",,)</f>
        <v>E</v>
      </c>
      <c r="R523" s="80" t="e">
        <f t="shared" ca="1" si="3402"/>
        <v>#VALUE!</v>
      </c>
      <c r="S523" s="83" t="e">
        <f t="shared" ca="1" si="3403"/>
        <v>#VALUE!</v>
      </c>
      <c r="T523" s="80" t="e">
        <f ca="1">SUM(R$512:R523)</f>
        <v>#VALUE!</v>
      </c>
      <c r="U523" s="83" t="e">
        <f t="shared" ca="1" si="3410"/>
        <v>#VALUE!</v>
      </c>
      <c r="V523" s="84">
        <f ca="1">VLOOKUP($I523, 'Barcap OAD'!$A:$S, $F$497, FALSE)</f>
        <v>-16.5</v>
      </c>
      <c r="W523" s="172" t="e">
        <f t="shared" ca="1" si="3404"/>
        <v>#VALUE!</v>
      </c>
      <c r="X523" s="185" t="str">
        <f ca="1">[2]!YBHIST($E523,$I523,X$25,"sec","")</f>
        <v>E</v>
      </c>
      <c r="Y523" s="80" t="e">
        <f t="shared" ca="1" si="3390"/>
        <v>#VALUE!</v>
      </c>
      <c r="Z523" s="82" t="e">
        <f t="shared" ca="1" si="3391"/>
        <v>#VALUE!</v>
      </c>
      <c r="AA523" s="82" t="str">
        <f ca="1">[2]!YBHIST($F523,$I523,X$25,"sec","")</f>
        <v>E</v>
      </c>
      <c r="AB523" s="82" t="e">
        <f t="shared" ca="1" si="3411"/>
        <v>#VALUE!</v>
      </c>
      <c r="AC523" s="187" t="e">
        <f t="shared" ca="1" si="3419"/>
        <v>#VALUE!</v>
      </c>
      <c r="AD523" s="189">
        <f ca="1">VLOOKUP($I523, 'Barcap OAD'!$A:$S, $F$26, FALSE)</f>
        <v>7.6639999999999997</v>
      </c>
      <c r="AE523" s="172" t="e">
        <f t="shared" ca="1" si="3378"/>
        <v>#VALUE!</v>
      </c>
      <c r="AF523" s="86" t="e">
        <f t="shared" ca="1" si="3379"/>
        <v>#VALUE!</v>
      </c>
      <c r="AG523" s="80" t="e">
        <f t="shared" ca="1" si="3416"/>
        <v>#VALUE!</v>
      </c>
      <c r="AH523" s="83" t="e">
        <f t="shared" ca="1" si="3412"/>
        <v>#VALUE!</v>
      </c>
      <c r="AI523" s="80" t="e">
        <f t="shared" ca="1" si="3417"/>
        <v>#VALUE!</v>
      </c>
      <c r="AJ523" s="83" t="e">
        <f t="shared" ca="1" si="3405"/>
        <v>#VALUE!</v>
      </c>
      <c r="AK523" s="187" t="e">
        <f t="shared" ca="1" si="3398"/>
        <v>#VALUE!</v>
      </c>
      <c r="AL523" s="192" t="e">
        <f t="shared" ca="1" si="3406"/>
        <v>#VALUE!</v>
      </c>
      <c r="AM523" s="83" t="e">
        <f t="shared" ca="1" si="3407"/>
        <v>#VALUE!</v>
      </c>
      <c r="AN523" s="80" t="e">
        <f ca="1">SUM(AL$512:AL523)</f>
        <v>#VALUE!</v>
      </c>
      <c r="AO523" s="109" t="e">
        <f t="shared" ca="1" si="3413"/>
        <v>#VALUE!</v>
      </c>
      <c r="AP523" s="194" t="e">
        <f t="shared" ca="1" si="3418"/>
        <v>#VALUE!</v>
      </c>
      <c r="AQ523" s="200" t="e">
        <f t="shared" ca="1" si="3408"/>
        <v>#VALUE!</v>
      </c>
      <c r="AR523" s="204"/>
      <c r="AS523" s="221"/>
      <c r="AX523" s="207" t="str">
        <f ca="1">[2]!YBHIST($I$497,$I523,J$25,"sec","")</f>
        <v>E</v>
      </c>
      <c r="AY523" s="205" t="str">
        <f ca="1">[2]!YBPRICE($I$497,AX523&amp;"d","Market","AccruedInterest","Swap",$I523,"LMMSkew","","Model",100,"")</f>
        <v>E</v>
      </c>
      <c r="BA523" s="67">
        <f t="shared" si="3399"/>
        <v>-40</v>
      </c>
      <c r="BI523" s="518" t="e">
        <f t="shared" ca="1" si="3414"/>
        <v>#VALUE!</v>
      </c>
      <c r="BJ523" s="518" t="e">
        <f ca="1">PRODUCT($BI$512:BI523)-1</f>
        <v>#VALUE!</v>
      </c>
      <c r="BK523" s="518" t="e">
        <f t="shared" ca="1" si="3415"/>
        <v>#VALUE!</v>
      </c>
      <c r="BL523" s="518" t="e">
        <f ca="1">PRODUCT($BK$512:BK523)-1</f>
        <v>#VALUE!</v>
      </c>
    </row>
    <row r="524" spans="1:64" s="68" customFormat="1" ht="15">
      <c r="C524" s="70">
        <f t="shared" ca="1" si="3409"/>
        <v>40917</v>
      </c>
      <c r="D524" s="70">
        <f t="shared" ca="1" si="3372"/>
        <v>40942</v>
      </c>
      <c r="E524" s="68" t="str">
        <f t="shared" ca="1" si="3373"/>
        <v>FNMA3.0-TBA-Jan</v>
      </c>
      <c r="F524" s="68" t="str">
        <f t="shared" ca="1" si="3374"/>
        <v>FNMA3.0-TBA-Feb</v>
      </c>
      <c r="G524" s="68" t="str">
        <f t="shared" si="3375"/>
        <v>FNMA3.0-TBA-GEN</v>
      </c>
      <c r="I524" s="133">
        <f ca="1">[2]!YBWORKDAY(EDATE(Base_Date, BA524), -1, "USD")</f>
        <v>40907</v>
      </c>
      <c r="J524" s="217" t="str">
        <f t="shared" ca="1" si="3396"/>
        <v>E</v>
      </c>
      <c r="K524" s="80" t="e">
        <f t="shared" ca="1" si="3397"/>
        <v>#VALUE!</v>
      </c>
      <c r="L524" s="80" t="e">
        <f t="shared" ca="1" si="3400"/>
        <v>#VALUE!</v>
      </c>
      <c r="M524" s="81" t="str">
        <f ca="1">[2]!YBHIST($I$497,$I524,"LMMOAS","sec")</f>
        <v>E</v>
      </c>
      <c r="N524" s="73" t="str">
        <f ca="1">[2]!YBHIST($I$497,$I523,M$25,"sec","")</f>
        <v>E</v>
      </c>
      <c r="O524" s="170" t="str">
        <f ca="1">[2]!YBHIST("1 Month LIBOR",I524,"Yield","bmk","")</f>
        <v>E</v>
      </c>
      <c r="P524" s="80" t="e">
        <f t="shared" ca="1" si="3401"/>
        <v>#VALUE!</v>
      </c>
      <c r="Q524" s="82" t="str">
        <f ca="1">[2]!YBSCEN($I$497,$J523&amp;"d","Market",O$25,"Swap",$I523,"MarketWSkew","","Model",100,0,29,"Gradual","ParShift|N",0,"Annualized ROR",O523,100,"",,,,"Default",,,,"Default",,)</f>
        <v>E</v>
      </c>
      <c r="R524" s="80" t="e">
        <f t="shared" ca="1" si="3402"/>
        <v>#VALUE!</v>
      </c>
      <c r="S524" s="83" t="e">
        <f t="shared" ca="1" si="3403"/>
        <v>#VALUE!</v>
      </c>
      <c r="T524" s="80" t="e">
        <f ca="1">SUM(R$512:R524)</f>
        <v>#VALUE!</v>
      </c>
      <c r="U524" s="83" t="e">
        <f t="shared" ca="1" si="3410"/>
        <v>#VALUE!</v>
      </c>
      <c r="V524" s="84">
        <f ca="1">VLOOKUP($I524, 'Barcap OAD'!$A:$S, $F$497, FALSE)</f>
        <v>-17.100000000000001</v>
      </c>
      <c r="W524" s="172" t="e">
        <f t="shared" ca="1" si="3404"/>
        <v>#VALUE!</v>
      </c>
      <c r="X524" s="185" t="str">
        <f ca="1">[2]!YBHIST($E524,$I524,X$25,"sec","")</f>
        <v>E</v>
      </c>
      <c r="Y524" s="80" t="e">
        <f t="shared" ca="1" si="3390"/>
        <v>#VALUE!</v>
      </c>
      <c r="Z524" s="82" t="e">
        <f t="shared" ca="1" si="3391"/>
        <v>#VALUE!</v>
      </c>
      <c r="AA524" s="82" t="str">
        <f ca="1">[2]!YBHIST($F524,$I524,X$25,"sec","")</f>
        <v>E</v>
      </c>
      <c r="AB524" s="82" t="e">
        <f t="shared" ca="1" si="3411"/>
        <v>#VALUE!</v>
      </c>
      <c r="AC524" s="187" t="e">
        <f t="shared" ca="1" si="3419"/>
        <v>#VALUE!</v>
      </c>
      <c r="AD524" s="189">
        <f ca="1">VLOOKUP($I524, 'Barcap OAD'!$A:$S, $F$26, FALSE)</f>
        <v>7.5659999999999998</v>
      </c>
      <c r="AE524" s="172" t="e">
        <f t="shared" ca="1" si="3378"/>
        <v>#VALUE!</v>
      </c>
      <c r="AF524" s="86" t="e">
        <f t="shared" ca="1" si="3379"/>
        <v>#VALUE!</v>
      </c>
      <c r="AG524" s="80" t="e">
        <f t="shared" ca="1" si="3416"/>
        <v>#VALUE!</v>
      </c>
      <c r="AH524" s="83" t="e">
        <f t="shared" ca="1" si="3412"/>
        <v>#VALUE!</v>
      </c>
      <c r="AI524" s="80" t="e">
        <f t="shared" ca="1" si="3417"/>
        <v>#VALUE!</v>
      </c>
      <c r="AJ524" s="83" t="e">
        <f t="shared" ca="1" si="3405"/>
        <v>#VALUE!</v>
      </c>
      <c r="AK524" s="187" t="e">
        <f t="shared" ca="1" si="3398"/>
        <v>#VALUE!</v>
      </c>
      <c r="AL524" s="192" t="e">
        <f t="shared" ca="1" si="3406"/>
        <v>#VALUE!</v>
      </c>
      <c r="AM524" s="83" t="e">
        <f t="shared" ca="1" si="3407"/>
        <v>#VALUE!</v>
      </c>
      <c r="AN524" s="80" t="e">
        <f ca="1">SUM(AL$512:AL524)</f>
        <v>#VALUE!</v>
      </c>
      <c r="AO524" s="109" t="e">
        <f t="shared" ca="1" si="3413"/>
        <v>#VALUE!</v>
      </c>
      <c r="AP524" s="194" t="e">
        <f t="shared" ca="1" si="3418"/>
        <v>#VALUE!</v>
      </c>
      <c r="AQ524" s="200" t="e">
        <f t="shared" ca="1" si="3408"/>
        <v>#VALUE!</v>
      </c>
      <c r="AR524" s="204"/>
      <c r="AS524" s="221"/>
      <c r="AX524" s="207" t="str">
        <f ca="1">[2]!YBHIST($I$497,$I524,J$25,"sec","")</f>
        <v>E</v>
      </c>
      <c r="AY524" s="205" t="str">
        <f ca="1">[2]!YBPRICE($I$497,AX524&amp;"d","Market","AccruedInterest","Swap",$I524,"LMMSkew","","Model",100,"")</f>
        <v>E</v>
      </c>
      <c r="BA524" s="67">
        <f t="shared" si="3399"/>
        <v>-39</v>
      </c>
      <c r="BI524" s="518" t="e">
        <f t="shared" ca="1" si="3414"/>
        <v>#VALUE!</v>
      </c>
      <c r="BJ524" s="518" t="e">
        <f ca="1">PRODUCT($BI$512:BI524)-1</f>
        <v>#VALUE!</v>
      </c>
      <c r="BK524" s="518" t="e">
        <f t="shared" ca="1" si="3415"/>
        <v>#VALUE!</v>
      </c>
      <c r="BL524" s="518" t="e">
        <f ca="1">PRODUCT($BK$512:BK524)-1</f>
        <v>#VALUE!</v>
      </c>
    </row>
    <row r="525" spans="1:64" s="68" customFormat="1" ht="15">
      <c r="C525" s="70">
        <f t="shared" ca="1" si="3409"/>
        <v>40949</v>
      </c>
      <c r="D525" s="70">
        <f t="shared" ca="1" si="3372"/>
        <v>40974</v>
      </c>
      <c r="E525" s="68" t="str">
        <f t="shared" ca="1" si="3373"/>
        <v>FNMA3.0-TBA-Feb</v>
      </c>
      <c r="F525" s="68" t="str">
        <f t="shared" ca="1" si="3374"/>
        <v>FNMA3.0-TBA-Mar</v>
      </c>
      <c r="G525" s="68" t="str">
        <f t="shared" si="3375"/>
        <v>FNMA3.0-TBA-GEN</v>
      </c>
      <c r="I525" s="133">
        <f ca="1">[2]!YBWORKDAY(EDATE(Base_Date, BA525), -1, "USD")</f>
        <v>40939</v>
      </c>
      <c r="J525" s="217" t="str">
        <f t="shared" ca="1" si="3396"/>
        <v>E</v>
      </c>
      <c r="K525" s="80" t="e">
        <f t="shared" ca="1" si="3397"/>
        <v>#VALUE!</v>
      </c>
      <c r="L525" s="80" t="e">
        <f t="shared" ca="1" si="3400"/>
        <v>#VALUE!</v>
      </c>
      <c r="M525" s="81" t="str">
        <f ca="1">[2]!YBHIST($I$497,$I525,"LMMOAS","sec")</f>
        <v>E</v>
      </c>
      <c r="N525" s="73" t="str">
        <f ca="1">[2]!YBHIST($I$497,$I524,M$25,"sec","")</f>
        <v>E</v>
      </c>
      <c r="O525" s="170" t="str">
        <f ca="1">[2]!YBHIST("1 Month LIBOR",I525,"Yield","bmk","")</f>
        <v>E</v>
      </c>
      <c r="P525" s="80" t="e">
        <f t="shared" ca="1" si="3401"/>
        <v>#VALUE!</v>
      </c>
      <c r="Q525" s="82" t="str">
        <f ca="1">[2]!YBSCEN($I$497,$J524&amp;"d","Market",O$25,"Swap",$I524,"MarketWSkew","","Model",100,0,29,"Gradual","ParShift|N",0,"Annualized ROR",O524,100,"",,,,"Default",,,,"Default",,)</f>
        <v>E</v>
      </c>
      <c r="R525" s="80" t="e">
        <f t="shared" ca="1" si="3402"/>
        <v>#VALUE!</v>
      </c>
      <c r="S525" s="83" t="e">
        <f t="shared" ca="1" si="3403"/>
        <v>#VALUE!</v>
      </c>
      <c r="T525" s="80" t="e">
        <f ca="1">SUM(R$512:R525)</f>
        <v>#VALUE!</v>
      </c>
      <c r="U525" s="83" t="e">
        <f t="shared" ca="1" si="3410"/>
        <v>#VALUE!</v>
      </c>
      <c r="V525" s="84">
        <f ca="1">VLOOKUP($I525, 'Barcap OAD'!$A:$S, $F$497, FALSE)</f>
        <v>-16.7</v>
      </c>
      <c r="W525" s="172" t="e">
        <f t="shared" ca="1" si="3404"/>
        <v>#VALUE!</v>
      </c>
      <c r="X525" s="185" t="str">
        <f ca="1">[2]!YBHIST($E525,$I525,X$25,"sec","")</f>
        <v>E</v>
      </c>
      <c r="Y525" s="80" t="e">
        <f t="shared" ca="1" si="3390"/>
        <v>#VALUE!</v>
      </c>
      <c r="Z525" s="82" t="e">
        <f t="shared" ca="1" si="3391"/>
        <v>#VALUE!</v>
      </c>
      <c r="AA525" s="82" t="str">
        <f ca="1">[2]!YBHIST($F525,$I525,X$25,"sec","")</f>
        <v>E</v>
      </c>
      <c r="AB525" s="82" t="e">
        <f t="shared" ca="1" si="3411"/>
        <v>#VALUE!</v>
      </c>
      <c r="AC525" s="187" t="e">
        <f t="shared" ca="1" si="3419"/>
        <v>#VALUE!</v>
      </c>
      <c r="AD525" s="189">
        <f ca="1">VLOOKUP($I525, 'Barcap OAD'!$A:$S, $F$26, FALSE)</f>
        <v>7.0720000000000001</v>
      </c>
      <c r="AE525" s="172" t="e">
        <f t="shared" ca="1" si="3378"/>
        <v>#VALUE!</v>
      </c>
      <c r="AF525" s="86" t="e">
        <f t="shared" ca="1" si="3379"/>
        <v>#VALUE!</v>
      </c>
      <c r="AG525" s="80" t="e">
        <f t="shared" ca="1" si="3416"/>
        <v>#VALUE!</v>
      </c>
      <c r="AH525" s="83" t="e">
        <f t="shared" ca="1" si="3412"/>
        <v>#VALUE!</v>
      </c>
      <c r="AI525" s="80" t="e">
        <f t="shared" ca="1" si="3417"/>
        <v>#VALUE!</v>
      </c>
      <c r="AJ525" s="83" t="e">
        <f t="shared" ca="1" si="3405"/>
        <v>#VALUE!</v>
      </c>
      <c r="AK525" s="187" t="e">
        <f t="shared" ca="1" si="3398"/>
        <v>#VALUE!</v>
      </c>
      <c r="AL525" s="192" t="e">
        <f t="shared" ca="1" si="3406"/>
        <v>#VALUE!</v>
      </c>
      <c r="AM525" s="83" t="e">
        <f t="shared" ca="1" si="3407"/>
        <v>#VALUE!</v>
      </c>
      <c r="AN525" s="80" t="e">
        <f ca="1">SUM(AL$512:AL525)</f>
        <v>#VALUE!</v>
      </c>
      <c r="AO525" s="109" t="e">
        <f t="shared" ca="1" si="3413"/>
        <v>#VALUE!</v>
      </c>
      <c r="AP525" s="194" t="e">
        <f t="shared" ca="1" si="3418"/>
        <v>#VALUE!</v>
      </c>
      <c r="AQ525" s="200" t="e">
        <f t="shared" ca="1" si="3408"/>
        <v>#VALUE!</v>
      </c>
      <c r="AR525" s="204"/>
      <c r="AS525" s="221"/>
      <c r="AX525" s="207" t="str">
        <f ca="1">[2]!YBHIST($I$497,$I525,J$25,"sec","")</f>
        <v>E</v>
      </c>
      <c r="AY525" s="205" t="str">
        <f ca="1">[2]!YBPRICE($I$497,AX525&amp;"d","Market","AccruedInterest","Swap",$I525,"LMMSkew","","Model",100,"")</f>
        <v>E</v>
      </c>
      <c r="BA525" s="67">
        <f t="shared" si="3399"/>
        <v>-38</v>
      </c>
      <c r="BI525" s="518" t="e">
        <f t="shared" ca="1" si="3414"/>
        <v>#VALUE!</v>
      </c>
      <c r="BJ525" s="518" t="e">
        <f ca="1">PRODUCT($BI$512:BI525)-1</f>
        <v>#VALUE!</v>
      </c>
      <c r="BK525" s="518" t="e">
        <f t="shared" ca="1" si="3415"/>
        <v>#VALUE!</v>
      </c>
      <c r="BL525" s="518" t="e">
        <f ca="1">PRODUCT($BK$512:BK525)-1</f>
        <v>#VALUE!</v>
      </c>
    </row>
    <row r="526" spans="1:64" s="68" customFormat="1" ht="15">
      <c r="C526" s="70">
        <f t="shared" ca="1" si="3409"/>
        <v>40978</v>
      </c>
      <c r="D526" s="70">
        <f t="shared" ca="1" si="3372"/>
        <v>41003</v>
      </c>
      <c r="E526" s="68" t="str">
        <f t="shared" ca="1" si="3373"/>
        <v>FNMA3.0-TBA-Mar</v>
      </c>
      <c r="F526" s="68" t="str">
        <f t="shared" ca="1" si="3374"/>
        <v>FNMA3.0-TBA-Apr</v>
      </c>
      <c r="G526" s="68" t="str">
        <f t="shared" si="3375"/>
        <v>FNMA3.0-TBA-GEN</v>
      </c>
      <c r="I526" s="133">
        <f ca="1">[2]!YBWORKDAY(EDATE(Base_Date, BA526), -1, "USD")</f>
        <v>40968</v>
      </c>
      <c r="J526" s="217" t="str">
        <f t="shared" ca="1" si="3396"/>
        <v>E</v>
      </c>
      <c r="K526" s="80" t="e">
        <f t="shared" ca="1" si="3397"/>
        <v>#VALUE!</v>
      </c>
      <c r="L526" s="80" t="e">
        <f t="shared" ca="1" si="3400"/>
        <v>#VALUE!</v>
      </c>
      <c r="M526" s="81" t="str">
        <f ca="1">[2]!YBHIST($I$497,$I526,"LMMOAS","sec")</f>
        <v>E</v>
      </c>
      <c r="N526" s="73" t="str">
        <f ca="1">[2]!YBHIST($I$497,$I525,M$25,"sec","")</f>
        <v>E</v>
      </c>
      <c r="O526" s="170" t="str">
        <f ca="1">[2]!YBHIST("1 Month LIBOR",I526,"Yield","bmk","")</f>
        <v>E</v>
      </c>
      <c r="P526" s="80" t="e">
        <f t="shared" ca="1" si="3401"/>
        <v>#VALUE!</v>
      </c>
      <c r="Q526" s="82" t="str">
        <f ca="1">[2]!YBSCEN($I$497,$J525&amp;"d","Market",O$25,"Swap",$I525,"MarketWSkew","","Model",100,0,29,"Gradual","ParShift|N",0,"Annualized ROR",O525,100,"",,,,"Default",,,,"Default",,)</f>
        <v>E</v>
      </c>
      <c r="R526" s="80" t="e">
        <f t="shared" ca="1" si="3402"/>
        <v>#VALUE!</v>
      </c>
      <c r="S526" s="83" t="e">
        <f t="shared" ca="1" si="3403"/>
        <v>#VALUE!</v>
      </c>
      <c r="T526" s="80" t="e">
        <f ca="1">SUM(R$512:R526)</f>
        <v>#VALUE!</v>
      </c>
      <c r="U526" s="83" t="e">
        <f t="shared" ca="1" si="3410"/>
        <v>#VALUE!</v>
      </c>
      <c r="V526" s="84">
        <f ca="1">VLOOKUP($I526, 'Barcap OAD'!$A:$S, $F$497, FALSE)</f>
        <v>-16.5</v>
      </c>
      <c r="W526" s="172" t="e">
        <f t="shared" ca="1" si="3404"/>
        <v>#VALUE!</v>
      </c>
      <c r="X526" s="185" t="str">
        <f ca="1">[2]!YBHIST($E526,$I526,X$25,"sec","")</f>
        <v>E</v>
      </c>
      <c r="Y526" s="80" t="e">
        <f t="shared" ca="1" si="3390"/>
        <v>#VALUE!</v>
      </c>
      <c r="Z526" s="82" t="e">
        <f t="shared" ca="1" si="3391"/>
        <v>#VALUE!</v>
      </c>
      <c r="AA526" s="82" t="str">
        <f ca="1">[2]!YBHIST($F526,$I526,X$25,"sec","")</f>
        <v>E</v>
      </c>
      <c r="AB526" s="82" t="e">
        <f t="shared" ca="1" si="3411"/>
        <v>#VALUE!</v>
      </c>
      <c r="AC526" s="187" t="e">
        <f t="shared" ca="1" si="3419"/>
        <v>#VALUE!</v>
      </c>
      <c r="AD526" s="189">
        <f ca="1">VLOOKUP($I526, 'Barcap OAD'!$A:$S, $F$26, FALSE)</f>
        <v>7.1929999999999996</v>
      </c>
      <c r="AE526" s="172" t="e">
        <f t="shared" ca="1" si="3378"/>
        <v>#VALUE!</v>
      </c>
      <c r="AF526" s="86" t="e">
        <f t="shared" ca="1" si="3379"/>
        <v>#VALUE!</v>
      </c>
      <c r="AG526" s="80" t="e">
        <f t="shared" ca="1" si="3416"/>
        <v>#VALUE!</v>
      </c>
      <c r="AH526" s="83" t="e">
        <f t="shared" ca="1" si="3412"/>
        <v>#VALUE!</v>
      </c>
      <c r="AI526" s="80" t="e">
        <f t="shared" ca="1" si="3417"/>
        <v>#VALUE!</v>
      </c>
      <c r="AJ526" s="83" t="e">
        <f t="shared" ca="1" si="3405"/>
        <v>#VALUE!</v>
      </c>
      <c r="AK526" s="187" t="e">
        <f t="shared" ca="1" si="3398"/>
        <v>#VALUE!</v>
      </c>
      <c r="AL526" s="192" t="e">
        <f t="shared" ca="1" si="3406"/>
        <v>#VALUE!</v>
      </c>
      <c r="AM526" s="83" t="e">
        <f t="shared" ca="1" si="3407"/>
        <v>#VALUE!</v>
      </c>
      <c r="AN526" s="80" t="e">
        <f ca="1">SUM(AL$512:AL526)</f>
        <v>#VALUE!</v>
      </c>
      <c r="AO526" s="109" t="e">
        <f t="shared" ca="1" si="3413"/>
        <v>#VALUE!</v>
      </c>
      <c r="AP526" s="194" t="e">
        <f t="shared" ca="1" si="3418"/>
        <v>#VALUE!</v>
      </c>
      <c r="AQ526" s="200" t="e">
        <f t="shared" ca="1" si="3408"/>
        <v>#VALUE!</v>
      </c>
      <c r="AR526" s="204"/>
      <c r="AS526" s="221"/>
      <c r="AX526" s="207" t="str">
        <f ca="1">[2]!YBHIST($I$497,$I526,J$25,"sec","")</f>
        <v>E</v>
      </c>
      <c r="AY526" s="205" t="str">
        <f ca="1">[2]!YBPRICE($I$497,AX526&amp;"d","Market","AccruedInterest","Swap",$I526,"LMMSkew","","Model",100,"")</f>
        <v>E</v>
      </c>
      <c r="BA526" s="67">
        <f t="shared" si="3399"/>
        <v>-37</v>
      </c>
      <c r="BI526" s="518" t="e">
        <f t="shared" ca="1" si="3414"/>
        <v>#VALUE!</v>
      </c>
      <c r="BJ526" s="518" t="e">
        <f ca="1">PRODUCT($BI$512:BI526)-1</f>
        <v>#VALUE!</v>
      </c>
      <c r="BK526" s="518" t="e">
        <f t="shared" ca="1" si="3415"/>
        <v>#VALUE!</v>
      </c>
      <c r="BL526" s="518" t="e">
        <f ca="1">PRODUCT($BK$512:BK526)-1</f>
        <v>#VALUE!</v>
      </c>
    </row>
    <row r="527" spans="1:64" ht="15" customHeight="1">
      <c r="A527" s="67" t="s">
        <v>81</v>
      </c>
      <c r="B527" s="69">
        <v>2.5</v>
      </c>
      <c r="C527" s="70">
        <f t="shared" ca="1" si="3409"/>
        <v>41008</v>
      </c>
      <c r="D527" s="70">
        <f ca="1">I527+35</f>
        <v>41033</v>
      </c>
      <c r="E527" s="70" t="str">
        <f t="shared" ca="1" si="3373"/>
        <v>FNMA3.0-TBA-Apr</v>
      </c>
      <c r="F527" s="70" t="str">
        <f t="shared" ca="1" si="3374"/>
        <v>FNMA3.0-TBA-May</v>
      </c>
      <c r="G527" s="70" t="str">
        <f>"FNMA"&amp;TEXT($J$23,"0.0")&amp;"-TBA-GEN"</f>
        <v>FNMA3.0-TBA-GEN</v>
      </c>
      <c r="H527" s="71"/>
      <c r="I527" s="133">
        <f ca="1">[2]!YBWORKDAY(EDATE(Base_Date, BA527), -1, "USD")</f>
        <v>40998</v>
      </c>
      <c r="J527" s="217" t="str">
        <f t="shared" ca="1" si="3396"/>
        <v>E</v>
      </c>
      <c r="K527" s="80" t="e">
        <f t="shared" ca="1" si="3397"/>
        <v>#VALUE!</v>
      </c>
      <c r="L527" s="80" t="e">
        <f t="shared" ca="1" si="3400"/>
        <v>#VALUE!</v>
      </c>
      <c r="M527" s="81" t="str">
        <f ca="1">[2]!YBHIST($I$497,$I527,"LMMOAS","sec")</f>
        <v>E</v>
      </c>
      <c r="N527" s="73" t="str">
        <f ca="1">[2]!YBHIST($I$497,$I526,M$25,"sec","")</f>
        <v>E</v>
      </c>
      <c r="O527" s="170" t="str">
        <f ca="1">[2]!YBHIST("1 Month LIBOR",I527,"Yield","bmk","")</f>
        <v>E</v>
      </c>
      <c r="P527" s="80" t="e">
        <f t="shared" ca="1" si="3401"/>
        <v>#VALUE!</v>
      </c>
      <c r="Q527" s="82" t="str">
        <f ca="1">[2]!YBSCEN($I$497,$J526&amp;"d","Market",O$25,"Swap",$I526,"MarketWSkew","","Model",100,0,29,"Gradual","ParShift|N",0,"Annualized ROR",O526,100,"",,,,"Default",,,,"Default",,)</f>
        <v>E</v>
      </c>
      <c r="R527" s="80" t="e">
        <f t="shared" ca="1" si="3402"/>
        <v>#VALUE!</v>
      </c>
      <c r="S527" s="83" t="e">
        <f t="shared" ca="1" si="3403"/>
        <v>#VALUE!</v>
      </c>
      <c r="T527" s="80" t="e">
        <f ca="1">SUM(R$512:R527)</f>
        <v>#VALUE!</v>
      </c>
      <c r="U527" s="83" t="e">
        <f t="shared" ca="1" si="3410"/>
        <v>#VALUE!</v>
      </c>
      <c r="V527" s="84">
        <f ca="1">VLOOKUP($I527, 'Barcap OAD'!$A:$S, $F$497, FALSE)</f>
        <v>-16.100000000000001</v>
      </c>
      <c r="W527" s="172" t="e">
        <f t="shared" ca="1" si="3404"/>
        <v>#VALUE!</v>
      </c>
      <c r="X527" s="185" t="str">
        <f ca="1">[2]!YBHIST($E527,$I527,X$25,"sec","")</f>
        <v>E</v>
      </c>
      <c r="Y527" s="80" t="e">
        <f t="shared" ca="1" si="3390"/>
        <v>#VALUE!</v>
      </c>
      <c r="Z527" s="82" t="e">
        <f t="shared" ca="1" si="3391"/>
        <v>#VALUE!</v>
      </c>
      <c r="AA527" s="82" t="str">
        <f ca="1">[2]!YBHIST($F527,$I527,X$25,"sec","")</f>
        <v>E</v>
      </c>
      <c r="AB527" s="82" t="e">
        <f t="shared" ca="1" si="3411"/>
        <v>#VALUE!</v>
      </c>
      <c r="AC527" s="187" t="e">
        <f t="shared" ca="1" si="3419"/>
        <v>#VALUE!</v>
      </c>
      <c r="AD527" s="189">
        <f ca="1">VLOOKUP($I527, 'Barcap OAD'!$A:$S, $F$26, FALSE)</f>
        <v>7.2949999999999999</v>
      </c>
      <c r="AE527" s="172" t="e">
        <f t="shared" ca="1" si="3378"/>
        <v>#VALUE!</v>
      </c>
      <c r="AF527" s="86" t="e">
        <f t="shared" ca="1" si="3379"/>
        <v>#VALUE!</v>
      </c>
      <c r="AG527" s="80" t="e">
        <f t="shared" ca="1" si="3416"/>
        <v>#VALUE!</v>
      </c>
      <c r="AH527" s="83" t="e">
        <f t="shared" ca="1" si="3412"/>
        <v>#VALUE!</v>
      </c>
      <c r="AI527" s="80" t="e">
        <f t="shared" ca="1" si="3417"/>
        <v>#VALUE!</v>
      </c>
      <c r="AJ527" s="83" t="e">
        <f t="shared" ca="1" si="3405"/>
        <v>#VALUE!</v>
      </c>
      <c r="AK527" s="187" t="e">
        <f t="shared" ca="1" si="3398"/>
        <v>#VALUE!</v>
      </c>
      <c r="AL527" s="192" t="e">
        <f t="shared" ca="1" si="3406"/>
        <v>#VALUE!</v>
      </c>
      <c r="AM527" s="83" t="e">
        <f t="shared" ca="1" si="3407"/>
        <v>#VALUE!</v>
      </c>
      <c r="AN527" s="80" t="e">
        <f ca="1">SUM(AL$512:AL527)</f>
        <v>#VALUE!</v>
      </c>
      <c r="AO527" s="109" t="e">
        <f t="shared" ca="1" si="3413"/>
        <v>#VALUE!</v>
      </c>
      <c r="AP527" s="194" t="e">
        <f t="shared" ca="1" si="3418"/>
        <v>#VALUE!</v>
      </c>
      <c r="AQ527" s="200" t="e">
        <f t="shared" ca="1" si="3408"/>
        <v>#VALUE!</v>
      </c>
      <c r="AR527" s="204"/>
      <c r="AS527" s="221"/>
      <c r="AX527" s="208" t="str">
        <f ca="1">[2]!YBHIST($I$497,$I527,J$25,"sec","")</f>
        <v>E</v>
      </c>
      <c r="AY527" s="206" t="str">
        <f ca="1">[2]!YBPRICE($I$497,AX527&amp;"d","Market","AccruedInterest","Swap",$I527,"LMMSkew","","Model",100,"")</f>
        <v>E</v>
      </c>
      <c r="BA527" s="67">
        <f t="shared" si="3399"/>
        <v>-36</v>
      </c>
      <c r="BI527" s="519" t="e">
        <f t="shared" ca="1" si="3414"/>
        <v>#VALUE!</v>
      </c>
      <c r="BJ527" s="519" t="e">
        <f ca="1">PRODUCT($BI$512:BI527)-1</f>
        <v>#VALUE!</v>
      </c>
      <c r="BK527" s="519" t="e">
        <f t="shared" ca="1" si="3415"/>
        <v>#VALUE!</v>
      </c>
      <c r="BL527" s="519" t="e">
        <f ca="1">PRODUCT($BK$512:BK527)-1</f>
        <v>#VALUE!</v>
      </c>
    </row>
    <row r="528" spans="1:64" ht="15" customHeight="1">
      <c r="A528" s="67" t="s">
        <v>84</v>
      </c>
      <c r="B528" s="69">
        <v>3</v>
      </c>
      <c r="C528" s="70">
        <f t="shared" ca="1" si="3409"/>
        <v>41039</v>
      </c>
      <c r="D528" s="70">
        <f t="shared" ref="D528:D540" ca="1" si="3420">I528+35</f>
        <v>41064</v>
      </c>
      <c r="E528" s="70" t="str">
        <f t="shared" ca="1" si="3373"/>
        <v>FNMA3.0-TBA-May</v>
      </c>
      <c r="F528" s="70" t="str">
        <f t="shared" ca="1" si="3374"/>
        <v>FNMA3.0-TBA-Jun</v>
      </c>
      <c r="G528" s="70" t="str">
        <f t="shared" ref="G528:G563" si="3421">"FNMA"&amp;TEXT($J$23,"0.0")&amp;"-TBA-GEN"</f>
        <v>FNMA3.0-TBA-GEN</v>
      </c>
      <c r="H528" s="71"/>
      <c r="I528" s="133">
        <f ca="1">[2]!YBWORKDAY(EDATE(Base_Date, BA528), -1, "USD")</f>
        <v>41029</v>
      </c>
      <c r="J528" s="217" t="str">
        <f t="shared" ca="1" si="3396"/>
        <v>E</v>
      </c>
      <c r="K528" s="80" t="e">
        <f t="shared" ca="1" si="3397"/>
        <v>#VALUE!</v>
      </c>
      <c r="L528" s="80" t="e">
        <f t="shared" ca="1" si="3400"/>
        <v>#VALUE!</v>
      </c>
      <c r="M528" s="81" t="str">
        <f ca="1">[2]!YBHIST($I$497,$I528,"LMMOAS","sec")</f>
        <v>E</v>
      </c>
      <c r="N528" s="73" t="str">
        <f ca="1">[2]!YBHIST($I$497,$I527,M$25,"sec","")</f>
        <v>E</v>
      </c>
      <c r="O528" s="170" t="str">
        <f ca="1">[2]!YBHIST("1 Month LIBOR",I528,"Yield","bmk","")</f>
        <v>E</v>
      </c>
      <c r="P528" s="80" t="e">
        <f t="shared" ca="1" si="3401"/>
        <v>#VALUE!</v>
      </c>
      <c r="Q528" s="82" t="str">
        <f ca="1">[2]!YBSCEN($I$497,$J527&amp;"d","Market",O$25,"Swap",$I527,"MarketWSkew","","Model",100,0,29,"Gradual","ParShift|N",0,"Annualized ROR",O527,100,"",,,,"Default",,,,"Default",,)</f>
        <v>E</v>
      </c>
      <c r="R528" s="80" t="e">
        <f t="shared" ca="1" si="3402"/>
        <v>#VALUE!</v>
      </c>
      <c r="S528" s="83" t="e">
        <f t="shared" ca="1" si="3403"/>
        <v>#VALUE!</v>
      </c>
      <c r="T528" s="80" t="e">
        <f ca="1">SUM(R$512:R528)</f>
        <v>#VALUE!</v>
      </c>
      <c r="U528" s="83" t="e">
        <f t="shared" ca="1" si="3410"/>
        <v>#VALUE!</v>
      </c>
      <c r="V528" s="84">
        <f ca="1">VLOOKUP($I528, 'Barcap OAD'!$A:$S, $F$497, FALSE)</f>
        <v>-16.3</v>
      </c>
      <c r="W528" s="172" t="e">
        <f t="shared" ca="1" si="3404"/>
        <v>#VALUE!</v>
      </c>
      <c r="X528" s="185" t="str">
        <f ca="1">[2]!YBHIST($E528,$I528,X$25,"sec","")</f>
        <v>E</v>
      </c>
      <c r="Y528" s="80" t="e">
        <f t="shared" ca="1" si="3390"/>
        <v>#VALUE!</v>
      </c>
      <c r="Z528" s="82" t="e">
        <f t="shared" ca="1" si="3391"/>
        <v>#VALUE!</v>
      </c>
      <c r="AA528" s="82" t="str">
        <f ca="1">[2]!YBHIST($F528,$I528,X$25,"sec","")</f>
        <v>E</v>
      </c>
      <c r="AB528" s="82" t="e">
        <f t="shared" ca="1" si="3411"/>
        <v>#VALUE!</v>
      </c>
      <c r="AC528" s="187" t="e">
        <f t="shared" ca="1" si="3419"/>
        <v>#VALUE!</v>
      </c>
      <c r="AD528" s="189">
        <f ca="1">VLOOKUP($I528, 'Barcap OAD'!$A:$S, $F$26, FALSE)</f>
        <v>6.6920000000000002</v>
      </c>
      <c r="AE528" s="172" t="e">
        <f t="shared" ca="1" si="3378"/>
        <v>#VALUE!</v>
      </c>
      <c r="AF528" s="86" t="e">
        <f t="shared" ca="1" si="3379"/>
        <v>#VALUE!</v>
      </c>
      <c r="AG528" s="80" t="e">
        <f t="shared" ca="1" si="3416"/>
        <v>#VALUE!</v>
      </c>
      <c r="AH528" s="83" t="e">
        <f t="shared" ca="1" si="3412"/>
        <v>#VALUE!</v>
      </c>
      <c r="AI528" s="80" t="e">
        <f t="shared" ca="1" si="3417"/>
        <v>#VALUE!</v>
      </c>
      <c r="AJ528" s="83" t="e">
        <f t="shared" ca="1" si="3405"/>
        <v>#VALUE!</v>
      </c>
      <c r="AK528" s="187" t="e">
        <f t="shared" ca="1" si="3398"/>
        <v>#VALUE!</v>
      </c>
      <c r="AL528" s="192" t="e">
        <f t="shared" ca="1" si="3406"/>
        <v>#VALUE!</v>
      </c>
      <c r="AM528" s="83" t="e">
        <f t="shared" ca="1" si="3407"/>
        <v>#VALUE!</v>
      </c>
      <c r="AN528" s="80" t="e">
        <f ca="1">SUM(AL$512:AL528)</f>
        <v>#VALUE!</v>
      </c>
      <c r="AO528" s="109" t="e">
        <f t="shared" ca="1" si="3413"/>
        <v>#VALUE!</v>
      </c>
      <c r="AP528" s="194" t="e">
        <f t="shared" ca="1" si="3418"/>
        <v>#VALUE!</v>
      </c>
      <c r="AQ528" s="200" t="e">
        <f t="shared" ca="1" si="3408"/>
        <v>#VALUE!</v>
      </c>
      <c r="AR528" s="204"/>
      <c r="AS528" s="221"/>
      <c r="AX528" s="208" t="str">
        <f ca="1">[2]!YBHIST($I$497,$I528,J$25,"sec","")</f>
        <v>E</v>
      </c>
      <c r="AY528" s="206" t="str">
        <f ca="1">[2]!YBPRICE($I$497,AX528&amp;"d","Market","AccruedInterest","Swap",$I528,"LMMSkew","","Model",100,"")</f>
        <v>E</v>
      </c>
      <c r="BA528" s="67">
        <f t="shared" si="3399"/>
        <v>-35</v>
      </c>
      <c r="BI528" s="519" t="e">
        <f t="shared" ca="1" si="3414"/>
        <v>#VALUE!</v>
      </c>
      <c r="BJ528" s="519" t="e">
        <f ca="1">PRODUCT($BI$512:BI528)-1</f>
        <v>#VALUE!</v>
      </c>
      <c r="BK528" s="519" t="e">
        <f t="shared" ca="1" si="3415"/>
        <v>#VALUE!</v>
      </c>
      <c r="BL528" s="519" t="e">
        <f ca="1">PRODUCT($BK$512:BK528)-1</f>
        <v>#VALUE!</v>
      </c>
    </row>
    <row r="529" spans="1:64" ht="15" customHeight="1">
      <c r="A529" s="67" t="s">
        <v>86</v>
      </c>
      <c r="B529" s="69">
        <v>3.5</v>
      </c>
      <c r="C529" s="70">
        <f t="shared" ca="1" si="3409"/>
        <v>41070</v>
      </c>
      <c r="D529" s="70">
        <f t="shared" ca="1" si="3420"/>
        <v>41095</v>
      </c>
      <c r="E529" s="70" t="str">
        <f t="shared" ca="1" si="3373"/>
        <v>FNMA3.0-TBA-Jun</v>
      </c>
      <c r="F529" s="70" t="str">
        <f t="shared" ca="1" si="3374"/>
        <v>FNMA3.0-TBA-Jul</v>
      </c>
      <c r="G529" s="70" t="str">
        <f t="shared" si="3421"/>
        <v>FNMA3.0-TBA-GEN</v>
      </c>
      <c r="H529" s="71"/>
      <c r="I529" s="133">
        <f ca="1">[2]!YBWORKDAY(EDATE(Base_Date, BA529), -1, "USD")</f>
        <v>41060</v>
      </c>
      <c r="J529" s="217" t="str">
        <f t="shared" ca="1" si="3396"/>
        <v>E</v>
      </c>
      <c r="K529" s="80" t="e">
        <f t="shared" ca="1" si="3397"/>
        <v>#VALUE!</v>
      </c>
      <c r="L529" s="80" t="e">
        <f t="shared" ca="1" si="3400"/>
        <v>#VALUE!</v>
      </c>
      <c r="M529" s="81" t="str">
        <f ca="1">[2]!YBHIST($I$497,$I529,"LMMOAS","sec")</f>
        <v>E</v>
      </c>
      <c r="N529" s="73" t="str">
        <f ca="1">[2]!YBHIST($I$497,$I528,M$25,"sec","")</f>
        <v>E</v>
      </c>
      <c r="O529" s="170" t="str">
        <f ca="1">[2]!YBHIST("1 Month LIBOR",I529,"Yield","bmk","")</f>
        <v>E</v>
      </c>
      <c r="P529" s="80" t="e">
        <f t="shared" ca="1" si="3401"/>
        <v>#VALUE!</v>
      </c>
      <c r="Q529" s="82" t="str">
        <f ca="1">[2]!YBSCEN($I$497,$J528&amp;"d","Market",O$25,"Swap",$I528,"MarketWSkew","","Model",100,0,29,"Gradual","ParShift|N",0,"Annualized ROR",O528,100,"",,,,"Default",,,,"Default",,)</f>
        <v>E</v>
      </c>
      <c r="R529" s="80" t="e">
        <f t="shared" ca="1" si="3402"/>
        <v>#VALUE!</v>
      </c>
      <c r="S529" s="83" t="e">
        <f t="shared" ca="1" si="3403"/>
        <v>#VALUE!</v>
      </c>
      <c r="T529" s="80" t="e">
        <f ca="1">SUM(R$512:R529)</f>
        <v>#VALUE!</v>
      </c>
      <c r="U529" s="83" t="e">
        <f t="shared" ca="1" si="3410"/>
        <v>#VALUE!</v>
      </c>
      <c r="V529" s="84">
        <f ca="1">VLOOKUP($I529, 'Barcap OAD'!$A:$S, $F$497, FALSE)</f>
        <v>-15.9</v>
      </c>
      <c r="W529" s="172" t="e">
        <f t="shared" ca="1" si="3404"/>
        <v>#VALUE!</v>
      </c>
      <c r="X529" s="185" t="str">
        <f ca="1">[2]!YBHIST($E529,$I529,X$25,"sec","")</f>
        <v>E</v>
      </c>
      <c r="Y529" s="80" t="e">
        <f t="shared" ca="1" si="3390"/>
        <v>#VALUE!</v>
      </c>
      <c r="Z529" s="82" t="e">
        <f t="shared" ca="1" si="3391"/>
        <v>#VALUE!</v>
      </c>
      <c r="AA529" s="82" t="str">
        <f ca="1">[2]!YBHIST($F529,$I529,X$25,"sec","")</f>
        <v>E</v>
      </c>
      <c r="AB529" s="82" t="e">
        <f t="shared" ca="1" si="3411"/>
        <v>#VALUE!</v>
      </c>
      <c r="AC529" s="187" t="e">
        <f t="shared" ca="1" si="3419"/>
        <v>#VALUE!</v>
      </c>
      <c r="AD529" s="189">
        <f ca="1">VLOOKUP($I529, 'Barcap OAD'!$A:$S, $F$26, FALSE)</f>
        <v>5.68</v>
      </c>
      <c r="AE529" s="172" t="e">
        <f t="shared" ca="1" si="3378"/>
        <v>#VALUE!</v>
      </c>
      <c r="AF529" s="86" t="e">
        <f t="shared" ca="1" si="3379"/>
        <v>#VALUE!</v>
      </c>
      <c r="AG529" s="80" t="e">
        <f t="shared" ca="1" si="3416"/>
        <v>#VALUE!</v>
      </c>
      <c r="AH529" s="83" t="e">
        <f t="shared" ca="1" si="3412"/>
        <v>#VALUE!</v>
      </c>
      <c r="AI529" s="80" t="e">
        <f t="shared" ca="1" si="3417"/>
        <v>#VALUE!</v>
      </c>
      <c r="AJ529" s="83" t="e">
        <f t="shared" ca="1" si="3405"/>
        <v>#VALUE!</v>
      </c>
      <c r="AK529" s="187" t="e">
        <f t="shared" ca="1" si="3398"/>
        <v>#VALUE!</v>
      </c>
      <c r="AL529" s="192" t="e">
        <f t="shared" ca="1" si="3406"/>
        <v>#VALUE!</v>
      </c>
      <c r="AM529" s="83" t="e">
        <f t="shared" ca="1" si="3407"/>
        <v>#VALUE!</v>
      </c>
      <c r="AN529" s="80" t="e">
        <f ca="1">SUM(AL$512:AL529)</f>
        <v>#VALUE!</v>
      </c>
      <c r="AO529" s="109" t="e">
        <f t="shared" ca="1" si="3413"/>
        <v>#VALUE!</v>
      </c>
      <c r="AP529" s="194" t="e">
        <f t="shared" ca="1" si="3418"/>
        <v>#VALUE!</v>
      </c>
      <c r="AQ529" s="200" t="e">
        <f t="shared" ca="1" si="3408"/>
        <v>#VALUE!</v>
      </c>
      <c r="AR529" s="204"/>
      <c r="AS529" s="221"/>
      <c r="AX529" s="208" t="str">
        <f ca="1">[2]!YBHIST($I$497,$I529,J$25,"sec","")</f>
        <v>E</v>
      </c>
      <c r="AY529" s="206" t="str">
        <f ca="1">[2]!YBPRICE($I$497,AX529&amp;"d","Market","AccruedInterest","Swap",$I529,"LMMSkew","","Model",100,"")</f>
        <v>E</v>
      </c>
      <c r="BA529" s="67">
        <f t="shared" si="3399"/>
        <v>-34</v>
      </c>
      <c r="BI529" s="519" t="e">
        <f t="shared" ca="1" si="3414"/>
        <v>#VALUE!</v>
      </c>
      <c r="BJ529" s="519" t="e">
        <f ca="1">PRODUCT($BI$512:BI529)-1</f>
        <v>#VALUE!</v>
      </c>
      <c r="BK529" s="519" t="e">
        <f t="shared" ca="1" si="3415"/>
        <v>#VALUE!</v>
      </c>
      <c r="BL529" s="519" t="e">
        <f ca="1">PRODUCT($BK$512:BK529)-1</f>
        <v>#VALUE!</v>
      </c>
    </row>
    <row r="530" spans="1:64" ht="15" customHeight="1">
      <c r="B530" s="69">
        <v>4</v>
      </c>
      <c r="C530" s="70">
        <f t="shared" ca="1" si="3409"/>
        <v>41099</v>
      </c>
      <c r="D530" s="70">
        <f t="shared" ca="1" si="3420"/>
        <v>41124</v>
      </c>
      <c r="E530" s="70" t="str">
        <f t="shared" ca="1" si="3373"/>
        <v>FNMA3.0-TBA-Jul</v>
      </c>
      <c r="F530" s="70" t="str">
        <f t="shared" ca="1" si="3374"/>
        <v>FNMA3.0-TBA-Aug</v>
      </c>
      <c r="G530" s="70" t="str">
        <f t="shared" si="3421"/>
        <v>FNMA3.0-TBA-GEN</v>
      </c>
      <c r="H530" s="71"/>
      <c r="I530" s="133">
        <f ca="1">[2]!YBWORKDAY(EDATE(Base_Date, BA530), -1, "USD")</f>
        <v>41089</v>
      </c>
      <c r="J530" s="217" t="str">
        <f t="shared" ca="1" si="3396"/>
        <v>E</v>
      </c>
      <c r="K530" s="80" t="e">
        <f t="shared" ca="1" si="3397"/>
        <v>#VALUE!</v>
      </c>
      <c r="L530" s="80" t="e">
        <f t="shared" ca="1" si="3400"/>
        <v>#VALUE!</v>
      </c>
      <c r="M530" s="81" t="str">
        <f ca="1">[2]!YBHIST($I$497,$I530,"LMMOAS","sec")</f>
        <v>E</v>
      </c>
      <c r="N530" s="73" t="str">
        <f ca="1">[2]!YBHIST($I$497,$I529,M$25,"sec","")</f>
        <v>E</v>
      </c>
      <c r="O530" s="170" t="str">
        <f ca="1">[2]!YBHIST("1 Month LIBOR",I530,"Yield","bmk","")</f>
        <v>E</v>
      </c>
      <c r="P530" s="80" t="e">
        <f t="shared" ca="1" si="3401"/>
        <v>#VALUE!</v>
      </c>
      <c r="Q530" s="82" t="str">
        <f ca="1">[2]!YBSCEN($I$497,$J529&amp;"d","Market",O$25,"Swap",$I529,"MarketWSkew","","Model",100,0,29,"Gradual","ParShift|N",0,"Annualized ROR",O529,100,"",,,,"Default",,,,"Default",,)</f>
        <v>E</v>
      </c>
      <c r="R530" s="80" t="e">
        <f t="shared" ca="1" si="3402"/>
        <v>#VALUE!</v>
      </c>
      <c r="S530" s="83" t="e">
        <f t="shared" ca="1" si="3403"/>
        <v>#VALUE!</v>
      </c>
      <c r="T530" s="80" t="e">
        <f ca="1">SUM(R$512:R530)</f>
        <v>#VALUE!</v>
      </c>
      <c r="U530" s="83" t="e">
        <f t="shared" ca="1" si="3410"/>
        <v>#VALUE!</v>
      </c>
      <c r="V530" s="84">
        <f ca="1">VLOOKUP($I530, 'Barcap OAD'!$A:$S, $F$497, FALSE)</f>
        <v>-15.7</v>
      </c>
      <c r="W530" s="172" t="e">
        <f t="shared" ca="1" si="3404"/>
        <v>#VALUE!</v>
      </c>
      <c r="X530" s="185" t="str">
        <f ca="1">[2]!YBHIST($E530,$I530,X$25,"sec","")</f>
        <v>E</v>
      </c>
      <c r="Y530" s="80" t="e">
        <f t="shared" ca="1" si="3390"/>
        <v>#VALUE!</v>
      </c>
      <c r="Z530" s="82" t="e">
        <f t="shared" ca="1" si="3391"/>
        <v>#VALUE!</v>
      </c>
      <c r="AA530" s="82" t="str">
        <f ca="1">[2]!YBHIST($F530,$I530,X$25,"sec","")</f>
        <v>E</v>
      </c>
      <c r="AB530" s="82" t="e">
        <f t="shared" ca="1" si="3411"/>
        <v>#VALUE!</v>
      </c>
      <c r="AC530" s="187" t="e">
        <f t="shared" ca="1" si="3419"/>
        <v>#VALUE!</v>
      </c>
      <c r="AD530" s="189">
        <f ca="1">VLOOKUP($I530, 'Barcap OAD'!$A:$S, $F$26, FALSE)</f>
        <v>5.4340000000000002</v>
      </c>
      <c r="AE530" s="172" t="e">
        <f t="shared" ca="1" si="3378"/>
        <v>#VALUE!</v>
      </c>
      <c r="AF530" s="86" t="e">
        <f t="shared" ca="1" si="3379"/>
        <v>#VALUE!</v>
      </c>
      <c r="AG530" s="80" t="e">
        <f t="shared" ca="1" si="3416"/>
        <v>#VALUE!</v>
      </c>
      <c r="AH530" s="83" t="e">
        <f t="shared" ca="1" si="3412"/>
        <v>#VALUE!</v>
      </c>
      <c r="AI530" s="80" t="e">
        <f t="shared" ca="1" si="3417"/>
        <v>#VALUE!</v>
      </c>
      <c r="AJ530" s="83" t="e">
        <f t="shared" ca="1" si="3405"/>
        <v>#VALUE!</v>
      </c>
      <c r="AK530" s="187" t="e">
        <f t="shared" ca="1" si="3398"/>
        <v>#VALUE!</v>
      </c>
      <c r="AL530" s="192" t="e">
        <f t="shared" ca="1" si="3406"/>
        <v>#VALUE!</v>
      </c>
      <c r="AM530" s="83" t="e">
        <f t="shared" ca="1" si="3407"/>
        <v>#VALUE!</v>
      </c>
      <c r="AN530" s="80" t="e">
        <f ca="1">SUM(AL$512:AL530)</f>
        <v>#VALUE!</v>
      </c>
      <c r="AO530" s="109" t="e">
        <f t="shared" ca="1" si="3413"/>
        <v>#VALUE!</v>
      </c>
      <c r="AP530" s="194" t="e">
        <f t="shared" ca="1" si="3418"/>
        <v>#VALUE!</v>
      </c>
      <c r="AQ530" s="200" t="e">
        <f t="shared" ca="1" si="3408"/>
        <v>#VALUE!</v>
      </c>
      <c r="AR530" s="204"/>
      <c r="AS530" s="221"/>
      <c r="AX530" s="208" t="str">
        <f ca="1">[2]!YBHIST($I$497,$I530,J$25,"sec","")</f>
        <v>E</v>
      </c>
      <c r="AY530" s="206" t="str">
        <f ca="1">[2]!YBPRICE($I$497,AX530&amp;"d","Market","AccruedInterest","Swap",$I530,"LMMSkew","","Model",100,"")</f>
        <v>E</v>
      </c>
      <c r="BA530" s="67">
        <f t="shared" si="3399"/>
        <v>-33</v>
      </c>
      <c r="BI530" s="519" t="e">
        <f t="shared" ca="1" si="3414"/>
        <v>#VALUE!</v>
      </c>
      <c r="BJ530" s="519" t="e">
        <f ca="1">PRODUCT($BI$512:BI530)-1</f>
        <v>#VALUE!</v>
      </c>
      <c r="BK530" s="519" t="e">
        <f t="shared" ca="1" si="3415"/>
        <v>#VALUE!</v>
      </c>
      <c r="BL530" s="519" t="e">
        <f ca="1">PRODUCT($BK$512:BK530)-1</f>
        <v>#VALUE!</v>
      </c>
    </row>
    <row r="531" spans="1:64" ht="15" customHeight="1">
      <c r="B531" s="69">
        <v>4.5</v>
      </c>
      <c r="C531" s="70">
        <f t="shared" ca="1" si="3409"/>
        <v>41131</v>
      </c>
      <c r="D531" s="70">
        <f t="shared" ca="1" si="3420"/>
        <v>41156</v>
      </c>
      <c r="E531" s="70" t="str">
        <f t="shared" ca="1" si="3373"/>
        <v>FNMA3.0-TBA-Aug</v>
      </c>
      <c r="F531" s="70" t="str">
        <f t="shared" ca="1" si="3374"/>
        <v>FNMA3.0-TBA-Sep</v>
      </c>
      <c r="G531" s="70" t="str">
        <f t="shared" si="3421"/>
        <v>FNMA3.0-TBA-GEN</v>
      </c>
      <c r="H531" s="71"/>
      <c r="I531" s="133">
        <f ca="1">[2]!YBWORKDAY(EDATE(Base_Date, BA531), -1, "USD")</f>
        <v>41121</v>
      </c>
      <c r="J531" s="217" t="str">
        <f t="shared" ca="1" si="3396"/>
        <v>E</v>
      </c>
      <c r="K531" s="80" t="e">
        <f t="shared" ca="1" si="3397"/>
        <v>#VALUE!</v>
      </c>
      <c r="L531" s="80" t="e">
        <f t="shared" ca="1" si="3400"/>
        <v>#VALUE!</v>
      </c>
      <c r="M531" s="81" t="str">
        <f ca="1">[2]!YBHIST($I$497,$I531,"LMMOAS","sec")</f>
        <v>E</v>
      </c>
      <c r="N531" s="73" t="str">
        <f ca="1">[2]!YBHIST($I$497,$I530,M$25,"sec","")</f>
        <v>E</v>
      </c>
      <c r="O531" s="170" t="str">
        <f ca="1">[2]!YBHIST("1 Month LIBOR",I531,"Yield","bmk","")</f>
        <v>E</v>
      </c>
      <c r="P531" s="80" t="e">
        <f t="shared" ca="1" si="3401"/>
        <v>#VALUE!</v>
      </c>
      <c r="Q531" s="82" t="str">
        <f ca="1">[2]!YBSCEN($I$497,$J530&amp;"d","Market",O$25,"Swap",$I530,"MarketWSkew","","Model",100,0,29,"Gradual","ParShift|N",0,"Annualized ROR",O530,100,"",,,,"Default",,,,"Default",,)</f>
        <v>E</v>
      </c>
      <c r="R531" s="80" t="e">
        <f t="shared" ca="1" si="3402"/>
        <v>#VALUE!</v>
      </c>
      <c r="S531" s="83" t="e">
        <f t="shared" ca="1" si="3403"/>
        <v>#VALUE!</v>
      </c>
      <c r="T531" s="80" t="e">
        <f ca="1">SUM(R$512:R531)</f>
        <v>#VALUE!</v>
      </c>
      <c r="U531" s="83" t="e">
        <f t="shared" ca="1" si="3410"/>
        <v>#VALUE!</v>
      </c>
      <c r="V531" s="84">
        <f ca="1">VLOOKUP($I531, 'Barcap OAD'!$A:$S, $F$497, FALSE)</f>
        <v>-13.3</v>
      </c>
      <c r="W531" s="172" t="e">
        <f t="shared" ca="1" si="3404"/>
        <v>#VALUE!</v>
      </c>
      <c r="X531" s="185" t="str">
        <f ca="1">[2]!YBHIST($E531,$I531,X$25,"sec","")</f>
        <v>E</v>
      </c>
      <c r="Y531" s="80" t="e">
        <f t="shared" ca="1" si="3390"/>
        <v>#VALUE!</v>
      </c>
      <c r="Z531" s="82" t="e">
        <f t="shared" ca="1" si="3391"/>
        <v>#VALUE!</v>
      </c>
      <c r="AA531" s="82" t="str">
        <f ca="1">[2]!YBHIST($F531,$I531,X$25,"sec","")</f>
        <v>E</v>
      </c>
      <c r="AB531" s="82" t="e">
        <f t="shared" ca="1" si="3411"/>
        <v>#VALUE!</v>
      </c>
      <c r="AC531" s="187" t="e">
        <f t="shared" ca="1" si="3419"/>
        <v>#VALUE!</v>
      </c>
      <c r="AD531" s="189">
        <f ca="1">VLOOKUP($I531, 'Barcap OAD'!$A:$S, $F$26, FALSE)</f>
        <v>4.7750000000000004</v>
      </c>
      <c r="AE531" s="172" t="e">
        <f t="shared" ca="1" si="3378"/>
        <v>#VALUE!</v>
      </c>
      <c r="AF531" s="86" t="e">
        <f t="shared" ca="1" si="3379"/>
        <v>#VALUE!</v>
      </c>
      <c r="AG531" s="80" t="e">
        <f t="shared" ca="1" si="3416"/>
        <v>#VALUE!</v>
      </c>
      <c r="AH531" s="83" t="e">
        <f t="shared" ca="1" si="3412"/>
        <v>#VALUE!</v>
      </c>
      <c r="AI531" s="80" t="e">
        <f t="shared" ca="1" si="3417"/>
        <v>#VALUE!</v>
      </c>
      <c r="AJ531" s="83" t="e">
        <f t="shared" ca="1" si="3405"/>
        <v>#VALUE!</v>
      </c>
      <c r="AK531" s="187" t="e">
        <f t="shared" ca="1" si="3398"/>
        <v>#VALUE!</v>
      </c>
      <c r="AL531" s="192" t="e">
        <f t="shared" ca="1" si="3406"/>
        <v>#VALUE!</v>
      </c>
      <c r="AM531" s="83" t="e">
        <f t="shared" ca="1" si="3407"/>
        <v>#VALUE!</v>
      </c>
      <c r="AN531" s="80" t="e">
        <f ca="1">SUM(AL$512:AL531)</f>
        <v>#VALUE!</v>
      </c>
      <c r="AO531" s="109" t="e">
        <f t="shared" ca="1" si="3413"/>
        <v>#VALUE!</v>
      </c>
      <c r="AP531" s="194" t="e">
        <f t="shared" ca="1" si="3418"/>
        <v>#VALUE!</v>
      </c>
      <c r="AQ531" s="200" t="e">
        <f t="shared" ca="1" si="3408"/>
        <v>#VALUE!</v>
      </c>
      <c r="AR531" s="204"/>
      <c r="AS531" s="221"/>
      <c r="AX531" s="208" t="str">
        <f ca="1">[2]!YBHIST($I$497,$I531,J$25,"sec","")</f>
        <v>E</v>
      </c>
      <c r="AY531" s="206" t="str">
        <f ca="1">[2]!YBPRICE($I$497,AX531&amp;"d","Market","AccruedInterest","Swap",$I531,"LMMSkew","","Model",100,"")</f>
        <v>E</v>
      </c>
      <c r="BA531" s="67">
        <f t="shared" si="3399"/>
        <v>-32</v>
      </c>
      <c r="BI531" s="519" t="e">
        <f t="shared" ca="1" si="3414"/>
        <v>#VALUE!</v>
      </c>
      <c r="BJ531" s="519" t="e">
        <f ca="1">PRODUCT($BI$512:BI531)-1</f>
        <v>#VALUE!</v>
      </c>
      <c r="BK531" s="519" t="e">
        <f t="shared" ca="1" si="3415"/>
        <v>#VALUE!</v>
      </c>
      <c r="BL531" s="519" t="e">
        <f ca="1">PRODUCT($BK$512:BK531)-1</f>
        <v>#VALUE!</v>
      </c>
    </row>
    <row r="532" spans="1:64" ht="15" customHeight="1">
      <c r="B532" s="69">
        <v>5</v>
      </c>
      <c r="C532" s="70">
        <f t="shared" ca="1" si="3409"/>
        <v>41162</v>
      </c>
      <c r="D532" s="70">
        <f t="shared" ca="1" si="3420"/>
        <v>41187</v>
      </c>
      <c r="E532" s="70" t="str">
        <f t="shared" ca="1" si="3373"/>
        <v>FNMA3.0-TBA-Sep</v>
      </c>
      <c r="F532" s="70" t="str">
        <f t="shared" ca="1" si="3374"/>
        <v>FNMA3.0-TBA-Oct</v>
      </c>
      <c r="G532" s="70" t="str">
        <f t="shared" si="3421"/>
        <v>FNMA3.0-TBA-GEN</v>
      </c>
      <c r="H532" s="71"/>
      <c r="I532" s="133">
        <f ca="1">[2]!YBWORKDAY(EDATE(Base_Date, BA532), -1, "USD")</f>
        <v>41152</v>
      </c>
      <c r="J532" s="217" t="str">
        <f t="shared" ca="1" si="3396"/>
        <v>E</v>
      </c>
      <c r="K532" s="80" t="e">
        <f t="shared" ca="1" si="3397"/>
        <v>#VALUE!</v>
      </c>
      <c r="L532" s="80" t="e">
        <f t="shared" ca="1" si="3400"/>
        <v>#VALUE!</v>
      </c>
      <c r="M532" s="81" t="str">
        <f ca="1">[2]!YBHIST($I$497,$I532,"LMMOAS","sec")</f>
        <v>E</v>
      </c>
      <c r="N532" s="73" t="str">
        <f ca="1">[2]!YBHIST($I$497,$I531,M$25,"sec","")</f>
        <v>E</v>
      </c>
      <c r="O532" s="170" t="str">
        <f ca="1">[2]!YBHIST("1 Month LIBOR",I532,"Yield","bmk","")</f>
        <v>E</v>
      </c>
      <c r="P532" s="80" t="e">
        <f t="shared" ca="1" si="3401"/>
        <v>#VALUE!</v>
      </c>
      <c r="Q532" s="82" t="str">
        <f ca="1">[2]!YBSCEN($I$497,$J531&amp;"d","Market",O$25,"Swap",$I531,"MarketWSkew","","Model",100,0,29,"Gradual","ParShift|N",0,"Annualized ROR",O531,100,"",,,,"Default",,,,"Default",,)</f>
        <v>E</v>
      </c>
      <c r="R532" s="80" t="e">
        <f t="shared" ca="1" si="3402"/>
        <v>#VALUE!</v>
      </c>
      <c r="S532" s="83" t="e">
        <f t="shared" ca="1" si="3403"/>
        <v>#VALUE!</v>
      </c>
      <c r="T532" s="80" t="e">
        <f ca="1">SUM(R$512:R532)</f>
        <v>#VALUE!</v>
      </c>
      <c r="U532" s="83" t="e">
        <f t="shared" ca="1" si="3410"/>
        <v>#VALUE!</v>
      </c>
      <c r="V532" s="84">
        <f ca="1">VLOOKUP($I532, 'Barcap OAD'!$A:$S, $F$497, FALSE)</f>
        <v>-13.1</v>
      </c>
      <c r="W532" s="172" t="e">
        <f t="shared" ca="1" si="3404"/>
        <v>#VALUE!</v>
      </c>
      <c r="X532" s="185" t="str">
        <f ca="1">[2]!YBHIST($E532,$I532,X$25,"sec","")</f>
        <v>E</v>
      </c>
      <c r="Y532" s="80" t="e">
        <f t="shared" ca="1" si="3390"/>
        <v>#VALUE!</v>
      </c>
      <c r="Z532" s="82" t="e">
        <f t="shared" ca="1" si="3391"/>
        <v>#VALUE!</v>
      </c>
      <c r="AA532" s="82" t="str">
        <f ca="1">[2]!YBHIST($F532,$I532,X$25,"sec","")</f>
        <v>E</v>
      </c>
      <c r="AB532" s="82" t="e">
        <f t="shared" ca="1" si="3411"/>
        <v>#VALUE!</v>
      </c>
      <c r="AC532" s="187" t="e">
        <f t="shared" ca="1" si="3419"/>
        <v>#VALUE!</v>
      </c>
      <c r="AD532" s="189">
        <f ca="1">VLOOKUP($I532, 'Barcap OAD'!$A:$S, $F$26, FALSE)</f>
        <v>4.8049999999999997</v>
      </c>
      <c r="AE532" s="172" t="e">
        <f t="shared" ca="1" si="3378"/>
        <v>#VALUE!</v>
      </c>
      <c r="AF532" s="86" t="e">
        <f t="shared" ca="1" si="3379"/>
        <v>#VALUE!</v>
      </c>
      <c r="AG532" s="80" t="e">
        <f t="shared" ca="1" si="3416"/>
        <v>#VALUE!</v>
      </c>
      <c r="AH532" s="83" t="e">
        <f t="shared" ca="1" si="3412"/>
        <v>#VALUE!</v>
      </c>
      <c r="AI532" s="80" t="e">
        <f t="shared" ca="1" si="3417"/>
        <v>#VALUE!</v>
      </c>
      <c r="AJ532" s="83" t="e">
        <f t="shared" ca="1" si="3405"/>
        <v>#VALUE!</v>
      </c>
      <c r="AK532" s="187" t="e">
        <f t="shared" ca="1" si="3398"/>
        <v>#VALUE!</v>
      </c>
      <c r="AL532" s="192" t="e">
        <f t="shared" ca="1" si="3406"/>
        <v>#VALUE!</v>
      </c>
      <c r="AM532" s="83" t="e">
        <f t="shared" ca="1" si="3407"/>
        <v>#VALUE!</v>
      </c>
      <c r="AN532" s="80" t="e">
        <f ca="1">SUM(AL$512:AL532)</f>
        <v>#VALUE!</v>
      </c>
      <c r="AO532" s="109" t="e">
        <f t="shared" ca="1" si="3413"/>
        <v>#VALUE!</v>
      </c>
      <c r="AP532" s="194" t="e">
        <f t="shared" ca="1" si="3418"/>
        <v>#VALUE!</v>
      </c>
      <c r="AQ532" s="200" t="e">
        <f t="shared" ca="1" si="3408"/>
        <v>#VALUE!</v>
      </c>
      <c r="AR532" s="204"/>
      <c r="AS532" s="221"/>
      <c r="AX532" s="208" t="str">
        <f ca="1">[2]!YBHIST($I$497,$I532,J$25,"sec","")</f>
        <v>E</v>
      </c>
      <c r="AY532" s="206" t="str">
        <f ca="1">[2]!YBPRICE($I$497,AX532&amp;"d","Market","AccruedInterest","Swap",$I532,"LMMSkew","","Model",100,"")</f>
        <v>E</v>
      </c>
      <c r="BA532" s="67">
        <f t="shared" si="3399"/>
        <v>-31</v>
      </c>
      <c r="BI532" s="519" t="e">
        <f t="shared" ca="1" si="3414"/>
        <v>#VALUE!</v>
      </c>
      <c r="BJ532" s="519" t="e">
        <f ca="1">PRODUCT($BI$512:BI532)-1</f>
        <v>#VALUE!</v>
      </c>
      <c r="BK532" s="519" t="e">
        <f t="shared" ca="1" si="3415"/>
        <v>#VALUE!</v>
      </c>
      <c r="BL532" s="519" t="e">
        <f ca="1">PRODUCT($BK$512:BK532)-1</f>
        <v>#VALUE!</v>
      </c>
    </row>
    <row r="533" spans="1:64" ht="15" customHeight="1">
      <c r="B533" s="69">
        <v>5.5</v>
      </c>
      <c r="C533" s="70">
        <f t="shared" ca="1" si="3409"/>
        <v>41190</v>
      </c>
      <c r="D533" s="70">
        <f t="shared" ca="1" si="3420"/>
        <v>41215</v>
      </c>
      <c r="E533" s="70" t="str">
        <f t="shared" ca="1" si="3373"/>
        <v>FNMA3.0-TBA-Oct</v>
      </c>
      <c r="F533" s="70" t="str">
        <f t="shared" ca="1" si="3374"/>
        <v>FNMA3.0-TBA-Nov</v>
      </c>
      <c r="G533" s="70" t="str">
        <f t="shared" si="3421"/>
        <v>FNMA3.0-TBA-GEN</v>
      </c>
      <c r="H533" s="71"/>
      <c r="I533" s="133">
        <f ca="1">[2]!YBWORKDAY(EDATE(Base_Date, BA533), -1, "USD")</f>
        <v>41180</v>
      </c>
      <c r="J533" s="217" t="str">
        <f t="shared" ca="1" si="3396"/>
        <v>E</v>
      </c>
      <c r="K533" s="80" t="e">
        <f t="shared" ca="1" si="3397"/>
        <v>#VALUE!</v>
      </c>
      <c r="L533" s="80" t="e">
        <f t="shared" ca="1" si="3400"/>
        <v>#VALUE!</v>
      </c>
      <c r="M533" s="81" t="str">
        <f ca="1">[2]!YBHIST($I$497,$I533,"LMMOAS","sec")</f>
        <v>E</v>
      </c>
      <c r="N533" s="73" t="str">
        <f ca="1">[2]!YBHIST($I$497,$I532,M$25,"sec","")</f>
        <v>E</v>
      </c>
      <c r="O533" s="170" t="str">
        <f ca="1">[2]!YBHIST("1 Month LIBOR",I533,"Yield","bmk","")</f>
        <v>E</v>
      </c>
      <c r="P533" s="80" t="e">
        <f t="shared" ca="1" si="3401"/>
        <v>#VALUE!</v>
      </c>
      <c r="Q533" s="82" t="str">
        <f ca="1">[2]!YBSCEN($I$497,$J532&amp;"d","Market",O$25,"Swap",$I532,"MarketWSkew","","Model",100,0,29,"Gradual","ParShift|N",0,"Annualized ROR",O532,100,"",,,,"Default",,,,"Default",,)</f>
        <v>E</v>
      </c>
      <c r="R533" s="80" t="e">
        <f t="shared" ca="1" si="3402"/>
        <v>#VALUE!</v>
      </c>
      <c r="S533" s="83" t="e">
        <f t="shared" ca="1" si="3403"/>
        <v>#VALUE!</v>
      </c>
      <c r="T533" s="80" t="e">
        <f ca="1">SUM(R$512:R533)</f>
        <v>#VALUE!</v>
      </c>
      <c r="U533" s="83" t="e">
        <f t="shared" ca="1" si="3410"/>
        <v>#VALUE!</v>
      </c>
      <c r="V533" s="84">
        <f ca="1">VLOOKUP($I533, 'Barcap OAD'!$A:$S, $F$497, FALSE)</f>
        <v>-12</v>
      </c>
      <c r="W533" s="172" t="e">
        <f t="shared" ca="1" si="3404"/>
        <v>#VALUE!</v>
      </c>
      <c r="X533" s="185" t="str">
        <f ca="1">[2]!YBHIST($E533,$I533,X$25,"sec","")</f>
        <v>E</v>
      </c>
      <c r="Y533" s="80" t="e">
        <f t="shared" ca="1" si="3390"/>
        <v>#VALUE!</v>
      </c>
      <c r="Z533" s="82" t="e">
        <f t="shared" ca="1" si="3391"/>
        <v>#VALUE!</v>
      </c>
      <c r="AA533" s="82" t="str">
        <f ca="1">[2]!YBHIST($F533,$I533,X$25,"sec","")</f>
        <v>E</v>
      </c>
      <c r="AB533" s="82" t="e">
        <f t="shared" ca="1" si="3411"/>
        <v>#VALUE!</v>
      </c>
      <c r="AC533" s="187" t="e">
        <f t="shared" ca="1" si="3419"/>
        <v>#VALUE!</v>
      </c>
      <c r="AD533" s="189">
        <f ca="1">VLOOKUP($I533, 'Barcap OAD'!$A:$S, $F$26, FALSE)</f>
        <v>4.3460000000000001</v>
      </c>
      <c r="AE533" s="172" t="e">
        <f t="shared" ca="1" si="3378"/>
        <v>#VALUE!</v>
      </c>
      <c r="AF533" s="86" t="e">
        <f t="shared" ca="1" si="3379"/>
        <v>#VALUE!</v>
      </c>
      <c r="AG533" s="80" t="e">
        <f t="shared" ca="1" si="3416"/>
        <v>#VALUE!</v>
      </c>
      <c r="AH533" s="83" t="e">
        <f t="shared" ca="1" si="3412"/>
        <v>#VALUE!</v>
      </c>
      <c r="AI533" s="80" t="e">
        <f t="shared" ca="1" si="3417"/>
        <v>#VALUE!</v>
      </c>
      <c r="AJ533" s="83" t="e">
        <f t="shared" ca="1" si="3405"/>
        <v>#VALUE!</v>
      </c>
      <c r="AK533" s="187" t="e">
        <f t="shared" ca="1" si="3398"/>
        <v>#VALUE!</v>
      </c>
      <c r="AL533" s="192" t="e">
        <f t="shared" ca="1" si="3406"/>
        <v>#VALUE!</v>
      </c>
      <c r="AM533" s="83" t="e">
        <f t="shared" ca="1" si="3407"/>
        <v>#VALUE!</v>
      </c>
      <c r="AN533" s="80" t="e">
        <f ca="1">SUM(AL$512:AL533)</f>
        <v>#VALUE!</v>
      </c>
      <c r="AO533" s="109" t="e">
        <f t="shared" ca="1" si="3413"/>
        <v>#VALUE!</v>
      </c>
      <c r="AP533" s="194" t="e">
        <f t="shared" ca="1" si="3418"/>
        <v>#VALUE!</v>
      </c>
      <c r="AQ533" s="200" t="e">
        <f t="shared" ca="1" si="3408"/>
        <v>#VALUE!</v>
      </c>
      <c r="AR533" s="204"/>
      <c r="AS533" s="221"/>
      <c r="AX533" s="208" t="str">
        <f ca="1">[2]!YBHIST($I$497,$I533,J$25,"sec","")</f>
        <v>E</v>
      </c>
      <c r="AY533" s="206" t="str">
        <f ca="1">[2]!YBPRICE($I$497,AX533&amp;"d","Market","AccruedInterest","Swap",$I533,"LMMSkew","","Model",100,"")</f>
        <v>E</v>
      </c>
      <c r="BA533" s="67">
        <f t="shared" si="3399"/>
        <v>-30</v>
      </c>
      <c r="BI533" s="519" t="e">
        <f t="shared" ca="1" si="3414"/>
        <v>#VALUE!</v>
      </c>
      <c r="BJ533" s="519" t="e">
        <f ca="1">PRODUCT($BI$512:BI533)-1</f>
        <v>#VALUE!</v>
      </c>
      <c r="BK533" s="519" t="e">
        <f t="shared" ca="1" si="3415"/>
        <v>#VALUE!</v>
      </c>
      <c r="BL533" s="519" t="e">
        <f ca="1">PRODUCT($BK$512:BK533)-1</f>
        <v>#VALUE!</v>
      </c>
    </row>
    <row r="534" spans="1:64" ht="15" customHeight="1">
      <c r="B534" s="69">
        <v>6</v>
      </c>
      <c r="C534" s="70">
        <f t="shared" ca="1" si="3409"/>
        <v>41223</v>
      </c>
      <c r="D534" s="70">
        <f t="shared" ca="1" si="3420"/>
        <v>41248</v>
      </c>
      <c r="E534" s="70" t="str">
        <f t="shared" ca="1" si="3373"/>
        <v>FNMA3.0-TBA-Nov</v>
      </c>
      <c r="F534" s="70" t="str">
        <f t="shared" ca="1" si="3374"/>
        <v>FNMA3.0-TBA-Dec</v>
      </c>
      <c r="G534" s="70" t="str">
        <f t="shared" si="3421"/>
        <v>FNMA3.0-TBA-GEN</v>
      </c>
      <c r="H534" s="71"/>
      <c r="I534" s="133">
        <f ca="1">[2]!YBWORKDAY(EDATE(Base_Date, BA534), -1, "USD")</f>
        <v>41213</v>
      </c>
      <c r="J534" s="217" t="str">
        <f t="shared" ca="1" si="3396"/>
        <v>E</v>
      </c>
      <c r="K534" s="80" t="e">
        <f t="shared" ca="1" si="3397"/>
        <v>#VALUE!</v>
      </c>
      <c r="L534" s="80" t="e">
        <f t="shared" ca="1" si="3400"/>
        <v>#VALUE!</v>
      </c>
      <c r="M534" s="81" t="str">
        <f ca="1">[2]!YBHIST($I$497,$I534,"LMMOAS","sec")</f>
        <v>E</v>
      </c>
      <c r="N534" s="73" t="str">
        <f ca="1">[2]!YBHIST($I$497,$I533,M$25,"sec","")</f>
        <v>E</v>
      </c>
      <c r="O534" s="170" t="str">
        <f ca="1">[2]!YBHIST("1 Month LIBOR",I534,"Yield","bmk","")</f>
        <v>E</v>
      </c>
      <c r="P534" s="80" t="e">
        <f t="shared" ca="1" si="3401"/>
        <v>#VALUE!</v>
      </c>
      <c r="Q534" s="82" t="str">
        <f ca="1">[2]!YBSCEN($I$497,$J533&amp;"d","Market",O$25,"Swap",$I533,"MarketWSkew","","Model",100,0,29,"Gradual","ParShift|N",0,"Annualized ROR",O533,100,"",,,,"Default",,,,"Default",,)</f>
        <v>E</v>
      </c>
      <c r="R534" s="80" t="e">
        <f t="shared" ca="1" si="3402"/>
        <v>#VALUE!</v>
      </c>
      <c r="S534" s="83" t="e">
        <f t="shared" ca="1" si="3403"/>
        <v>#VALUE!</v>
      </c>
      <c r="T534" s="80" t="e">
        <f ca="1">SUM(R$512:R534)</f>
        <v>#VALUE!</v>
      </c>
      <c r="U534" s="83" t="e">
        <f t="shared" ca="1" si="3410"/>
        <v>#VALUE!</v>
      </c>
      <c r="V534" s="84">
        <f ca="1">VLOOKUP($I534, 'Barcap OAD'!$A:$S, $F$497, FALSE)</f>
        <v>-12.2</v>
      </c>
      <c r="W534" s="172" t="e">
        <f t="shared" ca="1" si="3404"/>
        <v>#VALUE!</v>
      </c>
      <c r="X534" s="185" t="str">
        <f ca="1">[2]!YBHIST($E534,$I534,X$25,"sec","")</f>
        <v>E</v>
      </c>
      <c r="Y534" s="80" t="e">
        <f t="shared" ca="1" si="3390"/>
        <v>#VALUE!</v>
      </c>
      <c r="Z534" s="82" t="e">
        <f t="shared" ca="1" si="3391"/>
        <v>#VALUE!</v>
      </c>
      <c r="AA534" s="82" t="str">
        <f ca="1">[2]!YBHIST($F534,$I534,X$25,"sec","")</f>
        <v>E</v>
      </c>
      <c r="AB534" s="82" t="e">
        <f t="shared" ca="1" si="3411"/>
        <v>#VALUE!</v>
      </c>
      <c r="AC534" s="187" t="e">
        <f t="shared" ca="1" si="3419"/>
        <v>#VALUE!</v>
      </c>
      <c r="AD534" s="189">
        <f ca="1">VLOOKUP($I534, 'Barcap OAD'!$A:$S, $F$26, FALSE)</f>
        <v>4.6459999999999999</v>
      </c>
      <c r="AE534" s="172" t="e">
        <f t="shared" ca="1" si="3378"/>
        <v>#VALUE!</v>
      </c>
      <c r="AF534" s="86" t="e">
        <f t="shared" ca="1" si="3379"/>
        <v>#VALUE!</v>
      </c>
      <c r="AG534" s="80" t="e">
        <f t="shared" ca="1" si="3416"/>
        <v>#VALUE!</v>
      </c>
      <c r="AH534" s="83" t="e">
        <f t="shared" ca="1" si="3412"/>
        <v>#VALUE!</v>
      </c>
      <c r="AI534" s="80" t="e">
        <f t="shared" ca="1" si="3417"/>
        <v>#VALUE!</v>
      </c>
      <c r="AJ534" s="83" t="e">
        <f t="shared" ca="1" si="3405"/>
        <v>#VALUE!</v>
      </c>
      <c r="AK534" s="187" t="e">
        <f t="shared" ca="1" si="3398"/>
        <v>#VALUE!</v>
      </c>
      <c r="AL534" s="192" t="e">
        <f t="shared" ca="1" si="3406"/>
        <v>#VALUE!</v>
      </c>
      <c r="AM534" s="83" t="e">
        <f t="shared" ca="1" si="3407"/>
        <v>#VALUE!</v>
      </c>
      <c r="AN534" s="80" t="e">
        <f ca="1">SUM(AL$512:AL534)</f>
        <v>#VALUE!</v>
      </c>
      <c r="AO534" s="109" t="e">
        <f t="shared" ca="1" si="3413"/>
        <v>#VALUE!</v>
      </c>
      <c r="AP534" s="194" t="e">
        <f t="shared" ca="1" si="3418"/>
        <v>#VALUE!</v>
      </c>
      <c r="AQ534" s="200" t="e">
        <f t="shared" ca="1" si="3408"/>
        <v>#VALUE!</v>
      </c>
      <c r="AR534" s="204"/>
      <c r="AS534" s="221"/>
      <c r="AX534" s="208" t="str">
        <f ca="1">[2]!YBHIST($I$497,$I534,J$25,"sec","")</f>
        <v>E</v>
      </c>
      <c r="AY534" s="206" t="str">
        <f ca="1">[2]!YBPRICE($I$497,AX534&amp;"d","Market","AccruedInterest","Swap",$I534,"LMMSkew","","Model",100,"")</f>
        <v>E</v>
      </c>
      <c r="BA534" s="67">
        <f t="shared" si="3399"/>
        <v>-29</v>
      </c>
      <c r="BI534" s="519" t="e">
        <f t="shared" ca="1" si="3414"/>
        <v>#VALUE!</v>
      </c>
      <c r="BJ534" s="519" t="e">
        <f ca="1">PRODUCT($BI$512:BI534)-1</f>
        <v>#VALUE!</v>
      </c>
      <c r="BK534" s="519" t="e">
        <f t="shared" ca="1" si="3415"/>
        <v>#VALUE!</v>
      </c>
      <c r="BL534" s="519" t="e">
        <f ca="1">PRODUCT($BK$512:BK534)-1</f>
        <v>#VALUE!</v>
      </c>
    </row>
    <row r="535" spans="1:64" ht="15" customHeight="1">
      <c r="B535" s="69">
        <v>6.5</v>
      </c>
      <c r="C535" s="70">
        <f t="shared" ca="1" si="3409"/>
        <v>41253</v>
      </c>
      <c r="D535" s="70">
        <f t="shared" ca="1" si="3420"/>
        <v>41278</v>
      </c>
      <c r="E535" s="70" t="str">
        <f t="shared" ca="1" si="3373"/>
        <v>FNMA3.0-TBA-Dec</v>
      </c>
      <c r="F535" s="70" t="str">
        <f t="shared" ca="1" si="3374"/>
        <v>FNMA3.0-TBA-Jan</v>
      </c>
      <c r="G535" s="70" t="str">
        <f t="shared" si="3421"/>
        <v>FNMA3.0-TBA-GEN</v>
      </c>
      <c r="H535" s="71"/>
      <c r="I535" s="133">
        <f ca="1">[2]!YBWORKDAY(EDATE(Base_Date, BA535), -1, "USD")</f>
        <v>41243</v>
      </c>
      <c r="J535" s="217" t="str">
        <f t="shared" ca="1" si="3396"/>
        <v>E</v>
      </c>
      <c r="K535" s="80" t="e">
        <f t="shared" ca="1" si="3397"/>
        <v>#VALUE!</v>
      </c>
      <c r="L535" s="80" t="e">
        <f t="shared" ca="1" si="3400"/>
        <v>#VALUE!</v>
      </c>
      <c r="M535" s="81" t="str">
        <f ca="1">[2]!YBHIST($I$497,$I535,"LMMOAS","sec")</f>
        <v>E</v>
      </c>
      <c r="N535" s="73" t="str">
        <f ca="1">[2]!YBHIST($I$497,$I534,M$25,"sec","")</f>
        <v>E</v>
      </c>
      <c r="O535" s="170" t="str">
        <f ca="1">[2]!YBHIST("1 Month LIBOR",I535,"Yield","bmk","")</f>
        <v>E</v>
      </c>
      <c r="P535" s="80" t="e">
        <f t="shared" ca="1" si="3401"/>
        <v>#VALUE!</v>
      </c>
      <c r="Q535" s="82" t="str">
        <f ca="1">[2]!YBSCEN($I$497,$J534&amp;"d","Market",O$25,"Swap",$I534,"MarketWSkew","","Model",100,0,29,"Gradual","ParShift|N",0,"Annualized ROR",O534,100,"",,,,"Default",,,,"Default",,)</f>
        <v>E</v>
      </c>
      <c r="R535" s="80" t="e">
        <f t="shared" ca="1" si="3402"/>
        <v>#VALUE!</v>
      </c>
      <c r="S535" s="83" t="e">
        <f t="shared" ca="1" si="3403"/>
        <v>#VALUE!</v>
      </c>
      <c r="T535" s="80" t="e">
        <f ca="1">SUM(R$512:R535)</f>
        <v>#VALUE!</v>
      </c>
      <c r="U535" s="83" t="e">
        <f t="shared" ca="1" si="3410"/>
        <v>#VALUE!</v>
      </c>
      <c r="V535" s="84">
        <f ca="1">VLOOKUP($I535, 'Barcap OAD'!$A:$S, $F$497, FALSE)</f>
        <v>-11.5</v>
      </c>
      <c r="W535" s="172" t="e">
        <f t="shared" ca="1" si="3404"/>
        <v>#VALUE!</v>
      </c>
      <c r="X535" s="185" t="str">
        <f ca="1">[2]!YBHIST($E535,$I535,X$25,"sec","")</f>
        <v>E</v>
      </c>
      <c r="Y535" s="80" t="e">
        <f t="shared" ca="1" si="3390"/>
        <v>#VALUE!</v>
      </c>
      <c r="Z535" s="82" t="e">
        <f t="shared" ca="1" si="3391"/>
        <v>#VALUE!</v>
      </c>
      <c r="AA535" s="82" t="str">
        <f ca="1">[2]!YBHIST($F535,$I535,X$25,"sec","")</f>
        <v>E</v>
      </c>
      <c r="AB535" s="82" t="e">
        <f t="shared" ca="1" si="3411"/>
        <v>#VALUE!</v>
      </c>
      <c r="AC535" s="187" t="e">
        <f t="shared" ca="1" si="3419"/>
        <v>#VALUE!</v>
      </c>
      <c r="AD535" s="189">
        <f ca="1">VLOOKUP($I535, 'Barcap OAD'!$A:$S, $F$26, FALSE)</f>
        <v>5.2729999999999997</v>
      </c>
      <c r="AE535" s="172" t="e">
        <f t="shared" ca="1" si="3378"/>
        <v>#VALUE!</v>
      </c>
      <c r="AF535" s="86" t="e">
        <f t="shared" ca="1" si="3379"/>
        <v>#VALUE!</v>
      </c>
      <c r="AG535" s="80" t="e">
        <f t="shared" ca="1" si="3416"/>
        <v>#VALUE!</v>
      </c>
      <c r="AH535" s="83" t="e">
        <f t="shared" ca="1" si="3412"/>
        <v>#VALUE!</v>
      </c>
      <c r="AI535" s="80" t="e">
        <f t="shared" ca="1" si="3417"/>
        <v>#VALUE!</v>
      </c>
      <c r="AJ535" s="83" t="e">
        <f t="shared" ca="1" si="3405"/>
        <v>#VALUE!</v>
      </c>
      <c r="AK535" s="187" t="e">
        <f t="shared" ca="1" si="3398"/>
        <v>#VALUE!</v>
      </c>
      <c r="AL535" s="192" t="e">
        <f t="shared" ca="1" si="3406"/>
        <v>#VALUE!</v>
      </c>
      <c r="AM535" s="83" t="e">
        <f t="shared" ca="1" si="3407"/>
        <v>#VALUE!</v>
      </c>
      <c r="AN535" s="80" t="e">
        <f ca="1">SUM(AL$512:AL535)</f>
        <v>#VALUE!</v>
      </c>
      <c r="AO535" s="109" t="e">
        <f t="shared" ca="1" si="3413"/>
        <v>#VALUE!</v>
      </c>
      <c r="AP535" s="194" t="e">
        <f t="shared" ca="1" si="3418"/>
        <v>#VALUE!</v>
      </c>
      <c r="AQ535" s="200" t="e">
        <f t="shared" ca="1" si="3408"/>
        <v>#VALUE!</v>
      </c>
      <c r="AR535" s="204"/>
      <c r="AS535" s="221"/>
      <c r="AX535" s="208" t="str">
        <f ca="1">[2]!YBHIST($I$497,$I535,J$25,"sec","")</f>
        <v>E</v>
      </c>
      <c r="AY535" s="206" t="str">
        <f ca="1">[2]!YBPRICE($I$497,AX535&amp;"d","Market","AccruedInterest","Swap",$I535,"LMMSkew","","Model",100,"")</f>
        <v>E</v>
      </c>
      <c r="BA535" s="67">
        <f t="shared" si="3399"/>
        <v>-28</v>
      </c>
      <c r="BI535" s="519" t="e">
        <f t="shared" ca="1" si="3414"/>
        <v>#VALUE!</v>
      </c>
      <c r="BJ535" s="519" t="e">
        <f ca="1">PRODUCT($BI$512:BI535)-1</f>
        <v>#VALUE!</v>
      </c>
      <c r="BK535" s="519" t="e">
        <f t="shared" ca="1" si="3415"/>
        <v>#VALUE!</v>
      </c>
      <c r="BL535" s="519" t="e">
        <f ca="1">PRODUCT($BK$512:BK535)-1</f>
        <v>#VALUE!</v>
      </c>
    </row>
    <row r="536" spans="1:64" ht="15" customHeight="1">
      <c r="C536" s="70">
        <f t="shared" ca="1" si="3409"/>
        <v>41284</v>
      </c>
      <c r="D536" s="70">
        <f t="shared" ca="1" si="3420"/>
        <v>41309</v>
      </c>
      <c r="E536" s="70" t="str">
        <f t="shared" ca="1" si="3373"/>
        <v>FNMA3.0-TBA-Jan</v>
      </c>
      <c r="F536" s="70" t="str">
        <f t="shared" ca="1" si="3374"/>
        <v>FNMA3.0-TBA-Feb</v>
      </c>
      <c r="G536" s="70" t="str">
        <f t="shared" si="3421"/>
        <v>FNMA3.0-TBA-GEN</v>
      </c>
      <c r="H536" s="71"/>
      <c r="I536" s="133">
        <f ca="1">[2]!YBWORKDAY(EDATE(Base_Date, BA536), -1, "USD")</f>
        <v>41274</v>
      </c>
      <c r="J536" s="217" t="str">
        <f t="shared" ca="1" si="3396"/>
        <v>E</v>
      </c>
      <c r="K536" s="80" t="e">
        <f t="shared" ca="1" si="3397"/>
        <v>#VALUE!</v>
      </c>
      <c r="L536" s="80" t="e">
        <f t="shared" ca="1" si="3400"/>
        <v>#VALUE!</v>
      </c>
      <c r="M536" s="81" t="str">
        <f ca="1">[2]!YBHIST($I$497,$I536,"LMMOAS","sec")</f>
        <v>E</v>
      </c>
      <c r="N536" s="73" t="str">
        <f ca="1">[2]!YBHIST($I$497,$I535,M$25,"sec","")</f>
        <v>E</v>
      </c>
      <c r="O536" s="170" t="str">
        <f ca="1">[2]!YBHIST("1 Month LIBOR",I536,"Yield","bmk","")</f>
        <v>E</v>
      </c>
      <c r="P536" s="80" t="e">
        <f t="shared" ca="1" si="3401"/>
        <v>#VALUE!</v>
      </c>
      <c r="Q536" s="82" t="str">
        <f ca="1">[2]!YBSCEN($I$497,$J535&amp;"d","Market",O$25,"Swap",$I535,"MarketWSkew","","Model",100,0,29,"Gradual","ParShift|N",0,"Annualized ROR",O535,100,"",,,,"Default",,,,"Default",,)</f>
        <v>E</v>
      </c>
      <c r="R536" s="80" t="e">
        <f t="shared" ca="1" si="3402"/>
        <v>#VALUE!</v>
      </c>
      <c r="S536" s="83" t="e">
        <f t="shared" ca="1" si="3403"/>
        <v>#VALUE!</v>
      </c>
      <c r="T536" s="80" t="e">
        <f ca="1">SUM(R$512:R536)</f>
        <v>#VALUE!</v>
      </c>
      <c r="U536" s="83" t="e">
        <f t="shared" ca="1" si="3410"/>
        <v>#VALUE!</v>
      </c>
      <c r="V536" s="84">
        <f ca="1">VLOOKUP($I536, 'Barcap OAD'!$A:$S, $F$497, FALSE)</f>
        <v>-11.7</v>
      </c>
      <c r="W536" s="172" t="e">
        <f t="shared" ca="1" si="3404"/>
        <v>#VALUE!</v>
      </c>
      <c r="X536" s="185" t="str">
        <f ca="1">[2]!YBHIST($E536,$I536,X$25,"sec","")</f>
        <v>E</v>
      </c>
      <c r="Y536" s="80" t="e">
        <f t="shared" ca="1" si="3390"/>
        <v>#VALUE!</v>
      </c>
      <c r="Z536" s="82" t="e">
        <f t="shared" ca="1" si="3391"/>
        <v>#VALUE!</v>
      </c>
      <c r="AA536" s="82" t="str">
        <f ca="1">[2]!YBHIST($F536,$I536,X$25,"sec","")</f>
        <v>E</v>
      </c>
      <c r="AB536" s="82" t="e">
        <f t="shared" ca="1" si="3411"/>
        <v>#VALUE!</v>
      </c>
      <c r="AC536" s="187" t="e">
        <f t="shared" ca="1" si="3419"/>
        <v>#VALUE!</v>
      </c>
      <c r="AD536" s="189">
        <f ca="1">VLOOKUP($I536, 'Barcap OAD'!$A:$S, $F$26, FALSE)</f>
        <v>5.9370000000000003</v>
      </c>
      <c r="AE536" s="172" t="e">
        <f t="shared" ca="1" si="3378"/>
        <v>#VALUE!</v>
      </c>
      <c r="AF536" s="86" t="e">
        <f t="shared" ca="1" si="3379"/>
        <v>#VALUE!</v>
      </c>
      <c r="AG536" s="80" t="e">
        <f t="shared" ca="1" si="3416"/>
        <v>#VALUE!</v>
      </c>
      <c r="AH536" s="83" t="e">
        <f t="shared" ca="1" si="3412"/>
        <v>#VALUE!</v>
      </c>
      <c r="AI536" s="80" t="e">
        <f t="shared" ca="1" si="3417"/>
        <v>#VALUE!</v>
      </c>
      <c r="AJ536" s="83" t="e">
        <f t="shared" ca="1" si="3405"/>
        <v>#VALUE!</v>
      </c>
      <c r="AK536" s="187" t="e">
        <f t="shared" ca="1" si="3398"/>
        <v>#VALUE!</v>
      </c>
      <c r="AL536" s="192" t="e">
        <f t="shared" ca="1" si="3406"/>
        <v>#VALUE!</v>
      </c>
      <c r="AM536" s="83" t="e">
        <f t="shared" ca="1" si="3407"/>
        <v>#VALUE!</v>
      </c>
      <c r="AN536" s="80" t="e">
        <f ca="1">SUM(AL$512:AL536)</f>
        <v>#VALUE!</v>
      </c>
      <c r="AO536" s="109" t="e">
        <f t="shared" ca="1" si="3413"/>
        <v>#VALUE!</v>
      </c>
      <c r="AP536" s="194" t="e">
        <f t="shared" ca="1" si="3418"/>
        <v>#VALUE!</v>
      </c>
      <c r="AQ536" s="200" t="e">
        <f t="shared" ca="1" si="3408"/>
        <v>#VALUE!</v>
      </c>
      <c r="AR536" s="204"/>
      <c r="AS536" s="221"/>
      <c r="AX536" s="208" t="str">
        <f ca="1">[2]!YBHIST($I$497,$I536,J$25,"sec","")</f>
        <v>E</v>
      </c>
      <c r="AY536" s="206" t="str">
        <f ca="1">[2]!YBPRICE($I$497,AX536&amp;"d","Market","AccruedInterest","Swap",$I536,"LMMSkew","","Model",100,"")</f>
        <v>E</v>
      </c>
      <c r="BA536" s="67">
        <f t="shared" si="3399"/>
        <v>-27</v>
      </c>
      <c r="BI536" s="519" t="e">
        <f t="shared" ca="1" si="3414"/>
        <v>#VALUE!</v>
      </c>
      <c r="BJ536" s="519" t="e">
        <f ca="1">PRODUCT($BI$512:BI536)-1</f>
        <v>#VALUE!</v>
      </c>
      <c r="BK536" s="519" t="e">
        <f t="shared" ca="1" si="3415"/>
        <v>#VALUE!</v>
      </c>
      <c r="BL536" s="519" t="e">
        <f ca="1">PRODUCT($BK$512:BK536)-1</f>
        <v>#VALUE!</v>
      </c>
    </row>
    <row r="537" spans="1:64" ht="15" customHeight="1">
      <c r="C537" s="70">
        <f t="shared" ca="1" si="3409"/>
        <v>41315</v>
      </c>
      <c r="D537" s="70">
        <f t="shared" ca="1" si="3420"/>
        <v>41340</v>
      </c>
      <c r="E537" s="70" t="str">
        <f t="shared" ca="1" si="3373"/>
        <v>FNMA3.0-TBA-Feb</v>
      </c>
      <c r="F537" s="70" t="str">
        <f t="shared" ca="1" si="3374"/>
        <v>FNMA3.0-TBA-Mar</v>
      </c>
      <c r="G537" s="70" t="str">
        <f t="shared" si="3421"/>
        <v>FNMA3.0-TBA-GEN</v>
      </c>
      <c r="H537" s="71"/>
      <c r="I537" s="133">
        <f ca="1">[2]!YBWORKDAY(EDATE(Base_Date, BA537), -1, "USD")</f>
        <v>41305</v>
      </c>
      <c r="J537" s="217" t="str">
        <f t="shared" ca="1" si="3396"/>
        <v>E</v>
      </c>
      <c r="K537" s="80" t="e">
        <f t="shared" ca="1" si="3397"/>
        <v>#VALUE!</v>
      </c>
      <c r="L537" s="80" t="e">
        <f t="shared" ca="1" si="3400"/>
        <v>#VALUE!</v>
      </c>
      <c r="M537" s="81" t="str">
        <f ca="1">[2]!YBHIST($I$497,$I537,"LMMOAS","sec")</f>
        <v>E</v>
      </c>
      <c r="N537" s="73" t="str">
        <f ca="1">[2]!YBHIST($I$497,$I536,M$25,"sec","")</f>
        <v>E</v>
      </c>
      <c r="O537" s="170" t="str">
        <f ca="1">[2]!YBHIST("1 Month LIBOR",I537,"Yield","bmk","")</f>
        <v>E</v>
      </c>
      <c r="P537" s="80" t="e">
        <f t="shared" ca="1" si="3401"/>
        <v>#VALUE!</v>
      </c>
      <c r="Q537" s="82" t="str">
        <f ca="1">[2]!YBSCEN($I$497,$J536&amp;"d","Market",O$25,"Swap",$I536,"LMMSkew","","Model",100,0,29,"Gradual","ParShift|N",0,"Annualized ROR",O536,100,"",,,,"Default",,,,"Default",,)</f>
        <v>E</v>
      </c>
      <c r="R537" s="80" t="e">
        <f t="shared" ca="1" si="3402"/>
        <v>#VALUE!</v>
      </c>
      <c r="S537" s="83" t="e">
        <f t="shared" ca="1" si="3403"/>
        <v>#VALUE!</v>
      </c>
      <c r="T537" s="80" t="e">
        <f ca="1">SUM(R$512:R537)</f>
        <v>#VALUE!</v>
      </c>
      <c r="U537" s="83" t="e">
        <f t="shared" ca="1" si="3410"/>
        <v>#VALUE!</v>
      </c>
      <c r="V537" s="84">
        <f ca="1">VLOOKUP($I537, 'Barcap OAD'!$A:$S, $F$497, FALSE)</f>
        <v>-11.6</v>
      </c>
      <c r="W537" s="172" t="e">
        <f t="shared" ca="1" si="3404"/>
        <v>#VALUE!</v>
      </c>
      <c r="X537" s="185" t="str">
        <f ca="1">[2]!YBHIST($E537,$I537,X$25,"sec","")</f>
        <v>E</v>
      </c>
      <c r="Y537" s="80" t="e">
        <f t="shared" ca="1" si="3390"/>
        <v>#VALUE!</v>
      </c>
      <c r="Z537" s="82" t="e">
        <f t="shared" ca="1" si="3391"/>
        <v>#VALUE!</v>
      </c>
      <c r="AA537" s="82" t="str">
        <f ca="1">[2]!YBHIST($F537,$I537,X$25,"sec","")</f>
        <v>E</v>
      </c>
      <c r="AB537" s="82" t="e">
        <f t="shared" ca="1" si="3411"/>
        <v>#VALUE!</v>
      </c>
      <c r="AC537" s="187" t="e">
        <f t="shared" ca="1" si="3419"/>
        <v>#VALUE!</v>
      </c>
      <c r="AD537" s="189">
        <f ca="1">VLOOKUP($I537, 'Barcap OAD'!$A:$S, $F$26, FALSE)</f>
        <v>7.0540000000000003</v>
      </c>
      <c r="AE537" s="172" t="e">
        <f t="shared" ca="1" si="3378"/>
        <v>#VALUE!</v>
      </c>
      <c r="AF537" s="86" t="e">
        <f t="shared" ca="1" si="3379"/>
        <v>#VALUE!</v>
      </c>
      <c r="AG537" s="80" t="e">
        <f t="shared" ca="1" si="3416"/>
        <v>#VALUE!</v>
      </c>
      <c r="AH537" s="83" t="e">
        <f t="shared" ca="1" si="3412"/>
        <v>#VALUE!</v>
      </c>
      <c r="AI537" s="80" t="e">
        <f t="shared" ca="1" si="3417"/>
        <v>#VALUE!</v>
      </c>
      <c r="AJ537" s="83" t="e">
        <f t="shared" ca="1" si="3405"/>
        <v>#VALUE!</v>
      </c>
      <c r="AK537" s="187" t="e">
        <f t="shared" ca="1" si="3398"/>
        <v>#VALUE!</v>
      </c>
      <c r="AL537" s="192" t="e">
        <f t="shared" ca="1" si="3406"/>
        <v>#VALUE!</v>
      </c>
      <c r="AM537" s="83" t="e">
        <f t="shared" ca="1" si="3407"/>
        <v>#VALUE!</v>
      </c>
      <c r="AN537" s="80" t="e">
        <f ca="1">SUM(AL$512:AL537)</f>
        <v>#VALUE!</v>
      </c>
      <c r="AO537" s="109" t="e">
        <f t="shared" ca="1" si="3413"/>
        <v>#VALUE!</v>
      </c>
      <c r="AP537" s="194" t="e">
        <f t="shared" ca="1" si="3418"/>
        <v>#VALUE!</v>
      </c>
      <c r="AQ537" s="200" t="e">
        <f t="shared" ca="1" si="3408"/>
        <v>#VALUE!</v>
      </c>
      <c r="AR537" s="204"/>
      <c r="AS537" s="221"/>
      <c r="AX537" s="208" t="str">
        <f ca="1">[2]!YBHIST($I$497,$I537,J$25,"sec","")</f>
        <v>E</v>
      </c>
      <c r="AY537" s="206" t="str">
        <f ca="1">[2]!YBPRICE($I$497,AX537&amp;"d","Market","AccruedInterest","Swap",$I537,"LMMSkew","","Model",100,"")</f>
        <v>E</v>
      </c>
      <c r="BA537" s="67">
        <f t="shared" si="3399"/>
        <v>-26</v>
      </c>
      <c r="BI537" s="519" t="e">
        <f t="shared" ca="1" si="3414"/>
        <v>#VALUE!</v>
      </c>
      <c r="BJ537" s="519" t="e">
        <f ca="1">PRODUCT($BI$512:BI537)-1</f>
        <v>#VALUE!</v>
      </c>
      <c r="BK537" s="519" t="e">
        <f t="shared" ca="1" si="3415"/>
        <v>#VALUE!</v>
      </c>
      <c r="BL537" s="519" t="e">
        <f ca="1">PRODUCT($BK$512:BK537)-1</f>
        <v>#VALUE!</v>
      </c>
    </row>
    <row r="538" spans="1:64" ht="15" customHeight="1">
      <c r="C538" s="70">
        <f t="shared" ca="1" si="3409"/>
        <v>41343</v>
      </c>
      <c r="D538" s="70">
        <f t="shared" ca="1" si="3420"/>
        <v>41368</v>
      </c>
      <c r="E538" s="70" t="str">
        <f t="shared" ca="1" si="3373"/>
        <v>FNMA3.0-TBA-Mar</v>
      </c>
      <c r="F538" s="70" t="str">
        <f t="shared" ca="1" si="3374"/>
        <v>FNMA3.0-TBA-Apr</v>
      </c>
      <c r="G538" s="70" t="str">
        <f t="shared" si="3421"/>
        <v>FNMA3.0-TBA-GEN</v>
      </c>
      <c r="H538" s="71"/>
      <c r="I538" s="133">
        <f ca="1">[2]!YBWORKDAY(EDATE(Base_Date, BA538), -1, "USD")</f>
        <v>41333</v>
      </c>
      <c r="J538" s="217" t="str">
        <f t="shared" ca="1" si="3396"/>
        <v>E</v>
      </c>
      <c r="K538" s="80" t="e">
        <f t="shared" ca="1" si="3397"/>
        <v>#VALUE!</v>
      </c>
      <c r="L538" s="80" t="e">
        <f t="shared" ca="1" si="3400"/>
        <v>#VALUE!</v>
      </c>
      <c r="M538" s="81" t="str">
        <f ca="1">[2]!YBHIST($I$497,$I538,"LMMOAS","sec")</f>
        <v>E</v>
      </c>
      <c r="N538" s="73" t="str">
        <f ca="1">[2]!YBHIST($I$497,$I537,M$25,"sec","")</f>
        <v>E</v>
      </c>
      <c r="O538" s="170" t="str">
        <f ca="1">[2]!YBHIST("1 Month LIBOR",I538,"Yield","bmk","")</f>
        <v>E</v>
      </c>
      <c r="P538" s="80" t="e">
        <f t="shared" ca="1" si="3401"/>
        <v>#VALUE!</v>
      </c>
      <c r="Q538" s="82" t="str">
        <f ca="1">[2]!YBSCEN($I$497,$J537&amp;"d","Market",O$25,"Swap",$I537,"LMMSkew","","Model",100,0,29,"Gradual","ParShift|N",0,"Annualized ROR",O537,100,"",,,,"Default",,,,"Default",,)</f>
        <v>E</v>
      </c>
      <c r="R538" s="80" t="e">
        <f t="shared" ca="1" si="3402"/>
        <v>#VALUE!</v>
      </c>
      <c r="S538" s="83" t="e">
        <f t="shared" ca="1" si="3403"/>
        <v>#VALUE!</v>
      </c>
      <c r="T538" s="80" t="e">
        <f ca="1">SUM(R$512:R538)</f>
        <v>#VALUE!</v>
      </c>
      <c r="U538" s="83" t="e">
        <f t="shared" ca="1" si="3410"/>
        <v>#VALUE!</v>
      </c>
      <c r="V538" s="84">
        <f ca="1">VLOOKUP($I538, 'Barcap OAD'!$A:$S, $F$497, FALSE)</f>
        <v>-11.4</v>
      </c>
      <c r="W538" s="172" t="e">
        <f t="shared" ca="1" si="3404"/>
        <v>#VALUE!</v>
      </c>
      <c r="X538" s="185" t="str">
        <f ca="1">[2]!YBHIST($E538,$I538,X$25,"sec","")</f>
        <v>E</v>
      </c>
      <c r="Y538" s="80" t="e">
        <f t="shared" ca="1" si="3390"/>
        <v>#VALUE!</v>
      </c>
      <c r="Z538" s="82" t="e">
        <f t="shared" ca="1" si="3391"/>
        <v>#VALUE!</v>
      </c>
      <c r="AA538" s="82" t="str">
        <f ca="1">[2]!YBHIST($F538,$I538,X$25,"sec","")</f>
        <v>E</v>
      </c>
      <c r="AB538" s="82" t="e">
        <f t="shared" ca="1" si="3411"/>
        <v>#VALUE!</v>
      </c>
      <c r="AC538" s="187" t="e">
        <f t="shared" ca="1" si="3419"/>
        <v>#VALUE!</v>
      </c>
      <c r="AD538" s="189">
        <f ca="1">VLOOKUP($I538, 'Barcap OAD'!$A:$S, $F$26, FALSE)</f>
        <v>6.8920000000000003</v>
      </c>
      <c r="AE538" s="172" t="e">
        <f t="shared" ca="1" si="3378"/>
        <v>#VALUE!</v>
      </c>
      <c r="AF538" s="86" t="e">
        <f t="shared" ca="1" si="3379"/>
        <v>#VALUE!</v>
      </c>
      <c r="AG538" s="80" t="e">
        <f t="shared" ca="1" si="3416"/>
        <v>#VALUE!</v>
      </c>
      <c r="AH538" s="83" t="e">
        <f t="shared" ca="1" si="3412"/>
        <v>#VALUE!</v>
      </c>
      <c r="AI538" s="80" t="e">
        <f t="shared" ca="1" si="3417"/>
        <v>#VALUE!</v>
      </c>
      <c r="AJ538" s="83" t="e">
        <f t="shared" ca="1" si="3405"/>
        <v>#VALUE!</v>
      </c>
      <c r="AK538" s="187" t="e">
        <f t="shared" ca="1" si="3398"/>
        <v>#VALUE!</v>
      </c>
      <c r="AL538" s="192" t="e">
        <f t="shared" ca="1" si="3406"/>
        <v>#VALUE!</v>
      </c>
      <c r="AM538" s="83" t="e">
        <f t="shared" ca="1" si="3407"/>
        <v>#VALUE!</v>
      </c>
      <c r="AN538" s="80" t="e">
        <f ca="1">SUM(AL$512:AL538)</f>
        <v>#VALUE!</v>
      </c>
      <c r="AO538" s="109" t="e">
        <f t="shared" ca="1" si="3413"/>
        <v>#VALUE!</v>
      </c>
      <c r="AP538" s="194" t="e">
        <f t="shared" ca="1" si="3418"/>
        <v>#VALUE!</v>
      </c>
      <c r="AQ538" s="200" t="e">
        <f t="shared" ca="1" si="3408"/>
        <v>#VALUE!</v>
      </c>
      <c r="AR538" s="204"/>
      <c r="AS538" s="221"/>
      <c r="AX538" s="208" t="str">
        <f ca="1">[2]!YBHIST($I$497,$I538,J$25,"sec","")</f>
        <v>E</v>
      </c>
      <c r="AY538" s="206" t="str">
        <f ca="1">[2]!YBPRICE($I$497,AX538&amp;"d","Market","AccruedInterest","Swap",$I538,"LMMSkew","","Model",100,"")</f>
        <v>E</v>
      </c>
      <c r="BA538" s="67">
        <f t="shared" si="3399"/>
        <v>-25</v>
      </c>
      <c r="BI538" s="519" t="e">
        <f t="shared" ca="1" si="3414"/>
        <v>#VALUE!</v>
      </c>
      <c r="BJ538" s="519" t="e">
        <f ca="1">PRODUCT($BI$512:BI538)-1</f>
        <v>#VALUE!</v>
      </c>
      <c r="BK538" s="519" t="e">
        <f t="shared" ca="1" si="3415"/>
        <v>#VALUE!</v>
      </c>
      <c r="BL538" s="519" t="e">
        <f ca="1">PRODUCT($BK$512:BK538)-1</f>
        <v>#VALUE!</v>
      </c>
    </row>
    <row r="539" spans="1:64" ht="15" customHeight="1">
      <c r="C539" s="222">
        <f t="shared" ref="C539:C545" ca="1" si="3422">I539+10</f>
        <v>41371</v>
      </c>
      <c r="D539" s="70">
        <f t="shared" ca="1" si="3420"/>
        <v>41396</v>
      </c>
      <c r="E539" s="70" t="str">
        <f t="shared" ca="1" si="3373"/>
        <v>FNMA3.0-TBA-Apr</v>
      </c>
      <c r="F539" s="70" t="str">
        <f t="shared" ca="1" si="3374"/>
        <v>FNMA3.0-TBA-May</v>
      </c>
      <c r="G539" s="70" t="str">
        <f t="shared" si="3421"/>
        <v>FNMA3.0-TBA-GEN</v>
      </c>
      <c r="H539" s="71"/>
      <c r="I539" s="133">
        <f ca="1">[2]!YBWORKDAY(EDATE(Base_Date, BA539), -1, "USD")</f>
        <v>41361</v>
      </c>
      <c r="J539" s="234" t="str">
        <f t="shared" ca="1" si="3396"/>
        <v>E</v>
      </c>
      <c r="K539" s="237" t="e">
        <f t="shared" ca="1" si="3397"/>
        <v>#VALUE!</v>
      </c>
      <c r="L539" s="237" t="e">
        <f t="shared" ca="1" si="3400"/>
        <v>#VALUE!</v>
      </c>
      <c r="M539" s="238" t="str">
        <f ca="1">[2]!YBHIST($I$497,$I539,"LMMOAS","sec")</f>
        <v>E</v>
      </c>
      <c r="N539" s="239" t="str">
        <f ca="1">[2]!YBHIST($I$497,$I538,M$25,"sec","")</f>
        <v>E</v>
      </c>
      <c r="O539" s="240" t="str">
        <f ca="1">[2]!YBHIST("1 Month LIBOR",I539,"Yield","bmk","")</f>
        <v>E</v>
      </c>
      <c r="P539" s="237" t="e">
        <f t="shared" ca="1" si="3401"/>
        <v>#VALUE!</v>
      </c>
      <c r="Q539" s="171" t="str">
        <f ca="1">[2]!YBSCEN($I$497,$J538&amp;"d","Market",O$25,"Swap",$I538,"LMMSkew","","Model",100,0,29,"Gradual","ParShift|N",0,"Annualized ROR",O538,100,"",,,,"Default",,,,"Default",,)</f>
        <v>E</v>
      </c>
      <c r="R539" s="237" t="e">
        <f t="shared" ca="1" si="3402"/>
        <v>#VALUE!</v>
      </c>
      <c r="S539" s="241" t="e">
        <f t="shared" ca="1" si="3403"/>
        <v>#VALUE!</v>
      </c>
      <c r="T539" s="237" t="e">
        <f ca="1">SUM(R$512:R539)</f>
        <v>#VALUE!</v>
      </c>
      <c r="U539" s="241" t="e">
        <f t="shared" ca="1" si="3410"/>
        <v>#VALUE!</v>
      </c>
      <c r="V539" s="242">
        <f ca="1">VLOOKUP($I539, 'Barcap OAD'!$A:$S, $F$497, FALSE)</f>
        <v>-11.4</v>
      </c>
      <c r="W539" s="243" t="e">
        <f t="shared" ca="1" si="3404"/>
        <v>#VALUE!</v>
      </c>
      <c r="X539" s="244" t="str">
        <f ca="1">[2]!YBHIST($E539,$I539,X$25,"sec","")</f>
        <v>E</v>
      </c>
      <c r="Y539" s="237" t="e">
        <f t="shared" ca="1" si="3390"/>
        <v>#VALUE!</v>
      </c>
      <c r="Z539" s="171" t="e">
        <f t="shared" ca="1" si="3391"/>
        <v>#VALUE!</v>
      </c>
      <c r="AA539" s="171" t="str">
        <f ca="1">[2]!YBHIST($F539,$I539,X$25,"sec","")</f>
        <v>E</v>
      </c>
      <c r="AB539" s="171" t="e">
        <f t="shared" ca="1" si="3411"/>
        <v>#VALUE!</v>
      </c>
      <c r="AC539" s="245" t="e">
        <f t="shared" ca="1" si="3419"/>
        <v>#VALUE!</v>
      </c>
      <c r="AD539" s="246">
        <f ca="1">VLOOKUP($I539, 'Barcap OAD'!$A:$S, $F$26, FALSE)</f>
        <v>7.0179999999999998</v>
      </c>
      <c r="AE539" s="243" t="e">
        <f t="shared" ca="1" si="3378"/>
        <v>#VALUE!</v>
      </c>
      <c r="AF539" s="247" t="e">
        <f t="shared" ca="1" si="3379"/>
        <v>#VALUE!</v>
      </c>
      <c r="AG539" s="237" t="e">
        <f t="shared" ca="1" si="3416"/>
        <v>#VALUE!</v>
      </c>
      <c r="AH539" s="241" t="e">
        <f t="shared" ca="1" si="3412"/>
        <v>#VALUE!</v>
      </c>
      <c r="AI539" s="237" t="e">
        <f t="shared" ca="1" si="3417"/>
        <v>#VALUE!</v>
      </c>
      <c r="AJ539" s="241" t="e">
        <f t="shared" ca="1" si="3405"/>
        <v>#VALUE!</v>
      </c>
      <c r="AK539" s="245" t="e">
        <f t="shared" ca="1" si="3398"/>
        <v>#VALUE!</v>
      </c>
      <c r="AL539" s="248" t="e">
        <f t="shared" ca="1" si="3406"/>
        <v>#VALUE!</v>
      </c>
      <c r="AM539" s="241" t="e">
        <f t="shared" ca="1" si="3407"/>
        <v>#VALUE!</v>
      </c>
      <c r="AN539" s="237" t="e">
        <f ca="1">SUM(AL$512:AL539)</f>
        <v>#VALUE!</v>
      </c>
      <c r="AO539" s="203" t="e">
        <f t="shared" ca="1" si="3413"/>
        <v>#VALUE!</v>
      </c>
      <c r="AP539" s="249" t="e">
        <f t="shared" ca="1" si="3418"/>
        <v>#VALUE!</v>
      </c>
      <c r="AQ539" s="250" t="e">
        <f t="shared" ca="1" si="3408"/>
        <v>#VALUE!</v>
      </c>
      <c r="AR539" s="204"/>
      <c r="AS539" s="221"/>
      <c r="AX539" s="208" t="str">
        <f ca="1">[2]!YBHIST($I$497,$I539,J$25,"sec","")</f>
        <v>E</v>
      </c>
      <c r="AY539" s="206" t="str">
        <f ca="1">[2]!YBPRICE($I$497,AX539&amp;"d","Market","AccruedInterest","Swap",$I539,"LMMSkew","","Model",100,"")</f>
        <v>E</v>
      </c>
      <c r="BA539" s="67">
        <f t="shared" si="3399"/>
        <v>-24</v>
      </c>
      <c r="BI539" s="519" t="e">
        <f t="shared" ca="1" si="3414"/>
        <v>#VALUE!</v>
      </c>
      <c r="BJ539" s="519" t="e">
        <f ca="1">PRODUCT($BI$512:BI539)-1</f>
        <v>#VALUE!</v>
      </c>
      <c r="BK539" s="519" t="e">
        <f t="shared" ca="1" si="3415"/>
        <v>#VALUE!</v>
      </c>
      <c r="BL539" s="519" t="e">
        <f ca="1">PRODUCT($BK$512:BK539)-1</f>
        <v>#VALUE!</v>
      </c>
    </row>
    <row r="540" spans="1:64" ht="15" customHeight="1">
      <c r="C540" s="222">
        <f t="shared" ca="1" si="3422"/>
        <v>41404</v>
      </c>
      <c r="D540" s="70">
        <f t="shared" ca="1" si="3420"/>
        <v>41429</v>
      </c>
      <c r="E540" s="70" t="str">
        <f t="shared" ca="1" si="3373"/>
        <v>FNMA3.0-TBA-May</v>
      </c>
      <c r="F540" s="70" t="str">
        <f t="shared" ca="1" si="3374"/>
        <v>FNMA3.0-TBA-Jun</v>
      </c>
      <c r="G540" s="70" t="str">
        <f t="shared" si="3421"/>
        <v>FNMA3.0-TBA-GEN</v>
      </c>
      <c r="H540" s="71"/>
      <c r="I540" s="133">
        <f ca="1">[2]!YBWORKDAY(EDATE(Base_Date, BA540), -1, "USD")</f>
        <v>41394</v>
      </c>
      <c r="J540" s="217" t="str">
        <f t="shared" ca="1" si="3396"/>
        <v>E</v>
      </c>
      <c r="K540" s="80" t="e">
        <f t="shared" ca="1" si="3397"/>
        <v>#VALUE!</v>
      </c>
      <c r="L540" s="80" t="e">
        <f t="shared" ca="1" si="3400"/>
        <v>#VALUE!</v>
      </c>
      <c r="M540" s="81" t="str">
        <f ca="1">[2]!YBHIST($I$497,$I540,"LMMOAS","sec")</f>
        <v>E</v>
      </c>
      <c r="N540" s="73" t="str">
        <f ca="1">[2]!YBHIST($I$497,$I539,M$25,"sec","")</f>
        <v>E</v>
      </c>
      <c r="O540" s="170" t="str">
        <f ca="1">[2]!YBHIST("1 Month LIBOR",I540,"Yield","bmk","")</f>
        <v>E</v>
      </c>
      <c r="P540" s="80" t="e">
        <f t="shared" ca="1" si="3401"/>
        <v>#VALUE!</v>
      </c>
      <c r="Q540" s="82" t="str">
        <f ca="1">[2]!YBSCEN($I$497,$J539&amp;"d","Market",O$25,"Swap",$I539,"LMMSkew","","Model",100,0,29,"Gradual","ParShift|N",0,"Annualized ROR",O539,100,"",,,,"Default",,,,"Default",,)</f>
        <v>E</v>
      </c>
      <c r="R540" s="80" t="e">
        <f t="shared" ca="1" si="3402"/>
        <v>#VALUE!</v>
      </c>
      <c r="S540" s="83" t="e">
        <f t="shared" ca="1" si="3403"/>
        <v>#VALUE!</v>
      </c>
      <c r="T540" s="80" t="e">
        <f ca="1">SUM(R$512:R540)</f>
        <v>#VALUE!</v>
      </c>
      <c r="U540" s="83" t="e">
        <f t="shared" ca="1" si="3410"/>
        <v>#VALUE!</v>
      </c>
      <c r="V540" s="84">
        <f ca="1">VLOOKUP($I540, 'Barcap OAD'!$A:$S, $F$497, FALSE)</f>
        <v>-10.6</v>
      </c>
      <c r="W540" s="172" t="e">
        <f t="shared" ca="1" si="3404"/>
        <v>#VALUE!</v>
      </c>
      <c r="X540" s="185" t="str">
        <f ca="1">[2]!YBHIST($E540,$I540,X$25,"sec","")</f>
        <v>E</v>
      </c>
      <c r="Y540" s="80" t="e">
        <f t="shared" ca="1" si="3390"/>
        <v>#VALUE!</v>
      </c>
      <c r="Z540" s="82" t="e">
        <f t="shared" ca="1" si="3391"/>
        <v>#VALUE!</v>
      </c>
      <c r="AA540" s="82" t="str">
        <f ca="1">[2]!YBHIST($F540,$I540,X$25,"sec","")</f>
        <v>E</v>
      </c>
      <c r="AB540" s="82" t="e">
        <f t="shared" ca="1" si="3411"/>
        <v>#VALUE!</v>
      </c>
      <c r="AC540" s="187" t="e">
        <f t="shared" ca="1" si="3419"/>
        <v>#VALUE!</v>
      </c>
      <c r="AD540" s="189">
        <f ca="1">VLOOKUP($I540, 'Barcap OAD'!$A:$S, $F$26, FALSE)</f>
        <v>6.3730000000000002</v>
      </c>
      <c r="AE540" s="172" t="e">
        <f t="shared" ca="1" si="3378"/>
        <v>#VALUE!</v>
      </c>
      <c r="AF540" s="86" t="e">
        <f t="shared" ca="1" si="3379"/>
        <v>#VALUE!</v>
      </c>
      <c r="AG540" s="80" t="e">
        <f t="shared" ca="1" si="3416"/>
        <v>#VALUE!</v>
      </c>
      <c r="AH540" s="83" t="e">
        <f t="shared" ca="1" si="3412"/>
        <v>#VALUE!</v>
      </c>
      <c r="AI540" s="80" t="e">
        <f t="shared" ca="1" si="3417"/>
        <v>#VALUE!</v>
      </c>
      <c r="AJ540" s="83" t="e">
        <f t="shared" ca="1" si="3405"/>
        <v>#VALUE!</v>
      </c>
      <c r="AK540" s="187" t="e">
        <f t="shared" ca="1" si="3398"/>
        <v>#VALUE!</v>
      </c>
      <c r="AL540" s="192" t="e">
        <f t="shared" ca="1" si="3406"/>
        <v>#VALUE!</v>
      </c>
      <c r="AM540" s="83" t="e">
        <f t="shared" ca="1" si="3407"/>
        <v>#VALUE!</v>
      </c>
      <c r="AN540" s="80" t="e">
        <f ca="1">SUM(AL$512:AL540)</f>
        <v>#VALUE!</v>
      </c>
      <c r="AO540" s="109" t="e">
        <f t="shared" ca="1" si="3413"/>
        <v>#VALUE!</v>
      </c>
      <c r="AP540" s="194" t="e">
        <f t="shared" ca="1" si="3418"/>
        <v>#VALUE!</v>
      </c>
      <c r="AQ540" s="200" t="e">
        <f t="shared" ca="1" si="3408"/>
        <v>#VALUE!</v>
      </c>
      <c r="AR540" s="204"/>
      <c r="AS540" s="221"/>
      <c r="AX540" s="208" t="str">
        <f ca="1">[2]!YBHIST($I$497,$I540,J$25,"sec","")</f>
        <v>E</v>
      </c>
      <c r="AY540" s="206" t="str">
        <f ca="1">[2]!YBPRICE($I$497,AX540&amp;"d","Market","AccruedInterest","Swap",$I540,"LMMSkew","","Model",100,"")</f>
        <v>E</v>
      </c>
      <c r="BA540" s="67">
        <f t="shared" si="3399"/>
        <v>-23</v>
      </c>
      <c r="BI540" s="519" t="e">
        <f t="shared" ca="1" si="3414"/>
        <v>#VALUE!</v>
      </c>
      <c r="BJ540" s="519" t="e">
        <f ca="1">PRODUCT($BI$512:BI540)-1</f>
        <v>#VALUE!</v>
      </c>
      <c r="BK540" s="519" t="e">
        <f t="shared" ca="1" si="3415"/>
        <v>#VALUE!</v>
      </c>
      <c r="BL540" s="519" t="e">
        <f ca="1">PRODUCT($BK$512:BK540)-1</f>
        <v>#VALUE!</v>
      </c>
    </row>
    <row r="541" spans="1:64" ht="15">
      <c r="C541" s="222">
        <f t="shared" ca="1" si="3422"/>
        <v>41435</v>
      </c>
      <c r="D541" s="70">
        <f t="shared" ref="D541:D546" ca="1" si="3423">I541+35</f>
        <v>41460</v>
      </c>
      <c r="E541" s="70" t="str">
        <f t="shared" ref="E541:F545" ca="1" si="3424">"FNMA"&amp;TEXT($J$23,"0.0")&amp;"-TBA-"&amp;TEXT(C541,"mmm")</f>
        <v>FNMA3.0-TBA-Jun</v>
      </c>
      <c r="F541" s="70" t="str">
        <f t="shared" ca="1" si="3424"/>
        <v>FNMA3.0-TBA-Jul</v>
      </c>
      <c r="G541" s="70" t="str">
        <f t="shared" si="3421"/>
        <v>FNMA3.0-TBA-GEN</v>
      </c>
      <c r="H541" s="71"/>
      <c r="I541" s="133">
        <f ca="1">[2]!YBWORKDAY(EDATE(Base_Date, BA541), -1, "USD")</f>
        <v>41425</v>
      </c>
      <c r="J541" s="217" t="str">
        <f t="shared" ref="J541:J546" ca="1" si="3425">AX541</f>
        <v>E</v>
      </c>
      <c r="K541" s="80" t="e">
        <f t="shared" ref="K541:K546" ca="1" si="3426">AX541+AY541</f>
        <v>#VALUE!</v>
      </c>
      <c r="L541" s="80" t="e">
        <f t="shared" ref="L541:L547" ca="1" si="3427">K541-K540</f>
        <v>#VALUE!</v>
      </c>
      <c r="M541" s="81" t="str">
        <f ca="1">[2]!YBHIST($I$497,$I541,"LMMOAS","sec")</f>
        <v>E</v>
      </c>
      <c r="N541" s="73" t="str">
        <f ca="1">[2]!YBHIST($I$497,$I540,M$25,"sec","")</f>
        <v>E</v>
      </c>
      <c r="O541" s="170" t="str">
        <f ca="1">[2]!YBHIST("1 Month LIBOR",I541,"Yield","bmk","")</f>
        <v>E</v>
      </c>
      <c r="P541" s="80" t="e">
        <f t="shared" ref="P541:P546" ca="1" si="3428">K540-Q541</f>
        <v>#VALUE!</v>
      </c>
      <c r="Q541" s="82" t="str">
        <f ca="1">[2]!YBSCEN($I$497,$J540&amp;"d","Market",O$25,"Swap",$I540,"LMMSkew","","Model",100,0,29,"Gradual","ParShift|N",0,"Annualized ROR",O540,100,"",,,,"Default",,,,"Default",,)</f>
        <v>E</v>
      </c>
      <c r="R541" s="80" t="e">
        <f t="shared" ref="R541:R546" ca="1" si="3429">L541+P541</f>
        <v>#VALUE!</v>
      </c>
      <c r="S541" s="83" t="e">
        <f t="shared" ref="S541:S546" ca="1" si="3430">R541/K540</f>
        <v>#VALUE!</v>
      </c>
      <c r="T541" s="80" t="e">
        <f ca="1">SUM(R$512:R541)</f>
        <v>#VALUE!</v>
      </c>
      <c r="U541" s="83" t="e">
        <f t="shared" ca="1" si="3410"/>
        <v>#VALUE!</v>
      </c>
      <c r="V541" s="84">
        <f ca="1">VLOOKUP($I541, 'Barcap OAD'!$A:$S, $F$497, FALSE)</f>
        <v>-9.6999999999999993</v>
      </c>
      <c r="W541" s="172" t="e">
        <f t="shared" ca="1" si="3404"/>
        <v>#VALUE!</v>
      </c>
      <c r="X541" s="185" t="str">
        <f ca="1">[2]!YBHIST($E541,$I541,X$25,"sec","")</f>
        <v>E</v>
      </c>
      <c r="Y541" s="80" t="e">
        <f t="shared" ref="Y541:Y547" ca="1" si="3431">X541-X540</f>
        <v>#VALUE!</v>
      </c>
      <c r="Z541" s="82" t="e">
        <f t="shared" ref="Z541:Z546" ca="1" si="3432">X540-AA540</f>
        <v>#VALUE!</v>
      </c>
      <c r="AA541" s="82" t="str">
        <f ca="1">[2]!YBHIST($F541,$I541,X$25,"sec","")</f>
        <v>E</v>
      </c>
      <c r="AB541" s="82" t="e">
        <f t="shared" ref="AB541:AB546" ca="1" si="3433">X540-Z541</f>
        <v>#VALUE!</v>
      </c>
      <c r="AC541" s="187" t="e">
        <f t="shared" ref="AC541:AC546" ca="1" si="3434">Y541+Z541</f>
        <v>#VALUE!</v>
      </c>
      <c r="AD541" s="189">
        <f ca="1">VLOOKUP($I541, 'Barcap OAD'!$A:$S, $F$26, FALSE)</f>
        <v>7.5830000000000002</v>
      </c>
      <c r="AE541" s="172" t="e">
        <f t="shared" ref="AE541:AE546" ca="1" si="3435">X541*AD541/10000</f>
        <v>#VALUE!</v>
      </c>
      <c r="AF541" s="86" t="e">
        <f t="shared" ref="AF541:AF546" ca="1" si="3436">W541/AE541</f>
        <v>#VALUE!</v>
      </c>
      <c r="AG541" s="80" t="e">
        <f t="shared" ref="AG541:AG546" ca="1" si="3437">-AC541*AF540</f>
        <v>#VALUE!</v>
      </c>
      <c r="AH541" s="83" t="e">
        <f t="shared" ref="AH541:AH546" ca="1" si="3438">AG541/K540</f>
        <v>#VALUE!</v>
      </c>
      <c r="AI541" s="80" t="e">
        <f t="shared" ref="AI541:AI546" ca="1" si="3439">AL541+AK541</f>
        <v>#VALUE!</v>
      </c>
      <c r="AJ541" s="83" t="e">
        <f t="shared" ref="AJ541:AJ546" ca="1" si="3440">AF541-AF540</f>
        <v>#VALUE!</v>
      </c>
      <c r="AK541" s="187" t="e">
        <f t="shared" ref="AK541:AK546" ca="1" si="3441">(AJ541*Y541)/2</f>
        <v>#VALUE!</v>
      </c>
      <c r="AL541" s="192" t="e">
        <f t="shared" ref="AL541:AL546" ca="1" si="3442">AG541+R541</f>
        <v>#VALUE!</v>
      </c>
      <c r="AM541" s="83" t="e">
        <f t="shared" ref="AM541:AM546" ca="1" si="3443">AL541/K540</f>
        <v>#VALUE!</v>
      </c>
      <c r="AN541" s="80" t="e">
        <f ca="1">SUM(AL$512:AL541)</f>
        <v>#VALUE!</v>
      </c>
      <c r="AO541" s="109" t="e">
        <f t="shared" ca="1" si="3413"/>
        <v>#VALUE!</v>
      </c>
      <c r="AP541" s="194" t="e">
        <f t="shared" ref="AP541:AP546" ca="1" si="3444">(Z541*AF541*-1)+P541</f>
        <v>#VALUE!</v>
      </c>
      <c r="AQ541" s="200" t="e">
        <f t="shared" ref="AQ541:AQ546" ca="1" si="3445">AP541/K540</f>
        <v>#VALUE!</v>
      </c>
      <c r="AR541" s="204"/>
      <c r="AS541" s="221"/>
      <c r="AX541" s="208" t="str">
        <f ca="1">[2]!YBHIST($I$497,$I541,J$25,"sec","")</f>
        <v>E</v>
      </c>
      <c r="AY541" s="206" t="str">
        <f ca="1">[2]!YBPRICE($I$497,AX541&amp;"d","Market","AccruedInterest","Swap",$I541,"LMMSkew","","Model",100,"")</f>
        <v>E</v>
      </c>
      <c r="BA541" s="67">
        <f t="shared" si="3399"/>
        <v>-22</v>
      </c>
      <c r="BI541" s="519" t="e">
        <f t="shared" ca="1" si="3414"/>
        <v>#VALUE!</v>
      </c>
      <c r="BJ541" s="519" t="e">
        <f ca="1">PRODUCT($BI$512:BI541)-1</f>
        <v>#VALUE!</v>
      </c>
      <c r="BK541" s="519" t="e">
        <f t="shared" ca="1" si="3415"/>
        <v>#VALUE!</v>
      </c>
      <c r="BL541" s="519" t="e">
        <f ca="1">PRODUCT($BK$512:BK541)-1</f>
        <v>#VALUE!</v>
      </c>
    </row>
    <row r="542" spans="1:64" ht="15">
      <c r="C542" s="222">
        <f t="shared" ca="1" si="3422"/>
        <v>41463</v>
      </c>
      <c r="D542" s="70">
        <f t="shared" ca="1" si="3423"/>
        <v>41488</v>
      </c>
      <c r="E542" s="70" t="str">
        <f t="shared" ca="1" si="3424"/>
        <v>FNMA3.0-TBA-Jul</v>
      </c>
      <c r="F542" s="70" t="str">
        <f t="shared" ca="1" si="3424"/>
        <v>FNMA3.0-TBA-Aug</v>
      </c>
      <c r="G542" s="70" t="str">
        <f t="shared" si="3421"/>
        <v>FNMA3.0-TBA-GEN</v>
      </c>
      <c r="H542" s="71"/>
      <c r="I542" s="133">
        <f ca="1">[2]!YBWORKDAY(EDATE(Base_Date, BA542), -1, "USD")</f>
        <v>41453</v>
      </c>
      <c r="J542" s="217" t="str">
        <f t="shared" ca="1" si="3425"/>
        <v>E</v>
      </c>
      <c r="K542" s="80" t="e">
        <f t="shared" ca="1" si="3426"/>
        <v>#VALUE!</v>
      </c>
      <c r="L542" s="80" t="e">
        <f t="shared" ca="1" si="3427"/>
        <v>#VALUE!</v>
      </c>
      <c r="M542" s="81" t="str">
        <f ca="1">[2]!YBHIST($I$497,$I542,"LMMOAS","sec")</f>
        <v>E</v>
      </c>
      <c r="N542" s="73" t="str">
        <f ca="1">[2]!YBHIST($I$497,$I541,M$25,"sec","")</f>
        <v>E</v>
      </c>
      <c r="O542" s="170" t="str">
        <f ca="1">[2]!YBHIST("1 Month LIBOR",I542,"Yield","bmk","")</f>
        <v>E</v>
      </c>
      <c r="P542" s="80" t="e">
        <f t="shared" ca="1" si="3428"/>
        <v>#VALUE!</v>
      </c>
      <c r="Q542" s="82" t="str">
        <f ca="1">[2]!YBSCEN($I$497,$J541&amp;"d","Market",O$25,"Swap",$I541,"LMMSkew","","Model",100,0,29,"Gradual","ParShift|N",0,"Annualized ROR",O541,100,"",,,,"Default",,,,"Default",,)</f>
        <v>E</v>
      </c>
      <c r="R542" s="80" t="e">
        <f t="shared" ca="1" si="3429"/>
        <v>#VALUE!</v>
      </c>
      <c r="S542" s="83" t="e">
        <f t="shared" ca="1" si="3430"/>
        <v>#VALUE!</v>
      </c>
      <c r="T542" s="80" t="e">
        <f ca="1">SUM(R$512:R542)</f>
        <v>#VALUE!</v>
      </c>
      <c r="U542" s="83" t="e">
        <f t="shared" ca="1" si="3410"/>
        <v>#VALUE!</v>
      </c>
      <c r="V542" s="84">
        <f ca="1">VLOOKUP($I542, 'Barcap OAD'!$A:$S, $F$497, FALSE)</f>
        <v>-9.1999999999999993</v>
      </c>
      <c r="W542" s="172" t="e">
        <f t="shared" ca="1" si="3404"/>
        <v>#VALUE!</v>
      </c>
      <c r="X542" s="185" t="str">
        <f ca="1">[2]!YBHIST($E542,$I542,X$25,"sec","")</f>
        <v>E</v>
      </c>
      <c r="Y542" s="80" t="e">
        <f t="shared" ca="1" si="3431"/>
        <v>#VALUE!</v>
      </c>
      <c r="Z542" s="82" t="e">
        <f t="shared" ca="1" si="3432"/>
        <v>#VALUE!</v>
      </c>
      <c r="AA542" s="82" t="str">
        <f ca="1">[2]!YBHIST($F542,$I542,X$25,"sec","")</f>
        <v>E</v>
      </c>
      <c r="AB542" s="82" t="e">
        <f t="shared" ca="1" si="3433"/>
        <v>#VALUE!</v>
      </c>
      <c r="AC542" s="187" t="e">
        <f t="shared" ca="1" si="3434"/>
        <v>#VALUE!</v>
      </c>
      <c r="AD542" s="189">
        <f ca="1">VLOOKUP($I542, 'Barcap OAD'!$A:$S, $F$26, FALSE)</f>
        <v>7.9279999999999999</v>
      </c>
      <c r="AE542" s="172" t="e">
        <f t="shared" ca="1" si="3435"/>
        <v>#VALUE!</v>
      </c>
      <c r="AF542" s="86" t="e">
        <f t="shared" ca="1" si="3436"/>
        <v>#VALUE!</v>
      </c>
      <c r="AG542" s="80" t="e">
        <f t="shared" ca="1" si="3437"/>
        <v>#VALUE!</v>
      </c>
      <c r="AH542" s="83" t="e">
        <f t="shared" ca="1" si="3438"/>
        <v>#VALUE!</v>
      </c>
      <c r="AI542" s="80" t="e">
        <f t="shared" ca="1" si="3439"/>
        <v>#VALUE!</v>
      </c>
      <c r="AJ542" s="83" t="e">
        <f t="shared" ca="1" si="3440"/>
        <v>#VALUE!</v>
      </c>
      <c r="AK542" s="187" t="e">
        <f t="shared" ca="1" si="3441"/>
        <v>#VALUE!</v>
      </c>
      <c r="AL542" s="192" t="e">
        <f t="shared" ca="1" si="3442"/>
        <v>#VALUE!</v>
      </c>
      <c r="AM542" s="83" t="e">
        <f t="shared" ca="1" si="3443"/>
        <v>#VALUE!</v>
      </c>
      <c r="AN542" s="80" t="e">
        <f ca="1">SUM(AL$512:AL542)</f>
        <v>#VALUE!</v>
      </c>
      <c r="AO542" s="109" t="e">
        <f t="shared" ca="1" si="3413"/>
        <v>#VALUE!</v>
      </c>
      <c r="AP542" s="194" t="e">
        <f t="shared" ca="1" si="3444"/>
        <v>#VALUE!</v>
      </c>
      <c r="AQ542" s="200" t="e">
        <f t="shared" ca="1" si="3445"/>
        <v>#VALUE!</v>
      </c>
      <c r="AR542" s="204"/>
      <c r="AS542" s="221"/>
      <c r="AX542" s="208" t="str">
        <f ca="1">[2]!YBHIST($I$497,$I542,J$25,"sec","")</f>
        <v>E</v>
      </c>
      <c r="AY542" s="206" t="str">
        <f ca="1">[2]!YBPRICE($I$497,AX542&amp;"d","Market","AccruedInterest","Swap",$I542,"LMMSkew","","Model",100,"")</f>
        <v>E</v>
      </c>
      <c r="BA542" s="67">
        <f t="shared" si="3399"/>
        <v>-21</v>
      </c>
      <c r="BI542" s="519" t="e">
        <f t="shared" ca="1" si="3414"/>
        <v>#VALUE!</v>
      </c>
      <c r="BJ542" s="519" t="e">
        <f ca="1">PRODUCT($BI$512:BI542)-1</f>
        <v>#VALUE!</v>
      </c>
      <c r="BK542" s="519" t="e">
        <f t="shared" ca="1" si="3415"/>
        <v>#VALUE!</v>
      </c>
      <c r="BL542" s="519" t="e">
        <f ca="1">PRODUCT($BK$512:BK542)-1</f>
        <v>#VALUE!</v>
      </c>
    </row>
    <row r="543" spans="1:64" ht="15">
      <c r="C543" s="222">
        <f t="shared" ca="1" si="3422"/>
        <v>41496</v>
      </c>
      <c r="D543" s="70">
        <f t="shared" ca="1" si="3423"/>
        <v>41521</v>
      </c>
      <c r="E543" s="70" t="str">
        <f t="shared" ca="1" si="3424"/>
        <v>FNMA3.0-TBA-Aug</v>
      </c>
      <c r="F543" s="70" t="str">
        <f t="shared" ca="1" si="3424"/>
        <v>FNMA3.0-TBA-Sep</v>
      </c>
      <c r="G543" s="70" t="str">
        <f t="shared" si="3421"/>
        <v>FNMA3.0-TBA-GEN</v>
      </c>
      <c r="H543" s="71"/>
      <c r="I543" s="133">
        <f ca="1">[2]!YBWORKDAY(EDATE(Base_Date, BA543), -1, "USD")</f>
        <v>41486</v>
      </c>
      <c r="J543" s="217" t="str">
        <f t="shared" ca="1" si="3425"/>
        <v>E</v>
      </c>
      <c r="K543" s="80" t="e">
        <f t="shared" ca="1" si="3426"/>
        <v>#VALUE!</v>
      </c>
      <c r="L543" s="80" t="e">
        <f t="shared" ca="1" si="3427"/>
        <v>#VALUE!</v>
      </c>
      <c r="M543" s="81" t="str">
        <f ca="1">[2]!YBHIST($I$497,$I543,"LMMOAS","sec")</f>
        <v>E</v>
      </c>
      <c r="N543" s="73" t="str">
        <f ca="1">[2]!YBHIST($I$497,$I542,M$25,"sec","")</f>
        <v>E</v>
      </c>
      <c r="O543" s="170" t="str">
        <f ca="1">[2]!YBHIST("1 Month LIBOR",I543,"Yield","bmk","")</f>
        <v>E</v>
      </c>
      <c r="P543" s="80" t="e">
        <f t="shared" ca="1" si="3428"/>
        <v>#VALUE!</v>
      </c>
      <c r="Q543" s="82" t="str">
        <f ca="1">[2]!YBSCEN($I$497,$J542&amp;"d","Market",O$25,"Swap",$I542,"LMMSkew","","Model",100,0,29,"Gradual","ParShift|N",0,"Annualized ROR",O542,100,"",,,,"Default",,,,"Default",,)</f>
        <v>E</v>
      </c>
      <c r="R543" s="80" t="e">
        <f t="shared" ca="1" si="3429"/>
        <v>#VALUE!</v>
      </c>
      <c r="S543" s="83" t="e">
        <f t="shared" ca="1" si="3430"/>
        <v>#VALUE!</v>
      </c>
      <c r="T543" s="80" t="e">
        <f ca="1">SUM(R$512:R543)</f>
        <v>#VALUE!</v>
      </c>
      <c r="U543" s="83" t="e">
        <f t="shared" ca="1" si="3410"/>
        <v>#VALUE!</v>
      </c>
      <c r="V543" s="84">
        <f ca="1">VLOOKUP($I543, 'Barcap OAD'!$A:$S, $F$497, FALSE)</f>
        <v>-8.6</v>
      </c>
      <c r="W543" s="172" t="e">
        <f t="shared" ca="1" si="3404"/>
        <v>#VALUE!</v>
      </c>
      <c r="X543" s="185" t="str">
        <f ca="1">[2]!YBHIST($E543,$I543,X$25,"sec","")</f>
        <v>E</v>
      </c>
      <c r="Y543" s="80" t="e">
        <f t="shared" ca="1" si="3431"/>
        <v>#VALUE!</v>
      </c>
      <c r="Z543" s="82" t="e">
        <f t="shared" ca="1" si="3432"/>
        <v>#VALUE!</v>
      </c>
      <c r="AA543" s="82" t="str">
        <f ca="1">[2]!YBHIST($F543,$I543,X$25,"sec","")</f>
        <v>E</v>
      </c>
      <c r="AB543" s="82" t="e">
        <f t="shared" ca="1" si="3433"/>
        <v>#VALUE!</v>
      </c>
      <c r="AC543" s="187" t="e">
        <f t="shared" ca="1" si="3434"/>
        <v>#VALUE!</v>
      </c>
      <c r="AD543" s="189">
        <f ca="1">VLOOKUP($I543, 'Barcap OAD'!$A:$S, $F$26, FALSE)</f>
        <v>8.0239999999999991</v>
      </c>
      <c r="AE543" s="172" t="e">
        <f t="shared" ca="1" si="3435"/>
        <v>#VALUE!</v>
      </c>
      <c r="AF543" s="86" t="e">
        <f t="shared" ca="1" si="3436"/>
        <v>#VALUE!</v>
      </c>
      <c r="AG543" s="80" t="e">
        <f t="shared" ca="1" si="3437"/>
        <v>#VALUE!</v>
      </c>
      <c r="AH543" s="83" t="e">
        <f t="shared" ca="1" si="3438"/>
        <v>#VALUE!</v>
      </c>
      <c r="AI543" s="80" t="e">
        <f t="shared" ca="1" si="3439"/>
        <v>#VALUE!</v>
      </c>
      <c r="AJ543" s="83" t="e">
        <f t="shared" ca="1" si="3440"/>
        <v>#VALUE!</v>
      </c>
      <c r="AK543" s="187" t="e">
        <f t="shared" ca="1" si="3441"/>
        <v>#VALUE!</v>
      </c>
      <c r="AL543" s="192" t="e">
        <f t="shared" ca="1" si="3442"/>
        <v>#VALUE!</v>
      </c>
      <c r="AM543" s="83" t="e">
        <f t="shared" ca="1" si="3443"/>
        <v>#VALUE!</v>
      </c>
      <c r="AN543" s="80" t="e">
        <f ca="1">SUM(AL$512:AL543)</f>
        <v>#VALUE!</v>
      </c>
      <c r="AO543" s="109" t="e">
        <f t="shared" ca="1" si="3413"/>
        <v>#VALUE!</v>
      </c>
      <c r="AP543" s="194" t="e">
        <f t="shared" ca="1" si="3444"/>
        <v>#VALUE!</v>
      </c>
      <c r="AQ543" s="200" t="e">
        <f t="shared" ca="1" si="3445"/>
        <v>#VALUE!</v>
      </c>
      <c r="AR543" s="204"/>
      <c r="AS543" s="221"/>
      <c r="AX543" s="208" t="str">
        <f ca="1">[2]!YBHIST($I$497,$I543,J$25,"sec","")</f>
        <v>E</v>
      </c>
      <c r="AY543" s="206" t="str">
        <f ca="1">[2]!YBPRICE($I$497,AX543&amp;"d","Market","AccruedInterest","Swap",$I543,"LMMSkew","","Model",100,"")</f>
        <v>E</v>
      </c>
      <c r="BA543" s="67">
        <f t="shared" si="3399"/>
        <v>-20</v>
      </c>
      <c r="BI543" s="519" t="e">
        <f t="shared" ca="1" si="3414"/>
        <v>#VALUE!</v>
      </c>
      <c r="BJ543" s="519" t="e">
        <f ca="1">PRODUCT($BI$512:BI543)-1</f>
        <v>#VALUE!</v>
      </c>
      <c r="BK543" s="519" t="e">
        <f t="shared" ca="1" si="3415"/>
        <v>#VALUE!</v>
      </c>
      <c r="BL543" s="519" t="e">
        <f ca="1">PRODUCT($BK$512:BK543)-1</f>
        <v>#VALUE!</v>
      </c>
    </row>
    <row r="544" spans="1:64" ht="15">
      <c r="C544" s="222">
        <f t="shared" ca="1" si="3422"/>
        <v>41526</v>
      </c>
      <c r="D544" s="70">
        <f t="shared" ca="1" si="3423"/>
        <v>41551</v>
      </c>
      <c r="E544" s="70" t="str">
        <f t="shared" ca="1" si="3424"/>
        <v>FNMA3.0-TBA-Sep</v>
      </c>
      <c r="F544" s="70" t="str">
        <f t="shared" ca="1" si="3424"/>
        <v>FNMA3.0-TBA-Oct</v>
      </c>
      <c r="G544" s="70" t="str">
        <f t="shared" si="3421"/>
        <v>FNMA3.0-TBA-GEN</v>
      </c>
      <c r="H544" s="71"/>
      <c r="I544" s="133">
        <f ca="1">[2]!YBWORKDAY(EDATE(Base_Date, BA544), -1, "USD")</f>
        <v>41516</v>
      </c>
      <c r="J544" s="234" t="str">
        <f t="shared" ca="1" si="3425"/>
        <v>E</v>
      </c>
      <c r="K544" s="237" t="e">
        <f t="shared" ca="1" si="3426"/>
        <v>#VALUE!</v>
      </c>
      <c r="L544" s="237" t="e">
        <f t="shared" ca="1" si="3427"/>
        <v>#VALUE!</v>
      </c>
      <c r="M544" s="238" t="str">
        <f ca="1">[2]!YBHIST($I$497,$I544,"LMMOAS","sec")</f>
        <v>E</v>
      </c>
      <c r="N544" s="239" t="str">
        <f ca="1">[2]!YBHIST($I$497,$I543,M$25,"sec","")</f>
        <v>E</v>
      </c>
      <c r="O544" s="240" t="str">
        <f ca="1">[2]!YBHIST("1 Month LIBOR",I544,"Yield","bmk","")</f>
        <v>E</v>
      </c>
      <c r="P544" s="237" t="e">
        <f t="shared" ca="1" si="3428"/>
        <v>#VALUE!</v>
      </c>
      <c r="Q544" s="171" t="str">
        <f ca="1">[2]!YBSCEN($I$497,$J543&amp;"d","Market",O$25,"Swap",$I543,"LMMSkew","","Model",100,0,29,"Gradual","ParShift|N",0,"Annualized ROR",O543,100,"",,,,"Default",,,,"Default",,)</f>
        <v>E</v>
      </c>
      <c r="R544" s="237" t="e">
        <f t="shared" ca="1" si="3429"/>
        <v>#VALUE!</v>
      </c>
      <c r="S544" s="241" t="e">
        <f t="shared" ca="1" si="3430"/>
        <v>#VALUE!</v>
      </c>
      <c r="T544" s="237" t="e">
        <f ca="1">SUM(R$512:R544)</f>
        <v>#VALUE!</v>
      </c>
      <c r="U544" s="241" t="e">
        <f t="shared" ca="1" si="3410"/>
        <v>#VALUE!</v>
      </c>
      <c r="V544" s="242">
        <f ca="1">VLOOKUP($I544, 'Barcap OAD'!$A:$S, $F$497, FALSE)</f>
        <v>-8.1999999999999993</v>
      </c>
      <c r="W544" s="243" t="e">
        <f t="shared" ca="1" si="3404"/>
        <v>#VALUE!</v>
      </c>
      <c r="X544" s="244" t="str">
        <f ca="1">[2]!YBHIST($E544,$I544,X$25,"sec","")</f>
        <v>E</v>
      </c>
      <c r="Y544" s="237" t="e">
        <f t="shared" ca="1" si="3431"/>
        <v>#VALUE!</v>
      </c>
      <c r="Z544" s="171" t="e">
        <f t="shared" ca="1" si="3432"/>
        <v>#VALUE!</v>
      </c>
      <c r="AA544" s="171" t="str">
        <f ca="1">[2]!YBHIST($F544,$I544,X$25,"sec","")</f>
        <v>E</v>
      </c>
      <c r="AB544" s="171" t="e">
        <f t="shared" ca="1" si="3433"/>
        <v>#VALUE!</v>
      </c>
      <c r="AC544" s="245" t="e">
        <f t="shared" ca="1" si="3434"/>
        <v>#VALUE!</v>
      </c>
      <c r="AD544" s="246">
        <f ca="1">VLOOKUP($I544, 'Barcap OAD'!$A:$S, $F$26, FALSE)</f>
        <v>8.0820000000000007</v>
      </c>
      <c r="AE544" s="243" t="e">
        <f t="shared" ca="1" si="3435"/>
        <v>#VALUE!</v>
      </c>
      <c r="AF544" s="247" t="e">
        <f t="shared" ca="1" si="3436"/>
        <v>#VALUE!</v>
      </c>
      <c r="AG544" s="237" t="e">
        <f t="shared" ca="1" si="3437"/>
        <v>#VALUE!</v>
      </c>
      <c r="AH544" s="241" t="e">
        <f t="shared" ca="1" si="3438"/>
        <v>#VALUE!</v>
      </c>
      <c r="AI544" s="237" t="e">
        <f t="shared" ca="1" si="3439"/>
        <v>#VALUE!</v>
      </c>
      <c r="AJ544" s="241" t="e">
        <f t="shared" ca="1" si="3440"/>
        <v>#VALUE!</v>
      </c>
      <c r="AK544" s="245" t="e">
        <f t="shared" ca="1" si="3441"/>
        <v>#VALUE!</v>
      </c>
      <c r="AL544" s="248" t="e">
        <f t="shared" ca="1" si="3442"/>
        <v>#VALUE!</v>
      </c>
      <c r="AM544" s="241" t="e">
        <f t="shared" ca="1" si="3443"/>
        <v>#VALUE!</v>
      </c>
      <c r="AN544" s="237" t="e">
        <f ca="1">SUM(AL$512:AL544)</f>
        <v>#VALUE!</v>
      </c>
      <c r="AO544" s="203" t="e">
        <f t="shared" ca="1" si="3413"/>
        <v>#VALUE!</v>
      </c>
      <c r="AP544" s="249" t="e">
        <f t="shared" ca="1" si="3444"/>
        <v>#VALUE!</v>
      </c>
      <c r="AQ544" s="250" t="e">
        <f t="shared" ca="1" si="3445"/>
        <v>#VALUE!</v>
      </c>
      <c r="AR544" s="204"/>
      <c r="AS544" s="221"/>
      <c r="AX544" s="208" t="str">
        <f ca="1">[2]!YBHIST($I$497,$I544,J$25,"sec","")</f>
        <v>E</v>
      </c>
      <c r="AY544" s="206" t="str">
        <f ca="1">[2]!YBPRICE($I$497,AX544&amp;"d","Market","AccruedInterest","Swap",$I544,"LMMSkew","","Model",100,"")</f>
        <v>E</v>
      </c>
      <c r="BA544" s="67">
        <f t="shared" ref="BA544:BA563" si="3446">BA472</f>
        <v>-19</v>
      </c>
      <c r="BI544" s="519" t="e">
        <f t="shared" ca="1" si="3414"/>
        <v>#VALUE!</v>
      </c>
      <c r="BJ544" s="519" t="e">
        <f ca="1">PRODUCT($BI$512:BI544)-1</f>
        <v>#VALUE!</v>
      </c>
      <c r="BK544" s="519" t="e">
        <f t="shared" ca="1" si="3415"/>
        <v>#VALUE!</v>
      </c>
      <c r="BL544" s="519" t="e">
        <f ca="1">PRODUCT($BK$512:BK544)-1</f>
        <v>#VALUE!</v>
      </c>
    </row>
    <row r="545" spans="3:64" ht="15">
      <c r="C545" s="222">
        <f t="shared" ca="1" si="3422"/>
        <v>41557</v>
      </c>
      <c r="D545" s="70">
        <f t="shared" ca="1" si="3423"/>
        <v>41582</v>
      </c>
      <c r="E545" s="70" t="str">
        <f t="shared" ca="1" si="3424"/>
        <v>FNMA3.0-TBA-Oct</v>
      </c>
      <c r="F545" s="70" t="str">
        <f t="shared" ca="1" si="3424"/>
        <v>FNMA3.0-TBA-Nov</v>
      </c>
      <c r="G545" s="70" t="str">
        <f t="shared" si="3421"/>
        <v>FNMA3.0-TBA-GEN</v>
      </c>
      <c r="H545" s="71"/>
      <c r="I545" s="133">
        <f ca="1">[2]!YBWORKDAY(EDATE(Base_Date, BA545), -1, "USD")</f>
        <v>41547</v>
      </c>
      <c r="J545" s="217" t="str">
        <f t="shared" ca="1" si="3425"/>
        <v>E</v>
      </c>
      <c r="K545" s="80" t="e">
        <f t="shared" ca="1" si="3426"/>
        <v>#VALUE!</v>
      </c>
      <c r="L545" s="80" t="e">
        <f t="shared" ca="1" si="3427"/>
        <v>#VALUE!</v>
      </c>
      <c r="M545" s="81" t="str">
        <f ca="1">[2]!YBHIST($I$497,$I545,"LMMOAS","sec")</f>
        <v>E</v>
      </c>
      <c r="N545" s="73" t="str">
        <f ca="1">[2]!YBHIST($I$497,$I544,M$25,"sec","")</f>
        <v>E</v>
      </c>
      <c r="O545" s="170" t="str">
        <f ca="1">[2]!YBHIST("1 Month LIBOR",I545,"Yield","bmk","")</f>
        <v>E</v>
      </c>
      <c r="P545" s="80" t="e">
        <f t="shared" ca="1" si="3428"/>
        <v>#VALUE!</v>
      </c>
      <c r="Q545" s="82" t="str">
        <f ca="1">[2]!YBSCEN($I$497,$J544&amp;"d","Market",O$25,"Swap",$I544,"LMMSkew","","Model",100,0,29,"Gradual","ParShift|N",0,"Annualized ROR",O544,100,"",,,,"Default",,,,"Default",,)</f>
        <v>E</v>
      </c>
      <c r="R545" s="80" t="e">
        <f t="shared" ca="1" si="3429"/>
        <v>#VALUE!</v>
      </c>
      <c r="S545" s="83" t="e">
        <f t="shared" ca="1" si="3430"/>
        <v>#VALUE!</v>
      </c>
      <c r="T545" s="80" t="e">
        <f ca="1">SUM(R$512:R545)</f>
        <v>#VALUE!</v>
      </c>
      <c r="U545" s="83" t="e">
        <f t="shared" ca="1" si="3410"/>
        <v>#VALUE!</v>
      </c>
      <c r="V545" s="84">
        <f ca="1">VLOOKUP($I545, 'Barcap OAD'!$A:$S, $F$497, FALSE)</f>
        <v>-9.1999999999999993</v>
      </c>
      <c r="W545" s="172" t="e">
        <f t="shared" ca="1" si="3404"/>
        <v>#VALUE!</v>
      </c>
      <c r="X545" s="185" t="str">
        <f ca="1">[2]!YBHIST($E545,$I545,X$25,"sec","")</f>
        <v>E</v>
      </c>
      <c r="Y545" s="80" t="e">
        <f t="shared" ca="1" si="3431"/>
        <v>#VALUE!</v>
      </c>
      <c r="Z545" s="82" t="e">
        <f t="shared" ca="1" si="3432"/>
        <v>#VALUE!</v>
      </c>
      <c r="AA545" s="82" t="str">
        <f ca="1">[2]!YBHIST($F545,$I545,X$25,"sec","")</f>
        <v>E</v>
      </c>
      <c r="AB545" s="82" t="e">
        <f t="shared" ca="1" si="3433"/>
        <v>#VALUE!</v>
      </c>
      <c r="AC545" s="187" t="e">
        <f t="shared" ca="1" si="3434"/>
        <v>#VALUE!</v>
      </c>
      <c r="AD545" s="189">
        <f ca="1">VLOOKUP($I545, 'Barcap OAD'!$A:$S, $F$26, FALSE)</f>
        <v>7.9720000000000004</v>
      </c>
      <c r="AE545" s="172" t="e">
        <f t="shared" ca="1" si="3435"/>
        <v>#VALUE!</v>
      </c>
      <c r="AF545" s="86" t="e">
        <f t="shared" ca="1" si="3436"/>
        <v>#VALUE!</v>
      </c>
      <c r="AG545" s="80" t="e">
        <f t="shared" ca="1" si="3437"/>
        <v>#VALUE!</v>
      </c>
      <c r="AH545" s="83" t="e">
        <f t="shared" ca="1" si="3438"/>
        <v>#VALUE!</v>
      </c>
      <c r="AI545" s="80" t="e">
        <f t="shared" ca="1" si="3439"/>
        <v>#VALUE!</v>
      </c>
      <c r="AJ545" s="83" t="e">
        <f t="shared" ca="1" si="3440"/>
        <v>#VALUE!</v>
      </c>
      <c r="AK545" s="187" t="e">
        <f t="shared" ca="1" si="3441"/>
        <v>#VALUE!</v>
      </c>
      <c r="AL545" s="192" t="e">
        <f t="shared" ca="1" si="3442"/>
        <v>#VALUE!</v>
      </c>
      <c r="AM545" s="83" t="e">
        <f t="shared" ca="1" si="3443"/>
        <v>#VALUE!</v>
      </c>
      <c r="AN545" s="80" t="e">
        <f ca="1">SUM(AL$512:AL545)</f>
        <v>#VALUE!</v>
      </c>
      <c r="AO545" s="109" t="e">
        <f t="shared" ca="1" si="3413"/>
        <v>#VALUE!</v>
      </c>
      <c r="AP545" s="194" t="e">
        <f t="shared" ca="1" si="3444"/>
        <v>#VALUE!</v>
      </c>
      <c r="AQ545" s="200" t="e">
        <f t="shared" ca="1" si="3445"/>
        <v>#VALUE!</v>
      </c>
      <c r="AR545" s="204"/>
      <c r="AS545" s="221"/>
      <c r="AX545" s="208" t="str">
        <f ca="1">[2]!YBHIST($I$497,$I545,J$25,"sec","")</f>
        <v>E</v>
      </c>
      <c r="AY545" s="206" t="str">
        <f ca="1">[2]!YBPRICE($I$497,AX545&amp;"d","Market","AccruedInterest","Swap",$I545,"LMMSkew","","Model",100,"")</f>
        <v>E</v>
      </c>
      <c r="BA545" s="67">
        <f t="shared" si="3446"/>
        <v>-18</v>
      </c>
      <c r="BI545" s="519" t="e">
        <f t="shared" ca="1" si="3414"/>
        <v>#VALUE!</v>
      </c>
      <c r="BJ545" s="519" t="e">
        <f ca="1">PRODUCT($BI$512:BI545)-1</f>
        <v>#VALUE!</v>
      </c>
      <c r="BK545" s="519" t="e">
        <f t="shared" ca="1" si="3415"/>
        <v>#VALUE!</v>
      </c>
      <c r="BL545" s="519" t="e">
        <f ca="1">PRODUCT($BK$512:BK545)-1</f>
        <v>#VALUE!</v>
      </c>
    </row>
    <row r="546" spans="3:64" ht="15">
      <c r="C546" s="222">
        <f t="shared" ref="C546" ca="1" si="3447">I546+10</f>
        <v>41588</v>
      </c>
      <c r="D546" s="70">
        <f t="shared" ca="1" si="3423"/>
        <v>41613</v>
      </c>
      <c r="E546" s="70" t="str">
        <f t="shared" ref="E546" ca="1" si="3448">"FNMA"&amp;TEXT($J$23,"0.0")&amp;"-TBA-"&amp;TEXT(C546,"mmm")</f>
        <v>FNMA3.0-TBA-Nov</v>
      </c>
      <c r="F546" s="70" t="str">
        <f t="shared" ref="F546" ca="1" si="3449">"FNMA"&amp;TEXT($J$23,"0.0")&amp;"-TBA-"&amp;TEXT(D546,"mmm")</f>
        <v>FNMA3.0-TBA-Dec</v>
      </c>
      <c r="G546" s="70" t="str">
        <f t="shared" si="3421"/>
        <v>FNMA3.0-TBA-GEN</v>
      </c>
      <c r="H546" s="71"/>
      <c r="I546" s="133">
        <f ca="1">[2]!YBWORKDAY(EDATE(Base_Date, BA546), -1, "USD")</f>
        <v>41578</v>
      </c>
      <c r="J546" s="217" t="str">
        <f t="shared" ca="1" si="3425"/>
        <v>E</v>
      </c>
      <c r="K546" s="80" t="e">
        <f t="shared" ca="1" si="3426"/>
        <v>#VALUE!</v>
      </c>
      <c r="L546" s="80" t="e">
        <f t="shared" ca="1" si="3427"/>
        <v>#VALUE!</v>
      </c>
      <c r="M546" s="81" t="str">
        <f ca="1">[2]!YBHIST($I$497,$I546,"LMMOAS","sec")</f>
        <v>E</v>
      </c>
      <c r="N546" s="73" t="str">
        <f ca="1">[2]!YBHIST($I$497,$I545,M$25,"sec","")</f>
        <v>E</v>
      </c>
      <c r="O546" s="170" t="str">
        <f ca="1">[2]!YBHIST("1 Month LIBOR",I546,"Yield","bmk","")</f>
        <v>E</v>
      </c>
      <c r="P546" s="80" t="e">
        <f t="shared" ca="1" si="3428"/>
        <v>#VALUE!</v>
      </c>
      <c r="Q546" s="82" t="str">
        <f ca="1">[2]!YBSCEN($I$497,$J545&amp;"d","Market",O$25,"Swap",$I545,"LMMSkew","","Model",100,0,29,"Gradual","ParShift|N",0,"Annualized ROR",O545,100,"",,,,"Default",,,,"Default",,)</f>
        <v>E</v>
      </c>
      <c r="R546" s="80" t="e">
        <f t="shared" ca="1" si="3429"/>
        <v>#VALUE!</v>
      </c>
      <c r="S546" s="83" t="e">
        <f t="shared" ca="1" si="3430"/>
        <v>#VALUE!</v>
      </c>
      <c r="T546" s="80" t="e">
        <f ca="1">SUM(R$512:R546)</f>
        <v>#VALUE!</v>
      </c>
      <c r="U546" s="83" t="e">
        <f t="shared" ca="1" si="3410"/>
        <v>#VALUE!</v>
      </c>
      <c r="V546" s="84">
        <f ca="1">VLOOKUP($I546, 'Barcap OAD'!$A:$S, $F$497, FALSE)</f>
        <v>-9.5</v>
      </c>
      <c r="W546" s="172" t="e">
        <f t="shared" ca="1" si="3404"/>
        <v>#VALUE!</v>
      </c>
      <c r="X546" s="185" t="str">
        <f ca="1">[2]!YBHIST($E546,$I546,X$25,"sec","")</f>
        <v>E</v>
      </c>
      <c r="Y546" s="80" t="e">
        <f t="shared" ca="1" si="3431"/>
        <v>#VALUE!</v>
      </c>
      <c r="Z546" s="82" t="e">
        <f t="shared" ca="1" si="3432"/>
        <v>#VALUE!</v>
      </c>
      <c r="AA546" s="82" t="str">
        <f ca="1">[2]!YBHIST($F546,$I546,X$25,"sec","")</f>
        <v>E</v>
      </c>
      <c r="AB546" s="82" t="e">
        <f t="shared" ca="1" si="3433"/>
        <v>#VALUE!</v>
      </c>
      <c r="AC546" s="187" t="e">
        <f t="shared" ca="1" si="3434"/>
        <v>#VALUE!</v>
      </c>
      <c r="AD546" s="189">
        <f ca="1">VLOOKUP($I546, 'Barcap OAD'!$A:$S, $F$26, FALSE)</f>
        <v>7.7620750000000003</v>
      </c>
      <c r="AE546" s="172" t="e">
        <f t="shared" ca="1" si="3435"/>
        <v>#VALUE!</v>
      </c>
      <c r="AF546" s="86" t="e">
        <f t="shared" ca="1" si="3436"/>
        <v>#VALUE!</v>
      </c>
      <c r="AG546" s="80" t="e">
        <f t="shared" ca="1" si="3437"/>
        <v>#VALUE!</v>
      </c>
      <c r="AH546" s="83" t="e">
        <f t="shared" ca="1" si="3438"/>
        <v>#VALUE!</v>
      </c>
      <c r="AI546" s="80" t="e">
        <f t="shared" ca="1" si="3439"/>
        <v>#VALUE!</v>
      </c>
      <c r="AJ546" s="83" t="e">
        <f t="shared" ca="1" si="3440"/>
        <v>#VALUE!</v>
      </c>
      <c r="AK546" s="187" t="e">
        <f t="shared" ca="1" si="3441"/>
        <v>#VALUE!</v>
      </c>
      <c r="AL546" s="192" t="e">
        <f t="shared" ca="1" si="3442"/>
        <v>#VALUE!</v>
      </c>
      <c r="AM546" s="83" t="e">
        <f t="shared" ca="1" si="3443"/>
        <v>#VALUE!</v>
      </c>
      <c r="AN546" s="80" t="e">
        <f ca="1">SUM(AL$512:AL546)</f>
        <v>#VALUE!</v>
      </c>
      <c r="AO546" s="109" t="e">
        <f t="shared" ca="1" si="3413"/>
        <v>#VALUE!</v>
      </c>
      <c r="AP546" s="194" t="e">
        <f t="shared" ca="1" si="3444"/>
        <v>#VALUE!</v>
      </c>
      <c r="AQ546" s="200" t="e">
        <f t="shared" ca="1" si="3445"/>
        <v>#VALUE!</v>
      </c>
      <c r="AR546" s="204"/>
      <c r="AS546" s="221"/>
      <c r="AX546" s="208" t="str">
        <f ca="1">[2]!YBHIST($I$497,$I546,J$25,"sec","")</f>
        <v>E</v>
      </c>
      <c r="AY546" s="206" t="str">
        <f ca="1">[2]!YBPRICE($I$497,AX546&amp;"d","Market","AccruedInterest","Swap",$I546,"LMMSkew","","Model",100,"")</f>
        <v>E</v>
      </c>
      <c r="BA546" s="67">
        <f t="shared" si="3446"/>
        <v>-17</v>
      </c>
      <c r="BI546" s="519" t="e">
        <f t="shared" ca="1" si="3414"/>
        <v>#VALUE!</v>
      </c>
      <c r="BJ546" s="519" t="e">
        <f ca="1">PRODUCT($BI$512:BI546)-1</f>
        <v>#VALUE!</v>
      </c>
      <c r="BK546" s="519" t="e">
        <f t="shared" ca="1" si="3415"/>
        <v>#VALUE!</v>
      </c>
      <c r="BL546" s="519" t="e">
        <f ca="1">PRODUCT($BK$512:BK546)-1</f>
        <v>#VALUE!</v>
      </c>
    </row>
    <row r="547" spans="3:64" ht="15">
      <c r="C547" s="222">
        <f t="shared" ref="C547" ca="1" si="3450">I547+10</f>
        <v>41617</v>
      </c>
      <c r="D547" s="70">
        <f t="shared" ref="D547" ca="1" si="3451">I547+35</f>
        <v>41642</v>
      </c>
      <c r="E547" s="70" t="str">
        <f t="shared" ref="E547" ca="1" si="3452">"FNMA"&amp;TEXT($J$23,"0.0")&amp;"-TBA-"&amp;TEXT(C547,"mmm")</f>
        <v>FNMA3.0-TBA-Dec</v>
      </c>
      <c r="F547" s="70" t="str">
        <f t="shared" ref="F547" ca="1" si="3453">"FNMA"&amp;TEXT($J$23,"0.0")&amp;"-TBA-"&amp;TEXT(D547,"mmm")</f>
        <v>FNMA3.0-TBA-Jan</v>
      </c>
      <c r="G547" s="70" t="str">
        <f t="shared" si="3421"/>
        <v>FNMA3.0-TBA-GEN</v>
      </c>
      <c r="H547" s="71"/>
      <c r="I547" s="133">
        <f ca="1">[2]!YBWORKDAY(EDATE(Base_Date, BA547), -1, "USD")</f>
        <v>41607</v>
      </c>
      <c r="J547" s="217" t="str">
        <f t="shared" ref="J547" ca="1" si="3454">AX547</f>
        <v>E</v>
      </c>
      <c r="K547" s="80" t="e">
        <f t="shared" ref="K547" ca="1" si="3455">AX547+AY547</f>
        <v>#VALUE!</v>
      </c>
      <c r="L547" s="80" t="e">
        <f t="shared" ca="1" si="3427"/>
        <v>#VALUE!</v>
      </c>
      <c r="M547" s="81" t="str">
        <f ca="1">[2]!YBHIST($I$497,$I547,"LMMOAS","sec")</f>
        <v>E</v>
      </c>
      <c r="N547" s="73" t="str">
        <f ca="1">[2]!YBHIST($I$497,$I546,M$25,"sec","")</f>
        <v>E</v>
      </c>
      <c r="O547" s="170" t="str">
        <f ca="1">[2]!YBHIST("1 Month LIBOR",I547,"Yield","bmk","")</f>
        <v>E</v>
      </c>
      <c r="P547" s="80" t="e">
        <f t="shared" ref="P547" ca="1" si="3456">K546-Q547</f>
        <v>#VALUE!</v>
      </c>
      <c r="Q547" s="82" t="str">
        <f ca="1">[2]!YBSCEN($I$497,$J546&amp;"d","Market",O$25,"Swap",$I546,"LMMSkew","","Model",100,0,29,"Gradual","ParShift|N",0,"Annualized ROR",O546,100,"",,,,"Default",,,,"Default",,)</f>
        <v>E</v>
      </c>
      <c r="R547" s="80" t="e">
        <f t="shared" ref="R547" ca="1" si="3457">L547+P547</f>
        <v>#VALUE!</v>
      </c>
      <c r="S547" s="83" t="e">
        <f t="shared" ref="S547" ca="1" si="3458">R547/K546</f>
        <v>#VALUE!</v>
      </c>
      <c r="T547" s="80" t="e">
        <f ca="1">SUM(R$512:R547)</f>
        <v>#VALUE!</v>
      </c>
      <c r="U547" s="83" t="e">
        <f t="shared" ca="1" si="3410"/>
        <v>#VALUE!</v>
      </c>
      <c r="V547" s="84">
        <f ca="1">VLOOKUP($I547, 'Barcap OAD'!$A:$S, $F$497, FALSE)</f>
        <v>-8.6</v>
      </c>
      <c r="W547" s="172" t="e">
        <f t="shared" ca="1" si="3404"/>
        <v>#VALUE!</v>
      </c>
      <c r="X547" s="185" t="str">
        <f ca="1">[2]!YBHIST($E547,$I547,X$25,"sec","")</f>
        <v>E</v>
      </c>
      <c r="Y547" s="80" t="e">
        <f t="shared" ca="1" si="3431"/>
        <v>#VALUE!</v>
      </c>
      <c r="Z547" s="82" t="e">
        <f t="shared" ref="Z547" ca="1" si="3459">X546-AA546</f>
        <v>#VALUE!</v>
      </c>
      <c r="AA547" s="82" t="str">
        <f ca="1">[2]!YBHIST($F547,$I547,X$25,"sec","")</f>
        <v>E</v>
      </c>
      <c r="AB547" s="82" t="e">
        <f t="shared" ref="AB547" ca="1" si="3460">X546-Z547</f>
        <v>#VALUE!</v>
      </c>
      <c r="AC547" s="187" t="e">
        <f t="shared" ref="AC547" ca="1" si="3461">Y547+Z547</f>
        <v>#VALUE!</v>
      </c>
      <c r="AD547" s="189">
        <f ca="1">VLOOKUP($I547, 'Barcap OAD'!$A:$S, $F$26, FALSE)</f>
        <v>8.0552030000000006</v>
      </c>
      <c r="AE547" s="172" t="e">
        <f t="shared" ref="AE547" ca="1" si="3462">X547*AD547/10000</f>
        <v>#VALUE!</v>
      </c>
      <c r="AF547" s="86" t="e">
        <f t="shared" ref="AF547" ca="1" si="3463">W547/AE547</f>
        <v>#VALUE!</v>
      </c>
      <c r="AG547" s="80" t="e">
        <f t="shared" ref="AG547" ca="1" si="3464">-AC547*AF546</f>
        <v>#VALUE!</v>
      </c>
      <c r="AH547" s="83" t="e">
        <f t="shared" ref="AH547" ca="1" si="3465">AG547/K546</f>
        <v>#VALUE!</v>
      </c>
      <c r="AI547" s="80" t="e">
        <f t="shared" ref="AI547" ca="1" si="3466">AL547+AK547</f>
        <v>#VALUE!</v>
      </c>
      <c r="AJ547" s="83" t="e">
        <f t="shared" ref="AJ547" ca="1" si="3467">AF547-AF546</f>
        <v>#VALUE!</v>
      </c>
      <c r="AK547" s="187" t="e">
        <f t="shared" ref="AK547" ca="1" si="3468">(AJ547*Y547)/2</f>
        <v>#VALUE!</v>
      </c>
      <c r="AL547" s="192" t="e">
        <f t="shared" ref="AL547" ca="1" si="3469">AG547+R547</f>
        <v>#VALUE!</v>
      </c>
      <c r="AM547" s="83" t="e">
        <f t="shared" ref="AM547" ca="1" si="3470">AL547/K546</f>
        <v>#VALUE!</v>
      </c>
      <c r="AN547" s="80" t="e">
        <f ca="1">SUM(AL$512:AL547)</f>
        <v>#VALUE!</v>
      </c>
      <c r="AO547" s="109" t="e">
        <f t="shared" ca="1" si="3413"/>
        <v>#VALUE!</v>
      </c>
      <c r="AP547" s="194" t="e">
        <f t="shared" ref="AP547" ca="1" si="3471">(Z547*AF547*-1)+P547</f>
        <v>#VALUE!</v>
      </c>
      <c r="AQ547" s="200" t="e">
        <f t="shared" ref="AQ547" ca="1" si="3472">AP547/K546</f>
        <v>#VALUE!</v>
      </c>
      <c r="AR547" s="204"/>
      <c r="AS547" s="221"/>
      <c r="AX547" s="208" t="str">
        <f ca="1">[2]!YBHIST($I$497,$I547,J$25,"sec","")</f>
        <v>E</v>
      </c>
      <c r="AY547" s="206" t="str">
        <f ca="1">[2]!YBPRICE($I$497,AX547&amp;"d","Market","AccruedInterest","Swap",$I547,"LMMSkew","","Model",100,"")</f>
        <v>E</v>
      </c>
      <c r="BA547" s="67">
        <f t="shared" si="3446"/>
        <v>-16</v>
      </c>
      <c r="BI547" s="519" t="e">
        <f t="shared" ca="1" si="3414"/>
        <v>#VALUE!</v>
      </c>
      <c r="BJ547" s="519" t="e">
        <f ca="1">PRODUCT($BI$512:BI547)-1</f>
        <v>#VALUE!</v>
      </c>
      <c r="BK547" s="519" t="e">
        <f t="shared" ca="1" si="3415"/>
        <v>#VALUE!</v>
      </c>
      <c r="BL547" s="519" t="e">
        <f ca="1">PRODUCT($BK$512:BK547)-1</f>
        <v>#VALUE!</v>
      </c>
    </row>
    <row r="548" spans="3:64" ht="15">
      <c r="C548" s="222">
        <f t="shared" ref="C548" ca="1" si="3473">I548+10</f>
        <v>41649</v>
      </c>
      <c r="D548" s="70">
        <f t="shared" ref="D548" ca="1" si="3474">I548+35</f>
        <v>41674</v>
      </c>
      <c r="E548" s="70" t="str">
        <f t="shared" ref="E548" ca="1" si="3475">"FNMA"&amp;TEXT($J$23,"0.0")&amp;"-TBA-"&amp;TEXT(C548,"mmm")</f>
        <v>FNMA3.0-TBA-Jan</v>
      </c>
      <c r="F548" s="70" t="str">
        <f t="shared" ref="F548" ca="1" si="3476">"FNMA"&amp;TEXT($J$23,"0.0")&amp;"-TBA-"&amp;TEXT(D548,"mmm")</f>
        <v>FNMA3.0-TBA-Feb</v>
      </c>
      <c r="G548" s="70" t="str">
        <f t="shared" si="3421"/>
        <v>FNMA3.0-TBA-GEN</v>
      </c>
      <c r="H548" s="71"/>
      <c r="I548" s="133">
        <f ca="1">[2]!YBWORKDAY(EDATE(Base_Date, BA548), -1, "USD")</f>
        <v>41639</v>
      </c>
      <c r="J548" s="217" t="str">
        <f t="shared" ref="J548" ca="1" si="3477">AX548</f>
        <v>E</v>
      </c>
      <c r="K548" s="80" t="e">
        <f t="shared" ref="K548" ca="1" si="3478">AX548+AY548</f>
        <v>#VALUE!</v>
      </c>
      <c r="L548" s="80" t="e">
        <f t="shared" ref="L548" ca="1" si="3479">K548-K547</f>
        <v>#VALUE!</v>
      </c>
      <c r="M548" s="81" t="str">
        <f ca="1">[2]!YBHIST($I$497,$I548,"LMMOAS","sec")</f>
        <v>E</v>
      </c>
      <c r="N548" s="73" t="str">
        <f ca="1">[2]!YBHIST($I$497,$I547,M$25,"sec","")</f>
        <v>E</v>
      </c>
      <c r="O548" s="170" t="str">
        <f ca="1">[2]!YBHIST("1 Month LIBOR",I548,"Yield","bmk","")</f>
        <v>E</v>
      </c>
      <c r="P548" s="80" t="e">
        <f t="shared" ref="P548" ca="1" si="3480">K547-Q548</f>
        <v>#VALUE!</v>
      </c>
      <c r="Q548" s="82" t="str">
        <f ca="1">[2]!YBSCEN($I$497,$J547&amp;"d","Market",O$25,"Swap",$I547,"LMMSkew","","Model",100,0,29,"Gradual","ParShift|N",0,"Annualized ROR",O547,100,"",,,,"Default",,,,"Default",,)</f>
        <v>E</v>
      </c>
      <c r="R548" s="80" t="e">
        <f t="shared" ref="R548" ca="1" si="3481">L548+P548</f>
        <v>#VALUE!</v>
      </c>
      <c r="S548" s="83" t="e">
        <f t="shared" ref="S548" ca="1" si="3482">R548/K547</f>
        <v>#VALUE!</v>
      </c>
      <c r="T548" s="80" t="e">
        <f ca="1">SUM(R$512:R548)</f>
        <v>#VALUE!</v>
      </c>
      <c r="U548" s="83" t="e">
        <f t="shared" ca="1" si="3410"/>
        <v>#VALUE!</v>
      </c>
      <c r="V548" s="84">
        <f ca="1">VLOOKUP($I548, 'Barcap OAD'!$A:$S, $F$497, FALSE)</f>
        <v>-8.1</v>
      </c>
      <c r="W548" s="172" t="e">
        <f t="shared" ca="1" si="3404"/>
        <v>#VALUE!</v>
      </c>
      <c r="X548" s="185" t="str">
        <f ca="1">[2]!YBHIST($E548,$I548,X$25,"sec","")</f>
        <v>E</v>
      </c>
      <c r="Y548" s="80" t="e">
        <f t="shared" ref="Y548" ca="1" si="3483">X548-X547</f>
        <v>#VALUE!</v>
      </c>
      <c r="Z548" s="82" t="e">
        <f t="shared" ref="Z548" ca="1" si="3484">X547-AA547</f>
        <v>#VALUE!</v>
      </c>
      <c r="AA548" s="82" t="str">
        <f ca="1">[2]!YBHIST($F548,$I548,X$25,"sec","")</f>
        <v>E</v>
      </c>
      <c r="AB548" s="82" t="e">
        <f t="shared" ref="AB548" ca="1" si="3485">X547-Z548</f>
        <v>#VALUE!</v>
      </c>
      <c r="AC548" s="187" t="e">
        <f t="shared" ref="AC548" ca="1" si="3486">Y548+Z548</f>
        <v>#VALUE!</v>
      </c>
      <c r="AD548" s="189">
        <f ca="1">VLOOKUP($I548, 'Barcap OAD'!$A:$S, $F$26, FALSE)</f>
        <v>8.0500100000000003</v>
      </c>
      <c r="AE548" s="172" t="e">
        <f t="shared" ref="AE548" ca="1" si="3487">X548*AD548/10000</f>
        <v>#VALUE!</v>
      </c>
      <c r="AF548" s="86" t="e">
        <f t="shared" ref="AF548" ca="1" si="3488">W548/AE548</f>
        <v>#VALUE!</v>
      </c>
      <c r="AG548" s="80" t="e">
        <f t="shared" ref="AG548" ca="1" si="3489">-AC548*AF547</f>
        <v>#VALUE!</v>
      </c>
      <c r="AH548" s="83" t="e">
        <f t="shared" ref="AH548" ca="1" si="3490">AG548/K547</f>
        <v>#VALUE!</v>
      </c>
      <c r="AI548" s="80" t="e">
        <f t="shared" ref="AI548" ca="1" si="3491">AL548+AK548</f>
        <v>#VALUE!</v>
      </c>
      <c r="AJ548" s="83" t="e">
        <f t="shared" ref="AJ548" ca="1" si="3492">AF548-AF547</f>
        <v>#VALUE!</v>
      </c>
      <c r="AK548" s="187" t="e">
        <f t="shared" ref="AK548" ca="1" si="3493">(AJ548*Y548)/2</f>
        <v>#VALUE!</v>
      </c>
      <c r="AL548" s="192" t="e">
        <f t="shared" ref="AL548" ca="1" si="3494">AG548+R548</f>
        <v>#VALUE!</v>
      </c>
      <c r="AM548" s="83" t="e">
        <f t="shared" ref="AM548" ca="1" si="3495">AL548/K547</f>
        <v>#VALUE!</v>
      </c>
      <c r="AN548" s="80" t="e">
        <f ca="1">SUM(AL$512:AL548)</f>
        <v>#VALUE!</v>
      </c>
      <c r="AO548" s="109" t="e">
        <f t="shared" ca="1" si="3413"/>
        <v>#VALUE!</v>
      </c>
      <c r="AP548" s="194" t="e">
        <f t="shared" ref="AP548" ca="1" si="3496">(Z548*AF548*-1)+P548</f>
        <v>#VALUE!</v>
      </c>
      <c r="AQ548" s="200" t="e">
        <f t="shared" ref="AQ548" ca="1" si="3497">AP548/K547</f>
        <v>#VALUE!</v>
      </c>
      <c r="AR548" s="204"/>
      <c r="AS548" s="221"/>
      <c r="AX548" s="208" t="str">
        <f ca="1">[2]!YBHIST($I$497,$I548,J$25,"sec","")</f>
        <v>E</v>
      </c>
      <c r="AY548" s="206" t="str">
        <f ca="1">[2]!YBPRICE($I$497,AX548&amp;"d","Market","AccruedInterest","Swap",$I548,"LMMSkew","","Model",100,"")</f>
        <v>E</v>
      </c>
      <c r="BA548" s="67">
        <f t="shared" si="3446"/>
        <v>-15</v>
      </c>
      <c r="BI548" s="519" t="e">
        <f t="shared" ca="1" si="3414"/>
        <v>#VALUE!</v>
      </c>
      <c r="BJ548" s="519" t="e">
        <f ca="1">PRODUCT($BI$512:BI548)-1</f>
        <v>#VALUE!</v>
      </c>
      <c r="BK548" s="519" t="e">
        <f t="shared" ca="1" si="3415"/>
        <v>#VALUE!</v>
      </c>
      <c r="BL548" s="519" t="e">
        <f ca="1">PRODUCT($BK$512:BK548)-1</f>
        <v>#VALUE!</v>
      </c>
    </row>
    <row r="549" spans="3:64" ht="15">
      <c r="C549" s="222">
        <f t="shared" ref="C549" ca="1" si="3498">I549+10</f>
        <v>41680</v>
      </c>
      <c r="D549" s="70">
        <f t="shared" ref="D549" ca="1" si="3499">I549+35</f>
        <v>41705</v>
      </c>
      <c r="E549" s="70" t="str">
        <f t="shared" ref="E549" ca="1" si="3500">"FNMA"&amp;TEXT($J$23,"0.0")&amp;"-TBA-"&amp;TEXT(C549,"mmm")</f>
        <v>FNMA3.0-TBA-Feb</v>
      </c>
      <c r="F549" s="70" t="str">
        <f t="shared" ref="F549" ca="1" si="3501">"FNMA"&amp;TEXT($J$23,"0.0")&amp;"-TBA-"&amp;TEXT(D549,"mmm")</f>
        <v>FNMA3.0-TBA-Mar</v>
      </c>
      <c r="G549" s="70" t="str">
        <f t="shared" si="3421"/>
        <v>FNMA3.0-TBA-GEN</v>
      </c>
      <c r="H549" s="71"/>
      <c r="I549" s="133">
        <f ca="1">[2]!YBWORKDAY(EDATE(Base_Date, BA549), -1, "USD")</f>
        <v>41670</v>
      </c>
      <c r="J549" s="234" t="str">
        <f t="shared" ref="J549" ca="1" si="3502">AX549</f>
        <v>E</v>
      </c>
      <c r="K549" s="237" t="e">
        <f t="shared" ref="K549" ca="1" si="3503">AX549+AY549</f>
        <v>#VALUE!</v>
      </c>
      <c r="L549" s="237" t="e">
        <f t="shared" ref="L549" ca="1" si="3504">K549-K548</f>
        <v>#VALUE!</v>
      </c>
      <c r="M549" s="238" t="str">
        <f ca="1">[2]!YBHIST($I$497,$I549,"LMMOAS","sec")</f>
        <v>E</v>
      </c>
      <c r="N549" s="239" t="str">
        <f ca="1">[2]!YBHIST($I$497,$I548,M$25,"sec","")</f>
        <v>E</v>
      </c>
      <c r="O549" s="240" t="str">
        <f ca="1">[2]!YBHIST("1 Month LIBOR",I549,"Yield","bmk","")</f>
        <v>E</v>
      </c>
      <c r="P549" s="237" t="e">
        <f t="shared" ref="P549" ca="1" si="3505">K548-Q549</f>
        <v>#VALUE!</v>
      </c>
      <c r="Q549" s="171" t="str">
        <f ca="1">[2]!YBSCEN($I$497,$J548&amp;"d","Market",O$25,"Swap",$I548,"LMMSkew","","Model",100,0,29,"Gradual","ParShift|N",0,"Annualized ROR",O548,100,"",,,,"Default",,,,"Default",,)</f>
        <v>E</v>
      </c>
      <c r="R549" s="237" t="e">
        <f t="shared" ref="R549" ca="1" si="3506">L549+P549</f>
        <v>#VALUE!</v>
      </c>
      <c r="S549" s="241" t="e">
        <f t="shared" ref="S549" ca="1" si="3507">R549/K548</f>
        <v>#VALUE!</v>
      </c>
      <c r="T549" s="237" t="e">
        <f ca="1">SUM(R$512:R549)</f>
        <v>#VALUE!</v>
      </c>
      <c r="U549" s="241" t="e">
        <f t="shared" ref="U549" ca="1" si="3508">BJ549</f>
        <v>#VALUE!</v>
      </c>
      <c r="V549" s="242">
        <f ca="1">VLOOKUP($I549, 'Barcap OAD'!$A:$S, $F$497, FALSE)</f>
        <v>-9.5</v>
      </c>
      <c r="W549" s="243" t="e">
        <f t="shared" ca="1" si="3404"/>
        <v>#VALUE!</v>
      </c>
      <c r="X549" s="244" t="str">
        <f ca="1">[2]!YBHIST($E549,$I549,X$25,"sec","")</f>
        <v>E</v>
      </c>
      <c r="Y549" s="237" t="e">
        <f t="shared" ref="Y549" ca="1" si="3509">X549-X548</f>
        <v>#VALUE!</v>
      </c>
      <c r="Z549" s="171" t="e">
        <f t="shared" ref="Z549" ca="1" si="3510">X548-AA548</f>
        <v>#VALUE!</v>
      </c>
      <c r="AA549" s="171" t="str">
        <f ca="1">[2]!YBHIST($F549,$I549,X$25,"sec","")</f>
        <v>E</v>
      </c>
      <c r="AB549" s="171" t="e">
        <f t="shared" ref="AB549" ca="1" si="3511">X548-Z549</f>
        <v>#VALUE!</v>
      </c>
      <c r="AC549" s="245" t="e">
        <f t="shared" ref="AC549" ca="1" si="3512">Y549+Z549</f>
        <v>#VALUE!</v>
      </c>
      <c r="AD549" s="246">
        <f ca="1">VLOOKUP($I549, 'Barcap OAD'!$A:$S, $F$26, FALSE)</f>
        <v>7.5514489999999999</v>
      </c>
      <c r="AE549" s="243" t="e">
        <f t="shared" ref="AE549" ca="1" si="3513">X549*AD549/10000</f>
        <v>#VALUE!</v>
      </c>
      <c r="AF549" s="247" t="e">
        <f t="shared" ref="AF549" ca="1" si="3514">W549/AE549</f>
        <v>#VALUE!</v>
      </c>
      <c r="AG549" s="237" t="e">
        <f t="shared" ref="AG549" ca="1" si="3515">-AC549*AF548</f>
        <v>#VALUE!</v>
      </c>
      <c r="AH549" s="241" t="e">
        <f t="shared" ref="AH549" ca="1" si="3516">AG549/K548</f>
        <v>#VALUE!</v>
      </c>
      <c r="AI549" s="237" t="e">
        <f t="shared" ref="AI549" ca="1" si="3517">AL549+AK549</f>
        <v>#VALUE!</v>
      </c>
      <c r="AJ549" s="241" t="e">
        <f t="shared" ref="AJ549" ca="1" si="3518">AF549-AF548</f>
        <v>#VALUE!</v>
      </c>
      <c r="AK549" s="245" t="e">
        <f t="shared" ref="AK549" ca="1" si="3519">(AJ549*Y549)/2</f>
        <v>#VALUE!</v>
      </c>
      <c r="AL549" s="248" t="e">
        <f t="shared" ref="AL549" ca="1" si="3520">AG549+R549</f>
        <v>#VALUE!</v>
      </c>
      <c r="AM549" s="241" t="e">
        <f t="shared" ref="AM549" ca="1" si="3521">AL549/K548</f>
        <v>#VALUE!</v>
      </c>
      <c r="AN549" s="237" t="e">
        <f ca="1">SUM(AL$512:AL549)</f>
        <v>#VALUE!</v>
      </c>
      <c r="AO549" s="203" t="e">
        <f t="shared" ref="AO549" ca="1" si="3522">BL549</f>
        <v>#VALUE!</v>
      </c>
      <c r="AP549" s="249" t="e">
        <f t="shared" ref="AP549" ca="1" si="3523">(Z549*AF549*-1)+P549</f>
        <v>#VALUE!</v>
      </c>
      <c r="AQ549" s="250" t="e">
        <f t="shared" ref="AQ549" ca="1" si="3524">AP549/K548</f>
        <v>#VALUE!</v>
      </c>
      <c r="AR549" s="204"/>
      <c r="AS549" s="221"/>
      <c r="AX549" s="208" t="str">
        <f ca="1">[2]!YBHIST($I$497,$I549,J$25,"sec","")</f>
        <v>E</v>
      </c>
      <c r="AY549" s="206" t="str">
        <f ca="1">[2]!YBPRICE($I$497,AX549&amp;"d","Market","AccruedInterest","Swap",$I549,"LMMSkew","","Model",100,"")</f>
        <v>E</v>
      </c>
      <c r="BA549" s="67">
        <f t="shared" si="3446"/>
        <v>-14</v>
      </c>
      <c r="BI549" s="519" t="e">
        <f t="shared" ref="BI549" ca="1" si="3525">1+S549</f>
        <v>#VALUE!</v>
      </c>
      <c r="BJ549" s="519" t="e">
        <f ca="1">PRODUCT($BI$512:BI549)-1</f>
        <v>#VALUE!</v>
      </c>
      <c r="BK549" s="519" t="e">
        <f t="shared" ref="BK549" ca="1" si="3526">1+AM549</f>
        <v>#VALUE!</v>
      </c>
      <c r="BL549" s="519" t="e">
        <f ca="1">PRODUCT($BK$512:BK549)-1</f>
        <v>#VALUE!</v>
      </c>
    </row>
    <row r="550" spans="3:64" ht="15">
      <c r="C550" s="222">
        <f t="shared" ref="C550" ca="1" si="3527">I550+10</f>
        <v>41708</v>
      </c>
      <c r="D550" s="70">
        <f t="shared" ref="D550" ca="1" si="3528">I550+35</f>
        <v>41733</v>
      </c>
      <c r="E550" s="70" t="str">
        <f t="shared" ref="E550" ca="1" si="3529">"FNMA"&amp;TEXT($J$23,"0.0")&amp;"-TBA-"&amp;TEXT(C550,"mmm")</f>
        <v>FNMA3.0-TBA-Mar</v>
      </c>
      <c r="F550" s="70" t="str">
        <f t="shared" ref="F550" ca="1" si="3530">"FNMA"&amp;TEXT($J$23,"0.0")&amp;"-TBA-"&amp;TEXT(D550,"mmm")</f>
        <v>FNMA3.0-TBA-Apr</v>
      </c>
      <c r="G550" s="70" t="str">
        <f t="shared" si="3421"/>
        <v>FNMA3.0-TBA-GEN</v>
      </c>
      <c r="H550" s="71"/>
      <c r="I550" s="133">
        <f ca="1">[2]!YBWORKDAY(EDATE(Base_Date, BA550), -1, "USD")</f>
        <v>41698</v>
      </c>
      <c r="J550" s="234" t="str">
        <f t="shared" ref="J550" ca="1" si="3531">AX550</f>
        <v>E</v>
      </c>
      <c r="K550" s="237" t="e">
        <f t="shared" ref="K550" ca="1" si="3532">AX550+AY550</f>
        <v>#VALUE!</v>
      </c>
      <c r="L550" s="237" t="e">
        <f t="shared" ref="L550" ca="1" si="3533">K550-K549</f>
        <v>#VALUE!</v>
      </c>
      <c r="M550" s="238" t="str">
        <f ca="1">[2]!YBHIST($I$497,$I550,"LMMOAS","sec")</f>
        <v>E</v>
      </c>
      <c r="N550" s="239" t="str">
        <f ca="1">[2]!YBHIST($I$497,$I549,M$25,"sec","")</f>
        <v>E</v>
      </c>
      <c r="O550" s="240" t="str">
        <f ca="1">[2]!YBHIST("1 Month LIBOR",I550,"Yield","bmk","")</f>
        <v>E</v>
      </c>
      <c r="P550" s="237" t="e">
        <f t="shared" ref="P550" ca="1" si="3534">K549-Q550</f>
        <v>#VALUE!</v>
      </c>
      <c r="Q550" s="171" t="str">
        <f ca="1">[2]!YBSCEN($I$497,$J549&amp;"d","Market",O$25,"Swap",$I549,"LMMSkew","","Model",100,0,29,"Gradual","ParShift|N",0,"Annualized ROR",O549,100,"",,,,"Default",,,,"Default",,)</f>
        <v>E</v>
      </c>
      <c r="R550" s="237" t="e">
        <f t="shared" ref="R550" ca="1" si="3535">L550+P550</f>
        <v>#VALUE!</v>
      </c>
      <c r="S550" s="241" t="e">
        <f t="shared" ref="S550" ca="1" si="3536">R550/K549</f>
        <v>#VALUE!</v>
      </c>
      <c r="T550" s="237" t="e">
        <f ca="1">SUM(R$512:R550)</f>
        <v>#VALUE!</v>
      </c>
      <c r="U550" s="241" t="e">
        <f t="shared" ref="U550" ca="1" si="3537">BJ550</f>
        <v>#VALUE!</v>
      </c>
      <c r="V550" s="242">
        <f ca="1">VLOOKUP($I550, 'Barcap OAD'!$A:$S, $F$497, FALSE)</f>
        <v>-9.8000000000000007</v>
      </c>
      <c r="W550" s="243" t="e">
        <f t="shared" ca="1" si="3404"/>
        <v>#VALUE!</v>
      </c>
      <c r="X550" s="244" t="str">
        <f ca="1">[2]!YBHIST($E550,$I550,X$25,"sec","")</f>
        <v>E</v>
      </c>
      <c r="Y550" s="237" t="e">
        <f t="shared" ref="Y550" ca="1" si="3538">X550-X549</f>
        <v>#VALUE!</v>
      </c>
      <c r="Z550" s="171" t="e">
        <f t="shared" ref="Z550" ca="1" si="3539">X549-AA549</f>
        <v>#VALUE!</v>
      </c>
      <c r="AA550" s="171" t="str">
        <f ca="1">[2]!YBHIST($F550,$I550,X$25,"sec","")</f>
        <v>E</v>
      </c>
      <c r="AB550" s="171" t="e">
        <f t="shared" ref="AB550" ca="1" si="3540">X549-Z550</f>
        <v>#VALUE!</v>
      </c>
      <c r="AC550" s="245" t="e">
        <f t="shared" ref="AC550" ca="1" si="3541">Y550+Z550</f>
        <v>#VALUE!</v>
      </c>
      <c r="AD550" s="246">
        <f ca="1">VLOOKUP($I550, 'Barcap OAD'!$A:$S, $F$26, FALSE)</f>
        <v>7.6578980000000003</v>
      </c>
      <c r="AE550" s="243" t="e">
        <f t="shared" ref="AE550" ca="1" si="3542">X550*AD550/10000</f>
        <v>#VALUE!</v>
      </c>
      <c r="AF550" s="247" t="e">
        <f t="shared" ref="AF550" ca="1" si="3543">W550/AE550</f>
        <v>#VALUE!</v>
      </c>
      <c r="AG550" s="237" t="e">
        <f t="shared" ref="AG550" ca="1" si="3544">-AC550*AF549</f>
        <v>#VALUE!</v>
      </c>
      <c r="AH550" s="241" t="e">
        <f t="shared" ref="AH550" ca="1" si="3545">AG550/K549</f>
        <v>#VALUE!</v>
      </c>
      <c r="AI550" s="237" t="e">
        <f t="shared" ref="AI550" ca="1" si="3546">AL550+AK550</f>
        <v>#VALUE!</v>
      </c>
      <c r="AJ550" s="241" t="e">
        <f t="shared" ref="AJ550" ca="1" si="3547">AF550-AF549</f>
        <v>#VALUE!</v>
      </c>
      <c r="AK550" s="245" t="e">
        <f t="shared" ref="AK550" ca="1" si="3548">(AJ550*Y550)/2</f>
        <v>#VALUE!</v>
      </c>
      <c r="AL550" s="248" t="e">
        <f t="shared" ref="AL550" ca="1" si="3549">AG550+R550</f>
        <v>#VALUE!</v>
      </c>
      <c r="AM550" s="241" t="e">
        <f t="shared" ref="AM550" ca="1" si="3550">AL550/K549</f>
        <v>#VALUE!</v>
      </c>
      <c r="AN550" s="237" t="e">
        <f ca="1">SUM(AL$512:AL550)</f>
        <v>#VALUE!</v>
      </c>
      <c r="AO550" s="203" t="e">
        <f t="shared" ref="AO550" ca="1" si="3551">BL550</f>
        <v>#VALUE!</v>
      </c>
      <c r="AP550" s="249" t="e">
        <f t="shared" ref="AP550" ca="1" si="3552">(Z550*AF550*-1)+P550</f>
        <v>#VALUE!</v>
      </c>
      <c r="AQ550" s="250" t="e">
        <f t="shared" ref="AQ550" ca="1" si="3553">AP550/K549</f>
        <v>#VALUE!</v>
      </c>
      <c r="AR550" s="204"/>
      <c r="AS550" s="221"/>
      <c r="AX550" s="208" t="str">
        <f ca="1">[2]!YBHIST($I$497,$I550,J$25,"sec","")</f>
        <v>E</v>
      </c>
      <c r="AY550" s="206" t="str">
        <f ca="1">[2]!YBPRICE($I$497,AX550&amp;"d","Market","AccruedInterest","Swap",$I550,"LMMSkew","","Model",100,"")</f>
        <v>E</v>
      </c>
      <c r="BA550" s="67">
        <f t="shared" si="3446"/>
        <v>-13</v>
      </c>
      <c r="BI550" s="519" t="e">
        <f t="shared" ref="BI550" ca="1" si="3554">1+S550</f>
        <v>#VALUE!</v>
      </c>
      <c r="BJ550" s="519" t="e">
        <f ca="1">PRODUCT($BI$512:BI550)-1</f>
        <v>#VALUE!</v>
      </c>
      <c r="BK550" s="519" t="e">
        <f t="shared" ref="BK550" ca="1" si="3555">1+AM550</f>
        <v>#VALUE!</v>
      </c>
      <c r="BL550" s="519" t="e">
        <f ca="1">PRODUCT($BK$512:BK550)-1</f>
        <v>#VALUE!</v>
      </c>
    </row>
    <row r="551" spans="3:64" ht="15">
      <c r="C551" s="222">
        <f t="shared" ref="C551" ca="1" si="3556">I551+10</f>
        <v>41739</v>
      </c>
      <c r="D551" s="70">
        <f t="shared" ref="D551" ca="1" si="3557">I551+35</f>
        <v>41764</v>
      </c>
      <c r="E551" s="70" t="str">
        <f t="shared" ref="E551" ca="1" si="3558">"FNMA"&amp;TEXT($J$23,"0.0")&amp;"-TBA-"&amp;TEXT(C551,"mmm")</f>
        <v>FNMA3.0-TBA-Apr</v>
      </c>
      <c r="F551" s="70" t="str">
        <f t="shared" ref="F551" ca="1" si="3559">"FNMA"&amp;TEXT($J$23,"0.0")&amp;"-TBA-"&amp;TEXT(D551,"mmm")</f>
        <v>FNMA3.0-TBA-May</v>
      </c>
      <c r="G551" s="70" t="str">
        <f t="shared" si="3421"/>
        <v>FNMA3.0-TBA-GEN</v>
      </c>
      <c r="H551" s="71"/>
      <c r="I551" s="133">
        <f ca="1">[2]!YBWORKDAY(EDATE(Base_Date, BA551), -1, "USD")</f>
        <v>41729</v>
      </c>
      <c r="J551" s="331" t="str">
        <f t="shared" ref="J551" ca="1" si="3560">AX551</f>
        <v>E</v>
      </c>
      <c r="K551" s="332" t="e">
        <f t="shared" ref="K551" ca="1" si="3561">AX551+AY551</f>
        <v>#VALUE!</v>
      </c>
      <c r="L551" s="332" t="e">
        <f t="shared" ref="L551" ca="1" si="3562">K551-K550</f>
        <v>#VALUE!</v>
      </c>
      <c r="M551" s="333" t="str">
        <f ca="1">[2]!YBHIST($I$497,$I551,"LMMOAS","sec")</f>
        <v>E</v>
      </c>
      <c r="N551" s="334" t="str">
        <f ca="1">[2]!YBHIST($I$497,$I550,M$25,"sec","")</f>
        <v>E</v>
      </c>
      <c r="O551" s="335" t="str">
        <f ca="1">[2]!YBHIST("1 Month LIBOR",I551,"Yield","bmk","")</f>
        <v>E</v>
      </c>
      <c r="P551" s="332" t="e">
        <f t="shared" ref="P551" ca="1" si="3563">K550-Q551</f>
        <v>#VALUE!</v>
      </c>
      <c r="Q551" s="336" t="str">
        <f ca="1">[2]!YBSCEN($I$497,$J550&amp;"d","Market",O$25,"Swap",$I550,"LMMSkew","","Model",100,0,29,"Gradual","ParShift|N",0,"Annualized ROR",O550,100,"",,,,"Default",,,,"Default",,)</f>
        <v>E</v>
      </c>
      <c r="R551" s="332" t="e">
        <f t="shared" ref="R551" ca="1" si="3564">L551+P551</f>
        <v>#VALUE!</v>
      </c>
      <c r="S551" s="337" t="e">
        <f t="shared" ref="S551" ca="1" si="3565">R551/K550</f>
        <v>#VALUE!</v>
      </c>
      <c r="T551" s="332" t="e">
        <f ca="1">SUM(R$512:R551)</f>
        <v>#VALUE!</v>
      </c>
      <c r="U551" s="337" t="e">
        <f t="shared" ref="U551" ca="1" si="3566">BJ551</f>
        <v>#VALUE!</v>
      </c>
      <c r="V551" s="338">
        <f ca="1">VLOOKUP($I551, 'Barcap OAD'!$A:$S, $F$497, FALSE)</f>
        <v>-9.6</v>
      </c>
      <c r="W551" s="339" t="e">
        <f t="shared" ca="1" si="3404"/>
        <v>#VALUE!</v>
      </c>
      <c r="X551" s="340" t="str">
        <f ca="1">[2]!YBHIST($E551,$I551,X$25,"sec","")</f>
        <v>E</v>
      </c>
      <c r="Y551" s="332" t="e">
        <f t="shared" ref="Y551" ca="1" si="3567">X551-X550</f>
        <v>#VALUE!</v>
      </c>
      <c r="Z551" s="336" t="e">
        <f t="shared" ref="Z551" ca="1" si="3568">X550-AA550</f>
        <v>#VALUE!</v>
      </c>
      <c r="AA551" s="336" t="str">
        <f ca="1">[2]!YBHIST($F551,$I551,X$25,"sec","")</f>
        <v>E</v>
      </c>
      <c r="AB551" s="336" t="e">
        <f t="shared" ref="AB551" ca="1" si="3569">X550-Z551</f>
        <v>#VALUE!</v>
      </c>
      <c r="AC551" s="341" t="e">
        <f t="shared" ref="AC551" ca="1" si="3570">Y551+Z551</f>
        <v>#VALUE!</v>
      </c>
      <c r="AD551" s="342">
        <f ca="1">VLOOKUP($I551, 'Barcap OAD'!$A:$S, $F$26, FALSE)</f>
        <v>7.6721079999999997</v>
      </c>
      <c r="AE551" s="339" t="e">
        <f t="shared" ref="AE551" ca="1" si="3571">X551*AD551/10000</f>
        <v>#VALUE!</v>
      </c>
      <c r="AF551" s="343" t="e">
        <f t="shared" ref="AF551" ca="1" si="3572">W551/AE551</f>
        <v>#VALUE!</v>
      </c>
      <c r="AG551" s="332" t="e">
        <f t="shared" ref="AG551" ca="1" si="3573">-AC551*AF550</f>
        <v>#VALUE!</v>
      </c>
      <c r="AH551" s="337" t="e">
        <f t="shared" ref="AH551" ca="1" si="3574">AG551/K550</f>
        <v>#VALUE!</v>
      </c>
      <c r="AI551" s="332" t="e">
        <f t="shared" ref="AI551" ca="1" si="3575">AL551+AK551</f>
        <v>#VALUE!</v>
      </c>
      <c r="AJ551" s="337" t="e">
        <f t="shared" ref="AJ551" ca="1" si="3576">AF551-AF550</f>
        <v>#VALUE!</v>
      </c>
      <c r="AK551" s="341" t="e">
        <f t="shared" ref="AK551" ca="1" si="3577">(AJ551*Y551)/2</f>
        <v>#VALUE!</v>
      </c>
      <c r="AL551" s="344" t="e">
        <f t="shared" ref="AL551" ca="1" si="3578">AG551+R551</f>
        <v>#VALUE!</v>
      </c>
      <c r="AM551" s="337" t="e">
        <f t="shared" ref="AM551" ca="1" si="3579">AL551/K550</f>
        <v>#VALUE!</v>
      </c>
      <c r="AN551" s="332" t="e">
        <f ca="1">SUM(AL$512:AL551)</f>
        <v>#VALUE!</v>
      </c>
      <c r="AO551" s="345" t="e">
        <f t="shared" ref="AO551" ca="1" si="3580">BL551</f>
        <v>#VALUE!</v>
      </c>
      <c r="AP551" s="346" t="e">
        <f t="shared" ref="AP551" ca="1" si="3581">(Z551*AF551*-1)+P551</f>
        <v>#VALUE!</v>
      </c>
      <c r="AQ551" s="347" t="e">
        <f t="shared" ref="AQ551" ca="1" si="3582">AP551/K550</f>
        <v>#VALUE!</v>
      </c>
      <c r="AR551" s="204"/>
      <c r="AS551" s="221"/>
      <c r="AX551" s="208" t="str">
        <f ca="1">[2]!YBHIST($I$497,$I551,J$25,"sec","")</f>
        <v>E</v>
      </c>
      <c r="AY551" s="206" t="str">
        <f ca="1">[2]!YBPRICE($I$497,AX551&amp;"d","Market","AccruedInterest","Swap",$I551,"LMMSkew","","Model",100,"")</f>
        <v>E</v>
      </c>
      <c r="BA551" s="67">
        <f t="shared" si="3446"/>
        <v>-12</v>
      </c>
      <c r="BI551" s="519" t="e">
        <f t="shared" ref="BI551" ca="1" si="3583">1+S551</f>
        <v>#VALUE!</v>
      </c>
      <c r="BJ551" s="519" t="e">
        <f ca="1">PRODUCT($BI$512:BI551)-1</f>
        <v>#VALUE!</v>
      </c>
      <c r="BK551" s="519" t="e">
        <f t="shared" ref="BK551" ca="1" si="3584">1+AM551</f>
        <v>#VALUE!</v>
      </c>
      <c r="BL551" s="519" t="e">
        <f ca="1">PRODUCT($BK$512:BK551)-1</f>
        <v>#VALUE!</v>
      </c>
    </row>
    <row r="552" spans="3:64" ht="15">
      <c r="C552" s="222">
        <f t="shared" ref="C552" ca="1" si="3585">I552+10</f>
        <v>41769</v>
      </c>
      <c r="D552" s="70">
        <f t="shared" ref="D552" ca="1" si="3586">I552+35</f>
        <v>41794</v>
      </c>
      <c r="E552" s="70" t="str">
        <f t="shared" ref="E552" ca="1" si="3587">"FNMA"&amp;TEXT($J$23,"0.0")&amp;"-TBA-"&amp;TEXT(C552,"mmm")</f>
        <v>FNMA3.0-TBA-May</v>
      </c>
      <c r="F552" s="70" t="str">
        <f t="shared" ref="F552" ca="1" si="3588">"FNMA"&amp;TEXT($J$23,"0.0")&amp;"-TBA-"&amp;TEXT(D552,"mmm")</f>
        <v>FNMA3.0-TBA-Jun</v>
      </c>
      <c r="G552" s="70" t="str">
        <f t="shared" si="3421"/>
        <v>FNMA3.0-TBA-GEN</v>
      </c>
      <c r="H552" s="71"/>
      <c r="I552" s="133">
        <f ca="1">[2]!YBWORKDAY(EDATE(Base_Date, BA552), -1, "USD")</f>
        <v>41759</v>
      </c>
      <c r="J552" s="234" t="str">
        <f t="shared" ref="J552" ca="1" si="3589">AX552</f>
        <v>E</v>
      </c>
      <c r="K552" s="237" t="e">
        <f t="shared" ref="K552" ca="1" si="3590">AX552+AY552</f>
        <v>#VALUE!</v>
      </c>
      <c r="L552" s="237" t="e">
        <f t="shared" ref="L552" ca="1" si="3591">K552-K551</f>
        <v>#VALUE!</v>
      </c>
      <c r="M552" s="238" t="str">
        <f ca="1">[2]!YBHIST($I$497,$I552,"LMMOAS","sec")</f>
        <v>E</v>
      </c>
      <c r="N552" s="239" t="str">
        <f ca="1">[2]!YBHIST($I$497,$I551,M$25,"sec","")</f>
        <v>E</v>
      </c>
      <c r="O552" s="240" t="str">
        <f ca="1">[2]!YBHIST("1 Month LIBOR",I552,"Yield","bmk","")</f>
        <v>E</v>
      </c>
      <c r="P552" s="237" t="e">
        <f t="shared" ref="P552" ca="1" si="3592">K551-Q552</f>
        <v>#VALUE!</v>
      </c>
      <c r="Q552" s="171" t="str">
        <f ca="1">[2]!YBSCEN($I$497,$J551&amp;"d","Market",O$25,"Swap",$I551,"LMMSkew","","Model",100,0,29,"Gradual","ParShift|N",0,"Annualized ROR",O551,100,"",,,,"Default",,,,"Default",,)</f>
        <v>E</v>
      </c>
      <c r="R552" s="237" t="e">
        <f t="shared" ref="R552" ca="1" si="3593">L552+P552</f>
        <v>#VALUE!</v>
      </c>
      <c r="S552" s="241" t="e">
        <f t="shared" ref="S552" ca="1" si="3594">R552/K551</f>
        <v>#VALUE!</v>
      </c>
      <c r="T552" s="237" t="e">
        <f ca="1">SUM(R$512:R552)</f>
        <v>#VALUE!</v>
      </c>
      <c r="U552" s="241" t="e">
        <f t="shared" ref="U552" ca="1" si="3595">BJ552</f>
        <v>#VALUE!</v>
      </c>
      <c r="V552" s="242">
        <f ca="1">VLOOKUP($I552, 'Barcap OAD'!$A:$S, $F$497, FALSE)</f>
        <v>-10.1</v>
      </c>
      <c r="W552" s="243" t="e">
        <f t="shared" ca="1" si="3404"/>
        <v>#VALUE!</v>
      </c>
      <c r="X552" s="244" t="str">
        <f ca="1">[2]!YBHIST($E552,$I552,X$25,"sec","")</f>
        <v>E</v>
      </c>
      <c r="Y552" s="237" t="e">
        <f t="shared" ref="Y552" ca="1" si="3596">X552-X551</f>
        <v>#VALUE!</v>
      </c>
      <c r="Z552" s="171" t="e">
        <f t="shared" ref="Z552" ca="1" si="3597">X551-AA551</f>
        <v>#VALUE!</v>
      </c>
      <c r="AA552" s="171" t="str">
        <f ca="1">[2]!YBHIST($F552,$I552,X$25,"sec","")</f>
        <v>E</v>
      </c>
      <c r="AB552" s="171" t="e">
        <f t="shared" ref="AB552" ca="1" si="3598">X551-Z552</f>
        <v>#VALUE!</v>
      </c>
      <c r="AC552" s="245" t="e">
        <f t="shared" ref="AC552" ca="1" si="3599">Y552+Z552</f>
        <v>#VALUE!</v>
      </c>
      <c r="AD552" s="246">
        <f ca="1">VLOOKUP($I552, 'Barcap OAD'!$A:$S, $F$26, FALSE)</f>
        <v>7.508197</v>
      </c>
      <c r="AE552" s="243" t="e">
        <f t="shared" ref="AE552" ca="1" si="3600">X552*AD552/10000</f>
        <v>#VALUE!</v>
      </c>
      <c r="AF552" s="247" t="e">
        <f t="shared" ref="AF552" ca="1" si="3601">W552/AE552</f>
        <v>#VALUE!</v>
      </c>
      <c r="AG552" s="237" t="e">
        <f t="shared" ref="AG552" ca="1" si="3602">-AC552*AF551</f>
        <v>#VALUE!</v>
      </c>
      <c r="AH552" s="241" t="e">
        <f t="shared" ref="AH552" ca="1" si="3603">AG552/K551</f>
        <v>#VALUE!</v>
      </c>
      <c r="AI552" s="237" t="e">
        <f t="shared" ref="AI552" ca="1" si="3604">AL552+AK552</f>
        <v>#VALUE!</v>
      </c>
      <c r="AJ552" s="241" t="e">
        <f t="shared" ref="AJ552" ca="1" si="3605">AF552-AF551</f>
        <v>#VALUE!</v>
      </c>
      <c r="AK552" s="245" t="e">
        <f t="shared" ref="AK552" ca="1" si="3606">(AJ552*Y552)/2</f>
        <v>#VALUE!</v>
      </c>
      <c r="AL552" s="248" t="e">
        <f t="shared" ref="AL552" ca="1" si="3607">AG552+R552</f>
        <v>#VALUE!</v>
      </c>
      <c r="AM552" s="241" t="e">
        <f t="shared" ref="AM552" ca="1" si="3608">AL552/K551</f>
        <v>#VALUE!</v>
      </c>
      <c r="AN552" s="237" t="e">
        <f ca="1">SUM(AL$512:AL552)</f>
        <v>#VALUE!</v>
      </c>
      <c r="AO552" s="203" t="e">
        <f t="shared" ref="AO552" ca="1" si="3609">BL552</f>
        <v>#VALUE!</v>
      </c>
      <c r="AP552" s="249" t="e">
        <f t="shared" ref="AP552" ca="1" si="3610">(Z552*AF552*-1)+P552</f>
        <v>#VALUE!</v>
      </c>
      <c r="AQ552" s="250" t="e">
        <f t="shared" ref="AQ552" ca="1" si="3611">AP552/K551</f>
        <v>#VALUE!</v>
      </c>
      <c r="AR552" s="204"/>
      <c r="AS552" s="221"/>
      <c r="AX552" s="208" t="str">
        <f ca="1">[2]!YBHIST($I$497,$I552,J$25,"sec","")</f>
        <v>E</v>
      </c>
      <c r="AY552" s="206" t="str">
        <f ca="1">[2]!YBPRICE($I$497,AX552&amp;"d","Market","AccruedInterest","Swap",$I552,"LMMSkew","","Model",100,"")</f>
        <v>E</v>
      </c>
      <c r="BA552" s="67">
        <f t="shared" si="3446"/>
        <v>-11</v>
      </c>
      <c r="BI552" s="519" t="e">
        <f t="shared" ref="BI552" ca="1" si="3612">1+S552</f>
        <v>#VALUE!</v>
      </c>
      <c r="BJ552" s="519" t="e">
        <f ca="1">PRODUCT($BI$512:BI552)-1</f>
        <v>#VALUE!</v>
      </c>
      <c r="BK552" s="519" t="e">
        <f t="shared" ref="BK552" ca="1" si="3613">1+AM552</f>
        <v>#VALUE!</v>
      </c>
      <c r="BL552" s="519" t="e">
        <f ca="1">PRODUCT($BK$512:BK552)-1</f>
        <v>#VALUE!</v>
      </c>
    </row>
    <row r="553" spans="3:64" ht="15">
      <c r="C553" s="222">
        <f t="shared" ref="C553" ca="1" si="3614">I553+10</f>
        <v>41799</v>
      </c>
      <c r="D553" s="70">
        <f t="shared" ref="D553" ca="1" si="3615">I553+35</f>
        <v>41824</v>
      </c>
      <c r="E553" s="70" t="str">
        <f t="shared" ref="E553" ca="1" si="3616">"FNMA"&amp;TEXT($J$23,"0.0")&amp;"-TBA-"&amp;TEXT(C553,"mmm")</f>
        <v>FNMA3.0-TBA-Jun</v>
      </c>
      <c r="F553" s="70" t="str">
        <f t="shared" ref="F553" ca="1" si="3617">"FNMA"&amp;TEXT($J$23,"0.0")&amp;"-TBA-"&amp;TEXT(D553,"mmm")</f>
        <v>FNMA3.0-TBA-Jul</v>
      </c>
      <c r="G553" s="70" t="str">
        <f t="shared" si="3421"/>
        <v>FNMA3.0-TBA-GEN</v>
      </c>
      <c r="H553" s="71"/>
      <c r="I553" s="133">
        <f ca="1">[2]!YBWORKDAY(EDATE(Base_Date, BA553), -1, "USD")</f>
        <v>41789</v>
      </c>
      <c r="J553" s="234" t="str">
        <f t="shared" ref="J553" ca="1" si="3618">AX553</f>
        <v>E</v>
      </c>
      <c r="K553" s="237" t="e">
        <f t="shared" ref="K553" ca="1" si="3619">AX553+AY553</f>
        <v>#VALUE!</v>
      </c>
      <c r="L553" s="237" t="e">
        <f t="shared" ref="L553" ca="1" si="3620">K553-K552</f>
        <v>#VALUE!</v>
      </c>
      <c r="M553" s="238" t="str">
        <f ca="1">[2]!YBHIST($I$497,$I553,"LMMOAS","sec")</f>
        <v>E</v>
      </c>
      <c r="N553" s="239" t="str">
        <f ca="1">[2]!YBHIST($I$497,$I552,M$25,"sec","")</f>
        <v>E</v>
      </c>
      <c r="O553" s="240" t="str">
        <f ca="1">[2]!YBHIST("1 Month LIBOR",I553,"Yield","bmk","")</f>
        <v>E</v>
      </c>
      <c r="P553" s="237" t="e">
        <f t="shared" ref="P553" ca="1" si="3621">K552-Q553</f>
        <v>#VALUE!</v>
      </c>
      <c r="Q553" s="171" t="str">
        <f ca="1">[2]!YBSCEN($I$497,$J552&amp;"d","Market",O$25,"Swap",$I552,"LMMSkew","","Model",100,0,29,"Gradual","ParShift|N",0,"Annualized ROR",O552,100,"",,,,"Default",,,,"Default",,)</f>
        <v>E</v>
      </c>
      <c r="R553" s="237" t="e">
        <f t="shared" ref="R553" ca="1" si="3622">L553+P553</f>
        <v>#VALUE!</v>
      </c>
      <c r="S553" s="241" t="e">
        <f t="shared" ref="S553" ca="1" si="3623">R553/K552</f>
        <v>#VALUE!</v>
      </c>
      <c r="T553" s="237" t="e">
        <f ca="1">SUM(R$512:R553)</f>
        <v>#VALUE!</v>
      </c>
      <c r="U553" s="241" t="e">
        <f t="shared" ref="U553" ca="1" si="3624">BJ553</f>
        <v>#VALUE!</v>
      </c>
      <c r="V553" s="242">
        <f ca="1">VLOOKUP($I553, 'Barcap OAD'!$A:$S, $F$497, FALSE)</f>
        <v>-10.7</v>
      </c>
      <c r="W553" s="243" t="e">
        <f t="shared" ca="1" si="3404"/>
        <v>#VALUE!</v>
      </c>
      <c r="X553" s="244" t="str">
        <f ca="1">[2]!YBHIST($E553,$I553,X$25,"sec","")</f>
        <v>E</v>
      </c>
      <c r="Y553" s="237" t="e">
        <f t="shared" ref="Y553" ca="1" si="3625">X553-X552</f>
        <v>#VALUE!</v>
      </c>
      <c r="Z553" s="171" t="e">
        <f t="shared" ref="Z553" ca="1" si="3626">X552-AA552</f>
        <v>#VALUE!</v>
      </c>
      <c r="AA553" s="171" t="str">
        <f ca="1">[2]!YBHIST($F553,$I553,X$25,"sec","")</f>
        <v>E</v>
      </c>
      <c r="AB553" s="171" t="e">
        <f t="shared" ref="AB553" ca="1" si="3627">X552-Z553</f>
        <v>#VALUE!</v>
      </c>
      <c r="AC553" s="245" t="e">
        <f t="shared" ref="AC553" ca="1" si="3628">Y553+Z553</f>
        <v>#VALUE!</v>
      </c>
      <c r="AD553" s="246">
        <f ca="1">VLOOKUP($I553, 'Barcap OAD'!$A:$S, $F$26, FALSE)</f>
        <v>7.1980000000000004</v>
      </c>
      <c r="AE553" s="243" t="e">
        <f t="shared" ref="AE553" ca="1" si="3629">X553*AD553/10000</f>
        <v>#VALUE!</v>
      </c>
      <c r="AF553" s="247" t="e">
        <f t="shared" ref="AF553" ca="1" si="3630">W553/AE553</f>
        <v>#VALUE!</v>
      </c>
      <c r="AG553" s="237" t="e">
        <f t="shared" ref="AG553" ca="1" si="3631">-AC553*AF552</f>
        <v>#VALUE!</v>
      </c>
      <c r="AH553" s="241" t="e">
        <f t="shared" ref="AH553" ca="1" si="3632">AG553/K552</f>
        <v>#VALUE!</v>
      </c>
      <c r="AI553" s="237" t="e">
        <f t="shared" ref="AI553" ca="1" si="3633">AL553+AK553</f>
        <v>#VALUE!</v>
      </c>
      <c r="AJ553" s="241" t="e">
        <f t="shared" ref="AJ553" ca="1" si="3634">AF553-AF552</f>
        <v>#VALUE!</v>
      </c>
      <c r="AK553" s="245" t="e">
        <f t="shared" ref="AK553" ca="1" si="3635">(AJ553*Y553)/2</f>
        <v>#VALUE!</v>
      </c>
      <c r="AL553" s="248" t="e">
        <f t="shared" ref="AL553" ca="1" si="3636">AG553+R553</f>
        <v>#VALUE!</v>
      </c>
      <c r="AM553" s="241" t="e">
        <f t="shared" ref="AM553" ca="1" si="3637">AL553/K552</f>
        <v>#VALUE!</v>
      </c>
      <c r="AN553" s="237" t="e">
        <f ca="1">SUM(AL$512:AL553)</f>
        <v>#VALUE!</v>
      </c>
      <c r="AO553" s="203" t="e">
        <f t="shared" ref="AO553" ca="1" si="3638">BL553</f>
        <v>#VALUE!</v>
      </c>
      <c r="AP553" s="249" t="e">
        <f t="shared" ref="AP553" ca="1" si="3639">(Z553*AF553*-1)+P553</f>
        <v>#VALUE!</v>
      </c>
      <c r="AQ553" s="250" t="e">
        <f t="shared" ref="AQ553" ca="1" si="3640">AP553/K552</f>
        <v>#VALUE!</v>
      </c>
      <c r="AR553" s="204"/>
      <c r="AS553" s="221"/>
      <c r="AX553" s="208" t="str">
        <f ca="1">[2]!YBHIST($I$497,$I553,J$25,"sec","")</f>
        <v>E</v>
      </c>
      <c r="AY553" s="206" t="str">
        <f ca="1">[2]!YBPRICE($I$497,AX553&amp;"d","Market","AccruedInterest","Swap",$I553,"LMMSkew","","Model",100,"")</f>
        <v>E</v>
      </c>
      <c r="BA553" s="67">
        <f t="shared" si="3446"/>
        <v>-10</v>
      </c>
      <c r="BI553" s="519" t="e">
        <f t="shared" ref="BI553" ca="1" si="3641">1+S553</f>
        <v>#VALUE!</v>
      </c>
      <c r="BJ553" s="519" t="e">
        <f ca="1">PRODUCT($BI$512:BI553)-1</f>
        <v>#VALUE!</v>
      </c>
      <c r="BK553" s="519" t="e">
        <f t="shared" ref="BK553" ca="1" si="3642">1+AM553</f>
        <v>#VALUE!</v>
      </c>
      <c r="BL553" s="519" t="e">
        <f ca="1">PRODUCT($BK$512:BK553)-1</f>
        <v>#VALUE!</v>
      </c>
    </row>
    <row r="554" spans="3:64" ht="15">
      <c r="C554" s="222">
        <f t="shared" ref="C554" ca="1" si="3643">I554+10</f>
        <v>41830</v>
      </c>
      <c r="D554" s="70">
        <f t="shared" ref="D554" ca="1" si="3644">I554+35</f>
        <v>41855</v>
      </c>
      <c r="E554" s="70" t="str">
        <f t="shared" ref="E554" ca="1" si="3645">"FNMA"&amp;TEXT($J$23,"0.0")&amp;"-TBA-"&amp;TEXT(C554,"mmm")</f>
        <v>FNMA3.0-TBA-Jul</v>
      </c>
      <c r="F554" s="70" t="str">
        <f t="shared" ref="F554" ca="1" si="3646">"FNMA"&amp;TEXT($J$23,"0.0")&amp;"-TBA-"&amp;TEXT(D554,"mmm")</f>
        <v>FNMA3.0-TBA-Aug</v>
      </c>
      <c r="G554" s="70" t="str">
        <f t="shared" si="3421"/>
        <v>FNMA3.0-TBA-GEN</v>
      </c>
      <c r="H554" s="71"/>
      <c r="I554" s="133">
        <f ca="1">[2]!YBWORKDAY(EDATE(Base_Date, BA554), -1, "USD")</f>
        <v>41820</v>
      </c>
      <c r="J554" s="234" t="str">
        <f t="shared" ref="J554" ca="1" si="3647">AX554</f>
        <v>E</v>
      </c>
      <c r="K554" s="237" t="e">
        <f t="shared" ref="K554" ca="1" si="3648">AX554+AY554</f>
        <v>#VALUE!</v>
      </c>
      <c r="L554" s="237" t="e">
        <f t="shared" ref="L554" ca="1" si="3649">K554-K553</f>
        <v>#VALUE!</v>
      </c>
      <c r="M554" s="238" t="str">
        <f ca="1">[2]!YBHIST($I$497,$I554,"LMMOAS","sec")</f>
        <v>E</v>
      </c>
      <c r="N554" s="239" t="str">
        <f ca="1">[2]!YBHIST($I$497,$I553,M$25,"sec","")</f>
        <v>E</v>
      </c>
      <c r="O554" s="240" t="str">
        <f ca="1">[2]!YBHIST("1 Month LIBOR",I554,"Yield","bmk","")</f>
        <v>E</v>
      </c>
      <c r="P554" s="237" t="e">
        <f t="shared" ref="P554" ca="1" si="3650">K553-Q554</f>
        <v>#VALUE!</v>
      </c>
      <c r="Q554" s="171" t="str">
        <f ca="1">[2]!YBSCEN($I$497,$J553&amp;"d","Market",O$25,"Swap",$I553,"LMMSkew","","Model",100,0,29,"Gradual","ParShift|N",0,"Annualized ROR",O553,100,"",,,,"Default",,,,"Default",,)</f>
        <v>E</v>
      </c>
      <c r="R554" s="237" t="e">
        <f t="shared" ref="R554" ca="1" si="3651">L554+P554</f>
        <v>#VALUE!</v>
      </c>
      <c r="S554" s="241" t="e">
        <f t="shared" ref="S554" ca="1" si="3652">R554/K553</f>
        <v>#VALUE!</v>
      </c>
      <c r="T554" s="237" t="e">
        <f ca="1">SUM(R$512:R554)</f>
        <v>#VALUE!</v>
      </c>
      <c r="U554" s="241" t="e">
        <f t="shared" ref="U554" ca="1" si="3653">BJ554</f>
        <v>#VALUE!</v>
      </c>
      <c r="V554" s="242">
        <f ca="1">VLOOKUP($I554, 'Barcap OAD'!$A:$S, $F$497, FALSE)</f>
        <v>-11</v>
      </c>
      <c r="W554" s="243" t="e">
        <f t="shared" ca="1" si="3404"/>
        <v>#VALUE!</v>
      </c>
      <c r="X554" s="244" t="str">
        <f ca="1">[2]!YBHIST($E554,$I554,X$25,"sec","")</f>
        <v>E</v>
      </c>
      <c r="Y554" s="237" t="e">
        <f t="shared" ref="Y554" ca="1" si="3654">X554-X553</f>
        <v>#VALUE!</v>
      </c>
      <c r="Z554" s="171" t="e">
        <f t="shared" ref="Z554" ca="1" si="3655">X553-AA553</f>
        <v>#VALUE!</v>
      </c>
      <c r="AA554" s="171" t="str">
        <f ca="1">[2]!YBHIST($F554,$I554,X$25,"sec","")</f>
        <v>E</v>
      </c>
      <c r="AB554" s="171" t="e">
        <f t="shared" ref="AB554" ca="1" si="3656">X553-Z554</f>
        <v>#VALUE!</v>
      </c>
      <c r="AC554" s="245" t="e">
        <f t="shared" ref="AC554" ca="1" si="3657">Y554+Z554</f>
        <v>#VALUE!</v>
      </c>
      <c r="AD554" s="246">
        <f ca="1">VLOOKUP($I554, 'Barcap OAD'!$A:$S, $F$26, FALSE)</f>
        <v>7.2728479999999998</v>
      </c>
      <c r="AE554" s="243" t="e">
        <f t="shared" ref="AE554" ca="1" si="3658">X554*AD554/10000</f>
        <v>#VALUE!</v>
      </c>
      <c r="AF554" s="247" t="e">
        <f t="shared" ref="AF554" ca="1" si="3659">W554/AE554</f>
        <v>#VALUE!</v>
      </c>
      <c r="AG554" s="237" t="e">
        <f t="shared" ref="AG554" ca="1" si="3660">-AC554*AF553</f>
        <v>#VALUE!</v>
      </c>
      <c r="AH554" s="241" t="e">
        <f t="shared" ref="AH554" ca="1" si="3661">AG554/K553</f>
        <v>#VALUE!</v>
      </c>
      <c r="AI554" s="237" t="e">
        <f t="shared" ref="AI554" ca="1" si="3662">AL554+AK554</f>
        <v>#VALUE!</v>
      </c>
      <c r="AJ554" s="241" t="e">
        <f t="shared" ref="AJ554" ca="1" si="3663">AF554-AF553</f>
        <v>#VALUE!</v>
      </c>
      <c r="AK554" s="245" t="e">
        <f t="shared" ref="AK554" ca="1" si="3664">(AJ554*Y554)/2</f>
        <v>#VALUE!</v>
      </c>
      <c r="AL554" s="248" t="e">
        <f t="shared" ref="AL554" ca="1" si="3665">AG554+R554</f>
        <v>#VALUE!</v>
      </c>
      <c r="AM554" s="241" t="e">
        <f t="shared" ref="AM554" ca="1" si="3666">AL554/K553</f>
        <v>#VALUE!</v>
      </c>
      <c r="AN554" s="237" t="e">
        <f ca="1">SUM(AL$512:AL554)</f>
        <v>#VALUE!</v>
      </c>
      <c r="AO554" s="203" t="e">
        <f t="shared" ref="AO554" ca="1" si="3667">BL554</f>
        <v>#VALUE!</v>
      </c>
      <c r="AP554" s="249" t="e">
        <f t="shared" ref="AP554" ca="1" si="3668">(Z554*AF554*-1)+P554</f>
        <v>#VALUE!</v>
      </c>
      <c r="AQ554" s="250" t="e">
        <f t="shared" ref="AQ554" ca="1" si="3669">AP554/K553</f>
        <v>#VALUE!</v>
      </c>
      <c r="AR554" s="204"/>
      <c r="AS554" s="221"/>
      <c r="AX554" s="208" t="str">
        <f ca="1">[2]!YBHIST($I$497,$I554,J$25,"sec","")</f>
        <v>E</v>
      </c>
      <c r="AY554" s="206" t="str">
        <f ca="1">[2]!YBPRICE($I$497,AX554&amp;"d","Market","AccruedInterest","Swap",$I554,"LMMSkew","","Model",100,"")</f>
        <v>E</v>
      </c>
      <c r="BA554" s="67">
        <f t="shared" si="3446"/>
        <v>-9</v>
      </c>
      <c r="BI554" s="519" t="e">
        <f t="shared" ref="BI554" ca="1" si="3670">1+S554</f>
        <v>#VALUE!</v>
      </c>
      <c r="BJ554" s="519" t="e">
        <f ca="1">PRODUCT($BI$512:BI554)-1</f>
        <v>#VALUE!</v>
      </c>
      <c r="BK554" s="519" t="e">
        <f t="shared" ref="BK554" ca="1" si="3671">1+AM554</f>
        <v>#VALUE!</v>
      </c>
      <c r="BL554" s="519" t="e">
        <f ca="1">PRODUCT($BK$512:BK554)-1</f>
        <v>#VALUE!</v>
      </c>
    </row>
    <row r="555" spans="3:64" ht="15">
      <c r="C555" s="222">
        <f t="shared" ref="C555" ca="1" si="3672">I555+10</f>
        <v>41861</v>
      </c>
      <c r="D555" s="70">
        <f t="shared" ref="D555" ca="1" si="3673">I555+35</f>
        <v>41886</v>
      </c>
      <c r="E555" s="70" t="str">
        <f t="shared" ref="E555" ca="1" si="3674">"FNMA"&amp;TEXT($J$23,"0.0")&amp;"-TBA-"&amp;TEXT(C555,"mmm")</f>
        <v>FNMA3.0-TBA-Aug</v>
      </c>
      <c r="F555" s="70" t="str">
        <f t="shared" ref="F555" ca="1" si="3675">"FNMA"&amp;TEXT($J$23,"0.0")&amp;"-TBA-"&amp;TEXT(D555,"mmm")</f>
        <v>FNMA3.0-TBA-Sep</v>
      </c>
      <c r="G555" s="70" t="str">
        <f t="shared" si="3421"/>
        <v>FNMA3.0-TBA-GEN</v>
      </c>
      <c r="H555" s="71"/>
      <c r="I555" s="133">
        <f ca="1">[2]!YBWORKDAY(EDATE(Base_Date, BA555), -1, "USD")</f>
        <v>41851</v>
      </c>
      <c r="J555" s="234" t="str">
        <f t="shared" ref="J555" ca="1" si="3676">AX555</f>
        <v>E</v>
      </c>
      <c r="K555" s="237" t="e">
        <f t="shared" ref="K555" ca="1" si="3677">AX555+AY555</f>
        <v>#VALUE!</v>
      </c>
      <c r="L555" s="237" t="e">
        <f t="shared" ref="L555" ca="1" si="3678">K555-K554</f>
        <v>#VALUE!</v>
      </c>
      <c r="M555" s="238" t="str">
        <f ca="1">[2]!YBHIST($I$497,$I555,"LMMOAS","sec")</f>
        <v>E</v>
      </c>
      <c r="N555" s="239" t="str">
        <f ca="1">[2]!YBHIST($I$497,$I554,M$25,"sec","")</f>
        <v>E</v>
      </c>
      <c r="O555" s="240" t="str">
        <f ca="1">[2]!YBHIST("1 Month LIBOR",I555,"Yield","bmk","")</f>
        <v>E</v>
      </c>
      <c r="P555" s="237" t="e">
        <f t="shared" ref="P555" ca="1" si="3679">K554-Q555</f>
        <v>#VALUE!</v>
      </c>
      <c r="Q555" s="171" t="str">
        <f ca="1">[2]!YBSCEN($I$497,$J554&amp;"d","Market",O$25,"Swap",$I554,"LMMSkew","","Model",100,0,29,"Gradual","ParShift|N",0,"Annualized ROR",O554,100,"",,,,"Default",,,,"Default",,)</f>
        <v>E</v>
      </c>
      <c r="R555" s="237" t="e">
        <f t="shared" ref="R555" ca="1" si="3680">L555+P555</f>
        <v>#VALUE!</v>
      </c>
      <c r="S555" s="241" t="e">
        <f t="shared" ref="S555" ca="1" si="3681">R555/K554</f>
        <v>#VALUE!</v>
      </c>
      <c r="T555" s="237" t="e">
        <f ca="1">SUM(R$512:R555)</f>
        <v>#VALUE!</v>
      </c>
      <c r="U555" s="241" t="e">
        <f t="shared" ref="U555" ca="1" si="3682">BJ555</f>
        <v>#VALUE!</v>
      </c>
      <c r="V555" s="242">
        <f ca="1">VLOOKUP($I555, 'Barcap OAD'!$A:$S, $F$497, FALSE)</f>
        <v>-10.5</v>
      </c>
      <c r="W555" s="243" t="e">
        <f t="shared" ca="1" si="3404"/>
        <v>#VALUE!</v>
      </c>
      <c r="X555" s="244" t="str">
        <f ca="1">[2]!YBHIST($E555,$I555,X$25,"sec","")</f>
        <v>E</v>
      </c>
      <c r="Y555" s="237" t="e">
        <f t="shared" ref="Y555" ca="1" si="3683">X555-X554</f>
        <v>#VALUE!</v>
      </c>
      <c r="Z555" s="171" t="e">
        <f t="shared" ref="Z555" ca="1" si="3684">X554-AA554</f>
        <v>#VALUE!</v>
      </c>
      <c r="AA555" s="171" t="str">
        <f ca="1">[2]!YBHIST($F555,$I555,X$25,"sec","")</f>
        <v>E</v>
      </c>
      <c r="AB555" s="171" t="e">
        <f t="shared" ref="AB555" ca="1" si="3685">X554-Z555</f>
        <v>#VALUE!</v>
      </c>
      <c r="AC555" s="245" t="e">
        <f t="shared" ref="AC555" ca="1" si="3686">Y555+Z555</f>
        <v>#VALUE!</v>
      </c>
      <c r="AD555" s="246">
        <f ca="1">VLOOKUP($I555, 'Barcap OAD'!$A:$S, $F$26, FALSE)</f>
        <v>7.148028</v>
      </c>
      <c r="AE555" s="243" t="e">
        <f t="shared" ref="AE555" ca="1" si="3687">X555*AD555/10000</f>
        <v>#VALUE!</v>
      </c>
      <c r="AF555" s="247" t="e">
        <f t="shared" ref="AF555" ca="1" si="3688">W555/AE555</f>
        <v>#VALUE!</v>
      </c>
      <c r="AG555" s="237" t="e">
        <f t="shared" ref="AG555" ca="1" si="3689">-AC555*AF554</f>
        <v>#VALUE!</v>
      </c>
      <c r="AH555" s="241" t="e">
        <f t="shared" ref="AH555" ca="1" si="3690">AG555/K554</f>
        <v>#VALUE!</v>
      </c>
      <c r="AI555" s="237" t="e">
        <f t="shared" ref="AI555" ca="1" si="3691">AL555+AK555</f>
        <v>#VALUE!</v>
      </c>
      <c r="AJ555" s="241" t="e">
        <f t="shared" ref="AJ555" ca="1" si="3692">AF555-AF554</f>
        <v>#VALUE!</v>
      </c>
      <c r="AK555" s="245" t="e">
        <f t="shared" ref="AK555" ca="1" si="3693">(AJ555*Y555)/2</f>
        <v>#VALUE!</v>
      </c>
      <c r="AL555" s="248" t="e">
        <f t="shared" ref="AL555" ca="1" si="3694">AG555+R555</f>
        <v>#VALUE!</v>
      </c>
      <c r="AM555" s="241" t="e">
        <f t="shared" ref="AM555" ca="1" si="3695">AL555/K554</f>
        <v>#VALUE!</v>
      </c>
      <c r="AN555" s="237" t="e">
        <f ca="1">SUM(AL$512:AL555)</f>
        <v>#VALUE!</v>
      </c>
      <c r="AO555" s="203" t="e">
        <f t="shared" ref="AO555" ca="1" si="3696">BL555</f>
        <v>#VALUE!</v>
      </c>
      <c r="AP555" s="249" t="e">
        <f t="shared" ref="AP555" ca="1" si="3697">(Z555*AF555*-1)+P555</f>
        <v>#VALUE!</v>
      </c>
      <c r="AQ555" s="250" t="e">
        <f t="shared" ref="AQ555" ca="1" si="3698">AP555/K554</f>
        <v>#VALUE!</v>
      </c>
      <c r="AR555" s="204"/>
      <c r="AS555" s="221"/>
      <c r="AX555" s="208" t="str">
        <f ca="1">[2]!YBHIST($I$497,$I555,J$25,"sec","")</f>
        <v>E</v>
      </c>
      <c r="AY555" s="206" t="str">
        <f ca="1">[2]!YBPRICE($I$497,AX555&amp;"d","Market","AccruedInterest","Swap",$I555,"LMMSkew","","Model",100,"")</f>
        <v>E</v>
      </c>
      <c r="BA555" s="67">
        <f t="shared" si="3446"/>
        <v>-8</v>
      </c>
      <c r="BI555" s="519" t="e">
        <f t="shared" ref="BI555" ca="1" si="3699">1+S555</f>
        <v>#VALUE!</v>
      </c>
      <c r="BJ555" s="519" t="e">
        <f ca="1">PRODUCT($BI$512:BI555)-1</f>
        <v>#VALUE!</v>
      </c>
      <c r="BK555" s="519" t="e">
        <f t="shared" ref="BK555" ca="1" si="3700">1+AM555</f>
        <v>#VALUE!</v>
      </c>
      <c r="BL555" s="519" t="e">
        <f ca="1">PRODUCT($BK$512:BK555)-1</f>
        <v>#VALUE!</v>
      </c>
    </row>
    <row r="556" spans="3:64" ht="15">
      <c r="C556" s="222">
        <f t="shared" ref="C556" ca="1" si="3701">I556+10</f>
        <v>41890</v>
      </c>
      <c r="D556" s="70">
        <f t="shared" ref="D556" ca="1" si="3702">I556+35</f>
        <v>41915</v>
      </c>
      <c r="E556" s="70" t="str">
        <f t="shared" ref="E556" ca="1" si="3703">"FNMA"&amp;TEXT($J$23,"0.0")&amp;"-TBA-"&amp;TEXT(C556,"mmm")</f>
        <v>FNMA3.0-TBA-Sep</v>
      </c>
      <c r="F556" s="70" t="str">
        <f t="shared" ref="F556" ca="1" si="3704">"FNMA"&amp;TEXT($J$23,"0.0")&amp;"-TBA-"&amp;TEXT(D556,"mmm")</f>
        <v>FNMA3.0-TBA-Oct</v>
      </c>
      <c r="G556" s="70" t="str">
        <f t="shared" si="3421"/>
        <v>FNMA3.0-TBA-GEN</v>
      </c>
      <c r="H556" s="71"/>
      <c r="I556" s="133">
        <f ca="1">[2]!YBWORKDAY(EDATE(Base_Date, BA556), -1, "USD")</f>
        <v>41880</v>
      </c>
      <c r="J556" s="234" t="str">
        <f t="shared" ref="J556" ca="1" si="3705">AX556</f>
        <v>E</v>
      </c>
      <c r="K556" s="237" t="e">
        <f t="shared" ref="K556" ca="1" si="3706">AX556+AY556</f>
        <v>#VALUE!</v>
      </c>
      <c r="L556" s="237" t="e">
        <f t="shared" ref="L556" ca="1" si="3707">K556-K555</f>
        <v>#VALUE!</v>
      </c>
      <c r="M556" s="238" t="str">
        <f ca="1">[2]!YBHIST($I$497,$I556,"LMMOAS","sec")</f>
        <v>E</v>
      </c>
      <c r="N556" s="239" t="str">
        <f ca="1">[2]!YBHIST($I$497,$I555,M$25,"sec","")</f>
        <v>E</v>
      </c>
      <c r="O556" s="240" t="str">
        <f ca="1">[2]!YBHIST("1 Month LIBOR",I556,"Yield","bmk","")</f>
        <v>E</v>
      </c>
      <c r="P556" s="237" t="e">
        <f t="shared" ref="P556" ca="1" si="3708">K555-Q556</f>
        <v>#VALUE!</v>
      </c>
      <c r="Q556" s="171" t="str">
        <f ca="1">[2]!YBSCEN($I$497,$J555&amp;"d","Market",O$25,"Swap",$I555,"LMMSkew","","Model",100,0,29,"Gradual","ParShift|N",0,"Annualized ROR",O555,100,"",,,,"Default",,,,"Default",,)</f>
        <v>E</v>
      </c>
      <c r="R556" s="237" t="e">
        <f t="shared" ref="R556" ca="1" si="3709">L556+P556</f>
        <v>#VALUE!</v>
      </c>
      <c r="S556" s="241" t="e">
        <f t="shared" ref="S556" ca="1" si="3710">R556/K555</f>
        <v>#VALUE!</v>
      </c>
      <c r="T556" s="237" t="e">
        <f ca="1">SUM(R$512:R556)</f>
        <v>#VALUE!</v>
      </c>
      <c r="U556" s="241" t="e">
        <f t="shared" ref="U556" ca="1" si="3711">BJ556</f>
        <v>#VALUE!</v>
      </c>
      <c r="V556" s="242">
        <f ca="1">VLOOKUP($I556, 'Barcap OAD'!$A:$S, $F$497, FALSE)</f>
        <v>-11.2</v>
      </c>
      <c r="W556" s="243" t="e">
        <f t="shared" ca="1" si="3404"/>
        <v>#VALUE!</v>
      </c>
      <c r="X556" s="244" t="str">
        <f ca="1">[2]!YBHIST($E556,$I556,X$25,"sec","")</f>
        <v>E</v>
      </c>
      <c r="Y556" s="237" t="e">
        <f t="shared" ref="Y556" ca="1" si="3712">X556-X555</f>
        <v>#VALUE!</v>
      </c>
      <c r="Z556" s="171" t="e">
        <f t="shared" ref="Z556" ca="1" si="3713">X555-AA555</f>
        <v>#VALUE!</v>
      </c>
      <c r="AA556" s="171" t="str">
        <f ca="1">[2]!YBHIST($F556,$I556,X$25,"sec","")</f>
        <v>E</v>
      </c>
      <c r="AB556" s="171" t="e">
        <f t="shared" ref="AB556" ca="1" si="3714">X555-Z556</f>
        <v>#VALUE!</v>
      </c>
      <c r="AC556" s="245" t="e">
        <f t="shared" ref="AC556" ca="1" si="3715">Y556+Z556</f>
        <v>#VALUE!</v>
      </c>
      <c r="AD556" s="246">
        <f ca="1">VLOOKUP($I556, 'Barcap OAD'!$A:$S, $F$26, FALSE)</f>
        <v>6.8048909999999996</v>
      </c>
      <c r="AE556" s="243" t="e">
        <f t="shared" ref="AE556" ca="1" si="3716">X556*AD556/10000</f>
        <v>#VALUE!</v>
      </c>
      <c r="AF556" s="247" t="e">
        <f t="shared" ref="AF556" ca="1" si="3717">W556/AE556</f>
        <v>#VALUE!</v>
      </c>
      <c r="AG556" s="237" t="e">
        <f t="shared" ref="AG556" ca="1" si="3718">-AC556*AF555</f>
        <v>#VALUE!</v>
      </c>
      <c r="AH556" s="241" t="e">
        <f t="shared" ref="AH556" ca="1" si="3719">AG556/K555</f>
        <v>#VALUE!</v>
      </c>
      <c r="AI556" s="237" t="e">
        <f t="shared" ref="AI556" ca="1" si="3720">AL556+AK556</f>
        <v>#VALUE!</v>
      </c>
      <c r="AJ556" s="241" t="e">
        <f t="shared" ref="AJ556" ca="1" si="3721">AF556-AF555</f>
        <v>#VALUE!</v>
      </c>
      <c r="AK556" s="245" t="e">
        <f t="shared" ref="AK556" ca="1" si="3722">(AJ556*Y556)/2</f>
        <v>#VALUE!</v>
      </c>
      <c r="AL556" s="248" t="e">
        <f t="shared" ref="AL556" ca="1" si="3723">AG556+R556</f>
        <v>#VALUE!</v>
      </c>
      <c r="AM556" s="241" t="e">
        <f t="shared" ref="AM556" ca="1" si="3724">AL556/K555</f>
        <v>#VALUE!</v>
      </c>
      <c r="AN556" s="237" t="e">
        <f ca="1">SUM(AL$512:AL556)</f>
        <v>#VALUE!</v>
      </c>
      <c r="AO556" s="203" t="e">
        <f t="shared" ref="AO556" ca="1" si="3725">BL556</f>
        <v>#VALUE!</v>
      </c>
      <c r="AP556" s="249" t="e">
        <f t="shared" ref="AP556" ca="1" si="3726">(Z556*AF556*-1)+P556</f>
        <v>#VALUE!</v>
      </c>
      <c r="AQ556" s="250" t="e">
        <f t="shared" ref="AQ556" ca="1" si="3727">AP556/K555</f>
        <v>#VALUE!</v>
      </c>
      <c r="AR556" s="204"/>
      <c r="AS556" s="221"/>
      <c r="AX556" s="208" t="str">
        <f ca="1">[2]!YBHIST($I$497,$I556,J$25,"sec","")</f>
        <v>E</v>
      </c>
      <c r="AY556" s="206" t="str">
        <f ca="1">[2]!YBPRICE($I$497,AX556&amp;"d","Market","AccruedInterest","Swap",$I556,"LMMSkew","","Model",100,"")</f>
        <v>E</v>
      </c>
      <c r="BA556" s="67">
        <f t="shared" si="3446"/>
        <v>-7</v>
      </c>
      <c r="BI556" s="519" t="e">
        <f t="shared" ref="BI556" ca="1" si="3728">1+S556</f>
        <v>#VALUE!</v>
      </c>
      <c r="BJ556" s="519" t="e">
        <f ca="1">PRODUCT($BI$512:BI556)-1</f>
        <v>#VALUE!</v>
      </c>
      <c r="BK556" s="519" t="e">
        <f t="shared" ref="BK556" ca="1" si="3729">1+AM556</f>
        <v>#VALUE!</v>
      </c>
      <c r="BL556" s="519" t="e">
        <f ca="1">PRODUCT($BK$512:BK556)-1</f>
        <v>#VALUE!</v>
      </c>
    </row>
    <row r="557" spans="3:64" ht="15">
      <c r="C557" s="222">
        <f t="shared" ref="C557" ca="1" si="3730">I557+10</f>
        <v>41922</v>
      </c>
      <c r="D557" s="70">
        <f t="shared" ref="D557" ca="1" si="3731">I557+35</f>
        <v>41947</v>
      </c>
      <c r="E557" s="70" t="str">
        <f t="shared" ref="E557" ca="1" si="3732">"FNMA"&amp;TEXT($J$23,"0.0")&amp;"-TBA-"&amp;TEXT(C557,"mmm")</f>
        <v>FNMA3.0-TBA-Oct</v>
      </c>
      <c r="F557" s="70" t="str">
        <f t="shared" ref="F557" ca="1" si="3733">"FNMA"&amp;TEXT($J$23,"0.0")&amp;"-TBA-"&amp;TEXT(D557,"mmm")</f>
        <v>FNMA3.0-TBA-Nov</v>
      </c>
      <c r="G557" s="70" t="str">
        <f t="shared" si="3421"/>
        <v>FNMA3.0-TBA-GEN</v>
      </c>
      <c r="H557" s="71"/>
      <c r="I557" s="133">
        <f ca="1">[2]!YBWORKDAY(EDATE(Base_Date, BA557), -1, "USD")</f>
        <v>41912</v>
      </c>
      <c r="J557" s="234" t="str">
        <f t="shared" ref="J557" ca="1" si="3734">AX557</f>
        <v>E</v>
      </c>
      <c r="K557" s="237" t="e">
        <f t="shared" ref="K557" ca="1" si="3735">AX557+AY557</f>
        <v>#VALUE!</v>
      </c>
      <c r="L557" s="237" t="e">
        <f t="shared" ref="L557" ca="1" si="3736">K557-K556</f>
        <v>#VALUE!</v>
      </c>
      <c r="M557" s="238" t="str">
        <f ca="1">[2]!YBHIST($I$497,$I557,"LMMOAS","sec")</f>
        <v>E</v>
      </c>
      <c r="N557" s="239" t="str">
        <f ca="1">[2]!YBHIST($I$497,$I556,M$25,"sec","")</f>
        <v>E</v>
      </c>
      <c r="O557" s="240" t="str">
        <f ca="1">[2]!YBHIST("1 Month LIBOR",I557,"Yield","bmk","")</f>
        <v>E</v>
      </c>
      <c r="P557" s="237" t="e">
        <f t="shared" ref="P557" ca="1" si="3737">K556-Q557</f>
        <v>#VALUE!</v>
      </c>
      <c r="Q557" s="171" t="str">
        <f ca="1">[2]!YBSCEN($I$497,$J556&amp;"d","Market",O$25,"Swap",$I556,"LMMSkew","","Model",100,0,29,"Gradual","ParShift|N",0,"Annualized ROR",O556,100,"",,,,"Default",,,,"Default",,)</f>
        <v>E</v>
      </c>
      <c r="R557" s="237" t="e">
        <f t="shared" ref="R557" ca="1" si="3738">L557+P557</f>
        <v>#VALUE!</v>
      </c>
      <c r="S557" s="241" t="e">
        <f t="shared" ref="S557" ca="1" si="3739">R557/K556</f>
        <v>#VALUE!</v>
      </c>
      <c r="T557" s="237" t="e">
        <f ca="1">SUM(R$512:R557)</f>
        <v>#VALUE!</v>
      </c>
      <c r="U557" s="241" t="e">
        <f t="shared" ref="U557" ca="1" si="3740">BJ557</f>
        <v>#VALUE!</v>
      </c>
      <c r="V557" s="242">
        <f ca="1">VLOOKUP($I557, 'Barcap OAD'!$A:$S, $F$497, FALSE)</f>
        <v>-10.8</v>
      </c>
      <c r="W557" s="243" t="e">
        <f t="shared" ca="1" si="3404"/>
        <v>#VALUE!</v>
      </c>
      <c r="X557" s="244" t="str">
        <f ca="1">[2]!YBHIST($E557,$I557,X$25,"sec","")</f>
        <v>E</v>
      </c>
      <c r="Y557" s="237" t="e">
        <f t="shared" ref="Y557" ca="1" si="3741">X557-X556</f>
        <v>#VALUE!</v>
      </c>
      <c r="Z557" s="171" t="e">
        <f t="shared" ref="Z557" ca="1" si="3742">X556-AA556</f>
        <v>#VALUE!</v>
      </c>
      <c r="AA557" s="171" t="str">
        <f ca="1">[2]!YBHIST($F557,$I557,X$25,"sec","")</f>
        <v>E</v>
      </c>
      <c r="AB557" s="171" t="e">
        <f t="shared" ref="AB557" ca="1" si="3743">X556-Z557</f>
        <v>#VALUE!</v>
      </c>
      <c r="AC557" s="245" t="e">
        <f t="shared" ref="AC557" ca="1" si="3744">Y557+Z557</f>
        <v>#VALUE!</v>
      </c>
      <c r="AD557" s="246">
        <f ca="1">VLOOKUP($I557, 'Barcap OAD'!$A:$S, $F$26, FALSE)</f>
        <v>6.9646030000000003</v>
      </c>
      <c r="AE557" s="243" t="e">
        <f t="shared" ref="AE557" ca="1" si="3745">X557*AD557/10000</f>
        <v>#VALUE!</v>
      </c>
      <c r="AF557" s="247" t="e">
        <f t="shared" ref="AF557" ca="1" si="3746">W557/AE557</f>
        <v>#VALUE!</v>
      </c>
      <c r="AG557" s="237" t="e">
        <f t="shared" ref="AG557" ca="1" si="3747">-AC557*AF556</f>
        <v>#VALUE!</v>
      </c>
      <c r="AH557" s="241" t="e">
        <f t="shared" ref="AH557" ca="1" si="3748">AG557/K556</f>
        <v>#VALUE!</v>
      </c>
      <c r="AI557" s="237" t="e">
        <f t="shared" ref="AI557" ca="1" si="3749">AL557+AK557</f>
        <v>#VALUE!</v>
      </c>
      <c r="AJ557" s="241" t="e">
        <f t="shared" ref="AJ557" ca="1" si="3750">AF557-AF556</f>
        <v>#VALUE!</v>
      </c>
      <c r="AK557" s="245" t="e">
        <f t="shared" ref="AK557" ca="1" si="3751">(AJ557*Y557)/2</f>
        <v>#VALUE!</v>
      </c>
      <c r="AL557" s="248" t="e">
        <f t="shared" ref="AL557" ca="1" si="3752">AG557+R557</f>
        <v>#VALUE!</v>
      </c>
      <c r="AM557" s="241" t="e">
        <f t="shared" ref="AM557" ca="1" si="3753">AL557/K556</f>
        <v>#VALUE!</v>
      </c>
      <c r="AN557" s="237" t="e">
        <f ca="1">SUM(AL$512:AL557)</f>
        <v>#VALUE!</v>
      </c>
      <c r="AO557" s="203" t="e">
        <f t="shared" ref="AO557" ca="1" si="3754">BL557</f>
        <v>#VALUE!</v>
      </c>
      <c r="AP557" s="249" t="e">
        <f t="shared" ref="AP557" ca="1" si="3755">(Z557*AF557*-1)+P557</f>
        <v>#VALUE!</v>
      </c>
      <c r="AQ557" s="250" t="e">
        <f t="shared" ref="AQ557" ca="1" si="3756">AP557/K556</f>
        <v>#VALUE!</v>
      </c>
      <c r="AR557" s="204"/>
      <c r="AS557" s="221"/>
      <c r="AX557" s="208" t="str">
        <f ca="1">[2]!YBHIST($I$497,$I557,J$25,"sec","")</f>
        <v>E</v>
      </c>
      <c r="AY557" s="206" t="str">
        <f ca="1">[2]!YBPRICE($I$497,AX557&amp;"d","Market","AccruedInterest","Swap",$I557,"LMMSkew","","Model",100,"")</f>
        <v>E</v>
      </c>
      <c r="BA557" s="67">
        <f t="shared" si="3446"/>
        <v>-6</v>
      </c>
      <c r="BI557" s="519" t="e">
        <f t="shared" ref="BI557" ca="1" si="3757">1+S557</f>
        <v>#VALUE!</v>
      </c>
      <c r="BJ557" s="519" t="e">
        <f ca="1">PRODUCT($BI$512:BI557)-1</f>
        <v>#VALUE!</v>
      </c>
      <c r="BK557" s="519" t="e">
        <f t="shared" ref="BK557" ca="1" si="3758">1+AM557</f>
        <v>#VALUE!</v>
      </c>
      <c r="BL557" s="519" t="e">
        <f ca="1">PRODUCT($BK$512:BK557)-1</f>
        <v>#VALUE!</v>
      </c>
    </row>
    <row r="558" spans="3:64" ht="15">
      <c r="C558" s="222">
        <f t="shared" ref="C558" ca="1" si="3759">I558+10</f>
        <v>41953</v>
      </c>
      <c r="D558" s="70">
        <f t="shared" ref="D558" ca="1" si="3760">I558+35</f>
        <v>41978</v>
      </c>
      <c r="E558" s="70" t="str">
        <f t="shared" ref="E558" ca="1" si="3761">"FNMA"&amp;TEXT($J$23,"0.0")&amp;"-TBA-"&amp;TEXT(C558,"mmm")</f>
        <v>FNMA3.0-TBA-Nov</v>
      </c>
      <c r="F558" s="70" t="str">
        <f t="shared" ref="F558" ca="1" si="3762">"FNMA"&amp;TEXT($J$23,"0.0")&amp;"-TBA-"&amp;TEXT(D558,"mmm")</f>
        <v>FNMA3.0-TBA-Dec</v>
      </c>
      <c r="G558" s="70" t="str">
        <f t="shared" si="3421"/>
        <v>FNMA3.0-TBA-GEN</v>
      </c>
      <c r="H558" s="71"/>
      <c r="I558" s="133">
        <f ca="1">[2]!YBWORKDAY(EDATE(Base_Date, BA558), -1, "USD")</f>
        <v>41943</v>
      </c>
      <c r="J558" s="234" t="str">
        <f t="shared" ref="J558" ca="1" si="3763">AX558</f>
        <v>E</v>
      </c>
      <c r="K558" s="237" t="e">
        <f t="shared" ref="K558" ca="1" si="3764">AX558+AY558</f>
        <v>#VALUE!</v>
      </c>
      <c r="L558" s="237" t="e">
        <f t="shared" ref="L558" ca="1" si="3765">K558-K557</f>
        <v>#VALUE!</v>
      </c>
      <c r="M558" s="238" t="str">
        <f ca="1">[2]!YBHIST($I$497,$I558,"LMMOAS","sec")</f>
        <v>E</v>
      </c>
      <c r="N558" s="239" t="str">
        <f ca="1">[2]!YBHIST($I$497,$I557,M$25,"sec","")</f>
        <v>E</v>
      </c>
      <c r="O558" s="240" t="str">
        <f ca="1">[2]!YBHIST("1 Month LIBOR",I558,"Yield","bmk","")</f>
        <v>E</v>
      </c>
      <c r="P558" s="237" t="e">
        <f t="shared" ref="P558" ca="1" si="3766">K557-Q558</f>
        <v>#VALUE!</v>
      </c>
      <c r="Q558" s="171" t="str">
        <f ca="1">[2]!YBSCEN($I$497,$J557&amp;"d","Market",O$25,"Swap",$I557,"LMMSkew","","Model",100,0,29,"Gradual","ParShift|N",0,"Annualized ROR",O557,100,"",,,,"Default",,,,"Default",,)</f>
        <v>E</v>
      </c>
      <c r="R558" s="237" t="e">
        <f t="shared" ref="R558" ca="1" si="3767">L558+P558</f>
        <v>#VALUE!</v>
      </c>
      <c r="S558" s="241" t="e">
        <f t="shared" ref="S558" ca="1" si="3768">R558/K557</f>
        <v>#VALUE!</v>
      </c>
      <c r="T558" s="237" t="e">
        <f ca="1">SUM(R$512:R558)</f>
        <v>#VALUE!</v>
      </c>
      <c r="U558" s="241" t="e">
        <f t="shared" ref="U558" ca="1" si="3769">BJ558</f>
        <v>#VALUE!</v>
      </c>
      <c r="V558" s="242">
        <f ca="1">VLOOKUP($I558, 'Barcap OAD'!$A:$S, $F$497, FALSE)</f>
        <v>-11.1</v>
      </c>
      <c r="W558" s="243" t="e">
        <f t="shared" ca="1" si="3404"/>
        <v>#VALUE!</v>
      </c>
      <c r="X558" s="244" t="str">
        <f ca="1">[2]!YBHIST($E558,$I558,X$25,"sec","")</f>
        <v>E</v>
      </c>
      <c r="Y558" s="237" t="e">
        <f t="shared" ref="Y558" ca="1" si="3770">X558-X557</f>
        <v>#VALUE!</v>
      </c>
      <c r="Z558" s="171" t="e">
        <f t="shared" ref="Z558" ca="1" si="3771">X557-AA557</f>
        <v>#VALUE!</v>
      </c>
      <c r="AA558" s="171" t="str">
        <f ca="1">[2]!YBHIST($F558,$I558,X$25,"sec","")</f>
        <v>E</v>
      </c>
      <c r="AB558" s="171" t="e">
        <f t="shared" ref="AB558" ca="1" si="3772">X557-Z558</f>
        <v>#VALUE!</v>
      </c>
      <c r="AC558" s="245" t="e">
        <f t="shared" ref="AC558" ca="1" si="3773">Y558+Z558</f>
        <v>#VALUE!</v>
      </c>
      <c r="AD558" s="246">
        <f ca="1">VLOOKUP($I558, 'Barcap OAD'!$A:$S, $F$26, FALSE)</f>
        <v>6.6523269999999997</v>
      </c>
      <c r="AE558" s="243" t="e">
        <f t="shared" ref="AE558" ca="1" si="3774">X558*AD558/10000</f>
        <v>#VALUE!</v>
      </c>
      <c r="AF558" s="247" t="e">
        <f t="shared" ref="AF558" ca="1" si="3775">W558/AE558</f>
        <v>#VALUE!</v>
      </c>
      <c r="AG558" s="237" t="e">
        <f t="shared" ref="AG558" ca="1" si="3776">-AC558*AF557</f>
        <v>#VALUE!</v>
      </c>
      <c r="AH558" s="241" t="e">
        <f t="shared" ref="AH558" ca="1" si="3777">AG558/K557</f>
        <v>#VALUE!</v>
      </c>
      <c r="AI558" s="237" t="e">
        <f t="shared" ref="AI558" ca="1" si="3778">AL558+AK558</f>
        <v>#VALUE!</v>
      </c>
      <c r="AJ558" s="241" t="e">
        <f t="shared" ref="AJ558" ca="1" si="3779">AF558-AF557</f>
        <v>#VALUE!</v>
      </c>
      <c r="AK558" s="245" t="e">
        <f t="shared" ref="AK558" ca="1" si="3780">(AJ558*Y558)/2</f>
        <v>#VALUE!</v>
      </c>
      <c r="AL558" s="248" t="e">
        <f t="shared" ref="AL558" ca="1" si="3781">AG558+R558</f>
        <v>#VALUE!</v>
      </c>
      <c r="AM558" s="241" t="e">
        <f t="shared" ref="AM558" ca="1" si="3782">AL558/K557</f>
        <v>#VALUE!</v>
      </c>
      <c r="AN558" s="237" t="e">
        <f ca="1">SUM(AL$512:AL558)</f>
        <v>#VALUE!</v>
      </c>
      <c r="AO558" s="203" t="e">
        <f t="shared" ref="AO558" ca="1" si="3783">BL558</f>
        <v>#VALUE!</v>
      </c>
      <c r="AP558" s="249" t="e">
        <f t="shared" ref="AP558" ca="1" si="3784">(Z558*AF558*-1)+P558</f>
        <v>#VALUE!</v>
      </c>
      <c r="AQ558" s="250" t="e">
        <f t="shared" ref="AQ558" ca="1" si="3785">AP558/K557</f>
        <v>#VALUE!</v>
      </c>
      <c r="AR558" s="204"/>
      <c r="AS558" s="221"/>
      <c r="AX558" s="208" t="str">
        <f ca="1">[2]!YBHIST($I$497,$I558,J$25,"sec","")</f>
        <v>E</v>
      </c>
      <c r="AY558" s="206" t="str">
        <f ca="1">[2]!YBPRICE($I$497,AX558&amp;"d","Market","AccruedInterest","Swap",$I558,"LMMSkew","","Model",100,"")</f>
        <v>E</v>
      </c>
      <c r="BA558" s="67">
        <f t="shared" si="3446"/>
        <v>-5</v>
      </c>
      <c r="BI558" s="519" t="e">
        <f t="shared" ref="BI558" ca="1" si="3786">1+S558</f>
        <v>#VALUE!</v>
      </c>
      <c r="BJ558" s="519" t="e">
        <f ca="1">PRODUCT($BI$512:BI558)-1</f>
        <v>#VALUE!</v>
      </c>
      <c r="BK558" s="519" t="e">
        <f t="shared" ref="BK558" ca="1" si="3787">1+AM558</f>
        <v>#VALUE!</v>
      </c>
      <c r="BL558" s="519" t="e">
        <f ca="1">PRODUCT($BK$512:BK558)-1</f>
        <v>#VALUE!</v>
      </c>
    </row>
    <row r="559" spans="3:64" ht="15">
      <c r="C559" s="222">
        <f t="shared" ref="C559" ca="1" si="3788">I559+10</f>
        <v>41981</v>
      </c>
      <c r="D559" s="70">
        <f t="shared" ref="D559" ca="1" si="3789">I559+35</f>
        <v>42006</v>
      </c>
      <c r="E559" s="70" t="str">
        <f t="shared" ref="E559" ca="1" si="3790">"FNMA"&amp;TEXT($J$23,"0.0")&amp;"-TBA-"&amp;TEXT(C559,"mmm")</f>
        <v>FNMA3.0-TBA-Dec</v>
      </c>
      <c r="F559" s="70" t="str">
        <f t="shared" ref="F559" ca="1" si="3791">"FNMA"&amp;TEXT($J$23,"0.0")&amp;"-TBA-"&amp;TEXT(D559,"mmm")</f>
        <v>FNMA3.0-TBA-Jan</v>
      </c>
      <c r="G559" s="70" t="str">
        <f t="shared" si="3421"/>
        <v>FNMA3.0-TBA-GEN</v>
      </c>
      <c r="H559" s="71"/>
      <c r="I559" s="133">
        <f ca="1">[2]!YBWORKDAY(EDATE(Base_Date, BA559), -1, "USD")</f>
        <v>41971</v>
      </c>
      <c r="J559" s="234" t="str">
        <f t="shared" ref="J559" ca="1" si="3792">AX559</f>
        <v>E</v>
      </c>
      <c r="K559" s="237" t="e">
        <f t="shared" ref="K559" ca="1" si="3793">AX559+AY559</f>
        <v>#VALUE!</v>
      </c>
      <c r="L559" s="237" t="e">
        <f t="shared" ref="L559" ca="1" si="3794">K559-K558</f>
        <v>#VALUE!</v>
      </c>
      <c r="M559" s="238" t="str">
        <f ca="1">[2]!YBHIST($I$497,$I559,"LMMOAS","sec")</f>
        <v>E</v>
      </c>
      <c r="N559" s="239" t="str">
        <f ca="1">[2]!YBHIST($I$497,$I558,M$25,"sec","")</f>
        <v>E</v>
      </c>
      <c r="O559" s="240" t="str">
        <f ca="1">[2]!YBHIST("1 Month LIBOR",I559,"Yield","bmk","")</f>
        <v>E</v>
      </c>
      <c r="P559" s="237" t="e">
        <f t="shared" ref="P559" ca="1" si="3795">K558-Q559</f>
        <v>#VALUE!</v>
      </c>
      <c r="Q559" s="171" t="str">
        <f ca="1">[2]!YBSCEN($I$497,$J558&amp;"d","Market",O$25,"Swap",$I558,"LMMSkew","","Model",100,0,29,"Gradual","ParShift|N",0,"Annualized ROR",O558,100,"",,,,"Default",,,,"Default",,)</f>
        <v>E</v>
      </c>
      <c r="R559" s="237" t="e">
        <f t="shared" ref="R559" ca="1" si="3796">L559+P559</f>
        <v>#VALUE!</v>
      </c>
      <c r="S559" s="241" t="e">
        <f t="shared" ref="S559" ca="1" si="3797">R559/K558</f>
        <v>#VALUE!</v>
      </c>
      <c r="T559" s="237" t="e">
        <f ca="1">SUM(R$512:R559)</f>
        <v>#VALUE!</v>
      </c>
      <c r="U559" s="241" t="e">
        <f t="shared" ref="U559" ca="1" si="3798">BJ559</f>
        <v>#VALUE!</v>
      </c>
      <c r="V559" s="242">
        <f ca="1">VLOOKUP($I559, 'Barcap OAD'!$A:$S, $F$497, FALSE)</f>
        <v>-11.2</v>
      </c>
      <c r="W559" s="243" t="e">
        <f t="shared" ca="1" si="3404"/>
        <v>#VALUE!</v>
      </c>
      <c r="X559" s="244" t="str">
        <f ca="1">[2]!YBHIST($E559,$I559,X$25,"sec","")</f>
        <v>E</v>
      </c>
      <c r="Y559" s="237" t="e">
        <f t="shared" ref="Y559" ca="1" si="3799">X559-X558</f>
        <v>#VALUE!</v>
      </c>
      <c r="Z559" s="171" t="e">
        <f t="shared" ref="Z559" ca="1" si="3800">X558-AA558</f>
        <v>#VALUE!</v>
      </c>
      <c r="AA559" s="171" t="str">
        <f ca="1">[2]!YBHIST($F559,$I559,X$25,"sec","")</f>
        <v>E</v>
      </c>
      <c r="AB559" s="171" t="e">
        <f t="shared" ref="AB559" ca="1" si="3801">X558-Z559</f>
        <v>#VALUE!</v>
      </c>
      <c r="AC559" s="245" t="e">
        <f t="shared" ref="AC559" ca="1" si="3802">Y559+Z559</f>
        <v>#VALUE!</v>
      </c>
      <c r="AD559" s="246">
        <f ca="1">VLOOKUP($I559, 'Barcap OAD'!$A:$S, $F$26, FALSE)</f>
        <v>6.2499140000000004</v>
      </c>
      <c r="AE559" s="243" t="e">
        <f t="shared" ref="AE559" ca="1" si="3803">X559*AD559/10000</f>
        <v>#VALUE!</v>
      </c>
      <c r="AF559" s="247" t="e">
        <f t="shared" ref="AF559" ca="1" si="3804">W559/AE559</f>
        <v>#VALUE!</v>
      </c>
      <c r="AG559" s="237" t="e">
        <f t="shared" ref="AG559" ca="1" si="3805">-AC559*AF558</f>
        <v>#VALUE!</v>
      </c>
      <c r="AH559" s="241" t="e">
        <f t="shared" ref="AH559" ca="1" si="3806">AG559/K558</f>
        <v>#VALUE!</v>
      </c>
      <c r="AI559" s="237" t="e">
        <f t="shared" ref="AI559" ca="1" si="3807">AL559+AK559</f>
        <v>#VALUE!</v>
      </c>
      <c r="AJ559" s="241" t="e">
        <f t="shared" ref="AJ559" ca="1" si="3808">AF559-AF558</f>
        <v>#VALUE!</v>
      </c>
      <c r="AK559" s="245" t="e">
        <f t="shared" ref="AK559" ca="1" si="3809">(AJ559*Y559)/2</f>
        <v>#VALUE!</v>
      </c>
      <c r="AL559" s="248" t="e">
        <f t="shared" ref="AL559" ca="1" si="3810">AG559+R559</f>
        <v>#VALUE!</v>
      </c>
      <c r="AM559" s="241" t="e">
        <f t="shared" ref="AM559" ca="1" si="3811">AL559/K558</f>
        <v>#VALUE!</v>
      </c>
      <c r="AN559" s="237" t="e">
        <f ca="1">SUM(AL$512:AL559)</f>
        <v>#VALUE!</v>
      </c>
      <c r="AO559" s="203" t="e">
        <f t="shared" ref="AO559" ca="1" si="3812">BL559</f>
        <v>#VALUE!</v>
      </c>
      <c r="AP559" s="249" t="e">
        <f t="shared" ref="AP559" ca="1" si="3813">(Z559*AF559*-1)+P559</f>
        <v>#VALUE!</v>
      </c>
      <c r="AQ559" s="250" t="e">
        <f t="shared" ref="AQ559" ca="1" si="3814">AP559/K558</f>
        <v>#VALUE!</v>
      </c>
      <c r="AR559" s="204"/>
      <c r="AS559" s="221"/>
      <c r="AX559" s="208" t="str">
        <f ca="1">[2]!YBHIST($I$497,$I559,J$25,"sec","")</f>
        <v>E</v>
      </c>
      <c r="AY559" s="206" t="str">
        <f ca="1">[2]!YBPRICE($I$497,AX559&amp;"d","Market","AccruedInterest","Swap",$I559,"LMMSkew","","Model",100,"")</f>
        <v>E</v>
      </c>
      <c r="BA559" s="67">
        <f t="shared" si="3446"/>
        <v>-4</v>
      </c>
      <c r="BI559" s="519" t="e">
        <f t="shared" ref="BI559" ca="1" si="3815">1+S559</f>
        <v>#VALUE!</v>
      </c>
      <c r="BJ559" s="519" t="e">
        <f ca="1">PRODUCT($BI$512:BI559)-1</f>
        <v>#VALUE!</v>
      </c>
      <c r="BK559" s="519" t="e">
        <f t="shared" ref="BK559" ca="1" si="3816">1+AM559</f>
        <v>#VALUE!</v>
      </c>
      <c r="BL559" s="519" t="e">
        <f ca="1">PRODUCT($BK$512:BK559)-1</f>
        <v>#VALUE!</v>
      </c>
    </row>
    <row r="560" spans="3:64" ht="15">
      <c r="C560" s="222">
        <f t="shared" ref="C560" ca="1" si="3817">I560+10</f>
        <v>42014</v>
      </c>
      <c r="D560" s="70">
        <f t="shared" ref="D560" ca="1" si="3818">I560+35</f>
        <v>42039</v>
      </c>
      <c r="E560" s="70" t="str">
        <f t="shared" ref="E560" ca="1" si="3819">"FNMA"&amp;TEXT($J$23,"0.0")&amp;"-TBA-"&amp;TEXT(C560,"mmm")</f>
        <v>FNMA3.0-TBA-Jan</v>
      </c>
      <c r="F560" s="70" t="str">
        <f t="shared" ref="F560" ca="1" si="3820">"FNMA"&amp;TEXT($J$23,"0.0")&amp;"-TBA-"&amp;TEXT(D560,"mmm")</f>
        <v>FNMA3.0-TBA-Feb</v>
      </c>
      <c r="G560" s="70" t="str">
        <f t="shared" si="3421"/>
        <v>FNMA3.0-TBA-GEN</v>
      </c>
      <c r="H560" s="71"/>
      <c r="I560" s="133">
        <f ca="1">[2]!YBWORKDAY(EDATE(Base_Date, BA560), -1, "USD")</f>
        <v>42004</v>
      </c>
      <c r="J560" s="234" t="str">
        <f t="shared" ref="J560" ca="1" si="3821">AX560</f>
        <v>E</v>
      </c>
      <c r="K560" s="237" t="e">
        <f t="shared" ref="K560" ca="1" si="3822">AX560+AY560</f>
        <v>#VALUE!</v>
      </c>
      <c r="L560" s="237" t="e">
        <f t="shared" ref="L560" ca="1" si="3823">K560-K559</f>
        <v>#VALUE!</v>
      </c>
      <c r="M560" s="238" t="str">
        <f ca="1">[2]!YBHIST($I$497,$I560,"LMMOAS","sec")</f>
        <v>E</v>
      </c>
      <c r="N560" s="239" t="str">
        <f ca="1">[2]!YBHIST($I$497,$I559,M$25,"sec","")</f>
        <v>E</v>
      </c>
      <c r="O560" s="240" t="str">
        <f ca="1">[2]!YBHIST("1 Month LIBOR",I560,"Yield","bmk","")</f>
        <v>E</v>
      </c>
      <c r="P560" s="237" t="e">
        <f t="shared" ref="P560" ca="1" si="3824">K559-Q560</f>
        <v>#VALUE!</v>
      </c>
      <c r="Q560" s="171" t="str">
        <f ca="1">[2]!YBSCEN($I$497,$J559&amp;"d","Market",O$25,"Swap",$I559,"LMMSkew","","Model",100,0,29,"Gradual","ParShift|N",0,"Annualized ROR",O559,100,"",,,,"Default",,,,"Default",,)</f>
        <v>E</v>
      </c>
      <c r="R560" s="237" t="e">
        <f t="shared" ref="R560" ca="1" si="3825">L560+P560</f>
        <v>#VALUE!</v>
      </c>
      <c r="S560" s="241" t="e">
        <f t="shared" ref="S560" ca="1" si="3826">R560/K559</f>
        <v>#VALUE!</v>
      </c>
      <c r="T560" s="237" t="e">
        <f ca="1">SUM(R$512:R560)</f>
        <v>#VALUE!</v>
      </c>
      <c r="U560" s="241" t="e">
        <f t="shared" ref="U560" ca="1" si="3827">BJ560</f>
        <v>#VALUE!</v>
      </c>
      <c r="V560" s="242">
        <f ca="1">VLOOKUP($I560, 'Barcap OAD'!$A:$S, $F$497, FALSE)</f>
        <v>-10.9</v>
      </c>
      <c r="W560" s="243" t="e">
        <f t="shared" ca="1" si="3404"/>
        <v>#VALUE!</v>
      </c>
      <c r="X560" s="244" t="str">
        <f ca="1">[2]!YBHIST($E560,$I560,X$25,"sec","")</f>
        <v>E</v>
      </c>
      <c r="Y560" s="237" t="e">
        <f t="shared" ref="Y560" ca="1" si="3828">X560-X559</f>
        <v>#VALUE!</v>
      </c>
      <c r="Z560" s="171" t="e">
        <f t="shared" ref="Z560" ca="1" si="3829">X559-AA559</f>
        <v>#VALUE!</v>
      </c>
      <c r="AA560" s="171" t="str">
        <f ca="1">[2]!YBHIST($F560,$I560,X$25,"sec","")</f>
        <v>E</v>
      </c>
      <c r="AB560" s="171" t="e">
        <f t="shared" ref="AB560" ca="1" si="3830">X559-Z560</f>
        <v>#VALUE!</v>
      </c>
      <c r="AC560" s="245" t="e">
        <f t="shared" ref="AC560" ca="1" si="3831">Y560+Z560</f>
        <v>#VALUE!</v>
      </c>
      <c r="AD560" s="246">
        <f ca="1">VLOOKUP($I560, 'Barcap OAD'!$A:$S, $F$26, FALSE)</f>
        <v>5.9987959999999996</v>
      </c>
      <c r="AE560" s="243" t="e">
        <f t="shared" ref="AE560" ca="1" si="3832">X560*AD560/10000</f>
        <v>#VALUE!</v>
      </c>
      <c r="AF560" s="247" t="e">
        <f t="shared" ref="AF560" ca="1" si="3833">W560/AE560</f>
        <v>#VALUE!</v>
      </c>
      <c r="AG560" s="237" t="e">
        <f t="shared" ref="AG560" ca="1" si="3834">-AC560*AF559</f>
        <v>#VALUE!</v>
      </c>
      <c r="AH560" s="241" t="e">
        <f t="shared" ref="AH560" ca="1" si="3835">AG560/K559</f>
        <v>#VALUE!</v>
      </c>
      <c r="AI560" s="237" t="e">
        <f t="shared" ref="AI560" ca="1" si="3836">AL560+AK560</f>
        <v>#VALUE!</v>
      </c>
      <c r="AJ560" s="241" t="e">
        <f t="shared" ref="AJ560" ca="1" si="3837">AF560-AF559</f>
        <v>#VALUE!</v>
      </c>
      <c r="AK560" s="245" t="e">
        <f t="shared" ref="AK560" ca="1" si="3838">(AJ560*Y560)/2</f>
        <v>#VALUE!</v>
      </c>
      <c r="AL560" s="248" t="e">
        <f t="shared" ref="AL560" ca="1" si="3839">AG560+R560</f>
        <v>#VALUE!</v>
      </c>
      <c r="AM560" s="241" t="e">
        <f t="shared" ref="AM560" ca="1" si="3840">AL560/K559</f>
        <v>#VALUE!</v>
      </c>
      <c r="AN560" s="237" t="e">
        <f ca="1">SUM(AL$512:AL560)</f>
        <v>#VALUE!</v>
      </c>
      <c r="AO560" s="203" t="e">
        <f t="shared" ref="AO560" ca="1" si="3841">BL560</f>
        <v>#VALUE!</v>
      </c>
      <c r="AP560" s="249" t="e">
        <f t="shared" ref="AP560" ca="1" si="3842">(Z560*AF560*-1)+P560</f>
        <v>#VALUE!</v>
      </c>
      <c r="AQ560" s="250" t="e">
        <f t="shared" ref="AQ560" ca="1" si="3843">AP560/K559</f>
        <v>#VALUE!</v>
      </c>
      <c r="AR560" s="204"/>
      <c r="AS560" s="221"/>
      <c r="AX560" s="208" t="str">
        <f ca="1">[2]!YBHIST($I$497,$I560,J$25,"sec","")</f>
        <v>E</v>
      </c>
      <c r="AY560" s="206" t="str">
        <f ca="1">[2]!YBPRICE($I$497,AX560&amp;"d","Market","AccruedInterest","Swap",$I560,"LMMSkew","","Model",100,"")</f>
        <v>E</v>
      </c>
      <c r="BA560" s="67">
        <f t="shared" si="3446"/>
        <v>-3</v>
      </c>
      <c r="BI560" s="519" t="e">
        <f t="shared" ref="BI560" ca="1" si="3844">1+S560</f>
        <v>#VALUE!</v>
      </c>
      <c r="BJ560" s="519" t="e">
        <f ca="1">PRODUCT($BI$512:BI560)-1</f>
        <v>#VALUE!</v>
      </c>
      <c r="BK560" s="519" t="e">
        <f t="shared" ref="BK560" ca="1" si="3845">1+AM560</f>
        <v>#VALUE!</v>
      </c>
      <c r="BL560" s="519" t="e">
        <f ca="1">PRODUCT($BK$512:BK560)-1</f>
        <v>#VALUE!</v>
      </c>
    </row>
    <row r="561" spans="3:64" ht="15">
      <c r="C561" s="222">
        <f t="shared" ref="C561" ca="1" si="3846">I561+10</f>
        <v>42044</v>
      </c>
      <c r="D561" s="70">
        <f t="shared" ref="D561" ca="1" si="3847">I561+35</f>
        <v>42069</v>
      </c>
      <c r="E561" s="70" t="str">
        <f t="shared" ref="E561" ca="1" si="3848">"FNMA"&amp;TEXT($J$23,"0.0")&amp;"-TBA-"&amp;TEXT(C561,"mmm")</f>
        <v>FNMA3.0-TBA-Feb</v>
      </c>
      <c r="F561" s="70" t="str">
        <f t="shared" ref="F561" ca="1" si="3849">"FNMA"&amp;TEXT($J$23,"0.0")&amp;"-TBA-"&amp;TEXT(D561,"mmm")</f>
        <v>FNMA3.0-TBA-Mar</v>
      </c>
      <c r="G561" s="70" t="str">
        <f t="shared" si="3421"/>
        <v>FNMA3.0-TBA-GEN</v>
      </c>
      <c r="H561" s="71"/>
      <c r="I561" s="133">
        <f ca="1">[2]!YBWORKDAY(EDATE(Base_Date, BA561), -1, "USD")</f>
        <v>42034</v>
      </c>
      <c r="J561" s="234" t="str">
        <f t="shared" ref="J561" ca="1" si="3850">AX561</f>
        <v>E</v>
      </c>
      <c r="K561" s="237" t="e">
        <f t="shared" ref="K561" ca="1" si="3851">AX561+AY561</f>
        <v>#VALUE!</v>
      </c>
      <c r="L561" s="237" t="e">
        <f t="shared" ref="L561" ca="1" si="3852">K561-K560</f>
        <v>#VALUE!</v>
      </c>
      <c r="M561" s="238" t="str">
        <f ca="1">[2]!YBHIST($I$497,$I561,"LMMOAS","sec")</f>
        <v>E</v>
      </c>
      <c r="N561" s="239" t="str">
        <f ca="1">[2]!YBHIST($I$497,$I560,M$25,"sec","")</f>
        <v>E</v>
      </c>
      <c r="O561" s="240" t="str">
        <f ca="1">[2]!YBHIST("1 Month LIBOR",I561,"Yield","bmk","")</f>
        <v>E</v>
      </c>
      <c r="P561" s="237" t="e">
        <f t="shared" ref="P561" ca="1" si="3853">K560-Q561</f>
        <v>#VALUE!</v>
      </c>
      <c r="Q561" s="171" t="str">
        <f ca="1">[2]!YBSCEN($I$497,$J560&amp;"d","Market",O$25,"Swap",$I560,"LMMSkew","","Model",100,0,29,"Gradual","ParShift|N",0,"Annualized ROR",O560,100,"",,,,"Default",,,,"Default",,)</f>
        <v>E</v>
      </c>
      <c r="R561" s="237" t="e">
        <f t="shared" ref="R561" ca="1" si="3854">L561+P561</f>
        <v>#VALUE!</v>
      </c>
      <c r="S561" s="241" t="e">
        <f t="shared" ref="S561" ca="1" si="3855">R561/K560</f>
        <v>#VALUE!</v>
      </c>
      <c r="T561" s="237" t="e">
        <f ca="1">SUM(R$512:R561)</f>
        <v>#VALUE!</v>
      </c>
      <c r="U561" s="241" t="e">
        <f t="shared" ref="U561" ca="1" si="3856">BJ561</f>
        <v>#VALUE!</v>
      </c>
      <c r="V561" s="242">
        <f ca="1">VLOOKUP($I561, 'Barcap OAD'!$A:$S, $F$497, FALSE)</f>
        <v>-24.2</v>
      </c>
      <c r="W561" s="243" t="e">
        <f t="shared" ca="1" si="3404"/>
        <v>#VALUE!</v>
      </c>
      <c r="X561" s="244" t="str">
        <f ca="1">[2]!YBHIST($E561,$I561,X$25,"sec","")</f>
        <v>E</v>
      </c>
      <c r="Y561" s="237" t="e">
        <f t="shared" ref="Y561" ca="1" si="3857">X561-X560</f>
        <v>#VALUE!</v>
      </c>
      <c r="Z561" s="171" t="e">
        <f t="shared" ref="Z561" ca="1" si="3858">X560-AA560</f>
        <v>#VALUE!</v>
      </c>
      <c r="AA561" s="171" t="str">
        <f ca="1">[2]!YBHIST($F561,$I561,X$25,"sec","")</f>
        <v>E</v>
      </c>
      <c r="AB561" s="171" t="e">
        <f t="shared" ref="AB561" ca="1" si="3859">X560-Z561</f>
        <v>#VALUE!</v>
      </c>
      <c r="AC561" s="245" t="e">
        <f t="shared" ref="AC561" ca="1" si="3860">Y561+Z561</f>
        <v>#VALUE!</v>
      </c>
      <c r="AD561" s="246">
        <f ca="1">VLOOKUP($I561, 'Barcap OAD'!$A:$S, $F$26, FALSE)</f>
        <v>5.4045230000000002</v>
      </c>
      <c r="AE561" s="243" t="e">
        <f t="shared" ref="AE561" ca="1" si="3861">X561*AD561/10000</f>
        <v>#VALUE!</v>
      </c>
      <c r="AF561" s="247" t="e">
        <f t="shared" ref="AF561" ca="1" si="3862">W561/AE561</f>
        <v>#VALUE!</v>
      </c>
      <c r="AG561" s="237" t="e">
        <f t="shared" ref="AG561" ca="1" si="3863">-AC561*AF560</f>
        <v>#VALUE!</v>
      </c>
      <c r="AH561" s="241" t="e">
        <f t="shared" ref="AH561" ca="1" si="3864">AG561/K560</f>
        <v>#VALUE!</v>
      </c>
      <c r="AI561" s="237" t="e">
        <f t="shared" ref="AI561" ca="1" si="3865">AL561+AK561</f>
        <v>#VALUE!</v>
      </c>
      <c r="AJ561" s="241" t="e">
        <f t="shared" ref="AJ561" ca="1" si="3866">AF561-AF560</f>
        <v>#VALUE!</v>
      </c>
      <c r="AK561" s="245" t="e">
        <f t="shared" ref="AK561" ca="1" si="3867">(AJ561*Y561)/2</f>
        <v>#VALUE!</v>
      </c>
      <c r="AL561" s="248" t="e">
        <f t="shared" ref="AL561" ca="1" si="3868">AG561+R561</f>
        <v>#VALUE!</v>
      </c>
      <c r="AM561" s="241" t="e">
        <f t="shared" ref="AM561" ca="1" si="3869">AL561/K560</f>
        <v>#VALUE!</v>
      </c>
      <c r="AN561" s="237" t="e">
        <f ca="1">SUM(AL$512:AL561)</f>
        <v>#VALUE!</v>
      </c>
      <c r="AO561" s="203" t="e">
        <f t="shared" ref="AO561" ca="1" si="3870">BL561</f>
        <v>#VALUE!</v>
      </c>
      <c r="AP561" s="249" t="e">
        <f t="shared" ref="AP561" ca="1" si="3871">(Z561*AF561*-1)+P561</f>
        <v>#VALUE!</v>
      </c>
      <c r="AQ561" s="250" t="e">
        <f t="shared" ref="AQ561" ca="1" si="3872">AP561/K560</f>
        <v>#VALUE!</v>
      </c>
      <c r="AR561" s="204"/>
      <c r="AS561" s="221"/>
      <c r="AX561" s="208" t="str">
        <f ca="1">[2]!YBHIST($I$497,$I561,J$25,"sec","")</f>
        <v>E</v>
      </c>
      <c r="AY561" s="206" t="str">
        <f ca="1">[2]!YBPRICE($I$497,AX561&amp;"d","Market","AccruedInterest","Swap",$I561,"LMMSkew","","Model",100,"")</f>
        <v>E</v>
      </c>
      <c r="BA561" s="67">
        <f t="shared" si="3446"/>
        <v>-2</v>
      </c>
      <c r="BI561" s="519" t="e">
        <f t="shared" ref="BI561" ca="1" si="3873">1+S561</f>
        <v>#VALUE!</v>
      </c>
      <c r="BJ561" s="519" t="e">
        <f ca="1">PRODUCT($BI$512:BI561)-1</f>
        <v>#VALUE!</v>
      </c>
      <c r="BK561" s="519" t="e">
        <f t="shared" ref="BK561" ca="1" si="3874">1+AM561</f>
        <v>#VALUE!</v>
      </c>
      <c r="BL561" s="519" t="e">
        <f ca="1">PRODUCT($BK$512:BK561)-1</f>
        <v>#VALUE!</v>
      </c>
    </row>
    <row r="562" spans="3:64" ht="15">
      <c r="C562" s="222">
        <f t="shared" ref="C562" ca="1" si="3875">I562+10</f>
        <v>42072</v>
      </c>
      <c r="D562" s="70">
        <f t="shared" ref="D562" ca="1" si="3876">I562+35</f>
        <v>42097</v>
      </c>
      <c r="E562" s="70" t="str">
        <f t="shared" ref="E562" ca="1" si="3877">"FNMA"&amp;TEXT($J$23,"0.0")&amp;"-TBA-"&amp;TEXT(C562,"mmm")</f>
        <v>FNMA3.0-TBA-Mar</v>
      </c>
      <c r="F562" s="70" t="str">
        <f t="shared" ref="F562" ca="1" si="3878">"FNMA"&amp;TEXT($J$23,"0.0")&amp;"-TBA-"&amp;TEXT(D562,"mmm")</f>
        <v>FNMA3.0-TBA-Apr</v>
      </c>
      <c r="G562" s="70" t="str">
        <f t="shared" si="3421"/>
        <v>FNMA3.0-TBA-GEN</v>
      </c>
      <c r="H562" s="71"/>
      <c r="I562" s="133">
        <f ca="1">[2]!YBWORKDAY(EDATE(Base_Date, BA562), -1, "USD")</f>
        <v>42062</v>
      </c>
      <c r="J562" s="234" t="str">
        <f t="shared" ref="J562" ca="1" si="3879">AX562</f>
        <v>E</v>
      </c>
      <c r="K562" s="237" t="e">
        <f t="shared" ref="K562" ca="1" si="3880">AX562+AY562</f>
        <v>#VALUE!</v>
      </c>
      <c r="L562" s="237" t="e">
        <f t="shared" ref="L562" ca="1" si="3881">K562-K561</f>
        <v>#VALUE!</v>
      </c>
      <c r="M562" s="238" t="str">
        <f ca="1">[2]!YBHIST($I$497,$I562,"LMMOAS","sec")</f>
        <v>E</v>
      </c>
      <c r="N562" s="239" t="str">
        <f ca="1">[2]!YBHIST($I$497,$I561,M$25,"sec","")</f>
        <v>E</v>
      </c>
      <c r="O562" s="240" t="str">
        <f ca="1">[2]!YBHIST("1 Month LIBOR",I562,"Yield","bmk","")</f>
        <v>E</v>
      </c>
      <c r="P562" s="237" t="e">
        <f t="shared" ref="P562" ca="1" si="3882">K561-Q562</f>
        <v>#VALUE!</v>
      </c>
      <c r="Q562" s="171" t="str">
        <f ca="1">[2]!YBSCEN($I$497,$J561&amp;"d","Market",O$25,"Swap",$I561,"LMMSkew","","Model",100,0,29,"Gradual","ParShift|N",0,"Annualized ROR",O561,100,"",,,,"Default",,,,"Default",,)</f>
        <v>E</v>
      </c>
      <c r="R562" s="237" t="e">
        <f t="shared" ref="R562" ca="1" si="3883">L562+P562</f>
        <v>#VALUE!</v>
      </c>
      <c r="S562" s="241" t="e">
        <f t="shared" ref="S562" ca="1" si="3884">R562/K561</f>
        <v>#VALUE!</v>
      </c>
      <c r="T562" s="237" t="e">
        <f ca="1">SUM(R$512:R562)</f>
        <v>#VALUE!</v>
      </c>
      <c r="U562" s="241" t="e">
        <f t="shared" ref="U562" ca="1" si="3885">BJ562</f>
        <v>#VALUE!</v>
      </c>
      <c r="V562" s="242">
        <f ca="1">VLOOKUP($I562, 'Barcap OAD'!$A:$S, $F$497, FALSE)</f>
        <v>-23.1</v>
      </c>
      <c r="W562" s="243" t="e">
        <f t="shared" ca="1" si="3404"/>
        <v>#VALUE!</v>
      </c>
      <c r="X562" s="244" t="str">
        <f ca="1">[2]!YBHIST($E562,$I562,X$25,"sec","")</f>
        <v>E</v>
      </c>
      <c r="Y562" s="237" t="e">
        <f t="shared" ref="Y562" ca="1" si="3886">X562-X561</f>
        <v>#VALUE!</v>
      </c>
      <c r="Z562" s="171" t="e">
        <f t="shared" ref="Z562" ca="1" si="3887">X561-AA561</f>
        <v>#VALUE!</v>
      </c>
      <c r="AA562" s="171" t="str">
        <f ca="1">[2]!YBHIST($F562,$I562,X$25,"sec","")</f>
        <v>E</v>
      </c>
      <c r="AB562" s="171" t="e">
        <f t="shared" ref="AB562" ca="1" si="3888">X561-Z562</f>
        <v>#VALUE!</v>
      </c>
      <c r="AC562" s="245" t="e">
        <f t="shared" ref="AC562" ca="1" si="3889">Y562+Z562</f>
        <v>#VALUE!</v>
      </c>
      <c r="AD562" s="246">
        <f ca="1">VLOOKUP($I562, 'Barcap OAD'!$A:$S, $F$26, FALSE)</f>
        <v>6.1613049999999996</v>
      </c>
      <c r="AE562" s="243" t="e">
        <f t="shared" ref="AE562" ca="1" si="3890">X562*AD562/10000</f>
        <v>#VALUE!</v>
      </c>
      <c r="AF562" s="247" t="e">
        <f t="shared" ref="AF562" ca="1" si="3891">W562/AE562</f>
        <v>#VALUE!</v>
      </c>
      <c r="AG562" s="237" t="e">
        <f t="shared" ref="AG562" ca="1" si="3892">-AC562*AF561</f>
        <v>#VALUE!</v>
      </c>
      <c r="AH562" s="241" t="e">
        <f t="shared" ref="AH562" ca="1" si="3893">AG562/K561</f>
        <v>#VALUE!</v>
      </c>
      <c r="AI562" s="237" t="e">
        <f t="shared" ref="AI562" ca="1" si="3894">AL562+AK562</f>
        <v>#VALUE!</v>
      </c>
      <c r="AJ562" s="241" t="e">
        <f t="shared" ref="AJ562" ca="1" si="3895">AF562-AF561</f>
        <v>#VALUE!</v>
      </c>
      <c r="AK562" s="245" t="e">
        <f t="shared" ref="AK562" ca="1" si="3896">(AJ562*Y562)/2</f>
        <v>#VALUE!</v>
      </c>
      <c r="AL562" s="248" t="e">
        <f t="shared" ref="AL562" ca="1" si="3897">AG562+R562</f>
        <v>#VALUE!</v>
      </c>
      <c r="AM562" s="241" t="e">
        <f t="shared" ref="AM562" ca="1" si="3898">AL562/K561</f>
        <v>#VALUE!</v>
      </c>
      <c r="AN562" s="237" t="e">
        <f ca="1">SUM(AL$512:AL562)</f>
        <v>#VALUE!</v>
      </c>
      <c r="AO562" s="203" t="e">
        <f t="shared" ref="AO562" ca="1" si="3899">BL562</f>
        <v>#VALUE!</v>
      </c>
      <c r="AP562" s="249" t="e">
        <f t="shared" ref="AP562" ca="1" si="3900">(Z562*AF562*-1)+P562</f>
        <v>#VALUE!</v>
      </c>
      <c r="AQ562" s="250" t="e">
        <f t="shared" ref="AQ562" ca="1" si="3901">AP562/K561</f>
        <v>#VALUE!</v>
      </c>
      <c r="AR562" s="204"/>
      <c r="AS562" s="221"/>
      <c r="AX562" s="208" t="str">
        <f ca="1">[2]!YBHIST($I$497,$I562,J$25,"sec","")</f>
        <v>E</v>
      </c>
      <c r="AY562" s="206" t="str">
        <f ca="1">[2]!YBPRICE($I$497,AX562&amp;"d","Market","AccruedInterest","Swap",$I562,"LMMSkew","","Model",100,"")</f>
        <v>E</v>
      </c>
      <c r="BA562" s="67">
        <f t="shared" si="3446"/>
        <v>-1</v>
      </c>
      <c r="BI562" s="519" t="e">
        <f t="shared" ref="BI562" ca="1" si="3902">1+S562</f>
        <v>#VALUE!</v>
      </c>
      <c r="BJ562" s="519" t="e">
        <f ca="1">PRODUCT($BI$512:BI562)-1</f>
        <v>#VALUE!</v>
      </c>
      <c r="BK562" s="519" t="e">
        <f t="shared" ref="BK562" ca="1" si="3903">1+AM562</f>
        <v>#VALUE!</v>
      </c>
      <c r="BL562" s="519" t="e">
        <f ca="1">PRODUCT($BK$512:BK562)-1</f>
        <v>#VALUE!</v>
      </c>
    </row>
    <row r="563" spans="3:64" ht="15">
      <c r="C563" s="222">
        <f t="shared" ref="C563" ca="1" si="3904">I563+10</f>
        <v>42104</v>
      </c>
      <c r="D563" s="70">
        <f t="shared" ref="D563" ca="1" si="3905">I563+35</f>
        <v>42129</v>
      </c>
      <c r="E563" s="70" t="str">
        <f t="shared" ref="E563" ca="1" si="3906">"FNMA"&amp;TEXT($J$23,"0.0")&amp;"-TBA-"&amp;TEXT(C563,"mmm")</f>
        <v>FNMA3.0-TBA-Apr</v>
      </c>
      <c r="F563" s="70" t="str">
        <f t="shared" ref="F563" ca="1" si="3907">"FNMA"&amp;TEXT($J$23,"0.0")&amp;"-TBA-"&amp;TEXT(D563,"mmm")</f>
        <v>FNMA3.0-TBA-May</v>
      </c>
      <c r="G563" s="70" t="str">
        <f t="shared" si="3421"/>
        <v>FNMA3.0-TBA-GEN</v>
      </c>
      <c r="H563" s="71"/>
      <c r="I563" s="149">
        <f ca="1">[2]!YBWORKDAY(EDATE(Base_Date, BA563), -1, "USD")</f>
        <v>42094</v>
      </c>
      <c r="J563" s="312" t="str">
        <f t="shared" ref="J563" ca="1" si="3908">AX563</f>
        <v>E</v>
      </c>
      <c r="K563" s="313" t="e">
        <f t="shared" ref="K563" ca="1" si="3909">AX563+AY563</f>
        <v>#VALUE!</v>
      </c>
      <c r="L563" s="313" t="e">
        <f t="shared" ref="L563" ca="1" si="3910">K563-K562</f>
        <v>#VALUE!</v>
      </c>
      <c r="M563" s="314" t="str">
        <f ca="1">[2]!YBHIST($I$497,$I563,"LMMOAS","sec")</f>
        <v>E</v>
      </c>
      <c r="N563" s="315" t="str">
        <f ca="1">[2]!YBHIST($I$497,$I562,M$25,"sec","")</f>
        <v>E</v>
      </c>
      <c r="O563" s="316" t="str">
        <f ca="1">[2]!YBHIST("1 Month LIBOR",I563,"Yield","bmk","")</f>
        <v>E</v>
      </c>
      <c r="P563" s="313" t="e">
        <f t="shared" ref="P563" ca="1" si="3911">K562-Q563</f>
        <v>#VALUE!</v>
      </c>
      <c r="Q563" s="317" t="str">
        <f ca="1">[2]!YBSCEN($I$497,$J562&amp;"d","Market",O$25,"Swap",$I562,"LMMSkew","","Model",100,0,29,"Gradual","ParShift|N",0,"Annualized ROR",O562,100,"",,,,"Default",,,,"Default",,)</f>
        <v>E</v>
      </c>
      <c r="R563" s="313" t="e">
        <f t="shared" ref="R563" ca="1" si="3912">L563+P563</f>
        <v>#VALUE!</v>
      </c>
      <c r="S563" s="318" t="e">
        <f t="shared" ref="S563" ca="1" si="3913">R563/K562</f>
        <v>#VALUE!</v>
      </c>
      <c r="T563" s="313" t="e">
        <f ca="1">SUM(R$512:R563)</f>
        <v>#VALUE!</v>
      </c>
      <c r="U563" s="318" t="e">
        <f t="shared" ref="U563" ca="1" si="3914">BJ563</f>
        <v>#VALUE!</v>
      </c>
      <c r="V563" s="319">
        <f ca="1">VLOOKUP($I563, 'Barcap OAD'!$A:$S, $F$497, FALSE)</f>
        <v>-22.9</v>
      </c>
      <c r="W563" s="320" t="e">
        <f t="shared" ca="1" si="3404"/>
        <v>#VALUE!</v>
      </c>
      <c r="X563" s="321" t="str">
        <f ca="1">[2]!YBHIST($E563,$I563,X$25,"sec","")</f>
        <v>E</v>
      </c>
      <c r="Y563" s="313" t="e">
        <f t="shared" ref="Y563" ca="1" si="3915">X563-X562</f>
        <v>#VALUE!</v>
      </c>
      <c r="Z563" s="317" t="e">
        <f t="shared" ref="Z563" ca="1" si="3916">X562-AA562</f>
        <v>#VALUE!</v>
      </c>
      <c r="AA563" s="317" t="str">
        <f ca="1">[2]!YBHIST($F563,$I563,X$25,"sec","")</f>
        <v>E</v>
      </c>
      <c r="AB563" s="317" t="e">
        <f t="shared" ref="AB563" ca="1" si="3917">X562-Z563</f>
        <v>#VALUE!</v>
      </c>
      <c r="AC563" s="322" t="e">
        <f t="shared" ref="AC563" ca="1" si="3918">Y563+Z563</f>
        <v>#VALUE!</v>
      </c>
      <c r="AD563" s="323">
        <f ca="1">VLOOKUP($I563, 'Barcap OAD'!$A:$S, $F$26, FALSE)</f>
        <v>5.6016069999999996</v>
      </c>
      <c r="AE563" s="320" t="e">
        <f t="shared" ref="AE563" ca="1" si="3919">X563*AD563/10000</f>
        <v>#VALUE!</v>
      </c>
      <c r="AF563" s="324" t="e">
        <f t="shared" ref="AF563" ca="1" si="3920">W563/AE563</f>
        <v>#VALUE!</v>
      </c>
      <c r="AG563" s="313" t="e">
        <f t="shared" ref="AG563" ca="1" si="3921">-AC563*AF562</f>
        <v>#VALUE!</v>
      </c>
      <c r="AH563" s="318" t="e">
        <f t="shared" ref="AH563" ca="1" si="3922">AG563/K562</f>
        <v>#VALUE!</v>
      </c>
      <c r="AI563" s="313" t="e">
        <f t="shared" ref="AI563" ca="1" si="3923">AL563+AK563</f>
        <v>#VALUE!</v>
      </c>
      <c r="AJ563" s="318" t="e">
        <f t="shared" ref="AJ563" ca="1" si="3924">AF563-AF562</f>
        <v>#VALUE!</v>
      </c>
      <c r="AK563" s="322" t="e">
        <f t="shared" ref="AK563" ca="1" si="3925">(AJ563*Y563)/2</f>
        <v>#VALUE!</v>
      </c>
      <c r="AL563" s="325" t="e">
        <f t="shared" ref="AL563" ca="1" si="3926">AG563+R563</f>
        <v>#VALUE!</v>
      </c>
      <c r="AM563" s="318" t="e">
        <f t="shared" ref="AM563" ca="1" si="3927">AL563/K562</f>
        <v>#VALUE!</v>
      </c>
      <c r="AN563" s="313" t="e">
        <f ca="1">SUM(AL$512:AL563)</f>
        <v>#VALUE!</v>
      </c>
      <c r="AO563" s="326" t="e">
        <f t="shared" ref="AO563" ca="1" si="3928">BL563</f>
        <v>#VALUE!</v>
      </c>
      <c r="AP563" s="327" t="e">
        <f t="shared" ref="AP563" ca="1" si="3929">(Z563*AF563*-1)+P563</f>
        <v>#VALUE!</v>
      </c>
      <c r="AQ563" s="328" t="e">
        <f t="shared" ref="AQ563" ca="1" si="3930">AP563/K562</f>
        <v>#VALUE!</v>
      </c>
      <c r="AR563" s="204"/>
      <c r="AS563" s="221"/>
      <c r="AX563" s="208" t="str">
        <f ca="1">[2]!YBHIST($I$497,$I563,J$25,"sec","")</f>
        <v>E</v>
      </c>
      <c r="AY563" s="206" t="str">
        <f ca="1">[2]!YBPRICE($I$497,AX563&amp;"d","Market","AccruedInterest","Swap",$I563,"LMMSkew","","Model",100,"")</f>
        <v>E</v>
      </c>
      <c r="BA563" s="67">
        <f t="shared" si="3446"/>
        <v>0</v>
      </c>
      <c r="BI563" s="519" t="e">
        <f t="shared" ref="BI563" ca="1" si="3931">1+S563</f>
        <v>#VALUE!</v>
      </c>
      <c r="BJ563" s="519" t="e">
        <f ca="1">PRODUCT($BI$512:BI563)-1</f>
        <v>#VALUE!</v>
      </c>
      <c r="BK563" s="519" t="e">
        <f t="shared" ref="BK563" ca="1" si="3932">1+AM563</f>
        <v>#VALUE!</v>
      </c>
      <c r="BL563" s="519" t="e">
        <f ca="1">PRODUCT($BK$512:BK563)-1</f>
        <v>#VALUE!</v>
      </c>
    </row>
    <row r="575" spans="3:64" ht="15">
      <c r="AD575" s="246"/>
      <c r="AE575" s="243"/>
      <c r="AF575" s="247"/>
      <c r="AG575" s="237"/>
      <c r="AH575" s="241"/>
      <c r="AI575" s="237"/>
      <c r="AJ575" s="241"/>
      <c r="AK575" s="245"/>
      <c r="AL575" s="248"/>
      <c r="AM575" s="241"/>
      <c r="AN575" s="237"/>
      <c r="AO575" s="203"/>
      <c r="AP575" s="249"/>
      <c r="AQ575" s="250"/>
    </row>
    <row r="576" spans="3:64" ht="15">
      <c r="AD576" s="512"/>
      <c r="AE576" s="509"/>
      <c r="AF576" s="513"/>
      <c r="AG576" s="502"/>
      <c r="AH576" s="507"/>
      <c r="AI576" s="502"/>
      <c r="AJ576" s="507"/>
      <c r="AK576" s="511"/>
      <c r="AL576" s="514"/>
      <c r="AM576" s="507"/>
      <c r="AN576" s="502"/>
      <c r="AO576" s="232"/>
      <c r="AP576" s="515"/>
      <c r="AQ576" s="516"/>
    </row>
  </sheetData>
  <mergeCells count="43">
    <mergeCell ref="BI500:BJ500"/>
    <mergeCell ref="BK500:BL500"/>
    <mergeCell ref="BI284:BJ284"/>
    <mergeCell ref="BK284:BL284"/>
    <mergeCell ref="BI356:BJ356"/>
    <mergeCell ref="BK356:BL356"/>
    <mergeCell ref="BI428:BJ428"/>
    <mergeCell ref="BK428:BL428"/>
    <mergeCell ref="BI27:BJ27"/>
    <mergeCell ref="BK27:BL27"/>
    <mergeCell ref="BI140:BJ140"/>
    <mergeCell ref="BK140:BL140"/>
    <mergeCell ref="BI212:BJ212"/>
    <mergeCell ref="BK212:BL212"/>
    <mergeCell ref="J26:W26"/>
    <mergeCell ref="X26:AE26"/>
    <mergeCell ref="AF26:AK26"/>
    <mergeCell ref="AL26:AQ26"/>
    <mergeCell ref="J139:W139"/>
    <mergeCell ref="X139:AE139"/>
    <mergeCell ref="AF139:AK139"/>
    <mergeCell ref="AL139:AQ139"/>
    <mergeCell ref="L133:AQ133"/>
    <mergeCell ref="J211:W211"/>
    <mergeCell ref="X211:AE211"/>
    <mergeCell ref="AF211:AK211"/>
    <mergeCell ref="AL211:AQ211"/>
    <mergeCell ref="J283:W283"/>
    <mergeCell ref="X283:AE283"/>
    <mergeCell ref="AF283:AK283"/>
    <mergeCell ref="AL283:AQ283"/>
    <mergeCell ref="J499:W499"/>
    <mergeCell ref="X499:AE499"/>
    <mergeCell ref="AF499:AK499"/>
    <mergeCell ref="AL499:AQ499"/>
    <mergeCell ref="J355:W355"/>
    <mergeCell ref="X355:AE355"/>
    <mergeCell ref="AF355:AK355"/>
    <mergeCell ref="AL355:AQ355"/>
    <mergeCell ref="J427:W427"/>
    <mergeCell ref="X427:AE427"/>
    <mergeCell ref="AF427:AK427"/>
    <mergeCell ref="AL427:AQ427"/>
  </mergeCells>
  <dataValidations disablePrompts="1" count="2">
    <dataValidation type="list" allowBlank="1" showInputMessage="1" showErrorMessage="1" sqref="I24 I137 I209 I281 I353 I425 I497">
      <formula1>IOS_List</formula1>
    </dataValidation>
    <dataValidation type="list" allowBlank="1" showInputMessage="1" showErrorMessage="1" sqref="J23">
      <formula1>$B$54:$B$62</formula1>
    </dataValidation>
  </dataValidations>
  <printOptions horizontalCentered="1"/>
  <pageMargins left="0.25" right="0.25" top="0.25" bottom="0.25" header="0.3" footer="0.15"/>
  <pageSetup scale="33" orientation="landscape" horizontalDpi="300" verticalDpi="300" r:id="rId1"/>
  <headerFooter scaleWithDoc="0">
    <oddHeader>&amp;L&amp;G&amp;C&amp;"-,Bold"&amp;12&amp;K2E398A
&amp;15FN30.350.10(IOX) Performance&amp;R&amp;"-,Bold"&amp;14&amp;K2E398A
&amp;12Cello Fixed Income Master Fund, LP&amp;"-,Regular"&amp;10&amp;K000000
&amp;"-,Bold"&amp;K2E398A As of Feb, 2013</oddHeader>
    <oddFooter>&amp;L&amp;8&amp;K2E398AReport Created on &amp;D &amp;T&amp;C&amp;G
&amp;8&amp;K2E398APage &amp;P of &amp;N</oddFoot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8" tint="0.39997558519241921"/>
    <pageSetUpPr fitToPage="1"/>
  </sheetPr>
  <dimension ref="A1:BL418"/>
  <sheetViews>
    <sheetView zoomScale="90" zoomScaleNormal="90" workbookViewId="0">
      <selection activeCell="AU68" sqref="AU68"/>
    </sheetView>
  </sheetViews>
  <sheetFormatPr defaultRowHeight="12.75"/>
  <cols>
    <col min="1" max="2" width="15.5703125" style="67" customWidth="1"/>
    <col min="3" max="3" width="12.5703125" style="67" customWidth="1"/>
    <col min="4" max="4" width="11.85546875" style="67" customWidth="1"/>
    <col min="5" max="7" width="17.85546875" style="67" customWidth="1"/>
    <col min="8" max="8" width="2.140625" style="67" customWidth="1"/>
    <col min="9" max="9" width="10.7109375" style="67" customWidth="1"/>
    <col min="10" max="10" width="8.85546875" style="67" customWidth="1"/>
    <col min="11" max="11" width="9" style="67" customWidth="1"/>
    <col min="12" max="12" width="8.7109375" style="67" bestFit="1" customWidth="1"/>
    <col min="13" max="13" width="8.28515625" style="67" customWidth="1"/>
    <col min="14" max="14" width="6.7109375" style="67" customWidth="1"/>
    <col min="15" max="15" width="6.85546875" style="67" customWidth="1"/>
    <col min="16" max="16" width="9.140625" style="67" bestFit="1" customWidth="1"/>
    <col min="17" max="17" width="10.85546875" style="67" customWidth="1"/>
    <col min="18" max="18" width="10.28515625" style="67" customWidth="1"/>
    <col min="19" max="19" width="10.7109375" style="67" customWidth="1"/>
    <col min="20" max="20" width="10.85546875" style="67" bestFit="1" customWidth="1"/>
    <col min="21" max="21" width="10.5703125" style="67" customWidth="1"/>
    <col min="22" max="22" width="6" style="67" customWidth="1"/>
    <col min="23" max="23" width="8.7109375" style="67" customWidth="1"/>
    <col min="24" max="24" width="10.28515625" style="67" bestFit="1" customWidth="1"/>
    <col min="25" max="25" width="10.28515625" style="67" customWidth="1"/>
    <col min="26" max="26" width="7" style="67" customWidth="1"/>
    <col min="27" max="28" width="10.140625" style="67" customWidth="1"/>
    <col min="29" max="29" width="8.85546875" style="67" customWidth="1"/>
    <col min="30" max="30" width="5.7109375" style="67" customWidth="1"/>
    <col min="31" max="31" width="8.5703125" style="67" customWidth="1"/>
    <col min="32" max="33" width="9.28515625" style="67" customWidth="1"/>
    <col min="34" max="34" width="10" style="67" customWidth="1"/>
    <col min="35" max="35" width="12.85546875" style="67" hidden="1" customWidth="1"/>
    <col min="36" max="36" width="9.42578125" style="67" hidden="1" customWidth="1"/>
    <col min="37" max="37" width="8.5703125" style="67" hidden="1" customWidth="1"/>
    <col min="38" max="38" width="8.42578125" style="67" customWidth="1"/>
    <col min="39" max="39" width="9.28515625" style="67" customWidth="1"/>
    <col min="40" max="40" width="11.140625" style="67" customWidth="1"/>
    <col min="41" max="41" width="10.5703125" style="67" customWidth="1"/>
    <col min="42" max="42" width="8.28515625" style="67" customWidth="1"/>
    <col min="43" max="43" width="7" style="67" customWidth="1"/>
    <col min="44" max="44" width="3.140625" style="67" customWidth="1"/>
    <col min="45" max="45" width="10.42578125" style="67" bestFit="1" customWidth="1"/>
    <col min="46" max="46" width="22.42578125" style="67" bestFit="1" customWidth="1"/>
    <col min="47" max="47" width="120.28515625" style="67" bestFit="1" customWidth="1"/>
    <col min="48" max="49" width="9.140625" style="67"/>
    <col min="50" max="50" width="9.28515625" style="67" bestFit="1" customWidth="1"/>
    <col min="51" max="51" width="17.140625" style="67" customWidth="1"/>
    <col min="52" max="52" width="9.140625" style="67"/>
    <col min="53" max="53" width="10.140625" style="67" hidden="1" customWidth="1"/>
    <col min="54" max="54" width="9.85546875" style="67" hidden="1" customWidth="1"/>
    <col min="55" max="55" width="0" style="67" hidden="1" customWidth="1"/>
    <col min="56" max="56" width="10.140625" style="67" hidden="1" customWidth="1"/>
    <col min="57" max="57" width="0" style="67" hidden="1" customWidth="1"/>
    <col min="58" max="16384" width="9.140625" style="67"/>
  </cols>
  <sheetData>
    <row r="1" spans="46:53">
      <c r="AT1" s="115" t="s">
        <v>100</v>
      </c>
      <c r="AU1" s="119">
        <v>42095</v>
      </c>
      <c r="AY1" s="289" t="s">
        <v>191</v>
      </c>
    </row>
    <row r="2" spans="46:53">
      <c r="AT2" s="115" t="s">
        <v>273</v>
      </c>
      <c r="AU2" s="119" t="str">
        <f>[2]!YBWORKDAY(Base_Date, -1, "USD")</f>
        <v>E</v>
      </c>
      <c r="AY2" s="288" t="s">
        <v>78</v>
      </c>
    </row>
    <row r="3" spans="46:53">
      <c r="AT3" s="116" t="s">
        <v>253</v>
      </c>
      <c r="AU3" s="120" t="s">
        <v>252</v>
      </c>
      <c r="AY3" s="288" t="s">
        <v>80</v>
      </c>
    </row>
    <row r="4" spans="46:53">
      <c r="AT4" s="116" t="s">
        <v>1</v>
      </c>
      <c r="AU4" s="120">
        <f>Base_Date</f>
        <v>42095</v>
      </c>
      <c r="AW4" s="2"/>
      <c r="AX4" s="1"/>
      <c r="AY4" s="288" t="s">
        <v>83</v>
      </c>
      <c r="BA4" s="1"/>
    </row>
    <row r="5" spans="46:53">
      <c r="AT5" s="117" t="s">
        <v>2</v>
      </c>
      <c r="AU5" s="183" t="str">
        <f>"S:\Analytics\IOS Performance\"&amp;TEXT(Base_Date, "yyyy")&amp;"\"</f>
        <v>S:\Analytics\IOS Performance\2015\</v>
      </c>
      <c r="AY5" s="288" t="s">
        <v>85</v>
      </c>
    </row>
    <row r="6" spans="46:53">
      <c r="AT6" s="117" t="s">
        <v>103</v>
      </c>
      <c r="AU6" s="121" t="s">
        <v>104</v>
      </c>
      <c r="AY6" s="288" t="s">
        <v>81</v>
      </c>
    </row>
    <row r="7" spans="46:53">
      <c r="AT7" s="489" t="s">
        <v>212</v>
      </c>
      <c r="AU7" s="490" t="str">
        <f>PDFReportDir&amp;"Monthly\Summary\IOS Monthly Performance Summary "&amp;TEXT(FactorDate,"yyyy-mm")&amp;".pdf"</f>
        <v>S:\Analytics\IOS Performance\2015\Monthly\Summary\IOS Monthly Performance Summary 2015-04.pdf</v>
      </c>
      <c r="AY7" s="288" t="s">
        <v>84</v>
      </c>
    </row>
    <row r="8" spans="46:53">
      <c r="AT8" s="117" t="s">
        <v>3</v>
      </c>
      <c r="AU8" s="132" t="str">
        <f>PDFReportDir &amp; "Monthly\Detail\IOS Monthly Performance Detail " &amp; TEXT(CurrentLastDateOfMonth,"yyyy-mm") &amp; ".pdf"</f>
        <v>S:\Analytics\IOS Performance\2015\Monthly\Detail\IOS Monthly Performance Detail E.pdf</v>
      </c>
      <c r="AY8" s="288" t="s">
        <v>86</v>
      </c>
    </row>
    <row r="9" spans="46:53">
      <c r="AT9" s="117" t="s">
        <v>238</v>
      </c>
      <c r="AU9" s="132" t="str">
        <f>PDFReportDir&amp;"Monthly\Summary\IOS Monthly Performance Summary "&amp;TEXT(CurrentLastDateOfMonth,"yyyy-mm")&amp;".pdf"</f>
        <v>S:\Analytics\IOS Performance\2015\Monthly\Summary\IOS Monthly Performance Summary E.pdf</v>
      </c>
      <c r="AY9" s="288" t="s">
        <v>87</v>
      </c>
    </row>
    <row r="10" spans="46:53">
      <c r="AT10" s="460" t="s">
        <v>263</v>
      </c>
      <c r="AU10" s="461" t="str">
        <f>PDFReportDir &amp; "Monthly\Summary External\IOS Monthly Performance Summary External " &amp; TEXT(CurrentLastDateOfMonth,"yyyy-mm") &amp; " WA Duration of -10 Years.pdf"</f>
        <v>S:\Analytics\IOS Performance\2015\Monthly\Summary External\IOS Monthly Performance Summary External E WA Duration of -10 Years.pdf</v>
      </c>
      <c r="AY10" s="288" t="s">
        <v>92</v>
      </c>
    </row>
    <row r="11" spans="46:53">
      <c r="AT11" s="118" t="s">
        <v>101</v>
      </c>
      <c r="AU11" s="122" t="str">
        <f>PDFReportDir&amp;"Monthly Benchmark IOS Performance "&amp;TEXT(CurrentLastDateOfMonth, "yyyy-mm") &amp;".pdf"</f>
        <v>S:\Analytics\IOS Performance\2015\Monthly Benchmark IOS Performance E.pdf</v>
      </c>
      <c r="AY11" s="288" t="s">
        <v>93</v>
      </c>
    </row>
    <row r="12" spans="46:53">
      <c r="AT12" s="118" t="s">
        <v>102</v>
      </c>
      <c r="AU12" s="122" t="str">
        <f>RunDir&amp;"IOS Bookmark.txt"</f>
        <v>S:\IT\Production\Monthly Reports\IOS Index Performance\IOS Bookmark.txt</v>
      </c>
      <c r="AY12" s="288" t="s">
        <v>94</v>
      </c>
    </row>
    <row r="13" spans="46:53">
      <c r="AT13" s="118" t="s">
        <v>237</v>
      </c>
      <c r="AU13" s="122" t="str">
        <f>RunDir&amp;"Cache\Monthly IOS Performance " &amp; TEXT(CurrentLastDateOfMonth, "yyyy-mm-dd") &amp;".ybcache"</f>
        <v>S:\IT\Production\Monthly Reports\IOS Index Performance\Cache\Monthly IOS Performance E.ybcache</v>
      </c>
      <c r="AY13" s="288" t="s">
        <v>95</v>
      </c>
    </row>
    <row r="14" spans="46:53">
      <c r="AT14" s="118" t="s">
        <v>246</v>
      </c>
      <c r="AU14" s="122" t="str">
        <f>RunDir&amp;"Cache\Monthly IOS Performance " &amp; TEXT([2]!YBWORKDAY(EDATE(Base_Date, -1), -1, "USD"), "yyyy-mm-dd") &amp;".ybcache"</f>
        <v>S:\IT\Production\Monthly Reports\IOS Index Performance\Cache\Monthly IOS Performance E.ybcache</v>
      </c>
      <c r="AY14" s="288" t="s">
        <v>96</v>
      </c>
    </row>
    <row r="15" spans="46:53">
      <c r="AT15" s="118" t="s">
        <v>268</v>
      </c>
      <c r="AU15" s="122" t="str">
        <f>"S:\Portfolio\Sonata\Investor Pack\IOS Monthly Performance Summary\"&amp;TEXT(CurrentLastDateOfMonth,"yyyy")&amp;"\Sonata IOS Monthly Performance Summary "&amp;TEXT(CurrentLastDateOfMonth,"yyyy-mm")&amp;".pdf"</f>
        <v>S:\Portfolio\Sonata\Investor Pack\IOS Monthly Performance Summary\E\Sonata IOS Monthly Performance Summary E.pdf</v>
      </c>
      <c r="AY15" s="288" t="s">
        <v>79</v>
      </c>
    </row>
    <row r="16" spans="46:53">
      <c r="AY16" s="288" t="s">
        <v>82</v>
      </c>
    </row>
    <row r="17" spans="1:64">
      <c r="AY17" s="288" t="s">
        <v>195</v>
      </c>
    </row>
    <row r="18" spans="1:64">
      <c r="AY18" s="288" t="s">
        <v>194</v>
      </c>
    </row>
    <row r="19" spans="1:64">
      <c r="AY19" s="288" t="s">
        <v>275</v>
      </c>
    </row>
    <row r="20" spans="1:64">
      <c r="AY20" s="288" t="s">
        <v>276</v>
      </c>
    </row>
    <row r="21" spans="1:64">
      <c r="AY21" s="288" t="s">
        <v>277</v>
      </c>
    </row>
    <row r="22" spans="1:64">
      <c r="AY22" s="288" t="s">
        <v>332</v>
      </c>
    </row>
    <row r="23" spans="1:64" ht="12" hidden="1" customHeight="1">
      <c r="I23" s="77" t="s">
        <v>77</v>
      </c>
      <c r="J23" s="74">
        <v>3</v>
      </c>
      <c r="AY23" s="288" t="s">
        <v>333</v>
      </c>
    </row>
    <row r="24" spans="1:64" ht="15">
      <c r="E24" s="67" t="s">
        <v>254</v>
      </c>
      <c r="F24" s="67">
        <f>MATCH(IOS_Selector, 'Barcap OAD'!$A$1:$S$1, 0)</f>
        <v>10</v>
      </c>
      <c r="I24" s="75" t="s">
        <v>85</v>
      </c>
    </row>
    <row r="25" spans="1:64" s="76" customFormat="1" ht="8.25" hidden="1" customHeight="1">
      <c r="J25" s="76" t="s">
        <v>7</v>
      </c>
      <c r="L25" s="76" t="s">
        <v>8</v>
      </c>
      <c r="M25" s="76" t="s">
        <v>9</v>
      </c>
      <c r="O25" s="76" t="s">
        <v>231</v>
      </c>
      <c r="W25" s="76" t="s">
        <v>11</v>
      </c>
      <c r="X25" s="76" t="s">
        <v>7</v>
      </c>
      <c r="Y25" s="76" t="s">
        <v>7</v>
      </c>
    </row>
    <row r="26" spans="1:64" ht="22.5" customHeight="1">
      <c r="E26" s="67" t="s">
        <v>255</v>
      </c>
      <c r="F26" s="67">
        <f>MATCH(Benchmark_TBA, 'Barcap OAD'!$A$1:$S$1, 0)</f>
        <v>2</v>
      </c>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75</v>
      </c>
      <c r="AG26" s="638"/>
      <c r="AH26" s="638"/>
      <c r="AI26" s="638"/>
      <c r="AJ26" s="638"/>
      <c r="AK26" s="638"/>
      <c r="AL26" s="639" t="s">
        <v>150</v>
      </c>
      <c r="AM26" s="640"/>
      <c r="AN26" s="640"/>
      <c r="AO26" s="640"/>
      <c r="AP26" s="640"/>
      <c r="AQ26" s="641"/>
    </row>
    <row r="27" spans="1:64" s="68" customFormat="1" ht="46.5" customHeight="1">
      <c r="A27" s="68" t="s">
        <v>12</v>
      </c>
      <c r="B27" s="68" t="s">
        <v>13</v>
      </c>
      <c r="C27" s="68" t="s">
        <v>14</v>
      </c>
      <c r="D27" s="68" t="s">
        <v>15</v>
      </c>
      <c r="E27" s="68" t="s">
        <v>16</v>
      </c>
      <c r="F27" s="68" t="s">
        <v>17</v>
      </c>
      <c r="G27" s="68" t="s">
        <v>18</v>
      </c>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5" t="s">
        <v>73</v>
      </c>
      <c r="AB27" s="214" t="s">
        <v>122</v>
      </c>
      <c r="AC27" s="214" t="s">
        <v>160</v>
      </c>
      <c r="AD27" s="14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V27" s="209" t="s">
        <v>183</v>
      </c>
      <c r="AX27" s="209" t="s">
        <v>153</v>
      </c>
      <c r="AY27" s="209" t="s">
        <v>152</v>
      </c>
      <c r="BA27" s="209" t="s">
        <v>179</v>
      </c>
      <c r="BB27" s="209" t="s">
        <v>180</v>
      </c>
      <c r="BC27" s="209"/>
      <c r="BD27" s="209" t="s">
        <v>182</v>
      </c>
      <c r="BE27" s="209" t="s">
        <v>181</v>
      </c>
      <c r="BI27" s="643" t="s">
        <v>271</v>
      </c>
      <c r="BJ27" s="643"/>
      <c r="BK27" s="643" t="s">
        <v>272</v>
      </c>
      <c r="BL27" s="643"/>
    </row>
    <row r="28" spans="1:64" s="68" customFormat="1" ht="15" hidden="1">
      <c r="C28" s="70" t="str">
        <f t="shared" ref="C28:C40" si="0">I28</f>
        <v>E</v>
      </c>
      <c r="D28" s="70" t="e">
        <f t="shared" ref="D28:D53" si="1">I28+35</f>
        <v>#VALUE!</v>
      </c>
      <c r="E28" s="68" t="str">
        <f t="shared" ref="E28:E53" si="2">"FNMA"&amp;TEXT($J$23,"0.0")&amp;"-TBA-"&amp;TEXT(C28,"mmm")</f>
        <v>FNMA3.0-TBA-E</v>
      </c>
      <c r="F28" s="68" t="e">
        <f t="shared" ref="F28:F53" si="3">"FNMA"&amp;TEXT($J$23,"0.0")&amp;"-TBA-"&amp;TEXT(D28,"mmm")</f>
        <v>#VALUE!</v>
      </c>
      <c r="G28" s="68" t="str">
        <f t="shared" ref="G28:G53" si="4">"FNMA"&amp;TEXT($J$23,"0.0")&amp;"-TBA-GEN"</f>
        <v>FNMA3.0-TBA-GEN</v>
      </c>
      <c r="I28" s="148" t="str">
        <f>[2]!YBWORKDAY(EDATE(Base_Date, AY28), -1, "USD")</f>
        <v>E</v>
      </c>
      <c r="J28" s="210" t="str">
        <f>[2]!YBHIST($I$24,$I28,K$25,"sec","")</f>
        <v>Error</v>
      </c>
      <c r="K28" s="216" t="str">
        <f>[2]!YBHIST($I$24,$I28,J$25,"sec","")</f>
        <v>E</v>
      </c>
      <c r="L28" s="134">
        <v>0</v>
      </c>
      <c r="M28" s="135" t="str">
        <f>[2]!YBPRICE($I$24,$K28&amp;"d",$I28,L$25,"Swap",$I28,"Default","","Model",100,"")</f>
        <v>E</v>
      </c>
      <c r="N28" s="136"/>
      <c r="O28" s="136"/>
      <c r="P28" s="134">
        <v>0</v>
      </c>
      <c r="Q28" s="137" t="str">
        <f>[2]!YBSCEN($I$24,$K28&amp;"d","Market",O$25,"Swap",$I28,"LMMSkew","","Model",100,0,29,"Gradual","ParShift|N",0,"Annualized ROR",0.25,100,"",,,,"Default",,,,"Default",,)</f>
        <v>E</v>
      </c>
      <c r="R28" s="134">
        <v>0</v>
      </c>
      <c r="S28" s="138">
        <v>0</v>
      </c>
      <c r="T28" s="134">
        <f>SUM(R$28:R28)</f>
        <v>0</v>
      </c>
      <c r="U28" s="151" t="e">
        <f>T28/K$28</f>
        <v>#VALUE!</v>
      </c>
      <c r="V28" s="139" t="str">
        <f>[2]!YBPRICE($I$24,K28&amp;"d","Market","EffectiveDuration","Swap",I28,"LMMSkew","","Model",100,"")</f>
        <v>E</v>
      </c>
      <c r="W28" s="140" t="str">
        <f>[2]!YBPRICE($I$24,K28&amp;"d","Market","EffectiveDV01","Swap",I28,"LMMSkew","","Model",100,"")</f>
        <v>E</v>
      </c>
      <c r="X28" s="184" t="str">
        <f>[2]!YBHIST($E28,$I28,X$25,"sec","")</f>
        <v>E</v>
      </c>
      <c r="Y28" s="134">
        <v>0</v>
      </c>
      <c r="Z28" s="137">
        <v>0</v>
      </c>
      <c r="AA28" s="137" t="e">
        <f>[2]!YBHIST($F28,$I28,X$25,"sec","")</f>
        <v>#VALUE!</v>
      </c>
      <c r="AB28" s="137"/>
      <c r="AC28" s="186">
        <f t="shared" ref="AC28:AC42" si="5">Y28+Z28</f>
        <v>0</v>
      </c>
      <c r="AD28" s="188" t="str">
        <f>[2]!YBHIST($G28,I28,"LMMEffectiveDuration","sec","")</f>
        <v>E</v>
      </c>
      <c r="AE28" s="140" t="e">
        <f t="shared" ref="AE28:AE66" si="6">X28*AD28/10000</f>
        <v>#VALUE!</v>
      </c>
      <c r="AF28" s="141" t="e">
        <f t="shared" ref="AF28:AF66" si="7">W28/AE28</f>
        <v>#VALUE!</v>
      </c>
      <c r="AG28" s="134"/>
      <c r="AH28" s="134"/>
      <c r="AI28" s="134">
        <f>AL28-AK28</f>
        <v>0</v>
      </c>
      <c r="AJ28" s="138">
        <v>0</v>
      </c>
      <c r="AK28" s="186">
        <f t="shared" ref="AK28:AK38" si="8">AJ28*Y28</f>
        <v>0</v>
      </c>
      <c r="AL28" s="191">
        <f t="shared" ref="AL28:AL39" si="9">AG28+R28</f>
        <v>0</v>
      </c>
      <c r="AM28" s="138">
        <v>0</v>
      </c>
      <c r="AN28" s="134">
        <f>SUM(AL$28:AL28)</f>
        <v>0</v>
      </c>
      <c r="AO28" s="150" t="e">
        <f>AN28/K$28</f>
        <v>#VALUE!</v>
      </c>
      <c r="AP28" s="193" t="e">
        <f t="shared" ref="AP28:AP66" si="10">(Z28*AF28*-1)+P28</f>
        <v>#VALUE!</v>
      </c>
      <c r="AQ28" s="199"/>
      <c r="AY28" s="67">
        <f t="shared" ref="AY28:AY35" si="11">AY29-1</f>
        <v>-62</v>
      </c>
    </row>
    <row r="29" spans="1:64" s="68" customFormat="1" ht="15" hidden="1">
      <c r="C29" s="70" t="str">
        <f t="shared" si="0"/>
        <v>E</v>
      </c>
      <c r="D29" s="70" t="e">
        <f t="shared" si="1"/>
        <v>#VALUE!</v>
      </c>
      <c r="E29" s="68" t="str">
        <f t="shared" si="2"/>
        <v>FNMA3.0-TBA-E</v>
      </c>
      <c r="F29" s="68" t="e">
        <f t="shared" si="3"/>
        <v>#VALUE!</v>
      </c>
      <c r="G29" s="68" t="str">
        <f t="shared" si="4"/>
        <v>FNMA3.0-TBA-GEN</v>
      </c>
      <c r="I29" s="133" t="str">
        <f>[2]!YBWORKDAY(EDATE(Base_Date, AY29), -1, "USD")</f>
        <v>E</v>
      </c>
      <c r="J29" s="211" t="str">
        <f>[2]!YBHIST($I$24,$I29,K$25,"sec","")</f>
        <v>Error</v>
      </c>
      <c r="K29" s="217" t="str">
        <f>[2]!YBHIST($I$24,$I29,J$25,"sec","")</f>
        <v>E</v>
      </c>
      <c r="L29" s="80" t="e">
        <f>K29-K28</f>
        <v>#VALUE!</v>
      </c>
      <c r="M29" s="81" t="str">
        <f>[2]!YBPRICE($I$24,$K29&amp;"d",$I29,L$25,"Swap",$I29,"Default","","Model",100,"")</f>
        <v>E</v>
      </c>
      <c r="N29" s="73" t="str">
        <f>[2]!YBHIST($I$24,$I28,M$25,"sec","")</f>
        <v>E</v>
      </c>
      <c r="O29" s="73"/>
      <c r="P29" s="80" t="e">
        <f>K28-Q28</f>
        <v>#VALUE!</v>
      </c>
      <c r="Q29" s="82" t="str">
        <f>[2]!YBSCEN($I$24,$K29&amp;"d","Market",O$25,"Swap",$I29,"LMMSkew","","Model",100,0,29,"Gradual","ParShift|N",0,"Annualized ROR",0.25,100,"",,,,"Default",,,,"Default",,)</f>
        <v>E</v>
      </c>
      <c r="R29" s="80" t="e">
        <f>L29+P29</f>
        <v>#VALUE!</v>
      </c>
      <c r="S29" s="83" t="e">
        <f>R29/K28</f>
        <v>#VALUE!</v>
      </c>
      <c r="T29" s="80" t="e">
        <f>SUM(R$28:R29)</f>
        <v>#VALUE!</v>
      </c>
      <c r="U29" s="83" t="e">
        <f>T29/K$28</f>
        <v>#VALUE!</v>
      </c>
      <c r="V29" s="84" t="str">
        <f>[2]!YBPRICE($I$24,K29&amp;"d","Market","EffectiveDuration","Swap",I29,"LMMSkew","","Model",100,"")</f>
        <v>E</v>
      </c>
      <c r="W29" s="85" t="str">
        <f>[2]!YBPRICE($I$24,K29&amp;"d","Market","EffectiveDV01","Swap",I29,"LMMSkew","","Model",100,"")</f>
        <v>E</v>
      </c>
      <c r="X29" s="185" t="str">
        <f>[2]!YBHIST($E29,$I29,X$25,"sec","")</f>
        <v>E</v>
      </c>
      <c r="Y29" s="80" t="e">
        <f t="shared" ref="Y29:Y39" si="12">X29-X28</f>
        <v>#VALUE!</v>
      </c>
      <c r="Z29" s="82" t="e">
        <f>X28-AA28</f>
        <v>#VALUE!</v>
      </c>
      <c r="AA29" s="82" t="e">
        <f>[2]!YBHIST($F29,$I29,X$25,"sec","")</f>
        <v>#VALUE!</v>
      </c>
      <c r="AB29" s="82"/>
      <c r="AC29" s="187" t="e">
        <f t="shared" si="5"/>
        <v>#VALUE!</v>
      </c>
      <c r="AD29" s="189" t="str">
        <f>[2]!YBHIST($G29,I29,"LMMEffectiveDuration","sec","")</f>
        <v>E</v>
      </c>
      <c r="AE29" s="85" t="e">
        <f t="shared" si="6"/>
        <v>#VALUE!</v>
      </c>
      <c r="AF29" s="86" t="e">
        <f t="shared" si="7"/>
        <v>#VALUE!</v>
      </c>
      <c r="AG29" s="80" t="e">
        <f>-AC29*AF28</f>
        <v>#VALUE!</v>
      </c>
      <c r="AH29" s="80"/>
      <c r="AI29" s="80" t="e">
        <f t="shared" ref="AI29:AI38" si="13">AL29-AK29</f>
        <v>#VALUE!</v>
      </c>
      <c r="AJ29" s="83" t="e">
        <f t="shared" ref="AJ29:AJ38" si="14">AF29-AF28</f>
        <v>#VALUE!</v>
      </c>
      <c r="AK29" s="187" t="e">
        <f t="shared" si="8"/>
        <v>#VALUE!</v>
      </c>
      <c r="AL29" s="192" t="e">
        <f t="shared" si="9"/>
        <v>#VALUE!</v>
      </c>
      <c r="AM29" s="83" t="e">
        <f>AL29/K28</f>
        <v>#VALUE!</v>
      </c>
      <c r="AN29" s="80" t="e">
        <f>SUM(AL$28:AL29)</f>
        <v>#VALUE!</v>
      </c>
      <c r="AO29" s="109" t="e">
        <f>AN29/K$28</f>
        <v>#VALUE!</v>
      </c>
      <c r="AP29" s="194" t="e">
        <f t="shared" si="10"/>
        <v>#VALUE!</v>
      </c>
      <c r="AQ29" s="199"/>
      <c r="AY29" s="67">
        <f t="shared" si="11"/>
        <v>-61</v>
      </c>
    </row>
    <row r="30" spans="1:64" s="68" customFormat="1" ht="15" hidden="1">
      <c r="C30" s="70" t="str">
        <f t="shared" si="0"/>
        <v>E</v>
      </c>
      <c r="D30" s="70" t="e">
        <f t="shared" si="1"/>
        <v>#VALUE!</v>
      </c>
      <c r="E30" s="68" t="str">
        <f t="shared" si="2"/>
        <v>FNMA3.0-TBA-E</v>
      </c>
      <c r="F30" s="68" t="e">
        <f t="shared" si="3"/>
        <v>#VALUE!</v>
      </c>
      <c r="G30" s="68" t="str">
        <f t="shared" si="4"/>
        <v>FNMA3.0-TBA-GEN</v>
      </c>
      <c r="I30" s="133" t="str">
        <f>[2]!YBWORKDAY(EDATE(Base_Date, AY30), -1, "USD")</f>
        <v>E</v>
      </c>
      <c r="J30" s="211" t="str">
        <f>[2]!YBHIST($I$24,$I30,K$25,"sec","")</f>
        <v>Error</v>
      </c>
      <c r="K30" s="217" t="str">
        <f>[2]!YBHIST($I$24,$I30,J$25,"sec","")</f>
        <v>E</v>
      </c>
      <c r="L30" s="80" t="e">
        <f>K30-K29</f>
        <v>#VALUE!</v>
      </c>
      <c r="M30" s="81" t="str">
        <f>[2]!YBPRICE($I$24,$K30&amp;"d",$I30,L$25,"Swap",$I30,"Default","","Model",100,"")</f>
        <v>E</v>
      </c>
      <c r="N30" s="73" t="str">
        <f>[2]!YBHIST($I$24,$I29,M$25,"sec","")</f>
        <v>E</v>
      </c>
      <c r="O30" s="73"/>
      <c r="P30" s="80" t="e">
        <f>K29-Q29</f>
        <v>#VALUE!</v>
      </c>
      <c r="Q30" s="82" t="str">
        <f>[2]!YBSCEN($I$24,$K30&amp;"d","Market",O$25,"Swap",$I30,"LMMSkew","","Model",100,0,29,"Gradual","ParShift|N",0,"Annualized ROR",0.25,100,"",,,,"Default",,,,"Default",,)</f>
        <v>E</v>
      </c>
      <c r="R30" s="80" t="e">
        <f>L30+P30</f>
        <v>#VALUE!</v>
      </c>
      <c r="S30" s="83" t="e">
        <f>R30/K29</f>
        <v>#VALUE!</v>
      </c>
      <c r="T30" s="80" t="e">
        <f>SUM(R$28:R30)</f>
        <v>#VALUE!</v>
      </c>
      <c r="U30" s="83" t="e">
        <f>T30/K$28</f>
        <v>#VALUE!</v>
      </c>
      <c r="V30" s="84" t="str">
        <f>[2]!YBPRICE($I$24,K30&amp;"d","Market","EffectiveDuration","Swap",I30,"LMMSkew","","Model",100,"")</f>
        <v>E</v>
      </c>
      <c r="W30" s="85" t="str">
        <f>[2]!YBPRICE($I$24,K30&amp;"d","Market","EffectiveDV01","Swap",I30,"LMMSkew","","Model",100,"")</f>
        <v>E</v>
      </c>
      <c r="X30" s="185" t="str">
        <f>[2]!YBHIST($E30,$I30,X$25,"sec","")</f>
        <v>E</v>
      </c>
      <c r="Y30" s="80" t="e">
        <f t="shared" si="12"/>
        <v>#VALUE!</v>
      </c>
      <c r="Z30" s="82" t="e">
        <f>X29-AA29</f>
        <v>#VALUE!</v>
      </c>
      <c r="AA30" s="82" t="e">
        <f>[2]!YBHIST($F30,$I30,X$25,"sec","")</f>
        <v>#VALUE!</v>
      </c>
      <c r="AB30" s="82"/>
      <c r="AC30" s="187" t="e">
        <f t="shared" si="5"/>
        <v>#VALUE!</v>
      </c>
      <c r="AD30" s="189" t="str">
        <f>[2]!YBHIST($G30,I30,"LMMEffectiveDuration","sec","")</f>
        <v>E</v>
      </c>
      <c r="AE30" s="85" t="e">
        <f t="shared" si="6"/>
        <v>#VALUE!</v>
      </c>
      <c r="AF30" s="86" t="e">
        <f t="shared" si="7"/>
        <v>#VALUE!</v>
      </c>
      <c r="AG30" s="80" t="e">
        <f>-AC30*AF29</f>
        <v>#VALUE!</v>
      </c>
      <c r="AH30" s="80"/>
      <c r="AI30" s="80" t="e">
        <f t="shared" si="13"/>
        <v>#VALUE!</v>
      </c>
      <c r="AJ30" s="83" t="e">
        <f t="shared" si="14"/>
        <v>#VALUE!</v>
      </c>
      <c r="AK30" s="187" t="e">
        <f t="shared" si="8"/>
        <v>#VALUE!</v>
      </c>
      <c r="AL30" s="192" t="e">
        <f t="shared" si="9"/>
        <v>#VALUE!</v>
      </c>
      <c r="AM30" s="83" t="e">
        <f>AL30/K29</f>
        <v>#VALUE!</v>
      </c>
      <c r="AN30" s="80" t="e">
        <f>SUM(AL$28:AL30)</f>
        <v>#VALUE!</v>
      </c>
      <c r="AO30" s="109" t="e">
        <f>AN30/K$28</f>
        <v>#VALUE!</v>
      </c>
      <c r="AP30" s="194" t="e">
        <f t="shared" si="10"/>
        <v>#VALUE!</v>
      </c>
      <c r="AQ30" s="199"/>
      <c r="AY30" s="67">
        <f t="shared" si="11"/>
        <v>-60</v>
      </c>
    </row>
    <row r="31" spans="1:64" s="68" customFormat="1" ht="15" hidden="1">
      <c r="C31" s="70" t="str">
        <f t="shared" si="0"/>
        <v>E</v>
      </c>
      <c r="D31" s="70" t="e">
        <f t="shared" si="1"/>
        <v>#VALUE!</v>
      </c>
      <c r="E31" s="68" t="str">
        <f t="shared" si="2"/>
        <v>FNMA3.0-TBA-E</v>
      </c>
      <c r="F31" s="68" t="e">
        <f t="shared" si="3"/>
        <v>#VALUE!</v>
      </c>
      <c r="G31" s="68" t="str">
        <f t="shared" si="4"/>
        <v>FNMA3.0-TBA-GEN</v>
      </c>
      <c r="I31" s="133" t="str">
        <f>[2]!YBWORKDAY(EDATE(Base_Date, AY31), -1, "USD")</f>
        <v>E</v>
      </c>
      <c r="J31" s="211" t="str">
        <f>[2]!YBHIST($I$24,$I31,K$25,"sec","")</f>
        <v>Error</v>
      </c>
      <c r="K31" s="217" t="str">
        <f>[2]!YBHIST($I$24,$I31,J$25,"sec","")</f>
        <v>E</v>
      </c>
      <c r="L31" s="80">
        <v>0</v>
      </c>
      <c r="M31" s="81" t="str">
        <f>[2]!YBPRICE($I$24,$K31&amp;"d",$I31,L$25,"Swap",$I31,"Default","","Model",100,"")</f>
        <v>E</v>
      </c>
      <c r="N31" s="73"/>
      <c r="O31" s="73"/>
      <c r="P31" s="80">
        <v>0</v>
      </c>
      <c r="Q31" s="82" t="str">
        <f>[2]!YBSCEN($I$24,$K31&amp;"d","Market",O$25,"Swap",$I31,"LMMSkew","","Model",100,0,29,"Gradual","ParShift|N",0,"Annualized ROR",0.25,100,"",,,,"Default",,,,"Default",,)</f>
        <v>E</v>
      </c>
      <c r="R31" s="80">
        <v>0</v>
      </c>
      <c r="S31" s="83">
        <v>0</v>
      </c>
      <c r="T31" s="80">
        <f>SUM(R$31:R31)</f>
        <v>0</v>
      </c>
      <c r="U31" s="152" t="e">
        <f t="shared" ref="U31:U38" si="15">T31/K$31</f>
        <v>#VALUE!</v>
      </c>
      <c r="V31" s="84" t="str">
        <f>[2]!YBPRICE($I$24,K31&amp;"d","Market","EffectiveDuration","Swap",I31,"LMMSkew","","Model",100,"")</f>
        <v>E</v>
      </c>
      <c r="W31" s="85" t="str">
        <f>[2]!YBPRICE($I$24,K31&amp;"d","Market","EffectiveDV01","Swap",I31,"LMMSkew","","Model",100,"")</f>
        <v>E</v>
      </c>
      <c r="X31" s="185" t="str">
        <f>[2]!YBHIST($E31,$I31,X$25,"sec","")</f>
        <v>E</v>
      </c>
      <c r="Y31" s="80">
        <v>0</v>
      </c>
      <c r="Z31" s="82">
        <v>0</v>
      </c>
      <c r="AA31" s="82" t="e">
        <f>[2]!YBHIST($F31,$I31,X$25,"sec","")</f>
        <v>#VALUE!</v>
      </c>
      <c r="AB31" s="82"/>
      <c r="AC31" s="187">
        <f t="shared" si="5"/>
        <v>0</v>
      </c>
      <c r="AD31" s="189" t="str">
        <f>[2]!YBHIST($G31,I31,"LMMEffectiveDuration","sec","")</f>
        <v>E</v>
      </c>
      <c r="AE31" s="85" t="e">
        <f t="shared" si="6"/>
        <v>#VALUE!</v>
      </c>
      <c r="AF31" s="86" t="e">
        <f t="shared" si="7"/>
        <v>#VALUE!</v>
      </c>
      <c r="AG31" s="80"/>
      <c r="AH31" s="80"/>
      <c r="AI31" s="80">
        <f>AL31-AK31</f>
        <v>0</v>
      </c>
      <c r="AJ31" s="83">
        <v>0</v>
      </c>
      <c r="AK31" s="187">
        <f t="shared" si="8"/>
        <v>0</v>
      </c>
      <c r="AL31" s="192">
        <f t="shared" si="9"/>
        <v>0</v>
      </c>
      <c r="AM31" s="83">
        <v>0</v>
      </c>
      <c r="AN31" s="80">
        <f>SUM(AL$31:AL31)</f>
        <v>0</v>
      </c>
      <c r="AO31" s="153" t="e">
        <f t="shared" ref="AO31:AO38" si="16">AN31/K$31</f>
        <v>#VALUE!</v>
      </c>
      <c r="AP31" s="194" t="e">
        <f t="shared" si="10"/>
        <v>#VALUE!</v>
      </c>
      <c r="AQ31" s="199"/>
      <c r="AY31" s="67">
        <f t="shared" si="11"/>
        <v>-59</v>
      </c>
    </row>
    <row r="32" spans="1:64" s="68" customFormat="1" ht="15" hidden="1">
      <c r="C32" s="70" t="str">
        <f t="shared" si="0"/>
        <v>E</v>
      </c>
      <c r="D32" s="70" t="e">
        <f t="shared" si="1"/>
        <v>#VALUE!</v>
      </c>
      <c r="E32" s="68" t="str">
        <f t="shared" si="2"/>
        <v>FNMA3.0-TBA-E</v>
      </c>
      <c r="F32" s="68" t="e">
        <f t="shared" si="3"/>
        <v>#VALUE!</v>
      </c>
      <c r="G32" s="68" t="str">
        <f t="shared" si="4"/>
        <v>FNMA3.0-TBA-GEN</v>
      </c>
      <c r="I32" s="133" t="str">
        <f>[2]!YBWORKDAY(EDATE(Base_Date, AY32), -1, "USD")</f>
        <v>E</v>
      </c>
      <c r="J32" s="211" t="str">
        <f>[2]!YBHIST($I$24,$I32,K$25,"sec","")</f>
        <v>Error</v>
      </c>
      <c r="K32" s="217" t="str">
        <f>[2]!YBHIST($I$24,$I32,J$25,"sec","")</f>
        <v>E</v>
      </c>
      <c r="L32" s="80" t="e">
        <f t="shared" ref="L32:L38" si="17">K32-K31</f>
        <v>#VALUE!</v>
      </c>
      <c r="M32" s="81" t="str">
        <f>[2]!YBPRICE($I$24,$K32&amp;"d",$I32,L$25,"Swap",$I32,"Default","","Model",100,"")</f>
        <v>E</v>
      </c>
      <c r="N32" s="73" t="str">
        <f>[2]!YBHIST($I$24,$I31,M$25,"sec","")</f>
        <v>E</v>
      </c>
      <c r="O32" s="73"/>
      <c r="P32" s="80" t="e">
        <f t="shared" ref="P32:P38" si="18">K31-Q31</f>
        <v>#VALUE!</v>
      </c>
      <c r="Q32" s="82" t="str">
        <f>[2]!YBSCEN($I$24,$K32&amp;"d","Market",O$25,"Swap",$I32,"LMMSkew","","Model",100,0,29,"Gradual","ParShift|N",0,"Annualized ROR",0.25,100,"",,,,"Default",,,,"Default",,)</f>
        <v>E</v>
      </c>
      <c r="R32" s="80" t="e">
        <f t="shared" ref="R32:R38" si="19">L32+P32</f>
        <v>#VALUE!</v>
      </c>
      <c r="S32" s="83" t="e">
        <f>R32/K31</f>
        <v>#VALUE!</v>
      </c>
      <c r="T32" s="80" t="e">
        <f>SUM(R$31:R32)</f>
        <v>#VALUE!</v>
      </c>
      <c r="U32" s="83" t="e">
        <f t="shared" si="15"/>
        <v>#VALUE!</v>
      </c>
      <c r="V32" s="84" t="str">
        <f>[2]!YBPRICE($I$24,K32&amp;"d","Market","EffectiveDuration","Swap",I32,"LMMSkew","","Model",100,"")</f>
        <v>E</v>
      </c>
      <c r="W32" s="85" t="str">
        <f>[2]!YBPRICE($I$24,K32&amp;"d","Market","EffectiveDV01","Swap",I32,"LMMSkew","","Model",100,"")</f>
        <v>E</v>
      </c>
      <c r="X32" s="185" t="str">
        <f>[2]!YBHIST($E32,$I32,X$25,"sec","")</f>
        <v>E</v>
      </c>
      <c r="Y32" s="80" t="e">
        <f t="shared" si="12"/>
        <v>#VALUE!</v>
      </c>
      <c r="Z32" s="82" t="e">
        <f t="shared" ref="Z32:Z39" si="20">X31-AA31</f>
        <v>#VALUE!</v>
      </c>
      <c r="AA32" s="82" t="e">
        <f>[2]!YBHIST($F32,$I32,X$25,"sec","")</f>
        <v>#VALUE!</v>
      </c>
      <c r="AB32" s="82"/>
      <c r="AC32" s="187" t="e">
        <f t="shared" si="5"/>
        <v>#VALUE!</v>
      </c>
      <c r="AD32" s="189" t="str">
        <f>[2]!YBHIST($G32,I32,"LMMEffectiveDuration","sec","")</f>
        <v>E</v>
      </c>
      <c r="AE32" s="85" t="e">
        <f t="shared" si="6"/>
        <v>#VALUE!</v>
      </c>
      <c r="AF32" s="86" t="e">
        <f t="shared" si="7"/>
        <v>#VALUE!</v>
      </c>
      <c r="AG32" s="80" t="e">
        <f t="shared" ref="AG32:AG38" si="21">-AC32*AF31</f>
        <v>#VALUE!</v>
      </c>
      <c r="AH32" s="80"/>
      <c r="AI32" s="80" t="e">
        <f t="shared" si="13"/>
        <v>#VALUE!</v>
      </c>
      <c r="AJ32" s="83" t="e">
        <f t="shared" si="14"/>
        <v>#VALUE!</v>
      </c>
      <c r="AK32" s="187" t="e">
        <f t="shared" si="8"/>
        <v>#VALUE!</v>
      </c>
      <c r="AL32" s="192" t="e">
        <f t="shared" si="9"/>
        <v>#VALUE!</v>
      </c>
      <c r="AM32" s="83" t="e">
        <f t="shared" ref="AM32:AM38" si="22">AL32/K31</f>
        <v>#VALUE!</v>
      </c>
      <c r="AN32" s="80" t="e">
        <f>SUM(AL$31:AL32)</f>
        <v>#VALUE!</v>
      </c>
      <c r="AO32" s="109" t="e">
        <f t="shared" si="16"/>
        <v>#VALUE!</v>
      </c>
      <c r="AP32" s="194" t="e">
        <f t="shared" si="10"/>
        <v>#VALUE!</v>
      </c>
      <c r="AQ32" s="199"/>
      <c r="AY32" s="67">
        <f t="shared" si="11"/>
        <v>-58</v>
      </c>
    </row>
    <row r="33" spans="3:64" s="68" customFormat="1" ht="15" hidden="1">
      <c r="C33" s="70" t="str">
        <f t="shared" si="0"/>
        <v>E</v>
      </c>
      <c r="D33" s="70" t="e">
        <f t="shared" si="1"/>
        <v>#VALUE!</v>
      </c>
      <c r="E33" s="68" t="str">
        <f t="shared" si="2"/>
        <v>FNMA3.0-TBA-E</v>
      </c>
      <c r="F33" s="68" t="e">
        <f t="shared" si="3"/>
        <v>#VALUE!</v>
      </c>
      <c r="G33" s="68" t="str">
        <f t="shared" si="4"/>
        <v>FNMA3.0-TBA-GEN</v>
      </c>
      <c r="I33" s="133" t="str">
        <f>[2]!YBWORKDAY(EDATE(Base_Date, AY33), -1, "USD")</f>
        <v>E</v>
      </c>
      <c r="J33" s="211" t="str">
        <f>[2]!YBHIST($I$24,$I33,K$25,"sec","")</f>
        <v>Error</v>
      </c>
      <c r="K33" s="217" t="str">
        <f>[2]!YBHIST($I$24,$I33,J$25,"sec","")</f>
        <v>E</v>
      </c>
      <c r="L33" s="80" t="e">
        <f t="shared" si="17"/>
        <v>#VALUE!</v>
      </c>
      <c r="M33" s="81" t="str">
        <f>[2]!YBPRICE($I$24,$K33&amp;"d",$I33,L$25,"Swap",$I33,"Default","","Model",100,"")</f>
        <v>E</v>
      </c>
      <c r="N33" s="73" t="str">
        <f>[2]!YBHIST($I$24,$I32,M$25,"sec","")</f>
        <v>E</v>
      </c>
      <c r="O33" s="73"/>
      <c r="P33" s="80" t="e">
        <f t="shared" si="18"/>
        <v>#VALUE!</v>
      </c>
      <c r="Q33" s="82" t="str">
        <f>[2]!YBSCEN($I$24,$K33&amp;"d","Market",O$25,"Swap",$I33,"LMMSkew","","Model",100,0,29,"Gradual","ParShift|N",0,"Annualized ROR",0.25,100,"",,,,"Default",,,,"Default",,)</f>
        <v>E</v>
      </c>
      <c r="R33" s="80" t="e">
        <f t="shared" si="19"/>
        <v>#VALUE!</v>
      </c>
      <c r="S33" s="83" t="e">
        <f>R33/K32</f>
        <v>#VALUE!</v>
      </c>
      <c r="T33" s="80" t="e">
        <f>SUM(R$31:R33)</f>
        <v>#VALUE!</v>
      </c>
      <c r="U33" s="83" t="e">
        <f t="shared" si="15"/>
        <v>#VALUE!</v>
      </c>
      <c r="V33" s="84" t="str">
        <f>[2]!YBPRICE($I$24,K33&amp;"d","Market","EffectiveDuration","Swap",I33,"LMMSkew","","Model",100,"")</f>
        <v>E</v>
      </c>
      <c r="W33" s="85" t="str">
        <f>[2]!YBPRICE($I$24,K33&amp;"d","Market","EffectiveDV01","Swap",I33,"LMMSkew","","Model",100,"")</f>
        <v>E</v>
      </c>
      <c r="X33" s="185" t="str">
        <f>[2]!YBHIST($E33,$I33,X$25,"sec","")</f>
        <v>E</v>
      </c>
      <c r="Y33" s="80" t="e">
        <f t="shared" si="12"/>
        <v>#VALUE!</v>
      </c>
      <c r="Z33" s="82" t="e">
        <f t="shared" si="20"/>
        <v>#VALUE!</v>
      </c>
      <c r="AA33" s="82" t="e">
        <f>[2]!YBHIST($F33,$I33,X$25,"sec","")</f>
        <v>#VALUE!</v>
      </c>
      <c r="AB33" s="82"/>
      <c r="AC33" s="187" t="e">
        <f t="shared" si="5"/>
        <v>#VALUE!</v>
      </c>
      <c r="AD33" s="189" t="str">
        <f>[2]!YBHIST($G33,I33,"LMMEffectiveDuration","sec","")</f>
        <v>E</v>
      </c>
      <c r="AE33" s="85" t="e">
        <f t="shared" si="6"/>
        <v>#VALUE!</v>
      </c>
      <c r="AF33" s="86" t="e">
        <f t="shared" si="7"/>
        <v>#VALUE!</v>
      </c>
      <c r="AG33" s="80" t="e">
        <f t="shared" si="21"/>
        <v>#VALUE!</v>
      </c>
      <c r="AH33" s="80"/>
      <c r="AI33" s="80" t="e">
        <f t="shared" si="13"/>
        <v>#VALUE!</v>
      </c>
      <c r="AJ33" s="83" t="e">
        <f t="shared" si="14"/>
        <v>#VALUE!</v>
      </c>
      <c r="AK33" s="187" t="e">
        <f t="shared" si="8"/>
        <v>#VALUE!</v>
      </c>
      <c r="AL33" s="192" t="e">
        <f t="shared" si="9"/>
        <v>#VALUE!</v>
      </c>
      <c r="AM33" s="83" t="e">
        <f t="shared" si="22"/>
        <v>#VALUE!</v>
      </c>
      <c r="AN33" s="80" t="e">
        <f>SUM(AL$31:AL33)</f>
        <v>#VALUE!</v>
      </c>
      <c r="AO33" s="109" t="e">
        <f t="shared" si="16"/>
        <v>#VALUE!</v>
      </c>
      <c r="AP33" s="194" t="e">
        <f t="shared" si="10"/>
        <v>#VALUE!</v>
      </c>
      <c r="AQ33" s="199"/>
      <c r="AY33" s="67">
        <f t="shared" si="11"/>
        <v>-57</v>
      </c>
    </row>
    <row r="34" spans="3:64" s="68" customFormat="1" ht="15" hidden="1">
      <c r="C34" s="70" t="str">
        <f t="shared" si="0"/>
        <v>E</v>
      </c>
      <c r="D34" s="70" t="e">
        <f t="shared" si="1"/>
        <v>#VALUE!</v>
      </c>
      <c r="E34" s="68" t="str">
        <f t="shared" si="2"/>
        <v>FNMA3.0-TBA-E</v>
      </c>
      <c r="F34" s="68" t="e">
        <f t="shared" si="3"/>
        <v>#VALUE!</v>
      </c>
      <c r="G34" s="68" t="str">
        <f t="shared" si="4"/>
        <v>FNMA3.0-TBA-GEN</v>
      </c>
      <c r="I34" s="133" t="str">
        <f>[2]!YBWORKDAY(EDATE(Base_Date, AY34), -1, "USD")</f>
        <v>E</v>
      </c>
      <c r="J34" s="211" t="str">
        <f>[2]!YBHIST($I$24,$I34,K$25,"sec","")</f>
        <v>Error</v>
      </c>
      <c r="K34" s="217" t="str">
        <f>[2]!YBHIST($I$24,$I34,J$25,"sec","")</f>
        <v>E</v>
      </c>
      <c r="L34" s="80" t="e">
        <f t="shared" si="17"/>
        <v>#VALUE!</v>
      </c>
      <c r="M34" s="81" t="str">
        <f>[2]!YBPRICE($I$24,$K34&amp;"d",$I34,L$25,"Swap",$I34,"Default","","Model",100,"")</f>
        <v>E</v>
      </c>
      <c r="N34" s="73" t="str">
        <f>[2]!YBHIST($I$24,$I33,M$25,"sec","")</f>
        <v>E</v>
      </c>
      <c r="O34" s="73"/>
      <c r="P34" s="80" t="e">
        <f t="shared" si="18"/>
        <v>#VALUE!</v>
      </c>
      <c r="Q34" s="82" t="str">
        <f>[2]!YBSCEN($I$24,$K34&amp;"d","Market",O$25,"Swap",$I34,"LMMSkew","","Model",100,0,29,"Gradual","ParShift|N",0,"Annualized ROR",0.25,100,"",,,,"Default",,,,"Default",,)</f>
        <v>E</v>
      </c>
      <c r="R34" s="80" t="e">
        <f t="shared" si="19"/>
        <v>#VALUE!</v>
      </c>
      <c r="S34" s="83" t="e">
        <f>R34/K33</f>
        <v>#VALUE!</v>
      </c>
      <c r="T34" s="80" t="e">
        <f>SUM(R$31:R34)</f>
        <v>#VALUE!</v>
      </c>
      <c r="U34" s="83" t="e">
        <f t="shared" si="15"/>
        <v>#VALUE!</v>
      </c>
      <c r="V34" s="84" t="str">
        <f>[2]!YBPRICE($I$24,K34&amp;"d","Market","EffectiveDuration","Swap",I34,"LMMSkew","","Model",100,"")</f>
        <v>E</v>
      </c>
      <c r="W34" s="85" t="str">
        <f>[2]!YBPRICE($I$24,K34&amp;"d","Market","EffectiveDV01","Swap",I34,"LMMSkew","","Model",100,"")</f>
        <v>E</v>
      </c>
      <c r="X34" s="185" t="str">
        <f>[2]!YBHIST($E34,$I34,X$25,"sec","")</f>
        <v>E</v>
      </c>
      <c r="Y34" s="80" t="e">
        <f t="shared" si="12"/>
        <v>#VALUE!</v>
      </c>
      <c r="Z34" s="82" t="e">
        <f t="shared" si="20"/>
        <v>#VALUE!</v>
      </c>
      <c r="AA34" s="82" t="e">
        <f>[2]!YBHIST($F34,$I34,X$25,"sec","")</f>
        <v>#VALUE!</v>
      </c>
      <c r="AB34" s="82"/>
      <c r="AC34" s="187" t="e">
        <f t="shared" si="5"/>
        <v>#VALUE!</v>
      </c>
      <c r="AD34" s="189" t="str">
        <f>[2]!YBHIST($G34,I34,"LMMEffectiveDuration","sec","")</f>
        <v>E</v>
      </c>
      <c r="AE34" s="85" t="e">
        <f t="shared" si="6"/>
        <v>#VALUE!</v>
      </c>
      <c r="AF34" s="86" t="e">
        <f t="shared" si="7"/>
        <v>#VALUE!</v>
      </c>
      <c r="AG34" s="80" t="e">
        <f t="shared" si="21"/>
        <v>#VALUE!</v>
      </c>
      <c r="AH34" s="80"/>
      <c r="AI34" s="80" t="e">
        <f t="shared" si="13"/>
        <v>#VALUE!</v>
      </c>
      <c r="AJ34" s="83" t="e">
        <f t="shared" si="14"/>
        <v>#VALUE!</v>
      </c>
      <c r="AK34" s="187" t="e">
        <f t="shared" si="8"/>
        <v>#VALUE!</v>
      </c>
      <c r="AL34" s="192" t="e">
        <f t="shared" si="9"/>
        <v>#VALUE!</v>
      </c>
      <c r="AM34" s="83" t="e">
        <f t="shared" si="22"/>
        <v>#VALUE!</v>
      </c>
      <c r="AN34" s="80" t="e">
        <f>SUM(AL$31:AL34)</f>
        <v>#VALUE!</v>
      </c>
      <c r="AO34" s="109" t="e">
        <f t="shared" si="16"/>
        <v>#VALUE!</v>
      </c>
      <c r="AP34" s="194" t="e">
        <f t="shared" si="10"/>
        <v>#VALUE!</v>
      </c>
      <c r="AQ34" s="199"/>
      <c r="AY34" s="67">
        <f t="shared" si="11"/>
        <v>-56</v>
      </c>
    </row>
    <row r="35" spans="3:64" s="68" customFormat="1" ht="15" hidden="1">
      <c r="C35" s="70" t="str">
        <f t="shared" si="0"/>
        <v>E</v>
      </c>
      <c r="D35" s="70" t="e">
        <f t="shared" si="1"/>
        <v>#VALUE!</v>
      </c>
      <c r="E35" s="68" t="str">
        <f t="shared" si="2"/>
        <v>FNMA3.0-TBA-E</v>
      </c>
      <c r="F35" s="68" t="e">
        <f t="shared" si="3"/>
        <v>#VALUE!</v>
      </c>
      <c r="G35" s="68" t="str">
        <f t="shared" si="4"/>
        <v>FNMA3.0-TBA-GEN</v>
      </c>
      <c r="I35" s="133" t="str">
        <f>[2]!YBWORKDAY(EDATE(Base_Date, AY35), -1, "USD")</f>
        <v>E</v>
      </c>
      <c r="J35" s="211" t="str">
        <f>[2]!YBHIST($I$24,$I35,K$25,"sec","")</f>
        <v>Error</v>
      </c>
      <c r="K35" s="217" t="str">
        <f>[2]!YBHIST($I$24,$I35,J$25,"sec","")</f>
        <v>E</v>
      </c>
      <c r="L35" s="80" t="e">
        <f t="shared" si="17"/>
        <v>#VALUE!</v>
      </c>
      <c r="M35" s="81" t="str">
        <f>[2]!YBPRICE($I$24,$K35&amp;"d",$I35,L$25,"Swap",$I35,"Default","","Model",100,"")</f>
        <v>E</v>
      </c>
      <c r="N35" s="73" t="str">
        <f>[2]!YBHIST($I$24,$I34,M$25,"sec","")</f>
        <v>E</v>
      </c>
      <c r="O35" s="73"/>
      <c r="P35" s="80" t="e">
        <f t="shared" si="18"/>
        <v>#VALUE!</v>
      </c>
      <c r="Q35" s="82" t="str">
        <f>[2]!YBSCEN($I$24,$K35&amp;"d","Market",O$25,"Swap",$I35,"LMMSkew","","Model",100,0,29,"Gradual","ParShift|N",0,"Annualized ROR",0.25,100,"",,,,"Default",,,,"Default",,)</f>
        <v>E</v>
      </c>
      <c r="R35" s="80" t="e">
        <f t="shared" si="19"/>
        <v>#VALUE!</v>
      </c>
      <c r="S35" s="83">
        <v>0</v>
      </c>
      <c r="T35" s="80" t="e">
        <f>SUM(R$31:R35)</f>
        <v>#VALUE!</v>
      </c>
      <c r="U35" s="83" t="e">
        <f t="shared" si="15"/>
        <v>#VALUE!</v>
      </c>
      <c r="V35" s="84" t="str">
        <f>[2]!YBPRICE($I$24,K35&amp;"d","Market","EffectiveDuration","Swap",I35,"LMMSkew","","Model",100,"")</f>
        <v>E</v>
      </c>
      <c r="W35" s="85" t="str">
        <f>[2]!YBPRICE($I$24,K35&amp;"d","Market","EffectiveDV01","Swap",I35,"LMMSkew","","Model",100,"")</f>
        <v>E</v>
      </c>
      <c r="X35" s="185" t="str">
        <f>[2]!YBHIST($E35,$I35,X$25,"sec","")</f>
        <v>E</v>
      </c>
      <c r="Y35" s="80" t="e">
        <f t="shared" si="12"/>
        <v>#VALUE!</v>
      </c>
      <c r="Z35" s="82" t="e">
        <f t="shared" si="20"/>
        <v>#VALUE!</v>
      </c>
      <c r="AA35" s="82" t="e">
        <f>[2]!YBHIST($F35,$I35,X$25,"sec","")</f>
        <v>#VALUE!</v>
      </c>
      <c r="AB35" s="82"/>
      <c r="AC35" s="187" t="e">
        <f t="shared" si="5"/>
        <v>#VALUE!</v>
      </c>
      <c r="AD35" s="189" t="str">
        <f>[2]!YBHIST($G35,I35,"LMMEffectiveDuration","sec","")</f>
        <v>E</v>
      </c>
      <c r="AE35" s="85" t="e">
        <f t="shared" si="6"/>
        <v>#VALUE!</v>
      </c>
      <c r="AF35" s="86" t="e">
        <f t="shared" si="7"/>
        <v>#VALUE!</v>
      </c>
      <c r="AG35" s="80" t="e">
        <f t="shared" si="21"/>
        <v>#VALUE!</v>
      </c>
      <c r="AH35" s="80"/>
      <c r="AI35" s="80" t="e">
        <f t="shared" si="13"/>
        <v>#VALUE!</v>
      </c>
      <c r="AJ35" s="83" t="e">
        <f t="shared" si="14"/>
        <v>#VALUE!</v>
      </c>
      <c r="AK35" s="187" t="e">
        <f t="shared" si="8"/>
        <v>#VALUE!</v>
      </c>
      <c r="AL35" s="192" t="e">
        <f t="shared" si="9"/>
        <v>#VALUE!</v>
      </c>
      <c r="AM35" s="83" t="e">
        <f t="shared" si="22"/>
        <v>#VALUE!</v>
      </c>
      <c r="AN35" s="80" t="e">
        <f>SUM(AL$31:AL35)</f>
        <v>#VALUE!</v>
      </c>
      <c r="AO35" s="109" t="e">
        <f t="shared" si="16"/>
        <v>#VALUE!</v>
      </c>
      <c r="AP35" s="194" t="e">
        <f t="shared" si="10"/>
        <v>#VALUE!</v>
      </c>
      <c r="AQ35" s="199"/>
      <c r="AY35" s="67">
        <f t="shared" si="11"/>
        <v>-55</v>
      </c>
    </row>
    <row r="36" spans="3:64" s="68" customFormat="1" ht="15" hidden="1">
      <c r="C36" s="70" t="str">
        <f t="shared" si="0"/>
        <v>E</v>
      </c>
      <c r="D36" s="70" t="e">
        <f t="shared" si="1"/>
        <v>#VALUE!</v>
      </c>
      <c r="E36" s="68" t="str">
        <f t="shared" si="2"/>
        <v>FNMA3.0-TBA-E</v>
      </c>
      <c r="F36" s="68" t="e">
        <f t="shared" si="3"/>
        <v>#VALUE!</v>
      </c>
      <c r="G36" s="68" t="str">
        <f t="shared" si="4"/>
        <v>FNMA3.0-TBA-GEN</v>
      </c>
      <c r="I36" s="133" t="str">
        <f>[2]!YBWORKDAY(EDATE(Base_Date, AY36), -1, "USD")</f>
        <v>E</v>
      </c>
      <c r="J36" s="211" t="str">
        <f>[2]!YBHIST($I$24,$I36,K$25,"sec","")</f>
        <v>Error</v>
      </c>
      <c r="K36" s="217" t="str">
        <f>[2]!YBHIST($I$24,$I36,J$25,"sec","")</f>
        <v>E</v>
      </c>
      <c r="L36" s="80" t="e">
        <f t="shared" si="17"/>
        <v>#VALUE!</v>
      </c>
      <c r="M36" s="81" t="str">
        <f>[2]!YBPRICE($I$24,$K36&amp;"d",$I36,L$25,"Swap",$I36,"Default","","Model",100,"")</f>
        <v>E</v>
      </c>
      <c r="N36" s="73" t="str">
        <f>[2]!YBHIST($I$24,$I35,M$25,"sec","")</f>
        <v>E</v>
      </c>
      <c r="O36" s="73"/>
      <c r="P36" s="80" t="e">
        <f t="shared" si="18"/>
        <v>#VALUE!</v>
      </c>
      <c r="Q36" s="82" t="str">
        <f>[2]!YBSCEN($I$24,$K36&amp;"d","Market",O$25,"Swap",$I36,"LMMSkew","","Model",100,0,29,"Gradual","ParShift|N",0,"Annualized ROR",0.25,100,"",,,,"Default",,,,"Default",,)</f>
        <v>E</v>
      </c>
      <c r="R36" s="80" t="e">
        <f t="shared" si="19"/>
        <v>#VALUE!</v>
      </c>
      <c r="S36" s="83">
        <v>0</v>
      </c>
      <c r="T36" s="80" t="e">
        <f>SUM(R$31:R36)</f>
        <v>#VALUE!</v>
      </c>
      <c r="U36" s="83" t="e">
        <f t="shared" si="15"/>
        <v>#VALUE!</v>
      </c>
      <c r="V36" s="84" t="str">
        <f>[2]!YBPRICE($I$24,K36&amp;"d","Market","EffectiveDuration","Swap",I36,"LMMSkew","","Model",100,"")</f>
        <v>E</v>
      </c>
      <c r="W36" s="85" t="str">
        <f>[2]!YBPRICE($I$24,K36&amp;"d","Market","EffectiveDV01","Swap",I36,"LMMSkew","","Model",100,"")</f>
        <v>E</v>
      </c>
      <c r="X36" s="185" t="str">
        <f>[2]!YBHIST($E36,$I36,X$25,"sec","")</f>
        <v>E</v>
      </c>
      <c r="Y36" s="80" t="e">
        <f t="shared" si="12"/>
        <v>#VALUE!</v>
      </c>
      <c r="Z36" s="82" t="e">
        <f t="shared" si="20"/>
        <v>#VALUE!</v>
      </c>
      <c r="AA36" s="82" t="e">
        <f>[2]!YBHIST($F36,$I36,X$25,"sec","")</f>
        <v>#VALUE!</v>
      </c>
      <c r="AB36" s="82"/>
      <c r="AC36" s="187" t="e">
        <f t="shared" si="5"/>
        <v>#VALUE!</v>
      </c>
      <c r="AD36" s="189" t="str">
        <f>[2]!YBHIST($G36,I36,"LMMEffectiveDuration","sec","")</f>
        <v>E</v>
      </c>
      <c r="AE36" s="85" t="e">
        <f t="shared" si="6"/>
        <v>#VALUE!</v>
      </c>
      <c r="AF36" s="86" t="e">
        <f t="shared" si="7"/>
        <v>#VALUE!</v>
      </c>
      <c r="AG36" s="80" t="e">
        <f t="shared" si="21"/>
        <v>#VALUE!</v>
      </c>
      <c r="AH36" s="80"/>
      <c r="AI36" s="80" t="e">
        <f t="shared" si="13"/>
        <v>#VALUE!</v>
      </c>
      <c r="AJ36" s="83" t="e">
        <f t="shared" si="14"/>
        <v>#VALUE!</v>
      </c>
      <c r="AK36" s="187" t="e">
        <f t="shared" si="8"/>
        <v>#VALUE!</v>
      </c>
      <c r="AL36" s="192" t="e">
        <f t="shared" si="9"/>
        <v>#VALUE!</v>
      </c>
      <c r="AM36" s="83" t="e">
        <f t="shared" si="22"/>
        <v>#VALUE!</v>
      </c>
      <c r="AN36" s="80" t="e">
        <f>SUM(AL$31:AL36)</f>
        <v>#VALUE!</v>
      </c>
      <c r="AO36" s="109" t="e">
        <f t="shared" si="16"/>
        <v>#VALUE!</v>
      </c>
      <c r="AP36" s="194" t="e">
        <f t="shared" si="10"/>
        <v>#VALUE!</v>
      </c>
      <c r="AQ36" s="199"/>
      <c r="AY36" s="67">
        <f>AY37-1</f>
        <v>-54</v>
      </c>
    </row>
    <row r="37" spans="3:64" s="68" customFormat="1" ht="15" hidden="1">
      <c r="C37" s="70" t="str">
        <f t="shared" si="0"/>
        <v>E</v>
      </c>
      <c r="D37" s="70" t="e">
        <f t="shared" si="1"/>
        <v>#VALUE!</v>
      </c>
      <c r="E37" s="68" t="str">
        <f t="shared" si="2"/>
        <v>FNMA3.0-TBA-E</v>
      </c>
      <c r="F37" s="68" t="e">
        <f t="shared" si="3"/>
        <v>#VALUE!</v>
      </c>
      <c r="G37" s="68" t="str">
        <f t="shared" si="4"/>
        <v>FNMA3.0-TBA-GEN</v>
      </c>
      <c r="I37" s="133" t="str">
        <f>[2]!YBWORKDAY(EDATE(Base_Date, AY37), -1, "USD")</f>
        <v>E</v>
      </c>
      <c r="J37" s="211" t="str">
        <f>[2]!YBHIST($I$24,$I37,K$25,"sec","")</f>
        <v>Error</v>
      </c>
      <c r="K37" s="217" t="str">
        <f>[2]!YBHIST($I$24,$I37,J$25,"sec","")</f>
        <v>E</v>
      </c>
      <c r="L37" s="80" t="e">
        <f t="shared" si="17"/>
        <v>#VALUE!</v>
      </c>
      <c r="M37" s="81" t="str">
        <f>[2]!YBPRICE($I$24,$K37&amp;"d",$I37,L$25,"Swap",$I37,"Default","","Model",100,"")</f>
        <v>E</v>
      </c>
      <c r="N37" s="73" t="str">
        <f>[2]!YBHIST($I$24,$I36,M$25,"sec","")</f>
        <v>E</v>
      </c>
      <c r="O37" s="73"/>
      <c r="P37" s="80" t="e">
        <f t="shared" si="18"/>
        <v>#VALUE!</v>
      </c>
      <c r="Q37" s="82" t="str">
        <f>[2]!YBSCEN($I$24,$K37&amp;"d","Market",O$25,"Swap",$I37,"LMMSkew","","Model",100,0,29,"Gradual","ParShift|N",0,"Annualized ROR",0.25,100,"",,,,"Default",,,,"Default",,)</f>
        <v>E</v>
      </c>
      <c r="R37" s="80" t="e">
        <f t="shared" si="19"/>
        <v>#VALUE!</v>
      </c>
      <c r="S37" s="83">
        <v>0</v>
      </c>
      <c r="T37" s="80" t="e">
        <f>SUM(R$31:R37)</f>
        <v>#VALUE!</v>
      </c>
      <c r="U37" s="83" t="e">
        <f t="shared" si="15"/>
        <v>#VALUE!</v>
      </c>
      <c r="V37" s="84" t="str">
        <f>[2]!YBPRICE($I$24,K37&amp;"d","Market","EffectiveDuration","Swap",I37,"LMMSkew","","Model",100,"")</f>
        <v>E</v>
      </c>
      <c r="W37" s="85" t="str">
        <f>[2]!YBPRICE($I$24,K37&amp;"d","Market","EffectiveDV01","Swap",I37,"LMMSkew","","Model",100,"")</f>
        <v>E</v>
      </c>
      <c r="X37" s="185" t="str">
        <f>[2]!YBHIST($E37,$I37,X$25,"sec","")</f>
        <v>E</v>
      </c>
      <c r="Y37" s="80" t="e">
        <f t="shared" si="12"/>
        <v>#VALUE!</v>
      </c>
      <c r="Z37" s="82" t="e">
        <f t="shared" si="20"/>
        <v>#VALUE!</v>
      </c>
      <c r="AA37" s="82" t="e">
        <f>[2]!YBHIST($F37,$I37,X$25,"sec","")</f>
        <v>#VALUE!</v>
      </c>
      <c r="AB37" s="82"/>
      <c r="AC37" s="187" t="e">
        <f t="shared" si="5"/>
        <v>#VALUE!</v>
      </c>
      <c r="AD37" s="189" t="str">
        <f>[2]!YBHIST($G37,I37,"LMMEffectiveDuration","sec","")</f>
        <v>E</v>
      </c>
      <c r="AE37" s="85" t="e">
        <f t="shared" si="6"/>
        <v>#VALUE!</v>
      </c>
      <c r="AF37" s="86" t="e">
        <f t="shared" si="7"/>
        <v>#VALUE!</v>
      </c>
      <c r="AG37" s="80" t="e">
        <f t="shared" si="21"/>
        <v>#VALUE!</v>
      </c>
      <c r="AH37" s="80"/>
      <c r="AI37" s="80" t="e">
        <f t="shared" si="13"/>
        <v>#VALUE!</v>
      </c>
      <c r="AJ37" s="83" t="e">
        <f t="shared" si="14"/>
        <v>#VALUE!</v>
      </c>
      <c r="AK37" s="187" t="e">
        <f t="shared" si="8"/>
        <v>#VALUE!</v>
      </c>
      <c r="AL37" s="192" t="e">
        <f t="shared" si="9"/>
        <v>#VALUE!</v>
      </c>
      <c r="AM37" s="83" t="e">
        <f t="shared" si="22"/>
        <v>#VALUE!</v>
      </c>
      <c r="AN37" s="80" t="e">
        <f>SUM(AL$31:AL37)</f>
        <v>#VALUE!</v>
      </c>
      <c r="AO37" s="109" t="e">
        <f t="shared" si="16"/>
        <v>#VALUE!</v>
      </c>
      <c r="AP37" s="194" t="e">
        <f t="shared" si="10"/>
        <v>#VALUE!</v>
      </c>
      <c r="AQ37" s="199"/>
      <c r="AY37" s="67">
        <f>AY38-1</f>
        <v>-53</v>
      </c>
    </row>
    <row r="38" spans="3:64" s="68" customFormat="1" ht="15" hidden="1">
      <c r="C38" s="70" t="str">
        <f t="shared" si="0"/>
        <v>E</v>
      </c>
      <c r="D38" s="70" t="e">
        <f t="shared" si="1"/>
        <v>#VALUE!</v>
      </c>
      <c r="E38" s="68" t="str">
        <f t="shared" si="2"/>
        <v>FNMA3.0-TBA-E</v>
      </c>
      <c r="F38" s="68" t="e">
        <f t="shared" si="3"/>
        <v>#VALUE!</v>
      </c>
      <c r="G38" s="68" t="str">
        <f t="shared" si="4"/>
        <v>FNMA3.0-TBA-GEN</v>
      </c>
      <c r="I38" s="133" t="str">
        <f>[2]!YBWORKDAY(EDATE(Base_Date, AY38), -1, "USD")</f>
        <v>E</v>
      </c>
      <c r="J38" s="211" t="str">
        <f>[2]!YBHIST($I$24,$I38,K$25,"sec","")</f>
        <v>Error</v>
      </c>
      <c r="K38" s="217" t="str">
        <f>[2]!YBHIST($I$24,$I38,J$25,"sec","")</f>
        <v>E</v>
      </c>
      <c r="L38" s="80" t="e">
        <f t="shared" si="17"/>
        <v>#VALUE!</v>
      </c>
      <c r="M38" s="81" t="str">
        <f>[2]!YBPRICE($I$24,$K38&amp;"d",$I38,L$25,"Swap",$I38,"Default","","Model",100,"")</f>
        <v>E</v>
      </c>
      <c r="N38" s="73" t="str">
        <f>[2]!YBHIST($I$24,$I37,M$25,"sec","")</f>
        <v>E</v>
      </c>
      <c r="O38" s="73"/>
      <c r="P38" s="80" t="e">
        <f t="shared" si="18"/>
        <v>#VALUE!</v>
      </c>
      <c r="Q38" s="82" t="str">
        <f>[2]!YBSCEN($I$24,$K38&amp;"d","Market",O$25,"Swap",$I38,"LMMSkew","","Model",100,0,29,"Gradual","ParShift|N",0,"Annualized ROR",0.25,100,"",,,,"Default",,,,"Default",,)</f>
        <v>E</v>
      </c>
      <c r="R38" s="80" t="e">
        <f t="shared" si="19"/>
        <v>#VALUE!</v>
      </c>
      <c r="S38" s="83">
        <v>0</v>
      </c>
      <c r="T38" s="80" t="e">
        <f>SUM(R$31:R38)</f>
        <v>#VALUE!</v>
      </c>
      <c r="U38" s="83" t="e">
        <f t="shared" si="15"/>
        <v>#VALUE!</v>
      </c>
      <c r="V38" s="84" t="str">
        <f>[2]!YBPRICE($I$24,K38&amp;"d","Market","EffectiveDuration","Swap",I38,"LMMSkew","","Model",100,"")</f>
        <v>E</v>
      </c>
      <c r="W38" s="85" t="str">
        <f>[2]!YBPRICE($I$24,K38&amp;"d","Market","EffectiveDV01","Swap",I38,"LMMSkew","","Model",100,"")</f>
        <v>E</v>
      </c>
      <c r="X38" s="185" t="str">
        <f>[2]!YBHIST($E38,$I38,X$25,"sec","")</f>
        <v>E</v>
      </c>
      <c r="Y38" s="80" t="e">
        <f t="shared" si="12"/>
        <v>#VALUE!</v>
      </c>
      <c r="Z38" s="82" t="e">
        <f t="shared" si="20"/>
        <v>#VALUE!</v>
      </c>
      <c r="AA38" s="82" t="e">
        <f>[2]!YBHIST($F38,$I38,X$25,"sec","")</f>
        <v>#VALUE!</v>
      </c>
      <c r="AB38" s="82"/>
      <c r="AC38" s="187" t="e">
        <f t="shared" si="5"/>
        <v>#VALUE!</v>
      </c>
      <c r="AD38" s="189" t="str">
        <f>[2]!YBHIST($G38,I38,"LMMEffectiveDuration","sec","")</f>
        <v>E</v>
      </c>
      <c r="AE38" s="85" t="e">
        <f t="shared" si="6"/>
        <v>#VALUE!</v>
      </c>
      <c r="AF38" s="86" t="e">
        <f t="shared" si="7"/>
        <v>#VALUE!</v>
      </c>
      <c r="AG38" s="80" t="e">
        <f t="shared" si="21"/>
        <v>#VALUE!</v>
      </c>
      <c r="AH38" s="80"/>
      <c r="AI38" s="80" t="e">
        <f t="shared" si="13"/>
        <v>#VALUE!</v>
      </c>
      <c r="AJ38" s="83" t="e">
        <f t="shared" si="14"/>
        <v>#VALUE!</v>
      </c>
      <c r="AK38" s="187" t="e">
        <f t="shared" si="8"/>
        <v>#VALUE!</v>
      </c>
      <c r="AL38" s="192" t="e">
        <f t="shared" si="9"/>
        <v>#VALUE!</v>
      </c>
      <c r="AM38" s="83" t="e">
        <f t="shared" si="22"/>
        <v>#VALUE!</v>
      </c>
      <c r="AN38" s="80" t="e">
        <f>SUM(AL$31:AL38)</f>
        <v>#VALUE!</v>
      </c>
      <c r="AO38" s="109" t="e">
        <f t="shared" si="16"/>
        <v>#VALUE!</v>
      </c>
      <c r="AP38" s="194" t="e">
        <f t="shared" si="10"/>
        <v>#VALUE!</v>
      </c>
      <c r="AQ38" s="199"/>
      <c r="AY38" s="67">
        <f>AY39-1</f>
        <v>-52</v>
      </c>
    </row>
    <row r="39" spans="3:64" s="68" customFormat="1" ht="15" hidden="1">
      <c r="C39" s="70" t="str">
        <f t="shared" si="0"/>
        <v>E</v>
      </c>
      <c r="D39" s="70" t="e">
        <f t="shared" si="1"/>
        <v>#VALUE!</v>
      </c>
      <c r="E39" s="68" t="str">
        <f t="shared" si="2"/>
        <v>FNMA3.0-TBA-E</v>
      </c>
      <c r="F39" s="68" t="e">
        <f t="shared" si="3"/>
        <v>#VALUE!</v>
      </c>
      <c r="G39" s="68" t="str">
        <f t="shared" si="4"/>
        <v>FNMA3.0-TBA-GEN</v>
      </c>
      <c r="I39" s="133" t="str">
        <f>[2]!YBWORKDAY(EDATE(Base_Date, AY39), -1, "USD")</f>
        <v>E</v>
      </c>
      <c r="J39" s="212" t="str">
        <f>[2]!YBHIST($I$24,$I39,K$25,"sec","")</f>
        <v>Error</v>
      </c>
      <c r="K39" s="218" t="str">
        <f>[2]!YBHIST($I$24,$I39,J$25,"sec","")</f>
        <v>E</v>
      </c>
      <c r="L39" s="80">
        <v>0</v>
      </c>
      <c r="M39" s="81" t="str">
        <f>[2]!YBPRICE($I$24,$K39&amp;"d",$I39,L$25,"Swap",$I39,"Default","","Model",100,"")</f>
        <v>E</v>
      </c>
      <c r="N39" s="73"/>
      <c r="O39" s="73" t="str">
        <f>[2]!YBHIST("1 Month LIBOR",I39,"Yield","bmk","")</f>
        <v>E</v>
      </c>
      <c r="P39" s="80">
        <v>0</v>
      </c>
      <c r="Q39" s="82">
        <v>0</v>
      </c>
      <c r="R39" s="80">
        <v>0</v>
      </c>
      <c r="S39" s="83">
        <v>0</v>
      </c>
      <c r="T39" s="80">
        <f>SUM(R$39:R39)</f>
        <v>0</v>
      </c>
      <c r="U39" s="83">
        <f>(1+S39)-1</f>
        <v>0</v>
      </c>
      <c r="V39" s="84" t="str">
        <f>[2]!YBPRICE($I$24,K39&amp;"d","Market","EffectiveDuration","Swap",I39,"LMMSkew","","Model",100,"")</f>
        <v>E</v>
      </c>
      <c r="W39" s="85" t="str">
        <f>[2]!YBPRICE($I$24,K39&amp;"d","Market","EffectiveDV01","Swap",I39,"LMMSkew","","Model",100,"")</f>
        <v>E</v>
      </c>
      <c r="X39" s="185" t="str">
        <f>[2]!YBHIST($E39,$I39,X$25,"sec","")</f>
        <v>E</v>
      </c>
      <c r="Y39" s="80" t="e">
        <f t="shared" si="12"/>
        <v>#VALUE!</v>
      </c>
      <c r="Z39" s="82" t="e">
        <f t="shared" si="20"/>
        <v>#VALUE!</v>
      </c>
      <c r="AA39" s="82" t="e">
        <f>[2]!YBHIST($F39,$I39,X$25,"sec","")</f>
        <v>#VALUE!</v>
      </c>
      <c r="AB39" s="82" t="e">
        <f>X38-Z39</f>
        <v>#VALUE!</v>
      </c>
      <c r="AC39" s="187" t="e">
        <f t="shared" si="5"/>
        <v>#VALUE!</v>
      </c>
      <c r="AD39" s="189" t="str">
        <f>[2]!YBHIST($G39,I39,"LMMEffectiveDuration","sec","")</f>
        <v>E</v>
      </c>
      <c r="AE39" s="85" t="e">
        <f t="shared" si="6"/>
        <v>#VALUE!</v>
      </c>
      <c r="AF39" s="86" t="e">
        <f t="shared" si="7"/>
        <v>#VALUE!</v>
      </c>
      <c r="AG39" s="80"/>
      <c r="AH39" s="80"/>
      <c r="AI39" s="80" t="e">
        <f>AL39+AK39</f>
        <v>#VALUE!</v>
      </c>
      <c r="AJ39" s="83">
        <v>0</v>
      </c>
      <c r="AK39" s="187" t="e">
        <f>(AJ39*Y39)/2</f>
        <v>#VALUE!</v>
      </c>
      <c r="AL39" s="192">
        <f t="shared" si="9"/>
        <v>0</v>
      </c>
      <c r="AM39" s="83">
        <v>0</v>
      </c>
      <c r="AN39" s="80">
        <f>SUM(AL39:AL$41)</f>
        <v>0</v>
      </c>
      <c r="AO39" s="109">
        <f>(1+AM39)-1</f>
        <v>0</v>
      </c>
      <c r="AP39" s="194" t="e">
        <f t="shared" si="10"/>
        <v>#VALUE!</v>
      </c>
      <c r="AQ39" s="199"/>
      <c r="AR39" s="126"/>
      <c r="AS39" s="109"/>
      <c r="AY39" s="67">
        <f>AY40-1</f>
        <v>-51</v>
      </c>
    </row>
    <row r="40" spans="3:64" s="68" customFormat="1" ht="15" hidden="1">
      <c r="C40" s="70" t="str">
        <f t="shared" si="0"/>
        <v>E</v>
      </c>
      <c r="D40" s="70" t="e">
        <f t="shared" si="1"/>
        <v>#VALUE!</v>
      </c>
      <c r="E40" s="68" t="str">
        <f t="shared" si="2"/>
        <v>FNMA3.0-TBA-E</v>
      </c>
      <c r="F40" s="68" t="e">
        <f t="shared" si="3"/>
        <v>#VALUE!</v>
      </c>
      <c r="G40" s="68" t="str">
        <f t="shared" si="4"/>
        <v>FNMA3.0-TBA-GEN</v>
      </c>
      <c r="I40" s="133" t="str">
        <f>[2]!YBWORKDAY(EDATE(Base_Date, AY40), -1, "USD")</f>
        <v>E</v>
      </c>
      <c r="J40" s="219" t="str">
        <f>[2]!YBHIST($I$24,$I40,K$25,"sec","")</f>
        <v>Error</v>
      </c>
      <c r="K40" s="217" t="str">
        <f>[2]!YBHIST($I$24,$I40,J$25,"sec","")</f>
        <v>E</v>
      </c>
      <c r="L40" s="80" t="e">
        <f>K40-K39</f>
        <v>#VALUE!</v>
      </c>
      <c r="M40" s="81" t="str">
        <f>[2]!YBPRICE($I$24,$K40&amp;"d",$I40,L$25,"Swap",$I40,"Default","","Model",100,"")</f>
        <v>E</v>
      </c>
      <c r="N40" s="73" t="str">
        <f>[2]!YBHIST($I$24,$I39,M$25,"sec","")</f>
        <v>E</v>
      </c>
      <c r="O40" s="73" t="str">
        <f>[2]!YBHIST("1 Month LIBOR",I40,"Yield","bmk","")</f>
        <v>E</v>
      </c>
      <c r="P40" s="80">
        <v>0</v>
      </c>
      <c r="Q40" s="82" t="str">
        <f>[2]!YBSCEN($I$24,$K39&amp;"d","Market",O$25,"Swap",$I39,"LMMSkew","","Model",100,0,29,"Gradual","ParShift|N",0,"Annualized ROR",O39,100,"",,,,"Default",,,,"Default",,)</f>
        <v>E</v>
      </c>
      <c r="R40" s="80">
        <v>0</v>
      </c>
      <c r="S40" s="83">
        <v>0</v>
      </c>
      <c r="T40" s="80">
        <f>SUM(R$39:R40)</f>
        <v>0</v>
      </c>
      <c r="U40" s="83">
        <f>((1+S35)*(1+S36)*(1+S37)*(1+S38)*(1+S39)*(1+S40))-1</f>
        <v>0</v>
      </c>
      <c r="V40" s="84" t="str">
        <f>[2]!YBPRICE($I$24,K40&amp;"d","Market","EffectiveDuration","Swap",I40,"LMMSkew","","Model",100,"")</f>
        <v>E</v>
      </c>
      <c r="W40" s="85" t="str">
        <f>[2]!YBPRICE($I$24,K40&amp;"d","Market","EffectiveDV01","Swap",I40,"LMMSkew","","Model",100,"")</f>
        <v>E</v>
      </c>
      <c r="X40" s="185" t="str">
        <f>[2]!YBHIST($E40,$I40,X$25,"sec","")</f>
        <v>E</v>
      </c>
      <c r="Y40" s="80" t="e">
        <f>X40-X39</f>
        <v>#VALUE!</v>
      </c>
      <c r="Z40" s="82" t="e">
        <f>X39-AA39</f>
        <v>#VALUE!</v>
      </c>
      <c r="AA40" s="82" t="e">
        <f>[2]!YBHIST($F40,$I40,X$25,"sec","")</f>
        <v>#VALUE!</v>
      </c>
      <c r="AB40" s="82"/>
      <c r="AC40" s="187" t="e">
        <f t="shared" si="5"/>
        <v>#VALUE!</v>
      </c>
      <c r="AD40" s="189" t="str">
        <f>[2]!YBHIST($G40,I40,"LMMEffectiveDuration","sec","")</f>
        <v>E</v>
      </c>
      <c r="AE40" s="85" t="e">
        <f t="shared" si="6"/>
        <v>#VALUE!</v>
      </c>
      <c r="AF40" s="86" t="e">
        <f t="shared" si="7"/>
        <v>#VALUE!</v>
      </c>
      <c r="AG40" s="80" t="e">
        <f>-AC40*AF39</f>
        <v>#VALUE!</v>
      </c>
      <c r="AH40" s="80"/>
      <c r="AI40" s="80">
        <f>AL40+AK40</f>
        <v>0</v>
      </c>
      <c r="AJ40" s="83" t="e">
        <f>AF40-AF39</f>
        <v>#VALUE!</v>
      </c>
      <c r="AK40" s="187">
        <v>0</v>
      </c>
      <c r="AL40" s="192">
        <v>0</v>
      </c>
      <c r="AM40" s="83">
        <v>0</v>
      </c>
      <c r="AN40" s="80">
        <f>SUM(AL40:AL$41)</f>
        <v>0</v>
      </c>
      <c r="AO40" s="109" t="e">
        <f>((1+AM35)*(1+AM36)*(1+AM37)*(1+AM38)*(1+AM39)*(1+AM40))-1</f>
        <v>#VALUE!</v>
      </c>
      <c r="AP40" s="194" t="e">
        <f t="shared" si="10"/>
        <v>#VALUE!</v>
      </c>
      <c r="AQ40" s="199"/>
      <c r="AR40" s="202"/>
      <c r="AS40" s="203"/>
      <c r="AY40" s="67">
        <f>AV41-1</f>
        <v>-50</v>
      </c>
    </row>
    <row r="41" spans="3:64" s="68" customFormat="1" ht="15">
      <c r="C41" s="70" t="e">
        <f t="shared" ref="C41:C65" si="23">I41+10</f>
        <v>#VALUE!</v>
      </c>
      <c r="D41" s="70" t="e">
        <f t="shared" si="1"/>
        <v>#VALUE!</v>
      </c>
      <c r="E41" s="68" t="e">
        <f t="shared" si="2"/>
        <v>#VALUE!</v>
      </c>
      <c r="F41" s="68" t="e">
        <f t="shared" si="3"/>
        <v>#VALUE!</v>
      </c>
      <c r="G41" s="68" t="str">
        <f t="shared" si="4"/>
        <v>FNMA3.0-TBA-GEN</v>
      </c>
      <c r="I41" s="133" t="str">
        <f>[2]!YBWORKDAY(EDATE(Base_Date, AV41), -1, "USD")</f>
        <v>E</v>
      </c>
      <c r="J41" s="220" t="str">
        <f t="shared" ref="J41:J66" si="24">AX41</f>
        <v>E</v>
      </c>
      <c r="K41" s="80" t="e">
        <f t="shared" ref="K41:K66" si="25">AX41+AY41</f>
        <v>#VALUE!</v>
      </c>
      <c r="L41" s="80"/>
      <c r="M41" s="81" t="str">
        <f>[2]!YBHIST($I$24,$I41,"LMMOAS","sec")</f>
        <v>E</v>
      </c>
      <c r="N41" s="73" t="str">
        <f>[2]!YBHIST($I$24,$I40,M$25,"sec","")</f>
        <v>E</v>
      </c>
      <c r="O41" s="170" t="str">
        <f>[2]!YBHIST("1 Month LIBOR",I41,"Yield","bmk","")</f>
        <v>E</v>
      </c>
      <c r="P41" s="80"/>
      <c r="Q41" s="82"/>
      <c r="R41" s="80"/>
      <c r="S41" s="83"/>
      <c r="T41" s="80"/>
      <c r="U41" s="83"/>
      <c r="V41" s="84" t="e">
        <f>VLOOKUP($I41, 'Barcap OAD'!$A:$S, $F$24, FALSE)</f>
        <v>#N/A</v>
      </c>
      <c r="W41" s="172" t="e">
        <f>$K41*$V41/10000</f>
        <v>#VALUE!</v>
      </c>
      <c r="X41" s="185" t="e">
        <f>[2]!YBHIST($E41,$I41,X$25,"sec","")</f>
        <v>#VALUE!</v>
      </c>
      <c r="Y41" s="80" t="e">
        <f t="shared" ref="Y41:Y66" si="26">X41-X40</f>
        <v>#VALUE!</v>
      </c>
      <c r="Z41" s="82" t="e">
        <f t="shared" ref="Z41:Z66" si="27">X40-AA40</f>
        <v>#VALUE!</v>
      </c>
      <c r="AA41" s="82" t="e">
        <f>[2]!YBHIST($F41,$I41,X$25,"sec","")</f>
        <v>#VALUE!</v>
      </c>
      <c r="AB41" s="82" t="e">
        <f>X40-Z41</f>
        <v>#VALUE!</v>
      </c>
      <c r="AC41" s="187"/>
      <c r="AD41" s="189" t="e">
        <f>VLOOKUP($I41, 'Barcap OAD'!$A:$S, $F$26, FALSE)</f>
        <v>#N/A</v>
      </c>
      <c r="AE41" s="172" t="e">
        <f t="shared" si="6"/>
        <v>#VALUE!</v>
      </c>
      <c r="AF41" s="86" t="e">
        <f t="shared" si="7"/>
        <v>#VALUE!</v>
      </c>
      <c r="AG41" s="80"/>
      <c r="AH41" s="83"/>
      <c r="AI41" s="80" t="e">
        <f>AL41+AK41</f>
        <v>#VALUE!</v>
      </c>
      <c r="AJ41" s="83">
        <v>0</v>
      </c>
      <c r="AK41" s="187" t="e">
        <f t="shared" ref="AK41:AK66" si="28">(AJ41*Y41)/2</f>
        <v>#VALUE!</v>
      </c>
      <c r="AL41" s="192"/>
      <c r="AM41" s="83"/>
      <c r="AN41" s="80"/>
      <c r="AO41" s="109"/>
      <c r="AP41" s="194"/>
      <c r="AQ41" s="200"/>
      <c r="AR41" s="204"/>
      <c r="AS41" s="221"/>
      <c r="AV41" s="67">
        <f t="shared" ref="AV41:AV88" si="29">AV42-1</f>
        <v>-49</v>
      </c>
      <c r="AX41" s="207" t="str">
        <f>[2]!YBHIST($I$24,$I41,J$25,"sec","")</f>
        <v>E</v>
      </c>
      <c r="AY41" s="205" t="str">
        <f>[2]!YBPRICE($I$24,AX41&amp;"d","Market","AccruedInterest","Swap",$I41,"LMMSkew","","Model",100,"")</f>
        <v>E</v>
      </c>
      <c r="BA41" s="211" t="e">
        <f>[2]!YBHIST($E41,$I41,X$25,"sec","")</f>
        <v>#VALUE!</v>
      </c>
      <c r="BB41" s="67" t="e">
        <f>[2]!YBPRICE(E$41,BA41,"Market","AccruedInterest","Swap",$I41,"LMMSkew","","Model",100,"OASEDUR")</f>
        <v>#VALUE!</v>
      </c>
      <c r="BD41" s="211" t="e">
        <f>[2]!YBHIST($F41,$I41,X$25,"sec","")</f>
        <v>#VALUE!</v>
      </c>
      <c r="BE41" s="67" t="e">
        <f>[2]!YBPRICE(E$41,BD41,"Market","AccruedInterest","Swap",$I41,"LMMSkew","","Model",100,"OASEDUR")</f>
        <v>#VALUE!</v>
      </c>
      <c r="BI41" s="518"/>
    </row>
    <row r="42" spans="3:64" s="68" customFormat="1" ht="15">
      <c r="C42" s="70" t="e">
        <f t="shared" si="23"/>
        <v>#VALUE!</v>
      </c>
      <c r="D42" s="70" t="e">
        <f t="shared" si="1"/>
        <v>#VALUE!</v>
      </c>
      <c r="E42" s="68" t="e">
        <f t="shared" si="2"/>
        <v>#VALUE!</v>
      </c>
      <c r="F42" s="68" t="e">
        <f t="shared" si="3"/>
        <v>#VALUE!</v>
      </c>
      <c r="G42" s="68" t="str">
        <f t="shared" si="4"/>
        <v>FNMA3.0-TBA-GEN</v>
      </c>
      <c r="I42" s="133" t="str">
        <f>[2]!YBWORKDAY(EDATE(Base_Date, AV42), -1, "USD")</f>
        <v>E</v>
      </c>
      <c r="J42" s="217" t="str">
        <f t="shared" si="24"/>
        <v>E</v>
      </c>
      <c r="K42" s="80" t="e">
        <f t="shared" si="25"/>
        <v>#VALUE!</v>
      </c>
      <c r="L42" s="80" t="e">
        <f t="shared" ref="L42:L66" si="30">K42-K41</f>
        <v>#VALUE!</v>
      </c>
      <c r="M42" s="81" t="str">
        <f>[2]!YBHIST($I$24,$I42,"LMMOAS","sec")</f>
        <v>E</v>
      </c>
      <c r="N42" s="73" t="str">
        <f>[2]!YBHIST($I$24,$I41,M$25,"sec","")</f>
        <v>E</v>
      </c>
      <c r="O42" s="170" t="str">
        <f>[2]!YBHIST("1 Month LIBOR",I42,"Yield","bmk","")</f>
        <v>E</v>
      </c>
      <c r="P42" s="80" t="e">
        <f t="shared" ref="P42:P66" si="31">K41-Q42</f>
        <v>#VALUE!</v>
      </c>
      <c r="Q42" s="82" t="str">
        <f>[2]!YBSCEN($I$24,$J41&amp;"d","Market",O$25,"Swap",$I41,"MarketWSkew","","Model",100,0,29,"Gradual","ParShift|N",0,"Annualized ROR",O41,100,"",,,,"Default",,,,"Default",,)</f>
        <v>E</v>
      </c>
      <c r="R42" s="80" t="e">
        <f t="shared" ref="R42:R66" si="32">L42+P42</f>
        <v>#VALUE!</v>
      </c>
      <c r="S42" s="83" t="e">
        <f t="shared" ref="S42:S66" si="33">R42/K41</f>
        <v>#VALUE!</v>
      </c>
      <c r="T42" s="80" t="e">
        <f>SUM(R$39:R42)</f>
        <v>#VALUE!</v>
      </c>
      <c r="U42" s="83" t="e">
        <f>BJ42</f>
        <v>#VALUE!</v>
      </c>
      <c r="V42" s="84" t="e">
        <f>VLOOKUP($I42, 'Barcap OAD'!$A:$S, $F$24, FALSE)</f>
        <v>#N/A</v>
      </c>
      <c r="W42" s="172" t="e">
        <f t="shared" ref="W42:W77" si="34">$K42*$V42/10000</f>
        <v>#VALUE!</v>
      </c>
      <c r="X42" s="185" t="e">
        <f>[2]!YBHIST($E42,$I42,X$25,"sec","")</f>
        <v>#VALUE!</v>
      </c>
      <c r="Y42" s="80" t="e">
        <f t="shared" si="26"/>
        <v>#VALUE!</v>
      </c>
      <c r="Z42" s="82" t="e">
        <f t="shared" si="27"/>
        <v>#VALUE!</v>
      </c>
      <c r="AA42" s="82" t="e">
        <f>[2]!YBHIST($F42,$I42,X$25,"sec","")</f>
        <v>#VALUE!</v>
      </c>
      <c r="AB42" s="82" t="e">
        <f>X41-Z42</f>
        <v>#VALUE!</v>
      </c>
      <c r="AC42" s="187" t="e">
        <f t="shared" si="5"/>
        <v>#VALUE!</v>
      </c>
      <c r="AD42" s="189" t="e">
        <f>VLOOKUP($I42, 'Barcap OAD'!$A:$S, $F$26, FALSE)</f>
        <v>#N/A</v>
      </c>
      <c r="AE42" s="172" t="e">
        <f t="shared" si="6"/>
        <v>#VALUE!</v>
      </c>
      <c r="AF42" s="86" t="e">
        <f t="shared" si="7"/>
        <v>#VALUE!</v>
      </c>
      <c r="AG42" s="80" t="e">
        <f>-AC42*AF41</f>
        <v>#VALUE!</v>
      </c>
      <c r="AH42" s="83" t="e">
        <f>AG42/K41</f>
        <v>#VALUE!</v>
      </c>
      <c r="AI42" s="80" t="e">
        <f>AL42+AK42</f>
        <v>#VALUE!</v>
      </c>
      <c r="AJ42" s="83" t="e">
        <f t="shared" ref="AJ42:AJ66" si="35">AF42-AF41</f>
        <v>#VALUE!</v>
      </c>
      <c r="AK42" s="187" t="e">
        <f t="shared" si="28"/>
        <v>#VALUE!</v>
      </c>
      <c r="AL42" s="192" t="e">
        <f t="shared" ref="AL42:AL66" si="36">AG42+R42</f>
        <v>#VALUE!</v>
      </c>
      <c r="AM42" s="83" t="e">
        <f t="shared" ref="AM42:AM66" si="37">AL42/K41</f>
        <v>#VALUE!</v>
      </c>
      <c r="AN42" s="80" t="e">
        <f>SUM(AL$41:AL42)</f>
        <v>#VALUE!</v>
      </c>
      <c r="AO42" s="109" t="e">
        <f>BL42</f>
        <v>#VALUE!</v>
      </c>
      <c r="AP42" s="194" t="e">
        <f>(Z42*AF42*-1)+P42</f>
        <v>#VALUE!</v>
      </c>
      <c r="AQ42" s="200" t="e">
        <f t="shared" ref="AQ42:AQ66" si="38">AP42/K41</f>
        <v>#VALUE!</v>
      </c>
      <c r="AR42" s="204"/>
      <c r="AS42" s="221"/>
      <c r="AV42" s="67">
        <f t="shared" si="29"/>
        <v>-48</v>
      </c>
      <c r="AX42" s="207" t="str">
        <f>[2]!YBHIST($I$24,$I42,J$25,"sec","")</f>
        <v>E</v>
      </c>
      <c r="AY42" s="205" t="str">
        <f>[2]!YBPRICE($I$24,AX42&amp;"d","Market","AccruedInterest","Swap",$I42,"LMMSkew","","Model",100,"")</f>
        <v>E</v>
      </c>
      <c r="BA42" s="211" t="e">
        <f>[2]!YBHIST($E42,$I42,X$25,"sec","")</f>
        <v>#VALUE!</v>
      </c>
      <c r="BB42" s="67" t="e">
        <f>[2]!YBPRICE(E$41,BA42,"Market","AccruedInterest","Swap",$I42,"LMMSkew","","Model",100,"OASEDUR")</f>
        <v>#VALUE!</v>
      </c>
      <c r="BD42" s="211" t="e">
        <f>[2]!YBHIST($F42,$I42,X$25,"sec","")</f>
        <v>#VALUE!</v>
      </c>
      <c r="BE42" s="67" t="e">
        <f>[2]!YBPRICE(E$41,BD42,"Market","AccruedInterest","Swap",$I42,"LMMSkew","","Model",100,"OASEDUR")</f>
        <v>#VALUE!</v>
      </c>
      <c r="BI42" s="518" t="e">
        <f t="shared" ref="BI42:BI75" si="39">1+S42</f>
        <v>#VALUE!</v>
      </c>
      <c r="BJ42" s="520" t="e">
        <f>PRODUCT($BI$41:BI42)-1</f>
        <v>#VALUE!</v>
      </c>
      <c r="BK42" s="518" t="e">
        <f>1+AM42</f>
        <v>#VALUE!</v>
      </c>
      <c r="BL42" s="520" t="e">
        <f>PRODUCT($BK$41:BK42)-1</f>
        <v>#VALUE!</v>
      </c>
    </row>
    <row r="43" spans="3:64" s="68" customFormat="1" ht="15">
      <c r="C43" s="70" t="e">
        <f t="shared" si="23"/>
        <v>#VALUE!</v>
      </c>
      <c r="D43" s="70" t="e">
        <f t="shared" si="1"/>
        <v>#VALUE!</v>
      </c>
      <c r="E43" s="68" t="e">
        <f t="shared" si="2"/>
        <v>#VALUE!</v>
      </c>
      <c r="F43" s="68" t="e">
        <f t="shared" si="3"/>
        <v>#VALUE!</v>
      </c>
      <c r="G43" s="68" t="str">
        <f t="shared" si="4"/>
        <v>FNMA3.0-TBA-GEN</v>
      </c>
      <c r="I43" s="133" t="str">
        <f>[2]!YBWORKDAY(EDATE(Base_Date, AV43), -1, "USD")</f>
        <v>E</v>
      </c>
      <c r="J43" s="217" t="str">
        <f t="shared" si="24"/>
        <v>E</v>
      </c>
      <c r="K43" s="80" t="e">
        <f t="shared" si="25"/>
        <v>#VALUE!</v>
      </c>
      <c r="L43" s="80" t="e">
        <f t="shared" si="30"/>
        <v>#VALUE!</v>
      </c>
      <c r="M43" s="81" t="str">
        <f>[2]!YBHIST($I$24,$I43,"LMMOAS","sec")</f>
        <v>E</v>
      </c>
      <c r="N43" s="73" t="str">
        <f>[2]!YBHIST($I$24,$I42,M$25,"sec","")</f>
        <v>E</v>
      </c>
      <c r="O43" s="170" t="str">
        <f>[2]!YBHIST("1 Month LIBOR",I43,"Yield","bmk","")</f>
        <v>E</v>
      </c>
      <c r="P43" s="80" t="e">
        <f t="shared" si="31"/>
        <v>#VALUE!</v>
      </c>
      <c r="Q43" s="82" t="str">
        <f>[2]!YBSCEN($I$24,$J42&amp;"d","Market",O$25,"Swap",$I42,"MarketWSkew","","Model",100,0,29,"Gradual","ParShift|N",0,"Annualized ROR",O42,100,"",,,,"Default",,,,"Default",,)</f>
        <v>E</v>
      </c>
      <c r="R43" s="80" t="e">
        <f t="shared" si="32"/>
        <v>#VALUE!</v>
      </c>
      <c r="S43" s="83" t="e">
        <f t="shared" si="33"/>
        <v>#VALUE!</v>
      </c>
      <c r="T43" s="80" t="e">
        <f>SUM(R$39:R43)</f>
        <v>#VALUE!</v>
      </c>
      <c r="U43" s="83" t="e">
        <f t="shared" ref="U43:U75" si="40">BJ43</f>
        <v>#VALUE!</v>
      </c>
      <c r="V43" s="84" t="e">
        <f>VLOOKUP($I43, 'Barcap OAD'!$A:$S, $F$24, FALSE)</f>
        <v>#N/A</v>
      </c>
      <c r="W43" s="172" t="e">
        <f t="shared" si="34"/>
        <v>#VALUE!</v>
      </c>
      <c r="X43" s="185" t="e">
        <f>[2]!YBHIST($E43,$I43,X$25,"sec","")</f>
        <v>#VALUE!</v>
      </c>
      <c r="Y43" s="80" t="e">
        <f t="shared" si="26"/>
        <v>#VALUE!</v>
      </c>
      <c r="Z43" s="82" t="e">
        <f t="shared" si="27"/>
        <v>#VALUE!</v>
      </c>
      <c r="AA43" s="82" t="e">
        <f>[2]!YBHIST($F43,$I43,X$25,"sec","")</f>
        <v>#VALUE!</v>
      </c>
      <c r="AB43" s="82" t="e">
        <f>X42-Z43</f>
        <v>#VALUE!</v>
      </c>
      <c r="AC43" s="187" t="e">
        <f>X43-AB43</f>
        <v>#VALUE!</v>
      </c>
      <c r="AD43" s="189" t="e">
        <f>VLOOKUP($I43, 'Barcap OAD'!$A:$S, $F$26, FALSE)</f>
        <v>#N/A</v>
      </c>
      <c r="AE43" s="172" t="e">
        <f t="shared" si="6"/>
        <v>#VALUE!</v>
      </c>
      <c r="AF43" s="86" t="e">
        <f t="shared" si="7"/>
        <v>#VALUE!</v>
      </c>
      <c r="AG43" s="80" t="e">
        <f t="shared" ref="AG43:AG66" si="41">-AC43*AF42</f>
        <v>#VALUE!</v>
      </c>
      <c r="AH43" s="83" t="e">
        <f t="shared" ref="AH43:AH66" si="42">AG43/K42</f>
        <v>#VALUE!</v>
      </c>
      <c r="AI43" s="80" t="e">
        <f t="shared" ref="AI43:AI66" si="43">AL43+AK43</f>
        <v>#VALUE!</v>
      </c>
      <c r="AJ43" s="83" t="e">
        <f t="shared" si="35"/>
        <v>#VALUE!</v>
      </c>
      <c r="AK43" s="187" t="e">
        <f t="shared" si="28"/>
        <v>#VALUE!</v>
      </c>
      <c r="AL43" s="192" t="e">
        <f t="shared" si="36"/>
        <v>#VALUE!</v>
      </c>
      <c r="AM43" s="83" t="e">
        <f t="shared" si="37"/>
        <v>#VALUE!</v>
      </c>
      <c r="AN43" s="80" t="e">
        <f>SUM(AL$41:AL43)</f>
        <v>#VALUE!</v>
      </c>
      <c r="AO43" s="109" t="e">
        <f t="shared" ref="AO43:AO75" si="44">BL43</f>
        <v>#VALUE!</v>
      </c>
      <c r="AP43" s="194" t="e">
        <f t="shared" si="10"/>
        <v>#VALUE!</v>
      </c>
      <c r="AQ43" s="200" t="e">
        <f t="shared" si="38"/>
        <v>#VALUE!</v>
      </c>
      <c r="AR43" s="204"/>
      <c r="AS43" s="221"/>
      <c r="AV43" s="67">
        <f t="shared" si="29"/>
        <v>-47</v>
      </c>
      <c r="AX43" s="207" t="str">
        <f>[2]!YBHIST($I$24,$I43,J$25,"sec","")</f>
        <v>E</v>
      </c>
      <c r="AY43" s="205" t="str">
        <f>[2]!YBPRICE($I$24,AX43&amp;"d","Market","AccruedInterest","Swap",$I43,"LMMSkew","","Model",100,"")</f>
        <v>E</v>
      </c>
      <c r="BA43" s="211" t="e">
        <f>[2]!YBHIST($E43,$I43,X$25,"sec","")</f>
        <v>#VALUE!</v>
      </c>
      <c r="BB43" s="67" t="e">
        <f>[2]!YBPRICE(E$41,BA43,"Market","AccruedInterest","Swap",$I43,"LMMSkew","","Model",100,"OASEDUR")</f>
        <v>#VALUE!</v>
      </c>
      <c r="BD43" s="211" t="e">
        <f>[2]!YBHIST($F43,$I43,X$25,"sec","")</f>
        <v>#VALUE!</v>
      </c>
      <c r="BE43" s="67" t="e">
        <f>[2]!YBPRICE(E$41,BD43,"Market","AccruedInterest","Swap",$I43,"LMMSkew","","Model",100,"OASEDUR")</f>
        <v>#VALUE!</v>
      </c>
      <c r="BI43" s="518" t="e">
        <f t="shared" si="39"/>
        <v>#VALUE!</v>
      </c>
      <c r="BJ43" s="520" t="e">
        <f>PRODUCT($BI$41:BI43)-1</f>
        <v>#VALUE!</v>
      </c>
      <c r="BK43" s="518" t="e">
        <f t="shared" ref="BK43:BK75" si="45">1+AM43</f>
        <v>#VALUE!</v>
      </c>
      <c r="BL43" s="520" t="e">
        <f>PRODUCT($BK$41:BK43)-1</f>
        <v>#VALUE!</v>
      </c>
    </row>
    <row r="44" spans="3:64" s="68" customFormat="1" ht="15">
      <c r="C44" s="70" t="e">
        <f t="shared" si="23"/>
        <v>#VALUE!</v>
      </c>
      <c r="D44" s="70" t="e">
        <f t="shared" si="1"/>
        <v>#VALUE!</v>
      </c>
      <c r="E44" s="68" t="e">
        <f t="shared" si="2"/>
        <v>#VALUE!</v>
      </c>
      <c r="F44" s="68" t="e">
        <f t="shared" si="3"/>
        <v>#VALUE!</v>
      </c>
      <c r="G44" s="68" t="str">
        <f t="shared" si="4"/>
        <v>FNMA3.0-TBA-GEN</v>
      </c>
      <c r="I44" s="133" t="str">
        <f>[2]!YBWORKDAY(EDATE(Base_Date, AV44), -1, "USD")</f>
        <v>E</v>
      </c>
      <c r="J44" s="217" t="str">
        <f t="shared" si="24"/>
        <v>E</v>
      </c>
      <c r="K44" s="80" t="e">
        <f t="shared" si="25"/>
        <v>#VALUE!</v>
      </c>
      <c r="L44" s="80" t="e">
        <f t="shared" si="30"/>
        <v>#VALUE!</v>
      </c>
      <c r="M44" s="81" t="str">
        <f>[2]!YBHIST($I$24,$I44,"LMMOAS","sec")</f>
        <v>E</v>
      </c>
      <c r="N44" s="73" t="str">
        <f>[2]!YBHIST($I$24,$I43,M$25,"sec","")</f>
        <v>E</v>
      </c>
      <c r="O44" s="170" t="str">
        <f>[2]!YBHIST("1 Month LIBOR",I44,"Yield","bmk","")</f>
        <v>E</v>
      </c>
      <c r="P44" s="80" t="e">
        <f t="shared" si="31"/>
        <v>#VALUE!</v>
      </c>
      <c r="Q44" s="82" t="str">
        <f>[2]!YBSCEN($I$24,$J43&amp;"d","Market",O$25,"Swap",$I43,"MarketWSkew","","Model",100,0,29,"Gradual","ParShift|N",0,"Annualized ROR",O43,100,"",,,,"Default",,,,"Default",,)</f>
        <v>E</v>
      </c>
      <c r="R44" s="80" t="e">
        <f t="shared" si="32"/>
        <v>#VALUE!</v>
      </c>
      <c r="S44" s="83" t="e">
        <f t="shared" si="33"/>
        <v>#VALUE!</v>
      </c>
      <c r="T44" s="80" t="e">
        <f>SUM(R$39:R44)</f>
        <v>#VALUE!</v>
      </c>
      <c r="U44" s="83" t="e">
        <f t="shared" si="40"/>
        <v>#VALUE!</v>
      </c>
      <c r="V44" s="84" t="e">
        <f>VLOOKUP($I44, 'Barcap OAD'!$A:$S, $F$24, FALSE)</f>
        <v>#N/A</v>
      </c>
      <c r="W44" s="172" t="e">
        <f t="shared" si="34"/>
        <v>#VALUE!</v>
      </c>
      <c r="X44" s="185" t="e">
        <f>[2]!YBHIST($E44,$I44,X$25,"sec","")</f>
        <v>#VALUE!</v>
      </c>
      <c r="Y44" s="80" t="e">
        <f t="shared" si="26"/>
        <v>#VALUE!</v>
      </c>
      <c r="Z44" s="82" t="e">
        <f t="shared" si="27"/>
        <v>#VALUE!</v>
      </c>
      <c r="AA44" s="82" t="e">
        <f>[2]!YBHIST($F44,$I44,X$25,"sec","")</f>
        <v>#VALUE!</v>
      </c>
      <c r="AB44" s="82" t="e">
        <f t="shared" ref="AB44:AB66" si="46">X43-Z44</f>
        <v>#VALUE!</v>
      </c>
      <c r="AC44" s="187" t="e">
        <f>X44-AB44</f>
        <v>#VALUE!</v>
      </c>
      <c r="AD44" s="189" t="e">
        <f>VLOOKUP($I44, 'Barcap OAD'!$A:$S, $F$26, FALSE)</f>
        <v>#N/A</v>
      </c>
      <c r="AE44" s="172" t="e">
        <f t="shared" si="6"/>
        <v>#VALUE!</v>
      </c>
      <c r="AF44" s="86" t="e">
        <f t="shared" si="7"/>
        <v>#VALUE!</v>
      </c>
      <c r="AG44" s="80" t="e">
        <f t="shared" si="41"/>
        <v>#VALUE!</v>
      </c>
      <c r="AH44" s="83" t="e">
        <f t="shared" si="42"/>
        <v>#VALUE!</v>
      </c>
      <c r="AI44" s="80" t="e">
        <f t="shared" si="43"/>
        <v>#VALUE!</v>
      </c>
      <c r="AJ44" s="83" t="e">
        <f t="shared" si="35"/>
        <v>#VALUE!</v>
      </c>
      <c r="AK44" s="187" t="e">
        <f t="shared" si="28"/>
        <v>#VALUE!</v>
      </c>
      <c r="AL44" s="192" t="e">
        <f t="shared" si="36"/>
        <v>#VALUE!</v>
      </c>
      <c r="AM44" s="83" t="e">
        <f t="shared" si="37"/>
        <v>#VALUE!</v>
      </c>
      <c r="AN44" s="80" t="e">
        <f>SUM(AL$41:AL44)</f>
        <v>#VALUE!</v>
      </c>
      <c r="AO44" s="109" t="e">
        <f t="shared" si="44"/>
        <v>#VALUE!</v>
      </c>
      <c r="AP44" s="194" t="e">
        <f t="shared" si="10"/>
        <v>#VALUE!</v>
      </c>
      <c r="AQ44" s="200" t="e">
        <f t="shared" si="38"/>
        <v>#VALUE!</v>
      </c>
      <c r="AR44" s="204"/>
      <c r="AS44" s="221"/>
      <c r="AV44" s="67">
        <f t="shared" si="29"/>
        <v>-46</v>
      </c>
      <c r="AX44" s="207" t="str">
        <f>[2]!YBHIST($I$24,$I44,J$25,"sec","")</f>
        <v>E</v>
      </c>
      <c r="AY44" s="205" t="str">
        <f>[2]!YBPRICE($I$24,AX44&amp;"d","Market","AccruedInterest","Swap",$I44,"LMMSkew","","Model",100,"")</f>
        <v>E</v>
      </c>
      <c r="BA44" s="211" t="e">
        <f>[2]!YBHIST($E44,$I44,X$25,"sec","")</f>
        <v>#VALUE!</v>
      </c>
      <c r="BB44" s="67" t="e">
        <f>[2]!YBPRICE(E$41,BA44,"Market","AccruedInterest","Swap",$I44,"LMMSkew","","Model",100,"OASEDUR")</f>
        <v>#VALUE!</v>
      </c>
      <c r="BD44" s="211" t="e">
        <f>[2]!YBHIST($F44,$I44,X$25,"sec","")</f>
        <v>#VALUE!</v>
      </c>
      <c r="BE44" s="67" t="e">
        <f>[2]!YBPRICE(E$41,BD44,"Market","AccruedInterest","Swap",$I44,"LMMSkew","","Model",100,"OASEDUR")</f>
        <v>#VALUE!</v>
      </c>
      <c r="BI44" s="518" t="e">
        <f t="shared" si="39"/>
        <v>#VALUE!</v>
      </c>
      <c r="BJ44" s="520" t="e">
        <f>PRODUCT($BI$41:BI44)-1</f>
        <v>#VALUE!</v>
      </c>
      <c r="BK44" s="518" t="e">
        <f t="shared" si="45"/>
        <v>#VALUE!</v>
      </c>
      <c r="BL44" s="520" t="e">
        <f>PRODUCT($BK$41:BK44)-1</f>
        <v>#VALUE!</v>
      </c>
    </row>
    <row r="45" spans="3:64" s="68" customFormat="1" ht="15">
      <c r="C45" s="70" t="e">
        <f t="shared" si="23"/>
        <v>#VALUE!</v>
      </c>
      <c r="D45" s="70" t="e">
        <f t="shared" si="1"/>
        <v>#VALUE!</v>
      </c>
      <c r="E45" s="68" t="e">
        <f t="shared" si="2"/>
        <v>#VALUE!</v>
      </c>
      <c r="F45" s="68" t="e">
        <f t="shared" si="3"/>
        <v>#VALUE!</v>
      </c>
      <c r="G45" s="68" t="str">
        <f t="shared" si="4"/>
        <v>FNMA3.0-TBA-GEN</v>
      </c>
      <c r="I45" s="133" t="str">
        <f>[2]!YBWORKDAY(EDATE(Base_Date, AV45), -1, "USD")</f>
        <v>E</v>
      </c>
      <c r="J45" s="217" t="str">
        <f t="shared" si="24"/>
        <v>E</v>
      </c>
      <c r="K45" s="80" t="e">
        <f t="shared" si="25"/>
        <v>#VALUE!</v>
      </c>
      <c r="L45" s="80" t="e">
        <f t="shared" si="30"/>
        <v>#VALUE!</v>
      </c>
      <c r="M45" s="81" t="str">
        <f>[2]!YBHIST($I$24,$I45,"LMMOAS","sec")</f>
        <v>E</v>
      </c>
      <c r="N45" s="73" t="str">
        <f>[2]!YBHIST($I$24,$I44,M$25,"sec","")</f>
        <v>E</v>
      </c>
      <c r="O45" s="170" t="str">
        <f>[2]!YBHIST("1 Month LIBOR",I45,"Yield","bmk","")</f>
        <v>E</v>
      </c>
      <c r="P45" s="80" t="e">
        <f t="shared" si="31"/>
        <v>#VALUE!</v>
      </c>
      <c r="Q45" s="82" t="str">
        <f>[2]!YBSCEN($I$24,$J44&amp;"d","Market",O$25,"Swap",$I44,"MarketWSkew","","Model",100,0,29,"Gradual","ParShift|N",0,"Annualized ROR",O44,100,"",,,,"Default",,,,"Default",,)</f>
        <v>E</v>
      </c>
      <c r="R45" s="80" t="e">
        <f t="shared" si="32"/>
        <v>#VALUE!</v>
      </c>
      <c r="S45" s="83" t="e">
        <f t="shared" si="33"/>
        <v>#VALUE!</v>
      </c>
      <c r="T45" s="80" t="e">
        <f>SUM(R$39:R45)</f>
        <v>#VALUE!</v>
      </c>
      <c r="U45" s="83" t="e">
        <f t="shared" si="40"/>
        <v>#VALUE!</v>
      </c>
      <c r="V45" s="84" t="e">
        <f>VLOOKUP($I45, 'Barcap OAD'!$A:$S, $F$24, FALSE)</f>
        <v>#N/A</v>
      </c>
      <c r="W45" s="172" t="e">
        <f t="shared" si="34"/>
        <v>#VALUE!</v>
      </c>
      <c r="X45" s="185" t="e">
        <f>[2]!YBHIST($E45,$I45,X$25,"sec","")</f>
        <v>#VALUE!</v>
      </c>
      <c r="Y45" s="80" t="e">
        <f t="shared" si="26"/>
        <v>#VALUE!</v>
      </c>
      <c r="Z45" s="82" t="e">
        <f t="shared" si="27"/>
        <v>#VALUE!</v>
      </c>
      <c r="AA45" s="82" t="e">
        <f>[2]!YBHIST($F45,$I45,X$25,"sec","")</f>
        <v>#VALUE!</v>
      </c>
      <c r="AB45" s="82" t="e">
        <f t="shared" si="46"/>
        <v>#VALUE!</v>
      </c>
      <c r="AC45" s="187" t="e">
        <f t="shared" ref="AC45:AC66" si="47">Y45+Z45</f>
        <v>#VALUE!</v>
      </c>
      <c r="AD45" s="189" t="e">
        <f>VLOOKUP($I45, 'Barcap OAD'!$A:$S, $F$26, FALSE)</f>
        <v>#N/A</v>
      </c>
      <c r="AE45" s="172" t="e">
        <f t="shared" si="6"/>
        <v>#VALUE!</v>
      </c>
      <c r="AF45" s="86" t="e">
        <f t="shared" si="7"/>
        <v>#VALUE!</v>
      </c>
      <c r="AG45" s="80" t="e">
        <f t="shared" si="41"/>
        <v>#VALUE!</v>
      </c>
      <c r="AH45" s="83" t="e">
        <f t="shared" si="42"/>
        <v>#VALUE!</v>
      </c>
      <c r="AI45" s="80" t="e">
        <f t="shared" si="43"/>
        <v>#VALUE!</v>
      </c>
      <c r="AJ45" s="83" t="e">
        <f t="shared" si="35"/>
        <v>#VALUE!</v>
      </c>
      <c r="AK45" s="187" t="e">
        <f t="shared" si="28"/>
        <v>#VALUE!</v>
      </c>
      <c r="AL45" s="192" t="e">
        <f t="shared" si="36"/>
        <v>#VALUE!</v>
      </c>
      <c r="AM45" s="83" t="e">
        <f t="shared" si="37"/>
        <v>#VALUE!</v>
      </c>
      <c r="AN45" s="80" t="e">
        <f>SUM(AL$41:AL45)</f>
        <v>#VALUE!</v>
      </c>
      <c r="AO45" s="109" t="e">
        <f t="shared" si="44"/>
        <v>#VALUE!</v>
      </c>
      <c r="AP45" s="194" t="e">
        <f t="shared" si="10"/>
        <v>#VALUE!</v>
      </c>
      <c r="AQ45" s="200" t="e">
        <f t="shared" si="38"/>
        <v>#VALUE!</v>
      </c>
      <c r="AR45" s="204"/>
      <c r="AS45" s="221"/>
      <c r="AV45" s="67">
        <f t="shared" si="29"/>
        <v>-45</v>
      </c>
      <c r="AX45" s="207" t="str">
        <f>[2]!YBHIST($I$24,$I45,J$25,"sec","")</f>
        <v>E</v>
      </c>
      <c r="AY45" s="205" t="str">
        <f>[2]!YBPRICE($I$24,AX45&amp;"d","Market","AccruedInterest","Swap",$I45,"LMMSkew","","Model",100,"")</f>
        <v>E</v>
      </c>
      <c r="BA45" s="211" t="e">
        <f>[2]!YBHIST($E45,$I45,X$25,"sec","")</f>
        <v>#VALUE!</v>
      </c>
      <c r="BB45" s="67" t="e">
        <f>[2]!YBPRICE(E$41,BA45,"Market","AccruedInterest","Swap",$I45,"LMMSkew","","Model",100,"OASEDUR")</f>
        <v>#VALUE!</v>
      </c>
      <c r="BD45" s="211" t="e">
        <f>[2]!YBHIST($F45,$I45,X$25,"sec","")</f>
        <v>#VALUE!</v>
      </c>
      <c r="BE45" s="67" t="e">
        <f>[2]!YBPRICE(E$41,BD45,"Market","AccruedInterest","Swap",$I45,"LMMSkew","","Model",100,"OASEDUR")</f>
        <v>#VALUE!</v>
      </c>
      <c r="BI45" s="518" t="e">
        <f t="shared" si="39"/>
        <v>#VALUE!</v>
      </c>
      <c r="BJ45" s="520" t="e">
        <f>PRODUCT($BI$41:BI45)-1</f>
        <v>#VALUE!</v>
      </c>
      <c r="BK45" s="518" t="e">
        <f t="shared" si="45"/>
        <v>#VALUE!</v>
      </c>
      <c r="BL45" s="520" t="e">
        <f>PRODUCT($BK$41:BK45)-1</f>
        <v>#VALUE!</v>
      </c>
    </row>
    <row r="46" spans="3:64" s="68" customFormat="1" ht="15">
      <c r="C46" s="70" t="e">
        <f t="shared" si="23"/>
        <v>#VALUE!</v>
      </c>
      <c r="D46" s="70" t="e">
        <f t="shared" si="1"/>
        <v>#VALUE!</v>
      </c>
      <c r="E46" s="68" t="e">
        <f t="shared" si="2"/>
        <v>#VALUE!</v>
      </c>
      <c r="F46" s="68" t="e">
        <f t="shared" si="3"/>
        <v>#VALUE!</v>
      </c>
      <c r="G46" s="68" t="str">
        <f t="shared" si="4"/>
        <v>FNMA3.0-TBA-GEN</v>
      </c>
      <c r="I46" s="133" t="str">
        <f>[2]!YBWORKDAY(EDATE(Base_Date, AV46), -1, "USD")</f>
        <v>E</v>
      </c>
      <c r="J46" s="217" t="str">
        <f t="shared" si="24"/>
        <v>E</v>
      </c>
      <c r="K46" s="80" t="e">
        <f t="shared" si="25"/>
        <v>#VALUE!</v>
      </c>
      <c r="L46" s="80" t="e">
        <f t="shared" si="30"/>
        <v>#VALUE!</v>
      </c>
      <c r="M46" s="81" t="str">
        <f>[2]!YBHIST($I$24,$I46,"LMMOAS","sec")</f>
        <v>E</v>
      </c>
      <c r="N46" s="73" t="str">
        <f>[2]!YBHIST($I$24,$I45,M$25,"sec","")</f>
        <v>E</v>
      </c>
      <c r="O46" s="170" t="str">
        <f>[2]!YBHIST("1 Month LIBOR",I46,"Yield","bmk","")</f>
        <v>E</v>
      </c>
      <c r="P46" s="80" t="e">
        <f t="shared" si="31"/>
        <v>#VALUE!</v>
      </c>
      <c r="Q46" s="82" t="str">
        <f>[2]!YBSCEN($I$24,$J45&amp;"d","Market",O$25,"Swap",$I45,"MarketWSkew","","Model",100,0,29,"Gradual","ParShift|N",0,"Annualized ROR",O45,100,"",,,,"Default",,,,"Default",,)</f>
        <v>E</v>
      </c>
      <c r="R46" s="80" t="e">
        <f t="shared" si="32"/>
        <v>#VALUE!</v>
      </c>
      <c r="S46" s="83" t="e">
        <f t="shared" si="33"/>
        <v>#VALUE!</v>
      </c>
      <c r="T46" s="80" t="e">
        <f>SUM(R$39:R46)</f>
        <v>#VALUE!</v>
      </c>
      <c r="U46" s="83" t="e">
        <f t="shared" si="40"/>
        <v>#VALUE!</v>
      </c>
      <c r="V46" s="84" t="e">
        <f>VLOOKUP($I46, 'Barcap OAD'!$A:$S, $F$24, FALSE)</f>
        <v>#N/A</v>
      </c>
      <c r="W46" s="172" t="e">
        <f t="shared" si="34"/>
        <v>#VALUE!</v>
      </c>
      <c r="X46" s="185" t="e">
        <f>[2]!YBHIST($E46,$I46,X$25,"sec","")</f>
        <v>#VALUE!</v>
      </c>
      <c r="Y46" s="80" t="e">
        <f t="shared" si="26"/>
        <v>#VALUE!</v>
      </c>
      <c r="Z46" s="82" t="e">
        <f t="shared" si="27"/>
        <v>#VALUE!</v>
      </c>
      <c r="AA46" s="82" t="e">
        <f>[2]!YBHIST($F46,$I46,X$25,"sec","")</f>
        <v>#VALUE!</v>
      </c>
      <c r="AB46" s="82" t="e">
        <f t="shared" si="46"/>
        <v>#VALUE!</v>
      </c>
      <c r="AC46" s="187" t="e">
        <f t="shared" si="47"/>
        <v>#VALUE!</v>
      </c>
      <c r="AD46" s="189" t="e">
        <f>VLOOKUP($I46, 'Barcap OAD'!$A:$S, $F$26, FALSE)</f>
        <v>#N/A</v>
      </c>
      <c r="AE46" s="172" t="e">
        <f t="shared" si="6"/>
        <v>#VALUE!</v>
      </c>
      <c r="AF46" s="86" t="e">
        <f t="shared" si="7"/>
        <v>#VALUE!</v>
      </c>
      <c r="AG46" s="80" t="e">
        <f t="shared" si="41"/>
        <v>#VALUE!</v>
      </c>
      <c r="AH46" s="83" t="e">
        <f t="shared" si="42"/>
        <v>#VALUE!</v>
      </c>
      <c r="AI46" s="80" t="e">
        <f t="shared" si="43"/>
        <v>#VALUE!</v>
      </c>
      <c r="AJ46" s="83" t="e">
        <f t="shared" si="35"/>
        <v>#VALUE!</v>
      </c>
      <c r="AK46" s="187" t="e">
        <f t="shared" si="28"/>
        <v>#VALUE!</v>
      </c>
      <c r="AL46" s="192" t="e">
        <f t="shared" si="36"/>
        <v>#VALUE!</v>
      </c>
      <c r="AM46" s="83" t="e">
        <f t="shared" si="37"/>
        <v>#VALUE!</v>
      </c>
      <c r="AN46" s="80" t="e">
        <f>SUM(AL$41:AL46)</f>
        <v>#VALUE!</v>
      </c>
      <c r="AO46" s="109" t="e">
        <f t="shared" si="44"/>
        <v>#VALUE!</v>
      </c>
      <c r="AP46" s="194" t="e">
        <f t="shared" si="10"/>
        <v>#VALUE!</v>
      </c>
      <c r="AQ46" s="200" t="e">
        <f t="shared" si="38"/>
        <v>#VALUE!</v>
      </c>
      <c r="AR46" s="204"/>
      <c r="AS46" s="221"/>
      <c r="AV46" s="67">
        <f t="shared" si="29"/>
        <v>-44</v>
      </c>
      <c r="AX46" s="207" t="str">
        <f>[2]!YBHIST($I$24,$I46,J$25,"sec","")</f>
        <v>E</v>
      </c>
      <c r="AY46" s="205" t="str">
        <f>[2]!YBPRICE($I$24,AX46&amp;"d","Market","AccruedInterest","Swap",$I46,"LMMSkew","","Model",100,"")</f>
        <v>E</v>
      </c>
      <c r="BA46" s="211" t="e">
        <f>[2]!YBHIST($E46,$I46,X$25,"sec","")</f>
        <v>#VALUE!</v>
      </c>
      <c r="BB46" s="67" t="e">
        <f>[2]!YBPRICE(E$41,BA46,"Market","AccruedInterest","Swap",$I46,"LMMSkew","","Model",100,"OASEDUR")</f>
        <v>#VALUE!</v>
      </c>
      <c r="BD46" s="211" t="e">
        <f>[2]!YBHIST($F46,$I46,X$25,"sec","")</f>
        <v>#VALUE!</v>
      </c>
      <c r="BE46" s="67" t="e">
        <f>[2]!YBPRICE(E$41,BD46,"Market","AccruedInterest","Swap",$I46,"LMMSkew","","Model",100,"OASEDUR")</f>
        <v>#VALUE!</v>
      </c>
      <c r="BI46" s="518" t="e">
        <f t="shared" si="39"/>
        <v>#VALUE!</v>
      </c>
      <c r="BJ46" s="520" t="e">
        <f>PRODUCT($BI$41:BI46)-1</f>
        <v>#VALUE!</v>
      </c>
      <c r="BK46" s="518" t="e">
        <f t="shared" si="45"/>
        <v>#VALUE!</v>
      </c>
      <c r="BL46" s="520" t="e">
        <f>PRODUCT($BK$41:BK46)-1</f>
        <v>#VALUE!</v>
      </c>
    </row>
    <row r="47" spans="3:64" s="68" customFormat="1" ht="15">
      <c r="C47" s="70" t="e">
        <f t="shared" si="23"/>
        <v>#VALUE!</v>
      </c>
      <c r="D47" s="70" t="e">
        <f t="shared" si="1"/>
        <v>#VALUE!</v>
      </c>
      <c r="E47" s="68" t="e">
        <f t="shared" si="2"/>
        <v>#VALUE!</v>
      </c>
      <c r="F47" s="68" t="e">
        <f t="shared" si="3"/>
        <v>#VALUE!</v>
      </c>
      <c r="G47" s="68" t="str">
        <f t="shared" si="4"/>
        <v>FNMA3.0-TBA-GEN</v>
      </c>
      <c r="I47" s="133" t="str">
        <f>[2]!YBWORKDAY(EDATE(Base_Date, AV47), -1, "USD")</f>
        <v>E</v>
      </c>
      <c r="J47" s="217" t="str">
        <f t="shared" si="24"/>
        <v>E</v>
      </c>
      <c r="K47" s="80" t="e">
        <f t="shared" si="25"/>
        <v>#VALUE!</v>
      </c>
      <c r="L47" s="80" t="e">
        <f t="shared" si="30"/>
        <v>#VALUE!</v>
      </c>
      <c r="M47" s="81" t="str">
        <f>[2]!YBHIST($I$24,$I47,"LMMOAS","sec")</f>
        <v>E</v>
      </c>
      <c r="N47" s="73" t="str">
        <f>[2]!YBHIST($I$24,$I46,M$25,"sec","")</f>
        <v>E</v>
      </c>
      <c r="O47" s="170" t="str">
        <f>[2]!YBHIST("1 Month LIBOR",I47,"Yield","bmk","")</f>
        <v>E</v>
      </c>
      <c r="P47" s="80" t="e">
        <f t="shared" si="31"/>
        <v>#VALUE!</v>
      </c>
      <c r="Q47" s="82" t="str">
        <f>[2]!YBSCEN($I$24,$J46&amp;"d","Market",O$25,"Swap",$I46,"MarketWSkew","","Model",100,0,29,"Gradual","ParShift|N",0,"Annualized ROR",O46,100,"",,,,"Default",,,,"Default",,)</f>
        <v>E</v>
      </c>
      <c r="R47" s="80" t="e">
        <f t="shared" si="32"/>
        <v>#VALUE!</v>
      </c>
      <c r="S47" s="83" t="e">
        <f t="shared" si="33"/>
        <v>#VALUE!</v>
      </c>
      <c r="T47" s="80" t="e">
        <f>SUM(R$39:R47)</f>
        <v>#VALUE!</v>
      </c>
      <c r="U47" s="83" t="e">
        <f t="shared" si="40"/>
        <v>#VALUE!</v>
      </c>
      <c r="V47" s="84" t="e">
        <f>VLOOKUP($I47, 'Barcap OAD'!$A:$S, $F$24, FALSE)</f>
        <v>#N/A</v>
      </c>
      <c r="W47" s="172" t="e">
        <f t="shared" si="34"/>
        <v>#VALUE!</v>
      </c>
      <c r="X47" s="185" t="e">
        <f>[2]!YBHIST($E47,$I47,X$25,"sec","")</f>
        <v>#VALUE!</v>
      </c>
      <c r="Y47" s="80" t="e">
        <f t="shared" si="26"/>
        <v>#VALUE!</v>
      </c>
      <c r="Z47" s="82" t="e">
        <f t="shared" si="27"/>
        <v>#VALUE!</v>
      </c>
      <c r="AA47" s="82" t="e">
        <f>[2]!YBHIST($F47,$I47,X$25,"sec","")</f>
        <v>#VALUE!</v>
      </c>
      <c r="AB47" s="82" t="e">
        <f t="shared" si="46"/>
        <v>#VALUE!</v>
      </c>
      <c r="AC47" s="187" t="e">
        <f t="shared" si="47"/>
        <v>#VALUE!</v>
      </c>
      <c r="AD47" s="189" t="e">
        <f>VLOOKUP($I47, 'Barcap OAD'!$A:$S, $F$26, FALSE)</f>
        <v>#N/A</v>
      </c>
      <c r="AE47" s="172" t="e">
        <f t="shared" si="6"/>
        <v>#VALUE!</v>
      </c>
      <c r="AF47" s="86" t="e">
        <f t="shared" si="7"/>
        <v>#VALUE!</v>
      </c>
      <c r="AG47" s="80" t="e">
        <f t="shared" si="41"/>
        <v>#VALUE!</v>
      </c>
      <c r="AH47" s="83" t="e">
        <f t="shared" si="42"/>
        <v>#VALUE!</v>
      </c>
      <c r="AI47" s="80" t="e">
        <f t="shared" si="43"/>
        <v>#VALUE!</v>
      </c>
      <c r="AJ47" s="83" t="e">
        <f t="shared" si="35"/>
        <v>#VALUE!</v>
      </c>
      <c r="AK47" s="187" t="e">
        <f t="shared" si="28"/>
        <v>#VALUE!</v>
      </c>
      <c r="AL47" s="192" t="e">
        <f t="shared" si="36"/>
        <v>#VALUE!</v>
      </c>
      <c r="AM47" s="83" t="e">
        <f t="shared" si="37"/>
        <v>#VALUE!</v>
      </c>
      <c r="AN47" s="80" t="e">
        <f>SUM(AL$41:AL47)</f>
        <v>#VALUE!</v>
      </c>
      <c r="AO47" s="109" t="e">
        <f t="shared" si="44"/>
        <v>#VALUE!</v>
      </c>
      <c r="AP47" s="194" t="e">
        <f t="shared" si="10"/>
        <v>#VALUE!</v>
      </c>
      <c r="AQ47" s="200" t="e">
        <f t="shared" si="38"/>
        <v>#VALUE!</v>
      </c>
      <c r="AR47" s="204"/>
      <c r="AS47" s="221"/>
      <c r="AV47" s="67">
        <f t="shared" si="29"/>
        <v>-43</v>
      </c>
      <c r="AX47" s="207" t="str">
        <f>[2]!YBHIST($I$24,$I47,J$25,"sec","")</f>
        <v>E</v>
      </c>
      <c r="AY47" s="205" t="str">
        <f>[2]!YBPRICE($I$24,AX47&amp;"d","Market","AccruedInterest","Swap",$I47,"LMMSkew","","Model",100,"")</f>
        <v>E</v>
      </c>
      <c r="BA47" s="211" t="e">
        <f>[2]!YBHIST($E47,$I47,X$25,"sec","")</f>
        <v>#VALUE!</v>
      </c>
      <c r="BB47" s="67" t="e">
        <f>[2]!YBPRICE(E$41,BA47,"Market","AccruedInterest","Swap",$I47,"LMMSkew","","Model",100,"OASEDUR")</f>
        <v>#VALUE!</v>
      </c>
      <c r="BD47" s="211" t="e">
        <f>[2]!YBHIST($F47,$I47,X$25,"sec","")</f>
        <v>#VALUE!</v>
      </c>
      <c r="BE47" s="67" t="e">
        <f>[2]!YBPRICE(E$41,BD47,"Market","AccruedInterest","Swap",$I47,"LMMSkew","","Model",100,"OASEDUR")</f>
        <v>#VALUE!</v>
      </c>
      <c r="BI47" s="518" t="e">
        <f t="shared" si="39"/>
        <v>#VALUE!</v>
      </c>
      <c r="BJ47" s="520" t="e">
        <f>PRODUCT($BI$41:BI47)-1</f>
        <v>#VALUE!</v>
      </c>
      <c r="BK47" s="518" t="e">
        <f t="shared" si="45"/>
        <v>#VALUE!</v>
      </c>
      <c r="BL47" s="520" t="e">
        <f>PRODUCT($BK$41:BK47)-1</f>
        <v>#VALUE!</v>
      </c>
    </row>
    <row r="48" spans="3:64" s="68" customFormat="1" ht="15">
      <c r="C48" s="70" t="e">
        <f t="shared" si="23"/>
        <v>#VALUE!</v>
      </c>
      <c r="D48" s="70" t="e">
        <f t="shared" si="1"/>
        <v>#VALUE!</v>
      </c>
      <c r="E48" s="68" t="e">
        <f t="shared" si="2"/>
        <v>#VALUE!</v>
      </c>
      <c r="F48" s="68" t="e">
        <f t="shared" si="3"/>
        <v>#VALUE!</v>
      </c>
      <c r="G48" s="68" t="str">
        <f t="shared" si="4"/>
        <v>FNMA3.0-TBA-GEN</v>
      </c>
      <c r="I48" s="133" t="str">
        <f>[2]!YBWORKDAY(EDATE(Base_Date, AV48), -1, "USD")</f>
        <v>E</v>
      </c>
      <c r="J48" s="217" t="str">
        <f t="shared" si="24"/>
        <v>E</v>
      </c>
      <c r="K48" s="80" t="e">
        <f t="shared" si="25"/>
        <v>#VALUE!</v>
      </c>
      <c r="L48" s="80" t="e">
        <f t="shared" si="30"/>
        <v>#VALUE!</v>
      </c>
      <c r="M48" s="81" t="str">
        <f>[2]!YBHIST($I$24,$I48,"LMMOAS","sec")</f>
        <v>E</v>
      </c>
      <c r="N48" s="73" t="str">
        <f>[2]!YBHIST($I$24,$I47,M$25,"sec","")</f>
        <v>E</v>
      </c>
      <c r="O48" s="170" t="str">
        <f>[2]!YBHIST("1 Month LIBOR",I48,"Yield","bmk","")</f>
        <v>E</v>
      </c>
      <c r="P48" s="80" t="e">
        <f t="shared" si="31"/>
        <v>#VALUE!</v>
      </c>
      <c r="Q48" s="82" t="str">
        <f>[2]!YBSCEN($I$24,$J47&amp;"d","Market",O$25,"Swap",$I47,"MarketWSkew","","Model",100,0,29,"Gradual","ParShift|N",0,"Annualized ROR",O47,100,"",,,,"Default",,,,"Default",,)</f>
        <v>E</v>
      </c>
      <c r="R48" s="80" t="e">
        <f t="shared" si="32"/>
        <v>#VALUE!</v>
      </c>
      <c r="S48" s="83" t="e">
        <f t="shared" si="33"/>
        <v>#VALUE!</v>
      </c>
      <c r="T48" s="80" t="e">
        <f>SUM(R$39:R48)</f>
        <v>#VALUE!</v>
      </c>
      <c r="U48" s="83" t="e">
        <f t="shared" si="40"/>
        <v>#VALUE!</v>
      </c>
      <c r="V48" s="84" t="e">
        <f>VLOOKUP($I48, 'Barcap OAD'!$A:$S, $F$24, FALSE)</f>
        <v>#N/A</v>
      </c>
      <c r="W48" s="172" t="e">
        <f t="shared" si="34"/>
        <v>#VALUE!</v>
      </c>
      <c r="X48" s="185" t="e">
        <f>[2]!YBHIST($E48,$I48,X$25,"sec","")</f>
        <v>#VALUE!</v>
      </c>
      <c r="Y48" s="80" t="e">
        <f t="shared" si="26"/>
        <v>#VALUE!</v>
      </c>
      <c r="Z48" s="82" t="e">
        <f t="shared" si="27"/>
        <v>#VALUE!</v>
      </c>
      <c r="AA48" s="82" t="e">
        <f>[2]!YBHIST($F48,$I48,X$25,"sec","")</f>
        <v>#VALUE!</v>
      </c>
      <c r="AB48" s="82" t="e">
        <f t="shared" si="46"/>
        <v>#VALUE!</v>
      </c>
      <c r="AC48" s="187" t="e">
        <f t="shared" si="47"/>
        <v>#VALUE!</v>
      </c>
      <c r="AD48" s="189" t="e">
        <f>VLOOKUP($I48, 'Barcap OAD'!$A:$S, $F$26, FALSE)</f>
        <v>#N/A</v>
      </c>
      <c r="AE48" s="172" t="e">
        <f t="shared" si="6"/>
        <v>#VALUE!</v>
      </c>
      <c r="AF48" s="86" t="e">
        <f t="shared" si="7"/>
        <v>#VALUE!</v>
      </c>
      <c r="AG48" s="80" t="e">
        <f t="shared" si="41"/>
        <v>#VALUE!</v>
      </c>
      <c r="AH48" s="83" t="e">
        <f t="shared" si="42"/>
        <v>#VALUE!</v>
      </c>
      <c r="AI48" s="80" t="e">
        <f t="shared" si="43"/>
        <v>#VALUE!</v>
      </c>
      <c r="AJ48" s="83" t="e">
        <f t="shared" si="35"/>
        <v>#VALUE!</v>
      </c>
      <c r="AK48" s="187" t="e">
        <f t="shared" si="28"/>
        <v>#VALUE!</v>
      </c>
      <c r="AL48" s="192" t="e">
        <f t="shared" si="36"/>
        <v>#VALUE!</v>
      </c>
      <c r="AM48" s="83" t="e">
        <f t="shared" si="37"/>
        <v>#VALUE!</v>
      </c>
      <c r="AN48" s="80" t="e">
        <f>SUM(AL$41:AL48)</f>
        <v>#VALUE!</v>
      </c>
      <c r="AO48" s="109" t="e">
        <f t="shared" si="44"/>
        <v>#VALUE!</v>
      </c>
      <c r="AP48" s="194" t="e">
        <f t="shared" si="10"/>
        <v>#VALUE!</v>
      </c>
      <c r="AQ48" s="200" t="e">
        <f t="shared" si="38"/>
        <v>#VALUE!</v>
      </c>
      <c r="AR48" s="204"/>
      <c r="AS48" s="221"/>
      <c r="AV48" s="67">
        <f t="shared" si="29"/>
        <v>-42</v>
      </c>
      <c r="AX48" s="207" t="str">
        <f>[2]!YBHIST($I$24,$I48,J$25,"sec","")</f>
        <v>E</v>
      </c>
      <c r="AY48" s="205" t="str">
        <f>[2]!YBPRICE($I$24,AX48&amp;"d","Market","AccruedInterest","Swap",$I48,"LMMSkew","","Model",100,"")</f>
        <v>E</v>
      </c>
      <c r="BA48" s="211" t="e">
        <f>[2]!YBHIST($E48,$I48,X$25,"sec","")</f>
        <v>#VALUE!</v>
      </c>
      <c r="BB48" s="67" t="e">
        <f>[2]!YBPRICE(E$41,BA48,"Market","AccruedInterest","Swap",$I48,"LMMSkew","","Model",100,"OASEDUR")</f>
        <v>#VALUE!</v>
      </c>
      <c r="BD48" s="211" t="e">
        <f>[2]!YBHIST($F48,$I48,X$25,"sec","")</f>
        <v>#VALUE!</v>
      </c>
      <c r="BE48" s="67" t="e">
        <f>[2]!YBPRICE(E$41,BD48,"Market","AccruedInterest","Swap",$I48,"LMMSkew","","Model",100,"OASEDUR")</f>
        <v>#VALUE!</v>
      </c>
      <c r="BI48" s="518" t="e">
        <f t="shared" si="39"/>
        <v>#VALUE!</v>
      </c>
      <c r="BJ48" s="520" t="e">
        <f>PRODUCT($BI$41:BI48)-1</f>
        <v>#VALUE!</v>
      </c>
      <c r="BK48" s="518" t="e">
        <f t="shared" si="45"/>
        <v>#VALUE!</v>
      </c>
      <c r="BL48" s="520" t="e">
        <f>PRODUCT($BK$41:BK48)-1</f>
        <v>#VALUE!</v>
      </c>
    </row>
    <row r="49" spans="1:64" s="68" customFormat="1" ht="15">
      <c r="C49" s="70" t="e">
        <f t="shared" si="23"/>
        <v>#VALUE!</v>
      </c>
      <c r="D49" s="70" t="e">
        <f t="shared" si="1"/>
        <v>#VALUE!</v>
      </c>
      <c r="E49" s="68" t="e">
        <f t="shared" si="2"/>
        <v>#VALUE!</v>
      </c>
      <c r="F49" s="68" t="e">
        <f t="shared" si="3"/>
        <v>#VALUE!</v>
      </c>
      <c r="G49" s="68" t="str">
        <f t="shared" si="4"/>
        <v>FNMA3.0-TBA-GEN</v>
      </c>
      <c r="I49" s="133" t="str">
        <f>[2]!YBWORKDAY(EDATE(Base_Date, AV49), -1, "USD")</f>
        <v>E</v>
      </c>
      <c r="J49" s="217" t="str">
        <f t="shared" si="24"/>
        <v>E</v>
      </c>
      <c r="K49" s="80" t="e">
        <f t="shared" si="25"/>
        <v>#VALUE!</v>
      </c>
      <c r="L49" s="80" t="e">
        <f t="shared" si="30"/>
        <v>#VALUE!</v>
      </c>
      <c r="M49" s="81" t="str">
        <f>[2]!YBHIST($I$24,$I49,"LMMOAS","sec")</f>
        <v>E</v>
      </c>
      <c r="N49" s="73" t="str">
        <f>[2]!YBHIST($I$24,$I48,M$25,"sec","")</f>
        <v>E</v>
      </c>
      <c r="O49" s="170" t="str">
        <f>[2]!YBHIST("1 Month LIBOR",I49,"Yield","bmk","")</f>
        <v>E</v>
      </c>
      <c r="P49" s="80" t="e">
        <f t="shared" si="31"/>
        <v>#VALUE!</v>
      </c>
      <c r="Q49" s="82" t="str">
        <f>[2]!YBSCEN($I$24,$J48&amp;"d","Market",O$25,"Swap",$I48,"MarketWSkew","","Model",100,0,29,"Gradual","ParShift|N",0,"Annualized ROR",O48,100,"",,,,"Default",,,,"Default",,)</f>
        <v>E</v>
      </c>
      <c r="R49" s="80" t="e">
        <f t="shared" si="32"/>
        <v>#VALUE!</v>
      </c>
      <c r="S49" s="83" t="e">
        <f t="shared" si="33"/>
        <v>#VALUE!</v>
      </c>
      <c r="T49" s="80" t="e">
        <f>SUM(R$39:R49)</f>
        <v>#VALUE!</v>
      </c>
      <c r="U49" s="83" t="e">
        <f t="shared" si="40"/>
        <v>#VALUE!</v>
      </c>
      <c r="V49" s="84" t="e">
        <f>VLOOKUP($I49, 'Barcap OAD'!$A:$S, $F$24, FALSE)</f>
        <v>#N/A</v>
      </c>
      <c r="W49" s="172" t="e">
        <f t="shared" si="34"/>
        <v>#VALUE!</v>
      </c>
      <c r="X49" s="185" t="e">
        <f>[2]!YBHIST($E49,$I49,X$25,"sec","")</f>
        <v>#VALUE!</v>
      </c>
      <c r="Y49" s="80" t="e">
        <f t="shared" si="26"/>
        <v>#VALUE!</v>
      </c>
      <c r="Z49" s="82" t="e">
        <f t="shared" si="27"/>
        <v>#VALUE!</v>
      </c>
      <c r="AA49" s="82" t="e">
        <f>[2]!YBHIST($F49,$I49,X$25,"sec","")</f>
        <v>#VALUE!</v>
      </c>
      <c r="AB49" s="82" t="e">
        <f t="shared" si="46"/>
        <v>#VALUE!</v>
      </c>
      <c r="AC49" s="187" t="e">
        <f t="shared" si="47"/>
        <v>#VALUE!</v>
      </c>
      <c r="AD49" s="189" t="e">
        <f>VLOOKUP($I49, 'Barcap OAD'!$A:$S, $F$26, FALSE)</f>
        <v>#N/A</v>
      </c>
      <c r="AE49" s="172" t="e">
        <f t="shared" si="6"/>
        <v>#VALUE!</v>
      </c>
      <c r="AF49" s="86" t="e">
        <f t="shared" si="7"/>
        <v>#VALUE!</v>
      </c>
      <c r="AG49" s="80" t="e">
        <f t="shared" si="41"/>
        <v>#VALUE!</v>
      </c>
      <c r="AH49" s="83" t="e">
        <f t="shared" si="42"/>
        <v>#VALUE!</v>
      </c>
      <c r="AI49" s="80" t="e">
        <f t="shared" si="43"/>
        <v>#VALUE!</v>
      </c>
      <c r="AJ49" s="83" t="e">
        <f t="shared" si="35"/>
        <v>#VALUE!</v>
      </c>
      <c r="AK49" s="187" t="e">
        <f t="shared" si="28"/>
        <v>#VALUE!</v>
      </c>
      <c r="AL49" s="192" t="e">
        <f t="shared" si="36"/>
        <v>#VALUE!</v>
      </c>
      <c r="AM49" s="83" t="e">
        <f t="shared" si="37"/>
        <v>#VALUE!</v>
      </c>
      <c r="AN49" s="80" t="e">
        <f>SUM(AL$41:AL49)</f>
        <v>#VALUE!</v>
      </c>
      <c r="AO49" s="109" t="e">
        <f t="shared" si="44"/>
        <v>#VALUE!</v>
      </c>
      <c r="AP49" s="194" t="e">
        <f t="shared" si="10"/>
        <v>#VALUE!</v>
      </c>
      <c r="AQ49" s="200" t="e">
        <f t="shared" si="38"/>
        <v>#VALUE!</v>
      </c>
      <c r="AR49" s="204"/>
      <c r="AS49" s="221"/>
      <c r="AV49" s="67">
        <f t="shared" si="29"/>
        <v>-41</v>
      </c>
      <c r="AX49" s="207" t="str">
        <f>[2]!YBHIST($I$24,$I49,J$25,"sec","")</f>
        <v>E</v>
      </c>
      <c r="AY49" s="205" t="str">
        <f>[2]!YBPRICE($I$24,AX49&amp;"d","Market","AccruedInterest","Swap",$I49,"LMMSkew","","Model",100,"")</f>
        <v>E</v>
      </c>
      <c r="BA49" s="211" t="e">
        <f>[2]!YBHIST($E49,$I49,X$25,"sec","")</f>
        <v>#VALUE!</v>
      </c>
      <c r="BB49" s="67" t="e">
        <f>[2]!YBPRICE(E$41,BA49,"Market","AccruedInterest","Swap",$I49,"LMMSkew","","Model",100,"OASEDUR")</f>
        <v>#VALUE!</v>
      </c>
      <c r="BD49" s="211" t="e">
        <f>[2]!YBHIST($F49,$I49,X$25,"sec","")</f>
        <v>#VALUE!</v>
      </c>
      <c r="BE49" s="67" t="e">
        <f>[2]!YBPRICE(E$41,BD49,"Market","AccruedInterest","Swap",$I49,"LMMSkew","","Model",100,"OASEDUR")</f>
        <v>#VALUE!</v>
      </c>
      <c r="BI49" s="518" t="e">
        <f t="shared" si="39"/>
        <v>#VALUE!</v>
      </c>
      <c r="BJ49" s="520" t="e">
        <f>PRODUCT($BI$41:BI49)-1</f>
        <v>#VALUE!</v>
      </c>
      <c r="BK49" s="518" t="e">
        <f t="shared" si="45"/>
        <v>#VALUE!</v>
      </c>
      <c r="BL49" s="520" t="e">
        <f>PRODUCT($BK$41:BK49)-1</f>
        <v>#VALUE!</v>
      </c>
    </row>
    <row r="50" spans="1:64" s="68" customFormat="1" ht="15">
      <c r="C50" s="70" t="e">
        <f t="shared" si="23"/>
        <v>#VALUE!</v>
      </c>
      <c r="D50" s="70" t="e">
        <f t="shared" si="1"/>
        <v>#VALUE!</v>
      </c>
      <c r="E50" s="68" t="e">
        <f t="shared" si="2"/>
        <v>#VALUE!</v>
      </c>
      <c r="F50" s="68" t="e">
        <f t="shared" si="3"/>
        <v>#VALUE!</v>
      </c>
      <c r="G50" s="68" t="str">
        <f t="shared" si="4"/>
        <v>FNMA3.0-TBA-GEN</v>
      </c>
      <c r="I50" s="133" t="str">
        <f>[2]!YBWORKDAY(EDATE(Base_Date, AV50), -1, "USD")</f>
        <v>E</v>
      </c>
      <c r="J50" s="217" t="str">
        <f t="shared" si="24"/>
        <v>E</v>
      </c>
      <c r="K50" s="80" t="e">
        <f t="shared" si="25"/>
        <v>#VALUE!</v>
      </c>
      <c r="L50" s="80" t="e">
        <f t="shared" si="30"/>
        <v>#VALUE!</v>
      </c>
      <c r="M50" s="81" t="str">
        <f>[2]!YBHIST($I$24,$I50,"LMMOAS","sec")</f>
        <v>E</v>
      </c>
      <c r="N50" s="73" t="str">
        <f>[2]!YBHIST($I$24,$I49,M$25,"sec","")</f>
        <v>E</v>
      </c>
      <c r="O50" s="170" t="str">
        <f>[2]!YBHIST("1 Month LIBOR",I50,"Yield","bmk","")</f>
        <v>E</v>
      </c>
      <c r="P50" s="80" t="e">
        <f t="shared" si="31"/>
        <v>#VALUE!</v>
      </c>
      <c r="Q50" s="82" t="str">
        <f>[2]!YBSCEN($I$24,$J49&amp;"d","Market",O$25,"Swap",$I49,"MarketWSkew","","Model",100,0,29,"Gradual","ParShift|N",0,"Annualized ROR",O49,100,"",,,,"Default",,,,"Default",,)</f>
        <v>E</v>
      </c>
      <c r="R50" s="80" t="e">
        <f t="shared" si="32"/>
        <v>#VALUE!</v>
      </c>
      <c r="S50" s="83" t="e">
        <f t="shared" si="33"/>
        <v>#VALUE!</v>
      </c>
      <c r="T50" s="80" t="e">
        <f>SUM(R$39:R50)</f>
        <v>#VALUE!</v>
      </c>
      <c r="U50" s="83" t="e">
        <f t="shared" si="40"/>
        <v>#VALUE!</v>
      </c>
      <c r="V50" s="84" t="e">
        <f>VLOOKUP($I50, 'Barcap OAD'!$A:$S, $F$24, FALSE)</f>
        <v>#N/A</v>
      </c>
      <c r="W50" s="172" t="e">
        <f t="shared" si="34"/>
        <v>#VALUE!</v>
      </c>
      <c r="X50" s="185" t="e">
        <f>[2]!YBHIST($E50,$I50,X$25,"sec","")</f>
        <v>#VALUE!</v>
      </c>
      <c r="Y50" s="80" t="e">
        <f t="shared" si="26"/>
        <v>#VALUE!</v>
      </c>
      <c r="Z50" s="82" t="e">
        <f t="shared" si="27"/>
        <v>#VALUE!</v>
      </c>
      <c r="AA50" s="82" t="e">
        <f>[2]!YBHIST($F50,$I50,X$25,"sec","")</f>
        <v>#VALUE!</v>
      </c>
      <c r="AB50" s="82" t="e">
        <f t="shared" si="46"/>
        <v>#VALUE!</v>
      </c>
      <c r="AC50" s="187" t="e">
        <f t="shared" si="47"/>
        <v>#VALUE!</v>
      </c>
      <c r="AD50" s="189" t="e">
        <f>VLOOKUP($I50, 'Barcap OAD'!$A:$S, $F$26, FALSE)</f>
        <v>#N/A</v>
      </c>
      <c r="AE50" s="172" t="e">
        <f t="shared" si="6"/>
        <v>#VALUE!</v>
      </c>
      <c r="AF50" s="86" t="e">
        <f t="shared" si="7"/>
        <v>#VALUE!</v>
      </c>
      <c r="AG50" s="80" t="e">
        <f t="shared" si="41"/>
        <v>#VALUE!</v>
      </c>
      <c r="AH50" s="83" t="e">
        <f t="shared" si="42"/>
        <v>#VALUE!</v>
      </c>
      <c r="AI50" s="80" t="e">
        <f t="shared" si="43"/>
        <v>#VALUE!</v>
      </c>
      <c r="AJ50" s="83" t="e">
        <f t="shared" si="35"/>
        <v>#VALUE!</v>
      </c>
      <c r="AK50" s="187" t="e">
        <f t="shared" si="28"/>
        <v>#VALUE!</v>
      </c>
      <c r="AL50" s="192" t="e">
        <f t="shared" si="36"/>
        <v>#VALUE!</v>
      </c>
      <c r="AM50" s="83" t="e">
        <f t="shared" si="37"/>
        <v>#VALUE!</v>
      </c>
      <c r="AN50" s="80" t="e">
        <f>SUM(AL$41:AL50)</f>
        <v>#VALUE!</v>
      </c>
      <c r="AO50" s="109" t="e">
        <f t="shared" si="44"/>
        <v>#VALUE!</v>
      </c>
      <c r="AP50" s="194" t="e">
        <f t="shared" si="10"/>
        <v>#VALUE!</v>
      </c>
      <c r="AQ50" s="200" t="e">
        <f t="shared" si="38"/>
        <v>#VALUE!</v>
      </c>
      <c r="AR50" s="204"/>
      <c r="AS50" s="221"/>
      <c r="AV50" s="67">
        <f t="shared" si="29"/>
        <v>-40</v>
      </c>
      <c r="AX50" s="207" t="str">
        <f>[2]!YBHIST($I$24,$I50,J$25,"sec","")</f>
        <v>E</v>
      </c>
      <c r="AY50" s="205" t="str">
        <f>[2]!YBPRICE($I$24,AX50&amp;"d","Market","AccruedInterest","Swap",$I50,"LMMSkew","","Model",100,"")</f>
        <v>E</v>
      </c>
      <c r="BA50" s="211" t="e">
        <f>[2]!YBHIST($E50,$I50,X$25,"sec","")</f>
        <v>#VALUE!</v>
      </c>
      <c r="BB50" s="67" t="e">
        <f>[2]!YBPRICE(E$41,BA50,"Market","AccruedInterest","Swap",$I50,"LMMSkew","","Model",100,"OASEDUR")</f>
        <v>#VALUE!</v>
      </c>
      <c r="BD50" s="211" t="e">
        <f>[2]!YBHIST($F50,$I50,X$25,"sec","")</f>
        <v>#VALUE!</v>
      </c>
      <c r="BE50" s="67" t="e">
        <f>[2]!YBPRICE(E$41,BD50,"Market","AccruedInterest","Swap",$I50,"LMMSkew","","Model",100,"OASEDUR")</f>
        <v>#VALUE!</v>
      </c>
      <c r="BI50" s="518" t="e">
        <f t="shared" si="39"/>
        <v>#VALUE!</v>
      </c>
      <c r="BJ50" s="520" t="e">
        <f>PRODUCT($BI$41:BI50)-1</f>
        <v>#VALUE!</v>
      </c>
      <c r="BK50" s="518" t="e">
        <f t="shared" si="45"/>
        <v>#VALUE!</v>
      </c>
      <c r="BL50" s="520" t="e">
        <f>PRODUCT($BK$41:BK50)-1</f>
        <v>#VALUE!</v>
      </c>
    </row>
    <row r="51" spans="1:64" s="68" customFormat="1" ht="15">
      <c r="C51" s="70" t="e">
        <f t="shared" si="23"/>
        <v>#VALUE!</v>
      </c>
      <c r="D51" s="70" t="e">
        <f t="shared" si="1"/>
        <v>#VALUE!</v>
      </c>
      <c r="E51" s="68" t="e">
        <f t="shared" si="2"/>
        <v>#VALUE!</v>
      </c>
      <c r="F51" s="68" t="e">
        <f t="shared" si="3"/>
        <v>#VALUE!</v>
      </c>
      <c r="G51" s="68" t="str">
        <f t="shared" si="4"/>
        <v>FNMA3.0-TBA-GEN</v>
      </c>
      <c r="I51" s="133" t="str">
        <f>[2]!YBWORKDAY(EDATE(Base_Date, AV51), -1, "USD")</f>
        <v>E</v>
      </c>
      <c r="J51" s="217" t="str">
        <f t="shared" si="24"/>
        <v>E</v>
      </c>
      <c r="K51" s="80" t="e">
        <f t="shared" si="25"/>
        <v>#VALUE!</v>
      </c>
      <c r="L51" s="80" t="e">
        <f t="shared" si="30"/>
        <v>#VALUE!</v>
      </c>
      <c r="M51" s="81" t="str">
        <f>[2]!YBHIST($I$24,$I51,"LMMOAS","sec")</f>
        <v>E</v>
      </c>
      <c r="N51" s="73" t="str">
        <f>[2]!YBHIST($I$24,$I50,M$25,"sec","")</f>
        <v>E</v>
      </c>
      <c r="O51" s="170" t="str">
        <f>[2]!YBHIST("1 Month LIBOR",I51,"Yield","bmk","")</f>
        <v>E</v>
      </c>
      <c r="P51" s="80" t="e">
        <f t="shared" si="31"/>
        <v>#VALUE!</v>
      </c>
      <c r="Q51" s="82" t="str">
        <f>[2]!YBSCEN($I$24,$J50&amp;"d","Market",O$25,"Swap",$I50,"MarketWSkew","","Model",100,0,29,"Gradual","ParShift|N",0,"Annualized ROR",O50,100,"",,,,"Default",,,,"Default",,)</f>
        <v>E</v>
      </c>
      <c r="R51" s="80" t="e">
        <f t="shared" si="32"/>
        <v>#VALUE!</v>
      </c>
      <c r="S51" s="83" t="e">
        <f t="shared" si="33"/>
        <v>#VALUE!</v>
      </c>
      <c r="T51" s="80" t="e">
        <f>SUM(R$39:R51)</f>
        <v>#VALUE!</v>
      </c>
      <c r="U51" s="83" t="e">
        <f t="shared" si="40"/>
        <v>#VALUE!</v>
      </c>
      <c r="V51" s="84" t="e">
        <f>VLOOKUP($I51, 'Barcap OAD'!$A:$S, $F$24, FALSE)</f>
        <v>#N/A</v>
      </c>
      <c r="W51" s="172" t="e">
        <f t="shared" si="34"/>
        <v>#VALUE!</v>
      </c>
      <c r="X51" s="185" t="e">
        <f>[2]!YBHIST($E51,$I51,X$25,"sec","")</f>
        <v>#VALUE!</v>
      </c>
      <c r="Y51" s="80" t="e">
        <f t="shared" si="26"/>
        <v>#VALUE!</v>
      </c>
      <c r="Z51" s="82" t="e">
        <f t="shared" si="27"/>
        <v>#VALUE!</v>
      </c>
      <c r="AA51" s="82" t="e">
        <f>[2]!YBHIST($F51,$I51,X$25,"sec","")</f>
        <v>#VALUE!</v>
      </c>
      <c r="AB51" s="82" t="e">
        <f t="shared" si="46"/>
        <v>#VALUE!</v>
      </c>
      <c r="AC51" s="187" t="e">
        <f t="shared" si="47"/>
        <v>#VALUE!</v>
      </c>
      <c r="AD51" s="189" t="e">
        <f>VLOOKUP($I51, 'Barcap OAD'!$A:$S, $F$26, FALSE)</f>
        <v>#N/A</v>
      </c>
      <c r="AE51" s="172" t="e">
        <f t="shared" si="6"/>
        <v>#VALUE!</v>
      </c>
      <c r="AF51" s="86" t="e">
        <f t="shared" si="7"/>
        <v>#VALUE!</v>
      </c>
      <c r="AG51" s="80" t="e">
        <f t="shared" si="41"/>
        <v>#VALUE!</v>
      </c>
      <c r="AH51" s="83" t="e">
        <f t="shared" si="42"/>
        <v>#VALUE!</v>
      </c>
      <c r="AI51" s="80" t="e">
        <f t="shared" si="43"/>
        <v>#VALUE!</v>
      </c>
      <c r="AJ51" s="83" t="e">
        <f t="shared" si="35"/>
        <v>#VALUE!</v>
      </c>
      <c r="AK51" s="187" t="e">
        <f t="shared" si="28"/>
        <v>#VALUE!</v>
      </c>
      <c r="AL51" s="192" t="e">
        <f t="shared" si="36"/>
        <v>#VALUE!</v>
      </c>
      <c r="AM51" s="83" t="e">
        <f t="shared" si="37"/>
        <v>#VALUE!</v>
      </c>
      <c r="AN51" s="80" t="e">
        <f>SUM(AL$41:AL51)</f>
        <v>#VALUE!</v>
      </c>
      <c r="AO51" s="109" t="e">
        <f t="shared" si="44"/>
        <v>#VALUE!</v>
      </c>
      <c r="AP51" s="194" t="e">
        <f t="shared" si="10"/>
        <v>#VALUE!</v>
      </c>
      <c r="AQ51" s="200" t="e">
        <f t="shared" si="38"/>
        <v>#VALUE!</v>
      </c>
      <c r="AR51" s="204"/>
      <c r="AS51" s="221"/>
      <c r="AV51" s="67">
        <f t="shared" si="29"/>
        <v>-39</v>
      </c>
      <c r="AX51" s="207" t="str">
        <f>[2]!YBHIST($I$24,$I51,J$25,"sec","")</f>
        <v>E</v>
      </c>
      <c r="AY51" s="205" t="str">
        <f>[2]!YBPRICE($I$24,AX51&amp;"d","Market","AccruedInterest","Swap",$I51,"LMMSkew","","Model",100,"")</f>
        <v>E</v>
      </c>
      <c r="BA51" s="211" t="e">
        <f>[2]!YBHIST($E51,$I51,X$25,"sec","")</f>
        <v>#VALUE!</v>
      </c>
      <c r="BB51" s="67" t="e">
        <f>[2]!YBPRICE(E$41,BA51,"Market","AccruedInterest","Swap",$I51,"LMMSkew","","Model",100,"OASEDUR")</f>
        <v>#VALUE!</v>
      </c>
      <c r="BD51" s="211" t="e">
        <f>[2]!YBHIST($F51,$I51,X$25,"sec","")</f>
        <v>#VALUE!</v>
      </c>
      <c r="BE51" s="67" t="e">
        <f>[2]!YBPRICE(E$41,BD51,"Market","AccruedInterest","Swap",$I51,"LMMSkew","","Model",100,"OASEDUR")</f>
        <v>#VALUE!</v>
      </c>
      <c r="BI51" s="518" t="e">
        <f t="shared" si="39"/>
        <v>#VALUE!</v>
      </c>
      <c r="BJ51" s="520" t="e">
        <f>PRODUCT($BI$41:BI51)-1</f>
        <v>#VALUE!</v>
      </c>
      <c r="BK51" s="518" t="e">
        <f t="shared" si="45"/>
        <v>#VALUE!</v>
      </c>
      <c r="BL51" s="520" t="e">
        <f>PRODUCT($BK$41:BK51)-1</f>
        <v>#VALUE!</v>
      </c>
    </row>
    <row r="52" spans="1:64" s="68" customFormat="1" ht="15">
      <c r="C52" s="70" t="e">
        <f t="shared" si="23"/>
        <v>#VALUE!</v>
      </c>
      <c r="D52" s="70" t="e">
        <f t="shared" si="1"/>
        <v>#VALUE!</v>
      </c>
      <c r="E52" s="68" t="e">
        <f t="shared" si="2"/>
        <v>#VALUE!</v>
      </c>
      <c r="F52" s="68" t="e">
        <f t="shared" si="3"/>
        <v>#VALUE!</v>
      </c>
      <c r="G52" s="68" t="str">
        <f t="shared" si="4"/>
        <v>FNMA3.0-TBA-GEN</v>
      </c>
      <c r="I52" s="133" t="str">
        <f>[2]!YBWORKDAY(EDATE(Base_Date, AV52), -1, "USD")</f>
        <v>E</v>
      </c>
      <c r="J52" s="217" t="str">
        <f t="shared" si="24"/>
        <v>E</v>
      </c>
      <c r="K52" s="80" t="e">
        <f t="shared" si="25"/>
        <v>#VALUE!</v>
      </c>
      <c r="L52" s="80" t="e">
        <f t="shared" si="30"/>
        <v>#VALUE!</v>
      </c>
      <c r="M52" s="81" t="str">
        <f>[2]!YBHIST($I$24,$I52,"LMMOAS","sec")</f>
        <v>E</v>
      </c>
      <c r="N52" s="73" t="str">
        <f>[2]!YBHIST($I$24,$I51,M$25,"sec","")</f>
        <v>E</v>
      </c>
      <c r="O52" s="170" t="str">
        <f>[2]!YBHIST("1 Month LIBOR",I52,"Yield","bmk","")</f>
        <v>E</v>
      </c>
      <c r="P52" s="80" t="e">
        <f t="shared" si="31"/>
        <v>#VALUE!</v>
      </c>
      <c r="Q52" s="82" t="str">
        <f>[2]!YBSCEN($I$24,$J51&amp;"d","Market",O$25,"Swap",$I51,"MarketWSkew","","Model",100,0,29,"Gradual","ParShift|N",0,"Annualized ROR",O51,100,"",,,,"Default",,,,"Default",,)</f>
        <v>E</v>
      </c>
      <c r="R52" s="80" t="e">
        <f t="shared" si="32"/>
        <v>#VALUE!</v>
      </c>
      <c r="S52" s="83" t="e">
        <f t="shared" si="33"/>
        <v>#VALUE!</v>
      </c>
      <c r="T52" s="80" t="e">
        <f>SUM(R$39:R52)</f>
        <v>#VALUE!</v>
      </c>
      <c r="U52" s="83" t="e">
        <f t="shared" si="40"/>
        <v>#VALUE!</v>
      </c>
      <c r="V52" s="84" t="e">
        <f>VLOOKUP($I52, 'Barcap OAD'!$A:$S, $F$24, FALSE)</f>
        <v>#N/A</v>
      </c>
      <c r="W52" s="172" t="e">
        <f t="shared" si="34"/>
        <v>#VALUE!</v>
      </c>
      <c r="X52" s="185" t="e">
        <f>[2]!YBHIST($E52,$I52,X$25,"sec","")</f>
        <v>#VALUE!</v>
      </c>
      <c r="Y52" s="80" t="e">
        <f t="shared" si="26"/>
        <v>#VALUE!</v>
      </c>
      <c r="Z52" s="82" t="e">
        <f t="shared" si="27"/>
        <v>#VALUE!</v>
      </c>
      <c r="AA52" s="82" t="e">
        <f>[2]!YBHIST($F52,$I52,X$25,"sec","")</f>
        <v>#VALUE!</v>
      </c>
      <c r="AB52" s="82" t="e">
        <f t="shared" si="46"/>
        <v>#VALUE!</v>
      </c>
      <c r="AC52" s="187" t="e">
        <f t="shared" si="47"/>
        <v>#VALUE!</v>
      </c>
      <c r="AD52" s="189" t="e">
        <f>VLOOKUP($I52, 'Barcap OAD'!$A:$S, $F$26, FALSE)</f>
        <v>#N/A</v>
      </c>
      <c r="AE52" s="172" t="e">
        <f t="shared" si="6"/>
        <v>#VALUE!</v>
      </c>
      <c r="AF52" s="86" t="e">
        <f t="shared" si="7"/>
        <v>#VALUE!</v>
      </c>
      <c r="AG52" s="80" t="e">
        <f t="shared" si="41"/>
        <v>#VALUE!</v>
      </c>
      <c r="AH52" s="83" t="e">
        <f t="shared" si="42"/>
        <v>#VALUE!</v>
      </c>
      <c r="AI52" s="80" t="e">
        <f t="shared" si="43"/>
        <v>#VALUE!</v>
      </c>
      <c r="AJ52" s="83" t="e">
        <f t="shared" si="35"/>
        <v>#VALUE!</v>
      </c>
      <c r="AK52" s="187" t="e">
        <f t="shared" si="28"/>
        <v>#VALUE!</v>
      </c>
      <c r="AL52" s="192" t="e">
        <f t="shared" si="36"/>
        <v>#VALUE!</v>
      </c>
      <c r="AM52" s="83" t="e">
        <f t="shared" si="37"/>
        <v>#VALUE!</v>
      </c>
      <c r="AN52" s="80" t="e">
        <f>SUM(AL$41:AL52)</f>
        <v>#VALUE!</v>
      </c>
      <c r="AO52" s="109" t="e">
        <f t="shared" si="44"/>
        <v>#VALUE!</v>
      </c>
      <c r="AP52" s="194" t="e">
        <f t="shared" si="10"/>
        <v>#VALUE!</v>
      </c>
      <c r="AQ52" s="200" t="e">
        <f t="shared" si="38"/>
        <v>#VALUE!</v>
      </c>
      <c r="AR52" s="204"/>
      <c r="AS52" s="221"/>
      <c r="AV52" s="67">
        <f t="shared" si="29"/>
        <v>-38</v>
      </c>
      <c r="AX52" s="207" t="str">
        <f>[2]!YBHIST($I$24,$I52,J$25,"sec","")</f>
        <v>E</v>
      </c>
      <c r="AY52" s="205" t="str">
        <f>[2]!YBPRICE($I$24,AX52&amp;"d","Market","AccruedInterest","Swap",$I52,"LMMSkew","","Model",100,"")</f>
        <v>E</v>
      </c>
      <c r="BA52" s="211" t="e">
        <f>[2]!YBHIST($E52,$I52,X$25,"sec","")</f>
        <v>#VALUE!</v>
      </c>
      <c r="BB52" s="67" t="e">
        <f>[2]!YBPRICE(E$41,BA52,"Market","AccruedInterest","Swap",$I52,"LMMSkew","","Model",100,"OASEDUR")</f>
        <v>#VALUE!</v>
      </c>
      <c r="BD52" s="211" t="e">
        <f>[2]!YBHIST($F52,$I52,X$25,"sec","")</f>
        <v>#VALUE!</v>
      </c>
      <c r="BE52" s="67" t="e">
        <f>[2]!YBPRICE(E$41,BD52,"Market","AccruedInterest","Swap",$I52,"LMMSkew","","Model",100,"OASEDUR")</f>
        <v>#VALUE!</v>
      </c>
      <c r="BI52" s="518" t="e">
        <f t="shared" si="39"/>
        <v>#VALUE!</v>
      </c>
      <c r="BJ52" s="520" t="e">
        <f>PRODUCT($BI$41:BI52)-1</f>
        <v>#VALUE!</v>
      </c>
      <c r="BK52" s="518" t="e">
        <f t="shared" si="45"/>
        <v>#VALUE!</v>
      </c>
      <c r="BL52" s="520" t="e">
        <f>PRODUCT($BK$41:BK52)-1</f>
        <v>#VALUE!</v>
      </c>
    </row>
    <row r="53" spans="1:64" s="68" customFormat="1" ht="15">
      <c r="C53" s="70" t="e">
        <f t="shared" si="23"/>
        <v>#VALUE!</v>
      </c>
      <c r="D53" s="70" t="e">
        <f t="shared" si="1"/>
        <v>#VALUE!</v>
      </c>
      <c r="E53" s="68" t="e">
        <f t="shared" si="2"/>
        <v>#VALUE!</v>
      </c>
      <c r="F53" s="68" t="e">
        <f t="shared" si="3"/>
        <v>#VALUE!</v>
      </c>
      <c r="G53" s="68" t="str">
        <f t="shared" si="4"/>
        <v>FNMA3.0-TBA-GEN</v>
      </c>
      <c r="I53" s="133" t="str">
        <f>[2]!YBWORKDAY(EDATE(Base_Date, AV53), -1, "USD")</f>
        <v>E</v>
      </c>
      <c r="J53" s="217" t="str">
        <f t="shared" si="24"/>
        <v>E</v>
      </c>
      <c r="K53" s="80" t="e">
        <f t="shared" si="25"/>
        <v>#VALUE!</v>
      </c>
      <c r="L53" s="80" t="e">
        <f t="shared" si="30"/>
        <v>#VALUE!</v>
      </c>
      <c r="M53" s="81" t="str">
        <f>[2]!YBHIST($I$24,$I53,"LMMOAS","sec")</f>
        <v>E</v>
      </c>
      <c r="N53" s="73" t="str">
        <f>[2]!YBHIST($I$24,$I52,M$25,"sec","")</f>
        <v>E</v>
      </c>
      <c r="O53" s="170" t="str">
        <f>[2]!YBHIST("1 Month LIBOR",I53,"Yield","bmk","")</f>
        <v>E</v>
      </c>
      <c r="P53" s="80" t="e">
        <f t="shared" si="31"/>
        <v>#VALUE!</v>
      </c>
      <c r="Q53" s="82" t="str">
        <f>[2]!YBSCEN($I$24,$J52&amp;"d","Market",O$25,"Swap",$I52,"MarketWSkew","","Model",100,0,29,"Gradual","ParShift|N",0,"Annualized ROR",O52,100,"",,,,"Default",,,,"Default",,)</f>
        <v>E</v>
      </c>
      <c r="R53" s="80" t="e">
        <f t="shared" si="32"/>
        <v>#VALUE!</v>
      </c>
      <c r="S53" s="83" t="e">
        <f t="shared" si="33"/>
        <v>#VALUE!</v>
      </c>
      <c r="T53" s="80" t="e">
        <f>SUM(R$39:R53)</f>
        <v>#VALUE!</v>
      </c>
      <c r="U53" s="83" t="e">
        <f t="shared" si="40"/>
        <v>#VALUE!</v>
      </c>
      <c r="V53" s="84" t="e">
        <f>VLOOKUP($I53, 'Barcap OAD'!$A:$S, $F$24, FALSE)</f>
        <v>#N/A</v>
      </c>
      <c r="W53" s="172" t="e">
        <f t="shared" si="34"/>
        <v>#VALUE!</v>
      </c>
      <c r="X53" s="185" t="e">
        <f>[2]!YBHIST($E53,$I53,X$25,"sec","")</f>
        <v>#VALUE!</v>
      </c>
      <c r="Y53" s="80" t="e">
        <f t="shared" si="26"/>
        <v>#VALUE!</v>
      </c>
      <c r="Z53" s="82" t="e">
        <f t="shared" si="27"/>
        <v>#VALUE!</v>
      </c>
      <c r="AA53" s="82" t="e">
        <f>[2]!YBHIST($F53,$I53,X$25,"sec","")</f>
        <v>#VALUE!</v>
      </c>
      <c r="AB53" s="82" t="e">
        <f t="shared" si="46"/>
        <v>#VALUE!</v>
      </c>
      <c r="AC53" s="187" t="e">
        <f t="shared" si="47"/>
        <v>#VALUE!</v>
      </c>
      <c r="AD53" s="189" t="e">
        <f>VLOOKUP($I53, 'Barcap OAD'!$A:$S, $F$26, FALSE)</f>
        <v>#N/A</v>
      </c>
      <c r="AE53" s="172" t="e">
        <f t="shared" si="6"/>
        <v>#VALUE!</v>
      </c>
      <c r="AF53" s="86" t="e">
        <f t="shared" si="7"/>
        <v>#VALUE!</v>
      </c>
      <c r="AG53" s="80" t="e">
        <f t="shared" si="41"/>
        <v>#VALUE!</v>
      </c>
      <c r="AH53" s="83" t="e">
        <f t="shared" si="42"/>
        <v>#VALUE!</v>
      </c>
      <c r="AI53" s="80" t="e">
        <f t="shared" si="43"/>
        <v>#VALUE!</v>
      </c>
      <c r="AJ53" s="83" t="e">
        <f t="shared" si="35"/>
        <v>#VALUE!</v>
      </c>
      <c r="AK53" s="187" t="e">
        <f t="shared" si="28"/>
        <v>#VALUE!</v>
      </c>
      <c r="AL53" s="192" t="e">
        <f t="shared" si="36"/>
        <v>#VALUE!</v>
      </c>
      <c r="AM53" s="83" t="e">
        <f t="shared" si="37"/>
        <v>#VALUE!</v>
      </c>
      <c r="AN53" s="80" t="e">
        <f>SUM(AL$41:AL53)</f>
        <v>#VALUE!</v>
      </c>
      <c r="AO53" s="109" t="e">
        <f t="shared" si="44"/>
        <v>#VALUE!</v>
      </c>
      <c r="AP53" s="194" t="e">
        <f t="shared" si="10"/>
        <v>#VALUE!</v>
      </c>
      <c r="AQ53" s="200" t="e">
        <f t="shared" si="38"/>
        <v>#VALUE!</v>
      </c>
      <c r="AR53" s="204"/>
      <c r="AS53" s="221"/>
      <c r="AV53" s="67">
        <f t="shared" si="29"/>
        <v>-37</v>
      </c>
      <c r="AX53" s="207" t="str">
        <f>[2]!YBHIST($I$24,$I53,J$25,"sec","")</f>
        <v>E</v>
      </c>
      <c r="AY53" s="205" t="str">
        <f>[2]!YBPRICE($I$24,AX53&amp;"d","Market","AccruedInterest","Swap",$I53,"LMMSkew","","Model",100,"")</f>
        <v>E</v>
      </c>
      <c r="BA53" s="211" t="e">
        <f>[2]!YBHIST($E53,$I53,X$25,"sec","")</f>
        <v>#VALUE!</v>
      </c>
      <c r="BB53" s="67" t="e">
        <f>[2]!YBPRICE(E$41,BA53,"Market","AccruedInterest","Swap",$I53,"LMMSkew","","Model",100,"OASEDUR")</f>
        <v>#VALUE!</v>
      </c>
      <c r="BD53" s="211" t="e">
        <f>[2]!YBHIST($F53,$I53,X$25,"sec","")</f>
        <v>#VALUE!</v>
      </c>
      <c r="BE53" s="67" t="e">
        <f>[2]!YBPRICE(E$41,BD53,"Market","AccruedInterest","Swap",$I53,"LMMSkew","","Model",100,"OASEDUR")</f>
        <v>#VALUE!</v>
      </c>
      <c r="BI53" s="518" t="e">
        <f t="shared" si="39"/>
        <v>#VALUE!</v>
      </c>
      <c r="BJ53" s="520" t="e">
        <f>PRODUCT($BI$41:BI53)-1</f>
        <v>#VALUE!</v>
      </c>
      <c r="BK53" s="518" t="e">
        <f t="shared" si="45"/>
        <v>#VALUE!</v>
      </c>
      <c r="BL53" s="520" t="e">
        <f>PRODUCT($BK$41:BK53)-1</f>
        <v>#VALUE!</v>
      </c>
    </row>
    <row r="54" spans="1:64" ht="15" customHeight="1">
      <c r="A54" s="67" t="s">
        <v>78</v>
      </c>
      <c r="B54" s="69">
        <v>2.5</v>
      </c>
      <c r="C54" s="70" t="e">
        <f t="shared" si="23"/>
        <v>#VALUE!</v>
      </c>
      <c r="D54" s="70" t="e">
        <f>I54+35</f>
        <v>#VALUE!</v>
      </c>
      <c r="E54" s="70" t="e">
        <f t="shared" ref="E54:F66" si="48">"FNMA"&amp;TEXT($J$23,"0.0")&amp;"-TBA-"&amp;TEXT(C54,"mmm")</f>
        <v>#VALUE!</v>
      </c>
      <c r="F54" s="70" t="e">
        <f t="shared" si="48"/>
        <v>#VALUE!</v>
      </c>
      <c r="G54" s="70" t="str">
        <f>"FNMA"&amp;TEXT($J$23,"0.0")&amp;"-TBA-GEN"</f>
        <v>FNMA3.0-TBA-GEN</v>
      </c>
      <c r="H54" s="71"/>
      <c r="I54" s="133" t="str">
        <f>[2]!YBWORKDAY(EDATE(Base_Date, AV54), -1, "USD")</f>
        <v>E</v>
      </c>
      <c r="J54" s="217" t="str">
        <f t="shared" si="24"/>
        <v>E</v>
      </c>
      <c r="K54" s="80" t="e">
        <f t="shared" si="25"/>
        <v>#VALUE!</v>
      </c>
      <c r="L54" s="80" t="e">
        <f t="shared" si="30"/>
        <v>#VALUE!</v>
      </c>
      <c r="M54" s="81" t="str">
        <f>[2]!YBHIST($I$24,$I54,"LMMOAS","sec")</f>
        <v>E</v>
      </c>
      <c r="N54" s="73" t="str">
        <f>[2]!YBHIST($I$24,$I53,M$25,"sec","")</f>
        <v>E</v>
      </c>
      <c r="O54" s="170" t="str">
        <f>[2]!YBHIST("1 Month LIBOR",I54,"Yield","bmk","")</f>
        <v>E</v>
      </c>
      <c r="P54" s="80" t="e">
        <f t="shared" si="31"/>
        <v>#VALUE!</v>
      </c>
      <c r="Q54" s="82" t="str">
        <f>[2]!YBSCEN($I$24,$J53&amp;"d","Market",O$25,"Swap",$I53,"MarketWSkew","","Model",100,0,29,"Gradual","ParShift|N",0,"Annualized ROR",O53,100,"",,,,"Default",,,,"Default",,)</f>
        <v>E</v>
      </c>
      <c r="R54" s="80" t="e">
        <f t="shared" si="32"/>
        <v>#VALUE!</v>
      </c>
      <c r="S54" s="83" t="e">
        <f t="shared" si="33"/>
        <v>#VALUE!</v>
      </c>
      <c r="T54" s="80" t="e">
        <f>SUM(R$39:R54)</f>
        <v>#VALUE!</v>
      </c>
      <c r="U54" s="83" t="e">
        <f t="shared" si="40"/>
        <v>#VALUE!</v>
      </c>
      <c r="V54" s="84" t="e">
        <f>VLOOKUP($I54, 'Barcap OAD'!$A:$S, $F$24, FALSE)</f>
        <v>#N/A</v>
      </c>
      <c r="W54" s="172" t="e">
        <f t="shared" si="34"/>
        <v>#VALUE!</v>
      </c>
      <c r="X54" s="185" t="e">
        <f>[2]!YBHIST($E54,$I54,X$25,"sec","")</f>
        <v>#VALUE!</v>
      </c>
      <c r="Y54" s="80" t="e">
        <f t="shared" si="26"/>
        <v>#VALUE!</v>
      </c>
      <c r="Z54" s="82" t="e">
        <f t="shared" si="27"/>
        <v>#VALUE!</v>
      </c>
      <c r="AA54" s="82" t="e">
        <f>[2]!YBHIST($F54,$I54,X$25,"sec","")</f>
        <v>#VALUE!</v>
      </c>
      <c r="AB54" s="82" t="e">
        <f t="shared" si="46"/>
        <v>#VALUE!</v>
      </c>
      <c r="AC54" s="187" t="e">
        <f t="shared" si="47"/>
        <v>#VALUE!</v>
      </c>
      <c r="AD54" s="189" t="e">
        <f>VLOOKUP($I54, 'Barcap OAD'!$A:$S, $F$26, FALSE)</f>
        <v>#N/A</v>
      </c>
      <c r="AE54" s="172" t="e">
        <f t="shared" si="6"/>
        <v>#VALUE!</v>
      </c>
      <c r="AF54" s="86" t="e">
        <f t="shared" si="7"/>
        <v>#VALUE!</v>
      </c>
      <c r="AG54" s="80" t="e">
        <f t="shared" si="41"/>
        <v>#VALUE!</v>
      </c>
      <c r="AH54" s="83" t="e">
        <f t="shared" si="42"/>
        <v>#VALUE!</v>
      </c>
      <c r="AI54" s="80" t="e">
        <f t="shared" si="43"/>
        <v>#VALUE!</v>
      </c>
      <c r="AJ54" s="83" t="e">
        <f t="shared" si="35"/>
        <v>#VALUE!</v>
      </c>
      <c r="AK54" s="187" t="e">
        <f t="shared" si="28"/>
        <v>#VALUE!</v>
      </c>
      <c r="AL54" s="192" t="e">
        <f t="shared" si="36"/>
        <v>#VALUE!</v>
      </c>
      <c r="AM54" s="83" t="e">
        <f t="shared" si="37"/>
        <v>#VALUE!</v>
      </c>
      <c r="AN54" s="80" t="e">
        <f>SUM(AL$41:AL54)</f>
        <v>#VALUE!</v>
      </c>
      <c r="AO54" s="109" t="e">
        <f t="shared" si="44"/>
        <v>#VALUE!</v>
      </c>
      <c r="AP54" s="194" t="e">
        <f t="shared" si="10"/>
        <v>#VALUE!</v>
      </c>
      <c r="AQ54" s="200" t="e">
        <f t="shared" si="38"/>
        <v>#VALUE!</v>
      </c>
      <c r="AR54" s="204"/>
      <c r="AS54" s="221"/>
      <c r="AV54" s="67">
        <f t="shared" si="29"/>
        <v>-36</v>
      </c>
      <c r="AX54" s="208" t="str">
        <f>[2]!YBHIST($I$24,$I54,J$25,"sec","")</f>
        <v>E</v>
      </c>
      <c r="AY54" s="206" t="str">
        <f>[2]!YBPRICE($I$24,AX54&amp;"d","Market","AccruedInterest","Swap",$I54,"LMMSkew","","Model",100,"")</f>
        <v>E</v>
      </c>
      <c r="BA54" s="211" t="e">
        <f>[2]!YBHIST($E54,$I54,X$25,"sec","")</f>
        <v>#VALUE!</v>
      </c>
      <c r="BB54" s="67" t="e">
        <f>[2]!YBPRICE(E$41,BA54,"Market","AccruedInterest","Swap",$I54,"LMMSkew","","Model",100,"OASEDUR")</f>
        <v>#VALUE!</v>
      </c>
      <c r="BD54" s="211" t="e">
        <f>[2]!YBHIST($F54,$I54,X$25,"sec","")</f>
        <v>#VALUE!</v>
      </c>
      <c r="BE54" s="67" t="e">
        <f>[2]!YBPRICE(E$41,BD54,"Market","AccruedInterest","Swap",$I54,"LMMSkew","","Model",100,"OASEDUR")</f>
        <v>#VALUE!</v>
      </c>
      <c r="BI54" s="519" t="e">
        <f t="shared" si="39"/>
        <v>#VALUE!</v>
      </c>
      <c r="BJ54" s="520" t="e">
        <f>PRODUCT($BI$41:BI54)-1</f>
        <v>#VALUE!</v>
      </c>
      <c r="BK54" s="519" t="e">
        <f t="shared" si="45"/>
        <v>#VALUE!</v>
      </c>
      <c r="BL54" s="520" t="e">
        <f>PRODUCT($BK$41:BK54)-1</f>
        <v>#VALUE!</v>
      </c>
    </row>
    <row r="55" spans="1:64" ht="15" customHeight="1">
      <c r="A55" s="67" t="s">
        <v>80</v>
      </c>
      <c r="B55" s="69">
        <v>3</v>
      </c>
      <c r="C55" s="70" t="e">
        <f t="shared" si="23"/>
        <v>#VALUE!</v>
      </c>
      <c r="D55" s="70" t="e">
        <f t="shared" ref="D55:D66" si="49">I55+35</f>
        <v>#VALUE!</v>
      </c>
      <c r="E55" s="70" t="e">
        <f t="shared" si="48"/>
        <v>#VALUE!</v>
      </c>
      <c r="F55" s="70" t="e">
        <f t="shared" si="48"/>
        <v>#VALUE!</v>
      </c>
      <c r="G55" s="70" t="str">
        <f t="shared" ref="G55:G90" si="50">"FNMA"&amp;TEXT($J$23,"0.0")&amp;"-TBA-GEN"</f>
        <v>FNMA3.0-TBA-GEN</v>
      </c>
      <c r="H55" s="71"/>
      <c r="I55" s="133" t="str">
        <f>[2]!YBWORKDAY(EDATE(Base_Date, AV55), -1, "USD")</f>
        <v>E</v>
      </c>
      <c r="J55" s="217" t="str">
        <f t="shared" si="24"/>
        <v>E</v>
      </c>
      <c r="K55" s="80" t="e">
        <f t="shared" si="25"/>
        <v>#VALUE!</v>
      </c>
      <c r="L55" s="80" t="e">
        <f t="shared" si="30"/>
        <v>#VALUE!</v>
      </c>
      <c r="M55" s="81" t="str">
        <f>[2]!YBHIST($I$24,$I55,"LMMOAS","sec")</f>
        <v>E</v>
      </c>
      <c r="N55" s="73" t="str">
        <f>[2]!YBHIST($I$24,$I54,M$25,"sec","")</f>
        <v>E</v>
      </c>
      <c r="O55" s="170" t="str">
        <f>[2]!YBHIST("1 Month LIBOR",I55,"Yield","bmk","")</f>
        <v>E</v>
      </c>
      <c r="P55" s="80" t="e">
        <f t="shared" si="31"/>
        <v>#VALUE!</v>
      </c>
      <c r="Q55" s="82" t="str">
        <f>[2]!YBSCEN($I$24,$J54&amp;"d","Market",O$25,"Swap",$I54,"MarketWSkew","","Model",100,0,29,"Gradual","ParShift|N",0,"Annualized ROR",O54,100,"",,,,"Default",,,,"Default",,)</f>
        <v>E</v>
      </c>
      <c r="R55" s="80" t="e">
        <f t="shared" si="32"/>
        <v>#VALUE!</v>
      </c>
      <c r="S55" s="83" t="e">
        <f t="shared" si="33"/>
        <v>#VALUE!</v>
      </c>
      <c r="T55" s="80" t="e">
        <f>SUM(R$39:R55)</f>
        <v>#VALUE!</v>
      </c>
      <c r="U55" s="83" t="e">
        <f t="shared" si="40"/>
        <v>#VALUE!</v>
      </c>
      <c r="V55" s="84" t="e">
        <f>VLOOKUP($I55, 'Barcap OAD'!$A:$S, $F$24, FALSE)</f>
        <v>#N/A</v>
      </c>
      <c r="W55" s="172" t="e">
        <f t="shared" si="34"/>
        <v>#VALUE!</v>
      </c>
      <c r="X55" s="185" t="e">
        <f>[2]!YBHIST($E55,$I55,X$25,"sec","")</f>
        <v>#VALUE!</v>
      </c>
      <c r="Y55" s="80" t="e">
        <f t="shared" si="26"/>
        <v>#VALUE!</v>
      </c>
      <c r="Z55" s="82" t="e">
        <f t="shared" si="27"/>
        <v>#VALUE!</v>
      </c>
      <c r="AA55" s="82" t="e">
        <f>[2]!YBHIST($F55,$I55,X$25,"sec","")</f>
        <v>#VALUE!</v>
      </c>
      <c r="AB55" s="82" t="e">
        <f t="shared" si="46"/>
        <v>#VALUE!</v>
      </c>
      <c r="AC55" s="187" t="e">
        <f t="shared" si="47"/>
        <v>#VALUE!</v>
      </c>
      <c r="AD55" s="189" t="e">
        <f>VLOOKUP($I55, 'Barcap OAD'!$A:$S, $F$26, FALSE)</f>
        <v>#N/A</v>
      </c>
      <c r="AE55" s="172" t="e">
        <f t="shared" si="6"/>
        <v>#VALUE!</v>
      </c>
      <c r="AF55" s="86" t="e">
        <f t="shared" si="7"/>
        <v>#VALUE!</v>
      </c>
      <c r="AG55" s="80" t="e">
        <f t="shared" si="41"/>
        <v>#VALUE!</v>
      </c>
      <c r="AH55" s="83" t="e">
        <f t="shared" si="42"/>
        <v>#VALUE!</v>
      </c>
      <c r="AI55" s="80" t="e">
        <f t="shared" si="43"/>
        <v>#VALUE!</v>
      </c>
      <c r="AJ55" s="83" t="e">
        <f t="shared" si="35"/>
        <v>#VALUE!</v>
      </c>
      <c r="AK55" s="187" t="e">
        <f t="shared" si="28"/>
        <v>#VALUE!</v>
      </c>
      <c r="AL55" s="192" t="e">
        <f t="shared" si="36"/>
        <v>#VALUE!</v>
      </c>
      <c r="AM55" s="83" t="e">
        <f t="shared" si="37"/>
        <v>#VALUE!</v>
      </c>
      <c r="AN55" s="80" t="e">
        <f>SUM(AL$41:AL55)</f>
        <v>#VALUE!</v>
      </c>
      <c r="AO55" s="109" t="e">
        <f t="shared" si="44"/>
        <v>#VALUE!</v>
      </c>
      <c r="AP55" s="194" t="e">
        <f t="shared" si="10"/>
        <v>#VALUE!</v>
      </c>
      <c r="AQ55" s="200" t="e">
        <f t="shared" si="38"/>
        <v>#VALUE!</v>
      </c>
      <c r="AR55" s="204"/>
      <c r="AS55" s="221"/>
      <c r="AV55" s="67">
        <f t="shared" si="29"/>
        <v>-35</v>
      </c>
      <c r="AX55" s="208" t="str">
        <f>[2]!YBHIST($I$24,$I55,J$25,"sec","")</f>
        <v>E</v>
      </c>
      <c r="AY55" s="206" t="str">
        <f>[2]!YBPRICE($I$24,AX55&amp;"d","Market","AccruedInterest","Swap",$I55,"LMMSkew","","Model",100,"")</f>
        <v>E</v>
      </c>
      <c r="BA55" s="211" t="e">
        <f>[2]!YBHIST($E55,$I55,X$25,"sec","")</f>
        <v>#VALUE!</v>
      </c>
      <c r="BB55" s="67" t="e">
        <f>[2]!YBPRICE(E$41,BA55,"Market","AccruedInterest","Swap",$I55,"LMMSkew","","Model",100,"OASEDUR")</f>
        <v>#VALUE!</v>
      </c>
      <c r="BD55" s="211" t="e">
        <f>[2]!YBHIST($F55,$I55,X$25,"sec","")</f>
        <v>#VALUE!</v>
      </c>
      <c r="BE55" s="67" t="e">
        <f>[2]!YBPRICE(E$41,BD55,"Market","AccruedInterest","Swap",$I55,"LMMSkew","","Model",100,"OASEDUR")</f>
        <v>#VALUE!</v>
      </c>
      <c r="BI55" s="519" t="e">
        <f t="shared" si="39"/>
        <v>#VALUE!</v>
      </c>
      <c r="BJ55" s="520" t="e">
        <f>PRODUCT($BI$41:BI55)-1</f>
        <v>#VALUE!</v>
      </c>
      <c r="BK55" s="519" t="e">
        <f t="shared" si="45"/>
        <v>#VALUE!</v>
      </c>
      <c r="BL55" s="520" t="e">
        <f>PRODUCT($BK$41:BK55)-1</f>
        <v>#VALUE!</v>
      </c>
    </row>
    <row r="56" spans="1:64" ht="15" customHeight="1">
      <c r="A56" s="67" t="s">
        <v>83</v>
      </c>
      <c r="B56" s="69">
        <v>3.5</v>
      </c>
      <c r="C56" s="70" t="e">
        <f t="shared" si="23"/>
        <v>#VALUE!</v>
      </c>
      <c r="D56" s="70" t="e">
        <f t="shared" si="49"/>
        <v>#VALUE!</v>
      </c>
      <c r="E56" s="70" t="e">
        <f t="shared" si="48"/>
        <v>#VALUE!</v>
      </c>
      <c r="F56" s="70" t="e">
        <f t="shared" si="48"/>
        <v>#VALUE!</v>
      </c>
      <c r="G56" s="70" t="str">
        <f t="shared" si="50"/>
        <v>FNMA3.0-TBA-GEN</v>
      </c>
      <c r="H56" s="71"/>
      <c r="I56" s="133" t="str">
        <f>[2]!YBWORKDAY(EDATE(Base_Date, AV56), -1, "USD")</f>
        <v>E</v>
      </c>
      <c r="J56" s="217" t="str">
        <f t="shared" si="24"/>
        <v>E</v>
      </c>
      <c r="K56" s="80" t="e">
        <f t="shared" si="25"/>
        <v>#VALUE!</v>
      </c>
      <c r="L56" s="80" t="e">
        <f t="shared" si="30"/>
        <v>#VALUE!</v>
      </c>
      <c r="M56" s="81" t="str">
        <f>[2]!YBHIST($I$24,$I56,"LMMOAS","sec")</f>
        <v>E</v>
      </c>
      <c r="N56" s="73" t="str">
        <f>[2]!YBHIST($I$24,$I55,M$25,"sec","")</f>
        <v>E</v>
      </c>
      <c r="O56" s="170" t="str">
        <f>[2]!YBHIST("1 Month LIBOR",I56,"Yield","bmk","")</f>
        <v>E</v>
      </c>
      <c r="P56" s="80" t="e">
        <f t="shared" si="31"/>
        <v>#VALUE!</v>
      </c>
      <c r="Q56" s="82" t="str">
        <f>[2]!YBSCEN($I$24,$J55&amp;"d","Market",O$25,"Swap",$I55,"MarketWSkew","","Model",100,0,29,"Gradual","ParShift|N",0,"Annualized ROR",O55,100,"",,,,"Default",,,,"Default",,)</f>
        <v>E</v>
      </c>
      <c r="R56" s="80" t="e">
        <f t="shared" si="32"/>
        <v>#VALUE!</v>
      </c>
      <c r="S56" s="83" t="e">
        <f t="shared" si="33"/>
        <v>#VALUE!</v>
      </c>
      <c r="T56" s="80" t="e">
        <f>SUM(R$39:R56)</f>
        <v>#VALUE!</v>
      </c>
      <c r="U56" s="83" t="e">
        <f t="shared" si="40"/>
        <v>#VALUE!</v>
      </c>
      <c r="V56" s="84" t="e">
        <f>VLOOKUP($I56, 'Barcap OAD'!$A:$S, $F$24, FALSE)</f>
        <v>#N/A</v>
      </c>
      <c r="W56" s="172" t="e">
        <f t="shared" si="34"/>
        <v>#VALUE!</v>
      </c>
      <c r="X56" s="185" t="e">
        <f>[2]!YBHIST($E56,$I56,X$25,"sec","")</f>
        <v>#VALUE!</v>
      </c>
      <c r="Y56" s="80" t="e">
        <f t="shared" si="26"/>
        <v>#VALUE!</v>
      </c>
      <c r="Z56" s="82" t="e">
        <f t="shared" si="27"/>
        <v>#VALUE!</v>
      </c>
      <c r="AA56" s="82" t="e">
        <f>[2]!YBHIST($F56,$I56,X$25,"sec","")</f>
        <v>#VALUE!</v>
      </c>
      <c r="AB56" s="82" t="e">
        <f t="shared" si="46"/>
        <v>#VALUE!</v>
      </c>
      <c r="AC56" s="187" t="e">
        <f t="shared" si="47"/>
        <v>#VALUE!</v>
      </c>
      <c r="AD56" s="189" t="e">
        <f>VLOOKUP($I56, 'Barcap OAD'!$A:$S, $F$26, FALSE)</f>
        <v>#N/A</v>
      </c>
      <c r="AE56" s="172" t="e">
        <f t="shared" si="6"/>
        <v>#VALUE!</v>
      </c>
      <c r="AF56" s="86" t="e">
        <f t="shared" si="7"/>
        <v>#VALUE!</v>
      </c>
      <c r="AG56" s="80" t="e">
        <f t="shared" si="41"/>
        <v>#VALUE!</v>
      </c>
      <c r="AH56" s="83" t="e">
        <f t="shared" si="42"/>
        <v>#VALUE!</v>
      </c>
      <c r="AI56" s="80" t="e">
        <f t="shared" si="43"/>
        <v>#VALUE!</v>
      </c>
      <c r="AJ56" s="83" t="e">
        <f t="shared" si="35"/>
        <v>#VALUE!</v>
      </c>
      <c r="AK56" s="187" t="e">
        <f t="shared" si="28"/>
        <v>#VALUE!</v>
      </c>
      <c r="AL56" s="192" t="e">
        <f t="shared" si="36"/>
        <v>#VALUE!</v>
      </c>
      <c r="AM56" s="83" t="e">
        <f t="shared" si="37"/>
        <v>#VALUE!</v>
      </c>
      <c r="AN56" s="80" t="e">
        <f>SUM(AL$41:AL56)</f>
        <v>#VALUE!</v>
      </c>
      <c r="AO56" s="109" t="e">
        <f t="shared" si="44"/>
        <v>#VALUE!</v>
      </c>
      <c r="AP56" s="194" t="e">
        <f t="shared" si="10"/>
        <v>#VALUE!</v>
      </c>
      <c r="AQ56" s="200" t="e">
        <f t="shared" si="38"/>
        <v>#VALUE!</v>
      </c>
      <c r="AR56" s="204"/>
      <c r="AS56" s="221"/>
      <c r="AV56" s="67">
        <f t="shared" si="29"/>
        <v>-34</v>
      </c>
      <c r="AX56" s="208" t="str">
        <f>[2]!YBHIST($I$24,$I56,J$25,"sec","")</f>
        <v>E</v>
      </c>
      <c r="AY56" s="206" t="str">
        <f>[2]!YBPRICE($I$24,AX56&amp;"d","Market","AccruedInterest","Swap",$I56,"LMMSkew","","Model",100,"")</f>
        <v>E</v>
      </c>
      <c r="BA56" s="211" t="e">
        <f>[2]!YBHIST($E56,$I56,X$25,"sec","")</f>
        <v>#VALUE!</v>
      </c>
      <c r="BB56" s="67" t="e">
        <f>[2]!YBPRICE(E$41,BA56,"Market","AccruedInterest","Swap",$I56,"LMMSkew","","Model",100,"OASEDUR")</f>
        <v>#VALUE!</v>
      </c>
      <c r="BD56" s="211" t="e">
        <f>[2]!YBHIST($F56,$I56,X$25,"sec","")</f>
        <v>#VALUE!</v>
      </c>
      <c r="BE56" s="67" t="e">
        <f>[2]!YBPRICE(E$41,BD56,"Market","AccruedInterest","Swap",$I56,"LMMSkew","","Model",100,"OASEDUR")</f>
        <v>#VALUE!</v>
      </c>
      <c r="BI56" s="519" t="e">
        <f t="shared" si="39"/>
        <v>#VALUE!</v>
      </c>
      <c r="BJ56" s="520" t="e">
        <f>PRODUCT($BI$41:BI56)-1</f>
        <v>#VALUE!</v>
      </c>
      <c r="BK56" s="519" t="e">
        <f t="shared" si="45"/>
        <v>#VALUE!</v>
      </c>
      <c r="BL56" s="520" t="e">
        <f>PRODUCT($BK$41:BK56)-1</f>
        <v>#VALUE!</v>
      </c>
    </row>
    <row r="57" spans="1:64" ht="15" customHeight="1">
      <c r="A57" s="67" t="s">
        <v>83</v>
      </c>
      <c r="B57" s="69">
        <v>4</v>
      </c>
      <c r="C57" s="70" t="e">
        <f t="shared" si="23"/>
        <v>#VALUE!</v>
      </c>
      <c r="D57" s="70" t="e">
        <f t="shared" si="49"/>
        <v>#VALUE!</v>
      </c>
      <c r="E57" s="70" t="e">
        <f t="shared" si="48"/>
        <v>#VALUE!</v>
      </c>
      <c r="F57" s="70" t="e">
        <f t="shared" si="48"/>
        <v>#VALUE!</v>
      </c>
      <c r="G57" s="70" t="str">
        <f t="shared" si="50"/>
        <v>FNMA3.0-TBA-GEN</v>
      </c>
      <c r="H57" s="71"/>
      <c r="I57" s="133" t="str">
        <f>[2]!YBWORKDAY(EDATE(Base_Date, AV57), -1, "USD")</f>
        <v>E</v>
      </c>
      <c r="J57" s="217" t="str">
        <f t="shared" si="24"/>
        <v>E</v>
      </c>
      <c r="K57" s="80" t="e">
        <f t="shared" si="25"/>
        <v>#VALUE!</v>
      </c>
      <c r="L57" s="80" t="e">
        <f t="shared" si="30"/>
        <v>#VALUE!</v>
      </c>
      <c r="M57" s="81" t="str">
        <f>[2]!YBHIST($I$24,$I57,"LMMOAS","sec")</f>
        <v>E</v>
      </c>
      <c r="N57" s="73" t="str">
        <f>[2]!YBHIST($I$24,$I56,M$25,"sec","")</f>
        <v>E</v>
      </c>
      <c r="O57" s="170" t="str">
        <f>[2]!YBHIST("1 Month LIBOR",I57,"Yield","bmk","")</f>
        <v>E</v>
      </c>
      <c r="P57" s="80" t="e">
        <f t="shared" si="31"/>
        <v>#VALUE!</v>
      </c>
      <c r="Q57" s="82" t="str">
        <f>[2]!YBSCEN($I$24,$J56&amp;"d","Market",O$25,"Swap",$I56,"MarketWSkew","","Model",100,0,29,"Gradual","ParShift|N",0,"Annualized ROR",O56,100,"",,,,"Default",,,,"Default",,)</f>
        <v>E</v>
      </c>
      <c r="R57" s="80" t="e">
        <f t="shared" si="32"/>
        <v>#VALUE!</v>
      </c>
      <c r="S57" s="83" t="e">
        <f t="shared" si="33"/>
        <v>#VALUE!</v>
      </c>
      <c r="T57" s="80" t="e">
        <f>SUM(R$39:R57)</f>
        <v>#VALUE!</v>
      </c>
      <c r="U57" s="83" t="e">
        <f t="shared" si="40"/>
        <v>#VALUE!</v>
      </c>
      <c r="V57" s="84" t="e">
        <f>VLOOKUP($I57, 'Barcap OAD'!$A:$S, $F$24, FALSE)</f>
        <v>#N/A</v>
      </c>
      <c r="W57" s="172" t="e">
        <f t="shared" si="34"/>
        <v>#VALUE!</v>
      </c>
      <c r="X57" s="185" t="e">
        <f>[2]!YBHIST($E57,$I57,X$25,"sec","")</f>
        <v>#VALUE!</v>
      </c>
      <c r="Y57" s="80" t="e">
        <f t="shared" si="26"/>
        <v>#VALUE!</v>
      </c>
      <c r="Z57" s="82" t="e">
        <f t="shared" si="27"/>
        <v>#VALUE!</v>
      </c>
      <c r="AA57" s="82" t="e">
        <f>[2]!YBHIST($F57,$I57,X$25,"sec","")</f>
        <v>#VALUE!</v>
      </c>
      <c r="AB57" s="82" t="e">
        <f t="shared" si="46"/>
        <v>#VALUE!</v>
      </c>
      <c r="AC57" s="187" t="e">
        <f t="shared" si="47"/>
        <v>#VALUE!</v>
      </c>
      <c r="AD57" s="189" t="e">
        <f>VLOOKUP($I57, 'Barcap OAD'!$A:$S, $F$26, FALSE)</f>
        <v>#N/A</v>
      </c>
      <c r="AE57" s="172" t="e">
        <f t="shared" si="6"/>
        <v>#VALUE!</v>
      </c>
      <c r="AF57" s="86" t="e">
        <f t="shared" si="7"/>
        <v>#VALUE!</v>
      </c>
      <c r="AG57" s="80" t="e">
        <f t="shared" si="41"/>
        <v>#VALUE!</v>
      </c>
      <c r="AH57" s="83" t="e">
        <f t="shared" si="42"/>
        <v>#VALUE!</v>
      </c>
      <c r="AI57" s="80" t="e">
        <f t="shared" si="43"/>
        <v>#VALUE!</v>
      </c>
      <c r="AJ57" s="83" t="e">
        <f t="shared" si="35"/>
        <v>#VALUE!</v>
      </c>
      <c r="AK57" s="187" t="e">
        <f t="shared" si="28"/>
        <v>#VALUE!</v>
      </c>
      <c r="AL57" s="192" t="e">
        <f t="shared" si="36"/>
        <v>#VALUE!</v>
      </c>
      <c r="AM57" s="83" t="e">
        <f t="shared" si="37"/>
        <v>#VALUE!</v>
      </c>
      <c r="AN57" s="80" t="e">
        <f>SUM(AL$41:AL57)</f>
        <v>#VALUE!</v>
      </c>
      <c r="AO57" s="109" t="e">
        <f t="shared" si="44"/>
        <v>#VALUE!</v>
      </c>
      <c r="AP57" s="194" t="e">
        <f t="shared" si="10"/>
        <v>#VALUE!</v>
      </c>
      <c r="AQ57" s="200" t="e">
        <f t="shared" si="38"/>
        <v>#VALUE!</v>
      </c>
      <c r="AR57" s="204"/>
      <c r="AS57" s="221"/>
      <c r="AV57" s="67">
        <f t="shared" si="29"/>
        <v>-33</v>
      </c>
      <c r="AX57" s="208" t="str">
        <f>[2]!YBHIST($I$24,$I57,J$25,"sec","")</f>
        <v>E</v>
      </c>
      <c r="AY57" s="206" t="str">
        <f>[2]!YBPRICE($I$24,AX57&amp;"d","Market","AccruedInterest","Swap",$I57,"LMMSkew","","Model",100,"")</f>
        <v>E</v>
      </c>
      <c r="BA57" s="211" t="e">
        <f>[2]!YBHIST($E57,$I57,X$25,"sec","")</f>
        <v>#VALUE!</v>
      </c>
      <c r="BB57" s="67" t="e">
        <f>[2]!YBPRICE(E$41,BA57,"Market","AccruedInterest","Swap",$I57,"LMMSkew","","Model",100,"OASEDUR")</f>
        <v>#VALUE!</v>
      </c>
      <c r="BD57" s="211" t="e">
        <f>[2]!YBHIST($F57,$I57,X$25,"sec","")</f>
        <v>#VALUE!</v>
      </c>
      <c r="BE57" s="67" t="e">
        <f>[2]!YBPRICE(E$41,BD57,"Market","AccruedInterest","Swap",$I57,"LMMSkew","","Model",100,"OASEDUR")</f>
        <v>#VALUE!</v>
      </c>
      <c r="BI57" s="519" t="e">
        <f t="shared" si="39"/>
        <v>#VALUE!</v>
      </c>
      <c r="BJ57" s="520" t="e">
        <f>PRODUCT($BI$41:BI57)-1</f>
        <v>#VALUE!</v>
      </c>
      <c r="BK57" s="519" t="e">
        <f t="shared" si="45"/>
        <v>#VALUE!</v>
      </c>
      <c r="BL57" s="520" t="e">
        <f>PRODUCT($BK$41:BK57)-1</f>
        <v>#VALUE!</v>
      </c>
    </row>
    <row r="58" spans="1:64" ht="15" customHeight="1">
      <c r="A58" s="67" t="s">
        <v>85</v>
      </c>
      <c r="B58" s="69">
        <v>4.5</v>
      </c>
      <c r="C58" s="70" t="e">
        <f t="shared" si="23"/>
        <v>#VALUE!</v>
      </c>
      <c r="D58" s="70" t="e">
        <f t="shared" si="49"/>
        <v>#VALUE!</v>
      </c>
      <c r="E58" s="70" t="e">
        <f t="shared" si="48"/>
        <v>#VALUE!</v>
      </c>
      <c r="F58" s="70" t="e">
        <f t="shared" si="48"/>
        <v>#VALUE!</v>
      </c>
      <c r="G58" s="70" t="str">
        <f t="shared" si="50"/>
        <v>FNMA3.0-TBA-GEN</v>
      </c>
      <c r="H58" s="71"/>
      <c r="I58" s="133" t="str">
        <f>[2]!YBWORKDAY(EDATE(Base_Date, AV58), -1, "USD")</f>
        <v>E</v>
      </c>
      <c r="J58" s="217" t="str">
        <f t="shared" si="24"/>
        <v>E</v>
      </c>
      <c r="K58" s="80" t="e">
        <f t="shared" si="25"/>
        <v>#VALUE!</v>
      </c>
      <c r="L58" s="80" t="e">
        <f t="shared" si="30"/>
        <v>#VALUE!</v>
      </c>
      <c r="M58" s="81" t="str">
        <f>[2]!YBHIST($I$24,$I58,"LMMOAS","sec")</f>
        <v>E</v>
      </c>
      <c r="N58" s="73" t="str">
        <f>[2]!YBHIST($I$24,$I57,M$25,"sec","")</f>
        <v>E</v>
      </c>
      <c r="O58" s="170" t="str">
        <f>[2]!YBHIST("1 Month LIBOR",I58,"Yield","bmk","")</f>
        <v>E</v>
      </c>
      <c r="P58" s="80" t="e">
        <f t="shared" si="31"/>
        <v>#VALUE!</v>
      </c>
      <c r="Q58" s="82" t="str">
        <f>[2]!YBSCEN($I$24,$J57&amp;"d","Market",O$25,"Swap",$I57,"MarketWSkew","","Model",100,0,29,"Gradual","ParShift|N",0,"Annualized ROR",O57,100,"",,,,"Default",,,,"Default",,)</f>
        <v>E</v>
      </c>
      <c r="R58" s="80" t="e">
        <f t="shared" si="32"/>
        <v>#VALUE!</v>
      </c>
      <c r="S58" s="83" t="e">
        <f t="shared" si="33"/>
        <v>#VALUE!</v>
      </c>
      <c r="T58" s="80" t="e">
        <f>SUM(R$39:R58)</f>
        <v>#VALUE!</v>
      </c>
      <c r="U58" s="83" t="e">
        <f t="shared" si="40"/>
        <v>#VALUE!</v>
      </c>
      <c r="V58" s="84" t="e">
        <f>VLOOKUP($I58, 'Barcap OAD'!$A:$S, $F$24, FALSE)</f>
        <v>#N/A</v>
      </c>
      <c r="W58" s="172" t="e">
        <f t="shared" si="34"/>
        <v>#VALUE!</v>
      </c>
      <c r="X58" s="185" t="e">
        <f>[2]!YBHIST($E58,$I58,X$25,"sec","")</f>
        <v>#VALUE!</v>
      </c>
      <c r="Y58" s="80" t="e">
        <f t="shared" si="26"/>
        <v>#VALUE!</v>
      </c>
      <c r="Z58" s="82" t="e">
        <f t="shared" si="27"/>
        <v>#VALUE!</v>
      </c>
      <c r="AA58" s="82" t="e">
        <f>[2]!YBHIST($F58,$I58,X$25,"sec","")</f>
        <v>#VALUE!</v>
      </c>
      <c r="AB58" s="82" t="e">
        <f t="shared" si="46"/>
        <v>#VALUE!</v>
      </c>
      <c r="AC58" s="187" t="e">
        <f t="shared" si="47"/>
        <v>#VALUE!</v>
      </c>
      <c r="AD58" s="189" t="e">
        <f>VLOOKUP($I58, 'Barcap OAD'!$A:$S, $F$26, FALSE)</f>
        <v>#N/A</v>
      </c>
      <c r="AE58" s="172" t="e">
        <f t="shared" si="6"/>
        <v>#VALUE!</v>
      </c>
      <c r="AF58" s="86" t="e">
        <f t="shared" si="7"/>
        <v>#VALUE!</v>
      </c>
      <c r="AG58" s="80" t="e">
        <f t="shared" si="41"/>
        <v>#VALUE!</v>
      </c>
      <c r="AH58" s="83" t="e">
        <f t="shared" si="42"/>
        <v>#VALUE!</v>
      </c>
      <c r="AI58" s="80" t="e">
        <f t="shared" si="43"/>
        <v>#VALUE!</v>
      </c>
      <c r="AJ58" s="83" t="e">
        <f t="shared" si="35"/>
        <v>#VALUE!</v>
      </c>
      <c r="AK58" s="187" t="e">
        <f t="shared" si="28"/>
        <v>#VALUE!</v>
      </c>
      <c r="AL58" s="192" t="e">
        <f t="shared" si="36"/>
        <v>#VALUE!</v>
      </c>
      <c r="AM58" s="83" t="e">
        <f t="shared" si="37"/>
        <v>#VALUE!</v>
      </c>
      <c r="AN58" s="80" t="e">
        <f>SUM(AL$41:AL58)</f>
        <v>#VALUE!</v>
      </c>
      <c r="AO58" s="109" t="e">
        <f t="shared" si="44"/>
        <v>#VALUE!</v>
      </c>
      <c r="AP58" s="194" t="e">
        <f t="shared" si="10"/>
        <v>#VALUE!</v>
      </c>
      <c r="AQ58" s="200" t="e">
        <f t="shared" si="38"/>
        <v>#VALUE!</v>
      </c>
      <c r="AR58" s="204"/>
      <c r="AS58" s="221"/>
      <c r="AV58" s="67">
        <f t="shared" si="29"/>
        <v>-32</v>
      </c>
      <c r="AX58" s="208" t="str">
        <f>[2]!YBHIST($I$24,$I58,J$25,"sec","")</f>
        <v>E</v>
      </c>
      <c r="AY58" s="206" t="str">
        <f>[2]!YBPRICE($I$24,AX58&amp;"d","Market","AccruedInterest","Swap",$I58,"LMMSkew","","Model",100,"")</f>
        <v>E</v>
      </c>
      <c r="BA58" s="211" t="e">
        <f>[2]!YBHIST($E58,$I58,X$25,"sec","")</f>
        <v>#VALUE!</v>
      </c>
      <c r="BB58" s="67" t="e">
        <f>[2]!YBPRICE(E$41,BA58,"Market","AccruedInterest","Swap",$I58,"LMMSkew","","Model",100,"OASEDUR")</f>
        <v>#VALUE!</v>
      </c>
      <c r="BD58" s="211" t="e">
        <f>[2]!YBHIST($F58,$I58,X$25,"sec","")</f>
        <v>#VALUE!</v>
      </c>
      <c r="BE58" s="67" t="e">
        <f>[2]!YBPRICE(E$41,BD58,"Market","AccruedInterest","Swap",$I58,"LMMSkew","","Model",100,"OASEDUR")</f>
        <v>#VALUE!</v>
      </c>
      <c r="BI58" s="519" t="e">
        <f t="shared" si="39"/>
        <v>#VALUE!</v>
      </c>
      <c r="BJ58" s="520" t="e">
        <f>PRODUCT($BI$41:BI58)-1</f>
        <v>#VALUE!</v>
      </c>
      <c r="BK58" s="519" t="e">
        <f t="shared" si="45"/>
        <v>#VALUE!</v>
      </c>
      <c r="BL58" s="520" t="e">
        <f>PRODUCT($BK$41:BK58)-1</f>
        <v>#VALUE!</v>
      </c>
    </row>
    <row r="59" spans="1:64" ht="15" customHeight="1">
      <c r="B59" s="69">
        <v>5</v>
      </c>
      <c r="C59" s="70" t="e">
        <f t="shared" si="23"/>
        <v>#VALUE!</v>
      </c>
      <c r="D59" s="70" t="e">
        <f t="shared" si="49"/>
        <v>#VALUE!</v>
      </c>
      <c r="E59" s="70" t="e">
        <f t="shared" si="48"/>
        <v>#VALUE!</v>
      </c>
      <c r="F59" s="70" t="e">
        <f t="shared" si="48"/>
        <v>#VALUE!</v>
      </c>
      <c r="G59" s="70" t="str">
        <f t="shared" si="50"/>
        <v>FNMA3.0-TBA-GEN</v>
      </c>
      <c r="H59" s="71"/>
      <c r="I59" s="133" t="str">
        <f>[2]!YBWORKDAY(EDATE(Base_Date, AV59), -1, "USD")</f>
        <v>E</v>
      </c>
      <c r="J59" s="217" t="str">
        <f t="shared" si="24"/>
        <v>E</v>
      </c>
      <c r="K59" s="80" t="e">
        <f t="shared" si="25"/>
        <v>#VALUE!</v>
      </c>
      <c r="L59" s="80" t="e">
        <f t="shared" si="30"/>
        <v>#VALUE!</v>
      </c>
      <c r="M59" s="81" t="str">
        <f>[2]!YBHIST($I$24,$I59,"LMMOAS","sec")</f>
        <v>E</v>
      </c>
      <c r="N59" s="73" t="str">
        <f>[2]!YBHIST($I$24,$I58,M$25,"sec","")</f>
        <v>E</v>
      </c>
      <c r="O59" s="170" t="str">
        <f>[2]!YBHIST("1 Month LIBOR",I59,"Yield","bmk","")</f>
        <v>E</v>
      </c>
      <c r="P59" s="80" t="e">
        <f t="shared" si="31"/>
        <v>#VALUE!</v>
      </c>
      <c r="Q59" s="82" t="str">
        <f>[2]!YBSCEN($I$24,$J58&amp;"d","Market",O$25,"Swap",$I58,"MarketWSkew","","Model",100,0,29,"Gradual","ParShift|N",0,"Annualized ROR",O58,100,"",,,,"Default",,,,"Default",,)</f>
        <v>E</v>
      </c>
      <c r="R59" s="80" t="e">
        <f t="shared" si="32"/>
        <v>#VALUE!</v>
      </c>
      <c r="S59" s="83" t="e">
        <f t="shared" si="33"/>
        <v>#VALUE!</v>
      </c>
      <c r="T59" s="80" t="e">
        <f>SUM(R$39:R59)</f>
        <v>#VALUE!</v>
      </c>
      <c r="U59" s="83" t="e">
        <f t="shared" si="40"/>
        <v>#VALUE!</v>
      </c>
      <c r="V59" s="84" t="e">
        <f>VLOOKUP($I59, 'Barcap OAD'!$A:$S, $F$24, FALSE)</f>
        <v>#N/A</v>
      </c>
      <c r="W59" s="172" t="e">
        <f t="shared" si="34"/>
        <v>#VALUE!</v>
      </c>
      <c r="X59" s="185" t="e">
        <f>[2]!YBHIST($E59,$I59,X$25,"sec","")</f>
        <v>#VALUE!</v>
      </c>
      <c r="Y59" s="80" t="e">
        <f t="shared" si="26"/>
        <v>#VALUE!</v>
      </c>
      <c r="Z59" s="82" t="e">
        <f t="shared" si="27"/>
        <v>#VALUE!</v>
      </c>
      <c r="AA59" s="82" t="e">
        <f>[2]!YBHIST($F59,$I59,X$25,"sec","")</f>
        <v>#VALUE!</v>
      </c>
      <c r="AB59" s="82" t="e">
        <f t="shared" si="46"/>
        <v>#VALUE!</v>
      </c>
      <c r="AC59" s="187" t="e">
        <f t="shared" si="47"/>
        <v>#VALUE!</v>
      </c>
      <c r="AD59" s="189" t="e">
        <f>VLOOKUP($I59, 'Barcap OAD'!$A:$S, $F$26, FALSE)</f>
        <v>#N/A</v>
      </c>
      <c r="AE59" s="172" t="e">
        <f t="shared" si="6"/>
        <v>#VALUE!</v>
      </c>
      <c r="AF59" s="86" t="e">
        <f t="shared" si="7"/>
        <v>#VALUE!</v>
      </c>
      <c r="AG59" s="80" t="e">
        <f t="shared" si="41"/>
        <v>#VALUE!</v>
      </c>
      <c r="AH59" s="83" t="e">
        <f t="shared" si="42"/>
        <v>#VALUE!</v>
      </c>
      <c r="AI59" s="80" t="e">
        <f t="shared" si="43"/>
        <v>#VALUE!</v>
      </c>
      <c r="AJ59" s="83" t="e">
        <f t="shared" si="35"/>
        <v>#VALUE!</v>
      </c>
      <c r="AK59" s="187" t="e">
        <f t="shared" si="28"/>
        <v>#VALUE!</v>
      </c>
      <c r="AL59" s="192" t="e">
        <f t="shared" si="36"/>
        <v>#VALUE!</v>
      </c>
      <c r="AM59" s="83" t="e">
        <f t="shared" si="37"/>
        <v>#VALUE!</v>
      </c>
      <c r="AN59" s="80" t="e">
        <f>SUM(AL$41:AL59)</f>
        <v>#VALUE!</v>
      </c>
      <c r="AO59" s="109" t="e">
        <f t="shared" si="44"/>
        <v>#VALUE!</v>
      </c>
      <c r="AP59" s="194" t="e">
        <f t="shared" si="10"/>
        <v>#VALUE!</v>
      </c>
      <c r="AQ59" s="200" t="e">
        <f t="shared" si="38"/>
        <v>#VALUE!</v>
      </c>
      <c r="AR59" s="204"/>
      <c r="AS59" s="221"/>
      <c r="AV59" s="67">
        <f t="shared" si="29"/>
        <v>-31</v>
      </c>
      <c r="AX59" s="208" t="str">
        <f>[2]!YBHIST($I$24,$I59,J$25,"sec","")</f>
        <v>E</v>
      </c>
      <c r="AY59" s="206" t="str">
        <f>[2]!YBPRICE($I$24,AX59&amp;"d","Market","AccruedInterest","Swap",$I59,"LMMSkew","","Model",100,"")</f>
        <v>E</v>
      </c>
      <c r="BA59" s="211" t="e">
        <f>[2]!YBHIST($E59,$I59,X$25,"sec","")</f>
        <v>#VALUE!</v>
      </c>
      <c r="BB59" s="67" t="e">
        <f>[2]!YBPRICE(E$41,BA59,"Market","AccruedInterest","Swap",$I59,"LMMSkew","","Model",100,"OASEDUR")</f>
        <v>#VALUE!</v>
      </c>
      <c r="BD59" s="211" t="e">
        <f>[2]!YBHIST($F59,$I59,X$25,"sec","")</f>
        <v>#VALUE!</v>
      </c>
      <c r="BE59" s="67" t="e">
        <f>[2]!YBPRICE(E$41,BD59,"Market","AccruedInterest","Swap",$I59,"LMMSkew","","Model",100,"OASEDUR")</f>
        <v>#VALUE!</v>
      </c>
      <c r="BI59" s="519" t="e">
        <f t="shared" si="39"/>
        <v>#VALUE!</v>
      </c>
      <c r="BJ59" s="520" t="e">
        <f>PRODUCT($BI$41:BI59)-1</f>
        <v>#VALUE!</v>
      </c>
      <c r="BK59" s="519" t="e">
        <f t="shared" si="45"/>
        <v>#VALUE!</v>
      </c>
      <c r="BL59" s="520" t="e">
        <f>PRODUCT($BK$41:BK59)-1</f>
        <v>#VALUE!</v>
      </c>
    </row>
    <row r="60" spans="1:64" ht="15" customHeight="1">
      <c r="B60" s="69">
        <v>5.5</v>
      </c>
      <c r="C60" s="70" t="e">
        <f t="shared" si="23"/>
        <v>#VALUE!</v>
      </c>
      <c r="D60" s="70" t="e">
        <f t="shared" si="49"/>
        <v>#VALUE!</v>
      </c>
      <c r="E60" s="70" t="e">
        <f t="shared" si="48"/>
        <v>#VALUE!</v>
      </c>
      <c r="F60" s="70" t="e">
        <f t="shared" si="48"/>
        <v>#VALUE!</v>
      </c>
      <c r="G60" s="70" t="str">
        <f t="shared" si="50"/>
        <v>FNMA3.0-TBA-GEN</v>
      </c>
      <c r="H60" s="71"/>
      <c r="I60" s="133" t="str">
        <f>[2]!YBWORKDAY(EDATE(Base_Date, AV60), -1, "USD")</f>
        <v>E</v>
      </c>
      <c r="J60" s="217" t="str">
        <f t="shared" si="24"/>
        <v>E</v>
      </c>
      <c r="K60" s="80" t="e">
        <f t="shared" si="25"/>
        <v>#VALUE!</v>
      </c>
      <c r="L60" s="80" t="e">
        <f t="shared" si="30"/>
        <v>#VALUE!</v>
      </c>
      <c r="M60" s="81" t="str">
        <f>[2]!YBHIST($I$24,$I60,"LMMOAS","sec")</f>
        <v>E</v>
      </c>
      <c r="N60" s="73" t="str">
        <f>[2]!YBHIST($I$24,$I59,M$25,"sec","")</f>
        <v>E</v>
      </c>
      <c r="O60" s="170" t="str">
        <f>[2]!YBHIST("1 Month LIBOR",I60,"Yield","bmk","")</f>
        <v>E</v>
      </c>
      <c r="P60" s="80" t="e">
        <f t="shared" si="31"/>
        <v>#VALUE!</v>
      </c>
      <c r="Q60" s="82" t="str">
        <f>[2]!YBSCEN($I$24,$J59&amp;"d","Market",O$25,"Swap",$I59,"MarketWSkew","","Model",100,0,29,"Gradual","ParShift|N",0,"Annualized ROR",O59,100,"",,,,"Default",,,,"Default",,)</f>
        <v>E</v>
      </c>
      <c r="R60" s="80" t="e">
        <f t="shared" si="32"/>
        <v>#VALUE!</v>
      </c>
      <c r="S60" s="83" t="e">
        <f t="shared" si="33"/>
        <v>#VALUE!</v>
      </c>
      <c r="T60" s="80" t="e">
        <f>SUM(R$39:R60)</f>
        <v>#VALUE!</v>
      </c>
      <c r="U60" s="83" t="e">
        <f t="shared" si="40"/>
        <v>#VALUE!</v>
      </c>
      <c r="V60" s="84" t="e">
        <f>VLOOKUP($I60, 'Barcap OAD'!$A:$S, $F$24, FALSE)</f>
        <v>#N/A</v>
      </c>
      <c r="W60" s="172" t="e">
        <f t="shared" si="34"/>
        <v>#VALUE!</v>
      </c>
      <c r="X60" s="185" t="e">
        <f>[2]!YBHIST($E60,$I60,X$25,"sec","")</f>
        <v>#VALUE!</v>
      </c>
      <c r="Y60" s="80" t="e">
        <f t="shared" si="26"/>
        <v>#VALUE!</v>
      </c>
      <c r="Z60" s="82" t="e">
        <f t="shared" si="27"/>
        <v>#VALUE!</v>
      </c>
      <c r="AA60" s="82" t="e">
        <f>[2]!YBHIST($F60,$I60,X$25,"sec","")</f>
        <v>#VALUE!</v>
      </c>
      <c r="AB60" s="82" t="e">
        <f t="shared" si="46"/>
        <v>#VALUE!</v>
      </c>
      <c r="AC60" s="187" t="e">
        <f t="shared" si="47"/>
        <v>#VALUE!</v>
      </c>
      <c r="AD60" s="189" t="e">
        <f>VLOOKUP($I60, 'Barcap OAD'!$A:$S, $F$26, FALSE)</f>
        <v>#N/A</v>
      </c>
      <c r="AE60" s="172" t="e">
        <f t="shared" si="6"/>
        <v>#VALUE!</v>
      </c>
      <c r="AF60" s="86" t="e">
        <f t="shared" si="7"/>
        <v>#VALUE!</v>
      </c>
      <c r="AG60" s="80" t="e">
        <f t="shared" si="41"/>
        <v>#VALUE!</v>
      </c>
      <c r="AH60" s="83" t="e">
        <f t="shared" si="42"/>
        <v>#VALUE!</v>
      </c>
      <c r="AI60" s="80" t="e">
        <f t="shared" si="43"/>
        <v>#VALUE!</v>
      </c>
      <c r="AJ60" s="83" t="e">
        <f t="shared" si="35"/>
        <v>#VALUE!</v>
      </c>
      <c r="AK60" s="187" t="e">
        <f t="shared" si="28"/>
        <v>#VALUE!</v>
      </c>
      <c r="AL60" s="192" t="e">
        <f t="shared" si="36"/>
        <v>#VALUE!</v>
      </c>
      <c r="AM60" s="83" t="e">
        <f t="shared" si="37"/>
        <v>#VALUE!</v>
      </c>
      <c r="AN60" s="80" t="e">
        <f>SUM(AL$41:AL60)</f>
        <v>#VALUE!</v>
      </c>
      <c r="AO60" s="109" t="e">
        <f t="shared" si="44"/>
        <v>#VALUE!</v>
      </c>
      <c r="AP60" s="194" t="e">
        <f t="shared" si="10"/>
        <v>#VALUE!</v>
      </c>
      <c r="AQ60" s="200" t="e">
        <f t="shared" si="38"/>
        <v>#VALUE!</v>
      </c>
      <c r="AR60" s="204"/>
      <c r="AS60" s="221"/>
      <c r="AV60" s="67">
        <f t="shared" si="29"/>
        <v>-30</v>
      </c>
      <c r="AX60" s="208" t="str">
        <f>[2]!YBHIST($I$24,$I60,J$25,"sec","")</f>
        <v>E</v>
      </c>
      <c r="AY60" s="206" t="str">
        <f>[2]!YBPRICE($I$24,AX60&amp;"d","Market","AccruedInterest","Swap",$I60,"LMMSkew","","Model",100,"")</f>
        <v>E</v>
      </c>
      <c r="BA60" s="211" t="e">
        <f>[2]!YBHIST($E60,$I60,X$25,"sec","")</f>
        <v>#VALUE!</v>
      </c>
      <c r="BB60" s="67" t="e">
        <f>[2]!YBPRICE(E$41,BA60,"Market","AccruedInterest","Swap",$I60,"LMMSkew","","Model",100,"OASEDUR")</f>
        <v>#VALUE!</v>
      </c>
      <c r="BD60" s="211" t="e">
        <f>[2]!YBHIST($F60,$I60,X$25,"sec","")</f>
        <v>#VALUE!</v>
      </c>
      <c r="BE60" s="67" t="e">
        <f>[2]!YBPRICE(E$41,BD60,"Market","AccruedInterest","Swap",$I60,"LMMSkew","","Model",100,"OASEDUR")</f>
        <v>#VALUE!</v>
      </c>
      <c r="BI60" s="519" t="e">
        <f t="shared" si="39"/>
        <v>#VALUE!</v>
      </c>
      <c r="BJ60" s="520" t="e">
        <f>PRODUCT($BI$41:BI60)-1</f>
        <v>#VALUE!</v>
      </c>
      <c r="BK60" s="519" t="e">
        <f t="shared" si="45"/>
        <v>#VALUE!</v>
      </c>
      <c r="BL60" s="520" t="e">
        <f>PRODUCT($BK$41:BK60)-1</f>
        <v>#VALUE!</v>
      </c>
    </row>
    <row r="61" spans="1:64" ht="15" customHeight="1">
      <c r="B61" s="69">
        <v>6</v>
      </c>
      <c r="C61" s="70" t="e">
        <f t="shared" si="23"/>
        <v>#VALUE!</v>
      </c>
      <c r="D61" s="70" t="e">
        <f t="shared" si="49"/>
        <v>#VALUE!</v>
      </c>
      <c r="E61" s="70" t="e">
        <f t="shared" si="48"/>
        <v>#VALUE!</v>
      </c>
      <c r="F61" s="70" t="e">
        <f t="shared" si="48"/>
        <v>#VALUE!</v>
      </c>
      <c r="G61" s="70" t="str">
        <f t="shared" si="50"/>
        <v>FNMA3.0-TBA-GEN</v>
      </c>
      <c r="H61" s="71"/>
      <c r="I61" s="133" t="str">
        <f>[2]!YBWORKDAY(EDATE(Base_Date, AV61), -1, "USD")</f>
        <v>E</v>
      </c>
      <c r="J61" s="217" t="str">
        <f t="shared" si="24"/>
        <v>E</v>
      </c>
      <c r="K61" s="80" t="e">
        <f t="shared" si="25"/>
        <v>#VALUE!</v>
      </c>
      <c r="L61" s="80" t="e">
        <f t="shared" si="30"/>
        <v>#VALUE!</v>
      </c>
      <c r="M61" s="81" t="str">
        <f>[2]!YBHIST($I$24,$I61,"LMMOAS","sec")</f>
        <v>E</v>
      </c>
      <c r="N61" s="73" t="str">
        <f>[2]!YBHIST($I$24,$I60,M$25,"sec","")</f>
        <v>E</v>
      </c>
      <c r="O61" s="170" t="str">
        <f>[2]!YBHIST("1 Month LIBOR",I61,"Yield","bmk","")</f>
        <v>E</v>
      </c>
      <c r="P61" s="80" t="e">
        <f t="shared" si="31"/>
        <v>#VALUE!</v>
      </c>
      <c r="Q61" s="82" t="str">
        <f>[2]!YBSCEN($I$24,$J60&amp;"d","Market",O$25,"Swap",$I60,"MarketWSkew","","Model",100,0,29,"Gradual","ParShift|N",0,"Annualized ROR",O60,100,"",,,,"Default",,,,"Default",,)</f>
        <v>E</v>
      </c>
      <c r="R61" s="80" t="e">
        <f t="shared" si="32"/>
        <v>#VALUE!</v>
      </c>
      <c r="S61" s="83" t="e">
        <f t="shared" si="33"/>
        <v>#VALUE!</v>
      </c>
      <c r="T61" s="80" t="e">
        <f>SUM(R$39:R61)</f>
        <v>#VALUE!</v>
      </c>
      <c r="U61" s="83" t="e">
        <f t="shared" si="40"/>
        <v>#VALUE!</v>
      </c>
      <c r="V61" s="84" t="e">
        <f>VLOOKUP($I61, 'Barcap OAD'!$A:$S, $F$24, FALSE)</f>
        <v>#N/A</v>
      </c>
      <c r="W61" s="172" t="e">
        <f t="shared" si="34"/>
        <v>#VALUE!</v>
      </c>
      <c r="X61" s="185" t="e">
        <f>[2]!YBHIST($E61,$I61,X$25,"sec","")</f>
        <v>#VALUE!</v>
      </c>
      <c r="Y61" s="80" t="e">
        <f t="shared" si="26"/>
        <v>#VALUE!</v>
      </c>
      <c r="Z61" s="82" t="e">
        <f t="shared" si="27"/>
        <v>#VALUE!</v>
      </c>
      <c r="AA61" s="82" t="e">
        <f>[2]!YBHIST($F61,$I61,X$25,"sec","")</f>
        <v>#VALUE!</v>
      </c>
      <c r="AB61" s="82" t="e">
        <f t="shared" si="46"/>
        <v>#VALUE!</v>
      </c>
      <c r="AC61" s="187" t="e">
        <f t="shared" si="47"/>
        <v>#VALUE!</v>
      </c>
      <c r="AD61" s="189" t="e">
        <f>VLOOKUP($I61, 'Barcap OAD'!$A:$S, $F$26, FALSE)</f>
        <v>#N/A</v>
      </c>
      <c r="AE61" s="172" t="e">
        <f t="shared" si="6"/>
        <v>#VALUE!</v>
      </c>
      <c r="AF61" s="86" t="e">
        <f t="shared" si="7"/>
        <v>#VALUE!</v>
      </c>
      <c r="AG61" s="80" t="e">
        <f t="shared" si="41"/>
        <v>#VALUE!</v>
      </c>
      <c r="AH61" s="83" t="e">
        <f t="shared" si="42"/>
        <v>#VALUE!</v>
      </c>
      <c r="AI61" s="80" t="e">
        <f t="shared" si="43"/>
        <v>#VALUE!</v>
      </c>
      <c r="AJ61" s="83" t="e">
        <f t="shared" si="35"/>
        <v>#VALUE!</v>
      </c>
      <c r="AK61" s="187" t="e">
        <f t="shared" si="28"/>
        <v>#VALUE!</v>
      </c>
      <c r="AL61" s="192" t="e">
        <f t="shared" si="36"/>
        <v>#VALUE!</v>
      </c>
      <c r="AM61" s="83" t="e">
        <f t="shared" si="37"/>
        <v>#VALUE!</v>
      </c>
      <c r="AN61" s="80" t="e">
        <f>SUM(AL$41:AL61)</f>
        <v>#VALUE!</v>
      </c>
      <c r="AO61" s="109" t="e">
        <f t="shared" si="44"/>
        <v>#VALUE!</v>
      </c>
      <c r="AP61" s="194" t="e">
        <f t="shared" si="10"/>
        <v>#VALUE!</v>
      </c>
      <c r="AQ61" s="200" t="e">
        <f t="shared" si="38"/>
        <v>#VALUE!</v>
      </c>
      <c r="AR61" s="204"/>
      <c r="AS61" s="221"/>
      <c r="AV61" s="67">
        <f t="shared" si="29"/>
        <v>-29</v>
      </c>
      <c r="AX61" s="208" t="str">
        <f>[2]!YBHIST($I$24,$I61,J$25,"sec","")</f>
        <v>E</v>
      </c>
      <c r="AY61" s="206" t="str">
        <f>[2]!YBPRICE($I$24,AX61&amp;"d","Market","AccruedInterest","Swap",$I61,"LMMSkew","","Model",100,"")</f>
        <v>E</v>
      </c>
      <c r="BA61" s="211" t="e">
        <f>[2]!YBHIST($E61,$I61,X$25,"sec","")</f>
        <v>#VALUE!</v>
      </c>
      <c r="BB61" s="67" t="e">
        <f>[2]!YBPRICE(E$41,BA61,"Market","AccruedInterest","Swap",$I61,"LMMSkew","","Model",100,"OASEDUR")</f>
        <v>#VALUE!</v>
      </c>
      <c r="BD61" s="211" t="e">
        <f>[2]!YBHIST($F61,$I61,X$25,"sec","")</f>
        <v>#VALUE!</v>
      </c>
      <c r="BE61" s="67" t="e">
        <f>[2]!YBPRICE(E$41,BD61,"Market","AccruedInterest","Swap",$I61,"LMMSkew","","Model",100,"OASEDUR")</f>
        <v>#VALUE!</v>
      </c>
      <c r="BI61" s="519" t="e">
        <f t="shared" si="39"/>
        <v>#VALUE!</v>
      </c>
      <c r="BJ61" s="520" t="e">
        <f>PRODUCT($BI$41:BI61)-1</f>
        <v>#VALUE!</v>
      </c>
      <c r="BK61" s="519" t="e">
        <f t="shared" si="45"/>
        <v>#VALUE!</v>
      </c>
      <c r="BL61" s="520" t="e">
        <f>PRODUCT($BK$41:BK61)-1</f>
        <v>#VALUE!</v>
      </c>
    </row>
    <row r="62" spans="1:64" ht="15" customHeight="1">
      <c r="B62" s="69">
        <v>6.5</v>
      </c>
      <c r="C62" s="70" t="e">
        <f t="shared" si="23"/>
        <v>#VALUE!</v>
      </c>
      <c r="D62" s="70" t="e">
        <f t="shared" si="49"/>
        <v>#VALUE!</v>
      </c>
      <c r="E62" s="70" t="e">
        <f t="shared" si="48"/>
        <v>#VALUE!</v>
      </c>
      <c r="F62" s="70" t="e">
        <f t="shared" si="48"/>
        <v>#VALUE!</v>
      </c>
      <c r="G62" s="70" t="str">
        <f t="shared" si="50"/>
        <v>FNMA3.0-TBA-GEN</v>
      </c>
      <c r="H62" s="71"/>
      <c r="I62" s="133" t="str">
        <f>[2]!YBWORKDAY(EDATE(Base_Date, AV62), -1, "USD")</f>
        <v>E</v>
      </c>
      <c r="J62" s="217" t="str">
        <f t="shared" si="24"/>
        <v>E</v>
      </c>
      <c r="K62" s="80" t="e">
        <f t="shared" si="25"/>
        <v>#VALUE!</v>
      </c>
      <c r="L62" s="80" t="e">
        <f t="shared" si="30"/>
        <v>#VALUE!</v>
      </c>
      <c r="M62" s="81" t="str">
        <f>[2]!YBHIST($I$24,$I62,"LMMOAS","sec")</f>
        <v>E</v>
      </c>
      <c r="N62" s="73" t="str">
        <f>[2]!YBHIST($I$24,$I61,M$25,"sec","")</f>
        <v>E</v>
      </c>
      <c r="O62" s="170" t="str">
        <f>[2]!YBHIST("1 Month LIBOR",I62,"Yield","bmk","")</f>
        <v>E</v>
      </c>
      <c r="P62" s="80" t="e">
        <f t="shared" si="31"/>
        <v>#VALUE!</v>
      </c>
      <c r="Q62" s="82" t="str">
        <f>[2]!YBSCEN($I$24,$J61&amp;"d","Market",O$25,"Swap",$I61,"MarketWSkew","","Model",100,0,29,"Gradual","ParShift|N",0,"Annualized ROR",O61,100,"",,,,"Default",,,,"Default",,)</f>
        <v>E</v>
      </c>
      <c r="R62" s="80" t="e">
        <f t="shared" si="32"/>
        <v>#VALUE!</v>
      </c>
      <c r="S62" s="83" t="e">
        <f t="shared" si="33"/>
        <v>#VALUE!</v>
      </c>
      <c r="T62" s="80" t="e">
        <f>SUM(R$39:R62)</f>
        <v>#VALUE!</v>
      </c>
      <c r="U62" s="83" t="e">
        <f t="shared" si="40"/>
        <v>#VALUE!</v>
      </c>
      <c r="V62" s="84" t="e">
        <f>VLOOKUP($I62, 'Barcap OAD'!$A:$S, $F$24, FALSE)</f>
        <v>#N/A</v>
      </c>
      <c r="W62" s="172" t="e">
        <f t="shared" si="34"/>
        <v>#VALUE!</v>
      </c>
      <c r="X62" s="185" t="e">
        <f>[2]!YBHIST($E62,$I62,X$25,"sec","")</f>
        <v>#VALUE!</v>
      </c>
      <c r="Y62" s="80" t="e">
        <f t="shared" si="26"/>
        <v>#VALUE!</v>
      </c>
      <c r="Z62" s="82" t="e">
        <f t="shared" si="27"/>
        <v>#VALUE!</v>
      </c>
      <c r="AA62" s="82" t="e">
        <f>[2]!YBHIST($F62,$I62,X$25,"sec","")</f>
        <v>#VALUE!</v>
      </c>
      <c r="AB62" s="82" t="e">
        <f t="shared" si="46"/>
        <v>#VALUE!</v>
      </c>
      <c r="AC62" s="187" t="e">
        <f t="shared" si="47"/>
        <v>#VALUE!</v>
      </c>
      <c r="AD62" s="189" t="e">
        <f>VLOOKUP($I62, 'Barcap OAD'!$A:$S, $F$26, FALSE)</f>
        <v>#N/A</v>
      </c>
      <c r="AE62" s="172" t="e">
        <f t="shared" si="6"/>
        <v>#VALUE!</v>
      </c>
      <c r="AF62" s="86" t="e">
        <f t="shared" si="7"/>
        <v>#VALUE!</v>
      </c>
      <c r="AG62" s="80" t="e">
        <f t="shared" si="41"/>
        <v>#VALUE!</v>
      </c>
      <c r="AH62" s="83" t="e">
        <f t="shared" si="42"/>
        <v>#VALUE!</v>
      </c>
      <c r="AI62" s="80" t="e">
        <f t="shared" si="43"/>
        <v>#VALUE!</v>
      </c>
      <c r="AJ62" s="83" t="e">
        <f t="shared" si="35"/>
        <v>#VALUE!</v>
      </c>
      <c r="AK62" s="187" t="e">
        <f t="shared" si="28"/>
        <v>#VALUE!</v>
      </c>
      <c r="AL62" s="192" t="e">
        <f t="shared" si="36"/>
        <v>#VALUE!</v>
      </c>
      <c r="AM62" s="83" t="e">
        <f t="shared" si="37"/>
        <v>#VALUE!</v>
      </c>
      <c r="AN62" s="80" t="e">
        <f>SUM(AL$41:AL62)</f>
        <v>#VALUE!</v>
      </c>
      <c r="AO62" s="109" t="e">
        <f t="shared" si="44"/>
        <v>#VALUE!</v>
      </c>
      <c r="AP62" s="194" t="e">
        <f t="shared" si="10"/>
        <v>#VALUE!</v>
      </c>
      <c r="AQ62" s="200" t="e">
        <f t="shared" si="38"/>
        <v>#VALUE!</v>
      </c>
      <c r="AR62" s="204"/>
      <c r="AS62" s="221"/>
      <c r="AV62" s="67">
        <f t="shared" si="29"/>
        <v>-28</v>
      </c>
      <c r="AX62" s="208" t="str">
        <f>[2]!YBHIST($I$24,$I62,J$25,"sec","")</f>
        <v>E</v>
      </c>
      <c r="AY62" s="206" t="str">
        <f>[2]!YBPRICE($I$24,AX62&amp;"d","Market","AccruedInterest","Swap",$I62,"LMMSkew","","Model",100,"")</f>
        <v>E</v>
      </c>
      <c r="BA62" s="211" t="e">
        <f>[2]!YBHIST($E62,$I62,X$25,"sec","")</f>
        <v>#VALUE!</v>
      </c>
      <c r="BB62" s="67" t="e">
        <f>[2]!YBPRICE(E$41,BA62,"Market","AccruedInterest","Swap",$I62,"LMMSkew","","Model",100,"OASEDUR")</f>
        <v>#VALUE!</v>
      </c>
      <c r="BD62" s="211" t="e">
        <f>[2]!YBHIST($F62,$I62,X$25,"sec","")</f>
        <v>#VALUE!</v>
      </c>
      <c r="BE62" s="67" t="e">
        <f>[2]!YBPRICE(E$41,BD62,"Market","AccruedInterest","Swap",$I62,"LMMSkew","","Model",100,"OASEDUR")</f>
        <v>#VALUE!</v>
      </c>
      <c r="BI62" s="519" t="e">
        <f t="shared" si="39"/>
        <v>#VALUE!</v>
      </c>
      <c r="BJ62" s="520" t="e">
        <f>PRODUCT($BI$41:BI62)-1</f>
        <v>#VALUE!</v>
      </c>
      <c r="BK62" s="519" t="e">
        <f t="shared" si="45"/>
        <v>#VALUE!</v>
      </c>
      <c r="BL62" s="520" t="e">
        <f>PRODUCT($BK$41:BK62)-1</f>
        <v>#VALUE!</v>
      </c>
    </row>
    <row r="63" spans="1:64" ht="15" customHeight="1">
      <c r="C63" s="70" t="e">
        <f t="shared" si="23"/>
        <v>#VALUE!</v>
      </c>
      <c r="D63" s="70" t="e">
        <f t="shared" si="49"/>
        <v>#VALUE!</v>
      </c>
      <c r="E63" s="70" t="e">
        <f t="shared" si="48"/>
        <v>#VALUE!</v>
      </c>
      <c r="F63" s="70" t="e">
        <f t="shared" si="48"/>
        <v>#VALUE!</v>
      </c>
      <c r="G63" s="70" t="str">
        <f t="shared" si="50"/>
        <v>FNMA3.0-TBA-GEN</v>
      </c>
      <c r="H63" s="71"/>
      <c r="I63" s="133" t="str">
        <f>[2]!YBWORKDAY(EDATE(Base_Date, AV63), -1, "USD")</f>
        <v>E</v>
      </c>
      <c r="J63" s="217" t="str">
        <f t="shared" si="24"/>
        <v>E</v>
      </c>
      <c r="K63" s="80" t="e">
        <f t="shared" si="25"/>
        <v>#VALUE!</v>
      </c>
      <c r="L63" s="80" t="e">
        <f t="shared" si="30"/>
        <v>#VALUE!</v>
      </c>
      <c r="M63" s="81" t="str">
        <f>[2]!YBHIST($I$24,$I63,"LMMOAS","sec")</f>
        <v>E</v>
      </c>
      <c r="N63" s="73" t="str">
        <f>[2]!YBHIST($I$24,$I62,M$25,"sec","")</f>
        <v>E</v>
      </c>
      <c r="O63" s="170" t="str">
        <f>[2]!YBHIST("1 Month LIBOR",I63,"Yield","bmk","")</f>
        <v>E</v>
      </c>
      <c r="P63" s="80" t="e">
        <f>K62-Q63</f>
        <v>#VALUE!</v>
      </c>
      <c r="Q63" s="82" t="str">
        <f>[2]!YBSCEN($I$24,$J62&amp;"d","Market",O$25,"Swap",$I62,"MarketWSkew","","Model",100,0,29,"Gradual","ParShift|N",0,"Annualized ROR",O62,100,"",,,,"Default",,,,"Default",,)</f>
        <v>E</v>
      </c>
      <c r="R63" s="80" t="e">
        <f t="shared" si="32"/>
        <v>#VALUE!</v>
      </c>
      <c r="S63" s="83" t="e">
        <f t="shared" si="33"/>
        <v>#VALUE!</v>
      </c>
      <c r="T63" s="80" t="e">
        <f>SUM(R$39:R63)</f>
        <v>#VALUE!</v>
      </c>
      <c r="U63" s="83" t="e">
        <f t="shared" si="40"/>
        <v>#VALUE!</v>
      </c>
      <c r="V63" s="84" t="e">
        <f>VLOOKUP($I63, 'Barcap OAD'!$A:$S, $F$24, FALSE)</f>
        <v>#N/A</v>
      </c>
      <c r="W63" s="172" t="e">
        <f t="shared" si="34"/>
        <v>#VALUE!</v>
      </c>
      <c r="X63" s="185" t="e">
        <f>[2]!YBHIST($E63,$I63,X$25,"sec","")</f>
        <v>#VALUE!</v>
      </c>
      <c r="Y63" s="80" t="e">
        <f t="shared" si="26"/>
        <v>#VALUE!</v>
      </c>
      <c r="Z63" s="82" t="e">
        <f t="shared" si="27"/>
        <v>#VALUE!</v>
      </c>
      <c r="AA63" s="82" t="e">
        <f>[2]!YBHIST($F63,$I63,X$25,"sec","")</f>
        <v>#VALUE!</v>
      </c>
      <c r="AB63" s="82" t="e">
        <f t="shared" si="46"/>
        <v>#VALUE!</v>
      </c>
      <c r="AC63" s="187" t="e">
        <f t="shared" si="47"/>
        <v>#VALUE!</v>
      </c>
      <c r="AD63" s="189" t="e">
        <f>VLOOKUP($I63, 'Barcap OAD'!$A:$S, $F$26, FALSE)</f>
        <v>#N/A</v>
      </c>
      <c r="AE63" s="172" t="e">
        <f t="shared" si="6"/>
        <v>#VALUE!</v>
      </c>
      <c r="AF63" s="86" t="e">
        <f t="shared" si="7"/>
        <v>#VALUE!</v>
      </c>
      <c r="AG63" s="80" t="e">
        <f t="shared" si="41"/>
        <v>#VALUE!</v>
      </c>
      <c r="AH63" s="83" t="e">
        <f t="shared" si="42"/>
        <v>#VALUE!</v>
      </c>
      <c r="AI63" s="80" t="e">
        <f t="shared" si="43"/>
        <v>#VALUE!</v>
      </c>
      <c r="AJ63" s="83" t="e">
        <f t="shared" si="35"/>
        <v>#VALUE!</v>
      </c>
      <c r="AK63" s="187" t="e">
        <f t="shared" si="28"/>
        <v>#VALUE!</v>
      </c>
      <c r="AL63" s="192" t="e">
        <f t="shared" si="36"/>
        <v>#VALUE!</v>
      </c>
      <c r="AM63" s="83" t="e">
        <f t="shared" si="37"/>
        <v>#VALUE!</v>
      </c>
      <c r="AN63" s="80" t="e">
        <f>SUM(AL$41:AL63)</f>
        <v>#VALUE!</v>
      </c>
      <c r="AO63" s="109" t="e">
        <f t="shared" si="44"/>
        <v>#VALUE!</v>
      </c>
      <c r="AP63" s="194" t="e">
        <f t="shared" si="10"/>
        <v>#VALUE!</v>
      </c>
      <c r="AQ63" s="200" t="e">
        <f t="shared" si="38"/>
        <v>#VALUE!</v>
      </c>
      <c r="AR63" s="204"/>
      <c r="AS63" s="221"/>
      <c r="AV63" s="67">
        <f t="shared" si="29"/>
        <v>-27</v>
      </c>
      <c r="AX63" s="208" t="str">
        <f>[2]!YBHIST($I$24,$I63,J$25,"sec","")</f>
        <v>E</v>
      </c>
      <c r="AY63" s="206" t="str">
        <f>[2]!YBPRICE($I$24,AX63&amp;"d","Market","AccruedInterest","Swap",$I63,"LMMSkew","","Model",100,"")</f>
        <v>E</v>
      </c>
      <c r="BA63" s="211" t="e">
        <f>[2]!YBHIST($E63,$I63,X$25,"sec","")</f>
        <v>#VALUE!</v>
      </c>
      <c r="BB63" s="67" t="e">
        <f>[2]!YBPRICE(E$41,BA63,"Market","AccruedInterest","Swap",$I63,"LMMSkew","","Model",100,"OASEDUR")</f>
        <v>#VALUE!</v>
      </c>
      <c r="BD63" s="211" t="e">
        <f>[2]!YBHIST($F63,$I63,X$25,"sec","")</f>
        <v>#VALUE!</v>
      </c>
      <c r="BE63" s="67" t="e">
        <f>[2]!YBPRICE(E$41,BD63,"Market","AccruedInterest","Swap",$I63,"LMMSkew","","Model",100,"OASEDUR")</f>
        <v>#VALUE!</v>
      </c>
      <c r="BI63" s="519" t="e">
        <f t="shared" si="39"/>
        <v>#VALUE!</v>
      </c>
      <c r="BJ63" s="520" t="e">
        <f>PRODUCT($BI$41:BI63)-1</f>
        <v>#VALUE!</v>
      </c>
      <c r="BK63" s="519" t="e">
        <f t="shared" si="45"/>
        <v>#VALUE!</v>
      </c>
      <c r="BL63" s="520" t="e">
        <f>PRODUCT($BK$41:BK63)-1</f>
        <v>#VALUE!</v>
      </c>
    </row>
    <row r="64" spans="1:64" ht="15" customHeight="1">
      <c r="C64" s="70" t="e">
        <f t="shared" si="23"/>
        <v>#VALUE!</v>
      </c>
      <c r="D64" s="70" t="e">
        <f t="shared" si="49"/>
        <v>#VALUE!</v>
      </c>
      <c r="E64" s="70" t="e">
        <f t="shared" si="48"/>
        <v>#VALUE!</v>
      </c>
      <c r="F64" s="70" t="e">
        <f t="shared" si="48"/>
        <v>#VALUE!</v>
      </c>
      <c r="G64" s="70" t="str">
        <f t="shared" si="50"/>
        <v>FNMA3.0-TBA-GEN</v>
      </c>
      <c r="H64" s="71"/>
      <c r="I64" s="133" t="str">
        <f>[2]!YBWORKDAY(EDATE(Base_Date, AV64), -1, "USD")</f>
        <v>E</v>
      </c>
      <c r="J64" s="217" t="str">
        <f t="shared" si="24"/>
        <v>E</v>
      </c>
      <c r="K64" s="80" t="e">
        <f t="shared" si="25"/>
        <v>#VALUE!</v>
      </c>
      <c r="L64" s="80" t="e">
        <f t="shared" si="30"/>
        <v>#VALUE!</v>
      </c>
      <c r="M64" s="81" t="str">
        <f>[2]!YBHIST($I$24,$I64,"LMMOAS","sec")</f>
        <v>E</v>
      </c>
      <c r="N64" s="73" t="str">
        <f>[2]!YBHIST($I$24,$I63,M$25,"sec","")</f>
        <v>E</v>
      </c>
      <c r="O64" s="170" t="str">
        <f>[2]!YBHIST("1 Month LIBOR",I64,"Yield","bmk","")</f>
        <v>E</v>
      </c>
      <c r="P64" s="80" t="e">
        <f>K63-Q64</f>
        <v>#VALUE!</v>
      </c>
      <c r="Q64" s="82" t="str">
        <f>[2]!YBSCEN($I$24,$J63&amp;"d","Market",O$25,"Swap",$I63,"LMMSkew","","Model",100,0,29,"Gradual","ParShift|N",0,"Annualized ROR",O63,100,"",,,,"Default",,,,"Default",,)</f>
        <v>E</v>
      </c>
      <c r="R64" s="80" t="e">
        <f t="shared" si="32"/>
        <v>#VALUE!</v>
      </c>
      <c r="S64" s="83" t="e">
        <f t="shared" si="33"/>
        <v>#VALUE!</v>
      </c>
      <c r="T64" s="80" t="e">
        <f>SUM(R$39:R64)</f>
        <v>#VALUE!</v>
      </c>
      <c r="U64" s="83" t="e">
        <f t="shared" si="40"/>
        <v>#VALUE!</v>
      </c>
      <c r="V64" s="84" t="e">
        <f>VLOOKUP($I64, 'Barcap OAD'!$A:$S, $F$24, FALSE)</f>
        <v>#N/A</v>
      </c>
      <c r="W64" s="172" t="e">
        <f t="shared" si="34"/>
        <v>#VALUE!</v>
      </c>
      <c r="X64" s="185" t="e">
        <f>[2]!YBHIST($E64,$I64,X$25,"sec","")</f>
        <v>#VALUE!</v>
      </c>
      <c r="Y64" s="80" t="e">
        <f t="shared" si="26"/>
        <v>#VALUE!</v>
      </c>
      <c r="Z64" s="82" t="e">
        <f t="shared" si="27"/>
        <v>#VALUE!</v>
      </c>
      <c r="AA64" s="82" t="e">
        <f>[2]!YBHIST($F64,$I64,X$25,"sec","")</f>
        <v>#VALUE!</v>
      </c>
      <c r="AB64" s="82" t="e">
        <f t="shared" si="46"/>
        <v>#VALUE!</v>
      </c>
      <c r="AC64" s="187" t="e">
        <f t="shared" si="47"/>
        <v>#VALUE!</v>
      </c>
      <c r="AD64" s="189" t="e">
        <f>VLOOKUP($I64, 'Barcap OAD'!$A:$S, $F$26, FALSE)</f>
        <v>#N/A</v>
      </c>
      <c r="AE64" s="172" t="e">
        <f t="shared" si="6"/>
        <v>#VALUE!</v>
      </c>
      <c r="AF64" s="86" t="e">
        <f t="shared" si="7"/>
        <v>#VALUE!</v>
      </c>
      <c r="AG64" s="80" t="e">
        <f t="shared" si="41"/>
        <v>#VALUE!</v>
      </c>
      <c r="AH64" s="83" t="e">
        <f t="shared" si="42"/>
        <v>#VALUE!</v>
      </c>
      <c r="AI64" s="80" t="e">
        <f t="shared" si="43"/>
        <v>#VALUE!</v>
      </c>
      <c r="AJ64" s="83" t="e">
        <f t="shared" si="35"/>
        <v>#VALUE!</v>
      </c>
      <c r="AK64" s="187" t="e">
        <f t="shared" si="28"/>
        <v>#VALUE!</v>
      </c>
      <c r="AL64" s="192" t="e">
        <f t="shared" si="36"/>
        <v>#VALUE!</v>
      </c>
      <c r="AM64" s="83" t="e">
        <f t="shared" si="37"/>
        <v>#VALUE!</v>
      </c>
      <c r="AN64" s="80" t="e">
        <f>SUM(AL$41:AL64)</f>
        <v>#VALUE!</v>
      </c>
      <c r="AO64" s="109" t="e">
        <f t="shared" si="44"/>
        <v>#VALUE!</v>
      </c>
      <c r="AP64" s="194" t="e">
        <f t="shared" si="10"/>
        <v>#VALUE!</v>
      </c>
      <c r="AQ64" s="200" t="e">
        <f t="shared" si="38"/>
        <v>#VALUE!</v>
      </c>
      <c r="AR64" s="204"/>
      <c r="AS64" s="221"/>
      <c r="AV64" s="67">
        <f t="shared" si="29"/>
        <v>-26</v>
      </c>
      <c r="AX64" s="208" t="str">
        <f>[2]!YBHIST($I$24,$I64,J$25,"sec","")</f>
        <v>E</v>
      </c>
      <c r="AY64" s="206" t="str">
        <f>[2]!YBPRICE($I$24,AX64&amp;"d","Market","AccruedInterest","Swap",$I64,"LMMSkew","","Model",100,"")</f>
        <v>E</v>
      </c>
      <c r="BA64" s="211" t="e">
        <f>[2]!YBHIST($E64,$I64,X$25,"sec","")</f>
        <v>#VALUE!</v>
      </c>
      <c r="BB64" s="67" t="e">
        <f>[2]!YBPRICE(E$41,BA64,"Market","AccruedInterest","Swap",$I64,"LMMSkew","","Model",100,"OASEDUR")</f>
        <v>#VALUE!</v>
      </c>
      <c r="BD64" s="211" t="e">
        <f>[2]!YBHIST($F64,$I64,X$25,"sec","")</f>
        <v>#VALUE!</v>
      </c>
      <c r="BE64" s="67" t="e">
        <f>[2]!YBPRICE(E$41,BD64,"Market","AccruedInterest","Swap",$I64,"LMMSkew","","Model",100,"OASEDUR")</f>
        <v>#VALUE!</v>
      </c>
      <c r="BI64" s="519" t="e">
        <f t="shared" si="39"/>
        <v>#VALUE!</v>
      </c>
      <c r="BJ64" s="520" t="e">
        <f>PRODUCT($BI$41:BI64)-1</f>
        <v>#VALUE!</v>
      </c>
      <c r="BK64" s="519" t="e">
        <f t="shared" si="45"/>
        <v>#VALUE!</v>
      </c>
      <c r="BL64" s="520" t="e">
        <f>PRODUCT($BK$41:BK64)-1</f>
        <v>#VALUE!</v>
      </c>
    </row>
    <row r="65" spans="1:64" ht="15" customHeight="1">
      <c r="C65" s="70" t="e">
        <f t="shared" si="23"/>
        <v>#VALUE!</v>
      </c>
      <c r="D65" s="70" t="e">
        <f t="shared" si="49"/>
        <v>#VALUE!</v>
      </c>
      <c r="E65" s="70" t="e">
        <f t="shared" si="48"/>
        <v>#VALUE!</v>
      </c>
      <c r="F65" s="70" t="e">
        <f t="shared" si="48"/>
        <v>#VALUE!</v>
      </c>
      <c r="G65" s="70" t="str">
        <f t="shared" si="50"/>
        <v>FNMA3.0-TBA-GEN</v>
      </c>
      <c r="H65" s="71"/>
      <c r="I65" s="133" t="str">
        <f>[2]!YBWORKDAY(EDATE(Base_Date, AV65), -1, "USD")</f>
        <v>E</v>
      </c>
      <c r="J65" s="217" t="str">
        <f t="shared" si="24"/>
        <v>E</v>
      </c>
      <c r="K65" s="80" t="e">
        <f t="shared" si="25"/>
        <v>#VALUE!</v>
      </c>
      <c r="L65" s="80" t="e">
        <f t="shared" si="30"/>
        <v>#VALUE!</v>
      </c>
      <c r="M65" s="81" t="str">
        <f>[2]!YBHIST($I$24,$I65,"LMMOAS","sec")</f>
        <v>E</v>
      </c>
      <c r="N65" s="73" t="str">
        <f>[2]!YBHIST($I$24,$I64,M$25,"sec","")</f>
        <v>E</v>
      </c>
      <c r="O65" s="170" t="str">
        <f>[2]!YBHIST("1 Month LIBOR",I65,"Yield","bmk","")</f>
        <v>E</v>
      </c>
      <c r="P65" s="80" t="e">
        <f t="shared" si="31"/>
        <v>#VALUE!</v>
      </c>
      <c r="Q65" s="82" t="str">
        <f>[2]!YBSCEN($I$24,$J64&amp;"d","Market",O$25,"Swap",$I64,"LMMSkew","","Model",100,0,29,"Gradual","ParShift|N",0,"Annualized ROR",O64,100,"",,,,"Default",,,,"Default",,)</f>
        <v>E</v>
      </c>
      <c r="R65" s="80" t="e">
        <f t="shared" si="32"/>
        <v>#VALUE!</v>
      </c>
      <c r="S65" s="83" t="e">
        <f t="shared" si="33"/>
        <v>#VALUE!</v>
      </c>
      <c r="T65" s="80" t="e">
        <f>SUM(R$39:R65)</f>
        <v>#VALUE!</v>
      </c>
      <c r="U65" s="83" t="e">
        <f t="shared" si="40"/>
        <v>#VALUE!</v>
      </c>
      <c r="V65" s="84" t="e">
        <f>VLOOKUP($I65, 'Barcap OAD'!$A:$S, $F$24, FALSE)</f>
        <v>#N/A</v>
      </c>
      <c r="W65" s="172" t="e">
        <f t="shared" si="34"/>
        <v>#VALUE!</v>
      </c>
      <c r="X65" s="185" t="e">
        <f>[2]!YBHIST($E65,$I65,X$25,"sec","")</f>
        <v>#VALUE!</v>
      </c>
      <c r="Y65" s="80" t="e">
        <f t="shared" si="26"/>
        <v>#VALUE!</v>
      </c>
      <c r="Z65" s="82" t="e">
        <f t="shared" si="27"/>
        <v>#VALUE!</v>
      </c>
      <c r="AA65" s="82" t="e">
        <f>[2]!YBHIST($F65,$I65,X$25,"sec","")</f>
        <v>#VALUE!</v>
      </c>
      <c r="AB65" s="82" t="e">
        <f t="shared" si="46"/>
        <v>#VALUE!</v>
      </c>
      <c r="AC65" s="187" t="e">
        <f t="shared" si="47"/>
        <v>#VALUE!</v>
      </c>
      <c r="AD65" s="189" t="e">
        <f>VLOOKUP($I65, 'Barcap OAD'!$A:$S, $F$26, FALSE)</f>
        <v>#N/A</v>
      </c>
      <c r="AE65" s="172" t="e">
        <f t="shared" si="6"/>
        <v>#VALUE!</v>
      </c>
      <c r="AF65" s="86" t="e">
        <f t="shared" si="7"/>
        <v>#VALUE!</v>
      </c>
      <c r="AG65" s="80" t="e">
        <f t="shared" si="41"/>
        <v>#VALUE!</v>
      </c>
      <c r="AH65" s="83" t="e">
        <f t="shared" si="42"/>
        <v>#VALUE!</v>
      </c>
      <c r="AI65" s="80" t="e">
        <f t="shared" si="43"/>
        <v>#VALUE!</v>
      </c>
      <c r="AJ65" s="83" t="e">
        <f t="shared" si="35"/>
        <v>#VALUE!</v>
      </c>
      <c r="AK65" s="187" t="e">
        <f t="shared" si="28"/>
        <v>#VALUE!</v>
      </c>
      <c r="AL65" s="192" t="e">
        <f t="shared" si="36"/>
        <v>#VALUE!</v>
      </c>
      <c r="AM65" s="83" t="e">
        <f t="shared" si="37"/>
        <v>#VALUE!</v>
      </c>
      <c r="AN65" s="80" t="e">
        <f>SUM(AL$41:AL65)</f>
        <v>#VALUE!</v>
      </c>
      <c r="AO65" s="109" t="e">
        <f t="shared" si="44"/>
        <v>#VALUE!</v>
      </c>
      <c r="AP65" s="194" t="e">
        <f t="shared" si="10"/>
        <v>#VALUE!</v>
      </c>
      <c r="AQ65" s="200" t="e">
        <f t="shared" si="38"/>
        <v>#VALUE!</v>
      </c>
      <c r="AR65" s="204"/>
      <c r="AS65" s="221"/>
      <c r="AV65" s="67">
        <f t="shared" si="29"/>
        <v>-25</v>
      </c>
      <c r="AX65" s="208" t="str">
        <f>[2]!YBHIST($I$24,$I65,J$25,"sec","")</f>
        <v>E</v>
      </c>
      <c r="AY65" s="206" t="str">
        <f>[2]!YBPRICE($I$24,AX65&amp;"d","Market","AccruedInterest","Swap",$I65,"LMMSkew","","Model",100,"")</f>
        <v>E</v>
      </c>
      <c r="BA65" s="211" t="e">
        <f>[2]!YBHIST($E65,$I65,X$25,"sec","")</f>
        <v>#VALUE!</v>
      </c>
      <c r="BB65" s="67" t="e">
        <f>[2]!YBPRICE(E$41,BA65,"Market","AccruedInterest","Swap",$I65,"LMMSkew","","Model",100,"OASEDUR")</f>
        <v>#VALUE!</v>
      </c>
      <c r="BD65" s="211" t="e">
        <f>[2]!YBHIST($F65,$I65,X$25,"sec","")</f>
        <v>#VALUE!</v>
      </c>
      <c r="BE65" s="67" t="e">
        <f>[2]!YBPRICE(E$41,BD65,"Market","AccruedInterest","Swap",$I65,"LMMSkew","","Model",100,"OASEDUR")</f>
        <v>#VALUE!</v>
      </c>
      <c r="BI65" s="519" t="e">
        <f t="shared" si="39"/>
        <v>#VALUE!</v>
      </c>
      <c r="BJ65" s="520" t="e">
        <f>PRODUCT($BI$41:BI65)-1</f>
        <v>#VALUE!</v>
      </c>
      <c r="BK65" s="519" t="e">
        <f t="shared" si="45"/>
        <v>#VALUE!</v>
      </c>
      <c r="BL65" s="520" t="e">
        <f>PRODUCT($BK$41:BK65)-1</f>
        <v>#VALUE!</v>
      </c>
    </row>
    <row r="66" spans="1:64" ht="15" customHeight="1">
      <c r="C66" s="222" t="e">
        <f t="shared" ref="C66:C71" si="51">I66+10</f>
        <v>#VALUE!</v>
      </c>
      <c r="D66" s="70" t="e">
        <f t="shared" si="49"/>
        <v>#VALUE!</v>
      </c>
      <c r="E66" s="70" t="e">
        <f t="shared" si="48"/>
        <v>#VALUE!</v>
      </c>
      <c r="F66" s="70" t="e">
        <f t="shared" si="48"/>
        <v>#VALUE!</v>
      </c>
      <c r="G66" s="70" t="str">
        <f t="shared" si="50"/>
        <v>FNMA3.0-TBA-GEN</v>
      </c>
      <c r="H66" s="71"/>
      <c r="I66" s="133" t="str">
        <f>[2]!YBWORKDAY(EDATE(Base_Date, AV66), -1, "USD")</f>
        <v>E</v>
      </c>
      <c r="J66" s="234" t="str">
        <f t="shared" si="24"/>
        <v>E</v>
      </c>
      <c r="K66" s="237" t="e">
        <f t="shared" si="25"/>
        <v>#VALUE!</v>
      </c>
      <c r="L66" s="237" t="e">
        <f t="shared" si="30"/>
        <v>#VALUE!</v>
      </c>
      <c r="M66" s="238" t="str">
        <f>[2]!YBHIST($I$24,$I66,"LMMOAS","sec")</f>
        <v>E</v>
      </c>
      <c r="N66" s="239" t="str">
        <f>[2]!YBHIST($I$24,$I65,M$25,"sec","")</f>
        <v>E</v>
      </c>
      <c r="O66" s="240" t="str">
        <f>[2]!YBHIST("1 Month LIBOR",I66,"Yield","bmk","")</f>
        <v>E</v>
      </c>
      <c r="P66" s="237" t="e">
        <f t="shared" si="31"/>
        <v>#VALUE!</v>
      </c>
      <c r="Q66" s="171" t="str">
        <f>[2]!YBSCEN($I$24,$J65&amp;"d","Market",O$25,"Swap",$I65,"LMMSkew","","Model",100,0,29,"Gradual","ParShift|N",0,"Annualized ROR",O65,100,"",,,,"Default",,,,"Default",,)</f>
        <v>E</v>
      </c>
      <c r="R66" s="237" t="e">
        <f t="shared" si="32"/>
        <v>#VALUE!</v>
      </c>
      <c r="S66" s="241" t="e">
        <f t="shared" si="33"/>
        <v>#VALUE!</v>
      </c>
      <c r="T66" s="237" t="e">
        <f>SUM(R$39:R66)</f>
        <v>#VALUE!</v>
      </c>
      <c r="U66" s="241" t="e">
        <f t="shared" si="40"/>
        <v>#VALUE!</v>
      </c>
      <c r="V66" s="242" t="e">
        <f>VLOOKUP($I66, 'Barcap OAD'!$A:$S, $F$24, FALSE)</f>
        <v>#N/A</v>
      </c>
      <c r="W66" s="243" t="e">
        <f t="shared" si="34"/>
        <v>#VALUE!</v>
      </c>
      <c r="X66" s="244" t="e">
        <f>[2]!YBHIST($E66,$I66,X$25,"sec","")</f>
        <v>#VALUE!</v>
      </c>
      <c r="Y66" s="237" t="e">
        <f t="shared" si="26"/>
        <v>#VALUE!</v>
      </c>
      <c r="Z66" s="171" t="e">
        <f t="shared" si="27"/>
        <v>#VALUE!</v>
      </c>
      <c r="AA66" s="171" t="e">
        <f>[2]!YBHIST($F66,$I66,X$25,"sec","")</f>
        <v>#VALUE!</v>
      </c>
      <c r="AB66" s="171" t="e">
        <f t="shared" si="46"/>
        <v>#VALUE!</v>
      </c>
      <c r="AC66" s="245" t="e">
        <f t="shared" si="47"/>
        <v>#VALUE!</v>
      </c>
      <c r="AD66" s="246" t="e">
        <f>VLOOKUP($I66, 'Barcap OAD'!$A:$S, $F$26, FALSE)</f>
        <v>#N/A</v>
      </c>
      <c r="AE66" s="243" t="e">
        <f t="shared" si="6"/>
        <v>#VALUE!</v>
      </c>
      <c r="AF66" s="247" t="e">
        <f t="shared" si="7"/>
        <v>#VALUE!</v>
      </c>
      <c r="AG66" s="237" t="e">
        <f t="shared" si="41"/>
        <v>#VALUE!</v>
      </c>
      <c r="AH66" s="241" t="e">
        <f t="shared" si="42"/>
        <v>#VALUE!</v>
      </c>
      <c r="AI66" s="237" t="e">
        <f t="shared" si="43"/>
        <v>#VALUE!</v>
      </c>
      <c r="AJ66" s="241" t="e">
        <f t="shared" si="35"/>
        <v>#VALUE!</v>
      </c>
      <c r="AK66" s="245" t="e">
        <f t="shared" si="28"/>
        <v>#VALUE!</v>
      </c>
      <c r="AL66" s="248" t="e">
        <f t="shared" si="36"/>
        <v>#VALUE!</v>
      </c>
      <c r="AM66" s="241" t="e">
        <f t="shared" si="37"/>
        <v>#VALUE!</v>
      </c>
      <c r="AN66" s="237" t="e">
        <f>SUM(AL$41:AL66)</f>
        <v>#VALUE!</v>
      </c>
      <c r="AO66" s="203" t="e">
        <f t="shared" si="44"/>
        <v>#VALUE!</v>
      </c>
      <c r="AP66" s="249" t="e">
        <f t="shared" si="10"/>
        <v>#VALUE!</v>
      </c>
      <c r="AQ66" s="250" t="e">
        <f t="shared" si="38"/>
        <v>#VALUE!</v>
      </c>
      <c r="AR66" s="204"/>
      <c r="AS66" s="221"/>
      <c r="AV66" s="67">
        <f t="shared" si="29"/>
        <v>-24</v>
      </c>
      <c r="AX66" s="208" t="str">
        <f>[2]!YBHIST($I$24,$I66,J$25,"sec","")</f>
        <v>E</v>
      </c>
      <c r="AY66" s="206" t="str">
        <f>[2]!YBPRICE($I$24,AX66&amp;"d","Market","AccruedInterest","Swap",$I66,"LMMSkew","","Model",100,"")</f>
        <v>E</v>
      </c>
      <c r="BA66" s="211" t="e">
        <f>[2]!YBHIST($E66,$I66,X$25,"sec","")</f>
        <v>#VALUE!</v>
      </c>
      <c r="BB66" s="67" t="e">
        <f>[2]!YBPRICE(E$41,BA66,"Market","AccruedInterest","Swap",$I66,"LMMSkew","","Model",100,"OASEDUR")</f>
        <v>#VALUE!</v>
      </c>
      <c r="BD66" s="211" t="e">
        <f>[2]!YBHIST($F66,$I66,X$25,"sec","")</f>
        <v>#VALUE!</v>
      </c>
      <c r="BE66" s="67" t="e">
        <f>[2]!YBPRICE(E$41,BD66,"Market","AccruedInterest","Swap",$I66,"LMMSkew","","Model",100,"OASEDUR")</f>
        <v>#VALUE!</v>
      </c>
      <c r="BI66" s="519" t="e">
        <f t="shared" si="39"/>
        <v>#VALUE!</v>
      </c>
      <c r="BJ66" s="520" t="e">
        <f>PRODUCT($BI$41:BI66)-1</f>
        <v>#VALUE!</v>
      </c>
      <c r="BK66" s="519" t="e">
        <f t="shared" si="45"/>
        <v>#VALUE!</v>
      </c>
      <c r="BL66" s="520" t="e">
        <f>PRODUCT($BK$41:BK66)-1</f>
        <v>#VALUE!</v>
      </c>
    </row>
    <row r="67" spans="1:64" ht="15" customHeight="1">
      <c r="C67" s="222" t="e">
        <f t="shared" si="51"/>
        <v>#VALUE!</v>
      </c>
      <c r="D67" s="70" t="e">
        <f t="shared" ref="D67:D72" si="52">I67+35</f>
        <v>#VALUE!</v>
      </c>
      <c r="E67" s="70" t="e">
        <f t="shared" ref="E67:F72" si="53">"FNMA"&amp;TEXT($J$23,"0.0")&amp;"-TBA-"&amp;TEXT(C67,"mmm")</f>
        <v>#VALUE!</v>
      </c>
      <c r="F67" s="70" t="e">
        <f t="shared" si="53"/>
        <v>#VALUE!</v>
      </c>
      <c r="G67" s="70" t="str">
        <f t="shared" si="50"/>
        <v>FNMA3.0-TBA-GEN</v>
      </c>
      <c r="H67" s="71"/>
      <c r="I67" s="133" t="str">
        <f>[2]!YBWORKDAY(EDATE(Base_Date, AV67), -1, "USD")</f>
        <v>E</v>
      </c>
      <c r="J67" s="331" t="str">
        <f t="shared" ref="J67:J72" si="54">AX67</f>
        <v>E</v>
      </c>
      <c r="K67" s="332" t="e">
        <f t="shared" ref="K67:K72" si="55">AX67+AY67</f>
        <v>#VALUE!</v>
      </c>
      <c r="L67" s="332" t="e">
        <f t="shared" ref="L67:L72" si="56">K67-K66</f>
        <v>#VALUE!</v>
      </c>
      <c r="M67" s="333" t="str">
        <f>[2]!YBHIST($I$24,$I67,"LMMOAS","sec")</f>
        <v>E</v>
      </c>
      <c r="N67" s="334" t="str">
        <f>[2]!YBHIST($I$24,$I66,M$25,"sec","")</f>
        <v>E</v>
      </c>
      <c r="O67" s="335" t="str">
        <f>[2]!YBHIST("1 Month LIBOR",I67,"Yield","bmk","")</f>
        <v>E</v>
      </c>
      <c r="P67" s="332" t="e">
        <f t="shared" ref="P67:P72" si="57">K66-Q67</f>
        <v>#VALUE!</v>
      </c>
      <c r="Q67" s="336" t="str">
        <f>[2]!YBSCEN($I$24,$J66&amp;"d","Market",O$25,"Swap",$I66,"LMMSkew","","Model",100,0,29,"Gradual","ParShift|N",0,"Annualized ROR",O66,100,"",,,,"Default",,,,"Default",,)</f>
        <v>E</v>
      </c>
      <c r="R67" s="332" t="e">
        <f t="shared" ref="R67:R72" si="58">L67+P67</f>
        <v>#VALUE!</v>
      </c>
      <c r="S67" s="337" t="e">
        <f t="shared" ref="S67:S72" si="59">R67/K66</f>
        <v>#VALUE!</v>
      </c>
      <c r="T67" s="332" t="e">
        <f>SUM(R$39:R67)</f>
        <v>#VALUE!</v>
      </c>
      <c r="U67" s="337" t="e">
        <f t="shared" si="40"/>
        <v>#VALUE!</v>
      </c>
      <c r="V67" s="338" t="e">
        <f>VLOOKUP($I67, 'Barcap OAD'!$A:$S, $F$24, FALSE)</f>
        <v>#N/A</v>
      </c>
      <c r="W67" s="339" t="e">
        <f t="shared" si="34"/>
        <v>#VALUE!</v>
      </c>
      <c r="X67" s="340" t="e">
        <f>[2]!YBHIST($E67,$I67,X$25,"sec","")</f>
        <v>#VALUE!</v>
      </c>
      <c r="Y67" s="332" t="e">
        <f t="shared" ref="Y67:Y72" si="60">X67-X66</f>
        <v>#VALUE!</v>
      </c>
      <c r="Z67" s="336" t="e">
        <f t="shared" ref="Z67:Z72" si="61">X66-AA66</f>
        <v>#VALUE!</v>
      </c>
      <c r="AA67" s="336" t="e">
        <f>[2]!YBHIST($F67,$I67,X$25,"sec","")</f>
        <v>#VALUE!</v>
      </c>
      <c r="AB67" s="336" t="e">
        <f t="shared" ref="AB67:AB72" si="62">X66-Z67</f>
        <v>#VALUE!</v>
      </c>
      <c r="AC67" s="341" t="e">
        <f t="shared" ref="AC67:AC72" si="63">Y67+Z67</f>
        <v>#VALUE!</v>
      </c>
      <c r="AD67" s="342" t="e">
        <f>VLOOKUP($I67, 'Barcap OAD'!$A:$S, $F$26, FALSE)</f>
        <v>#N/A</v>
      </c>
      <c r="AE67" s="339" t="e">
        <f t="shared" ref="AE67:AE72" si="64">X67*AD67/10000</f>
        <v>#VALUE!</v>
      </c>
      <c r="AF67" s="343" t="e">
        <f t="shared" ref="AF67:AF72" si="65">W67/AE67</f>
        <v>#VALUE!</v>
      </c>
      <c r="AG67" s="332" t="e">
        <f t="shared" ref="AG67:AG72" si="66">-AC67*AF66</f>
        <v>#VALUE!</v>
      </c>
      <c r="AH67" s="337" t="e">
        <f t="shared" ref="AH67:AH72" si="67">AG67/K66</f>
        <v>#VALUE!</v>
      </c>
      <c r="AI67" s="332" t="e">
        <f t="shared" ref="AI67:AI72" si="68">AL67+AK67</f>
        <v>#VALUE!</v>
      </c>
      <c r="AJ67" s="337" t="e">
        <f t="shared" ref="AJ67:AJ72" si="69">AF67-AF66</f>
        <v>#VALUE!</v>
      </c>
      <c r="AK67" s="341" t="e">
        <f t="shared" ref="AK67:AK72" si="70">(AJ67*Y67)/2</f>
        <v>#VALUE!</v>
      </c>
      <c r="AL67" s="344" t="e">
        <f t="shared" ref="AL67:AL72" si="71">AG67+R67</f>
        <v>#VALUE!</v>
      </c>
      <c r="AM67" s="337" t="e">
        <f t="shared" ref="AM67:AM72" si="72">AL67/K66</f>
        <v>#VALUE!</v>
      </c>
      <c r="AN67" s="332" t="e">
        <f>SUM(AL$41:AL67)</f>
        <v>#VALUE!</v>
      </c>
      <c r="AO67" s="345" t="e">
        <f t="shared" si="44"/>
        <v>#VALUE!</v>
      </c>
      <c r="AP67" s="346" t="e">
        <f t="shared" ref="AP67:AP72" si="73">(Z67*AF67*-1)+P67</f>
        <v>#VALUE!</v>
      </c>
      <c r="AQ67" s="347" t="e">
        <f t="shared" ref="AQ67:AQ72" si="74">AP67/K66</f>
        <v>#VALUE!</v>
      </c>
      <c r="AR67" s="204"/>
      <c r="AS67" s="221"/>
      <c r="AV67" s="67">
        <f t="shared" si="29"/>
        <v>-23</v>
      </c>
      <c r="AX67" s="208" t="str">
        <f>[2]!YBHIST($I$24,$I67,J$25,"sec","")</f>
        <v>E</v>
      </c>
      <c r="AY67" s="206" t="str">
        <f>[2]!YBPRICE($I$24,AX67&amp;"d","Market","AccruedInterest","Swap",$I67,"LMMSkew","","Model",100,"")</f>
        <v>E</v>
      </c>
      <c r="BA67" s="211" t="e">
        <f>[2]!YBHIST($E67,$I67,X$25,"sec","")</f>
        <v>#VALUE!</v>
      </c>
      <c r="BB67" s="67" t="e">
        <f>[2]!YBPRICE(E$41,BA67,"Market","AccruedInterest","Swap",$I67,"LMMSkew","","Model",100,"OASEDUR")</f>
        <v>#VALUE!</v>
      </c>
      <c r="BD67" s="211" t="e">
        <f>[2]!YBHIST($F67,$I67,X$25,"sec","")</f>
        <v>#VALUE!</v>
      </c>
      <c r="BE67" s="67" t="e">
        <f>[2]!YBPRICE(E$41,BD67,"Market","AccruedInterest","Swap",$I67,"LMMSkew","","Model",100,"OASEDUR")</f>
        <v>#VALUE!</v>
      </c>
      <c r="BI67" s="519" t="e">
        <f t="shared" si="39"/>
        <v>#VALUE!</v>
      </c>
      <c r="BJ67" s="520" t="e">
        <f>PRODUCT($BI$41:BI67)-1</f>
        <v>#VALUE!</v>
      </c>
      <c r="BK67" s="519" t="e">
        <f t="shared" si="45"/>
        <v>#VALUE!</v>
      </c>
      <c r="BL67" s="520" t="e">
        <f>PRODUCT($BK$41:BK67)-1</f>
        <v>#VALUE!</v>
      </c>
    </row>
    <row r="68" spans="1:64" ht="15" customHeight="1">
      <c r="C68" s="222" t="e">
        <f t="shared" si="51"/>
        <v>#VALUE!</v>
      </c>
      <c r="D68" s="70" t="e">
        <f t="shared" si="52"/>
        <v>#VALUE!</v>
      </c>
      <c r="E68" s="70" t="e">
        <f t="shared" si="53"/>
        <v>#VALUE!</v>
      </c>
      <c r="F68" s="70" t="e">
        <f t="shared" si="53"/>
        <v>#VALUE!</v>
      </c>
      <c r="G68" s="70" t="str">
        <f t="shared" si="50"/>
        <v>FNMA3.0-TBA-GEN</v>
      </c>
      <c r="H68" s="71"/>
      <c r="I68" s="133" t="str">
        <f>[2]!YBWORKDAY(EDATE(Base_Date, AV68), -1, "USD")</f>
        <v>E</v>
      </c>
      <c r="J68" s="234" t="str">
        <f t="shared" si="54"/>
        <v>E</v>
      </c>
      <c r="K68" s="237" t="e">
        <f t="shared" si="55"/>
        <v>#VALUE!</v>
      </c>
      <c r="L68" s="237" t="e">
        <f t="shared" si="56"/>
        <v>#VALUE!</v>
      </c>
      <c r="M68" s="238" t="str">
        <f>[2]!YBHIST($I$24,$I68,"LMMOAS","sec")</f>
        <v>E</v>
      </c>
      <c r="N68" s="239" t="str">
        <f>[2]!YBHIST($I$24,$I67,M$25,"sec","")</f>
        <v>E</v>
      </c>
      <c r="O68" s="240" t="str">
        <f>[2]!YBHIST("1 Month LIBOR",I68,"Yield","bmk","")</f>
        <v>E</v>
      </c>
      <c r="P68" s="237" t="e">
        <f t="shared" si="57"/>
        <v>#VALUE!</v>
      </c>
      <c r="Q68" s="171" t="str">
        <f>[2]!YBSCEN($I$24,$J67&amp;"d","Market",O$25,"Swap",$I67,"LMMSkew","","Model",100,0,29,"Gradual","ParShift|N",0,"Annualized ROR",O67,100,"",,,,"Default",,,,"Default",,)</f>
        <v>E</v>
      </c>
      <c r="R68" s="237" t="e">
        <f t="shared" si="58"/>
        <v>#VALUE!</v>
      </c>
      <c r="S68" s="241" t="e">
        <f t="shared" si="59"/>
        <v>#VALUE!</v>
      </c>
      <c r="T68" s="237" t="e">
        <f>SUM(R$39:R68)</f>
        <v>#VALUE!</v>
      </c>
      <c r="U68" s="241" t="e">
        <f t="shared" si="40"/>
        <v>#VALUE!</v>
      </c>
      <c r="V68" s="242" t="e">
        <f>VLOOKUP($I68, 'Barcap OAD'!$A:$S, $F$24, FALSE)</f>
        <v>#N/A</v>
      </c>
      <c r="W68" s="243" t="e">
        <f t="shared" si="34"/>
        <v>#VALUE!</v>
      </c>
      <c r="X68" s="244" t="e">
        <f>[2]!YBHIST($E68,$I68,X$25,"sec","")</f>
        <v>#VALUE!</v>
      </c>
      <c r="Y68" s="237" t="e">
        <f t="shared" si="60"/>
        <v>#VALUE!</v>
      </c>
      <c r="Z68" s="171" t="e">
        <f t="shared" si="61"/>
        <v>#VALUE!</v>
      </c>
      <c r="AA68" s="171" t="e">
        <f>[2]!YBHIST($F68,$I68,X$25,"sec","")</f>
        <v>#VALUE!</v>
      </c>
      <c r="AB68" s="171" t="e">
        <f t="shared" si="62"/>
        <v>#VALUE!</v>
      </c>
      <c r="AC68" s="245" t="e">
        <f t="shared" si="63"/>
        <v>#VALUE!</v>
      </c>
      <c r="AD68" s="246" t="e">
        <f>VLOOKUP($I68, 'Barcap OAD'!$A:$S, $F$26, FALSE)</f>
        <v>#N/A</v>
      </c>
      <c r="AE68" s="243" t="e">
        <f t="shared" si="64"/>
        <v>#VALUE!</v>
      </c>
      <c r="AF68" s="247" t="e">
        <f t="shared" si="65"/>
        <v>#VALUE!</v>
      </c>
      <c r="AG68" s="237" t="e">
        <f t="shared" si="66"/>
        <v>#VALUE!</v>
      </c>
      <c r="AH68" s="241" t="e">
        <f t="shared" si="67"/>
        <v>#VALUE!</v>
      </c>
      <c r="AI68" s="237" t="e">
        <f t="shared" si="68"/>
        <v>#VALUE!</v>
      </c>
      <c r="AJ68" s="241" t="e">
        <f t="shared" si="69"/>
        <v>#VALUE!</v>
      </c>
      <c r="AK68" s="245" t="e">
        <f t="shared" si="70"/>
        <v>#VALUE!</v>
      </c>
      <c r="AL68" s="248" t="e">
        <f t="shared" si="71"/>
        <v>#VALUE!</v>
      </c>
      <c r="AM68" s="241" t="e">
        <f t="shared" si="72"/>
        <v>#VALUE!</v>
      </c>
      <c r="AN68" s="237" t="e">
        <f>SUM(AL$41:AL68)</f>
        <v>#VALUE!</v>
      </c>
      <c r="AO68" s="203" t="e">
        <f t="shared" si="44"/>
        <v>#VALUE!</v>
      </c>
      <c r="AP68" s="249" t="e">
        <f t="shared" si="73"/>
        <v>#VALUE!</v>
      </c>
      <c r="AQ68" s="250" t="e">
        <f t="shared" si="74"/>
        <v>#VALUE!</v>
      </c>
      <c r="AR68" s="204"/>
      <c r="AS68" s="221"/>
      <c r="AV68" s="67">
        <f t="shared" si="29"/>
        <v>-22</v>
      </c>
      <c r="AX68" s="208" t="str">
        <f>[2]!YBHIST($I$24,$I68,J$25,"sec","")</f>
        <v>E</v>
      </c>
      <c r="AY68" s="206" t="str">
        <f>[2]!YBPRICE($I$24,AX68&amp;"d","Market","AccruedInterest","Swap",$I68,"LMMSkew","","Model",100,"")</f>
        <v>E</v>
      </c>
      <c r="BA68" s="211" t="e">
        <f>[2]!YBHIST($E68,$I68,X$25,"sec","")</f>
        <v>#VALUE!</v>
      </c>
      <c r="BB68" s="67" t="e">
        <f>[2]!YBPRICE(E$41,BA68,"Market","AccruedInterest","Swap",$I68,"LMMSkew","","Model",100,"OASEDUR")</f>
        <v>#VALUE!</v>
      </c>
      <c r="BD68" s="211" t="e">
        <f>[2]!YBHIST($F68,$I68,X$25,"sec","")</f>
        <v>#VALUE!</v>
      </c>
      <c r="BE68" s="67" t="e">
        <f>[2]!YBPRICE(E$41,BD68,"Market","AccruedInterest","Swap",$I68,"LMMSkew","","Model",100,"OASEDUR")</f>
        <v>#VALUE!</v>
      </c>
      <c r="BI68" s="519" t="e">
        <f t="shared" si="39"/>
        <v>#VALUE!</v>
      </c>
      <c r="BJ68" s="520" t="e">
        <f>PRODUCT($BI$41:BI68)-1</f>
        <v>#VALUE!</v>
      </c>
      <c r="BK68" s="519" t="e">
        <f t="shared" si="45"/>
        <v>#VALUE!</v>
      </c>
      <c r="BL68" s="520" t="e">
        <f>PRODUCT($BK$41:BK68)-1</f>
        <v>#VALUE!</v>
      </c>
    </row>
    <row r="69" spans="1:64" ht="15">
      <c r="A69" s="90"/>
      <c r="C69" s="222" t="e">
        <f t="shared" si="51"/>
        <v>#VALUE!</v>
      </c>
      <c r="D69" s="70" t="e">
        <f t="shared" si="52"/>
        <v>#VALUE!</v>
      </c>
      <c r="E69" s="70" t="e">
        <f t="shared" si="53"/>
        <v>#VALUE!</v>
      </c>
      <c r="F69" s="70" t="e">
        <f t="shared" si="53"/>
        <v>#VALUE!</v>
      </c>
      <c r="G69" s="70" t="str">
        <f t="shared" si="50"/>
        <v>FNMA3.0-TBA-GEN</v>
      </c>
      <c r="I69" s="133" t="str">
        <f>[2]!YBWORKDAY(EDATE(Base_Date, AV69), -1, "USD")</f>
        <v>E</v>
      </c>
      <c r="J69" s="234" t="str">
        <f t="shared" si="54"/>
        <v>E</v>
      </c>
      <c r="K69" s="237" t="e">
        <f t="shared" si="55"/>
        <v>#VALUE!</v>
      </c>
      <c r="L69" s="237" t="e">
        <f t="shared" si="56"/>
        <v>#VALUE!</v>
      </c>
      <c r="M69" s="238" t="str">
        <f>[2]!YBHIST($I$24,$I69,"LMMOAS","sec")</f>
        <v>E</v>
      </c>
      <c r="N69" s="239" t="str">
        <f>[2]!YBHIST($I$24,$I68,M$25,"sec","")</f>
        <v>E</v>
      </c>
      <c r="O69" s="240" t="str">
        <f>[2]!YBHIST("1 Month LIBOR",I69,"Yield","bmk","")</f>
        <v>E</v>
      </c>
      <c r="P69" s="237" t="e">
        <f t="shared" si="57"/>
        <v>#VALUE!</v>
      </c>
      <c r="Q69" s="171" t="str">
        <f>[2]!YBSCEN($I$24,$J68&amp;"d","Market",O$25,"Swap",$I68,"LMMSkew","","Model",100,0,29,"Gradual","ParShift|N",0,"Annualized ROR",O68,100,"",,,,"Default",,,,"Default",,)</f>
        <v>E</v>
      </c>
      <c r="R69" s="237" t="e">
        <f t="shared" si="58"/>
        <v>#VALUE!</v>
      </c>
      <c r="S69" s="241" t="e">
        <f t="shared" si="59"/>
        <v>#VALUE!</v>
      </c>
      <c r="T69" s="237" t="e">
        <f>SUM(R$39:R69)</f>
        <v>#VALUE!</v>
      </c>
      <c r="U69" s="241" t="e">
        <f t="shared" si="40"/>
        <v>#VALUE!</v>
      </c>
      <c r="V69" s="242" t="e">
        <f>VLOOKUP($I69, 'Barcap OAD'!$A:$S, $F$24, FALSE)</f>
        <v>#N/A</v>
      </c>
      <c r="W69" s="243" t="e">
        <f t="shared" si="34"/>
        <v>#VALUE!</v>
      </c>
      <c r="X69" s="244" t="e">
        <f>[2]!YBHIST($E69,$I69,X$25,"sec","")</f>
        <v>#VALUE!</v>
      </c>
      <c r="Y69" s="237" t="e">
        <f t="shared" si="60"/>
        <v>#VALUE!</v>
      </c>
      <c r="Z69" s="171" t="e">
        <f t="shared" si="61"/>
        <v>#VALUE!</v>
      </c>
      <c r="AA69" s="171" t="e">
        <f>[2]!YBHIST($F69,$I69,X$25,"sec","")</f>
        <v>#VALUE!</v>
      </c>
      <c r="AB69" s="171" t="e">
        <f t="shared" si="62"/>
        <v>#VALUE!</v>
      </c>
      <c r="AC69" s="245" t="e">
        <f t="shared" si="63"/>
        <v>#VALUE!</v>
      </c>
      <c r="AD69" s="246" t="e">
        <f>VLOOKUP($I69, 'Barcap OAD'!$A:$S, $F$26, FALSE)</f>
        <v>#N/A</v>
      </c>
      <c r="AE69" s="243" t="e">
        <f t="shared" si="64"/>
        <v>#VALUE!</v>
      </c>
      <c r="AF69" s="247" t="e">
        <f t="shared" si="65"/>
        <v>#VALUE!</v>
      </c>
      <c r="AG69" s="237" t="e">
        <f t="shared" si="66"/>
        <v>#VALUE!</v>
      </c>
      <c r="AH69" s="241" t="e">
        <f t="shared" si="67"/>
        <v>#VALUE!</v>
      </c>
      <c r="AI69" s="237" t="e">
        <f t="shared" si="68"/>
        <v>#VALUE!</v>
      </c>
      <c r="AJ69" s="241" t="e">
        <f t="shared" si="69"/>
        <v>#VALUE!</v>
      </c>
      <c r="AK69" s="245" t="e">
        <f t="shared" si="70"/>
        <v>#VALUE!</v>
      </c>
      <c r="AL69" s="248" t="e">
        <f t="shared" si="71"/>
        <v>#VALUE!</v>
      </c>
      <c r="AM69" s="241" t="e">
        <f t="shared" si="72"/>
        <v>#VALUE!</v>
      </c>
      <c r="AN69" s="237" t="e">
        <f>SUM(AL$41:AL69)</f>
        <v>#VALUE!</v>
      </c>
      <c r="AO69" s="203" t="e">
        <f t="shared" si="44"/>
        <v>#VALUE!</v>
      </c>
      <c r="AP69" s="249" t="e">
        <f t="shared" si="73"/>
        <v>#VALUE!</v>
      </c>
      <c r="AQ69" s="250" t="e">
        <f t="shared" si="74"/>
        <v>#VALUE!</v>
      </c>
      <c r="AV69" s="67">
        <f t="shared" si="29"/>
        <v>-21</v>
      </c>
      <c r="AX69" s="208" t="str">
        <f>[2]!YBHIST($I$24,$I69,J$25,"sec","")</f>
        <v>E</v>
      </c>
      <c r="AY69" s="206" t="str">
        <f>[2]!YBPRICE($I$24,AX69&amp;"d","Market","AccruedInterest","Swap",$I69,"LMMSkew","","Model",100,"")</f>
        <v>E</v>
      </c>
      <c r="BA69" s="211" t="e">
        <f>[2]!YBHIST($E69,$I69,X$25,"sec","")</f>
        <v>#VALUE!</v>
      </c>
      <c r="BB69" s="67" t="e">
        <f>[2]!YBPRICE(E$41,BA69,"Market","AccruedInterest","Swap",$I69,"LMMSkew","","Model",100,"OASEDUR")</f>
        <v>#VALUE!</v>
      </c>
      <c r="BD69" s="211" t="e">
        <f>[2]!YBHIST($F69,$I69,X$25,"sec","")</f>
        <v>#VALUE!</v>
      </c>
      <c r="BE69" s="67" t="e">
        <f>[2]!YBPRICE(E$41,BD69,"Market","AccruedInterest","Swap",$I69,"LMMSkew","","Model",100,"OASEDUR")</f>
        <v>#VALUE!</v>
      </c>
      <c r="BI69" s="519" t="e">
        <f t="shared" si="39"/>
        <v>#VALUE!</v>
      </c>
      <c r="BJ69" s="520" t="e">
        <f>PRODUCT($BI$41:BI69)-1</f>
        <v>#VALUE!</v>
      </c>
      <c r="BK69" s="519" t="e">
        <f t="shared" si="45"/>
        <v>#VALUE!</v>
      </c>
      <c r="BL69" s="520" t="e">
        <f>PRODUCT($BK$41:BK69)-1</f>
        <v>#VALUE!</v>
      </c>
    </row>
    <row r="70" spans="1:64" ht="15">
      <c r="A70" s="90"/>
      <c r="C70" s="222" t="e">
        <f t="shared" si="51"/>
        <v>#VALUE!</v>
      </c>
      <c r="D70" s="70" t="e">
        <f t="shared" si="52"/>
        <v>#VALUE!</v>
      </c>
      <c r="E70" s="70" t="e">
        <f t="shared" si="53"/>
        <v>#VALUE!</v>
      </c>
      <c r="F70" s="70" t="e">
        <f t="shared" si="53"/>
        <v>#VALUE!</v>
      </c>
      <c r="G70" s="70" t="str">
        <f t="shared" si="50"/>
        <v>FNMA3.0-TBA-GEN</v>
      </c>
      <c r="I70" s="133" t="str">
        <f>[2]!YBWORKDAY(EDATE(Base_Date, AV70), -1, "USD")</f>
        <v>E</v>
      </c>
      <c r="J70" s="234" t="str">
        <f t="shared" si="54"/>
        <v>E</v>
      </c>
      <c r="K70" s="237" t="e">
        <f t="shared" si="55"/>
        <v>#VALUE!</v>
      </c>
      <c r="L70" s="237" t="e">
        <f t="shared" si="56"/>
        <v>#VALUE!</v>
      </c>
      <c r="M70" s="238" t="str">
        <f>[2]!YBHIST($I$24,$I70,"LMMOAS","sec")</f>
        <v>E</v>
      </c>
      <c r="N70" s="239" t="str">
        <f>[2]!YBHIST($I$24,$I69,M$25,"sec","")</f>
        <v>E</v>
      </c>
      <c r="O70" s="240" t="str">
        <f>[2]!YBHIST("1 Month LIBOR",I70,"Yield","bmk","")</f>
        <v>E</v>
      </c>
      <c r="P70" s="237" t="e">
        <f t="shared" si="57"/>
        <v>#VALUE!</v>
      </c>
      <c r="Q70" s="171" t="str">
        <f>[2]!YBSCEN($I$24,$J69&amp;"d","Market",O$25,"Swap",$I69,"LMMSkew","","Model",100,0,29,"Gradual","ParShift|N",0,"Annualized ROR",O69,100,"",,,,"Default",,,,"Default",,)</f>
        <v>E</v>
      </c>
      <c r="R70" s="237" t="e">
        <f t="shared" si="58"/>
        <v>#VALUE!</v>
      </c>
      <c r="S70" s="241" t="e">
        <f t="shared" si="59"/>
        <v>#VALUE!</v>
      </c>
      <c r="T70" s="237" t="e">
        <f>SUM(R$39:R70)</f>
        <v>#VALUE!</v>
      </c>
      <c r="U70" s="241" t="e">
        <f t="shared" si="40"/>
        <v>#VALUE!</v>
      </c>
      <c r="V70" s="242" t="e">
        <f>VLOOKUP($I70, 'Barcap OAD'!$A:$S, $F$24, FALSE)</f>
        <v>#N/A</v>
      </c>
      <c r="W70" s="243" t="e">
        <f t="shared" si="34"/>
        <v>#VALUE!</v>
      </c>
      <c r="X70" s="244" t="e">
        <f>[2]!YBHIST($E70,$I70,X$25,"sec","")</f>
        <v>#VALUE!</v>
      </c>
      <c r="Y70" s="237" t="e">
        <f t="shared" si="60"/>
        <v>#VALUE!</v>
      </c>
      <c r="Z70" s="171" t="e">
        <f t="shared" si="61"/>
        <v>#VALUE!</v>
      </c>
      <c r="AA70" s="171" t="e">
        <f>[2]!YBHIST($F70,$I70,X$25,"sec","")</f>
        <v>#VALUE!</v>
      </c>
      <c r="AB70" s="171" t="e">
        <f t="shared" si="62"/>
        <v>#VALUE!</v>
      </c>
      <c r="AC70" s="245" t="e">
        <f t="shared" si="63"/>
        <v>#VALUE!</v>
      </c>
      <c r="AD70" s="246" t="e">
        <f>VLOOKUP($I70, 'Barcap OAD'!$A:$S, $F$26, FALSE)</f>
        <v>#N/A</v>
      </c>
      <c r="AE70" s="243" t="e">
        <f t="shared" si="64"/>
        <v>#VALUE!</v>
      </c>
      <c r="AF70" s="247" t="e">
        <f t="shared" si="65"/>
        <v>#VALUE!</v>
      </c>
      <c r="AG70" s="237" t="e">
        <f t="shared" si="66"/>
        <v>#VALUE!</v>
      </c>
      <c r="AH70" s="241" t="e">
        <f t="shared" si="67"/>
        <v>#VALUE!</v>
      </c>
      <c r="AI70" s="237" t="e">
        <f t="shared" si="68"/>
        <v>#VALUE!</v>
      </c>
      <c r="AJ70" s="241" t="e">
        <f t="shared" si="69"/>
        <v>#VALUE!</v>
      </c>
      <c r="AK70" s="245" t="e">
        <f t="shared" si="70"/>
        <v>#VALUE!</v>
      </c>
      <c r="AL70" s="248" t="e">
        <f t="shared" si="71"/>
        <v>#VALUE!</v>
      </c>
      <c r="AM70" s="241" t="e">
        <f t="shared" si="72"/>
        <v>#VALUE!</v>
      </c>
      <c r="AN70" s="237" t="e">
        <f>SUM(AL$41:AL70)</f>
        <v>#VALUE!</v>
      </c>
      <c r="AO70" s="203" t="e">
        <f t="shared" si="44"/>
        <v>#VALUE!</v>
      </c>
      <c r="AP70" s="249" t="e">
        <f t="shared" si="73"/>
        <v>#VALUE!</v>
      </c>
      <c r="AQ70" s="250" t="e">
        <f t="shared" si="74"/>
        <v>#VALUE!</v>
      </c>
      <c r="AV70" s="67">
        <f t="shared" si="29"/>
        <v>-20</v>
      </c>
      <c r="AX70" s="208" t="str">
        <f>[2]!YBHIST($I$24,$I70,J$25,"sec","")</f>
        <v>E</v>
      </c>
      <c r="AY70" s="206" t="str">
        <f>[2]!YBPRICE($I$24,AX70&amp;"d","Market","AccruedInterest","Swap",$I70,"LMMSkew","","Model",100,"")</f>
        <v>E</v>
      </c>
      <c r="BA70" s="211" t="e">
        <f>[2]!YBHIST($E70,$I70,X$25,"sec","")</f>
        <v>#VALUE!</v>
      </c>
      <c r="BB70" s="67" t="e">
        <f>[2]!YBPRICE(E$41,BA70,"Market","AccruedInterest","Swap",$I70,"LMMSkew","","Model",100,"OASEDUR")</f>
        <v>#VALUE!</v>
      </c>
      <c r="BI70" s="519" t="e">
        <f t="shared" si="39"/>
        <v>#VALUE!</v>
      </c>
      <c r="BJ70" s="520" t="e">
        <f>PRODUCT($BI$41:BI70)-1</f>
        <v>#VALUE!</v>
      </c>
      <c r="BK70" s="519" t="e">
        <f t="shared" si="45"/>
        <v>#VALUE!</v>
      </c>
      <c r="BL70" s="520" t="e">
        <f>PRODUCT($BK$41:BK70)-1</f>
        <v>#VALUE!</v>
      </c>
    </row>
    <row r="71" spans="1:64" ht="15">
      <c r="A71" s="90"/>
      <c r="C71" s="222" t="e">
        <f t="shared" si="51"/>
        <v>#VALUE!</v>
      </c>
      <c r="D71" s="70" t="e">
        <f t="shared" si="52"/>
        <v>#VALUE!</v>
      </c>
      <c r="E71" s="70" t="e">
        <f t="shared" si="53"/>
        <v>#VALUE!</v>
      </c>
      <c r="F71" s="70" t="e">
        <f t="shared" si="53"/>
        <v>#VALUE!</v>
      </c>
      <c r="G71" s="70" t="str">
        <f t="shared" si="50"/>
        <v>FNMA3.0-TBA-GEN</v>
      </c>
      <c r="I71" s="133" t="str">
        <f>[2]!YBWORKDAY(EDATE(Base_Date, AV71), -1, "USD")</f>
        <v>E</v>
      </c>
      <c r="J71" s="331" t="str">
        <f t="shared" si="54"/>
        <v>E</v>
      </c>
      <c r="K71" s="332" t="e">
        <f t="shared" si="55"/>
        <v>#VALUE!</v>
      </c>
      <c r="L71" s="332" t="e">
        <f t="shared" si="56"/>
        <v>#VALUE!</v>
      </c>
      <c r="M71" s="333" t="str">
        <f>[2]!YBHIST($I$24,$I71,"LMMOAS","sec")</f>
        <v>E</v>
      </c>
      <c r="N71" s="334" t="str">
        <f>[2]!YBHIST($I$24,$I70,M$25,"sec","")</f>
        <v>E</v>
      </c>
      <c r="O71" s="335" t="str">
        <f>[2]!YBHIST("1 Month LIBOR",I71,"Yield","bmk","")</f>
        <v>E</v>
      </c>
      <c r="P71" s="332" t="e">
        <f t="shared" si="57"/>
        <v>#VALUE!</v>
      </c>
      <c r="Q71" s="336" t="str">
        <f>[2]!YBSCEN($I$24,$J70&amp;"d","Market",O$25,"Swap",$I70,"LMMSkew","","Model",100,0,29,"Gradual","ParShift|N",0,"Annualized ROR",O70,100,"",,,,"Default",,,,"Default",,)</f>
        <v>E</v>
      </c>
      <c r="R71" s="332" t="e">
        <f t="shared" si="58"/>
        <v>#VALUE!</v>
      </c>
      <c r="S71" s="337" t="e">
        <f t="shared" si="59"/>
        <v>#VALUE!</v>
      </c>
      <c r="T71" s="332" t="e">
        <f>SUM(R$39:R71)</f>
        <v>#VALUE!</v>
      </c>
      <c r="U71" s="337" t="e">
        <f t="shared" si="40"/>
        <v>#VALUE!</v>
      </c>
      <c r="V71" s="338" t="e">
        <f>VLOOKUP($I71, 'Barcap OAD'!$A:$S, $F$24, FALSE)</f>
        <v>#N/A</v>
      </c>
      <c r="W71" s="339" t="e">
        <f t="shared" si="34"/>
        <v>#VALUE!</v>
      </c>
      <c r="X71" s="340" t="e">
        <f>[2]!YBHIST($E71,$I71,X$25,"sec","")</f>
        <v>#VALUE!</v>
      </c>
      <c r="Y71" s="332" t="e">
        <f t="shared" si="60"/>
        <v>#VALUE!</v>
      </c>
      <c r="Z71" s="336" t="e">
        <f t="shared" si="61"/>
        <v>#VALUE!</v>
      </c>
      <c r="AA71" s="336" t="e">
        <f>[2]!YBHIST($F71,$I71,X$25,"sec","")</f>
        <v>#VALUE!</v>
      </c>
      <c r="AB71" s="336" t="e">
        <f t="shared" si="62"/>
        <v>#VALUE!</v>
      </c>
      <c r="AC71" s="341" t="e">
        <f t="shared" si="63"/>
        <v>#VALUE!</v>
      </c>
      <c r="AD71" s="342" t="e">
        <f>VLOOKUP($I71, 'Barcap OAD'!$A:$S, $F$26, FALSE)</f>
        <v>#N/A</v>
      </c>
      <c r="AE71" s="339" t="e">
        <f t="shared" si="64"/>
        <v>#VALUE!</v>
      </c>
      <c r="AF71" s="343" t="e">
        <f t="shared" si="65"/>
        <v>#VALUE!</v>
      </c>
      <c r="AG71" s="332" t="e">
        <f t="shared" si="66"/>
        <v>#VALUE!</v>
      </c>
      <c r="AH71" s="337" t="e">
        <f t="shared" si="67"/>
        <v>#VALUE!</v>
      </c>
      <c r="AI71" s="332" t="e">
        <f t="shared" si="68"/>
        <v>#VALUE!</v>
      </c>
      <c r="AJ71" s="337" t="e">
        <f t="shared" si="69"/>
        <v>#VALUE!</v>
      </c>
      <c r="AK71" s="341" t="e">
        <f t="shared" si="70"/>
        <v>#VALUE!</v>
      </c>
      <c r="AL71" s="344" t="e">
        <f t="shared" si="71"/>
        <v>#VALUE!</v>
      </c>
      <c r="AM71" s="337" t="e">
        <f t="shared" si="72"/>
        <v>#VALUE!</v>
      </c>
      <c r="AN71" s="332" t="e">
        <f>SUM(AL$41:AL71)</f>
        <v>#VALUE!</v>
      </c>
      <c r="AO71" s="345" t="e">
        <f t="shared" si="44"/>
        <v>#VALUE!</v>
      </c>
      <c r="AP71" s="346" t="e">
        <f t="shared" si="73"/>
        <v>#VALUE!</v>
      </c>
      <c r="AQ71" s="347" t="e">
        <f t="shared" si="74"/>
        <v>#VALUE!</v>
      </c>
      <c r="AV71" s="67">
        <f t="shared" si="29"/>
        <v>-19</v>
      </c>
      <c r="AX71" s="208" t="str">
        <f>[2]!YBHIST($I$24,$I71,J$25,"sec","")</f>
        <v>E</v>
      </c>
      <c r="AY71" s="206" t="str">
        <f>[2]!YBPRICE($I$24,AX71&amp;"d","Market","AccruedInterest","Swap",$I71,"LMMSkew","","Model",100,"")</f>
        <v>E</v>
      </c>
      <c r="BA71" s="211" t="e">
        <f>[2]!YBHIST($E71,$I71,X$25,"sec","")</f>
        <v>#VALUE!</v>
      </c>
      <c r="BB71" s="67" t="e">
        <f>[2]!YBPRICE(E$41,BA71,"Market","AccruedInterest","Swap",$I71,"LMMSkew","","Model",100,"OASEDUR")</f>
        <v>#VALUE!</v>
      </c>
      <c r="BI71" s="519" t="e">
        <f t="shared" si="39"/>
        <v>#VALUE!</v>
      </c>
      <c r="BJ71" s="520" t="e">
        <f>PRODUCT($BI$41:BI71)-1</f>
        <v>#VALUE!</v>
      </c>
      <c r="BK71" s="519" t="e">
        <f t="shared" si="45"/>
        <v>#VALUE!</v>
      </c>
      <c r="BL71" s="520" t="e">
        <f>PRODUCT($BK$41:BK71)-1</f>
        <v>#VALUE!</v>
      </c>
    </row>
    <row r="72" spans="1:64" ht="15">
      <c r="A72" s="90"/>
      <c r="C72" s="222" t="e">
        <f t="shared" ref="C72:C77" si="75">I72+10</f>
        <v>#VALUE!</v>
      </c>
      <c r="D72" s="70" t="e">
        <f t="shared" si="52"/>
        <v>#VALUE!</v>
      </c>
      <c r="E72" s="70" t="e">
        <f t="shared" si="53"/>
        <v>#VALUE!</v>
      </c>
      <c r="F72" s="70" t="e">
        <f t="shared" si="53"/>
        <v>#VALUE!</v>
      </c>
      <c r="G72" s="70" t="str">
        <f t="shared" si="50"/>
        <v>FNMA3.0-TBA-GEN</v>
      </c>
      <c r="I72" s="133" t="str">
        <f>[2]!YBWORKDAY(EDATE(Base_Date, AV72), -1, "USD")</f>
        <v>E</v>
      </c>
      <c r="J72" s="331" t="str">
        <f t="shared" si="54"/>
        <v>E</v>
      </c>
      <c r="K72" s="332" t="e">
        <f t="shared" si="55"/>
        <v>#VALUE!</v>
      </c>
      <c r="L72" s="332" t="e">
        <f t="shared" si="56"/>
        <v>#VALUE!</v>
      </c>
      <c r="M72" s="333" t="str">
        <f>[2]!YBHIST($I$24,$I72,"LMMOAS","sec")</f>
        <v>E</v>
      </c>
      <c r="N72" s="334" t="str">
        <f>[2]!YBHIST($I$24,$I71,M$25,"sec","")</f>
        <v>E</v>
      </c>
      <c r="O72" s="335" t="str">
        <f>[2]!YBHIST("1 Month LIBOR",I72,"Yield","bmk","")</f>
        <v>E</v>
      </c>
      <c r="P72" s="332" t="e">
        <f t="shared" si="57"/>
        <v>#VALUE!</v>
      </c>
      <c r="Q72" s="336" t="str">
        <f>[2]!YBSCEN($I$24,$J71&amp;"d","Market",O$25,"Swap",$I71,"LMMSkew","","Model",100,0,29,"Gradual","ParShift|N",0,"Annualized ROR",O71,100,"",,,,"Default",,,,"Default",,)</f>
        <v>E</v>
      </c>
      <c r="R72" s="332" t="e">
        <f t="shared" si="58"/>
        <v>#VALUE!</v>
      </c>
      <c r="S72" s="337" t="e">
        <f t="shared" si="59"/>
        <v>#VALUE!</v>
      </c>
      <c r="T72" s="332" t="e">
        <f>SUM(R$39:R72)</f>
        <v>#VALUE!</v>
      </c>
      <c r="U72" s="337" t="e">
        <f t="shared" si="40"/>
        <v>#VALUE!</v>
      </c>
      <c r="V72" s="338" t="e">
        <f>VLOOKUP($I72, 'Barcap OAD'!$A:$S, $F$24, FALSE)</f>
        <v>#N/A</v>
      </c>
      <c r="W72" s="339" t="e">
        <f t="shared" si="34"/>
        <v>#VALUE!</v>
      </c>
      <c r="X72" s="340" t="e">
        <f>[2]!YBHIST($E72,$I72,X$25,"sec","")</f>
        <v>#VALUE!</v>
      </c>
      <c r="Y72" s="332" t="e">
        <f t="shared" si="60"/>
        <v>#VALUE!</v>
      </c>
      <c r="Z72" s="336" t="e">
        <f t="shared" si="61"/>
        <v>#VALUE!</v>
      </c>
      <c r="AA72" s="336" t="e">
        <f>[2]!YBHIST($F72,$I72,X$25,"sec","")</f>
        <v>#VALUE!</v>
      </c>
      <c r="AB72" s="336" t="e">
        <f t="shared" si="62"/>
        <v>#VALUE!</v>
      </c>
      <c r="AC72" s="341" t="e">
        <f t="shared" si="63"/>
        <v>#VALUE!</v>
      </c>
      <c r="AD72" s="342" t="e">
        <f>VLOOKUP($I72, 'Barcap OAD'!$A:$S, $F$26, FALSE)</f>
        <v>#N/A</v>
      </c>
      <c r="AE72" s="339" t="e">
        <f t="shared" si="64"/>
        <v>#VALUE!</v>
      </c>
      <c r="AF72" s="343" t="e">
        <f t="shared" si="65"/>
        <v>#VALUE!</v>
      </c>
      <c r="AG72" s="332" t="e">
        <f t="shared" si="66"/>
        <v>#VALUE!</v>
      </c>
      <c r="AH72" s="337" t="e">
        <f t="shared" si="67"/>
        <v>#VALUE!</v>
      </c>
      <c r="AI72" s="332" t="e">
        <f t="shared" si="68"/>
        <v>#VALUE!</v>
      </c>
      <c r="AJ72" s="337" t="e">
        <f t="shared" si="69"/>
        <v>#VALUE!</v>
      </c>
      <c r="AK72" s="341" t="e">
        <f t="shared" si="70"/>
        <v>#VALUE!</v>
      </c>
      <c r="AL72" s="344" t="e">
        <f t="shared" si="71"/>
        <v>#VALUE!</v>
      </c>
      <c r="AM72" s="337" t="e">
        <f t="shared" si="72"/>
        <v>#VALUE!</v>
      </c>
      <c r="AN72" s="332" t="e">
        <f>SUM(AL$41:AL72)</f>
        <v>#VALUE!</v>
      </c>
      <c r="AO72" s="345" t="e">
        <f t="shared" si="44"/>
        <v>#VALUE!</v>
      </c>
      <c r="AP72" s="346" t="e">
        <f t="shared" si="73"/>
        <v>#VALUE!</v>
      </c>
      <c r="AQ72" s="347" t="e">
        <f t="shared" si="74"/>
        <v>#VALUE!</v>
      </c>
      <c r="AV72" s="67">
        <f t="shared" si="29"/>
        <v>-18</v>
      </c>
      <c r="AX72" s="208" t="str">
        <f>[2]!YBHIST($I$24,$I72,J$25,"sec","")</f>
        <v>E</v>
      </c>
      <c r="AY72" s="206" t="str">
        <f>[2]!YBPRICE($I$24,AX72&amp;"d","Market","AccruedInterest","Swap",$I72,"LMMSkew","","Model",100,"")</f>
        <v>E</v>
      </c>
      <c r="BA72" s="211" t="e">
        <f>[2]!YBHIST($E72,$I72,X$25,"sec","")</f>
        <v>#VALUE!</v>
      </c>
      <c r="BB72" s="67" t="e">
        <f>[2]!YBPRICE(E$41,BA72,"Market","AccruedInterest","Swap",$I72,"LMMSkew","","Model",100,"OASEDUR")</f>
        <v>#VALUE!</v>
      </c>
      <c r="BI72" s="519" t="e">
        <f t="shared" si="39"/>
        <v>#VALUE!</v>
      </c>
      <c r="BJ72" s="520" t="e">
        <f>PRODUCT($BI$41:BI72)-1</f>
        <v>#VALUE!</v>
      </c>
      <c r="BK72" s="519" t="e">
        <f t="shared" si="45"/>
        <v>#VALUE!</v>
      </c>
      <c r="BL72" s="520" t="e">
        <f>PRODUCT($BK$41:BK72)-1</f>
        <v>#VALUE!</v>
      </c>
    </row>
    <row r="73" spans="1:64" ht="15">
      <c r="A73" s="90"/>
      <c r="C73" s="222" t="e">
        <f t="shared" si="75"/>
        <v>#VALUE!</v>
      </c>
      <c r="D73" s="70" t="e">
        <f t="shared" ref="D73" si="76">I73+35</f>
        <v>#VALUE!</v>
      </c>
      <c r="E73" s="70" t="e">
        <f t="shared" ref="E73" si="77">"FNMA"&amp;TEXT($J$23,"0.0")&amp;"-TBA-"&amp;TEXT(C73,"mmm")</f>
        <v>#VALUE!</v>
      </c>
      <c r="F73" s="70" t="e">
        <f t="shared" ref="F73" si="78">"FNMA"&amp;TEXT($J$23,"0.0")&amp;"-TBA-"&amp;TEXT(D73,"mmm")</f>
        <v>#VALUE!</v>
      </c>
      <c r="G73" s="70" t="str">
        <f t="shared" si="50"/>
        <v>FNMA3.0-TBA-GEN</v>
      </c>
      <c r="I73" s="133" t="str">
        <f>[2]!YBWORKDAY(EDATE(Base_Date, AV73), -1, "USD")</f>
        <v>E</v>
      </c>
      <c r="J73" s="234" t="str">
        <f t="shared" ref="J73" si="79">AX73</f>
        <v>E</v>
      </c>
      <c r="K73" s="237" t="e">
        <f t="shared" ref="K73" si="80">AX73+AY73</f>
        <v>#VALUE!</v>
      </c>
      <c r="L73" s="237" t="e">
        <f t="shared" ref="L73" si="81">K73-K72</f>
        <v>#VALUE!</v>
      </c>
      <c r="M73" s="238" t="str">
        <f>[2]!YBHIST($I$24,$I73,"LMMOAS","sec")</f>
        <v>E</v>
      </c>
      <c r="N73" s="239" t="str">
        <f>[2]!YBHIST($I$24,$I72,M$25,"sec","")</f>
        <v>E</v>
      </c>
      <c r="O73" s="240" t="str">
        <f>[2]!YBHIST("1 Month LIBOR",I73,"Yield","bmk","")</f>
        <v>E</v>
      </c>
      <c r="P73" s="237" t="e">
        <f t="shared" ref="P73" si="82">K72-Q73</f>
        <v>#VALUE!</v>
      </c>
      <c r="Q73" s="171" t="str">
        <f>[2]!YBSCEN($I$24,$J72&amp;"d","Market",O$25,"Swap",$I72,"LMMSkew","","Model",100,0,29,"Gradual","ParShift|N",0,"Annualized ROR",O72,100,"",,,,"Default",,,,"Default",,)</f>
        <v>E</v>
      </c>
      <c r="R73" s="237" t="e">
        <f t="shared" ref="R73" si="83">L73+P73</f>
        <v>#VALUE!</v>
      </c>
      <c r="S73" s="241" t="e">
        <f t="shared" ref="S73" si="84">R73/K72</f>
        <v>#VALUE!</v>
      </c>
      <c r="T73" s="237" t="e">
        <f>SUM(R$39:R73)</f>
        <v>#VALUE!</v>
      </c>
      <c r="U73" s="241" t="e">
        <f t="shared" si="40"/>
        <v>#VALUE!</v>
      </c>
      <c r="V73" s="242" t="e">
        <f>VLOOKUP($I73, 'Barcap OAD'!$A:$S, $F$24, FALSE)</f>
        <v>#N/A</v>
      </c>
      <c r="W73" s="243" t="e">
        <f t="shared" si="34"/>
        <v>#VALUE!</v>
      </c>
      <c r="X73" s="244" t="e">
        <f>[2]!YBHIST($E73,$I73,X$25,"sec","")</f>
        <v>#VALUE!</v>
      </c>
      <c r="Y73" s="237" t="e">
        <f t="shared" ref="Y73" si="85">X73-X72</f>
        <v>#VALUE!</v>
      </c>
      <c r="Z73" s="171" t="e">
        <f t="shared" ref="Z73" si="86">X72-AA72</f>
        <v>#VALUE!</v>
      </c>
      <c r="AA73" s="171" t="e">
        <f>[2]!YBHIST($F73,$I73,X$25,"sec","")</f>
        <v>#VALUE!</v>
      </c>
      <c r="AB73" s="171" t="e">
        <f t="shared" ref="AB73" si="87">X72-Z73</f>
        <v>#VALUE!</v>
      </c>
      <c r="AC73" s="245" t="e">
        <f t="shared" ref="AC73" si="88">Y73+Z73</f>
        <v>#VALUE!</v>
      </c>
      <c r="AD73" s="246" t="e">
        <f>VLOOKUP($I73, 'Barcap OAD'!$A:$S, $F$26, FALSE)</f>
        <v>#N/A</v>
      </c>
      <c r="AE73" s="243" t="e">
        <f t="shared" ref="AE73" si="89">X73*AD73/10000</f>
        <v>#VALUE!</v>
      </c>
      <c r="AF73" s="247" t="e">
        <f t="shared" ref="AF73" si="90">W73/AE73</f>
        <v>#VALUE!</v>
      </c>
      <c r="AG73" s="237" t="e">
        <f t="shared" ref="AG73" si="91">-AC73*AF72</f>
        <v>#VALUE!</v>
      </c>
      <c r="AH73" s="241" t="e">
        <f t="shared" ref="AH73" si="92">AG73/K72</f>
        <v>#VALUE!</v>
      </c>
      <c r="AI73" s="237" t="e">
        <f t="shared" ref="AI73" si="93">AL73+AK73</f>
        <v>#VALUE!</v>
      </c>
      <c r="AJ73" s="241" t="e">
        <f t="shared" ref="AJ73" si="94">AF73-AF72</f>
        <v>#VALUE!</v>
      </c>
      <c r="AK73" s="245" t="e">
        <f t="shared" ref="AK73" si="95">(AJ73*Y73)/2</f>
        <v>#VALUE!</v>
      </c>
      <c r="AL73" s="248" t="e">
        <f t="shared" ref="AL73" si="96">AG73+R73</f>
        <v>#VALUE!</v>
      </c>
      <c r="AM73" s="241" t="e">
        <f t="shared" ref="AM73" si="97">AL73/K72</f>
        <v>#VALUE!</v>
      </c>
      <c r="AN73" s="237" t="e">
        <f>SUM(AL$41:AL73)</f>
        <v>#VALUE!</v>
      </c>
      <c r="AO73" s="203" t="e">
        <f t="shared" si="44"/>
        <v>#VALUE!</v>
      </c>
      <c r="AP73" s="249" t="e">
        <f t="shared" ref="AP73" si="98">(Z73*AF73*-1)+P73</f>
        <v>#VALUE!</v>
      </c>
      <c r="AQ73" s="250" t="e">
        <f t="shared" ref="AQ73" si="99">AP73/K72</f>
        <v>#VALUE!</v>
      </c>
      <c r="AV73" s="67">
        <f t="shared" si="29"/>
        <v>-17</v>
      </c>
      <c r="AX73" s="208" t="str">
        <f>[2]!YBHIST($I$24,$I73,J$25,"sec","")</f>
        <v>E</v>
      </c>
      <c r="AY73" s="206" t="str">
        <f>[2]!YBPRICE($I$24,AX73&amp;"d","Market","AccruedInterest","Swap",$I73,"LMMSkew","","Model",100,"")</f>
        <v>E</v>
      </c>
      <c r="BA73" s="211" t="e">
        <f>[2]!YBHIST($E73,$I73,X$25,"sec","")</f>
        <v>#VALUE!</v>
      </c>
      <c r="BB73" s="67" t="e">
        <f>[2]!YBPRICE(E$41,BA73,"Market","AccruedInterest","Swap",$I73,"LMMSkew","","Model",100,"OASEDUR")</f>
        <v>#VALUE!</v>
      </c>
      <c r="BI73" s="519" t="e">
        <f t="shared" si="39"/>
        <v>#VALUE!</v>
      </c>
      <c r="BJ73" s="520" t="e">
        <f>PRODUCT($BI$41:BI73)-1</f>
        <v>#VALUE!</v>
      </c>
      <c r="BK73" s="519" t="e">
        <f t="shared" si="45"/>
        <v>#VALUE!</v>
      </c>
      <c r="BL73" s="520" t="e">
        <f>PRODUCT($BK$41:BK73)-1</f>
        <v>#VALUE!</v>
      </c>
    </row>
    <row r="74" spans="1:64" ht="15">
      <c r="A74" s="90"/>
      <c r="C74" s="222" t="e">
        <f t="shared" si="75"/>
        <v>#VALUE!</v>
      </c>
      <c r="D74" s="70" t="e">
        <f t="shared" ref="D74" si="100">I74+35</f>
        <v>#VALUE!</v>
      </c>
      <c r="E74" s="70" t="e">
        <f t="shared" ref="E74" si="101">"FNMA"&amp;TEXT($J$23,"0.0")&amp;"-TBA-"&amp;TEXT(C74,"mmm")</f>
        <v>#VALUE!</v>
      </c>
      <c r="F74" s="70" t="e">
        <f t="shared" ref="F74" si="102">"FNMA"&amp;TEXT($J$23,"0.0")&amp;"-TBA-"&amp;TEXT(D74,"mmm")</f>
        <v>#VALUE!</v>
      </c>
      <c r="G74" s="70" t="str">
        <f t="shared" si="50"/>
        <v>FNMA3.0-TBA-GEN</v>
      </c>
      <c r="I74" s="133" t="str">
        <f>[2]!YBWORKDAY(EDATE(Base_Date, AV74), -1, "USD")</f>
        <v>E</v>
      </c>
      <c r="J74" s="331" t="str">
        <f t="shared" ref="J74" si="103">AX74</f>
        <v>E</v>
      </c>
      <c r="K74" s="332" t="e">
        <f t="shared" ref="K74" si="104">AX74+AY74</f>
        <v>#VALUE!</v>
      </c>
      <c r="L74" s="332" t="e">
        <f t="shared" ref="L74" si="105">K74-K73</f>
        <v>#VALUE!</v>
      </c>
      <c r="M74" s="333" t="str">
        <f>[2]!YBHIST($I$24,$I74,"LMMOAS","sec")</f>
        <v>E</v>
      </c>
      <c r="N74" s="334" t="str">
        <f>[2]!YBHIST($I$24,$I73,M$25,"sec","")</f>
        <v>E</v>
      </c>
      <c r="O74" s="335" t="str">
        <f>[2]!YBHIST("1 Month LIBOR",I74,"Yield","bmk","")</f>
        <v>E</v>
      </c>
      <c r="P74" s="332" t="e">
        <f t="shared" ref="P74" si="106">K73-Q74</f>
        <v>#VALUE!</v>
      </c>
      <c r="Q74" s="336" t="str">
        <f>[2]!YBSCEN($I$24,$J73&amp;"d","Market",O$25,"Swap",$I73,"LMMSkew","","Model",100,0,29,"Gradual","ParShift|N",0,"Annualized ROR",O73,100,"",,,,"Default",,,,"Default",,)</f>
        <v>E</v>
      </c>
      <c r="R74" s="332" t="e">
        <f t="shared" ref="R74" si="107">L74+P74</f>
        <v>#VALUE!</v>
      </c>
      <c r="S74" s="337" t="e">
        <f t="shared" ref="S74" si="108">R74/K73</f>
        <v>#VALUE!</v>
      </c>
      <c r="T74" s="332" t="e">
        <f>SUM(R$39:R74)</f>
        <v>#VALUE!</v>
      </c>
      <c r="U74" s="337" t="e">
        <f t="shared" si="40"/>
        <v>#VALUE!</v>
      </c>
      <c r="V74" s="338" t="e">
        <f>VLOOKUP($I74, 'Barcap OAD'!$A:$S, $F$24, FALSE)</f>
        <v>#N/A</v>
      </c>
      <c r="W74" s="339" t="e">
        <f t="shared" si="34"/>
        <v>#VALUE!</v>
      </c>
      <c r="X74" s="340" t="e">
        <f>[2]!YBHIST($E74,$I74,X$25,"sec","")</f>
        <v>#VALUE!</v>
      </c>
      <c r="Y74" s="332" t="e">
        <f t="shared" ref="Y74" si="109">X74-X73</f>
        <v>#VALUE!</v>
      </c>
      <c r="Z74" s="336" t="e">
        <f t="shared" ref="Z74" si="110">X73-AA73</f>
        <v>#VALUE!</v>
      </c>
      <c r="AA74" s="336" t="e">
        <f>[2]!YBHIST($F74,$I74,X$25,"sec","")</f>
        <v>#VALUE!</v>
      </c>
      <c r="AB74" s="336" t="e">
        <f t="shared" ref="AB74" si="111">X73-Z74</f>
        <v>#VALUE!</v>
      </c>
      <c r="AC74" s="341" t="e">
        <f t="shared" ref="AC74" si="112">Y74+Z74</f>
        <v>#VALUE!</v>
      </c>
      <c r="AD74" s="342" t="e">
        <f>VLOOKUP($I74, 'Barcap OAD'!$A:$S, $F$26, FALSE)</f>
        <v>#N/A</v>
      </c>
      <c r="AE74" s="339" t="e">
        <f t="shared" ref="AE74" si="113">X74*AD74/10000</f>
        <v>#VALUE!</v>
      </c>
      <c r="AF74" s="343" t="e">
        <f t="shared" ref="AF74" si="114">W74/AE74</f>
        <v>#VALUE!</v>
      </c>
      <c r="AG74" s="332" t="e">
        <f t="shared" ref="AG74" si="115">-AC74*AF73</f>
        <v>#VALUE!</v>
      </c>
      <c r="AH74" s="337" t="e">
        <f t="shared" ref="AH74" si="116">AG74/K73</f>
        <v>#VALUE!</v>
      </c>
      <c r="AI74" s="332" t="e">
        <f t="shared" ref="AI74" si="117">AL74+AK74</f>
        <v>#VALUE!</v>
      </c>
      <c r="AJ74" s="337" t="e">
        <f t="shared" ref="AJ74" si="118">AF74-AF73</f>
        <v>#VALUE!</v>
      </c>
      <c r="AK74" s="341" t="e">
        <f t="shared" ref="AK74" si="119">(AJ74*Y74)/2</f>
        <v>#VALUE!</v>
      </c>
      <c r="AL74" s="344" t="e">
        <f t="shared" ref="AL74" si="120">AG74+R74</f>
        <v>#VALUE!</v>
      </c>
      <c r="AM74" s="337" t="e">
        <f t="shared" ref="AM74" si="121">AL74/K73</f>
        <v>#VALUE!</v>
      </c>
      <c r="AN74" s="332" t="e">
        <f>SUM(AL$41:AL74)</f>
        <v>#VALUE!</v>
      </c>
      <c r="AO74" s="345" t="e">
        <f t="shared" si="44"/>
        <v>#VALUE!</v>
      </c>
      <c r="AP74" s="346" t="e">
        <f t="shared" ref="AP74" si="122">(Z74*AF74*-1)+P74</f>
        <v>#VALUE!</v>
      </c>
      <c r="AQ74" s="347" t="e">
        <f t="shared" ref="AQ74" si="123">AP74/K73</f>
        <v>#VALUE!</v>
      </c>
      <c r="AV74" s="67">
        <f t="shared" si="29"/>
        <v>-16</v>
      </c>
      <c r="AX74" s="208" t="str">
        <f>[2]!YBHIST($I$24,$I74,J$25,"sec","")</f>
        <v>E</v>
      </c>
      <c r="AY74" s="206" t="str">
        <f>[2]!YBPRICE($I$24,AX74&amp;"d","Market","AccruedInterest","Swap",$I74,"LMMSkew","","Model",100,"")</f>
        <v>E</v>
      </c>
      <c r="BA74" s="211" t="e">
        <f>[2]!YBHIST($E74,$I74,X$25,"sec","")</f>
        <v>#VALUE!</v>
      </c>
      <c r="BB74" s="67" t="e">
        <f>[2]!YBPRICE(E$41,BA74,"Market","AccruedInterest","Swap",$I74,"LMMSkew","","Model",100,"OASEDUR")</f>
        <v>#VALUE!</v>
      </c>
      <c r="BI74" s="519" t="e">
        <f t="shared" si="39"/>
        <v>#VALUE!</v>
      </c>
      <c r="BJ74" s="520" t="e">
        <f>PRODUCT($BI$41:BI74)-1</f>
        <v>#VALUE!</v>
      </c>
      <c r="BK74" s="519" t="e">
        <f t="shared" si="45"/>
        <v>#VALUE!</v>
      </c>
      <c r="BL74" s="520" t="e">
        <f>PRODUCT($BK$41:BK74)-1</f>
        <v>#VALUE!</v>
      </c>
    </row>
    <row r="75" spans="1:64" ht="15">
      <c r="A75" s="90"/>
      <c r="C75" s="222" t="e">
        <f t="shared" si="75"/>
        <v>#VALUE!</v>
      </c>
      <c r="D75" s="70" t="e">
        <f t="shared" ref="D75" si="124">I75+35</f>
        <v>#VALUE!</v>
      </c>
      <c r="E75" s="70" t="e">
        <f t="shared" ref="E75" si="125">"FNMA"&amp;TEXT($J$23,"0.0")&amp;"-TBA-"&amp;TEXT(C75,"mmm")</f>
        <v>#VALUE!</v>
      </c>
      <c r="F75" s="70" t="e">
        <f t="shared" ref="F75" si="126">"FNMA"&amp;TEXT($J$23,"0.0")&amp;"-TBA-"&amp;TEXT(D75,"mmm")</f>
        <v>#VALUE!</v>
      </c>
      <c r="G75" s="70" t="str">
        <f t="shared" si="50"/>
        <v>FNMA3.0-TBA-GEN</v>
      </c>
      <c r="I75" s="133" t="str">
        <f>[2]!YBWORKDAY(EDATE(Base_Date, AV75), -1, "USD")</f>
        <v>E</v>
      </c>
      <c r="J75" s="331" t="str">
        <f t="shared" ref="J75" si="127">AX75</f>
        <v>E</v>
      </c>
      <c r="K75" s="332" t="e">
        <f t="shared" ref="K75" si="128">AX75+AY75</f>
        <v>#VALUE!</v>
      </c>
      <c r="L75" s="332" t="e">
        <f t="shared" ref="L75" si="129">K75-K74</f>
        <v>#VALUE!</v>
      </c>
      <c r="M75" s="333" t="str">
        <f>[2]!YBHIST($I$24,$I75,"LMMOAS","sec")</f>
        <v>E</v>
      </c>
      <c r="N75" s="334" t="str">
        <f>[2]!YBHIST($I$24,$I74,M$25,"sec","")</f>
        <v>E</v>
      </c>
      <c r="O75" s="335" t="str">
        <f>[2]!YBHIST("1 Month LIBOR",I75,"Yield","bmk","")</f>
        <v>E</v>
      </c>
      <c r="P75" s="332" t="e">
        <f t="shared" ref="P75" si="130">K74-Q75</f>
        <v>#VALUE!</v>
      </c>
      <c r="Q75" s="336" t="str">
        <f>[2]!YBSCEN($I$24,$J74&amp;"d","Market",O$25,"Swap",$I74,"LMMSkew","","Model",100,0,29,"Gradual","ParShift|N",0,"Annualized ROR",O74,100,"",,,,"Default",,,,"Default",,)</f>
        <v>E</v>
      </c>
      <c r="R75" s="332" t="e">
        <f t="shared" ref="R75" si="131">L75+P75</f>
        <v>#VALUE!</v>
      </c>
      <c r="S75" s="337" t="e">
        <f t="shared" ref="S75" si="132">R75/K74</f>
        <v>#VALUE!</v>
      </c>
      <c r="T75" s="332" t="e">
        <f>SUM(R$39:R75)</f>
        <v>#VALUE!</v>
      </c>
      <c r="U75" s="337" t="e">
        <f t="shared" si="40"/>
        <v>#VALUE!</v>
      </c>
      <c r="V75" s="338" t="e">
        <f>VLOOKUP($I75, 'Barcap OAD'!$A:$S, $F$24, FALSE)</f>
        <v>#N/A</v>
      </c>
      <c r="W75" s="339" t="e">
        <f t="shared" si="34"/>
        <v>#VALUE!</v>
      </c>
      <c r="X75" s="340" t="e">
        <f>[2]!YBHIST($E75,$I75,X$25,"sec","")</f>
        <v>#VALUE!</v>
      </c>
      <c r="Y75" s="332" t="e">
        <f t="shared" ref="Y75" si="133">X75-X74</f>
        <v>#VALUE!</v>
      </c>
      <c r="Z75" s="336" t="e">
        <f t="shared" ref="Z75" si="134">X74-AA74</f>
        <v>#VALUE!</v>
      </c>
      <c r="AA75" s="336" t="e">
        <f>[2]!YBHIST($F75,$I75,X$25,"sec","")</f>
        <v>#VALUE!</v>
      </c>
      <c r="AB75" s="336" t="e">
        <f t="shared" ref="AB75" si="135">X74-Z75</f>
        <v>#VALUE!</v>
      </c>
      <c r="AC75" s="341" t="e">
        <f t="shared" ref="AC75" si="136">Y75+Z75</f>
        <v>#VALUE!</v>
      </c>
      <c r="AD75" s="342" t="e">
        <f>VLOOKUP($I75, 'Barcap OAD'!$A:$S, $F$26, FALSE)</f>
        <v>#N/A</v>
      </c>
      <c r="AE75" s="339" t="e">
        <f t="shared" ref="AE75" si="137">X75*AD75/10000</f>
        <v>#VALUE!</v>
      </c>
      <c r="AF75" s="343" t="e">
        <f t="shared" ref="AF75" si="138">W75/AE75</f>
        <v>#VALUE!</v>
      </c>
      <c r="AG75" s="332" t="e">
        <f t="shared" ref="AG75" si="139">-AC75*AF74</f>
        <v>#VALUE!</v>
      </c>
      <c r="AH75" s="337" t="e">
        <f t="shared" ref="AH75" si="140">AG75/K74</f>
        <v>#VALUE!</v>
      </c>
      <c r="AI75" s="332" t="e">
        <f t="shared" ref="AI75" si="141">AL75+AK75</f>
        <v>#VALUE!</v>
      </c>
      <c r="AJ75" s="337" t="e">
        <f t="shared" ref="AJ75" si="142">AF75-AF74</f>
        <v>#VALUE!</v>
      </c>
      <c r="AK75" s="341" t="e">
        <f t="shared" ref="AK75" si="143">(AJ75*Y75)/2</f>
        <v>#VALUE!</v>
      </c>
      <c r="AL75" s="344" t="e">
        <f t="shared" ref="AL75" si="144">AG75+R75</f>
        <v>#VALUE!</v>
      </c>
      <c r="AM75" s="337" t="e">
        <f t="shared" ref="AM75" si="145">AL75/K74</f>
        <v>#VALUE!</v>
      </c>
      <c r="AN75" s="332" t="e">
        <f>SUM(AL$41:AL75)</f>
        <v>#VALUE!</v>
      </c>
      <c r="AO75" s="345" t="e">
        <f t="shared" si="44"/>
        <v>#VALUE!</v>
      </c>
      <c r="AP75" s="346" t="e">
        <f t="shared" ref="AP75" si="146">(Z75*AF75*-1)+P75</f>
        <v>#VALUE!</v>
      </c>
      <c r="AQ75" s="347" t="e">
        <f t="shared" ref="AQ75" si="147">AP75/K74</f>
        <v>#VALUE!</v>
      </c>
      <c r="AV75" s="67">
        <f t="shared" si="29"/>
        <v>-15</v>
      </c>
      <c r="AX75" s="208" t="str">
        <f>[2]!YBHIST($I$24,$I75,J$25,"sec","")</f>
        <v>E</v>
      </c>
      <c r="AY75" s="206" t="str">
        <f>[2]!YBPRICE($I$24,AX75&amp;"d","Market","AccruedInterest","Swap",$I75,"LMMSkew","","Model",100,"")</f>
        <v>E</v>
      </c>
      <c r="BA75" s="211" t="e">
        <f>[2]!YBHIST($E75,$I75,X$25,"sec","")</f>
        <v>#VALUE!</v>
      </c>
      <c r="BB75" s="67" t="e">
        <f>[2]!YBPRICE(E$41,BA75,"Market","AccruedInterest","Swap",$I75,"LMMSkew","","Model",100,"OASEDUR")</f>
        <v>#VALUE!</v>
      </c>
      <c r="BI75" s="519" t="e">
        <f t="shared" si="39"/>
        <v>#VALUE!</v>
      </c>
      <c r="BJ75" s="520" t="e">
        <f>PRODUCT($BI$41:BI75)-1</f>
        <v>#VALUE!</v>
      </c>
      <c r="BK75" s="519" t="e">
        <f t="shared" si="45"/>
        <v>#VALUE!</v>
      </c>
      <c r="BL75" s="520" t="e">
        <f>PRODUCT($BK$41:BK75)-1</f>
        <v>#VALUE!</v>
      </c>
    </row>
    <row r="76" spans="1:64" ht="15">
      <c r="A76" s="90"/>
      <c r="C76" s="222" t="e">
        <f t="shared" si="75"/>
        <v>#VALUE!</v>
      </c>
      <c r="D76" s="70" t="e">
        <f t="shared" ref="D76" si="148">I76+35</f>
        <v>#VALUE!</v>
      </c>
      <c r="E76" s="70" t="e">
        <f t="shared" ref="E76" si="149">"FNMA"&amp;TEXT($J$23,"0.0")&amp;"-TBA-"&amp;TEXT(C76,"mmm")</f>
        <v>#VALUE!</v>
      </c>
      <c r="F76" s="70" t="e">
        <f t="shared" ref="F76" si="150">"FNMA"&amp;TEXT($J$23,"0.0")&amp;"-TBA-"&amp;TEXT(D76,"mmm")</f>
        <v>#VALUE!</v>
      </c>
      <c r="G76" s="70" t="str">
        <f t="shared" si="50"/>
        <v>FNMA3.0-TBA-GEN</v>
      </c>
      <c r="I76" s="133" t="str">
        <f>[2]!YBWORKDAY(EDATE(Base_Date, AV76), -1, "USD")</f>
        <v>E</v>
      </c>
      <c r="J76" s="234" t="str">
        <f t="shared" ref="J76" si="151">AX76</f>
        <v>E</v>
      </c>
      <c r="K76" s="237" t="e">
        <f t="shared" ref="K76" si="152">AX76+AY76</f>
        <v>#VALUE!</v>
      </c>
      <c r="L76" s="237" t="e">
        <f t="shared" ref="L76" si="153">K76-K75</f>
        <v>#VALUE!</v>
      </c>
      <c r="M76" s="238" t="str">
        <f>[2]!YBHIST($I$24,$I76,"LMMOAS","sec")</f>
        <v>E</v>
      </c>
      <c r="N76" s="239" t="str">
        <f>[2]!YBHIST($I$24,$I75,M$25,"sec","")</f>
        <v>E</v>
      </c>
      <c r="O76" s="240" t="str">
        <f>[2]!YBHIST("1 Month LIBOR",I76,"Yield","bmk","")</f>
        <v>E</v>
      </c>
      <c r="P76" s="237" t="e">
        <f t="shared" ref="P76" si="154">K75-Q76</f>
        <v>#VALUE!</v>
      </c>
      <c r="Q76" s="171" t="str">
        <f>[2]!YBSCEN($I$24,$J75&amp;"d","Market",O$25,"Swap",$I75,"LMMSkew","","Model",100,0,29,"Gradual","ParShift|N",0,"Annualized ROR",O75,100,"",,,,"Default",,,,"Default",,)</f>
        <v>E</v>
      </c>
      <c r="R76" s="237" t="e">
        <f t="shared" ref="R76" si="155">L76+P76</f>
        <v>#VALUE!</v>
      </c>
      <c r="S76" s="241" t="e">
        <f t="shared" ref="S76" si="156">R76/K75</f>
        <v>#VALUE!</v>
      </c>
      <c r="T76" s="237" t="e">
        <f>SUM(R$39:R76)</f>
        <v>#VALUE!</v>
      </c>
      <c r="U76" s="241" t="e">
        <f t="shared" ref="U76" si="157">BJ76</f>
        <v>#VALUE!</v>
      </c>
      <c r="V76" s="242" t="e">
        <f>VLOOKUP($I76, 'Barcap OAD'!$A:$S, $F$24, FALSE)</f>
        <v>#N/A</v>
      </c>
      <c r="W76" s="243" t="e">
        <f t="shared" si="34"/>
        <v>#VALUE!</v>
      </c>
      <c r="X76" s="244" t="e">
        <f>[2]!YBHIST($E76,$I76,X$25,"sec","")</f>
        <v>#VALUE!</v>
      </c>
      <c r="Y76" s="237" t="e">
        <f t="shared" ref="Y76" si="158">X76-X75</f>
        <v>#VALUE!</v>
      </c>
      <c r="Z76" s="171" t="e">
        <f t="shared" ref="Z76" si="159">X75-AA75</f>
        <v>#VALUE!</v>
      </c>
      <c r="AA76" s="171" t="e">
        <f>[2]!YBHIST($F76,$I76,X$25,"sec","")</f>
        <v>#VALUE!</v>
      </c>
      <c r="AB76" s="171" t="e">
        <f t="shared" ref="AB76" si="160">X75-Z76</f>
        <v>#VALUE!</v>
      </c>
      <c r="AC76" s="245" t="e">
        <f t="shared" ref="AC76" si="161">Y76+Z76</f>
        <v>#VALUE!</v>
      </c>
      <c r="AD76" s="246" t="e">
        <f>VLOOKUP($I76, 'Barcap OAD'!$A:$S, $F$26, FALSE)</f>
        <v>#N/A</v>
      </c>
      <c r="AE76" s="243" t="e">
        <f t="shared" ref="AE76" si="162">X76*AD76/10000</f>
        <v>#VALUE!</v>
      </c>
      <c r="AF76" s="247" t="e">
        <f t="shared" ref="AF76" si="163">W76/AE76</f>
        <v>#VALUE!</v>
      </c>
      <c r="AG76" s="237" t="e">
        <f t="shared" ref="AG76" si="164">-AC76*AF75</f>
        <v>#VALUE!</v>
      </c>
      <c r="AH76" s="241" t="e">
        <f t="shared" ref="AH76" si="165">AG76/K75</f>
        <v>#VALUE!</v>
      </c>
      <c r="AI76" s="237" t="e">
        <f t="shared" ref="AI76" si="166">AL76+AK76</f>
        <v>#VALUE!</v>
      </c>
      <c r="AJ76" s="241" t="e">
        <f t="shared" ref="AJ76" si="167">AF76-AF75</f>
        <v>#VALUE!</v>
      </c>
      <c r="AK76" s="245" t="e">
        <f t="shared" ref="AK76" si="168">(AJ76*Y76)/2</f>
        <v>#VALUE!</v>
      </c>
      <c r="AL76" s="248" t="e">
        <f t="shared" ref="AL76" si="169">AG76+R76</f>
        <v>#VALUE!</v>
      </c>
      <c r="AM76" s="241" t="e">
        <f t="shared" ref="AM76" si="170">AL76/K75</f>
        <v>#VALUE!</v>
      </c>
      <c r="AN76" s="237" t="e">
        <f>SUM(AL$41:AL76)</f>
        <v>#VALUE!</v>
      </c>
      <c r="AO76" s="203" t="e">
        <f t="shared" ref="AO76" si="171">BL76</f>
        <v>#VALUE!</v>
      </c>
      <c r="AP76" s="249" t="e">
        <f t="shared" ref="AP76" si="172">(Z76*AF76*-1)+P76</f>
        <v>#VALUE!</v>
      </c>
      <c r="AQ76" s="250" t="e">
        <f t="shared" ref="AQ76" si="173">AP76/K75</f>
        <v>#VALUE!</v>
      </c>
      <c r="AV76" s="67">
        <f t="shared" si="29"/>
        <v>-14</v>
      </c>
      <c r="AX76" s="208" t="str">
        <f>[2]!YBHIST($I$24,$I76,J$25,"sec","")</f>
        <v>E</v>
      </c>
      <c r="AY76" s="206" t="str">
        <f>[2]!YBPRICE($I$24,AX76&amp;"d","Market","AccruedInterest","Swap",$I76,"LMMSkew","","Model",100,"")</f>
        <v>E</v>
      </c>
      <c r="BA76" s="211" t="e">
        <f>[2]!YBHIST($E76,$I76,X$25,"sec","")</f>
        <v>#VALUE!</v>
      </c>
      <c r="BB76" s="67" t="e">
        <f>[2]!YBPRICE(E$41,BA76,"Market","AccruedInterest","Swap",$I76,"LMMSkew","","Model",100,"OASEDUR")</f>
        <v>#VALUE!</v>
      </c>
      <c r="BI76" s="519" t="e">
        <f t="shared" ref="BI76" si="174">1+S76</f>
        <v>#VALUE!</v>
      </c>
      <c r="BJ76" s="520" t="e">
        <f>PRODUCT($BI$41:BI76)-1</f>
        <v>#VALUE!</v>
      </c>
      <c r="BK76" s="519" t="e">
        <f t="shared" ref="BK76" si="175">1+AM76</f>
        <v>#VALUE!</v>
      </c>
      <c r="BL76" s="520" t="e">
        <f>PRODUCT($BK$41:BK76)-1</f>
        <v>#VALUE!</v>
      </c>
    </row>
    <row r="77" spans="1:64" ht="15">
      <c r="A77" s="90"/>
      <c r="C77" s="222" t="e">
        <f t="shared" si="75"/>
        <v>#VALUE!</v>
      </c>
      <c r="D77" s="70" t="e">
        <f t="shared" ref="D77" si="176">I77+35</f>
        <v>#VALUE!</v>
      </c>
      <c r="E77" s="70" t="e">
        <f t="shared" ref="E77" si="177">"FNMA"&amp;TEXT($J$23,"0.0")&amp;"-TBA-"&amp;TEXT(C77,"mmm")</f>
        <v>#VALUE!</v>
      </c>
      <c r="F77" s="70" t="e">
        <f t="shared" ref="F77" si="178">"FNMA"&amp;TEXT($J$23,"0.0")&amp;"-TBA-"&amp;TEXT(D77,"mmm")</f>
        <v>#VALUE!</v>
      </c>
      <c r="G77" s="70" t="str">
        <f t="shared" si="50"/>
        <v>FNMA3.0-TBA-GEN</v>
      </c>
      <c r="I77" s="133" t="str">
        <f>[2]!YBWORKDAY(EDATE(Base_Date, AV77), -1, "USD")</f>
        <v>E</v>
      </c>
      <c r="J77" s="501" t="str">
        <f t="shared" ref="J77" si="179">AX77</f>
        <v>E</v>
      </c>
      <c r="K77" s="502" t="e">
        <f t="shared" ref="K77" si="180">AX77+AY77</f>
        <v>#VALUE!</v>
      </c>
      <c r="L77" s="502" t="e">
        <f t="shared" ref="L77" si="181">K77-K76</f>
        <v>#VALUE!</v>
      </c>
      <c r="M77" s="503" t="str">
        <f>[2]!YBHIST($I$24,$I77,"LMMOAS","sec")</f>
        <v>E</v>
      </c>
      <c r="N77" s="504" t="str">
        <f>[2]!YBHIST($I$24,$I76,M$25,"sec","")</f>
        <v>E</v>
      </c>
      <c r="O77" s="505" t="str">
        <f>[2]!YBHIST("1 Month LIBOR",I77,"Yield","bmk","")</f>
        <v>E</v>
      </c>
      <c r="P77" s="502" t="e">
        <f t="shared" ref="P77" si="182">K76-Q77</f>
        <v>#VALUE!</v>
      </c>
      <c r="Q77" s="506" t="str">
        <f>[2]!YBSCEN($I$24,$J76&amp;"d","Market",O$25,"Swap",$I76,"LMMSkew","","Model",100,0,29,"Gradual","ParShift|N",0,"Annualized ROR",O76,100,"",,,,"Default",,,,"Default",,)</f>
        <v>E</v>
      </c>
      <c r="R77" s="502" t="e">
        <f t="shared" ref="R77" si="183">L77+P77</f>
        <v>#VALUE!</v>
      </c>
      <c r="S77" s="507" t="e">
        <f t="shared" ref="S77" si="184">R77/K76</f>
        <v>#VALUE!</v>
      </c>
      <c r="T77" s="502" t="e">
        <f>SUM(R$39:R77)</f>
        <v>#VALUE!</v>
      </c>
      <c r="U77" s="507" t="e">
        <f t="shared" ref="U77" si="185">BJ77</f>
        <v>#VALUE!</v>
      </c>
      <c r="V77" s="508" t="e">
        <f>VLOOKUP($I77, 'Barcap OAD'!$A:$S, $F$24, FALSE)</f>
        <v>#N/A</v>
      </c>
      <c r="W77" s="509" t="e">
        <f t="shared" si="34"/>
        <v>#VALUE!</v>
      </c>
      <c r="X77" s="510" t="e">
        <f>[2]!YBHIST($E77,$I77,X$25,"sec","")</f>
        <v>#VALUE!</v>
      </c>
      <c r="Y77" s="502" t="e">
        <f t="shared" ref="Y77" si="186">X77-X76</f>
        <v>#VALUE!</v>
      </c>
      <c r="Z77" s="506" t="e">
        <f t="shared" ref="Z77" si="187">X76-AA76</f>
        <v>#VALUE!</v>
      </c>
      <c r="AA77" s="506" t="e">
        <f>[2]!YBHIST($F77,$I77,X$25,"sec","")</f>
        <v>#VALUE!</v>
      </c>
      <c r="AB77" s="506" t="e">
        <f t="shared" ref="AB77" si="188">X76-Z77</f>
        <v>#VALUE!</v>
      </c>
      <c r="AC77" s="511" t="e">
        <f t="shared" ref="AC77" si="189">Y77+Z77</f>
        <v>#VALUE!</v>
      </c>
      <c r="AD77" s="512" t="e">
        <f>VLOOKUP($I77, 'Barcap OAD'!$A:$S, $F$26, FALSE)</f>
        <v>#N/A</v>
      </c>
      <c r="AE77" s="509" t="e">
        <f t="shared" ref="AE77" si="190">X77*AD77/10000</f>
        <v>#VALUE!</v>
      </c>
      <c r="AF77" s="513" t="e">
        <f t="shared" ref="AF77" si="191">W77/AE77</f>
        <v>#VALUE!</v>
      </c>
      <c r="AG77" s="502" t="e">
        <f t="shared" ref="AG77" si="192">-AC77*AF76</f>
        <v>#VALUE!</v>
      </c>
      <c r="AH77" s="507" t="e">
        <f t="shared" ref="AH77" si="193">AG77/K76</f>
        <v>#VALUE!</v>
      </c>
      <c r="AI77" s="502" t="e">
        <f t="shared" ref="AI77" si="194">AL77+AK77</f>
        <v>#VALUE!</v>
      </c>
      <c r="AJ77" s="507" t="e">
        <f t="shared" ref="AJ77" si="195">AF77-AF76</f>
        <v>#VALUE!</v>
      </c>
      <c r="AK77" s="511" t="e">
        <f t="shared" ref="AK77" si="196">(AJ77*Y77)/2</f>
        <v>#VALUE!</v>
      </c>
      <c r="AL77" s="514" t="e">
        <f t="shared" ref="AL77" si="197">AG77+R77</f>
        <v>#VALUE!</v>
      </c>
      <c r="AM77" s="507" t="e">
        <f t="shared" ref="AM77" si="198">AL77/K76</f>
        <v>#VALUE!</v>
      </c>
      <c r="AN77" s="502" t="e">
        <f>SUM(AL$41:AL77)</f>
        <v>#VALUE!</v>
      </c>
      <c r="AO77" s="232" t="e">
        <f t="shared" ref="AO77" si="199">BL77</f>
        <v>#VALUE!</v>
      </c>
      <c r="AP77" s="515" t="e">
        <f t="shared" ref="AP77" si="200">(Z77*AF77*-1)+P77</f>
        <v>#VALUE!</v>
      </c>
      <c r="AQ77" s="516" t="e">
        <f t="shared" ref="AQ77" si="201">AP77/K76</f>
        <v>#VALUE!</v>
      </c>
      <c r="AV77" s="67">
        <f t="shared" si="29"/>
        <v>-13</v>
      </c>
      <c r="AX77" s="208" t="str">
        <f>[2]!YBHIST($I$24,$I77,J$25,"sec","")</f>
        <v>E</v>
      </c>
      <c r="AY77" s="206" t="str">
        <f>[2]!YBPRICE($I$24,AX77&amp;"d","Market","AccruedInterest","Swap",$I77,"LMMSkew","","Model",100,"")</f>
        <v>E</v>
      </c>
      <c r="BA77" s="211" t="e">
        <f>[2]!YBHIST($E77,$I77,X$25,"sec","")</f>
        <v>#VALUE!</v>
      </c>
      <c r="BB77" s="67" t="e">
        <f>[2]!YBPRICE(E$41,BA77,"Market","AccruedInterest","Swap",$I77,"LMMSkew","","Model",100,"OASEDUR")</f>
        <v>#VALUE!</v>
      </c>
      <c r="BI77" s="519" t="e">
        <f t="shared" ref="BI77" si="202">1+S77</f>
        <v>#VALUE!</v>
      </c>
      <c r="BJ77" s="520" t="e">
        <f>PRODUCT($BI$41:BI77)-1</f>
        <v>#VALUE!</v>
      </c>
      <c r="BK77" s="519" t="e">
        <f t="shared" ref="BK77" si="203">1+AM77</f>
        <v>#VALUE!</v>
      </c>
      <c r="BL77" s="520" t="e">
        <f>PRODUCT($BK$41:BK77)-1</f>
        <v>#VALUE!</v>
      </c>
    </row>
    <row r="78" spans="1:64" ht="15">
      <c r="A78" s="90"/>
      <c r="C78" s="222" t="e">
        <f t="shared" ref="C78" si="204">I78+10</f>
        <v>#VALUE!</v>
      </c>
      <c r="D78" s="70" t="e">
        <f t="shared" ref="D78" si="205">I78+35</f>
        <v>#VALUE!</v>
      </c>
      <c r="E78" s="70" t="e">
        <f t="shared" ref="E78" si="206">"FNMA"&amp;TEXT($J$23,"0.0")&amp;"-TBA-"&amp;TEXT(C78,"mmm")</f>
        <v>#VALUE!</v>
      </c>
      <c r="F78" s="70" t="e">
        <f t="shared" ref="F78" si="207">"FNMA"&amp;TEXT($J$23,"0.0")&amp;"-TBA-"&amp;TEXT(D78,"mmm")</f>
        <v>#VALUE!</v>
      </c>
      <c r="G78" s="70" t="str">
        <f t="shared" si="50"/>
        <v>FNMA3.0-TBA-GEN</v>
      </c>
      <c r="I78" s="133" t="str">
        <f>[2]!YBWORKDAY(EDATE(Base_Date, AV78), -1, "USD")</f>
        <v>E</v>
      </c>
      <c r="J78" s="234" t="str">
        <f t="shared" ref="J78" si="208">AX78</f>
        <v>E</v>
      </c>
      <c r="K78" s="237" t="e">
        <f t="shared" ref="K78" si="209">AX78+AY78</f>
        <v>#VALUE!</v>
      </c>
      <c r="L78" s="237" t="e">
        <f t="shared" ref="L78" si="210">K78-K77</f>
        <v>#VALUE!</v>
      </c>
      <c r="M78" s="238" t="str">
        <f>[2]!YBHIST($I$24,$I78,"LMMOAS","sec")</f>
        <v>E</v>
      </c>
      <c r="N78" s="239" t="str">
        <f>[2]!YBHIST($I$24,$I77,M$25,"sec","")</f>
        <v>E</v>
      </c>
      <c r="O78" s="240" t="str">
        <f>[2]!YBHIST("1 Month LIBOR",I78,"Yield","bmk","")</f>
        <v>E</v>
      </c>
      <c r="P78" s="237" t="e">
        <f t="shared" ref="P78" si="211">K77-Q78</f>
        <v>#VALUE!</v>
      </c>
      <c r="Q78" s="171" t="str">
        <f>[2]!YBSCEN($I$24,$J77&amp;"d","Market",O$25,"Swap",$I77,"LMMSkew","","Model",100,0,29,"Gradual","ParShift|N",0,"Annualized ROR",O77,100,"",,,,"Default",,,,"Default",,)</f>
        <v>E</v>
      </c>
      <c r="R78" s="237" t="e">
        <f t="shared" ref="R78" si="212">L78+P78</f>
        <v>#VALUE!</v>
      </c>
      <c r="S78" s="241" t="e">
        <f t="shared" ref="S78" si="213">R78/K77</f>
        <v>#VALUE!</v>
      </c>
      <c r="T78" s="237" t="e">
        <f>SUM(R$39:R78)</f>
        <v>#VALUE!</v>
      </c>
      <c r="U78" s="241" t="e">
        <f t="shared" ref="U78" si="214">BJ78</f>
        <v>#VALUE!</v>
      </c>
      <c r="V78" s="242" t="e">
        <f>VLOOKUP($I78, 'Barcap OAD'!$A:$S, $F$24, FALSE)</f>
        <v>#N/A</v>
      </c>
      <c r="W78" s="243" t="e">
        <f t="shared" ref="W78:W90" si="215">$K78*$V78/10000</f>
        <v>#VALUE!</v>
      </c>
      <c r="X78" s="244" t="e">
        <f>[2]!YBHIST($E78,$I78,X$25,"sec","")</f>
        <v>#VALUE!</v>
      </c>
      <c r="Y78" s="237" t="e">
        <f t="shared" ref="Y78" si="216">X78-X77</f>
        <v>#VALUE!</v>
      </c>
      <c r="Z78" s="171" t="e">
        <f t="shared" ref="Z78" si="217">X77-AA77</f>
        <v>#VALUE!</v>
      </c>
      <c r="AA78" s="171" t="e">
        <f>[2]!YBHIST($F78,$I78,X$25,"sec","")</f>
        <v>#VALUE!</v>
      </c>
      <c r="AB78" s="171" t="e">
        <f t="shared" ref="AB78" si="218">X77-Z78</f>
        <v>#VALUE!</v>
      </c>
      <c r="AC78" s="245" t="e">
        <f t="shared" ref="AC78" si="219">Y78+Z78</f>
        <v>#VALUE!</v>
      </c>
      <c r="AD78" s="246" t="e">
        <f>VLOOKUP($I78, 'Barcap OAD'!$A:$S, $F$26, FALSE)</f>
        <v>#N/A</v>
      </c>
      <c r="AE78" s="243" t="e">
        <f t="shared" ref="AE78" si="220">X78*AD78/10000</f>
        <v>#VALUE!</v>
      </c>
      <c r="AF78" s="247" t="e">
        <f t="shared" ref="AF78" si="221">W78/AE78</f>
        <v>#VALUE!</v>
      </c>
      <c r="AG78" s="237" t="e">
        <f t="shared" ref="AG78" si="222">-AC78*AF77</f>
        <v>#VALUE!</v>
      </c>
      <c r="AH78" s="241" t="e">
        <f t="shared" ref="AH78" si="223">AG78/K77</f>
        <v>#VALUE!</v>
      </c>
      <c r="AI78" s="237" t="e">
        <f t="shared" ref="AI78" si="224">AL78+AK78</f>
        <v>#VALUE!</v>
      </c>
      <c r="AJ78" s="241" t="e">
        <f t="shared" ref="AJ78" si="225">AF78-AF77</f>
        <v>#VALUE!</v>
      </c>
      <c r="AK78" s="245" t="e">
        <f t="shared" ref="AK78" si="226">(AJ78*Y78)/2</f>
        <v>#VALUE!</v>
      </c>
      <c r="AL78" s="248" t="e">
        <f t="shared" ref="AL78" si="227">AG78+R78</f>
        <v>#VALUE!</v>
      </c>
      <c r="AM78" s="241" t="e">
        <f t="shared" ref="AM78" si="228">AL78/K77</f>
        <v>#VALUE!</v>
      </c>
      <c r="AN78" s="237" t="e">
        <f>SUM(AL$41:AL78)</f>
        <v>#VALUE!</v>
      </c>
      <c r="AO78" s="203" t="e">
        <f t="shared" ref="AO78" si="229">BL78</f>
        <v>#VALUE!</v>
      </c>
      <c r="AP78" s="249" t="e">
        <f t="shared" ref="AP78" si="230">(Z78*AF78*-1)+P78</f>
        <v>#VALUE!</v>
      </c>
      <c r="AQ78" s="250" t="e">
        <f t="shared" ref="AQ78" si="231">AP78/K77</f>
        <v>#VALUE!</v>
      </c>
      <c r="AV78" s="67">
        <f t="shared" si="29"/>
        <v>-12</v>
      </c>
      <c r="AX78" s="208" t="str">
        <f>[2]!YBHIST($I$24,$I78,J$25,"sec","")</f>
        <v>E</v>
      </c>
      <c r="AY78" s="206" t="str">
        <f>[2]!YBPRICE($I$24,AX78&amp;"d","Market","AccruedInterest","Swap",$I78,"LMMSkew","","Model",100,"")</f>
        <v>E</v>
      </c>
      <c r="BA78" s="211" t="e">
        <f>[2]!YBHIST($E78,$I78,X$25,"sec","")</f>
        <v>#VALUE!</v>
      </c>
      <c r="BB78" s="67" t="e">
        <f>[2]!YBPRICE(E$41,BA78,"Market","AccruedInterest","Swap",$I78,"LMMSkew","","Model",100,"OASEDUR")</f>
        <v>#VALUE!</v>
      </c>
      <c r="BI78" s="519" t="e">
        <f t="shared" ref="BI78" si="232">1+S78</f>
        <v>#VALUE!</v>
      </c>
      <c r="BJ78" s="520" t="e">
        <f>PRODUCT($BI$41:BI78)-1</f>
        <v>#VALUE!</v>
      </c>
      <c r="BK78" s="519" t="e">
        <f t="shared" ref="BK78" si="233">1+AM78</f>
        <v>#VALUE!</v>
      </c>
      <c r="BL78" s="520" t="e">
        <f>PRODUCT($BK$41:BK78)-1</f>
        <v>#VALUE!</v>
      </c>
    </row>
    <row r="79" spans="1:64" ht="15">
      <c r="A79" s="90"/>
      <c r="C79" s="222" t="e">
        <f t="shared" ref="C79" si="234">I79+10</f>
        <v>#VALUE!</v>
      </c>
      <c r="D79" s="70" t="e">
        <f t="shared" ref="D79" si="235">I79+35</f>
        <v>#VALUE!</v>
      </c>
      <c r="E79" s="70" t="e">
        <f t="shared" ref="E79" si="236">"FNMA"&amp;TEXT($J$23,"0.0")&amp;"-TBA-"&amp;TEXT(C79,"mmm")</f>
        <v>#VALUE!</v>
      </c>
      <c r="F79" s="70" t="e">
        <f t="shared" ref="F79" si="237">"FNMA"&amp;TEXT($J$23,"0.0")&amp;"-TBA-"&amp;TEXT(D79,"mmm")</f>
        <v>#VALUE!</v>
      </c>
      <c r="G79" s="70" t="str">
        <f t="shared" si="50"/>
        <v>FNMA3.0-TBA-GEN</v>
      </c>
      <c r="I79" s="133" t="str">
        <f>[2]!YBWORKDAY(EDATE(Base_Date, AV79), -1, "USD")</f>
        <v>E</v>
      </c>
      <c r="J79" s="234" t="str">
        <f t="shared" ref="J79" si="238">AX79</f>
        <v>E</v>
      </c>
      <c r="K79" s="237" t="e">
        <f t="shared" ref="K79" si="239">AX79+AY79</f>
        <v>#VALUE!</v>
      </c>
      <c r="L79" s="237" t="e">
        <f t="shared" ref="L79" si="240">K79-K78</f>
        <v>#VALUE!</v>
      </c>
      <c r="M79" s="238" t="str">
        <f>[2]!YBHIST($I$24,$I79,"LMMOAS","sec")</f>
        <v>E</v>
      </c>
      <c r="N79" s="239" t="str">
        <f>[2]!YBHIST($I$24,$I78,M$25,"sec","")</f>
        <v>E</v>
      </c>
      <c r="O79" s="240" t="str">
        <f>[2]!YBHIST("1 Month LIBOR",I79,"Yield","bmk","")</f>
        <v>E</v>
      </c>
      <c r="P79" s="237" t="e">
        <f t="shared" ref="P79" si="241">K78-Q79</f>
        <v>#VALUE!</v>
      </c>
      <c r="Q79" s="171" t="str">
        <f>[2]!YBSCEN($I$24,$J78&amp;"d","Market",O$25,"Swap",$I78,"LMMSkew","","Model",100,0,29,"Gradual","ParShift|N",0,"Annualized ROR",O78,100,"",,,,"Default",,,,"Default",,)</f>
        <v>E</v>
      </c>
      <c r="R79" s="237" t="e">
        <f t="shared" ref="R79" si="242">L79+P79</f>
        <v>#VALUE!</v>
      </c>
      <c r="S79" s="241" t="e">
        <f t="shared" ref="S79" si="243">R79/K78</f>
        <v>#VALUE!</v>
      </c>
      <c r="T79" s="237" t="e">
        <f>SUM(R$39:R79)</f>
        <v>#VALUE!</v>
      </c>
      <c r="U79" s="241" t="e">
        <f t="shared" ref="U79" si="244">BJ79</f>
        <v>#VALUE!</v>
      </c>
      <c r="V79" s="242" t="e">
        <f>VLOOKUP($I79, 'Barcap OAD'!$A:$S, $F$24, FALSE)</f>
        <v>#N/A</v>
      </c>
      <c r="W79" s="243" t="e">
        <f t="shared" si="215"/>
        <v>#VALUE!</v>
      </c>
      <c r="X79" s="244" t="e">
        <f>[2]!YBHIST($E79,$I79,X$25,"sec","")</f>
        <v>#VALUE!</v>
      </c>
      <c r="Y79" s="237" t="e">
        <f t="shared" ref="Y79" si="245">X79-X78</f>
        <v>#VALUE!</v>
      </c>
      <c r="Z79" s="171" t="e">
        <f t="shared" ref="Z79" si="246">X78-AA78</f>
        <v>#VALUE!</v>
      </c>
      <c r="AA79" s="171" t="e">
        <f>[2]!YBHIST($F79,$I79,X$25,"sec","")</f>
        <v>#VALUE!</v>
      </c>
      <c r="AB79" s="171" t="e">
        <f t="shared" ref="AB79" si="247">X78-Z79</f>
        <v>#VALUE!</v>
      </c>
      <c r="AC79" s="245" t="e">
        <f t="shared" ref="AC79" si="248">Y79+Z79</f>
        <v>#VALUE!</v>
      </c>
      <c r="AD79" s="246" t="e">
        <f>VLOOKUP($I79, 'Barcap OAD'!$A:$S, $F$26, FALSE)</f>
        <v>#N/A</v>
      </c>
      <c r="AE79" s="243" t="e">
        <f t="shared" ref="AE79" si="249">X79*AD79/10000</f>
        <v>#VALUE!</v>
      </c>
      <c r="AF79" s="247" t="e">
        <f t="shared" ref="AF79" si="250">W79/AE79</f>
        <v>#VALUE!</v>
      </c>
      <c r="AG79" s="237" t="e">
        <f t="shared" ref="AG79" si="251">-AC79*AF78</f>
        <v>#VALUE!</v>
      </c>
      <c r="AH79" s="241" t="e">
        <f t="shared" ref="AH79" si="252">AG79/K78</f>
        <v>#VALUE!</v>
      </c>
      <c r="AI79" s="237" t="e">
        <f t="shared" ref="AI79" si="253">AL79+AK79</f>
        <v>#VALUE!</v>
      </c>
      <c r="AJ79" s="241" t="e">
        <f t="shared" ref="AJ79" si="254">AF79-AF78</f>
        <v>#VALUE!</v>
      </c>
      <c r="AK79" s="245" t="e">
        <f t="shared" ref="AK79" si="255">(AJ79*Y79)/2</f>
        <v>#VALUE!</v>
      </c>
      <c r="AL79" s="248" t="e">
        <f t="shared" ref="AL79" si="256">AG79+R79</f>
        <v>#VALUE!</v>
      </c>
      <c r="AM79" s="241" t="e">
        <f t="shared" ref="AM79" si="257">AL79/K78</f>
        <v>#VALUE!</v>
      </c>
      <c r="AN79" s="237" t="e">
        <f>SUM(AL$41:AL79)</f>
        <v>#VALUE!</v>
      </c>
      <c r="AO79" s="203" t="e">
        <f t="shared" ref="AO79" si="258">BL79</f>
        <v>#VALUE!</v>
      </c>
      <c r="AP79" s="249" t="e">
        <f t="shared" ref="AP79" si="259">(Z79*AF79*-1)+P79</f>
        <v>#VALUE!</v>
      </c>
      <c r="AQ79" s="250" t="e">
        <f t="shared" ref="AQ79" si="260">AP79/K78</f>
        <v>#VALUE!</v>
      </c>
      <c r="AV79" s="67">
        <f t="shared" si="29"/>
        <v>-11</v>
      </c>
      <c r="AX79" s="208" t="str">
        <f>[2]!YBHIST($I$24,$I79,J$25,"sec","")</f>
        <v>E</v>
      </c>
      <c r="AY79" s="206" t="str">
        <f>[2]!YBPRICE($I$24,AX79&amp;"d","Market","AccruedInterest","Swap",$I79,"LMMSkew","","Model",100,"")</f>
        <v>E</v>
      </c>
      <c r="BA79" s="211" t="e">
        <f>[2]!YBHIST($E79,$I79,X$25,"sec","")</f>
        <v>#VALUE!</v>
      </c>
      <c r="BB79" s="67" t="e">
        <f>[2]!YBPRICE(E$41,BA79,"Market","AccruedInterest","Swap",$I79,"LMMSkew","","Model",100,"OASEDUR")</f>
        <v>#VALUE!</v>
      </c>
      <c r="BI79" s="519" t="e">
        <f t="shared" ref="BI79" si="261">1+S79</f>
        <v>#VALUE!</v>
      </c>
      <c r="BJ79" s="520" t="e">
        <f>PRODUCT($BI$41:BI79)-1</f>
        <v>#VALUE!</v>
      </c>
      <c r="BK79" s="519" t="e">
        <f t="shared" ref="BK79" si="262">1+AM79</f>
        <v>#VALUE!</v>
      </c>
      <c r="BL79" s="520" t="e">
        <f>PRODUCT($BK$41:BK79)-1</f>
        <v>#VALUE!</v>
      </c>
    </row>
    <row r="80" spans="1:64" ht="15">
      <c r="A80" s="90"/>
      <c r="C80" s="222" t="e">
        <f t="shared" ref="C80" si="263">I80+10</f>
        <v>#VALUE!</v>
      </c>
      <c r="D80" s="70" t="e">
        <f t="shared" ref="D80" si="264">I80+35</f>
        <v>#VALUE!</v>
      </c>
      <c r="E80" s="70" t="e">
        <f t="shared" ref="E80" si="265">"FNMA"&amp;TEXT($J$23,"0.0")&amp;"-TBA-"&amp;TEXT(C80,"mmm")</f>
        <v>#VALUE!</v>
      </c>
      <c r="F80" s="70" t="e">
        <f t="shared" ref="F80" si="266">"FNMA"&amp;TEXT($J$23,"0.0")&amp;"-TBA-"&amp;TEXT(D80,"mmm")</f>
        <v>#VALUE!</v>
      </c>
      <c r="G80" s="70" t="str">
        <f t="shared" si="50"/>
        <v>FNMA3.0-TBA-GEN</v>
      </c>
      <c r="I80" s="133" t="str">
        <f>[2]!YBWORKDAY(EDATE(Base_Date, AV80), -1, "USD")</f>
        <v>E</v>
      </c>
      <c r="J80" s="331" t="str">
        <f t="shared" ref="J80" si="267">AX80</f>
        <v>E</v>
      </c>
      <c r="K80" s="332" t="e">
        <f t="shared" ref="K80" si="268">AX80+AY80</f>
        <v>#VALUE!</v>
      </c>
      <c r="L80" s="332" t="e">
        <f t="shared" ref="L80" si="269">K80-K79</f>
        <v>#VALUE!</v>
      </c>
      <c r="M80" s="333" t="str">
        <f>[2]!YBHIST($I$24,$I80,"LMMOAS","sec")</f>
        <v>E</v>
      </c>
      <c r="N80" s="334" t="str">
        <f>[2]!YBHIST($I$24,$I79,M$25,"sec","")</f>
        <v>E</v>
      </c>
      <c r="O80" s="335" t="str">
        <f>[2]!YBHIST("1 Month LIBOR",I80,"Yield","bmk","")</f>
        <v>E</v>
      </c>
      <c r="P80" s="332" t="e">
        <f t="shared" ref="P80" si="270">K79-Q80</f>
        <v>#VALUE!</v>
      </c>
      <c r="Q80" s="336" t="str">
        <f>[2]!YBSCEN($I$24,$J79&amp;"d","Market",O$25,"Swap",$I79,"LMMSkew","","Model",100,0,29,"Gradual","ParShift|N",0,"Annualized ROR",O79,100,"",,,,"Default",,,,"Default",,)</f>
        <v>E</v>
      </c>
      <c r="R80" s="332" t="e">
        <f t="shared" ref="R80" si="271">L80+P80</f>
        <v>#VALUE!</v>
      </c>
      <c r="S80" s="337" t="e">
        <f t="shared" ref="S80" si="272">R80/K79</f>
        <v>#VALUE!</v>
      </c>
      <c r="T80" s="332" t="e">
        <f>SUM(R$39:R80)</f>
        <v>#VALUE!</v>
      </c>
      <c r="U80" s="337" t="e">
        <f t="shared" ref="U80" si="273">BJ80</f>
        <v>#VALUE!</v>
      </c>
      <c r="V80" s="338" t="e">
        <f>VLOOKUP($I80, 'Barcap OAD'!$A:$S, $F$24, FALSE)</f>
        <v>#N/A</v>
      </c>
      <c r="W80" s="339" t="e">
        <f t="shared" si="215"/>
        <v>#VALUE!</v>
      </c>
      <c r="X80" s="340" t="e">
        <f>[2]!YBHIST($E80,$I80,X$25,"sec","")</f>
        <v>#VALUE!</v>
      </c>
      <c r="Y80" s="332" t="e">
        <f t="shared" ref="Y80" si="274">X80-X79</f>
        <v>#VALUE!</v>
      </c>
      <c r="Z80" s="336" t="e">
        <f t="shared" ref="Z80" si="275">X79-AA79</f>
        <v>#VALUE!</v>
      </c>
      <c r="AA80" s="336" t="e">
        <f>[2]!YBHIST($F80,$I80,X$25,"sec","")</f>
        <v>#VALUE!</v>
      </c>
      <c r="AB80" s="336" t="e">
        <f t="shared" ref="AB80" si="276">X79-Z80</f>
        <v>#VALUE!</v>
      </c>
      <c r="AC80" s="341" t="e">
        <f t="shared" ref="AC80" si="277">Y80+Z80</f>
        <v>#VALUE!</v>
      </c>
      <c r="AD80" s="342" t="e">
        <f>VLOOKUP($I80, 'Barcap OAD'!$A:$S, $F$26, FALSE)</f>
        <v>#N/A</v>
      </c>
      <c r="AE80" s="339" t="e">
        <f t="shared" ref="AE80" si="278">X80*AD80/10000</f>
        <v>#VALUE!</v>
      </c>
      <c r="AF80" s="343" t="e">
        <f t="shared" ref="AF80" si="279">W80/AE80</f>
        <v>#VALUE!</v>
      </c>
      <c r="AG80" s="332" t="e">
        <f t="shared" ref="AG80" si="280">-AC80*AF79</f>
        <v>#VALUE!</v>
      </c>
      <c r="AH80" s="337" t="e">
        <f t="shared" ref="AH80" si="281">AG80/K79</f>
        <v>#VALUE!</v>
      </c>
      <c r="AI80" s="332" t="e">
        <f t="shared" ref="AI80" si="282">AL80+AK80</f>
        <v>#VALUE!</v>
      </c>
      <c r="AJ80" s="337" t="e">
        <f t="shared" ref="AJ80" si="283">AF80-AF79</f>
        <v>#VALUE!</v>
      </c>
      <c r="AK80" s="341" t="e">
        <f t="shared" ref="AK80" si="284">(AJ80*Y80)/2</f>
        <v>#VALUE!</v>
      </c>
      <c r="AL80" s="344" t="e">
        <f t="shared" ref="AL80" si="285">AG80+R80</f>
        <v>#VALUE!</v>
      </c>
      <c r="AM80" s="337" t="e">
        <f t="shared" ref="AM80" si="286">AL80/K79</f>
        <v>#VALUE!</v>
      </c>
      <c r="AN80" s="332" t="e">
        <f>SUM(AL$41:AL80)</f>
        <v>#VALUE!</v>
      </c>
      <c r="AO80" s="345" t="e">
        <f t="shared" ref="AO80" si="287">BL80</f>
        <v>#VALUE!</v>
      </c>
      <c r="AP80" s="346" t="e">
        <f t="shared" ref="AP80" si="288">(Z80*AF80*-1)+P80</f>
        <v>#VALUE!</v>
      </c>
      <c r="AQ80" s="347" t="e">
        <f t="shared" ref="AQ80" si="289">AP80/K79</f>
        <v>#VALUE!</v>
      </c>
      <c r="AV80" s="67">
        <f t="shared" si="29"/>
        <v>-10</v>
      </c>
      <c r="AX80" s="208" t="str">
        <f>[2]!YBHIST($I$24,$I80,J$25,"sec","")</f>
        <v>E</v>
      </c>
      <c r="AY80" s="206" t="str">
        <f>[2]!YBPRICE($I$24,AX80&amp;"d","Market","AccruedInterest","Swap",$I80,"LMMSkew","","Model",100,"")</f>
        <v>E</v>
      </c>
      <c r="BA80" s="211" t="e">
        <f>[2]!YBHIST($E80,$I80,X$25,"sec","")</f>
        <v>#VALUE!</v>
      </c>
      <c r="BB80" s="67" t="e">
        <f>[2]!YBPRICE(E$41,BA80,"Market","AccruedInterest","Swap",$I80,"LMMSkew","","Model",100,"OASEDUR")</f>
        <v>#VALUE!</v>
      </c>
      <c r="BI80" s="519" t="e">
        <f t="shared" ref="BI80" si="290">1+S80</f>
        <v>#VALUE!</v>
      </c>
      <c r="BJ80" s="520" t="e">
        <f>PRODUCT($BI$41:BI80)-1</f>
        <v>#VALUE!</v>
      </c>
      <c r="BK80" s="519" t="e">
        <f t="shared" ref="BK80" si="291">1+AM80</f>
        <v>#VALUE!</v>
      </c>
      <c r="BL80" s="520" t="e">
        <f>PRODUCT($BK$41:BK80)-1</f>
        <v>#VALUE!</v>
      </c>
    </row>
    <row r="81" spans="1:64" ht="15">
      <c r="A81" s="90"/>
      <c r="C81" s="222" t="e">
        <f t="shared" ref="C81" si="292">I81+10</f>
        <v>#VALUE!</v>
      </c>
      <c r="D81" s="70" t="e">
        <f t="shared" ref="D81" si="293">I81+35</f>
        <v>#VALUE!</v>
      </c>
      <c r="E81" s="70" t="e">
        <f t="shared" ref="E81" si="294">"FNMA"&amp;TEXT($J$23,"0.0")&amp;"-TBA-"&amp;TEXT(C81,"mmm")</f>
        <v>#VALUE!</v>
      </c>
      <c r="F81" s="70" t="e">
        <f t="shared" ref="F81" si="295">"FNMA"&amp;TEXT($J$23,"0.0")&amp;"-TBA-"&amp;TEXT(D81,"mmm")</f>
        <v>#VALUE!</v>
      </c>
      <c r="G81" s="70" t="str">
        <f t="shared" si="50"/>
        <v>FNMA3.0-TBA-GEN</v>
      </c>
      <c r="I81" s="133" t="str">
        <f>[2]!YBWORKDAY(EDATE(Base_Date, AV81), -1, "USD")</f>
        <v>E</v>
      </c>
      <c r="J81" s="234" t="str">
        <f t="shared" ref="J81" si="296">AX81</f>
        <v>E</v>
      </c>
      <c r="K81" s="237" t="e">
        <f t="shared" ref="K81" si="297">AX81+AY81</f>
        <v>#VALUE!</v>
      </c>
      <c r="L81" s="237" t="e">
        <f t="shared" ref="L81" si="298">K81-K80</f>
        <v>#VALUE!</v>
      </c>
      <c r="M81" s="238" t="str">
        <f>[2]!YBHIST($I$24,$I81,"LMMOAS","sec")</f>
        <v>E</v>
      </c>
      <c r="N81" s="239" t="str">
        <f>[2]!YBHIST($I$24,$I80,M$25,"sec","")</f>
        <v>E</v>
      </c>
      <c r="O81" s="240" t="str">
        <f>[2]!YBHIST("1 Month LIBOR",I81,"Yield","bmk","")</f>
        <v>E</v>
      </c>
      <c r="P81" s="237" t="e">
        <f t="shared" ref="P81" si="299">K80-Q81</f>
        <v>#VALUE!</v>
      </c>
      <c r="Q81" s="171" t="str">
        <f>[2]!YBSCEN($I$24,$J80&amp;"d","Market",O$25,"Swap",$I80,"LMMSkew","","Model",100,0,29,"Gradual","ParShift|N",0,"Annualized ROR",O80,100,"",,,,"Default",,,,"Default",,)</f>
        <v>E</v>
      </c>
      <c r="R81" s="237" t="e">
        <f t="shared" ref="R81" si="300">L81+P81</f>
        <v>#VALUE!</v>
      </c>
      <c r="S81" s="241" t="e">
        <f t="shared" ref="S81" si="301">R81/K80</f>
        <v>#VALUE!</v>
      </c>
      <c r="T81" s="237" t="e">
        <f>SUM(R$39:R81)</f>
        <v>#VALUE!</v>
      </c>
      <c r="U81" s="241" t="e">
        <f t="shared" ref="U81" si="302">BJ81</f>
        <v>#VALUE!</v>
      </c>
      <c r="V81" s="242" t="e">
        <f>VLOOKUP($I81, 'Barcap OAD'!$A:$S, $F$24, FALSE)</f>
        <v>#N/A</v>
      </c>
      <c r="W81" s="243" t="e">
        <f t="shared" si="215"/>
        <v>#VALUE!</v>
      </c>
      <c r="X81" s="244" t="e">
        <f>[2]!YBHIST($E81,$I81,X$25,"sec","")</f>
        <v>#VALUE!</v>
      </c>
      <c r="Y81" s="237" t="e">
        <f t="shared" ref="Y81" si="303">X81-X80</f>
        <v>#VALUE!</v>
      </c>
      <c r="Z81" s="171" t="e">
        <f t="shared" ref="Z81" si="304">X80-AA80</f>
        <v>#VALUE!</v>
      </c>
      <c r="AA81" s="171" t="e">
        <f>[2]!YBHIST($F81,$I81,X$25,"sec","")</f>
        <v>#VALUE!</v>
      </c>
      <c r="AB81" s="171" t="e">
        <f t="shared" ref="AB81" si="305">X80-Z81</f>
        <v>#VALUE!</v>
      </c>
      <c r="AC81" s="245" t="e">
        <f t="shared" ref="AC81" si="306">Y81+Z81</f>
        <v>#VALUE!</v>
      </c>
      <c r="AD81" s="246" t="e">
        <f>VLOOKUP($I81, 'Barcap OAD'!$A:$S, $F$26, FALSE)</f>
        <v>#N/A</v>
      </c>
      <c r="AE81" s="243" t="e">
        <f t="shared" ref="AE81" si="307">X81*AD81/10000</f>
        <v>#VALUE!</v>
      </c>
      <c r="AF81" s="247" t="e">
        <f t="shared" ref="AF81" si="308">W81/AE81</f>
        <v>#VALUE!</v>
      </c>
      <c r="AG81" s="237" t="e">
        <f t="shared" ref="AG81" si="309">-AC81*AF80</f>
        <v>#VALUE!</v>
      </c>
      <c r="AH81" s="241" t="e">
        <f t="shared" ref="AH81" si="310">AG81/K80</f>
        <v>#VALUE!</v>
      </c>
      <c r="AI81" s="237" t="e">
        <f t="shared" ref="AI81" si="311">AL81+AK81</f>
        <v>#VALUE!</v>
      </c>
      <c r="AJ81" s="241" t="e">
        <f t="shared" ref="AJ81" si="312">AF81-AF80</f>
        <v>#VALUE!</v>
      </c>
      <c r="AK81" s="245" t="e">
        <f t="shared" ref="AK81" si="313">(AJ81*Y81)/2</f>
        <v>#VALUE!</v>
      </c>
      <c r="AL81" s="248" t="e">
        <f t="shared" ref="AL81" si="314">AG81+R81</f>
        <v>#VALUE!</v>
      </c>
      <c r="AM81" s="241" t="e">
        <f t="shared" ref="AM81" si="315">AL81/K80</f>
        <v>#VALUE!</v>
      </c>
      <c r="AN81" s="237" t="e">
        <f>SUM(AL$41:AL81)</f>
        <v>#VALUE!</v>
      </c>
      <c r="AO81" s="203" t="e">
        <f t="shared" ref="AO81" si="316">BL81</f>
        <v>#VALUE!</v>
      </c>
      <c r="AP81" s="249" t="e">
        <f t="shared" ref="AP81" si="317">(Z81*AF81*-1)+P81</f>
        <v>#VALUE!</v>
      </c>
      <c r="AQ81" s="250" t="e">
        <f t="shared" ref="AQ81" si="318">AP81/K80</f>
        <v>#VALUE!</v>
      </c>
      <c r="AV81" s="67">
        <f t="shared" si="29"/>
        <v>-9</v>
      </c>
      <c r="AX81" s="208" t="str">
        <f>[2]!YBHIST($I$24,$I81,J$25,"sec","")</f>
        <v>E</v>
      </c>
      <c r="AY81" s="206" t="str">
        <f>[2]!YBPRICE($I$24,AX81&amp;"d","Market","AccruedInterest","Swap",$I81,"LMMSkew","","Model",100,"")</f>
        <v>E</v>
      </c>
      <c r="BA81" s="211" t="e">
        <f>[2]!YBHIST($E81,$I81,X$25,"sec","")</f>
        <v>#VALUE!</v>
      </c>
      <c r="BB81" s="67" t="e">
        <f>[2]!YBPRICE(E$41,BA81,"Market","AccruedInterest","Swap",$I81,"LMMSkew","","Model",100,"OASEDUR")</f>
        <v>#VALUE!</v>
      </c>
      <c r="BI81" s="519" t="e">
        <f t="shared" ref="BI81" si="319">1+S81</f>
        <v>#VALUE!</v>
      </c>
      <c r="BJ81" s="520" t="e">
        <f>PRODUCT($BI$41:BI81)-1</f>
        <v>#VALUE!</v>
      </c>
      <c r="BK81" s="519" t="e">
        <f t="shared" ref="BK81" si="320">1+AM81</f>
        <v>#VALUE!</v>
      </c>
      <c r="BL81" s="520" t="e">
        <f>PRODUCT($BK$41:BK81)-1</f>
        <v>#VALUE!</v>
      </c>
    </row>
    <row r="82" spans="1:64" ht="15">
      <c r="A82" s="90"/>
      <c r="C82" s="222" t="e">
        <f t="shared" ref="C82" si="321">I82+10</f>
        <v>#VALUE!</v>
      </c>
      <c r="D82" s="70" t="e">
        <f t="shared" ref="D82" si="322">I82+35</f>
        <v>#VALUE!</v>
      </c>
      <c r="E82" s="70" t="e">
        <f t="shared" ref="E82" si="323">"FNMA"&amp;TEXT($J$23,"0.0")&amp;"-TBA-"&amp;TEXT(C82,"mmm")</f>
        <v>#VALUE!</v>
      </c>
      <c r="F82" s="70" t="e">
        <f t="shared" ref="F82" si="324">"FNMA"&amp;TEXT($J$23,"0.0")&amp;"-TBA-"&amp;TEXT(D82,"mmm")</f>
        <v>#VALUE!</v>
      </c>
      <c r="G82" s="70" t="str">
        <f t="shared" si="50"/>
        <v>FNMA3.0-TBA-GEN</v>
      </c>
      <c r="I82" s="133" t="str">
        <f>[2]!YBWORKDAY(EDATE(Base_Date, AV82), -1, "USD")</f>
        <v>E</v>
      </c>
      <c r="J82" s="501" t="str">
        <f t="shared" ref="J82" si="325">AX82</f>
        <v>E</v>
      </c>
      <c r="K82" s="502" t="e">
        <f t="shared" ref="K82" si="326">AX82+AY82</f>
        <v>#VALUE!</v>
      </c>
      <c r="L82" s="502" t="e">
        <f t="shared" ref="L82" si="327">K82-K81</f>
        <v>#VALUE!</v>
      </c>
      <c r="M82" s="503" t="str">
        <f>[2]!YBHIST($I$24,$I82,"LMMOAS","sec")</f>
        <v>E</v>
      </c>
      <c r="N82" s="504" t="str">
        <f>[2]!YBHIST($I$24,$I81,M$25,"sec","")</f>
        <v>E</v>
      </c>
      <c r="O82" s="505" t="str">
        <f>[2]!YBHIST("1 Month LIBOR",I82,"Yield","bmk","")</f>
        <v>E</v>
      </c>
      <c r="P82" s="502" t="e">
        <f t="shared" ref="P82" si="328">K81-Q82</f>
        <v>#VALUE!</v>
      </c>
      <c r="Q82" s="506" t="str">
        <f>[2]!YBSCEN($I$24,$J81&amp;"d","Market",O$25,"Swap",$I81,"LMMSkew","","Model",100,0,29,"Gradual","ParShift|N",0,"Annualized ROR",O81,100,"",,,,"Default",,,,"Default",,)</f>
        <v>E</v>
      </c>
      <c r="R82" s="502" t="e">
        <f t="shared" ref="R82" si="329">L82+P82</f>
        <v>#VALUE!</v>
      </c>
      <c r="S82" s="507" t="e">
        <f t="shared" ref="S82" si="330">R82/K81</f>
        <v>#VALUE!</v>
      </c>
      <c r="T82" s="502" t="e">
        <f>SUM(R$39:R82)</f>
        <v>#VALUE!</v>
      </c>
      <c r="U82" s="507" t="e">
        <f t="shared" ref="U82" si="331">BJ82</f>
        <v>#VALUE!</v>
      </c>
      <c r="V82" s="508" t="e">
        <f>VLOOKUP($I82, 'Barcap OAD'!$A:$S, $F$24, FALSE)</f>
        <v>#N/A</v>
      </c>
      <c r="W82" s="509" t="e">
        <f t="shared" si="215"/>
        <v>#VALUE!</v>
      </c>
      <c r="X82" s="510" t="e">
        <f>[2]!YBHIST($E82,$I82,X$25,"sec","")</f>
        <v>#VALUE!</v>
      </c>
      <c r="Y82" s="502" t="e">
        <f t="shared" ref="Y82" si="332">X82-X81</f>
        <v>#VALUE!</v>
      </c>
      <c r="Z82" s="506" t="e">
        <f t="shared" ref="Z82" si="333">X81-AA81</f>
        <v>#VALUE!</v>
      </c>
      <c r="AA82" s="506" t="e">
        <f>[2]!YBHIST($F82,$I82,X$25,"sec","")</f>
        <v>#VALUE!</v>
      </c>
      <c r="AB82" s="506" t="e">
        <f t="shared" ref="AB82" si="334">X81-Z82</f>
        <v>#VALUE!</v>
      </c>
      <c r="AC82" s="511" t="e">
        <f t="shared" ref="AC82" si="335">Y82+Z82</f>
        <v>#VALUE!</v>
      </c>
      <c r="AD82" s="512" t="e">
        <f>VLOOKUP($I82, 'Barcap OAD'!$A:$S, $F$26, FALSE)</f>
        <v>#N/A</v>
      </c>
      <c r="AE82" s="509" t="e">
        <f t="shared" ref="AE82" si="336">X82*AD82/10000</f>
        <v>#VALUE!</v>
      </c>
      <c r="AF82" s="513" t="e">
        <f t="shared" ref="AF82" si="337">W82/AE82</f>
        <v>#VALUE!</v>
      </c>
      <c r="AG82" s="502" t="e">
        <f t="shared" ref="AG82" si="338">-AC82*AF81</f>
        <v>#VALUE!</v>
      </c>
      <c r="AH82" s="507" t="e">
        <f t="shared" ref="AH82" si="339">AG82/K81</f>
        <v>#VALUE!</v>
      </c>
      <c r="AI82" s="502" t="e">
        <f t="shared" ref="AI82" si="340">AL82+AK82</f>
        <v>#VALUE!</v>
      </c>
      <c r="AJ82" s="507" t="e">
        <f t="shared" ref="AJ82" si="341">AF82-AF81</f>
        <v>#VALUE!</v>
      </c>
      <c r="AK82" s="511" t="e">
        <f t="shared" ref="AK82" si="342">(AJ82*Y82)/2</f>
        <v>#VALUE!</v>
      </c>
      <c r="AL82" s="514" t="e">
        <f t="shared" ref="AL82" si="343">AG82+R82</f>
        <v>#VALUE!</v>
      </c>
      <c r="AM82" s="507" t="e">
        <f t="shared" ref="AM82" si="344">AL82/K81</f>
        <v>#VALUE!</v>
      </c>
      <c r="AN82" s="502" t="e">
        <f>SUM(AL$41:AL82)</f>
        <v>#VALUE!</v>
      </c>
      <c r="AO82" s="232" t="e">
        <f t="shared" ref="AO82" si="345">BL82</f>
        <v>#VALUE!</v>
      </c>
      <c r="AP82" s="515" t="e">
        <f t="shared" ref="AP82" si="346">(Z82*AF82*-1)+P82</f>
        <v>#VALUE!</v>
      </c>
      <c r="AQ82" s="516" t="e">
        <f t="shared" ref="AQ82" si="347">AP82/K81</f>
        <v>#VALUE!</v>
      </c>
      <c r="AV82" s="67">
        <f t="shared" si="29"/>
        <v>-8</v>
      </c>
      <c r="AX82" s="208" t="str">
        <f>[2]!YBHIST($I$24,$I82,J$25,"sec","")</f>
        <v>E</v>
      </c>
      <c r="AY82" s="206" t="str">
        <f>[2]!YBPRICE($I$24,AX82&amp;"d","Market","AccruedInterest","Swap",$I82,"LMMSkew","","Model",100,"")</f>
        <v>E</v>
      </c>
      <c r="BA82" s="211" t="e">
        <f>[2]!YBHIST($E82,$I82,X$25,"sec","")</f>
        <v>#VALUE!</v>
      </c>
      <c r="BB82" s="67" t="e">
        <f>[2]!YBPRICE(E$41,BA82,"Market","AccruedInterest","Swap",$I82,"LMMSkew","","Model",100,"OASEDUR")</f>
        <v>#VALUE!</v>
      </c>
      <c r="BI82" s="519" t="e">
        <f t="shared" ref="BI82" si="348">1+S82</f>
        <v>#VALUE!</v>
      </c>
      <c r="BJ82" s="520" t="e">
        <f>PRODUCT($BI$41:BI82)-1</f>
        <v>#VALUE!</v>
      </c>
      <c r="BK82" s="519" t="e">
        <f t="shared" ref="BK82" si="349">1+AM82</f>
        <v>#VALUE!</v>
      </c>
      <c r="BL82" s="520" t="e">
        <f>PRODUCT($BK$41:BK82)-1</f>
        <v>#VALUE!</v>
      </c>
    </row>
    <row r="83" spans="1:64" ht="15">
      <c r="A83" s="90"/>
      <c r="C83" s="222" t="e">
        <f t="shared" ref="C83" si="350">I83+10</f>
        <v>#VALUE!</v>
      </c>
      <c r="D83" s="70" t="e">
        <f t="shared" ref="D83" si="351">I83+35</f>
        <v>#VALUE!</v>
      </c>
      <c r="E83" s="70" t="e">
        <f t="shared" ref="E83" si="352">"FNMA"&amp;TEXT($J$23,"0.0")&amp;"-TBA-"&amp;TEXT(C83,"mmm")</f>
        <v>#VALUE!</v>
      </c>
      <c r="F83" s="70" t="e">
        <f t="shared" ref="F83" si="353">"FNMA"&amp;TEXT($J$23,"0.0")&amp;"-TBA-"&amp;TEXT(D83,"mmm")</f>
        <v>#VALUE!</v>
      </c>
      <c r="G83" s="70" t="str">
        <f t="shared" si="50"/>
        <v>FNMA3.0-TBA-GEN</v>
      </c>
      <c r="I83" s="133" t="str">
        <f>[2]!YBWORKDAY(EDATE(Base_Date, AV83), -1, "USD")</f>
        <v>E</v>
      </c>
      <c r="J83" s="234" t="str">
        <f t="shared" ref="J83" si="354">AX83</f>
        <v>E</v>
      </c>
      <c r="K83" s="237" t="e">
        <f t="shared" ref="K83" si="355">AX83+AY83</f>
        <v>#VALUE!</v>
      </c>
      <c r="L83" s="237" t="e">
        <f t="shared" ref="L83" si="356">K83-K82</f>
        <v>#VALUE!</v>
      </c>
      <c r="M83" s="238" t="str">
        <f>[2]!YBHIST($I$24,$I83,"LMMOAS","sec")</f>
        <v>E</v>
      </c>
      <c r="N83" s="239" t="str">
        <f>[2]!YBHIST($I$24,$I82,M$25,"sec","")</f>
        <v>E</v>
      </c>
      <c r="O83" s="240" t="str">
        <f>[2]!YBHIST("1 Month LIBOR",I83,"Yield","bmk","")</f>
        <v>E</v>
      </c>
      <c r="P83" s="237" t="e">
        <f t="shared" ref="P83" si="357">K82-Q83</f>
        <v>#VALUE!</v>
      </c>
      <c r="Q83" s="171" t="str">
        <f>[2]!YBSCEN($I$24,$J82&amp;"d","Market",O$25,"Swap",$I82,"LMMSkew","","Model",100,0,29,"Gradual","ParShift|N",0,"Annualized ROR",O82,100,"",,,,"Default",,,,"Default",,)</f>
        <v>E</v>
      </c>
      <c r="R83" s="237" t="e">
        <f t="shared" ref="R83" si="358">L83+P83</f>
        <v>#VALUE!</v>
      </c>
      <c r="S83" s="241" t="e">
        <f t="shared" ref="S83" si="359">R83/K82</f>
        <v>#VALUE!</v>
      </c>
      <c r="T83" s="237" t="e">
        <f>SUM(R$39:R83)</f>
        <v>#VALUE!</v>
      </c>
      <c r="U83" s="241" t="e">
        <f t="shared" ref="U83" si="360">BJ83</f>
        <v>#VALUE!</v>
      </c>
      <c r="V83" s="242" t="e">
        <f>VLOOKUP($I83, 'Barcap OAD'!$A:$S, $F$24, FALSE)</f>
        <v>#N/A</v>
      </c>
      <c r="W83" s="243" t="e">
        <f t="shared" si="215"/>
        <v>#VALUE!</v>
      </c>
      <c r="X83" s="244" t="e">
        <f>[2]!YBHIST($E83,$I83,X$25,"sec","")</f>
        <v>#VALUE!</v>
      </c>
      <c r="Y83" s="237" t="e">
        <f t="shared" ref="Y83" si="361">X83-X82</f>
        <v>#VALUE!</v>
      </c>
      <c r="Z83" s="171" t="e">
        <f t="shared" ref="Z83" si="362">X82-AA82</f>
        <v>#VALUE!</v>
      </c>
      <c r="AA83" s="171" t="e">
        <f>[2]!YBHIST($F83,$I83,X$25,"sec","")</f>
        <v>#VALUE!</v>
      </c>
      <c r="AB83" s="171" t="e">
        <f t="shared" ref="AB83" si="363">X82-Z83</f>
        <v>#VALUE!</v>
      </c>
      <c r="AC83" s="245" t="e">
        <f t="shared" ref="AC83" si="364">Y83+Z83</f>
        <v>#VALUE!</v>
      </c>
      <c r="AD83" s="246" t="e">
        <f>VLOOKUP($I83, 'Barcap OAD'!$A:$S, $F$26, FALSE)</f>
        <v>#N/A</v>
      </c>
      <c r="AE83" s="243" t="e">
        <f t="shared" ref="AE83" si="365">X83*AD83/10000</f>
        <v>#VALUE!</v>
      </c>
      <c r="AF83" s="247" t="e">
        <f t="shared" ref="AF83" si="366">W83/AE83</f>
        <v>#VALUE!</v>
      </c>
      <c r="AG83" s="237" t="e">
        <f t="shared" ref="AG83" si="367">-AC83*AF82</f>
        <v>#VALUE!</v>
      </c>
      <c r="AH83" s="241" t="e">
        <f t="shared" ref="AH83" si="368">AG83/K82</f>
        <v>#VALUE!</v>
      </c>
      <c r="AI83" s="237" t="e">
        <f t="shared" ref="AI83" si="369">AL83+AK83</f>
        <v>#VALUE!</v>
      </c>
      <c r="AJ83" s="241" t="e">
        <f t="shared" ref="AJ83" si="370">AF83-AF82</f>
        <v>#VALUE!</v>
      </c>
      <c r="AK83" s="245" t="e">
        <f t="shared" ref="AK83" si="371">(AJ83*Y83)/2</f>
        <v>#VALUE!</v>
      </c>
      <c r="AL83" s="248" t="e">
        <f t="shared" ref="AL83" si="372">AG83+R83</f>
        <v>#VALUE!</v>
      </c>
      <c r="AM83" s="241" t="e">
        <f t="shared" ref="AM83" si="373">AL83/K82</f>
        <v>#VALUE!</v>
      </c>
      <c r="AN83" s="237" t="e">
        <f>SUM(AL$41:AL83)</f>
        <v>#VALUE!</v>
      </c>
      <c r="AO83" s="203" t="e">
        <f t="shared" ref="AO83" si="374">BL83</f>
        <v>#VALUE!</v>
      </c>
      <c r="AP83" s="249" t="e">
        <f t="shared" ref="AP83" si="375">(Z83*AF83*-1)+P83</f>
        <v>#VALUE!</v>
      </c>
      <c r="AQ83" s="250" t="e">
        <f t="shared" ref="AQ83" si="376">AP83/K82</f>
        <v>#VALUE!</v>
      </c>
      <c r="AV83" s="67">
        <f t="shared" si="29"/>
        <v>-7</v>
      </c>
      <c r="AX83" s="208" t="str">
        <f>[2]!YBHIST($I$24,$I83,J$25,"sec","")</f>
        <v>E</v>
      </c>
      <c r="AY83" s="206" t="str">
        <f>[2]!YBPRICE($I$24,AX83&amp;"d","Market","AccruedInterest","Swap",$I83,"LMMSkew","","Model",100,"")</f>
        <v>E</v>
      </c>
      <c r="BA83" s="211" t="e">
        <f>[2]!YBHIST($E83,$I83,X$25,"sec","")</f>
        <v>#VALUE!</v>
      </c>
      <c r="BB83" s="67" t="e">
        <f>[2]!YBPRICE(E$41,BA83,"Market","AccruedInterest","Swap",$I83,"LMMSkew","","Model",100,"OASEDUR")</f>
        <v>#VALUE!</v>
      </c>
      <c r="BI83" s="519" t="e">
        <f t="shared" ref="BI83" si="377">1+S83</f>
        <v>#VALUE!</v>
      </c>
      <c r="BJ83" s="520" t="e">
        <f>PRODUCT($BI$41:BI83)-1</f>
        <v>#VALUE!</v>
      </c>
      <c r="BK83" s="519" t="e">
        <f t="shared" ref="BK83" si="378">1+AM83</f>
        <v>#VALUE!</v>
      </c>
      <c r="BL83" s="520" t="e">
        <f>PRODUCT($BK$41:BK83)-1</f>
        <v>#VALUE!</v>
      </c>
    </row>
    <row r="84" spans="1:64" ht="15">
      <c r="A84" s="90"/>
      <c r="C84" s="222" t="e">
        <f t="shared" ref="C84" si="379">I84+10</f>
        <v>#VALUE!</v>
      </c>
      <c r="D84" s="70" t="e">
        <f t="shared" ref="D84" si="380">I84+35</f>
        <v>#VALUE!</v>
      </c>
      <c r="E84" s="70" t="e">
        <f t="shared" ref="E84" si="381">"FNMA"&amp;TEXT($J$23,"0.0")&amp;"-TBA-"&amp;TEXT(C84,"mmm")</f>
        <v>#VALUE!</v>
      </c>
      <c r="F84" s="70" t="e">
        <f t="shared" ref="F84" si="382">"FNMA"&amp;TEXT($J$23,"0.0")&amp;"-TBA-"&amp;TEXT(D84,"mmm")</f>
        <v>#VALUE!</v>
      </c>
      <c r="G84" s="70" t="str">
        <f t="shared" si="50"/>
        <v>FNMA3.0-TBA-GEN</v>
      </c>
      <c r="I84" s="133" t="str">
        <f>[2]!YBWORKDAY(EDATE(Base_Date, AV84), -1, "USD")</f>
        <v>E</v>
      </c>
      <c r="J84" s="217" t="str">
        <f t="shared" ref="J84" si="383">AX84</f>
        <v>E</v>
      </c>
      <c r="K84" s="80" t="e">
        <f t="shared" ref="K84" si="384">AX84+AY84</f>
        <v>#VALUE!</v>
      </c>
      <c r="L84" s="80" t="e">
        <f t="shared" ref="L84" si="385">K84-K83</f>
        <v>#VALUE!</v>
      </c>
      <c r="M84" s="81" t="str">
        <f>[2]!YBHIST($I$24,$I84,"LMMOAS","sec")</f>
        <v>E</v>
      </c>
      <c r="N84" s="73" t="str">
        <f>[2]!YBHIST($I$24,$I83,M$25,"sec","")</f>
        <v>E</v>
      </c>
      <c r="O84" s="170" t="str">
        <f>[2]!YBHIST("1 Month LIBOR",I84,"Yield","bmk","")</f>
        <v>E</v>
      </c>
      <c r="P84" s="80" t="e">
        <f t="shared" ref="P84" si="386">K83-Q84</f>
        <v>#VALUE!</v>
      </c>
      <c r="Q84" s="82" t="str">
        <f>[2]!YBSCEN($I$24,$J83&amp;"d","Market",O$25,"Swap",$I83,"LMMSkew","","Model",100,0,29,"Gradual","ParShift|N",0,"Annualized ROR",O83,100,"",,,,"Default",,,,"Default",,)</f>
        <v>E</v>
      </c>
      <c r="R84" s="80" t="e">
        <f t="shared" ref="R84" si="387">L84+P84</f>
        <v>#VALUE!</v>
      </c>
      <c r="S84" s="83" t="e">
        <f t="shared" ref="S84" si="388">R84/K83</f>
        <v>#VALUE!</v>
      </c>
      <c r="T84" s="80" t="e">
        <f>SUM(R$39:R84)</f>
        <v>#VALUE!</v>
      </c>
      <c r="U84" s="83" t="e">
        <f t="shared" ref="U84" si="389">BJ84</f>
        <v>#VALUE!</v>
      </c>
      <c r="V84" s="84" t="e">
        <f>VLOOKUP($I84, 'Barcap OAD'!$A:$S, $F$24, FALSE)</f>
        <v>#N/A</v>
      </c>
      <c r="W84" s="172" t="e">
        <f t="shared" si="215"/>
        <v>#VALUE!</v>
      </c>
      <c r="X84" s="185" t="e">
        <f>[2]!YBHIST($E84,$I84,X$25,"sec","")</f>
        <v>#VALUE!</v>
      </c>
      <c r="Y84" s="80" t="e">
        <f t="shared" ref="Y84" si="390">X84-X83</f>
        <v>#VALUE!</v>
      </c>
      <c r="Z84" s="82" t="e">
        <f t="shared" ref="Z84" si="391">X83-AA83</f>
        <v>#VALUE!</v>
      </c>
      <c r="AA84" s="82" t="e">
        <f>[2]!YBHIST($F84,$I84,X$25,"sec","")</f>
        <v>#VALUE!</v>
      </c>
      <c r="AB84" s="82" t="e">
        <f t="shared" ref="AB84" si="392">X83-Z84</f>
        <v>#VALUE!</v>
      </c>
      <c r="AC84" s="187" t="e">
        <f t="shared" ref="AC84" si="393">Y84+Z84</f>
        <v>#VALUE!</v>
      </c>
      <c r="AD84" s="189" t="e">
        <f>VLOOKUP($I84, 'Barcap OAD'!$A:$S, $F$26, FALSE)</f>
        <v>#N/A</v>
      </c>
      <c r="AE84" s="172" t="e">
        <f t="shared" ref="AE84" si="394">X84*AD84/10000</f>
        <v>#VALUE!</v>
      </c>
      <c r="AF84" s="86" t="e">
        <f t="shared" ref="AF84" si="395">W84/AE84</f>
        <v>#VALUE!</v>
      </c>
      <c r="AG84" s="80" t="e">
        <f t="shared" ref="AG84" si="396">-AC84*AF83</f>
        <v>#VALUE!</v>
      </c>
      <c r="AH84" s="83" t="e">
        <f t="shared" ref="AH84" si="397">AG84/K83</f>
        <v>#VALUE!</v>
      </c>
      <c r="AI84" s="80" t="e">
        <f t="shared" ref="AI84" si="398">AL84+AK84</f>
        <v>#VALUE!</v>
      </c>
      <c r="AJ84" s="83" t="e">
        <f t="shared" ref="AJ84" si="399">AF84-AF83</f>
        <v>#VALUE!</v>
      </c>
      <c r="AK84" s="187" t="e">
        <f t="shared" ref="AK84" si="400">(AJ84*Y84)/2</f>
        <v>#VALUE!</v>
      </c>
      <c r="AL84" s="192" t="e">
        <f t="shared" ref="AL84" si="401">AG84+R84</f>
        <v>#VALUE!</v>
      </c>
      <c r="AM84" s="83" t="e">
        <f t="shared" ref="AM84" si="402">AL84/K83</f>
        <v>#VALUE!</v>
      </c>
      <c r="AN84" s="80" t="e">
        <f>SUM(AL$41:AL84)</f>
        <v>#VALUE!</v>
      </c>
      <c r="AO84" s="109" t="e">
        <f t="shared" ref="AO84" si="403">BL84</f>
        <v>#VALUE!</v>
      </c>
      <c r="AP84" s="194" t="e">
        <f t="shared" ref="AP84" si="404">(Z84*AF84*-1)+P84</f>
        <v>#VALUE!</v>
      </c>
      <c r="AQ84" s="200" t="e">
        <f t="shared" ref="AQ84" si="405">AP84/K83</f>
        <v>#VALUE!</v>
      </c>
      <c r="AV84" s="67">
        <f t="shared" si="29"/>
        <v>-6</v>
      </c>
      <c r="AX84" s="208" t="str">
        <f>[2]!YBHIST($I$24,$I84,J$25,"sec","")</f>
        <v>E</v>
      </c>
      <c r="AY84" s="206" t="str">
        <f>[2]!YBPRICE($I$24,AX84&amp;"d","Market","AccruedInterest","Swap",$I84,"LMMSkew","","Model",100,"")</f>
        <v>E</v>
      </c>
      <c r="BA84" s="211" t="e">
        <f>[2]!YBHIST($E84,$I84,X$25,"sec","")</f>
        <v>#VALUE!</v>
      </c>
      <c r="BB84" s="67" t="e">
        <f>[2]!YBPRICE(E$41,BA84,"Market","AccruedInterest","Swap",$I84,"LMMSkew","","Model",100,"OASEDUR")</f>
        <v>#VALUE!</v>
      </c>
      <c r="BI84" s="519" t="e">
        <f t="shared" ref="BI84" si="406">1+S84</f>
        <v>#VALUE!</v>
      </c>
      <c r="BJ84" s="520" t="e">
        <f>PRODUCT($BI$41:BI84)-1</f>
        <v>#VALUE!</v>
      </c>
      <c r="BK84" s="519" t="e">
        <f t="shared" ref="BK84" si="407">1+AM84</f>
        <v>#VALUE!</v>
      </c>
      <c r="BL84" s="520" t="e">
        <f>PRODUCT($BK$41:BK84)-1</f>
        <v>#VALUE!</v>
      </c>
    </row>
    <row r="85" spans="1:64" ht="15">
      <c r="A85" s="90"/>
      <c r="C85" s="222" t="e">
        <f t="shared" ref="C85" si="408">I85+10</f>
        <v>#VALUE!</v>
      </c>
      <c r="D85" s="70" t="e">
        <f t="shared" ref="D85" si="409">I85+35</f>
        <v>#VALUE!</v>
      </c>
      <c r="E85" s="70" t="e">
        <f t="shared" ref="E85" si="410">"FNMA"&amp;TEXT($J$23,"0.0")&amp;"-TBA-"&amp;TEXT(C85,"mmm")</f>
        <v>#VALUE!</v>
      </c>
      <c r="F85" s="70" t="e">
        <f t="shared" ref="F85" si="411">"FNMA"&amp;TEXT($J$23,"0.0")&amp;"-TBA-"&amp;TEXT(D85,"mmm")</f>
        <v>#VALUE!</v>
      </c>
      <c r="G85" s="70" t="str">
        <f t="shared" si="50"/>
        <v>FNMA3.0-TBA-GEN</v>
      </c>
      <c r="I85" s="133" t="str">
        <f>[2]!YBWORKDAY(EDATE(Base_Date, AV85), -1, "USD")</f>
        <v>E</v>
      </c>
      <c r="J85" s="217" t="str">
        <f t="shared" ref="J85" si="412">AX85</f>
        <v>E</v>
      </c>
      <c r="K85" s="80" t="e">
        <f t="shared" ref="K85" si="413">AX85+AY85</f>
        <v>#VALUE!</v>
      </c>
      <c r="L85" s="80" t="e">
        <f t="shared" ref="L85" si="414">K85-K84</f>
        <v>#VALUE!</v>
      </c>
      <c r="M85" s="81" t="str">
        <f>[2]!YBHIST($I$24,$I85,"LMMOAS","sec")</f>
        <v>E</v>
      </c>
      <c r="N85" s="73" t="str">
        <f>[2]!YBHIST($I$24,$I84,M$25,"sec","")</f>
        <v>E</v>
      </c>
      <c r="O85" s="170" t="str">
        <f>[2]!YBHIST("1 Month LIBOR",I85,"Yield","bmk","")</f>
        <v>E</v>
      </c>
      <c r="P85" s="80" t="e">
        <f t="shared" ref="P85" si="415">K84-Q85</f>
        <v>#VALUE!</v>
      </c>
      <c r="Q85" s="82" t="str">
        <f>[2]!YBSCEN($I$24,$J84&amp;"d","Market",O$25,"Swap",$I84,"LMMSkew","","Model",100,0,29,"Gradual","ParShift|N",0,"Annualized ROR",O84,100,"",,,,"Default",,,,"Default",,)</f>
        <v>E</v>
      </c>
      <c r="R85" s="80" t="e">
        <f t="shared" ref="R85" si="416">L85+P85</f>
        <v>#VALUE!</v>
      </c>
      <c r="S85" s="83" t="e">
        <f t="shared" ref="S85" si="417">R85/K84</f>
        <v>#VALUE!</v>
      </c>
      <c r="T85" s="80" t="e">
        <f>SUM(R$39:R85)</f>
        <v>#VALUE!</v>
      </c>
      <c r="U85" s="83" t="e">
        <f t="shared" ref="U85" si="418">BJ85</f>
        <v>#VALUE!</v>
      </c>
      <c r="V85" s="84" t="e">
        <f>VLOOKUP($I85, 'Barcap OAD'!$A:$S, $F$24, FALSE)</f>
        <v>#N/A</v>
      </c>
      <c r="W85" s="172" t="e">
        <f t="shared" si="215"/>
        <v>#VALUE!</v>
      </c>
      <c r="X85" s="185" t="e">
        <f>[2]!YBHIST($E85,$I85,X$25,"sec","")</f>
        <v>#VALUE!</v>
      </c>
      <c r="Y85" s="80" t="e">
        <f t="shared" ref="Y85" si="419">X85-X84</f>
        <v>#VALUE!</v>
      </c>
      <c r="Z85" s="82" t="e">
        <f t="shared" ref="Z85" si="420">X84-AA84</f>
        <v>#VALUE!</v>
      </c>
      <c r="AA85" s="82" t="e">
        <f>[2]!YBHIST($F85,$I85,X$25,"sec","")</f>
        <v>#VALUE!</v>
      </c>
      <c r="AB85" s="82" t="e">
        <f t="shared" ref="AB85" si="421">X84-Z85</f>
        <v>#VALUE!</v>
      </c>
      <c r="AC85" s="187" t="e">
        <f t="shared" ref="AC85" si="422">Y85+Z85</f>
        <v>#VALUE!</v>
      </c>
      <c r="AD85" s="189" t="e">
        <f>VLOOKUP($I85, 'Barcap OAD'!$A:$S, $F$26, FALSE)</f>
        <v>#N/A</v>
      </c>
      <c r="AE85" s="172" t="e">
        <f t="shared" ref="AE85" si="423">X85*AD85/10000</f>
        <v>#VALUE!</v>
      </c>
      <c r="AF85" s="86" t="e">
        <f t="shared" ref="AF85" si="424">W85/AE85</f>
        <v>#VALUE!</v>
      </c>
      <c r="AG85" s="80" t="e">
        <f t="shared" ref="AG85" si="425">-AC85*AF84</f>
        <v>#VALUE!</v>
      </c>
      <c r="AH85" s="83" t="e">
        <f t="shared" ref="AH85" si="426">AG85/K84</f>
        <v>#VALUE!</v>
      </c>
      <c r="AI85" s="80" t="e">
        <f t="shared" ref="AI85" si="427">AL85+AK85</f>
        <v>#VALUE!</v>
      </c>
      <c r="AJ85" s="83" t="e">
        <f t="shared" ref="AJ85" si="428">AF85-AF84</f>
        <v>#VALUE!</v>
      </c>
      <c r="AK85" s="187" t="e">
        <f t="shared" ref="AK85" si="429">(AJ85*Y85)/2</f>
        <v>#VALUE!</v>
      </c>
      <c r="AL85" s="192" t="e">
        <f t="shared" ref="AL85" si="430">AG85+R85</f>
        <v>#VALUE!</v>
      </c>
      <c r="AM85" s="83" t="e">
        <f t="shared" ref="AM85" si="431">AL85/K84</f>
        <v>#VALUE!</v>
      </c>
      <c r="AN85" s="80" t="e">
        <f>SUM(AL$41:AL85)</f>
        <v>#VALUE!</v>
      </c>
      <c r="AO85" s="109" t="e">
        <f t="shared" ref="AO85" si="432">BL85</f>
        <v>#VALUE!</v>
      </c>
      <c r="AP85" s="194" t="e">
        <f t="shared" ref="AP85" si="433">(Z85*AF85*-1)+P85</f>
        <v>#VALUE!</v>
      </c>
      <c r="AQ85" s="200" t="e">
        <f t="shared" ref="AQ85" si="434">AP85/K84</f>
        <v>#VALUE!</v>
      </c>
      <c r="AV85" s="67">
        <f t="shared" si="29"/>
        <v>-5</v>
      </c>
      <c r="AX85" s="208" t="str">
        <f>[2]!YBHIST($I$24,$I85,J$25,"sec","")</f>
        <v>E</v>
      </c>
      <c r="AY85" s="206" t="str">
        <f>[2]!YBPRICE($I$24,AX85&amp;"d","Market","AccruedInterest","Swap",$I85,"LMMSkew","","Model",100,"")</f>
        <v>E</v>
      </c>
      <c r="BA85" s="211" t="e">
        <f>[2]!YBHIST($E85,$I85,X$25,"sec","")</f>
        <v>#VALUE!</v>
      </c>
      <c r="BB85" s="67" t="e">
        <f>[2]!YBPRICE(E$41,BA85,"Market","AccruedInterest","Swap",$I85,"LMMSkew","","Model",100,"OASEDUR")</f>
        <v>#VALUE!</v>
      </c>
      <c r="BI85" s="519" t="e">
        <f t="shared" ref="BI85" si="435">1+S85</f>
        <v>#VALUE!</v>
      </c>
      <c r="BJ85" s="520" t="e">
        <f>PRODUCT($BI$41:BI85)-1</f>
        <v>#VALUE!</v>
      </c>
      <c r="BK85" s="519" t="e">
        <f t="shared" ref="BK85" si="436">1+AM85</f>
        <v>#VALUE!</v>
      </c>
      <c r="BL85" s="520" t="e">
        <f>PRODUCT($BK$41:BK85)-1</f>
        <v>#VALUE!</v>
      </c>
    </row>
    <row r="86" spans="1:64" ht="15">
      <c r="A86" s="90"/>
      <c r="C86" s="222" t="e">
        <f t="shared" ref="C86" si="437">I86+10</f>
        <v>#VALUE!</v>
      </c>
      <c r="D86" s="70" t="e">
        <f t="shared" ref="D86" si="438">I86+35</f>
        <v>#VALUE!</v>
      </c>
      <c r="E86" s="70" t="e">
        <f t="shared" ref="E86" si="439">"FNMA"&amp;TEXT($J$23,"0.0")&amp;"-TBA-"&amp;TEXT(C86,"mmm")</f>
        <v>#VALUE!</v>
      </c>
      <c r="F86" s="70" t="e">
        <f t="shared" ref="F86" si="440">"FNMA"&amp;TEXT($J$23,"0.0")&amp;"-TBA-"&amp;TEXT(D86,"mmm")</f>
        <v>#VALUE!</v>
      </c>
      <c r="G86" s="70" t="str">
        <f t="shared" si="50"/>
        <v>FNMA3.0-TBA-GEN</v>
      </c>
      <c r="I86" s="133" t="str">
        <f>[2]!YBWORKDAY(EDATE(Base_Date, AV86), -1, "USD")</f>
        <v>E</v>
      </c>
      <c r="J86" s="217" t="str">
        <f t="shared" ref="J86" si="441">AX86</f>
        <v>E</v>
      </c>
      <c r="K86" s="80" t="e">
        <f t="shared" ref="K86" si="442">AX86+AY86</f>
        <v>#VALUE!</v>
      </c>
      <c r="L86" s="80" t="e">
        <f t="shared" ref="L86" si="443">K86-K85</f>
        <v>#VALUE!</v>
      </c>
      <c r="M86" s="81" t="str">
        <f>[2]!YBHIST($I$24,$I86,"LMMOAS","sec")</f>
        <v>E</v>
      </c>
      <c r="N86" s="73" t="str">
        <f>[2]!YBHIST($I$24,$I85,M$25,"sec","")</f>
        <v>E</v>
      </c>
      <c r="O86" s="170" t="str">
        <f>[2]!YBHIST("1 Month LIBOR",I86,"Yield","bmk","")</f>
        <v>E</v>
      </c>
      <c r="P86" s="80" t="e">
        <f t="shared" ref="P86" si="444">K85-Q86</f>
        <v>#VALUE!</v>
      </c>
      <c r="Q86" s="82" t="str">
        <f>[2]!YBSCEN($I$24,$J85&amp;"d","Market",O$25,"Swap",$I85,"LMMSkew","","Model",100,0,29,"Gradual","ParShift|N",0,"Annualized ROR",O85,100,"",,,,"Default",,,,"Default",,)</f>
        <v>E</v>
      </c>
      <c r="R86" s="80" t="e">
        <f t="shared" ref="R86" si="445">L86+P86</f>
        <v>#VALUE!</v>
      </c>
      <c r="S86" s="83" t="e">
        <f t="shared" ref="S86" si="446">R86/K85</f>
        <v>#VALUE!</v>
      </c>
      <c r="T86" s="80" t="e">
        <f>SUM(R$39:R86)</f>
        <v>#VALUE!</v>
      </c>
      <c r="U86" s="83" t="e">
        <f t="shared" ref="U86" si="447">BJ86</f>
        <v>#VALUE!</v>
      </c>
      <c r="V86" s="84" t="e">
        <f>VLOOKUP($I86, 'Barcap OAD'!$A:$S, $F$24, FALSE)</f>
        <v>#N/A</v>
      </c>
      <c r="W86" s="172" t="e">
        <f t="shared" si="215"/>
        <v>#VALUE!</v>
      </c>
      <c r="X86" s="185" t="e">
        <f>[2]!YBHIST($E86,$I86,X$25,"sec","")</f>
        <v>#VALUE!</v>
      </c>
      <c r="Y86" s="80" t="e">
        <f t="shared" ref="Y86" si="448">X86-X85</f>
        <v>#VALUE!</v>
      </c>
      <c r="Z86" s="82" t="e">
        <f t="shared" ref="Z86" si="449">X85-AA85</f>
        <v>#VALUE!</v>
      </c>
      <c r="AA86" s="82" t="e">
        <f>[2]!YBHIST($F86,$I86,X$25,"sec","")</f>
        <v>#VALUE!</v>
      </c>
      <c r="AB86" s="82" t="e">
        <f t="shared" ref="AB86" si="450">X85-Z86</f>
        <v>#VALUE!</v>
      </c>
      <c r="AC86" s="187" t="e">
        <f t="shared" ref="AC86" si="451">Y86+Z86</f>
        <v>#VALUE!</v>
      </c>
      <c r="AD86" s="189" t="e">
        <f>VLOOKUP($I86, 'Barcap OAD'!$A:$S, $F$26, FALSE)</f>
        <v>#N/A</v>
      </c>
      <c r="AE86" s="172" t="e">
        <f t="shared" ref="AE86" si="452">X86*AD86/10000</f>
        <v>#VALUE!</v>
      </c>
      <c r="AF86" s="86" t="e">
        <f t="shared" ref="AF86" si="453">W86/AE86</f>
        <v>#VALUE!</v>
      </c>
      <c r="AG86" s="80" t="e">
        <f t="shared" ref="AG86" si="454">-AC86*AF85</f>
        <v>#VALUE!</v>
      </c>
      <c r="AH86" s="83" t="e">
        <f t="shared" ref="AH86" si="455">AG86/K85</f>
        <v>#VALUE!</v>
      </c>
      <c r="AI86" s="80" t="e">
        <f t="shared" ref="AI86" si="456">AL86+AK86</f>
        <v>#VALUE!</v>
      </c>
      <c r="AJ86" s="83" t="e">
        <f t="shared" ref="AJ86" si="457">AF86-AF85</f>
        <v>#VALUE!</v>
      </c>
      <c r="AK86" s="187" t="e">
        <f t="shared" ref="AK86" si="458">(AJ86*Y86)/2</f>
        <v>#VALUE!</v>
      </c>
      <c r="AL86" s="192" t="e">
        <f t="shared" ref="AL86" si="459">AG86+R86</f>
        <v>#VALUE!</v>
      </c>
      <c r="AM86" s="83" t="e">
        <f t="shared" ref="AM86" si="460">AL86/K85</f>
        <v>#VALUE!</v>
      </c>
      <c r="AN86" s="80" t="e">
        <f>SUM(AL$41:AL86)</f>
        <v>#VALUE!</v>
      </c>
      <c r="AO86" s="109" t="e">
        <f t="shared" ref="AO86" si="461">BL86</f>
        <v>#VALUE!</v>
      </c>
      <c r="AP86" s="194" t="e">
        <f t="shared" ref="AP86" si="462">(Z86*AF86*-1)+P86</f>
        <v>#VALUE!</v>
      </c>
      <c r="AQ86" s="200" t="e">
        <f t="shared" ref="AQ86" si="463">AP86/K85</f>
        <v>#VALUE!</v>
      </c>
      <c r="AV86" s="67">
        <f t="shared" si="29"/>
        <v>-4</v>
      </c>
      <c r="AX86" s="208" t="str">
        <f>[2]!YBHIST($I$24,$I86,J$25,"sec","")</f>
        <v>E</v>
      </c>
      <c r="AY86" s="206" t="str">
        <f>[2]!YBPRICE($I$24,AX86&amp;"d","Market","AccruedInterest","Swap",$I86,"LMMSkew","","Model",100,"")</f>
        <v>E</v>
      </c>
      <c r="BA86" s="211" t="e">
        <f>[2]!YBHIST($E86,$I86,X$25,"sec","")</f>
        <v>#VALUE!</v>
      </c>
      <c r="BB86" s="67" t="e">
        <f>[2]!YBPRICE(E$41,BA86,"Market","AccruedInterest","Swap",$I86,"LMMSkew","","Model",100,"OASEDUR")</f>
        <v>#VALUE!</v>
      </c>
      <c r="BI86" s="519" t="e">
        <f t="shared" ref="BI86" si="464">1+S86</f>
        <v>#VALUE!</v>
      </c>
      <c r="BJ86" s="520" t="e">
        <f>PRODUCT($BI$41:BI86)-1</f>
        <v>#VALUE!</v>
      </c>
      <c r="BK86" s="519" t="e">
        <f t="shared" ref="BK86" si="465">1+AM86</f>
        <v>#VALUE!</v>
      </c>
      <c r="BL86" s="520" t="e">
        <f>PRODUCT($BK$41:BK86)-1</f>
        <v>#VALUE!</v>
      </c>
    </row>
    <row r="87" spans="1:64" ht="15">
      <c r="A87" s="90"/>
      <c r="C87" s="222" t="e">
        <f t="shared" ref="C87" si="466">I87+10</f>
        <v>#VALUE!</v>
      </c>
      <c r="D87" s="70" t="e">
        <f t="shared" ref="D87" si="467">I87+35</f>
        <v>#VALUE!</v>
      </c>
      <c r="E87" s="70" t="e">
        <f t="shared" ref="E87" si="468">"FNMA"&amp;TEXT($J$23,"0.0")&amp;"-TBA-"&amp;TEXT(C87,"mmm")</f>
        <v>#VALUE!</v>
      </c>
      <c r="F87" s="70" t="e">
        <f t="shared" ref="F87" si="469">"FNMA"&amp;TEXT($J$23,"0.0")&amp;"-TBA-"&amp;TEXT(D87,"mmm")</f>
        <v>#VALUE!</v>
      </c>
      <c r="G87" s="70" t="str">
        <f t="shared" si="50"/>
        <v>FNMA3.0-TBA-GEN</v>
      </c>
      <c r="I87" s="133" t="str">
        <f>[2]!YBWORKDAY(EDATE(Base_Date, AV87), -1, "USD")</f>
        <v>E</v>
      </c>
      <c r="J87" s="217" t="str">
        <f t="shared" ref="J87" si="470">AX87</f>
        <v>E</v>
      </c>
      <c r="K87" s="80" t="e">
        <f t="shared" ref="K87" si="471">AX87+AY87</f>
        <v>#VALUE!</v>
      </c>
      <c r="L87" s="80" t="e">
        <f t="shared" ref="L87" si="472">K87-K86</f>
        <v>#VALUE!</v>
      </c>
      <c r="M87" s="81" t="str">
        <f>[2]!YBHIST($I$24,$I87,"LMMOAS","sec")</f>
        <v>E</v>
      </c>
      <c r="N87" s="73" t="str">
        <f>[2]!YBHIST($I$24,$I86,M$25,"sec","")</f>
        <v>E</v>
      </c>
      <c r="O87" s="170" t="str">
        <f>[2]!YBHIST("1 Month LIBOR",I87,"Yield","bmk","")</f>
        <v>E</v>
      </c>
      <c r="P87" s="80" t="e">
        <f t="shared" ref="P87" si="473">K86-Q87</f>
        <v>#VALUE!</v>
      </c>
      <c r="Q87" s="82" t="str">
        <f>[2]!YBSCEN($I$24,$J86&amp;"d","Market",O$25,"Swap",$I86,"LMMSkew","","Model",100,0,29,"Gradual","ParShift|N",0,"Annualized ROR",O86,100,"",,,,"Default",,,,"Default",,)</f>
        <v>E</v>
      </c>
      <c r="R87" s="80" t="e">
        <f t="shared" ref="R87" si="474">L87+P87</f>
        <v>#VALUE!</v>
      </c>
      <c r="S87" s="83" t="e">
        <f t="shared" ref="S87" si="475">R87/K86</f>
        <v>#VALUE!</v>
      </c>
      <c r="T87" s="80" t="e">
        <f>SUM(R$39:R87)</f>
        <v>#VALUE!</v>
      </c>
      <c r="U87" s="83" t="e">
        <f t="shared" ref="U87" si="476">BJ87</f>
        <v>#VALUE!</v>
      </c>
      <c r="V87" s="84" t="e">
        <f>VLOOKUP($I87, 'Barcap OAD'!$A:$S, $F$24, FALSE)</f>
        <v>#N/A</v>
      </c>
      <c r="W87" s="172" t="e">
        <f t="shared" si="215"/>
        <v>#VALUE!</v>
      </c>
      <c r="X87" s="185" t="e">
        <f>[2]!YBHIST($E87,$I87,X$25,"sec","")</f>
        <v>#VALUE!</v>
      </c>
      <c r="Y87" s="80" t="e">
        <f t="shared" ref="Y87" si="477">X87-X86</f>
        <v>#VALUE!</v>
      </c>
      <c r="Z87" s="82" t="e">
        <f t="shared" ref="Z87" si="478">X86-AA86</f>
        <v>#VALUE!</v>
      </c>
      <c r="AA87" s="82" t="e">
        <f>[2]!YBHIST($F87,$I87,X$25,"sec","")</f>
        <v>#VALUE!</v>
      </c>
      <c r="AB87" s="82" t="e">
        <f t="shared" ref="AB87" si="479">X86-Z87</f>
        <v>#VALUE!</v>
      </c>
      <c r="AC87" s="187" t="e">
        <f t="shared" ref="AC87" si="480">Y87+Z87</f>
        <v>#VALUE!</v>
      </c>
      <c r="AD87" s="189" t="e">
        <f>VLOOKUP($I87, 'Barcap OAD'!$A:$S, $F$26, FALSE)</f>
        <v>#N/A</v>
      </c>
      <c r="AE87" s="172" t="e">
        <f t="shared" ref="AE87" si="481">X87*AD87/10000</f>
        <v>#VALUE!</v>
      </c>
      <c r="AF87" s="86" t="e">
        <f t="shared" ref="AF87" si="482">W87/AE87</f>
        <v>#VALUE!</v>
      </c>
      <c r="AG87" s="80" t="e">
        <f t="shared" ref="AG87" si="483">-AC87*AF86</f>
        <v>#VALUE!</v>
      </c>
      <c r="AH87" s="83" t="e">
        <f t="shared" ref="AH87" si="484">AG87/K86</f>
        <v>#VALUE!</v>
      </c>
      <c r="AI87" s="80" t="e">
        <f t="shared" ref="AI87" si="485">AL87+AK87</f>
        <v>#VALUE!</v>
      </c>
      <c r="AJ87" s="83" t="e">
        <f t="shared" ref="AJ87" si="486">AF87-AF86</f>
        <v>#VALUE!</v>
      </c>
      <c r="AK87" s="187" t="e">
        <f t="shared" ref="AK87" si="487">(AJ87*Y87)/2</f>
        <v>#VALUE!</v>
      </c>
      <c r="AL87" s="192" t="e">
        <f t="shared" ref="AL87" si="488">AG87+R87</f>
        <v>#VALUE!</v>
      </c>
      <c r="AM87" s="83" t="e">
        <f t="shared" ref="AM87" si="489">AL87/K86</f>
        <v>#VALUE!</v>
      </c>
      <c r="AN87" s="80" t="e">
        <f>SUM(AL$41:AL87)</f>
        <v>#VALUE!</v>
      </c>
      <c r="AO87" s="109" t="e">
        <f t="shared" ref="AO87" si="490">BL87</f>
        <v>#VALUE!</v>
      </c>
      <c r="AP87" s="194" t="e">
        <f t="shared" ref="AP87" si="491">(Z87*AF87*-1)+P87</f>
        <v>#VALUE!</v>
      </c>
      <c r="AQ87" s="200" t="e">
        <f t="shared" ref="AQ87" si="492">AP87/K86</f>
        <v>#VALUE!</v>
      </c>
      <c r="AV87" s="67">
        <f t="shared" si="29"/>
        <v>-3</v>
      </c>
      <c r="AX87" s="208" t="str">
        <f>[2]!YBHIST($I$24,$I87,J$25,"sec","")</f>
        <v>E</v>
      </c>
      <c r="AY87" s="206" t="str">
        <f>[2]!YBPRICE($I$24,AX87&amp;"d","Market","AccruedInterest","Swap",$I87,"LMMSkew","","Model",100,"")</f>
        <v>E</v>
      </c>
      <c r="BA87" s="211" t="e">
        <f>[2]!YBHIST($E87,$I87,X$25,"sec","")</f>
        <v>#VALUE!</v>
      </c>
      <c r="BB87" s="67" t="e">
        <f>[2]!YBPRICE(E$41,BA87,"Market","AccruedInterest","Swap",$I87,"LMMSkew","","Model",100,"OASEDUR")</f>
        <v>#VALUE!</v>
      </c>
      <c r="BI87" s="519" t="e">
        <f t="shared" ref="BI87" si="493">1+S87</f>
        <v>#VALUE!</v>
      </c>
      <c r="BJ87" s="520" t="e">
        <f>PRODUCT($BI$41:BI87)-1</f>
        <v>#VALUE!</v>
      </c>
      <c r="BK87" s="519" t="e">
        <f t="shared" ref="BK87" si="494">1+AM87</f>
        <v>#VALUE!</v>
      </c>
      <c r="BL87" s="520" t="e">
        <f>PRODUCT($BK$41:BK87)-1</f>
        <v>#VALUE!</v>
      </c>
    </row>
    <row r="88" spans="1:64" ht="15">
      <c r="A88" s="90"/>
      <c r="C88" s="222" t="e">
        <f t="shared" ref="C88" si="495">I88+10</f>
        <v>#VALUE!</v>
      </c>
      <c r="D88" s="70" t="e">
        <f t="shared" ref="D88" si="496">I88+35</f>
        <v>#VALUE!</v>
      </c>
      <c r="E88" s="70" t="e">
        <f t="shared" ref="E88" si="497">"FNMA"&amp;TEXT($J$23,"0.0")&amp;"-TBA-"&amp;TEXT(C88,"mmm")</f>
        <v>#VALUE!</v>
      </c>
      <c r="F88" s="70" t="e">
        <f t="shared" ref="F88" si="498">"FNMA"&amp;TEXT($J$23,"0.0")&amp;"-TBA-"&amp;TEXT(D88,"mmm")</f>
        <v>#VALUE!</v>
      </c>
      <c r="G88" s="70" t="str">
        <f t="shared" si="50"/>
        <v>FNMA3.0-TBA-GEN</v>
      </c>
      <c r="I88" s="133" t="str">
        <f>[2]!YBWORKDAY(EDATE(Base_Date, AV88), -1, "USD")</f>
        <v>E</v>
      </c>
      <c r="J88" s="217" t="str">
        <f t="shared" ref="J88" si="499">AX88</f>
        <v>E</v>
      </c>
      <c r="K88" s="80" t="e">
        <f t="shared" ref="K88" si="500">AX88+AY88</f>
        <v>#VALUE!</v>
      </c>
      <c r="L88" s="80" t="e">
        <f t="shared" ref="L88" si="501">K88-K87</f>
        <v>#VALUE!</v>
      </c>
      <c r="M88" s="81" t="str">
        <f>[2]!YBHIST($I$24,$I88,"LMMOAS","sec")</f>
        <v>E</v>
      </c>
      <c r="N88" s="73" t="str">
        <f>[2]!YBHIST($I$24,$I87,M$25,"sec","")</f>
        <v>E</v>
      </c>
      <c r="O88" s="170" t="str">
        <f>[2]!YBHIST("1 Month LIBOR",I88,"Yield","bmk","")</f>
        <v>E</v>
      </c>
      <c r="P88" s="80" t="e">
        <f t="shared" ref="P88" si="502">K87-Q88</f>
        <v>#VALUE!</v>
      </c>
      <c r="Q88" s="82" t="str">
        <f>[2]!YBSCEN($I$24,$J87&amp;"d","Market",O$25,"Swap",$I87,"LMMSkew","","Model",100,0,29,"Gradual","ParShift|N",0,"Annualized ROR",O87,100,"",,,,"Default",,,,"Default",,)</f>
        <v>E</v>
      </c>
      <c r="R88" s="80" t="e">
        <f t="shared" ref="R88" si="503">L88+P88</f>
        <v>#VALUE!</v>
      </c>
      <c r="S88" s="83" t="e">
        <f t="shared" ref="S88" si="504">R88/K87</f>
        <v>#VALUE!</v>
      </c>
      <c r="T88" s="80" t="e">
        <f>SUM(R$39:R88)</f>
        <v>#VALUE!</v>
      </c>
      <c r="U88" s="83" t="e">
        <f t="shared" ref="U88" si="505">BJ88</f>
        <v>#VALUE!</v>
      </c>
      <c r="V88" s="84" t="e">
        <f>VLOOKUP($I88, 'Barcap OAD'!$A:$S, $F$24, FALSE)</f>
        <v>#N/A</v>
      </c>
      <c r="W88" s="172" t="e">
        <f t="shared" si="215"/>
        <v>#VALUE!</v>
      </c>
      <c r="X88" s="185" t="e">
        <f>[2]!YBHIST($E88,$I88,X$25,"sec","")</f>
        <v>#VALUE!</v>
      </c>
      <c r="Y88" s="80" t="e">
        <f t="shared" ref="Y88" si="506">X88-X87</f>
        <v>#VALUE!</v>
      </c>
      <c r="Z88" s="82" t="e">
        <f t="shared" ref="Z88" si="507">X87-AA87</f>
        <v>#VALUE!</v>
      </c>
      <c r="AA88" s="82" t="e">
        <f>[2]!YBHIST($F88,$I88,X$25,"sec","")</f>
        <v>#VALUE!</v>
      </c>
      <c r="AB88" s="82" t="e">
        <f t="shared" ref="AB88" si="508">X87-Z88</f>
        <v>#VALUE!</v>
      </c>
      <c r="AC88" s="187" t="e">
        <f t="shared" ref="AC88" si="509">Y88+Z88</f>
        <v>#VALUE!</v>
      </c>
      <c r="AD88" s="189" t="e">
        <f>VLOOKUP($I88, 'Barcap OAD'!$A:$S, $F$26, FALSE)</f>
        <v>#N/A</v>
      </c>
      <c r="AE88" s="172" t="e">
        <f t="shared" ref="AE88" si="510">X88*AD88/10000</f>
        <v>#VALUE!</v>
      </c>
      <c r="AF88" s="86" t="e">
        <f t="shared" ref="AF88" si="511">W88/AE88</f>
        <v>#VALUE!</v>
      </c>
      <c r="AG88" s="80" t="e">
        <f t="shared" ref="AG88" si="512">-AC88*AF87</f>
        <v>#VALUE!</v>
      </c>
      <c r="AH88" s="83" t="e">
        <f t="shared" ref="AH88" si="513">AG88/K87</f>
        <v>#VALUE!</v>
      </c>
      <c r="AI88" s="80" t="e">
        <f t="shared" ref="AI88" si="514">AL88+AK88</f>
        <v>#VALUE!</v>
      </c>
      <c r="AJ88" s="83" t="e">
        <f t="shared" ref="AJ88" si="515">AF88-AF87</f>
        <v>#VALUE!</v>
      </c>
      <c r="AK88" s="187" t="e">
        <f t="shared" ref="AK88" si="516">(AJ88*Y88)/2</f>
        <v>#VALUE!</v>
      </c>
      <c r="AL88" s="192" t="e">
        <f t="shared" ref="AL88" si="517">AG88+R88</f>
        <v>#VALUE!</v>
      </c>
      <c r="AM88" s="83" t="e">
        <f t="shared" ref="AM88" si="518">AL88/K87</f>
        <v>#VALUE!</v>
      </c>
      <c r="AN88" s="80" t="e">
        <f>SUM(AL$41:AL88)</f>
        <v>#VALUE!</v>
      </c>
      <c r="AO88" s="109" t="e">
        <f t="shared" ref="AO88" si="519">BL88</f>
        <v>#VALUE!</v>
      </c>
      <c r="AP88" s="194" t="e">
        <f t="shared" ref="AP88" si="520">(Z88*AF88*-1)+P88</f>
        <v>#VALUE!</v>
      </c>
      <c r="AQ88" s="200" t="e">
        <f t="shared" ref="AQ88" si="521">AP88/K87</f>
        <v>#VALUE!</v>
      </c>
      <c r="AV88" s="67">
        <f t="shared" si="29"/>
        <v>-2</v>
      </c>
      <c r="AX88" s="208" t="str">
        <f>[2]!YBHIST($I$24,$I88,J$25,"sec","")</f>
        <v>E</v>
      </c>
      <c r="AY88" s="206" t="str">
        <f>[2]!YBPRICE($I$24,AX88&amp;"d","Market","AccruedInterest","Swap",$I88,"LMMSkew","","Model",100,"")</f>
        <v>E</v>
      </c>
      <c r="BA88" s="211" t="e">
        <f>[2]!YBHIST($E88,$I88,X$25,"sec","")</f>
        <v>#VALUE!</v>
      </c>
      <c r="BB88" s="67" t="e">
        <f>[2]!YBPRICE(E$41,BA88,"Market","AccruedInterest","Swap",$I88,"LMMSkew","","Model",100,"OASEDUR")</f>
        <v>#VALUE!</v>
      </c>
      <c r="BI88" s="519" t="e">
        <f t="shared" ref="BI88" si="522">1+S88</f>
        <v>#VALUE!</v>
      </c>
      <c r="BJ88" s="520" t="e">
        <f>PRODUCT($BI$41:BI88)-1</f>
        <v>#VALUE!</v>
      </c>
      <c r="BK88" s="519" t="e">
        <f t="shared" ref="BK88" si="523">1+AM88</f>
        <v>#VALUE!</v>
      </c>
      <c r="BL88" s="520" t="e">
        <f>PRODUCT($BK$41:BK88)-1</f>
        <v>#VALUE!</v>
      </c>
    </row>
    <row r="89" spans="1:64" ht="15">
      <c r="A89" s="90"/>
      <c r="C89" s="222" t="e">
        <f t="shared" ref="C89" si="524">I89+10</f>
        <v>#VALUE!</v>
      </c>
      <c r="D89" s="70" t="e">
        <f t="shared" ref="D89" si="525">I89+35</f>
        <v>#VALUE!</v>
      </c>
      <c r="E89" s="70" t="e">
        <f t="shared" ref="E89" si="526">"FNMA"&amp;TEXT($J$23,"0.0")&amp;"-TBA-"&amp;TEXT(C89,"mmm")</f>
        <v>#VALUE!</v>
      </c>
      <c r="F89" s="70" t="e">
        <f t="shared" ref="F89" si="527">"FNMA"&amp;TEXT($J$23,"0.0")&amp;"-TBA-"&amp;TEXT(D89,"mmm")</f>
        <v>#VALUE!</v>
      </c>
      <c r="G89" s="70" t="str">
        <f t="shared" si="50"/>
        <v>FNMA3.0-TBA-GEN</v>
      </c>
      <c r="I89" s="133" t="str">
        <f>[2]!YBWORKDAY(EDATE(Base_Date, AV89), -1, "USD")</f>
        <v>E</v>
      </c>
      <c r="J89" s="217" t="str">
        <f t="shared" ref="J89" si="528">AX89</f>
        <v>E</v>
      </c>
      <c r="K89" s="80" t="e">
        <f t="shared" ref="K89" si="529">AX89+AY89</f>
        <v>#VALUE!</v>
      </c>
      <c r="L89" s="80" t="e">
        <f t="shared" ref="L89" si="530">K89-K88</f>
        <v>#VALUE!</v>
      </c>
      <c r="M89" s="81" t="str">
        <f>[2]!YBHIST($I$24,$I89,"LMMOAS","sec")</f>
        <v>E</v>
      </c>
      <c r="N89" s="73" t="str">
        <f>[2]!YBHIST($I$24,$I88,M$25,"sec","")</f>
        <v>E</v>
      </c>
      <c r="O89" s="170" t="str">
        <f>[2]!YBHIST("1 Month LIBOR",I89,"Yield","bmk","")</f>
        <v>E</v>
      </c>
      <c r="P89" s="80" t="e">
        <f t="shared" ref="P89" si="531">K88-Q89</f>
        <v>#VALUE!</v>
      </c>
      <c r="Q89" s="82" t="str">
        <f>[2]!YBSCEN($I$24,$J88&amp;"d","Market",O$25,"Swap",$I88,"LMMSkew","","Model",100,0,29,"Gradual","ParShift|N",0,"Annualized ROR",O88,100,"",,,,"Default",,,,"Default",,)</f>
        <v>E</v>
      </c>
      <c r="R89" s="80" t="e">
        <f t="shared" ref="R89" si="532">L89+P89</f>
        <v>#VALUE!</v>
      </c>
      <c r="S89" s="83" t="e">
        <f t="shared" ref="S89" si="533">R89/K88</f>
        <v>#VALUE!</v>
      </c>
      <c r="T89" s="80" t="e">
        <f>SUM(R$39:R89)</f>
        <v>#VALUE!</v>
      </c>
      <c r="U89" s="83" t="e">
        <f t="shared" ref="U89" si="534">BJ89</f>
        <v>#VALUE!</v>
      </c>
      <c r="V89" s="84" t="e">
        <f>VLOOKUP($I89, 'Barcap OAD'!$A:$S, $F$24, FALSE)</f>
        <v>#N/A</v>
      </c>
      <c r="W89" s="172" t="e">
        <f t="shared" si="215"/>
        <v>#VALUE!</v>
      </c>
      <c r="X89" s="185" t="e">
        <f>[2]!YBHIST($E89,$I89,X$25,"sec","")</f>
        <v>#VALUE!</v>
      </c>
      <c r="Y89" s="80" t="e">
        <f t="shared" ref="Y89" si="535">X89-X88</f>
        <v>#VALUE!</v>
      </c>
      <c r="Z89" s="82" t="e">
        <f t="shared" ref="Z89" si="536">X88-AA88</f>
        <v>#VALUE!</v>
      </c>
      <c r="AA89" s="82" t="e">
        <f>[2]!YBHIST($F89,$I89,X$25,"sec","")</f>
        <v>#VALUE!</v>
      </c>
      <c r="AB89" s="82" t="e">
        <f t="shared" ref="AB89" si="537">X88-Z89</f>
        <v>#VALUE!</v>
      </c>
      <c r="AC89" s="187" t="e">
        <f t="shared" ref="AC89" si="538">Y89+Z89</f>
        <v>#VALUE!</v>
      </c>
      <c r="AD89" s="189" t="e">
        <f>VLOOKUP($I89, 'Barcap OAD'!$A:$S, $F$26, FALSE)</f>
        <v>#N/A</v>
      </c>
      <c r="AE89" s="172" t="e">
        <f t="shared" ref="AE89" si="539">X89*AD89/10000</f>
        <v>#VALUE!</v>
      </c>
      <c r="AF89" s="86" t="e">
        <f t="shared" ref="AF89" si="540">W89/AE89</f>
        <v>#VALUE!</v>
      </c>
      <c r="AG89" s="80" t="e">
        <f t="shared" ref="AG89" si="541">-AC89*AF88</f>
        <v>#VALUE!</v>
      </c>
      <c r="AH89" s="83" t="e">
        <f t="shared" ref="AH89" si="542">AG89/K88</f>
        <v>#VALUE!</v>
      </c>
      <c r="AI89" s="80" t="e">
        <f t="shared" ref="AI89" si="543">AL89+AK89</f>
        <v>#VALUE!</v>
      </c>
      <c r="AJ89" s="83" t="e">
        <f t="shared" ref="AJ89" si="544">AF89-AF88</f>
        <v>#VALUE!</v>
      </c>
      <c r="AK89" s="187" t="e">
        <f t="shared" ref="AK89" si="545">(AJ89*Y89)/2</f>
        <v>#VALUE!</v>
      </c>
      <c r="AL89" s="192" t="e">
        <f t="shared" ref="AL89" si="546">AG89+R89</f>
        <v>#VALUE!</v>
      </c>
      <c r="AM89" s="83" t="e">
        <f t="shared" ref="AM89" si="547">AL89/K88</f>
        <v>#VALUE!</v>
      </c>
      <c r="AN89" s="80" t="e">
        <f>SUM(AL$41:AL89)</f>
        <v>#VALUE!</v>
      </c>
      <c r="AO89" s="109" t="e">
        <f t="shared" ref="AO89" si="548">BL89</f>
        <v>#VALUE!</v>
      </c>
      <c r="AP89" s="194" t="e">
        <f t="shared" ref="AP89" si="549">(Z89*AF89*-1)+P89</f>
        <v>#VALUE!</v>
      </c>
      <c r="AQ89" s="200" t="e">
        <f t="shared" ref="AQ89" si="550">AP89/K88</f>
        <v>#VALUE!</v>
      </c>
      <c r="AV89" s="67">
        <f t="shared" ref="AV89" si="551">AV90-1</f>
        <v>-1</v>
      </c>
      <c r="AX89" s="208" t="str">
        <f>[2]!YBHIST($I$24,$I89,J$25,"sec","")</f>
        <v>E</v>
      </c>
      <c r="AY89" s="206" t="str">
        <f>[2]!YBPRICE($I$24,AX89&amp;"d","Market","AccruedInterest","Swap",$I89,"LMMSkew","","Model",100,"")</f>
        <v>E</v>
      </c>
      <c r="BA89" s="211" t="e">
        <f>[2]!YBHIST($E89,$I89,X$25,"sec","")</f>
        <v>#VALUE!</v>
      </c>
      <c r="BB89" s="67" t="e">
        <f>[2]!YBPRICE(E$41,BA89,"Market","AccruedInterest","Swap",$I89,"LMMSkew","","Model",100,"OASEDUR")</f>
        <v>#VALUE!</v>
      </c>
      <c r="BI89" s="519" t="e">
        <f t="shared" ref="BI89" si="552">1+S89</f>
        <v>#VALUE!</v>
      </c>
      <c r="BJ89" s="520" t="e">
        <f>PRODUCT($BI$41:BI89)-1</f>
        <v>#VALUE!</v>
      </c>
      <c r="BK89" s="519" t="e">
        <f t="shared" ref="BK89" si="553">1+AM89</f>
        <v>#VALUE!</v>
      </c>
      <c r="BL89" s="520" t="e">
        <f>PRODUCT($BK$41:BK89)-1</f>
        <v>#VALUE!</v>
      </c>
    </row>
    <row r="90" spans="1:64" ht="15">
      <c r="A90" s="90"/>
      <c r="C90" s="222" t="e">
        <f t="shared" ref="C90" si="554">I90+10</f>
        <v>#VALUE!</v>
      </c>
      <c r="D90" s="70" t="e">
        <f t="shared" ref="D90" si="555">I90+35</f>
        <v>#VALUE!</v>
      </c>
      <c r="E90" s="70" t="e">
        <f t="shared" ref="E90" si="556">"FNMA"&amp;TEXT($J$23,"0.0")&amp;"-TBA-"&amp;TEXT(C90,"mmm")</f>
        <v>#VALUE!</v>
      </c>
      <c r="F90" s="70" t="e">
        <f t="shared" ref="F90" si="557">"FNMA"&amp;TEXT($J$23,"0.0")&amp;"-TBA-"&amp;TEXT(D90,"mmm")</f>
        <v>#VALUE!</v>
      </c>
      <c r="G90" s="70" t="str">
        <f t="shared" si="50"/>
        <v>FNMA3.0-TBA-GEN</v>
      </c>
      <c r="I90" s="149" t="str">
        <f>[2]!YBWORKDAY(EDATE(Base_Date, AV90), -1, "USD")</f>
        <v>E</v>
      </c>
      <c r="J90" s="348" t="str">
        <f t="shared" ref="J90" si="558">AX90</f>
        <v>E</v>
      </c>
      <c r="K90" s="349" t="e">
        <f t="shared" ref="K90" si="559">AX90+AY90</f>
        <v>#VALUE!</v>
      </c>
      <c r="L90" s="349" t="e">
        <f t="shared" ref="L90" si="560">K90-K89</f>
        <v>#VALUE!</v>
      </c>
      <c r="M90" s="350" t="str">
        <f>[2]!YBHIST($I$24,$I90,"LMMOAS","sec")</f>
        <v>E</v>
      </c>
      <c r="N90" s="351" t="str">
        <f>[2]!YBHIST($I$24,$I89,M$25,"sec","")</f>
        <v>E</v>
      </c>
      <c r="O90" s="352" t="str">
        <f>[2]!YBHIST("1 Month LIBOR",I90,"Yield","bmk","")</f>
        <v>E</v>
      </c>
      <c r="P90" s="349" t="e">
        <f t="shared" ref="P90" si="561">K89-Q90</f>
        <v>#VALUE!</v>
      </c>
      <c r="Q90" s="353" t="str">
        <f>[2]!YBSCEN($I$24,$J89&amp;"d","Market",O$25,"Swap",$I89,"LMMSkew","","Model",100,0,29,"Gradual","ParShift|N",0,"Annualized ROR",O89,100,"",,,,"Default",,,,"Default",,)</f>
        <v>E</v>
      </c>
      <c r="R90" s="349" t="e">
        <f t="shared" ref="R90" si="562">L90+P90</f>
        <v>#VALUE!</v>
      </c>
      <c r="S90" s="88" t="e">
        <f t="shared" ref="S90" si="563">R90/K89</f>
        <v>#VALUE!</v>
      </c>
      <c r="T90" s="349" t="e">
        <f>SUM(R$39:R90)</f>
        <v>#VALUE!</v>
      </c>
      <c r="U90" s="88" t="e">
        <f t="shared" ref="U90" si="564">BJ90</f>
        <v>#VALUE!</v>
      </c>
      <c r="V90" s="354" t="e">
        <f>VLOOKUP($I90, 'Barcap OAD'!$A:$S, $F$24, FALSE)</f>
        <v>#N/A</v>
      </c>
      <c r="W90" s="355" t="e">
        <f t="shared" si="215"/>
        <v>#VALUE!</v>
      </c>
      <c r="X90" s="356" t="e">
        <f>[2]!YBHIST($E90,$I90,X$25,"sec","")</f>
        <v>#VALUE!</v>
      </c>
      <c r="Y90" s="349" t="e">
        <f t="shared" ref="Y90" si="565">X90-X89</f>
        <v>#VALUE!</v>
      </c>
      <c r="Z90" s="353" t="e">
        <f t="shared" ref="Z90" si="566">X89-AA89</f>
        <v>#VALUE!</v>
      </c>
      <c r="AA90" s="353" t="e">
        <f>[2]!YBHIST($F90,$I90,X$25,"sec","")</f>
        <v>#VALUE!</v>
      </c>
      <c r="AB90" s="353" t="e">
        <f t="shared" ref="AB90" si="567">X89-Z90</f>
        <v>#VALUE!</v>
      </c>
      <c r="AC90" s="357" t="e">
        <f t="shared" ref="AC90" si="568">Y90+Z90</f>
        <v>#VALUE!</v>
      </c>
      <c r="AD90" s="358" t="e">
        <f>VLOOKUP($I90, 'Barcap OAD'!$A:$S, $F$26, FALSE)</f>
        <v>#N/A</v>
      </c>
      <c r="AE90" s="355" t="e">
        <f t="shared" ref="AE90" si="569">X90*AD90/10000</f>
        <v>#VALUE!</v>
      </c>
      <c r="AF90" s="359" t="e">
        <f t="shared" ref="AF90" si="570">W90/AE90</f>
        <v>#VALUE!</v>
      </c>
      <c r="AG90" s="349" t="e">
        <f t="shared" ref="AG90" si="571">-AC90*AF89</f>
        <v>#VALUE!</v>
      </c>
      <c r="AH90" s="88" t="e">
        <f t="shared" ref="AH90" si="572">AG90/K89</f>
        <v>#VALUE!</v>
      </c>
      <c r="AI90" s="349" t="e">
        <f t="shared" ref="AI90" si="573">AL90+AK90</f>
        <v>#VALUE!</v>
      </c>
      <c r="AJ90" s="88" t="e">
        <f t="shared" ref="AJ90" si="574">AF90-AF89</f>
        <v>#VALUE!</v>
      </c>
      <c r="AK90" s="357" t="e">
        <f t="shared" ref="AK90" si="575">(AJ90*Y90)/2</f>
        <v>#VALUE!</v>
      </c>
      <c r="AL90" s="360" t="e">
        <f t="shared" ref="AL90" si="576">AG90+R90</f>
        <v>#VALUE!</v>
      </c>
      <c r="AM90" s="88" t="e">
        <f t="shared" ref="AM90" si="577">AL90/K89</f>
        <v>#VALUE!</v>
      </c>
      <c r="AN90" s="349" t="e">
        <f>SUM(AL$41:AL90)</f>
        <v>#VALUE!</v>
      </c>
      <c r="AO90" s="110" t="e">
        <f t="shared" ref="AO90" si="578">BL90</f>
        <v>#VALUE!</v>
      </c>
      <c r="AP90" s="361" t="e">
        <f t="shared" ref="AP90" si="579">(Z90*AF90*-1)+P90</f>
        <v>#VALUE!</v>
      </c>
      <c r="AQ90" s="362" t="e">
        <f t="shared" ref="AQ90" si="580">AP90/K89</f>
        <v>#VALUE!</v>
      </c>
      <c r="AV90" s="67">
        <v>0</v>
      </c>
      <c r="AX90" s="208" t="str">
        <f>[2]!YBHIST($I$24,$I90,J$25,"sec","")</f>
        <v>E</v>
      </c>
      <c r="AY90" s="206" t="str">
        <f>[2]!YBPRICE($I$24,AX90&amp;"d","Market","AccruedInterest","Swap",$I90,"LMMSkew","","Model",100,"")</f>
        <v>E</v>
      </c>
      <c r="BA90" s="211" t="e">
        <f>[2]!YBHIST($E90,$I90,X$25,"sec","")</f>
        <v>#VALUE!</v>
      </c>
      <c r="BB90" s="67" t="e">
        <f>[2]!YBPRICE(E$41,BA90,"Market","AccruedInterest","Swap",$I90,"LMMSkew","","Model",100,"OASEDUR")</f>
        <v>#VALUE!</v>
      </c>
      <c r="BI90" s="519" t="e">
        <f t="shared" ref="BI90" si="581">1+S90</f>
        <v>#VALUE!</v>
      </c>
      <c r="BJ90" s="520" t="e">
        <f>PRODUCT($BI$41:BI90)-1</f>
        <v>#VALUE!</v>
      </c>
      <c r="BK90" s="519" t="e">
        <f t="shared" ref="BK90" si="582">1+AM90</f>
        <v>#VALUE!</v>
      </c>
      <c r="BL90" s="520" t="e">
        <f>PRODUCT($BK$41:BK90)-1</f>
        <v>#VALUE!</v>
      </c>
    </row>
    <row r="133" spans="1:64" ht="21">
      <c r="L133" s="642" t="s">
        <v>233</v>
      </c>
      <c r="M133" s="642"/>
      <c r="N133" s="642"/>
      <c r="O133" s="642"/>
      <c r="P133" s="642"/>
      <c r="Q133" s="642"/>
      <c r="R133" s="642"/>
      <c r="S133" s="642"/>
      <c r="T133" s="642"/>
      <c r="U133" s="642"/>
      <c r="V133" s="642"/>
      <c r="W133" s="642"/>
      <c r="X133" s="642"/>
      <c r="Y133" s="642"/>
      <c r="Z133" s="642"/>
      <c r="AA133" s="642"/>
      <c r="AB133" s="642"/>
      <c r="AC133" s="642"/>
      <c r="AD133" s="642"/>
      <c r="AE133" s="642"/>
      <c r="AF133" s="642"/>
      <c r="AG133" s="642"/>
      <c r="AH133" s="642"/>
      <c r="AI133" s="642"/>
      <c r="AJ133" s="642"/>
      <c r="AK133" s="642"/>
      <c r="AL133" s="642"/>
      <c r="AM133" s="642"/>
      <c r="AN133" s="642"/>
      <c r="AO133" s="642"/>
      <c r="AP133" s="642"/>
      <c r="AQ133" s="642"/>
    </row>
    <row r="134" spans="1:64" ht="13.5" thickBot="1"/>
    <row r="135" spans="1:64" s="330" customFormat="1" ht="13.5" thickTop="1"/>
    <row r="137" spans="1:64" ht="15">
      <c r="E137" s="67" t="s">
        <v>254</v>
      </c>
      <c r="F137" s="67">
        <f>MATCH(I137, 'Barcap OAD'!$A$1:$S$1, 0)</f>
        <v>7</v>
      </c>
      <c r="I137" s="75" t="s">
        <v>78</v>
      </c>
    </row>
    <row r="138" spans="1:64" s="76" customFormat="1" ht="8.25" hidden="1" customHeight="1">
      <c r="J138" s="76" t="s">
        <v>7</v>
      </c>
      <c r="L138" s="76" t="s">
        <v>8</v>
      </c>
      <c r="M138" s="76" t="s">
        <v>9</v>
      </c>
      <c r="O138" s="76" t="s">
        <v>231</v>
      </c>
      <c r="W138" s="76" t="s">
        <v>11</v>
      </c>
      <c r="X138" s="76" t="s">
        <v>7</v>
      </c>
      <c r="Y138" s="76" t="s">
        <v>7</v>
      </c>
    </row>
    <row r="139" spans="1:64" ht="22.5" customHeight="1">
      <c r="I139" s="78"/>
      <c r="J139" s="633" t="s">
        <v>67</v>
      </c>
      <c r="K139" s="634"/>
      <c r="L139" s="634"/>
      <c r="M139" s="634"/>
      <c r="N139" s="634"/>
      <c r="O139" s="634"/>
      <c r="P139" s="634"/>
      <c r="Q139" s="634"/>
      <c r="R139" s="634"/>
      <c r="S139" s="634"/>
      <c r="T139" s="634"/>
      <c r="U139" s="634"/>
      <c r="V139" s="634"/>
      <c r="W139" s="634"/>
      <c r="X139" s="635" t="s">
        <v>90</v>
      </c>
      <c r="Y139" s="634"/>
      <c r="Z139" s="634"/>
      <c r="AA139" s="634"/>
      <c r="AB139" s="634"/>
      <c r="AC139" s="634"/>
      <c r="AD139" s="634"/>
      <c r="AE139" s="636"/>
      <c r="AF139" s="637" t="s">
        <v>75</v>
      </c>
      <c r="AG139" s="638"/>
      <c r="AH139" s="638"/>
      <c r="AI139" s="638"/>
      <c r="AJ139" s="638"/>
      <c r="AK139" s="638"/>
      <c r="AL139" s="639" t="s">
        <v>150</v>
      </c>
      <c r="AM139" s="640"/>
      <c r="AN139" s="640"/>
      <c r="AO139" s="640"/>
      <c r="AP139" s="640"/>
      <c r="AQ139" s="641"/>
    </row>
    <row r="140" spans="1:64" s="68" customFormat="1" ht="46.5" customHeight="1">
      <c r="A140" s="68" t="s">
        <v>12</v>
      </c>
      <c r="B140" s="68" t="s">
        <v>13</v>
      </c>
      <c r="C140" s="68" t="s">
        <v>14</v>
      </c>
      <c r="D140" s="68" t="s">
        <v>15</v>
      </c>
      <c r="E140" s="68" t="s">
        <v>16</v>
      </c>
      <c r="F140" s="68" t="s">
        <v>17</v>
      </c>
      <c r="G140" s="68" t="s">
        <v>18</v>
      </c>
      <c r="I140" s="143" t="s">
        <v>19</v>
      </c>
      <c r="J140" s="143" t="s">
        <v>68</v>
      </c>
      <c r="K140" s="144" t="s">
        <v>157</v>
      </c>
      <c r="L140" s="144" t="s">
        <v>188</v>
      </c>
      <c r="M140" s="145" t="s">
        <v>8</v>
      </c>
      <c r="N140" s="144" t="s">
        <v>70</v>
      </c>
      <c r="O140" s="144" t="s">
        <v>123</v>
      </c>
      <c r="P140" s="144" t="s">
        <v>154</v>
      </c>
      <c r="Q140" s="144" t="s">
        <v>122</v>
      </c>
      <c r="R140" s="144" t="s">
        <v>147</v>
      </c>
      <c r="S140" s="145" t="s">
        <v>148</v>
      </c>
      <c r="T140" s="144" t="s">
        <v>145</v>
      </c>
      <c r="U140" s="145" t="s">
        <v>71</v>
      </c>
      <c r="V140" s="144" t="s">
        <v>269</v>
      </c>
      <c r="W140" s="144" t="s">
        <v>72</v>
      </c>
      <c r="X140" s="213" t="s">
        <v>68</v>
      </c>
      <c r="Y140" s="214" t="s">
        <v>69</v>
      </c>
      <c r="Z140" s="214" t="s">
        <v>186</v>
      </c>
      <c r="AA140" s="215" t="s">
        <v>73</v>
      </c>
      <c r="AB140" s="214" t="s">
        <v>122</v>
      </c>
      <c r="AC140" s="214" t="s">
        <v>160</v>
      </c>
      <c r="AD140" s="214" t="s">
        <v>269</v>
      </c>
      <c r="AE140" s="214" t="s">
        <v>72</v>
      </c>
      <c r="AF140" s="146" t="s">
        <v>146</v>
      </c>
      <c r="AG140" s="147" t="s">
        <v>149</v>
      </c>
      <c r="AH140" s="147" t="s">
        <v>189</v>
      </c>
      <c r="AI140" s="190" t="s">
        <v>105</v>
      </c>
      <c r="AJ140" s="147" t="s">
        <v>74</v>
      </c>
      <c r="AK140" s="190" t="s">
        <v>91</v>
      </c>
      <c r="AL140" s="201" t="s">
        <v>155</v>
      </c>
      <c r="AM140" s="196" t="s">
        <v>76</v>
      </c>
      <c r="AN140" s="197" t="s">
        <v>145</v>
      </c>
      <c r="AO140" s="196" t="s">
        <v>71</v>
      </c>
      <c r="AP140" s="195" t="s">
        <v>154</v>
      </c>
      <c r="AQ140" s="198" t="s">
        <v>156</v>
      </c>
      <c r="AV140" s="209" t="s">
        <v>183</v>
      </c>
      <c r="AX140" s="209" t="s">
        <v>153</v>
      </c>
      <c r="AY140" s="209" t="s">
        <v>152</v>
      </c>
      <c r="BA140" s="209" t="s">
        <v>179</v>
      </c>
      <c r="BB140" s="209" t="s">
        <v>180</v>
      </c>
      <c r="BC140" s="209"/>
      <c r="BD140" s="209" t="s">
        <v>182</v>
      </c>
      <c r="BE140" s="209" t="s">
        <v>181</v>
      </c>
      <c r="BI140" s="643" t="s">
        <v>271</v>
      </c>
      <c r="BJ140" s="643"/>
      <c r="BK140" s="643" t="s">
        <v>272</v>
      </c>
      <c r="BL140" s="643"/>
    </row>
    <row r="141" spans="1:64" s="68" customFormat="1" ht="15" hidden="1">
      <c r="C141" s="70" t="str">
        <f t="shared" ref="C141:C153" si="583">I141</f>
        <v>E</v>
      </c>
      <c r="D141" s="70" t="e">
        <f t="shared" ref="D141:D166" si="584">I141+35</f>
        <v>#VALUE!</v>
      </c>
      <c r="E141" s="68" t="str">
        <f t="shared" ref="E141:E180" si="585">"FNMA"&amp;TEXT($J$23,"0.0")&amp;"-TBA-"&amp;TEXT(C141,"mmm")</f>
        <v>FNMA3.0-TBA-E</v>
      </c>
      <c r="F141" s="68" t="e">
        <f t="shared" ref="F141:F180" si="586">"FNMA"&amp;TEXT($J$23,"0.0")&amp;"-TBA-"&amp;TEXT(D141,"mmm")</f>
        <v>#VALUE!</v>
      </c>
      <c r="G141" s="68" t="str">
        <f t="shared" ref="G141:G166" si="587">"FNMA"&amp;TEXT($J$23,"0.0")&amp;"-TBA-GEN"</f>
        <v>FNMA3.0-TBA-GEN</v>
      </c>
      <c r="I141" s="148" t="str">
        <f>[2]!YBWORKDAY(EDATE(Base_Date, AY141), -1, "USD")</f>
        <v>E</v>
      </c>
      <c r="J141" s="210" t="str">
        <f>[2]!YBHIST($I$137,$I141,K$25,"sec","")</f>
        <v>Error</v>
      </c>
      <c r="K141" s="216" t="str">
        <f>[2]!YBHIST($I$137,$I141,J$25,"sec","")</f>
        <v>E</v>
      </c>
      <c r="L141" s="134">
        <v>0</v>
      </c>
      <c r="M141" s="135" t="str">
        <f>[2]!YBPRICE($I$137,$K141&amp;"d",$I141,L$25,"Swap",$I141,"Default","","Model",100,"")</f>
        <v>E</v>
      </c>
      <c r="N141" s="136"/>
      <c r="O141" s="136"/>
      <c r="P141" s="134">
        <v>0</v>
      </c>
      <c r="Q141" s="137" t="str">
        <f>[2]!YBSCEN($I$137,$K141&amp;"d","Market",O$25,"Swap",$I141,"LMMSkew","","Model",100,0,29,"Gradual","ParShift|N",0,"Annualized ROR",0.25,100,"",,,,"Default",,,,"Default",,)</f>
        <v>E</v>
      </c>
      <c r="R141" s="134">
        <v>0</v>
      </c>
      <c r="S141" s="138">
        <v>0</v>
      </c>
      <c r="T141" s="134" t="e">
        <f>SUM(R$28:R141)</f>
        <v>#VALUE!</v>
      </c>
      <c r="U141" s="151" t="e">
        <f>T141/K$28</f>
        <v>#VALUE!</v>
      </c>
      <c r="V141" s="139" t="str">
        <f>[2]!YBPRICE($I$137,K141&amp;"d","Market","EffectiveDuration","Swap",I141,"LMMSkew","","Model",100,"")</f>
        <v>E</v>
      </c>
      <c r="W141" s="140" t="str">
        <f>[2]!YBPRICE($I$137,K141&amp;"d","Market","EffectiveDV01","Swap",I141,"LMMSkew","","Model",100,"")</f>
        <v>E</v>
      </c>
      <c r="X141" s="184" t="str">
        <f>[2]!YBHIST($E141,$I141,X$25,"sec","")</f>
        <v>E</v>
      </c>
      <c r="Y141" s="134">
        <v>0</v>
      </c>
      <c r="Z141" s="137">
        <v>0</v>
      </c>
      <c r="AA141" s="137" t="e">
        <f>[2]!YBHIST($F141,$I141,X$25,"sec","")</f>
        <v>#VALUE!</v>
      </c>
      <c r="AB141" s="137"/>
      <c r="AC141" s="186">
        <f t="shared" ref="AC141:AC153" si="588">Y141+Z141</f>
        <v>0</v>
      </c>
      <c r="AD141" s="188" t="str">
        <f>[2]!YBHIST($G141,I141,"LMMEffectiveDuration","sec","")</f>
        <v>E</v>
      </c>
      <c r="AE141" s="140" t="e">
        <f t="shared" ref="AE141:AE180" si="589">X141*AD141/10000</f>
        <v>#VALUE!</v>
      </c>
      <c r="AF141" s="141" t="e">
        <f t="shared" ref="AF141:AF180" si="590">W141/AE141</f>
        <v>#VALUE!</v>
      </c>
      <c r="AG141" s="134"/>
      <c r="AH141" s="134"/>
      <c r="AI141" s="134">
        <f>AL141-AK141</f>
        <v>0</v>
      </c>
      <c r="AJ141" s="138">
        <v>0</v>
      </c>
      <c r="AK141" s="186">
        <f t="shared" ref="AK141:AK151" si="591">AJ141*Y141</f>
        <v>0</v>
      </c>
      <c r="AL141" s="191">
        <f t="shared" ref="AL141:AL152" si="592">AG141+R141</f>
        <v>0</v>
      </c>
      <c r="AM141" s="138">
        <v>0</v>
      </c>
      <c r="AN141" s="134" t="e">
        <f>SUM(AL$28:AL141)</f>
        <v>#VALUE!</v>
      </c>
      <c r="AO141" s="150" t="e">
        <f>AN141/K$28</f>
        <v>#VALUE!</v>
      </c>
      <c r="AP141" s="193" t="e">
        <f t="shared" ref="AP141:AP153" si="593">(Z141*AF141*-1)+P141</f>
        <v>#VALUE!</v>
      </c>
      <c r="AQ141" s="199"/>
      <c r="AY141" s="67">
        <f t="shared" ref="AY141:AY152" si="594">AY142-1</f>
        <v>-62</v>
      </c>
    </row>
    <row r="142" spans="1:64" s="68" customFormat="1" ht="15" hidden="1">
      <c r="C142" s="70" t="str">
        <f t="shared" si="583"/>
        <v>E</v>
      </c>
      <c r="D142" s="70" t="e">
        <f t="shared" si="584"/>
        <v>#VALUE!</v>
      </c>
      <c r="E142" s="68" t="str">
        <f t="shared" si="585"/>
        <v>FNMA3.0-TBA-E</v>
      </c>
      <c r="F142" s="68" t="e">
        <f t="shared" si="586"/>
        <v>#VALUE!</v>
      </c>
      <c r="G142" s="68" t="str">
        <f t="shared" si="587"/>
        <v>FNMA3.0-TBA-GEN</v>
      </c>
      <c r="I142" s="133" t="str">
        <f>[2]!YBWORKDAY(EDATE(Base_Date, AY142), -1, "USD")</f>
        <v>E</v>
      </c>
      <c r="J142" s="211" t="str">
        <f>[2]!YBHIST($I$137,$I142,K$25,"sec","")</f>
        <v>Error</v>
      </c>
      <c r="K142" s="217" t="str">
        <f>[2]!YBHIST($I$137,$I142,J$25,"sec","")</f>
        <v>E</v>
      </c>
      <c r="L142" s="80" t="e">
        <f>K142-K141</f>
        <v>#VALUE!</v>
      </c>
      <c r="M142" s="81" t="str">
        <f>[2]!YBPRICE($I$137,$K142&amp;"d",$I142,L$25,"Swap",$I142,"Default","","Model",100,"")</f>
        <v>E</v>
      </c>
      <c r="N142" s="73" t="str">
        <f>[2]!YBHIST($I$137,$I141,M$25,"sec","")</f>
        <v>E</v>
      </c>
      <c r="O142" s="73"/>
      <c r="P142" s="80" t="e">
        <f>K141-Q141</f>
        <v>#VALUE!</v>
      </c>
      <c r="Q142" s="82" t="str">
        <f>[2]!YBSCEN($I$137,$K142&amp;"d","Market",O$25,"Swap",$I142,"LMMSkew","","Model",100,0,29,"Gradual","ParShift|N",0,"Annualized ROR",0.25,100,"",,,,"Default",,,,"Default",,)</f>
        <v>E</v>
      </c>
      <c r="R142" s="80" t="e">
        <f>L142+P142</f>
        <v>#VALUE!</v>
      </c>
      <c r="S142" s="83" t="e">
        <f>R142/K141</f>
        <v>#VALUE!</v>
      </c>
      <c r="T142" s="80" t="e">
        <f>SUM(R$28:R142)</f>
        <v>#VALUE!</v>
      </c>
      <c r="U142" s="83" t="e">
        <f>T142/K$28</f>
        <v>#VALUE!</v>
      </c>
      <c r="V142" s="84" t="str">
        <f>[2]!YBPRICE($I$137,K142&amp;"d","Market","EffectiveDuration","Swap",I142,"LMMSkew","","Model",100,"")</f>
        <v>E</v>
      </c>
      <c r="W142" s="85" t="str">
        <f>[2]!YBPRICE($I$137,K142&amp;"d","Market","EffectiveDV01","Swap",I142,"LMMSkew","","Model",100,"")</f>
        <v>E</v>
      </c>
      <c r="X142" s="185" t="str">
        <f>[2]!YBHIST($E142,$I142,X$25,"sec","")</f>
        <v>E</v>
      </c>
      <c r="Y142" s="80" t="e">
        <f>X142-X141</f>
        <v>#VALUE!</v>
      </c>
      <c r="Z142" s="82" t="e">
        <f>X141-AA141</f>
        <v>#VALUE!</v>
      </c>
      <c r="AA142" s="82" t="e">
        <f>[2]!YBHIST($F142,$I142,X$25,"sec","")</f>
        <v>#VALUE!</v>
      </c>
      <c r="AB142" s="82"/>
      <c r="AC142" s="187" t="e">
        <f t="shared" si="588"/>
        <v>#VALUE!</v>
      </c>
      <c r="AD142" s="189" t="str">
        <f>[2]!YBHIST($G142,I142,"LMMEffectiveDuration","sec","")</f>
        <v>E</v>
      </c>
      <c r="AE142" s="85" t="e">
        <f t="shared" si="589"/>
        <v>#VALUE!</v>
      </c>
      <c r="AF142" s="86" t="e">
        <f t="shared" si="590"/>
        <v>#VALUE!</v>
      </c>
      <c r="AG142" s="80" t="e">
        <f>-AC142*AF141</f>
        <v>#VALUE!</v>
      </c>
      <c r="AH142" s="80"/>
      <c r="AI142" s="80" t="e">
        <f>AL142-AK142</f>
        <v>#VALUE!</v>
      </c>
      <c r="AJ142" s="83" t="e">
        <f>AF142-AF141</f>
        <v>#VALUE!</v>
      </c>
      <c r="AK142" s="187" t="e">
        <f t="shared" si="591"/>
        <v>#VALUE!</v>
      </c>
      <c r="AL142" s="192" t="e">
        <f t="shared" si="592"/>
        <v>#VALUE!</v>
      </c>
      <c r="AM142" s="83" t="e">
        <f>AL142/K141</f>
        <v>#VALUE!</v>
      </c>
      <c r="AN142" s="80" t="e">
        <f>SUM(AL$28:AL142)</f>
        <v>#VALUE!</v>
      </c>
      <c r="AO142" s="109" t="e">
        <f>AN142/K$28</f>
        <v>#VALUE!</v>
      </c>
      <c r="AP142" s="194" t="e">
        <f t="shared" si="593"/>
        <v>#VALUE!</v>
      </c>
      <c r="AQ142" s="199"/>
      <c r="AY142" s="67">
        <f t="shared" si="594"/>
        <v>-61</v>
      </c>
    </row>
    <row r="143" spans="1:64" s="68" customFormat="1" ht="15" hidden="1">
      <c r="C143" s="70" t="str">
        <f t="shared" si="583"/>
        <v>E</v>
      </c>
      <c r="D143" s="70" t="e">
        <f t="shared" si="584"/>
        <v>#VALUE!</v>
      </c>
      <c r="E143" s="68" t="str">
        <f t="shared" si="585"/>
        <v>FNMA3.0-TBA-E</v>
      </c>
      <c r="F143" s="68" t="e">
        <f t="shared" si="586"/>
        <v>#VALUE!</v>
      </c>
      <c r="G143" s="68" t="str">
        <f t="shared" si="587"/>
        <v>FNMA3.0-TBA-GEN</v>
      </c>
      <c r="I143" s="133" t="str">
        <f>[2]!YBWORKDAY(EDATE(Base_Date, AY143), -1, "USD")</f>
        <v>E</v>
      </c>
      <c r="J143" s="211" t="str">
        <f>[2]!YBHIST($I$137,$I143,K$25,"sec","")</f>
        <v>Error</v>
      </c>
      <c r="K143" s="217" t="str">
        <f>[2]!YBHIST($I$137,$I143,J$25,"sec","")</f>
        <v>E</v>
      </c>
      <c r="L143" s="80" t="e">
        <f>K143-K142</f>
        <v>#VALUE!</v>
      </c>
      <c r="M143" s="81" t="str">
        <f>[2]!YBPRICE($I$137,$K143&amp;"d",$I143,L$25,"Swap",$I143,"Default","","Model",100,"")</f>
        <v>E</v>
      </c>
      <c r="N143" s="73" t="str">
        <f>[2]!YBHIST($I$137,$I142,M$25,"sec","")</f>
        <v>E</v>
      </c>
      <c r="O143" s="73"/>
      <c r="P143" s="80" t="e">
        <f>K142-Q142</f>
        <v>#VALUE!</v>
      </c>
      <c r="Q143" s="82" t="str">
        <f>[2]!YBSCEN($I$137,$K143&amp;"d","Market",O$25,"Swap",$I143,"LMMSkew","","Model",100,0,29,"Gradual","ParShift|N",0,"Annualized ROR",0.25,100,"",,,,"Default",,,,"Default",,)</f>
        <v>E</v>
      </c>
      <c r="R143" s="80" t="e">
        <f>L143+P143</f>
        <v>#VALUE!</v>
      </c>
      <c r="S143" s="83" t="e">
        <f>R143/K142</f>
        <v>#VALUE!</v>
      </c>
      <c r="T143" s="80" t="e">
        <f>SUM(R$28:R143)</f>
        <v>#VALUE!</v>
      </c>
      <c r="U143" s="83" t="e">
        <f>T143/K$28</f>
        <v>#VALUE!</v>
      </c>
      <c r="V143" s="84" t="str">
        <f>[2]!YBPRICE($I$137,K143&amp;"d","Market","EffectiveDuration","Swap",I143,"LMMSkew","","Model",100,"")</f>
        <v>E</v>
      </c>
      <c r="W143" s="85" t="str">
        <f>[2]!YBPRICE($I$137,K143&amp;"d","Market","EffectiveDV01","Swap",I143,"LMMSkew","","Model",100,"")</f>
        <v>E</v>
      </c>
      <c r="X143" s="185" t="str">
        <f>[2]!YBHIST($E143,$I143,X$25,"sec","")</f>
        <v>E</v>
      </c>
      <c r="Y143" s="80" t="e">
        <f>X143-X142</f>
        <v>#VALUE!</v>
      </c>
      <c r="Z143" s="82" t="e">
        <f>X142-AA142</f>
        <v>#VALUE!</v>
      </c>
      <c r="AA143" s="82" t="e">
        <f>[2]!YBHIST($F143,$I143,X$25,"sec","")</f>
        <v>#VALUE!</v>
      </c>
      <c r="AB143" s="82"/>
      <c r="AC143" s="187" t="e">
        <f t="shared" si="588"/>
        <v>#VALUE!</v>
      </c>
      <c r="AD143" s="189" t="str">
        <f>[2]!YBHIST($G143,I143,"LMMEffectiveDuration","sec","")</f>
        <v>E</v>
      </c>
      <c r="AE143" s="85" t="e">
        <f t="shared" si="589"/>
        <v>#VALUE!</v>
      </c>
      <c r="AF143" s="86" t="e">
        <f t="shared" si="590"/>
        <v>#VALUE!</v>
      </c>
      <c r="AG143" s="80" t="e">
        <f>-AC143*AF142</f>
        <v>#VALUE!</v>
      </c>
      <c r="AH143" s="80"/>
      <c r="AI143" s="80" t="e">
        <f>AL143-AK143</f>
        <v>#VALUE!</v>
      </c>
      <c r="AJ143" s="83" t="e">
        <f>AF143-AF142</f>
        <v>#VALUE!</v>
      </c>
      <c r="AK143" s="187" t="e">
        <f t="shared" si="591"/>
        <v>#VALUE!</v>
      </c>
      <c r="AL143" s="192" t="e">
        <f t="shared" si="592"/>
        <v>#VALUE!</v>
      </c>
      <c r="AM143" s="83" t="e">
        <f>AL143/K142</f>
        <v>#VALUE!</v>
      </c>
      <c r="AN143" s="80" t="e">
        <f>SUM(AL$28:AL143)</f>
        <v>#VALUE!</v>
      </c>
      <c r="AO143" s="109" t="e">
        <f>AN143/K$28</f>
        <v>#VALUE!</v>
      </c>
      <c r="AP143" s="194" t="e">
        <f t="shared" si="593"/>
        <v>#VALUE!</v>
      </c>
      <c r="AQ143" s="199"/>
      <c r="AY143" s="67">
        <f t="shared" si="594"/>
        <v>-60</v>
      </c>
    </row>
    <row r="144" spans="1:64" s="68" customFormat="1" ht="15" hidden="1">
      <c r="C144" s="70" t="str">
        <f t="shared" si="583"/>
        <v>E</v>
      </c>
      <c r="D144" s="70" t="e">
        <f t="shared" si="584"/>
        <v>#VALUE!</v>
      </c>
      <c r="E144" s="68" t="str">
        <f t="shared" si="585"/>
        <v>FNMA3.0-TBA-E</v>
      </c>
      <c r="F144" s="68" t="e">
        <f t="shared" si="586"/>
        <v>#VALUE!</v>
      </c>
      <c r="G144" s="68" t="str">
        <f t="shared" si="587"/>
        <v>FNMA3.0-TBA-GEN</v>
      </c>
      <c r="I144" s="133" t="str">
        <f>[2]!YBWORKDAY(EDATE(Base_Date, AY144), -1, "USD")</f>
        <v>E</v>
      </c>
      <c r="J144" s="211" t="str">
        <f>[2]!YBHIST($I$137,$I144,K$25,"sec","")</f>
        <v>Error</v>
      </c>
      <c r="K144" s="217" t="str">
        <f>[2]!YBHIST($I$137,$I144,J$25,"sec","")</f>
        <v>E</v>
      </c>
      <c r="L144" s="80">
        <v>0</v>
      </c>
      <c r="M144" s="81" t="str">
        <f>[2]!YBPRICE($I$137,$K144&amp;"d",$I144,L$25,"Swap",$I144,"Default","","Model",100,"")</f>
        <v>E</v>
      </c>
      <c r="N144" s="73"/>
      <c r="O144" s="73"/>
      <c r="P144" s="80">
        <v>0</v>
      </c>
      <c r="Q144" s="82" t="str">
        <f>[2]!YBSCEN($I$137,$K144&amp;"d","Market",O$25,"Swap",$I144,"LMMSkew","","Model",100,0,29,"Gradual","ParShift|N",0,"Annualized ROR",0.25,100,"",,,,"Default",,,,"Default",,)</f>
        <v>E</v>
      </c>
      <c r="R144" s="80">
        <v>0</v>
      </c>
      <c r="S144" s="83">
        <v>0</v>
      </c>
      <c r="T144" s="80" t="e">
        <f>SUM(R$31:R144)</f>
        <v>#VALUE!</v>
      </c>
      <c r="U144" s="152" t="e">
        <f t="shared" ref="U144:U151" si="595">T144/K$31</f>
        <v>#VALUE!</v>
      </c>
      <c r="V144" s="84" t="str">
        <f>[2]!YBPRICE($I$137,K144&amp;"d","Market","EffectiveDuration","Swap",I144,"LMMSkew","","Model",100,"")</f>
        <v>E</v>
      </c>
      <c r="W144" s="85" t="str">
        <f>[2]!YBPRICE($I$137,K144&amp;"d","Market","EffectiveDV01","Swap",I144,"LMMSkew","","Model",100,"")</f>
        <v>E</v>
      </c>
      <c r="X144" s="185" t="str">
        <f>[2]!YBHIST($E144,$I144,X$25,"sec","")</f>
        <v>E</v>
      </c>
      <c r="Y144" s="80">
        <v>0</v>
      </c>
      <c r="Z144" s="82">
        <v>0</v>
      </c>
      <c r="AA144" s="82" t="e">
        <f>[2]!YBHIST($F144,$I144,X$25,"sec","")</f>
        <v>#VALUE!</v>
      </c>
      <c r="AB144" s="82"/>
      <c r="AC144" s="187">
        <f t="shared" si="588"/>
        <v>0</v>
      </c>
      <c r="AD144" s="189" t="str">
        <f>[2]!YBHIST($G144,I144,"LMMEffectiveDuration","sec","")</f>
        <v>E</v>
      </c>
      <c r="AE144" s="85" t="e">
        <f t="shared" si="589"/>
        <v>#VALUE!</v>
      </c>
      <c r="AF144" s="86" t="e">
        <f t="shared" si="590"/>
        <v>#VALUE!</v>
      </c>
      <c r="AG144" s="80"/>
      <c r="AH144" s="80"/>
      <c r="AI144" s="80">
        <f>AL144-AK144</f>
        <v>0</v>
      </c>
      <c r="AJ144" s="83">
        <v>0</v>
      </c>
      <c r="AK144" s="187">
        <f t="shared" si="591"/>
        <v>0</v>
      </c>
      <c r="AL144" s="192">
        <f t="shared" si="592"/>
        <v>0</v>
      </c>
      <c r="AM144" s="83">
        <v>0</v>
      </c>
      <c r="AN144" s="80" t="e">
        <f>SUM(AL$31:AL144)</f>
        <v>#VALUE!</v>
      </c>
      <c r="AO144" s="153" t="e">
        <f t="shared" ref="AO144:AO151" si="596">AN144/K$31</f>
        <v>#VALUE!</v>
      </c>
      <c r="AP144" s="194" t="e">
        <f t="shared" si="593"/>
        <v>#VALUE!</v>
      </c>
      <c r="AQ144" s="199"/>
      <c r="AY144" s="67">
        <f t="shared" si="594"/>
        <v>-59</v>
      </c>
    </row>
    <row r="145" spans="3:64" s="68" customFormat="1" ht="15" hidden="1">
      <c r="C145" s="70" t="str">
        <f t="shared" si="583"/>
        <v>E</v>
      </c>
      <c r="D145" s="70" t="e">
        <f t="shared" si="584"/>
        <v>#VALUE!</v>
      </c>
      <c r="E145" s="68" t="str">
        <f t="shared" si="585"/>
        <v>FNMA3.0-TBA-E</v>
      </c>
      <c r="F145" s="68" t="e">
        <f t="shared" si="586"/>
        <v>#VALUE!</v>
      </c>
      <c r="G145" s="68" t="str">
        <f t="shared" si="587"/>
        <v>FNMA3.0-TBA-GEN</v>
      </c>
      <c r="I145" s="133" t="str">
        <f>[2]!YBWORKDAY(EDATE(Base_Date, AY145), -1, "USD")</f>
        <v>E</v>
      </c>
      <c r="J145" s="211" t="str">
        <f>[2]!YBHIST($I$137,$I145,K$25,"sec","")</f>
        <v>Error</v>
      </c>
      <c r="K145" s="217" t="str">
        <f>[2]!YBHIST($I$137,$I145,J$25,"sec","")</f>
        <v>E</v>
      </c>
      <c r="L145" s="80" t="e">
        <f t="shared" ref="L145:L151" si="597">K145-K144</f>
        <v>#VALUE!</v>
      </c>
      <c r="M145" s="81" t="str">
        <f>[2]!YBPRICE($I$137,$K145&amp;"d",$I145,L$25,"Swap",$I145,"Default","","Model",100,"")</f>
        <v>E</v>
      </c>
      <c r="N145" s="73" t="str">
        <f>[2]!YBHIST($I$137,$I144,M$25,"sec","")</f>
        <v>E</v>
      </c>
      <c r="O145" s="73"/>
      <c r="P145" s="80" t="e">
        <f t="shared" ref="P145:P151" si="598">K144-Q144</f>
        <v>#VALUE!</v>
      </c>
      <c r="Q145" s="82" t="str">
        <f>[2]!YBSCEN($I$137,$K145&amp;"d","Market",O$25,"Swap",$I145,"LMMSkew","","Model",100,0,29,"Gradual","ParShift|N",0,"Annualized ROR",0.25,100,"",,,,"Default",,,,"Default",,)</f>
        <v>E</v>
      </c>
      <c r="R145" s="80" t="e">
        <f t="shared" ref="R145:R151" si="599">L145+P145</f>
        <v>#VALUE!</v>
      </c>
      <c r="S145" s="83" t="e">
        <f>R145/K144</f>
        <v>#VALUE!</v>
      </c>
      <c r="T145" s="80" t="e">
        <f>SUM(R$31:R145)</f>
        <v>#VALUE!</v>
      </c>
      <c r="U145" s="83" t="e">
        <f t="shared" si="595"/>
        <v>#VALUE!</v>
      </c>
      <c r="V145" s="84" t="str">
        <f>[2]!YBPRICE($I$137,K145&amp;"d","Market","EffectiveDuration","Swap",I145,"LMMSkew","","Model",100,"")</f>
        <v>E</v>
      </c>
      <c r="W145" s="85" t="str">
        <f>[2]!YBPRICE($I$137,K145&amp;"d","Market","EffectiveDV01","Swap",I145,"LMMSkew","","Model",100,"")</f>
        <v>E</v>
      </c>
      <c r="X145" s="185" t="str">
        <f>[2]!YBHIST($E145,$I145,X$25,"sec","")</f>
        <v>E</v>
      </c>
      <c r="Y145" s="80" t="e">
        <f t="shared" ref="Y145:Y180" si="600">X145-X144</f>
        <v>#VALUE!</v>
      </c>
      <c r="Z145" s="82" t="e">
        <f t="shared" ref="Z145:Z152" si="601">X144-AA144</f>
        <v>#VALUE!</v>
      </c>
      <c r="AA145" s="82" t="e">
        <f>[2]!YBHIST($F145,$I145,X$25,"sec","")</f>
        <v>#VALUE!</v>
      </c>
      <c r="AB145" s="82"/>
      <c r="AC145" s="187" t="e">
        <f t="shared" si="588"/>
        <v>#VALUE!</v>
      </c>
      <c r="AD145" s="189" t="str">
        <f>[2]!YBHIST($G145,I145,"LMMEffectiveDuration","sec","")</f>
        <v>E</v>
      </c>
      <c r="AE145" s="85" t="e">
        <f t="shared" si="589"/>
        <v>#VALUE!</v>
      </c>
      <c r="AF145" s="86" t="e">
        <f t="shared" si="590"/>
        <v>#VALUE!</v>
      </c>
      <c r="AG145" s="80" t="e">
        <f t="shared" ref="AG145:AG151" si="602">-AC145*AF144</f>
        <v>#VALUE!</v>
      </c>
      <c r="AH145" s="80"/>
      <c r="AI145" s="80" t="e">
        <f t="shared" ref="AI145:AI151" si="603">AL145-AK145</f>
        <v>#VALUE!</v>
      </c>
      <c r="AJ145" s="83" t="e">
        <f t="shared" ref="AJ145:AJ151" si="604">AF145-AF144</f>
        <v>#VALUE!</v>
      </c>
      <c r="AK145" s="187" t="e">
        <f t="shared" si="591"/>
        <v>#VALUE!</v>
      </c>
      <c r="AL145" s="192" t="e">
        <f t="shared" si="592"/>
        <v>#VALUE!</v>
      </c>
      <c r="AM145" s="83" t="e">
        <f t="shared" ref="AM145:AM151" si="605">AL145/K144</f>
        <v>#VALUE!</v>
      </c>
      <c r="AN145" s="80" t="e">
        <f>SUM(AL$31:AL145)</f>
        <v>#VALUE!</v>
      </c>
      <c r="AO145" s="109" t="e">
        <f t="shared" si="596"/>
        <v>#VALUE!</v>
      </c>
      <c r="AP145" s="194" t="e">
        <f t="shared" si="593"/>
        <v>#VALUE!</v>
      </c>
      <c r="AQ145" s="199"/>
      <c r="AY145" s="67">
        <f t="shared" si="594"/>
        <v>-58</v>
      </c>
    </row>
    <row r="146" spans="3:64" s="68" customFormat="1" ht="15" hidden="1">
      <c r="C146" s="70" t="str">
        <f t="shared" si="583"/>
        <v>E</v>
      </c>
      <c r="D146" s="70" t="e">
        <f t="shared" si="584"/>
        <v>#VALUE!</v>
      </c>
      <c r="E146" s="68" t="str">
        <f t="shared" si="585"/>
        <v>FNMA3.0-TBA-E</v>
      </c>
      <c r="F146" s="68" t="e">
        <f t="shared" si="586"/>
        <v>#VALUE!</v>
      </c>
      <c r="G146" s="68" t="str">
        <f t="shared" si="587"/>
        <v>FNMA3.0-TBA-GEN</v>
      </c>
      <c r="I146" s="133" t="str">
        <f>[2]!YBWORKDAY(EDATE(Base_Date, AY146), -1, "USD")</f>
        <v>E</v>
      </c>
      <c r="J146" s="211" t="str">
        <f>[2]!YBHIST($I$137,$I146,K$25,"sec","")</f>
        <v>Error</v>
      </c>
      <c r="K146" s="217" t="str">
        <f>[2]!YBHIST($I$137,$I146,J$25,"sec","")</f>
        <v>E</v>
      </c>
      <c r="L146" s="80" t="e">
        <f t="shared" si="597"/>
        <v>#VALUE!</v>
      </c>
      <c r="M146" s="81" t="str">
        <f>[2]!YBPRICE($I$137,$K146&amp;"d",$I146,L$25,"Swap",$I146,"Default","","Model",100,"")</f>
        <v>E</v>
      </c>
      <c r="N146" s="73" t="str">
        <f>[2]!YBHIST($I$137,$I145,M$25,"sec","")</f>
        <v>E</v>
      </c>
      <c r="O146" s="73"/>
      <c r="P146" s="80" t="e">
        <f t="shared" si="598"/>
        <v>#VALUE!</v>
      </c>
      <c r="Q146" s="82" t="str">
        <f>[2]!YBSCEN($I$137,$K146&amp;"d","Market",O$25,"Swap",$I146,"LMMSkew","","Model",100,0,29,"Gradual","ParShift|N",0,"Annualized ROR",0.25,100,"",,,,"Default",,,,"Default",,)</f>
        <v>E</v>
      </c>
      <c r="R146" s="80" t="e">
        <f t="shared" si="599"/>
        <v>#VALUE!</v>
      </c>
      <c r="S146" s="83" t="e">
        <f>R146/K145</f>
        <v>#VALUE!</v>
      </c>
      <c r="T146" s="80" t="e">
        <f>SUM(R$31:R146)</f>
        <v>#VALUE!</v>
      </c>
      <c r="U146" s="83" t="e">
        <f t="shared" si="595"/>
        <v>#VALUE!</v>
      </c>
      <c r="V146" s="84" t="str">
        <f>[2]!YBPRICE($I$137,K146&amp;"d","Market","EffectiveDuration","Swap",I146,"LMMSkew","","Model",100,"")</f>
        <v>E</v>
      </c>
      <c r="W146" s="85" t="str">
        <f>[2]!YBPRICE($I$137,K146&amp;"d","Market","EffectiveDV01","Swap",I146,"LMMSkew","","Model",100,"")</f>
        <v>E</v>
      </c>
      <c r="X146" s="185" t="str">
        <f>[2]!YBHIST($E146,$I146,X$25,"sec","")</f>
        <v>E</v>
      </c>
      <c r="Y146" s="80" t="e">
        <f t="shared" si="600"/>
        <v>#VALUE!</v>
      </c>
      <c r="Z146" s="82" t="e">
        <f t="shared" si="601"/>
        <v>#VALUE!</v>
      </c>
      <c r="AA146" s="82" t="e">
        <f>[2]!YBHIST($F146,$I146,X$25,"sec","")</f>
        <v>#VALUE!</v>
      </c>
      <c r="AB146" s="82"/>
      <c r="AC146" s="187" t="e">
        <f t="shared" si="588"/>
        <v>#VALUE!</v>
      </c>
      <c r="AD146" s="189" t="str">
        <f>[2]!YBHIST($G146,I146,"LMMEffectiveDuration","sec","")</f>
        <v>E</v>
      </c>
      <c r="AE146" s="85" t="e">
        <f t="shared" si="589"/>
        <v>#VALUE!</v>
      </c>
      <c r="AF146" s="86" t="e">
        <f t="shared" si="590"/>
        <v>#VALUE!</v>
      </c>
      <c r="AG146" s="80" t="e">
        <f t="shared" si="602"/>
        <v>#VALUE!</v>
      </c>
      <c r="AH146" s="80"/>
      <c r="AI146" s="80" t="e">
        <f t="shared" si="603"/>
        <v>#VALUE!</v>
      </c>
      <c r="AJ146" s="83" t="e">
        <f t="shared" si="604"/>
        <v>#VALUE!</v>
      </c>
      <c r="AK146" s="187" t="e">
        <f t="shared" si="591"/>
        <v>#VALUE!</v>
      </c>
      <c r="AL146" s="192" t="e">
        <f t="shared" si="592"/>
        <v>#VALUE!</v>
      </c>
      <c r="AM146" s="83" t="e">
        <f t="shared" si="605"/>
        <v>#VALUE!</v>
      </c>
      <c r="AN146" s="80" t="e">
        <f>SUM(AL$31:AL146)</f>
        <v>#VALUE!</v>
      </c>
      <c r="AO146" s="109" t="e">
        <f t="shared" si="596"/>
        <v>#VALUE!</v>
      </c>
      <c r="AP146" s="194" t="e">
        <f t="shared" si="593"/>
        <v>#VALUE!</v>
      </c>
      <c r="AQ146" s="199"/>
      <c r="AY146" s="67">
        <f t="shared" si="594"/>
        <v>-57</v>
      </c>
    </row>
    <row r="147" spans="3:64" s="68" customFormat="1" ht="15" hidden="1">
      <c r="C147" s="70" t="str">
        <f t="shared" si="583"/>
        <v>E</v>
      </c>
      <c r="D147" s="70" t="e">
        <f t="shared" si="584"/>
        <v>#VALUE!</v>
      </c>
      <c r="E147" s="68" t="str">
        <f t="shared" si="585"/>
        <v>FNMA3.0-TBA-E</v>
      </c>
      <c r="F147" s="68" t="e">
        <f t="shared" si="586"/>
        <v>#VALUE!</v>
      </c>
      <c r="G147" s="68" t="str">
        <f t="shared" si="587"/>
        <v>FNMA3.0-TBA-GEN</v>
      </c>
      <c r="I147" s="133" t="str">
        <f>[2]!YBWORKDAY(EDATE(Base_Date, AY147), -1, "USD")</f>
        <v>E</v>
      </c>
      <c r="J147" s="211" t="str">
        <f>[2]!YBHIST($I$137,$I147,K$25,"sec","")</f>
        <v>Error</v>
      </c>
      <c r="K147" s="217" t="str">
        <f>[2]!YBHIST($I$137,$I147,J$25,"sec","")</f>
        <v>E</v>
      </c>
      <c r="L147" s="80" t="e">
        <f t="shared" si="597"/>
        <v>#VALUE!</v>
      </c>
      <c r="M147" s="81" t="str">
        <f>[2]!YBPRICE($I$137,$K147&amp;"d",$I147,L$25,"Swap",$I147,"Default","","Model",100,"")</f>
        <v>E</v>
      </c>
      <c r="N147" s="73" t="str">
        <f>[2]!YBHIST($I$137,$I146,M$25,"sec","")</f>
        <v>E</v>
      </c>
      <c r="O147" s="73"/>
      <c r="P147" s="80" t="e">
        <f t="shared" si="598"/>
        <v>#VALUE!</v>
      </c>
      <c r="Q147" s="82" t="str">
        <f>[2]!YBSCEN($I$137,$K147&amp;"d","Market",O$25,"Swap",$I147,"LMMSkew","","Model",100,0,29,"Gradual","ParShift|N",0,"Annualized ROR",0.25,100,"",,,,"Default",,,,"Default",,)</f>
        <v>E</v>
      </c>
      <c r="R147" s="80" t="e">
        <f t="shared" si="599"/>
        <v>#VALUE!</v>
      </c>
      <c r="S147" s="83" t="e">
        <f>R147/K146</f>
        <v>#VALUE!</v>
      </c>
      <c r="T147" s="80" t="e">
        <f>SUM(R$31:R147)</f>
        <v>#VALUE!</v>
      </c>
      <c r="U147" s="83" t="e">
        <f t="shared" si="595"/>
        <v>#VALUE!</v>
      </c>
      <c r="V147" s="84" t="str">
        <f>[2]!YBPRICE($I$137,K147&amp;"d","Market","EffectiveDuration","Swap",I147,"LMMSkew","","Model",100,"")</f>
        <v>E</v>
      </c>
      <c r="W147" s="85" t="str">
        <f>[2]!YBPRICE($I$137,K147&amp;"d","Market","EffectiveDV01","Swap",I147,"LMMSkew","","Model",100,"")</f>
        <v>E</v>
      </c>
      <c r="X147" s="185" t="str">
        <f>[2]!YBHIST($E147,$I147,X$25,"sec","")</f>
        <v>E</v>
      </c>
      <c r="Y147" s="80" t="e">
        <f t="shared" si="600"/>
        <v>#VALUE!</v>
      </c>
      <c r="Z147" s="82" t="e">
        <f t="shared" si="601"/>
        <v>#VALUE!</v>
      </c>
      <c r="AA147" s="82" t="e">
        <f>[2]!YBHIST($F147,$I147,X$25,"sec","")</f>
        <v>#VALUE!</v>
      </c>
      <c r="AB147" s="82"/>
      <c r="AC147" s="187" t="e">
        <f t="shared" si="588"/>
        <v>#VALUE!</v>
      </c>
      <c r="AD147" s="189" t="str">
        <f>[2]!YBHIST($G147,I147,"LMMEffectiveDuration","sec","")</f>
        <v>E</v>
      </c>
      <c r="AE147" s="85" t="e">
        <f t="shared" si="589"/>
        <v>#VALUE!</v>
      </c>
      <c r="AF147" s="86" t="e">
        <f t="shared" si="590"/>
        <v>#VALUE!</v>
      </c>
      <c r="AG147" s="80" t="e">
        <f t="shared" si="602"/>
        <v>#VALUE!</v>
      </c>
      <c r="AH147" s="80"/>
      <c r="AI147" s="80" t="e">
        <f t="shared" si="603"/>
        <v>#VALUE!</v>
      </c>
      <c r="AJ147" s="83" t="e">
        <f t="shared" si="604"/>
        <v>#VALUE!</v>
      </c>
      <c r="AK147" s="187" t="e">
        <f t="shared" si="591"/>
        <v>#VALUE!</v>
      </c>
      <c r="AL147" s="192" t="e">
        <f t="shared" si="592"/>
        <v>#VALUE!</v>
      </c>
      <c r="AM147" s="83" t="e">
        <f t="shared" si="605"/>
        <v>#VALUE!</v>
      </c>
      <c r="AN147" s="80" t="e">
        <f>SUM(AL$31:AL147)</f>
        <v>#VALUE!</v>
      </c>
      <c r="AO147" s="109" t="e">
        <f t="shared" si="596"/>
        <v>#VALUE!</v>
      </c>
      <c r="AP147" s="194" t="e">
        <f t="shared" si="593"/>
        <v>#VALUE!</v>
      </c>
      <c r="AQ147" s="199"/>
      <c r="AY147" s="67">
        <f t="shared" si="594"/>
        <v>-56</v>
      </c>
    </row>
    <row r="148" spans="3:64" s="68" customFormat="1" ht="15" hidden="1">
      <c r="C148" s="70" t="str">
        <f t="shared" si="583"/>
        <v>E</v>
      </c>
      <c r="D148" s="70" t="e">
        <f t="shared" si="584"/>
        <v>#VALUE!</v>
      </c>
      <c r="E148" s="68" t="str">
        <f t="shared" si="585"/>
        <v>FNMA3.0-TBA-E</v>
      </c>
      <c r="F148" s="68" t="e">
        <f t="shared" si="586"/>
        <v>#VALUE!</v>
      </c>
      <c r="G148" s="68" t="str">
        <f t="shared" si="587"/>
        <v>FNMA3.0-TBA-GEN</v>
      </c>
      <c r="I148" s="133" t="str">
        <f>[2]!YBWORKDAY(EDATE(Base_Date, AY148), -1, "USD")</f>
        <v>E</v>
      </c>
      <c r="J148" s="211" t="str">
        <f>[2]!YBHIST($I$137,$I148,K$25,"sec","")</f>
        <v>Error</v>
      </c>
      <c r="K148" s="217" t="str">
        <f>[2]!YBHIST($I$137,$I148,J$25,"sec","")</f>
        <v>E</v>
      </c>
      <c r="L148" s="80" t="e">
        <f t="shared" si="597"/>
        <v>#VALUE!</v>
      </c>
      <c r="M148" s="81" t="str">
        <f>[2]!YBPRICE($I$137,$K148&amp;"d",$I148,L$25,"Swap",$I148,"Default","","Model",100,"")</f>
        <v>E</v>
      </c>
      <c r="N148" s="73" t="str">
        <f>[2]!YBHIST($I$137,$I147,M$25,"sec","")</f>
        <v>E</v>
      </c>
      <c r="O148" s="73"/>
      <c r="P148" s="80" t="e">
        <f t="shared" si="598"/>
        <v>#VALUE!</v>
      </c>
      <c r="Q148" s="82" t="str">
        <f>[2]!YBSCEN($I$137,$K148&amp;"d","Market",O$25,"Swap",$I148,"LMMSkew","","Model",100,0,29,"Gradual","ParShift|N",0,"Annualized ROR",0.25,100,"",,,,"Default",,,,"Default",,)</f>
        <v>E</v>
      </c>
      <c r="R148" s="80" t="e">
        <f t="shared" si="599"/>
        <v>#VALUE!</v>
      </c>
      <c r="S148" s="83">
        <v>0</v>
      </c>
      <c r="T148" s="80" t="e">
        <f>SUM(R$31:R148)</f>
        <v>#VALUE!</v>
      </c>
      <c r="U148" s="83" t="e">
        <f t="shared" si="595"/>
        <v>#VALUE!</v>
      </c>
      <c r="V148" s="84" t="str">
        <f>[2]!YBPRICE($I$137,K148&amp;"d","Market","EffectiveDuration","Swap",I148,"LMMSkew","","Model",100,"")</f>
        <v>E</v>
      </c>
      <c r="W148" s="85" t="str">
        <f>[2]!YBPRICE($I$137,K148&amp;"d","Market","EffectiveDV01","Swap",I148,"LMMSkew","","Model",100,"")</f>
        <v>E</v>
      </c>
      <c r="X148" s="185" t="str">
        <f>[2]!YBHIST($E148,$I148,X$25,"sec","")</f>
        <v>E</v>
      </c>
      <c r="Y148" s="80" t="e">
        <f t="shared" si="600"/>
        <v>#VALUE!</v>
      </c>
      <c r="Z148" s="82" t="e">
        <f t="shared" si="601"/>
        <v>#VALUE!</v>
      </c>
      <c r="AA148" s="82" t="e">
        <f>[2]!YBHIST($F148,$I148,X$25,"sec","")</f>
        <v>#VALUE!</v>
      </c>
      <c r="AB148" s="82"/>
      <c r="AC148" s="187" t="e">
        <f t="shared" si="588"/>
        <v>#VALUE!</v>
      </c>
      <c r="AD148" s="189" t="str">
        <f>[2]!YBHIST($G148,I148,"LMMEffectiveDuration","sec","")</f>
        <v>E</v>
      </c>
      <c r="AE148" s="85" t="e">
        <f t="shared" si="589"/>
        <v>#VALUE!</v>
      </c>
      <c r="AF148" s="86" t="e">
        <f t="shared" si="590"/>
        <v>#VALUE!</v>
      </c>
      <c r="AG148" s="80" t="e">
        <f t="shared" si="602"/>
        <v>#VALUE!</v>
      </c>
      <c r="AH148" s="80"/>
      <c r="AI148" s="80" t="e">
        <f t="shared" si="603"/>
        <v>#VALUE!</v>
      </c>
      <c r="AJ148" s="83" t="e">
        <f t="shared" si="604"/>
        <v>#VALUE!</v>
      </c>
      <c r="AK148" s="187" t="e">
        <f t="shared" si="591"/>
        <v>#VALUE!</v>
      </c>
      <c r="AL148" s="192" t="e">
        <f t="shared" si="592"/>
        <v>#VALUE!</v>
      </c>
      <c r="AM148" s="83" t="e">
        <f t="shared" si="605"/>
        <v>#VALUE!</v>
      </c>
      <c r="AN148" s="80" t="e">
        <f>SUM(AL$31:AL148)</f>
        <v>#VALUE!</v>
      </c>
      <c r="AO148" s="109" t="e">
        <f t="shared" si="596"/>
        <v>#VALUE!</v>
      </c>
      <c r="AP148" s="194" t="e">
        <f t="shared" si="593"/>
        <v>#VALUE!</v>
      </c>
      <c r="AQ148" s="199"/>
      <c r="AY148" s="67">
        <f t="shared" si="594"/>
        <v>-55</v>
      </c>
    </row>
    <row r="149" spans="3:64" s="68" customFormat="1" ht="15" hidden="1">
      <c r="C149" s="70" t="str">
        <f t="shared" si="583"/>
        <v>E</v>
      </c>
      <c r="D149" s="70" t="e">
        <f t="shared" si="584"/>
        <v>#VALUE!</v>
      </c>
      <c r="E149" s="68" t="str">
        <f t="shared" si="585"/>
        <v>FNMA3.0-TBA-E</v>
      </c>
      <c r="F149" s="68" t="e">
        <f t="shared" si="586"/>
        <v>#VALUE!</v>
      </c>
      <c r="G149" s="68" t="str">
        <f t="shared" si="587"/>
        <v>FNMA3.0-TBA-GEN</v>
      </c>
      <c r="I149" s="133" t="str">
        <f>[2]!YBWORKDAY(EDATE(Base_Date, AY149), -1, "USD")</f>
        <v>E</v>
      </c>
      <c r="J149" s="211" t="str">
        <f>[2]!YBHIST($I$137,$I149,K$25,"sec","")</f>
        <v>Error</v>
      </c>
      <c r="K149" s="217" t="str">
        <f>[2]!YBHIST($I$137,$I149,J$25,"sec","")</f>
        <v>E</v>
      </c>
      <c r="L149" s="80" t="e">
        <f t="shared" si="597"/>
        <v>#VALUE!</v>
      </c>
      <c r="M149" s="81" t="str">
        <f>[2]!YBPRICE($I$137,$K149&amp;"d",$I149,L$25,"Swap",$I149,"Default","","Model",100,"")</f>
        <v>E</v>
      </c>
      <c r="N149" s="73" t="str">
        <f>[2]!YBHIST($I$137,$I148,M$25,"sec","")</f>
        <v>E</v>
      </c>
      <c r="O149" s="73"/>
      <c r="P149" s="80" t="e">
        <f t="shared" si="598"/>
        <v>#VALUE!</v>
      </c>
      <c r="Q149" s="82" t="str">
        <f>[2]!YBSCEN($I$137,$K149&amp;"d","Market",O$25,"Swap",$I149,"LMMSkew","","Model",100,0,29,"Gradual","ParShift|N",0,"Annualized ROR",0.25,100,"",,,,"Default",,,,"Default",,)</f>
        <v>E</v>
      </c>
      <c r="R149" s="80" t="e">
        <f t="shared" si="599"/>
        <v>#VALUE!</v>
      </c>
      <c r="S149" s="83">
        <v>0</v>
      </c>
      <c r="T149" s="80" t="e">
        <f>SUM(R$31:R149)</f>
        <v>#VALUE!</v>
      </c>
      <c r="U149" s="83" t="e">
        <f t="shared" si="595"/>
        <v>#VALUE!</v>
      </c>
      <c r="V149" s="84" t="str">
        <f>[2]!YBPRICE($I$137,K149&amp;"d","Market","EffectiveDuration","Swap",I149,"LMMSkew","","Model",100,"")</f>
        <v>E</v>
      </c>
      <c r="W149" s="85" t="str">
        <f>[2]!YBPRICE($I$137,K149&amp;"d","Market","EffectiveDV01","Swap",I149,"LMMSkew","","Model",100,"")</f>
        <v>E</v>
      </c>
      <c r="X149" s="185" t="str">
        <f>[2]!YBHIST($E149,$I149,X$25,"sec","")</f>
        <v>E</v>
      </c>
      <c r="Y149" s="80" t="e">
        <f t="shared" si="600"/>
        <v>#VALUE!</v>
      </c>
      <c r="Z149" s="82" t="e">
        <f t="shared" si="601"/>
        <v>#VALUE!</v>
      </c>
      <c r="AA149" s="82" t="e">
        <f>[2]!YBHIST($F149,$I149,X$25,"sec","")</f>
        <v>#VALUE!</v>
      </c>
      <c r="AB149" s="82"/>
      <c r="AC149" s="187" t="e">
        <f t="shared" si="588"/>
        <v>#VALUE!</v>
      </c>
      <c r="AD149" s="189" t="str">
        <f>[2]!YBHIST($G149,I149,"LMMEffectiveDuration","sec","")</f>
        <v>E</v>
      </c>
      <c r="AE149" s="85" t="e">
        <f t="shared" si="589"/>
        <v>#VALUE!</v>
      </c>
      <c r="AF149" s="86" t="e">
        <f t="shared" si="590"/>
        <v>#VALUE!</v>
      </c>
      <c r="AG149" s="80" t="e">
        <f t="shared" si="602"/>
        <v>#VALUE!</v>
      </c>
      <c r="AH149" s="80"/>
      <c r="AI149" s="80" t="e">
        <f t="shared" si="603"/>
        <v>#VALUE!</v>
      </c>
      <c r="AJ149" s="83" t="e">
        <f t="shared" si="604"/>
        <v>#VALUE!</v>
      </c>
      <c r="AK149" s="187" t="e">
        <f t="shared" si="591"/>
        <v>#VALUE!</v>
      </c>
      <c r="AL149" s="192" t="e">
        <f t="shared" si="592"/>
        <v>#VALUE!</v>
      </c>
      <c r="AM149" s="83" t="e">
        <f t="shared" si="605"/>
        <v>#VALUE!</v>
      </c>
      <c r="AN149" s="80" t="e">
        <f>SUM(AL$31:AL149)</f>
        <v>#VALUE!</v>
      </c>
      <c r="AO149" s="109" t="e">
        <f t="shared" si="596"/>
        <v>#VALUE!</v>
      </c>
      <c r="AP149" s="194" t="e">
        <f t="shared" si="593"/>
        <v>#VALUE!</v>
      </c>
      <c r="AQ149" s="199"/>
      <c r="AY149" s="67">
        <f t="shared" si="594"/>
        <v>-54</v>
      </c>
    </row>
    <row r="150" spans="3:64" s="68" customFormat="1" ht="15" hidden="1">
      <c r="C150" s="70" t="str">
        <f t="shared" si="583"/>
        <v>E</v>
      </c>
      <c r="D150" s="70" t="e">
        <f t="shared" si="584"/>
        <v>#VALUE!</v>
      </c>
      <c r="E150" s="68" t="str">
        <f t="shared" si="585"/>
        <v>FNMA3.0-TBA-E</v>
      </c>
      <c r="F150" s="68" t="e">
        <f t="shared" si="586"/>
        <v>#VALUE!</v>
      </c>
      <c r="G150" s="68" t="str">
        <f t="shared" si="587"/>
        <v>FNMA3.0-TBA-GEN</v>
      </c>
      <c r="I150" s="133" t="str">
        <f>[2]!YBWORKDAY(EDATE(Base_Date, AY150), -1, "USD")</f>
        <v>E</v>
      </c>
      <c r="J150" s="211" t="str">
        <f>[2]!YBHIST($I$137,$I150,K$25,"sec","")</f>
        <v>Error</v>
      </c>
      <c r="K150" s="217" t="str">
        <f>[2]!YBHIST($I$137,$I150,J$25,"sec","")</f>
        <v>E</v>
      </c>
      <c r="L150" s="80" t="e">
        <f t="shared" si="597"/>
        <v>#VALUE!</v>
      </c>
      <c r="M150" s="81" t="str">
        <f>[2]!YBPRICE($I$137,$K150&amp;"d",$I150,L$25,"Swap",$I150,"Default","","Model",100,"")</f>
        <v>E</v>
      </c>
      <c r="N150" s="73" t="str">
        <f>[2]!YBHIST($I$137,$I149,M$25,"sec","")</f>
        <v>E</v>
      </c>
      <c r="O150" s="73"/>
      <c r="P150" s="80" t="e">
        <f t="shared" si="598"/>
        <v>#VALUE!</v>
      </c>
      <c r="Q150" s="82" t="str">
        <f>[2]!YBSCEN($I$137,$K150&amp;"d","Market",O$25,"Swap",$I150,"LMMSkew","","Model",100,0,29,"Gradual","ParShift|N",0,"Annualized ROR",0.25,100,"",,,,"Default",,,,"Default",,)</f>
        <v>E</v>
      </c>
      <c r="R150" s="80" t="e">
        <f t="shared" si="599"/>
        <v>#VALUE!</v>
      </c>
      <c r="S150" s="83">
        <v>0</v>
      </c>
      <c r="T150" s="80" t="e">
        <f>SUM(R$31:R150)</f>
        <v>#VALUE!</v>
      </c>
      <c r="U150" s="83" t="e">
        <f t="shared" si="595"/>
        <v>#VALUE!</v>
      </c>
      <c r="V150" s="84" t="str">
        <f>[2]!YBPRICE($I$137,K150&amp;"d","Market","EffectiveDuration","Swap",I150,"LMMSkew","","Model",100,"")</f>
        <v>E</v>
      </c>
      <c r="W150" s="85" t="str">
        <f>[2]!YBPRICE($I$137,K150&amp;"d","Market","EffectiveDV01","Swap",I150,"LMMSkew","","Model",100,"")</f>
        <v>E</v>
      </c>
      <c r="X150" s="185" t="str">
        <f>[2]!YBHIST($E150,$I150,X$25,"sec","")</f>
        <v>E</v>
      </c>
      <c r="Y150" s="80" t="e">
        <f t="shared" si="600"/>
        <v>#VALUE!</v>
      </c>
      <c r="Z150" s="82" t="e">
        <f t="shared" si="601"/>
        <v>#VALUE!</v>
      </c>
      <c r="AA150" s="82" t="e">
        <f>[2]!YBHIST($F150,$I150,X$25,"sec","")</f>
        <v>#VALUE!</v>
      </c>
      <c r="AB150" s="82"/>
      <c r="AC150" s="187" t="e">
        <f t="shared" si="588"/>
        <v>#VALUE!</v>
      </c>
      <c r="AD150" s="189" t="str">
        <f>[2]!YBHIST($G150,I150,"LMMEffectiveDuration","sec","")</f>
        <v>E</v>
      </c>
      <c r="AE150" s="85" t="e">
        <f t="shared" si="589"/>
        <v>#VALUE!</v>
      </c>
      <c r="AF150" s="86" t="e">
        <f t="shared" si="590"/>
        <v>#VALUE!</v>
      </c>
      <c r="AG150" s="80" t="e">
        <f t="shared" si="602"/>
        <v>#VALUE!</v>
      </c>
      <c r="AH150" s="80"/>
      <c r="AI150" s="80" t="e">
        <f t="shared" si="603"/>
        <v>#VALUE!</v>
      </c>
      <c r="AJ150" s="83" t="e">
        <f t="shared" si="604"/>
        <v>#VALUE!</v>
      </c>
      <c r="AK150" s="187" t="e">
        <f t="shared" si="591"/>
        <v>#VALUE!</v>
      </c>
      <c r="AL150" s="192" t="e">
        <f t="shared" si="592"/>
        <v>#VALUE!</v>
      </c>
      <c r="AM150" s="83" t="e">
        <f t="shared" si="605"/>
        <v>#VALUE!</v>
      </c>
      <c r="AN150" s="80" t="e">
        <f>SUM(AL$31:AL150)</f>
        <v>#VALUE!</v>
      </c>
      <c r="AO150" s="109" t="e">
        <f t="shared" si="596"/>
        <v>#VALUE!</v>
      </c>
      <c r="AP150" s="194" t="e">
        <f t="shared" si="593"/>
        <v>#VALUE!</v>
      </c>
      <c r="AQ150" s="199"/>
      <c r="AY150" s="67">
        <f t="shared" si="594"/>
        <v>-53</v>
      </c>
    </row>
    <row r="151" spans="3:64" s="68" customFormat="1" ht="15" hidden="1">
      <c r="C151" s="70" t="str">
        <f t="shared" si="583"/>
        <v>E</v>
      </c>
      <c r="D151" s="70" t="e">
        <f t="shared" si="584"/>
        <v>#VALUE!</v>
      </c>
      <c r="E151" s="68" t="str">
        <f t="shared" si="585"/>
        <v>FNMA3.0-TBA-E</v>
      </c>
      <c r="F151" s="68" t="e">
        <f t="shared" si="586"/>
        <v>#VALUE!</v>
      </c>
      <c r="G151" s="68" t="str">
        <f t="shared" si="587"/>
        <v>FNMA3.0-TBA-GEN</v>
      </c>
      <c r="I151" s="133" t="str">
        <f>[2]!YBWORKDAY(EDATE(Base_Date, AY151), -1, "USD")</f>
        <v>E</v>
      </c>
      <c r="J151" s="211" t="str">
        <f>[2]!YBHIST($I$137,$I151,K$25,"sec","")</f>
        <v>Error</v>
      </c>
      <c r="K151" s="217" t="str">
        <f>[2]!YBHIST($I$137,$I151,J$25,"sec","")</f>
        <v>E</v>
      </c>
      <c r="L151" s="80" t="e">
        <f t="shared" si="597"/>
        <v>#VALUE!</v>
      </c>
      <c r="M151" s="81" t="str">
        <f>[2]!YBPRICE($I$137,$K151&amp;"d",$I151,L$25,"Swap",$I151,"Default","","Model",100,"")</f>
        <v>E</v>
      </c>
      <c r="N151" s="73" t="str">
        <f>[2]!YBHIST($I$137,$I150,M$25,"sec","")</f>
        <v>E</v>
      </c>
      <c r="O151" s="73"/>
      <c r="P151" s="80" t="e">
        <f t="shared" si="598"/>
        <v>#VALUE!</v>
      </c>
      <c r="Q151" s="82" t="str">
        <f>[2]!YBSCEN($I$137,$K151&amp;"d","Market",O$25,"Swap",$I151,"LMMSkew","","Model",100,0,29,"Gradual","ParShift|N",0,"Annualized ROR",0.25,100,"",,,,"Default",,,,"Default",,)</f>
        <v>E</v>
      </c>
      <c r="R151" s="80" t="e">
        <f t="shared" si="599"/>
        <v>#VALUE!</v>
      </c>
      <c r="S151" s="83">
        <v>0</v>
      </c>
      <c r="T151" s="80" t="e">
        <f>SUM(R$31:R151)</f>
        <v>#VALUE!</v>
      </c>
      <c r="U151" s="83" t="e">
        <f t="shared" si="595"/>
        <v>#VALUE!</v>
      </c>
      <c r="V151" s="84" t="str">
        <f>[2]!YBPRICE($I$137,K151&amp;"d","Market","EffectiveDuration","Swap",I151,"LMMSkew","","Model",100,"")</f>
        <v>E</v>
      </c>
      <c r="W151" s="85" t="str">
        <f>[2]!YBPRICE($I$137,K151&amp;"d","Market","EffectiveDV01","Swap",I151,"LMMSkew","","Model",100,"")</f>
        <v>E</v>
      </c>
      <c r="X151" s="185" t="str">
        <f>[2]!YBHIST($E151,$I151,X$25,"sec","")</f>
        <v>E</v>
      </c>
      <c r="Y151" s="80" t="e">
        <f t="shared" si="600"/>
        <v>#VALUE!</v>
      </c>
      <c r="Z151" s="82" t="e">
        <f t="shared" si="601"/>
        <v>#VALUE!</v>
      </c>
      <c r="AA151" s="82" t="e">
        <f>[2]!YBHIST($F151,$I151,X$25,"sec","")</f>
        <v>#VALUE!</v>
      </c>
      <c r="AB151" s="82"/>
      <c r="AC151" s="187" t="e">
        <f t="shared" si="588"/>
        <v>#VALUE!</v>
      </c>
      <c r="AD151" s="189" t="str">
        <f>[2]!YBHIST($G151,I151,"LMMEffectiveDuration","sec","")</f>
        <v>E</v>
      </c>
      <c r="AE151" s="85" t="e">
        <f t="shared" si="589"/>
        <v>#VALUE!</v>
      </c>
      <c r="AF151" s="86" t="e">
        <f t="shared" si="590"/>
        <v>#VALUE!</v>
      </c>
      <c r="AG151" s="80" t="e">
        <f t="shared" si="602"/>
        <v>#VALUE!</v>
      </c>
      <c r="AH151" s="80"/>
      <c r="AI151" s="80" t="e">
        <f t="shared" si="603"/>
        <v>#VALUE!</v>
      </c>
      <c r="AJ151" s="83" t="e">
        <f t="shared" si="604"/>
        <v>#VALUE!</v>
      </c>
      <c r="AK151" s="187" t="e">
        <f t="shared" si="591"/>
        <v>#VALUE!</v>
      </c>
      <c r="AL151" s="192" t="e">
        <f t="shared" si="592"/>
        <v>#VALUE!</v>
      </c>
      <c r="AM151" s="83" t="e">
        <f t="shared" si="605"/>
        <v>#VALUE!</v>
      </c>
      <c r="AN151" s="80" t="e">
        <f>SUM(AL$31:AL151)</f>
        <v>#VALUE!</v>
      </c>
      <c r="AO151" s="109" t="e">
        <f t="shared" si="596"/>
        <v>#VALUE!</v>
      </c>
      <c r="AP151" s="194" t="e">
        <f t="shared" si="593"/>
        <v>#VALUE!</v>
      </c>
      <c r="AQ151" s="199"/>
      <c r="AY151" s="67">
        <f t="shared" si="594"/>
        <v>-52</v>
      </c>
    </row>
    <row r="152" spans="3:64" s="68" customFormat="1" ht="15" hidden="1">
      <c r="C152" s="70" t="str">
        <f t="shared" si="583"/>
        <v>E</v>
      </c>
      <c r="D152" s="70" t="e">
        <f t="shared" si="584"/>
        <v>#VALUE!</v>
      </c>
      <c r="E152" s="68" t="str">
        <f t="shared" si="585"/>
        <v>FNMA3.0-TBA-E</v>
      </c>
      <c r="F152" s="68" t="e">
        <f t="shared" si="586"/>
        <v>#VALUE!</v>
      </c>
      <c r="G152" s="68" t="str">
        <f t="shared" si="587"/>
        <v>FNMA3.0-TBA-GEN</v>
      </c>
      <c r="I152" s="133" t="str">
        <f>[2]!YBWORKDAY(EDATE(Base_Date, AY152), -1, "USD")</f>
        <v>E</v>
      </c>
      <c r="J152" s="212" t="str">
        <f>[2]!YBHIST($I$137,$I152,K$25,"sec","")</f>
        <v>Error</v>
      </c>
      <c r="K152" s="218" t="str">
        <f>[2]!YBHIST($I$137,$I152,J$25,"sec","")</f>
        <v>E</v>
      </c>
      <c r="L152" s="80">
        <v>0</v>
      </c>
      <c r="M152" s="81" t="str">
        <f>[2]!YBPRICE($I$137,$K152&amp;"d",$I152,L$25,"Swap",$I152,"Default","","Model",100,"")</f>
        <v>E</v>
      </c>
      <c r="N152" s="73"/>
      <c r="O152" s="73" t="str">
        <f>[2]!YBHIST("1 Month LIBOR",I152,"Yield","bmk","")</f>
        <v>E</v>
      </c>
      <c r="P152" s="80">
        <v>0</v>
      </c>
      <c r="Q152" s="82">
        <v>0</v>
      </c>
      <c r="R152" s="80">
        <v>0</v>
      </c>
      <c r="S152" s="83">
        <v>0</v>
      </c>
      <c r="T152" s="80" t="e">
        <f>SUM(R$39:R152)</f>
        <v>#VALUE!</v>
      </c>
      <c r="U152" s="83">
        <f>(1+S152)-1</f>
        <v>0</v>
      </c>
      <c r="V152" s="84" t="str">
        <f>[2]!YBPRICE($I$137,K152&amp;"d","Market","EffectiveDuration","Swap",I152,"LMMSkew","","Model",100,"")</f>
        <v>E</v>
      </c>
      <c r="W152" s="85" t="str">
        <f>[2]!YBPRICE($I$137,K152&amp;"d","Market","EffectiveDV01","Swap",I152,"LMMSkew","","Model",100,"")</f>
        <v>E</v>
      </c>
      <c r="X152" s="185" t="str">
        <f>[2]!YBHIST($E152,$I152,X$25,"sec","")</f>
        <v>E</v>
      </c>
      <c r="Y152" s="80" t="e">
        <f t="shared" si="600"/>
        <v>#VALUE!</v>
      </c>
      <c r="Z152" s="82" t="e">
        <f t="shared" si="601"/>
        <v>#VALUE!</v>
      </c>
      <c r="AA152" s="82" t="e">
        <f>[2]!YBHIST($F152,$I152,X$25,"sec","")</f>
        <v>#VALUE!</v>
      </c>
      <c r="AB152" s="82" t="e">
        <f>X151-Z152</f>
        <v>#VALUE!</v>
      </c>
      <c r="AC152" s="187" t="e">
        <f t="shared" si="588"/>
        <v>#VALUE!</v>
      </c>
      <c r="AD152" s="189" t="str">
        <f>[2]!YBHIST($G152,I152,"LMMEffectiveDuration","sec","")</f>
        <v>E</v>
      </c>
      <c r="AE152" s="85" t="e">
        <f t="shared" si="589"/>
        <v>#VALUE!</v>
      </c>
      <c r="AF152" s="86" t="e">
        <f t="shared" si="590"/>
        <v>#VALUE!</v>
      </c>
      <c r="AG152" s="80"/>
      <c r="AH152" s="80"/>
      <c r="AI152" s="80" t="e">
        <f>AL152+AK152</f>
        <v>#VALUE!</v>
      </c>
      <c r="AJ152" s="83">
        <v>0</v>
      </c>
      <c r="AK152" s="187" t="e">
        <f>(AJ152*Y152)/2</f>
        <v>#VALUE!</v>
      </c>
      <c r="AL152" s="192">
        <f t="shared" si="592"/>
        <v>0</v>
      </c>
      <c r="AM152" s="83">
        <v>0</v>
      </c>
      <c r="AN152" s="80" t="e">
        <f>SUM(AL$41:AL152)</f>
        <v>#VALUE!</v>
      </c>
      <c r="AO152" s="109">
        <f>(1+AM152)-1</f>
        <v>0</v>
      </c>
      <c r="AP152" s="194" t="e">
        <f t="shared" si="593"/>
        <v>#VALUE!</v>
      </c>
      <c r="AQ152" s="199"/>
      <c r="AR152" s="126"/>
      <c r="AS152" s="109"/>
      <c r="AY152" s="67">
        <f t="shared" si="594"/>
        <v>-51</v>
      </c>
    </row>
    <row r="153" spans="3:64" s="68" customFormat="1" ht="15" hidden="1">
      <c r="C153" s="70" t="str">
        <f t="shared" si="583"/>
        <v>E</v>
      </c>
      <c r="D153" s="70" t="e">
        <f t="shared" si="584"/>
        <v>#VALUE!</v>
      </c>
      <c r="E153" s="68" t="str">
        <f t="shared" si="585"/>
        <v>FNMA3.0-TBA-E</v>
      </c>
      <c r="F153" s="68" t="e">
        <f t="shared" si="586"/>
        <v>#VALUE!</v>
      </c>
      <c r="G153" s="68" t="str">
        <f t="shared" si="587"/>
        <v>FNMA3.0-TBA-GEN</v>
      </c>
      <c r="I153" s="133" t="str">
        <f>[2]!YBWORKDAY(EDATE(Base_Date, AY153), -1, "USD")</f>
        <v>E</v>
      </c>
      <c r="J153" s="219" t="str">
        <f>[2]!YBHIST($I$137,$I153,K$25,"sec","")</f>
        <v>Error</v>
      </c>
      <c r="K153" s="217" t="str">
        <f>[2]!YBHIST($I$137,$I153,J$25,"sec","")</f>
        <v>E</v>
      </c>
      <c r="L153" s="80" t="e">
        <f>K153-K152</f>
        <v>#VALUE!</v>
      </c>
      <c r="M153" s="81" t="str">
        <f>[2]!YBPRICE($I$137,$K153&amp;"d",$I153,L$25,"Swap",$I153,"Default","","Model",100,"")</f>
        <v>E</v>
      </c>
      <c r="N153" s="73" t="str">
        <f>[2]!YBHIST($I$137,$I152,M$25,"sec","")</f>
        <v>E</v>
      </c>
      <c r="O153" s="73" t="str">
        <f>[2]!YBHIST("1 Month LIBOR",I153,"Yield","bmk","")</f>
        <v>E</v>
      </c>
      <c r="P153" s="80">
        <v>0</v>
      </c>
      <c r="Q153" s="82" t="str">
        <f>[2]!YBSCEN($I$137,$K152&amp;"d","Market",O$25,"Swap",$I152,"LMMSkew","","Model",100,0,29,"Gradual","ParShift|N",0,"Annualized ROR",O152,100,"",,,,"Default",,,,"Default",,)</f>
        <v>E</v>
      </c>
      <c r="R153" s="80">
        <v>0</v>
      </c>
      <c r="S153" s="83">
        <v>0</v>
      </c>
      <c r="T153" s="80" t="e">
        <f>SUM(R$39:R153)</f>
        <v>#VALUE!</v>
      </c>
      <c r="U153" s="83">
        <f>((1+S148)*(1+S149)*(1+S150)*(1+S151)*(1+S152)*(1+S153))-1</f>
        <v>0</v>
      </c>
      <c r="V153" s="84" t="str">
        <f>[2]!YBPRICE($I$137,K153&amp;"d","Market","EffectiveDuration","Swap",I153,"LMMSkew","","Model",100,"")</f>
        <v>E</v>
      </c>
      <c r="W153" s="85" t="str">
        <f>[2]!YBPRICE($I$137,K153&amp;"d","Market","EffectiveDV01","Swap",I153,"LMMSkew","","Model",100,"")</f>
        <v>E</v>
      </c>
      <c r="X153" s="185" t="str">
        <f>[2]!YBHIST($E153,$I153,X$25,"sec","")</f>
        <v>E</v>
      </c>
      <c r="Y153" s="80" t="e">
        <f t="shared" si="600"/>
        <v>#VALUE!</v>
      </c>
      <c r="Z153" s="82" t="e">
        <f>X152-AA152</f>
        <v>#VALUE!</v>
      </c>
      <c r="AA153" s="82" t="e">
        <f>[2]!YBHIST($F153,$I153,X$25,"sec","")</f>
        <v>#VALUE!</v>
      </c>
      <c r="AB153" s="82"/>
      <c r="AC153" s="187" t="e">
        <f t="shared" si="588"/>
        <v>#VALUE!</v>
      </c>
      <c r="AD153" s="189" t="str">
        <f>[2]!YBHIST($G153,I153,"LMMEffectiveDuration","sec","")</f>
        <v>E</v>
      </c>
      <c r="AE153" s="85" t="e">
        <f t="shared" si="589"/>
        <v>#VALUE!</v>
      </c>
      <c r="AF153" s="86" t="e">
        <f t="shared" si="590"/>
        <v>#VALUE!</v>
      </c>
      <c r="AG153" s="80" t="e">
        <f>-AC153*AF152</f>
        <v>#VALUE!</v>
      </c>
      <c r="AH153" s="80"/>
      <c r="AI153" s="80">
        <f>AL153+AK153</f>
        <v>0</v>
      </c>
      <c r="AJ153" s="83" t="e">
        <f>AF153-AF152</f>
        <v>#VALUE!</v>
      </c>
      <c r="AK153" s="187">
        <v>0</v>
      </c>
      <c r="AL153" s="192">
        <v>0</v>
      </c>
      <c r="AM153" s="83">
        <v>0</v>
      </c>
      <c r="AN153" s="80" t="e">
        <f>SUM(AL$41:AL153)</f>
        <v>#VALUE!</v>
      </c>
      <c r="AO153" s="109" t="e">
        <f>((1+AM148)*(1+AM149)*(1+AM150)*(1+AM151)*(1+AM152)*(1+AM153))-1</f>
        <v>#VALUE!</v>
      </c>
      <c r="AP153" s="194" t="e">
        <f t="shared" si="593"/>
        <v>#VALUE!</v>
      </c>
      <c r="AQ153" s="199"/>
      <c r="AR153" s="202"/>
      <c r="AS153" s="203"/>
      <c r="AY153" s="67">
        <f>AV154-1</f>
        <v>-50</v>
      </c>
    </row>
    <row r="154" spans="3:64" s="68" customFormat="1" ht="15">
      <c r="C154" s="70" t="e">
        <f t="shared" ref="C154:C178" si="606">I154+10</f>
        <v>#VALUE!</v>
      </c>
      <c r="D154" s="70" t="e">
        <f t="shared" si="584"/>
        <v>#VALUE!</v>
      </c>
      <c r="E154" s="68" t="e">
        <f t="shared" si="585"/>
        <v>#VALUE!</v>
      </c>
      <c r="F154" s="68" t="e">
        <f t="shared" si="586"/>
        <v>#VALUE!</v>
      </c>
      <c r="G154" s="68" t="str">
        <f t="shared" si="587"/>
        <v>FNMA3.0-TBA-GEN</v>
      </c>
      <c r="I154" s="133" t="str">
        <f>[2]!YBWORKDAY(EDATE(Base_Date, AV154), -1, "USD")</f>
        <v>E</v>
      </c>
      <c r="J154" s="220" t="str">
        <f t="shared" ref="J154:J180" si="607">AX154</f>
        <v>E</v>
      </c>
      <c r="K154" s="80" t="e">
        <f t="shared" ref="K154:K180" si="608">AX154+AY154</f>
        <v>#VALUE!</v>
      </c>
      <c r="L154" s="80"/>
      <c r="M154" s="81" t="str">
        <f>[2]!YBHIST($I$137,$I154,"LMMOAS","sec")</f>
        <v>E</v>
      </c>
      <c r="N154" s="73" t="str">
        <f>[2]!YBHIST($I$137,$I153,M$25,"sec","")</f>
        <v>E</v>
      </c>
      <c r="O154" s="170" t="str">
        <f>[2]!YBHIST("1 Month LIBOR",I154,"Yield","bmk","")</f>
        <v>E</v>
      </c>
      <c r="P154" s="80"/>
      <c r="Q154" s="82"/>
      <c r="R154" s="80"/>
      <c r="S154" s="83"/>
      <c r="T154" s="80"/>
      <c r="U154" s="83"/>
      <c r="V154" s="84" t="e">
        <f>VLOOKUP($I154, 'Barcap OAD'!$A:$S, $F$137, FALSE)</f>
        <v>#N/A</v>
      </c>
      <c r="W154" s="172" t="e">
        <f>$K154*$V154/10000</f>
        <v>#VALUE!</v>
      </c>
      <c r="X154" s="185" t="e">
        <f>[2]!YBHIST($E154,$I154,X$25,"sec","")</f>
        <v>#VALUE!</v>
      </c>
      <c r="Y154" s="80" t="e">
        <f t="shared" si="600"/>
        <v>#VALUE!</v>
      </c>
      <c r="Z154" s="82" t="e">
        <f t="shared" ref="Z154:Z180" si="609">X153-AA153</f>
        <v>#VALUE!</v>
      </c>
      <c r="AA154" s="82" t="e">
        <f>[2]!YBHIST($F154,$I154,X$25,"sec","")</f>
        <v>#VALUE!</v>
      </c>
      <c r="AB154" s="82" t="e">
        <f>X153-Z154</f>
        <v>#VALUE!</v>
      </c>
      <c r="AC154" s="187"/>
      <c r="AD154" s="189" t="e">
        <f>VLOOKUP($I154, 'Barcap OAD'!$A:$S, $F$26, FALSE)</f>
        <v>#N/A</v>
      </c>
      <c r="AE154" s="172" t="e">
        <f t="shared" si="589"/>
        <v>#VALUE!</v>
      </c>
      <c r="AF154" s="86" t="e">
        <f t="shared" si="590"/>
        <v>#VALUE!</v>
      </c>
      <c r="AG154" s="80"/>
      <c r="AH154" s="83"/>
      <c r="AI154" s="80" t="e">
        <f>AL154+AK154</f>
        <v>#VALUE!</v>
      </c>
      <c r="AJ154" s="83">
        <v>0</v>
      </c>
      <c r="AK154" s="187" t="e">
        <f t="shared" ref="AK154:AK180" si="610">(AJ154*Y154)/2</f>
        <v>#VALUE!</v>
      </c>
      <c r="AL154" s="192"/>
      <c r="AM154" s="83"/>
      <c r="AN154" s="80"/>
      <c r="AO154" s="109"/>
      <c r="AP154" s="194"/>
      <c r="AQ154" s="200"/>
      <c r="AR154" s="204"/>
      <c r="AS154" s="221"/>
      <c r="AV154" s="67">
        <f t="shared" ref="AV154:AV185" si="611">AV41</f>
        <v>-49</v>
      </c>
      <c r="AX154" s="207" t="str">
        <f>[2]!YBHIST($I$137,$I154,J$25,"sec","")</f>
        <v>E</v>
      </c>
      <c r="AY154" s="205" t="str">
        <f>[2]!YBPRICE($I$137,AX154&amp;"d","Market","AccruedInterest","Swap",$I154,"LMMSkew","","Model",100,"")</f>
        <v>E</v>
      </c>
      <c r="BA154" s="211" t="e">
        <f>[2]!YBHIST($E154,$I154,X$25,"sec","")</f>
        <v>#VALUE!</v>
      </c>
      <c r="BB154" s="67" t="e">
        <f>[2]!YBPRICE(E$41,BA154,"Market","AccruedInterest","Swap",$I154,"LMMSkew","","Model",100,"OASEDUR")</f>
        <v>#VALUE!</v>
      </c>
      <c r="BD154" s="211" t="e">
        <f>[2]!YBHIST($F154,$I154,X$25,"sec","")</f>
        <v>#VALUE!</v>
      </c>
      <c r="BE154" s="67" t="e">
        <f>[2]!YBPRICE(E$41,BD154,"Market","AccruedInterest","Swap",$I154,"LMMSkew","","Model",100,"OASEDUR")</f>
        <v>#VALUE!</v>
      </c>
      <c r="BI154" s="518"/>
    </row>
    <row r="155" spans="3:64" s="68" customFormat="1" ht="15">
      <c r="C155" s="70" t="e">
        <f t="shared" si="606"/>
        <v>#VALUE!</v>
      </c>
      <c r="D155" s="70" t="e">
        <f t="shared" si="584"/>
        <v>#VALUE!</v>
      </c>
      <c r="E155" s="68" t="e">
        <f t="shared" si="585"/>
        <v>#VALUE!</v>
      </c>
      <c r="F155" s="68" t="e">
        <f t="shared" si="586"/>
        <v>#VALUE!</v>
      </c>
      <c r="G155" s="68" t="str">
        <f t="shared" si="587"/>
        <v>FNMA3.0-TBA-GEN</v>
      </c>
      <c r="I155" s="133" t="str">
        <f>[2]!YBWORKDAY(EDATE(Base_Date, AV155), -1, "USD")</f>
        <v>E</v>
      </c>
      <c r="J155" s="217" t="str">
        <f t="shared" si="607"/>
        <v>E</v>
      </c>
      <c r="K155" s="80" t="e">
        <f t="shared" si="608"/>
        <v>#VALUE!</v>
      </c>
      <c r="L155" s="80" t="e">
        <f t="shared" ref="L155:L180" si="612">K155-K154</f>
        <v>#VALUE!</v>
      </c>
      <c r="M155" s="81" t="str">
        <f>[2]!YBHIST($I$137,$I155,"LMMOAS","sec")</f>
        <v>E</v>
      </c>
      <c r="N155" s="73" t="str">
        <f>[2]!YBHIST($I$137,$I154,M$25,"sec","")</f>
        <v>E</v>
      </c>
      <c r="O155" s="170" t="str">
        <f>[2]!YBHIST("1 Month LIBOR",I155,"Yield","bmk","")</f>
        <v>E</v>
      </c>
      <c r="P155" s="80" t="e">
        <f t="shared" ref="P155:P180" si="613">K154-Q155</f>
        <v>#VALUE!</v>
      </c>
      <c r="Q155" s="82" t="str">
        <f>[2]!YBSCEN($I$137,$J154&amp;"d","Market",O$25,"Swap",$I154,"MarketWSkew","","Model",100,0,29,"Gradual","ParShift|N",0,"Annualized ROR",O154,100,"",,,,"Default",,,,"Default",,)</f>
        <v>E</v>
      </c>
      <c r="R155" s="80" t="e">
        <f t="shared" ref="R155:R180" si="614">L155+P155</f>
        <v>#VALUE!</v>
      </c>
      <c r="S155" s="83" t="e">
        <f t="shared" ref="S155:S180" si="615">R155/K154</f>
        <v>#VALUE!</v>
      </c>
      <c r="T155" s="80" t="e">
        <f>SUM(R$154:R155)</f>
        <v>#VALUE!</v>
      </c>
      <c r="U155" s="83" t="e">
        <f>BJ155</f>
        <v>#VALUE!</v>
      </c>
      <c r="V155" s="84" t="e">
        <f>VLOOKUP($I155, 'Barcap OAD'!$A:$S, $F$137, FALSE)</f>
        <v>#N/A</v>
      </c>
      <c r="W155" s="172" t="e">
        <f t="shared" ref="W155:W203" si="616">$K155*$V155/10000</f>
        <v>#VALUE!</v>
      </c>
      <c r="X155" s="185" t="e">
        <f>[2]!YBHIST($E155,$I155,X$25,"sec","")</f>
        <v>#VALUE!</v>
      </c>
      <c r="Y155" s="80" t="e">
        <f t="shared" si="600"/>
        <v>#VALUE!</v>
      </c>
      <c r="Z155" s="82" t="e">
        <f t="shared" si="609"/>
        <v>#VALUE!</v>
      </c>
      <c r="AA155" s="82" t="e">
        <f>[2]!YBHIST($F155,$I155,X$25,"sec","")</f>
        <v>#VALUE!</v>
      </c>
      <c r="AB155" s="82" t="e">
        <f>X154-Z155</f>
        <v>#VALUE!</v>
      </c>
      <c r="AC155" s="187" t="e">
        <f>Y155+Z155</f>
        <v>#VALUE!</v>
      </c>
      <c r="AD155" s="189" t="e">
        <f>VLOOKUP($I155, 'Barcap OAD'!$A:$S, $F$26, FALSE)</f>
        <v>#N/A</v>
      </c>
      <c r="AE155" s="172" t="e">
        <f t="shared" si="589"/>
        <v>#VALUE!</v>
      </c>
      <c r="AF155" s="86" t="e">
        <f t="shared" si="590"/>
        <v>#VALUE!</v>
      </c>
      <c r="AG155" s="80" t="e">
        <f>-AC155*AF154</f>
        <v>#VALUE!</v>
      </c>
      <c r="AH155" s="83" t="e">
        <f>AG155/K154</f>
        <v>#VALUE!</v>
      </c>
      <c r="AI155" s="80" t="e">
        <f>AL155+AK155</f>
        <v>#VALUE!</v>
      </c>
      <c r="AJ155" s="83" t="e">
        <f t="shared" ref="AJ155:AJ180" si="617">AF155-AF154</f>
        <v>#VALUE!</v>
      </c>
      <c r="AK155" s="187" t="e">
        <f t="shared" si="610"/>
        <v>#VALUE!</v>
      </c>
      <c r="AL155" s="192" t="e">
        <f t="shared" ref="AL155:AL180" si="618">AG155+R155</f>
        <v>#VALUE!</v>
      </c>
      <c r="AM155" s="83" t="e">
        <f t="shared" ref="AM155:AM180" si="619">AL155/K154</f>
        <v>#VALUE!</v>
      </c>
      <c r="AN155" s="80" t="e">
        <f>SUM(AL$154:AL155)</f>
        <v>#VALUE!</v>
      </c>
      <c r="AO155" s="109" t="e">
        <f>BL155</f>
        <v>#VALUE!</v>
      </c>
      <c r="AP155" s="194" t="e">
        <f>(Z155*AF155*-1)+P155</f>
        <v>#VALUE!</v>
      </c>
      <c r="AQ155" s="200" t="e">
        <f t="shared" ref="AQ155:AQ180" si="620">AP155/K154</f>
        <v>#VALUE!</v>
      </c>
      <c r="AR155" s="204"/>
      <c r="AS155" s="221"/>
      <c r="AV155" s="67">
        <f t="shared" si="611"/>
        <v>-48</v>
      </c>
      <c r="AX155" s="207" t="str">
        <f>[2]!YBHIST($I$137,$I155,J$25,"sec","")</f>
        <v>E</v>
      </c>
      <c r="AY155" s="205" t="str">
        <f>[2]!YBPRICE($I$137,AX155&amp;"d","Market","AccruedInterest","Swap",$I155,"LMMSkew","","Model",100,"")</f>
        <v>E</v>
      </c>
      <c r="BA155" s="211" t="e">
        <f>[2]!YBHIST($E155,$I155,X$25,"sec","")</f>
        <v>#VALUE!</v>
      </c>
      <c r="BB155" s="67" t="e">
        <f>[2]!YBPRICE(E$41,BA155,"Market","AccruedInterest","Swap",$I155,"LMMSkew","","Model",100,"OASEDUR")</f>
        <v>#VALUE!</v>
      </c>
      <c r="BD155" s="211" t="e">
        <f>[2]!YBHIST($F155,$I155,X$25,"sec","")</f>
        <v>#VALUE!</v>
      </c>
      <c r="BE155" s="67" t="e">
        <f>[2]!YBPRICE(E$41,BD155,"Market","AccruedInterest","Swap",$I155,"LMMSkew","","Model",100,"OASEDUR")</f>
        <v>#VALUE!</v>
      </c>
      <c r="BI155" s="518" t="e">
        <f t="shared" ref="BI155" si="621">1+S155</f>
        <v>#VALUE!</v>
      </c>
      <c r="BJ155" s="520" t="e">
        <f>PRODUCT($BI$154:BI155)-1</f>
        <v>#VALUE!</v>
      </c>
      <c r="BK155" s="518" t="e">
        <f>1+AM155</f>
        <v>#VALUE!</v>
      </c>
      <c r="BL155" s="520" t="e">
        <f>PRODUCT($BK$154:BK155)-1</f>
        <v>#VALUE!</v>
      </c>
    </row>
    <row r="156" spans="3:64" s="68" customFormat="1" ht="15">
      <c r="C156" s="70" t="e">
        <f t="shared" si="606"/>
        <v>#VALUE!</v>
      </c>
      <c r="D156" s="70" t="e">
        <f t="shared" si="584"/>
        <v>#VALUE!</v>
      </c>
      <c r="E156" s="68" t="e">
        <f t="shared" si="585"/>
        <v>#VALUE!</v>
      </c>
      <c r="F156" s="68" t="e">
        <f t="shared" si="586"/>
        <v>#VALUE!</v>
      </c>
      <c r="G156" s="68" t="str">
        <f t="shared" si="587"/>
        <v>FNMA3.0-TBA-GEN</v>
      </c>
      <c r="I156" s="133" t="str">
        <f>[2]!YBWORKDAY(EDATE(Base_Date, AV156), -1, "USD")</f>
        <v>E</v>
      </c>
      <c r="J156" s="217" t="str">
        <f t="shared" si="607"/>
        <v>E</v>
      </c>
      <c r="K156" s="80" t="e">
        <f t="shared" si="608"/>
        <v>#VALUE!</v>
      </c>
      <c r="L156" s="80" t="e">
        <f t="shared" si="612"/>
        <v>#VALUE!</v>
      </c>
      <c r="M156" s="81" t="str">
        <f>[2]!YBHIST($I$137,$I156,"LMMOAS","sec")</f>
        <v>E</v>
      </c>
      <c r="N156" s="73" t="str">
        <f>[2]!YBHIST($I$137,$I155,M$25,"sec","")</f>
        <v>E</v>
      </c>
      <c r="O156" s="170" t="str">
        <f>[2]!YBHIST("1 Month LIBOR",I156,"Yield","bmk","")</f>
        <v>E</v>
      </c>
      <c r="P156" s="80" t="e">
        <f t="shared" si="613"/>
        <v>#VALUE!</v>
      </c>
      <c r="Q156" s="82" t="str">
        <f>[2]!YBSCEN($I$137,$J155&amp;"d","Market",O$25,"Swap",$I155,"MarketWSkew","","Model",100,0,29,"Gradual","ParShift|N",0,"Annualized ROR",O155,100,"",,,,"Default",,,,"Default",,)</f>
        <v>E</v>
      </c>
      <c r="R156" s="80" t="e">
        <f t="shared" si="614"/>
        <v>#VALUE!</v>
      </c>
      <c r="S156" s="83" t="e">
        <f t="shared" si="615"/>
        <v>#VALUE!</v>
      </c>
      <c r="T156" s="80" t="e">
        <f>SUM(R$154:R156)</f>
        <v>#VALUE!</v>
      </c>
      <c r="U156" s="83" t="e">
        <f t="shared" ref="U156:U188" si="622">BJ156</f>
        <v>#VALUE!</v>
      </c>
      <c r="V156" s="84" t="e">
        <f>VLOOKUP($I156, 'Barcap OAD'!$A:$S, $F$137, FALSE)</f>
        <v>#N/A</v>
      </c>
      <c r="W156" s="172" t="e">
        <f t="shared" si="616"/>
        <v>#VALUE!</v>
      </c>
      <c r="X156" s="185" t="e">
        <f>[2]!YBHIST($E156,$I156,X$25,"sec","")</f>
        <v>#VALUE!</v>
      </c>
      <c r="Y156" s="80" t="e">
        <f t="shared" si="600"/>
        <v>#VALUE!</v>
      </c>
      <c r="Z156" s="82" t="e">
        <f t="shared" si="609"/>
        <v>#VALUE!</v>
      </c>
      <c r="AA156" s="82" t="e">
        <f>[2]!YBHIST($F156,$I156,X$25,"sec","")</f>
        <v>#VALUE!</v>
      </c>
      <c r="AB156" s="82" t="e">
        <f>X155-Z156</f>
        <v>#VALUE!</v>
      </c>
      <c r="AC156" s="187" t="e">
        <f>X156-AB156</f>
        <v>#VALUE!</v>
      </c>
      <c r="AD156" s="189" t="e">
        <f>VLOOKUP($I156, 'Barcap OAD'!$A:$S, $F$26, FALSE)</f>
        <v>#N/A</v>
      </c>
      <c r="AE156" s="172" t="e">
        <f t="shared" si="589"/>
        <v>#VALUE!</v>
      </c>
      <c r="AF156" s="86" t="e">
        <f t="shared" si="590"/>
        <v>#VALUE!</v>
      </c>
      <c r="AG156" s="80" t="e">
        <f t="shared" ref="AG156:AG180" si="623">-AC156*AF155</f>
        <v>#VALUE!</v>
      </c>
      <c r="AH156" s="83" t="e">
        <f t="shared" ref="AH156:AH180" si="624">AG156/K155</f>
        <v>#VALUE!</v>
      </c>
      <c r="AI156" s="80" t="e">
        <f t="shared" ref="AI156:AI180" si="625">AL156+AK156</f>
        <v>#VALUE!</v>
      </c>
      <c r="AJ156" s="83" t="e">
        <f t="shared" si="617"/>
        <v>#VALUE!</v>
      </c>
      <c r="AK156" s="187" t="e">
        <f t="shared" si="610"/>
        <v>#VALUE!</v>
      </c>
      <c r="AL156" s="192" t="e">
        <f t="shared" si="618"/>
        <v>#VALUE!</v>
      </c>
      <c r="AM156" s="83" t="e">
        <f t="shared" si="619"/>
        <v>#VALUE!</v>
      </c>
      <c r="AN156" s="80" t="e">
        <f>SUM(AL$154:AL156)</f>
        <v>#VALUE!</v>
      </c>
      <c r="AO156" s="109" t="e">
        <f t="shared" ref="AO156:AO188" si="626">BL156</f>
        <v>#VALUE!</v>
      </c>
      <c r="AP156" s="194" t="e">
        <f t="shared" ref="AP156:AP180" si="627">(Z156*AF156*-1)+P156</f>
        <v>#VALUE!</v>
      </c>
      <c r="AQ156" s="200" t="e">
        <f t="shared" si="620"/>
        <v>#VALUE!</v>
      </c>
      <c r="AR156" s="204"/>
      <c r="AS156" s="221"/>
      <c r="AV156" s="67">
        <f t="shared" si="611"/>
        <v>-47</v>
      </c>
      <c r="AX156" s="207" t="str">
        <f>[2]!YBHIST($I$137,$I156,J$25,"sec","")</f>
        <v>E</v>
      </c>
      <c r="AY156" s="205" t="str">
        <f>[2]!YBPRICE($I$137,AX156&amp;"d","Market","AccruedInterest","Swap",$I156,"LMMSkew","","Model",100,"")</f>
        <v>E</v>
      </c>
      <c r="BA156" s="211" t="e">
        <f>[2]!YBHIST($E156,$I156,X$25,"sec","")</f>
        <v>#VALUE!</v>
      </c>
      <c r="BB156" s="67" t="e">
        <f>[2]!YBPRICE(E$41,BA156,"Market","AccruedInterest","Swap",$I156,"LMMSkew","","Model",100,"OASEDUR")</f>
        <v>#VALUE!</v>
      </c>
      <c r="BD156" s="211" t="e">
        <f>[2]!YBHIST($F156,$I156,X$25,"sec","")</f>
        <v>#VALUE!</v>
      </c>
      <c r="BE156" s="67" t="e">
        <f>[2]!YBPRICE(E$41,BD156,"Market","AccruedInterest","Swap",$I156,"LMMSkew","","Model",100,"OASEDUR")</f>
        <v>#VALUE!</v>
      </c>
      <c r="BI156" s="518" t="e">
        <f t="shared" ref="BI156:BI188" si="628">1+S156</f>
        <v>#VALUE!</v>
      </c>
      <c r="BJ156" s="520" t="e">
        <f>PRODUCT($BI$154:BI156)-1</f>
        <v>#VALUE!</v>
      </c>
      <c r="BK156" s="518" t="e">
        <f t="shared" ref="BK156:BK188" si="629">1+AM156</f>
        <v>#VALUE!</v>
      </c>
      <c r="BL156" s="520" t="e">
        <f>PRODUCT($BK$154:BK156)-1</f>
        <v>#VALUE!</v>
      </c>
    </row>
    <row r="157" spans="3:64" s="68" customFormat="1" ht="15">
      <c r="C157" s="70" t="e">
        <f t="shared" si="606"/>
        <v>#VALUE!</v>
      </c>
      <c r="D157" s="70" t="e">
        <f t="shared" si="584"/>
        <v>#VALUE!</v>
      </c>
      <c r="E157" s="68" t="e">
        <f t="shared" si="585"/>
        <v>#VALUE!</v>
      </c>
      <c r="F157" s="68" t="e">
        <f t="shared" si="586"/>
        <v>#VALUE!</v>
      </c>
      <c r="G157" s="68" t="str">
        <f t="shared" si="587"/>
        <v>FNMA3.0-TBA-GEN</v>
      </c>
      <c r="I157" s="133" t="str">
        <f>[2]!YBWORKDAY(EDATE(Base_Date, AV157), -1, "USD")</f>
        <v>E</v>
      </c>
      <c r="J157" s="217" t="str">
        <f t="shared" si="607"/>
        <v>E</v>
      </c>
      <c r="K157" s="80" t="e">
        <f t="shared" si="608"/>
        <v>#VALUE!</v>
      </c>
      <c r="L157" s="80" t="e">
        <f t="shared" si="612"/>
        <v>#VALUE!</v>
      </c>
      <c r="M157" s="81" t="str">
        <f>[2]!YBHIST($I$137,$I157,"LMMOAS","sec")</f>
        <v>E</v>
      </c>
      <c r="N157" s="73" t="str">
        <f>[2]!YBHIST($I$137,$I156,M$25,"sec","")</f>
        <v>E</v>
      </c>
      <c r="O157" s="170" t="str">
        <f>[2]!YBHIST("1 Month LIBOR",I157,"Yield","bmk","")</f>
        <v>E</v>
      </c>
      <c r="P157" s="80" t="e">
        <f t="shared" si="613"/>
        <v>#VALUE!</v>
      </c>
      <c r="Q157" s="82" t="str">
        <f>[2]!YBSCEN($I$137,$J156&amp;"d","Market",O$25,"Swap",$I156,"MarketWSkew","","Model",100,0,29,"Gradual","ParShift|N",0,"Annualized ROR",O156,100,"",,,,"Default",,,,"Default",,)</f>
        <v>E</v>
      </c>
      <c r="R157" s="80" t="e">
        <f t="shared" si="614"/>
        <v>#VALUE!</v>
      </c>
      <c r="S157" s="83" t="e">
        <f t="shared" si="615"/>
        <v>#VALUE!</v>
      </c>
      <c r="T157" s="80" t="e">
        <f>SUM(R$154:R157)</f>
        <v>#VALUE!</v>
      </c>
      <c r="U157" s="83" t="e">
        <f t="shared" si="622"/>
        <v>#VALUE!</v>
      </c>
      <c r="V157" s="84" t="e">
        <f>VLOOKUP($I157, 'Barcap OAD'!$A:$S, $F$137, FALSE)</f>
        <v>#N/A</v>
      </c>
      <c r="W157" s="172" t="e">
        <f t="shared" si="616"/>
        <v>#VALUE!</v>
      </c>
      <c r="X157" s="185" t="e">
        <f>[2]!YBHIST($E157,$I157,X$25,"sec","")</f>
        <v>#VALUE!</v>
      </c>
      <c r="Y157" s="80" t="e">
        <f t="shared" si="600"/>
        <v>#VALUE!</v>
      </c>
      <c r="Z157" s="82" t="e">
        <f t="shared" si="609"/>
        <v>#VALUE!</v>
      </c>
      <c r="AA157" s="82" t="e">
        <f>[2]!YBHIST($F157,$I157,X$25,"sec","")</f>
        <v>#VALUE!</v>
      </c>
      <c r="AB157" s="82" t="e">
        <f t="shared" ref="AB157:AB180" si="630">X156-Z157</f>
        <v>#VALUE!</v>
      </c>
      <c r="AC157" s="187" t="e">
        <f>X157-AB157</f>
        <v>#VALUE!</v>
      </c>
      <c r="AD157" s="189" t="e">
        <f>VLOOKUP($I157, 'Barcap OAD'!$A:$S, $F$26, FALSE)</f>
        <v>#N/A</v>
      </c>
      <c r="AE157" s="172" t="e">
        <f t="shared" si="589"/>
        <v>#VALUE!</v>
      </c>
      <c r="AF157" s="86" t="e">
        <f t="shared" si="590"/>
        <v>#VALUE!</v>
      </c>
      <c r="AG157" s="80" t="e">
        <f t="shared" si="623"/>
        <v>#VALUE!</v>
      </c>
      <c r="AH157" s="83" t="e">
        <f t="shared" si="624"/>
        <v>#VALUE!</v>
      </c>
      <c r="AI157" s="80" t="e">
        <f t="shared" si="625"/>
        <v>#VALUE!</v>
      </c>
      <c r="AJ157" s="83" t="e">
        <f t="shared" si="617"/>
        <v>#VALUE!</v>
      </c>
      <c r="AK157" s="187" t="e">
        <f t="shared" si="610"/>
        <v>#VALUE!</v>
      </c>
      <c r="AL157" s="192" t="e">
        <f t="shared" si="618"/>
        <v>#VALUE!</v>
      </c>
      <c r="AM157" s="83" t="e">
        <f t="shared" si="619"/>
        <v>#VALUE!</v>
      </c>
      <c r="AN157" s="80" t="e">
        <f>SUM(AL$154:AL157)</f>
        <v>#VALUE!</v>
      </c>
      <c r="AO157" s="109" t="e">
        <f t="shared" si="626"/>
        <v>#VALUE!</v>
      </c>
      <c r="AP157" s="194" t="e">
        <f t="shared" si="627"/>
        <v>#VALUE!</v>
      </c>
      <c r="AQ157" s="200" t="e">
        <f t="shared" si="620"/>
        <v>#VALUE!</v>
      </c>
      <c r="AR157" s="204"/>
      <c r="AS157" s="221"/>
      <c r="AV157" s="67">
        <f t="shared" si="611"/>
        <v>-46</v>
      </c>
      <c r="AX157" s="207" t="str">
        <f>[2]!YBHIST($I$137,$I157,J$25,"sec","")</f>
        <v>E</v>
      </c>
      <c r="AY157" s="205" t="str">
        <f>[2]!YBPRICE($I$137,AX157&amp;"d","Market","AccruedInterest","Swap",$I157,"LMMSkew","","Model",100,"")</f>
        <v>E</v>
      </c>
      <c r="BA157" s="211" t="e">
        <f>[2]!YBHIST($E157,$I157,X$25,"sec","")</f>
        <v>#VALUE!</v>
      </c>
      <c r="BB157" s="67" t="e">
        <f>[2]!YBPRICE(E$41,BA157,"Market","AccruedInterest","Swap",$I157,"LMMSkew","","Model",100,"OASEDUR")</f>
        <v>#VALUE!</v>
      </c>
      <c r="BD157" s="211" t="e">
        <f>[2]!YBHIST($F157,$I157,X$25,"sec","")</f>
        <v>#VALUE!</v>
      </c>
      <c r="BE157" s="67" t="e">
        <f>[2]!YBPRICE(E$41,BD157,"Market","AccruedInterest","Swap",$I157,"LMMSkew","","Model",100,"OASEDUR")</f>
        <v>#VALUE!</v>
      </c>
      <c r="BI157" s="518" t="e">
        <f t="shared" si="628"/>
        <v>#VALUE!</v>
      </c>
      <c r="BJ157" s="520" t="e">
        <f>PRODUCT($BI$154:BI157)-1</f>
        <v>#VALUE!</v>
      </c>
      <c r="BK157" s="518" t="e">
        <f t="shared" si="629"/>
        <v>#VALUE!</v>
      </c>
      <c r="BL157" s="520" t="e">
        <f>PRODUCT($BK$154:BK157)-1</f>
        <v>#VALUE!</v>
      </c>
    </row>
    <row r="158" spans="3:64" s="68" customFormat="1" ht="15">
      <c r="C158" s="70" t="e">
        <f t="shared" si="606"/>
        <v>#VALUE!</v>
      </c>
      <c r="D158" s="70" t="e">
        <f t="shared" si="584"/>
        <v>#VALUE!</v>
      </c>
      <c r="E158" s="68" t="e">
        <f t="shared" si="585"/>
        <v>#VALUE!</v>
      </c>
      <c r="F158" s="68" t="e">
        <f t="shared" si="586"/>
        <v>#VALUE!</v>
      </c>
      <c r="G158" s="68" t="str">
        <f t="shared" si="587"/>
        <v>FNMA3.0-TBA-GEN</v>
      </c>
      <c r="I158" s="133" t="str">
        <f>[2]!YBWORKDAY(EDATE(Base_Date, AV158), -1, "USD")</f>
        <v>E</v>
      </c>
      <c r="J158" s="217" t="str">
        <f t="shared" si="607"/>
        <v>E</v>
      </c>
      <c r="K158" s="80" t="e">
        <f t="shared" si="608"/>
        <v>#VALUE!</v>
      </c>
      <c r="L158" s="80" t="e">
        <f t="shared" si="612"/>
        <v>#VALUE!</v>
      </c>
      <c r="M158" s="81" t="str">
        <f>[2]!YBHIST($I$137,$I158,"LMMOAS","sec")</f>
        <v>E</v>
      </c>
      <c r="N158" s="73" t="str">
        <f>[2]!YBHIST($I$137,$I157,M$25,"sec","")</f>
        <v>E</v>
      </c>
      <c r="O158" s="170" t="str">
        <f>[2]!YBHIST("1 Month LIBOR",I158,"Yield","bmk","")</f>
        <v>E</v>
      </c>
      <c r="P158" s="80" t="e">
        <f t="shared" si="613"/>
        <v>#VALUE!</v>
      </c>
      <c r="Q158" s="82" t="str">
        <f>[2]!YBSCEN($I$137,$J157&amp;"d","Market",O$25,"Swap",$I157,"MarketWSkew","","Model",100,0,29,"Gradual","ParShift|N",0,"Annualized ROR",O157,100,"",,,,"Default",,,,"Default",,)</f>
        <v>E</v>
      </c>
      <c r="R158" s="80" t="e">
        <f t="shared" si="614"/>
        <v>#VALUE!</v>
      </c>
      <c r="S158" s="83" t="e">
        <f t="shared" si="615"/>
        <v>#VALUE!</v>
      </c>
      <c r="T158" s="80" t="e">
        <f>SUM(R$154:R158)</f>
        <v>#VALUE!</v>
      </c>
      <c r="U158" s="83" t="e">
        <f t="shared" si="622"/>
        <v>#VALUE!</v>
      </c>
      <c r="V158" s="84" t="e">
        <f>VLOOKUP($I158, 'Barcap OAD'!$A:$S, $F$137, FALSE)</f>
        <v>#N/A</v>
      </c>
      <c r="W158" s="172" t="e">
        <f t="shared" si="616"/>
        <v>#VALUE!</v>
      </c>
      <c r="X158" s="185" t="e">
        <f>[2]!YBHIST($E158,$I158,X$25,"sec","")</f>
        <v>#VALUE!</v>
      </c>
      <c r="Y158" s="80" t="e">
        <f t="shared" si="600"/>
        <v>#VALUE!</v>
      </c>
      <c r="Z158" s="82" t="e">
        <f t="shared" si="609"/>
        <v>#VALUE!</v>
      </c>
      <c r="AA158" s="82" t="e">
        <f>[2]!YBHIST($F158,$I158,X$25,"sec","")</f>
        <v>#VALUE!</v>
      </c>
      <c r="AB158" s="82" t="e">
        <f t="shared" si="630"/>
        <v>#VALUE!</v>
      </c>
      <c r="AC158" s="187" t="e">
        <f t="shared" ref="AC158:AC180" si="631">Y158+Z158</f>
        <v>#VALUE!</v>
      </c>
      <c r="AD158" s="189" t="e">
        <f>VLOOKUP($I158, 'Barcap OAD'!$A:$S, $F$26, FALSE)</f>
        <v>#N/A</v>
      </c>
      <c r="AE158" s="172" t="e">
        <f t="shared" si="589"/>
        <v>#VALUE!</v>
      </c>
      <c r="AF158" s="86" t="e">
        <f t="shared" si="590"/>
        <v>#VALUE!</v>
      </c>
      <c r="AG158" s="80" t="e">
        <f t="shared" si="623"/>
        <v>#VALUE!</v>
      </c>
      <c r="AH158" s="83" t="e">
        <f t="shared" si="624"/>
        <v>#VALUE!</v>
      </c>
      <c r="AI158" s="80" t="e">
        <f t="shared" si="625"/>
        <v>#VALUE!</v>
      </c>
      <c r="AJ158" s="83" t="e">
        <f t="shared" si="617"/>
        <v>#VALUE!</v>
      </c>
      <c r="AK158" s="187" t="e">
        <f t="shared" si="610"/>
        <v>#VALUE!</v>
      </c>
      <c r="AL158" s="192" t="e">
        <f t="shared" si="618"/>
        <v>#VALUE!</v>
      </c>
      <c r="AM158" s="83" t="e">
        <f t="shared" si="619"/>
        <v>#VALUE!</v>
      </c>
      <c r="AN158" s="80" t="e">
        <f>SUM(AL$154:AL158)</f>
        <v>#VALUE!</v>
      </c>
      <c r="AO158" s="109" t="e">
        <f t="shared" si="626"/>
        <v>#VALUE!</v>
      </c>
      <c r="AP158" s="194" t="e">
        <f t="shared" si="627"/>
        <v>#VALUE!</v>
      </c>
      <c r="AQ158" s="200" t="e">
        <f t="shared" si="620"/>
        <v>#VALUE!</v>
      </c>
      <c r="AR158" s="204"/>
      <c r="AS158" s="221"/>
      <c r="AV158" s="67">
        <f t="shared" si="611"/>
        <v>-45</v>
      </c>
      <c r="AX158" s="207" t="str">
        <f>[2]!YBHIST($I$137,$I158,J$25,"sec","")</f>
        <v>E</v>
      </c>
      <c r="AY158" s="205" t="str">
        <f>[2]!YBPRICE($I$137,AX158&amp;"d","Market","AccruedInterest","Swap",$I158,"LMMSkew","","Model",100,"")</f>
        <v>E</v>
      </c>
      <c r="BA158" s="211" t="e">
        <f>[2]!YBHIST($E158,$I158,X$25,"sec","")</f>
        <v>#VALUE!</v>
      </c>
      <c r="BB158" s="67" t="e">
        <f>[2]!YBPRICE(E$41,BA158,"Market","AccruedInterest","Swap",$I158,"LMMSkew","","Model",100,"OASEDUR")</f>
        <v>#VALUE!</v>
      </c>
      <c r="BD158" s="211" t="e">
        <f>[2]!YBHIST($F158,$I158,X$25,"sec","")</f>
        <v>#VALUE!</v>
      </c>
      <c r="BE158" s="67" t="e">
        <f>[2]!YBPRICE(E$41,BD158,"Market","AccruedInterest","Swap",$I158,"LMMSkew","","Model",100,"OASEDUR")</f>
        <v>#VALUE!</v>
      </c>
      <c r="BI158" s="518" t="e">
        <f t="shared" si="628"/>
        <v>#VALUE!</v>
      </c>
      <c r="BJ158" s="520" t="e">
        <f>PRODUCT($BI$154:BI158)-1</f>
        <v>#VALUE!</v>
      </c>
      <c r="BK158" s="518" t="e">
        <f t="shared" si="629"/>
        <v>#VALUE!</v>
      </c>
      <c r="BL158" s="520" t="e">
        <f>PRODUCT($BK$154:BK158)-1</f>
        <v>#VALUE!</v>
      </c>
    </row>
    <row r="159" spans="3:64" s="68" customFormat="1" ht="15">
      <c r="C159" s="70" t="e">
        <f t="shared" si="606"/>
        <v>#VALUE!</v>
      </c>
      <c r="D159" s="70" t="e">
        <f t="shared" si="584"/>
        <v>#VALUE!</v>
      </c>
      <c r="E159" s="68" t="e">
        <f t="shared" si="585"/>
        <v>#VALUE!</v>
      </c>
      <c r="F159" s="68" t="e">
        <f t="shared" si="586"/>
        <v>#VALUE!</v>
      </c>
      <c r="G159" s="68" t="str">
        <f t="shared" si="587"/>
        <v>FNMA3.0-TBA-GEN</v>
      </c>
      <c r="I159" s="133" t="str">
        <f>[2]!YBWORKDAY(EDATE(Base_Date, AV159), -1, "USD")</f>
        <v>E</v>
      </c>
      <c r="J159" s="217" t="str">
        <f t="shared" si="607"/>
        <v>E</v>
      </c>
      <c r="K159" s="80" t="e">
        <f t="shared" si="608"/>
        <v>#VALUE!</v>
      </c>
      <c r="L159" s="80" t="e">
        <f t="shared" si="612"/>
        <v>#VALUE!</v>
      </c>
      <c r="M159" s="81" t="str">
        <f>[2]!YBHIST($I$137,$I159,"LMMOAS","sec")</f>
        <v>E</v>
      </c>
      <c r="N159" s="73" t="str">
        <f>[2]!YBHIST($I$137,$I158,M$25,"sec","")</f>
        <v>E</v>
      </c>
      <c r="O159" s="170" t="str">
        <f>[2]!YBHIST("1 Month LIBOR",I159,"Yield","bmk","")</f>
        <v>E</v>
      </c>
      <c r="P159" s="80" t="e">
        <f t="shared" si="613"/>
        <v>#VALUE!</v>
      </c>
      <c r="Q159" s="82" t="str">
        <f>[2]!YBSCEN($I$137,$J158&amp;"d","Market",O$25,"Swap",$I158,"MarketWSkew","","Model",100,0,29,"Gradual","ParShift|N",0,"Annualized ROR",O158,100,"",,,,"Default",,,,"Default",,)</f>
        <v>E</v>
      </c>
      <c r="R159" s="80" t="e">
        <f t="shared" si="614"/>
        <v>#VALUE!</v>
      </c>
      <c r="S159" s="83" t="e">
        <f t="shared" si="615"/>
        <v>#VALUE!</v>
      </c>
      <c r="T159" s="80" t="e">
        <f>SUM(R$154:R159)</f>
        <v>#VALUE!</v>
      </c>
      <c r="U159" s="83" t="e">
        <f t="shared" si="622"/>
        <v>#VALUE!</v>
      </c>
      <c r="V159" s="84" t="e">
        <f>VLOOKUP($I159, 'Barcap OAD'!$A:$S, $F$137, FALSE)</f>
        <v>#N/A</v>
      </c>
      <c r="W159" s="172" t="e">
        <f t="shared" si="616"/>
        <v>#VALUE!</v>
      </c>
      <c r="X159" s="185" t="e">
        <f>[2]!YBHIST($E159,$I159,X$25,"sec","")</f>
        <v>#VALUE!</v>
      </c>
      <c r="Y159" s="80" t="e">
        <f t="shared" si="600"/>
        <v>#VALUE!</v>
      </c>
      <c r="Z159" s="82" t="e">
        <f t="shared" si="609"/>
        <v>#VALUE!</v>
      </c>
      <c r="AA159" s="82" t="e">
        <f>[2]!YBHIST($F159,$I159,X$25,"sec","")</f>
        <v>#VALUE!</v>
      </c>
      <c r="AB159" s="82" t="e">
        <f t="shared" si="630"/>
        <v>#VALUE!</v>
      </c>
      <c r="AC159" s="187" t="e">
        <f t="shared" si="631"/>
        <v>#VALUE!</v>
      </c>
      <c r="AD159" s="189" t="e">
        <f>VLOOKUP($I159, 'Barcap OAD'!$A:$S, $F$26, FALSE)</f>
        <v>#N/A</v>
      </c>
      <c r="AE159" s="172" t="e">
        <f t="shared" si="589"/>
        <v>#VALUE!</v>
      </c>
      <c r="AF159" s="86" t="e">
        <f t="shared" si="590"/>
        <v>#VALUE!</v>
      </c>
      <c r="AG159" s="80" t="e">
        <f t="shared" si="623"/>
        <v>#VALUE!</v>
      </c>
      <c r="AH159" s="83" t="e">
        <f t="shared" si="624"/>
        <v>#VALUE!</v>
      </c>
      <c r="AI159" s="80" t="e">
        <f t="shared" si="625"/>
        <v>#VALUE!</v>
      </c>
      <c r="AJ159" s="83" t="e">
        <f t="shared" si="617"/>
        <v>#VALUE!</v>
      </c>
      <c r="AK159" s="187" t="e">
        <f t="shared" si="610"/>
        <v>#VALUE!</v>
      </c>
      <c r="AL159" s="192" t="e">
        <f t="shared" si="618"/>
        <v>#VALUE!</v>
      </c>
      <c r="AM159" s="83" t="e">
        <f t="shared" si="619"/>
        <v>#VALUE!</v>
      </c>
      <c r="AN159" s="80" t="e">
        <f>SUM(AL$154:AL159)</f>
        <v>#VALUE!</v>
      </c>
      <c r="AO159" s="109" t="e">
        <f t="shared" si="626"/>
        <v>#VALUE!</v>
      </c>
      <c r="AP159" s="194" t="e">
        <f t="shared" si="627"/>
        <v>#VALUE!</v>
      </c>
      <c r="AQ159" s="200" t="e">
        <f t="shared" si="620"/>
        <v>#VALUE!</v>
      </c>
      <c r="AR159" s="204"/>
      <c r="AS159" s="221"/>
      <c r="AV159" s="67">
        <f t="shared" si="611"/>
        <v>-44</v>
      </c>
      <c r="AX159" s="207" t="str">
        <f>[2]!YBHIST($I$137,$I159,J$25,"sec","")</f>
        <v>E</v>
      </c>
      <c r="AY159" s="205" t="str">
        <f>[2]!YBPRICE($I$137,AX159&amp;"d","Market","AccruedInterest","Swap",$I159,"LMMSkew","","Model",100,"")</f>
        <v>E</v>
      </c>
      <c r="BA159" s="211" t="e">
        <f>[2]!YBHIST($E159,$I159,X$25,"sec","")</f>
        <v>#VALUE!</v>
      </c>
      <c r="BB159" s="67" t="e">
        <f>[2]!YBPRICE(E$41,BA159,"Market","AccruedInterest","Swap",$I159,"LMMSkew","","Model",100,"OASEDUR")</f>
        <v>#VALUE!</v>
      </c>
      <c r="BD159" s="211" t="e">
        <f>[2]!YBHIST($F159,$I159,X$25,"sec","")</f>
        <v>#VALUE!</v>
      </c>
      <c r="BE159" s="67" t="e">
        <f>[2]!YBPRICE(E$41,BD159,"Market","AccruedInterest","Swap",$I159,"LMMSkew","","Model",100,"OASEDUR")</f>
        <v>#VALUE!</v>
      </c>
      <c r="BI159" s="518" t="e">
        <f t="shared" si="628"/>
        <v>#VALUE!</v>
      </c>
      <c r="BJ159" s="520" t="e">
        <f>PRODUCT($BI$154:BI159)-1</f>
        <v>#VALUE!</v>
      </c>
      <c r="BK159" s="518" t="e">
        <f t="shared" si="629"/>
        <v>#VALUE!</v>
      </c>
      <c r="BL159" s="520" t="e">
        <f>PRODUCT($BK$154:BK159)-1</f>
        <v>#VALUE!</v>
      </c>
    </row>
    <row r="160" spans="3:64" s="68" customFormat="1" ht="15">
      <c r="C160" s="70" t="e">
        <f t="shared" si="606"/>
        <v>#VALUE!</v>
      </c>
      <c r="D160" s="70" t="e">
        <f t="shared" si="584"/>
        <v>#VALUE!</v>
      </c>
      <c r="E160" s="68" t="e">
        <f t="shared" si="585"/>
        <v>#VALUE!</v>
      </c>
      <c r="F160" s="68" t="e">
        <f t="shared" si="586"/>
        <v>#VALUE!</v>
      </c>
      <c r="G160" s="68" t="str">
        <f t="shared" si="587"/>
        <v>FNMA3.0-TBA-GEN</v>
      </c>
      <c r="I160" s="133" t="str">
        <f>[2]!YBWORKDAY(EDATE(Base_Date, AV160), -1, "USD")</f>
        <v>E</v>
      </c>
      <c r="J160" s="217" t="str">
        <f t="shared" si="607"/>
        <v>E</v>
      </c>
      <c r="K160" s="80" t="e">
        <f t="shared" si="608"/>
        <v>#VALUE!</v>
      </c>
      <c r="L160" s="80" t="e">
        <f t="shared" si="612"/>
        <v>#VALUE!</v>
      </c>
      <c r="M160" s="81" t="str">
        <f>[2]!YBHIST($I$137,$I160,"LMMOAS","sec")</f>
        <v>E</v>
      </c>
      <c r="N160" s="73" t="str">
        <f>[2]!YBHIST($I$137,$I159,M$25,"sec","")</f>
        <v>E</v>
      </c>
      <c r="O160" s="170" t="str">
        <f>[2]!YBHIST("1 Month LIBOR",I160,"Yield","bmk","")</f>
        <v>E</v>
      </c>
      <c r="P160" s="80" t="e">
        <f t="shared" si="613"/>
        <v>#VALUE!</v>
      </c>
      <c r="Q160" s="82" t="str">
        <f>[2]!YBSCEN($I$137,$J159&amp;"d","Market",O$25,"Swap",$I159,"MarketWSkew","","Model",100,0,29,"Gradual","ParShift|N",0,"Annualized ROR",O159,100,"",,,,"Default",,,,"Default",,)</f>
        <v>E</v>
      </c>
      <c r="R160" s="80" t="e">
        <f t="shared" si="614"/>
        <v>#VALUE!</v>
      </c>
      <c r="S160" s="83" t="e">
        <f t="shared" si="615"/>
        <v>#VALUE!</v>
      </c>
      <c r="T160" s="80" t="e">
        <f>SUM(R$154:R160)</f>
        <v>#VALUE!</v>
      </c>
      <c r="U160" s="83" t="e">
        <f t="shared" si="622"/>
        <v>#VALUE!</v>
      </c>
      <c r="V160" s="84" t="e">
        <f>VLOOKUP($I160, 'Barcap OAD'!$A:$S, $F$137, FALSE)</f>
        <v>#N/A</v>
      </c>
      <c r="W160" s="172" t="e">
        <f t="shared" si="616"/>
        <v>#VALUE!</v>
      </c>
      <c r="X160" s="185" t="e">
        <f>[2]!YBHIST($E160,$I160,X$25,"sec","")</f>
        <v>#VALUE!</v>
      </c>
      <c r="Y160" s="80" t="e">
        <f t="shared" si="600"/>
        <v>#VALUE!</v>
      </c>
      <c r="Z160" s="82" t="e">
        <f t="shared" si="609"/>
        <v>#VALUE!</v>
      </c>
      <c r="AA160" s="82" t="e">
        <f>[2]!YBHIST($F160,$I160,X$25,"sec","")</f>
        <v>#VALUE!</v>
      </c>
      <c r="AB160" s="82" t="e">
        <f t="shared" si="630"/>
        <v>#VALUE!</v>
      </c>
      <c r="AC160" s="187" t="e">
        <f t="shared" si="631"/>
        <v>#VALUE!</v>
      </c>
      <c r="AD160" s="189" t="e">
        <f>VLOOKUP($I160, 'Barcap OAD'!$A:$S, $F$26, FALSE)</f>
        <v>#N/A</v>
      </c>
      <c r="AE160" s="172" t="e">
        <f t="shared" si="589"/>
        <v>#VALUE!</v>
      </c>
      <c r="AF160" s="86" t="e">
        <f t="shared" si="590"/>
        <v>#VALUE!</v>
      </c>
      <c r="AG160" s="80" t="e">
        <f t="shared" si="623"/>
        <v>#VALUE!</v>
      </c>
      <c r="AH160" s="83" t="e">
        <f t="shared" si="624"/>
        <v>#VALUE!</v>
      </c>
      <c r="AI160" s="80" t="e">
        <f t="shared" si="625"/>
        <v>#VALUE!</v>
      </c>
      <c r="AJ160" s="83" t="e">
        <f t="shared" si="617"/>
        <v>#VALUE!</v>
      </c>
      <c r="AK160" s="187" t="e">
        <f t="shared" si="610"/>
        <v>#VALUE!</v>
      </c>
      <c r="AL160" s="192" t="e">
        <f t="shared" si="618"/>
        <v>#VALUE!</v>
      </c>
      <c r="AM160" s="83" t="e">
        <f t="shared" si="619"/>
        <v>#VALUE!</v>
      </c>
      <c r="AN160" s="80" t="e">
        <f>SUM(AL$154:AL160)</f>
        <v>#VALUE!</v>
      </c>
      <c r="AO160" s="109" t="e">
        <f t="shared" si="626"/>
        <v>#VALUE!</v>
      </c>
      <c r="AP160" s="194" t="e">
        <f t="shared" si="627"/>
        <v>#VALUE!</v>
      </c>
      <c r="AQ160" s="200" t="e">
        <f t="shared" si="620"/>
        <v>#VALUE!</v>
      </c>
      <c r="AR160" s="204"/>
      <c r="AS160" s="221"/>
      <c r="AV160" s="67">
        <f t="shared" si="611"/>
        <v>-43</v>
      </c>
      <c r="AX160" s="207" t="str">
        <f>[2]!YBHIST($I$137,$I160,J$25,"sec","")</f>
        <v>E</v>
      </c>
      <c r="AY160" s="205" t="str">
        <f>[2]!YBPRICE($I$137,AX160&amp;"d","Market","AccruedInterest","Swap",$I160,"LMMSkew","","Model",100,"")</f>
        <v>E</v>
      </c>
      <c r="BA160" s="211" t="e">
        <f>[2]!YBHIST($E160,$I160,X$25,"sec","")</f>
        <v>#VALUE!</v>
      </c>
      <c r="BB160" s="67" t="e">
        <f>[2]!YBPRICE(E$41,BA160,"Market","AccruedInterest","Swap",$I160,"LMMSkew","","Model",100,"OASEDUR")</f>
        <v>#VALUE!</v>
      </c>
      <c r="BD160" s="211" t="e">
        <f>[2]!YBHIST($F160,$I160,X$25,"sec","")</f>
        <v>#VALUE!</v>
      </c>
      <c r="BE160" s="67" t="e">
        <f>[2]!YBPRICE(E$41,BD160,"Market","AccruedInterest","Swap",$I160,"LMMSkew","","Model",100,"OASEDUR")</f>
        <v>#VALUE!</v>
      </c>
      <c r="BI160" s="518" t="e">
        <f t="shared" si="628"/>
        <v>#VALUE!</v>
      </c>
      <c r="BJ160" s="520" t="e">
        <f>PRODUCT($BI$154:BI160)-1</f>
        <v>#VALUE!</v>
      </c>
      <c r="BK160" s="518" t="e">
        <f t="shared" si="629"/>
        <v>#VALUE!</v>
      </c>
      <c r="BL160" s="520" t="e">
        <f>PRODUCT($BK$154:BK160)-1</f>
        <v>#VALUE!</v>
      </c>
    </row>
    <row r="161" spans="1:64" s="68" customFormat="1" ht="15">
      <c r="C161" s="70" t="e">
        <f t="shared" si="606"/>
        <v>#VALUE!</v>
      </c>
      <c r="D161" s="70" t="e">
        <f t="shared" si="584"/>
        <v>#VALUE!</v>
      </c>
      <c r="E161" s="68" t="e">
        <f t="shared" si="585"/>
        <v>#VALUE!</v>
      </c>
      <c r="F161" s="68" t="e">
        <f t="shared" si="586"/>
        <v>#VALUE!</v>
      </c>
      <c r="G161" s="68" t="str">
        <f t="shared" si="587"/>
        <v>FNMA3.0-TBA-GEN</v>
      </c>
      <c r="I161" s="133" t="str">
        <f>[2]!YBWORKDAY(EDATE(Base_Date, AV161), -1, "USD")</f>
        <v>E</v>
      </c>
      <c r="J161" s="217" t="str">
        <f t="shared" si="607"/>
        <v>E</v>
      </c>
      <c r="K161" s="80" t="e">
        <f t="shared" si="608"/>
        <v>#VALUE!</v>
      </c>
      <c r="L161" s="80" t="e">
        <f t="shared" si="612"/>
        <v>#VALUE!</v>
      </c>
      <c r="M161" s="81" t="str">
        <f>[2]!YBHIST($I$137,$I161,"LMMOAS","sec")</f>
        <v>E</v>
      </c>
      <c r="N161" s="73" t="str">
        <f>[2]!YBHIST($I$137,$I160,M$25,"sec","")</f>
        <v>E</v>
      </c>
      <c r="O161" s="170" t="str">
        <f>[2]!YBHIST("1 Month LIBOR",I161,"Yield","bmk","")</f>
        <v>E</v>
      </c>
      <c r="P161" s="80" t="e">
        <f t="shared" si="613"/>
        <v>#VALUE!</v>
      </c>
      <c r="Q161" s="82" t="str">
        <f>[2]!YBSCEN($I$137,$J160&amp;"d","Market",O$25,"Swap",$I160,"MarketWSkew","","Model",100,0,29,"Gradual","ParShift|N",0,"Annualized ROR",O160,100,"",,,,"Default",,,,"Default",,)</f>
        <v>E</v>
      </c>
      <c r="R161" s="80" t="e">
        <f t="shared" si="614"/>
        <v>#VALUE!</v>
      </c>
      <c r="S161" s="83" t="e">
        <f t="shared" si="615"/>
        <v>#VALUE!</v>
      </c>
      <c r="T161" s="80" t="e">
        <f>SUM(R$154:R161)</f>
        <v>#VALUE!</v>
      </c>
      <c r="U161" s="83" t="e">
        <f t="shared" si="622"/>
        <v>#VALUE!</v>
      </c>
      <c r="V161" s="84" t="e">
        <f>VLOOKUP($I161, 'Barcap OAD'!$A:$S, $F$137, FALSE)</f>
        <v>#N/A</v>
      </c>
      <c r="W161" s="172" t="e">
        <f t="shared" si="616"/>
        <v>#VALUE!</v>
      </c>
      <c r="X161" s="185" t="e">
        <f>[2]!YBHIST($E161,$I161,X$25,"sec","")</f>
        <v>#VALUE!</v>
      </c>
      <c r="Y161" s="80" t="e">
        <f t="shared" si="600"/>
        <v>#VALUE!</v>
      </c>
      <c r="Z161" s="82" t="e">
        <f t="shared" si="609"/>
        <v>#VALUE!</v>
      </c>
      <c r="AA161" s="82" t="e">
        <f>[2]!YBHIST($F161,$I161,X$25,"sec","")</f>
        <v>#VALUE!</v>
      </c>
      <c r="AB161" s="82" t="e">
        <f t="shared" si="630"/>
        <v>#VALUE!</v>
      </c>
      <c r="AC161" s="187" t="e">
        <f t="shared" si="631"/>
        <v>#VALUE!</v>
      </c>
      <c r="AD161" s="189" t="e">
        <f>VLOOKUP($I161, 'Barcap OAD'!$A:$S, $F$26, FALSE)</f>
        <v>#N/A</v>
      </c>
      <c r="AE161" s="172" t="e">
        <f t="shared" si="589"/>
        <v>#VALUE!</v>
      </c>
      <c r="AF161" s="86" t="e">
        <f t="shared" si="590"/>
        <v>#VALUE!</v>
      </c>
      <c r="AG161" s="80" t="e">
        <f t="shared" si="623"/>
        <v>#VALUE!</v>
      </c>
      <c r="AH161" s="83" t="e">
        <f t="shared" si="624"/>
        <v>#VALUE!</v>
      </c>
      <c r="AI161" s="80" t="e">
        <f t="shared" si="625"/>
        <v>#VALUE!</v>
      </c>
      <c r="AJ161" s="83" t="e">
        <f t="shared" si="617"/>
        <v>#VALUE!</v>
      </c>
      <c r="AK161" s="187" t="e">
        <f t="shared" si="610"/>
        <v>#VALUE!</v>
      </c>
      <c r="AL161" s="192" t="e">
        <f t="shared" si="618"/>
        <v>#VALUE!</v>
      </c>
      <c r="AM161" s="83" t="e">
        <f t="shared" si="619"/>
        <v>#VALUE!</v>
      </c>
      <c r="AN161" s="80" t="e">
        <f>SUM(AL$154:AL161)</f>
        <v>#VALUE!</v>
      </c>
      <c r="AO161" s="109" t="e">
        <f t="shared" si="626"/>
        <v>#VALUE!</v>
      </c>
      <c r="AP161" s="194" t="e">
        <f t="shared" si="627"/>
        <v>#VALUE!</v>
      </c>
      <c r="AQ161" s="200" t="e">
        <f t="shared" si="620"/>
        <v>#VALUE!</v>
      </c>
      <c r="AR161" s="204"/>
      <c r="AS161" s="221"/>
      <c r="AV161" s="67">
        <f t="shared" si="611"/>
        <v>-42</v>
      </c>
      <c r="AX161" s="207" t="str">
        <f>[2]!YBHIST($I$137,$I161,J$25,"sec","")</f>
        <v>E</v>
      </c>
      <c r="AY161" s="205" t="str">
        <f>[2]!YBPRICE($I$137,AX161&amp;"d","Market","AccruedInterest","Swap",$I161,"LMMSkew","","Model",100,"")</f>
        <v>E</v>
      </c>
      <c r="BA161" s="211" t="e">
        <f>[2]!YBHIST($E161,$I161,X$25,"sec","")</f>
        <v>#VALUE!</v>
      </c>
      <c r="BB161" s="67" t="e">
        <f>[2]!YBPRICE(E$41,BA161,"Market","AccruedInterest","Swap",$I161,"LMMSkew","","Model",100,"OASEDUR")</f>
        <v>#VALUE!</v>
      </c>
      <c r="BD161" s="211" t="e">
        <f>[2]!YBHIST($F161,$I161,X$25,"sec","")</f>
        <v>#VALUE!</v>
      </c>
      <c r="BE161" s="67" t="e">
        <f>[2]!YBPRICE(E$41,BD161,"Market","AccruedInterest","Swap",$I161,"LMMSkew","","Model",100,"OASEDUR")</f>
        <v>#VALUE!</v>
      </c>
      <c r="BI161" s="518" t="e">
        <f t="shared" si="628"/>
        <v>#VALUE!</v>
      </c>
      <c r="BJ161" s="520" t="e">
        <f>PRODUCT($BI$154:BI161)-1</f>
        <v>#VALUE!</v>
      </c>
      <c r="BK161" s="518" t="e">
        <f t="shared" si="629"/>
        <v>#VALUE!</v>
      </c>
      <c r="BL161" s="520" t="e">
        <f>PRODUCT($BK$154:BK161)-1</f>
        <v>#VALUE!</v>
      </c>
    </row>
    <row r="162" spans="1:64" s="68" customFormat="1" ht="15">
      <c r="C162" s="70" t="e">
        <f t="shared" si="606"/>
        <v>#VALUE!</v>
      </c>
      <c r="D162" s="70" t="e">
        <f t="shared" si="584"/>
        <v>#VALUE!</v>
      </c>
      <c r="E162" s="68" t="e">
        <f t="shared" si="585"/>
        <v>#VALUE!</v>
      </c>
      <c r="F162" s="68" t="e">
        <f t="shared" si="586"/>
        <v>#VALUE!</v>
      </c>
      <c r="G162" s="68" t="str">
        <f t="shared" si="587"/>
        <v>FNMA3.0-TBA-GEN</v>
      </c>
      <c r="I162" s="133" t="str">
        <f>[2]!YBWORKDAY(EDATE(Base_Date, AV162), -1, "USD")</f>
        <v>E</v>
      </c>
      <c r="J162" s="217" t="str">
        <f t="shared" si="607"/>
        <v>E</v>
      </c>
      <c r="K162" s="80" t="e">
        <f t="shared" si="608"/>
        <v>#VALUE!</v>
      </c>
      <c r="L162" s="80" t="e">
        <f t="shared" si="612"/>
        <v>#VALUE!</v>
      </c>
      <c r="M162" s="81" t="str">
        <f>[2]!YBHIST($I$137,$I162,"LMMOAS","sec")</f>
        <v>E</v>
      </c>
      <c r="N162" s="73" t="str">
        <f>[2]!YBHIST($I$137,$I161,M$25,"sec","")</f>
        <v>E</v>
      </c>
      <c r="O162" s="170" t="str">
        <f>[2]!YBHIST("1 Month LIBOR",I162,"Yield","bmk","")</f>
        <v>E</v>
      </c>
      <c r="P162" s="80" t="e">
        <f t="shared" si="613"/>
        <v>#VALUE!</v>
      </c>
      <c r="Q162" s="82" t="str">
        <f>[2]!YBSCEN($I$137,$J161&amp;"d","Market",O$25,"Swap",$I161,"MarketWSkew","","Model",100,0,29,"Gradual","ParShift|N",0,"Annualized ROR",O161,100,"",,,,"Default",,,,"Default",,)</f>
        <v>E</v>
      </c>
      <c r="R162" s="80" t="e">
        <f t="shared" si="614"/>
        <v>#VALUE!</v>
      </c>
      <c r="S162" s="83" t="e">
        <f t="shared" si="615"/>
        <v>#VALUE!</v>
      </c>
      <c r="T162" s="80" t="e">
        <f>SUM(R$154:R162)</f>
        <v>#VALUE!</v>
      </c>
      <c r="U162" s="83" t="e">
        <f t="shared" si="622"/>
        <v>#VALUE!</v>
      </c>
      <c r="V162" s="84" t="e">
        <f>VLOOKUP($I162, 'Barcap OAD'!$A:$S, $F$137, FALSE)</f>
        <v>#N/A</v>
      </c>
      <c r="W162" s="172" t="e">
        <f t="shared" si="616"/>
        <v>#VALUE!</v>
      </c>
      <c r="X162" s="185" t="e">
        <f>[2]!YBHIST($E162,$I162,X$25,"sec","")</f>
        <v>#VALUE!</v>
      </c>
      <c r="Y162" s="80" t="e">
        <f t="shared" si="600"/>
        <v>#VALUE!</v>
      </c>
      <c r="Z162" s="82" t="e">
        <f t="shared" si="609"/>
        <v>#VALUE!</v>
      </c>
      <c r="AA162" s="82" t="e">
        <f>[2]!YBHIST($F162,$I162,X$25,"sec","")</f>
        <v>#VALUE!</v>
      </c>
      <c r="AB162" s="82" t="e">
        <f t="shared" si="630"/>
        <v>#VALUE!</v>
      </c>
      <c r="AC162" s="187" t="e">
        <f t="shared" si="631"/>
        <v>#VALUE!</v>
      </c>
      <c r="AD162" s="189" t="e">
        <f>VLOOKUP($I162, 'Barcap OAD'!$A:$S, $F$26, FALSE)</f>
        <v>#N/A</v>
      </c>
      <c r="AE162" s="172" t="e">
        <f t="shared" si="589"/>
        <v>#VALUE!</v>
      </c>
      <c r="AF162" s="86" t="e">
        <f t="shared" si="590"/>
        <v>#VALUE!</v>
      </c>
      <c r="AG162" s="80" t="e">
        <f t="shared" si="623"/>
        <v>#VALUE!</v>
      </c>
      <c r="AH162" s="83" t="e">
        <f t="shared" si="624"/>
        <v>#VALUE!</v>
      </c>
      <c r="AI162" s="80" t="e">
        <f t="shared" si="625"/>
        <v>#VALUE!</v>
      </c>
      <c r="AJ162" s="83" t="e">
        <f t="shared" si="617"/>
        <v>#VALUE!</v>
      </c>
      <c r="AK162" s="187" t="e">
        <f t="shared" si="610"/>
        <v>#VALUE!</v>
      </c>
      <c r="AL162" s="192" t="e">
        <f t="shared" si="618"/>
        <v>#VALUE!</v>
      </c>
      <c r="AM162" s="83" t="e">
        <f t="shared" si="619"/>
        <v>#VALUE!</v>
      </c>
      <c r="AN162" s="80" t="e">
        <f>SUM(AL$154:AL162)</f>
        <v>#VALUE!</v>
      </c>
      <c r="AO162" s="109" t="e">
        <f t="shared" si="626"/>
        <v>#VALUE!</v>
      </c>
      <c r="AP162" s="194" t="e">
        <f t="shared" si="627"/>
        <v>#VALUE!</v>
      </c>
      <c r="AQ162" s="200" t="e">
        <f t="shared" si="620"/>
        <v>#VALUE!</v>
      </c>
      <c r="AR162" s="204"/>
      <c r="AS162" s="221"/>
      <c r="AV162" s="67">
        <f t="shared" si="611"/>
        <v>-41</v>
      </c>
      <c r="AX162" s="207" t="str">
        <f>[2]!YBHIST($I$137,$I162,J$25,"sec","")</f>
        <v>E</v>
      </c>
      <c r="AY162" s="205" t="str">
        <f>[2]!YBPRICE($I$137,AX162&amp;"d","Market","AccruedInterest","Swap",$I162,"LMMSkew","","Model",100,"")</f>
        <v>E</v>
      </c>
      <c r="BA162" s="211" t="e">
        <f>[2]!YBHIST($E162,$I162,X$25,"sec","")</f>
        <v>#VALUE!</v>
      </c>
      <c r="BB162" s="67" t="e">
        <f>[2]!YBPRICE(E$41,BA162,"Market","AccruedInterest","Swap",$I162,"LMMSkew","","Model",100,"OASEDUR")</f>
        <v>#VALUE!</v>
      </c>
      <c r="BD162" s="211" t="e">
        <f>[2]!YBHIST($F162,$I162,X$25,"sec","")</f>
        <v>#VALUE!</v>
      </c>
      <c r="BE162" s="67" t="e">
        <f>[2]!YBPRICE(E$41,BD162,"Market","AccruedInterest","Swap",$I162,"LMMSkew","","Model",100,"OASEDUR")</f>
        <v>#VALUE!</v>
      </c>
      <c r="BI162" s="518" t="e">
        <f t="shared" si="628"/>
        <v>#VALUE!</v>
      </c>
      <c r="BJ162" s="520" t="e">
        <f>PRODUCT($BI$154:BI162)-1</f>
        <v>#VALUE!</v>
      </c>
      <c r="BK162" s="518" t="e">
        <f t="shared" si="629"/>
        <v>#VALUE!</v>
      </c>
      <c r="BL162" s="520" t="e">
        <f>PRODUCT($BK$154:BK162)-1</f>
        <v>#VALUE!</v>
      </c>
    </row>
    <row r="163" spans="1:64" s="68" customFormat="1" ht="15">
      <c r="C163" s="70" t="e">
        <f t="shared" si="606"/>
        <v>#VALUE!</v>
      </c>
      <c r="D163" s="70" t="e">
        <f t="shared" si="584"/>
        <v>#VALUE!</v>
      </c>
      <c r="E163" s="68" t="e">
        <f t="shared" si="585"/>
        <v>#VALUE!</v>
      </c>
      <c r="F163" s="68" t="e">
        <f t="shared" si="586"/>
        <v>#VALUE!</v>
      </c>
      <c r="G163" s="68" t="str">
        <f t="shared" si="587"/>
        <v>FNMA3.0-TBA-GEN</v>
      </c>
      <c r="I163" s="133" t="str">
        <f>[2]!YBWORKDAY(EDATE(Base_Date, AV163), -1, "USD")</f>
        <v>E</v>
      </c>
      <c r="J163" s="217" t="str">
        <f t="shared" si="607"/>
        <v>E</v>
      </c>
      <c r="K163" s="80" t="e">
        <f t="shared" si="608"/>
        <v>#VALUE!</v>
      </c>
      <c r="L163" s="80" t="e">
        <f t="shared" si="612"/>
        <v>#VALUE!</v>
      </c>
      <c r="M163" s="81" t="str">
        <f>[2]!YBHIST($I$137,$I163,"LMMOAS","sec")</f>
        <v>E</v>
      </c>
      <c r="N163" s="73" t="str">
        <f>[2]!YBHIST($I$137,$I162,M$25,"sec","")</f>
        <v>E</v>
      </c>
      <c r="O163" s="170" t="str">
        <f>[2]!YBHIST("1 Month LIBOR",I163,"Yield","bmk","")</f>
        <v>E</v>
      </c>
      <c r="P163" s="80" t="e">
        <f t="shared" si="613"/>
        <v>#VALUE!</v>
      </c>
      <c r="Q163" s="82" t="str">
        <f>[2]!YBSCEN($I$137,$J162&amp;"d","Market",O$25,"Swap",$I162,"MarketWSkew","","Model",100,0,29,"Gradual","ParShift|N",0,"Annualized ROR",O162,100,"",,,,"Default",,,,"Default",,)</f>
        <v>E</v>
      </c>
      <c r="R163" s="80" t="e">
        <f t="shared" si="614"/>
        <v>#VALUE!</v>
      </c>
      <c r="S163" s="83" t="e">
        <f t="shared" si="615"/>
        <v>#VALUE!</v>
      </c>
      <c r="T163" s="80" t="e">
        <f>SUM(R$154:R163)</f>
        <v>#VALUE!</v>
      </c>
      <c r="U163" s="83" t="e">
        <f t="shared" si="622"/>
        <v>#VALUE!</v>
      </c>
      <c r="V163" s="84" t="e">
        <f>VLOOKUP($I163, 'Barcap OAD'!$A:$S, $F$137, FALSE)</f>
        <v>#N/A</v>
      </c>
      <c r="W163" s="172" t="e">
        <f t="shared" si="616"/>
        <v>#VALUE!</v>
      </c>
      <c r="X163" s="185" t="e">
        <f>[2]!YBHIST($E163,$I163,X$25,"sec","")</f>
        <v>#VALUE!</v>
      </c>
      <c r="Y163" s="80" t="e">
        <f t="shared" si="600"/>
        <v>#VALUE!</v>
      </c>
      <c r="Z163" s="82" t="e">
        <f t="shared" si="609"/>
        <v>#VALUE!</v>
      </c>
      <c r="AA163" s="82" t="e">
        <f>[2]!YBHIST($F163,$I163,X$25,"sec","")</f>
        <v>#VALUE!</v>
      </c>
      <c r="AB163" s="82" t="e">
        <f t="shared" si="630"/>
        <v>#VALUE!</v>
      </c>
      <c r="AC163" s="187" t="e">
        <f t="shared" si="631"/>
        <v>#VALUE!</v>
      </c>
      <c r="AD163" s="189" t="e">
        <f>VLOOKUP($I163, 'Barcap OAD'!$A:$S, $F$26, FALSE)</f>
        <v>#N/A</v>
      </c>
      <c r="AE163" s="172" t="e">
        <f t="shared" si="589"/>
        <v>#VALUE!</v>
      </c>
      <c r="AF163" s="86" t="e">
        <f t="shared" si="590"/>
        <v>#VALUE!</v>
      </c>
      <c r="AG163" s="80" t="e">
        <f t="shared" si="623"/>
        <v>#VALUE!</v>
      </c>
      <c r="AH163" s="83" t="e">
        <f t="shared" si="624"/>
        <v>#VALUE!</v>
      </c>
      <c r="AI163" s="80" t="e">
        <f t="shared" si="625"/>
        <v>#VALUE!</v>
      </c>
      <c r="AJ163" s="83" t="e">
        <f t="shared" si="617"/>
        <v>#VALUE!</v>
      </c>
      <c r="AK163" s="187" t="e">
        <f t="shared" si="610"/>
        <v>#VALUE!</v>
      </c>
      <c r="AL163" s="192" t="e">
        <f t="shared" si="618"/>
        <v>#VALUE!</v>
      </c>
      <c r="AM163" s="83" t="e">
        <f t="shared" si="619"/>
        <v>#VALUE!</v>
      </c>
      <c r="AN163" s="80" t="e">
        <f>SUM(AL$154:AL163)</f>
        <v>#VALUE!</v>
      </c>
      <c r="AO163" s="109" t="e">
        <f t="shared" si="626"/>
        <v>#VALUE!</v>
      </c>
      <c r="AP163" s="194" t="e">
        <f t="shared" si="627"/>
        <v>#VALUE!</v>
      </c>
      <c r="AQ163" s="200" t="e">
        <f t="shared" si="620"/>
        <v>#VALUE!</v>
      </c>
      <c r="AR163" s="204"/>
      <c r="AS163" s="221"/>
      <c r="AV163" s="67">
        <f t="shared" si="611"/>
        <v>-40</v>
      </c>
      <c r="AX163" s="207" t="str">
        <f>[2]!YBHIST($I$137,$I163,J$25,"sec","")</f>
        <v>E</v>
      </c>
      <c r="AY163" s="205" t="str">
        <f>[2]!YBPRICE($I$137,AX163&amp;"d","Market","AccruedInterest","Swap",$I163,"LMMSkew","","Model",100,"")</f>
        <v>E</v>
      </c>
      <c r="BA163" s="211" t="e">
        <f>[2]!YBHIST($E163,$I163,X$25,"sec","")</f>
        <v>#VALUE!</v>
      </c>
      <c r="BB163" s="67" t="e">
        <f>[2]!YBPRICE(E$41,BA163,"Market","AccruedInterest","Swap",$I163,"LMMSkew","","Model",100,"OASEDUR")</f>
        <v>#VALUE!</v>
      </c>
      <c r="BD163" s="211" t="e">
        <f>[2]!YBHIST($F163,$I163,X$25,"sec","")</f>
        <v>#VALUE!</v>
      </c>
      <c r="BE163" s="67" t="e">
        <f>[2]!YBPRICE(E$41,BD163,"Market","AccruedInterest","Swap",$I163,"LMMSkew","","Model",100,"OASEDUR")</f>
        <v>#VALUE!</v>
      </c>
      <c r="BI163" s="518" t="e">
        <f t="shared" si="628"/>
        <v>#VALUE!</v>
      </c>
      <c r="BJ163" s="520" t="e">
        <f>PRODUCT($BI$154:BI163)-1</f>
        <v>#VALUE!</v>
      </c>
      <c r="BK163" s="518" t="e">
        <f t="shared" si="629"/>
        <v>#VALUE!</v>
      </c>
      <c r="BL163" s="520" t="e">
        <f>PRODUCT($BK$154:BK163)-1</f>
        <v>#VALUE!</v>
      </c>
    </row>
    <row r="164" spans="1:64" s="68" customFormat="1" ht="15">
      <c r="C164" s="70" t="e">
        <f t="shared" si="606"/>
        <v>#VALUE!</v>
      </c>
      <c r="D164" s="70" t="e">
        <f t="shared" si="584"/>
        <v>#VALUE!</v>
      </c>
      <c r="E164" s="68" t="e">
        <f t="shared" si="585"/>
        <v>#VALUE!</v>
      </c>
      <c r="F164" s="68" t="e">
        <f t="shared" si="586"/>
        <v>#VALUE!</v>
      </c>
      <c r="G164" s="68" t="str">
        <f t="shared" si="587"/>
        <v>FNMA3.0-TBA-GEN</v>
      </c>
      <c r="I164" s="133" t="str">
        <f>[2]!YBWORKDAY(EDATE(Base_Date, AV164), -1, "USD")</f>
        <v>E</v>
      </c>
      <c r="J164" s="217" t="str">
        <f t="shared" si="607"/>
        <v>E</v>
      </c>
      <c r="K164" s="80" t="e">
        <f t="shared" si="608"/>
        <v>#VALUE!</v>
      </c>
      <c r="L164" s="80" t="e">
        <f t="shared" si="612"/>
        <v>#VALUE!</v>
      </c>
      <c r="M164" s="81" t="str">
        <f>[2]!YBHIST($I$137,$I164,"LMMOAS","sec")</f>
        <v>E</v>
      </c>
      <c r="N164" s="73" t="str">
        <f>[2]!YBHIST($I$137,$I163,M$25,"sec","")</f>
        <v>E</v>
      </c>
      <c r="O164" s="170" t="str">
        <f>[2]!YBHIST("1 Month LIBOR",I164,"Yield","bmk","")</f>
        <v>E</v>
      </c>
      <c r="P164" s="80" t="e">
        <f t="shared" si="613"/>
        <v>#VALUE!</v>
      </c>
      <c r="Q164" s="82" t="str">
        <f>[2]!YBSCEN($I$137,$J163&amp;"d","Market",O$25,"Swap",$I163,"MarketWSkew","","Model",100,0,29,"Gradual","ParShift|N",0,"Annualized ROR",O163,100,"",,,,"Default",,,,"Default",,)</f>
        <v>E</v>
      </c>
      <c r="R164" s="80" t="e">
        <f t="shared" si="614"/>
        <v>#VALUE!</v>
      </c>
      <c r="S164" s="83" t="e">
        <f t="shared" si="615"/>
        <v>#VALUE!</v>
      </c>
      <c r="T164" s="80" t="e">
        <f>SUM(R$154:R164)</f>
        <v>#VALUE!</v>
      </c>
      <c r="U164" s="83" t="e">
        <f t="shared" si="622"/>
        <v>#VALUE!</v>
      </c>
      <c r="V164" s="84" t="e">
        <f>VLOOKUP($I164, 'Barcap OAD'!$A:$S, $F$137, FALSE)</f>
        <v>#N/A</v>
      </c>
      <c r="W164" s="172" t="e">
        <f t="shared" si="616"/>
        <v>#VALUE!</v>
      </c>
      <c r="X164" s="185" t="e">
        <f>[2]!YBHIST($E164,$I164,X$25,"sec","")</f>
        <v>#VALUE!</v>
      </c>
      <c r="Y164" s="80" t="e">
        <f t="shared" si="600"/>
        <v>#VALUE!</v>
      </c>
      <c r="Z164" s="82" t="e">
        <f t="shared" si="609"/>
        <v>#VALUE!</v>
      </c>
      <c r="AA164" s="82" t="e">
        <f>[2]!YBHIST($F164,$I164,X$25,"sec","")</f>
        <v>#VALUE!</v>
      </c>
      <c r="AB164" s="82" t="e">
        <f t="shared" si="630"/>
        <v>#VALUE!</v>
      </c>
      <c r="AC164" s="187" t="e">
        <f t="shared" si="631"/>
        <v>#VALUE!</v>
      </c>
      <c r="AD164" s="189" t="e">
        <f>VLOOKUP($I164, 'Barcap OAD'!$A:$S, $F$26, FALSE)</f>
        <v>#N/A</v>
      </c>
      <c r="AE164" s="172" t="e">
        <f t="shared" si="589"/>
        <v>#VALUE!</v>
      </c>
      <c r="AF164" s="86" t="e">
        <f t="shared" si="590"/>
        <v>#VALUE!</v>
      </c>
      <c r="AG164" s="80" t="e">
        <f t="shared" si="623"/>
        <v>#VALUE!</v>
      </c>
      <c r="AH164" s="83" t="e">
        <f t="shared" si="624"/>
        <v>#VALUE!</v>
      </c>
      <c r="AI164" s="80" t="e">
        <f t="shared" si="625"/>
        <v>#VALUE!</v>
      </c>
      <c r="AJ164" s="83" t="e">
        <f t="shared" si="617"/>
        <v>#VALUE!</v>
      </c>
      <c r="AK164" s="187" t="e">
        <f t="shared" si="610"/>
        <v>#VALUE!</v>
      </c>
      <c r="AL164" s="192" t="e">
        <f t="shared" si="618"/>
        <v>#VALUE!</v>
      </c>
      <c r="AM164" s="83" t="e">
        <f t="shared" si="619"/>
        <v>#VALUE!</v>
      </c>
      <c r="AN164" s="80" t="e">
        <f>SUM(AL$154:AL164)</f>
        <v>#VALUE!</v>
      </c>
      <c r="AO164" s="109" t="e">
        <f t="shared" si="626"/>
        <v>#VALUE!</v>
      </c>
      <c r="AP164" s="194" t="e">
        <f t="shared" si="627"/>
        <v>#VALUE!</v>
      </c>
      <c r="AQ164" s="200" t="e">
        <f t="shared" si="620"/>
        <v>#VALUE!</v>
      </c>
      <c r="AR164" s="204"/>
      <c r="AS164" s="221"/>
      <c r="AV164" s="67">
        <f t="shared" si="611"/>
        <v>-39</v>
      </c>
      <c r="AX164" s="207" t="str">
        <f>[2]!YBHIST($I$137,$I164,J$25,"sec","")</f>
        <v>E</v>
      </c>
      <c r="AY164" s="205" t="str">
        <f>[2]!YBPRICE($I$137,AX164&amp;"d","Market","AccruedInterest","Swap",$I164,"LMMSkew","","Model",100,"")</f>
        <v>E</v>
      </c>
      <c r="BA164" s="211" t="e">
        <f>[2]!YBHIST($E164,$I164,X$25,"sec","")</f>
        <v>#VALUE!</v>
      </c>
      <c r="BB164" s="67" t="e">
        <f>[2]!YBPRICE(E$41,BA164,"Market","AccruedInterest","Swap",$I164,"LMMSkew","","Model",100,"OASEDUR")</f>
        <v>#VALUE!</v>
      </c>
      <c r="BD164" s="211" t="e">
        <f>[2]!YBHIST($F164,$I164,X$25,"sec","")</f>
        <v>#VALUE!</v>
      </c>
      <c r="BE164" s="67" t="e">
        <f>[2]!YBPRICE(E$41,BD164,"Market","AccruedInterest","Swap",$I164,"LMMSkew","","Model",100,"OASEDUR")</f>
        <v>#VALUE!</v>
      </c>
      <c r="BI164" s="518" t="e">
        <f t="shared" si="628"/>
        <v>#VALUE!</v>
      </c>
      <c r="BJ164" s="520" t="e">
        <f>PRODUCT($BI$154:BI164)-1</f>
        <v>#VALUE!</v>
      </c>
      <c r="BK164" s="518" t="e">
        <f t="shared" si="629"/>
        <v>#VALUE!</v>
      </c>
      <c r="BL164" s="520" t="e">
        <f>PRODUCT($BK$154:BK164)-1</f>
        <v>#VALUE!</v>
      </c>
    </row>
    <row r="165" spans="1:64" s="68" customFormat="1" ht="15">
      <c r="C165" s="70" t="e">
        <f t="shared" si="606"/>
        <v>#VALUE!</v>
      </c>
      <c r="D165" s="70" t="e">
        <f t="shared" si="584"/>
        <v>#VALUE!</v>
      </c>
      <c r="E165" s="68" t="e">
        <f t="shared" si="585"/>
        <v>#VALUE!</v>
      </c>
      <c r="F165" s="68" t="e">
        <f t="shared" si="586"/>
        <v>#VALUE!</v>
      </c>
      <c r="G165" s="68" t="str">
        <f t="shared" si="587"/>
        <v>FNMA3.0-TBA-GEN</v>
      </c>
      <c r="I165" s="133" t="str">
        <f>[2]!YBWORKDAY(EDATE(Base_Date, AV165), -1, "USD")</f>
        <v>E</v>
      </c>
      <c r="J165" s="217" t="str">
        <f t="shared" si="607"/>
        <v>E</v>
      </c>
      <c r="K165" s="80" t="e">
        <f t="shared" si="608"/>
        <v>#VALUE!</v>
      </c>
      <c r="L165" s="80" t="e">
        <f t="shared" si="612"/>
        <v>#VALUE!</v>
      </c>
      <c r="M165" s="81" t="str">
        <f>[2]!YBHIST($I$137,$I165,"LMMOAS","sec")</f>
        <v>E</v>
      </c>
      <c r="N165" s="73" t="str">
        <f>[2]!YBHIST($I$137,$I164,M$25,"sec","")</f>
        <v>E</v>
      </c>
      <c r="O165" s="170" t="str">
        <f>[2]!YBHIST("1 Month LIBOR",I165,"Yield","bmk","")</f>
        <v>E</v>
      </c>
      <c r="P165" s="80" t="e">
        <f t="shared" si="613"/>
        <v>#VALUE!</v>
      </c>
      <c r="Q165" s="82" t="str">
        <f>[2]!YBSCEN($I$137,$J164&amp;"d","Market",O$25,"Swap",$I164,"MarketWSkew","","Model",100,0,29,"Gradual","ParShift|N",0,"Annualized ROR",O164,100,"",,,,"Default",,,,"Default",,)</f>
        <v>E</v>
      </c>
      <c r="R165" s="80" t="e">
        <f t="shared" si="614"/>
        <v>#VALUE!</v>
      </c>
      <c r="S165" s="83" t="e">
        <f t="shared" si="615"/>
        <v>#VALUE!</v>
      </c>
      <c r="T165" s="80" t="e">
        <f>SUM(R$154:R165)</f>
        <v>#VALUE!</v>
      </c>
      <c r="U165" s="83" t="e">
        <f t="shared" si="622"/>
        <v>#VALUE!</v>
      </c>
      <c r="V165" s="84" t="e">
        <f>VLOOKUP($I165, 'Barcap OAD'!$A:$S, $F$137, FALSE)</f>
        <v>#N/A</v>
      </c>
      <c r="W165" s="172" t="e">
        <f t="shared" si="616"/>
        <v>#VALUE!</v>
      </c>
      <c r="X165" s="185" t="e">
        <f>[2]!YBHIST($E165,$I165,X$25,"sec","")</f>
        <v>#VALUE!</v>
      </c>
      <c r="Y165" s="80" t="e">
        <f t="shared" si="600"/>
        <v>#VALUE!</v>
      </c>
      <c r="Z165" s="82" t="e">
        <f t="shared" si="609"/>
        <v>#VALUE!</v>
      </c>
      <c r="AA165" s="82" t="e">
        <f>[2]!YBHIST($F165,$I165,X$25,"sec","")</f>
        <v>#VALUE!</v>
      </c>
      <c r="AB165" s="82" t="e">
        <f t="shared" si="630"/>
        <v>#VALUE!</v>
      </c>
      <c r="AC165" s="187" t="e">
        <f t="shared" si="631"/>
        <v>#VALUE!</v>
      </c>
      <c r="AD165" s="189" t="e">
        <f>VLOOKUP($I165, 'Barcap OAD'!$A:$S, $F$26, FALSE)</f>
        <v>#N/A</v>
      </c>
      <c r="AE165" s="172" t="e">
        <f t="shared" si="589"/>
        <v>#VALUE!</v>
      </c>
      <c r="AF165" s="86" t="e">
        <f t="shared" si="590"/>
        <v>#VALUE!</v>
      </c>
      <c r="AG165" s="80" t="e">
        <f t="shared" si="623"/>
        <v>#VALUE!</v>
      </c>
      <c r="AH165" s="83" t="e">
        <f t="shared" si="624"/>
        <v>#VALUE!</v>
      </c>
      <c r="AI165" s="80" t="e">
        <f t="shared" si="625"/>
        <v>#VALUE!</v>
      </c>
      <c r="AJ165" s="83" t="e">
        <f t="shared" si="617"/>
        <v>#VALUE!</v>
      </c>
      <c r="AK165" s="187" t="e">
        <f t="shared" si="610"/>
        <v>#VALUE!</v>
      </c>
      <c r="AL165" s="192" t="e">
        <f t="shared" si="618"/>
        <v>#VALUE!</v>
      </c>
      <c r="AM165" s="83" t="e">
        <f t="shared" si="619"/>
        <v>#VALUE!</v>
      </c>
      <c r="AN165" s="80" t="e">
        <f>SUM(AL$154:AL165)</f>
        <v>#VALUE!</v>
      </c>
      <c r="AO165" s="109" t="e">
        <f t="shared" si="626"/>
        <v>#VALUE!</v>
      </c>
      <c r="AP165" s="194" t="e">
        <f t="shared" si="627"/>
        <v>#VALUE!</v>
      </c>
      <c r="AQ165" s="200" t="e">
        <f t="shared" si="620"/>
        <v>#VALUE!</v>
      </c>
      <c r="AR165" s="204"/>
      <c r="AS165" s="221"/>
      <c r="AV165" s="67">
        <f t="shared" si="611"/>
        <v>-38</v>
      </c>
      <c r="AX165" s="207" t="str">
        <f>[2]!YBHIST($I$137,$I165,J$25,"sec","")</f>
        <v>E</v>
      </c>
      <c r="AY165" s="205" t="str">
        <f>[2]!YBPRICE($I$137,AX165&amp;"d","Market","AccruedInterest","Swap",$I165,"LMMSkew","","Model",100,"")</f>
        <v>E</v>
      </c>
      <c r="BA165" s="211" t="e">
        <f>[2]!YBHIST($E165,$I165,X$25,"sec","")</f>
        <v>#VALUE!</v>
      </c>
      <c r="BB165" s="67" t="e">
        <f>[2]!YBPRICE(E$41,BA165,"Market","AccruedInterest","Swap",$I165,"LMMSkew","","Model",100,"OASEDUR")</f>
        <v>#VALUE!</v>
      </c>
      <c r="BD165" s="211" t="e">
        <f>[2]!YBHIST($F165,$I165,X$25,"sec","")</f>
        <v>#VALUE!</v>
      </c>
      <c r="BE165" s="67" t="e">
        <f>[2]!YBPRICE(E$41,BD165,"Market","AccruedInterest","Swap",$I165,"LMMSkew","","Model",100,"OASEDUR")</f>
        <v>#VALUE!</v>
      </c>
      <c r="BI165" s="518" t="e">
        <f t="shared" si="628"/>
        <v>#VALUE!</v>
      </c>
      <c r="BJ165" s="520" t="e">
        <f>PRODUCT($BI$154:BI165)-1</f>
        <v>#VALUE!</v>
      </c>
      <c r="BK165" s="518" t="e">
        <f t="shared" si="629"/>
        <v>#VALUE!</v>
      </c>
      <c r="BL165" s="520" t="e">
        <f>PRODUCT($BK$154:BK165)-1</f>
        <v>#VALUE!</v>
      </c>
    </row>
    <row r="166" spans="1:64" s="68" customFormat="1" ht="15">
      <c r="C166" s="70" t="e">
        <f t="shared" si="606"/>
        <v>#VALUE!</v>
      </c>
      <c r="D166" s="70" t="e">
        <f t="shared" si="584"/>
        <v>#VALUE!</v>
      </c>
      <c r="E166" s="68" t="e">
        <f t="shared" si="585"/>
        <v>#VALUE!</v>
      </c>
      <c r="F166" s="68" t="e">
        <f t="shared" si="586"/>
        <v>#VALUE!</v>
      </c>
      <c r="G166" s="68" t="str">
        <f t="shared" si="587"/>
        <v>FNMA3.0-TBA-GEN</v>
      </c>
      <c r="I166" s="133" t="str">
        <f>[2]!YBWORKDAY(EDATE(Base_Date, AV166), -1, "USD")</f>
        <v>E</v>
      </c>
      <c r="J166" s="217" t="str">
        <f t="shared" si="607"/>
        <v>E</v>
      </c>
      <c r="K166" s="80" t="e">
        <f t="shared" si="608"/>
        <v>#VALUE!</v>
      </c>
      <c r="L166" s="80" t="e">
        <f t="shared" si="612"/>
        <v>#VALUE!</v>
      </c>
      <c r="M166" s="81" t="str">
        <f>[2]!YBHIST($I$137,$I166,"LMMOAS","sec")</f>
        <v>E</v>
      </c>
      <c r="N166" s="73" t="str">
        <f>[2]!YBHIST($I$137,$I165,M$25,"sec","")</f>
        <v>E</v>
      </c>
      <c r="O166" s="170" t="str">
        <f>[2]!YBHIST("1 Month LIBOR",I166,"Yield","bmk","")</f>
        <v>E</v>
      </c>
      <c r="P166" s="80" t="e">
        <f t="shared" si="613"/>
        <v>#VALUE!</v>
      </c>
      <c r="Q166" s="82" t="str">
        <f>[2]!YBSCEN($I$137,$J165&amp;"d","Market",O$25,"Swap",$I165,"MarketWSkew","","Model",100,0,29,"Gradual","ParShift|N",0,"Annualized ROR",O165,100,"",,,,"Default",,,,"Default",,)</f>
        <v>E</v>
      </c>
      <c r="R166" s="80" t="e">
        <f t="shared" si="614"/>
        <v>#VALUE!</v>
      </c>
      <c r="S166" s="83" t="e">
        <f t="shared" si="615"/>
        <v>#VALUE!</v>
      </c>
      <c r="T166" s="80" t="e">
        <f>SUM(R$154:R166)</f>
        <v>#VALUE!</v>
      </c>
      <c r="U166" s="83" t="e">
        <f t="shared" si="622"/>
        <v>#VALUE!</v>
      </c>
      <c r="V166" s="84" t="e">
        <f>VLOOKUP($I166, 'Barcap OAD'!$A:$S, $F$137, FALSE)</f>
        <v>#N/A</v>
      </c>
      <c r="W166" s="172" t="e">
        <f t="shared" si="616"/>
        <v>#VALUE!</v>
      </c>
      <c r="X166" s="185" t="e">
        <f>[2]!YBHIST($E166,$I166,X$25,"sec","")</f>
        <v>#VALUE!</v>
      </c>
      <c r="Y166" s="80" t="e">
        <f t="shared" si="600"/>
        <v>#VALUE!</v>
      </c>
      <c r="Z166" s="82" t="e">
        <f t="shared" si="609"/>
        <v>#VALUE!</v>
      </c>
      <c r="AA166" s="82" t="e">
        <f>[2]!YBHIST($F166,$I166,X$25,"sec","")</f>
        <v>#VALUE!</v>
      </c>
      <c r="AB166" s="82" t="e">
        <f t="shared" si="630"/>
        <v>#VALUE!</v>
      </c>
      <c r="AC166" s="187" t="e">
        <f t="shared" si="631"/>
        <v>#VALUE!</v>
      </c>
      <c r="AD166" s="189" t="e">
        <f>VLOOKUP($I166, 'Barcap OAD'!$A:$S, $F$26, FALSE)</f>
        <v>#N/A</v>
      </c>
      <c r="AE166" s="172" t="e">
        <f t="shared" si="589"/>
        <v>#VALUE!</v>
      </c>
      <c r="AF166" s="86" t="e">
        <f t="shared" si="590"/>
        <v>#VALUE!</v>
      </c>
      <c r="AG166" s="80" t="e">
        <f t="shared" si="623"/>
        <v>#VALUE!</v>
      </c>
      <c r="AH166" s="83" t="e">
        <f t="shared" si="624"/>
        <v>#VALUE!</v>
      </c>
      <c r="AI166" s="80" t="e">
        <f t="shared" si="625"/>
        <v>#VALUE!</v>
      </c>
      <c r="AJ166" s="83" t="e">
        <f t="shared" si="617"/>
        <v>#VALUE!</v>
      </c>
      <c r="AK166" s="187" t="e">
        <f t="shared" si="610"/>
        <v>#VALUE!</v>
      </c>
      <c r="AL166" s="192" t="e">
        <f t="shared" si="618"/>
        <v>#VALUE!</v>
      </c>
      <c r="AM166" s="83" t="e">
        <f t="shared" si="619"/>
        <v>#VALUE!</v>
      </c>
      <c r="AN166" s="80" t="e">
        <f>SUM(AL$154:AL166)</f>
        <v>#VALUE!</v>
      </c>
      <c r="AO166" s="109" t="e">
        <f t="shared" si="626"/>
        <v>#VALUE!</v>
      </c>
      <c r="AP166" s="194" t="e">
        <f t="shared" si="627"/>
        <v>#VALUE!</v>
      </c>
      <c r="AQ166" s="200" t="e">
        <f t="shared" si="620"/>
        <v>#VALUE!</v>
      </c>
      <c r="AR166" s="204"/>
      <c r="AS166" s="221"/>
      <c r="AV166" s="67">
        <f t="shared" si="611"/>
        <v>-37</v>
      </c>
      <c r="AX166" s="207" t="str">
        <f>[2]!YBHIST($I$137,$I166,J$25,"sec","")</f>
        <v>E</v>
      </c>
      <c r="AY166" s="205" t="str">
        <f>[2]!YBPRICE($I$137,AX166&amp;"d","Market","AccruedInterest","Swap",$I166,"LMMSkew","","Model",100,"")</f>
        <v>E</v>
      </c>
      <c r="BA166" s="211" t="e">
        <f>[2]!YBHIST($E166,$I166,X$25,"sec","")</f>
        <v>#VALUE!</v>
      </c>
      <c r="BB166" s="67" t="e">
        <f>[2]!YBPRICE(E$41,BA166,"Market","AccruedInterest","Swap",$I166,"LMMSkew","","Model",100,"OASEDUR")</f>
        <v>#VALUE!</v>
      </c>
      <c r="BD166" s="211" t="e">
        <f>[2]!YBHIST($F166,$I166,X$25,"sec","")</f>
        <v>#VALUE!</v>
      </c>
      <c r="BE166" s="67" t="e">
        <f>[2]!YBPRICE(E$41,BD166,"Market","AccruedInterest","Swap",$I166,"LMMSkew","","Model",100,"OASEDUR")</f>
        <v>#VALUE!</v>
      </c>
      <c r="BI166" s="518" t="e">
        <f t="shared" si="628"/>
        <v>#VALUE!</v>
      </c>
      <c r="BJ166" s="520" t="e">
        <f>PRODUCT($BI$154:BI166)-1</f>
        <v>#VALUE!</v>
      </c>
      <c r="BK166" s="518" t="e">
        <f t="shared" si="629"/>
        <v>#VALUE!</v>
      </c>
      <c r="BL166" s="520" t="e">
        <f>PRODUCT($BK$154:BK166)-1</f>
        <v>#VALUE!</v>
      </c>
    </row>
    <row r="167" spans="1:64" ht="15" customHeight="1">
      <c r="A167" s="67" t="s">
        <v>78</v>
      </c>
      <c r="B167" s="69">
        <v>2.5</v>
      </c>
      <c r="C167" s="70" t="e">
        <f t="shared" si="606"/>
        <v>#VALUE!</v>
      </c>
      <c r="D167" s="70" t="e">
        <f>I167+35</f>
        <v>#VALUE!</v>
      </c>
      <c r="E167" s="70" t="e">
        <f t="shared" si="585"/>
        <v>#VALUE!</v>
      </c>
      <c r="F167" s="70" t="e">
        <f t="shared" si="586"/>
        <v>#VALUE!</v>
      </c>
      <c r="G167" s="70" t="str">
        <f>"FNMA"&amp;TEXT($J$23,"0.0")&amp;"-TBA-GEN"</f>
        <v>FNMA3.0-TBA-GEN</v>
      </c>
      <c r="H167" s="71"/>
      <c r="I167" s="133" t="str">
        <f>[2]!YBWORKDAY(EDATE(Base_Date, AV167), -1, "USD")</f>
        <v>E</v>
      </c>
      <c r="J167" s="217" t="str">
        <f t="shared" si="607"/>
        <v>E</v>
      </c>
      <c r="K167" s="80" t="e">
        <f t="shared" si="608"/>
        <v>#VALUE!</v>
      </c>
      <c r="L167" s="80" t="e">
        <f t="shared" si="612"/>
        <v>#VALUE!</v>
      </c>
      <c r="M167" s="81" t="str">
        <f>[2]!YBHIST($I$137,$I167,"LMMOAS","sec")</f>
        <v>E</v>
      </c>
      <c r="N167" s="73" t="str">
        <f>[2]!YBHIST($I$137,$I166,M$25,"sec","")</f>
        <v>E</v>
      </c>
      <c r="O167" s="170" t="str">
        <f>[2]!YBHIST("1 Month LIBOR",I167,"Yield","bmk","")</f>
        <v>E</v>
      </c>
      <c r="P167" s="80" t="e">
        <f t="shared" si="613"/>
        <v>#VALUE!</v>
      </c>
      <c r="Q167" s="82" t="str">
        <f>[2]!YBSCEN($I$137,$J166&amp;"d","Market",O$25,"Swap",$I166,"MarketWSkew","","Model",100,0,29,"Gradual","ParShift|N",0,"Annualized ROR",O166,100,"",,,,"Default",,,,"Default",,)</f>
        <v>E</v>
      </c>
      <c r="R167" s="80" t="e">
        <f t="shared" si="614"/>
        <v>#VALUE!</v>
      </c>
      <c r="S167" s="83" t="e">
        <f t="shared" si="615"/>
        <v>#VALUE!</v>
      </c>
      <c r="T167" s="80" t="e">
        <f>SUM(R$154:R167)</f>
        <v>#VALUE!</v>
      </c>
      <c r="U167" s="83" t="e">
        <f t="shared" si="622"/>
        <v>#VALUE!</v>
      </c>
      <c r="V167" s="84" t="e">
        <f>VLOOKUP($I167, 'Barcap OAD'!$A:$S, $F$137, FALSE)</f>
        <v>#N/A</v>
      </c>
      <c r="W167" s="172" t="e">
        <f t="shared" si="616"/>
        <v>#VALUE!</v>
      </c>
      <c r="X167" s="185" t="e">
        <f>[2]!YBHIST($E167,$I167,X$25,"sec","")</f>
        <v>#VALUE!</v>
      </c>
      <c r="Y167" s="80" t="e">
        <f t="shared" si="600"/>
        <v>#VALUE!</v>
      </c>
      <c r="Z167" s="82" t="e">
        <f t="shared" si="609"/>
        <v>#VALUE!</v>
      </c>
      <c r="AA167" s="82" t="e">
        <f>[2]!YBHIST($F167,$I167,X$25,"sec","")</f>
        <v>#VALUE!</v>
      </c>
      <c r="AB167" s="82" t="e">
        <f t="shared" si="630"/>
        <v>#VALUE!</v>
      </c>
      <c r="AC167" s="187" t="e">
        <f t="shared" si="631"/>
        <v>#VALUE!</v>
      </c>
      <c r="AD167" s="189" t="e">
        <f>VLOOKUP($I167, 'Barcap OAD'!$A:$S, $F$26, FALSE)</f>
        <v>#N/A</v>
      </c>
      <c r="AE167" s="172" t="e">
        <f t="shared" si="589"/>
        <v>#VALUE!</v>
      </c>
      <c r="AF167" s="86" t="e">
        <f t="shared" si="590"/>
        <v>#VALUE!</v>
      </c>
      <c r="AG167" s="80" t="e">
        <f t="shared" si="623"/>
        <v>#VALUE!</v>
      </c>
      <c r="AH167" s="83" t="e">
        <f t="shared" si="624"/>
        <v>#VALUE!</v>
      </c>
      <c r="AI167" s="80" t="e">
        <f t="shared" si="625"/>
        <v>#VALUE!</v>
      </c>
      <c r="AJ167" s="83" t="e">
        <f t="shared" si="617"/>
        <v>#VALUE!</v>
      </c>
      <c r="AK167" s="187" t="e">
        <f t="shared" si="610"/>
        <v>#VALUE!</v>
      </c>
      <c r="AL167" s="192" t="e">
        <f t="shared" si="618"/>
        <v>#VALUE!</v>
      </c>
      <c r="AM167" s="83" t="e">
        <f t="shared" si="619"/>
        <v>#VALUE!</v>
      </c>
      <c r="AN167" s="80" t="e">
        <f>SUM(AL$154:AL167)</f>
        <v>#VALUE!</v>
      </c>
      <c r="AO167" s="109" t="e">
        <f t="shared" si="626"/>
        <v>#VALUE!</v>
      </c>
      <c r="AP167" s="194" t="e">
        <f t="shared" si="627"/>
        <v>#VALUE!</v>
      </c>
      <c r="AQ167" s="200" t="e">
        <f t="shared" si="620"/>
        <v>#VALUE!</v>
      </c>
      <c r="AR167" s="204"/>
      <c r="AS167" s="221"/>
      <c r="AV167" s="67">
        <f t="shared" si="611"/>
        <v>-36</v>
      </c>
      <c r="AX167" s="208" t="str">
        <f>[2]!YBHIST($I$137,$I167,J$25,"sec","")</f>
        <v>E</v>
      </c>
      <c r="AY167" s="206" t="str">
        <f>[2]!YBPRICE($I$137,AX167&amp;"d","Market","AccruedInterest","Swap",$I167,"LMMSkew","","Model",100,"")</f>
        <v>E</v>
      </c>
      <c r="BA167" s="211" t="e">
        <f>[2]!YBHIST($E167,$I167,X$25,"sec","")</f>
        <v>#VALUE!</v>
      </c>
      <c r="BB167" s="67" t="e">
        <f>[2]!YBPRICE(E$41,BA167,"Market","AccruedInterest","Swap",$I167,"LMMSkew","","Model",100,"OASEDUR")</f>
        <v>#VALUE!</v>
      </c>
      <c r="BD167" s="211" t="e">
        <f>[2]!YBHIST($F167,$I167,X$25,"sec","")</f>
        <v>#VALUE!</v>
      </c>
      <c r="BE167" s="67" t="e">
        <f>[2]!YBPRICE(E$41,BD167,"Market","AccruedInterest","Swap",$I167,"LMMSkew","","Model",100,"OASEDUR")</f>
        <v>#VALUE!</v>
      </c>
      <c r="BI167" s="519" t="e">
        <f t="shared" si="628"/>
        <v>#VALUE!</v>
      </c>
      <c r="BJ167" s="520" t="e">
        <f>PRODUCT($BI$154:BI167)-1</f>
        <v>#VALUE!</v>
      </c>
      <c r="BK167" s="519" t="e">
        <f t="shared" si="629"/>
        <v>#VALUE!</v>
      </c>
      <c r="BL167" s="520" t="e">
        <f>PRODUCT($BK$154:BK167)-1</f>
        <v>#VALUE!</v>
      </c>
    </row>
    <row r="168" spans="1:64" ht="15" customHeight="1">
      <c r="A168" s="67" t="s">
        <v>80</v>
      </c>
      <c r="B168" s="69">
        <v>3</v>
      </c>
      <c r="C168" s="70" t="e">
        <f t="shared" si="606"/>
        <v>#VALUE!</v>
      </c>
      <c r="D168" s="70" t="e">
        <f t="shared" ref="D168:D180" si="632">I168+35</f>
        <v>#VALUE!</v>
      </c>
      <c r="E168" s="70" t="e">
        <f t="shared" si="585"/>
        <v>#VALUE!</v>
      </c>
      <c r="F168" s="70" t="e">
        <f t="shared" si="586"/>
        <v>#VALUE!</v>
      </c>
      <c r="G168" s="70" t="str">
        <f t="shared" ref="G168:G203" si="633">"FNMA"&amp;TEXT($J$23,"0.0")&amp;"-TBA-GEN"</f>
        <v>FNMA3.0-TBA-GEN</v>
      </c>
      <c r="H168" s="71"/>
      <c r="I168" s="133" t="str">
        <f>[2]!YBWORKDAY(EDATE(Base_Date, AV168), -1, "USD")</f>
        <v>E</v>
      </c>
      <c r="J168" s="217" t="str">
        <f t="shared" si="607"/>
        <v>E</v>
      </c>
      <c r="K168" s="80" t="e">
        <f t="shared" si="608"/>
        <v>#VALUE!</v>
      </c>
      <c r="L168" s="80" t="e">
        <f t="shared" si="612"/>
        <v>#VALUE!</v>
      </c>
      <c r="M168" s="81" t="str">
        <f>[2]!YBHIST($I$137,$I168,"LMMOAS","sec")</f>
        <v>E</v>
      </c>
      <c r="N168" s="73" t="str">
        <f>[2]!YBHIST($I$137,$I167,M$25,"sec","")</f>
        <v>E</v>
      </c>
      <c r="O168" s="170" t="str">
        <f>[2]!YBHIST("1 Month LIBOR",I168,"Yield","bmk","")</f>
        <v>E</v>
      </c>
      <c r="P168" s="80" t="e">
        <f t="shared" si="613"/>
        <v>#VALUE!</v>
      </c>
      <c r="Q168" s="82" t="str">
        <f>[2]!YBSCEN($I$137,$J167&amp;"d","Market",O$25,"Swap",$I167,"MarketWSkew","","Model",100,0,29,"Gradual","ParShift|N",0,"Annualized ROR",O167,100,"",,,,"Default",,,,"Default",,)</f>
        <v>E</v>
      </c>
      <c r="R168" s="80" t="e">
        <f t="shared" si="614"/>
        <v>#VALUE!</v>
      </c>
      <c r="S168" s="83" t="e">
        <f t="shared" si="615"/>
        <v>#VALUE!</v>
      </c>
      <c r="T168" s="80" t="e">
        <f>SUM(R$154:R168)</f>
        <v>#VALUE!</v>
      </c>
      <c r="U168" s="83" t="e">
        <f t="shared" si="622"/>
        <v>#VALUE!</v>
      </c>
      <c r="V168" s="84" t="e">
        <f>VLOOKUP($I168, 'Barcap OAD'!$A:$S, $F$137, FALSE)</f>
        <v>#N/A</v>
      </c>
      <c r="W168" s="172" t="e">
        <f t="shared" si="616"/>
        <v>#VALUE!</v>
      </c>
      <c r="X168" s="185" t="e">
        <f>[2]!YBHIST($E168,$I168,X$25,"sec","")</f>
        <v>#VALUE!</v>
      </c>
      <c r="Y168" s="80" t="e">
        <f t="shared" si="600"/>
        <v>#VALUE!</v>
      </c>
      <c r="Z168" s="82" t="e">
        <f t="shared" si="609"/>
        <v>#VALUE!</v>
      </c>
      <c r="AA168" s="82" t="e">
        <f>[2]!YBHIST($F168,$I168,X$25,"sec","")</f>
        <v>#VALUE!</v>
      </c>
      <c r="AB168" s="82" t="e">
        <f t="shared" si="630"/>
        <v>#VALUE!</v>
      </c>
      <c r="AC168" s="187" t="e">
        <f t="shared" si="631"/>
        <v>#VALUE!</v>
      </c>
      <c r="AD168" s="189" t="e">
        <f>VLOOKUP($I168, 'Barcap OAD'!$A:$S, $F$26, FALSE)</f>
        <v>#N/A</v>
      </c>
      <c r="AE168" s="172" t="e">
        <f t="shared" si="589"/>
        <v>#VALUE!</v>
      </c>
      <c r="AF168" s="86" t="e">
        <f t="shared" si="590"/>
        <v>#VALUE!</v>
      </c>
      <c r="AG168" s="80" t="e">
        <f t="shared" si="623"/>
        <v>#VALUE!</v>
      </c>
      <c r="AH168" s="83" t="e">
        <f t="shared" si="624"/>
        <v>#VALUE!</v>
      </c>
      <c r="AI168" s="80" t="e">
        <f t="shared" si="625"/>
        <v>#VALUE!</v>
      </c>
      <c r="AJ168" s="83" t="e">
        <f t="shared" si="617"/>
        <v>#VALUE!</v>
      </c>
      <c r="AK168" s="187" t="e">
        <f t="shared" si="610"/>
        <v>#VALUE!</v>
      </c>
      <c r="AL168" s="192" t="e">
        <f t="shared" si="618"/>
        <v>#VALUE!</v>
      </c>
      <c r="AM168" s="83" t="e">
        <f t="shared" si="619"/>
        <v>#VALUE!</v>
      </c>
      <c r="AN168" s="80" t="e">
        <f>SUM(AL$154:AL168)</f>
        <v>#VALUE!</v>
      </c>
      <c r="AO168" s="109" t="e">
        <f t="shared" si="626"/>
        <v>#VALUE!</v>
      </c>
      <c r="AP168" s="194" t="e">
        <f t="shared" si="627"/>
        <v>#VALUE!</v>
      </c>
      <c r="AQ168" s="200" t="e">
        <f t="shared" si="620"/>
        <v>#VALUE!</v>
      </c>
      <c r="AR168" s="204"/>
      <c r="AS168" s="221"/>
      <c r="AV168" s="67">
        <f t="shared" si="611"/>
        <v>-35</v>
      </c>
      <c r="AX168" s="208" t="str">
        <f>[2]!YBHIST($I$137,$I168,J$25,"sec","")</f>
        <v>E</v>
      </c>
      <c r="AY168" s="206" t="str">
        <f>[2]!YBPRICE($I$137,AX168&amp;"d","Market","AccruedInterest","Swap",$I168,"LMMSkew","","Model",100,"")</f>
        <v>E</v>
      </c>
      <c r="BA168" s="211" t="e">
        <f>[2]!YBHIST($E168,$I168,X$25,"sec","")</f>
        <v>#VALUE!</v>
      </c>
      <c r="BB168" s="67" t="e">
        <f>[2]!YBPRICE(E$41,BA168,"Market","AccruedInterest","Swap",$I168,"LMMSkew","","Model",100,"OASEDUR")</f>
        <v>#VALUE!</v>
      </c>
      <c r="BD168" s="211" t="e">
        <f>[2]!YBHIST($F168,$I168,X$25,"sec","")</f>
        <v>#VALUE!</v>
      </c>
      <c r="BE168" s="67" t="e">
        <f>[2]!YBPRICE(E$41,BD168,"Market","AccruedInterest","Swap",$I168,"LMMSkew","","Model",100,"OASEDUR")</f>
        <v>#VALUE!</v>
      </c>
      <c r="BI168" s="519" t="e">
        <f t="shared" si="628"/>
        <v>#VALUE!</v>
      </c>
      <c r="BJ168" s="520" t="e">
        <f>PRODUCT($BI$154:BI168)-1</f>
        <v>#VALUE!</v>
      </c>
      <c r="BK168" s="519" t="e">
        <f t="shared" si="629"/>
        <v>#VALUE!</v>
      </c>
      <c r="BL168" s="520" t="e">
        <f>PRODUCT($BK$154:BK168)-1</f>
        <v>#VALUE!</v>
      </c>
    </row>
    <row r="169" spans="1:64" ht="15" customHeight="1">
      <c r="A169" s="67" t="s">
        <v>83</v>
      </c>
      <c r="B169" s="69">
        <v>3.5</v>
      </c>
      <c r="C169" s="70" t="e">
        <f t="shared" si="606"/>
        <v>#VALUE!</v>
      </c>
      <c r="D169" s="70" t="e">
        <f t="shared" si="632"/>
        <v>#VALUE!</v>
      </c>
      <c r="E169" s="70" t="e">
        <f t="shared" si="585"/>
        <v>#VALUE!</v>
      </c>
      <c r="F169" s="70" t="e">
        <f t="shared" si="586"/>
        <v>#VALUE!</v>
      </c>
      <c r="G169" s="70" t="str">
        <f t="shared" si="633"/>
        <v>FNMA3.0-TBA-GEN</v>
      </c>
      <c r="H169" s="71"/>
      <c r="I169" s="133" t="str">
        <f>[2]!YBWORKDAY(EDATE(Base_Date, AV169), -1, "USD")</f>
        <v>E</v>
      </c>
      <c r="J169" s="217" t="str">
        <f t="shared" si="607"/>
        <v>E</v>
      </c>
      <c r="K169" s="80" t="e">
        <f t="shared" si="608"/>
        <v>#VALUE!</v>
      </c>
      <c r="L169" s="80" t="e">
        <f t="shared" si="612"/>
        <v>#VALUE!</v>
      </c>
      <c r="M169" s="81" t="str">
        <f>[2]!YBHIST($I$137,$I169,"LMMOAS","sec")</f>
        <v>E</v>
      </c>
      <c r="N169" s="73" t="str">
        <f>[2]!YBHIST($I$137,$I168,M$25,"sec","")</f>
        <v>E</v>
      </c>
      <c r="O169" s="170" t="str">
        <f>[2]!YBHIST("1 Month LIBOR",I169,"Yield","bmk","")</f>
        <v>E</v>
      </c>
      <c r="P169" s="80" t="e">
        <f t="shared" si="613"/>
        <v>#VALUE!</v>
      </c>
      <c r="Q169" s="82" t="str">
        <f>[2]!YBSCEN($I$137,$J168&amp;"d","Market",O$25,"Swap",$I168,"MarketWSkew","","Model",100,0,29,"Gradual","ParShift|N",0,"Annualized ROR",O168,100,"",,,,"Default",,,,"Default",,)</f>
        <v>E</v>
      </c>
      <c r="R169" s="80" t="e">
        <f t="shared" si="614"/>
        <v>#VALUE!</v>
      </c>
      <c r="S169" s="83" t="e">
        <f t="shared" si="615"/>
        <v>#VALUE!</v>
      </c>
      <c r="T169" s="80" t="e">
        <f>SUM(R$154:R169)</f>
        <v>#VALUE!</v>
      </c>
      <c r="U169" s="83" t="e">
        <f t="shared" si="622"/>
        <v>#VALUE!</v>
      </c>
      <c r="V169" s="84" t="e">
        <f>VLOOKUP($I169, 'Barcap OAD'!$A:$S, $F$137, FALSE)</f>
        <v>#N/A</v>
      </c>
      <c r="W169" s="172" t="e">
        <f t="shared" si="616"/>
        <v>#VALUE!</v>
      </c>
      <c r="X169" s="185" t="e">
        <f>[2]!YBHIST($E169,$I169,X$25,"sec","")</f>
        <v>#VALUE!</v>
      </c>
      <c r="Y169" s="80" t="e">
        <f t="shared" si="600"/>
        <v>#VALUE!</v>
      </c>
      <c r="Z169" s="82" t="e">
        <f t="shared" si="609"/>
        <v>#VALUE!</v>
      </c>
      <c r="AA169" s="82" t="e">
        <f>[2]!YBHIST($F169,$I169,X$25,"sec","")</f>
        <v>#VALUE!</v>
      </c>
      <c r="AB169" s="82" t="e">
        <f t="shared" si="630"/>
        <v>#VALUE!</v>
      </c>
      <c r="AC169" s="187" t="e">
        <f t="shared" si="631"/>
        <v>#VALUE!</v>
      </c>
      <c r="AD169" s="189" t="e">
        <f>VLOOKUP($I169, 'Barcap OAD'!$A:$S, $F$26, FALSE)</f>
        <v>#N/A</v>
      </c>
      <c r="AE169" s="172" t="e">
        <f t="shared" si="589"/>
        <v>#VALUE!</v>
      </c>
      <c r="AF169" s="86" t="e">
        <f t="shared" si="590"/>
        <v>#VALUE!</v>
      </c>
      <c r="AG169" s="80" t="e">
        <f t="shared" si="623"/>
        <v>#VALUE!</v>
      </c>
      <c r="AH169" s="83" t="e">
        <f t="shared" si="624"/>
        <v>#VALUE!</v>
      </c>
      <c r="AI169" s="80" t="e">
        <f t="shared" si="625"/>
        <v>#VALUE!</v>
      </c>
      <c r="AJ169" s="83" t="e">
        <f t="shared" si="617"/>
        <v>#VALUE!</v>
      </c>
      <c r="AK169" s="187" t="e">
        <f t="shared" si="610"/>
        <v>#VALUE!</v>
      </c>
      <c r="AL169" s="192" t="e">
        <f t="shared" si="618"/>
        <v>#VALUE!</v>
      </c>
      <c r="AM169" s="83" t="e">
        <f t="shared" si="619"/>
        <v>#VALUE!</v>
      </c>
      <c r="AN169" s="80" t="e">
        <f>SUM(AL$154:AL169)</f>
        <v>#VALUE!</v>
      </c>
      <c r="AO169" s="109" t="e">
        <f t="shared" si="626"/>
        <v>#VALUE!</v>
      </c>
      <c r="AP169" s="194" t="e">
        <f t="shared" si="627"/>
        <v>#VALUE!</v>
      </c>
      <c r="AQ169" s="200" t="e">
        <f t="shared" si="620"/>
        <v>#VALUE!</v>
      </c>
      <c r="AR169" s="204"/>
      <c r="AS169" s="221"/>
      <c r="AV169" s="67">
        <f t="shared" si="611"/>
        <v>-34</v>
      </c>
      <c r="AX169" s="208" t="str">
        <f>[2]!YBHIST($I$137,$I169,J$25,"sec","")</f>
        <v>E</v>
      </c>
      <c r="AY169" s="206" t="str">
        <f>[2]!YBPRICE($I$137,AX169&amp;"d","Market","AccruedInterest","Swap",$I169,"LMMSkew","","Model",100,"")</f>
        <v>E</v>
      </c>
      <c r="BA169" s="211" t="e">
        <f>[2]!YBHIST($E169,$I169,X$25,"sec","")</f>
        <v>#VALUE!</v>
      </c>
      <c r="BB169" s="67" t="e">
        <f>[2]!YBPRICE(E$41,BA169,"Market","AccruedInterest","Swap",$I169,"LMMSkew","","Model",100,"OASEDUR")</f>
        <v>#VALUE!</v>
      </c>
      <c r="BD169" s="211" t="e">
        <f>[2]!YBHIST($F169,$I169,X$25,"sec","")</f>
        <v>#VALUE!</v>
      </c>
      <c r="BE169" s="67" t="e">
        <f>[2]!YBPRICE(E$41,BD169,"Market","AccruedInterest","Swap",$I169,"LMMSkew","","Model",100,"OASEDUR")</f>
        <v>#VALUE!</v>
      </c>
      <c r="BI169" s="519" t="e">
        <f t="shared" si="628"/>
        <v>#VALUE!</v>
      </c>
      <c r="BJ169" s="520" t="e">
        <f>PRODUCT($BI$154:BI169)-1</f>
        <v>#VALUE!</v>
      </c>
      <c r="BK169" s="519" t="e">
        <f t="shared" si="629"/>
        <v>#VALUE!</v>
      </c>
      <c r="BL169" s="520" t="e">
        <f>PRODUCT($BK$154:BK169)-1</f>
        <v>#VALUE!</v>
      </c>
    </row>
    <row r="170" spans="1:64" ht="15" customHeight="1">
      <c r="A170" s="67" t="s">
        <v>83</v>
      </c>
      <c r="B170" s="69">
        <v>4</v>
      </c>
      <c r="C170" s="70" t="e">
        <f t="shared" si="606"/>
        <v>#VALUE!</v>
      </c>
      <c r="D170" s="70" t="e">
        <f t="shared" si="632"/>
        <v>#VALUE!</v>
      </c>
      <c r="E170" s="70" t="e">
        <f t="shared" si="585"/>
        <v>#VALUE!</v>
      </c>
      <c r="F170" s="70" t="e">
        <f t="shared" si="586"/>
        <v>#VALUE!</v>
      </c>
      <c r="G170" s="70" t="str">
        <f t="shared" si="633"/>
        <v>FNMA3.0-TBA-GEN</v>
      </c>
      <c r="H170" s="71"/>
      <c r="I170" s="133" t="str">
        <f>[2]!YBWORKDAY(EDATE(Base_Date, AV170), -1, "USD")</f>
        <v>E</v>
      </c>
      <c r="J170" s="217" t="str">
        <f t="shared" si="607"/>
        <v>E</v>
      </c>
      <c r="K170" s="80" t="e">
        <f t="shared" si="608"/>
        <v>#VALUE!</v>
      </c>
      <c r="L170" s="80" t="e">
        <f t="shared" si="612"/>
        <v>#VALUE!</v>
      </c>
      <c r="M170" s="81" t="str">
        <f>[2]!YBHIST($I$137,$I170,"LMMOAS","sec")</f>
        <v>E</v>
      </c>
      <c r="N170" s="73" t="str">
        <f>[2]!YBHIST($I$137,$I169,M$25,"sec","")</f>
        <v>E</v>
      </c>
      <c r="O170" s="170" t="str">
        <f>[2]!YBHIST("1 Month LIBOR",I170,"Yield","bmk","")</f>
        <v>E</v>
      </c>
      <c r="P170" s="80" t="e">
        <f t="shared" si="613"/>
        <v>#VALUE!</v>
      </c>
      <c r="Q170" s="82" t="str">
        <f>[2]!YBSCEN($I$137,$J169&amp;"d","Market",O$25,"Swap",$I169,"MarketWSkew","","Model",100,0,29,"Gradual","ParShift|N",0,"Annualized ROR",O169,100,"",,,,"Default",,,,"Default",,)</f>
        <v>E</v>
      </c>
      <c r="R170" s="80" t="e">
        <f t="shared" si="614"/>
        <v>#VALUE!</v>
      </c>
      <c r="S170" s="83" t="e">
        <f t="shared" si="615"/>
        <v>#VALUE!</v>
      </c>
      <c r="T170" s="80" t="e">
        <f>SUM(R$154:R170)</f>
        <v>#VALUE!</v>
      </c>
      <c r="U170" s="83" t="e">
        <f t="shared" si="622"/>
        <v>#VALUE!</v>
      </c>
      <c r="V170" s="84" t="e">
        <f>VLOOKUP($I170, 'Barcap OAD'!$A:$S, $F$137, FALSE)</f>
        <v>#N/A</v>
      </c>
      <c r="W170" s="172" t="e">
        <f t="shared" si="616"/>
        <v>#VALUE!</v>
      </c>
      <c r="X170" s="185" t="e">
        <f>[2]!YBHIST($E170,$I170,X$25,"sec","")</f>
        <v>#VALUE!</v>
      </c>
      <c r="Y170" s="80" t="e">
        <f t="shared" si="600"/>
        <v>#VALUE!</v>
      </c>
      <c r="Z170" s="82" t="e">
        <f t="shared" si="609"/>
        <v>#VALUE!</v>
      </c>
      <c r="AA170" s="82" t="e">
        <f>[2]!YBHIST($F170,$I170,X$25,"sec","")</f>
        <v>#VALUE!</v>
      </c>
      <c r="AB170" s="82" t="e">
        <f t="shared" si="630"/>
        <v>#VALUE!</v>
      </c>
      <c r="AC170" s="187" t="e">
        <f t="shared" si="631"/>
        <v>#VALUE!</v>
      </c>
      <c r="AD170" s="189" t="e">
        <f>VLOOKUP($I170, 'Barcap OAD'!$A:$S, $F$26, FALSE)</f>
        <v>#N/A</v>
      </c>
      <c r="AE170" s="172" t="e">
        <f t="shared" si="589"/>
        <v>#VALUE!</v>
      </c>
      <c r="AF170" s="86" t="e">
        <f t="shared" si="590"/>
        <v>#VALUE!</v>
      </c>
      <c r="AG170" s="80" t="e">
        <f t="shared" si="623"/>
        <v>#VALUE!</v>
      </c>
      <c r="AH170" s="83" t="e">
        <f t="shared" si="624"/>
        <v>#VALUE!</v>
      </c>
      <c r="AI170" s="80" t="e">
        <f t="shared" si="625"/>
        <v>#VALUE!</v>
      </c>
      <c r="AJ170" s="83" t="e">
        <f t="shared" si="617"/>
        <v>#VALUE!</v>
      </c>
      <c r="AK170" s="187" t="e">
        <f t="shared" si="610"/>
        <v>#VALUE!</v>
      </c>
      <c r="AL170" s="192" t="e">
        <f t="shared" si="618"/>
        <v>#VALUE!</v>
      </c>
      <c r="AM170" s="83" t="e">
        <f t="shared" si="619"/>
        <v>#VALUE!</v>
      </c>
      <c r="AN170" s="80" t="e">
        <f>SUM(AL$154:AL170)</f>
        <v>#VALUE!</v>
      </c>
      <c r="AO170" s="109" t="e">
        <f t="shared" si="626"/>
        <v>#VALUE!</v>
      </c>
      <c r="AP170" s="194" t="e">
        <f t="shared" si="627"/>
        <v>#VALUE!</v>
      </c>
      <c r="AQ170" s="200" t="e">
        <f t="shared" si="620"/>
        <v>#VALUE!</v>
      </c>
      <c r="AR170" s="204"/>
      <c r="AS170" s="221"/>
      <c r="AV170" s="67">
        <f t="shared" si="611"/>
        <v>-33</v>
      </c>
      <c r="AX170" s="208" t="str">
        <f>[2]!YBHIST($I$137,$I170,J$25,"sec","")</f>
        <v>E</v>
      </c>
      <c r="AY170" s="206" t="str">
        <f>[2]!YBPRICE($I$137,AX170&amp;"d","Market","AccruedInterest","Swap",$I170,"LMMSkew","","Model",100,"")</f>
        <v>E</v>
      </c>
      <c r="BA170" s="211" t="e">
        <f>[2]!YBHIST($E170,$I170,X$25,"sec","")</f>
        <v>#VALUE!</v>
      </c>
      <c r="BB170" s="67" t="e">
        <f>[2]!YBPRICE(E$41,BA170,"Market","AccruedInterest","Swap",$I170,"LMMSkew","","Model",100,"OASEDUR")</f>
        <v>#VALUE!</v>
      </c>
      <c r="BD170" s="211" t="e">
        <f>[2]!YBHIST($F170,$I170,X$25,"sec","")</f>
        <v>#VALUE!</v>
      </c>
      <c r="BE170" s="67" t="e">
        <f>[2]!YBPRICE(E$41,BD170,"Market","AccruedInterest","Swap",$I170,"LMMSkew","","Model",100,"OASEDUR")</f>
        <v>#VALUE!</v>
      </c>
      <c r="BI170" s="519" t="e">
        <f t="shared" si="628"/>
        <v>#VALUE!</v>
      </c>
      <c r="BJ170" s="520" t="e">
        <f>PRODUCT($BI$154:BI170)-1</f>
        <v>#VALUE!</v>
      </c>
      <c r="BK170" s="519" t="e">
        <f t="shared" si="629"/>
        <v>#VALUE!</v>
      </c>
      <c r="BL170" s="520" t="e">
        <f>PRODUCT($BK$154:BK170)-1</f>
        <v>#VALUE!</v>
      </c>
    </row>
    <row r="171" spans="1:64" ht="15" customHeight="1">
      <c r="A171" s="67" t="s">
        <v>85</v>
      </c>
      <c r="B171" s="69">
        <v>4.5</v>
      </c>
      <c r="C171" s="70" t="e">
        <f t="shared" si="606"/>
        <v>#VALUE!</v>
      </c>
      <c r="D171" s="70" t="e">
        <f t="shared" si="632"/>
        <v>#VALUE!</v>
      </c>
      <c r="E171" s="70" t="e">
        <f t="shared" si="585"/>
        <v>#VALUE!</v>
      </c>
      <c r="F171" s="70" t="e">
        <f t="shared" si="586"/>
        <v>#VALUE!</v>
      </c>
      <c r="G171" s="70" t="str">
        <f t="shared" si="633"/>
        <v>FNMA3.0-TBA-GEN</v>
      </c>
      <c r="H171" s="71"/>
      <c r="I171" s="133" t="str">
        <f>[2]!YBWORKDAY(EDATE(Base_Date, AV171), -1, "USD")</f>
        <v>E</v>
      </c>
      <c r="J171" s="217" t="str">
        <f t="shared" si="607"/>
        <v>E</v>
      </c>
      <c r="K171" s="80" t="e">
        <f t="shared" si="608"/>
        <v>#VALUE!</v>
      </c>
      <c r="L171" s="80" t="e">
        <f t="shared" si="612"/>
        <v>#VALUE!</v>
      </c>
      <c r="M171" s="81" t="str">
        <f>[2]!YBHIST($I$137,$I171,"LMMOAS","sec")</f>
        <v>E</v>
      </c>
      <c r="N171" s="73" t="str">
        <f>[2]!YBHIST($I$137,$I170,M$25,"sec","")</f>
        <v>E</v>
      </c>
      <c r="O171" s="170" t="str">
        <f>[2]!YBHIST("1 Month LIBOR",I171,"Yield","bmk","")</f>
        <v>E</v>
      </c>
      <c r="P171" s="80" t="e">
        <f t="shared" si="613"/>
        <v>#VALUE!</v>
      </c>
      <c r="Q171" s="82" t="str">
        <f>[2]!YBSCEN($I$137,$J170&amp;"d","Market",O$25,"Swap",$I170,"MarketWSkew","","Model",100,0,29,"Gradual","ParShift|N",0,"Annualized ROR",O170,100,"",,,,"Default",,,,"Default",,)</f>
        <v>E</v>
      </c>
      <c r="R171" s="80" t="e">
        <f t="shared" si="614"/>
        <v>#VALUE!</v>
      </c>
      <c r="S171" s="83" t="e">
        <f t="shared" si="615"/>
        <v>#VALUE!</v>
      </c>
      <c r="T171" s="80" t="e">
        <f>SUM(R$154:R171)</f>
        <v>#VALUE!</v>
      </c>
      <c r="U171" s="83" t="e">
        <f t="shared" si="622"/>
        <v>#VALUE!</v>
      </c>
      <c r="V171" s="84" t="e">
        <f>VLOOKUP($I171, 'Barcap OAD'!$A:$S, $F$137, FALSE)</f>
        <v>#N/A</v>
      </c>
      <c r="W171" s="172" t="e">
        <f t="shared" si="616"/>
        <v>#VALUE!</v>
      </c>
      <c r="X171" s="185" t="e">
        <f>[2]!YBHIST($E171,$I171,X$25,"sec","")</f>
        <v>#VALUE!</v>
      </c>
      <c r="Y171" s="80" t="e">
        <f t="shared" si="600"/>
        <v>#VALUE!</v>
      </c>
      <c r="Z171" s="82" t="e">
        <f t="shared" si="609"/>
        <v>#VALUE!</v>
      </c>
      <c r="AA171" s="82" t="e">
        <f>[2]!YBHIST($F171,$I171,X$25,"sec","")</f>
        <v>#VALUE!</v>
      </c>
      <c r="AB171" s="82" t="e">
        <f t="shared" si="630"/>
        <v>#VALUE!</v>
      </c>
      <c r="AC171" s="187" t="e">
        <f t="shared" si="631"/>
        <v>#VALUE!</v>
      </c>
      <c r="AD171" s="189" t="e">
        <f>VLOOKUP($I171, 'Barcap OAD'!$A:$S, $F$26, FALSE)</f>
        <v>#N/A</v>
      </c>
      <c r="AE171" s="172" t="e">
        <f t="shared" si="589"/>
        <v>#VALUE!</v>
      </c>
      <c r="AF171" s="86" t="e">
        <f t="shared" si="590"/>
        <v>#VALUE!</v>
      </c>
      <c r="AG171" s="80" t="e">
        <f t="shared" si="623"/>
        <v>#VALUE!</v>
      </c>
      <c r="AH171" s="83" t="e">
        <f t="shared" si="624"/>
        <v>#VALUE!</v>
      </c>
      <c r="AI171" s="80" t="e">
        <f t="shared" si="625"/>
        <v>#VALUE!</v>
      </c>
      <c r="AJ171" s="83" t="e">
        <f t="shared" si="617"/>
        <v>#VALUE!</v>
      </c>
      <c r="AK171" s="187" t="e">
        <f t="shared" si="610"/>
        <v>#VALUE!</v>
      </c>
      <c r="AL171" s="192" t="e">
        <f t="shared" si="618"/>
        <v>#VALUE!</v>
      </c>
      <c r="AM171" s="83" t="e">
        <f t="shared" si="619"/>
        <v>#VALUE!</v>
      </c>
      <c r="AN171" s="80" t="e">
        <f>SUM(AL$154:AL171)</f>
        <v>#VALUE!</v>
      </c>
      <c r="AO171" s="109" t="e">
        <f t="shared" si="626"/>
        <v>#VALUE!</v>
      </c>
      <c r="AP171" s="194" t="e">
        <f t="shared" si="627"/>
        <v>#VALUE!</v>
      </c>
      <c r="AQ171" s="200" t="e">
        <f t="shared" si="620"/>
        <v>#VALUE!</v>
      </c>
      <c r="AR171" s="204"/>
      <c r="AS171" s="221"/>
      <c r="AV171" s="67">
        <f t="shared" si="611"/>
        <v>-32</v>
      </c>
      <c r="AX171" s="208" t="str">
        <f>[2]!YBHIST($I$137,$I171,J$25,"sec","")</f>
        <v>E</v>
      </c>
      <c r="AY171" s="206" t="str">
        <f>[2]!YBPRICE($I$137,AX171&amp;"d","Market","AccruedInterest","Swap",$I171,"LMMSkew","","Model",100,"")</f>
        <v>E</v>
      </c>
      <c r="BA171" s="211" t="e">
        <f>[2]!YBHIST($E171,$I171,X$25,"sec","")</f>
        <v>#VALUE!</v>
      </c>
      <c r="BB171" s="67" t="e">
        <f>[2]!YBPRICE(E$41,BA171,"Market","AccruedInterest","Swap",$I171,"LMMSkew","","Model",100,"OASEDUR")</f>
        <v>#VALUE!</v>
      </c>
      <c r="BD171" s="211" t="e">
        <f>[2]!YBHIST($F171,$I171,X$25,"sec","")</f>
        <v>#VALUE!</v>
      </c>
      <c r="BE171" s="67" t="e">
        <f>[2]!YBPRICE(E$41,BD171,"Market","AccruedInterest","Swap",$I171,"LMMSkew","","Model",100,"OASEDUR")</f>
        <v>#VALUE!</v>
      </c>
      <c r="BI171" s="519" t="e">
        <f t="shared" si="628"/>
        <v>#VALUE!</v>
      </c>
      <c r="BJ171" s="520" t="e">
        <f>PRODUCT($BI$154:BI171)-1</f>
        <v>#VALUE!</v>
      </c>
      <c r="BK171" s="519" t="e">
        <f t="shared" si="629"/>
        <v>#VALUE!</v>
      </c>
      <c r="BL171" s="520" t="e">
        <f>PRODUCT($BK$154:BK171)-1</f>
        <v>#VALUE!</v>
      </c>
    </row>
    <row r="172" spans="1:64" ht="15" customHeight="1">
      <c r="B172" s="69">
        <v>5</v>
      </c>
      <c r="C172" s="70" t="e">
        <f t="shared" si="606"/>
        <v>#VALUE!</v>
      </c>
      <c r="D172" s="70" t="e">
        <f t="shared" si="632"/>
        <v>#VALUE!</v>
      </c>
      <c r="E172" s="70" t="e">
        <f t="shared" si="585"/>
        <v>#VALUE!</v>
      </c>
      <c r="F172" s="70" t="e">
        <f t="shared" si="586"/>
        <v>#VALUE!</v>
      </c>
      <c r="G172" s="70" t="str">
        <f t="shared" si="633"/>
        <v>FNMA3.0-TBA-GEN</v>
      </c>
      <c r="H172" s="71"/>
      <c r="I172" s="133" t="str">
        <f>[2]!YBWORKDAY(EDATE(Base_Date, AV172), -1, "USD")</f>
        <v>E</v>
      </c>
      <c r="J172" s="217" t="str">
        <f t="shared" si="607"/>
        <v>E</v>
      </c>
      <c r="K172" s="80" t="e">
        <f t="shared" si="608"/>
        <v>#VALUE!</v>
      </c>
      <c r="L172" s="80" t="e">
        <f t="shared" si="612"/>
        <v>#VALUE!</v>
      </c>
      <c r="M172" s="81" t="str">
        <f>[2]!YBHIST($I$137,$I172,"LMMOAS","sec")</f>
        <v>E</v>
      </c>
      <c r="N172" s="73" t="str">
        <f>[2]!YBHIST($I$137,$I171,M$25,"sec","")</f>
        <v>E</v>
      </c>
      <c r="O172" s="170" t="str">
        <f>[2]!YBHIST("1 Month LIBOR",I172,"Yield","bmk","")</f>
        <v>E</v>
      </c>
      <c r="P172" s="80" t="e">
        <f t="shared" si="613"/>
        <v>#VALUE!</v>
      </c>
      <c r="Q172" s="82" t="str">
        <f>[2]!YBSCEN($I$137,$J171&amp;"d","Market",O$25,"Swap",$I171,"MarketWSkew","","Model",100,0,29,"Gradual","ParShift|N",0,"Annualized ROR",O171,100,"",,,,"Default",,,,"Default",,)</f>
        <v>E</v>
      </c>
      <c r="R172" s="80" t="e">
        <f t="shared" si="614"/>
        <v>#VALUE!</v>
      </c>
      <c r="S172" s="83" t="e">
        <f t="shared" si="615"/>
        <v>#VALUE!</v>
      </c>
      <c r="T172" s="80" t="e">
        <f>SUM(R$154:R172)</f>
        <v>#VALUE!</v>
      </c>
      <c r="U172" s="83" t="e">
        <f t="shared" si="622"/>
        <v>#VALUE!</v>
      </c>
      <c r="V172" s="84" t="e">
        <f>VLOOKUP($I172, 'Barcap OAD'!$A:$S, $F$137, FALSE)</f>
        <v>#N/A</v>
      </c>
      <c r="W172" s="172" t="e">
        <f t="shared" si="616"/>
        <v>#VALUE!</v>
      </c>
      <c r="X172" s="185" t="e">
        <f>[2]!YBHIST($E172,$I172,X$25,"sec","")</f>
        <v>#VALUE!</v>
      </c>
      <c r="Y172" s="80" t="e">
        <f t="shared" si="600"/>
        <v>#VALUE!</v>
      </c>
      <c r="Z172" s="82" t="e">
        <f t="shared" si="609"/>
        <v>#VALUE!</v>
      </c>
      <c r="AA172" s="82" t="e">
        <f>[2]!YBHIST($F172,$I172,X$25,"sec","")</f>
        <v>#VALUE!</v>
      </c>
      <c r="AB172" s="82" t="e">
        <f t="shared" si="630"/>
        <v>#VALUE!</v>
      </c>
      <c r="AC172" s="187" t="e">
        <f t="shared" si="631"/>
        <v>#VALUE!</v>
      </c>
      <c r="AD172" s="189" t="e">
        <f>VLOOKUP($I172, 'Barcap OAD'!$A:$S, $F$26, FALSE)</f>
        <v>#N/A</v>
      </c>
      <c r="AE172" s="172" t="e">
        <f t="shared" si="589"/>
        <v>#VALUE!</v>
      </c>
      <c r="AF172" s="86" t="e">
        <f t="shared" si="590"/>
        <v>#VALUE!</v>
      </c>
      <c r="AG172" s="80" t="e">
        <f t="shared" si="623"/>
        <v>#VALUE!</v>
      </c>
      <c r="AH172" s="83" t="e">
        <f t="shared" si="624"/>
        <v>#VALUE!</v>
      </c>
      <c r="AI172" s="80" t="e">
        <f t="shared" si="625"/>
        <v>#VALUE!</v>
      </c>
      <c r="AJ172" s="83" t="e">
        <f t="shared" si="617"/>
        <v>#VALUE!</v>
      </c>
      <c r="AK172" s="187" t="e">
        <f t="shared" si="610"/>
        <v>#VALUE!</v>
      </c>
      <c r="AL172" s="192" t="e">
        <f t="shared" si="618"/>
        <v>#VALUE!</v>
      </c>
      <c r="AM172" s="83" t="e">
        <f t="shared" si="619"/>
        <v>#VALUE!</v>
      </c>
      <c r="AN172" s="80" t="e">
        <f>SUM(AL$154:AL172)</f>
        <v>#VALUE!</v>
      </c>
      <c r="AO172" s="109" t="e">
        <f t="shared" si="626"/>
        <v>#VALUE!</v>
      </c>
      <c r="AP172" s="194" t="e">
        <f t="shared" si="627"/>
        <v>#VALUE!</v>
      </c>
      <c r="AQ172" s="200" t="e">
        <f t="shared" si="620"/>
        <v>#VALUE!</v>
      </c>
      <c r="AR172" s="204"/>
      <c r="AS172" s="221"/>
      <c r="AV172" s="67">
        <f t="shared" si="611"/>
        <v>-31</v>
      </c>
      <c r="AX172" s="208" t="str">
        <f>[2]!YBHIST($I$137,$I172,J$25,"sec","")</f>
        <v>E</v>
      </c>
      <c r="AY172" s="206" t="str">
        <f>[2]!YBPRICE($I$137,AX172&amp;"d","Market","AccruedInterest","Swap",$I172,"LMMSkew","","Model",100,"")</f>
        <v>E</v>
      </c>
      <c r="BA172" s="211" t="e">
        <f>[2]!YBHIST($E172,$I172,X$25,"sec","")</f>
        <v>#VALUE!</v>
      </c>
      <c r="BB172" s="67" t="e">
        <f>[2]!YBPRICE(E$41,BA172,"Market","AccruedInterest","Swap",$I172,"LMMSkew","","Model",100,"OASEDUR")</f>
        <v>#VALUE!</v>
      </c>
      <c r="BD172" s="211" t="e">
        <f>[2]!YBHIST($F172,$I172,X$25,"sec","")</f>
        <v>#VALUE!</v>
      </c>
      <c r="BE172" s="67" t="e">
        <f>[2]!YBPRICE(E$41,BD172,"Market","AccruedInterest","Swap",$I172,"LMMSkew","","Model",100,"OASEDUR")</f>
        <v>#VALUE!</v>
      </c>
      <c r="BI172" s="519" t="e">
        <f t="shared" si="628"/>
        <v>#VALUE!</v>
      </c>
      <c r="BJ172" s="520" t="e">
        <f>PRODUCT($BI$154:BI172)-1</f>
        <v>#VALUE!</v>
      </c>
      <c r="BK172" s="519" t="e">
        <f t="shared" si="629"/>
        <v>#VALUE!</v>
      </c>
      <c r="BL172" s="520" t="e">
        <f>PRODUCT($BK$154:BK172)-1</f>
        <v>#VALUE!</v>
      </c>
    </row>
    <row r="173" spans="1:64" ht="15" customHeight="1">
      <c r="B173" s="69">
        <v>5.5</v>
      </c>
      <c r="C173" s="70" t="e">
        <f t="shared" si="606"/>
        <v>#VALUE!</v>
      </c>
      <c r="D173" s="70" t="e">
        <f t="shared" si="632"/>
        <v>#VALUE!</v>
      </c>
      <c r="E173" s="70" t="e">
        <f t="shared" si="585"/>
        <v>#VALUE!</v>
      </c>
      <c r="F173" s="70" t="e">
        <f t="shared" si="586"/>
        <v>#VALUE!</v>
      </c>
      <c r="G173" s="70" t="str">
        <f t="shared" si="633"/>
        <v>FNMA3.0-TBA-GEN</v>
      </c>
      <c r="H173" s="71"/>
      <c r="I173" s="133" t="str">
        <f>[2]!YBWORKDAY(EDATE(Base_Date, AV173), -1, "USD")</f>
        <v>E</v>
      </c>
      <c r="J173" s="217" t="str">
        <f t="shared" si="607"/>
        <v>E</v>
      </c>
      <c r="K173" s="80" t="e">
        <f t="shared" si="608"/>
        <v>#VALUE!</v>
      </c>
      <c r="L173" s="80" t="e">
        <f t="shared" si="612"/>
        <v>#VALUE!</v>
      </c>
      <c r="M173" s="81" t="str">
        <f>[2]!YBHIST($I$137,$I173,"LMMOAS","sec")</f>
        <v>E</v>
      </c>
      <c r="N173" s="73" t="str">
        <f>[2]!YBHIST($I$137,$I172,M$25,"sec","")</f>
        <v>E</v>
      </c>
      <c r="O173" s="170" t="str">
        <f>[2]!YBHIST("1 Month LIBOR",I173,"Yield","bmk","")</f>
        <v>E</v>
      </c>
      <c r="P173" s="80" t="e">
        <f t="shared" si="613"/>
        <v>#VALUE!</v>
      </c>
      <c r="Q173" s="82" t="str">
        <f>[2]!YBSCEN($I$137,$J172&amp;"d","Market",O$25,"Swap",$I172,"MarketWSkew","","Model",100,0,29,"Gradual","ParShift|N",0,"Annualized ROR",O172,100,"",,,,"Default",,,,"Default",,)</f>
        <v>E</v>
      </c>
      <c r="R173" s="80" t="e">
        <f t="shared" si="614"/>
        <v>#VALUE!</v>
      </c>
      <c r="S173" s="83" t="e">
        <f t="shared" si="615"/>
        <v>#VALUE!</v>
      </c>
      <c r="T173" s="80" t="e">
        <f>SUM(R$154:R173)</f>
        <v>#VALUE!</v>
      </c>
      <c r="U173" s="83" t="e">
        <f t="shared" si="622"/>
        <v>#VALUE!</v>
      </c>
      <c r="V173" s="84" t="e">
        <f>VLOOKUP($I173, 'Barcap OAD'!$A:$S, $F$137, FALSE)</f>
        <v>#N/A</v>
      </c>
      <c r="W173" s="172" t="e">
        <f t="shared" si="616"/>
        <v>#VALUE!</v>
      </c>
      <c r="X173" s="185" t="e">
        <f>[2]!YBHIST($E173,$I173,X$25,"sec","")</f>
        <v>#VALUE!</v>
      </c>
      <c r="Y173" s="80" t="e">
        <f t="shared" si="600"/>
        <v>#VALUE!</v>
      </c>
      <c r="Z173" s="82" t="e">
        <f t="shared" si="609"/>
        <v>#VALUE!</v>
      </c>
      <c r="AA173" s="82" t="e">
        <f>[2]!YBHIST($F173,$I173,X$25,"sec","")</f>
        <v>#VALUE!</v>
      </c>
      <c r="AB173" s="82" t="e">
        <f t="shared" si="630"/>
        <v>#VALUE!</v>
      </c>
      <c r="AC173" s="187" t="e">
        <f t="shared" si="631"/>
        <v>#VALUE!</v>
      </c>
      <c r="AD173" s="189" t="e">
        <f>VLOOKUP($I173, 'Barcap OAD'!$A:$S, $F$26, FALSE)</f>
        <v>#N/A</v>
      </c>
      <c r="AE173" s="172" t="e">
        <f t="shared" si="589"/>
        <v>#VALUE!</v>
      </c>
      <c r="AF173" s="86" t="e">
        <f t="shared" si="590"/>
        <v>#VALUE!</v>
      </c>
      <c r="AG173" s="80" t="e">
        <f t="shared" si="623"/>
        <v>#VALUE!</v>
      </c>
      <c r="AH173" s="83" t="e">
        <f t="shared" si="624"/>
        <v>#VALUE!</v>
      </c>
      <c r="AI173" s="80" t="e">
        <f t="shared" si="625"/>
        <v>#VALUE!</v>
      </c>
      <c r="AJ173" s="83" t="e">
        <f t="shared" si="617"/>
        <v>#VALUE!</v>
      </c>
      <c r="AK173" s="187" t="e">
        <f t="shared" si="610"/>
        <v>#VALUE!</v>
      </c>
      <c r="AL173" s="192" t="e">
        <f t="shared" si="618"/>
        <v>#VALUE!</v>
      </c>
      <c r="AM173" s="83" t="e">
        <f t="shared" si="619"/>
        <v>#VALUE!</v>
      </c>
      <c r="AN173" s="80" t="e">
        <f>SUM(AL$154:AL173)</f>
        <v>#VALUE!</v>
      </c>
      <c r="AO173" s="109" t="e">
        <f t="shared" si="626"/>
        <v>#VALUE!</v>
      </c>
      <c r="AP173" s="194" t="e">
        <f t="shared" si="627"/>
        <v>#VALUE!</v>
      </c>
      <c r="AQ173" s="200" t="e">
        <f t="shared" si="620"/>
        <v>#VALUE!</v>
      </c>
      <c r="AR173" s="204"/>
      <c r="AS173" s="221"/>
      <c r="AV173" s="67">
        <f t="shared" si="611"/>
        <v>-30</v>
      </c>
      <c r="AX173" s="208" t="str">
        <f>[2]!YBHIST($I$137,$I173,J$25,"sec","")</f>
        <v>E</v>
      </c>
      <c r="AY173" s="206" t="str">
        <f>[2]!YBPRICE($I$137,AX173&amp;"d","Market","AccruedInterest","Swap",$I173,"LMMSkew","","Model",100,"")</f>
        <v>E</v>
      </c>
      <c r="BA173" s="211" t="e">
        <f>[2]!YBHIST($E173,$I173,X$25,"sec","")</f>
        <v>#VALUE!</v>
      </c>
      <c r="BB173" s="67" t="e">
        <f>[2]!YBPRICE(E$41,BA173,"Market","AccruedInterest","Swap",$I173,"LMMSkew","","Model",100,"OASEDUR")</f>
        <v>#VALUE!</v>
      </c>
      <c r="BD173" s="211" t="e">
        <f>[2]!YBHIST($F173,$I173,X$25,"sec","")</f>
        <v>#VALUE!</v>
      </c>
      <c r="BE173" s="67" t="e">
        <f>[2]!YBPRICE(E$41,BD173,"Market","AccruedInterest","Swap",$I173,"LMMSkew","","Model",100,"OASEDUR")</f>
        <v>#VALUE!</v>
      </c>
      <c r="BI173" s="519" t="e">
        <f t="shared" si="628"/>
        <v>#VALUE!</v>
      </c>
      <c r="BJ173" s="520" t="e">
        <f>PRODUCT($BI$154:BI173)-1</f>
        <v>#VALUE!</v>
      </c>
      <c r="BK173" s="519" t="e">
        <f t="shared" si="629"/>
        <v>#VALUE!</v>
      </c>
      <c r="BL173" s="520" t="e">
        <f>PRODUCT($BK$154:BK173)-1</f>
        <v>#VALUE!</v>
      </c>
    </row>
    <row r="174" spans="1:64" ht="15" customHeight="1">
      <c r="B174" s="69">
        <v>6</v>
      </c>
      <c r="C174" s="70" t="e">
        <f t="shared" si="606"/>
        <v>#VALUE!</v>
      </c>
      <c r="D174" s="70" t="e">
        <f t="shared" si="632"/>
        <v>#VALUE!</v>
      </c>
      <c r="E174" s="70" t="e">
        <f t="shared" si="585"/>
        <v>#VALUE!</v>
      </c>
      <c r="F174" s="70" t="e">
        <f t="shared" si="586"/>
        <v>#VALUE!</v>
      </c>
      <c r="G174" s="70" t="str">
        <f t="shared" si="633"/>
        <v>FNMA3.0-TBA-GEN</v>
      </c>
      <c r="H174" s="71"/>
      <c r="I174" s="133" t="str">
        <f>[2]!YBWORKDAY(EDATE(Base_Date, AV174), -1, "USD")</f>
        <v>E</v>
      </c>
      <c r="J174" s="217" t="str">
        <f t="shared" si="607"/>
        <v>E</v>
      </c>
      <c r="K174" s="80" t="e">
        <f t="shared" si="608"/>
        <v>#VALUE!</v>
      </c>
      <c r="L174" s="80" t="e">
        <f t="shared" si="612"/>
        <v>#VALUE!</v>
      </c>
      <c r="M174" s="81" t="str">
        <f>[2]!YBHIST($I$137,$I174,"LMMOAS","sec")</f>
        <v>E</v>
      </c>
      <c r="N174" s="73" t="str">
        <f>[2]!YBHIST($I$137,$I173,M$25,"sec","")</f>
        <v>E</v>
      </c>
      <c r="O174" s="170" t="str">
        <f>[2]!YBHIST("1 Month LIBOR",I174,"Yield","bmk","")</f>
        <v>E</v>
      </c>
      <c r="P174" s="80" t="e">
        <f t="shared" si="613"/>
        <v>#VALUE!</v>
      </c>
      <c r="Q174" s="82" t="str">
        <f>[2]!YBSCEN($I$137,$J173&amp;"d","Market",O$25,"Swap",$I173,"MarketWSkew","","Model",100,0,29,"Gradual","ParShift|N",0,"Annualized ROR",O173,100,"",,,,"Default",,,,"Default",,)</f>
        <v>E</v>
      </c>
      <c r="R174" s="80" t="e">
        <f t="shared" si="614"/>
        <v>#VALUE!</v>
      </c>
      <c r="S174" s="83" t="e">
        <f t="shared" si="615"/>
        <v>#VALUE!</v>
      </c>
      <c r="T174" s="80" t="e">
        <f>SUM(R$154:R174)</f>
        <v>#VALUE!</v>
      </c>
      <c r="U174" s="83" t="e">
        <f t="shared" si="622"/>
        <v>#VALUE!</v>
      </c>
      <c r="V174" s="84" t="e">
        <f>VLOOKUP($I174, 'Barcap OAD'!$A:$S, $F$137, FALSE)</f>
        <v>#N/A</v>
      </c>
      <c r="W174" s="172" t="e">
        <f t="shared" si="616"/>
        <v>#VALUE!</v>
      </c>
      <c r="X174" s="185" t="e">
        <f>[2]!YBHIST($E174,$I174,X$25,"sec","")</f>
        <v>#VALUE!</v>
      </c>
      <c r="Y174" s="80" t="e">
        <f t="shared" si="600"/>
        <v>#VALUE!</v>
      </c>
      <c r="Z174" s="82" t="e">
        <f t="shared" si="609"/>
        <v>#VALUE!</v>
      </c>
      <c r="AA174" s="82" t="e">
        <f>[2]!YBHIST($F174,$I174,X$25,"sec","")</f>
        <v>#VALUE!</v>
      </c>
      <c r="AB174" s="82" t="e">
        <f t="shared" si="630"/>
        <v>#VALUE!</v>
      </c>
      <c r="AC174" s="187" t="e">
        <f t="shared" si="631"/>
        <v>#VALUE!</v>
      </c>
      <c r="AD174" s="189" t="e">
        <f>VLOOKUP($I174, 'Barcap OAD'!$A:$S, $F$26, FALSE)</f>
        <v>#N/A</v>
      </c>
      <c r="AE174" s="172" t="e">
        <f t="shared" si="589"/>
        <v>#VALUE!</v>
      </c>
      <c r="AF174" s="86" t="e">
        <f t="shared" si="590"/>
        <v>#VALUE!</v>
      </c>
      <c r="AG174" s="80" t="e">
        <f t="shared" si="623"/>
        <v>#VALUE!</v>
      </c>
      <c r="AH174" s="83" t="e">
        <f t="shared" si="624"/>
        <v>#VALUE!</v>
      </c>
      <c r="AI174" s="80" t="e">
        <f t="shared" si="625"/>
        <v>#VALUE!</v>
      </c>
      <c r="AJ174" s="83" t="e">
        <f t="shared" si="617"/>
        <v>#VALUE!</v>
      </c>
      <c r="AK174" s="187" t="e">
        <f t="shared" si="610"/>
        <v>#VALUE!</v>
      </c>
      <c r="AL174" s="192" t="e">
        <f t="shared" si="618"/>
        <v>#VALUE!</v>
      </c>
      <c r="AM174" s="83" t="e">
        <f t="shared" si="619"/>
        <v>#VALUE!</v>
      </c>
      <c r="AN174" s="80" t="e">
        <f>SUM(AL$154:AL174)</f>
        <v>#VALUE!</v>
      </c>
      <c r="AO174" s="109" t="e">
        <f t="shared" si="626"/>
        <v>#VALUE!</v>
      </c>
      <c r="AP174" s="194" t="e">
        <f t="shared" si="627"/>
        <v>#VALUE!</v>
      </c>
      <c r="AQ174" s="200" t="e">
        <f t="shared" si="620"/>
        <v>#VALUE!</v>
      </c>
      <c r="AR174" s="204"/>
      <c r="AS174" s="221"/>
      <c r="AV174" s="67">
        <f t="shared" si="611"/>
        <v>-29</v>
      </c>
      <c r="AX174" s="208" t="str">
        <f>[2]!YBHIST($I$137,$I174,J$25,"sec","")</f>
        <v>E</v>
      </c>
      <c r="AY174" s="206" t="str">
        <f>[2]!YBPRICE($I$137,AX174&amp;"d","Market","AccruedInterest","Swap",$I174,"LMMSkew","","Model",100,"")</f>
        <v>E</v>
      </c>
      <c r="BA174" s="211" t="e">
        <f>[2]!YBHIST($E174,$I174,X$25,"sec","")</f>
        <v>#VALUE!</v>
      </c>
      <c r="BB174" s="67" t="e">
        <f>[2]!YBPRICE(E$41,BA174,"Market","AccruedInterest","Swap",$I174,"LMMSkew","","Model",100,"OASEDUR")</f>
        <v>#VALUE!</v>
      </c>
      <c r="BD174" s="211" t="e">
        <f>[2]!YBHIST($F174,$I174,X$25,"sec","")</f>
        <v>#VALUE!</v>
      </c>
      <c r="BE174" s="67" t="e">
        <f>[2]!YBPRICE(E$41,BD174,"Market","AccruedInterest","Swap",$I174,"LMMSkew","","Model",100,"OASEDUR")</f>
        <v>#VALUE!</v>
      </c>
      <c r="BI174" s="519" t="e">
        <f t="shared" si="628"/>
        <v>#VALUE!</v>
      </c>
      <c r="BJ174" s="520" t="e">
        <f>PRODUCT($BI$154:BI174)-1</f>
        <v>#VALUE!</v>
      </c>
      <c r="BK174" s="519" t="e">
        <f t="shared" si="629"/>
        <v>#VALUE!</v>
      </c>
      <c r="BL174" s="520" t="e">
        <f>PRODUCT($BK$154:BK174)-1</f>
        <v>#VALUE!</v>
      </c>
    </row>
    <row r="175" spans="1:64" ht="15" customHeight="1">
      <c r="B175" s="69">
        <v>6.5</v>
      </c>
      <c r="C175" s="70" t="e">
        <f t="shared" si="606"/>
        <v>#VALUE!</v>
      </c>
      <c r="D175" s="70" t="e">
        <f t="shared" si="632"/>
        <v>#VALUE!</v>
      </c>
      <c r="E175" s="70" t="e">
        <f t="shared" si="585"/>
        <v>#VALUE!</v>
      </c>
      <c r="F175" s="70" t="e">
        <f t="shared" si="586"/>
        <v>#VALUE!</v>
      </c>
      <c r="G175" s="70" t="str">
        <f t="shared" si="633"/>
        <v>FNMA3.0-TBA-GEN</v>
      </c>
      <c r="H175" s="71"/>
      <c r="I175" s="133" t="str">
        <f>[2]!YBWORKDAY(EDATE(Base_Date, AV175), -1, "USD")</f>
        <v>E</v>
      </c>
      <c r="J175" s="217" t="str">
        <f t="shared" si="607"/>
        <v>E</v>
      </c>
      <c r="K175" s="80" t="e">
        <f t="shared" si="608"/>
        <v>#VALUE!</v>
      </c>
      <c r="L175" s="80" t="e">
        <f t="shared" si="612"/>
        <v>#VALUE!</v>
      </c>
      <c r="M175" s="81" t="str">
        <f>[2]!YBHIST($I$137,$I175,"LMMOAS","sec")</f>
        <v>E</v>
      </c>
      <c r="N175" s="73" t="str">
        <f>[2]!YBHIST($I$137,$I174,M$25,"sec","")</f>
        <v>E</v>
      </c>
      <c r="O175" s="170" t="str">
        <f>[2]!YBHIST("1 Month LIBOR",I175,"Yield","bmk","")</f>
        <v>E</v>
      </c>
      <c r="P175" s="80" t="e">
        <f t="shared" si="613"/>
        <v>#VALUE!</v>
      </c>
      <c r="Q175" s="82" t="str">
        <f>[2]!YBSCEN($I$137,$J174&amp;"d","Market",O$25,"Swap",$I174,"MarketWSkew","","Model",100,0,29,"Gradual","ParShift|N",0,"Annualized ROR",O174,100,"",,,,"Default",,,,"Default",,)</f>
        <v>E</v>
      </c>
      <c r="R175" s="80" t="e">
        <f t="shared" si="614"/>
        <v>#VALUE!</v>
      </c>
      <c r="S175" s="83" t="e">
        <f t="shared" si="615"/>
        <v>#VALUE!</v>
      </c>
      <c r="T175" s="80" t="e">
        <f>SUM(R$154:R175)</f>
        <v>#VALUE!</v>
      </c>
      <c r="U175" s="83" t="e">
        <f t="shared" si="622"/>
        <v>#VALUE!</v>
      </c>
      <c r="V175" s="84" t="e">
        <f>VLOOKUP($I175, 'Barcap OAD'!$A:$S, $F$137, FALSE)</f>
        <v>#N/A</v>
      </c>
      <c r="W175" s="172" t="e">
        <f t="shared" si="616"/>
        <v>#VALUE!</v>
      </c>
      <c r="X175" s="185" t="e">
        <f>[2]!YBHIST($E175,$I175,X$25,"sec","")</f>
        <v>#VALUE!</v>
      </c>
      <c r="Y175" s="80" t="e">
        <f t="shared" si="600"/>
        <v>#VALUE!</v>
      </c>
      <c r="Z175" s="82" t="e">
        <f t="shared" si="609"/>
        <v>#VALUE!</v>
      </c>
      <c r="AA175" s="82" t="e">
        <f>[2]!YBHIST($F175,$I175,X$25,"sec","")</f>
        <v>#VALUE!</v>
      </c>
      <c r="AB175" s="82" t="e">
        <f t="shared" si="630"/>
        <v>#VALUE!</v>
      </c>
      <c r="AC175" s="187" t="e">
        <f t="shared" si="631"/>
        <v>#VALUE!</v>
      </c>
      <c r="AD175" s="189" t="e">
        <f>VLOOKUP($I175, 'Barcap OAD'!$A:$S, $F$26, FALSE)</f>
        <v>#N/A</v>
      </c>
      <c r="AE175" s="172" t="e">
        <f t="shared" si="589"/>
        <v>#VALUE!</v>
      </c>
      <c r="AF175" s="86" t="e">
        <f t="shared" si="590"/>
        <v>#VALUE!</v>
      </c>
      <c r="AG175" s="80" t="e">
        <f t="shared" si="623"/>
        <v>#VALUE!</v>
      </c>
      <c r="AH175" s="83" t="e">
        <f t="shared" si="624"/>
        <v>#VALUE!</v>
      </c>
      <c r="AI175" s="80" t="e">
        <f t="shared" si="625"/>
        <v>#VALUE!</v>
      </c>
      <c r="AJ175" s="83" t="e">
        <f t="shared" si="617"/>
        <v>#VALUE!</v>
      </c>
      <c r="AK175" s="187" t="e">
        <f t="shared" si="610"/>
        <v>#VALUE!</v>
      </c>
      <c r="AL175" s="192" t="e">
        <f t="shared" si="618"/>
        <v>#VALUE!</v>
      </c>
      <c r="AM175" s="83" t="e">
        <f t="shared" si="619"/>
        <v>#VALUE!</v>
      </c>
      <c r="AN175" s="80" t="e">
        <f>SUM(AL$154:AL175)</f>
        <v>#VALUE!</v>
      </c>
      <c r="AO175" s="109" t="e">
        <f t="shared" si="626"/>
        <v>#VALUE!</v>
      </c>
      <c r="AP175" s="194" t="e">
        <f t="shared" si="627"/>
        <v>#VALUE!</v>
      </c>
      <c r="AQ175" s="200" t="e">
        <f t="shared" si="620"/>
        <v>#VALUE!</v>
      </c>
      <c r="AR175" s="204"/>
      <c r="AS175" s="221"/>
      <c r="AV175" s="67">
        <f t="shared" si="611"/>
        <v>-28</v>
      </c>
      <c r="AX175" s="208" t="str">
        <f>[2]!YBHIST($I$137,$I175,J$25,"sec","")</f>
        <v>E</v>
      </c>
      <c r="AY175" s="206" t="str">
        <f>[2]!YBPRICE($I$137,AX175&amp;"d","Market","AccruedInterest","Swap",$I175,"LMMSkew","","Model",100,"")</f>
        <v>E</v>
      </c>
      <c r="BA175" s="211" t="e">
        <f>[2]!YBHIST($E175,$I175,X$25,"sec","")</f>
        <v>#VALUE!</v>
      </c>
      <c r="BB175" s="67" t="e">
        <f>[2]!YBPRICE(E$41,BA175,"Market","AccruedInterest","Swap",$I175,"LMMSkew","","Model",100,"OASEDUR")</f>
        <v>#VALUE!</v>
      </c>
      <c r="BD175" s="211" t="e">
        <f>[2]!YBHIST($F175,$I175,X$25,"sec","")</f>
        <v>#VALUE!</v>
      </c>
      <c r="BE175" s="67" t="e">
        <f>[2]!YBPRICE(E$41,BD175,"Market","AccruedInterest","Swap",$I175,"LMMSkew","","Model",100,"OASEDUR")</f>
        <v>#VALUE!</v>
      </c>
      <c r="BI175" s="519" t="e">
        <f t="shared" si="628"/>
        <v>#VALUE!</v>
      </c>
      <c r="BJ175" s="520" t="e">
        <f>PRODUCT($BI$154:BI175)-1</f>
        <v>#VALUE!</v>
      </c>
      <c r="BK175" s="519" t="e">
        <f t="shared" si="629"/>
        <v>#VALUE!</v>
      </c>
      <c r="BL175" s="520" t="e">
        <f>PRODUCT($BK$154:BK175)-1</f>
        <v>#VALUE!</v>
      </c>
    </row>
    <row r="176" spans="1:64" ht="15" customHeight="1">
      <c r="C176" s="70" t="e">
        <f t="shared" si="606"/>
        <v>#VALUE!</v>
      </c>
      <c r="D176" s="70" t="e">
        <f t="shared" si="632"/>
        <v>#VALUE!</v>
      </c>
      <c r="E176" s="70" t="e">
        <f t="shared" si="585"/>
        <v>#VALUE!</v>
      </c>
      <c r="F176" s="70" t="e">
        <f t="shared" si="586"/>
        <v>#VALUE!</v>
      </c>
      <c r="G176" s="70" t="str">
        <f t="shared" si="633"/>
        <v>FNMA3.0-TBA-GEN</v>
      </c>
      <c r="H176" s="71"/>
      <c r="I176" s="133" t="str">
        <f>[2]!YBWORKDAY(EDATE(Base_Date, AV176), -1, "USD")</f>
        <v>E</v>
      </c>
      <c r="J176" s="217" t="str">
        <f t="shared" si="607"/>
        <v>E</v>
      </c>
      <c r="K176" s="80" t="e">
        <f t="shared" si="608"/>
        <v>#VALUE!</v>
      </c>
      <c r="L176" s="80" t="e">
        <f t="shared" si="612"/>
        <v>#VALUE!</v>
      </c>
      <c r="M176" s="81" t="str">
        <f>[2]!YBHIST($I$137,$I176,"LMMOAS","sec")</f>
        <v>E</v>
      </c>
      <c r="N176" s="73" t="str">
        <f>[2]!YBHIST($I$137,$I175,M$25,"sec","")</f>
        <v>E</v>
      </c>
      <c r="O176" s="170" t="str">
        <f>[2]!YBHIST("1 Month LIBOR",I176,"Yield","bmk","")</f>
        <v>E</v>
      </c>
      <c r="P176" s="80" t="e">
        <f t="shared" si="613"/>
        <v>#VALUE!</v>
      </c>
      <c r="Q176" s="82" t="str">
        <f>[2]!YBSCEN($I$137,$J175&amp;"d","Market",O$25,"Swap",$I175,"MarketWSkew","","Model",100,0,29,"Gradual","ParShift|N",0,"Annualized ROR",O175,100,"",,,,"Default",,,,"Default",,)</f>
        <v>E</v>
      </c>
      <c r="R176" s="80" t="e">
        <f t="shared" si="614"/>
        <v>#VALUE!</v>
      </c>
      <c r="S176" s="83" t="e">
        <f t="shared" si="615"/>
        <v>#VALUE!</v>
      </c>
      <c r="T176" s="80" t="e">
        <f>SUM(R$154:R176)</f>
        <v>#VALUE!</v>
      </c>
      <c r="U176" s="83" t="e">
        <f t="shared" si="622"/>
        <v>#VALUE!</v>
      </c>
      <c r="V176" s="84" t="e">
        <f>VLOOKUP($I176, 'Barcap OAD'!$A:$S, $F$137, FALSE)</f>
        <v>#N/A</v>
      </c>
      <c r="W176" s="172" t="e">
        <f t="shared" si="616"/>
        <v>#VALUE!</v>
      </c>
      <c r="X176" s="185" t="e">
        <f>[2]!YBHIST($E176,$I176,X$25,"sec","")</f>
        <v>#VALUE!</v>
      </c>
      <c r="Y176" s="80" t="e">
        <f t="shared" si="600"/>
        <v>#VALUE!</v>
      </c>
      <c r="Z176" s="82" t="e">
        <f t="shared" si="609"/>
        <v>#VALUE!</v>
      </c>
      <c r="AA176" s="82" t="e">
        <f>[2]!YBHIST($F176,$I176,X$25,"sec","")</f>
        <v>#VALUE!</v>
      </c>
      <c r="AB176" s="82" t="e">
        <f t="shared" si="630"/>
        <v>#VALUE!</v>
      </c>
      <c r="AC176" s="187" t="e">
        <f t="shared" si="631"/>
        <v>#VALUE!</v>
      </c>
      <c r="AD176" s="189" t="e">
        <f>VLOOKUP($I176, 'Barcap OAD'!$A:$S, $F$26, FALSE)</f>
        <v>#N/A</v>
      </c>
      <c r="AE176" s="172" t="e">
        <f t="shared" si="589"/>
        <v>#VALUE!</v>
      </c>
      <c r="AF176" s="86" t="e">
        <f t="shared" si="590"/>
        <v>#VALUE!</v>
      </c>
      <c r="AG176" s="80" t="e">
        <f t="shared" si="623"/>
        <v>#VALUE!</v>
      </c>
      <c r="AH176" s="83" t="e">
        <f t="shared" si="624"/>
        <v>#VALUE!</v>
      </c>
      <c r="AI176" s="80" t="e">
        <f t="shared" si="625"/>
        <v>#VALUE!</v>
      </c>
      <c r="AJ176" s="83" t="e">
        <f t="shared" si="617"/>
        <v>#VALUE!</v>
      </c>
      <c r="AK176" s="187" t="e">
        <f t="shared" si="610"/>
        <v>#VALUE!</v>
      </c>
      <c r="AL176" s="192" t="e">
        <f t="shared" si="618"/>
        <v>#VALUE!</v>
      </c>
      <c r="AM176" s="83" t="e">
        <f t="shared" si="619"/>
        <v>#VALUE!</v>
      </c>
      <c r="AN176" s="80" t="e">
        <f>SUM(AL$154:AL176)</f>
        <v>#VALUE!</v>
      </c>
      <c r="AO176" s="109" t="e">
        <f t="shared" si="626"/>
        <v>#VALUE!</v>
      </c>
      <c r="AP176" s="194" t="e">
        <f t="shared" si="627"/>
        <v>#VALUE!</v>
      </c>
      <c r="AQ176" s="200" t="e">
        <f t="shared" si="620"/>
        <v>#VALUE!</v>
      </c>
      <c r="AR176" s="204"/>
      <c r="AS176" s="221"/>
      <c r="AV176" s="67">
        <f t="shared" si="611"/>
        <v>-27</v>
      </c>
      <c r="AX176" s="208" t="str">
        <f>[2]!YBHIST($I$137,$I176,J$25,"sec","")</f>
        <v>E</v>
      </c>
      <c r="AY176" s="206" t="str">
        <f>[2]!YBPRICE($I$137,AX176&amp;"d","Market","AccruedInterest","Swap",$I176,"LMMSkew","","Model",100,"")</f>
        <v>E</v>
      </c>
      <c r="BA176" s="211" t="e">
        <f>[2]!YBHIST($E176,$I176,X$25,"sec","")</f>
        <v>#VALUE!</v>
      </c>
      <c r="BB176" s="67" t="e">
        <f>[2]!YBPRICE(E$41,BA176,"Market","AccruedInterest","Swap",$I176,"LMMSkew","","Model",100,"OASEDUR")</f>
        <v>#VALUE!</v>
      </c>
      <c r="BD176" s="211" t="e">
        <f>[2]!YBHIST($F176,$I176,X$25,"sec","")</f>
        <v>#VALUE!</v>
      </c>
      <c r="BE176" s="67" t="e">
        <f>[2]!YBPRICE(E$41,BD176,"Market","AccruedInterest","Swap",$I176,"LMMSkew","","Model",100,"OASEDUR")</f>
        <v>#VALUE!</v>
      </c>
      <c r="BI176" s="519" t="e">
        <f t="shared" si="628"/>
        <v>#VALUE!</v>
      </c>
      <c r="BJ176" s="520" t="e">
        <f>PRODUCT($BI$154:BI176)-1</f>
        <v>#VALUE!</v>
      </c>
      <c r="BK176" s="519" t="e">
        <f t="shared" si="629"/>
        <v>#VALUE!</v>
      </c>
      <c r="BL176" s="520" t="e">
        <f>PRODUCT($BK$154:BK176)-1</f>
        <v>#VALUE!</v>
      </c>
    </row>
    <row r="177" spans="3:64" ht="15" customHeight="1">
      <c r="C177" s="70" t="e">
        <f t="shared" si="606"/>
        <v>#VALUE!</v>
      </c>
      <c r="D177" s="70" t="e">
        <f t="shared" si="632"/>
        <v>#VALUE!</v>
      </c>
      <c r="E177" s="70" t="e">
        <f t="shared" si="585"/>
        <v>#VALUE!</v>
      </c>
      <c r="F177" s="70" t="e">
        <f t="shared" si="586"/>
        <v>#VALUE!</v>
      </c>
      <c r="G177" s="70" t="str">
        <f t="shared" si="633"/>
        <v>FNMA3.0-TBA-GEN</v>
      </c>
      <c r="H177" s="71"/>
      <c r="I177" s="133" t="str">
        <f>[2]!YBWORKDAY(EDATE(Base_Date, AV177), -1, "USD")</f>
        <v>E</v>
      </c>
      <c r="J177" s="217" t="str">
        <f t="shared" si="607"/>
        <v>E</v>
      </c>
      <c r="K177" s="80" t="e">
        <f t="shared" si="608"/>
        <v>#VALUE!</v>
      </c>
      <c r="L177" s="80" t="e">
        <f t="shared" si="612"/>
        <v>#VALUE!</v>
      </c>
      <c r="M177" s="81" t="str">
        <f>[2]!YBHIST($I$137,$I177,"LMMOAS","sec")</f>
        <v>E</v>
      </c>
      <c r="N177" s="73" t="str">
        <f>[2]!YBHIST($I$137,$I176,M$25,"sec","")</f>
        <v>E</v>
      </c>
      <c r="O177" s="170" t="str">
        <f>[2]!YBHIST("1 Month LIBOR",I177,"Yield","bmk","")</f>
        <v>E</v>
      </c>
      <c r="P177" s="80" t="e">
        <f t="shared" si="613"/>
        <v>#VALUE!</v>
      </c>
      <c r="Q177" s="82" t="str">
        <f>[2]!YBSCEN($I$137,$J176&amp;"d","Market",O$25,"Swap",$I176,"LMMSkew","","Model",100,0,29,"Gradual","ParShift|N",0,"Annualized ROR",O176,100,"",,,,"Default",,,,"Default",,)</f>
        <v>E</v>
      </c>
      <c r="R177" s="80" t="e">
        <f t="shared" si="614"/>
        <v>#VALUE!</v>
      </c>
      <c r="S177" s="83" t="e">
        <f t="shared" si="615"/>
        <v>#VALUE!</v>
      </c>
      <c r="T177" s="80" t="e">
        <f>SUM(R$154:R177)</f>
        <v>#VALUE!</v>
      </c>
      <c r="U177" s="83" t="e">
        <f t="shared" si="622"/>
        <v>#VALUE!</v>
      </c>
      <c r="V177" s="84" t="e">
        <f>VLOOKUP($I177, 'Barcap OAD'!$A:$S, $F$137, FALSE)</f>
        <v>#N/A</v>
      </c>
      <c r="W177" s="172" t="e">
        <f t="shared" si="616"/>
        <v>#VALUE!</v>
      </c>
      <c r="X177" s="185" t="e">
        <f>[2]!YBHIST($E177,$I177,X$25,"sec","")</f>
        <v>#VALUE!</v>
      </c>
      <c r="Y177" s="80" t="e">
        <f t="shared" si="600"/>
        <v>#VALUE!</v>
      </c>
      <c r="Z177" s="82" t="e">
        <f t="shared" si="609"/>
        <v>#VALUE!</v>
      </c>
      <c r="AA177" s="82" t="e">
        <f>[2]!YBHIST($F177,$I177,X$25,"sec","")</f>
        <v>#VALUE!</v>
      </c>
      <c r="AB177" s="82" t="e">
        <f t="shared" si="630"/>
        <v>#VALUE!</v>
      </c>
      <c r="AC177" s="187" t="e">
        <f t="shared" si="631"/>
        <v>#VALUE!</v>
      </c>
      <c r="AD177" s="189" t="e">
        <f>VLOOKUP($I177, 'Barcap OAD'!$A:$S, $F$26, FALSE)</f>
        <v>#N/A</v>
      </c>
      <c r="AE177" s="172" t="e">
        <f t="shared" si="589"/>
        <v>#VALUE!</v>
      </c>
      <c r="AF177" s="86" t="e">
        <f t="shared" si="590"/>
        <v>#VALUE!</v>
      </c>
      <c r="AG177" s="80" t="e">
        <f t="shared" si="623"/>
        <v>#VALUE!</v>
      </c>
      <c r="AH177" s="83" t="e">
        <f t="shared" si="624"/>
        <v>#VALUE!</v>
      </c>
      <c r="AI177" s="80" t="e">
        <f t="shared" si="625"/>
        <v>#VALUE!</v>
      </c>
      <c r="AJ177" s="83" t="e">
        <f t="shared" si="617"/>
        <v>#VALUE!</v>
      </c>
      <c r="AK177" s="187" t="e">
        <f t="shared" si="610"/>
        <v>#VALUE!</v>
      </c>
      <c r="AL177" s="192" t="e">
        <f t="shared" si="618"/>
        <v>#VALUE!</v>
      </c>
      <c r="AM177" s="83" t="e">
        <f t="shared" si="619"/>
        <v>#VALUE!</v>
      </c>
      <c r="AN177" s="80" t="e">
        <f>SUM(AL$154:AL177)</f>
        <v>#VALUE!</v>
      </c>
      <c r="AO177" s="109" t="e">
        <f t="shared" si="626"/>
        <v>#VALUE!</v>
      </c>
      <c r="AP177" s="194" t="e">
        <f t="shared" si="627"/>
        <v>#VALUE!</v>
      </c>
      <c r="AQ177" s="200" t="e">
        <f t="shared" si="620"/>
        <v>#VALUE!</v>
      </c>
      <c r="AR177" s="204"/>
      <c r="AS177" s="221"/>
      <c r="AV177" s="67">
        <f t="shared" si="611"/>
        <v>-26</v>
      </c>
      <c r="AX177" s="208" t="str">
        <f>[2]!YBHIST($I$137,$I177,J$25,"sec","")</f>
        <v>E</v>
      </c>
      <c r="AY177" s="206" t="str">
        <f>[2]!YBPRICE($I$137,AX177&amp;"d","Market","AccruedInterest","Swap",$I177,"LMMSkew","","Model",100,"")</f>
        <v>E</v>
      </c>
      <c r="BA177" s="211" t="e">
        <f>[2]!YBHIST($E177,$I177,X$25,"sec","")</f>
        <v>#VALUE!</v>
      </c>
      <c r="BB177" s="67" t="e">
        <f>[2]!YBPRICE(E$41,BA177,"Market","AccruedInterest","Swap",$I177,"LMMSkew","","Model",100,"OASEDUR")</f>
        <v>#VALUE!</v>
      </c>
      <c r="BD177" s="211" t="e">
        <f>[2]!YBHIST($F177,$I177,X$25,"sec","")</f>
        <v>#VALUE!</v>
      </c>
      <c r="BE177" s="67" t="e">
        <f>[2]!YBPRICE(E$41,BD177,"Market","AccruedInterest","Swap",$I177,"LMMSkew","","Model",100,"OASEDUR")</f>
        <v>#VALUE!</v>
      </c>
      <c r="BI177" s="519" t="e">
        <f t="shared" si="628"/>
        <v>#VALUE!</v>
      </c>
      <c r="BJ177" s="520" t="e">
        <f>PRODUCT($BI$154:BI177)-1</f>
        <v>#VALUE!</v>
      </c>
      <c r="BK177" s="519" t="e">
        <f t="shared" si="629"/>
        <v>#VALUE!</v>
      </c>
      <c r="BL177" s="520" t="e">
        <f>PRODUCT($BK$154:BK177)-1</f>
        <v>#VALUE!</v>
      </c>
    </row>
    <row r="178" spans="3:64" ht="15" customHeight="1">
      <c r="C178" s="70" t="e">
        <f t="shared" si="606"/>
        <v>#VALUE!</v>
      </c>
      <c r="D178" s="70" t="e">
        <f t="shared" si="632"/>
        <v>#VALUE!</v>
      </c>
      <c r="E178" s="70" t="e">
        <f t="shared" si="585"/>
        <v>#VALUE!</v>
      </c>
      <c r="F178" s="70" t="e">
        <f t="shared" si="586"/>
        <v>#VALUE!</v>
      </c>
      <c r="G178" s="70" t="str">
        <f t="shared" si="633"/>
        <v>FNMA3.0-TBA-GEN</v>
      </c>
      <c r="H178" s="71"/>
      <c r="I178" s="133" t="str">
        <f>[2]!YBWORKDAY(EDATE(Base_Date, AV178), -1, "USD")</f>
        <v>E</v>
      </c>
      <c r="J178" s="217" t="str">
        <f t="shared" si="607"/>
        <v>E</v>
      </c>
      <c r="K178" s="80" t="e">
        <f t="shared" si="608"/>
        <v>#VALUE!</v>
      </c>
      <c r="L178" s="80" t="e">
        <f t="shared" si="612"/>
        <v>#VALUE!</v>
      </c>
      <c r="M178" s="81" t="str">
        <f>[2]!YBHIST($I$137,$I178,"LMMOAS","sec")</f>
        <v>E</v>
      </c>
      <c r="N178" s="73" t="str">
        <f>[2]!YBHIST($I$137,$I177,M$25,"sec","")</f>
        <v>E</v>
      </c>
      <c r="O178" s="170" t="str">
        <f>[2]!YBHIST("1 Month LIBOR",I178,"Yield","bmk","")</f>
        <v>E</v>
      </c>
      <c r="P178" s="80" t="e">
        <f t="shared" si="613"/>
        <v>#VALUE!</v>
      </c>
      <c r="Q178" s="82" t="str">
        <f>[2]!YBSCEN($I$137,$J177&amp;"d","Market",O$25,"Swap",$I177,"LMMSkew","","Model",100,0,29,"Gradual","ParShift|N",0,"Annualized ROR",O177,100,"",,,,"Default",,,,"Default",,)</f>
        <v>E</v>
      </c>
      <c r="R178" s="80" t="e">
        <f t="shared" si="614"/>
        <v>#VALUE!</v>
      </c>
      <c r="S178" s="83" t="e">
        <f t="shared" si="615"/>
        <v>#VALUE!</v>
      </c>
      <c r="T178" s="80" t="e">
        <f>SUM(R$154:R178)</f>
        <v>#VALUE!</v>
      </c>
      <c r="U178" s="83" t="e">
        <f t="shared" si="622"/>
        <v>#VALUE!</v>
      </c>
      <c r="V178" s="84" t="e">
        <f>VLOOKUP($I178, 'Barcap OAD'!$A:$S, $F$137, FALSE)</f>
        <v>#N/A</v>
      </c>
      <c r="W178" s="172" t="e">
        <f t="shared" si="616"/>
        <v>#VALUE!</v>
      </c>
      <c r="X178" s="185" t="e">
        <f>[2]!YBHIST($E178,$I178,X$25,"sec","")</f>
        <v>#VALUE!</v>
      </c>
      <c r="Y178" s="80" t="e">
        <f t="shared" si="600"/>
        <v>#VALUE!</v>
      </c>
      <c r="Z178" s="82" t="e">
        <f t="shared" si="609"/>
        <v>#VALUE!</v>
      </c>
      <c r="AA178" s="82" t="e">
        <f>[2]!YBHIST($F178,$I178,X$25,"sec","")</f>
        <v>#VALUE!</v>
      </c>
      <c r="AB178" s="82" t="e">
        <f t="shared" si="630"/>
        <v>#VALUE!</v>
      </c>
      <c r="AC178" s="187" t="e">
        <f t="shared" si="631"/>
        <v>#VALUE!</v>
      </c>
      <c r="AD178" s="189" t="e">
        <f>VLOOKUP($I178, 'Barcap OAD'!$A:$S, $F$26, FALSE)</f>
        <v>#N/A</v>
      </c>
      <c r="AE178" s="172" t="e">
        <f t="shared" si="589"/>
        <v>#VALUE!</v>
      </c>
      <c r="AF178" s="86" t="e">
        <f t="shared" si="590"/>
        <v>#VALUE!</v>
      </c>
      <c r="AG178" s="80" t="e">
        <f t="shared" si="623"/>
        <v>#VALUE!</v>
      </c>
      <c r="AH178" s="83" t="e">
        <f t="shared" si="624"/>
        <v>#VALUE!</v>
      </c>
      <c r="AI178" s="80" t="e">
        <f t="shared" si="625"/>
        <v>#VALUE!</v>
      </c>
      <c r="AJ178" s="83" t="e">
        <f t="shared" si="617"/>
        <v>#VALUE!</v>
      </c>
      <c r="AK178" s="187" t="e">
        <f t="shared" si="610"/>
        <v>#VALUE!</v>
      </c>
      <c r="AL178" s="192" t="e">
        <f t="shared" si="618"/>
        <v>#VALUE!</v>
      </c>
      <c r="AM178" s="83" t="e">
        <f t="shared" si="619"/>
        <v>#VALUE!</v>
      </c>
      <c r="AN178" s="80" t="e">
        <f>SUM(AL$154:AL178)</f>
        <v>#VALUE!</v>
      </c>
      <c r="AO178" s="109" t="e">
        <f t="shared" si="626"/>
        <v>#VALUE!</v>
      </c>
      <c r="AP178" s="194" t="e">
        <f t="shared" si="627"/>
        <v>#VALUE!</v>
      </c>
      <c r="AQ178" s="200" t="e">
        <f t="shared" si="620"/>
        <v>#VALUE!</v>
      </c>
      <c r="AR178" s="204"/>
      <c r="AS178" s="221"/>
      <c r="AV178" s="67">
        <f t="shared" si="611"/>
        <v>-25</v>
      </c>
      <c r="AX178" s="208" t="str">
        <f>[2]!YBHIST($I$137,$I178,J$25,"sec","")</f>
        <v>E</v>
      </c>
      <c r="AY178" s="206" t="str">
        <f>[2]!YBPRICE($I$137,AX178&amp;"d","Market","AccruedInterest","Swap",$I178,"LMMSkew","","Model",100,"")</f>
        <v>E</v>
      </c>
      <c r="BA178" s="211" t="e">
        <f>[2]!YBHIST($E178,$I178,X$25,"sec","")</f>
        <v>#VALUE!</v>
      </c>
      <c r="BB178" s="67" t="e">
        <f>[2]!YBPRICE(E$41,BA178,"Market","AccruedInterest","Swap",$I178,"LMMSkew","","Model",100,"OASEDUR")</f>
        <v>#VALUE!</v>
      </c>
      <c r="BD178" s="211" t="e">
        <f>[2]!YBHIST($F178,$I178,X$25,"sec","")</f>
        <v>#VALUE!</v>
      </c>
      <c r="BE178" s="67" t="e">
        <f>[2]!YBPRICE(E$41,BD178,"Market","AccruedInterest","Swap",$I178,"LMMSkew","","Model",100,"OASEDUR")</f>
        <v>#VALUE!</v>
      </c>
      <c r="BI178" s="519" t="e">
        <f t="shared" si="628"/>
        <v>#VALUE!</v>
      </c>
      <c r="BJ178" s="520" t="e">
        <f>PRODUCT($BI$154:BI178)-1</f>
        <v>#VALUE!</v>
      </c>
      <c r="BK178" s="519" t="e">
        <f t="shared" si="629"/>
        <v>#VALUE!</v>
      </c>
      <c r="BL178" s="520" t="e">
        <f>PRODUCT($BK$154:BK178)-1</f>
        <v>#VALUE!</v>
      </c>
    </row>
    <row r="179" spans="3:64" ht="15" customHeight="1">
      <c r="C179" s="222" t="e">
        <f t="shared" ref="C179:C184" si="634">I179+10</f>
        <v>#VALUE!</v>
      </c>
      <c r="D179" s="70" t="e">
        <f t="shared" si="632"/>
        <v>#VALUE!</v>
      </c>
      <c r="E179" s="70" t="e">
        <f t="shared" si="585"/>
        <v>#VALUE!</v>
      </c>
      <c r="F179" s="70" t="e">
        <f t="shared" si="586"/>
        <v>#VALUE!</v>
      </c>
      <c r="G179" s="70" t="str">
        <f t="shared" si="633"/>
        <v>FNMA3.0-TBA-GEN</v>
      </c>
      <c r="H179" s="71"/>
      <c r="I179" s="133" t="str">
        <f>[2]!YBWORKDAY(EDATE(Base_Date, AV179), -1, "USD")</f>
        <v>E</v>
      </c>
      <c r="J179" s="234" t="str">
        <f t="shared" si="607"/>
        <v>E</v>
      </c>
      <c r="K179" s="237" t="e">
        <f t="shared" si="608"/>
        <v>#VALUE!</v>
      </c>
      <c r="L179" s="237" t="e">
        <f t="shared" si="612"/>
        <v>#VALUE!</v>
      </c>
      <c r="M179" s="238" t="str">
        <f>[2]!YBHIST($I$137,$I179,"LMMOAS","sec")</f>
        <v>E</v>
      </c>
      <c r="N179" s="239" t="str">
        <f>[2]!YBHIST($I$137,$I178,M$25,"sec","")</f>
        <v>E</v>
      </c>
      <c r="O179" s="240" t="str">
        <f>[2]!YBHIST("1 Month LIBOR",I179,"Yield","bmk","")</f>
        <v>E</v>
      </c>
      <c r="P179" s="237" t="e">
        <f t="shared" si="613"/>
        <v>#VALUE!</v>
      </c>
      <c r="Q179" s="171" t="str">
        <f>[2]!YBSCEN($I$137,$J178&amp;"d","Market",O$25,"Swap",$I178,"LMMSkew","","Model",100,0,29,"Gradual","ParShift|N",0,"Annualized ROR",O178,100,"",,,,"Default",,,,"Default",,)</f>
        <v>E</v>
      </c>
      <c r="R179" s="237" t="e">
        <f t="shared" si="614"/>
        <v>#VALUE!</v>
      </c>
      <c r="S179" s="241" t="e">
        <f t="shared" si="615"/>
        <v>#VALUE!</v>
      </c>
      <c r="T179" s="237" t="e">
        <f>SUM(R$154:R179)</f>
        <v>#VALUE!</v>
      </c>
      <c r="U179" s="241" t="e">
        <f t="shared" si="622"/>
        <v>#VALUE!</v>
      </c>
      <c r="V179" s="242" t="e">
        <f>VLOOKUP($I179, 'Barcap OAD'!$A:$S, $F$137, FALSE)</f>
        <v>#N/A</v>
      </c>
      <c r="W179" s="243" t="e">
        <f t="shared" si="616"/>
        <v>#VALUE!</v>
      </c>
      <c r="X179" s="244" t="e">
        <f>[2]!YBHIST($E179,$I179,X$25,"sec","")</f>
        <v>#VALUE!</v>
      </c>
      <c r="Y179" s="237" t="e">
        <f t="shared" si="600"/>
        <v>#VALUE!</v>
      </c>
      <c r="Z179" s="171" t="e">
        <f t="shared" si="609"/>
        <v>#VALUE!</v>
      </c>
      <c r="AA179" s="171" t="e">
        <f>[2]!YBHIST($F179,$I179,X$25,"sec","")</f>
        <v>#VALUE!</v>
      </c>
      <c r="AB179" s="171" t="e">
        <f t="shared" si="630"/>
        <v>#VALUE!</v>
      </c>
      <c r="AC179" s="245" t="e">
        <f t="shared" si="631"/>
        <v>#VALUE!</v>
      </c>
      <c r="AD179" s="246" t="e">
        <f>VLOOKUP($I179, 'Barcap OAD'!$A:$S, $F$26, FALSE)</f>
        <v>#N/A</v>
      </c>
      <c r="AE179" s="243" t="e">
        <f t="shared" si="589"/>
        <v>#VALUE!</v>
      </c>
      <c r="AF179" s="247" t="e">
        <f t="shared" si="590"/>
        <v>#VALUE!</v>
      </c>
      <c r="AG179" s="237" t="e">
        <f t="shared" si="623"/>
        <v>#VALUE!</v>
      </c>
      <c r="AH179" s="241" t="e">
        <f t="shared" si="624"/>
        <v>#VALUE!</v>
      </c>
      <c r="AI179" s="237" t="e">
        <f t="shared" si="625"/>
        <v>#VALUE!</v>
      </c>
      <c r="AJ179" s="241" t="e">
        <f t="shared" si="617"/>
        <v>#VALUE!</v>
      </c>
      <c r="AK179" s="245" t="e">
        <f t="shared" si="610"/>
        <v>#VALUE!</v>
      </c>
      <c r="AL179" s="248" t="e">
        <f t="shared" si="618"/>
        <v>#VALUE!</v>
      </c>
      <c r="AM179" s="241" t="e">
        <f t="shared" si="619"/>
        <v>#VALUE!</v>
      </c>
      <c r="AN179" s="237" t="e">
        <f>SUM(AL$154:AL179)</f>
        <v>#VALUE!</v>
      </c>
      <c r="AO179" s="203" t="e">
        <f t="shared" si="626"/>
        <v>#VALUE!</v>
      </c>
      <c r="AP179" s="249" t="e">
        <f t="shared" si="627"/>
        <v>#VALUE!</v>
      </c>
      <c r="AQ179" s="250" t="e">
        <f t="shared" si="620"/>
        <v>#VALUE!</v>
      </c>
      <c r="AR179" s="204"/>
      <c r="AS179" s="221"/>
      <c r="AV179" s="67">
        <f t="shared" si="611"/>
        <v>-24</v>
      </c>
      <c r="AX179" s="208" t="str">
        <f>[2]!YBHIST($I$137,$I179,J$25,"sec","")</f>
        <v>E</v>
      </c>
      <c r="AY179" s="206" t="str">
        <f>[2]!YBPRICE($I$137,AX179&amp;"d","Market","AccruedInterest","Swap",$I179,"LMMSkew","","Model",100,"")</f>
        <v>E</v>
      </c>
      <c r="BA179" s="211" t="e">
        <f>[2]!YBHIST($E179,$I179,X$25,"sec","")</f>
        <v>#VALUE!</v>
      </c>
      <c r="BB179" s="67" t="e">
        <f>[2]!YBPRICE(E$41,BA179,"Market","AccruedInterest","Swap",$I179,"LMMSkew","","Model",100,"OASEDUR")</f>
        <v>#VALUE!</v>
      </c>
      <c r="BD179" s="211" t="e">
        <f>[2]!YBHIST($F179,$I179,X$25,"sec","")</f>
        <v>#VALUE!</v>
      </c>
      <c r="BE179" s="67" t="e">
        <f>[2]!YBPRICE(E$41,BD179,"Market","AccruedInterest","Swap",$I179,"LMMSkew","","Model",100,"OASEDUR")</f>
        <v>#VALUE!</v>
      </c>
      <c r="BI179" s="519" t="e">
        <f t="shared" si="628"/>
        <v>#VALUE!</v>
      </c>
      <c r="BJ179" s="520" t="e">
        <f>PRODUCT($BI$154:BI179)-1</f>
        <v>#VALUE!</v>
      </c>
      <c r="BK179" s="519" t="e">
        <f t="shared" si="629"/>
        <v>#VALUE!</v>
      </c>
      <c r="BL179" s="520" t="e">
        <f>PRODUCT($BK$154:BK179)-1</f>
        <v>#VALUE!</v>
      </c>
    </row>
    <row r="180" spans="3:64" ht="15" customHeight="1">
      <c r="C180" s="222" t="e">
        <f t="shared" si="634"/>
        <v>#VALUE!</v>
      </c>
      <c r="D180" s="70" t="e">
        <f t="shared" si="632"/>
        <v>#VALUE!</v>
      </c>
      <c r="E180" s="70" t="e">
        <f t="shared" si="585"/>
        <v>#VALUE!</v>
      </c>
      <c r="F180" s="70" t="e">
        <f t="shared" si="586"/>
        <v>#VALUE!</v>
      </c>
      <c r="G180" s="70" t="str">
        <f t="shared" si="633"/>
        <v>FNMA3.0-TBA-GEN</v>
      </c>
      <c r="H180" s="71"/>
      <c r="I180" s="133" t="str">
        <f>[2]!YBWORKDAY(EDATE(Base_Date, AV180), -1, "USD")</f>
        <v>E</v>
      </c>
      <c r="J180" s="234" t="str">
        <f t="shared" si="607"/>
        <v>E</v>
      </c>
      <c r="K180" s="237" t="e">
        <f t="shared" si="608"/>
        <v>#VALUE!</v>
      </c>
      <c r="L180" s="237" t="e">
        <f t="shared" si="612"/>
        <v>#VALUE!</v>
      </c>
      <c r="M180" s="238" t="str">
        <f>[2]!YBHIST($I$137,$I180,"LMMOAS","sec")</f>
        <v>E</v>
      </c>
      <c r="N180" s="239" t="str">
        <f>[2]!YBHIST($I$137,$I179,M$25,"sec","")</f>
        <v>E</v>
      </c>
      <c r="O180" s="240" t="str">
        <f>[2]!YBHIST("1 Month LIBOR",I180,"Yield","bmk","")</f>
        <v>E</v>
      </c>
      <c r="P180" s="237" t="e">
        <f t="shared" si="613"/>
        <v>#VALUE!</v>
      </c>
      <c r="Q180" s="171" t="str">
        <f>[2]!YBSCEN($I$137,$J179&amp;"d","Market",O$25,"Swap",$I179,"LMMSkew","","Model",100,0,29,"Gradual","ParShift|N",0,"Annualized ROR",O179,100,"",,,,"Default",,,,"Default",,)</f>
        <v>E</v>
      </c>
      <c r="R180" s="237" t="e">
        <f t="shared" si="614"/>
        <v>#VALUE!</v>
      </c>
      <c r="S180" s="241" t="e">
        <f t="shared" si="615"/>
        <v>#VALUE!</v>
      </c>
      <c r="T180" s="237" t="e">
        <f>SUM(R$154:R180)</f>
        <v>#VALUE!</v>
      </c>
      <c r="U180" s="241" t="e">
        <f t="shared" si="622"/>
        <v>#VALUE!</v>
      </c>
      <c r="V180" s="242" t="e">
        <f>VLOOKUP($I180, 'Barcap OAD'!$A:$S, $F$137, FALSE)</f>
        <v>#N/A</v>
      </c>
      <c r="W180" s="243" t="e">
        <f t="shared" si="616"/>
        <v>#VALUE!</v>
      </c>
      <c r="X180" s="244" t="e">
        <f>[2]!YBHIST($E180,$I180,X$25,"sec","")</f>
        <v>#VALUE!</v>
      </c>
      <c r="Y180" s="237" t="e">
        <f t="shared" si="600"/>
        <v>#VALUE!</v>
      </c>
      <c r="Z180" s="171" t="e">
        <f t="shared" si="609"/>
        <v>#VALUE!</v>
      </c>
      <c r="AA180" s="171" t="e">
        <f>[2]!YBHIST($F180,$I180,X$25,"sec","")</f>
        <v>#VALUE!</v>
      </c>
      <c r="AB180" s="171" t="e">
        <f t="shared" si="630"/>
        <v>#VALUE!</v>
      </c>
      <c r="AC180" s="245" t="e">
        <f t="shared" si="631"/>
        <v>#VALUE!</v>
      </c>
      <c r="AD180" s="246" t="e">
        <f>VLOOKUP($I180, 'Barcap OAD'!$A:$S, $F$26, FALSE)</f>
        <v>#N/A</v>
      </c>
      <c r="AE180" s="243" t="e">
        <f t="shared" si="589"/>
        <v>#VALUE!</v>
      </c>
      <c r="AF180" s="247" t="e">
        <f t="shared" si="590"/>
        <v>#VALUE!</v>
      </c>
      <c r="AG180" s="237" t="e">
        <f t="shared" si="623"/>
        <v>#VALUE!</v>
      </c>
      <c r="AH180" s="241" t="e">
        <f t="shared" si="624"/>
        <v>#VALUE!</v>
      </c>
      <c r="AI180" s="237" t="e">
        <f t="shared" si="625"/>
        <v>#VALUE!</v>
      </c>
      <c r="AJ180" s="241" t="e">
        <f t="shared" si="617"/>
        <v>#VALUE!</v>
      </c>
      <c r="AK180" s="245" t="e">
        <f t="shared" si="610"/>
        <v>#VALUE!</v>
      </c>
      <c r="AL180" s="248" t="e">
        <f t="shared" si="618"/>
        <v>#VALUE!</v>
      </c>
      <c r="AM180" s="241" t="e">
        <f t="shared" si="619"/>
        <v>#VALUE!</v>
      </c>
      <c r="AN180" s="237" t="e">
        <f>SUM(AL$154:AL180)</f>
        <v>#VALUE!</v>
      </c>
      <c r="AO180" s="203" t="e">
        <f t="shared" si="626"/>
        <v>#VALUE!</v>
      </c>
      <c r="AP180" s="249" t="e">
        <f t="shared" si="627"/>
        <v>#VALUE!</v>
      </c>
      <c r="AQ180" s="250" t="e">
        <f t="shared" si="620"/>
        <v>#VALUE!</v>
      </c>
      <c r="AR180" s="204"/>
      <c r="AS180" s="221"/>
      <c r="AV180" s="67">
        <f t="shared" si="611"/>
        <v>-23</v>
      </c>
      <c r="AX180" s="208" t="str">
        <f>[2]!YBHIST($I$137,$I180,J$25,"sec","")</f>
        <v>E</v>
      </c>
      <c r="AY180" s="206" t="str">
        <f>[2]!YBPRICE($I$137,AX180&amp;"d","Market","AccruedInterest","Swap",$I180,"LMMSkew","","Model",100,"")</f>
        <v>E</v>
      </c>
      <c r="BA180" s="211" t="e">
        <f>[2]!YBHIST($E180,$I180,X$25,"sec","")</f>
        <v>#VALUE!</v>
      </c>
      <c r="BB180" s="67" t="e">
        <f>[2]!YBPRICE(E$41,BA180,"Market","AccruedInterest","Swap",$I180,"LMMSkew","","Model",100,"OASEDUR")</f>
        <v>#VALUE!</v>
      </c>
      <c r="BD180" s="211" t="e">
        <f>[2]!YBHIST($F180,$I180,X$25,"sec","")</f>
        <v>#VALUE!</v>
      </c>
      <c r="BE180" s="67" t="e">
        <f>[2]!YBPRICE(E$41,BD180,"Market","AccruedInterest","Swap",$I180,"LMMSkew","","Model",100,"OASEDUR")</f>
        <v>#VALUE!</v>
      </c>
      <c r="BI180" s="519" t="e">
        <f t="shared" si="628"/>
        <v>#VALUE!</v>
      </c>
      <c r="BJ180" s="520" t="e">
        <f>PRODUCT($BI$154:BI180)-1</f>
        <v>#VALUE!</v>
      </c>
      <c r="BK180" s="519" t="e">
        <f t="shared" si="629"/>
        <v>#VALUE!</v>
      </c>
      <c r="BL180" s="520" t="e">
        <f>PRODUCT($BK$154:BK180)-1</f>
        <v>#VALUE!</v>
      </c>
    </row>
    <row r="181" spans="3:64" ht="15" customHeight="1">
      <c r="C181" s="222" t="e">
        <f t="shared" si="634"/>
        <v>#VALUE!</v>
      </c>
      <c r="D181" s="70" t="e">
        <f t="shared" ref="D181:D186" si="635">I181+35</f>
        <v>#VALUE!</v>
      </c>
      <c r="E181" s="70" t="e">
        <f t="shared" ref="E181:F185" si="636">"FNMA"&amp;TEXT($J$23,"0.0")&amp;"-TBA-"&amp;TEXT(C181,"mmm")</f>
        <v>#VALUE!</v>
      </c>
      <c r="F181" s="70" t="e">
        <f t="shared" si="636"/>
        <v>#VALUE!</v>
      </c>
      <c r="G181" s="70" t="str">
        <f t="shared" si="633"/>
        <v>FNMA3.0-TBA-GEN</v>
      </c>
      <c r="H181" s="71"/>
      <c r="I181" s="133" t="str">
        <f>[2]!YBWORKDAY(EDATE(Base_Date, AV181), -1, "USD")</f>
        <v>E</v>
      </c>
      <c r="J181" s="234" t="str">
        <f t="shared" ref="J181:J186" si="637">AX181</f>
        <v>E</v>
      </c>
      <c r="K181" s="237" t="e">
        <f t="shared" ref="K181:K186" si="638">AX181+AY181</f>
        <v>#VALUE!</v>
      </c>
      <c r="L181" s="237" t="e">
        <f t="shared" ref="L181:L187" si="639">K181-K180</f>
        <v>#VALUE!</v>
      </c>
      <c r="M181" s="238" t="str">
        <f>[2]!YBHIST($I$137,$I181,"LMMOAS","sec")</f>
        <v>E</v>
      </c>
      <c r="N181" s="239" t="str">
        <f>[2]!YBHIST($I$137,$I180,M$25,"sec","")</f>
        <v>E</v>
      </c>
      <c r="O181" s="240" t="str">
        <f>[2]!YBHIST("1 Month LIBOR",I181,"Yield","bmk","")</f>
        <v>E</v>
      </c>
      <c r="P181" s="237" t="e">
        <f t="shared" ref="P181:P186" si="640">K180-Q181</f>
        <v>#VALUE!</v>
      </c>
      <c r="Q181" s="171" t="str">
        <f>[2]!YBSCEN($I$137,$J180&amp;"d","Market",O$25,"Swap",$I180,"LMMSkew","","Model",100,0,29,"Gradual","ParShift|N",0,"Annualized ROR",O180,100,"",,,,"Default",,,,"Default",,)</f>
        <v>E</v>
      </c>
      <c r="R181" s="237" t="e">
        <f t="shared" ref="R181:R186" si="641">L181+P181</f>
        <v>#VALUE!</v>
      </c>
      <c r="S181" s="241" t="e">
        <f t="shared" ref="S181:S186" si="642">R181/K180</f>
        <v>#VALUE!</v>
      </c>
      <c r="T181" s="237" t="e">
        <f>SUM(R$154:R181)</f>
        <v>#VALUE!</v>
      </c>
      <c r="U181" s="241" t="e">
        <f t="shared" si="622"/>
        <v>#VALUE!</v>
      </c>
      <c r="V181" s="242" t="e">
        <f>VLOOKUP($I181, 'Barcap OAD'!$A:$S, $F$137, FALSE)</f>
        <v>#N/A</v>
      </c>
      <c r="W181" s="243" t="e">
        <f t="shared" si="616"/>
        <v>#VALUE!</v>
      </c>
      <c r="X181" s="244" t="e">
        <f>[2]!YBHIST($E181,$I181,X$25,"sec","")</f>
        <v>#VALUE!</v>
      </c>
      <c r="Y181" s="237" t="e">
        <f t="shared" ref="Y181:Y187" si="643">X181-X180</f>
        <v>#VALUE!</v>
      </c>
      <c r="Z181" s="171" t="e">
        <f t="shared" ref="Z181:Z186" si="644">X180-AA180</f>
        <v>#VALUE!</v>
      </c>
      <c r="AA181" s="171" t="e">
        <f>[2]!YBHIST($F181,$I181,X$25,"sec","")</f>
        <v>#VALUE!</v>
      </c>
      <c r="AB181" s="171" t="e">
        <f t="shared" ref="AB181:AB186" si="645">X180-Z181</f>
        <v>#VALUE!</v>
      </c>
      <c r="AC181" s="245" t="e">
        <f t="shared" ref="AC181:AC186" si="646">Y181+Z181</f>
        <v>#VALUE!</v>
      </c>
      <c r="AD181" s="246" t="e">
        <f>VLOOKUP($I181, 'Barcap OAD'!$A:$S, $F$26, FALSE)</f>
        <v>#N/A</v>
      </c>
      <c r="AE181" s="243" t="e">
        <f t="shared" ref="AE181:AE186" si="647">X181*AD181/10000</f>
        <v>#VALUE!</v>
      </c>
      <c r="AF181" s="247" t="e">
        <f t="shared" ref="AF181:AF186" si="648">W181/AE181</f>
        <v>#VALUE!</v>
      </c>
      <c r="AG181" s="237" t="e">
        <f t="shared" ref="AG181:AG186" si="649">-AC181*AF180</f>
        <v>#VALUE!</v>
      </c>
      <c r="AH181" s="241" t="e">
        <f t="shared" ref="AH181:AH186" si="650">AG181/K180</f>
        <v>#VALUE!</v>
      </c>
      <c r="AI181" s="237" t="e">
        <f t="shared" ref="AI181:AI186" si="651">AL181+AK181</f>
        <v>#VALUE!</v>
      </c>
      <c r="AJ181" s="241" t="e">
        <f t="shared" ref="AJ181:AJ186" si="652">AF181-AF180</f>
        <v>#VALUE!</v>
      </c>
      <c r="AK181" s="245" t="e">
        <f t="shared" ref="AK181:AK186" si="653">(AJ181*Y181)/2</f>
        <v>#VALUE!</v>
      </c>
      <c r="AL181" s="248" t="e">
        <f t="shared" ref="AL181:AL186" si="654">AG181+R181</f>
        <v>#VALUE!</v>
      </c>
      <c r="AM181" s="241" t="e">
        <f t="shared" ref="AM181:AM186" si="655">AL181/K180</f>
        <v>#VALUE!</v>
      </c>
      <c r="AN181" s="237" t="e">
        <f>SUM(AL$154:AL181)</f>
        <v>#VALUE!</v>
      </c>
      <c r="AO181" s="203" t="e">
        <f t="shared" si="626"/>
        <v>#VALUE!</v>
      </c>
      <c r="AP181" s="249" t="e">
        <f t="shared" ref="AP181:AP186" si="656">(Z181*AF181*-1)+P181</f>
        <v>#VALUE!</v>
      </c>
      <c r="AQ181" s="250" t="e">
        <f t="shared" ref="AQ181:AQ186" si="657">AP181/K180</f>
        <v>#VALUE!</v>
      </c>
      <c r="AR181" s="204"/>
      <c r="AS181" s="221"/>
      <c r="AV181" s="67">
        <f t="shared" si="611"/>
        <v>-22</v>
      </c>
      <c r="AX181" s="208" t="str">
        <f>[2]!YBHIST($I$137,$I181,J$25,"sec","")</f>
        <v>E</v>
      </c>
      <c r="AY181" s="206" t="str">
        <f>[2]!YBPRICE($I$137,AX181&amp;"d","Market","AccruedInterest","Swap",$I181,"LMMSkew","","Model",100,"")</f>
        <v>E</v>
      </c>
      <c r="BA181" s="211" t="e">
        <f>[2]!YBHIST($E181,$I181,X$25,"sec","")</f>
        <v>#VALUE!</v>
      </c>
      <c r="BB181" s="67" t="e">
        <f>[2]!YBPRICE(E$41,BA181,"Market","AccruedInterest","Swap",$I181,"LMMSkew","","Model",100,"OASEDUR")</f>
        <v>#VALUE!</v>
      </c>
      <c r="BD181" s="211" t="e">
        <f>[2]!YBHIST($F181,$I181,X$25,"sec","")</f>
        <v>#VALUE!</v>
      </c>
      <c r="BE181" s="67" t="e">
        <f>[2]!YBPRICE(E$41,BD181,"Market","AccruedInterest","Swap",$I181,"LMMSkew","","Model",100,"OASEDUR")</f>
        <v>#VALUE!</v>
      </c>
      <c r="BI181" s="519" t="e">
        <f t="shared" si="628"/>
        <v>#VALUE!</v>
      </c>
      <c r="BJ181" s="520" t="e">
        <f>PRODUCT($BI$154:BI181)-1</f>
        <v>#VALUE!</v>
      </c>
      <c r="BK181" s="519" t="e">
        <f t="shared" si="629"/>
        <v>#VALUE!</v>
      </c>
      <c r="BL181" s="520" t="e">
        <f>PRODUCT($BK$154:BK181)-1</f>
        <v>#VALUE!</v>
      </c>
    </row>
    <row r="182" spans="3:64" ht="15">
      <c r="C182" s="222" t="e">
        <f t="shared" si="634"/>
        <v>#VALUE!</v>
      </c>
      <c r="D182" s="70" t="e">
        <f t="shared" si="635"/>
        <v>#VALUE!</v>
      </c>
      <c r="E182" s="70" t="e">
        <f t="shared" si="636"/>
        <v>#VALUE!</v>
      </c>
      <c r="F182" s="70" t="e">
        <f t="shared" si="636"/>
        <v>#VALUE!</v>
      </c>
      <c r="G182" s="70" t="str">
        <f t="shared" si="633"/>
        <v>FNMA3.0-TBA-GEN</v>
      </c>
      <c r="I182" s="133" t="str">
        <f>[2]!YBWORKDAY(EDATE(Base_Date, AV182), -1, "USD")</f>
        <v>E</v>
      </c>
      <c r="J182" s="234" t="str">
        <f t="shared" si="637"/>
        <v>E</v>
      </c>
      <c r="K182" s="237" t="e">
        <f t="shared" si="638"/>
        <v>#VALUE!</v>
      </c>
      <c r="L182" s="237" t="e">
        <f t="shared" si="639"/>
        <v>#VALUE!</v>
      </c>
      <c r="M182" s="238" t="str">
        <f>[2]!YBHIST($I$137,$I182,"LMMOAS","sec")</f>
        <v>E</v>
      </c>
      <c r="N182" s="239" t="str">
        <f>[2]!YBHIST($I$137,$I181,M$25,"sec","")</f>
        <v>E</v>
      </c>
      <c r="O182" s="240" t="str">
        <f>[2]!YBHIST("1 Month LIBOR",I182,"Yield","bmk","")</f>
        <v>E</v>
      </c>
      <c r="P182" s="237" t="e">
        <f t="shared" si="640"/>
        <v>#VALUE!</v>
      </c>
      <c r="Q182" s="171" t="str">
        <f>[2]!YBSCEN($I$137,$J181&amp;"d","Market",O$25,"Swap",$I181,"LMMSkew","","Model",100,0,29,"Gradual","ParShift|N",0,"Annualized ROR",O181,100,"",,,,"Default",,,,"Default",,)</f>
        <v>E</v>
      </c>
      <c r="R182" s="237" t="e">
        <f t="shared" si="641"/>
        <v>#VALUE!</v>
      </c>
      <c r="S182" s="241" t="e">
        <f t="shared" si="642"/>
        <v>#VALUE!</v>
      </c>
      <c r="T182" s="237" t="e">
        <f>SUM(R$154:R182)</f>
        <v>#VALUE!</v>
      </c>
      <c r="U182" s="241" t="e">
        <f t="shared" si="622"/>
        <v>#VALUE!</v>
      </c>
      <c r="V182" s="242" t="e">
        <f>VLOOKUP($I182, 'Barcap OAD'!$A:$S, $F$137, FALSE)</f>
        <v>#N/A</v>
      </c>
      <c r="W182" s="243" t="e">
        <f t="shared" si="616"/>
        <v>#VALUE!</v>
      </c>
      <c r="X182" s="244" t="e">
        <f>[2]!YBHIST($E182,$I182,X$25,"sec","")</f>
        <v>#VALUE!</v>
      </c>
      <c r="Y182" s="237" t="e">
        <f t="shared" si="643"/>
        <v>#VALUE!</v>
      </c>
      <c r="Z182" s="171" t="e">
        <f t="shared" si="644"/>
        <v>#VALUE!</v>
      </c>
      <c r="AA182" s="171" t="e">
        <f>[2]!YBHIST($F182,$I182,X$25,"sec","")</f>
        <v>#VALUE!</v>
      </c>
      <c r="AB182" s="171" t="e">
        <f t="shared" si="645"/>
        <v>#VALUE!</v>
      </c>
      <c r="AC182" s="245" t="e">
        <f t="shared" si="646"/>
        <v>#VALUE!</v>
      </c>
      <c r="AD182" s="246" t="e">
        <f>VLOOKUP($I182, 'Barcap OAD'!$A:$S, $F$26, FALSE)</f>
        <v>#N/A</v>
      </c>
      <c r="AE182" s="243" t="e">
        <f t="shared" si="647"/>
        <v>#VALUE!</v>
      </c>
      <c r="AF182" s="247" t="e">
        <f t="shared" si="648"/>
        <v>#VALUE!</v>
      </c>
      <c r="AG182" s="237" t="e">
        <f t="shared" si="649"/>
        <v>#VALUE!</v>
      </c>
      <c r="AH182" s="241" t="e">
        <f t="shared" si="650"/>
        <v>#VALUE!</v>
      </c>
      <c r="AI182" s="237" t="e">
        <f t="shared" si="651"/>
        <v>#VALUE!</v>
      </c>
      <c r="AJ182" s="241" t="e">
        <f t="shared" si="652"/>
        <v>#VALUE!</v>
      </c>
      <c r="AK182" s="245" t="e">
        <f t="shared" si="653"/>
        <v>#VALUE!</v>
      </c>
      <c r="AL182" s="248" t="e">
        <f t="shared" si="654"/>
        <v>#VALUE!</v>
      </c>
      <c r="AM182" s="241" t="e">
        <f t="shared" si="655"/>
        <v>#VALUE!</v>
      </c>
      <c r="AN182" s="237" t="e">
        <f>SUM(AL$154:AL182)</f>
        <v>#VALUE!</v>
      </c>
      <c r="AO182" s="203" t="e">
        <f t="shared" si="626"/>
        <v>#VALUE!</v>
      </c>
      <c r="AP182" s="249" t="e">
        <f t="shared" si="656"/>
        <v>#VALUE!</v>
      </c>
      <c r="AQ182" s="250" t="e">
        <f t="shared" si="657"/>
        <v>#VALUE!</v>
      </c>
      <c r="AR182" s="204"/>
      <c r="AS182" s="221"/>
      <c r="AV182" s="67">
        <f t="shared" si="611"/>
        <v>-21</v>
      </c>
      <c r="AX182" s="208" t="str">
        <f>[2]!YBHIST($I$137,$I182,J$25,"sec","")</f>
        <v>E</v>
      </c>
      <c r="AY182" s="206" t="str">
        <f>[2]!YBPRICE($I$137,AX182&amp;"d","Market","AccruedInterest","Swap",$I182,"LMMSkew","","Model",100,"")</f>
        <v>E</v>
      </c>
      <c r="BA182" s="211" t="e">
        <f>[2]!YBHIST($E182,$I182,X$25,"sec","")</f>
        <v>#VALUE!</v>
      </c>
      <c r="BB182" s="67" t="e">
        <f>[2]!YBPRICE(E$41,BA182,"Market","AccruedInterest","Swap",$I182,"LMMSkew","","Model",100,"OASEDUR")</f>
        <v>#VALUE!</v>
      </c>
      <c r="BD182" s="211" t="e">
        <f>[2]!YBHIST($F182,$I182,X$25,"sec","")</f>
        <v>#VALUE!</v>
      </c>
      <c r="BE182" s="67" t="e">
        <f>[2]!YBPRICE(E$41,BD182,"Market","AccruedInterest","Swap",$I182,"LMMSkew","","Model",100,"OASEDUR")</f>
        <v>#VALUE!</v>
      </c>
      <c r="BI182" s="519" t="e">
        <f t="shared" si="628"/>
        <v>#VALUE!</v>
      </c>
      <c r="BJ182" s="520" t="e">
        <f>PRODUCT($BI$154:BI182)-1</f>
        <v>#VALUE!</v>
      </c>
      <c r="BK182" s="519" t="e">
        <f t="shared" si="629"/>
        <v>#VALUE!</v>
      </c>
      <c r="BL182" s="520" t="e">
        <f>PRODUCT($BK$154:BK182)-1</f>
        <v>#VALUE!</v>
      </c>
    </row>
    <row r="183" spans="3:64" ht="15">
      <c r="C183" s="222" t="e">
        <f t="shared" si="634"/>
        <v>#VALUE!</v>
      </c>
      <c r="D183" s="70" t="e">
        <f t="shared" si="635"/>
        <v>#VALUE!</v>
      </c>
      <c r="E183" s="70" t="e">
        <f t="shared" si="636"/>
        <v>#VALUE!</v>
      </c>
      <c r="F183" s="70" t="e">
        <f t="shared" si="636"/>
        <v>#VALUE!</v>
      </c>
      <c r="G183" s="70" t="str">
        <f t="shared" si="633"/>
        <v>FNMA3.0-TBA-GEN</v>
      </c>
      <c r="I183" s="133" t="str">
        <f>[2]!YBWORKDAY(EDATE(Base_Date, AV183), -1, "USD")</f>
        <v>E</v>
      </c>
      <c r="J183" s="234" t="str">
        <f t="shared" si="637"/>
        <v>E</v>
      </c>
      <c r="K183" s="237" t="e">
        <f t="shared" si="638"/>
        <v>#VALUE!</v>
      </c>
      <c r="L183" s="237" t="e">
        <f t="shared" si="639"/>
        <v>#VALUE!</v>
      </c>
      <c r="M183" s="238" t="str">
        <f>[2]!YBHIST($I$137,$I183,"LMMOAS","sec")</f>
        <v>E</v>
      </c>
      <c r="N183" s="239" t="str">
        <f>[2]!YBHIST($I$137,$I182,M$25,"sec","")</f>
        <v>E</v>
      </c>
      <c r="O183" s="240" t="str">
        <f>[2]!YBHIST("1 Month LIBOR",I183,"Yield","bmk","")</f>
        <v>E</v>
      </c>
      <c r="P183" s="237" t="e">
        <f t="shared" si="640"/>
        <v>#VALUE!</v>
      </c>
      <c r="Q183" s="171" t="str">
        <f>[2]!YBSCEN($I$137,$J182&amp;"d","Market",O$25,"Swap",$I182,"LMMSkew","","Model",100,0,29,"Gradual","ParShift|N",0,"Annualized ROR",O182,100,"",,,,"Default",,,,"Default",,)</f>
        <v>E</v>
      </c>
      <c r="R183" s="237" t="e">
        <f t="shared" si="641"/>
        <v>#VALUE!</v>
      </c>
      <c r="S183" s="241" t="e">
        <f t="shared" si="642"/>
        <v>#VALUE!</v>
      </c>
      <c r="T183" s="237" t="e">
        <f>SUM(R$154:R183)</f>
        <v>#VALUE!</v>
      </c>
      <c r="U183" s="241" t="e">
        <f t="shared" si="622"/>
        <v>#VALUE!</v>
      </c>
      <c r="V183" s="242" t="e">
        <f>VLOOKUP($I183, 'Barcap OAD'!$A:$S, $F$137, FALSE)</f>
        <v>#N/A</v>
      </c>
      <c r="W183" s="243" t="e">
        <f t="shared" si="616"/>
        <v>#VALUE!</v>
      </c>
      <c r="X183" s="244" t="e">
        <f>[2]!YBHIST($E183,$I183,X$25,"sec","")</f>
        <v>#VALUE!</v>
      </c>
      <c r="Y183" s="237" t="e">
        <f t="shared" si="643"/>
        <v>#VALUE!</v>
      </c>
      <c r="Z183" s="171" t="e">
        <f t="shared" si="644"/>
        <v>#VALUE!</v>
      </c>
      <c r="AA183" s="171" t="e">
        <f>[2]!YBHIST($F183,$I183,X$25,"sec","")</f>
        <v>#VALUE!</v>
      </c>
      <c r="AB183" s="171" t="e">
        <f t="shared" si="645"/>
        <v>#VALUE!</v>
      </c>
      <c r="AC183" s="245" t="e">
        <f t="shared" si="646"/>
        <v>#VALUE!</v>
      </c>
      <c r="AD183" s="246" t="e">
        <f>VLOOKUP($I183, 'Barcap OAD'!$A:$S, $F$26, FALSE)</f>
        <v>#N/A</v>
      </c>
      <c r="AE183" s="243" t="e">
        <f t="shared" si="647"/>
        <v>#VALUE!</v>
      </c>
      <c r="AF183" s="247" t="e">
        <f t="shared" si="648"/>
        <v>#VALUE!</v>
      </c>
      <c r="AG183" s="237" t="e">
        <f t="shared" si="649"/>
        <v>#VALUE!</v>
      </c>
      <c r="AH183" s="241" t="e">
        <f t="shared" si="650"/>
        <v>#VALUE!</v>
      </c>
      <c r="AI183" s="237" t="e">
        <f t="shared" si="651"/>
        <v>#VALUE!</v>
      </c>
      <c r="AJ183" s="241" t="e">
        <f t="shared" si="652"/>
        <v>#VALUE!</v>
      </c>
      <c r="AK183" s="245" t="e">
        <f t="shared" si="653"/>
        <v>#VALUE!</v>
      </c>
      <c r="AL183" s="248" t="e">
        <f t="shared" si="654"/>
        <v>#VALUE!</v>
      </c>
      <c r="AM183" s="241" t="e">
        <f t="shared" si="655"/>
        <v>#VALUE!</v>
      </c>
      <c r="AN183" s="237" t="e">
        <f>SUM(AL$154:AL183)</f>
        <v>#VALUE!</v>
      </c>
      <c r="AO183" s="203" t="e">
        <f t="shared" si="626"/>
        <v>#VALUE!</v>
      </c>
      <c r="AP183" s="249" t="e">
        <f t="shared" si="656"/>
        <v>#VALUE!</v>
      </c>
      <c r="AQ183" s="250" t="e">
        <f t="shared" si="657"/>
        <v>#VALUE!</v>
      </c>
      <c r="AR183" s="204"/>
      <c r="AS183" s="221"/>
      <c r="AV183" s="67">
        <f t="shared" si="611"/>
        <v>-20</v>
      </c>
      <c r="AX183" s="208" t="str">
        <f>[2]!YBHIST($I$137,$I183,J$25,"sec","")</f>
        <v>E</v>
      </c>
      <c r="AY183" s="206" t="str">
        <f>[2]!YBPRICE($I$137,AX183&amp;"d","Market","AccruedInterest","Swap",$I183,"LMMSkew","","Model",100,"")</f>
        <v>E</v>
      </c>
      <c r="BA183" s="211" t="e">
        <f>[2]!YBHIST($E183,$I183,X$25,"sec","")</f>
        <v>#VALUE!</v>
      </c>
      <c r="BB183" s="67" t="e">
        <f>[2]!YBPRICE(E$41,BA183,"Market","AccruedInterest","Swap",$I183,"LMMSkew","","Model",100,"OASEDUR")</f>
        <v>#VALUE!</v>
      </c>
      <c r="BI183" s="519" t="e">
        <f t="shared" si="628"/>
        <v>#VALUE!</v>
      </c>
      <c r="BJ183" s="520" t="e">
        <f>PRODUCT($BI$154:BI183)-1</f>
        <v>#VALUE!</v>
      </c>
      <c r="BK183" s="519" t="e">
        <f t="shared" si="629"/>
        <v>#VALUE!</v>
      </c>
      <c r="BL183" s="520" t="e">
        <f>PRODUCT($BK$154:BK183)-1</f>
        <v>#VALUE!</v>
      </c>
    </row>
    <row r="184" spans="3:64" ht="15">
      <c r="C184" s="222" t="e">
        <f t="shared" si="634"/>
        <v>#VALUE!</v>
      </c>
      <c r="D184" s="70" t="e">
        <f t="shared" si="635"/>
        <v>#VALUE!</v>
      </c>
      <c r="E184" s="70" t="e">
        <f t="shared" si="636"/>
        <v>#VALUE!</v>
      </c>
      <c r="F184" s="70" t="e">
        <f t="shared" si="636"/>
        <v>#VALUE!</v>
      </c>
      <c r="G184" s="70" t="str">
        <f t="shared" si="633"/>
        <v>FNMA3.0-TBA-GEN</v>
      </c>
      <c r="I184" s="133" t="str">
        <f>[2]!YBWORKDAY(EDATE(Base_Date, AV184), -1, "USD")</f>
        <v>E</v>
      </c>
      <c r="J184" s="234" t="str">
        <f t="shared" si="637"/>
        <v>E</v>
      </c>
      <c r="K184" s="237" t="e">
        <f t="shared" si="638"/>
        <v>#VALUE!</v>
      </c>
      <c r="L184" s="237" t="e">
        <f t="shared" si="639"/>
        <v>#VALUE!</v>
      </c>
      <c r="M184" s="238" t="str">
        <f>[2]!YBHIST($I$137,$I184,"LMMOAS","sec")</f>
        <v>E</v>
      </c>
      <c r="N184" s="239" t="str">
        <f>[2]!YBHIST($I$137,$I183,M$25,"sec","")</f>
        <v>E</v>
      </c>
      <c r="O184" s="240" t="str">
        <f>[2]!YBHIST("1 Month LIBOR",I184,"Yield","bmk","")</f>
        <v>E</v>
      </c>
      <c r="P184" s="237" t="e">
        <f t="shared" si="640"/>
        <v>#VALUE!</v>
      </c>
      <c r="Q184" s="171" t="str">
        <f>[2]!YBSCEN($I$137,$J183&amp;"d","Market",O$25,"Swap",$I183,"LMMSkew","","Model",100,0,29,"Gradual","ParShift|N",0,"Annualized ROR",O183,100,"",,,,"Default",,,,"Default",,)</f>
        <v>E</v>
      </c>
      <c r="R184" s="237" t="e">
        <f t="shared" si="641"/>
        <v>#VALUE!</v>
      </c>
      <c r="S184" s="241" t="e">
        <f t="shared" si="642"/>
        <v>#VALUE!</v>
      </c>
      <c r="T184" s="237" t="e">
        <f>SUM(R$154:R184)</f>
        <v>#VALUE!</v>
      </c>
      <c r="U184" s="241" t="e">
        <f t="shared" si="622"/>
        <v>#VALUE!</v>
      </c>
      <c r="V184" s="242" t="e">
        <f>VLOOKUP($I184, 'Barcap OAD'!$A:$S, $F$137, FALSE)</f>
        <v>#N/A</v>
      </c>
      <c r="W184" s="243" t="e">
        <f t="shared" si="616"/>
        <v>#VALUE!</v>
      </c>
      <c r="X184" s="244" t="e">
        <f>[2]!YBHIST($E184,$I184,X$25,"sec","")</f>
        <v>#VALUE!</v>
      </c>
      <c r="Y184" s="237" t="e">
        <f t="shared" si="643"/>
        <v>#VALUE!</v>
      </c>
      <c r="Z184" s="171" t="e">
        <f t="shared" si="644"/>
        <v>#VALUE!</v>
      </c>
      <c r="AA184" s="171" t="e">
        <f>[2]!YBHIST($F184,$I184,X$25,"sec","")</f>
        <v>#VALUE!</v>
      </c>
      <c r="AB184" s="171" t="e">
        <f t="shared" si="645"/>
        <v>#VALUE!</v>
      </c>
      <c r="AC184" s="245" t="e">
        <f t="shared" si="646"/>
        <v>#VALUE!</v>
      </c>
      <c r="AD184" s="246" t="e">
        <f>VLOOKUP($I184, 'Barcap OAD'!$A:$S, $F$26, FALSE)</f>
        <v>#N/A</v>
      </c>
      <c r="AE184" s="243" t="e">
        <f t="shared" si="647"/>
        <v>#VALUE!</v>
      </c>
      <c r="AF184" s="247" t="e">
        <f t="shared" si="648"/>
        <v>#VALUE!</v>
      </c>
      <c r="AG184" s="237" t="e">
        <f t="shared" si="649"/>
        <v>#VALUE!</v>
      </c>
      <c r="AH184" s="241" t="e">
        <f t="shared" si="650"/>
        <v>#VALUE!</v>
      </c>
      <c r="AI184" s="237" t="e">
        <f t="shared" si="651"/>
        <v>#VALUE!</v>
      </c>
      <c r="AJ184" s="241" t="e">
        <f t="shared" si="652"/>
        <v>#VALUE!</v>
      </c>
      <c r="AK184" s="245" t="e">
        <f t="shared" si="653"/>
        <v>#VALUE!</v>
      </c>
      <c r="AL184" s="248" t="e">
        <f t="shared" si="654"/>
        <v>#VALUE!</v>
      </c>
      <c r="AM184" s="241" t="e">
        <f t="shared" si="655"/>
        <v>#VALUE!</v>
      </c>
      <c r="AN184" s="237" t="e">
        <f>SUM(AL$154:AL184)</f>
        <v>#VALUE!</v>
      </c>
      <c r="AO184" s="203" t="e">
        <f t="shared" si="626"/>
        <v>#VALUE!</v>
      </c>
      <c r="AP184" s="249" t="e">
        <f t="shared" si="656"/>
        <v>#VALUE!</v>
      </c>
      <c r="AQ184" s="250" t="e">
        <f t="shared" si="657"/>
        <v>#VALUE!</v>
      </c>
      <c r="AR184" s="204"/>
      <c r="AS184" s="221"/>
      <c r="AV184" s="67">
        <f t="shared" si="611"/>
        <v>-19</v>
      </c>
      <c r="AX184" s="208" t="str">
        <f>[2]!YBHIST($I$137,$I184,J$25,"sec","")</f>
        <v>E</v>
      </c>
      <c r="AY184" s="206" t="str">
        <f>[2]!YBPRICE($I$137,AX184&amp;"d","Market","AccruedInterest","Swap",$I184,"LMMSkew","","Model",100,"")</f>
        <v>E</v>
      </c>
      <c r="BA184" s="211" t="e">
        <f>[2]!YBHIST($E184,$I184,X$25,"sec","")</f>
        <v>#VALUE!</v>
      </c>
      <c r="BB184" s="67" t="e">
        <f>[2]!YBPRICE(E$41,BA184,"Market","AccruedInterest","Swap",$I184,"LMMSkew","","Model",100,"OASEDUR")</f>
        <v>#VALUE!</v>
      </c>
      <c r="BI184" s="519" t="e">
        <f t="shared" si="628"/>
        <v>#VALUE!</v>
      </c>
      <c r="BJ184" s="520" t="e">
        <f>PRODUCT($BI$154:BI184)-1</f>
        <v>#VALUE!</v>
      </c>
      <c r="BK184" s="519" t="e">
        <f t="shared" si="629"/>
        <v>#VALUE!</v>
      </c>
      <c r="BL184" s="520" t="e">
        <f>PRODUCT($BK$154:BK184)-1</f>
        <v>#VALUE!</v>
      </c>
    </row>
    <row r="185" spans="3:64" ht="15">
      <c r="C185" s="222" t="e">
        <f t="shared" ref="C185:C190" si="658">I185+10</f>
        <v>#VALUE!</v>
      </c>
      <c r="D185" s="70" t="e">
        <f t="shared" si="635"/>
        <v>#VALUE!</v>
      </c>
      <c r="E185" s="70" t="e">
        <f t="shared" si="636"/>
        <v>#VALUE!</v>
      </c>
      <c r="F185" s="70" t="e">
        <f t="shared" si="636"/>
        <v>#VALUE!</v>
      </c>
      <c r="G185" s="70" t="str">
        <f t="shared" si="633"/>
        <v>FNMA3.0-TBA-GEN</v>
      </c>
      <c r="I185" s="133" t="str">
        <f>[2]!YBWORKDAY(EDATE(Base_Date, AV185), -1, "USD")</f>
        <v>E</v>
      </c>
      <c r="J185" s="234" t="str">
        <f t="shared" si="637"/>
        <v>E</v>
      </c>
      <c r="K185" s="237" t="e">
        <f t="shared" si="638"/>
        <v>#VALUE!</v>
      </c>
      <c r="L185" s="237" t="e">
        <f t="shared" si="639"/>
        <v>#VALUE!</v>
      </c>
      <c r="M185" s="238" t="str">
        <f>[2]!YBHIST($I$137,$I185,"LMMOAS","sec")</f>
        <v>E</v>
      </c>
      <c r="N185" s="239" t="str">
        <f>[2]!YBHIST($I$137,$I184,M$25,"sec","")</f>
        <v>E</v>
      </c>
      <c r="O185" s="240" t="str">
        <f>[2]!YBHIST("1 Month LIBOR",I185,"Yield","bmk","")</f>
        <v>E</v>
      </c>
      <c r="P185" s="237" t="e">
        <f t="shared" si="640"/>
        <v>#VALUE!</v>
      </c>
      <c r="Q185" s="171" t="str">
        <f>[2]!YBSCEN($I$137,$J184&amp;"d","Market",O$25,"Swap",$I184,"LMMSkew","","Model",100,0,29,"Gradual","ParShift|N",0,"Annualized ROR",O184,100,"",,,,"Default",,,,"Default",,)</f>
        <v>E</v>
      </c>
      <c r="R185" s="237" t="e">
        <f t="shared" si="641"/>
        <v>#VALUE!</v>
      </c>
      <c r="S185" s="241" t="e">
        <f t="shared" si="642"/>
        <v>#VALUE!</v>
      </c>
      <c r="T185" s="237" t="e">
        <f>SUM(R$154:R185)</f>
        <v>#VALUE!</v>
      </c>
      <c r="U185" s="241" t="e">
        <f t="shared" si="622"/>
        <v>#VALUE!</v>
      </c>
      <c r="V185" s="242" t="e">
        <f>VLOOKUP($I185, 'Barcap OAD'!$A:$S, $F$137, FALSE)</f>
        <v>#N/A</v>
      </c>
      <c r="W185" s="243" t="e">
        <f t="shared" si="616"/>
        <v>#VALUE!</v>
      </c>
      <c r="X185" s="244" t="e">
        <f>[2]!YBHIST($E185,$I185,X$25,"sec","")</f>
        <v>#VALUE!</v>
      </c>
      <c r="Y185" s="237" t="e">
        <f t="shared" si="643"/>
        <v>#VALUE!</v>
      </c>
      <c r="Z185" s="171" t="e">
        <f t="shared" si="644"/>
        <v>#VALUE!</v>
      </c>
      <c r="AA185" s="171" t="e">
        <f>[2]!YBHIST($F185,$I185,X$25,"sec","")</f>
        <v>#VALUE!</v>
      </c>
      <c r="AB185" s="171" t="e">
        <f t="shared" si="645"/>
        <v>#VALUE!</v>
      </c>
      <c r="AC185" s="245" t="e">
        <f t="shared" si="646"/>
        <v>#VALUE!</v>
      </c>
      <c r="AD185" s="246" t="e">
        <f>VLOOKUP($I185, 'Barcap OAD'!$A:$S, $F$26, FALSE)</f>
        <v>#N/A</v>
      </c>
      <c r="AE185" s="243" t="e">
        <f t="shared" si="647"/>
        <v>#VALUE!</v>
      </c>
      <c r="AF185" s="247" t="e">
        <f t="shared" si="648"/>
        <v>#VALUE!</v>
      </c>
      <c r="AG185" s="237" t="e">
        <f t="shared" si="649"/>
        <v>#VALUE!</v>
      </c>
      <c r="AH185" s="241" t="e">
        <f t="shared" si="650"/>
        <v>#VALUE!</v>
      </c>
      <c r="AI185" s="237" t="e">
        <f t="shared" si="651"/>
        <v>#VALUE!</v>
      </c>
      <c r="AJ185" s="241" t="e">
        <f t="shared" si="652"/>
        <v>#VALUE!</v>
      </c>
      <c r="AK185" s="245" t="e">
        <f t="shared" si="653"/>
        <v>#VALUE!</v>
      </c>
      <c r="AL185" s="248" t="e">
        <f t="shared" si="654"/>
        <v>#VALUE!</v>
      </c>
      <c r="AM185" s="241" t="e">
        <f t="shared" si="655"/>
        <v>#VALUE!</v>
      </c>
      <c r="AN185" s="237" t="e">
        <f>SUM(AL$154:AL185)</f>
        <v>#VALUE!</v>
      </c>
      <c r="AO185" s="203" t="e">
        <f t="shared" si="626"/>
        <v>#VALUE!</v>
      </c>
      <c r="AP185" s="249" t="e">
        <f t="shared" si="656"/>
        <v>#VALUE!</v>
      </c>
      <c r="AQ185" s="250" t="e">
        <f t="shared" si="657"/>
        <v>#VALUE!</v>
      </c>
      <c r="AR185" s="204"/>
      <c r="AS185" s="221"/>
      <c r="AV185" s="67">
        <f t="shared" si="611"/>
        <v>-18</v>
      </c>
      <c r="AX185" s="208" t="str">
        <f>[2]!YBHIST($I$137,$I185,J$25,"sec","")</f>
        <v>E</v>
      </c>
      <c r="AY185" s="206" t="str">
        <f>[2]!YBPRICE($I$137,AX185&amp;"d","Market","AccruedInterest","Swap",$I185,"LMMSkew","","Model",100,"")</f>
        <v>E</v>
      </c>
      <c r="BA185" s="211" t="e">
        <f>[2]!YBHIST($E185,$I185,X$25,"sec","")</f>
        <v>#VALUE!</v>
      </c>
      <c r="BB185" s="67" t="e">
        <f>[2]!YBPRICE(E$41,BA185,"Market","AccruedInterest","Swap",$I185,"LMMSkew","","Model",100,"OASEDUR")</f>
        <v>#VALUE!</v>
      </c>
      <c r="BI185" s="519" t="e">
        <f t="shared" si="628"/>
        <v>#VALUE!</v>
      </c>
      <c r="BJ185" s="520" t="e">
        <f>PRODUCT($BI$154:BI185)-1</f>
        <v>#VALUE!</v>
      </c>
      <c r="BK185" s="519" t="e">
        <f t="shared" si="629"/>
        <v>#VALUE!</v>
      </c>
      <c r="BL185" s="520" t="e">
        <f>PRODUCT($BK$154:BK185)-1</f>
        <v>#VALUE!</v>
      </c>
    </row>
    <row r="186" spans="3:64" ht="15">
      <c r="C186" s="222" t="e">
        <f t="shared" si="658"/>
        <v>#VALUE!</v>
      </c>
      <c r="D186" s="70" t="e">
        <f t="shared" si="635"/>
        <v>#VALUE!</v>
      </c>
      <c r="E186" s="70" t="e">
        <f t="shared" ref="E186" si="659">"FNMA"&amp;TEXT($J$23,"0.0")&amp;"-TBA-"&amp;TEXT(C186,"mmm")</f>
        <v>#VALUE!</v>
      </c>
      <c r="F186" s="70" t="e">
        <f t="shared" ref="F186" si="660">"FNMA"&amp;TEXT($J$23,"0.0")&amp;"-TBA-"&amp;TEXT(D186,"mmm")</f>
        <v>#VALUE!</v>
      </c>
      <c r="G186" s="70" t="str">
        <f t="shared" si="633"/>
        <v>FNMA3.0-TBA-GEN</v>
      </c>
      <c r="I186" s="133" t="str">
        <f>[2]!YBWORKDAY(EDATE(Base_Date, AV186), -1, "USD")</f>
        <v>E</v>
      </c>
      <c r="J186" s="234" t="str">
        <f t="shared" si="637"/>
        <v>E</v>
      </c>
      <c r="K186" s="237" t="e">
        <f t="shared" si="638"/>
        <v>#VALUE!</v>
      </c>
      <c r="L186" s="237" t="e">
        <f t="shared" si="639"/>
        <v>#VALUE!</v>
      </c>
      <c r="M186" s="238" t="str">
        <f>[2]!YBHIST($I$137,$I186,"LMMOAS","sec")</f>
        <v>E</v>
      </c>
      <c r="N186" s="239" t="str">
        <f>[2]!YBHIST($I$137,$I185,M$25,"sec","")</f>
        <v>E</v>
      </c>
      <c r="O186" s="240" t="str">
        <f>[2]!YBHIST("1 Month LIBOR",I186,"Yield","bmk","")</f>
        <v>E</v>
      </c>
      <c r="P186" s="237" t="e">
        <f t="shared" si="640"/>
        <v>#VALUE!</v>
      </c>
      <c r="Q186" s="171" t="str">
        <f>[2]!YBSCEN($I$137,$J185&amp;"d","Market",O$25,"Swap",$I185,"LMMSkew","","Model",100,0,29,"Gradual","ParShift|N",0,"Annualized ROR",O185,100,"",,,,"Default",,,,"Default",,)</f>
        <v>E</v>
      </c>
      <c r="R186" s="237" t="e">
        <f t="shared" si="641"/>
        <v>#VALUE!</v>
      </c>
      <c r="S186" s="241" t="e">
        <f t="shared" si="642"/>
        <v>#VALUE!</v>
      </c>
      <c r="T186" s="237" t="e">
        <f>SUM(R$154:R186)</f>
        <v>#VALUE!</v>
      </c>
      <c r="U186" s="241" t="e">
        <f t="shared" si="622"/>
        <v>#VALUE!</v>
      </c>
      <c r="V186" s="242" t="e">
        <f>VLOOKUP($I186, 'Barcap OAD'!$A:$S, $F$137, FALSE)</f>
        <v>#N/A</v>
      </c>
      <c r="W186" s="243" t="e">
        <f t="shared" si="616"/>
        <v>#VALUE!</v>
      </c>
      <c r="X186" s="244" t="e">
        <f>[2]!YBHIST($E186,$I186,X$25,"sec","")</f>
        <v>#VALUE!</v>
      </c>
      <c r="Y186" s="237" t="e">
        <f t="shared" si="643"/>
        <v>#VALUE!</v>
      </c>
      <c r="Z186" s="171" t="e">
        <f t="shared" si="644"/>
        <v>#VALUE!</v>
      </c>
      <c r="AA186" s="171" t="e">
        <f>[2]!YBHIST($F186,$I186,X$25,"sec","")</f>
        <v>#VALUE!</v>
      </c>
      <c r="AB186" s="171" t="e">
        <f t="shared" si="645"/>
        <v>#VALUE!</v>
      </c>
      <c r="AC186" s="245" t="e">
        <f t="shared" si="646"/>
        <v>#VALUE!</v>
      </c>
      <c r="AD186" s="246" t="e">
        <f>VLOOKUP($I186, 'Barcap OAD'!$A:$S, $F$26, FALSE)</f>
        <v>#N/A</v>
      </c>
      <c r="AE186" s="243" t="e">
        <f t="shared" si="647"/>
        <v>#VALUE!</v>
      </c>
      <c r="AF186" s="247" t="e">
        <f t="shared" si="648"/>
        <v>#VALUE!</v>
      </c>
      <c r="AG186" s="237" t="e">
        <f t="shared" si="649"/>
        <v>#VALUE!</v>
      </c>
      <c r="AH186" s="241" t="e">
        <f t="shared" si="650"/>
        <v>#VALUE!</v>
      </c>
      <c r="AI186" s="237" t="e">
        <f t="shared" si="651"/>
        <v>#VALUE!</v>
      </c>
      <c r="AJ186" s="241" t="e">
        <f t="shared" si="652"/>
        <v>#VALUE!</v>
      </c>
      <c r="AK186" s="245" t="e">
        <f t="shared" si="653"/>
        <v>#VALUE!</v>
      </c>
      <c r="AL186" s="248" t="e">
        <f t="shared" si="654"/>
        <v>#VALUE!</v>
      </c>
      <c r="AM186" s="241" t="e">
        <f t="shared" si="655"/>
        <v>#VALUE!</v>
      </c>
      <c r="AN186" s="237" t="e">
        <f>SUM(AL$154:AL186)</f>
        <v>#VALUE!</v>
      </c>
      <c r="AO186" s="203" t="e">
        <f t="shared" si="626"/>
        <v>#VALUE!</v>
      </c>
      <c r="AP186" s="249" t="e">
        <f t="shared" si="656"/>
        <v>#VALUE!</v>
      </c>
      <c r="AQ186" s="250" t="e">
        <f t="shared" si="657"/>
        <v>#VALUE!</v>
      </c>
      <c r="AR186" s="204"/>
      <c r="AS186" s="221"/>
      <c r="AV186" s="67">
        <f t="shared" ref="AV186:AV203" si="661">AV73</f>
        <v>-17</v>
      </c>
      <c r="AX186" s="208" t="str">
        <f>[2]!YBHIST($I$137,$I186,J$25,"sec","")</f>
        <v>E</v>
      </c>
      <c r="AY186" s="206" t="str">
        <f>[2]!YBPRICE($I$137,AX186&amp;"d","Market","AccruedInterest","Swap",$I186,"LMMSkew","","Model",100,"")</f>
        <v>E</v>
      </c>
      <c r="BA186" s="211" t="e">
        <f>[2]!YBHIST($E186,$I186,X$25,"sec","")</f>
        <v>#VALUE!</v>
      </c>
      <c r="BB186" s="67" t="e">
        <f>[2]!YBPRICE(E$41,BA186,"Market","AccruedInterest","Swap",$I186,"LMMSkew","","Model",100,"OASEDUR")</f>
        <v>#VALUE!</v>
      </c>
      <c r="BI186" s="519" t="e">
        <f t="shared" si="628"/>
        <v>#VALUE!</v>
      </c>
      <c r="BJ186" s="520" t="e">
        <f>PRODUCT($BI$154:BI186)-1</f>
        <v>#VALUE!</v>
      </c>
      <c r="BK186" s="519" t="e">
        <f t="shared" si="629"/>
        <v>#VALUE!</v>
      </c>
      <c r="BL186" s="520" t="e">
        <f>PRODUCT($BK$154:BK186)-1</f>
        <v>#VALUE!</v>
      </c>
    </row>
    <row r="187" spans="3:64" ht="15">
      <c r="C187" s="222" t="e">
        <f t="shared" si="658"/>
        <v>#VALUE!</v>
      </c>
      <c r="D187" s="70" t="e">
        <f t="shared" ref="D187" si="662">I187+35</f>
        <v>#VALUE!</v>
      </c>
      <c r="E187" s="70" t="e">
        <f t="shared" ref="E187" si="663">"FNMA"&amp;TEXT($J$23,"0.0")&amp;"-TBA-"&amp;TEXT(C187,"mmm")</f>
        <v>#VALUE!</v>
      </c>
      <c r="F187" s="70" t="e">
        <f t="shared" ref="F187" si="664">"FNMA"&amp;TEXT($J$23,"0.0")&amp;"-TBA-"&amp;TEXT(D187,"mmm")</f>
        <v>#VALUE!</v>
      </c>
      <c r="G187" s="70" t="str">
        <f t="shared" si="633"/>
        <v>FNMA3.0-TBA-GEN</v>
      </c>
      <c r="I187" s="133" t="str">
        <f>[2]!YBWORKDAY(EDATE(Base_Date, AV187), -1, "USD")</f>
        <v>E</v>
      </c>
      <c r="J187" s="331" t="str">
        <f t="shared" ref="J187" si="665">AX187</f>
        <v>E</v>
      </c>
      <c r="K187" s="332" t="e">
        <f t="shared" ref="K187" si="666">AX187+AY187</f>
        <v>#VALUE!</v>
      </c>
      <c r="L187" s="332" t="e">
        <f t="shared" si="639"/>
        <v>#VALUE!</v>
      </c>
      <c r="M187" s="333" t="str">
        <f>[2]!YBHIST($I$137,$I187,"LMMOAS","sec")</f>
        <v>E</v>
      </c>
      <c r="N187" s="334" t="str">
        <f>[2]!YBHIST($I$137,$I186,M$25,"sec","")</f>
        <v>E</v>
      </c>
      <c r="O187" s="335" t="str">
        <f>[2]!YBHIST("1 Month LIBOR",I187,"Yield","bmk","")</f>
        <v>E</v>
      </c>
      <c r="P187" s="332" t="e">
        <f t="shared" ref="P187" si="667">K186-Q187</f>
        <v>#VALUE!</v>
      </c>
      <c r="Q187" s="336" t="str">
        <f>[2]!YBSCEN($I$137,$J186&amp;"d","Market",O$25,"Swap",$I186,"LMMSkew","","Model",100,0,29,"Gradual","ParShift|N",0,"Annualized ROR",O186,100,"",,,,"Default",,,,"Default",,)</f>
        <v>E</v>
      </c>
      <c r="R187" s="332" t="e">
        <f t="shared" ref="R187" si="668">L187+P187</f>
        <v>#VALUE!</v>
      </c>
      <c r="S187" s="337" t="e">
        <f t="shared" ref="S187" si="669">R187/K186</f>
        <v>#VALUE!</v>
      </c>
      <c r="T187" s="332" t="e">
        <f>SUM(R$154:R187)</f>
        <v>#VALUE!</v>
      </c>
      <c r="U187" s="337" t="e">
        <f t="shared" si="622"/>
        <v>#VALUE!</v>
      </c>
      <c r="V187" s="338" t="e">
        <f>VLOOKUP($I187, 'Barcap OAD'!$A:$S, $F$137, FALSE)</f>
        <v>#N/A</v>
      </c>
      <c r="W187" s="339" t="e">
        <f t="shared" si="616"/>
        <v>#VALUE!</v>
      </c>
      <c r="X187" s="340" t="e">
        <f>[2]!YBHIST($E187,$I187,X$25,"sec","")</f>
        <v>#VALUE!</v>
      </c>
      <c r="Y187" s="332" t="e">
        <f t="shared" si="643"/>
        <v>#VALUE!</v>
      </c>
      <c r="Z187" s="336" t="e">
        <f t="shared" ref="Z187" si="670">X186-AA186</f>
        <v>#VALUE!</v>
      </c>
      <c r="AA187" s="336" t="e">
        <f>[2]!YBHIST($F187,$I187,X$25,"sec","")</f>
        <v>#VALUE!</v>
      </c>
      <c r="AB187" s="336" t="e">
        <f t="shared" ref="AB187" si="671">X186-Z187</f>
        <v>#VALUE!</v>
      </c>
      <c r="AC187" s="341" t="e">
        <f t="shared" ref="AC187" si="672">Y187+Z187</f>
        <v>#VALUE!</v>
      </c>
      <c r="AD187" s="342" t="e">
        <f>VLOOKUP($I187, 'Barcap OAD'!$A:$S, $F$26, FALSE)</f>
        <v>#N/A</v>
      </c>
      <c r="AE187" s="339" t="e">
        <f t="shared" ref="AE187" si="673">X187*AD187/10000</f>
        <v>#VALUE!</v>
      </c>
      <c r="AF187" s="343" t="e">
        <f t="shared" ref="AF187" si="674">W187/AE187</f>
        <v>#VALUE!</v>
      </c>
      <c r="AG187" s="332" t="e">
        <f t="shared" ref="AG187" si="675">-AC187*AF186</f>
        <v>#VALUE!</v>
      </c>
      <c r="AH187" s="337" t="e">
        <f t="shared" ref="AH187" si="676">AG187/K186</f>
        <v>#VALUE!</v>
      </c>
      <c r="AI187" s="332" t="e">
        <f t="shared" ref="AI187" si="677">AL187+AK187</f>
        <v>#VALUE!</v>
      </c>
      <c r="AJ187" s="337" t="e">
        <f t="shared" ref="AJ187" si="678">AF187-AF186</f>
        <v>#VALUE!</v>
      </c>
      <c r="AK187" s="341" t="e">
        <f t="shared" ref="AK187" si="679">(AJ187*Y187)/2</f>
        <v>#VALUE!</v>
      </c>
      <c r="AL187" s="344" t="e">
        <f t="shared" ref="AL187" si="680">AG187+R187</f>
        <v>#VALUE!</v>
      </c>
      <c r="AM187" s="337" t="e">
        <f t="shared" ref="AM187" si="681">AL187/K186</f>
        <v>#VALUE!</v>
      </c>
      <c r="AN187" s="332" t="e">
        <f>SUM(AL$154:AL187)</f>
        <v>#VALUE!</v>
      </c>
      <c r="AO187" s="345" t="e">
        <f t="shared" si="626"/>
        <v>#VALUE!</v>
      </c>
      <c r="AP187" s="346" t="e">
        <f t="shared" ref="AP187" si="682">(Z187*AF187*-1)+P187</f>
        <v>#VALUE!</v>
      </c>
      <c r="AQ187" s="347" t="e">
        <f t="shared" ref="AQ187" si="683">AP187/K186</f>
        <v>#VALUE!</v>
      </c>
      <c r="AR187" s="204"/>
      <c r="AS187" s="221"/>
      <c r="AV187" s="67">
        <f t="shared" si="661"/>
        <v>-16</v>
      </c>
      <c r="AX187" s="208" t="str">
        <f>[2]!YBHIST($I$137,$I187,J$25,"sec","")</f>
        <v>E</v>
      </c>
      <c r="AY187" s="206" t="str">
        <f>[2]!YBPRICE($I$137,AX187&amp;"d","Market","AccruedInterest","Swap",$I187,"LMMSkew","","Model",100,"")</f>
        <v>E</v>
      </c>
      <c r="BA187" s="211" t="e">
        <f>[2]!YBHIST($E187,$I187,X$25,"sec","")</f>
        <v>#VALUE!</v>
      </c>
      <c r="BB187" s="67" t="e">
        <f>[2]!YBPRICE(E$41,BA187,"Market","AccruedInterest","Swap",$I187,"LMMSkew","","Model",100,"OASEDUR")</f>
        <v>#VALUE!</v>
      </c>
      <c r="BI187" s="519" t="e">
        <f t="shared" si="628"/>
        <v>#VALUE!</v>
      </c>
      <c r="BJ187" s="520" t="e">
        <f>PRODUCT($BI$154:BI187)-1</f>
        <v>#VALUE!</v>
      </c>
      <c r="BK187" s="519" t="e">
        <f t="shared" si="629"/>
        <v>#VALUE!</v>
      </c>
      <c r="BL187" s="520" t="e">
        <f>PRODUCT($BK$154:BK187)-1</f>
        <v>#VALUE!</v>
      </c>
    </row>
    <row r="188" spans="3:64" ht="15">
      <c r="C188" s="222" t="e">
        <f t="shared" si="658"/>
        <v>#VALUE!</v>
      </c>
      <c r="D188" s="70" t="e">
        <f t="shared" ref="D188" si="684">I188+35</f>
        <v>#VALUE!</v>
      </c>
      <c r="E188" s="70" t="e">
        <f t="shared" ref="E188" si="685">"FNMA"&amp;TEXT($J$23,"0.0")&amp;"-TBA-"&amp;TEXT(C188,"mmm")</f>
        <v>#VALUE!</v>
      </c>
      <c r="F188" s="70" t="e">
        <f t="shared" ref="F188" si="686">"FNMA"&amp;TEXT($J$23,"0.0")&amp;"-TBA-"&amp;TEXT(D188,"mmm")</f>
        <v>#VALUE!</v>
      </c>
      <c r="G188" s="70" t="str">
        <f t="shared" si="633"/>
        <v>FNMA3.0-TBA-GEN</v>
      </c>
      <c r="I188" s="133" t="str">
        <f>[2]!YBWORKDAY(EDATE(Base_Date, AV188), -1, "USD")</f>
        <v>E</v>
      </c>
      <c r="J188" s="331" t="str">
        <f t="shared" ref="J188" si="687">AX188</f>
        <v>E</v>
      </c>
      <c r="K188" s="332" t="e">
        <f t="shared" ref="K188" si="688">AX188+AY188</f>
        <v>#VALUE!</v>
      </c>
      <c r="L188" s="332" t="e">
        <f t="shared" ref="L188" si="689">K188-K187</f>
        <v>#VALUE!</v>
      </c>
      <c r="M188" s="333" t="str">
        <f>[2]!YBHIST($I$137,$I188,"LMMOAS","sec")</f>
        <v>E</v>
      </c>
      <c r="N188" s="334" t="str">
        <f>[2]!YBHIST($I$137,$I187,M$25,"sec","")</f>
        <v>E</v>
      </c>
      <c r="O188" s="335" t="str">
        <f>[2]!YBHIST("1 Month LIBOR",I188,"Yield","bmk","")</f>
        <v>E</v>
      </c>
      <c r="P188" s="332" t="e">
        <f t="shared" ref="P188" si="690">K187-Q188</f>
        <v>#VALUE!</v>
      </c>
      <c r="Q188" s="336" t="str">
        <f>[2]!YBSCEN($I$137,$J187&amp;"d","Market",O$25,"Swap",$I187,"LMMSkew","","Model",100,0,29,"Gradual","ParShift|N",0,"Annualized ROR",O187,100,"",,,,"Default",,,,"Default",,)</f>
        <v>E</v>
      </c>
      <c r="R188" s="332" t="e">
        <f t="shared" ref="R188" si="691">L188+P188</f>
        <v>#VALUE!</v>
      </c>
      <c r="S188" s="337" t="e">
        <f t="shared" ref="S188" si="692">R188/K187</f>
        <v>#VALUE!</v>
      </c>
      <c r="T188" s="332" t="e">
        <f>SUM(R$154:R188)</f>
        <v>#VALUE!</v>
      </c>
      <c r="U188" s="337" t="e">
        <f t="shared" si="622"/>
        <v>#VALUE!</v>
      </c>
      <c r="V188" s="338" t="e">
        <f>VLOOKUP($I188, 'Barcap OAD'!$A:$S, $F$137, FALSE)</f>
        <v>#N/A</v>
      </c>
      <c r="W188" s="339" t="e">
        <f t="shared" si="616"/>
        <v>#VALUE!</v>
      </c>
      <c r="X188" s="340" t="e">
        <f>[2]!YBHIST($E188,$I188,X$25,"sec","")</f>
        <v>#VALUE!</v>
      </c>
      <c r="Y188" s="332" t="e">
        <f t="shared" ref="Y188" si="693">X188-X187</f>
        <v>#VALUE!</v>
      </c>
      <c r="Z188" s="336" t="e">
        <f t="shared" ref="Z188" si="694">X187-AA187</f>
        <v>#VALUE!</v>
      </c>
      <c r="AA188" s="336" t="e">
        <f>[2]!YBHIST($F188,$I188,X$25,"sec","")</f>
        <v>#VALUE!</v>
      </c>
      <c r="AB188" s="336" t="e">
        <f t="shared" ref="AB188" si="695">X187-Z188</f>
        <v>#VALUE!</v>
      </c>
      <c r="AC188" s="341" t="e">
        <f t="shared" ref="AC188" si="696">Y188+Z188</f>
        <v>#VALUE!</v>
      </c>
      <c r="AD188" s="342" t="e">
        <f>VLOOKUP($I188, 'Barcap OAD'!$A:$S, $F$26, FALSE)</f>
        <v>#N/A</v>
      </c>
      <c r="AE188" s="339" t="e">
        <f t="shared" ref="AE188" si="697">X188*AD188/10000</f>
        <v>#VALUE!</v>
      </c>
      <c r="AF188" s="343" t="e">
        <f t="shared" ref="AF188" si="698">W188/AE188</f>
        <v>#VALUE!</v>
      </c>
      <c r="AG188" s="332" t="e">
        <f t="shared" ref="AG188" si="699">-AC188*AF187</f>
        <v>#VALUE!</v>
      </c>
      <c r="AH188" s="337" t="e">
        <f t="shared" ref="AH188" si="700">AG188/K187</f>
        <v>#VALUE!</v>
      </c>
      <c r="AI188" s="332" t="e">
        <f t="shared" ref="AI188" si="701">AL188+AK188</f>
        <v>#VALUE!</v>
      </c>
      <c r="AJ188" s="337" t="e">
        <f t="shared" ref="AJ188" si="702">AF188-AF187</f>
        <v>#VALUE!</v>
      </c>
      <c r="AK188" s="341" t="e">
        <f t="shared" ref="AK188" si="703">(AJ188*Y188)/2</f>
        <v>#VALUE!</v>
      </c>
      <c r="AL188" s="344" t="e">
        <f t="shared" ref="AL188" si="704">AG188+R188</f>
        <v>#VALUE!</v>
      </c>
      <c r="AM188" s="337" t="e">
        <f t="shared" ref="AM188" si="705">AL188/K187</f>
        <v>#VALUE!</v>
      </c>
      <c r="AN188" s="332" t="e">
        <f>SUM(AL$154:AL188)</f>
        <v>#VALUE!</v>
      </c>
      <c r="AO188" s="345" t="e">
        <f t="shared" si="626"/>
        <v>#VALUE!</v>
      </c>
      <c r="AP188" s="346" t="e">
        <f t="shared" ref="AP188" si="706">(Z188*AF188*-1)+P188</f>
        <v>#VALUE!</v>
      </c>
      <c r="AQ188" s="347" t="e">
        <f t="shared" ref="AQ188" si="707">AP188/K187</f>
        <v>#VALUE!</v>
      </c>
      <c r="AR188" s="204"/>
      <c r="AS188" s="221"/>
      <c r="AV188" s="67">
        <f t="shared" si="661"/>
        <v>-15</v>
      </c>
      <c r="AX188" s="208" t="str">
        <f>[2]!YBHIST($I$137,$I188,J$25,"sec","")</f>
        <v>E</v>
      </c>
      <c r="AY188" s="206" t="str">
        <f>[2]!YBPRICE($I$137,AX188&amp;"d","Market","AccruedInterest","Swap",$I188,"LMMSkew","","Model",100,"")</f>
        <v>E</v>
      </c>
      <c r="BA188" s="211" t="e">
        <f>[2]!YBHIST($E188,$I188,X$25,"sec","")</f>
        <v>#VALUE!</v>
      </c>
      <c r="BB188" s="67" t="e">
        <f>[2]!YBPRICE(E$41,BA188,"Market","AccruedInterest","Swap",$I188,"LMMSkew","","Model",100,"OASEDUR")</f>
        <v>#VALUE!</v>
      </c>
      <c r="BI188" s="519" t="e">
        <f t="shared" si="628"/>
        <v>#VALUE!</v>
      </c>
      <c r="BJ188" s="520" t="e">
        <f>PRODUCT($BI$154:BI188)-1</f>
        <v>#VALUE!</v>
      </c>
      <c r="BK188" s="519" t="e">
        <f t="shared" si="629"/>
        <v>#VALUE!</v>
      </c>
      <c r="BL188" s="520" t="e">
        <f>PRODUCT($BK$154:BK188)-1</f>
        <v>#VALUE!</v>
      </c>
    </row>
    <row r="189" spans="3:64" ht="15">
      <c r="C189" s="222" t="e">
        <f t="shared" si="658"/>
        <v>#VALUE!</v>
      </c>
      <c r="D189" s="70" t="e">
        <f t="shared" ref="D189" si="708">I189+35</f>
        <v>#VALUE!</v>
      </c>
      <c r="E189" s="70" t="e">
        <f t="shared" ref="E189" si="709">"FNMA"&amp;TEXT($J$23,"0.0")&amp;"-TBA-"&amp;TEXT(C189,"mmm")</f>
        <v>#VALUE!</v>
      </c>
      <c r="F189" s="70" t="e">
        <f t="shared" ref="F189" si="710">"FNMA"&amp;TEXT($J$23,"0.0")&amp;"-TBA-"&amp;TEXT(D189,"mmm")</f>
        <v>#VALUE!</v>
      </c>
      <c r="G189" s="70" t="str">
        <f t="shared" si="633"/>
        <v>FNMA3.0-TBA-GEN</v>
      </c>
      <c r="I189" s="133" t="str">
        <f>[2]!YBWORKDAY(EDATE(Base_Date, AV189), -1, "USD")</f>
        <v>E</v>
      </c>
      <c r="J189" s="234" t="str">
        <f t="shared" ref="J189" si="711">AX189</f>
        <v>E</v>
      </c>
      <c r="K189" s="237" t="e">
        <f t="shared" ref="K189" si="712">AX189+AY189</f>
        <v>#VALUE!</v>
      </c>
      <c r="L189" s="237" t="e">
        <f t="shared" ref="L189" si="713">K189-K188</f>
        <v>#VALUE!</v>
      </c>
      <c r="M189" s="238" t="str">
        <f>[2]!YBHIST($I$137,$I189,"LMMOAS","sec")</f>
        <v>E</v>
      </c>
      <c r="N189" s="239" t="str">
        <f>[2]!YBHIST($I$137,$I188,M$25,"sec","")</f>
        <v>E</v>
      </c>
      <c r="O189" s="240" t="str">
        <f>[2]!YBHIST("1 Month LIBOR",I189,"Yield","bmk","")</f>
        <v>E</v>
      </c>
      <c r="P189" s="237" t="e">
        <f t="shared" ref="P189" si="714">K188-Q189</f>
        <v>#VALUE!</v>
      </c>
      <c r="Q189" s="171" t="str">
        <f>[2]!YBSCEN($I$137,$J188&amp;"d","Market",O$25,"Swap",$I188,"LMMSkew","","Model",100,0,29,"Gradual","ParShift|N",0,"Annualized ROR",O188,100,"",,,,"Default",,,,"Default",,)</f>
        <v>E</v>
      </c>
      <c r="R189" s="237" t="e">
        <f t="shared" ref="R189" si="715">L189+P189</f>
        <v>#VALUE!</v>
      </c>
      <c r="S189" s="241" t="e">
        <f t="shared" ref="S189" si="716">R189/K188</f>
        <v>#VALUE!</v>
      </c>
      <c r="T189" s="237" t="e">
        <f>SUM(R$154:R189)</f>
        <v>#VALUE!</v>
      </c>
      <c r="U189" s="241" t="e">
        <f t="shared" ref="U189" si="717">BJ189</f>
        <v>#VALUE!</v>
      </c>
      <c r="V189" s="242" t="e">
        <f>VLOOKUP($I189, 'Barcap OAD'!$A:$S, $F$137, FALSE)</f>
        <v>#N/A</v>
      </c>
      <c r="W189" s="243" t="e">
        <f t="shared" si="616"/>
        <v>#VALUE!</v>
      </c>
      <c r="X189" s="244" t="e">
        <f>[2]!YBHIST($E189,$I189,X$25,"sec","")</f>
        <v>#VALUE!</v>
      </c>
      <c r="Y189" s="237" t="e">
        <f t="shared" ref="Y189" si="718">X189-X188</f>
        <v>#VALUE!</v>
      </c>
      <c r="Z189" s="171" t="e">
        <f t="shared" ref="Z189" si="719">X188-AA188</f>
        <v>#VALUE!</v>
      </c>
      <c r="AA189" s="171" t="e">
        <f>[2]!YBHIST($F189,$I189,X$25,"sec","")</f>
        <v>#VALUE!</v>
      </c>
      <c r="AB189" s="171" t="e">
        <f t="shared" ref="AB189" si="720">X188-Z189</f>
        <v>#VALUE!</v>
      </c>
      <c r="AC189" s="245" t="e">
        <f t="shared" ref="AC189" si="721">Y189+Z189</f>
        <v>#VALUE!</v>
      </c>
      <c r="AD189" s="246" t="e">
        <f>VLOOKUP($I189, 'Barcap OAD'!$A:$S, $F$26, FALSE)</f>
        <v>#N/A</v>
      </c>
      <c r="AE189" s="243" t="e">
        <f t="shared" ref="AE189" si="722">X189*AD189/10000</f>
        <v>#VALUE!</v>
      </c>
      <c r="AF189" s="247" t="e">
        <f t="shared" ref="AF189" si="723">W189/AE189</f>
        <v>#VALUE!</v>
      </c>
      <c r="AG189" s="237" t="e">
        <f t="shared" ref="AG189" si="724">-AC189*AF188</f>
        <v>#VALUE!</v>
      </c>
      <c r="AH189" s="241" t="e">
        <f t="shared" ref="AH189" si="725">AG189/K188</f>
        <v>#VALUE!</v>
      </c>
      <c r="AI189" s="237" t="e">
        <f t="shared" ref="AI189" si="726">AL189+AK189</f>
        <v>#VALUE!</v>
      </c>
      <c r="AJ189" s="241" t="e">
        <f t="shared" ref="AJ189" si="727">AF189-AF188</f>
        <v>#VALUE!</v>
      </c>
      <c r="AK189" s="245" t="e">
        <f t="shared" ref="AK189" si="728">(AJ189*Y189)/2</f>
        <v>#VALUE!</v>
      </c>
      <c r="AL189" s="248" t="e">
        <f t="shared" ref="AL189" si="729">AG189+R189</f>
        <v>#VALUE!</v>
      </c>
      <c r="AM189" s="241" t="e">
        <f t="shared" ref="AM189" si="730">AL189/K188</f>
        <v>#VALUE!</v>
      </c>
      <c r="AN189" s="237" t="e">
        <f>SUM(AL$154:AL189)</f>
        <v>#VALUE!</v>
      </c>
      <c r="AO189" s="203" t="e">
        <f t="shared" ref="AO189" si="731">BL189</f>
        <v>#VALUE!</v>
      </c>
      <c r="AP189" s="249" t="e">
        <f t="shared" ref="AP189" si="732">(Z189*AF189*-1)+P189</f>
        <v>#VALUE!</v>
      </c>
      <c r="AQ189" s="250" t="e">
        <f t="shared" ref="AQ189" si="733">AP189/K188</f>
        <v>#VALUE!</v>
      </c>
      <c r="AR189" s="204"/>
      <c r="AS189" s="221"/>
      <c r="AV189" s="67">
        <f t="shared" si="661"/>
        <v>-14</v>
      </c>
      <c r="AX189" s="208" t="str">
        <f>[2]!YBHIST($I$137,$I189,J$25,"sec","")</f>
        <v>E</v>
      </c>
      <c r="AY189" s="206" t="str">
        <f>[2]!YBPRICE($I$137,AX189&amp;"d","Market","AccruedInterest","Swap",$I189,"LMMSkew","","Model",100,"")</f>
        <v>E</v>
      </c>
      <c r="BA189" s="211" t="e">
        <f>[2]!YBHIST($E189,$I189,X$25,"sec","")</f>
        <v>#VALUE!</v>
      </c>
      <c r="BB189" s="67" t="e">
        <f>[2]!YBPRICE(E$41,BA189,"Market","AccruedInterest","Swap",$I189,"LMMSkew","","Model",100,"OASEDUR")</f>
        <v>#VALUE!</v>
      </c>
      <c r="BI189" s="519" t="e">
        <f t="shared" ref="BI189" si="734">1+S189</f>
        <v>#VALUE!</v>
      </c>
      <c r="BJ189" s="520" t="e">
        <f>PRODUCT($BI$154:BI189)-1</f>
        <v>#VALUE!</v>
      </c>
      <c r="BK189" s="519" t="e">
        <f t="shared" ref="BK189" si="735">1+AM189</f>
        <v>#VALUE!</v>
      </c>
      <c r="BL189" s="520" t="e">
        <f>PRODUCT($BK$154:BK189)-1</f>
        <v>#VALUE!</v>
      </c>
    </row>
    <row r="190" spans="3:64" ht="15">
      <c r="C190" s="222" t="e">
        <f t="shared" si="658"/>
        <v>#VALUE!</v>
      </c>
      <c r="D190" s="70" t="e">
        <f t="shared" ref="D190" si="736">I190+35</f>
        <v>#VALUE!</v>
      </c>
      <c r="E190" s="70" t="e">
        <f t="shared" ref="E190" si="737">"FNMA"&amp;TEXT($J$23,"0.0")&amp;"-TBA-"&amp;TEXT(C190,"mmm")</f>
        <v>#VALUE!</v>
      </c>
      <c r="F190" s="70" t="e">
        <f t="shared" ref="F190" si="738">"FNMA"&amp;TEXT($J$23,"0.0")&amp;"-TBA-"&amp;TEXT(D190,"mmm")</f>
        <v>#VALUE!</v>
      </c>
      <c r="G190" s="70" t="str">
        <f t="shared" si="633"/>
        <v>FNMA3.0-TBA-GEN</v>
      </c>
      <c r="I190" s="133" t="str">
        <f>[2]!YBWORKDAY(EDATE(Base_Date, AV190), -1, "USD")</f>
        <v>E</v>
      </c>
      <c r="J190" s="234" t="str">
        <f t="shared" ref="J190" si="739">AX190</f>
        <v>E</v>
      </c>
      <c r="K190" s="237" t="e">
        <f t="shared" ref="K190" si="740">AX190+AY190</f>
        <v>#VALUE!</v>
      </c>
      <c r="L190" s="237" t="e">
        <f t="shared" ref="L190" si="741">K190-K189</f>
        <v>#VALUE!</v>
      </c>
      <c r="M190" s="238" t="str">
        <f>[2]!YBHIST($I$137,$I190,"LMMOAS","sec")</f>
        <v>E</v>
      </c>
      <c r="N190" s="239" t="str">
        <f>[2]!YBHIST($I$137,$I189,M$25,"sec","")</f>
        <v>E</v>
      </c>
      <c r="O190" s="240" t="str">
        <f>[2]!YBHIST("1 Month LIBOR",I190,"Yield","bmk","")</f>
        <v>E</v>
      </c>
      <c r="P190" s="237" t="e">
        <f t="shared" ref="P190" si="742">K189-Q190</f>
        <v>#VALUE!</v>
      </c>
      <c r="Q190" s="171" t="str">
        <f>[2]!YBSCEN($I$137,$J189&amp;"d","Market",O$25,"Swap",$I189,"LMMSkew","","Model",100,0,29,"Gradual","ParShift|N",0,"Annualized ROR",O189,100,"",,,,"Default",,,,"Default",,)</f>
        <v>E</v>
      </c>
      <c r="R190" s="237" t="e">
        <f t="shared" ref="R190" si="743">L190+P190</f>
        <v>#VALUE!</v>
      </c>
      <c r="S190" s="241" t="e">
        <f t="shared" ref="S190" si="744">R190/K189</f>
        <v>#VALUE!</v>
      </c>
      <c r="T190" s="237" t="e">
        <f>SUM(R$154:R190)</f>
        <v>#VALUE!</v>
      </c>
      <c r="U190" s="241" t="e">
        <f t="shared" ref="U190" si="745">BJ190</f>
        <v>#VALUE!</v>
      </c>
      <c r="V190" s="242" t="e">
        <f>VLOOKUP($I190, 'Barcap OAD'!$A:$S, $F$137, FALSE)</f>
        <v>#N/A</v>
      </c>
      <c r="W190" s="243" t="e">
        <f t="shared" si="616"/>
        <v>#VALUE!</v>
      </c>
      <c r="X190" s="244" t="e">
        <f>[2]!YBHIST($E190,$I190,X$25,"sec","")</f>
        <v>#VALUE!</v>
      </c>
      <c r="Y190" s="237" t="e">
        <f t="shared" ref="Y190" si="746">X190-X189</f>
        <v>#VALUE!</v>
      </c>
      <c r="Z190" s="171" t="e">
        <f t="shared" ref="Z190" si="747">X189-AA189</f>
        <v>#VALUE!</v>
      </c>
      <c r="AA190" s="171" t="e">
        <f>[2]!YBHIST($F190,$I190,X$25,"sec","")</f>
        <v>#VALUE!</v>
      </c>
      <c r="AB190" s="171" t="e">
        <f t="shared" ref="AB190" si="748">X189-Z190</f>
        <v>#VALUE!</v>
      </c>
      <c r="AC190" s="245" t="e">
        <f t="shared" ref="AC190" si="749">Y190+Z190</f>
        <v>#VALUE!</v>
      </c>
      <c r="AD190" s="246" t="e">
        <f>VLOOKUP($I190, 'Barcap OAD'!$A:$S, $F$26, FALSE)</f>
        <v>#N/A</v>
      </c>
      <c r="AE190" s="243" t="e">
        <f t="shared" ref="AE190" si="750">X190*AD190/10000</f>
        <v>#VALUE!</v>
      </c>
      <c r="AF190" s="247" t="e">
        <f t="shared" ref="AF190" si="751">W190/AE190</f>
        <v>#VALUE!</v>
      </c>
      <c r="AG190" s="237" t="e">
        <f t="shared" ref="AG190" si="752">-AC190*AF189</f>
        <v>#VALUE!</v>
      </c>
      <c r="AH190" s="241" t="e">
        <f t="shared" ref="AH190" si="753">AG190/K189</f>
        <v>#VALUE!</v>
      </c>
      <c r="AI190" s="237" t="e">
        <f t="shared" ref="AI190" si="754">AL190+AK190</f>
        <v>#VALUE!</v>
      </c>
      <c r="AJ190" s="241" t="e">
        <f t="shared" ref="AJ190" si="755">AF190-AF189</f>
        <v>#VALUE!</v>
      </c>
      <c r="AK190" s="245" t="e">
        <f t="shared" ref="AK190" si="756">(AJ190*Y190)/2</f>
        <v>#VALUE!</v>
      </c>
      <c r="AL190" s="248" t="e">
        <f t="shared" ref="AL190" si="757">AG190+R190</f>
        <v>#VALUE!</v>
      </c>
      <c r="AM190" s="241" t="e">
        <f t="shared" ref="AM190" si="758">AL190/K189</f>
        <v>#VALUE!</v>
      </c>
      <c r="AN190" s="237" t="e">
        <f>SUM(AL$154:AL190)</f>
        <v>#VALUE!</v>
      </c>
      <c r="AO190" s="203" t="e">
        <f t="shared" ref="AO190" si="759">BL190</f>
        <v>#VALUE!</v>
      </c>
      <c r="AP190" s="249" t="e">
        <f t="shared" ref="AP190" si="760">(Z190*AF190*-1)+P190</f>
        <v>#VALUE!</v>
      </c>
      <c r="AQ190" s="250" t="e">
        <f t="shared" ref="AQ190" si="761">AP190/K189</f>
        <v>#VALUE!</v>
      </c>
      <c r="AR190" s="204"/>
      <c r="AS190" s="221"/>
      <c r="AV190" s="67">
        <f t="shared" si="661"/>
        <v>-13</v>
      </c>
      <c r="AX190" s="208" t="str">
        <f>[2]!YBHIST($I$137,$I190,J$25,"sec","")</f>
        <v>E</v>
      </c>
      <c r="AY190" s="206" t="str">
        <f>[2]!YBPRICE($I$137,AX190&amp;"d","Market","AccruedInterest","Swap",$I190,"LMMSkew","","Model",100,"")</f>
        <v>E</v>
      </c>
      <c r="BA190" s="211" t="e">
        <f>[2]!YBHIST($E190,$I190,X$25,"sec","")</f>
        <v>#VALUE!</v>
      </c>
      <c r="BB190" s="67" t="e">
        <f>[2]!YBPRICE(E$41,BA190,"Market","AccruedInterest","Swap",$I190,"LMMSkew","","Model",100,"OASEDUR")</f>
        <v>#VALUE!</v>
      </c>
      <c r="BI190" s="519" t="e">
        <f t="shared" ref="BI190" si="762">1+S190</f>
        <v>#VALUE!</v>
      </c>
      <c r="BJ190" s="520" t="e">
        <f>PRODUCT($BI$154:BI190)-1</f>
        <v>#VALUE!</v>
      </c>
      <c r="BK190" s="519" t="e">
        <f t="shared" ref="BK190" si="763">1+AM190</f>
        <v>#VALUE!</v>
      </c>
      <c r="BL190" s="520" t="e">
        <f>PRODUCT($BK$154:BK190)-1</f>
        <v>#VALUE!</v>
      </c>
    </row>
    <row r="191" spans="3:64" ht="15">
      <c r="C191" s="222" t="e">
        <f t="shared" ref="C191" si="764">I191+10</f>
        <v>#VALUE!</v>
      </c>
      <c r="D191" s="70" t="e">
        <f t="shared" ref="D191" si="765">I191+35</f>
        <v>#VALUE!</v>
      </c>
      <c r="E191" s="70" t="e">
        <f t="shared" ref="E191" si="766">"FNMA"&amp;TEXT($J$23,"0.0")&amp;"-TBA-"&amp;TEXT(C191,"mmm")</f>
        <v>#VALUE!</v>
      </c>
      <c r="F191" s="70" t="e">
        <f t="shared" ref="F191" si="767">"FNMA"&amp;TEXT($J$23,"0.0")&amp;"-TBA-"&amp;TEXT(D191,"mmm")</f>
        <v>#VALUE!</v>
      </c>
      <c r="G191" s="70" t="str">
        <f t="shared" si="633"/>
        <v>FNMA3.0-TBA-GEN</v>
      </c>
      <c r="I191" s="133" t="str">
        <f>[2]!YBWORKDAY(EDATE(Base_Date, AV191), -1, "USD")</f>
        <v>E</v>
      </c>
      <c r="J191" s="234" t="str">
        <f t="shared" ref="J191" si="768">AX191</f>
        <v>E</v>
      </c>
      <c r="K191" s="237" t="e">
        <f t="shared" ref="K191" si="769">AX191+AY191</f>
        <v>#VALUE!</v>
      </c>
      <c r="L191" s="237" t="e">
        <f t="shared" ref="L191" si="770">K191-K190</f>
        <v>#VALUE!</v>
      </c>
      <c r="M191" s="238" t="str">
        <f>[2]!YBHIST($I$137,$I191,"LMMOAS","sec")</f>
        <v>E</v>
      </c>
      <c r="N191" s="239" t="str">
        <f>[2]!YBHIST($I$137,$I190,M$25,"sec","")</f>
        <v>E</v>
      </c>
      <c r="O191" s="240" t="str">
        <f>[2]!YBHIST("1 Month LIBOR",I191,"Yield","bmk","")</f>
        <v>E</v>
      </c>
      <c r="P191" s="237" t="e">
        <f t="shared" ref="P191" si="771">K190-Q191</f>
        <v>#VALUE!</v>
      </c>
      <c r="Q191" s="171" t="str">
        <f>[2]!YBSCEN($I$137,$J190&amp;"d","Market",O$25,"Swap",$I190,"LMMSkew","","Model",100,0,29,"Gradual","ParShift|N",0,"Annualized ROR",O190,100,"",,,,"Default",,,,"Default",,)</f>
        <v>E</v>
      </c>
      <c r="R191" s="237" t="e">
        <f t="shared" ref="R191" si="772">L191+P191</f>
        <v>#VALUE!</v>
      </c>
      <c r="S191" s="241" t="e">
        <f t="shared" ref="S191" si="773">R191/K190</f>
        <v>#VALUE!</v>
      </c>
      <c r="T191" s="237" t="e">
        <f>SUM(R$154:R191)</f>
        <v>#VALUE!</v>
      </c>
      <c r="U191" s="241" t="e">
        <f t="shared" ref="U191" si="774">BJ191</f>
        <v>#VALUE!</v>
      </c>
      <c r="V191" s="242" t="e">
        <f>VLOOKUP($I191, 'Barcap OAD'!$A:$S, $F$137, FALSE)</f>
        <v>#N/A</v>
      </c>
      <c r="W191" s="243" t="e">
        <f t="shared" si="616"/>
        <v>#VALUE!</v>
      </c>
      <c r="X191" s="244" t="e">
        <f>[2]!YBHIST($E191,$I191,X$25,"sec","")</f>
        <v>#VALUE!</v>
      </c>
      <c r="Y191" s="237" t="e">
        <f t="shared" ref="Y191" si="775">X191-X190</f>
        <v>#VALUE!</v>
      </c>
      <c r="Z191" s="171" t="e">
        <f t="shared" ref="Z191" si="776">X190-AA190</f>
        <v>#VALUE!</v>
      </c>
      <c r="AA191" s="171" t="e">
        <f>[2]!YBHIST($F191,$I191,X$25,"sec","")</f>
        <v>#VALUE!</v>
      </c>
      <c r="AB191" s="171" t="e">
        <f t="shared" ref="AB191" si="777">X190-Z191</f>
        <v>#VALUE!</v>
      </c>
      <c r="AC191" s="245" t="e">
        <f t="shared" ref="AC191" si="778">Y191+Z191</f>
        <v>#VALUE!</v>
      </c>
      <c r="AD191" s="246" t="e">
        <f>VLOOKUP($I191, 'Barcap OAD'!$A:$S, $F$26, FALSE)</f>
        <v>#N/A</v>
      </c>
      <c r="AE191" s="243" t="e">
        <f t="shared" ref="AE191" si="779">X191*AD191/10000</f>
        <v>#VALUE!</v>
      </c>
      <c r="AF191" s="247" t="e">
        <f t="shared" ref="AF191" si="780">W191/AE191</f>
        <v>#VALUE!</v>
      </c>
      <c r="AG191" s="237" t="e">
        <f t="shared" ref="AG191" si="781">-AC191*AF190</f>
        <v>#VALUE!</v>
      </c>
      <c r="AH191" s="241" t="e">
        <f t="shared" ref="AH191" si="782">AG191/K190</f>
        <v>#VALUE!</v>
      </c>
      <c r="AI191" s="237" t="e">
        <f t="shared" ref="AI191" si="783">AL191+AK191</f>
        <v>#VALUE!</v>
      </c>
      <c r="AJ191" s="241" t="e">
        <f t="shared" ref="AJ191" si="784">AF191-AF190</f>
        <v>#VALUE!</v>
      </c>
      <c r="AK191" s="245" t="e">
        <f t="shared" ref="AK191" si="785">(AJ191*Y191)/2</f>
        <v>#VALUE!</v>
      </c>
      <c r="AL191" s="248" t="e">
        <f t="shared" ref="AL191" si="786">AG191+R191</f>
        <v>#VALUE!</v>
      </c>
      <c r="AM191" s="241" t="e">
        <f t="shared" ref="AM191" si="787">AL191/K190</f>
        <v>#VALUE!</v>
      </c>
      <c r="AN191" s="237" t="e">
        <f>SUM(AL$154:AL191)</f>
        <v>#VALUE!</v>
      </c>
      <c r="AO191" s="203" t="e">
        <f t="shared" ref="AO191" si="788">BL191</f>
        <v>#VALUE!</v>
      </c>
      <c r="AP191" s="249" t="e">
        <f t="shared" ref="AP191" si="789">(Z191*AF191*-1)+P191</f>
        <v>#VALUE!</v>
      </c>
      <c r="AQ191" s="250" t="e">
        <f t="shared" ref="AQ191" si="790">AP191/K190</f>
        <v>#VALUE!</v>
      </c>
      <c r="AR191" s="204"/>
      <c r="AS191" s="221"/>
      <c r="AV191" s="67">
        <f t="shared" si="661"/>
        <v>-12</v>
      </c>
      <c r="AX191" s="208" t="str">
        <f>[2]!YBHIST($I$137,$I191,J$25,"sec","")</f>
        <v>E</v>
      </c>
      <c r="AY191" s="206" t="str">
        <f>[2]!YBPRICE($I$137,AX191&amp;"d","Market","AccruedInterest","Swap",$I191,"LMMSkew","","Model",100,"")</f>
        <v>E</v>
      </c>
      <c r="BA191" s="211" t="e">
        <f>[2]!YBHIST($E191,$I191,X$25,"sec","")</f>
        <v>#VALUE!</v>
      </c>
      <c r="BB191" s="67" t="e">
        <f>[2]!YBPRICE(E$41,BA191,"Market","AccruedInterest","Swap",$I191,"LMMSkew","","Model",100,"OASEDUR")</f>
        <v>#VALUE!</v>
      </c>
      <c r="BI191" s="519" t="e">
        <f t="shared" ref="BI191" si="791">1+S191</f>
        <v>#VALUE!</v>
      </c>
      <c r="BJ191" s="520" t="e">
        <f>PRODUCT($BI$154:BI191)-1</f>
        <v>#VALUE!</v>
      </c>
      <c r="BK191" s="519" t="e">
        <f t="shared" ref="BK191" si="792">1+AM191</f>
        <v>#VALUE!</v>
      </c>
      <c r="BL191" s="520" t="e">
        <f>PRODUCT($BK$154:BK191)-1</f>
        <v>#VALUE!</v>
      </c>
    </row>
    <row r="192" spans="3:64" ht="15">
      <c r="C192" s="222" t="e">
        <f t="shared" ref="C192" si="793">I192+10</f>
        <v>#VALUE!</v>
      </c>
      <c r="D192" s="70" t="e">
        <f t="shared" ref="D192" si="794">I192+35</f>
        <v>#VALUE!</v>
      </c>
      <c r="E192" s="70" t="e">
        <f t="shared" ref="E192" si="795">"FNMA"&amp;TEXT($J$23,"0.0")&amp;"-TBA-"&amp;TEXT(C192,"mmm")</f>
        <v>#VALUE!</v>
      </c>
      <c r="F192" s="70" t="e">
        <f t="shared" ref="F192" si="796">"FNMA"&amp;TEXT($J$23,"0.0")&amp;"-TBA-"&amp;TEXT(D192,"mmm")</f>
        <v>#VALUE!</v>
      </c>
      <c r="G192" s="70" t="str">
        <f t="shared" si="633"/>
        <v>FNMA3.0-TBA-GEN</v>
      </c>
      <c r="I192" s="133" t="str">
        <f>[2]!YBWORKDAY(EDATE(Base_Date, AV192), -1, "USD")</f>
        <v>E</v>
      </c>
      <c r="J192" s="234" t="str">
        <f t="shared" ref="J192" si="797">AX192</f>
        <v>E</v>
      </c>
      <c r="K192" s="237" t="e">
        <f t="shared" ref="K192" si="798">AX192+AY192</f>
        <v>#VALUE!</v>
      </c>
      <c r="L192" s="237" t="e">
        <f t="shared" ref="L192" si="799">K192-K191</f>
        <v>#VALUE!</v>
      </c>
      <c r="M192" s="238" t="str">
        <f>[2]!YBHIST($I$137,$I192,"LMMOAS","sec")</f>
        <v>E</v>
      </c>
      <c r="N192" s="239" t="str">
        <f>[2]!YBHIST($I$137,$I191,M$25,"sec","")</f>
        <v>E</v>
      </c>
      <c r="O192" s="240" t="str">
        <f>[2]!YBHIST("1 Month LIBOR",I192,"Yield","bmk","")</f>
        <v>E</v>
      </c>
      <c r="P192" s="237" t="e">
        <f t="shared" ref="P192" si="800">K191-Q192</f>
        <v>#VALUE!</v>
      </c>
      <c r="Q192" s="171" t="str">
        <f>[2]!YBSCEN($I$137,$J191&amp;"d","Market",O$25,"Swap",$I191,"LMMSkew","","Model",100,0,29,"Gradual","ParShift|N",0,"Annualized ROR",O191,100,"",,,,"Default",,,,"Default",,)</f>
        <v>E</v>
      </c>
      <c r="R192" s="237" t="e">
        <f t="shared" ref="R192" si="801">L192+P192</f>
        <v>#VALUE!</v>
      </c>
      <c r="S192" s="241" t="e">
        <f t="shared" ref="S192" si="802">R192/K191</f>
        <v>#VALUE!</v>
      </c>
      <c r="T192" s="237" t="e">
        <f>SUM(R$154:R192)</f>
        <v>#VALUE!</v>
      </c>
      <c r="U192" s="241" t="e">
        <f t="shared" ref="U192" si="803">BJ192</f>
        <v>#VALUE!</v>
      </c>
      <c r="V192" s="242" t="e">
        <f>VLOOKUP($I192, 'Barcap OAD'!$A:$S, $F$137, FALSE)</f>
        <v>#N/A</v>
      </c>
      <c r="W192" s="243" t="e">
        <f t="shared" si="616"/>
        <v>#VALUE!</v>
      </c>
      <c r="X192" s="244" t="e">
        <f>[2]!YBHIST($E192,$I192,X$25,"sec","")</f>
        <v>#VALUE!</v>
      </c>
      <c r="Y192" s="237" t="e">
        <f t="shared" ref="Y192" si="804">X192-X191</f>
        <v>#VALUE!</v>
      </c>
      <c r="Z192" s="171" t="e">
        <f t="shared" ref="Z192" si="805">X191-AA191</f>
        <v>#VALUE!</v>
      </c>
      <c r="AA192" s="171" t="e">
        <f>[2]!YBHIST($F192,$I192,X$25,"sec","")</f>
        <v>#VALUE!</v>
      </c>
      <c r="AB192" s="171" t="e">
        <f t="shared" ref="AB192" si="806">X191-Z192</f>
        <v>#VALUE!</v>
      </c>
      <c r="AC192" s="245" t="e">
        <f t="shared" ref="AC192" si="807">Y192+Z192</f>
        <v>#VALUE!</v>
      </c>
      <c r="AD192" s="246" t="e">
        <f>VLOOKUP($I192, 'Barcap OAD'!$A:$S, $F$26, FALSE)</f>
        <v>#N/A</v>
      </c>
      <c r="AE192" s="243" t="e">
        <f t="shared" ref="AE192" si="808">X192*AD192/10000</f>
        <v>#VALUE!</v>
      </c>
      <c r="AF192" s="247" t="e">
        <f t="shared" ref="AF192" si="809">W192/AE192</f>
        <v>#VALUE!</v>
      </c>
      <c r="AG192" s="237" t="e">
        <f t="shared" ref="AG192" si="810">-AC192*AF191</f>
        <v>#VALUE!</v>
      </c>
      <c r="AH192" s="241" t="e">
        <f t="shared" ref="AH192" si="811">AG192/K191</f>
        <v>#VALUE!</v>
      </c>
      <c r="AI192" s="237" t="e">
        <f t="shared" ref="AI192" si="812">AL192+AK192</f>
        <v>#VALUE!</v>
      </c>
      <c r="AJ192" s="241" t="e">
        <f t="shared" ref="AJ192" si="813">AF192-AF191</f>
        <v>#VALUE!</v>
      </c>
      <c r="AK192" s="245" t="e">
        <f t="shared" ref="AK192" si="814">(AJ192*Y192)/2</f>
        <v>#VALUE!</v>
      </c>
      <c r="AL192" s="248" t="e">
        <f t="shared" ref="AL192" si="815">AG192+R192</f>
        <v>#VALUE!</v>
      </c>
      <c r="AM192" s="241" t="e">
        <f t="shared" ref="AM192" si="816">AL192/K191</f>
        <v>#VALUE!</v>
      </c>
      <c r="AN192" s="237" t="e">
        <f>SUM(AL$154:AL192)</f>
        <v>#VALUE!</v>
      </c>
      <c r="AO192" s="203" t="e">
        <f t="shared" ref="AO192" si="817">BL192</f>
        <v>#VALUE!</v>
      </c>
      <c r="AP192" s="249" t="e">
        <f t="shared" ref="AP192" si="818">(Z192*AF192*-1)+P192</f>
        <v>#VALUE!</v>
      </c>
      <c r="AQ192" s="250" t="e">
        <f t="shared" ref="AQ192" si="819">AP192/K191</f>
        <v>#VALUE!</v>
      </c>
      <c r="AR192" s="204"/>
      <c r="AS192" s="221"/>
      <c r="AV192" s="67">
        <f t="shared" si="661"/>
        <v>-11</v>
      </c>
      <c r="AX192" s="208" t="str">
        <f>[2]!YBHIST($I$137,$I192,J$25,"sec","")</f>
        <v>E</v>
      </c>
      <c r="AY192" s="206" t="str">
        <f>[2]!YBPRICE($I$137,AX192&amp;"d","Market","AccruedInterest","Swap",$I192,"LMMSkew","","Model",100,"")</f>
        <v>E</v>
      </c>
      <c r="BA192" s="211" t="e">
        <f>[2]!YBHIST($E192,$I192,X$25,"sec","")</f>
        <v>#VALUE!</v>
      </c>
      <c r="BB192" s="67" t="e">
        <f>[2]!YBPRICE(E$41,BA192,"Market","AccruedInterest","Swap",$I192,"LMMSkew","","Model",100,"OASEDUR")</f>
        <v>#VALUE!</v>
      </c>
      <c r="BI192" s="519" t="e">
        <f t="shared" ref="BI192" si="820">1+S192</f>
        <v>#VALUE!</v>
      </c>
      <c r="BJ192" s="520" t="e">
        <f>PRODUCT($BI$154:BI192)-1</f>
        <v>#VALUE!</v>
      </c>
      <c r="BK192" s="519" t="e">
        <f t="shared" ref="BK192" si="821">1+AM192</f>
        <v>#VALUE!</v>
      </c>
      <c r="BL192" s="520" t="e">
        <f>PRODUCT($BK$154:BK192)-1</f>
        <v>#VALUE!</v>
      </c>
    </row>
    <row r="193" spans="3:64" ht="15">
      <c r="C193" s="222" t="e">
        <f t="shared" ref="C193" si="822">I193+10</f>
        <v>#VALUE!</v>
      </c>
      <c r="D193" s="70" t="e">
        <f t="shared" ref="D193" si="823">I193+35</f>
        <v>#VALUE!</v>
      </c>
      <c r="E193" s="70" t="e">
        <f t="shared" ref="E193" si="824">"FNMA"&amp;TEXT($J$23,"0.0")&amp;"-TBA-"&amp;TEXT(C193,"mmm")</f>
        <v>#VALUE!</v>
      </c>
      <c r="F193" s="70" t="e">
        <f t="shared" ref="F193" si="825">"FNMA"&amp;TEXT($J$23,"0.0")&amp;"-TBA-"&amp;TEXT(D193,"mmm")</f>
        <v>#VALUE!</v>
      </c>
      <c r="G193" s="70" t="str">
        <f t="shared" si="633"/>
        <v>FNMA3.0-TBA-GEN</v>
      </c>
      <c r="I193" s="133" t="str">
        <f>[2]!YBWORKDAY(EDATE(Base_Date, AV193), -1, "USD")</f>
        <v>E</v>
      </c>
      <c r="J193" s="331" t="str">
        <f t="shared" ref="J193" si="826">AX193</f>
        <v>E</v>
      </c>
      <c r="K193" s="332" t="e">
        <f t="shared" ref="K193" si="827">AX193+AY193</f>
        <v>#VALUE!</v>
      </c>
      <c r="L193" s="332" t="e">
        <f t="shared" ref="L193" si="828">K193-K192</f>
        <v>#VALUE!</v>
      </c>
      <c r="M193" s="333" t="str">
        <f>[2]!YBHIST($I$137,$I193,"LMMOAS","sec")</f>
        <v>E</v>
      </c>
      <c r="N193" s="334" t="str">
        <f>[2]!YBHIST($I$137,$I192,M$25,"sec","")</f>
        <v>E</v>
      </c>
      <c r="O193" s="335" t="str">
        <f>[2]!YBHIST("1 Month LIBOR",I193,"Yield","bmk","")</f>
        <v>E</v>
      </c>
      <c r="P193" s="332" t="e">
        <f t="shared" ref="P193" si="829">K192-Q193</f>
        <v>#VALUE!</v>
      </c>
      <c r="Q193" s="336" t="str">
        <f>[2]!YBSCEN($I$137,$J192&amp;"d","Market",O$25,"Swap",$I192,"LMMSkew","","Model",100,0,29,"Gradual","ParShift|N",0,"Annualized ROR",O192,100,"",,,,"Default",,,,"Default",,)</f>
        <v>E</v>
      </c>
      <c r="R193" s="332" t="e">
        <f t="shared" ref="R193" si="830">L193+P193</f>
        <v>#VALUE!</v>
      </c>
      <c r="S193" s="337" t="e">
        <f t="shared" ref="S193" si="831">R193/K192</f>
        <v>#VALUE!</v>
      </c>
      <c r="T193" s="332" t="e">
        <f>SUM(R$154:R193)</f>
        <v>#VALUE!</v>
      </c>
      <c r="U193" s="337" t="e">
        <f t="shared" ref="U193" si="832">BJ193</f>
        <v>#VALUE!</v>
      </c>
      <c r="V193" s="338" t="e">
        <f>VLOOKUP($I193, 'Barcap OAD'!$A:$S, $F$137, FALSE)</f>
        <v>#N/A</v>
      </c>
      <c r="W193" s="339" t="e">
        <f t="shared" si="616"/>
        <v>#VALUE!</v>
      </c>
      <c r="X193" s="340" t="e">
        <f>[2]!YBHIST($E193,$I193,X$25,"sec","")</f>
        <v>#VALUE!</v>
      </c>
      <c r="Y193" s="332" t="e">
        <f t="shared" ref="Y193" si="833">X193-X192</f>
        <v>#VALUE!</v>
      </c>
      <c r="Z193" s="336" t="e">
        <f t="shared" ref="Z193" si="834">X192-AA192</f>
        <v>#VALUE!</v>
      </c>
      <c r="AA193" s="336" t="e">
        <f>[2]!YBHIST($F193,$I193,X$25,"sec","")</f>
        <v>#VALUE!</v>
      </c>
      <c r="AB193" s="336" t="e">
        <f t="shared" ref="AB193" si="835">X192-Z193</f>
        <v>#VALUE!</v>
      </c>
      <c r="AC193" s="341" t="e">
        <f t="shared" ref="AC193" si="836">Y193+Z193</f>
        <v>#VALUE!</v>
      </c>
      <c r="AD193" s="342" t="e">
        <f>VLOOKUP($I193, 'Barcap OAD'!$A:$S, $F$26, FALSE)</f>
        <v>#N/A</v>
      </c>
      <c r="AE193" s="339" t="e">
        <f t="shared" ref="AE193" si="837">X193*AD193/10000</f>
        <v>#VALUE!</v>
      </c>
      <c r="AF193" s="343" t="e">
        <f t="shared" ref="AF193" si="838">W193/AE193</f>
        <v>#VALUE!</v>
      </c>
      <c r="AG193" s="332" t="e">
        <f t="shared" ref="AG193" si="839">-AC193*AF192</f>
        <v>#VALUE!</v>
      </c>
      <c r="AH193" s="337" t="e">
        <f t="shared" ref="AH193" si="840">AG193/K192</f>
        <v>#VALUE!</v>
      </c>
      <c r="AI193" s="332" t="e">
        <f t="shared" ref="AI193" si="841">AL193+AK193</f>
        <v>#VALUE!</v>
      </c>
      <c r="AJ193" s="337" t="e">
        <f t="shared" ref="AJ193" si="842">AF193-AF192</f>
        <v>#VALUE!</v>
      </c>
      <c r="AK193" s="341" t="e">
        <f t="shared" ref="AK193" si="843">(AJ193*Y193)/2</f>
        <v>#VALUE!</v>
      </c>
      <c r="AL193" s="344" t="e">
        <f t="shared" ref="AL193" si="844">AG193+R193</f>
        <v>#VALUE!</v>
      </c>
      <c r="AM193" s="337" t="e">
        <f t="shared" ref="AM193" si="845">AL193/K192</f>
        <v>#VALUE!</v>
      </c>
      <c r="AN193" s="332" t="e">
        <f>SUM(AL$154:AL193)</f>
        <v>#VALUE!</v>
      </c>
      <c r="AO193" s="345" t="e">
        <f t="shared" ref="AO193" si="846">BL193</f>
        <v>#VALUE!</v>
      </c>
      <c r="AP193" s="346" t="e">
        <f t="shared" ref="AP193" si="847">(Z193*AF193*-1)+P193</f>
        <v>#VALUE!</v>
      </c>
      <c r="AQ193" s="347" t="e">
        <f t="shared" ref="AQ193" si="848">AP193/K192</f>
        <v>#VALUE!</v>
      </c>
      <c r="AR193" s="204"/>
      <c r="AS193" s="221"/>
      <c r="AV193" s="67">
        <f t="shared" si="661"/>
        <v>-10</v>
      </c>
      <c r="AX193" s="208" t="str">
        <f>[2]!YBHIST($I$137,$I193,J$25,"sec","")</f>
        <v>E</v>
      </c>
      <c r="AY193" s="206" t="str">
        <f>[2]!YBPRICE($I$137,AX193&amp;"d","Market","AccruedInterest","Swap",$I193,"LMMSkew","","Model",100,"")</f>
        <v>E</v>
      </c>
      <c r="BA193" s="211" t="e">
        <f>[2]!YBHIST($E193,$I193,X$25,"sec","")</f>
        <v>#VALUE!</v>
      </c>
      <c r="BB193" s="67" t="e">
        <f>[2]!YBPRICE(E$41,BA193,"Market","AccruedInterest","Swap",$I193,"LMMSkew","","Model",100,"OASEDUR")</f>
        <v>#VALUE!</v>
      </c>
      <c r="BI193" s="519" t="e">
        <f t="shared" ref="BI193" si="849">1+S193</f>
        <v>#VALUE!</v>
      </c>
      <c r="BJ193" s="520" t="e">
        <f>PRODUCT($BI$154:BI193)-1</f>
        <v>#VALUE!</v>
      </c>
      <c r="BK193" s="519" t="e">
        <f t="shared" ref="BK193" si="850">1+AM193</f>
        <v>#VALUE!</v>
      </c>
      <c r="BL193" s="520" t="e">
        <f>PRODUCT($BK$154:BK193)-1</f>
        <v>#VALUE!</v>
      </c>
    </row>
    <row r="194" spans="3:64" ht="15">
      <c r="C194" s="222" t="e">
        <f t="shared" ref="C194" si="851">I194+10</f>
        <v>#VALUE!</v>
      </c>
      <c r="D194" s="70" t="e">
        <f t="shared" ref="D194" si="852">I194+35</f>
        <v>#VALUE!</v>
      </c>
      <c r="E194" s="70" t="e">
        <f t="shared" ref="E194" si="853">"FNMA"&amp;TEXT($J$23,"0.0")&amp;"-TBA-"&amp;TEXT(C194,"mmm")</f>
        <v>#VALUE!</v>
      </c>
      <c r="F194" s="70" t="e">
        <f t="shared" ref="F194" si="854">"FNMA"&amp;TEXT($J$23,"0.0")&amp;"-TBA-"&amp;TEXT(D194,"mmm")</f>
        <v>#VALUE!</v>
      </c>
      <c r="G194" s="70" t="str">
        <f t="shared" si="633"/>
        <v>FNMA3.0-TBA-GEN</v>
      </c>
      <c r="I194" s="133" t="str">
        <f>[2]!YBWORKDAY(EDATE(Base_Date, AV194), -1, "USD")</f>
        <v>E</v>
      </c>
      <c r="J194" s="217" t="str">
        <f t="shared" ref="J194" si="855">AX194</f>
        <v>E</v>
      </c>
      <c r="K194" s="80" t="e">
        <f t="shared" ref="K194" si="856">AX194+AY194</f>
        <v>#VALUE!</v>
      </c>
      <c r="L194" s="80" t="e">
        <f t="shared" ref="L194" si="857">K194-K193</f>
        <v>#VALUE!</v>
      </c>
      <c r="M194" s="81" t="str">
        <f>[2]!YBHIST($I$137,$I194,"LMMOAS","sec")</f>
        <v>E</v>
      </c>
      <c r="N194" s="73" t="str">
        <f>[2]!YBHIST($I$137,$I193,M$25,"sec","")</f>
        <v>E</v>
      </c>
      <c r="O194" s="170" t="str">
        <f>[2]!YBHIST("1 Month LIBOR",I194,"Yield","bmk","")</f>
        <v>E</v>
      </c>
      <c r="P194" s="80" t="e">
        <f t="shared" ref="P194" si="858">K193-Q194</f>
        <v>#VALUE!</v>
      </c>
      <c r="Q194" s="82" t="str">
        <f>[2]!YBSCEN($I$137,$J193&amp;"d","Market",O$25,"Swap",$I193,"LMMSkew","","Model",100,0,29,"Gradual","ParShift|N",0,"Annualized ROR",O193,100,"",,,,"Default",,,,"Default",,)</f>
        <v>E</v>
      </c>
      <c r="R194" s="80" t="e">
        <f t="shared" ref="R194" si="859">L194+P194</f>
        <v>#VALUE!</v>
      </c>
      <c r="S194" s="83" t="e">
        <f t="shared" ref="S194" si="860">R194/K193</f>
        <v>#VALUE!</v>
      </c>
      <c r="T194" s="80" t="e">
        <f>SUM(R$154:R194)</f>
        <v>#VALUE!</v>
      </c>
      <c r="U194" s="83" t="e">
        <f t="shared" ref="U194" si="861">BJ194</f>
        <v>#VALUE!</v>
      </c>
      <c r="V194" s="84" t="e">
        <f>VLOOKUP($I194, 'Barcap OAD'!$A:$S, $F$137, FALSE)</f>
        <v>#N/A</v>
      </c>
      <c r="W194" s="172" t="e">
        <f t="shared" si="616"/>
        <v>#VALUE!</v>
      </c>
      <c r="X194" s="185" t="e">
        <f>[2]!YBHIST($E194,$I194,X$25,"sec","")</f>
        <v>#VALUE!</v>
      </c>
      <c r="Y194" s="80" t="e">
        <f t="shared" ref="Y194" si="862">X194-X193</f>
        <v>#VALUE!</v>
      </c>
      <c r="Z194" s="82" t="e">
        <f t="shared" ref="Z194" si="863">X193-AA193</f>
        <v>#VALUE!</v>
      </c>
      <c r="AA194" s="82" t="e">
        <f>[2]!YBHIST($F194,$I194,X$25,"sec","")</f>
        <v>#VALUE!</v>
      </c>
      <c r="AB194" s="82" t="e">
        <f t="shared" ref="AB194" si="864">X193-Z194</f>
        <v>#VALUE!</v>
      </c>
      <c r="AC194" s="187" t="e">
        <f t="shared" ref="AC194" si="865">Y194+Z194</f>
        <v>#VALUE!</v>
      </c>
      <c r="AD194" s="189" t="e">
        <f>VLOOKUP($I194, 'Barcap OAD'!$A:$S, $F$26, FALSE)</f>
        <v>#N/A</v>
      </c>
      <c r="AE194" s="172" t="e">
        <f t="shared" ref="AE194" si="866">X194*AD194/10000</f>
        <v>#VALUE!</v>
      </c>
      <c r="AF194" s="86" t="e">
        <f t="shared" ref="AF194" si="867">W194/AE194</f>
        <v>#VALUE!</v>
      </c>
      <c r="AG194" s="80" t="e">
        <f t="shared" ref="AG194" si="868">-AC194*AF193</f>
        <v>#VALUE!</v>
      </c>
      <c r="AH194" s="83" t="e">
        <f t="shared" ref="AH194" si="869">AG194/K193</f>
        <v>#VALUE!</v>
      </c>
      <c r="AI194" s="80" t="e">
        <f t="shared" ref="AI194" si="870">AL194+AK194</f>
        <v>#VALUE!</v>
      </c>
      <c r="AJ194" s="83" t="e">
        <f t="shared" ref="AJ194" si="871">AF194-AF193</f>
        <v>#VALUE!</v>
      </c>
      <c r="AK194" s="187" t="e">
        <f t="shared" ref="AK194" si="872">(AJ194*Y194)/2</f>
        <v>#VALUE!</v>
      </c>
      <c r="AL194" s="192" t="e">
        <f t="shared" ref="AL194" si="873">AG194+R194</f>
        <v>#VALUE!</v>
      </c>
      <c r="AM194" s="83" t="e">
        <f t="shared" ref="AM194" si="874">AL194/K193</f>
        <v>#VALUE!</v>
      </c>
      <c r="AN194" s="80" t="e">
        <f>SUM(AL$154:AL194)</f>
        <v>#VALUE!</v>
      </c>
      <c r="AO194" s="109" t="e">
        <f t="shared" ref="AO194" si="875">BL194</f>
        <v>#VALUE!</v>
      </c>
      <c r="AP194" s="194" t="e">
        <f t="shared" ref="AP194" si="876">(Z194*AF194*-1)+P194</f>
        <v>#VALUE!</v>
      </c>
      <c r="AQ194" s="200" t="e">
        <f t="shared" ref="AQ194" si="877">AP194/K193</f>
        <v>#VALUE!</v>
      </c>
      <c r="AR194" s="204"/>
      <c r="AS194" s="221"/>
      <c r="AV194" s="67">
        <f t="shared" si="661"/>
        <v>-9</v>
      </c>
      <c r="AX194" s="208" t="str">
        <f>[2]!YBHIST($I$137,$I194,J$25,"sec","")</f>
        <v>E</v>
      </c>
      <c r="AY194" s="206" t="str">
        <f>[2]!YBPRICE($I$137,AX194&amp;"d","Market","AccruedInterest","Swap",$I194,"LMMSkew","","Model",100,"")</f>
        <v>E</v>
      </c>
      <c r="BA194" s="211" t="e">
        <f>[2]!YBHIST($E194,$I194,X$25,"sec","")</f>
        <v>#VALUE!</v>
      </c>
      <c r="BB194" s="67" t="e">
        <f>[2]!YBPRICE(E$41,BA194,"Market","AccruedInterest","Swap",$I194,"LMMSkew","","Model",100,"OASEDUR")</f>
        <v>#VALUE!</v>
      </c>
      <c r="BI194" s="519" t="e">
        <f t="shared" ref="BI194" si="878">1+S194</f>
        <v>#VALUE!</v>
      </c>
      <c r="BJ194" s="520" t="e">
        <f>PRODUCT($BI$154:BI194)-1</f>
        <v>#VALUE!</v>
      </c>
      <c r="BK194" s="519" t="e">
        <f t="shared" ref="BK194" si="879">1+AM194</f>
        <v>#VALUE!</v>
      </c>
      <c r="BL194" s="520" t="e">
        <f>PRODUCT($BK$154:BK194)-1</f>
        <v>#VALUE!</v>
      </c>
    </row>
    <row r="195" spans="3:64" ht="15">
      <c r="C195" s="222" t="e">
        <f t="shared" ref="C195" si="880">I195+10</f>
        <v>#VALUE!</v>
      </c>
      <c r="D195" s="70" t="e">
        <f t="shared" ref="D195" si="881">I195+35</f>
        <v>#VALUE!</v>
      </c>
      <c r="E195" s="70" t="e">
        <f t="shared" ref="E195" si="882">"FNMA"&amp;TEXT($J$23,"0.0")&amp;"-TBA-"&amp;TEXT(C195,"mmm")</f>
        <v>#VALUE!</v>
      </c>
      <c r="F195" s="70" t="e">
        <f t="shared" ref="F195" si="883">"FNMA"&amp;TEXT($J$23,"0.0")&amp;"-TBA-"&amp;TEXT(D195,"mmm")</f>
        <v>#VALUE!</v>
      </c>
      <c r="G195" s="70" t="str">
        <f t="shared" si="633"/>
        <v>FNMA3.0-TBA-GEN</v>
      </c>
      <c r="I195" s="133" t="str">
        <f>[2]!YBWORKDAY(EDATE(Base_Date, AV195), -1, "USD")</f>
        <v>E</v>
      </c>
      <c r="J195" s="234" t="str">
        <f t="shared" ref="J195" si="884">AX195</f>
        <v>E</v>
      </c>
      <c r="K195" s="237" t="e">
        <f t="shared" ref="K195" si="885">AX195+AY195</f>
        <v>#VALUE!</v>
      </c>
      <c r="L195" s="237" t="e">
        <f t="shared" ref="L195" si="886">K195-K194</f>
        <v>#VALUE!</v>
      </c>
      <c r="M195" s="238" t="str">
        <f>[2]!YBHIST($I$137,$I195,"LMMOAS","sec")</f>
        <v>E</v>
      </c>
      <c r="N195" s="239" t="str">
        <f>[2]!YBHIST($I$137,$I194,M$25,"sec","")</f>
        <v>E</v>
      </c>
      <c r="O195" s="240" t="str">
        <f>[2]!YBHIST("1 Month LIBOR",I195,"Yield","bmk","")</f>
        <v>E</v>
      </c>
      <c r="P195" s="237" t="e">
        <f t="shared" ref="P195" si="887">K194-Q195</f>
        <v>#VALUE!</v>
      </c>
      <c r="Q195" s="171" t="str">
        <f>[2]!YBSCEN($I$137,$J194&amp;"d","Market",O$25,"Swap",$I194,"LMMSkew","","Model",100,0,29,"Gradual","ParShift|N",0,"Annualized ROR",O194,100,"",,,,"Default",,,,"Default",,)</f>
        <v>E</v>
      </c>
      <c r="R195" s="237" t="e">
        <f t="shared" ref="R195" si="888">L195+P195</f>
        <v>#VALUE!</v>
      </c>
      <c r="S195" s="241" t="e">
        <f t="shared" ref="S195" si="889">R195/K194</f>
        <v>#VALUE!</v>
      </c>
      <c r="T195" s="237" t="e">
        <f>SUM(R$154:R195)</f>
        <v>#VALUE!</v>
      </c>
      <c r="U195" s="241" t="e">
        <f t="shared" ref="U195" si="890">BJ195</f>
        <v>#VALUE!</v>
      </c>
      <c r="V195" s="242" t="e">
        <f>VLOOKUP($I195, 'Barcap OAD'!$A:$S, $F$137, FALSE)</f>
        <v>#N/A</v>
      </c>
      <c r="W195" s="243" t="e">
        <f t="shared" si="616"/>
        <v>#VALUE!</v>
      </c>
      <c r="X195" s="244" t="e">
        <f>[2]!YBHIST($E195,$I195,X$25,"sec","")</f>
        <v>#VALUE!</v>
      </c>
      <c r="Y195" s="237" t="e">
        <f t="shared" ref="Y195" si="891">X195-X194</f>
        <v>#VALUE!</v>
      </c>
      <c r="Z195" s="171" t="e">
        <f t="shared" ref="Z195" si="892">X194-AA194</f>
        <v>#VALUE!</v>
      </c>
      <c r="AA195" s="171" t="e">
        <f>[2]!YBHIST($F195,$I195,X$25,"sec","")</f>
        <v>#VALUE!</v>
      </c>
      <c r="AB195" s="171" t="e">
        <f t="shared" ref="AB195" si="893">X194-Z195</f>
        <v>#VALUE!</v>
      </c>
      <c r="AC195" s="245" t="e">
        <f t="shared" ref="AC195" si="894">Y195+Z195</f>
        <v>#VALUE!</v>
      </c>
      <c r="AD195" s="246" t="e">
        <f>VLOOKUP($I195, 'Barcap OAD'!$A:$S, $F$26, FALSE)</f>
        <v>#N/A</v>
      </c>
      <c r="AE195" s="243" t="e">
        <f t="shared" ref="AE195" si="895">X195*AD195/10000</f>
        <v>#VALUE!</v>
      </c>
      <c r="AF195" s="247" t="e">
        <f t="shared" ref="AF195" si="896">W195/AE195</f>
        <v>#VALUE!</v>
      </c>
      <c r="AG195" s="237" t="e">
        <f t="shared" ref="AG195" si="897">-AC195*AF194</f>
        <v>#VALUE!</v>
      </c>
      <c r="AH195" s="241" t="e">
        <f t="shared" ref="AH195" si="898">AG195/K194</f>
        <v>#VALUE!</v>
      </c>
      <c r="AI195" s="237" t="e">
        <f t="shared" ref="AI195" si="899">AL195+AK195</f>
        <v>#VALUE!</v>
      </c>
      <c r="AJ195" s="241" t="e">
        <f t="shared" ref="AJ195" si="900">AF195-AF194</f>
        <v>#VALUE!</v>
      </c>
      <c r="AK195" s="245" t="e">
        <f t="shared" ref="AK195" si="901">(AJ195*Y195)/2</f>
        <v>#VALUE!</v>
      </c>
      <c r="AL195" s="248" t="e">
        <f t="shared" ref="AL195" si="902">AG195+R195</f>
        <v>#VALUE!</v>
      </c>
      <c r="AM195" s="241" t="e">
        <f t="shared" ref="AM195" si="903">AL195/K194</f>
        <v>#VALUE!</v>
      </c>
      <c r="AN195" s="237" t="e">
        <f>SUM(AL$154:AL195)</f>
        <v>#VALUE!</v>
      </c>
      <c r="AO195" s="203" t="e">
        <f t="shared" ref="AO195" si="904">BL195</f>
        <v>#VALUE!</v>
      </c>
      <c r="AP195" s="249" t="e">
        <f t="shared" ref="AP195" si="905">(Z195*AF195*-1)+P195</f>
        <v>#VALUE!</v>
      </c>
      <c r="AQ195" s="250" t="e">
        <f t="shared" ref="AQ195" si="906">AP195/K194</f>
        <v>#VALUE!</v>
      </c>
      <c r="AR195" s="204"/>
      <c r="AS195" s="221"/>
      <c r="AV195" s="67">
        <f t="shared" si="661"/>
        <v>-8</v>
      </c>
      <c r="AX195" s="208" t="str">
        <f>[2]!YBHIST($I$137,$I195,J$25,"sec","")</f>
        <v>E</v>
      </c>
      <c r="AY195" s="206" t="str">
        <f>[2]!YBPRICE($I$137,AX195&amp;"d","Market","AccruedInterest","Swap",$I195,"LMMSkew","","Model",100,"")</f>
        <v>E</v>
      </c>
      <c r="BA195" s="211" t="e">
        <f>[2]!YBHIST($E195,$I195,X$25,"sec","")</f>
        <v>#VALUE!</v>
      </c>
      <c r="BB195" s="67" t="e">
        <f>[2]!YBPRICE(E$41,BA195,"Market","AccruedInterest","Swap",$I195,"LMMSkew","","Model",100,"OASEDUR")</f>
        <v>#VALUE!</v>
      </c>
      <c r="BI195" s="519" t="e">
        <f t="shared" ref="BI195" si="907">1+S195</f>
        <v>#VALUE!</v>
      </c>
      <c r="BJ195" s="520" t="e">
        <f>PRODUCT($BI$154:BI195)-1</f>
        <v>#VALUE!</v>
      </c>
      <c r="BK195" s="519" t="e">
        <f t="shared" ref="BK195" si="908">1+AM195</f>
        <v>#VALUE!</v>
      </c>
      <c r="BL195" s="520" t="e">
        <f>PRODUCT($BK$154:BK195)-1</f>
        <v>#VALUE!</v>
      </c>
    </row>
    <row r="196" spans="3:64" ht="15">
      <c r="C196" s="222" t="e">
        <f t="shared" ref="C196" si="909">I196+10</f>
        <v>#VALUE!</v>
      </c>
      <c r="D196" s="70" t="e">
        <f t="shared" ref="D196" si="910">I196+35</f>
        <v>#VALUE!</v>
      </c>
      <c r="E196" s="70" t="e">
        <f t="shared" ref="E196" si="911">"FNMA"&amp;TEXT($J$23,"0.0")&amp;"-TBA-"&amp;TEXT(C196,"mmm")</f>
        <v>#VALUE!</v>
      </c>
      <c r="F196" s="70" t="e">
        <f t="shared" ref="F196" si="912">"FNMA"&amp;TEXT($J$23,"0.0")&amp;"-TBA-"&amp;TEXT(D196,"mmm")</f>
        <v>#VALUE!</v>
      </c>
      <c r="G196" s="70" t="str">
        <f t="shared" si="633"/>
        <v>FNMA3.0-TBA-GEN</v>
      </c>
      <c r="I196" s="133" t="str">
        <f>[2]!YBWORKDAY(EDATE(Base_Date, AV196), -1, "USD")</f>
        <v>E</v>
      </c>
      <c r="J196" s="234" t="str">
        <f t="shared" ref="J196" si="913">AX196</f>
        <v>E</v>
      </c>
      <c r="K196" s="237" t="e">
        <f t="shared" ref="K196" si="914">AX196+AY196</f>
        <v>#VALUE!</v>
      </c>
      <c r="L196" s="237" t="e">
        <f t="shared" ref="L196" si="915">K196-K195</f>
        <v>#VALUE!</v>
      </c>
      <c r="M196" s="238" t="str">
        <f>[2]!YBHIST($I$137,$I196,"LMMOAS","sec")</f>
        <v>E</v>
      </c>
      <c r="N196" s="239" t="str">
        <f>[2]!YBHIST($I$137,$I195,M$25,"sec","")</f>
        <v>E</v>
      </c>
      <c r="O196" s="240" t="str">
        <f>[2]!YBHIST("1 Month LIBOR",I196,"Yield","bmk","")</f>
        <v>E</v>
      </c>
      <c r="P196" s="237" t="e">
        <f t="shared" ref="P196" si="916">K195-Q196</f>
        <v>#VALUE!</v>
      </c>
      <c r="Q196" s="171" t="str">
        <f>[2]!YBSCEN($I$137,$J195&amp;"d","Market",O$25,"Swap",$I195,"LMMSkew","","Model",100,0,29,"Gradual","ParShift|N",0,"Annualized ROR",O195,100,"",,,,"Default",,,,"Default",,)</f>
        <v>E</v>
      </c>
      <c r="R196" s="237" t="e">
        <f t="shared" ref="R196" si="917">L196+P196</f>
        <v>#VALUE!</v>
      </c>
      <c r="S196" s="241" t="e">
        <f t="shared" ref="S196" si="918">R196/K195</f>
        <v>#VALUE!</v>
      </c>
      <c r="T196" s="237" t="e">
        <f>SUM(R$154:R196)</f>
        <v>#VALUE!</v>
      </c>
      <c r="U196" s="241" t="e">
        <f t="shared" ref="U196" si="919">BJ196</f>
        <v>#VALUE!</v>
      </c>
      <c r="V196" s="242" t="e">
        <f>VLOOKUP($I196, 'Barcap OAD'!$A:$S, $F$137, FALSE)</f>
        <v>#N/A</v>
      </c>
      <c r="W196" s="243" t="e">
        <f t="shared" si="616"/>
        <v>#VALUE!</v>
      </c>
      <c r="X196" s="244" t="e">
        <f>[2]!YBHIST($E196,$I196,X$25,"sec","")</f>
        <v>#VALUE!</v>
      </c>
      <c r="Y196" s="237" t="e">
        <f t="shared" ref="Y196" si="920">X196-X195</f>
        <v>#VALUE!</v>
      </c>
      <c r="Z196" s="171" t="e">
        <f t="shared" ref="Z196" si="921">X195-AA195</f>
        <v>#VALUE!</v>
      </c>
      <c r="AA196" s="171" t="e">
        <f>[2]!YBHIST($F196,$I196,X$25,"sec","")</f>
        <v>#VALUE!</v>
      </c>
      <c r="AB196" s="171" t="e">
        <f t="shared" ref="AB196" si="922">X195-Z196</f>
        <v>#VALUE!</v>
      </c>
      <c r="AC196" s="245" t="e">
        <f t="shared" ref="AC196" si="923">Y196+Z196</f>
        <v>#VALUE!</v>
      </c>
      <c r="AD196" s="246" t="e">
        <f>VLOOKUP($I196, 'Barcap OAD'!$A:$S, $F$26, FALSE)</f>
        <v>#N/A</v>
      </c>
      <c r="AE196" s="243" t="e">
        <f t="shared" ref="AE196" si="924">X196*AD196/10000</f>
        <v>#VALUE!</v>
      </c>
      <c r="AF196" s="247" t="e">
        <f t="shared" ref="AF196" si="925">W196/AE196</f>
        <v>#VALUE!</v>
      </c>
      <c r="AG196" s="237" t="e">
        <f t="shared" ref="AG196" si="926">-AC196*AF195</f>
        <v>#VALUE!</v>
      </c>
      <c r="AH196" s="241" t="e">
        <f t="shared" ref="AH196" si="927">AG196/K195</f>
        <v>#VALUE!</v>
      </c>
      <c r="AI196" s="237" t="e">
        <f t="shared" ref="AI196" si="928">AL196+AK196</f>
        <v>#VALUE!</v>
      </c>
      <c r="AJ196" s="241" t="e">
        <f t="shared" ref="AJ196" si="929">AF196-AF195</f>
        <v>#VALUE!</v>
      </c>
      <c r="AK196" s="245" t="e">
        <f t="shared" ref="AK196" si="930">(AJ196*Y196)/2</f>
        <v>#VALUE!</v>
      </c>
      <c r="AL196" s="248" t="e">
        <f t="shared" ref="AL196" si="931">AG196+R196</f>
        <v>#VALUE!</v>
      </c>
      <c r="AM196" s="241" t="e">
        <f t="shared" ref="AM196" si="932">AL196/K195</f>
        <v>#VALUE!</v>
      </c>
      <c r="AN196" s="237" t="e">
        <f>SUM(AL$154:AL196)</f>
        <v>#VALUE!</v>
      </c>
      <c r="AO196" s="203" t="e">
        <f t="shared" ref="AO196" si="933">BL196</f>
        <v>#VALUE!</v>
      </c>
      <c r="AP196" s="249" t="e">
        <f t="shared" ref="AP196" si="934">(Z196*AF196*-1)+P196</f>
        <v>#VALUE!</v>
      </c>
      <c r="AQ196" s="250" t="e">
        <f t="shared" ref="AQ196" si="935">AP196/K195</f>
        <v>#VALUE!</v>
      </c>
      <c r="AR196" s="204"/>
      <c r="AS196" s="221"/>
      <c r="AV196" s="67">
        <f t="shared" si="661"/>
        <v>-7</v>
      </c>
      <c r="AX196" s="208" t="str">
        <f>[2]!YBHIST($I$137,$I196,J$25,"sec","")</f>
        <v>E</v>
      </c>
      <c r="AY196" s="206" t="str">
        <f>[2]!YBPRICE($I$137,AX196&amp;"d","Market","AccruedInterest","Swap",$I196,"LMMSkew","","Model",100,"")</f>
        <v>E</v>
      </c>
      <c r="BA196" s="211" t="e">
        <f>[2]!YBHIST($E196,$I196,X$25,"sec","")</f>
        <v>#VALUE!</v>
      </c>
      <c r="BB196" s="67" t="e">
        <f>[2]!YBPRICE(E$41,BA196,"Market","AccruedInterest","Swap",$I196,"LMMSkew","","Model",100,"OASEDUR")</f>
        <v>#VALUE!</v>
      </c>
      <c r="BI196" s="519" t="e">
        <f t="shared" ref="BI196" si="936">1+S196</f>
        <v>#VALUE!</v>
      </c>
      <c r="BJ196" s="520" t="e">
        <f>PRODUCT($BI$154:BI196)-1</f>
        <v>#VALUE!</v>
      </c>
      <c r="BK196" s="519" t="e">
        <f t="shared" ref="BK196" si="937">1+AM196</f>
        <v>#VALUE!</v>
      </c>
      <c r="BL196" s="520" t="e">
        <f>PRODUCT($BK$154:BK196)-1</f>
        <v>#VALUE!</v>
      </c>
    </row>
    <row r="197" spans="3:64" ht="15">
      <c r="C197" s="222" t="e">
        <f t="shared" ref="C197" si="938">I197+10</f>
        <v>#VALUE!</v>
      </c>
      <c r="D197" s="70" t="e">
        <f t="shared" ref="D197" si="939">I197+35</f>
        <v>#VALUE!</v>
      </c>
      <c r="E197" s="70" t="e">
        <f t="shared" ref="E197" si="940">"FNMA"&amp;TEXT($J$23,"0.0")&amp;"-TBA-"&amp;TEXT(C197,"mmm")</f>
        <v>#VALUE!</v>
      </c>
      <c r="F197" s="70" t="e">
        <f t="shared" ref="F197" si="941">"FNMA"&amp;TEXT($J$23,"0.0")&amp;"-TBA-"&amp;TEXT(D197,"mmm")</f>
        <v>#VALUE!</v>
      </c>
      <c r="G197" s="70" t="str">
        <f t="shared" si="633"/>
        <v>FNMA3.0-TBA-GEN</v>
      </c>
      <c r="I197" s="133" t="str">
        <f>[2]!YBWORKDAY(EDATE(Base_Date, AV197), -1, "USD")</f>
        <v>E</v>
      </c>
      <c r="J197" s="234" t="str">
        <f t="shared" ref="J197" si="942">AX197</f>
        <v>E</v>
      </c>
      <c r="K197" s="237" t="e">
        <f t="shared" ref="K197" si="943">AX197+AY197</f>
        <v>#VALUE!</v>
      </c>
      <c r="L197" s="237" t="e">
        <f t="shared" ref="L197" si="944">K197-K196</f>
        <v>#VALUE!</v>
      </c>
      <c r="M197" s="238" t="str">
        <f>[2]!YBHIST($I$137,$I197,"LMMOAS","sec")</f>
        <v>E</v>
      </c>
      <c r="N197" s="239" t="str">
        <f>[2]!YBHIST($I$137,$I196,M$25,"sec","")</f>
        <v>E</v>
      </c>
      <c r="O197" s="240" t="str">
        <f>[2]!YBHIST("1 Month LIBOR",I197,"Yield","bmk","")</f>
        <v>E</v>
      </c>
      <c r="P197" s="237" t="e">
        <f t="shared" ref="P197" si="945">K196-Q197</f>
        <v>#VALUE!</v>
      </c>
      <c r="Q197" s="171" t="str">
        <f>[2]!YBSCEN($I$137,$J196&amp;"d","Market",O$25,"Swap",$I196,"LMMSkew","","Model",100,0,29,"Gradual","ParShift|N",0,"Annualized ROR",O196,100,"",,,,"Default",,,,"Default",,)</f>
        <v>E</v>
      </c>
      <c r="R197" s="237" t="e">
        <f t="shared" ref="R197" si="946">L197+P197</f>
        <v>#VALUE!</v>
      </c>
      <c r="S197" s="241" t="e">
        <f t="shared" ref="S197" si="947">R197/K196</f>
        <v>#VALUE!</v>
      </c>
      <c r="T197" s="237" t="e">
        <f>SUM(R$154:R197)</f>
        <v>#VALUE!</v>
      </c>
      <c r="U197" s="241" t="e">
        <f t="shared" ref="U197" si="948">BJ197</f>
        <v>#VALUE!</v>
      </c>
      <c r="V197" s="242" t="e">
        <f>VLOOKUP($I197, 'Barcap OAD'!$A:$S, $F$137, FALSE)</f>
        <v>#N/A</v>
      </c>
      <c r="W197" s="243" t="e">
        <f t="shared" si="616"/>
        <v>#VALUE!</v>
      </c>
      <c r="X197" s="244" t="e">
        <f>[2]!YBHIST($E197,$I197,X$25,"sec","")</f>
        <v>#VALUE!</v>
      </c>
      <c r="Y197" s="237" t="e">
        <f t="shared" ref="Y197" si="949">X197-X196</f>
        <v>#VALUE!</v>
      </c>
      <c r="Z197" s="171" t="e">
        <f t="shared" ref="Z197" si="950">X196-AA196</f>
        <v>#VALUE!</v>
      </c>
      <c r="AA197" s="171" t="e">
        <f>[2]!YBHIST($F197,$I197,X$25,"sec","")</f>
        <v>#VALUE!</v>
      </c>
      <c r="AB197" s="171" t="e">
        <f t="shared" ref="AB197" si="951">X196-Z197</f>
        <v>#VALUE!</v>
      </c>
      <c r="AC197" s="245" t="e">
        <f t="shared" ref="AC197" si="952">Y197+Z197</f>
        <v>#VALUE!</v>
      </c>
      <c r="AD197" s="246" t="e">
        <f>VLOOKUP($I197, 'Barcap OAD'!$A:$S, $F$26, FALSE)</f>
        <v>#N/A</v>
      </c>
      <c r="AE197" s="243" t="e">
        <f t="shared" ref="AE197" si="953">X197*AD197/10000</f>
        <v>#VALUE!</v>
      </c>
      <c r="AF197" s="247" t="e">
        <f t="shared" ref="AF197" si="954">W197/AE197</f>
        <v>#VALUE!</v>
      </c>
      <c r="AG197" s="237" t="e">
        <f t="shared" ref="AG197" si="955">-AC197*AF196</f>
        <v>#VALUE!</v>
      </c>
      <c r="AH197" s="241" t="e">
        <f t="shared" ref="AH197" si="956">AG197/K196</f>
        <v>#VALUE!</v>
      </c>
      <c r="AI197" s="237" t="e">
        <f t="shared" ref="AI197" si="957">AL197+AK197</f>
        <v>#VALUE!</v>
      </c>
      <c r="AJ197" s="241" t="e">
        <f t="shared" ref="AJ197" si="958">AF197-AF196</f>
        <v>#VALUE!</v>
      </c>
      <c r="AK197" s="245" t="e">
        <f t="shared" ref="AK197" si="959">(AJ197*Y197)/2</f>
        <v>#VALUE!</v>
      </c>
      <c r="AL197" s="248" t="e">
        <f t="shared" ref="AL197" si="960">AG197+R197</f>
        <v>#VALUE!</v>
      </c>
      <c r="AM197" s="241" t="e">
        <f t="shared" ref="AM197" si="961">AL197/K196</f>
        <v>#VALUE!</v>
      </c>
      <c r="AN197" s="237" t="e">
        <f>SUM(AL$154:AL197)</f>
        <v>#VALUE!</v>
      </c>
      <c r="AO197" s="203" t="e">
        <f t="shared" ref="AO197" si="962">BL197</f>
        <v>#VALUE!</v>
      </c>
      <c r="AP197" s="249" t="e">
        <f t="shared" ref="AP197" si="963">(Z197*AF197*-1)+P197</f>
        <v>#VALUE!</v>
      </c>
      <c r="AQ197" s="250" t="e">
        <f t="shared" ref="AQ197" si="964">AP197/K196</f>
        <v>#VALUE!</v>
      </c>
      <c r="AR197" s="204"/>
      <c r="AS197" s="221"/>
      <c r="AV197" s="67">
        <f t="shared" si="661"/>
        <v>-6</v>
      </c>
      <c r="AX197" s="208" t="str">
        <f>[2]!YBHIST($I$137,$I197,J$25,"sec","")</f>
        <v>E</v>
      </c>
      <c r="AY197" s="206" t="str">
        <f>[2]!YBPRICE($I$137,AX197&amp;"d","Market","AccruedInterest","Swap",$I197,"LMMSkew","","Model",100,"")</f>
        <v>E</v>
      </c>
      <c r="BA197" s="211" t="e">
        <f>[2]!YBHIST($E197,$I197,X$25,"sec","")</f>
        <v>#VALUE!</v>
      </c>
      <c r="BB197" s="67" t="e">
        <f>[2]!YBPRICE(E$41,BA197,"Market","AccruedInterest","Swap",$I197,"LMMSkew","","Model",100,"OASEDUR")</f>
        <v>#VALUE!</v>
      </c>
      <c r="BI197" s="519" t="e">
        <f t="shared" ref="BI197" si="965">1+S197</f>
        <v>#VALUE!</v>
      </c>
      <c r="BJ197" s="520" t="e">
        <f>PRODUCT($BI$154:BI197)-1</f>
        <v>#VALUE!</v>
      </c>
      <c r="BK197" s="519" t="e">
        <f t="shared" ref="BK197" si="966">1+AM197</f>
        <v>#VALUE!</v>
      </c>
      <c r="BL197" s="520" t="e">
        <f>PRODUCT($BK$154:BK197)-1</f>
        <v>#VALUE!</v>
      </c>
    </row>
    <row r="198" spans="3:64" ht="15">
      <c r="C198" s="222" t="e">
        <f t="shared" ref="C198" si="967">I198+10</f>
        <v>#VALUE!</v>
      </c>
      <c r="D198" s="70" t="e">
        <f t="shared" ref="D198" si="968">I198+35</f>
        <v>#VALUE!</v>
      </c>
      <c r="E198" s="70" t="e">
        <f t="shared" ref="E198" si="969">"FNMA"&amp;TEXT($J$23,"0.0")&amp;"-TBA-"&amp;TEXT(C198,"mmm")</f>
        <v>#VALUE!</v>
      </c>
      <c r="F198" s="70" t="e">
        <f t="shared" ref="F198" si="970">"FNMA"&amp;TEXT($J$23,"0.0")&amp;"-TBA-"&amp;TEXT(D198,"mmm")</f>
        <v>#VALUE!</v>
      </c>
      <c r="G198" s="70" t="str">
        <f t="shared" si="633"/>
        <v>FNMA3.0-TBA-GEN</v>
      </c>
      <c r="I198" s="133" t="str">
        <f>[2]!YBWORKDAY(EDATE(Base_Date, AV198), -1, "USD")</f>
        <v>E</v>
      </c>
      <c r="J198" s="501" t="str">
        <f t="shared" ref="J198" si="971">AX198</f>
        <v>E</v>
      </c>
      <c r="K198" s="502" t="e">
        <f t="shared" ref="K198" si="972">AX198+AY198</f>
        <v>#VALUE!</v>
      </c>
      <c r="L198" s="502" t="e">
        <f t="shared" ref="L198" si="973">K198-K197</f>
        <v>#VALUE!</v>
      </c>
      <c r="M198" s="503" t="str">
        <f>[2]!YBHIST($I$137,$I198,"LMMOAS","sec")</f>
        <v>E</v>
      </c>
      <c r="N198" s="504" t="str">
        <f>[2]!YBHIST($I$137,$I197,M$25,"sec","")</f>
        <v>E</v>
      </c>
      <c r="O198" s="505" t="str">
        <f>[2]!YBHIST("1 Month LIBOR",I198,"Yield","bmk","")</f>
        <v>E</v>
      </c>
      <c r="P198" s="502" t="e">
        <f t="shared" ref="P198" si="974">K197-Q198</f>
        <v>#VALUE!</v>
      </c>
      <c r="Q198" s="506" t="str">
        <f>[2]!YBSCEN($I$137,$J197&amp;"d","Market",O$25,"Swap",$I197,"LMMSkew","","Model",100,0,29,"Gradual","ParShift|N",0,"Annualized ROR",O197,100,"",,,,"Default",,,,"Default",,)</f>
        <v>E</v>
      </c>
      <c r="R198" s="502" t="e">
        <f t="shared" ref="R198" si="975">L198+P198</f>
        <v>#VALUE!</v>
      </c>
      <c r="S198" s="507" t="e">
        <f t="shared" ref="S198" si="976">R198/K197</f>
        <v>#VALUE!</v>
      </c>
      <c r="T198" s="502" t="e">
        <f>SUM(R$154:R198)</f>
        <v>#VALUE!</v>
      </c>
      <c r="U198" s="507" t="e">
        <f t="shared" ref="U198" si="977">BJ198</f>
        <v>#VALUE!</v>
      </c>
      <c r="V198" s="508" t="e">
        <f>VLOOKUP($I198, 'Barcap OAD'!$A:$S, $F$137, FALSE)</f>
        <v>#N/A</v>
      </c>
      <c r="W198" s="509" t="e">
        <f t="shared" si="616"/>
        <v>#VALUE!</v>
      </c>
      <c r="X198" s="510" t="e">
        <f>[2]!YBHIST($E198,$I198,X$25,"sec","")</f>
        <v>#VALUE!</v>
      </c>
      <c r="Y198" s="502" t="e">
        <f t="shared" ref="Y198" si="978">X198-X197</f>
        <v>#VALUE!</v>
      </c>
      <c r="Z198" s="506" t="e">
        <f t="shared" ref="Z198" si="979">X197-AA197</f>
        <v>#VALUE!</v>
      </c>
      <c r="AA198" s="506" t="e">
        <f>[2]!YBHIST($F198,$I198,X$25,"sec","")</f>
        <v>#VALUE!</v>
      </c>
      <c r="AB198" s="506" t="e">
        <f t="shared" ref="AB198" si="980">X197-Z198</f>
        <v>#VALUE!</v>
      </c>
      <c r="AC198" s="511" t="e">
        <f t="shared" ref="AC198" si="981">Y198+Z198</f>
        <v>#VALUE!</v>
      </c>
      <c r="AD198" s="512" t="e">
        <f>VLOOKUP($I198, 'Barcap OAD'!$A:$S, $F$26, FALSE)</f>
        <v>#N/A</v>
      </c>
      <c r="AE198" s="509" t="e">
        <f t="shared" ref="AE198" si="982">X198*AD198/10000</f>
        <v>#VALUE!</v>
      </c>
      <c r="AF198" s="513" t="e">
        <f t="shared" ref="AF198" si="983">W198/AE198</f>
        <v>#VALUE!</v>
      </c>
      <c r="AG198" s="502" t="e">
        <f t="shared" ref="AG198" si="984">-AC198*AF197</f>
        <v>#VALUE!</v>
      </c>
      <c r="AH198" s="507" t="e">
        <f t="shared" ref="AH198" si="985">AG198/K197</f>
        <v>#VALUE!</v>
      </c>
      <c r="AI198" s="502" t="e">
        <f t="shared" ref="AI198" si="986">AL198+AK198</f>
        <v>#VALUE!</v>
      </c>
      <c r="AJ198" s="507" t="e">
        <f t="shared" ref="AJ198" si="987">AF198-AF197</f>
        <v>#VALUE!</v>
      </c>
      <c r="AK198" s="511" t="e">
        <f t="shared" ref="AK198" si="988">(AJ198*Y198)/2</f>
        <v>#VALUE!</v>
      </c>
      <c r="AL198" s="514" t="e">
        <f t="shared" ref="AL198" si="989">AG198+R198</f>
        <v>#VALUE!</v>
      </c>
      <c r="AM198" s="507" t="e">
        <f t="shared" ref="AM198" si="990">AL198/K197</f>
        <v>#VALUE!</v>
      </c>
      <c r="AN198" s="502" t="e">
        <f>SUM(AL$154:AL198)</f>
        <v>#VALUE!</v>
      </c>
      <c r="AO198" s="232" t="e">
        <f t="shared" ref="AO198" si="991">BL198</f>
        <v>#VALUE!</v>
      </c>
      <c r="AP198" s="515" t="e">
        <f t="shared" ref="AP198" si="992">(Z198*AF198*-1)+P198</f>
        <v>#VALUE!</v>
      </c>
      <c r="AQ198" s="516" t="e">
        <f t="shared" ref="AQ198" si="993">AP198/K197</f>
        <v>#VALUE!</v>
      </c>
      <c r="AR198" s="204"/>
      <c r="AS198" s="221"/>
      <c r="AV198" s="67">
        <f t="shared" si="661"/>
        <v>-5</v>
      </c>
      <c r="AX198" s="208" t="str">
        <f>[2]!YBHIST($I$137,$I198,J$25,"sec","")</f>
        <v>E</v>
      </c>
      <c r="AY198" s="206" t="str">
        <f>[2]!YBPRICE($I$137,AX198&amp;"d","Market","AccruedInterest","Swap",$I198,"LMMSkew","","Model",100,"")</f>
        <v>E</v>
      </c>
      <c r="BA198" s="211" t="e">
        <f>[2]!YBHIST($E198,$I198,X$25,"sec","")</f>
        <v>#VALUE!</v>
      </c>
      <c r="BB198" s="67" t="e">
        <f>[2]!YBPRICE(E$41,BA198,"Market","AccruedInterest","Swap",$I198,"LMMSkew","","Model",100,"OASEDUR")</f>
        <v>#VALUE!</v>
      </c>
      <c r="BI198" s="519" t="e">
        <f t="shared" ref="BI198" si="994">1+S198</f>
        <v>#VALUE!</v>
      </c>
      <c r="BJ198" s="520" t="e">
        <f>PRODUCT($BI$154:BI198)-1</f>
        <v>#VALUE!</v>
      </c>
      <c r="BK198" s="519" t="e">
        <f t="shared" ref="BK198" si="995">1+AM198</f>
        <v>#VALUE!</v>
      </c>
      <c r="BL198" s="520" t="e">
        <f>PRODUCT($BK$154:BK198)-1</f>
        <v>#VALUE!</v>
      </c>
    </row>
    <row r="199" spans="3:64" ht="15">
      <c r="C199" s="222" t="e">
        <f t="shared" ref="C199" si="996">I199+10</f>
        <v>#VALUE!</v>
      </c>
      <c r="D199" s="70" t="e">
        <f t="shared" ref="D199" si="997">I199+35</f>
        <v>#VALUE!</v>
      </c>
      <c r="E199" s="70" t="e">
        <f t="shared" ref="E199" si="998">"FNMA"&amp;TEXT($J$23,"0.0")&amp;"-TBA-"&amp;TEXT(C199,"mmm")</f>
        <v>#VALUE!</v>
      </c>
      <c r="F199" s="70" t="e">
        <f t="shared" ref="F199" si="999">"FNMA"&amp;TEXT($J$23,"0.0")&amp;"-TBA-"&amp;TEXT(D199,"mmm")</f>
        <v>#VALUE!</v>
      </c>
      <c r="G199" s="70" t="str">
        <f t="shared" si="633"/>
        <v>FNMA3.0-TBA-GEN</v>
      </c>
      <c r="I199" s="133" t="str">
        <f>[2]!YBWORKDAY(EDATE(Base_Date, AV199), -1, "USD")</f>
        <v>E</v>
      </c>
      <c r="J199" s="234" t="str">
        <f t="shared" ref="J199" si="1000">AX199</f>
        <v>E</v>
      </c>
      <c r="K199" s="237" t="e">
        <f t="shared" ref="K199" si="1001">AX199+AY199</f>
        <v>#VALUE!</v>
      </c>
      <c r="L199" s="237" t="e">
        <f t="shared" ref="L199" si="1002">K199-K198</f>
        <v>#VALUE!</v>
      </c>
      <c r="M199" s="238" t="str">
        <f>[2]!YBHIST($I$137,$I199,"LMMOAS","sec")</f>
        <v>E</v>
      </c>
      <c r="N199" s="239" t="str">
        <f>[2]!YBHIST($I$137,$I198,M$25,"sec","")</f>
        <v>E</v>
      </c>
      <c r="O199" s="240" t="str">
        <f>[2]!YBHIST("1 Month LIBOR",I199,"Yield","bmk","")</f>
        <v>E</v>
      </c>
      <c r="P199" s="237" t="e">
        <f t="shared" ref="P199" si="1003">K198-Q199</f>
        <v>#VALUE!</v>
      </c>
      <c r="Q199" s="171" t="str">
        <f>[2]!YBSCEN($I$137,$J198&amp;"d","Market",O$25,"Swap",$I198,"LMMSkew","","Model",100,0,29,"Gradual","ParShift|N",0,"Annualized ROR",O198,100,"",,,,"Default",,,,"Default",,)</f>
        <v>E</v>
      </c>
      <c r="R199" s="237" t="e">
        <f t="shared" ref="R199" si="1004">L199+P199</f>
        <v>#VALUE!</v>
      </c>
      <c r="S199" s="241" t="e">
        <f t="shared" ref="S199" si="1005">R199/K198</f>
        <v>#VALUE!</v>
      </c>
      <c r="T199" s="237" t="e">
        <f>SUM(R$154:R199)</f>
        <v>#VALUE!</v>
      </c>
      <c r="U199" s="241" t="e">
        <f t="shared" ref="U199" si="1006">BJ199</f>
        <v>#VALUE!</v>
      </c>
      <c r="V199" s="242" t="e">
        <f>VLOOKUP($I199, 'Barcap OAD'!$A:$S, $F$137, FALSE)</f>
        <v>#N/A</v>
      </c>
      <c r="W199" s="243" t="e">
        <f t="shared" si="616"/>
        <v>#VALUE!</v>
      </c>
      <c r="X199" s="244" t="e">
        <f>[2]!YBHIST($E199,$I199,X$25,"sec","")</f>
        <v>#VALUE!</v>
      </c>
      <c r="Y199" s="237" t="e">
        <f t="shared" ref="Y199" si="1007">X199-X198</f>
        <v>#VALUE!</v>
      </c>
      <c r="Z199" s="171" t="e">
        <f t="shared" ref="Z199" si="1008">X198-AA198</f>
        <v>#VALUE!</v>
      </c>
      <c r="AA199" s="171" t="e">
        <f>[2]!YBHIST($F199,$I199,X$25,"sec","")</f>
        <v>#VALUE!</v>
      </c>
      <c r="AB199" s="171" t="e">
        <f t="shared" ref="AB199" si="1009">X198-Z199</f>
        <v>#VALUE!</v>
      </c>
      <c r="AC199" s="245" t="e">
        <f t="shared" ref="AC199" si="1010">Y199+Z199</f>
        <v>#VALUE!</v>
      </c>
      <c r="AD199" s="246" t="e">
        <f>VLOOKUP($I199, 'Barcap OAD'!$A:$S, $F$26, FALSE)</f>
        <v>#N/A</v>
      </c>
      <c r="AE199" s="243" t="e">
        <f t="shared" ref="AE199" si="1011">X199*AD199/10000</f>
        <v>#VALUE!</v>
      </c>
      <c r="AF199" s="247" t="e">
        <f t="shared" ref="AF199" si="1012">W199/AE199</f>
        <v>#VALUE!</v>
      </c>
      <c r="AG199" s="237" t="e">
        <f t="shared" ref="AG199" si="1013">-AC199*AF198</f>
        <v>#VALUE!</v>
      </c>
      <c r="AH199" s="241" t="e">
        <f t="shared" ref="AH199" si="1014">AG199/K198</f>
        <v>#VALUE!</v>
      </c>
      <c r="AI199" s="237" t="e">
        <f t="shared" ref="AI199" si="1015">AL199+AK199</f>
        <v>#VALUE!</v>
      </c>
      <c r="AJ199" s="241" t="e">
        <f t="shared" ref="AJ199" si="1016">AF199-AF198</f>
        <v>#VALUE!</v>
      </c>
      <c r="AK199" s="245" t="e">
        <f t="shared" ref="AK199" si="1017">(AJ199*Y199)/2</f>
        <v>#VALUE!</v>
      </c>
      <c r="AL199" s="248" t="e">
        <f t="shared" ref="AL199" si="1018">AG199+R199</f>
        <v>#VALUE!</v>
      </c>
      <c r="AM199" s="241" t="e">
        <f t="shared" ref="AM199" si="1019">AL199/K198</f>
        <v>#VALUE!</v>
      </c>
      <c r="AN199" s="237" t="e">
        <f>SUM(AL$154:AL199)</f>
        <v>#VALUE!</v>
      </c>
      <c r="AO199" s="203" t="e">
        <f t="shared" ref="AO199" si="1020">BL199</f>
        <v>#VALUE!</v>
      </c>
      <c r="AP199" s="249" t="e">
        <f t="shared" ref="AP199" si="1021">(Z199*AF199*-1)+P199</f>
        <v>#VALUE!</v>
      </c>
      <c r="AQ199" s="250" t="e">
        <f t="shared" ref="AQ199" si="1022">AP199/K198</f>
        <v>#VALUE!</v>
      </c>
      <c r="AR199" s="204"/>
      <c r="AS199" s="221"/>
      <c r="AV199" s="67">
        <f t="shared" si="661"/>
        <v>-4</v>
      </c>
      <c r="AX199" s="208" t="str">
        <f>[2]!YBHIST($I$137,$I199,J$25,"sec","")</f>
        <v>E</v>
      </c>
      <c r="AY199" s="206" t="str">
        <f>[2]!YBPRICE($I$137,AX199&amp;"d","Market","AccruedInterest","Swap",$I199,"LMMSkew","","Model",100,"")</f>
        <v>E</v>
      </c>
      <c r="BA199" s="211" t="e">
        <f>[2]!YBHIST($E199,$I199,X$25,"sec","")</f>
        <v>#VALUE!</v>
      </c>
      <c r="BB199" s="67" t="e">
        <f>[2]!YBPRICE(E$41,BA199,"Market","AccruedInterest","Swap",$I199,"LMMSkew","","Model",100,"OASEDUR")</f>
        <v>#VALUE!</v>
      </c>
      <c r="BI199" s="519" t="e">
        <f t="shared" ref="BI199" si="1023">1+S199</f>
        <v>#VALUE!</v>
      </c>
      <c r="BJ199" s="520" t="e">
        <f>PRODUCT($BI$154:BI199)-1</f>
        <v>#VALUE!</v>
      </c>
      <c r="BK199" s="519" t="e">
        <f t="shared" ref="BK199" si="1024">1+AM199</f>
        <v>#VALUE!</v>
      </c>
      <c r="BL199" s="520" t="e">
        <f>PRODUCT($BK$154:BK199)-1</f>
        <v>#VALUE!</v>
      </c>
    </row>
    <row r="200" spans="3:64" ht="15">
      <c r="C200" s="222" t="e">
        <f t="shared" ref="C200" si="1025">I200+10</f>
        <v>#VALUE!</v>
      </c>
      <c r="D200" s="70" t="e">
        <f t="shared" ref="D200" si="1026">I200+35</f>
        <v>#VALUE!</v>
      </c>
      <c r="E200" s="70" t="e">
        <f t="shared" ref="E200" si="1027">"FNMA"&amp;TEXT($J$23,"0.0")&amp;"-TBA-"&amp;TEXT(C200,"mmm")</f>
        <v>#VALUE!</v>
      </c>
      <c r="F200" s="70" t="e">
        <f t="shared" ref="F200" si="1028">"FNMA"&amp;TEXT($J$23,"0.0")&amp;"-TBA-"&amp;TEXT(D200,"mmm")</f>
        <v>#VALUE!</v>
      </c>
      <c r="G200" s="70" t="str">
        <f t="shared" si="633"/>
        <v>FNMA3.0-TBA-GEN</v>
      </c>
      <c r="I200" s="133" t="str">
        <f>[2]!YBWORKDAY(EDATE(Base_Date, AV200), -1, "USD")</f>
        <v>E</v>
      </c>
      <c r="J200" s="501" t="str">
        <f t="shared" ref="J200" si="1029">AX200</f>
        <v>E</v>
      </c>
      <c r="K200" s="502" t="e">
        <f t="shared" ref="K200" si="1030">AX200+AY200</f>
        <v>#VALUE!</v>
      </c>
      <c r="L200" s="502" t="e">
        <f t="shared" ref="L200" si="1031">K200-K199</f>
        <v>#VALUE!</v>
      </c>
      <c r="M200" s="503" t="str">
        <f>[2]!YBHIST($I$137,$I200,"LMMOAS","sec")</f>
        <v>E</v>
      </c>
      <c r="N200" s="504" t="str">
        <f>[2]!YBHIST($I$137,$I199,M$25,"sec","")</f>
        <v>E</v>
      </c>
      <c r="O200" s="505" t="str">
        <f>[2]!YBHIST("1 Month LIBOR",I200,"Yield","bmk","")</f>
        <v>E</v>
      </c>
      <c r="P200" s="502" t="e">
        <f t="shared" ref="P200" si="1032">K199-Q200</f>
        <v>#VALUE!</v>
      </c>
      <c r="Q200" s="506" t="str">
        <f>[2]!YBSCEN($I$137,$J199&amp;"d","Market",O$25,"Swap",$I199,"LMMSkew","","Model",100,0,29,"Gradual","ParShift|N",0,"Annualized ROR",O199,100,"",,,,"Default",,,,"Default",,)</f>
        <v>E</v>
      </c>
      <c r="R200" s="502" t="e">
        <f t="shared" ref="R200" si="1033">L200+P200</f>
        <v>#VALUE!</v>
      </c>
      <c r="S200" s="507" t="e">
        <f t="shared" ref="S200" si="1034">R200/K199</f>
        <v>#VALUE!</v>
      </c>
      <c r="T200" s="502" t="e">
        <f>SUM(R$154:R200)</f>
        <v>#VALUE!</v>
      </c>
      <c r="U200" s="507" t="e">
        <f t="shared" ref="U200" si="1035">BJ200</f>
        <v>#VALUE!</v>
      </c>
      <c r="V200" s="508" t="e">
        <f>VLOOKUP($I200, 'Barcap OAD'!$A:$S, $F$137, FALSE)</f>
        <v>#N/A</v>
      </c>
      <c r="W200" s="509" t="e">
        <f t="shared" si="616"/>
        <v>#VALUE!</v>
      </c>
      <c r="X200" s="510" t="e">
        <f>[2]!YBHIST($E200,$I200,X$25,"sec","")</f>
        <v>#VALUE!</v>
      </c>
      <c r="Y200" s="502" t="e">
        <f t="shared" ref="Y200" si="1036">X200-X199</f>
        <v>#VALUE!</v>
      </c>
      <c r="Z200" s="506" t="e">
        <f t="shared" ref="Z200" si="1037">X199-AA199</f>
        <v>#VALUE!</v>
      </c>
      <c r="AA200" s="506" t="e">
        <f>[2]!YBHIST($F200,$I200,X$25,"sec","")</f>
        <v>#VALUE!</v>
      </c>
      <c r="AB200" s="506" t="e">
        <f t="shared" ref="AB200" si="1038">X199-Z200</f>
        <v>#VALUE!</v>
      </c>
      <c r="AC200" s="511" t="e">
        <f t="shared" ref="AC200" si="1039">Y200+Z200</f>
        <v>#VALUE!</v>
      </c>
      <c r="AD200" s="512" t="e">
        <f>VLOOKUP($I200, 'Barcap OAD'!$A:$S, $F$26, FALSE)</f>
        <v>#N/A</v>
      </c>
      <c r="AE200" s="509" t="e">
        <f t="shared" ref="AE200" si="1040">X200*AD200/10000</f>
        <v>#VALUE!</v>
      </c>
      <c r="AF200" s="513" t="e">
        <f t="shared" ref="AF200" si="1041">W200/AE200</f>
        <v>#VALUE!</v>
      </c>
      <c r="AG200" s="502" t="e">
        <f t="shared" ref="AG200" si="1042">-AC200*AF199</f>
        <v>#VALUE!</v>
      </c>
      <c r="AH200" s="507" t="e">
        <f t="shared" ref="AH200" si="1043">AG200/K199</f>
        <v>#VALUE!</v>
      </c>
      <c r="AI200" s="502" t="e">
        <f t="shared" ref="AI200" si="1044">AL200+AK200</f>
        <v>#VALUE!</v>
      </c>
      <c r="AJ200" s="507" t="e">
        <f t="shared" ref="AJ200" si="1045">AF200-AF199</f>
        <v>#VALUE!</v>
      </c>
      <c r="AK200" s="511" t="e">
        <f t="shared" ref="AK200" si="1046">(AJ200*Y200)/2</f>
        <v>#VALUE!</v>
      </c>
      <c r="AL200" s="514" t="e">
        <f t="shared" ref="AL200" si="1047">AG200+R200</f>
        <v>#VALUE!</v>
      </c>
      <c r="AM200" s="507" t="e">
        <f t="shared" ref="AM200" si="1048">AL200/K199</f>
        <v>#VALUE!</v>
      </c>
      <c r="AN200" s="502" t="e">
        <f>SUM(AL$154:AL200)</f>
        <v>#VALUE!</v>
      </c>
      <c r="AO200" s="232" t="e">
        <f t="shared" ref="AO200" si="1049">BL200</f>
        <v>#VALUE!</v>
      </c>
      <c r="AP200" s="515" t="e">
        <f t="shared" ref="AP200" si="1050">(Z200*AF200*-1)+P200</f>
        <v>#VALUE!</v>
      </c>
      <c r="AQ200" s="516" t="e">
        <f t="shared" ref="AQ200" si="1051">AP200/K199</f>
        <v>#VALUE!</v>
      </c>
      <c r="AR200" s="204"/>
      <c r="AS200" s="221"/>
      <c r="AV200" s="67">
        <f t="shared" si="661"/>
        <v>-3</v>
      </c>
      <c r="AX200" s="208" t="str">
        <f>[2]!YBHIST($I$137,$I200,J$25,"sec","")</f>
        <v>E</v>
      </c>
      <c r="AY200" s="206" t="str">
        <f>[2]!YBPRICE($I$137,AX200&amp;"d","Market","AccruedInterest","Swap",$I200,"LMMSkew","","Model",100,"")</f>
        <v>E</v>
      </c>
      <c r="BA200" s="211" t="e">
        <f>[2]!YBHIST($E200,$I200,X$25,"sec","")</f>
        <v>#VALUE!</v>
      </c>
      <c r="BB200" s="67" t="e">
        <f>[2]!YBPRICE(E$41,BA200,"Market","AccruedInterest","Swap",$I200,"LMMSkew","","Model",100,"OASEDUR")</f>
        <v>#VALUE!</v>
      </c>
      <c r="BI200" s="519" t="e">
        <f t="shared" ref="BI200" si="1052">1+S200</f>
        <v>#VALUE!</v>
      </c>
      <c r="BJ200" s="520" t="e">
        <f>PRODUCT($BI$154:BI200)-1</f>
        <v>#VALUE!</v>
      </c>
      <c r="BK200" s="519" t="e">
        <f t="shared" ref="BK200" si="1053">1+AM200</f>
        <v>#VALUE!</v>
      </c>
      <c r="BL200" s="520" t="e">
        <f>PRODUCT($BK$154:BK200)-1</f>
        <v>#VALUE!</v>
      </c>
    </row>
    <row r="201" spans="3:64" ht="15">
      <c r="C201" s="222" t="e">
        <f t="shared" ref="C201" si="1054">I201+10</f>
        <v>#VALUE!</v>
      </c>
      <c r="D201" s="70" t="e">
        <f t="shared" ref="D201" si="1055">I201+35</f>
        <v>#VALUE!</v>
      </c>
      <c r="E201" s="70" t="e">
        <f t="shared" ref="E201" si="1056">"FNMA"&amp;TEXT($J$23,"0.0")&amp;"-TBA-"&amp;TEXT(C201,"mmm")</f>
        <v>#VALUE!</v>
      </c>
      <c r="F201" s="70" t="e">
        <f t="shared" ref="F201" si="1057">"FNMA"&amp;TEXT($J$23,"0.0")&amp;"-TBA-"&amp;TEXT(D201,"mmm")</f>
        <v>#VALUE!</v>
      </c>
      <c r="G201" s="70" t="str">
        <f t="shared" si="633"/>
        <v>FNMA3.0-TBA-GEN</v>
      </c>
      <c r="I201" s="133" t="str">
        <f>[2]!YBWORKDAY(EDATE(Base_Date, AV201), -1, "USD")</f>
        <v>E</v>
      </c>
      <c r="J201" s="217" t="str">
        <f t="shared" ref="J201" si="1058">AX201</f>
        <v>E</v>
      </c>
      <c r="K201" s="80" t="e">
        <f t="shared" ref="K201" si="1059">AX201+AY201</f>
        <v>#VALUE!</v>
      </c>
      <c r="L201" s="80" t="e">
        <f t="shared" ref="L201" si="1060">K201-K200</f>
        <v>#VALUE!</v>
      </c>
      <c r="M201" s="81" t="str">
        <f>[2]!YBHIST($I$137,$I201,"LMMOAS","sec")</f>
        <v>E</v>
      </c>
      <c r="N201" s="73" t="str">
        <f>[2]!YBHIST($I$137,$I200,M$25,"sec","")</f>
        <v>E</v>
      </c>
      <c r="O201" s="170" t="str">
        <f>[2]!YBHIST("1 Month LIBOR",I201,"Yield","bmk","")</f>
        <v>E</v>
      </c>
      <c r="P201" s="80" t="e">
        <f t="shared" ref="P201" si="1061">K200-Q201</f>
        <v>#VALUE!</v>
      </c>
      <c r="Q201" s="82" t="str">
        <f>[2]!YBSCEN($I$137,$J200&amp;"d","Market",O$25,"Swap",$I200,"LMMSkew","","Model",100,0,29,"Gradual","ParShift|N",0,"Annualized ROR",O200,100,"",,,,"Default",,,,"Default",,)</f>
        <v>E</v>
      </c>
      <c r="R201" s="80" t="e">
        <f t="shared" ref="R201" si="1062">L201+P201</f>
        <v>#VALUE!</v>
      </c>
      <c r="S201" s="83" t="e">
        <f t="shared" ref="S201" si="1063">R201/K200</f>
        <v>#VALUE!</v>
      </c>
      <c r="T201" s="80" t="e">
        <f>SUM(R$154:R201)</f>
        <v>#VALUE!</v>
      </c>
      <c r="U201" s="83" t="e">
        <f t="shared" ref="U201" si="1064">BJ201</f>
        <v>#VALUE!</v>
      </c>
      <c r="V201" s="84" t="e">
        <f>VLOOKUP($I201, 'Barcap OAD'!$A:$S, $F$137, FALSE)</f>
        <v>#N/A</v>
      </c>
      <c r="W201" s="172" t="e">
        <f t="shared" si="616"/>
        <v>#VALUE!</v>
      </c>
      <c r="X201" s="185" t="e">
        <f>[2]!YBHIST($E201,$I201,X$25,"sec","")</f>
        <v>#VALUE!</v>
      </c>
      <c r="Y201" s="80" t="e">
        <f t="shared" ref="Y201" si="1065">X201-X200</f>
        <v>#VALUE!</v>
      </c>
      <c r="Z201" s="82" t="e">
        <f t="shared" ref="Z201" si="1066">X200-AA200</f>
        <v>#VALUE!</v>
      </c>
      <c r="AA201" s="82" t="e">
        <f>[2]!YBHIST($F201,$I201,X$25,"sec","")</f>
        <v>#VALUE!</v>
      </c>
      <c r="AB201" s="82" t="e">
        <f t="shared" ref="AB201" si="1067">X200-Z201</f>
        <v>#VALUE!</v>
      </c>
      <c r="AC201" s="187" t="e">
        <f t="shared" ref="AC201" si="1068">Y201+Z201</f>
        <v>#VALUE!</v>
      </c>
      <c r="AD201" s="189" t="e">
        <f>VLOOKUP($I201, 'Barcap OAD'!$A:$S, $F$26, FALSE)</f>
        <v>#N/A</v>
      </c>
      <c r="AE201" s="172" t="e">
        <f t="shared" ref="AE201" si="1069">X201*AD201/10000</f>
        <v>#VALUE!</v>
      </c>
      <c r="AF201" s="86" t="e">
        <f t="shared" ref="AF201" si="1070">W201/AE201</f>
        <v>#VALUE!</v>
      </c>
      <c r="AG201" s="80" t="e">
        <f t="shared" ref="AG201" si="1071">-AC201*AF200</f>
        <v>#VALUE!</v>
      </c>
      <c r="AH201" s="83" t="e">
        <f t="shared" ref="AH201" si="1072">AG201/K200</f>
        <v>#VALUE!</v>
      </c>
      <c r="AI201" s="80" t="e">
        <f t="shared" ref="AI201" si="1073">AL201+AK201</f>
        <v>#VALUE!</v>
      </c>
      <c r="AJ201" s="83" t="e">
        <f t="shared" ref="AJ201" si="1074">AF201-AF200</f>
        <v>#VALUE!</v>
      </c>
      <c r="AK201" s="187" t="e">
        <f t="shared" ref="AK201" si="1075">(AJ201*Y201)/2</f>
        <v>#VALUE!</v>
      </c>
      <c r="AL201" s="192" t="e">
        <f t="shared" ref="AL201" si="1076">AG201+R201</f>
        <v>#VALUE!</v>
      </c>
      <c r="AM201" s="83" t="e">
        <f t="shared" ref="AM201" si="1077">AL201/K200</f>
        <v>#VALUE!</v>
      </c>
      <c r="AN201" s="80" t="e">
        <f>SUM(AL$154:AL201)</f>
        <v>#VALUE!</v>
      </c>
      <c r="AO201" s="109" t="e">
        <f t="shared" ref="AO201" si="1078">BL201</f>
        <v>#VALUE!</v>
      </c>
      <c r="AP201" s="194" t="e">
        <f t="shared" ref="AP201" si="1079">(Z201*AF201*-1)+P201</f>
        <v>#VALUE!</v>
      </c>
      <c r="AQ201" s="200" t="e">
        <f t="shared" ref="AQ201" si="1080">AP201/K200</f>
        <v>#VALUE!</v>
      </c>
      <c r="AR201" s="204"/>
      <c r="AS201" s="221"/>
      <c r="AV201" s="67">
        <f t="shared" si="661"/>
        <v>-2</v>
      </c>
      <c r="AX201" s="208" t="str">
        <f>[2]!YBHIST($I$137,$I201,J$25,"sec","")</f>
        <v>E</v>
      </c>
      <c r="AY201" s="206" t="str">
        <f>[2]!YBPRICE($I$137,AX201&amp;"d","Market","AccruedInterest","Swap",$I201,"LMMSkew","","Model",100,"")</f>
        <v>E</v>
      </c>
      <c r="BA201" s="211" t="e">
        <f>[2]!YBHIST($E201,$I201,X$25,"sec","")</f>
        <v>#VALUE!</v>
      </c>
      <c r="BB201" s="67" t="e">
        <f>[2]!YBPRICE(E$41,BA201,"Market","AccruedInterest","Swap",$I201,"LMMSkew","","Model",100,"OASEDUR")</f>
        <v>#VALUE!</v>
      </c>
      <c r="BI201" s="519" t="e">
        <f t="shared" ref="BI201" si="1081">1+S201</f>
        <v>#VALUE!</v>
      </c>
      <c r="BJ201" s="520" t="e">
        <f>PRODUCT($BI$154:BI201)-1</f>
        <v>#VALUE!</v>
      </c>
      <c r="BK201" s="519" t="e">
        <f t="shared" ref="BK201" si="1082">1+AM201</f>
        <v>#VALUE!</v>
      </c>
      <c r="BL201" s="520" t="e">
        <f>PRODUCT($BK$154:BK201)-1</f>
        <v>#VALUE!</v>
      </c>
    </row>
    <row r="202" spans="3:64" ht="15">
      <c r="C202" s="222" t="e">
        <f t="shared" ref="C202" si="1083">I202+10</f>
        <v>#VALUE!</v>
      </c>
      <c r="D202" s="70" t="e">
        <f t="shared" ref="D202" si="1084">I202+35</f>
        <v>#VALUE!</v>
      </c>
      <c r="E202" s="70" t="e">
        <f t="shared" ref="E202" si="1085">"FNMA"&amp;TEXT($J$23,"0.0")&amp;"-TBA-"&amp;TEXT(C202,"mmm")</f>
        <v>#VALUE!</v>
      </c>
      <c r="F202" s="70" t="e">
        <f t="shared" ref="F202" si="1086">"FNMA"&amp;TEXT($J$23,"0.0")&amp;"-TBA-"&amp;TEXT(D202,"mmm")</f>
        <v>#VALUE!</v>
      </c>
      <c r="G202" s="70" t="str">
        <f t="shared" si="633"/>
        <v>FNMA3.0-TBA-GEN</v>
      </c>
      <c r="I202" s="133" t="str">
        <f>[2]!YBWORKDAY(EDATE(Base_Date, AV202), -1, "USD")</f>
        <v>E</v>
      </c>
      <c r="J202" s="217" t="str">
        <f t="shared" ref="J202" si="1087">AX202</f>
        <v>E</v>
      </c>
      <c r="K202" s="80" t="e">
        <f t="shared" ref="K202" si="1088">AX202+AY202</f>
        <v>#VALUE!</v>
      </c>
      <c r="L202" s="80" t="e">
        <f t="shared" ref="L202" si="1089">K202-K201</f>
        <v>#VALUE!</v>
      </c>
      <c r="M202" s="81" t="str">
        <f>[2]!YBHIST($I$137,$I202,"LMMOAS","sec")</f>
        <v>E</v>
      </c>
      <c r="N202" s="73" t="str">
        <f>[2]!YBHIST($I$137,$I201,M$25,"sec","")</f>
        <v>E</v>
      </c>
      <c r="O202" s="170" t="str">
        <f>[2]!YBHIST("1 Month LIBOR",I202,"Yield","bmk","")</f>
        <v>E</v>
      </c>
      <c r="P202" s="80" t="e">
        <f t="shared" ref="P202" si="1090">K201-Q202</f>
        <v>#VALUE!</v>
      </c>
      <c r="Q202" s="82" t="str">
        <f>[2]!YBSCEN($I$137,$J201&amp;"d","Market",O$25,"Swap",$I201,"LMMSkew","","Model",100,0,29,"Gradual","ParShift|N",0,"Annualized ROR",O201,100,"",,,,"Default",,,,"Default",,)</f>
        <v>E</v>
      </c>
      <c r="R202" s="80" t="e">
        <f t="shared" ref="R202" si="1091">L202+P202</f>
        <v>#VALUE!</v>
      </c>
      <c r="S202" s="83" t="e">
        <f t="shared" ref="S202" si="1092">R202/K201</f>
        <v>#VALUE!</v>
      </c>
      <c r="T202" s="80" t="e">
        <f>SUM(R$154:R202)</f>
        <v>#VALUE!</v>
      </c>
      <c r="U202" s="83" t="e">
        <f t="shared" ref="U202" si="1093">BJ202</f>
        <v>#VALUE!</v>
      </c>
      <c r="V202" s="84" t="e">
        <f>VLOOKUP($I202, 'Barcap OAD'!$A:$S, $F$137, FALSE)</f>
        <v>#N/A</v>
      </c>
      <c r="W202" s="172" t="e">
        <f t="shared" si="616"/>
        <v>#VALUE!</v>
      </c>
      <c r="X202" s="185" t="e">
        <f>[2]!YBHIST($E202,$I202,X$25,"sec","")</f>
        <v>#VALUE!</v>
      </c>
      <c r="Y202" s="80" t="e">
        <f t="shared" ref="Y202" si="1094">X202-X201</f>
        <v>#VALUE!</v>
      </c>
      <c r="Z202" s="82" t="e">
        <f t="shared" ref="Z202" si="1095">X201-AA201</f>
        <v>#VALUE!</v>
      </c>
      <c r="AA202" s="82" t="e">
        <f>[2]!YBHIST($F202,$I202,X$25,"sec","")</f>
        <v>#VALUE!</v>
      </c>
      <c r="AB202" s="82" t="e">
        <f t="shared" ref="AB202" si="1096">X201-Z202</f>
        <v>#VALUE!</v>
      </c>
      <c r="AC202" s="187" t="e">
        <f t="shared" ref="AC202" si="1097">Y202+Z202</f>
        <v>#VALUE!</v>
      </c>
      <c r="AD202" s="189" t="e">
        <f>VLOOKUP($I202, 'Barcap OAD'!$A:$S, $F$26, FALSE)</f>
        <v>#N/A</v>
      </c>
      <c r="AE202" s="172" t="e">
        <f t="shared" ref="AE202" si="1098">X202*AD202/10000</f>
        <v>#VALUE!</v>
      </c>
      <c r="AF202" s="86" t="e">
        <f t="shared" ref="AF202" si="1099">W202/AE202</f>
        <v>#VALUE!</v>
      </c>
      <c r="AG202" s="80" t="e">
        <f t="shared" ref="AG202" si="1100">-AC202*AF201</f>
        <v>#VALUE!</v>
      </c>
      <c r="AH202" s="83" t="e">
        <f t="shared" ref="AH202" si="1101">AG202/K201</f>
        <v>#VALUE!</v>
      </c>
      <c r="AI202" s="80" t="e">
        <f t="shared" ref="AI202" si="1102">AL202+AK202</f>
        <v>#VALUE!</v>
      </c>
      <c r="AJ202" s="83" t="e">
        <f t="shared" ref="AJ202" si="1103">AF202-AF201</f>
        <v>#VALUE!</v>
      </c>
      <c r="AK202" s="187" t="e">
        <f t="shared" ref="AK202" si="1104">(AJ202*Y202)/2</f>
        <v>#VALUE!</v>
      </c>
      <c r="AL202" s="192" t="e">
        <f t="shared" ref="AL202" si="1105">AG202+R202</f>
        <v>#VALUE!</v>
      </c>
      <c r="AM202" s="83" t="e">
        <f t="shared" ref="AM202" si="1106">AL202/K201</f>
        <v>#VALUE!</v>
      </c>
      <c r="AN202" s="80" t="e">
        <f>SUM(AL$154:AL202)</f>
        <v>#VALUE!</v>
      </c>
      <c r="AO202" s="109" t="e">
        <f t="shared" ref="AO202" si="1107">BL202</f>
        <v>#VALUE!</v>
      </c>
      <c r="AP202" s="194" t="e">
        <f t="shared" ref="AP202" si="1108">(Z202*AF202*-1)+P202</f>
        <v>#VALUE!</v>
      </c>
      <c r="AQ202" s="200" t="e">
        <f t="shared" ref="AQ202" si="1109">AP202/K201</f>
        <v>#VALUE!</v>
      </c>
      <c r="AR202" s="204"/>
      <c r="AS202" s="221"/>
      <c r="AV202" s="67">
        <f t="shared" si="661"/>
        <v>-1</v>
      </c>
      <c r="AX202" s="208" t="str">
        <f>[2]!YBHIST($I$137,$I202,J$25,"sec","")</f>
        <v>E</v>
      </c>
      <c r="AY202" s="206" t="str">
        <f>[2]!YBPRICE($I$137,AX202&amp;"d","Market","AccruedInterest","Swap",$I202,"LMMSkew","","Model",100,"")</f>
        <v>E</v>
      </c>
      <c r="BA202" s="211" t="e">
        <f>[2]!YBHIST($E202,$I202,X$25,"sec","")</f>
        <v>#VALUE!</v>
      </c>
      <c r="BB202" s="67" t="e">
        <f>[2]!YBPRICE(E$41,BA202,"Market","AccruedInterest","Swap",$I202,"LMMSkew","","Model",100,"OASEDUR")</f>
        <v>#VALUE!</v>
      </c>
      <c r="BI202" s="519" t="e">
        <f t="shared" ref="BI202" si="1110">1+S202</f>
        <v>#VALUE!</v>
      </c>
      <c r="BJ202" s="520" t="e">
        <f>PRODUCT($BI$154:BI202)-1</f>
        <v>#VALUE!</v>
      </c>
      <c r="BK202" s="519" t="e">
        <f t="shared" ref="BK202" si="1111">1+AM202</f>
        <v>#VALUE!</v>
      </c>
      <c r="BL202" s="520" t="e">
        <f>PRODUCT($BK$154:BK202)-1</f>
        <v>#VALUE!</v>
      </c>
    </row>
    <row r="203" spans="3:64" ht="15">
      <c r="C203" s="222" t="e">
        <f t="shared" ref="C203" si="1112">I203+10</f>
        <v>#VALUE!</v>
      </c>
      <c r="D203" s="70" t="e">
        <f t="shared" ref="D203" si="1113">I203+35</f>
        <v>#VALUE!</v>
      </c>
      <c r="E203" s="70" t="e">
        <f t="shared" ref="E203" si="1114">"FNMA"&amp;TEXT($J$23,"0.0")&amp;"-TBA-"&amp;TEXT(C203,"mmm")</f>
        <v>#VALUE!</v>
      </c>
      <c r="F203" s="70" t="e">
        <f t="shared" ref="F203" si="1115">"FNMA"&amp;TEXT($J$23,"0.0")&amp;"-TBA-"&amp;TEXT(D203,"mmm")</f>
        <v>#VALUE!</v>
      </c>
      <c r="G203" s="70" t="str">
        <f t="shared" si="633"/>
        <v>FNMA3.0-TBA-GEN</v>
      </c>
      <c r="I203" s="149" t="str">
        <f>[2]!YBWORKDAY(EDATE(Base_Date, AV203), -1, "USD")</f>
        <v>E</v>
      </c>
      <c r="J203" s="312" t="str">
        <f t="shared" ref="J203" si="1116">AX203</f>
        <v>E</v>
      </c>
      <c r="K203" s="313" t="e">
        <f t="shared" ref="K203" si="1117">AX203+AY203</f>
        <v>#VALUE!</v>
      </c>
      <c r="L203" s="313" t="e">
        <f t="shared" ref="L203" si="1118">K203-K202</f>
        <v>#VALUE!</v>
      </c>
      <c r="M203" s="314" t="str">
        <f>[2]!YBHIST($I$137,$I203,"LMMOAS","sec")</f>
        <v>E</v>
      </c>
      <c r="N203" s="315" t="str">
        <f>[2]!YBHIST($I$137,$I202,M$25,"sec","")</f>
        <v>E</v>
      </c>
      <c r="O203" s="316" t="str">
        <f>[2]!YBHIST("1 Month LIBOR",I203,"Yield","bmk","")</f>
        <v>E</v>
      </c>
      <c r="P203" s="313" t="e">
        <f t="shared" ref="P203" si="1119">K202-Q203</f>
        <v>#VALUE!</v>
      </c>
      <c r="Q203" s="317" t="str">
        <f>[2]!YBSCEN($I$137,$J202&amp;"d","Market",O$25,"Swap",$I202,"LMMSkew","","Model",100,0,29,"Gradual","ParShift|N",0,"Annualized ROR",O202,100,"",,,,"Default",,,,"Default",,)</f>
        <v>E</v>
      </c>
      <c r="R203" s="313" t="e">
        <f t="shared" ref="R203" si="1120">L203+P203</f>
        <v>#VALUE!</v>
      </c>
      <c r="S203" s="318" t="e">
        <f t="shared" ref="S203" si="1121">R203/K202</f>
        <v>#VALUE!</v>
      </c>
      <c r="T203" s="313" t="e">
        <f>SUM(R$154:R203)</f>
        <v>#VALUE!</v>
      </c>
      <c r="U203" s="318" t="e">
        <f t="shared" ref="U203" si="1122">BJ203</f>
        <v>#VALUE!</v>
      </c>
      <c r="V203" s="319" t="e">
        <f>VLOOKUP($I203, 'Barcap OAD'!$A:$S, $F$137, FALSE)</f>
        <v>#N/A</v>
      </c>
      <c r="W203" s="320" t="e">
        <f t="shared" si="616"/>
        <v>#VALUE!</v>
      </c>
      <c r="X203" s="321" t="e">
        <f>[2]!YBHIST($E203,$I203,X$25,"sec","")</f>
        <v>#VALUE!</v>
      </c>
      <c r="Y203" s="313" t="e">
        <f t="shared" ref="Y203" si="1123">X203-X202</f>
        <v>#VALUE!</v>
      </c>
      <c r="Z203" s="317" t="e">
        <f t="shared" ref="Z203" si="1124">X202-AA202</f>
        <v>#VALUE!</v>
      </c>
      <c r="AA203" s="317" t="e">
        <f>[2]!YBHIST($F203,$I203,X$25,"sec","")</f>
        <v>#VALUE!</v>
      </c>
      <c r="AB203" s="317" t="e">
        <f t="shared" ref="AB203" si="1125">X202-Z203</f>
        <v>#VALUE!</v>
      </c>
      <c r="AC203" s="322" t="e">
        <f t="shared" ref="AC203" si="1126">Y203+Z203</f>
        <v>#VALUE!</v>
      </c>
      <c r="AD203" s="323" t="e">
        <f>VLOOKUP($I203, 'Barcap OAD'!$A:$S, $F$26, FALSE)</f>
        <v>#N/A</v>
      </c>
      <c r="AE203" s="320" t="e">
        <f t="shared" ref="AE203" si="1127">X203*AD203/10000</f>
        <v>#VALUE!</v>
      </c>
      <c r="AF203" s="324" t="e">
        <f t="shared" ref="AF203" si="1128">W203/AE203</f>
        <v>#VALUE!</v>
      </c>
      <c r="AG203" s="313" t="e">
        <f t="shared" ref="AG203" si="1129">-AC203*AF202</f>
        <v>#VALUE!</v>
      </c>
      <c r="AH203" s="318" t="e">
        <f t="shared" ref="AH203" si="1130">AG203/K202</f>
        <v>#VALUE!</v>
      </c>
      <c r="AI203" s="313" t="e">
        <f t="shared" ref="AI203" si="1131">AL203+AK203</f>
        <v>#VALUE!</v>
      </c>
      <c r="AJ203" s="318" t="e">
        <f t="shared" ref="AJ203" si="1132">AF203-AF202</f>
        <v>#VALUE!</v>
      </c>
      <c r="AK203" s="322" t="e">
        <f t="shared" ref="AK203" si="1133">(AJ203*Y203)/2</f>
        <v>#VALUE!</v>
      </c>
      <c r="AL203" s="325" t="e">
        <f t="shared" ref="AL203" si="1134">AG203+R203</f>
        <v>#VALUE!</v>
      </c>
      <c r="AM203" s="318" t="e">
        <f t="shared" ref="AM203" si="1135">AL203/K202</f>
        <v>#VALUE!</v>
      </c>
      <c r="AN203" s="313" t="e">
        <f>SUM(AL$154:AL203)</f>
        <v>#VALUE!</v>
      </c>
      <c r="AO203" s="326" t="e">
        <f t="shared" ref="AO203" si="1136">BL203</f>
        <v>#VALUE!</v>
      </c>
      <c r="AP203" s="327" t="e">
        <f t="shared" ref="AP203" si="1137">(Z203*AF203*-1)+P203</f>
        <v>#VALUE!</v>
      </c>
      <c r="AQ203" s="328" t="e">
        <f t="shared" ref="AQ203" si="1138">AP203/K202</f>
        <v>#VALUE!</v>
      </c>
      <c r="AR203" s="204"/>
      <c r="AS203" s="221"/>
      <c r="AV203" s="67">
        <f t="shared" si="661"/>
        <v>0</v>
      </c>
      <c r="AX203" s="208" t="str">
        <f>[2]!YBHIST($I$137,$I203,J$25,"sec","")</f>
        <v>E</v>
      </c>
      <c r="AY203" s="206" t="str">
        <f>[2]!YBPRICE($I$137,AX203&amp;"d","Market","AccruedInterest","Swap",$I203,"LMMSkew","","Model",100,"")</f>
        <v>E</v>
      </c>
      <c r="BA203" s="211" t="e">
        <f>[2]!YBHIST($E203,$I203,X$25,"sec","")</f>
        <v>#VALUE!</v>
      </c>
      <c r="BB203" s="67" t="e">
        <f>[2]!YBPRICE(E$41,BA203,"Market","AccruedInterest","Swap",$I203,"LMMSkew","","Model",100,"OASEDUR")</f>
        <v>#VALUE!</v>
      </c>
      <c r="BI203" s="519" t="e">
        <f t="shared" ref="BI203" si="1139">1+S203</f>
        <v>#VALUE!</v>
      </c>
      <c r="BJ203" s="520" t="e">
        <f>PRODUCT($BI$154:BI203)-1</f>
        <v>#VALUE!</v>
      </c>
      <c r="BK203" s="519" t="e">
        <f t="shared" ref="BK203" si="1140">1+AM203</f>
        <v>#VALUE!</v>
      </c>
      <c r="BL203" s="520" t="e">
        <f>PRODUCT($BK$154:BK203)-1</f>
        <v>#VALUE!</v>
      </c>
    </row>
    <row r="208" spans="3:64" ht="15">
      <c r="E208" s="67" t="s">
        <v>254</v>
      </c>
      <c r="F208" s="67">
        <f>MATCH(I208, 'Barcap OAD'!$A$1:$S$1, 0)</f>
        <v>8</v>
      </c>
      <c r="I208" s="75" t="s">
        <v>80</v>
      </c>
    </row>
    <row r="209" spans="1:64" s="76" customFormat="1" ht="8.25" hidden="1" customHeight="1">
      <c r="J209" s="76" t="s">
        <v>7</v>
      </c>
      <c r="L209" s="76" t="s">
        <v>8</v>
      </c>
      <c r="M209" s="76" t="s">
        <v>9</v>
      </c>
      <c r="O209" s="76" t="s">
        <v>231</v>
      </c>
      <c r="W209" s="76" t="s">
        <v>11</v>
      </c>
      <c r="X209" s="76" t="s">
        <v>7</v>
      </c>
      <c r="Y209" s="76" t="s">
        <v>7</v>
      </c>
    </row>
    <row r="210" spans="1:64" ht="22.5" customHeight="1">
      <c r="I210" s="78"/>
      <c r="J210" s="633" t="s">
        <v>67</v>
      </c>
      <c r="K210" s="634"/>
      <c r="L210" s="634"/>
      <c r="M210" s="634"/>
      <c r="N210" s="634"/>
      <c r="O210" s="634"/>
      <c r="P210" s="634"/>
      <c r="Q210" s="634"/>
      <c r="R210" s="634"/>
      <c r="S210" s="634"/>
      <c r="T210" s="634"/>
      <c r="U210" s="634"/>
      <c r="V210" s="634"/>
      <c r="W210" s="634"/>
      <c r="X210" s="635" t="s">
        <v>90</v>
      </c>
      <c r="Y210" s="634"/>
      <c r="Z210" s="634"/>
      <c r="AA210" s="634"/>
      <c r="AB210" s="634"/>
      <c r="AC210" s="634"/>
      <c r="AD210" s="634"/>
      <c r="AE210" s="636"/>
      <c r="AF210" s="637" t="s">
        <v>75</v>
      </c>
      <c r="AG210" s="638"/>
      <c r="AH210" s="638"/>
      <c r="AI210" s="638"/>
      <c r="AJ210" s="638"/>
      <c r="AK210" s="638"/>
      <c r="AL210" s="639" t="s">
        <v>150</v>
      </c>
      <c r="AM210" s="640"/>
      <c r="AN210" s="640"/>
      <c r="AO210" s="640"/>
      <c r="AP210" s="640"/>
      <c r="AQ210" s="641"/>
    </row>
    <row r="211" spans="1:64" s="68" customFormat="1" ht="46.5" customHeight="1">
      <c r="A211" s="68" t="s">
        <v>12</v>
      </c>
      <c r="B211" s="68" t="s">
        <v>13</v>
      </c>
      <c r="C211" s="68" t="s">
        <v>14</v>
      </c>
      <c r="D211" s="68" t="s">
        <v>15</v>
      </c>
      <c r="E211" s="68" t="s">
        <v>16</v>
      </c>
      <c r="F211" s="68" t="s">
        <v>17</v>
      </c>
      <c r="G211" s="68" t="s">
        <v>18</v>
      </c>
      <c r="I211" s="143" t="s">
        <v>19</v>
      </c>
      <c r="J211" s="143" t="s">
        <v>68</v>
      </c>
      <c r="K211" s="144" t="s">
        <v>157</v>
      </c>
      <c r="L211" s="144" t="s">
        <v>188</v>
      </c>
      <c r="M211" s="145" t="s">
        <v>8</v>
      </c>
      <c r="N211" s="144" t="s">
        <v>70</v>
      </c>
      <c r="O211" s="144" t="s">
        <v>123</v>
      </c>
      <c r="P211" s="144" t="s">
        <v>154</v>
      </c>
      <c r="Q211" s="144" t="s">
        <v>122</v>
      </c>
      <c r="R211" s="144" t="s">
        <v>147</v>
      </c>
      <c r="S211" s="145" t="s">
        <v>148</v>
      </c>
      <c r="T211" s="144" t="s">
        <v>145</v>
      </c>
      <c r="U211" s="145" t="s">
        <v>71</v>
      </c>
      <c r="V211" s="144" t="s">
        <v>269</v>
      </c>
      <c r="W211" s="144" t="s">
        <v>72</v>
      </c>
      <c r="X211" s="213" t="s">
        <v>68</v>
      </c>
      <c r="Y211" s="214" t="s">
        <v>69</v>
      </c>
      <c r="Z211" s="214" t="s">
        <v>186</v>
      </c>
      <c r="AA211" s="215" t="s">
        <v>73</v>
      </c>
      <c r="AB211" s="214" t="s">
        <v>122</v>
      </c>
      <c r="AC211" s="214" t="s">
        <v>160</v>
      </c>
      <c r="AD211" s="214" t="s">
        <v>269</v>
      </c>
      <c r="AE211" s="214" t="s">
        <v>72</v>
      </c>
      <c r="AF211" s="146" t="s">
        <v>146</v>
      </c>
      <c r="AG211" s="147" t="s">
        <v>149</v>
      </c>
      <c r="AH211" s="147" t="s">
        <v>189</v>
      </c>
      <c r="AI211" s="190" t="s">
        <v>105</v>
      </c>
      <c r="AJ211" s="147" t="s">
        <v>74</v>
      </c>
      <c r="AK211" s="190" t="s">
        <v>91</v>
      </c>
      <c r="AL211" s="201" t="s">
        <v>155</v>
      </c>
      <c r="AM211" s="196" t="s">
        <v>76</v>
      </c>
      <c r="AN211" s="197" t="s">
        <v>145</v>
      </c>
      <c r="AO211" s="196" t="s">
        <v>71</v>
      </c>
      <c r="AP211" s="195" t="s">
        <v>154</v>
      </c>
      <c r="AQ211" s="198" t="s">
        <v>156</v>
      </c>
      <c r="AV211" s="209" t="s">
        <v>183</v>
      </c>
      <c r="AX211" s="209" t="s">
        <v>153</v>
      </c>
      <c r="AY211" s="209" t="s">
        <v>152</v>
      </c>
      <c r="BA211" s="209" t="s">
        <v>179</v>
      </c>
      <c r="BB211" s="209" t="s">
        <v>180</v>
      </c>
      <c r="BC211" s="209"/>
      <c r="BD211" s="209" t="s">
        <v>182</v>
      </c>
      <c r="BE211" s="209" t="s">
        <v>181</v>
      </c>
      <c r="BI211" s="643" t="s">
        <v>271</v>
      </c>
      <c r="BJ211" s="643"/>
      <c r="BK211" s="643" t="s">
        <v>272</v>
      </c>
      <c r="BL211" s="643"/>
    </row>
    <row r="212" spans="1:64" s="68" customFormat="1" ht="15" hidden="1">
      <c r="C212" s="70" t="str">
        <f t="shared" ref="C212:C224" si="1141">I212</f>
        <v>E</v>
      </c>
      <c r="D212" s="70" t="e">
        <f t="shared" ref="D212:D237" si="1142">I212+35</f>
        <v>#VALUE!</v>
      </c>
      <c r="E212" s="68" t="str">
        <f t="shared" ref="E212:E251" si="1143">"FNMA"&amp;TEXT($J$23,"0.0")&amp;"-TBA-"&amp;TEXT(C212,"mmm")</f>
        <v>FNMA3.0-TBA-E</v>
      </c>
      <c r="F212" s="68" t="e">
        <f t="shared" ref="F212:F251" si="1144">"FNMA"&amp;TEXT($J$23,"0.0")&amp;"-TBA-"&amp;TEXT(D212,"mmm")</f>
        <v>#VALUE!</v>
      </c>
      <c r="G212" s="68" t="str">
        <f t="shared" ref="G212:G237" si="1145">"FNMA"&amp;TEXT($J$23,"0.0")&amp;"-TBA-GEN"</f>
        <v>FNMA3.0-TBA-GEN</v>
      </c>
      <c r="I212" s="148" t="str">
        <f>[2]!YBWORKDAY(EDATE(Base_Date, AY212), -1, "USD")</f>
        <v>E</v>
      </c>
      <c r="J212" s="210" t="str">
        <f>[2]!YBHIST($I$208,$I212,K$25,"sec","")</f>
        <v>Error</v>
      </c>
      <c r="K212" s="216" t="str">
        <f>[2]!YBHIST($I$208,$I212,J$25,"sec","")</f>
        <v>E</v>
      </c>
      <c r="L212" s="134">
        <v>0</v>
      </c>
      <c r="M212" s="135" t="str">
        <f>[2]!YBPRICE($I$208,$K212&amp;"d",$I212,L$25,"Swap",$I212,"Default","","Model",100,"")</f>
        <v>E</v>
      </c>
      <c r="N212" s="136"/>
      <c r="O212" s="136"/>
      <c r="P212" s="134">
        <v>0</v>
      </c>
      <c r="Q212" s="137" t="str">
        <f>[2]!YBSCEN($I$208,$K212&amp;"d","Market",O$25,"Swap",$I212,"LMMSkew","","Model",100,0,29,"Gradual","ParShift|N",0,"Annualized ROR",0.25,100,"",,,,"Default",,,,"Default",,)</f>
        <v>E</v>
      </c>
      <c r="R212" s="134">
        <v>0</v>
      </c>
      <c r="S212" s="138">
        <v>0</v>
      </c>
      <c r="T212" s="134" t="e">
        <f>SUM(R$28:R212)</f>
        <v>#VALUE!</v>
      </c>
      <c r="U212" s="151" t="e">
        <f>T212/K$28</f>
        <v>#VALUE!</v>
      </c>
      <c r="V212" s="139" t="str">
        <f>[2]!YBPRICE($I$208,K212&amp;"d","Market","EffectiveDuration","Swap",I212,"LMMSkew","","Model",100,"")</f>
        <v>E</v>
      </c>
      <c r="W212" s="140" t="str">
        <f>[2]!YBPRICE($I$208,K212&amp;"d","Market","EffectiveDV01","Swap",I212,"LMMSkew","","Model",100,"")</f>
        <v>E</v>
      </c>
      <c r="X212" s="184" t="str">
        <f>[2]!YBHIST($E212,$I212,X$25,"sec","")</f>
        <v>E</v>
      </c>
      <c r="Y212" s="134">
        <v>0</v>
      </c>
      <c r="Z212" s="137">
        <v>0</v>
      </c>
      <c r="AA212" s="137" t="e">
        <f>[2]!YBHIST($F212,$I212,X$25,"sec","")</f>
        <v>#VALUE!</v>
      </c>
      <c r="AB212" s="137"/>
      <c r="AC212" s="186">
        <f t="shared" ref="AC212:AC224" si="1146">Y212+Z212</f>
        <v>0</v>
      </c>
      <c r="AD212" s="188" t="str">
        <f>[2]!YBHIST($G212,I212,"LMMEffectiveDuration","sec","")</f>
        <v>E</v>
      </c>
      <c r="AE212" s="140" t="e">
        <f t="shared" ref="AE212:AE251" si="1147">X212*AD212/10000</f>
        <v>#VALUE!</v>
      </c>
      <c r="AF212" s="141" t="e">
        <f t="shared" ref="AF212:AF251" si="1148">W212/AE212</f>
        <v>#VALUE!</v>
      </c>
      <c r="AG212" s="134"/>
      <c r="AH212" s="134"/>
      <c r="AI212" s="134">
        <f>AL212-AK212</f>
        <v>0</v>
      </c>
      <c r="AJ212" s="138">
        <v>0</v>
      </c>
      <c r="AK212" s="186">
        <f t="shared" ref="AK212:AK222" si="1149">AJ212*Y212</f>
        <v>0</v>
      </c>
      <c r="AL212" s="191">
        <f t="shared" ref="AL212:AL223" si="1150">AG212+R212</f>
        <v>0</v>
      </c>
      <c r="AM212" s="138">
        <v>0</v>
      </c>
      <c r="AN212" s="134" t="e">
        <f>SUM(AL$28:AL212)</f>
        <v>#VALUE!</v>
      </c>
      <c r="AO212" s="150" t="e">
        <f>AN212/K$28</f>
        <v>#VALUE!</v>
      </c>
      <c r="AP212" s="193" t="e">
        <f t="shared" ref="AP212:AP224" si="1151">(Z212*AF212*-1)+P212</f>
        <v>#VALUE!</v>
      </c>
      <c r="AQ212" s="199"/>
      <c r="AY212" s="67">
        <f t="shared" ref="AY212:AY223" si="1152">AY213-1</f>
        <v>-62</v>
      </c>
    </row>
    <row r="213" spans="1:64" s="68" customFormat="1" ht="15" hidden="1">
      <c r="C213" s="70" t="str">
        <f t="shared" si="1141"/>
        <v>E</v>
      </c>
      <c r="D213" s="70" t="e">
        <f t="shared" si="1142"/>
        <v>#VALUE!</v>
      </c>
      <c r="E213" s="68" t="str">
        <f t="shared" si="1143"/>
        <v>FNMA3.0-TBA-E</v>
      </c>
      <c r="F213" s="68" t="e">
        <f t="shared" si="1144"/>
        <v>#VALUE!</v>
      </c>
      <c r="G213" s="68" t="str">
        <f t="shared" si="1145"/>
        <v>FNMA3.0-TBA-GEN</v>
      </c>
      <c r="I213" s="133" t="str">
        <f>[2]!YBWORKDAY(EDATE(Base_Date, AY213), -1, "USD")</f>
        <v>E</v>
      </c>
      <c r="J213" s="211" t="str">
        <f>[2]!YBHIST($I$208,$I213,K$25,"sec","")</f>
        <v>Error</v>
      </c>
      <c r="K213" s="217" t="str">
        <f>[2]!YBHIST($I$208,$I213,J$25,"sec","")</f>
        <v>E</v>
      </c>
      <c r="L213" s="80" t="e">
        <f>K213-K212</f>
        <v>#VALUE!</v>
      </c>
      <c r="M213" s="81" t="str">
        <f>[2]!YBPRICE($I$208,$K213&amp;"d",$I213,L$25,"Swap",$I213,"Default","","Model",100,"")</f>
        <v>E</v>
      </c>
      <c r="N213" s="73" t="str">
        <f>[2]!YBHIST($I$208,$I212,M$25,"sec","")</f>
        <v>E</v>
      </c>
      <c r="O213" s="73"/>
      <c r="P213" s="80" t="e">
        <f>K212-Q212</f>
        <v>#VALUE!</v>
      </c>
      <c r="Q213" s="82" t="str">
        <f>[2]!YBSCEN($I$208,$K213&amp;"d","Market",O$25,"Swap",$I213,"LMMSkew","","Model",100,0,29,"Gradual","ParShift|N",0,"Annualized ROR",0.25,100,"",,,,"Default",,,,"Default",,)</f>
        <v>E</v>
      </c>
      <c r="R213" s="80" t="e">
        <f>L213+P213</f>
        <v>#VALUE!</v>
      </c>
      <c r="S213" s="83" t="e">
        <f>R213/K212</f>
        <v>#VALUE!</v>
      </c>
      <c r="T213" s="80" t="e">
        <f>SUM(R$28:R213)</f>
        <v>#VALUE!</v>
      </c>
      <c r="U213" s="83" t="e">
        <f>T213/K$28</f>
        <v>#VALUE!</v>
      </c>
      <c r="V213" s="84" t="str">
        <f>[2]!YBPRICE($I$208,K213&amp;"d","Market","EffectiveDuration","Swap",I213,"LMMSkew","","Model",100,"")</f>
        <v>E</v>
      </c>
      <c r="W213" s="85" t="str">
        <f>[2]!YBPRICE($I$208,K213&amp;"d","Market","EffectiveDV01","Swap",I213,"LMMSkew","","Model",100,"")</f>
        <v>E</v>
      </c>
      <c r="X213" s="185" t="str">
        <f>[2]!YBHIST($E213,$I213,X$25,"sec","")</f>
        <v>E</v>
      </c>
      <c r="Y213" s="80" t="e">
        <f>X213-X212</f>
        <v>#VALUE!</v>
      </c>
      <c r="Z213" s="82" t="e">
        <f>X212-AA212</f>
        <v>#VALUE!</v>
      </c>
      <c r="AA213" s="82" t="e">
        <f>[2]!YBHIST($F213,$I213,X$25,"sec","")</f>
        <v>#VALUE!</v>
      </c>
      <c r="AB213" s="82"/>
      <c r="AC213" s="187" t="e">
        <f t="shared" si="1146"/>
        <v>#VALUE!</v>
      </c>
      <c r="AD213" s="189" t="str">
        <f>[2]!YBHIST($G213,I213,"LMMEffectiveDuration","sec","")</f>
        <v>E</v>
      </c>
      <c r="AE213" s="85" t="e">
        <f t="shared" si="1147"/>
        <v>#VALUE!</v>
      </c>
      <c r="AF213" s="86" t="e">
        <f t="shared" si="1148"/>
        <v>#VALUE!</v>
      </c>
      <c r="AG213" s="80" t="e">
        <f>-AC213*AF212</f>
        <v>#VALUE!</v>
      </c>
      <c r="AH213" s="80"/>
      <c r="AI213" s="80" t="e">
        <f>AL213-AK213</f>
        <v>#VALUE!</v>
      </c>
      <c r="AJ213" s="83" t="e">
        <f>AF213-AF212</f>
        <v>#VALUE!</v>
      </c>
      <c r="AK213" s="187" t="e">
        <f t="shared" si="1149"/>
        <v>#VALUE!</v>
      </c>
      <c r="AL213" s="192" t="e">
        <f t="shared" si="1150"/>
        <v>#VALUE!</v>
      </c>
      <c r="AM213" s="83" t="e">
        <f>AL213/K212</f>
        <v>#VALUE!</v>
      </c>
      <c r="AN213" s="80" t="e">
        <f>SUM(AL$28:AL213)</f>
        <v>#VALUE!</v>
      </c>
      <c r="AO213" s="109" t="e">
        <f>AN213/K$28</f>
        <v>#VALUE!</v>
      </c>
      <c r="AP213" s="194" t="e">
        <f t="shared" si="1151"/>
        <v>#VALUE!</v>
      </c>
      <c r="AQ213" s="199"/>
      <c r="AY213" s="67">
        <f t="shared" si="1152"/>
        <v>-61</v>
      </c>
    </row>
    <row r="214" spans="1:64" s="68" customFormat="1" ht="15" hidden="1">
      <c r="C214" s="70" t="str">
        <f t="shared" si="1141"/>
        <v>E</v>
      </c>
      <c r="D214" s="70" t="e">
        <f t="shared" si="1142"/>
        <v>#VALUE!</v>
      </c>
      <c r="E214" s="68" t="str">
        <f t="shared" si="1143"/>
        <v>FNMA3.0-TBA-E</v>
      </c>
      <c r="F214" s="68" t="e">
        <f t="shared" si="1144"/>
        <v>#VALUE!</v>
      </c>
      <c r="G214" s="68" t="str">
        <f t="shared" si="1145"/>
        <v>FNMA3.0-TBA-GEN</v>
      </c>
      <c r="I214" s="133" t="str">
        <f>[2]!YBWORKDAY(EDATE(Base_Date, AY214), -1, "USD")</f>
        <v>E</v>
      </c>
      <c r="J214" s="211" t="str">
        <f>[2]!YBHIST($I$208,$I214,K$25,"sec","")</f>
        <v>Error</v>
      </c>
      <c r="K214" s="217" t="str">
        <f>[2]!YBHIST($I$208,$I214,J$25,"sec","")</f>
        <v>E</v>
      </c>
      <c r="L214" s="80" t="e">
        <f>K214-K213</f>
        <v>#VALUE!</v>
      </c>
      <c r="M214" s="81" t="str">
        <f>[2]!YBPRICE($I$208,$K214&amp;"d",$I214,L$25,"Swap",$I214,"Default","","Model",100,"")</f>
        <v>E</v>
      </c>
      <c r="N214" s="73" t="str">
        <f>[2]!YBHIST($I$208,$I213,M$25,"sec","")</f>
        <v>E</v>
      </c>
      <c r="O214" s="73"/>
      <c r="P214" s="80" t="e">
        <f>K213-Q213</f>
        <v>#VALUE!</v>
      </c>
      <c r="Q214" s="82" t="str">
        <f>[2]!YBSCEN($I$208,$K214&amp;"d","Market",O$25,"Swap",$I214,"LMMSkew","","Model",100,0,29,"Gradual","ParShift|N",0,"Annualized ROR",0.25,100,"",,,,"Default",,,,"Default",,)</f>
        <v>E</v>
      </c>
      <c r="R214" s="80" t="e">
        <f>L214+P214</f>
        <v>#VALUE!</v>
      </c>
      <c r="S214" s="83" t="e">
        <f>R214/K213</f>
        <v>#VALUE!</v>
      </c>
      <c r="T214" s="80" t="e">
        <f>SUM(R$28:R214)</f>
        <v>#VALUE!</v>
      </c>
      <c r="U214" s="83" t="e">
        <f>T214/K$28</f>
        <v>#VALUE!</v>
      </c>
      <c r="V214" s="84" t="str">
        <f>[2]!YBPRICE($I$208,K214&amp;"d","Market","EffectiveDuration","Swap",I214,"LMMSkew","","Model",100,"")</f>
        <v>E</v>
      </c>
      <c r="W214" s="85" t="str">
        <f>[2]!YBPRICE($I$208,K214&amp;"d","Market","EffectiveDV01","Swap",I214,"LMMSkew","","Model",100,"")</f>
        <v>E</v>
      </c>
      <c r="X214" s="185" t="str">
        <f>[2]!YBHIST($E214,$I214,X$25,"sec","")</f>
        <v>E</v>
      </c>
      <c r="Y214" s="80" t="e">
        <f>X214-X213</f>
        <v>#VALUE!</v>
      </c>
      <c r="Z214" s="82" t="e">
        <f>X213-AA213</f>
        <v>#VALUE!</v>
      </c>
      <c r="AA214" s="82" t="e">
        <f>[2]!YBHIST($F214,$I214,X$25,"sec","")</f>
        <v>#VALUE!</v>
      </c>
      <c r="AB214" s="82"/>
      <c r="AC214" s="187" t="e">
        <f t="shared" si="1146"/>
        <v>#VALUE!</v>
      </c>
      <c r="AD214" s="189" t="str">
        <f>[2]!YBHIST($G214,I214,"LMMEffectiveDuration","sec","")</f>
        <v>E</v>
      </c>
      <c r="AE214" s="85" t="e">
        <f t="shared" si="1147"/>
        <v>#VALUE!</v>
      </c>
      <c r="AF214" s="86" t="e">
        <f t="shared" si="1148"/>
        <v>#VALUE!</v>
      </c>
      <c r="AG214" s="80" t="e">
        <f>-AC214*AF213</f>
        <v>#VALUE!</v>
      </c>
      <c r="AH214" s="80"/>
      <c r="AI214" s="80" t="e">
        <f>AL214-AK214</f>
        <v>#VALUE!</v>
      </c>
      <c r="AJ214" s="83" t="e">
        <f>AF214-AF213</f>
        <v>#VALUE!</v>
      </c>
      <c r="AK214" s="187" t="e">
        <f t="shared" si="1149"/>
        <v>#VALUE!</v>
      </c>
      <c r="AL214" s="192" t="e">
        <f t="shared" si="1150"/>
        <v>#VALUE!</v>
      </c>
      <c r="AM214" s="83" t="e">
        <f>AL214/K213</f>
        <v>#VALUE!</v>
      </c>
      <c r="AN214" s="80" t="e">
        <f>SUM(AL$28:AL214)</f>
        <v>#VALUE!</v>
      </c>
      <c r="AO214" s="109" t="e">
        <f>AN214/K$28</f>
        <v>#VALUE!</v>
      </c>
      <c r="AP214" s="194" t="e">
        <f t="shared" si="1151"/>
        <v>#VALUE!</v>
      </c>
      <c r="AQ214" s="199"/>
      <c r="AY214" s="67">
        <f t="shared" si="1152"/>
        <v>-60</v>
      </c>
    </row>
    <row r="215" spans="1:64" s="68" customFormat="1" ht="15" hidden="1">
      <c r="C215" s="70" t="str">
        <f t="shared" si="1141"/>
        <v>E</v>
      </c>
      <c r="D215" s="70" t="e">
        <f t="shared" si="1142"/>
        <v>#VALUE!</v>
      </c>
      <c r="E215" s="68" t="str">
        <f t="shared" si="1143"/>
        <v>FNMA3.0-TBA-E</v>
      </c>
      <c r="F215" s="68" t="e">
        <f t="shared" si="1144"/>
        <v>#VALUE!</v>
      </c>
      <c r="G215" s="68" t="str">
        <f t="shared" si="1145"/>
        <v>FNMA3.0-TBA-GEN</v>
      </c>
      <c r="I215" s="133" t="str">
        <f>[2]!YBWORKDAY(EDATE(Base_Date, AY215), -1, "USD")</f>
        <v>E</v>
      </c>
      <c r="J215" s="211" t="str">
        <f>[2]!YBHIST($I$208,$I215,K$25,"sec","")</f>
        <v>Error</v>
      </c>
      <c r="K215" s="217" t="str">
        <f>[2]!YBHIST($I$208,$I215,J$25,"sec","")</f>
        <v>E</v>
      </c>
      <c r="L215" s="80">
        <v>0</v>
      </c>
      <c r="M215" s="81" t="str">
        <f>[2]!YBPRICE($I$208,$K215&amp;"d",$I215,L$25,"Swap",$I215,"Default","","Model",100,"")</f>
        <v>E</v>
      </c>
      <c r="N215" s="73"/>
      <c r="O215" s="73"/>
      <c r="P215" s="80">
        <v>0</v>
      </c>
      <c r="Q215" s="82" t="str">
        <f>[2]!YBSCEN($I$208,$K215&amp;"d","Market",O$25,"Swap",$I215,"LMMSkew","","Model",100,0,29,"Gradual","ParShift|N",0,"Annualized ROR",0.25,100,"",,,,"Default",,,,"Default",,)</f>
        <v>E</v>
      </c>
      <c r="R215" s="80">
        <v>0</v>
      </c>
      <c r="S215" s="83">
        <v>0</v>
      </c>
      <c r="T215" s="80" t="e">
        <f>SUM(R$31:R215)</f>
        <v>#VALUE!</v>
      </c>
      <c r="U215" s="152" t="e">
        <f t="shared" ref="U215:U222" si="1153">T215/K$31</f>
        <v>#VALUE!</v>
      </c>
      <c r="V215" s="84" t="str">
        <f>[2]!YBPRICE($I$208,K215&amp;"d","Market","EffectiveDuration","Swap",I215,"LMMSkew","","Model",100,"")</f>
        <v>E</v>
      </c>
      <c r="W215" s="85" t="str">
        <f>[2]!YBPRICE($I$208,K215&amp;"d","Market","EffectiveDV01","Swap",I215,"LMMSkew","","Model",100,"")</f>
        <v>E</v>
      </c>
      <c r="X215" s="185" t="str">
        <f>[2]!YBHIST($E215,$I215,X$25,"sec","")</f>
        <v>E</v>
      </c>
      <c r="Y215" s="80">
        <v>0</v>
      </c>
      <c r="Z215" s="82">
        <v>0</v>
      </c>
      <c r="AA215" s="82" t="e">
        <f>[2]!YBHIST($F215,$I215,X$25,"sec","")</f>
        <v>#VALUE!</v>
      </c>
      <c r="AB215" s="82"/>
      <c r="AC215" s="187">
        <f t="shared" si="1146"/>
        <v>0</v>
      </c>
      <c r="AD215" s="189" t="str">
        <f>[2]!YBHIST($G215,I215,"LMMEffectiveDuration","sec","")</f>
        <v>E</v>
      </c>
      <c r="AE215" s="85" t="e">
        <f t="shared" si="1147"/>
        <v>#VALUE!</v>
      </c>
      <c r="AF215" s="86" t="e">
        <f t="shared" si="1148"/>
        <v>#VALUE!</v>
      </c>
      <c r="AG215" s="80"/>
      <c r="AH215" s="80"/>
      <c r="AI215" s="80">
        <f>AL215-AK215</f>
        <v>0</v>
      </c>
      <c r="AJ215" s="83">
        <v>0</v>
      </c>
      <c r="AK215" s="187">
        <f t="shared" si="1149"/>
        <v>0</v>
      </c>
      <c r="AL215" s="192">
        <f t="shared" si="1150"/>
        <v>0</v>
      </c>
      <c r="AM215" s="83">
        <v>0</v>
      </c>
      <c r="AN215" s="80" t="e">
        <f>SUM(AL$31:AL215)</f>
        <v>#VALUE!</v>
      </c>
      <c r="AO215" s="153" t="e">
        <f t="shared" ref="AO215:AO222" si="1154">AN215/K$31</f>
        <v>#VALUE!</v>
      </c>
      <c r="AP215" s="194" t="e">
        <f t="shared" si="1151"/>
        <v>#VALUE!</v>
      </c>
      <c r="AQ215" s="199"/>
      <c r="AY215" s="67">
        <f t="shared" si="1152"/>
        <v>-59</v>
      </c>
    </row>
    <row r="216" spans="1:64" s="68" customFormat="1" ht="15" hidden="1">
      <c r="C216" s="70" t="str">
        <f t="shared" si="1141"/>
        <v>E</v>
      </c>
      <c r="D216" s="70" t="e">
        <f t="shared" si="1142"/>
        <v>#VALUE!</v>
      </c>
      <c r="E216" s="68" t="str">
        <f t="shared" si="1143"/>
        <v>FNMA3.0-TBA-E</v>
      </c>
      <c r="F216" s="68" t="e">
        <f t="shared" si="1144"/>
        <v>#VALUE!</v>
      </c>
      <c r="G216" s="68" t="str">
        <f t="shared" si="1145"/>
        <v>FNMA3.0-TBA-GEN</v>
      </c>
      <c r="I216" s="133" t="str">
        <f>[2]!YBWORKDAY(EDATE(Base_Date, AY216), -1, "USD")</f>
        <v>E</v>
      </c>
      <c r="J216" s="211" t="str">
        <f>[2]!YBHIST($I$208,$I216,K$25,"sec","")</f>
        <v>Error</v>
      </c>
      <c r="K216" s="217" t="str">
        <f>[2]!YBHIST($I$208,$I216,J$25,"sec","")</f>
        <v>E</v>
      </c>
      <c r="L216" s="80" t="e">
        <f t="shared" ref="L216:L222" si="1155">K216-K215</f>
        <v>#VALUE!</v>
      </c>
      <c r="M216" s="81" t="str">
        <f>[2]!YBPRICE($I$208,$K216&amp;"d",$I216,L$25,"Swap",$I216,"Default","","Model",100,"")</f>
        <v>E</v>
      </c>
      <c r="N216" s="73" t="str">
        <f>[2]!YBHIST($I$208,$I215,M$25,"sec","")</f>
        <v>E</v>
      </c>
      <c r="O216" s="73"/>
      <c r="P216" s="80" t="e">
        <f t="shared" ref="P216:P222" si="1156">K215-Q215</f>
        <v>#VALUE!</v>
      </c>
      <c r="Q216" s="82" t="str">
        <f>[2]!YBSCEN($I$208,$K216&amp;"d","Market",O$25,"Swap",$I216,"LMMSkew","","Model",100,0,29,"Gradual","ParShift|N",0,"Annualized ROR",0.25,100,"",,,,"Default",,,,"Default",,)</f>
        <v>E</v>
      </c>
      <c r="R216" s="80" t="e">
        <f t="shared" ref="R216:R222" si="1157">L216+P216</f>
        <v>#VALUE!</v>
      </c>
      <c r="S216" s="83" t="e">
        <f>R216/K215</f>
        <v>#VALUE!</v>
      </c>
      <c r="T216" s="80" t="e">
        <f>SUM(R$31:R216)</f>
        <v>#VALUE!</v>
      </c>
      <c r="U216" s="83" t="e">
        <f t="shared" si="1153"/>
        <v>#VALUE!</v>
      </c>
      <c r="V216" s="84" t="str">
        <f>[2]!YBPRICE($I$208,K216&amp;"d","Market","EffectiveDuration","Swap",I216,"LMMSkew","","Model",100,"")</f>
        <v>E</v>
      </c>
      <c r="W216" s="85" t="str">
        <f>[2]!YBPRICE($I$208,K216&amp;"d","Market","EffectiveDV01","Swap",I216,"LMMSkew","","Model",100,"")</f>
        <v>E</v>
      </c>
      <c r="X216" s="185" t="str">
        <f>[2]!YBHIST($E216,$I216,X$25,"sec","")</f>
        <v>E</v>
      </c>
      <c r="Y216" s="80" t="e">
        <f t="shared" ref="Y216:Y251" si="1158">X216-X215</f>
        <v>#VALUE!</v>
      </c>
      <c r="Z216" s="82" t="e">
        <f t="shared" ref="Z216:Z223" si="1159">X215-AA215</f>
        <v>#VALUE!</v>
      </c>
      <c r="AA216" s="82" t="e">
        <f>[2]!YBHIST($F216,$I216,X$25,"sec","")</f>
        <v>#VALUE!</v>
      </c>
      <c r="AB216" s="82"/>
      <c r="AC216" s="187" t="e">
        <f t="shared" si="1146"/>
        <v>#VALUE!</v>
      </c>
      <c r="AD216" s="189" t="str">
        <f>[2]!YBHIST($G216,I216,"LMMEffectiveDuration","sec","")</f>
        <v>E</v>
      </c>
      <c r="AE216" s="85" t="e">
        <f t="shared" si="1147"/>
        <v>#VALUE!</v>
      </c>
      <c r="AF216" s="86" t="e">
        <f t="shared" si="1148"/>
        <v>#VALUE!</v>
      </c>
      <c r="AG216" s="80" t="e">
        <f t="shared" ref="AG216:AG222" si="1160">-AC216*AF215</f>
        <v>#VALUE!</v>
      </c>
      <c r="AH216" s="80"/>
      <c r="AI216" s="80" t="e">
        <f t="shared" ref="AI216:AI222" si="1161">AL216-AK216</f>
        <v>#VALUE!</v>
      </c>
      <c r="AJ216" s="83" t="e">
        <f t="shared" ref="AJ216:AJ222" si="1162">AF216-AF215</f>
        <v>#VALUE!</v>
      </c>
      <c r="AK216" s="187" t="e">
        <f t="shared" si="1149"/>
        <v>#VALUE!</v>
      </c>
      <c r="AL216" s="192" t="e">
        <f t="shared" si="1150"/>
        <v>#VALUE!</v>
      </c>
      <c r="AM216" s="83" t="e">
        <f t="shared" ref="AM216:AM222" si="1163">AL216/K215</f>
        <v>#VALUE!</v>
      </c>
      <c r="AN216" s="80" t="e">
        <f>SUM(AL$31:AL216)</f>
        <v>#VALUE!</v>
      </c>
      <c r="AO216" s="109" t="e">
        <f t="shared" si="1154"/>
        <v>#VALUE!</v>
      </c>
      <c r="AP216" s="194" t="e">
        <f t="shared" si="1151"/>
        <v>#VALUE!</v>
      </c>
      <c r="AQ216" s="199"/>
      <c r="AY216" s="67">
        <f t="shared" si="1152"/>
        <v>-58</v>
      </c>
    </row>
    <row r="217" spans="1:64" s="68" customFormat="1" ht="15" hidden="1">
      <c r="C217" s="70" t="str">
        <f t="shared" si="1141"/>
        <v>E</v>
      </c>
      <c r="D217" s="70" t="e">
        <f t="shared" si="1142"/>
        <v>#VALUE!</v>
      </c>
      <c r="E217" s="68" t="str">
        <f t="shared" si="1143"/>
        <v>FNMA3.0-TBA-E</v>
      </c>
      <c r="F217" s="68" t="e">
        <f t="shared" si="1144"/>
        <v>#VALUE!</v>
      </c>
      <c r="G217" s="68" t="str">
        <f t="shared" si="1145"/>
        <v>FNMA3.0-TBA-GEN</v>
      </c>
      <c r="I217" s="133" t="str">
        <f>[2]!YBWORKDAY(EDATE(Base_Date, AY217), -1, "USD")</f>
        <v>E</v>
      </c>
      <c r="J217" s="211" t="str">
        <f>[2]!YBHIST($I$208,$I217,K$25,"sec","")</f>
        <v>Error</v>
      </c>
      <c r="K217" s="217" t="str">
        <f>[2]!YBHIST($I$208,$I217,J$25,"sec","")</f>
        <v>E</v>
      </c>
      <c r="L217" s="80" t="e">
        <f t="shared" si="1155"/>
        <v>#VALUE!</v>
      </c>
      <c r="M217" s="81" t="str">
        <f>[2]!YBPRICE($I$208,$K217&amp;"d",$I217,L$25,"Swap",$I217,"Default","","Model",100,"")</f>
        <v>E</v>
      </c>
      <c r="N217" s="73" t="str">
        <f>[2]!YBHIST($I$208,$I216,M$25,"sec","")</f>
        <v>E</v>
      </c>
      <c r="O217" s="73"/>
      <c r="P217" s="80" t="e">
        <f t="shared" si="1156"/>
        <v>#VALUE!</v>
      </c>
      <c r="Q217" s="82" t="str">
        <f>[2]!YBSCEN($I$208,$K217&amp;"d","Market",O$25,"Swap",$I217,"LMMSkew","","Model",100,0,29,"Gradual","ParShift|N",0,"Annualized ROR",0.25,100,"",,,,"Default",,,,"Default",,)</f>
        <v>E</v>
      </c>
      <c r="R217" s="80" t="e">
        <f t="shared" si="1157"/>
        <v>#VALUE!</v>
      </c>
      <c r="S217" s="83" t="e">
        <f>R217/K216</f>
        <v>#VALUE!</v>
      </c>
      <c r="T217" s="80" t="e">
        <f>SUM(R$31:R217)</f>
        <v>#VALUE!</v>
      </c>
      <c r="U217" s="83" t="e">
        <f t="shared" si="1153"/>
        <v>#VALUE!</v>
      </c>
      <c r="V217" s="84" t="str">
        <f>[2]!YBPRICE($I$208,K217&amp;"d","Market","EffectiveDuration","Swap",I217,"LMMSkew","","Model",100,"")</f>
        <v>E</v>
      </c>
      <c r="W217" s="85" t="str">
        <f>[2]!YBPRICE($I$208,K217&amp;"d","Market","EffectiveDV01","Swap",I217,"LMMSkew","","Model",100,"")</f>
        <v>E</v>
      </c>
      <c r="X217" s="185" t="str">
        <f>[2]!YBHIST($E217,$I217,X$25,"sec","")</f>
        <v>E</v>
      </c>
      <c r="Y217" s="80" t="e">
        <f t="shared" si="1158"/>
        <v>#VALUE!</v>
      </c>
      <c r="Z217" s="82" t="e">
        <f t="shared" si="1159"/>
        <v>#VALUE!</v>
      </c>
      <c r="AA217" s="82" t="e">
        <f>[2]!YBHIST($F217,$I217,X$25,"sec","")</f>
        <v>#VALUE!</v>
      </c>
      <c r="AB217" s="82"/>
      <c r="AC217" s="187" t="e">
        <f t="shared" si="1146"/>
        <v>#VALUE!</v>
      </c>
      <c r="AD217" s="189" t="str">
        <f>[2]!YBHIST($G217,I217,"LMMEffectiveDuration","sec","")</f>
        <v>E</v>
      </c>
      <c r="AE217" s="85" t="e">
        <f t="shared" si="1147"/>
        <v>#VALUE!</v>
      </c>
      <c r="AF217" s="86" t="e">
        <f t="shared" si="1148"/>
        <v>#VALUE!</v>
      </c>
      <c r="AG217" s="80" t="e">
        <f t="shared" si="1160"/>
        <v>#VALUE!</v>
      </c>
      <c r="AH217" s="80"/>
      <c r="AI217" s="80" t="e">
        <f t="shared" si="1161"/>
        <v>#VALUE!</v>
      </c>
      <c r="AJ217" s="83" t="e">
        <f t="shared" si="1162"/>
        <v>#VALUE!</v>
      </c>
      <c r="AK217" s="187" t="e">
        <f t="shared" si="1149"/>
        <v>#VALUE!</v>
      </c>
      <c r="AL217" s="192" t="e">
        <f t="shared" si="1150"/>
        <v>#VALUE!</v>
      </c>
      <c r="AM217" s="83" t="e">
        <f t="shared" si="1163"/>
        <v>#VALUE!</v>
      </c>
      <c r="AN217" s="80" t="e">
        <f>SUM(AL$31:AL217)</f>
        <v>#VALUE!</v>
      </c>
      <c r="AO217" s="109" t="e">
        <f t="shared" si="1154"/>
        <v>#VALUE!</v>
      </c>
      <c r="AP217" s="194" t="e">
        <f t="shared" si="1151"/>
        <v>#VALUE!</v>
      </c>
      <c r="AQ217" s="199"/>
      <c r="AY217" s="67">
        <f t="shared" si="1152"/>
        <v>-57</v>
      </c>
    </row>
    <row r="218" spans="1:64" s="68" customFormat="1" ht="15" hidden="1">
      <c r="C218" s="70" t="str">
        <f t="shared" si="1141"/>
        <v>E</v>
      </c>
      <c r="D218" s="70" t="e">
        <f t="shared" si="1142"/>
        <v>#VALUE!</v>
      </c>
      <c r="E218" s="68" t="str">
        <f t="shared" si="1143"/>
        <v>FNMA3.0-TBA-E</v>
      </c>
      <c r="F218" s="68" t="e">
        <f t="shared" si="1144"/>
        <v>#VALUE!</v>
      </c>
      <c r="G218" s="68" t="str">
        <f t="shared" si="1145"/>
        <v>FNMA3.0-TBA-GEN</v>
      </c>
      <c r="I218" s="133" t="str">
        <f>[2]!YBWORKDAY(EDATE(Base_Date, AY218), -1, "USD")</f>
        <v>E</v>
      </c>
      <c r="J218" s="211" t="str">
        <f>[2]!YBHIST($I$208,$I218,K$25,"sec","")</f>
        <v>Error</v>
      </c>
      <c r="K218" s="217" t="str">
        <f>[2]!YBHIST($I$208,$I218,J$25,"sec","")</f>
        <v>E</v>
      </c>
      <c r="L218" s="80" t="e">
        <f t="shared" si="1155"/>
        <v>#VALUE!</v>
      </c>
      <c r="M218" s="81" t="str">
        <f>[2]!YBPRICE($I$208,$K218&amp;"d",$I218,L$25,"Swap",$I218,"Default","","Model",100,"")</f>
        <v>E</v>
      </c>
      <c r="N218" s="73" t="str">
        <f>[2]!YBHIST($I$208,$I217,M$25,"sec","")</f>
        <v>E</v>
      </c>
      <c r="O218" s="73"/>
      <c r="P218" s="80" t="e">
        <f t="shared" si="1156"/>
        <v>#VALUE!</v>
      </c>
      <c r="Q218" s="82" t="str">
        <f>[2]!YBSCEN($I$208,$K218&amp;"d","Market",O$25,"Swap",$I218,"LMMSkew","","Model",100,0,29,"Gradual","ParShift|N",0,"Annualized ROR",0.25,100,"",,,,"Default",,,,"Default",,)</f>
        <v>E</v>
      </c>
      <c r="R218" s="80" t="e">
        <f t="shared" si="1157"/>
        <v>#VALUE!</v>
      </c>
      <c r="S218" s="83" t="e">
        <f>R218/K217</f>
        <v>#VALUE!</v>
      </c>
      <c r="T218" s="80" t="e">
        <f>SUM(R$31:R218)</f>
        <v>#VALUE!</v>
      </c>
      <c r="U218" s="83" t="e">
        <f t="shared" si="1153"/>
        <v>#VALUE!</v>
      </c>
      <c r="V218" s="84" t="str">
        <f>[2]!YBPRICE($I$208,K218&amp;"d","Market","EffectiveDuration","Swap",I218,"LMMSkew","","Model",100,"")</f>
        <v>E</v>
      </c>
      <c r="W218" s="85" t="str">
        <f>[2]!YBPRICE($I$208,K218&amp;"d","Market","EffectiveDV01","Swap",I218,"LMMSkew","","Model",100,"")</f>
        <v>E</v>
      </c>
      <c r="X218" s="185" t="str">
        <f>[2]!YBHIST($E218,$I218,X$25,"sec","")</f>
        <v>E</v>
      </c>
      <c r="Y218" s="80" t="e">
        <f t="shared" si="1158"/>
        <v>#VALUE!</v>
      </c>
      <c r="Z218" s="82" t="e">
        <f t="shared" si="1159"/>
        <v>#VALUE!</v>
      </c>
      <c r="AA218" s="82" t="e">
        <f>[2]!YBHIST($F218,$I218,X$25,"sec","")</f>
        <v>#VALUE!</v>
      </c>
      <c r="AB218" s="82"/>
      <c r="AC218" s="187" t="e">
        <f t="shared" si="1146"/>
        <v>#VALUE!</v>
      </c>
      <c r="AD218" s="189" t="str">
        <f>[2]!YBHIST($G218,I218,"LMMEffectiveDuration","sec","")</f>
        <v>E</v>
      </c>
      <c r="AE218" s="85" t="e">
        <f t="shared" si="1147"/>
        <v>#VALUE!</v>
      </c>
      <c r="AF218" s="86" t="e">
        <f t="shared" si="1148"/>
        <v>#VALUE!</v>
      </c>
      <c r="AG218" s="80" t="e">
        <f t="shared" si="1160"/>
        <v>#VALUE!</v>
      </c>
      <c r="AH218" s="80"/>
      <c r="AI218" s="80" t="e">
        <f t="shared" si="1161"/>
        <v>#VALUE!</v>
      </c>
      <c r="AJ218" s="83" t="e">
        <f t="shared" si="1162"/>
        <v>#VALUE!</v>
      </c>
      <c r="AK218" s="187" t="e">
        <f t="shared" si="1149"/>
        <v>#VALUE!</v>
      </c>
      <c r="AL218" s="192" t="e">
        <f t="shared" si="1150"/>
        <v>#VALUE!</v>
      </c>
      <c r="AM218" s="83" t="e">
        <f t="shared" si="1163"/>
        <v>#VALUE!</v>
      </c>
      <c r="AN218" s="80" t="e">
        <f>SUM(AL$31:AL218)</f>
        <v>#VALUE!</v>
      </c>
      <c r="AO218" s="109" t="e">
        <f t="shared" si="1154"/>
        <v>#VALUE!</v>
      </c>
      <c r="AP218" s="194" t="e">
        <f t="shared" si="1151"/>
        <v>#VALUE!</v>
      </c>
      <c r="AQ218" s="199"/>
      <c r="AY218" s="67">
        <f t="shared" si="1152"/>
        <v>-56</v>
      </c>
    </row>
    <row r="219" spans="1:64" s="68" customFormat="1" ht="15" hidden="1">
      <c r="C219" s="70" t="str">
        <f t="shared" si="1141"/>
        <v>E</v>
      </c>
      <c r="D219" s="70" t="e">
        <f t="shared" si="1142"/>
        <v>#VALUE!</v>
      </c>
      <c r="E219" s="68" t="str">
        <f t="shared" si="1143"/>
        <v>FNMA3.0-TBA-E</v>
      </c>
      <c r="F219" s="68" t="e">
        <f t="shared" si="1144"/>
        <v>#VALUE!</v>
      </c>
      <c r="G219" s="68" t="str">
        <f t="shared" si="1145"/>
        <v>FNMA3.0-TBA-GEN</v>
      </c>
      <c r="I219" s="133" t="str">
        <f>[2]!YBWORKDAY(EDATE(Base_Date, AY219), -1, "USD")</f>
        <v>E</v>
      </c>
      <c r="J219" s="211" t="str">
        <f>[2]!YBHIST($I$208,$I219,K$25,"sec","")</f>
        <v>Error</v>
      </c>
      <c r="K219" s="217" t="str">
        <f>[2]!YBHIST($I$208,$I219,J$25,"sec","")</f>
        <v>E</v>
      </c>
      <c r="L219" s="80" t="e">
        <f t="shared" si="1155"/>
        <v>#VALUE!</v>
      </c>
      <c r="M219" s="81" t="str">
        <f>[2]!YBPRICE($I$208,$K219&amp;"d",$I219,L$25,"Swap",$I219,"Default","","Model",100,"")</f>
        <v>E</v>
      </c>
      <c r="N219" s="73" t="str">
        <f>[2]!YBHIST($I$208,$I218,M$25,"sec","")</f>
        <v>E</v>
      </c>
      <c r="O219" s="73"/>
      <c r="P219" s="80" t="e">
        <f t="shared" si="1156"/>
        <v>#VALUE!</v>
      </c>
      <c r="Q219" s="82" t="str">
        <f>[2]!YBSCEN($I$208,$K219&amp;"d","Market",O$25,"Swap",$I219,"LMMSkew","","Model",100,0,29,"Gradual","ParShift|N",0,"Annualized ROR",0.25,100,"",,,,"Default",,,,"Default",,)</f>
        <v>E</v>
      </c>
      <c r="R219" s="80" t="e">
        <f t="shared" si="1157"/>
        <v>#VALUE!</v>
      </c>
      <c r="S219" s="83">
        <v>0</v>
      </c>
      <c r="T219" s="80" t="e">
        <f>SUM(R$31:R219)</f>
        <v>#VALUE!</v>
      </c>
      <c r="U219" s="83" t="e">
        <f t="shared" si="1153"/>
        <v>#VALUE!</v>
      </c>
      <c r="V219" s="84" t="str">
        <f>[2]!YBPRICE($I$208,K219&amp;"d","Market","EffectiveDuration","Swap",I219,"LMMSkew","","Model",100,"")</f>
        <v>E</v>
      </c>
      <c r="W219" s="85" t="str">
        <f>[2]!YBPRICE($I$208,K219&amp;"d","Market","EffectiveDV01","Swap",I219,"LMMSkew","","Model",100,"")</f>
        <v>E</v>
      </c>
      <c r="X219" s="185" t="str">
        <f>[2]!YBHIST($E219,$I219,X$25,"sec","")</f>
        <v>E</v>
      </c>
      <c r="Y219" s="80" t="e">
        <f t="shared" si="1158"/>
        <v>#VALUE!</v>
      </c>
      <c r="Z219" s="82" t="e">
        <f t="shared" si="1159"/>
        <v>#VALUE!</v>
      </c>
      <c r="AA219" s="82" t="e">
        <f>[2]!YBHIST($F219,$I219,X$25,"sec","")</f>
        <v>#VALUE!</v>
      </c>
      <c r="AB219" s="82"/>
      <c r="AC219" s="187" t="e">
        <f t="shared" si="1146"/>
        <v>#VALUE!</v>
      </c>
      <c r="AD219" s="189" t="str">
        <f>[2]!YBHIST($G219,I219,"LMMEffectiveDuration","sec","")</f>
        <v>E</v>
      </c>
      <c r="AE219" s="85" t="e">
        <f t="shared" si="1147"/>
        <v>#VALUE!</v>
      </c>
      <c r="AF219" s="86" t="e">
        <f t="shared" si="1148"/>
        <v>#VALUE!</v>
      </c>
      <c r="AG219" s="80" t="e">
        <f t="shared" si="1160"/>
        <v>#VALUE!</v>
      </c>
      <c r="AH219" s="80"/>
      <c r="AI219" s="80" t="e">
        <f t="shared" si="1161"/>
        <v>#VALUE!</v>
      </c>
      <c r="AJ219" s="83" t="e">
        <f t="shared" si="1162"/>
        <v>#VALUE!</v>
      </c>
      <c r="AK219" s="187" t="e">
        <f t="shared" si="1149"/>
        <v>#VALUE!</v>
      </c>
      <c r="AL219" s="192" t="e">
        <f t="shared" si="1150"/>
        <v>#VALUE!</v>
      </c>
      <c r="AM219" s="83" t="e">
        <f t="shared" si="1163"/>
        <v>#VALUE!</v>
      </c>
      <c r="AN219" s="80" t="e">
        <f>SUM(AL$31:AL219)</f>
        <v>#VALUE!</v>
      </c>
      <c r="AO219" s="109" t="e">
        <f t="shared" si="1154"/>
        <v>#VALUE!</v>
      </c>
      <c r="AP219" s="194" t="e">
        <f t="shared" si="1151"/>
        <v>#VALUE!</v>
      </c>
      <c r="AQ219" s="199"/>
      <c r="AY219" s="67">
        <f t="shared" si="1152"/>
        <v>-55</v>
      </c>
    </row>
    <row r="220" spans="1:64" s="68" customFormat="1" ht="15" hidden="1">
      <c r="C220" s="70" t="str">
        <f t="shared" si="1141"/>
        <v>E</v>
      </c>
      <c r="D220" s="70" t="e">
        <f t="shared" si="1142"/>
        <v>#VALUE!</v>
      </c>
      <c r="E220" s="68" t="str">
        <f t="shared" si="1143"/>
        <v>FNMA3.0-TBA-E</v>
      </c>
      <c r="F220" s="68" t="e">
        <f t="shared" si="1144"/>
        <v>#VALUE!</v>
      </c>
      <c r="G220" s="68" t="str">
        <f t="shared" si="1145"/>
        <v>FNMA3.0-TBA-GEN</v>
      </c>
      <c r="I220" s="133" t="str">
        <f>[2]!YBWORKDAY(EDATE(Base_Date, AY220), -1, "USD")</f>
        <v>E</v>
      </c>
      <c r="J220" s="211" t="str">
        <f>[2]!YBHIST($I$208,$I220,K$25,"sec","")</f>
        <v>Error</v>
      </c>
      <c r="K220" s="217" t="str">
        <f>[2]!YBHIST($I$208,$I220,J$25,"sec","")</f>
        <v>E</v>
      </c>
      <c r="L220" s="80" t="e">
        <f t="shared" si="1155"/>
        <v>#VALUE!</v>
      </c>
      <c r="M220" s="81" t="str">
        <f>[2]!YBPRICE($I$208,$K220&amp;"d",$I220,L$25,"Swap",$I220,"Default","","Model",100,"")</f>
        <v>E</v>
      </c>
      <c r="N220" s="73" t="str">
        <f>[2]!YBHIST($I$208,$I219,M$25,"sec","")</f>
        <v>E</v>
      </c>
      <c r="O220" s="73"/>
      <c r="P220" s="80" t="e">
        <f t="shared" si="1156"/>
        <v>#VALUE!</v>
      </c>
      <c r="Q220" s="82" t="str">
        <f>[2]!YBSCEN($I$208,$K220&amp;"d","Market",O$25,"Swap",$I220,"LMMSkew","","Model",100,0,29,"Gradual","ParShift|N",0,"Annualized ROR",0.25,100,"",,,,"Default",,,,"Default",,)</f>
        <v>E</v>
      </c>
      <c r="R220" s="80" t="e">
        <f t="shared" si="1157"/>
        <v>#VALUE!</v>
      </c>
      <c r="S220" s="83">
        <v>0</v>
      </c>
      <c r="T220" s="80" t="e">
        <f>SUM(R$31:R220)</f>
        <v>#VALUE!</v>
      </c>
      <c r="U220" s="83" t="e">
        <f t="shared" si="1153"/>
        <v>#VALUE!</v>
      </c>
      <c r="V220" s="84" t="str">
        <f>[2]!YBPRICE($I$208,K220&amp;"d","Market","EffectiveDuration","Swap",I220,"LMMSkew","","Model",100,"")</f>
        <v>E</v>
      </c>
      <c r="W220" s="85" t="str">
        <f>[2]!YBPRICE($I$208,K220&amp;"d","Market","EffectiveDV01","Swap",I220,"LMMSkew","","Model",100,"")</f>
        <v>E</v>
      </c>
      <c r="X220" s="185" t="str">
        <f>[2]!YBHIST($E220,$I220,X$25,"sec","")</f>
        <v>E</v>
      </c>
      <c r="Y220" s="80" t="e">
        <f t="shared" si="1158"/>
        <v>#VALUE!</v>
      </c>
      <c r="Z220" s="82" t="e">
        <f t="shared" si="1159"/>
        <v>#VALUE!</v>
      </c>
      <c r="AA220" s="82" t="e">
        <f>[2]!YBHIST($F220,$I220,X$25,"sec","")</f>
        <v>#VALUE!</v>
      </c>
      <c r="AB220" s="82"/>
      <c r="AC220" s="187" t="e">
        <f t="shared" si="1146"/>
        <v>#VALUE!</v>
      </c>
      <c r="AD220" s="189" t="str">
        <f>[2]!YBHIST($G220,I220,"LMMEffectiveDuration","sec","")</f>
        <v>E</v>
      </c>
      <c r="AE220" s="85" t="e">
        <f t="shared" si="1147"/>
        <v>#VALUE!</v>
      </c>
      <c r="AF220" s="86" t="e">
        <f t="shared" si="1148"/>
        <v>#VALUE!</v>
      </c>
      <c r="AG220" s="80" t="e">
        <f t="shared" si="1160"/>
        <v>#VALUE!</v>
      </c>
      <c r="AH220" s="80"/>
      <c r="AI220" s="80" t="e">
        <f t="shared" si="1161"/>
        <v>#VALUE!</v>
      </c>
      <c r="AJ220" s="83" t="e">
        <f t="shared" si="1162"/>
        <v>#VALUE!</v>
      </c>
      <c r="AK220" s="187" t="e">
        <f t="shared" si="1149"/>
        <v>#VALUE!</v>
      </c>
      <c r="AL220" s="192" t="e">
        <f t="shared" si="1150"/>
        <v>#VALUE!</v>
      </c>
      <c r="AM220" s="83" t="e">
        <f t="shared" si="1163"/>
        <v>#VALUE!</v>
      </c>
      <c r="AN220" s="80" t="e">
        <f>SUM(AL$31:AL220)</f>
        <v>#VALUE!</v>
      </c>
      <c r="AO220" s="109" t="e">
        <f t="shared" si="1154"/>
        <v>#VALUE!</v>
      </c>
      <c r="AP220" s="194" t="e">
        <f t="shared" si="1151"/>
        <v>#VALUE!</v>
      </c>
      <c r="AQ220" s="199"/>
      <c r="AY220" s="67">
        <f t="shared" si="1152"/>
        <v>-54</v>
      </c>
    </row>
    <row r="221" spans="1:64" s="68" customFormat="1" ht="15" hidden="1">
      <c r="C221" s="70" t="str">
        <f t="shared" si="1141"/>
        <v>E</v>
      </c>
      <c r="D221" s="70" t="e">
        <f t="shared" si="1142"/>
        <v>#VALUE!</v>
      </c>
      <c r="E221" s="68" t="str">
        <f t="shared" si="1143"/>
        <v>FNMA3.0-TBA-E</v>
      </c>
      <c r="F221" s="68" t="e">
        <f t="shared" si="1144"/>
        <v>#VALUE!</v>
      </c>
      <c r="G221" s="68" t="str">
        <f t="shared" si="1145"/>
        <v>FNMA3.0-TBA-GEN</v>
      </c>
      <c r="I221" s="133" t="str">
        <f>[2]!YBWORKDAY(EDATE(Base_Date, AY221), -1, "USD")</f>
        <v>E</v>
      </c>
      <c r="J221" s="211" t="str">
        <f>[2]!YBHIST($I$208,$I221,K$25,"sec","")</f>
        <v>Error</v>
      </c>
      <c r="K221" s="217" t="str">
        <f>[2]!YBHIST($I$208,$I221,J$25,"sec","")</f>
        <v>E</v>
      </c>
      <c r="L221" s="80" t="e">
        <f t="shared" si="1155"/>
        <v>#VALUE!</v>
      </c>
      <c r="M221" s="81" t="str">
        <f>[2]!YBPRICE($I$208,$K221&amp;"d",$I221,L$25,"Swap",$I221,"Default","","Model",100,"")</f>
        <v>E</v>
      </c>
      <c r="N221" s="73" t="str">
        <f>[2]!YBHIST($I$208,$I220,M$25,"sec","")</f>
        <v>E</v>
      </c>
      <c r="O221" s="73"/>
      <c r="P221" s="80" t="e">
        <f t="shared" si="1156"/>
        <v>#VALUE!</v>
      </c>
      <c r="Q221" s="82" t="str">
        <f>[2]!YBSCEN($I$208,$K221&amp;"d","Market",O$25,"Swap",$I221,"LMMSkew","","Model",100,0,29,"Gradual","ParShift|N",0,"Annualized ROR",0.25,100,"",,,,"Default",,,,"Default",,)</f>
        <v>E</v>
      </c>
      <c r="R221" s="80" t="e">
        <f t="shared" si="1157"/>
        <v>#VALUE!</v>
      </c>
      <c r="S221" s="83">
        <v>0</v>
      </c>
      <c r="T221" s="80" t="e">
        <f>SUM(R$31:R221)</f>
        <v>#VALUE!</v>
      </c>
      <c r="U221" s="83" t="e">
        <f t="shared" si="1153"/>
        <v>#VALUE!</v>
      </c>
      <c r="V221" s="84" t="str">
        <f>[2]!YBPRICE($I$208,K221&amp;"d","Market","EffectiveDuration","Swap",I221,"LMMSkew","","Model",100,"")</f>
        <v>E</v>
      </c>
      <c r="W221" s="85" t="str">
        <f>[2]!YBPRICE($I$208,K221&amp;"d","Market","EffectiveDV01","Swap",I221,"LMMSkew","","Model",100,"")</f>
        <v>E</v>
      </c>
      <c r="X221" s="185" t="str">
        <f>[2]!YBHIST($E221,$I221,X$25,"sec","")</f>
        <v>E</v>
      </c>
      <c r="Y221" s="80" t="e">
        <f t="shared" si="1158"/>
        <v>#VALUE!</v>
      </c>
      <c r="Z221" s="82" t="e">
        <f t="shared" si="1159"/>
        <v>#VALUE!</v>
      </c>
      <c r="AA221" s="82" t="e">
        <f>[2]!YBHIST($F221,$I221,X$25,"sec","")</f>
        <v>#VALUE!</v>
      </c>
      <c r="AB221" s="82"/>
      <c r="AC221" s="187" t="e">
        <f t="shared" si="1146"/>
        <v>#VALUE!</v>
      </c>
      <c r="AD221" s="189" t="str">
        <f>[2]!YBHIST($G221,I221,"LMMEffectiveDuration","sec","")</f>
        <v>E</v>
      </c>
      <c r="AE221" s="85" t="e">
        <f t="shared" si="1147"/>
        <v>#VALUE!</v>
      </c>
      <c r="AF221" s="86" t="e">
        <f t="shared" si="1148"/>
        <v>#VALUE!</v>
      </c>
      <c r="AG221" s="80" t="e">
        <f t="shared" si="1160"/>
        <v>#VALUE!</v>
      </c>
      <c r="AH221" s="80"/>
      <c r="AI221" s="80" t="e">
        <f t="shared" si="1161"/>
        <v>#VALUE!</v>
      </c>
      <c r="AJ221" s="83" t="e">
        <f t="shared" si="1162"/>
        <v>#VALUE!</v>
      </c>
      <c r="AK221" s="187" t="e">
        <f t="shared" si="1149"/>
        <v>#VALUE!</v>
      </c>
      <c r="AL221" s="192" t="e">
        <f t="shared" si="1150"/>
        <v>#VALUE!</v>
      </c>
      <c r="AM221" s="83" t="e">
        <f t="shared" si="1163"/>
        <v>#VALUE!</v>
      </c>
      <c r="AN221" s="80" t="e">
        <f>SUM(AL$31:AL221)</f>
        <v>#VALUE!</v>
      </c>
      <c r="AO221" s="109" t="e">
        <f t="shared" si="1154"/>
        <v>#VALUE!</v>
      </c>
      <c r="AP221" s="194" t="e">
        <f t="shared" si="1151"/>
        <v>#VALUE!</v>
      </c>
      <c r="AQ221" s="199"/>
      <c r="AY221" s="67">
        <f t="shared" si="1152"/>
        <v>-53</v>
      </c>
    </row>
    <row r="222" spans="1:64" s="68" customFormat="1" ht="15" hidden="1">
      <c r="C222" s="70" t="str">
        <f t="shared" si="1141"/>
        <v>E</v>
      </c>
      <c r="D222" s="70" t="e">
        <f t="shared" si="1142"/>
        <v>#VALUE!</v>
      </c>
      <c r="E222" s="68" t="str">
        <f t="shared" si="1143"/>
        <v>FNMA3.0-TBA-E</v>
      </c>
      <c r="F222" s="68" t="e">
        <f t="shared" si="1144"/>
        <v>#VALUE!</v>
      </c>
      <c r="G222" s="68" t="str">
        <f t="shared" si="1145"/>
        <v>FNMA3.0-TBA-GEN</v>
      </c>
      <c r="I222" s="133" t="str">
        <f>[2]!YBWORKDAY(EDATE(Base_Date, AY222), -1, "USD")</f>
        <v>E</v>
      </c>
      <c r="J222" s="211" t="str">
        <f>[2]!YBHIST($I$208,$I222,K$25,"sec","")</f>
        <v>Error</v>
      </c>
      <c r="K222" s="217" t="str">
        <f>[2]!YBHIST($I$208,$I222,J$25,"sec","")</f>
        <v>E</v>
      </c>
      <c r="L222" s="80" t="e">
        <f t="shared" si="1155"/>
        <v>#VALUE!</v>
      </c>
      <c r="M222" s="81" t="str">
        <f>[2]!YBPRICE($I$208,$K222&amp;"d",$I222,L$25,"Swap",$I222,"Default","","Model",100,"")</f>
        <v>E</v>
      </c>
      <c r="N222" s="73" t="str">
        <f>[2]!YBHIST($I$208,$I221,M$25,"sec","")</f>
        <v>E</v>
      </c>
      <c r="O222" s="73"/>
      <c r="P222" s="80" t="e">
        <f t="shared" si="1156"/>
        <v>#VALUE!</v>
      </c>
      <c r="Q222" s="82" t="str">
        <f>[2]!YBSCEN($I$208,$K222&amp;"d","Market",O$25,"Swap",$I222,"LMMSkew","","Model",100,0,29,"Gradual","ParShift|N",0,"Annualized ROR",0.25,100,"",,,,"Default",,,,"Default",,)</f>
        <v>E</v>
      </c>
      <c r="R222" s="80" t="e">
        <f t="shared" si="1157"/>
        <v>#VALUE!</v>
      </c>
      <c r="S222" s="83">
        <v>0</v>
      </c>
      <c r="T222" s="80" t="e">
        <f>SUM(R$31:R222)</f>
        <v>#VALUE!</v>
      </c>
      <c r="U222" s="83" t="e">
        <f t="shared" si="1153"/>
        <v>#VALUE!</v>
      </c>
      <c r="V222" s="84" t="str">
        <f>[2]!YBPRICE($I$208,K222&amp;"d","Market","EffectiveDuration","Swap",I222,"LMMSkew","","Model",100,"")</f>
        <v>E</v>
      </c>
      <c r="W222" s="85" t="str">
        <f>[2]!YBPRICE($I$208,K222&amp;"d","Market","EffectiveDV01","Swap",I222,"LMMSkew","","Model",100,"")</f>
        <v>E</v>
      </c>
      <c r="X222" s="185" t="str">
        <f>[2]!YBHIST($E222,$I222,X$25,"sec","")</f>
        <v>E</v>
      </c>
      <c r="Y222" s="80" t="e">
        <f t="shared" si="1158"/>
        <v>#VALUE!</v>
      </c>
      <c r="Z222" s="82" t="e">
        <f t="shared" si="1159"/>
        <v>#VALUE!</v>
      </c>
      <c r="AA222" s="82" t="e">
        <f>[2]!YBHIST($F222,$I222,X$25,"sec","")</f>
        <v>#VALUE!</v>
      </c>
      <c r="AB222" s="82"/>
      <c r="AC222" s="187" t="e">
        <f t="shared" si="1146"/>
        <v>#VALUE!</v>
      </c>
      <c r="AD222" s="189" t="str">
        <f>[2]!YBHIST($G222,I222,"LMMEffectiveDuration","sec","")</f>
        <v>E</v>
      </c>
      <c r="AE222" s="85" t="e">
        <f t="shared" si="1147"/>
        <v>#VALUE!</v>
      </c>
      <c r="AF222" s="86" t="e">
        <f t="shared" si="1148"/>
        <v>#VALUE!</v>
      </c>
      <c r="AG222" s="80" t="e">
        <f t="shared" si="1160"/>
        <v>#VALUE!</v>
      </c>
      <c r="AH222" s="80"/>
      <c r="AI222" s="80" t="e">
        <f t="shared" si="1161"/>
        <v>#VALUE!</v>
      </c>
      <c r="AJ222" s="83" t="e">
        <f t="shared" si="1162"/>
        <v>#VALUE!</v>
      </c>
      <c r="AK222" s="187" t="e">
        <f t="shared" si="1149"/>
        <v>#VALUE!</v>
      </c>
      <c r="AL222" s="192" t="e">
        <f t="shared" si="1150"/>
        <v>#VALUE!</v>
      </c>
      <c r="AM222" s="83" t="e">
        <f t="shared" si="1163"/>
        <v>#VALUE!</v>
      </c>
      <c r="AN222" s="80" t="e">
        <f>SUM(AL$31:AL222)</f>
        <v>#VALUE!</v>
      </c>
      <c r="AO222" s="109" t="e">
        <f t="shared" si="1154"/>
        <v>#VALUE!</v>
      </c>
      <c r="AP222" s="194" t="e">
        <f t="shared" si="1151"/>
        <v>#VALUE!</v>
      </c>
      <c r="AQ222" s="199"/>
      <c r="AY222" s="67">
        <f t="shared" si="1152"/>
        <v>-52</v>
      </c>
    </row>
    <row r="223" spans="1:64" s="68" customFormat="1" ht="15" hidden="1">
      <c r="C223" s="70" t="str">
        <f t="shared" si="1141"/>
        <v>E</v>
      </c>
      <c r="D223" s="70" t="e">
        <f t="shared" si="1142"/>
        <v>#VALUE!</v>
      </c>
      <c r="E223" s="68" t="str">
        <f t="shared" si="1143"/>
        <v>FNMA3.0-TBA-E</v>
      </c>
      <c r="F223" s="68" t="e">
        <f t="shared" si="1144"/>
        <v>#VALUE!</v>
      </c>
      <c r="G223" s="68" t="str">
        <f t="shared" si="1145"/>
        <v>FNMA3.0-TBA-GEN</v>
      </c>
      <c r="I223" s="133" t="str">
        <f>[2]!YBWORKDAY(EDATE(Base_Date, AY223), -1, "USD")</f>
        <v>E</v>
      </c>
      <c r="J223" s="212" t="str">
        <f>[2]!YBHIST($I$208,$I223,K$25,"sec","")</f>
        <v>Error</v>
      </c>
      <c r="K223" s="218" t="str">
        <f>[2]!YBHIST($I$208,$I223,J$25,"sec","")</f>
        <v>E</v>
      </c>
      <c r="L223" s="80">
        <v>0</v>
      </c>
      <c r="M223" s="81" t="str">
        <f>[2]!YBPRICE($I$208,$K223&amp;"d",$I223,L$25,"Swap",$I223,"Default","","Model",100,"")</f>
        <v>E</v>
      </c>
      <c r="N223" s="73"/>
      <c r="O223" s="73" t="str">
        <f>[2]!YBHIST("1 Month LIBOR",I223,"Yield","bmk","")</f>
        <v>E</v>
      </c>
      <c r="P223" s="80">
        <v>0</v>
      </c>
      <c r="Q223" s="82">
        <v>0</v>
      </c>
      <c r="R223" s="80">
        <v>0</v>
      </c>
      <c r="S223" s="83">
        <v>0</v>
      </c>
      <c r="T223" s="80" t="e">
        <f>SUM(R$39:R223)</f>
        <v>#VALUE!</v>
      </c>
      <c r="U223" s="83">
        <f>(1+S223)-1</f>
        <v>0</v>
      </c>
      <c r="V223" s="84" t="str">
        <f>[2]!YBPRICE($I$208,K223&amp;"d","Market","EffectiveDuration","Swap",I223,"LMMSkew","","Model",100,"")</f>
        <v>E</v>
      </c>
      <c r="W223" s="85" t="str">
        <f>[2]!YBPRICE($I$208,K223&amp;"d","Market","EffectiveDV01","Swap",I223,"LMMSkew","","Model",100,"")</f>
        <v>E</v>
      </c>
      <c r="X223" s="185" t="str">
        <f>[2]!YBHIST($E223,$I223,X$25,"sec","")</f>
        <v>E</v>
      </c>
      <c r="Y223" s="80" t="e">
        <f t="shared" si="1158"/>
        <v>#VALUE!</v>
      </c>
      <c r="Z223" s="82" t="e">
        <f t="shared" si="1159"/>
        <v>#VALUE!</v>
      </c>
      <c r="AA223" s="82" t="e">
        <f>[2]!YBHIST($F223,$I223,X$25,"sec","")</f>
        <v>#VALUE!</v>
      </c>
      <c r="AB223" s="82" t="e">
        <f>X222-Z223</f>
        <v>#VALUE!</v>
      </c>
      <c r="AC223" s="187" t="e">
        <f t="shared" si="1146"/>
        <v>#VALUE!</v>
      </c>
      <c r="AD223" s="189" t="str">
        <f>[2]!YBHIST($G223,I223,"LMMEffectiveDuration","sec","")</f>
        <v>E</v>
      </c>
      <c r="AE223" s="85" t="e">
        <f t="shared" si="1147"/>
        <v>#VALUE!</v>
      </c>
      <c r="AF223" s="86" t="e">
        <f t="shared" si="1148"/>
        <v>#VALUE!</v>
      </c>
      <c r="AG223" s="80"/>
      <c r="AH223" s="80"/>
      <c r="AI223" s="80" t="e">
        <f>AL223+AK223</f>
        <v>#VALUE!</v>
      </c>
      <c r="AJ223" s="83">
        <v>0</v>
      </c>
      <c r="AK223" s="187" t="e">
        <f>(AJ223*Y223)/2</f>
        <v>#VALUE!</v>
      </c>
      <c r="AL223" s="192">
        <f t="shared" si="1150"/>
        <v>0</v>
      </c>
      <c r="AM223" s="83">
        <v>0</v>
      </c>
      <c r="AN223" s="80" t="e">
        <f>SUM(AL$41:AL223)</f>
        <v>#VALUE!</v>
      </c>
      <c r="AO223" s="109">
        <f>(1+AM223)-1</f>
        <v>0</v>
      </c>
      <c r="AP223" s="194" t="e">
        <f t="shared" si="1151"/>
        <v>#VALUE!</v>
      </c>
      <c r="AQ223" s="199"/>
      <c r="AR223" s="126"/>
      <c r="AS223" s="109"/>
      <c r="AY223" s="67">
        <f t="shared" si="1152"/>
        <v>-51</v>
      </c>
    </row>
    <row r="224" spans="1:64" s="68" customFormat="1" ht="15" hidden="1">
      <c r="C224" s="70" t="str">
        <f t="shared" si="1141"/>
        <v>E</v>
      </c>
      <c r="D224" s="70" t="e">
        <f t="shared" si="1142"/>
        <v>#VALUE!</v>
      </c>
      <c r="E224" s="68" t="str">
        <f t="shared" si="1143"/>
        <v>FNMA3.0-TBA-E</v>
      </c>
      <c r="F224" s="68" t="e">
        <f t="shared" si="1144"/>
        <v>#VALUE!</v>
      </c>
      <c r="G224" s="68" t="str">
        <f t="shared" si="1145"/>
        <v>FNMA3.0-TBA-GEN</v>
      </c>
      <c r="I224" s="133" t="str">
        <f>[2]!YBWORKDAY(EDATE(Base_Date, AY224), -1, "USD")</f>
        <v>E</v>
      </c>
      <c r="J224" s="219" t="str">
        <f>[2]!YBHIST($I$208,$I224,K$25,"sec","")</f>
        <v>Error</v>
      </c>
      <c r="K224" s="217" t="str">
        <f>[2]!YBHIST($I$208,$I224,J$25,"sec","")</f>
        <v>E</v>
      </c>
      <c r="L224" s="80" t="e">
        <f>K224-K223</f>
        <v>#VALUE!</v>
      </c>
      <c r="M224" s="81" t="str">
        <f>[2]!YBPRICE($I$208,$K224&amp;"d",$I224,L$25,"Swap",$I224,"Default","","Model",100,"")</f>
        <v>E</v>
      </c>
      <c r="N224" s="73" t="str">
        <f>[2]!YBHIST($I$208,$I223,M$25,"sec","")</f>
        <v>E</v>
      </c>
      <c r="O224" s="73" t="str">
        <f>[2]!YBHIST("1 Month LIBOR",I224,"Yield","bmk","")</f>
        <v>E</v>
      </c>
      <c r="P224" s="80">
        <v>0</v>
      </c>
      <c r="Q224" s="82" t="str">
        <f>[2]!YBSCEN($I$208,$K223&amp;"d","Market",O$25,"Swap",$I223,"LMMSkew","","Model",100,0,29,"Gradual","ParShift|N",0,"Annualized ROR",O223,100,"",,,,"Default",,,,"Default",,)</f>
        <v>E</v>
      </c>
      <c r="R224" s="80">
        <v>0</v>
      </c>
      <c r="S224" s="83">
        <v>0</v>
      </c>
      <c r="T224" s="80" t="e">
        <f>SUM(R$39:R224)</f>
        <v>#VALUE!</v>
      </c>
      <c r="U224" s="83">
        <f>((1+S219)*(1+S220)*(1+S221)*(1+S222)*(1+S223)*(1+S224))-1</f>
        <v>0</v>
      </c>
      <c r="V224" s="84" t="str">
        <f>[2]!YBPRICE($I$208,K224&amp;"d","Market","EffectiveDuration","Swap",I224,"LMMSkew","","Model",100,"")</f>
        <v>E</v>
      </c>
      <c r="W224" s="85" t="str">
        <f>[2]!YBPRICE($I$208,K224&amp;"d","Market","EffectiveDV01","Swap",I224,"LMMSkew","","Model",100,"")</f>
        <v>E</v>
      </c>
      <c r="X224" s="185" t="str">
        <f>[2]!YBHIST($E224,$I224,X$25,"sec","")</f>
        <v>E</v>
      </c>
      <c r="Y224" s="80" t="e">
        <f t="shared" si="1158"/>
        <v>#VALUE!</v>
      </c>
      <c r="Z224" s="82" t="e">
        <f>X223-AA223</f>
        <v>#VALUE!</v>
      </c>
      <c r="AA224" s="82" t="e">
        <f>[2]!YBHIST($F224,$I224,X$25,"sec","")</f>
        <v>#VALUE!</v>
      </c>
      <c r="AB224" s="82"/>
      <c r="AC224" s="187" t="e">
        <f t="shared" si="1146"/>
        <v>#VALUE!</v>
      </c>
      <c r="AD224" s="189" t="str">
        <f>[2]!YBHIST($G224,I224,"LMMEffectiveDuration","sec","")</f>
        <v>E</v>
      </c>
      <c r="AE224" s="85" t="e">
        <f t="shared" si="1147"/>
        <v>#VALUE!</v>
      </c>
      <c r="AF224" s="86" t="e">
        <f t="shared" si="1148"/>
        <v>#VALUE!</v>
      </c>
      <c r="AG224" s="80" t="e">
        <f>-AC224*AF223</f>
        <v>#VALUE!</v>
      </c>
      <c r="AH224" s="80"/>
      <c r="AI224" s="80">
        <f>AL224+AK224</f>
        <v>0</v>
      </c>
      <c r="AJ224" s="83" t="e">
        <f>AF224-AF223</f>
        <v>#VALUE!</v>
      </c>
      <c r="AK224" s="187">
        <v>0</v>
      </c>
      <c r="AL224" s="192">
        <v>0</v>
      </c>
      <c r="AM224" s="83">
        <v>0</v>
      </c>
      <c r="AN224" s="80" t="e">
        <f>SUM(AL$41:AL224)</f>
        <v>#VALUE!</v>
      </c>
      <c r="AO224" s="109" t="e">
        <f>((1+AM219)*(1+AM220)*(1+AM221)*(1+AM222)*(1+AM223)*(1+AM224))-1</f>
        <v>#VALUE!</v>
      </c>
      <c r="AP224" s="194" t="e">
        <f t="shared" si="1151"/>
        <v>#VALUE!</v>
      </c>
      <c r="AQ224" s="199"/>
      <c r="AR224" s="202"/>
      <c r="AS224" s="203"/>
      <c r="AY224" s="67">
        <f>AV225-1</f>
        <v>-50</v>
      </c>
    </row>
    <row r="225" spans="1:64" s="68" customFormat="1" ht="15">
      <c r="C225" s="70" t="e">
        <f t="shared" ref="C225:C249" si="1164">I225+10</f>
        <v>#VALUE!</v>
      </c>
      <c r="D225" s="70" t="e">
        <f t="shared" si="1142"/>
        <v>#VALUE!</v>
      </c>
      <c r="E225" s="68" t="e">
        <f t="shared" si="1143"/>
        <v>#VALUE!</v>
      </c>
      <c r="F225" s="68" t="e">
        <f t="shared" si="1144"/>
        <v>#VALUE!</v>
      </c>
      <c r="G225" s="68" t="str">
        <f t="shared" si="1145"/>
        <v>FNMA3.0-TBA-GEN</v>
      </c>
      <c r="I225" s="133" t="str">
        <f>[2]!YBWORKDAY(EDATE(Base_Date, AV225), -1, "USD")</f>
        <v>E</v>
      </c>
      <c r="J225" s="220" t="str">
        <f t="shared" ref="J225:J251" si="1165">AX225</f>
        <v>E</v>
      </c>
      <c r="K225" s="80" t="e">
        <f t="shared" ref="K225:K251" si="1166">AX225+AY225</f>
        <v>#VALUE!</v>
      </c>
      <c r="L225" s="80"/>
      <c r="M225" s="81" t="str">
        <f>[2]!YBHIST($I$208,$I225,"LMMOAS","sec")</f>
        <v>E</v>
      </c>
      <c r="N225" s="73" t="str">
        <f>[2]!YBHIST($I$208,$I224,M$25,"sec","")</f>
        <v>E</v>
      </c>
      <c r="O225" s="170" t="str">
        <f>[2]!YBHIST("1 Month LIBOR",I225,"Yield","bmk","")</f>
        <v>E</v>
      </c>
      <c r="P225" s="80"/>
      <c r="Q225" s="82"/>
      <c r="R225" s="80"/>
      <c r="S225" s="83"/>
      <c r="T225" s="80"/>
      <c r="U225" s="83"/>
      <c r="V225" s="84" t="e">
        <f>VLOOKUP($I225, 'Barcap OAD'!$A:$S, $F$208, FALSE)</f>
        <v>#N/A</v>
      </c>
      <c r="W225" s="172" t="e">
        <f>$K225*$V225/10000</f>
        <v>#VALUE!</v>
      </c>
      <c r="X225" s="185" t="e">
        <f>[2]!YBHIST($E225,$I225,X$25,"sec","")</f>
        <v>#VALUE!</v>
      </c>
      <c r="Y225" s="80" t="e">
        <f t="shared" si="1158"/>
        <v>#VALUE!</v>
      </c>
      <c r="Z225" s="82" t="e">
        <f t="shared" ref="Z225:Z251" si="1167">X224-AA224</f>
        <v>#VALUE!</v>
      </c>
      <c r="AA225" s="82" t="e">
        <f>[2]!YBHIST($F225,$I225,X$25,"sec","")</f>
        <v>#VALUE!</v>
      </c>
      <c r="AB225" s="82" t="e">
        <f>X224-Z225</f>
        <v>#VALUE!</v>
      </c>
      <c r="AC225" s="187"/>
      <c r="AD225" s="189" t="e">
        <f>VLOOKUP($I225, 'Barcap OAD'!$A:$S, $F$26, FALSE)</f>
        <v>#N/A</v>
      </c>
      <c r="AE225" s="172" t="e">
        <f t="shared" si="1147"/>
        <v>#VALUE!</v>
      </c>
      <c r="AF225" s="86" t="e">
        <f t="shared" si="1148"/>
        <v>#VALUE!</v>
      </c>
      <c r="AG225" s="80"/>
      <c r="AH225" s="83"/>
      <c r="AI225" s="80" t="e">
        <f>AL225+AK225</f>
        <v>#VALUE!</v>
      </c>
      <c r="AJ225" s="83">
        <v>0</v>
      </c>
      <c r="AK225" s="187" t="e">
        <f t="shared" ref="AK225:AK251" si="1168">(AJ225*Y225)/2</f>
        <v>#VALUE!</v>
      </c>
      <c r="AL225" s="192"/>
      <c r="AM225" s="83"/>
      <c r="AN225" s="80"/>
      <c r="AO225" s="109"/>
      <c r="AP225" s="194"/>
      <c r="AQ225" s="200"/>
      <c r="AR225" s="204"/>
      <c r="AS225" s="221"/>
      <c r="AV225" s="67">
        <f t="shared" ref="AV225:AV274" si="1169">AV154</f>
        <v>-49</v>
      </c>
      <c r="AX225" s="207" t="str">
        <f>[2]!YBHIST($I$208,$I225,J$25,"sec","")</f>
        <v>E</v>
      </c>
      <c r="AY225" s="205" t="str">
        <f>[2]!YBPRICE($I$208,AX225&amp;"d","Market","AccruedInterest","Swap",$I225,"LMMSkew","","Model",100,"")</f>
        <v>E</v>
      </c>
      <c r="BA225" s="211" t="e">
        <f>[2]!YBHIST($E225,$I225,X$25,"sec","")</f>
        <v>#VALUE!</v>
      </c>
      <c r="BB225" s="67" t="e">
        <f>[2]!YBPRICE(E$41,BA225,"Market","AccruedInterest","Swap",$I225,"LMMSkew","","Model",100,"OASEDUR")</f>
        <v>#VALUE!</v>
      </c>
      <c r="BD225" s="211" t="e">
        <f>[2]!YBHIST($F225,$I225,X$25,"sec","")</f>
        <v>#VALUE!</v>
      </c>
      <c r="BE225" s="67" t="e">
        <f>[2]!YBPRICE(E$41,BD225,"Market","AccruedInterest","Swap",$I225,"LMMSkew","","Model",100,"OASEDUR")</f>
        <v>#VALUE!</v>
      </c>
      <c r="BI225" s="518"/>
    </row>
    <row r="226" spans="1:64" s="68" customFormat="1" ht="15">
      <c r="C226" s="70" t="e">
        <f t="shared" si="1164"/>
        <v>#VALUE!</v>
      </c>
      <c r="D226" s="70" t="e">
        <f t="shared" si="1142"/>
        <v>#VALUE!</v>
      </c>
      <c r="E226" s="68" t="e">
        <f t="shared" si="1143"/>
        <v>#VALUE!</v>
      </c>
      <c r="F226" s="68" t="e">
        <f t="shared" si="1144"/>
        <v>#VALUE!</v>
      </c>
      <c r="G226" s="68" t="str">
        <f t="shared" si="1145"/>
        <v>FNMA3.0-TBA-GEN</v>
      </c>
      <c r="I226" s="133" t="str">
        <f>[2]!YBWORKDAY(EDATE(Base_Date, AV226), -1, "USD")</f>
        <v>E</v>
      </c>
      <c r="J226" s="217" t="str">
        <f t="shared" si="1165"/>
        <v>E</v>
      </c>
      <c r="K226" s="80" t="e">
        <f t="shared" si="1166"/>
        <v>#VALUE!</v>
      </c>
      <c r="L226" s="80" t="e">
        <f t="shared" ref="L226:L251" si="1170">K226-K225</f>
        <v>#VALUE!</v>
      </c>
      <c r="M226" s="81" t="str">
        <f>[2]!YBHIST($I$208,$I226,"LMMOAS","sec")</f>
        <v>E</v>
      </c>
      <c r="N226" s="73" t="str">
        <f>[2]!YBHIST($I$208,$I225,M$25,"sec","")</f>
        <v>E</v>
      </c>
      <c r="O226" s="170" t="str">
        <f>[2]!YBHIST("1 Month LIBOR",I226,"Yield","bmk","")</f>
        <v>E</v>
      </c>
      <c r="P226" s="80" t="e">
        <f t="shared" ref="P226:P251" si="1171">K225-Q226</f>
        <v>#VALUE!</v>
      </c>
      <c r="Q226" s="82" t="str">
        <f>[2]!YBSCEN($I$208,$J225&amp;"d","Market",O$25,"Swap",$I225,"MarketWSkew","","Model",100,0,29,"Gradual","ParShift|N",0,"Annualized ROR",O225,100,"",,,,"Default",,,,"Default",,)</f>
        <v>E</v>
      </c>
      <c r="R226" s="80" t="e">
        <f t="shared" ref="R226:R251" si="1172">L226+P226</f>
        <v>#VALUE!</v>
      </c>
      <c r="S226" s="83" t="e">
        <f t="shared" ref="S226:S251" si="1173">R226/K225</f>
        <v>#VALUE!</v>
      </c>
      <c r="T226" s="80" t="e">
        <f>SUM(R$225:R226)</f>
        <v>#VALUE!</v>
      </c>
      <c r="U226" s="83" t="e">
        <f>BJ226</f>
        <v>#VALUE!</v>
      </c>
      <c r="V226" s="84" t="e">
        <f>VLOOKUP($I226, 'Barcap OAD'!$A:$S, $F$208, FALSE)</f>
        <v>#N/A</v>
      </c>
      <c r="W226" s="172" t="e">
        <f t="shared" ref="W226:W274" si="1174">$K226*$V226/10000</f>
        <v>#VALUE!</v>
      </c>
      <c r="X226" s="185" t="e">
        <f>[2]!YBHIST($E226,$I226,X$25,"sec","")</f>
        <v>#VALUE!</v>
      </c>
      <c r="Y226" s="80" t="e">
        <f t="shared" si="1158"/>
        <v>#VALUE!</v>
      </c>
      <c r="Z226" s="82" t="e">
        <f t="shared" si="1167"/>
        <v>#VALUE!</v>
      </c>
      <c r="AA226" s="82" t="e">
        <f>[2]!YBHIST($F226,$I226,X$25,"sec","")</f>
        <v>#VALUE!</v>
      </c>
      <c r="AB226" s="82" t="e">
        <f>X225-Z226</f>
        <v>#VALUE!</v>
      </c>
      <c r="AC226" s="187" t="e">
        <f>Y226+Z226</f>
        <v>#VALUE!</v>
      </c>
      <c r="AD226" s="189" t="e">
        <f>VLOOKUP($I226, 'Barcap OAD'!$A:$S, $F$26, FALSE)</f>
        <v>#N/A</v>
      </c>
      <c r="AE226" s="172" t="e">
        <f t="shared" si="1147"/>
        <v>#VALUE!</v>
      </c>
      <c r="AF226" s="86" t="e">
        <f t="shared" si="1148"/>
        <v>#VALUE!</v>
      </c>
      <c r="AG226" s="80" t="e">
        <f>-AC226*AF225</f>
        <v>#VALUE!</v>
      </c>
      <c r="AH226" s="83" t="e">
        <f>AG226/K225</f>
        <v>#VALUE!</v>
      </c>
      <c r="AI226" s="80" t="e">
        <f>AL226+AK226</f>
        <v>#VALUE!</v>
      </c>
      <c r="AJ226" s="83" t="e">
        <f t="shared" ref="AJ226:AJ251" si="1175">AF226-AF225</f>
        <v>#VALUE!</v>
      </c>
      <c r="AK226" s="187" t="e">
        <f t="shared" si="1168"/>
        <v>#VALUE!</v>
      </c>
      <c r="AL226" s="192" t="e">
        <f t="shared" ref="AL226:AL251" si="1176">AG226+R226</f>
        <v>#VALUE!</v>
      </c>
      <c r="AM226" s="83" t="e">
        <f t="shared" ref="AM226:AM251" si="1177">AL226/K225</f>
        <v>#VALUE!</v>
      </c>
      <c r="AN226" s="80" t="e">
        <f>SUM(AL$225:AL226)</f>
        <v>#VALUE!</v>
      </c>
      <c r="AO226" s="109" t="e">
        <f>BL226</f>
        <v>#VALUE!</v>
      </c>
      <c r="AP226" s="194" t="e">
        <f>(Z226*AF226*-1)+P226</f>
        <v>#VALUE!</v>
      </c>
      <c r="AQ226" s="200" t="e">
        <f t="shared" ref="AQ226:AQ251" si="1178">AP226/K225</f>
        <v>#VALUE!</v>
      </c>
      <c r="AR226" s="204"/>
      <c r="AS226" s="221"/>
      <c r="AV226" s="67">
        <f t="shared" si="1169"/>
        <v>-48</v>
      </c>
      <c r="AX226" s="207" t="str">
        <f>[2]!YBHIST($I$208,$I226,J$25,"sec","")</f>
        <v>E</v>
      </c>
      <c r="AY226" s="205" t="str">
        <f>[2]!YBPRICE($I$208,AX226&amp;"d","Market","AccruedInterest","Swap",$I226,"LMMSkew","","Model",100,"")</f>
        <v>E</v>
      </c>
      <c r="BA226" s="211" t="e">
        <f>[2]!YBHIST($E226,$I226,X$25,"sec","")</f>
        <v>#VALUE!</v>
      </c>
      <c r="BB226" s="67" t="e">
        <f>[2]!YBPRICE(E$41,BA226,"Market","AccruedInterest","Swap",$I226,"LMMSkew","","Model",100,"OASEDUR")</f>
        <v>#VALUE!</v>
      </c>
      <c r="BD226" s="211" t="e">
        <f>[2]!YBHIST($F226,$I226,X$25,"sec","")</f>
        <v>#VALUE!</v>
      </c>
      <c r="BE226" s="67" t="e">
        <f>[2]!YBPRICE(E$41,BD226,"Market","AccruedInterest","Swap",$I226,"LMMSkew","","Model",100,"OASEDUR")</f>
        <v>#VALUE!</v>
      </c>
      <c r="BI226" s="518" t="e">
        <f t="shared" ref="BI226" si="1179">1+S226</f>
        <v>#VALUE!</v>
      </c>
      <c r="BJ226" s="520" t="e">
        <f>PRODUCT($BI$225:BI226)-1</f>
        <v>#VALUE!</v>
      </c>
      <c r="BK226" s="518" t="e">
        <f>1+AM226</f>
        <v>#VALUE!</v>
      </c>
      <c r="BL226" s="520" t="e">
        <f>PRODUCT($BK$225:BK226)-1</f>
        <v>#VALUE!</v>
      </c>
    </row>
    <row r="227" spans="1:64" s="68" customFormat="1" ht="15">
      <c r="C227" s="70" t="e">
        <f t="shared" si="1164"/>
        <v>#VALUE!</v>
      </c>
      <c r="D227" s="70" t="e">
        <f t="shared" si="1142"/>
        <v>#VALUE!</v>
      </c>
      <c r="E227" s="68" t="e">
        <f t="shared" si="1143"/>
        <v>#VALUE!</v>
      </c>
      <c r="F227" s="68" t="e">
        <f t="shared" si="1144"/>
        <v>#VALUE!</v>
      </c>
      <c r="G227" s="68" t="str">
        <f t="shared" si="1145"/>
        <v>FNMA3.0-TBA-GEN</v>
      </c>
      <c r="I227" s="133" t="str">
        <f>[2]!YBWORKDAY(EDATE(Base_Date, AV227), -1, "USD")</f>
        <v>E</v>
      </c>
      <c r="J227" s="217" t="str">
        <f t="shared" si="1165"/>
        <v>E</v>
      </c>
      <c r="K227" s="80" t="e">
        <f t="shared" si="1166"/>
        <v>#VALUE!</v>
      </c>
      <c r="L227" s="80" t="e">
        <f t="shared" si="1170"/>
        <v>#VALUE!</v>
      </c>
      <c r="M227" s="81" t="str">
        <f>[2]!YBHIST($I$208,$I227,"LMMOAS","sec")</f>
        <v>E</v>
      </c>
      <c r="N227" s="73" t="str">
        <f>[2]!YBHIST($I$208,$I226,M$25,"sec","")</f>
        <v>E</v>
      </c>
      <c r="O227" s="170" t="str">
        <f>[2]!YBHIST("1 Month LIBOR",I227,"Yield","bmk","")</f>
        <v>E</v>
      </c>
      <c r="P227" s="80" t="e">
        <f t="shared" si="1171"/>
        <v>#VALUE!</v>
      </c>
      <c r="Q227" s="82" t="str">
        <f>[2]!YBSCEN($I$208,$J226&amp;"d","Market",O$25,"Swap",$I226,"MarketWSkew","","Model",100,0,29,"Gradual","ParShift|N",0,"Annualized ROR",O226,100,"",,,,"Default",,,,"Default",,)</f>
        <v>E</v>
      </c>
      <c r="R227" s="80" t="e">
        <f t="shared" si="1172"/>
        <v>#VALUE!</v>
      </c>
      <c r="S227" s="83" t="e">
        <f t="shared" si="1173"/>
        <v>#VALUE!</v>
      </c>
      <c r="T227" s="80" t="e">
        <f>SUM(R$225:R227)</f>
        <v>#VALUE!</v>
      </c>
      <c r="U227" s="83" t="e">
        <f t="shared" ref="U227:U259" si="1180">BJ227</f>
        <v>#VALUE!</v>
      </c>
      <c r="V227" s="84" t="e">
        <f>VLOOKUP($I227, 'Barcap OAD'!$A:$S, $F$208, FALSE)</f>
        <v>#N/A</v>
      </c>
      <c r="W227" s="172" t="e">
        <f t="shared" si="1174"/>
        <v>#VALUE!</v>
      </c>
      <c r="X227" s="185" t="e">
        <f>[2]!YBHIST($E227,$I227,X$25,"sec","")</f>
        <v>#VALUE!</v>
      </c>
      <c r="Y227" s="80" t="e">
        <f t="shared" si="1158"/>
        <v>#VALUE!</v>
      </c>
      <c r="Z227" s="82" t="e">
        <f t="shared" si="1167"/>
        <v>#VALUE!</v>
      </c>
      <c r="AA227" s="82" t="e">
        <f>[2]!YBHIST($F227,$I227,X$25,"sec","")</f>
        <v>#VALUE!</v>
      </c>
      <c r="AB227" s="82" t="e">
        <f>X226-Z227</f>
        <v>#VALUE!</v>
      </c>
      <c r="AC227" s="187" t="e">
        <f>X227-AB227</f>
        <v>#VALUE!</v>
      </c>
      <c r="AD227" s="189" t="e">
        <f>VLOOKUP($I227, 'Barcap OAD'!$A:$S, $F$26, FALSE)</f>
        <v>#N/A</v>
      </c>
      <c r="AE227" s="172" t="e">
        <f t="shared" si="1147"/>
        <v>#VALUE!</v>
      </c>
      <c r="AF227" s="86" t="e">
        <f t="shared" si="1148"/>
        <v>#VALUE!</v>
      </c>
      <c r="AG227" s="80" t="e">
        <f t="shared" ref="AG227:AG251" si="1181">-AC227*AF226</f>
        <v>#VALUE!</v>
      </c>
      <c r="AH227" s="83" t="e">
        <f t="shared" ref="AH227:AH251" si="1182">AG227/K226</f>
        <v>#VALUE!</v>
      </c>
      <c r="AI227" s="80" t="e">
        <f t="shared" ref="AI227:AI251" si="1183">AL227+AK227</f>
        <v>#VALUE!</v>
      </c>
      <c r="AJ227" s="83" t="e">
        <f t="shared" si="1175"/>
        <v>#VALUE!</v>
      </c>
      <c r="AK227" s="187" t="e">
        <f t="shared" si="1168"/>
        <v>#VALUE!</v>
      </c>
      <c r="AL227" s="192" t="e">
        <f t="shared" si="1176"/>
        <v>#VALUE!</v>
      </c>
      <c r="AM227" s="83" t="e">
        <f t="shared" si="1177"/>
        <v>#VALUE!</v>
      </c>
      <c r="AN227" s="80" t="e">
        <f>SUM(AL$225:AL227)</f>
        <v>#VALUE!</v>
      </c>
      <c r="AO227" s="109" t="e">
        <f t="shared" ref="AO227:AO259" si="1184">BL227</f>
        <v>#VALUE!</v>
      </c>
      <c r="AP227" s="194" t="e">
        <f t="shared" ref="AP227:AP251" si="1185">(Z227*AF227*-1)+P227</f>
        <v>#VALUE!</v>
      </c>
      <c r="AQ227" s="200" t="e">
        <f t="shared" si="1178"/>
        <v>#VALUE!</v>
      </c>
      <c r="AR227" s="204"/>
      <c r="AS227" s="221"/>
      <c r="AV227" s="67">
        <f t="shared" si="1169"/>
        <v>-47</v>
      </c>
      <c r="AX227" s="207" t="str">
        <f>[2]!YBHIST($I$208,$I227,J$25,"sec","")</f>
        <v>E</v>
      </c>
      <c r="AY227" s="205" t="str">
        <f>[2]!YBPRICE($I$208,AX227&amp;"d","Market","AccruedInterest","Swap",$I227,"LMMSkew","","Model",100,"")</f>
        <v>E</v>
      </c>
      <c r="BA227" s="211" t="e">
        <f>[2]!YBHIST($E227,$I227,X$25,"sec","")</f>
        <v>#VALUE!</v>
      </c>
      <c r="BB227" s="67" t="e">
        <f>[2]!YBPRICE(E$41,BA227,"Market","AccruedInterest","Swap",$I227,"LMMSkew","","Model",100,"OASEDUR")</f>
        <v>#VALUE!</v>
      </c>
      <c r="BD227" s="211" t="e">
        <f>[2]!YBHIST($F227,$I227,X$25,"sec","")</f>
        <v>#VALUE!</v>
      </c>
      <c r="BE227" s="67" t="e">
        <f>[2]!YBPRICE(E$41,BD227,"Market","AccruedInterest","Swap",$I227,"LMMSkew","","Model",100,"OASEDUR")</f>
        <v>#VALUE!</v>
      </c>
      <c r="BI227" s="518" t="e">
        <f t="shared" ref="BI227:BI258" si="1186">1+S227</f>
        <v>#VALUE!</v>
      </c>
      <c r="BJ227" s="520" t="e">
        <f>PRODUCT($BI$225:BI227)-1</f>
        <v>#VALUE!</v>
      </c>
      <c r="BK227" s="518" t="e">
        <f t="shared" ref="BK227:BK258" si="1187">1+AM227</f>
        <v>#VALUE!</v>
      </c>
      <c r="BL227" s="520" t="e">
        <f>PRODUCT($BK$225:BK227)-1</f>
        <v>#VALUE!</v>
      </c>
    </row>
    <row r="228" spans="1:64" s="68" customFormat="1" ht="15">
      <c r="C228" s="70" t="e">
        <f t="shared" si="1164"/>
        <v>#VALUE!</v>
      </c>
      <c r="D228" s="70" t="e">
        <f t="shared" si="1142"/>
        <v>#VALUE!</v>
      </c>
      <c r="E228" s="68" t="e">
        <f t="shared" si="1143"/>
        <v>#VALUE!</v>
      </c>
      <c r="F228" s="68" t="e">
        <f t="shared" si="1144"/>
        <v>#VALUE!</v>
      </c>
      <c r="G228" s="68" t="str">
        <f t="shared" si="1145"/>
        <v>FNMA3.0-TBA-GEN</v>
      </c>
      <c r="I228" s="133" t="str">
        <f>[2]!YBWORKDAY(EDATE(Base_Date, AV228), -1, "USD")</f>
        <v>E</v>
      </c>
      <c r="J228" s="217" t="str">
        <f t="shared" si="1165"/>
        <v>E</v>
      </c>
      <c r="K228" s="80" t="e">
        <f t="shared" si="1166"/>
        <v>#VALUE!</v>
      </c>
      <c r="L228" s="80" t="e">
        <f t="shared" si="1170"/>
        <v>#VALUE!</v>
      </c>
      <c r="M228" s="81" t="str">
        <f>[2]!YBHIST($I$208,$I228,"LMMOAS","sec")</f>
        <v>E</v>
      </c>
      <c r="N228" s="73" t="str">
        <f>[2]!YBHIST($I$208,$I227,M$25,"sec","")</f>
        <v>E</v>
      </c>
      <c r="O228" s="170" t="str">
        <f>[2]!YBHIST("1 Month LIBOR",I228,"Yield","bmk","")</f>
        <v>E</v>
      </c>
      <c r="P228" s="80" t="e">
        <f t="shared" si="1171"/>
        <v>#VALUE!</v>
      </c>
      <c r="Q228" s="82" t="str">
        <f>[2]!YBSCEN($I$208,$J227&amp;"d","Market",O$25,"Swap",$I227,"MarketWSkew","","Model",100,0,29,"Gradual","ParShift|N",0,"Annualized ROR",O227,100,"",,,,"Default",,,,"Default",,)</f>
        <v>E</v>
      </c>
      <c r="R228" s="80" t="e">
        <f t="shared" si="1172"/>
        <v>#VALUE!</v>
      </c>
      <c r="S228" s="83" t="e">
        <f t="shared" si="1173"/>
        <v>#VALUE!</v>
      </c>
      <c r="T228" s="80" t="e">
        <f>SUM(R$225:R228)</f>
        <v>#VALUE!</v>
      </c>
      <c r="U228" s="83" t="e">
        <f t="shared" si="1180"/>
        <v>#VALUE!</v>
      </c>
      <c r="V228" s="84" t="e">
        <f>VLOOKUP($I228, 'Barcap OAD'!$A:$S, $F$208, FALSE)</f>
        <v>#N/A</v>
      </c>
      <c r="W228" s="172" t="e">
        <f t="shared" si="1174"/>
        <v>#VALUE!</v>
      </c>
      <c r="X228" s="185" t="e">
        <f>[2]!YBHIST($E228,$I228,X$25,"sec","")</f>
        <v>#VALUE!</v>
      </c>
      <c r="Y228" s="80" t="e">
        <f t="shared" si="1158"/>
        <v>#VALUE!</v>
      </c>
      <c r="Z228" s="82" t="e">
        <f t="shared" si="1167"/>
        <v>#VALUE!</v>
      </c>
      <c r="AA228" s="82" t="e">
        <f>[2]!YBHIST($F228,$I228,X$25,"sec","")</f>
        <v>#VALUE!</v>
      </c>
      <c r="AB228" s="82" t="e">
        <f t="shared" ref="AB228:AB251" si="1188">X227-Z228</f>
        <v>#VALUE!</v>
      </c>
      <c r="AC228" s="187" t="e">
        <f>X228-AB228</f>
        <v>#VALUE!</v>
      </c>
      <c r="AD228" s="189" t="e">
        <f>VLOOKUP($I228, 'Barcap OAD'!$A:$S, $F$26, FALSE)</f>
        <v>#N/A</v>
      </c>
      <c r="AE228" s="172" t="e">
        <f t="shared" si="1147"/>
        <v>#VALUE!</v>
      </c>
      <c r="AF228" s="86" t="e">
        <f t="shared" si="1148"/>
        <v>#VALUE!</v>
      </c>
      <c r="AG228" s="80" t="e">
        <f t="shared" si="1181"/>
        <v>#VALUE!</v>
      </c>
      <c r="AH228" s="83" t="e">
        <f t="shared" si="1182"/>
        <v>#VALUE!</v>
      </c>
      <c r="AI228" s="80" t="e">
        <f t="shared" si="1183"/>
        <v>#VALUE!</v>
      </c>
      <c r="AJ228" s="83" t="e">
        <f t="shared" si="1175"/>
        <v>#VALUE!</v>
      </c>
      <c r="AK228" s="187" t="e">
        <f t="shared" si="1168"/>
        <v>#VALUE!</v>
      </c>
      <c r="AL228" s="192" t="e">
        <f t="shared" si="1176"/>
        <v>#VALUE!</v>
      </c>
      <c r="AM228" s="83" t="e">
        <f t="shared" si="1177"/>
        <v>#VALUE!</v>
      </c>
      <c r="AN228" s="80" t="e">
        <f>SUM(AL$225:AL228)</f>
        <v>#VALUE!</v>
      </c>
      <c r="AO228" s="109" t="e">
        <f t="shared" si="1184"/>
        <v>#VALUE!</v>
      </c>
      <c r="AP228" s="194" t="e">
        <f t="shared" si="1185"/>
        <v>#VALUE!</v>
      </c>
      <c r="AQ228" s="200" t="e">
        <f t="shared" si="1178"/>
        <v>#VALUE!</v>
      </c>
      <c r="AR228" s="204"/>
      <c r="AS228" s="221"/>
      <c r="AV228" s="67">
        <f t="shared" si="1169"/>
        <v>-46</v>
      </c>
      <c r="AX228" s="207" t="str">
        <f>[2]!YBHIST($I$208,$I228,J$25,"sec","")</f>
        <v>E</v>
      </c>
      <c r="AY228" s="205" t="str">
        <f>[2]!YBPRICE($I$208,AX228&amp;"d","Market","AccruedInterest","Swap",$I228,"LMMSkew","","Model",100,"")</f>
        <v>E</v>
      </c>
      <c r="BA228" s="211" t="e">
        <f>[2]!YBHIST($E228,$I228,X$25,"sec","")</f>
        <v>#VALUE!</v>
      </c>
      <c r="BB228" s="67" t="e">
        <f>[2]!YBPRICE(E$41,BA228,"Market","AccruedInterest","Swap",$I228,"LMMSkew","","Model",100,"OASEDUR")</f>
        <v>#VALUE!</v>
      </c>
      <c r="BD228" s="211" t="e">
        <f>[2]!YBHIST($F228,$I228,X$25,"sec","")</f>
        <v>#VALUE!</v>
      </c>
      <c r="BE228" s="67" t="e">
        <f>[2]!YBPRICE(E$41,BD228,"Market","AccruedInterest","Swap",$I228,"LMMSkew","","Model",100,"OASEDUR")</f>
        <v>#VALUE!</v>
      </c>
      <c r="BI228" s="518" t="e">
        <f t="shared" si="1186"/>
        <v>#VALUE!</v>
      </c>
      <c r="BJ228" s="520" t="e">
        <f>PRODUCT($BI$225:BI228)-1</f>
        <v>#VALUE!</v>
      </c>
      <c r="BK228" s="518" t="e">
        <f t="shared" si="1187"/>
        <v>#VALUE!</v>
      </c>
      <c r="BL228" s="520" t="e">
        <f>PRODUCT($BK$225:BK228)-1</f>
        <v>#VALUE!</v>
      </c>
    </row>
    <row r="229" spans="1:64" s="68" customFormat="1" ht="15">
      <c r="C229" s="70" t="e">
        <f t="shared" si="1164"/>
        <v>#VALUE!</v>
      </c>
      <c r="D229" s="70" t="e">
        <f t="shared" si="1142"/>
        <v>#VALUE!</v>
      </c>
      <c r="E229" s="68" t="e">
        <f t="shared" si="1143"/>
        <v>#VALUE!</v>
      </c>
      <c r="F229" s="68" t="e">
        <f t="shared" si="1144"/>
        <v>#VALUE!</v>
      </c>
      <c r="G229" s="68" t="str">
        <f t="shared" si="1145"/>
        <v>FNMA3.0-TBA-GEN</v>
      </c>
      <c r="I229" s="133" t="str">
        <f>[2]!YBWORKDAY(EDATE(Base_Date, AV229), -1, "USD")</f>
        <v>E</v>
      </c>
      <c r="J229" s="217" t="str">
        <f t="shared" si="1165"/>
        <v>E</v>
      </c>
      <c r="K229" s="80" t="e">
        <f t="shared" si="1166"/>
        <v>#VALUE!</v>
      </c>
      <c r="L229" s="80" t="e">
        <f t="shared" si="1170"/>
        <v>#VALUE!</v>
      </c>
      <c r="M229" s="81" t="str">
        <f>[2]!YBHIST($I$208,$I229,"LMMOAS","sec")</f>
        <v>E</v>
      </c>
      <c r="N229" s="73" t="str">
        <f>[2]!YBHIST($I$208,$I228,M$25,"sec","")</f>
        <v>E</v>
      </c>
      <c r="O229" s="170" t="str">
        <f>[2]!YBHIST("1 Month LIBOR",I229,"Yield","bmk","")</f>
        <v>E</v>
      </c>
      <c r="P229" s="80" t="e">
        <f t="shared" si="1171"/>
        <v>#VALUE!</v>
      </c>
      <c r="Q229" s="82" t="str">
        <f>[2]!YBSCEN($I$208,$J228&amp;"d","Market",O$25,"Swap",$I228,"MarketWSkew","","Model",100,0,29,"Gradual","ParShift|N",0,"Annualized ROR",O228,100,"",,,,"Default",,,,"Default",,)</f>
        <v>E</v>
      </c>
      <c r="R229" s="80" t="e">
        <f t="shared" si="1172"/>
        <v>#VALUE!</v>
      </c>
      <c r="S229" s="83" t="e">
        <f t="shared" si="1173"/>
        <v>#VALUE!</v>
      </c>
      <c r="T229" s="80" t="e">
        <f>SUM(R$225:R229)</f>
        <v>#VALUE!</v>
      </c>
      <c r="U229" s="83" t="e">
        <f t="shared" si="1180"/>
        <v>#VALUE!</v>
      </c>
      <c r="V229" s="84" t="e">
        <f>VLOOKUP($I229, 'Barcap OAD'!$A:$S, $F$208, FALSE)</f>
        <v>#N/A</v>
      </c>
      <c r="W229" s="172" t="e">
        <f t="shared" si="1174"/>
        <v>#VALUE!</v>
      </c>
      <c r="X229" s="185" t="e">
        <f>[2]!YBHIST($E229,$I229,X$25,"sec","")</f>
        <v>#VALUE!</v>
      </c>
      <c r="Y229" s="80" t="e">
        <f t="shared" si="1158"/>
        <v>#VALUE!</v>
      </c>
      <c r="Z229" s="82" t="e">
        <f t="shared" si="1167"/>
        <v>#VALUE!</v>
      </c>
      <c r="AA229" s="82" t="e">
        <f>[2]!YBHIST($F229,$I229,X$25,"sec","")</f>
        <v>#VALUE!</v>
      </c>
      <c r="AB229" s="82" t="e">
        <f t="shared" si="1188"/>
        <v>#VALUE!</v>
      </c>
      <c r="AC229" s="187" t="e">
        <f t="shared" ref="AC229:AC251" si="1189">Y229+Z229</f>
        <v>#VALUE!</v>
      </c>
      <c r="AD229" s="189" t="e">
        <f>VLOOKUP($I229, 'Barcap OAD'!$A:$S, $F$26, FALSE)</f>
        <v>#N/A</v>
      </c>
      <c r="AE229" s="172" t="e">
        <f t="shared" si="1147"/>
        <v>#VALUE!</v>
      </c>
      <c r="AF229" s="86" t="e">
        <f t="shared" si="1148"/>
        <v>#VALUE!</v>
      </c>
      <c r="AG229" s="80" t="e">
        <f t="shared" si="1181"/>
        <v>#VALUE!</v>
      </c>
      <c r="AH229" s="83" t="e">
        <f t="shared" si="1182"/>
        <v>#VALUE!</v>
      </c>
      <c r="AI229" s="80" t="e">
        <f t="shared" si="1183"/>
        <v>#VALUE!</v>
      </c>
      <c r="AJ229" s="83" t="e">
        <f t="shared" si="1175"/>
        <v>#VALUE!</v>
      </c>
      <c r="AK229" s="187" t="e">
        <f t="shared" si="1168"/>
        <v>#VALUE!</v>
      </c>
      <c r="AL229" s="192" t="e">
        <f t="shared" si="1176"/>
        <v>#VALUE!</v>
      </c>
      <c r="AM229" s="83" t="e">
        <f t="shared" si="1177"/>
        <v>#VALUE!</v>
      </c>
      <c r="AN229" s="80" t="e">
        <f>SUM(AL$225:AL229)</f>
        <v>#VALUE!</v>
      </c>
      <c r="AO229" s="109" t="e">
        <f t="shared" si="1184"/>
        <v>#VALUE!</v>
      </c>
      <c r="AP229" s="194" t="e">
        <f t="shared" si="1185"/>
        <v>#VALUE!</v>
      </c>
      <c r="AQ229" s="200" t="e">
        <f t="shared" si="1178"/>
        <v>#VALUE!</v>
      </c>
      <c r="AR229" s="204"/>
      <c r="AS229" s="221"/>
      <c r="AV229" s="67">
        <f t="shared" si="1169"/>
        <v>-45</v>
      </c>
      <c r="AX229" s="207" t="str">
        <f>[2]!YBHIST($I$208,$I229,J$25,"sec","")</f>
        <v>E</v>
      </c>
      <c r="AY229" s="205" t="str">
        <f>[2]!YBPRICE($I$208,AX229&amp;"d","Market","AccruedInterest","Swap",$I229,"LMMSkew","","Model",100,"")</f>
        <v>E</v>
      </c>
      <c r="BA229" s="211" t="e">
        <f>[2]!YBHIST($E229,$I229,X$25,"sec","")</f>
        <v>#VALUE!</v>
      </c>
      <c r="BB229" s="67" t="e">
        <f>[2]!YBPRICE(E$41,BA229,"Market","AccruedInterest","Swap",$I229,"LMMSkew","","Model",100,"OASEDUR")</f>
        <v>#VALUE!</v>
      </c>
      <c r="BD229" s="211" t="e">
        <f>[2]!YBHIST($F229,$I229,X$25,"sec","")</f>
        <v>#VALUE!</v>
      </c>
      <c r="BE229" s="67" t="e">
        <f>[2]!YBPRICE(E$41,BD229,"Market","AccruedInterest","Swap",$I229,"LMMSkew","","Model",100,"OASEDUR")</f>
        <v>#VALUE!</v>
      </c>
      <c r="BI229" s="518" t="e">
        <f t="shared" si="1186"/>
        <v>#VALUE!</v>
      </c>
      <c r="BJ229" s="520" t="e">
        <f>PRODUCT($BI$225:BI229)-1</f>
        <v>#VALUE!</v>
      </c>
      <c r="BK229" s="518" t="e">
        <f t="shared" si="1187"/>
        <v>#VALUE!</v>
      </c>
      <c r="BL229" s="520" t="e">
        <f>PRODUCT($BK$225:BK229)-1</f>
        <v>#VALUE!</v>
      </c>
    </row>
    <row r="230" spans="1:64" s="68" customFormat="1" ht="15">
      <c r="C230" s="70" t="e">
        <f t="shared" si="1164"/>
        <v>#VALUE!</v>
      </c>
      <c r="D230" s="70" t="e">
        <f t="shared" si="1142"/>
        <v>#VALUE!</v>
      </c>
      <c r="E230" s="68" t="e">
        <f t="shared" si="1143"/>
        <v>#VALUE!</v>
      </c>
      <c r="F230" s="68" t="e">
        <f t="shared" si="1144"/>
        <v>#VALUE!</v>
      </c>
      <c r="G230" s="68" t="str">
        <f t="shared" si="1145"/>
        <v>FNMA3.0-TBA-GEN</v>
      </c>
      <c r="I230" s="133" t="str">
        <f>[2]!YBWORKDAY(EDATE(Base_Date, AV230), -1, "USD")</f>
        <v>E</v>
      </c>
      <c r="J230" s="217" t="str">
        <f t="shared" si="1165"/>
        <v>E</v>
      </c>
      <c r="K230" s="80" t="e">
        <f t="shared" si="1166"/>
        <v>#VALUE!</v>
      </c>
      <c r="L230" s="80" t="e">
        <f t="shared" si="1170"/>
        <v>#VALUE!</v>
      </c>
      <c r="M230" s="81" t="str">
        <f>[2]!YBHIST($I$208,$I230,"LMMOAS","sec")</f>
        <v>E</v>
      </c>
      <c r="N230" s="73" t="str">
        <f>[2]!YBHIST($I$208,$I229,M$25,"sec","")</f>
        <v>E</v>
      </c>
      <c r="O230" s="170" t="str">
        <f>[2]!YBHIST("1 Month LIBOR",I230,"Yield","bmk","")</f>
        <v>E</v>
      </c>
      <c r="P230" s="80" t="e">
        <f t="shared" si="1171"/>
        <v>#VALUE!</v>
      </c>
      <c r="Q230" s="82" t="str">
        <f>[2]!YBSCEN($I$208,$J229&amp;"d","Market",O$25,"Swap",$I229,"MarketWSkew","","Model",100,0,29,"Gradual","ParShift|N",0,"Annualized ROR",O229,100,"",,,,"Default",,,,"Default",,)</f>
        <v>E</v>
      </c>
      <c r="R230" s="80" t="e">
        <f t="shared" si="1172"/>
        <v>#VALUE!</v>
      </c>
      <c r="S230" s="83" t="e">
        <f t="shared" si="1173"/>
        <v>#VALUE!</v>
      </c>
      <c r="T230" s="80" t="e">
        <f>SUM(R$225:R230)</f>
        <v>#VALUE!</v>
      </c>
      <c r="U230" s="83" t="e">
        <f t="shared" si="1180"/>
        <v>#VALUE!</v>
      </c>
      <c r="V230" s="84" t="e">
        <f>VLOOKUP($I230, 'Barcap OAD'!$A:$S, $F$208, FALSE)</f>
        <v>#N/A</v>
      </c>
      <c r="W230" s="172" t="e">
        <f t="shared" si="1174"/>
        <v>#VALUE!</v>
      </c>
      <c r="X230" s="185" t="e">
        <f>[2]!YBHIST($E230,$I230,X$25,"sec","")</f>
        <v>#VALUE!</v>
      </c>
      <c r="Y230" s="80" t="e">
        <f t="shared" si="1158"/>
        <v>#VALUE!</v>
      </c>
      <c r="Z230" s="82" t="e">
        <f t="shared" si="1167"/>
        <v>#VALUE!</v>
      </c>
      <c r="AA230" s="82" t="e">
        <f>[2]!YBHIST($F230,$I230,X$25,"sec","")</f>
        <v>#VALUE!</v>
      </c>
      <c r="AB230" s="82" t="e">
        <f t="shared" si="1188"/>
        <v>#VALUE!</v>
      </c>
      <c r="AC230" s="187" t="e">
        <f t="shared" si="1189"/>
        <v>#VALUE!</v>
      </c>
      <c r="AD230" s="189" t="e">
        <f>VLOOKUP($I230, 'Barcap OAD'!$A:$S, $F$26, FALSE)</f>
        <v>#N/A</v>
      </c>
      <c r="AE230" s="172" t="e">
        <f t="shared" si="1147"/>
        <v>#VALUE!</v>
      </c>
      <c r="AF230" s="86" t="e">
        <f t="shared" si="1148"/>
        <v>#VALUE!</v>
      </c>
      <c r="AG230" s="80" t="e">
        <f t="shared" si="1181"/>
        <v>#VALUE!</v>
      </c>
      <c r="AH230" s="83" t="e">
        <f t="shared" si="1182"/>
        <v>#VALUE!</v>
      </c>
      <c r="AI230" s="80" t="e">
        <f t="shared" si="1183"/>
        <v>#VALUE!</v>
      </c>
      <c r="AJ230" s="83" t="e">
        <f t="shared" si="1175"/>
        <v>#VALUE!</v>
      </c>
      <c r="AK230" s="187" t="e">
        <f t="shared" si="1168"/>
        <v>#VALUE!</v>
      </c>
      <c r="AL230" s="192" t="e">
        <f t="shared" si="1176"/>
        <v>#VALUE!</v>
      </c>
      <c r="AM230" s="83" t="e">
        <f t="shared" si="1177"/>
        <v>#VALUE!</v>
      </c>
      <c r="AN230" s="80" t="e">
        <f>SUM(AL$225:AL230)</f>
        <v>#VALUE!</v>
      </c>
      <c r="AO230" s="109" t="e">
        <f t="shared" si="1184"/>
        <v>#VALUE!</v>
      </c>
      <c r="AP230" s="194" t="e">
        <f t="shared" si="1185"/>
        <v>#VALUE!</v>
      </c>
      <c r="AQ230" s="200" t="e">
        <f t="shared" si="1178"/>
        <v>#VALUE!</v>
      </c>
      <c r="AR230" s="204"/>
      <c r="AS230" s="221"/>
      <c r="AV230" s="67">
        <f t="shared" si="1169"/>
        <v>-44</v>
      </c>
      <c r="AX230" s="207" t="str">
        <f>[2]!YBHIST($I$208,$I230,J$25,"sec","")</f>
        <v>E</v>
      </c>
      <c r="AY230" s="205" t="str">
        <f>[2]!YBPRICE($I$208,AX230&amp;"d","Market","AccruedInterest","Swap",$I230,"LMMSkew","","Model",100,"")</f>
        <v>E</v>
      </c>
      <c r="BA230" s="211" t="e">
        <f>[2]!YBHIST($E230,$I230,X$25,"sec","")</f>
        <v>#VALUE!</v>
      </c>
      <c r="BB230" s="67" t="e">
        <f>[2]!YBPRICE(E$41,BA230,"Market","AccruedInterest","Swap",$I230,"LMMSkew","","Model",100,"OASEDUR")</f>
        <v>#VALUE!</v>
      </c>
      <c r="BD230" s="211" t="e">
        <f>[2]!YBHIST($F230,$I230,X$25,"sec","")</f>
        <v>#VALUE!</v>
      </c>
      <c r="BE230" s="67" t="e">
        <f>[2]!YBPRICE(E$41,BD230,"Market","AccruedInterest","Swap",$I230,"LMMSkew","","Model",100,"OASEDUR")</f>
        <v>#VALUE!</v>
      </c>
      <c r="BI230" s="518" t="e">
        <f t="shared" si="1186"/>
        <v>#VALUE!</v>
      </c>
      <c r="BJ230" s="520" t="e">
        <f>PRODUCT($BI$225:BI230)-1</f>
        <v>#VALUE!</v>
      </c>
      <c r="BK230" s="518" t="e">
        <f t="shared" si="1187"/>
        <v>#VALUE!</v>
      </c>
      <c r="BL230" s="520" t="e">
        <f>PRODUCT($BK$225:BK230)-1</f>
        <v>#VALUE!</v>
      </c>
    </row>
    <row r="231" spans="1:64" s="68" customFormat="1" ht="15">
      <c r="C231" s="70" t="e">
        <f t="shared" si="1164"/>
        <v>#VALUE!</v>
      </c>
      <c r="D231" s="70" t="e">
        <f t="shared" si="1142"/>
        <v>#VALUE!</v>
      </c>
      <c r="E231" s="68" t="e">
        <f t="shared" si="1143"/>
        <v>#VALUE!</v>
      </c>
      <c r="F231" s="68" t="e">
        <f t="shared" si="1144"/>
        <v>#VALUE!</v>
      </c>
      <c r="G231" s="68" t="str">
        <f t="shared" si="1145"/>
        <v>FNMA3.0-TBA-GEN</v>
      </c>
      <c r="I231" s="133" t="str">
        <f>[2]!YBWORKDAY(EDATE(Base_Date, AV231), -1, "USD")</f>
        <v>E</v>
      </c>
      <c r="J231" s="217" t="str">
        <f t="shared" si="1165"/>
        <v>E</v>
      </c>
      <c r="K231" s="80" t="e">
        <f t="shared" si="1166"/>
        <v>#VALUE!</v>
      </c>
      <c r="L231" s="80" t="e">
        <f t="shared" si="1170"/>
        <v>#VALUE!</v>
      </c>
      <c r="M231" s="81" t="str">
        <f>[2]!YBHIST($I$208,$I231,"LMMOAS","sec")</f>
        <v>E</v>
      </c>
      <c r="N231" s="73" t="str">
        <f>[2]!YBHIST($I$208,$I230,M$25,"sec","")</f>
        <v>E</v>
      </c>
      <c r="O231" s="170" t="str">
        <f>[2]!YBHIST("1 Month LIBOR",I231,"Yield","bmk","")</f>
        <v>E</v>
      </c>
      <c r="P231" s="80" t="e">
        <f t="shared" si="1171"/>
        <v>#VALUE!</v>
      </c>
      <c r="Q231" s="82" t="str">
        <f>[2]!YBSCEN($I$208,$J230&amp;"d","Market",O$25,"Swap",$I230,"MarketWSkew","","Model",100,0,29,"Gradual","ParShift|N",0,"Annualized ROR",O230,100,"",,,,"Default",,,,"Default",,)</f>
        <v>E</v>
      </c>
      <c r="R231" s="80" t="e">
        <f t="shared" si="1172"/>
        <v>#VALUE!</v>
      </c>
      <c r="S231" s="83" t="e">
        <f t="shared" si="1173"/>
        <v>#VALUE!</v>
      </c>
      <c r="T231" s="80" t="e">
        <f>SUM(R$225:R231)</f>
        <v>#VALUE!</v>
      </c>
      <c r="U231" s="83" t="e">
        <f t="shared" si="1180"/>
        <v>#VALUE!</v>
      </c>
      <c r="V231" s="84" t="e">
        <f>VLOOKUP($I231, 'Barcap OAD'!$A:$S, $F$208, FALSE)</f>
        <v>#N/A</v>
      </c>
      <c r="W231" s="172" t="e">
        <f t="shared" si="1174"/>
        <v>#VALUE!</v>
      </c>
      <c r="X231" s="185" t="e">
        <f>[2]!YBHIST($E231,$I231,X$25,"sec","")</f>
        <v>#VALUE!</v>
      </c>
      <c r="Y231" s="80" t="e">
        <f t="shared" si="1158"/>
        <v>#VALUE!</v>
      </c>
      <c r="Z231" s="82" t="e">
        <f t="shared" si="1167"/>
        <v>#VALUE!</v>
      </c>
      <c r="AA231" s="82" t="e">
        <f>[2]!YBHIST($F231,$I231,X$25,"sec","")</f>
        <v>#VALUE!</v>
      </c>
      <c r="AB231" s="82" t="e">
        <f t="shared" si="1188"/>
        <v>#VALUE!</v>
      </c>
      <c r="AC231" s="187" t="e">
        <f t="shared" si="1189"/>
        <v>#VALUE!</v>
      </c>
      <c r="AD231" s="189" t="e">
        <f>VLOOKUP($I231, 'Barcap OAD'!$A:$S, $F$26, FALSE)</f>
        <v>#N/A</v>
      </c>
      <c r="AE231" s="172" t="e">
        <f t="shared" si="1147"/>
        <v>#VALUE!</v>
      </c>
      <c r="AF231" s="86" t="e">
        <f t="shared" si="1148"/>
        <v>#VALUE!</v>
      </c>
      <c r="AG231" s="80" t="e">
        <f t="shared" si="1181"/>
        <v>#VALUE!</v>
      </c>
      <c r="AH231" s="83" t="e">
        <f t="shared" si="1182"/>
        <v>#VALUE!</v>
      </c>
      <c r="AI231" s="80" t="e">
        <f t="shared" si="1183"/>
        <v>#VALUE!</v>
      </c>
      <c r="AJ231" s="83" t="e">
        <f t="shared" si="1175"/>
        <v>#VALUE!</v>
      </c>
      <c r="AK231" s="187" t="e">
        <f t="shared" si="1168"/>
        <v>#VALUE!</v>
      </c>
      <c r="AL231" s="192" t="e">
        <f t="shared" si="1176"/>
        <v>#VALUE!</v>
      </c>
      <c r="AM231" s="83" t="e">
        <f t="shared" si="1177"/>
        <v>#VALUE!</v>
      </c>
      <c r="AN231" s="80" t="e">
        <f>SUM(AL$225:AL231)</f>
        <v>#VALUE!</v>
      </c>
      <c r="AO231" s="109" t="e">
        <f t="shared" si="1184"/>
        <v>#VALUE!</v>
      </c>
      <c r="AP231" s="194" t="e">
        <f t="shared" si="1185"/>
        <v>#VALUE!</v>
      </c>
      <c r="AQ231" s="200" t="e">
        <f t="shared" si="1178"/>
        <v>#VALUE!</v>
      </c>
      <c r="AR231" s="204"/>
      <c r="AS231" s="221"/>
      <c r="AV231" s="67">
        <f t="shared" si="1169"/>
        <v>-43</v>
      </c>
      <c r="AX231" s="207" t="str">
        <f>[2]!YBHIST($I$208,$I231,J$25,"sec","")</f>
        <v>E</v>
      </c>
      <c r="AY231" s="205" t="str">
        <f>[2]!YBPRICE($I$208,AX231&amp;"d","Market","AccruedInterest","Swap",$I231,"LMMSkew","","Model",100,"")</f>
        <v>E</v>
      </c>
      <c r="BA231" s="211" t="e">
        <f>[2]!YBHIST($E231,$I231,X$25,"sec","")</f>
        <v>#VALUE!</v>
      </c>
      <c r="BB231" s="67" t="e">
        <f>[2]!YBPRICE(E$41,BA231,"Market","AccruedInterest","Swap",$I231,"LMMSkew","","Model",100,"OASEDUR")</f>
        <v>#VALUE!</v>
      </c>
      <c r="BD231" s="211" t="e">
        <f>[2]!YBHIST($F231,$I231,X$25,"sec","")</f>
        <v>#VALUE!</v>
      </c>
      <c r="BE231" s="67" t="e">
        <f>[2]!YBPRICE(E$41,BD231,"Market","AccruedInterest","Swap",$I231,"LMMSkew","","Model",100,"OASEDUR")</f>
        <v>#VALUE!</v>
      </c>
      <c r="BI231" s="518" t="e">
        <f t="shared" si="1186"/>
        <v>#VALUE!</v>
      </c>
      <c r="BJ231" s="520" t="e">
        <f>PRODUCT($BI$225:BI231)-1</f>
        <v>#VALUE!</v>
      </c>
      <c r="BK231" s="518" t="e">
        <f t="shared" si="1187"/>
        <v>#VALUE!</v>
      </c>
      <c r="BL231" s="520" t="e">
        <f>PRODUCT($BK$225:BK231)-1</f>
        <v>#VALUE!</v>
      </c>
    </row>
    <row r="232" spans="1:64" s="68" customFormat="1" ht="15">
      <c r="C232" s="70" t="e">
        <f t="shared" si="1164"/>
        <v>#VALUE!</v>
      </c>
      <c r="D232" s="70" t="e">
        <f t="shared" si="1142"/>
        <v>#VALUE!</v>
      </c>
      <c r="E232" s="68" t="e">
        <f t="shared" si="1143"/>
        <v>#VALUE!</v>
      </c>
      <c r="F232" s="68" t="e">
        <f t="shared" si="1144"/>
        <v>#VALUE!</v>
      </c>
      <c r="G232" s="68" t="str">
        <f t="shared" si="1145"/>
        <v>FNMA3.0-TBA-GEN</v>
      </c>
      <c r="I232" s="133" t="str">
        <f>[2]!YBWORKDAY(EDATE(Base_Date, AV232), -1, "USD")</f>
        <v>E</v>
      </c>
      <c r="J232" s="217" t="str">
        <f t="shared" si="1165"/>
        <v>E</v>
      </c>
      <c r="K232" s="80" t="e">
        <f t="shared" si="1166"/>
        <v>#VALUE!</v>
      </c>
      <c r="L232" s="80" t="e">
        <f t="shared" si="1170"/>
        <v>#VALUE!</v>
      </c>
      <c r="M232" s="81" t="str">
        <f>[2]!YBHIST($I$208,$I232,"LMMOAS","sec")</f>
        <v>E</v>
      </c>
      <c r="N232" s="73" t="str">
        <f>[2]!YBHIST($I$208,$I231,M$25,"sec","")</f>
        <v>E</v>
      </c>
      <c r="O232" s="170" t="str">
        <f>[2]!YBHIST("1 Month LIBOR",I232,"Yield","bmk","")</f>
        <v>E</v>
      </c>
      <c r="P232" s="80" t="e">
        <f t="shared" si="1171"/>
        <v>#VALUE!</v>
      </c>
      <c r="Q232" s="82" t="str">
        <f>[2]!YBSCEN($I$208,$J231&amp;"d","Market",O$25,"Swap",$I231,"MarketWSkew","","Model",100,0,29,"Gradual","ParShift|N",0,"Annualized ROR",O231,100,"",,,,"Default",,,,"Default",,)</f>
        <v>E</v>
      </c>
      <c r="R232" s="80" t="e">
        <f t="shared" si="1172"/>
        <v>#VALUE!</v>
      </c>
      <c r="S232" s="83" t="e">
        <f t="shared" si="1173"/>
        <v>#VALUE!</v>
      </c>
      <c r="T232" s="80" t="e">
        <f>SUM(R$225:R232)</f>
        <v>#VALUE!</v>
      </c>
      <c r="U232" s="83" t="e">
        <f t="shared" si="1180"/>
        <v>#VALUE!</v>
      </c>
      <c r="V232" s="84" t="e">
        <f>VLOOKUP($I232, 'Barcap OAD'!$A:$S, $F$208, FALSE)</f>
        <v>#N/A</v>
      </c>
      <c r="W232" s="172" t="e">
        <f t="shared" si="1174"/>
        <v>#VALUE!</v>
      </c>
      <c r="X232" s="185" t="e">
        <f>[2]!YBHIST($E232,$I232,X$25,"sec","")</f>
        <v>#VALUE!</v>
      </c>
      <c r="Y232" s="80" t="e">
        <f t="shared" si="1158"/>
        <v>#VALUE!</v>
      </c>
      <c r="Z232" s="82" t="e">
        <f t="shared" si="1167"/>
        <v>#VALUE!</v>
      </c>
      <c r="AA232" s="82" t="e">
        <f>[2]!YBHIST($F232,$I232,X$25,"sec","")</f>
        <v>#VALUE!</v>
      </c>
      <c r="AB232" s="82" t="e">
        <f t="shared" si="1188"/>
        <v>#VALUE!</v>
      </c>
      <c r="AC232" s="187" t="e">
        <f t="shared" si="1189"/>
        <v>#VALUE!</v>
      </c>
      <c r="AD232" s="189" t="e">
        <f>VLOOKUP($I232, 'Barcap OAD'!$A:$S, $F$26, FALSE)</f>
        <v>#N/A</v>
      </c>
      <c r="AE232" s="172" t="e">
        <f t="shared" si="1147"/>
        <v>#VALUE!</v>
      </c>
      <c r="AF232" s="86" t="e">
        <f t="shared" si="1148"/>
        <v>#VALUE!</v>
      </c>
      <c r="AG232" s="80" t="e">
        <f t="shared" si="1181"/>
        <v>#VALUE!</v>
      </c>
      <c r="AH232" s="83" t="e">
        <f t="shared" si="1182"/>
        <v>#VALUE!</v>
      </c>
      <c r="AI232" s="80" t="e">
        <f t="shared" si="1183"/>
        <v>#VALUE!</v>
      </c>
      <c r="AJ232" s="83" t="e">
        <f t="shared" si="1175"/>
        <v>#VALUE!</v>
      </c>
      <c r="AK232" s="187" t="e">
        <f t="shared" si="1168"/>
        <v>#VALUE!</v>
      </c>
      <c r="AL232" s="192" t="e">
        <f t="shared" si="1176"/>
        <v>#VALUE!</v>
      </c>
      <c r="AM232" s="83" t="e">
        <f t="shared" si="1177"/>
        <v>#VALUE!</v>
      </c>
      <c r="AN232" s="80" t="e">
        <f>SUM(AL$225:AL232)</f>
        <v>#VALUE!</v>
      </c>
      <c r="AO232" s="109" t="e">
        <f t="shared" si="1184"/>
        <v>#VALUE!</v>
      </c>
      <c r="AP232" s="194" t="e">
        <f t="shared" si="1185"/>
        <v>#VALUE!</v>
      </c>
      <c r="AQ232" s="200" t="e">
        <f t="shared" si="1178"/>
        <v>#VALUE!</v>
      </c>
      <c r="AR232" s="204"/>
      <c r="AS232" s="221"/>
      <c r="AV232" s="67">
        <f t="shared" si="1169"/>
        <v>-42</v>
      </c>
      <c r="AX232" s="207" t="str">
        <f>[2]!YBHIST($I$208,$I232,J$25,"sec","")</f>
        <v>E</v>
      </c>
      <c r="AY232" s="205" t="str">
        <f>[2]!YBPRICE($I$208,AX232&amp;"d","Market","AccruedInterest","Swap",$I232,"LMMSkew","","Model",100,"")</f>
        <v>E</v>
      </c>
      <c r="BA232" s="211" t="e">
        <f>[2]!YBHIST($E232,$I232,X$25,"sec","")</f>
        <v>#VALUE!</v>
      </c>
      <c r="BB232" s="67" t="e">
        <f>[2]!YBPRICE(E$41,BA232,"Market","AccruedInterest","Swap",$I232,"LMMSkew","","Model",100,"OASEDUR")</f>
        <v>#VALUE!</v>
      </c>
      <c r="BD232" s="211" t="e">
        <f>[2]!YBHIST($F232,$I232,X$25,"sec","")</f>
        <v>#VALUE!</v>
      </c>
      <c r="BE232" s="67" t="e">
        <f>[2]!YBPRICE(E$41,BD232,"Market","AccruedInterest","Swap",$I232,"LMMSkew","","Model",100,"OASEDUR")</f>
        <v>#VALUE!</v>
      </c>
      <c r="BI232" s="518" t="e">
        <f t="shared" si="1186"/>
        <v>#VALUE!</v>
      </c>
      <c r="BJ232" s="520" t="e">
        <f>PRODUCT($BI$225:BI232)-1</f>
        <v>#VALUE!</v>
      </c>
      <c r="BK232" s="518" t="e">
        <f t="shared" si="1187"/>
        <v>#VALUE!</v>
      </c>
      <c r="BL232" s="520" t="e">
        <f>PRODUCT($BK$225:BK232)-1</f>
        <v>#VALUE!</v>
      </c>
    </row>
    <row r="233" spans="1:64" s="68" customFormat="1" ht="15">
      <c r="C233" s="70" t="e">
        <f t="shared" si="1164"/>
        <v>#VALUE!</v>
      </c>
      <c r="D233" s="70" t="e">
        <f t="shared" si="1142"/>
        <v>#VALUE!</v>
      </c>
      <c r="E233" s="68" t="e">
        <f t="shared" si="1143"/>
        <v>#VALUE!</v>
      </c>
      <c r="F233" s="68" t="e">
        <f t="shared" si="1144"/>
        <v>#VALUE!</v>
      </c>
      <c r="G233" s="68" t="str">
        <f t="shared" si="1145"/>
        <v>FNMA3.0-TBA-GEN</v>
      </c>
      <c r="I233" s="133" t="str">
        <f>[2]!YBWORKDAY(EDATE(Base_Date, AV233), -1, "USD")</f>
        <v>E</v>
      </c>
      <c r="J233" s="217" t="str">
        <f t="shared" si="1165"/>
        <v>E</v>
      </c>
      <c r="K233" s="80" t="e">
        <f t="shared" si="1166"/>
        <v>#VALUE!</v>
      </c>
      <c r="L233" s="80" t="e">
        <f t="shared" si="1170"/>
        <v>#VALUE!</v>
      </c>
      <c r="M233" s="81" t="str">
        <f>[2]!YBHIST($I$208,$I233,"LMMOAS","sec")</f>
        <v>E</v>
      </c>
      <c r="N233" s="73" t="str">
        <f>[2]!YBHIST($I$208,$I232,M$25,"sec","")</f>
        <v>E</v>
      </c>
      <c r="O233" s="170" t="str">
        <f>[2]!YBHIST("1 Month LIBOR",I233,"Yield","bmk","")</f>
        <v>E</v>
      </c>
      <c r="P233" s="80" t="e">
        <f t="shared" si="1171"/>
        <v>#VALUE!</v>
      </c>
      <c r="Q233" s="82" t="str">
        <f>[2]!YBSCEN($I$208,$J232&amp;"d","Market",O$25,"Swap",$I232,"MarketWSkew","","Model",100,0,29,"Gradual","ParShift|N",0,"Annualized ROR",O232,100,"",,,,"Default",,,,"Default",,)</f>
        <v>E</v>
      </c>
      <c r="R233" s="80" t="e">
        <f t="shared" si="1172"/>
        <v>#VALUE!</v>
      </c>
      <c r="S233" s="83" t="e">
        <f t="shared" si="1173"/>
        <v>#VALUE!</v>
      </c>
      <c r="T233" s="80" t="e">
        <f>SUM(R$225:R233)</f>
        <v>#VALUE!</v>
      </c>
      <c r="U233" s="83" t="e">
        <f t="shared" si="1180"/>
        <v>#VALUE!</v>
      </c>
      <c r="V233" s="84" t="e">
        <f>VLOOKUP($I233, 'Barcap OAD'!$A:$S, $F$208, FALSE)</f>
        <v>#N/A</v>
      </c>
      <c r="W233" s="172" t="e">
        <f t="shared" si="1174"/>
        <v>#VALUE!</v>
      </c>
      <c r="X233" s="185" t="e">
        <f>[2]!YBHIST($E233,$I233,X$25,"sec","")</f>
        <v>#VALUE!</v>
      </c>
      <c r="Y233" s="80" t="e">
        <f t="shared" si="1158"/>
        <v>#VALUE!</v>
      </c>
      <c r="Z233" s="82" t="e">
        <f t="shared" si="1167"/>
        <v>#VALUE!</v>
      </c>
      <c r="AA233" s="82" t="e">
        <f>[2]!YBHIST($F233,$I233,X$25,"sec","")</f>
        <v>#VALUE!</v>
      </c>
      <c r="AB233" s="82" t="e">
        <f t="shared" si="1188"/>
        <v>#VALUE!</v>
      </c>
      <c r="AC233" s="187" t="e">
        <f t="shared" si="1189"/>
        <v>#VALUE!</v>
      </c>
      <c r="AD233" s="189" t="e">
        <f>VLOOKUP($I233, 'Barcap OAD'!$A:$S, $F$26, FALSE)</f>
        <v>#N/A</v>
      </c>
      <c r="AE233" s="172" t="e">
        <f t="shared" si="1147"/>
        <v>#VALUE!</v>
      </c>
      <c r="AF233" s="86" t="e">
        <f t="shared" si="1148"/>
        <v>#VALUE!</v>
      </c>
      <c r="AG233" s="80" t="e">
        <f t="shared" si="1181"/>
        <v>#VALUE!</v>
      </c>
      <c r="AH233" s="83" t="e">
        <f t="shared" si="1182"/>
        <v>#VALUE!</v>
      </c>
      <c r="AI233" s="80" t="e">
        <f t="shared" si="1183"/>
        <v>#VALUE!</v>
      </c>
      <c r="AJ233" s="83" t="e">
        <f t="shared" si="1175"/>
        <v>#VALUE!</v>
      </c>
      <c r="AK233" s="187" t="e">
        <f t="shared" si="1168"/>
        <v>#VALUE!</v>
      </c>
      <c r="AL233" s="192" t="e">
        <f t="shared" si="1176"/>
        <v>#VALUE!</v>
      </c>
      <c r="AM233" s="83" t="e">
        <f t="shared" si="1177"/>
        <v>#VALUE!</v>
      </c>
      <c r="AN233" s="80" t="e">
        <f>SUM(AL$225:AL233)</f>
        <v>#VALUE!</v>
      </c>
      <c r="AO233" s="109" t="e">
        <f t="shared" si="1184"/>
        <v>#VALUE!</v>
      </c>
      <c r="AP233" s="194" t="e">
        <f t="shared" si="1185"/>
        <v>#VALUE!</v>
      </c>
      <c r="AQ233" s="200" t="e">
        <f t="shared" si="1178"/>
        <v>#VALUE!</v>
      </c>
      <c r="AR233" s="204"/>
      <c r="AS233" s="221"/>
      <c r="AV233" s="67">
        <f t="shared" si="1169"/>
        <v>-41</v>
      </c>
      <c r="AX233" s="207" t="str">
        <f>[2]!YBHIST($I$208,$I233,J$25,"sec","")</f>
        <v>E</v>
      </c>
      <c r="AY233" s="205" t="str">
        <f>[2]!YBPRICE($I$208,AX233&amp;"d","Market","AccruedInterest","Swap",$I233,"LMMSkew","","Model",100,"")</f>
        <v>E</v>
      </c>
      <c r="BA233" s="211" t="e">
        <f>[2]!YBHIST($E233,$I233,X$25,"sec","")</f>
        <v>#VALUE!</v>
      </c>
      <c r="BB233" s="67" t="e">
        <f>[2]!YBPRICE(E$41,BA233,"Market","AccruedInterest","Swap",$I233,"LMMSkew","","Model",100,"OASEDUR")</f>
        <v>#VALUE!</v>
      </c>
      <c r="BD233" s="211" t="e">
        <f>[2]!YBHIST($F233,$I233,X$25,"sec","")</f>
        <v>#VALUE!</v>
      </c>
      <c r="BE233" s="67" t="e">
        <f>[2]!YBPRICE(E$41,BD233,"Market","AccruedInterest","Swap",$I233,"LMMSkew","","Model",100,"OASEDUR")</f>
        <v>#VALUE!</v>
      </c>
      <c r="BI233" s="518" t="e">
        <f t="shared" si="1186"/>
        <v>#VALUE!</v>
      </c>
      <c r="BJ233" s="520" t="e">
        <f>PRODUCT($BI$225:BI233)-1</f>
        <v>#VALUE!</v>
      </c>
      <c r="BK233" s="518" t="e">
        <f t="shared" si="1187"/>
        <v>#VALUE!</v>
      </c>
      <c r="BL233" s="520" t="e">
        <f>PRODUCT($BK$225:BK233)-1</f>
        <v>#VALUE!</v>
      </c>
    </row>
    <row r="234" spans="1:64" s="68" customFormat="1" ht="15">
      <c r="C234" s="70" t="e">
        <f t="shared" si="1164"/>
        <v>#VALUE!</v>
      </c>
      <c r="D234" s="70" t="e">
        <f t="shared" si="1142"/>
        <v>#VALUE!</v>
      </c>
      <c r="E234" s="68" t="e">
        <f t="shared" si="1143"/>
        <v>#VALUE!</v>
      </c>
      <c r="F234" s="68" t="e">
        <f t="shared" si="1144"/>
        <v>#VALUE!</v>
      </c>
      <c r="G234" s="68" t="str">
        <f t="shared" si="1145"/>
        <v>FNMA3.0-TBA-GEN</v>
      </c>
      <c r="I234" s="133" t="str">
        <f>[2]!YBWORKDAY(EDATE(Base_Date, AV234), -1, "USD")</f>
        <v>E</v>
      </c>
      <c r="J234" s="217" t="str">
        <f t="shared" si="1165"/>
        <v>E</v>
      </c>
      <c r="K234" s="80" t="e">
        <f t="shared" si="1166"/>
        <v>#VALUE!</v>
      </c>
      <c r="L234" s="80" t="e">
        <f t="shared" si="1170"/>
        <v>#VALUE!</v>
      </c>
      <c r="M234" s="81" t="str">
        <f>[2]!YBHIST($I$208,$I234,"LMMOAS","sec")</f>
        <v>E</v>
      </c>
      <c r="N234" s="73" t="str">
        <f>[2]!YBHIST($I$208,$I233,M$25,"sec","")</f>
        <v>E</v>
      </c>
      <c r="O234" s="170" t="str">
        <f>[2]!YBHIST("1 Month LIBOR",I234,"Yield","bmk","")</f>
        <v>E</v>
      </c>
      <c r="P234" s="80" t="e">
        <f t="shared" si="1171"/>
        <v>#VALUE!</v>
      </c>
      <c r="Q234" s="82" t="str">
        <f>[2]!YBSCEN($I$208,$J233&amp;"d","Market",O$25,"Swap",$I233,"MarketWSkew","","Model",100,0,29,"Gradual","ParShift|N",0,"Annualized ROR",O233,100,"",,,,"Default",,,,"Default",,)</f>
        <v>E</v>
      </c>
      <c r="R234" s="80" t="e">
        <f t="shared" si="1172"/>
        <v>#VALUE!</v>
      </c>
      <c r="S234" s="83" t="e">
        <f t="shared" si="1173"/>
        <v>#VALUE!</v>
      </c>
      <c r="T234" s="80" t="e">
        <f>SUM(R$225:R234)</f>
        <v>#VALUE!</v>
      </c>
      <c r="U234" s="83" t="e">
        <f t="shared" si="1180"/>
        <v>#VALUE!</v>
      </c>
      <c r="V234" s="84" t="e">
        <f>VLOOKUP($I234, 'Barcap OAD'!$A:$S, $F$208, FALSE)</f>
        <v>#N/A</v>
      </c>
      <c r="W234" s="172" t="e">
        <f t="shared" si="1174"/>
        <v>#VALUE!</v>
      </c>
      <c r="X234" s="185" t="e">
        <f>[2]!YBHIST($E234,$I234,X$25,"sec","")</f>
        <v>#VALUE!</v>
      </c>
      <c r="Y234" s="80" t="e">
        <f t="shared" si="1158"/>
        <v>#VALUE!</v>
      </c>
      <c r="Z234" s="82" t="e">
        <f t="shared" si="1167"/>
        <v>#VALUE!</v>
      </c>
      <c r="AA234" s="82" t="e">
        <f>[2]!YBHIST($F234,$I234,X$25,"sec","")</f>
        <v>#VALUE!</v>
      </c>
      <c r="AB234" s="82" t="e">
        <f t="shared" si="1188"/>
        <v>#VALUE!</v>
      </c>
      <c r="AC234" s="187" t="e">
        <f t="shared" si="1189"/>
        <v>#VALUE!</v>
      </c>
      <c r="AD234" s="189" t="e">
        <f>VLOOKUP($I234, 'Barcap OAD'!$A:$S, $F$26, FALSE)</f>
        <v>#N/A</v>
      </c>
      <c r="AE234" s="172" t="e">
        <f t="shared" si="1147"/>
        <v>#VALUE!</v>
      </c>
      <c r="AF234" s="86" t="e">
        <f t="shared" si="1148"/>
        <v>#VALUE!</v>
      </c>
      <c r="AG234" s="80" t="e">
        <f t="shared" si="1181"/>
        <v>#VALUE!</v>
      </c>
      <c r="AH234" s="83" t="e">
        <f t="shared" si="1182"/>
        <v>#VALUE!</v>
      </c>
      <c r="AI234" s="80" t="e">
        <f t="shared" si="1183"/>
        <v>#VALUE!</v>
      </c>
      <c r="AJ234" s="83" t="e">
        <f t="shared" si="1175"/>
        <v>#VALUE!</v>
      </c>
      <c r="AK234" s="187" t="e">
        <f t="shared" si="1168"/>
        <v>#VALUE!</v>
      </c>
      <c r="AL234" s="192" t="e">
        <f t="shared" si="1176"/>
        <v>#VALUE!</v>
      </c>
      <c r="AM234" s="83" t="e">
        <f t="shared" si="1177"/>
        <v>#VALUE!</v>
      </c>
      <c r="AN234" s="80" t="e">
        <f>SUM(AL$225:AL234)</f>
        <v>#VALUE!</v>
      </c>
      <c r="AO234" s="109" t="e">
        <f t="shared" si="1184"/>
        <v>#VALUE!</v>
      </c>
      <c r="AP234" s="194" t="e">
        <f t="shared" si="1185"/>
        <v>#VALUE!</v>
      </c>
      <c r="AQ234" s="200" t="e">
        <f t="shared" si="1178"/>
        <v>#VALUE!</v>
      </c>
      <c r="AR234" s="204"/>
      <c r="AS234" s="221"/>
      <c r="AV234" s="67">
        <f t="shared" si="1169"/>
        <v>-40</v>
      </c>
      <c r="AX234" s="207" t="str">
        <f>[2]!YBHIST($I$208,$I234,J$25,"sec","")</f>
        <v>E</v>
      </c>
      <c r="AY234" s="205" t="str">
        <f>[2]!YBPRICE($I$208,AX234&amp;"d","Market","AccruedInterest","Swap",$I234,"LMMSkew","","Model",100,"")</f>
        <v>E</v>
      </c>
      <c r="BA234" s="211" t="e">
        <f>[2]!YBHIST($E234,$I234,X$25,"sec","")</f>
        <v>#VALUE!</v>
      </c>
      <c r="BB234" s="67" t="e">
        <f>[2]!YBPRICE(E$41,BA234,"Market","AccruedInterest","Swap",$I234,"LMMSkew","","Model",100,"OASEDUR")</f>
        <v>#VALUE!</v>
      </c>
      <c r="BD234" s="211" t="e">
        <f>[2]!YBHIST($F234,$I234,X$25,"sec","")</f>
        <v>#VALUE!</v>
      </c>
      <c r="BE234" s="67" t="e">
        <f>[2]!YBPRICE(E$41,BD234,"Market","AccruedInterest","Swap",$I234,"LMMSkew","","Model",100,"OASEDUR")</f>
        <v>#VALUE!</v>
      </c>
      <c r="BI234" s="518" t="e">
        <f t="shared" si="1186"/>
        <v>#VALUE!</v>
      </c>
      <c r="BJ234" s="520" t="e">
        <f>PRODUCT($BI$225:BI234)-1</f>
        <v>#VALUE!</v>
      </c>
      <c r="BK234" s="518" t="e">
        <f t="shared" si="1187"/>
        <v>#VALUE!</v>
      </c>
      <c r="BL234" s="520" t="e">
        <f>PRODUCT($BK$225:BK234)-1</f>
        <v>#VALUE!</v>
      </c>
    </row>
    <row r="235" spans="1:64" s="68" customFormat="1" ht="15">
      <c r="C235" s="70" t="e">
        <f t="shared" si="1164"/>
        <v>#VALUE!</v>
      </c>
      <c r="D235" s="70" t="e">
        <f t="shared" si="1142"/>
        <v>#VALUE!</v>
      </c>
      <c r="E235" s="68" t="e">
        <f t="shared" si="1143"/>
        <v>#VALUE!</v>
      </c>
      <c r="F235" s="68" t="e">
        <f t="shared" si="1144"/>
        <v>#VALUE!</v>
      </c>
      <c r="G235" s="68" t="str">
        <f t="shared" si="1145"/>
        <v>FNMA3.0-TBA-GEN</v>
      </c>
      <c r="I235" s="133" t="str">
        <f>[2]!YBWORKDAY(EDATE(Base_Date, AV235), -1, "USD")</f>
        <v>E</v>
      </c>
      <c r="J235" s="217" t="str">
        <f t="shared" si="1165"/>
        <v>E</v>
      </c>
      <c r="K235" s="80" t="e">
        <f t="shared" si="1166"/>
        <v>#VALUE!</v>
      </c>
      <c r="L235" s="80" t="e">
        <f t="shared" si="1170"/>
        <v>#VALUE!</v>
      </c>
      <c r="M235" s="81" t="str">
        <f>[2]!YBHIST($I$208,$I235,"LMMOAS","sec")</f>
        <v>E</v>
      </c>
      <c r="N235" s="73" t="str">
        <f>[2]!YBHIST($I$208,$I234,M$25,"sec","")</f>
        <v>E</v>
      </c>
      <c r="O235" s="170" t="str">
        <f>[2]!YBHIST("1 Month LIBOR",I235,"Yield","bmk","")</f>
        <v>E</v>
      </c>
      <c r="P235" s="80" t="e">
        <f t="shared" si="1171"/>
        <v>#VALUE!</v>
      </c>
      <c r="Q235" s="82" t="str">
        <f>[2]!YBSCEN($I$208,$J234&amp;"d","Market",O$25,"Swap",$I234,"MarketWSkew","","Model",100,0,29,"Gradual","ParShift|N",0,"Annualized ROR",O234,100,"",,,,"Default",,,,"Default",,)</f>
        <v>E</v>
      </c>
      <c r="R235" s="80" t="e">
        <f t="shared" si="1172"/>
        <v>#VALUE!</v>
      </c>
      <c r="S235" s="83" t="e">
        <f t="shared" si="1173"/>
        <v>#VALUE!</v>
      </c>
      <c r="T235" s="80" t="e">
        <f>SUM(R$225:R235)</f>
        <v>#VALUE!</v>
      </c>
      <c r="U235" s="83" t="e">
        <f t="shared" si="1180"/>
        <v>#VALUE!</v>
      </c>
      <c r="V235" s="84" t="e">
        <f>VLOOKUP($I235, 'Barcap OAD'!$A:$S, $F$208, FALSE)</f>
        <v>#N/A</v>
      </c>
      <c r="W235" s="172" t="e">
        <f t="shared" si="1174"/>
        <v>#VALUE!</v>
      </c>
      <c r="X235" s="185" t="e">
        <f>[2]!YBHIST($E235,$I235,X$25,"sec","")</f>
        <v>#VALUE!</v>
      </c>
      <c r="Y235" s="80" t="e">
        <f t="shared" si="1158"/>
        <v>#VALUE!</v>
      </c>
      <c r="Z235" s="82" t="e">
        <f t="shared" si="1167"/>
        <v>#VALUE!</v>
      </c>
      <c r="AA235" s="82" t="e">
        <f>[2]!YBHIST($F235,$I235,X$25,"sec","")</f>
        <v>#VALUE!</v>
      </c>
      <c r="AB235" s="82" t="e">
        <f t="shared" si="1188"/>
        <v>#VALUE!</v>
      </c>
      <c r="AC235" s="187" t="e">
        <f t="shared" si="1189"/>
        <v>#VALUE!</v>
      </c>
      <c r="AD235" s="189" t="e">
        <f>VLOOKUP($I235, 'Barcap OAD'!$A:$S, $F$26, FALSE)</f>
        <v>#N/A</v>
      </c>
      <c r="AE235" s="172" t="e">
        <f t="shared" si="1147"/>
        <v>#VALUE!</v>
      </c>
      <c r="AF235" s="86" t="e">
        <f t="shared" si="1148"/>
        <v>#VALUE!</v>
      </c>
      <c r="AG235" s="80" t="e">
        <f t="shared" si="1181"/>
        <v>#VALUE!</v>
      </c>
      <c r="AH235" s="83" t="e">
        <f t="shared" si="1182"/>
        <v>#VALUE!</v>
      </c>
      <c r="AI235" s="80" t="e">
        <f t="shared" si="1183"/>
        <v>#VALUE!</v>
      </c>
      <c r="AJ235" s="83" t="e">
        <f t="shared" si="1175"/>
        <v>#VALUE!</v>
      </c>
      <c r="AK235" s="187" t="e">
        <f t="shared" si="1168"/>
        <v>#VALUE!</v>
      </c>
      <c r="AL235" s="192" t="e">
        <f t="shared" si="1176"/>
        <v>#VALUE!</v>
      </c>
      <c r="AM235" s="83" t="e">
        <f t="shared" si="1177"/>
        <v>#VALUE!</v>
      </c>
      <c r="AN235" s="80" t="e">
        <f>SUM(AL$225:AL235)</f>
        <v>#VALUE!</v>
      </c>
      <c r="AO235" s="109" t="e">
        <f t="shared" si="1184"/>
        <v>#VALUE!</v>
      </c>
      <c r="AP235" s="194" t="e">
        <f t="shared" si="1185"/>
        <v>#VALUE!</v>
      </c>
      <c r="AQ235" s="200" t="e">
        <f t="shared" si="1178"/>
        <v>#VALUE!</v>
      </c>
      <c r="AR235" s="204"/>
      <c r="AS235" s="221"/>
      <c r="AV235" s="67">
        <f t="shared" si="1169"/>
        <v>-39</v>
      </c>
      <c r="AX235" s="207" t="str">
        <f>[2]!YBHIST($I$208,$I235,J$25,"sec","")</f>
        <v>E</v>
      </c>
      <c r="AY235" s="205" t="str">
        <f>[2]!YBPRICE($I$208,AX235&amp;"d","Market","AccruedInterest","Swap",$I235,"LMMSkew","","Model",100,"")</f>
        <v>E</v>
      </c>
      <c r="BA235" s="211" t="e">
        <f>[2]!YBHIST($E235,$I235,X$25,"sec","")</f>
        <v>#VALUE!</v>
      </c>
      <c r="BB235" s="67" t="e">
        <f>[2]!YBPRICE(E$41,BA235,"Market","AccruedInterest","Swap",$I235,"LMMSkew","","Model",100,"OASEDUR")</f>
        <v>#VALUE!</v>
      </c>
      <c r="BD235" s="211" t="e">
        <f>[2]!YBHIST($F235,$I235,X$25,"sec","")</f>
        <v>#VALUE!</v>
      </c>
      <c r="BE235" s="67" t="e">
        <f>[2]!YBPRICE(E$41,BD235,"Market","AccruedInterest","Swap",$I235,"LMMSkew","","Model",100,"OASEDUR")</f>
        <v>#VALUE!</v>
      </c>
      <c r="BI235" s="518" t="e">
        <f t="shared" si="1186"/>
        <v>#VALUE!</v>
      </c>
      <c r="BJ235" s="520" t="e">
        <f>PRODUCT($BI$225:BI235)-1</f>
        <v>#VALUE!</v>
      </c>
      <c r="BK235" s="518" t="e">
        <f t="shared" si="1187"/>
        <v>#VALUE!</v>
      </c>
      <c r="BL235" s="520" t="e">
        <f>PRODUCT($BK$225:BK235)-1</f>
        <v>#VALUE!</v>
      </c>
    </row>
    <row r="236" spans="1:64" s="68" customFormat="1" ht="15">
      <c r="C236" s="70" t="e">
        <f t="shared" si="1164"/>
        <v>#VALUE!</v>
      </c>
      <c r="D236" s="70" t="e">
        <f t="shared" si="1142"/>
        <v>#VALUE!</v>
      </c>
      <c r="E236" s="68" t="e">
        <f t="shared" si="1143"/>
        <v>#VALUE!</v>
      </c>
      <c r="F236" s="68" t="e">
        <f t="shared" si="1144"/>
        <v>#VALUE!</v>
      </c>
      <c r="G236" s="68" t="str">
        <f t="shared" si="1145"/>
        <v>FNMA3.0-TBA-GEN</v>
      </c>
      <c r="I236" s="133" t="str">
        <f>[2]!YBWORKDAY(EDATE(Base_Date, AV236), -1, "USD")</f>
        <v>E</v>
      </c>
      <c r="J236" s="217" t="str">
        <f t="shared" si="1165"/>
        <v>E</v>
      </c>
      <c r="K236" s="80" t="e">
        <f t="shared" si="1166"/>
        <v>#VALUE!</v>
      </c>
      <c r="L236" s="80" t="e">
        <f t="shared" si="1170"/>
        <v>#VALUE!</v>
      </c>
      <c r="M236" s="81" t="str">
        <f>[2]!YBHIST($I$208,$I236,"LMMOAS","sec")</f>
        <v>E</v>
      </c>
      <c r="N236" s="73" t="str">
        <f>[2]!YBHIST($I$208,$I235,M$25,"sec","")</f>
        <v>E</v>
      </c>
      <c r="O236" s="170" t="str">
        <f>[2]!YBHIST("1 Month LIBOR",I236,"Yield","bmk","")</f>
        <v>E</v>
      </c>
      <c r="P236" s="80" t="e">
        <f t="shared" si="1171"/>
        <v>#VALUE!</v>
      </c>
      <c r="Q236" s="82" t="str">
        <f>[2]!YBSCEN($I$208,$J235&amp;"d","Market",O$25,"Swap",$I235,"MarketWSkew","","Model",100,0,29,"Gradual","ParShift|N",0,"Annualized ROR",O235,100,"",,,,"Default",,,,"Default",,)</f>
        <v>E</v>
      </c>
      <c r="R236" s="80" t="e">
        <f t="shared" si="1172"/>
        <v>#VALUE!</v>
      </c>
      <c r="S236" s="83" t="e">
        <f t="shared" si="1173"/>
        <v>#VALUE!</v>
      </c>
      <c r="T236" s="80" t="e">
        <f>SUM(R$225:R236)</f>
        <v>#VALUE!</v>
      </c>
      <c r="U236" s="83" t="e">
        <f t="shared" si="1180"/>
        <v>#VALUE!</v>
      </c>
      <c r="V236" s="84" t="e">
        <f>VLOOKUP($I236, 'Barcap OAD'!$A:$S, $F$208, FALSE)</f>
        <v>#N/A</v>
      </c>
      <c r="W236" s="172" t="e">
        <f t="shared" si="1174"/>
        <v>#VALUE!</v>
      </c>
      <c r="X236" s="185" t="e">
        <f>[2]!YBHIST($E236,$I236,X$25,"sec","")</f>
        <v>#VALUE!</v>
      </c>
      <c r="Y236" s="80" t="e">
        <f t="shared" si="1158"/>
        <v>#VALUE!</v>
      </c>
      <c r="Z236" s="82" t="e">
        <f t="shared" si="1167"/>
        <v>#VALUE!</v>
      </c>
      <c r="AA236" s="82" t="e">
        <f>[2]!YBHIST($F236,$I236,X$25,"sec","")</f>
        <v>#VALUE!</v>
      </c>
      <c r="AB236" s="82" t="e">
        <f t="shared" si="1188"/>
        <v>#VALUE!</v>
      </c>
      <c r="AC236" s="187" t="e">
        <f t="shared" si="1189"/>
        <v>#VALUE!</v>
      </c>
      <c r="AD236" s="189" t="e">
        <f>VLOOKUP($I236, 'Barcap OAD'!$A:$S, $F$26, FALSE)</f>
        <v>#N/A</v>
      </c>
      <c r="AE236" s="172" t="e">
        <f t="shared" si="1147"/>
        <v>#VALUE!</v>
      </c>
      <c r="AF236" s="86" t="e">
        <f t="shared" si="1148"/>
        <v>#VALUE!</v>
      </c>
      <c r="AG236" s="80" t="e">
        <f t="shared" si="1181"/>
        <v>#VALUE!</v>
      </c>
      <c r="AH236" s="83" t="e">
        <f t="shared" si="1182"/>
        <v>#VALUE!</v>
      </c>
      <c r="AI236" s="80" t="e">
        <f t="shared" si="1183"/>
        <v>#VALUE!</v>
      </c>
      <c r="AJ236" s="83" t="e">
        <f t="shared" si="1175"/>
        <v>#VALUE!</v>
      </c>
      <c r="AK236" s="187" t="e">
        <f t="shared" si="1168"/>
        <v>#VALUE!</v>
      </c>
      <c r="AL236" s="192" t="e">
        <f t="shared" si="1176"/>
        <v>#VALUE!</v>
      </c>
      <c r="AM236" s="83" t="e">
        <f t="shared" si="1177"/>
        <v>#VALUE!</v>
      </c>
      <c r="AN236" s="80" t="e">
        <f>SUM(AL$225:AL236)</f>
        <v>#VALUE!</v>
      </c>
      <c r="AO236" s="109" t="e">
        <f t="shared" si="1184"/>
        <v>#VALUE!</v>
      </c>
      <c r="AP236" s="194" t="e">
        <f t="shared" si="1185"/>
        <v>#VALUE!</v>
      </c>
      <c r="AQ236" s="200" t="e">
        <f t="shared" si="1178"/>
        <v>#VALUE!</v>
      </c>
      <c r="AR236" s="204"/>
      <c r="AS236" s="221"/>
      <c r="AV236" s="67">
        <f t="shared" si="1169"/>
        <v>-38</v>
      </c>
      <c r="AX236" s="207" t="str">
        <f>[2]!YBHIST($I$208,$I236,J$25,"sec","")</f>
        <v>E</v>
      </c>
      <c r="AY236" s="205" t="str">
        <f>[2]!YBPRICE($I$208,AX236&amp;"d","Market","AccruedInterest","Swap",$I236,"LMMSkew","","Model",100,"")</f>
        <v>E</v>
      </c>
      <c r="BA236" s="211" t="e">
        <f>[2]!YBHIST($E236,$I236,X$25,"sec","")</f>
        <v>#VALUE!</v>
      </c>
      <c r="BB236" s="67" t="e">
        <f>[2]!YBPRICE(E$41,BA236,"Market","AccruedInterest","Swap",$I236,"LMMSkew","","Model",100,"OASEDUR")</f>
        <v>#VALUE!</v>
      </c>
      <c r="BD236" s="211" t="e">
        <f>[2]!YBHIST($F236,$I236,X$25,"sec","")</f>
        <v>#VALUE!</v>
      </c>
      <c r="BE236" s="67" t="e">
        <f>[2]!YBPRICE(E$41,BD236,"Market","AccruedInterest","Swap",$I236,"LMMSkew","","Model",100,"OASEDUR")</f>
        <v>#VALUE!</v>
      </c>
      <c r="BI236" s="518" t="e">
        <f t="shared" si="1186"/>
        <v>#VALUE!</v>
      </c>
      <c r="BJ236" s="520" t="e">
        <f>PRODUCT($BI$225:BI236)-1</f>
        <v>#VALUE!</v>
      </c>
      <c r="BK236" s="518" t="e">
        <f t="shared" si="1187"/>
        <v>#VALUE!</v>
      </c>
      <c r="BL236" s="520" t="e">
        <f>PRODUCT($BK$225:BK236)-1</f>
        <v>#VALUE!</v>
      </c>
    </row>
    <row r="237" spans="1:64" s="68" customFormat="1" ht="15">
      <c r="C237" s="70" t="e">
        <f t="shared" si="1164"/>
        <v>#VALUE!</v>
      </c>
      <c r="D237" s="70" t="e">
        <f t="shared" si="1142"/>
        <v>#VALUE!</v>
      </c>
      <c r="E237" s="68" t="e">
        <f t="shared" si="1143"/>
        <v>#VALUE!</v>
      </c>
      <c r="F237" s="68" t="e">
        <f t="shared" si="1144"/>
        <v>#VALUE!</v>
      </c>
      <c r="G237" s="68" t="str">
        <f t="shared" si="1145"/>
        <v>FNMA3.0-TBA-GEN</v>
      </c>
      <c r="I237" s="133" t="str">
        <f>[2]!YBWORKDAY(EDATE(Base_Date, AV237), -1, "USD")</f>
        <v>E</v>
      </c>
      <c r="J237" s="217" t="str">
        <f t="shared" si="1165"/>
        <v>E</v>
      </c>
      <c r="K237" s="80" t="e">
        <f t="shared" si="1166"/>
        <v>#VALUE!</v>
      </c>
      <c r="L237" s="80" t="e">
        <f t="shared" si="1170"/>
        <v>#VALUE!</v>
      </c>
      <c r="M237" s="81" t="str">
        <f>[2]!YBHIST($I$208,$I237,"LMMOAS","sec")</f>
        <v>E</v>
      </c>
      <c r="N237" s="73" t="str">
        <f>[2]!YBHIST($I$208,$I236,M$25,"sec","")</f>
        <v>E</v>
      </c>
      <c r="O237" s="170" t="str">
        <f>[2]!YBHIST("1 Month LIBOR",I237,"Yield","bmk","")</f>
        <v>E</v>
      </c>
      <c r="P237" s="80" t="e">
        <f t="shared" si="1171"/>
        <v>#VALUE!</v>
      </c>
      <c r="Q237" s="82" t="str">
        <f>[2]!YBSCEN($I$208,$J236&amp;"d","Market",O$25,"Swap",$I236,"MarketWSkew","","Model",100,0,29,"Gradual","ParShift|N",0,"Annualized ROR",O236,100,"",,,,"Default",,,,"Default",,)</f>
        <v>E</v>
      </c>
      <c r="R237" s="80" t="e">
        <f t="shared" si="1172"/>
        <v>#VALUE!</v>
      </c>
      <c r="S237" s="83" t="e">
        <f t="shared" si="1173"/>
        <v>#VALUE!</v>
      </c>
      <c r="T237" s="80" t="e">
        <f>SUM(R$225:R237)</f>
        <v>#VALUE!</v>
      </c>
      <c r="U237" s="83" t="e">
        <f t="shared" si="1180"/>
        <v>#VALUE!</v>
      </c>
      <c r="V237" s="84" t="e">
        <f>VLOOKUP($I237, 'Barcap OAD'!$A:$S, $F$208, FALSE)</f>
        <v>#N/A</v>
      </c>
      <c r="W237" s="172" t="e">
        <f t="shared" si="1174"/>
        <v>#VALUE!</v>
      </c>
      <c r="X237" s="185" t="e">
        <f>[2]!YBHIST($E237,$I237,X$25,"sec","")</f>
        <v>#VALUE!</v>
      </c>
      <c r="Y237" s="80" t="e">
        <f t="shared" si="1158"/>
        <v>#VALUE!</v>
      </c>
      <c r="Z237" s="82" t="e">
        <f t="shared" si="1167"/>
        <v>#VALUE!</v>
      </c>
      <c r="AA237" s="82" t="e">
        <f>[2]!YBHIST($F237,$I237,X$25,"sec","")</f>
        <v>#VALUE!</v>
      </c>
      <c r="AB237" s="82" t="e">
        <f t="shared" si="1188"/>
        <v>#VALUE!</v>
      </c>
      <c r="AC237" s="187" t="e">
        <f t="shared" si="1189"/>
        <v>#VALUE!</v>
      </c>
      <c r="AD237" s="189" t="e">
        <f>VLOOKUP($I237, 'Barcap OAD'!$A:$S, $F$26, FALSE)</f>
        <v>#N/A</v>
      </c>
      <c r="AE237" s="172" t="e">
        <f t="shared" si="1147"/>
        <v>#VALUE!</v>
      </c>
      <c r="AF237" s="86" t="e">
        <f t="shared" si="1148"/>
        <v>#VALUE!</v>
      </c>
      <c r="AG237" s="80" t="e">
        <f t="shared" si="1181"/>
        <v>#VALUE!</v>
      </c>
      <c r="AH237" s="83" t="e">
        <f t="shared" si="1182"/>
        <v>#VALUE!</v>
      </c>
      <c r="AI237" s="80" t="e">
        <f t="shared" si="1183"/>
        <v>#VALUE!</v>
      </c>
      <c r="AJ237" s="83" t="e">
        <f t="shared" si="1175"/>
        <v>#VALUE!</v>
      </c>
      <c r="AK237" s="187" t="e">
        <f t="shared" si="1168"/>
        <v>#VALUE!</v>
      </c>
      <c r="AL237" s="192" t="e">
        <f t="shared" si="1176"/>
        <v>#VALUE!</v>
      </c>
      <c r="AM237" s="83" t="e">
        <f t="shared" si="1177"/>
        <v>#VALUE!</v>
      </c>
      <c r="AN237" s="80" t="e">
        <f>SUM(AL$225:AL237)</f>
        <v>#VALUE!</v>
      </c>
      <c r="AO237" s="109" t="e">
        <f t="shared" si="1184"/>
        <v>#VALUE!</v>
      </c>
      <c r="AP237" s="194" t="e">
        <f t="shared" si="1185"/>
        <v>#VALUE!</v>
      </c>
      <c r="AQ237" s="200" t="e">
        <f t="shared" si="1178"/>
        <v>#VALUE!</v>
      </c>
      <c r="AR237" s="204"/>
      <c r="AS237" s="221"/>
      <c r="AV237" s="67">
        <f t="shared" si="1169"/>
        <v>-37</v>
      </c>
      <c r="AX237" s="207" t="str">
        <f>[2]!YBHIST($I$208,$I237,J$25,"sec","")</f>
        <v>E</v>
      </c>
      <c r="AY237" s="205" t="str">
        <f>[2]!YBPRICE($I$208,AX237&amp;"d","Market","AccruedInterest","Swap",$I237,"LMMSkew","","Model",100,"")</f>
        <v>E</v>
      </c>
      <c r="BA237" s="211" t="e">
        <f>[2]!YBHIST($E237,$I237,X$25,"sec","")</f>
        <v>#VALUE!</v>
      </c>
      <c r="BB237" s="67" t="e">
        <f>[2]!YBPRICE(E$41,BA237,"Market","AccruedInterest","Swap",$I237,"LMMSkew","","Model",100,"OASEDUR")</f>
        <v>#VALUE!</v>
      </c>
      <c r="BD237" s="211" t="e">
        <f>[2]!YBHIST($F237,$I237,X$25,"sec","")</f>
        <v>#VALUE!</v>
      </c>
      <c r="BE237" s="67" t="e">
        <f>[2]!YBPRICE(E$41,BD237,"Market","AccruedInterest","Swap",$I237,"LMMSkew","","Model",100,"OASEDUR")</f>
        <v>#VALUE!</v>
      </c>
      <c r="BI237" s="518" t="e">
        <f t="shared" si="1186"/>
        <v>#VALUE!</v>
      </c>
      <c r="BJ237" s="520" t="e">
        <f>PRODUCT($BI$225:BI237)-1</f>
        <v>#VALUE!</v>
      </c>
      <c r="BK237" s="518" t="e">
        <f t="shared" si="1187"/>
        <v>#VALUE!</v>
      </c>
      <c r="BL237" s="520" t="e">
        <f>PRODUCT($BK$225:BK237)-1</f>
        <v>#VALUE!</v>
      </c>
    </row>
    <row r="238" spans="1:64" ht="15" customHeight="1">
      <c r="A238" s="67" t="s">
        <v>78</v>
      </c>
      <c r="B238" s="69">
        <v>2.5</v>
      </c>
      <c r="C238" s="70" t="e">
        <f t="shared" si="1164"/>
        <v>#VALUE!</v>
      </c>
      <c r="D238" s="70" t="e">
        <f>I238+35</f>
        <v>#VALUE!</v>
      </c>
      <c r="E238" s="70" t="e">
        <f t="shared" si="1143"/>
        <v>#VALUE!</v>
      </c>
      <c r="F238" s="70" t="e">
        <f t="shared" si="1144"/>
        <v>#VALUE!</v>
      </c>
      <c r="G238" s="70" t="str">
        <f>"FNMA"&amp;TEXT($J$23,"0.0")&amp;"-TBA-GEN"</f>
        <v>FNMA3.0-TBA-GEN</v>
      </c>
      <c r="H238" s="71"/>
      <c r="I238" s="133" t="str">
        <f>[2]!YBWORKDAY(EDATE(Base_Date, AV238), -1, "USD")</f>
        <v>E</v>
      </c>
      <c r="J238" s="217" t="str">
        <f t="shared" si="1165"/>
        <v>E</v>
      </c>
      <c r="K238" s="80" t="e">
        <f t="shared" si="1166"/>
        <v>#VALUE!</v>
      </c>
      <c r="L238" s="80" t="e">
        <f t="shared" si="1170"/>
        <v>#VALUE!</v>
      </c>
      <c r="M238" s="81" t="str">
        <f>[2]!YBHIST($I$208,$I238,"LMMOAS","sec")</f>
        <v>E</v>
      </c>
      <c r="N238" s="73" t="str">
        <f>[2]!YBHIST($I$208,$I237,M$25,"sec","")</f>
        <v>E</v>
      </c>
      <c r="O238" s="170" t="str">
        <f>[2]!YBHIST("1 Month LIBOR",I238,"Yield","bmk","")</f>
        <v>E</v>
      </c>
      <c r="P238" s="80" t="e">
        <f t="shared" si="1171"/>
        <v>#VALUE!</v>
      </c>
      <c r="Q238" s="82" t="str">
        <f>[2]!YBSCEN($I$208,$J237&amp;"d","Market",O$25,"Swap",$I237,"MarketWSkew","","Model",100,0,29,"Gradual","ParShift|N",0,"Annualized ROR",O237,100,"",,,,"Default",,,,"Default",,)</f>
        <v>E</v>
      </c>
      <c r="R238" s="80" t="e">
        <f t="shared" si="1172"/>
        <v>#VALUE!</v>
      </c>
      <c r="S238" s="83" t="e">
        <f t="shared" si="1173"/>
        <v>#VALUE!</v>
      </c>
      <c r="T238" s="80" t="e">
        <f>SUM(R$225:R238)</f>
        <v>#VALUE!</v>
      </c>
      <c r="U238" s="83" t="e">
        <f t="shared" si="1180"/>
        <v>#VALUE!</v>
      </c>
      <c r="V238" s="84" t="e">
        <f>VLOOKUP($I238, 'Barcap OAD'!$A:$S, $F$208, FALSE)</f>
        <v>#N/A</v>
      </c>
      <c r="W238" s="172" t="e">
        <f t="shared" si="1174"/>
        <v>#VALUE!</v>
      </c>
      <c r="X238" s="185" t="e">
        <f>[2]!YBHIST($E238,$I238,X$25,"sec","")</f>
        <v>#VALUE!</v>
      </c>
      <c r="Y238" s="80" t="e">
        <f t="shared" si="1158"/>
        <v>#VALUE!</v>
      </c>
      <c r="Z238" s="82" t="e">
        <f t="shared" si="1167"/>
        <v>#VALUE!</v>
      </c>
      <c r="AA238" s="82" t="e">
        <f>[2]!YBHIST($F238,$I238,X$25,"sec","")</f>
        <v>#VALUE!</v>
      </c>
      <c r="AB238" s="82" t="e">
        <f t="shared" si="1188"/>
        <v>#VALUE!</v>
      </c>
      <c r="AC238" s="187" t="e">
        <f t="shared" si="1189"/>
        <v>#VALUE!</v>
      </c>
      <c r="AD238" s="189" t="e">
        <f>VLOOKUP($I238, 'Barcap OAD'!$A:$S, $F$26, FALSE)</f>
        <v>#N/A</v>
      </c>
      <c r="AE238" s="172" t="e">
        <f t="shared" si="1147"/>
        <v>#VALUE!</v>
      </c>
      <c r="AF238" s="86" t="e">
        <f t="shared" si="1148"/>
        <v>#VALUE!</v>
      </c>
      <c r="AG238" s="80" t="e">
        <f t="shared" si="1181"/>
        <v>#VALUE!</v>
      </c>
      <c r="AH238" s="83" t="e">
        <f t="shared" si="1182"/>
        <v>#VALUE!</v>
      </c>
      <c r="AI238" s="80" t="e">
        <f t="shared" si="1183"/>
        <v>#VALUE!</v>
      </c>
      <c r="AJ238" s="83" t="e">
        <f t="shared" si="1175"/>
        <v>#VALUE!</v>
      </c>
      <c r="AK238" s="187" t="e">
        <f t="shared" si="1168"/>
        <v>#VALUE!</v>
      </c>
      <c r="AL238" s="192" t="e">
        <f t="shared" si="1176"/>
        <v>#VALUE!</v>
      </c>
      <c r="AM238" s="83" t="e">
        <f t="shared" si="1177"/>
        <v>#VALUE!</v>
      </c>
      <c r="AN238" s="80" t="e">
        <f>SUM(AL$225:AL238)</f>
        <v>#VALUE!</v>
      </c>
      <c r="AO238" s="109" t="e">
        <f t="shared" si="1184"/>
        <v>#VALUE!</v>
      </c>
      <c r="AP238" s="194" t="e">
        <f t="shared" si="1185"/>
        <v>#VALUE!</v>
      </c>
      <c r="AQ238" s="200" t="e">
        <f t="shared" si="1178"/>
        <v>#VALUE!</v>
      </c>
      <c r="AR238" s="204"/>
      <c r="AS238" s="221"/>
      <c r="AV238" s="67">
        <f t="shared" si="1169"/>
        <v>-36</v>
      </c>
      <c r="AX238" s="208" t="str">
        <f>[2]!YBHIST($I$208,$I238,J$25,"sec","")</f>
        <v>E</v>
      </c>
      <c r="AY238" s="206" t="str">
        <f>[2]!YBPRICE($I$208,AX238&amp;"d","Market","AccruedInterest","Swap",$I238,"LMMSkew","","Model",100,"")</f>
        <v>E</v>
      </c>
      <c r="BA238" s="211" t="e">
        <f>[2]!YBHIST($E238,$I238,X$25,"sec","")</f>
        <v>#VALUE!</v>
      </c>
      <c r="BB238" s="67" t="e">
        <f>[2]!YBPRICE(E$41,BA238,"Market","AccruedInterest","Swap",$I238,"LMMSkew","","Model",100,"OASEDUR")</f>
        <v>#VALUE!</v>
      </c>
      <c r="BD238" s="211" t="e">
        <f>[2]!YBHIST($F238,$I238,X$25,"sec","")</f>
        <v>#VALUE!</v>
      </c>
      <c r="BE238" s="67" t="e">
        <f>[2]!YBPRICE(E$41,BD238,"Market","AccruedInterest","Swap",$I238,"LMMSkew","","Model",100,"OASEDUR")</f>
        <v>#VALUE!</v>
      </c>
      <c r="BI238" s="518" t="e">
        <f t="shared" si="1186"/>
        <v>#VALUE!</v>
      </c>
      <c r="BJ238" s="520" t="e">
        <f>PRODUCT($BI$225:BI238)-1</f>
        <v>#VALUE!</v>
      </c>
      <c r="BK238" s="518" t="e">
        <f t="shared" si="1187"/>
        <v>#VALUE!</v>
      </c>
      <c r="BL238" s="520" t="e">
        <f>PRODUCT($BK$225:BK238)-1</f>
        <v>#VALUE!</v>
      </c>
    </row>
    <row r="239" spans="1:64" ht="15" customHeight="1">
      <c r="A239" s="67" t="s">
        <v>80</v>
      </c>
      <c r="B239" s="69">
        <v>3</v>
      </c>
      <c r="C239" s="70" t="e">
        <f t="shared" si="1164"/>
        <v>#VALUE!</v>
      </c>
      <c r="D239" s="70" t="e">
        <f t="shared" ref="D239:D251" si="1190">I239+35</f>
        <v>#VALUE!</v>
      </c>
      <c r="E239" s="70" t="e">
        <f t="shared" si="1143"/>
        <v>#VALUE!</v>
      </c>
      <c r="F239" s="70" t="e">
        <f t="shared" si="1144"/>
        <v>#VALUE!</v>
      </c>
      <c r="G239" s="70" t="str">
        <f t="shared" ref="G239:G274" si="1191">"FNMA"&amp;TEXT($J$23,"0.0")&amp;"-TBA-GEN"</f>
        <v>FNMA3.0-TBA-GEN</v>
      </c>
      <c r="H239" s="71"/>
      <c r="I239" s="133" t="str">
        <f>[2]!YBWORKDAY(EDATE(Base_Date, AV239), -1, "USD")</f>
        <v>E</v>
      </c>
      <c r="J239" s="217" t="str">
        <f t="shared" si="1165"/>
        <v>E</v>
      </c>
      <c r="K239" s="80" t="e">
        <f t="shared" si="1166"/>
        <v>#VALUE!</v>
      </c>
      <c r="L239" s="80" t="e">
        <f t="shared" si="1170"/>
        <v>#VALUE!</v>
      </c>
      <c r="M239" s="81" t="str">
        <f>[2]!YBHIST($I$208,$I239,"LMMOAS","sec")</f>
        <v>E</v>
      </c>
      <c r="N239" s="73" t="str">
        <f>[2]!YBHIST($I$208,$I238,M$25,"sec","")</f>
        <v>E</v>
      </c>
      <c r="O239" s="170" t="str">
        <f>[2]!YBHIST("1 Month LIBOR",I239,"Yield","bmk","")</f>
        <v>E</v>
      </c>
      <c r="P239" s="80" t="e">
        <f t="shared" si="1171"/>
        <v>#VALUE!</v>
      </c>
      <c r="Q239" s="82" t="str">
        <f>[2]!YBSCEN($I$208,$J238&amp;"d","Market",O$25,"Swap",$I238,"MarketWSkew","","Model",100,0,29,"Gradual","ParShift|N",0,"Annualized ROR",O238,100,"",,,,"Default",,,,"Default",,)</f>
        <v>E</v>
      </c>
      <c r="R239" s="80" t="e">
        <f t="shared" si="1172"/>
        <v>#VALUE!</v>
      </c>
      <c r="S239" s="83" t="e">
        <f t="shared" si="1173"/>
        <v>#VALUE!</v>
      </c>
      <c r="T239" s="80" t="e">
        <f>SUM(R$225:R239)</f>
        <v>#VALUE!</v>
      </c>
      <c r="U239" s="83" t="e">
        <f t="shared" si="1180"/>
        <v>#VALUE!</v>
      </c>
      <c r="V239" s="84" t="e">
        <f>VLOOKUP($I239, 'Barcap OAD'!$A:$S, $F$208, FALSE)</f>
        <v>#N/A</v>
      </c>
      <c r="W239" s="172" t="e">
        <f t="shared" si="1174"/>
        <v>#VALUE!</v>
      </c>
      <c r="X239" s="185" t="e">
        <f>[2]!YBHIST($E239,$I239,X$25,"sec","")</f>
        <v>#VALUE!</v>
      </c>
      <c r="Y239" s="80" t="e">
        <f t="shared" si="1158"/>
        <v>#VALUE!</v>
      </c>
      <c r="Z239" s="82" t="e">
        <f t="shared" si="1167"/>
        <v>#VALUE!</v>
      </c>
      <c r="AA239" s="82" t="e">
        <f>[2]!YBHIST($F239,$I239,X$25,"sec","")</f>
        <v>#VALUE!</v>
      </c>
      <c r="AB239" s="82" t="e">
        <f t="shared" si="1188"/>
        <v>#VALUE!</v>
      </c>
      <c r="AC239" s="187" t="e">
        <f t="shared" si="1189"/>
        <v>#VALUE!</v>
      </c>
      <c r="AD239" s="189" t="e">
        <f>VLOOKUP($I239, 'Barcap OAD'!$A:$S, $F$26, FALSE)</f>
        <v>#N/A</v>
      </c>
      <c r="AE239" s="172" t="e">
        <f t="shared" si="1147"/>
        <v>#VALUE!</v>
      </c>
      <c r="AF239" s="86" t="e">
        <f t="shared" si="1148"/>
        <v>#VALUE!</v>
      </c>
      <c r="AG239" s="80" t="e">
        <f t="shared" si="1181"/>
        <v>#VALUE!</v>
      </c>
      <c r="AH239" s="83" t="e">
        <f t="shared" si="1182"/>
        <v>#VALUE!</v>
      </c>
      <c r="AI239" s="80" t="e">
        <f t="shared" si="1183"/>
        <v>#VALUE!</v>
      </c>
      <c r="AJ239" s="83" t="e">
        <f t="shared" si="1175"/>
        <v>#VALUE!</v>
      </c>
      <c r="AK239" s="187" t="e">
        <f t="shared" si="1168"/>
        <v>#VALUE!</v>
      </c>
      <c r="AL239" s="192" t="e">
        <f t="shared" si="1176"/>
        <v>#VALUE!</v>
      </c>
      <c r="AM239" s="83" t="e">
        <f t="shared" si="1177"/>
        <v>#VALUE!</v>
      </c>
      <c r="AN239" s="80" t="e">
        <f>SUM(AL$225:AL239)</f>
        <v>#VALUE!</v>
      </c>
      <c r="AO239" s="109" t="e">
        <f t="shared" si="1184"/>
        <v>#VALUE!</v>
      </c>
      <c r="AP239" s="194" t="e">
        <f t="shared" si="1185"/>
        <v>#VALUE!</v>
      </c>
      <c r="AQ239" s="200" t="e">
        <f t="shared" si="1178"/>
        <v>#VALUE!</v>
      </c>
      <c r="AR239" s="204"/>
      <c r="AS239" s="221"/>
      <c r="AV239" s="67">
        <f t="shared" si="1169"/>
        <v>-35</v>
      </c>
      <c r="AX239" s="208" t="str">
        <f>[2]!YBHIST($I$208,$I239,J$25,"sec","")</f>
        <v>E</v>
      </c>
      <c r="AY239" s="206" t="str">
        <f>[2]!YBPRICE($I$208,AX239&amp;"d","Market","AccruedInterest","Swap",$I239,"LMMSkew","","Model",100,"")</f>
        <v>E</v>
      </c>
      <c r="BA239" s="211" t="e">
        <f>[2]!YBHIST($E239,$I239,X$25,"sec","")</f>
        <v>#VALUE!</v>
      </c>
      <c r="BB239" s="67" t="e">
        <f>[2]!YBPRICE(E$41,BA239,"Market","AccruedInterest","Swap",$I239,"LMMSkew","","Model",100,"OASEDUR")</f>
        <v>#VALUE!</v>
      </c>
      <c r="BD239" s="211" t="e">
        <f>[2]!YBHIST($F239,$I239,X$25,"sec","")</f>
        <v>#VALUE!</v>
      </c>
      <c r="BE239" s="67" t="e">
        <f>[2]!YBPRICE(E$41,BD239,"Market","AccruedInterest","Swap",$I239,"LMMSkew","","Model",100,"OASEDUR")</f>
        <v>#VALUE!</v>
      </c>
      <c r="BI239" s="518" t="e">
        <f t="shared" si="1186"/>
        <v>#VALUE!</v>
      </c>
      <c r="BJ239" s="520" t="e">
        <f>PRODUCT($BI$225:BI239)-1</f>
        <v>#VALUE!</v>
      </c>
      <c r="BK239" s="518" t="e">
        <f t="shared" si="1187"/>
        <v>#VALUE!</v>
      </c>
      <c r="BL239" s="520" t="e">
        <f>PRODUCT($BK$225:BK239)-1</f>
        <v>#VALUE!</v>
      </c>
    </row>
    <row r="240" spans="1:64" ht="15" customHeight="1">
      <c r="A240" s="67" t="s">
        <v>83</v>
      </c>
      <c r="B240" s="69">
        <v>3.5</v>
      </c>
      <c r="C240" s="70" t="e">
        <f t="shared" si="1164"/>
        <v>#VALUE!</v>
      </c>
      <c r="D240" s="70" t="e">
        <f t="shared" si="1190"/>
        <v>#VALUE!</v>
      </c>
      <c r="E240" s="70" t="e">
        <f t="shared" si="1143"/>
        <v>#VALUE!</v>
      </c>
      <c r="F240" s="70" t="e">
        <f t="shared" si="1144"/>
        <v>#VALUE!</v>
      </c>
      <c r="G240" s="70" t="str">
        <f t="shared" si="1191"/>
        <v>FNMA3.0-TBA-GEN</v>
      </c>
      <c r="H240" s="71"/>
      <c r="I240" s="133" t="str">
        <f>[2]!YBWORKDAY(EDATE(Base_Date, AV240), -1, "USD")</f>
        <v>E</v>
      </c>
      <c r="J240" s="217" t="str">
        <f t="shared" si="1165"/>
        <v>E</v>
      </c>
      <c r="K240" s="80" t="e">
        <f t="shared" si="1166"/>
        <v>#VALUE!</v>
      </c>
      <c r="L240" s="80" t="e">
        <f t="shared" si="1170"/>
        <v>#VALUE!</v>
      </c>
      <c r="M240" s="81" t="str">
        <f>[2]!YBHIST($I$208,$I240,"LMMOAS","sec")</f>
        <v>E</v>
      </c>
      <c r="N240" s="73" t="str">
        <f>[2]!YBHIST($I$208,$I239,M$25,"sec","")</f>
        <v>E</v>
      </c>
      <c r="O240" s="170" t="str">
        <f>[2]!YBHIST("1 Month LIBOR",I240,"Yield","bmk","")</f>
        <v>E</v>
      </c>
      <c r="P240" s="80" t="e">
        <f t="shared" si="1171"/>
        <v>#VALUE!</v>
      </c>
      <c r="Q240" s="82" t="str">
        <f>[2]!YBSCEN($I$208,$J239&amp;"d","Market",O$25,"Swap",$I239,"MarketWSkew","","Model",100,0,29,"Gradual","ParShift|N",0,"Annualized ROR",O239,100,"",,,,"Default",,,,"Default",,)</f>
        <v>E</v>
      </c>
      <c r="R240" s="80" t="e">
        <f t="shared" si="1172"/>
        <v>#VALUE!</v>
      </c>
      <c r="S240" s="83" t="e">
        <f t="shared" si="1173"/>
        <v>#VALUE!</v>
      </c>
      <c r="T240" s="80" t="e">
        <f>SUM(R$225:R240)</f>
        <v>#VALUE!</v>
      </c>
      <c r="U240" s="83" t="e">
        <f t="shared" si="1180"/>
        <v>#VALUE!</v>
      </c>
      <c r="V240" s="84" t="e">
        <f>VLOOKUP($I240, 'Barcap OAD'!$A:$S, $F$208, FALSE)</f>
        <v>#N/A</v>
      </c>
      <c r="W240" s="172" t="e">
        <f t="shared" si="1174"/>
        <v>#VALUE!</v>
      </c>
      <c r="X240" s="185" t="e">
        <f>[2]!YBHIST($E240,$I240,X$25,"sec","")</f>
        <v>#VALUE!</v>
      </c>
      <c r="Y240" s="80" t="e">
        <f t="shared" si="1158"/>
        <v>#VALUE!</v>
      </c>
      <c r="Z240" s="82" t="e">
        <f t="shared" si="1167"/>
        <v>#VALUE!</v>
      </c>
      <c r="AA240" s="82" t="e">
        <f>[2]!YBHIST($F240,$I240,X$25,"sec","")</f>
        <v>#VALUE!</v>
      </c>
      <c r="AB240" s="82" t="e">
        <f t="shared" si="1188"/>
        <v>#VALUE!</v>
      </c>
      <c r="AC240" s="187" t="e">
        <f t="shared" si="1189"/>
        <v>#VALUE!</v>
      </c>
      <c r="AD240" s="189" t="e">
        <f>VLOOKUP($I240, 'Barcap OAD'!$A:$S, $F$26, FALSE)</f>
        <v>#N/A</v>
      </c>
      <c r="AE240" s="172" t="e">
        <f t="shared" si="1147"/>
        <v>#VALUE!</v>
      </c>
      <c r="AF240" s="86" t="e">
        <f t="shared" si="1148"/>
        <v>#VALUE!</v>
      </c>
      <c r="AG240" s="80" t="e">
        <f t="shared" si="1181"/>
        <v>#VALUE!</v>
      </c>
      <c r="AH240" s="83" t="e">
        <f t="shared" si="1182"/>
        <v>#VALUE!</v>
      </c>
      <c r="AI240" s="80" t="e">
        <f t="shared" si="1183"/>
        <v>#VALUE!</v>
      </c>
      <c r="AJ240" s="83" t="e">
        <f t="shared" si="1175"/>
        <v>#VALUE!</v>
      </c>
      <c r="AK240" s="187" t="e">
        <f t="shared" si="1168"/>
        <v>#VALUE!</v>
      </c>
      <c r="AL240" s="192" t="e">
        <f t="shared" si="1176"/>
        <v>#VALUE!</v>
      </c>
      <c r="AM240" s="83" t="e">
        <f t="shared" si="1177"/>
        <v>#VALUE!</v>
      </c>
      <c r="AN240" s="80" t="e">
        <f>SUM(AL$225:AL240)</f>
        <v>#VALUE!</v>
      </c>
      <c r="AO240" s="109" t="e">
        <f t="shared" si="1184"/>
        <v>#VALUE!</v>
      </c>
      <c r="AP240" s="194" t="e">
        <f t="shared" si="1185"/>
        <v>#VALUE!</v>
      </c>
      <c r="AQ240" s="200" t="e">
        <f t="shared" si="1178"/>
        <v>#VALUE!</v>
      </c>
      <c r="AR240" s="204"/>
      <c r="AS240" s="221"/>
      <c r="AV240" s="67">
        <f t="shared" si="1169"/>
        <v>-34</v>
      </c>
      <c r="AX240" s="208" t="str">
        <f>[2]!YBHIST($I$208,$I240,J$25,"sec","")</f>
        <v>E</v>
      </c>
      <c r="AY240" s="206" t="str">
        <f>[2]!YBPRICE($I$208,AX240&amp;"d","Market","AccruedInterest","Swap",$I240,"LMMSkew","","Model",100,"")</f>
        <v>E</v>
      </c>
      <c r="BA240" s="211" t="e">
        <f>[2]!YBHIST($E240,$I240,X$25,"sec","")</f>
        <v>#VALUE!</v>
      </c>
      <c r="BB240" s="67" t="e">
        <f>[2]!YBPRICE(E$41,BA240,"Market","AccruedInterest","Swap",$I240,"LMMSkew","","Model",100,"OASEDUR")</f>
        <v>#VALUE!</v>
      </c>
      <c r="BD240" s="211" t="e">
        <f>[2]!YBHIST($F240,$I240,X$25,"sec","")</f>
        <v>#VALUE!</v>
      </c>
      <c r="BE240" s="67" t="e">
        <f>[2]!YBPRICE(E$41,BD240,"Market","AccruedInterest","Swap",$I240,"LMMSkew","","Model",100,"OASEDUR")</f>
        <v>#VALUE!</v>
      </c>
      <c r="BI240" s="518" t="e">
        <f t="shared" si="1186"/>
        <v>#VALUE!</v>
      </c>
      <c r="BJ240" s="520" t="e">
        <f>PRODUCT($BI$225:BI240)-1</f>
        <v>#VALUE!</v>
      </c>
      <c r="BK240" s="518" t="e">
        <f t="shared" si="1187"/>
        <v>#VALUE!</v>
      </c>
      <c r="BL240" s="520" t="e">
        <f>PRODUCT($BK$225:BK240)-1</f>
        <v>#VALUE!</v>
      </c>
    </row>
    <row r="241" spans="1:64" ht="15" customHeight="1">
      <c r="A241" s="67" t="s">
        <v>83</v>
      </c>
      <c r="B241" s="69">
        <v>4</v>
      </c>
      <c r="C241" s="70" t="e">
        <f t="shared" si="1164"/>
        <v>#VALUE!</v>
      </c>
      <c r="D241" s="70" t="e">
        <f t="shared" si="1190"/>
        <v>#VALUE!</v>
      </c>
      <c r="E241" s="70" t="e">
        <f t="shared" si="1143"/>
        <v>#VALUE!</v>
      </c>
      <c r="F241" s="70" t="e">
        <f t="shared" si="1144"/>
        <v>#VALUE!</v>
      </c>
      <c r="G241" s="70" t="str">
        <f t="shared" si="1191"/>
        <v>FNMA3.0-TBA-GEN</v>
      </c>
      <c r="H241" s="71"/>
      <c r="I241" s="133" t="str">
        <f>[2]!YBWORKDAY(EDATE(Base_Date, AV241), -1, "USD")</f>
        <v>E</v>
      </c>
      <c r="J241" s="217" t="str">
        <f t="shared" si="1165"/>
        <v>E</v>
      </c>
      <c r="K241" s="80" t="e">
        <f t="shared" si="1166"/>
        <v>#VALUE!</v>
      </c>
      <c r="L241" s="80" t="e">
        <f t="shared" si="1170"/>
        <v>#VALUE!</v>
      </c>
      <c r="M241" s="81" t="str">
        <f>[2]!YBHIST($I$208,$I241,"LMMOAS","sec")</f>
        <v>E</v>
      </c>
      <c r="N241" s="73" t="str">
        <f>[2]!YBHIST($I$208,$I240,M$25,"sec","")</f>
        <v>E</v>
      </c>
      <c r="O241" s="170" t="str">
        <f>[2]!YBHIST("1 Month LIBOR",I241,"Yield","bmk","")</f>
        <v>E</v>
      </c>
      <c r="P241" s="80" t="e">
        <f t="shared" si="1171"/>
        <v>#VALUE!</v>
      </c>
      <c r="Q241" s="82" t="str">
        <f>[2]!YBSCEN($I$208,$J240&amp;"d","Market",O$25,"Swap",$I240,"MarketWSkew","","Model",100,0,29,"Gradual","ParShift|N",0,"Annualized ROR",O240,100,"",,,,"Default",,,,"Default",,)</f>
        <v>E</v>
      </c>
      <c r="R241" s="80" t="e">
        <f t="shared" si="1172"/>
        <v>#VALUE!</v>
      </c>
      <c r="S241" s="83" t="e">
        <f t="shared" si="1173"/>
        <v>#VALUE!</v>
      </c>
      <c r="T241" s="80" t="e">
        <f>SUM(R$225:R241)</f>
        <v>#VALUE!</v>
      </c>
      <c r="U241" s="83" t="e">
        <f t="shared" si="1180"/>
        <v>#VALUE!</v>
      </c>
      <c r="V241" s="84" t="e">
        <f>VLOOKUP($I241, 'Barcap OAD'!$A:$S, $F$208, FALSE)</f>
        <v>#N/A</v>
      </c>
      <c r="W241" s="172" t="e">
        <f t="shared" si="1174"/>
        <v>#VALUE!</v>
      </c>
      <c r="X241" s="185" t="e">
        <f>[2]!YBHIST($E241,$I241,X$25,"sec","")</f>
        <v>#VALUE!</v>
      </c>
      <c r="Y241" s="80" t="e">
        <f t="shared" si="1158"/>
        <v>#VALUE!</v>
      </c>
      <c r="Z241" s="82" t="e">
        <f t="shared" si="1167"/>
        <v>#VALUE!</v>
      </c>
      <c r="AA241" s="82" t="e">
        <f>[2]!YBHIST($F241,$I241,X$25,"sec","")</f>
        <v>#VALUE!</v>
      </c>
      <c r="AB241" s="82" t="e">
        <f t="shared" si="1188"/>
        <v>#VALUE!</v>
      </c>
      <c r="AC241" s="187" t="e">
        <f t="shared" si="1189"/>
        <v>#VALUE!</v>
      </c>
      <c r="AD241" s="189" t="e">
        <f>VLOOKUP($I241, 'Barcap OAD'!$A:$S, $F$26, FALSE)</f>
        <v>#N/A</v>
      </c>
      <c r="AE241" s="172" t="e">
        <f t="shared" si="1147"/>
        <v>#VALUE!</v>
      </c>
      <c r="AF241" s="86" t="e">
        <f t="shared" si="1148"/>
        <v>#VALUE!</v>
      </c>
      <c r="AG241" s="80" t="e">
        <f t="shared" si="1181"/>
        <v>#VALUE!</v>
      </c>
      <c r="AH241" s="83" t="e">
        <f t="shared" si="1182"/>
        <v>#VALUE!</v>
      </c>
      <c r="AI241" s="80" t="e">
        <f t="shared" si="1183"/>
        <v>#VALUE!</v>
      </c>
      <c r="AJ241" s="83" t="e">
        <f t="shared" si="1175"/>
        <v>#VALUE!</v>
      </c>
      <c r="AK241" s="187" t="e">
        <f t="shared" si="1168"/>
        <v>#VALUE!</v>
      </c>
      <c r="AL241" s="192" t="e">
        <f t="shared" si="1176"/>
        <v>#VALUE!</v>
      </c>
      <c r="AM241" s="83" t="e">
        <f t="shared" si="1177"/>
        <v>#VALUE!</v>
      </c>
      <c r="AN241" s="80" t="e">
        <f>SUM(AL$225:AL241)</f>
        <v>#VALUE!</v>
      </c>
      <c r="AO241" s="109" t="e">
        <f t="shared" si="1184"/>
        <v>#VALUE!</v>
      </c>
      <c r="AP241" s="194" t="e">
        <f t="shared" si="1185"/>
        <v>#VALUE!</v>
      </c>
      <c r="AQ241" s="200" t="e">
        <f t="shared" si="1178"/>
        <v>#VALUE!</v>
      </c>
      <c r="AR241" s="204"/>
      <c r="AS241" s="221"/>
      <c r="AV241" s="67">
        <f t="shared" si="1169"/>
        <v>-33</v>
      </c>
      <c r="AX241" s="208" t="str">
        <f>[2]!YBHIST($I$208,$I241,J$25,"sec","")</f>
        <v>E</v>
      </c>
      <c r="AY241" s="206" t="str">
        <f>[2]!YBPRICE($I$208,AX241&amp;"d","Market","AccruedInterest","Swap",$I241,"LMMSkew","","Model",100,"")</f>
        <v>E</v>
      </c>
      <c r="BA241" s="211" t="e">
        <f>[2]!YBHIST($E241,$I241,X$25,"sec","")</f>
        <v>#VALUE!</v>
      </c>
      <c r="BB241" s="67" t="e">
        <f>[2]!YBPRICE(E$41,BA241,"Market","AccruedInterest","Swap",$I241,"LMMSkew","","Model",100,"OASEDUR")</f>
        <v>#VALUE!</v>
      </c>
      <c r="BD241" s="211" t="e">
        <f>[2]!YBHIST($F241,$I241,X$25,"sec","")</f>
        <v>#VALUE!</v>
      </c>
      <c r="BE241" s="67" t="e">
        <f>[2]!YBPRICE(E$41,BD241,"Market","AccruedInterest","Swap",$I241,"LMMSkew","","Model",100,"OASEDUR")</f>
        <v>#VALUE!</v>
      </c>
      <c r="BI241" s="518" t="e">
        <f t="shared" si="1186"/>
        <v>#VALUE!</v>
      </c>
      <c r="BJ241" s="520" t="e">
        <f>PRODUCT($BI$225:BI241)-1</f>
        <v>#VALUE!</v>
      </c>
      <c r="BK241" s="518" t="e">
        <f t="shared" si="1187"/>
        <v>#VALUE!</v>
      </c>
      <c r="BL241" s="520" t="e">
        <f>PRODUCT($BK$225:BK241)-1</f>
        <v>#VALUE!</v>
      </c>
    </row>
    <row r="242" spans="1:64" ht="15" customHeight="1">
      <c r="A242" s="67" t="s">
        <v>85</v>
      </c>
      <c r="B242" s="69">
        <v>4.5</v>
      </c>
      <c r="C242" s="70" t="e">
        <f t="shared" si="1164"/>
        <v>#VALUE!</v>
      </c>
      <c r="D242" s="70" t="e">
        <f t="shared" si="1190"/>
        <v>#VALUE!</v>
      </c>
      <c r="E242" s="70" t="e">
        <f t="shared" si="1143"/>
        <v>#VALUE!</v>
      </c>
      <c r="F242" s="70" t="e">
        <f t="shared" si="1144"/>
        <v>#VALUE!</v>
      </c>
      <c r="G242" s="70" t="str">
        <f t="shared" si="1191"/>
        <v>FNMA3.0-TBA-GEN</v>
      </c>
      <c r="H242" s="71"/>
      <c r="I242" s="133" t="str">
        <f>[2]!YBWORKDAY(EDATE(Base_Date, AV242), -1, "USD")</f>
        <v>E</v>
      </c>
      <c r="J242" s="217" t="str">
        <f t="shared" si="1165"/>
        <v>E</v>
      </c>
      <c r="K242" s="80" t="e">
        <f t="shared" si="1166"/>
        <v>#VALUE!</v>
      </c>
      <c r="L242" s="80" t="e">
        <f t="shared" si="1170"/>
        <v>#VALUE!</v>
      </c>
      <c r="M242" s="81" t="str">
        <f>[2]!YBHIST($I$208,$I242,"LMMOAS","sec")</f>
        <v>E</v>
      </c>
      <c r="N242" s="73" t="str">
        <f>[2]!YBHIST($I$208,$I241,M$25,"sec","")</f>
        <v>E</v>
      </c>
      <c r="O242" s="170" t="str">
        <f>[2]!YBHIST("1 Month LIBOR",I242,"Yield","bmk","")</f>
        <v>E</v>
      </c>
      <c r="P242" s="80" t="e">
        <f t="shared" si="1171"/>
        <v>#VALUE!</v>
      </c>
      <c r="Q242" s="82" t="str">
        <f>[2]!YBSCEN($I$208,$J241&amp;"d","Market",O$25,"Swap",$I241,"MarketWSkew","","Model",100,0,29,"Gradual","ParShift|N",0,"Annualized ROR",O241,100,"",,,,"Default",,,,"Default",,)</f>
        <v>E</v>
      </c>
      <c r="R242" s="80" t="e">
        <f t="shared" si="1172"/>
        <v>#VALUE!</v>
      </c>
      <c r="S242" s="83" t="e">
        <f t="shared" si="1173"/>
        <v>#VALUE!</v>
      </c>
      <c r="T242" s="80" t="e">
        <f>SUM(R$225:R242)</f>
        <v>#VALUE!</v>
      </c>
      <c r="U242" s="83" t="e">
        <f t="shared" si="1180"/>
        <v>#VALUE!</v>
      </c>
      <c r="V242" s="84" t="e">
        <f>VLOOKUP($I242, 'Barcap OAD'!$A:$S, $F$208, FALSE)</f>
        <v>#N/A</v>
      </c>
      <c r="W242" s="172" t="e">
        <f t="shared" si="1174"/>
        <v>#VALUE!</v>
      </c>
      <c r="X242" s="185" t="e">
        <f>[2]!YBHIST($E242,$I242,X$25,"sec","")</f>
        <v>#VALUE!</v>
      </c>
      <c r="Y242" s="80" t="e">
        <f t="shared" si="1158"/>
        <v>#VALUE!</v>
      </c>
      <c r="Z242" s="82" t="e">
        <f t="shared" si="1167"/>
        <v>#VALUE!</v>
      </c>
      <c r="AA242" s="82" t="e">
        <f>[2]!YBHIST($F242,$I242,X$25,"sec","")</f>
        <v>#VALUE!</v>
      </c>
      <c r="AB242" s="82" t="e">
        <f t="shared" si="1188"/>
        <v>#VALUE!</v>
      </c>
      <c r="AC242" s="187" t="e">
        <f t="shared" si="1189"/>
        <v>#VALUE!</v>
      </c>
      <c r="AD242" s="189" t="e">
        <f>VLOOKUP($I242, 'Barcap OAD'!$A:$S, $F$26, FALSE)</f>
        <v>#N/A</v>
      </c>
      <c r="AE242" s="172" t="e">
        <f t="shared" si="1147"/>
        <v>#VALUE!</v>
      </c>
      <c r="AF242" s="86" t="e">
        <f t="shared" si="1148"/>
        <v>#VALUE!</v>
      </c>
      <c r="AG242" s="80" t="e">
        <f t="shared" si="1181"/>
        <v>#VALUE!</v>
      </c>
      <c r="AH242" s="83" t="e">
        <f t="shared" si="1182"/>
        <v>#VALUE!</v>
      </c>
      <c r="AI242" s="80" t="e">
        <f t="shared" si="1183"/>
        <v>#VALUE!</v>
      </c>
      <c r="AJ242" s="83" t="e">
        <f t="shared" si="1175"/>
        <v>#VALUE!</v>
      </c>
      <c r="AK242" s="187" t="e">
        <f t="shared" si="1168"/>
        <v>#VALUE!</v>
      </c>
      <c r="AL242" s="192" t="e">
        <f t="shared" si="1176"/>
        <v>#VALUE!</v>
      </c>
      <c r="AM242" s="83" t="e">
        <f t="shared" si="1177"/>
        <v>#VALUE!</v>
      </c>
      <c r="AN242" s="80" t="e">
        <f>SUM(AL$225:AL242)</f>
        <v>#VALUE!</v>
      </c>
      <c r="AO242" s="109" t="e">
        <f t="shared" si="1184"/>
        <v>#VALUE!</v>
      </c>
      <c r="AP242" s="194" t="e">
        <f t="shared" si="1185"/>
        <v>#VALUE!</v>
      </c>
      <c r="AQ242" s="200" t="e">
        <f t="shared" si="1178"/>
        <v>#VALUE!</v>
      </c>
      <c r="AR242" s="204"/>
      <c r="AS242" s="221"/>
      <c r="AV242" s="67">
        <f t="shared" si="1169"/>
        <v>-32</v>
      </c>
      <c r="AX242" s="208" t="str">
        <f>[2]!YBHIST($I$208,$I242,J$25,"sec","")</f>
        <v>E</v>
      </c>
      <c r="AY242" s="206" t="str">
        <f>[2]!YBPRICE($I$208,AX242&amp;"d","Market","AccruedInterest","Swap",$I242,"LMMSkew","","Model",100,"")</f>
        <v>E</v>
      </c>
      <c r="BA242" s="211" t="e">
        <f>[2]!YBHIST($E242,$I242,X$25,"sec","")</f>
        <v>#VALUE!</v>
      </c>
      <c r="BB242" s="67" t="e">
        <f>[2]!YBPRICE(E$41,BA242,"Market","AccruedInterest","Swap",$I242,"LMMSkew","","Model",100,"OASEDUR")</f>
        <v>#VALUE!</v>
      </c>
      <c r="BD242" s="211" t="e">
        <f>[2]!YBHIST($F242,$I242,X$25,"sec","")</f>
        <v>#VALUE!</v>
      </c>
      <c r="BE242" s="67" t="e">
        <f>[2]!YBPRICE(E$41,BD242,"Market","AccruedInterest","Swap",$I242,"LMMSkew","","Model",100,"OASEDUR")</f>
        <v>#VALUE!</v>
      </c>
      <c r="BI242" s="518" t="e">
        <f t="shared" si="1186"/>
        <v>#VALUE!</v>
      </c>
      <c r="BJ242" s="520" t="e">
        <f>PRODUCT($BI$225:BI242)-1</f>
        <v>#VALUE!</v>
      </c>
      <c r="BK242" s="518" t="e">
        <f t="shared" si="1187"/>
        <v>#VALUE!</v>
      </c>
      <c r="BL242" s="520" t="e">
        <f>PRODUCT($BK$225:BK242)-1</f>
        <v>#VALUE!</v>
      </c>
    </row>
    <row r="243" spans="1:64" ht="15" customHeight="1">
      <c r="B243" s="69">
        <v>5</v>
      </c>
      <c r="C243" s="70" t="e">
        <f t="shared" si="1164"/>
        <v>#VALUE!</v>
      </c>
      <c r="D243" s="70" t="e">
        <f t="shared" si="1190"/>
        <v>#VALUE!</v>
      </c>
      <c r="E243" s="70" t="e">
        <f t="shared" si="1143"/>
        <v>#VALUE!</v>
      </c>
      <c r="F243" s="70" t="e">
        <f t="shared" si="1144"/>
        <v>#VALUE!</v>
      </c>
      <c r="G243" s="70" t="str">
        <f t="shared" si="1191"/>
        <v>FNMA3.0-TBA-GEN</v>
      </c>
      <c r="H243" s="71"/>
      <c r="I243" s="133" t="str">
        <f>[2]!YBWORKDAY(EDATE(Base_Date, AV243), -1, "USD")</f>
        <v>E</v>
      </c>
      <c r="J243" s="217" t="str">
        <f t="shared" si="1165"/>
        <v>E</v>
      </c>
      <c r="K243" s="80" t="e">
        <f t="shared" si="1166"/>
        <v>#VALUE!</v>
      </c>
      <c r="L243" s="80" t="e">
        <f t="shared" si="1170"/>
        <v>#VALUE!</v>
      </c>
      <c r="M243" s="81" t="str">
        <f>[2]!YBHIST($I$208,$I243,"LMMOAS","sec")</f>
        <v>E</v>
      </c>
      <c r="N243" s="73" t="str">
        <f>[2]!YBHIST($I$208,$I242,M$25,"sec","")</f>
        <v>E</v>
      </c>
      <c r="O243" s="170" t="str">
        <f>[2]!YBHIST("1 Month LIBOR",I243,"Yield","bmk","")</f>
        <v>E</v>
      </c>
      <c r="P243" s="80" t="e">
        <f t="shared" si="1171"/>
        <v>#VALUE!</v>
      </c>
      <c r="Q243" s="82" t="str">
        <f>[2]!YBSCEN($I$208,$J242&amp;"d","Market",O$25,"Swap",$I242,"MarketWSkew","","Model",100,0,29,"Gradual","ParShift|N",0,"Annualized ROR",O242,100,"",,,,"Default",,,,"Default",,)</f>
        <v>E</v>
      </c>
      <c r="R243" s="80" t="e">
        <f t="shared" si="1172"/>
        <v>#VALUE!</v>
      </c>
      <c r="S243" s="83" t="e">
        <f t="shared" si="1173"/>
        <v>#VALUE!</v>
      </c>
      <c r="T243" s="80" t="e">
        <f>SUM(R$225:R243)</f>
        <v>#VALUE!</v>
      </c>
      <c r="U243" s="83" t="e">
        <f t="shared" si="1180"/>
        <v>#VALUE!</v>
      </c>
      <c r="V243" s="84" t="e">
        <f>VLOOKUP($I243, 'Barcap OAD'!$A:$S, $F$208, FALSE)</f>
        <v>#N/A</v>
      </c>
      <c r="W243" s="172" t="e">
        <f t="shared" si="1174"/>
        <v>#VALUE!</v>
      </c>
      <c r="X243" s="185" t="e">
        <f>[2]!YBHIST($E243,$I243,X$25,"sec","")</f>
        <v>#VALUE!</v>
      </c>
      <c r="Y243" s="80" t="e">
        <f t="shared" si="1158"/>
        <v>#VALUE!</v>
      </c>
      <c r="Z243" s="82" t="e">
        <f t="shared" si="1167"/>
        <v>#VALUE!</v>
      </c>
      <c r="AA243" s="82" t="e">
        <f>[2]!YBHIST($F243,$I243,X$25,"sec","")</f>
        <v>#VALUE!</v>
      </c>
      <c r="AB243" s="82" t="e">
        <f t="shared" si="1188"/>
        <v>#VALUE!</v>
      </c>
      <c r="AC243" s="187" t="e">
        <f t="shared" si="1189"/>
        <v>#VALUE!</v>
      </c>
      <c r="AD243" s="189" t="e">
        <f>VLOOKUP($I243, 'Barcap OAD'!$A:$S, $F$26, FALSE)</f>
        <v>#N/A</v>
      </c>
      <c r="AE243" s="172" t="e">
        <f t="shared" si="1147"/>
        <v>#VALUE!</v>
      </c>
      <c r="AF243" s="86" t="e">
        <f t="shared" si="1148"/>
        <v>#VALUE!</v>
      </c>
      <c r="AG243" s="80" t="e">
        <f t="shared" si="1181"/>
        <v>#VALUE!</v>
      </c>
      <c r="AH243" s="83" t="e">
        <f t="shared" si="1182"/>
        <v>#VALUE!</v>
      </c>
      <c r="AI243" s="80" t="e">
        <f t="shared" si="1183"/>
        <v>#VALUE!</v>
      </c>
      <c r="AJ243" s="83" t="e">
        <f t="shared" si="1175"/>
        <v>#VALUE!</v>
      </c>
      <c r="AK243" s="187" t="e">
        <f t="shared" si="1168"/>
        <v>#VALUE!</v>
      </c>
      <c r="AL243" s="192" t="e">
        <f t="shared" si="1176"/>
        <v>#VALUE!</v>
      </c>
      <c r="AM243" s="83" t="e">
        <f t="shared" si="1177"/>
        <v>#VALUE!</v>
      </c>
      <c r="AN243" s="80" t="e">
        <f>SUM(AL$225:AL243)</f>
        <v>#VALUE!</v>
      </c>
      <c r="AO243" s="109" t="e">
        <f t="shared" si="1184"/>
        <v>#VALUE!</v>
      </c>
      <c r="AP243" s="194" t="e">
        <f t="shared" si="1185"/>
        <v>#VALUE!</v>
      </c>
      <c r="AQ243" s="200" t="e">
        <f t="shared" si="1178"/>
        <v>#VALUE!</v>
      </c>
      <c r="AR243" s="204"/>
      <c r="AS243" s="221"/>
      <c r="AV243" s="67">
        <f t="shared" si="1169"/>
        <v>-31</v>
      </c>
      <c r="AX243" s="208" t="str">
        <f>[2]!YBHIST($I$208,$I243,J$25,"sec","")</f>
        <v>E</v>
      </c>
      <c r="AY243" s="206" t="str">
        <f>[2]!YBPRICE($I$208,AX243&amp;"d","Market","AccruedInterest","Swap",$I243,"LMMSkew","","Model",100,"")</f>
        <v>E</v>
      </c>
      <c r="BA243" s="211" t="e">
        <f>[2]!YBHIST($E243,$I243,X$25,"sec","")</f>
        <v>#VALUE!</v>
      </c>
      <c r="BB243" s="67" t="e">
        <f>[2]!YBPRICE(E$41,BA243,"Market","AccruedInterest","Swap",$I243,"LMMSkew","","Model",100,"OASEDUR")</f>
        <v>#VALUE!</v>
      </c>
      <c r="BD243" s="211" t="e">
        <f>[2]!YBHIST($F243,$I243,X$25,"sec","")</f>
        <v>#VALUE!</v>
      </c>
      <c r="BE243" s="67" t="e">
        <f>[2]!YBPRICE(E$41,BD243,"Market","AccruedInterest","Swap",$I243,"LMMSkew","","Model",100,"OASEDUR")</f>
        <v>#VALUE!</v>
      </c>
      <c r="BI243" s="518" t="e">
        <f t="shared" si="1186"/>
        <v>#VALUE!</v>
      </c>
      <c r="BJ243" s="520" t="e">
        <f>PRODUCT($BI$225:BI243)-1</f>
        <v>#VALUE!</v>
      </c>
      <c r="BK243" s="518" t="e">
        <f t="shared" si="1187"/>
        <v>#VALUE!</v>
      </c>
      <c r="BL243" s="520" t="e">
        <f>PRODUCT($BK$225:BK243)-1</f>
        <v>#VALUE!</v>
      </c>
    </row>
    <row r="244" spans="1:64" ht="15" customHeight="1">
      <c r="B244" s="69">
        <v>5.5</v>
      </c>
      <c r="C244" s="70" t="e">
        <f t="shared" si="1164"/>
        <v>#VALUE!</v>
      </c>
      <c r="D244" s="70" t="e">
        <f t="shared" si="1190"/>
        <v>#VALUE!</v>
      </c>
      <c r="E244" s="70" t="e">
        <f t="shared" si="1143"/>
        <v>#VALUE!</v>
      </c>
      <c r="F244" s="70" t="e">
        <f t="shared" si="1144"/>
        <v>#VALUE!</v>
      </c>
      <c r="G244" s="70" t="str">
        <f t="shared" si="1191"/>
        <v>FNMA3.0-TBA-GEN</v>
      </c>
      <c r="H244" s="71"/>
      <c r="I244" s="133" t="str">
        <f>[2]!YBWORKDAY(EDATE(Base_Date, AV244), -1, "USD")</f>
        <v>E</v>
      </c>
      <c r="J244" s="217" t="str">
        <f t="shared" si="1165"/>
        <v>E</v>
      </c>
      <c r="K244" s="80" t="e">
        <f t="shared" si="1166"/>
        <v>#VALUE!</v>
      </c>
      <c r="L244" s="80" t="e">
        <f t="shared" si="1170"/>
        <v>#VALUE!</v>
      </c>
      <c r="M244" s="81" t="str">
        <f>[2]!YBHIST($I$208,$I244,"LMMOAS","sec")</f>
        <v>E</v>
      </c>
      <c r="N244" s="73" t="str">
        <f>[2]!YBHIST($I$208,$I243,M$25,"sec","")</f>
        <v>E</v>
      </c>
      <c r="O244" s="170" t="str">
        <f>[2]!YBHIST("1 Month LIBOR",I244,"Yield","bmk","")</f>
        <v>E</v>
      </c>
      <c r="P244" s="80" t="e">
        <f t="shared" si="1171"/>
        <v>#VALUE!</v>
      </c>
      <c r="Q244" s="82" t="str">
        <f>[2]!YBSCEN($I$208,$J243&amp;"d","Market",O$25,"Swap",$I243,"MarketWSkew","","Model",100,0,29,"Gradual","ParShift|N",0,"Annualized ROR",O243,100,"",,,,"Default",,,,"Default",,)</f>
        <v>E</v>
      </c>
      <c r="R244" s="80" t="e">
        <f t="shared" si="1172"/>
        <v>#VALUE!</v>
      </c>
      <c r="S244" s="83" t="e">
        <f t="shared" si="1173"/>
        <v>#VALUE!</v>
      </c>
      <c r="T244" s="80" t="e">
        <f>SUM(R$225:R244)</f>
        <v>#VALUE!</v>
      </c>
      <c r="U244" s="83" t="e">
        <f t="shared" si="1180"/>
        <v>#VALUE!</v>
      </c>
      <c r="V244" s="84" t="e">
        <f>VLOOKUP($I244, 'Barcap OAD'!$A:$S, $F$208, FALSE)</f>
        <v>#N/A</v>
      </c>
      <c r="W244" s="172" t="e">
        <f t="shared" si="1174"/>
        <v>#VALUE!</v>
      </c>
      <c r="X244" s="185" t="e">
        <f>[2]!YBHIST($E244,$I244,X$25,"sec","")</f>
        <v>#VALUE!</v>
      </c>
      <c r="Y244" s="80" t="e">
        <f t="shared" si="1158"/>
        <v>#VALUE!</v>
      </c>
      <c r="Z244" s="82" t="e">
        <f t="shared" si="1167"/>
        <v>#VALUE!</v>
      </c>
      <c r="AA244" s="82" t="e">
        <f>[2]!YBHIST($F244,$I244,X$25,"sec","")</f>
        <v>#VALUE!</v>
      </c>
      <c r="AB244" s="82" t="e">
        <f t="shared" si="1188"/>
        <v>#VALUE!</v>
      </c>
      <c r="AC244" s="187" t="e">
        <f t="shared" si="1189"/>
        <v>#VALUE!</v>
      </c>
      <c r="AD244" s="189" t="e">
        <f>VLOOKUP($I244, 'Barcap OAD'!$A:$S, $F$26, FALSE)</f>
        <v>#N/A</v>
      </c>
      <c r="AE244" s="172" t="e">
        <f t="shared" si="1147"/>
        <v>#VALUE!</v>
      </c>
      <c r="AF244" s="86" t="e">
        <f t="shared" si="1148"/>
        <v>#VALUE!</v>
      </c>
      <c r="AG244" s="80" t="e">
        <f t="shared" si="1181"/>
        <v>#VALUE!</v>
      </c>
      <c r="AH244" s="83" t="e">
        <f t="shared" si="1182"/>
        <v>#VALUE!</v>
      </c>
      <c r="AI244" s="80" t="e">
        <f t="shared" si="1183"/>
        <v>#VALUE!</v>
      </c>
      <c r="AJ244" s="83" t="e">
        <f t="shared" si="1175"/>
        <v>#VALUE!</v>
      </c>
      <c r="AK244" s="187" t="e">
        <f t="shared" si="1168"/>
        <v>#VALUE!</v>
      </c>
      <c r="AL244" s="192" t="e">
        <f t="shared" si="1176"/>
        <v>#VALUE!</v>
      </c>
      <c r="AM244" s="83" t="e">
        <f t="shared" si="1177"/>
        <v>#VALUE!</v>
      </c>
      <c r="AN244" s="80" t="e">
        <f>SUM(AL$225:AL244)</f>
        <v>#VALUE!</v>
      </c>
      <c r="AO244" s="109" t="e">
        <f t="shared" si="1184"/>
        <v>#VALUE!</v>
      </c>
      <c r="AP244" s="194" t="e">
        <f t="shared" si="1185"/>
        <v>#VALUE!</v>
      </c>
      <c r="AQ244" s="200" t="e">
        <f t="shared" si="1178"/>
        <v>#VALUE!</v>
      </c>
      <c r="AR244" s="204"/>
      <c r="AS244" s="221"/>
      <c r="AV244" s="67">
        <f t="shared" si="1169"/>
        <v>-30</v>
      </c>
      <c r="AX244" s="208" t="str">
        <f>[2]!YBHIST($I$208,$I244,J$25,"sec","")</f>
        <v>E</v>
      </c>
      <c r="AY244" s="206" t="str">
        <f>[2]!YBPRICE($I$208,AX244&amp;"d","Market","AccruedInterest","Swap",$I244,"LMMSkew","","Model",100,"")</f>
        <v>E</v>
      </c>
      <c r="BA244" s="211" t="e">
        <f>[2]!YBHIST($E244,$I244,X$25,"sec","")</f>
        <v>#VALUE!</v>
      </c>
      <c r="BB244" s="67" t="e">
        <f>[2]!YBPRICE(E$41,BA244,"Market","AccruedInterest","Swap",$I244,"LMMSkew","","Model",100,"OASEDUR")</f>
        <v>#VALUE!</v>
      </c>
      <c r="BD244" s="211" t="e">
        <f>[2]!YBHIST($F244,$I244,X$25,"sec","")</f>
        <v>#VALUE!</v>
      </c>
      <c r="BE244" s="67" t="e">
        <f>[2]!YBPRICE(E$41,BD244,"Market","AccruedInterest","Swap",$I244,"LMMSkew","","Model",100,"OASEDUR")</f>
        <v>#VALUE!</v>
      </c>
      <c r="BI244" s="518" t="e">
        <f t="shared" si="1186"/>
        <v>#VALUE!</v>
      </c>
      <c r="BJ244" s="520" t="e">
        <f>PRODUCT($BI$225:BI244)-1</f>
        <v>#VALUE!</v>
      </c>
      <c r="BK244" s="518" t="e">
        <f t="shared" si="1187"/>
        <v>#VALUE!</v>
      </c>
      <c r="BL244" s="520" t="e">
        <f>PRODUCT($BK$225:BK244)-1</f>
        <v>#VALUE!</v>
      </c>
    </row>
    <row r="245" spans="1:64" ht="15" customHeight="1">
      <c r="B245" s="69">
        <v>6</v>
      </c>
      <c r="C245" s="70" t="e">
        <f t="shared" si="1164"/>
        <v>#VALUE!</v>
      </c>
      <c r="D245" s="70" t="e">
        <f t="shared" si="1190"/>
        <v>#VALUE!</v>
      </c>
      <c r="E245" s="70" t="e">
        <f t="shared" si="1143"/>
        <v>#VALUE!</v>
      </c>
      <c r="F245" s="70" t="e">
        <f t="shared" si="1144"/>
        <v>#VALUE!</v>
      </c>
      <c r="G245" s="70" t="str">
        <f t="shared" si="1191"/>
        <v>FNMA3.0-TBA-GEN</v>
      </c>
      <c r="H245" s="71"/>
      <c r="I245" s="133" t="str">
        <f>[2]!YBWORKDAY(EDATE(Base_Date, AV245), -1, "USD")</f>
        <v>E</v>
      </c>
      <c r="J245" s="217" t="str">
        <f t="shared" si="1165"/>
        <v>E</v>
      </c>
      <c r="K245" s="80" t="e">
        <f t="shared" si="1166"/>
        <v>#VALUE!</v>
      </c>
      <c r="L245" s="80" t="e">
        <f t="shared" si="1170"/>
        <v>#VALUE!</v>
      </c>
      <c r="M245" s="81" t="str">
        <f>[2]!YBHIST($I$208,$I245,"LMMOAS","sec")</f>
        <v>E</v>
      </c>
      <c r="N245" s="73" t="str">
        <f>[2]!YBHIST($I$208,$I244,M$25,"sec","")</f>
        <v>E</v>
      </c>
      <c r="O245" s="170" t="str">
        <f>[2]!YBHIST("1 Month LIBOR",I245,"Yield","bmk","")</f>
        <v>E</v>
      </c>
      <c r="P245" s="80" t="e">
        <f t="shared" si="1171"/>
        <v>#VALUE!</v>
      </c>
      <c r="Q245" s="82" t="str">
        <f>[2]!YBSCEN($I$208,$J244&amp;"d","Market",O$25,"Swap",$I244,"MarketWSkew","","Model",100,0,29,"Gradual","ParShift|N",0,"Annualized ROR",O244,100,"",,,,"Default",,,,"Default",,)</f>
        <v>E</v>
      </c>
      <c r="R245" s="80" t="e">
        <f t="shared" si="1172"/>
        <v>#VALUE!</v>
      </c>
      <c r="S245" s="83" t="e">
        <f t="shared" si="1173"/>
        <v>#VALUE!</v>
      </c>
      <c r="T245" s="80" t="e">
        <f>SUM(R$225:R245)</f>
        <v>#VALUE!</v>
      </c>
      <c r="U245" s="83" t="e">
        <f t="shared" si="1180"/>
        <v>#VALUE!</v>
      </c>
      <c r="V245" s="84" t="e">
        <f>VLOOKUP($I245, 'Barcap OAD'!$A:$S, $F$208, FALSE)</f>
        <v>#N/A</v>
      </c>
      <c r="W245" s="172" t="e">
        <f t="shared" si="1174"/>
        <v>#VALUE!</v>
      </c>
      <c r="X245" s="185" t="e">
        <f>[2]!YBHIST($E245,$I245,X$25,"sec","")</f>
        <v>#VALUE!</v>
      </c>
      <c r="Y245" s="80" t="e">
        <f t="shared" si="1158"/>
        <v>#VALUE!</v>
      </c>
      <c r="Z245" s="82" t="e">
        <f t="shared" si="1167"/>
        <v>#VALUE!</v>
      </c>
      <c r="AA245" s="82" t="e">
        <f>[2]!YBHIST($F245,$I245,X$25,"sec","")</f>
        <v>#VALUE!</v>
      </c>
      <c r="AB245" s="82" t="e">
        <f t="shared" si="1188"/>
        <v>#VALUE!</v>
      </c>
      <c r="AC245" s="187" t="e">
        <f t="shared" si="1189"/>
        <v>#VALUE!</v>
      </c>
      <c r="AD245" s="189" t="e">
        <f>VLOOKUP($I245, 'Barcap OAD'!$A:$S, $F$26, FALSE)</f>
        <v>#N/A</v>
      </c>
      <c r="AE245" s="172" t="e">
        <f t="shared" si="1147"/>
        <v>#VALUE!</v>
      </c>
      <c r="AF245" s="86" t="e">
        <f t="shared" si="1148"/>
        <v>#VALUE!</v>
      </c>
      <c r="AG245" s="80" t="e">
        <f t="shared" si="1181"/>
        <v>#VALUE!</v>
      </c>
      <c r="AH245" s="83" t="e">
        <f t="shared" si="1182"/>
        <v>#VALUE!</v>
      </c>
      <c r="AI245" s="80" t="e">
        <f t="shared" si="1183"/>
        <v>#VALUE!</v>
      </c>
      <c r="AJ245" s="83" t="e">
        <f t="shared" si="1175"/>
        <v>#VALUE!</v>
      </c>
      <c r="AK245" s="187" t="e">
        <f t="shared" si="1168"/>
        <v>#VALUE!</v>
      </c>
      <c r="AL245" s="192" t="e">
        <f t="shared" si="1176"/>
        <v>#VALUE!</v>
      </c>
      <c r="AM245" s="83" t="e">
        <f t="shared" si="1177"/>
        <v>#VALUE!</v>
      </c>
      <c r="AN245" s="80" t="e">
        <f>SUM(AL$225:AL245)</f>
        <v>#VALUE!</v>
      </c>
      <c r="AO245" s="109" t="e">
        <f t="shared" si="1184"/>
        <v>#VALUE!</v>
      </c>
      <c r="AP245" s="194" t="e">
        <f t="shared" si="1185"/>
        <v>#VALUE!</v>
      </c>
      <c r="AQ245" s="200" t="e">
        <f t="shared" si="1178"/>
        <v>#VALUE!</v>
      </c>
      <c r="AR245" s="204"/>
      <c r="AS245" s="221"/>
      <c r="AV245" s="67">
        <f t="shared" si="1169"/>
        <v>-29</v>
      </c>
      <c r="AX245" s="208" t="str">
        <f>[2]!YBHIST($I$208,$I245,J$25,"sec","")</f>
        <v>E</v>
      </c>
      <c r="AY245" s="206" t="str">
        <f>[2]!YBPRICE($I$208,AX245&amp;"d","Market","AccruedInterest","Swap",$I245,"LMMSkew","","Model",100,"")</f>
        <v>E</v>
      </c>
      <c r="BA245" s="211" t="e">
        <f>[2]!YBHIST($E245,$I245,X$25,"sec","")</f>
        <v>#VALUE!</v>
      </c>
      <c r="BB245" s="67" t="e">
        <f>[2]!YBPRICE(E$41,BA245,"Market","AccruedInterest","Swap",$I245,"LMMSkew","","Model",100,"OASEDUR")</f>
        <v>#VALUE!</v>
      </c>
      <c r="BD245" s="211" t="e">
        <f>[2]!YBHIST($F245,$I245,X$25,"sec","")</f>
        <v>#VALUE!</v>
      </c>
      <c r="BE245" s="67" t="e">
        <f>[2]!YBPRICE(E$41,BD245,"Market","AccruedInterest","Swap",$I245,"LMMSkew","","Model",100,"OASEDUR")</f>
        <v>#VALUE!</v>
      </c>
      <c r="BI245" s="518" t="e">
        <f t="shared" si="1186"/>
        <v>#VALUE!</v>
      </c>
      <c r="BJ245" s="520" t="e">
        <f>PRODUCT($BI$225:BI245)-1</f>
        <v>#VALUE!</v>
      </c>
      <c r="BK245" s="518" t="e">
        <f t="shared" si="1187"/>
        <v>#VALUE!</v>
      </c>
      <c r="BL245" s="520" t="e">
        <f>PRODUCT($BK$225:BK245)-1</f>
        <v>#VALUE!</v>
      </c>
    </row>
    <row r="246" spans="1:64" ht="15" customHeight="1">
      <c r="B246" s="69">
        <v>6.5</v>
      </c>
      <c r="C246" s="70" t="e">
        <f t="shared" si="1164"/>
        <v>#VALUE!</v>
      </c>
      <c r="D246" s="70" t="e">
        <f t="shared" si="1190"/>
        <v>#VALUE!</v>
      </c>
      <c r="E246" s="70" t="e">
        <f t="shared" si="1143"/>
        <v>#VALUE!</v>
      </c>
      <c r="F246" s="70" t="e">
        <f t="shared" si="1144"/>
        <v>#VALUE!</v>
      </c>
      <c r="G246" s="70" t="str">
        <f t="shared" si="1191"/>
        <v>FNMA3.0-TBA-GEN</v>
      </c>
      <c r="H246" s="71"/>
      <c r="I246" s="133" t="str">
        <f>[2]!YBWORKDAY(EDATE(Base_Date, AV246), -1, "USD")</f>
        <v>E</v>
      </c>
      <c r="J246" s="217" t="str">
        <f t="shared" si="1165"/>
        <v>E</v>
      </c>
      <c r="K246" s="80" t="e">
        <f t="shared" si="1166"/>
        <v>#VALUE!</v>
      </c>
      <c r="L246" s="80" t="e">
        <f t="shared" si="1170"/>
        <v>#VALUE!</v>
      </c>
      <c r="M246" s="81" t="str">
        <f>[2]!YBHIST($I$208,$I246,"LMMOAS","sec")</f>
        <v>E</v>
      </c>
      <c r="N246" s="73" t="str">
        <f>[2]!YBHIST($I$208,$I245,M$25,"sec","")</f>
        <v>E</v>
      </c>
      <c r="O246" s="170" t="str">
        <f>[2]!YBHIST("1 Month LIBOR",I246,"Yield","bmk","")</f>
        <v>E</v>
      </c>
      <c r="P246" s="80" t="e">
        <f t="shared" si="1171"/>
        <v>#VALUE!</v>
      </c>
      <c r="Q246" s="82" t="str">
        <f>[2]!YBSCEN($I$208,$J245&amp;"d","Market",O$25,"Swap",$I245,"MarketWSkew","","Model",100,0,29,"Gradual","ParShift|N",0,"Annualized ROR",O245,100,"",,,,"Default",,,,"Default",,)</f>
        <v>E</v>
      </c>
      <c r="R246" s="80" t="e">
        <f t="shared" si="1172"/>
        <v>#VALUE!</v>
      </c>
      <c r="S246" s="83" t="e">
        <f t="shared" si="1173"/>
        <v>#VALUE!</v>
      </c>
      <c r="T246" s="80" t="e">
        <f>SUM(R$225:R246)</f>
        <v>#VALUE!</v>
      </c>
      <c r="U246" s="83" t="e">
        <f t="shared" si="1180"/>
        <v>#VALUE!</v>
      </c>
      <c r="V246" s="84" t="e">
        <f>VLOOKUP($I246, 'Barcap OAD'!$A:$S, $F$208, FALSE)</f>
        <v>#N/A</v>
      </c>
      <c r="W246" s="172" t="e">
        <f t="shared" si="1174"/>
        <v>#VALUE!</v>
      </c>
      <c r="X246" s="185" t="e">
        <f>[2]!YBHIST($E246,$I246,X$25,"sec","")</f>
        <v>#VALUE!</v>
      </c>
      <c r="Y246" s="80" t="e">
        <f t="shared" si="1158"/>
        <v>#VALUE!</v>
      </c>
      <c r="Z246" s="82" t="e">
        <f t="shared" si="1167"/>
        <v>#VALUE!</v>
      </c>
      <c r="AA246" s="82" t="e">
        <f>[2]!YBHIST($F246,$I246,X$25,"sec","")</f>
        <v>#VALUE!</v>
      </c>
      <c r="AB246" s="82" t="e">
        <f t="shared" si="1188"/>
        <v>#VALUE!</v>
      </c>
      <c r="AC246" s="187" t="e">
        <f t="shared" si="1189"/>
        <v>#VALUE!</v>
      </c>
      <c r="AD246" s="189" t="e">
        <f>VLOOKUP($I246, 'Barcap OAD'!$A:$S, $F$26, FALSE)</f>
        <v>#N/A</v>
      </c>
      <c r="AE246" s="172" t="e">
        <f t="shared" si="1147"/>
        <v>#VALUE!</v>
      </c>
      <c r="AF246" s="86" t="e">
        <f t="shared" si="1148"/>
        <v>#VALUE!</v>
      </c>
      <c r="AG246" s="80" t="e">
        <f t="shared" si="1181"/>
        <v>#VALUE!</v>
      </c>
      <c r="AH246" s="83" t="e">
        <f t="shared" si="1182"/>
        <v>#VALUE!</v>
      </c>
      <c r="AI246" s="80" t="e">
        <f t="shared" si="1183"/>
        <v>#VALUE!</v>
      </c>
      <c r="AJ246" s="83" t="e">
        <f t="shared" si="1175"/>
        <v>#VALUE!</v>
      </c>
      <c r="AK246" s="187" t="e">
        <f t="shared" si="1168"/>
        <v>#VALUE!</v>
      </c>
      <c r="AL246" s="192" t="e">
        <f t="shared" si="1176"/>
        <v>#VALUE!</v>
      </c>
      <c r="AM246" s="83" t="e">
        <f t="shared" si="1177"/>
        <v>#VALUE!</v>
      </c>
      <c r="AN246" s="80" t="e">
        <f>SUM(AL$225:AL246)</f>
        <v>#VALUE!</v>
      </c>
      <c r="AO246" s="109" t="e">
        <f t="shared" si="1184"/>
        <v>#VALUE!</v>
      </c>
      <c r="AP246" s="194" t="e">
        <f t="shared" si="1185"/>
        <v>#VALUE!</v>
      </c>
      <c r="AQ246" s="200" t="e">
        <f t="shared" si="1178"/>
        <v>#VALUE!</v>
      </c>
      <c r="AR246" s="204"/>
      <c r="AS246" s="221"/>
      <c r="AV246" s="67">
        <f t="shared" si="1169"/>
        <v>-28</v>
      </c>
      <c r="AX246" s="208" t="str">
        <f>[2]!YBHIST($I$208,$I246,J$25,"sec","")</f>
        <v>E</v>
      </c>
      <c r="AY246" s="206" t="str">
        <f>[2]!YBPRICE($I$208,AX246&amp;"d","Market","AccruedInterest","Swap",$I246,"LMMSkew","","Model",100,"")</f>
        <v>E</v>
      </c>
      <c r="BA246" s="211" t="e">
        <f>[2]!YBHIST($E246,$I246,X$25,"sec","")</f>
        <v>#VALUE!</v>
      </c>
      <c r="BB246" s="67" t="e">
        <f>[2]!YBPRICE(E$41,BA246,"Market","AccruedInterest","Swap",$I246,"LMMSkew","","Model",100,"OASEDUR")</f>
        <v>#VALUE!</v>
      </c>
      <c r="BD246" s="211" t="e">
        <f>[2]!YBHIST($F246,$I246,X$25,"sec","")</f>
        <v>#VALUE!</v>
      </c>
      <c r="BE246" s="67" t="e">
        <f>[2]!YBPRICE(E$41,BD246,"Market","AccruedInterest","Swap",$I246,"LMMSkew","","Model",100,"OASEDUR")</f>
        <v>#VALUE!</v>
      </c>
      <c r="BI246" s="518" t="e">
        <f t="shared" si="1186"/>
        <v>#VALUE!</v>
      </c>
      <c r="BJ246" s="520" t="e">
        <f>PRODUCT($BI$225:BI246)-1</f>
        <v>#VALUE!</v>
      </c>
      <c r="BK246" s="518" t="e">
        <f t="shared" si="1187"/>
        <v>#VALUE!</v>
      </c>
      <c r="BL246" s="520" t="e">
        <f>PRODUCT($BK$225:BK246)-1</f>
        <v>#VALUE!</v>
      </c>
    </row>
    <row r="247" spans="1:64" ht="15" customHeight="1">
      <c r="C247" s="70" t="e">
        <f t="shared" si="1164"/>
        <v>#VALUE!</v>
      </c>
      <c r="D247" s="70" t="e">
        <f t="shared" si="1190"/>
        <v>#VALUE!</v>
      </c>
      <c r="E247" s="70" t="e">
        <f t="shared" si="1143"/>
        <v>#VALUE!</v>
      </c>
      <c r="F247" s="70" t="e">
        <f t="shared" si="1144"/>
        <v>#VALUE!</v>
      </c>
      <c r="G247" s="70" t="str">
        <f t="shared" si="1191"/>
        <v>FNMA3.0-TBA-GEN</v>
      </c>
      <c r="H247" s="71"/>
      <c r="I247" s="133" t="str">
        <f>[2]!YBWORKDAY(EDATE(Base_Date, AV247), -1, "USD")</f>
        <v>E</v>
      </c>
      <c r="J247" s="217" t="str">
        <f t="shared" si="1165"/>
        <v>E</v>
      </c>
      <c r="K247" s="80" t="e">
        <f t="shared" si="1166"/>
        <v>#VALUE!</v>
      </c>
      <c r="L247" s="80" t="e">
        <f t="shared" si="1170"/>
        <v>#VALUE!</v>
      </c>
      <c r="M247" s="81" t="str">
        <f>[2]!YBHIST($I$208,$I247,"LMMOAS","sec")</f>
        <v>E</v>
      </c>
      <c r="N247" s="73" t="str">
        <f>[2]!YBHIST($I$208,$I246,M$25,"sec","")</f>
        <v>E</v>
      </c>
      <c r="O247" s="170" t="str">
        <f>[2]!YBHIST("1 Month LIBOR",I247,"Yield","bmk","")</f>
        <v>E</v>
      </c>
      <c r="P247" s="80" t="e">
        <f t="shared" si="1171"/>
        <v>#VALUE!</v>
      </c>
      <c r="Q247" s="82" t="str">
        <f>[2]!YBSCEN($I$208,$J246&amp;"d","Market",O$25,"Swap",$I246,"MarketWSkew","","Model",100,0,29,"Gradual","ParShift|N",0,"Annualized ROR",O246,100,"",,,,"Default",,,,"Default",,)</f>
        <v>E</v>
      </c>
      <c r="R247" s="80" t="e">
        <f t="shared" si="1172"/>
        <v>#VALUE!</v>
      </c>
      <c r="S247" s="83" t="e">
        <f t="shared" si="1173"/>
        <v>#VALUE!</v>
      </c>
      <c r="T247" s="80" t="e">
        <f>SUM(R$225:R247)</f>
        <v>#VALUE!</v>
      </c>
      <c r="U247" s="83" t="e">
        <f t="shared" si="1180"/>
        <v>#VALUE!</v>
      </c>
      <c r="V247" s="84" t="e">
        <f>VLOOKUP($I247, 'Barcap OAD'!$A:$S, $F$208, FALSE)</f>
        <v>#N/A</v>
      </c>
      <c r="W247" s="172" t="e">
        <f t="shared" si="1174"/>
        <v>#VALUE!</v>
      </c>
      <c r="X247" s="185" t="e">
        <f>[2]!YBHIST($E247,$I247,X$25,"sec","")</f>
        <v>#VALUE!</v>
      </c>
      <c r="Y247" s="80" t="e">
        <f t="shared" si="1158"/>
        <v>#VALUE!</v>
      </c>
      <c r="Z247" s="82" t="e">
        <f t="shared" si="1167"/>
        <v>#VALUE!</v>
      </c>
      <c r="AA247" s="82" t="e">
        <f>[2]!YBHIST($F247,$I247,X$25,"sec","")</f>
        <v>#VALUE!</v>
      </c>
      <c r="AB247" s="82" t="e">
        <f t="shared" si="1188"/>
        <v>#VALUE!</v>
      </c>
      <c r="AC247" s="187" t="e">
        <f t="shared" si="1189"/>
        <v>#VALUE!</v>
      </c>
      <c r="AD247" s="189" t="e">
        <f>VLOOKUP($I247, 'Barcap OAD'!$A:$S, $F$26, FALSE)</f>
        <v>#N/A</v>
      </c>
      <c r="AE247" s="172" t="e">
        <f t="shared" si="1147"/>
        <v>#VALUE!</v>
      </c>
      <c r="AF247" s="86" t="e">
        <f t="shared" si="1148"/>
        <v>#VALUE!</v>
      </c>
      <c r="AG247" s="80" t="e">
        <f t="shared" si="1181"/>
        <v>#VALUE!</v>
      </c>
      <c r="AH247" s="83" t="e">
        <f t="shared" si="1182"/>
        <v>#VALUE!</v>
      </c>
      <c r="AI247" s="80" t="e">
        <f t="shared" si="1183"/>
        <v>#VALUE!</v>
      </c>
      <c r="AJ247" s="83" t="e">
        <f t="shared" si="1175"/>
        <v>#VALUE!</v>
      </c>
      <c r="AK247" s="187" t="e">
        <f t="shared" si="1168"/>
        <v>#VALUE!</v>
      </c>
      <c r="AL247" s="192" t="e">
        <f t="shared" si="1176"/>
        <v>#VALUE!</v>
      </c>
      <c r="AM247" s="83" t="e">
        <f t="shared" si="1177"/>
        <v>#VALUE!</v>
      </c>
      <c r="AN247" s="80" t="e">
        <f>SUM(AL$225:AL247)</f>
        <v>#VALUE!</v>
      </c>
      <c r="AO247" s="109" t="e">
        <f t="shared" si="1184"/>
        <v>#VALUE!</v>
      </c>
      <c r="AP247" s="194" t="e">
        <f t="shared" si="1185"/>
        <v>#VALUE!</v>
      </c>
      <c r="AQ247" s="200" t="e">
        <f t="shared" si="1178"/>
        <v>#VALUE!</v>
      </c>
      <c r="AR247" s="204"/>
      <c r="AS247" s="221"/>
      <c r="AV247" s="67">
        <f t="shared" si="1169"/>
        <v>-27</v>
      </c>
      <c r="AX247" s="208" t="str">
        <f>[2]!YBHIST($I$208,$I247,J$25,"sec","")</f>
        <v>E</v>
      </c>
      <c r="AY247" s="206" t="str">
        <f>[2]!YBPRICE($I$208,AX247&amp;"d","Market","AccruedInterest","Swap",$I247,"LMMSkew","","Model",100,"")</f>
        <v>E</v>
      </c>
      <c r="BA247" s="211" t="e">
        <f>[2]!YBHIST($E247,$I247,X$25,"sec","")</f>
        <v>#VALUE!</v>
      </c>
      <c r="BB247" s="67" t="e">
        <f>[2]!YBPRICE(E$41,BA247,"Market","AccruedInterest","Swap",$I247,"LMMSkew","","Model",100,"OASEDUR")</f>
        <v>#VALUE!</v>
      </c>
      <c r="BD247" s="211" t="e">
        <f>[2]!YBHIST($F247,$I247,X$25,"sec","")</f>
        <v>#VALUE!</v>
      </c>
      <c r="BE247" s="67" t="e">
        <f>[2]!YBPRICE(E$41,BD247,"Market","AccruedInterest","Swap",$I247,"LMMSkew","","Model",100,"OASEDUR")</f>
        <v>#VALUE!</v>
      </c>
      <c r="BI247" s="518" t="e">
        <f t="shared" si="1186"/>
        <v>#VALUE!</v>
      </c>
      <c r="BJ247" s="520" t="e">
        <f>PRODUCT($BI$225:BI247)-1</f>
        <v>#VALUE!</v>
      </c>
      <c r="BK247" s="518" t="e">
        <f t="shared" si="1187"/>
        <v>#VALUE!</v>
      </c>
      <c r="BL247" s="520" t="e">
        <f>PRODUCT($BK$225:BK247)-1</f>
        <v>#VALUE!</v>
      </c>
    </row>
    <row r="248" spans="1:64" ht="15" customHeight="1">
      <c r="C248" s="70" t="e">
        <f t="shared" si="1164"/>
        <v>#VALUE!</v>
      </c>
      <c r="D248" s="70" t="e">
        <f t="shared" si="1190"/>
        <v>#VALUE!</v>
      </c>
      <c r="E248" s="70" t="e">
        <f t="shared" si="1143"/>
        <v>#VALUE!</v>
      </c>
      <c r="F248" s="70" t="e">
        <f t="shared" si="1144"/>
        <v>#VALUE!</v>
      </c>
      <c r="G248" s="70" t="str">
        <f t="shared" si="1191"/>
        <v>FNMA3.0-TBA-GEN</v>
      </c>
      <c r="H248" s="71"/>
      <c r="I248" s="133" t="str">
        <f>[2]!YBWORKDAY(EDATE(Base_Date, AV248), -1, "USD")</f>
        <v>E</v>
      </c>
      <c r="J248" s="217" t="str">
        <f t="shared" si="1165"/>
        <v>E</v>
      </c>
      <c r="K248" s="80" t="e">
        <f t="shared" si="1166"/>
        <v>#VALUE!</v>
      </c>
      <c r="L248" s="80" t="e">
        <f t="shared" si="1170"/>
        <v>#VALUE!</v>
      </c>
      <c r="M248" s="81" t="str">
        <f>[2]!YBHIST($I$208,$I248,"LMMOAS","sec")</f>
        <v>E</v>
      </c>
      <c r="N248" s="73" t="str">
        <f>[2]!YBHIST($I$208,$I247,M$25,"sec","")</f>
        <v>E</v>
      </c>
      <c r="O248" s="170" t="str">
        <f>[2]!YBHIST("1 Month LIBOR",I248,"Yield","bmk","")</f>
        <v>E</v>
      </c>
      <c r="P248" s="80" t="e">
        <f t="shared" si="1171"/>
        <v>#VALUE!</v>
      </c>
      <c r="Q248" s="82" t="str">
        <f>[2]!YBSCEN($I$208,$J247&amp;"d","Market",O$25,"Swap",$I247,"LMMSkew","","Model",100,0,29,"Gradual","ParShift|N",0,"Annualized ROR",O247,100,"",,,,"Default",,,,"Default",,)</f>
        <v>E</v>
      </c>
      <c r="R248" s="80" t="e">
        <f t="shared" si="1172"/>
        <v>#VALUE!</v>
      </c>
      <c r="S248" s="83" t="e">
        <f t="shared" si="1173"/>
        <v>#VALUE!</v>
      </c>
      <c r="T248" s="80" t="e">
        <f>SUM(R$225:R248)</f>
        <v>#VALUE!</v>
      </c>
      <c r="U248" s="83" t="e">
        <f t="shared" si="1180"/>
        <v>#VALUE!</v>
      </c>
      <c r="V248" s="84" t="e">
        <f>VLOOKUP($I248, 'Barcap OAD'!$A:$S, $F$208, FALSE)</f>
        <v>#N/A</v>
      </c>
      <c r="W248" s="172" t="e">
        <f t="shared" si="1174"/>
        <v>#VALUE!</v>
      </c>
      <c r="X248" s="185" t="e">
        <f>[2]!YBHIST($E248,$I248,X$25,"sec","")</f>
        <v>#VALUE!</v>
      </c>
      <c r="Y248" s="80" t="e">
        <f t="shared" si="1158"/>
        <v>#VALUE!</v>
      </c>
      <c r="Z248" s="82" t="e">
        <f t="shared" si="1167"/>
        <v>#VALUE!</v>
      </c>
      <c r="AA248" s="82" t="e">
        <f>[2]!YBHIST($F248,$I248,X$25,"sec","")</f>
        <v>#VALUE!</v>
      </c>
      <c r="AB248" s="82" t="e">
        <f t="shared" si="1188"/>
        <v>#VALUE!</v>
      </c>
      <c r="AC248" s="187" t="e">
        <f t="shared" si="1189"/>
        <v>#VALUE!</v>
      </c>
      <c r="AD248" s="189" t="e">
        <f>VLOOKUP($I248, 'Barcap OAD'!$A:$S, $F$26, FALSE)</f>
        <v>#N/A</v>
      </c>
      <c r="AE248" s="172" t="e">
        <f t="shared" si="1147"/>
        <v>#VALUE!</v>
      </c>
      <c r="AF248" s="86" t="e">
        <f t="shared" si="1148"/>
        <v>#VALUE!</v>
      </c>
      <c r="AG248" s="80" t="e">
        <f t="shared" si="1181"/>
        <v>#VALUE!</v>
      </c>
      <c r="AH248" s="83" t="e">
        <f t="shared" si="1182"/>
        <v>#VALUE!</v>
      </c>
      <c r="AI248" s="80" t="e">
        <f t="shared" si="1183"/>
        <v>#VALUE!</v>
      </c>
      <c r="AJ248" s="83" t="e">
        <f t="shared" si="1175"/>
        <v>#VALUE!</v>
      </c>
      <c r="AK248" s="187" t="e">
        <f t="shared" si="1168"/>
        <v>#VALUE!</v>
      </c>
      <c r="AL248" s="192" t="e">
        <f t="shared" si="1176"/>
        <v>#VALUE!</v>
      </c>
      <c r="AM248" s="83" t="e">
        <f t="shared" si="1177"/>
        <v>#VALUE!</v>
      </c>
      <c r="AN248" s="80" t="e">
        <f>SUM(AL$225:AL248)</f>
        <v>#VALUE!</v>
      </c>
      <c r="AO248" s="109" t="e">
        <f t="shared" si="1184"/>
        <v>#VALUE!</v>
      </c>
      <c r="AP248" s="194" t="e">
        <f t="shared" si="1185"/>
        <v>#VALUE!</v>
      </c>
      <c r="AQ248" s="200" t="e">
        <f t="shared" si="1178"/>
        <v>#VALUE!</v>
      </c>
      <c r="AR248" s="204"/>
      <c r="AS248" s="221"/>
      <c r="AV248" s="67">
        <f t="shared" si="1169"/>
        <v>-26</v>
      </c>
      <c r="AX248" s="208" t="str">
        <f>[2]!YBHIST($I$208,$I248,J$25,"sec","")</f>
        <v>E</v>
      </c>
      <c r="AY248" s="206" t="str">
        <f>[2]!YBPRICE($I$208,AX248&amp;"d","Market","AccruedInterest","Swap",$I248,"LMMSkew","","Model",100,"")</f>
        <v>E</v>
      </c>
      <c r="BA248" s="211" t="e">
        <f>[2]!YBHIST($E248,$I248,X$25,"sec","")</f>
        <v>#VALUE!</v>
      </c>
      <c r="BB248" s="67" t="e">
        <f>[2]!YBPRICE(E$41,BA248,"Market","AccruedInterest","Swap",$I248,"LMMSkew","","Model",100,"OASEDUR")</f>
        <v>#VALUE!</v>
      </c>
      <c r="BD248" s="211" t="e">
        <f>[2]!YBHIST($F248,$I248,X$25,"sec","")</f>
        <v>#VALUE!</v>
      </c>
      <c r="BE248" s="67" t="e">
        <f>[2]!YBPRICE(E$41,BD248,"Market","AccruedInterest","Swap",$I248,"LMMSkew","","Model",100,"OASEDUR")</f>
        <v>#VALUE!</v>
      </c>
      <c r="BI248" s="518" t="e">
        <f t="shared" si="1186"/>
        <v>#VALUE!</v>
      </c>
      <c r="BJ248" s="520" t="e">
        <f>PRODUCT($BI$225:BI248)-1</f>
        <v>#VALUE!</v>
      </c>
      <c r="BK248" s="518" t="e">
        <f t="shared" si="1187"/>
        <v>#VALUE!</v>
      </c>
      <c r="BL248" s="520" t="e">
        <f>PRODUCT($BK$225:BK248)-1</f>
        <v>#VALUE!</v>
      </c>
    </row>
    <row r="249" spans="1:64" ht="15" customHeight="1">
      <c r="C249" s="70" t="e">
        <f t="shared" si="1164"/>
        <v>#VALUE!</v>
      </c>
      <c r="D249" s="70" t="e">
        <f t="shared" si="1190"/>
        <v>#VALUE!</v>
      </c>
      <c r="E249" s="70" t="e">
        <f t="shared" si="1143"/>
        <v>#VALUE!</v>
      </c>
      <c r="F249" s="70" t="e">
        <f t="shared" si="1144"/>
        <v>#VALUE!</v>
      </c>
      <c r="G249" s="70" t="str">
        <f t="shared" si="1191"/>
        <v>FNMA3.0-TBA-GEN</v>
      </c>
      <c r="H249" s="71"/>
      <c r="I249" s="133" t="str">
        <f>[2]!YBWORKDAY(EDATE(Base_Date, AV249), -1, "USD")</f>
        <v>E</v>
      </c>
      <c r="J249" s="217" t="str">
        <f t="shared" si="1165"/>
        <v>E</v>
      </c>
      <c r="K249" s="80" t="e">
        <f t="shared" si="1166"/>
        <v>#VALUE!</v>
      </c>
      <c r="L249" s="80" t="e">
        <f t="shared" si="1170"/>
        <v>#VALUE!</v>
      </c>
      <c r="M249" s="81" t="str">
        <f>[2]!YBHIST($I$208,$I249,"LMMOAS","sec")</f>
        <v>E</v>
      </c>
      <c r="N249" s="73" t="str">
        <f>[2]!YBHIST($I$208,$I248,M$25,"sec","")</f>
        <v>E</v>
      </c>
      <c r="O249" s="170" t="str">
        <f>[2]!YBHIST("1 Month LIBOR",I249,"Yield","bmk","")</f>
        <v>E</v>
      </c>
      <c r="P249" s="80" t="e">
        <f t="shared" si="1171"/>
        <v>#VALUE!</v>
      </c>
      <c r="Q249" s="82" t="str">
        <f>[2]!YBSCEN($I$208,$J248&amp;"d","Market",O$25,"Swap",$I248,"LMMSkew","","Model",100,0,29,"Gradual","ParShift|N",0,"Annualized ROR",O248,100,"",,,,"Default",,,,"Default",,)</f>
        <v>E</v>
      </c>
      <c r="R249" s="80" t="e">
        <f t="shared" si="1172"/>
        <v>#VALUE!</v>
      </c>
      <c r="S249" s="83" t="e">
        <f t="shared" si="1173"/>
        <v>#VALUE!</v>
      </c>
      <c r="T249" s="80" t="e">
        <f>SUM(R$225:R249)</f>
        <v>#VALUE!</v>
      </c>
      <c r="U249" s="83" t="e">
        <f t="shared" si="1180"/>
        <v>#VALUE!</v>
      </c>
      <c r="V249" s="84" t="e">
        <f>VLOOKUP($I249, 'Barcap OAD'!$A:$S, $F$208, FALSE)</f>
        <v>#N/A</v>
      </c>
      <c r="W249" s="172" t="e">
        <f t="shared" si="1174"/>
        <v>#VALUE!</v>
      </c>
      <c r="X249" s="185" t="e">
        <f>[2]!YBHIST($E249,$I249,X$25,"sec","")</f>
        <v>#VALUE!</v>
      </c>
      <c r="Y249" s="80" t="e">
        <f t="shared" si="1158"/>
        <v>#VALUE!</v>
      </c>
      <c r="Z249" s="82" t="e">
        <f t="shared" si="1167"/>
        <v>#VALUE!</v>
      </c>
      <c r="AA249" s="82" t="e">
        <f>[2]!YBHIST($F249,$I249,X$25,"sec","")</f>
        <v>#VALUE!</v>
      </c>
      <c r="AB249" s="82" t="e">
        <f t="shared" si="1188"/>
        <v>#VALUE!</v>
      </c>
      <c r="AC249" s="187" t="e">
        <f t="shared" si="1189"/>
        <v>#VALUE!</v>
      </c>
      <c r="AD249" s="189" t="e">
        <f>VLOOKUP($I249, 'Barcap OAD'!$A:$S, $F$26, FALSE)</f>
        <v>#N/A</v>
      </c>
      <c r="AE249" s="172" t="e">
        <f t="shared" si="1147"/>
        <v>#VALUE!</v>
      </c>
      <c r="AF249" s="86" t="e">
        <f t="shared" si="1148"/>
        <v>#VALUE!</v>
      </c>
      <c r="AG249" s="80" t="e">
        <f t="shared" si="1181"/>
        <v>#VALUE!</v>
      </c>
      <c r="AH249" s="83" t="e">
        <f t="shared" si="1182"/>
        <v>#VALUE!</v>
      </c>
      <c r="AI249" s="80" t="e">
        <f t="shared" si="1183"/>
        <v>#VALUE!</v>
      </c>
      <c r="AJ249" s="83" t="e">
        <f t="shared" si="1175"/>
        <v>#VALUE!</v>
      </c>
      <c r="AK249" s="187" t="e">
        <f t="shared" si="1168"/>
        <v>#VALUE!</v>
      </c>
      <c r="AL249" s="192" t="e">
        <f t="shared" si="1176"/>
        <v>#VALUE!</v>
      </c>
      <c r="AM249" s="83" t="e">
        <f t="shared" si="1177"/>
        <v>#VALUE!</v>
      </c>
      <c r="AN249" s="80" t="e">
        <f>SUM(AL$225:AL249)</f>
        <v>#VALUE!</v>
      </c>
      <c r="AO249" s="109" t="e">
        <f t="shared" si="1184"/>
        <v>#VALUE!</v>
      </c>
      <c r="AP249" s="194" t="e">
        <f t="shared" si="1185"/>
        <v>#VALUE!</v>
      </c>
      <c r="AQ249" s="200" t="e">
        <f t="shared" si="1178"/>
        <v>#VALUE!</v>
      </c>
      <c r="AR249" s="204"/>
      <c r="AS249" s="221"/>
      <c r="AV249" s="67">
        <f t="shared" si="1169"/>
        <v>-25</v>
      </c>
      <c r="AX249" s="208" t="str">
        <f>[2]!YBHIST($I$208,$I249,J$25,"sec","")</f>
        <v>E</v>
      </c>
      <c r="AY249" s="206" t="str">
        <f>[2]!YBPRICE($I$208,AX249&amp;"d","Market","AccruedInterest","Swap",$I249,"LMMSkew","","Model",100,"")</f>
        <v>E</v>
      </c>
      <c r="BA249" s="211" t="e">
        <f>[2]!YBHIST($E249,$I249,X$25,"sec","")</f>
        <v>#VALUE!</v>
      </c>
      <c r="BB249" s="67" t="e">
        <f>[2]!YBPRICE(E$41,BA249,"Market","AccruedInterest","Swap",$I249,"LMMSkew","","Model",100,"OASEDUR")</f>
        <v>#VALUE!</v>
      </c>
      <c r="BD249" s="211" t="e">
        <f>[2]!YBHIST($F249,$I249,X$25,"sec","")</f>
        <v>#VALUE!</v>
      </c>
      <c r="BE249" s="67" t="e">
        <f>[2]!YBPRICE(E$41,BD249,"Market","AccruedInterest","Swap",$I249,"LMMSkew","","Model",100,"OASEDUR")</f>
        <v>#VALUE!</v>
      </c>
      <c r="BI249" s="518" t="e">
        <f t="shared" si="1186"/>
        <v>#VALUE!</v>
      </c>
      <c r="BJ249" s="520" t="e">
        <f>PRODUCT($BI$225:BI249)-1</f>
        <v>#VALUE!</v>
      </c>
      <c r="BK249" s="518" t="e">
        <f t="shared" si="1187"/>
        <v>#VALUE!</v>
      </c>
      <c r="BL249" s="520" t="e">
        <f>PRODUCT($BK$225:BK249)-1</f>
        <v>#VALUE!</v>
      </c>
    </row>
    <row r="250" spans="1:64" ht="15" customHeight="1">
      <c r="C250" s="222" t="e">
        <f t="shared" ref="C250:C255" si="1192">I250+10</f>
        <v>#VALUE!</v>
      </c>
      <c r="D250" s="70" t="e">
        <f t="shared" si="1190"/>
        <v>#VALUE!</v>
      </c>
      <c r="E250" s="70" t="e">
        <f t="shared" si="1143"/>
        <v>#VALUE!</v>
      </c>
      <c r="F250" s="70" t="e">
        <f t="shared" si="1144"/>
        <v>#VALUE!</v>
      </c>
      <c r="G250" s="70" t="str">
        <f t="shared" si="1191"/>
        <v>FNMA3.0-TBA-GEN</v>
      </c>
      <c r="H250" s="71"/>
      <c r="I250" s="133" t="str">
        <f>[2]!YBWORKDAY(EDATE(Base_Date, AV250), -1, "USD")</f>
        <v>E</v>
      </c>
      <c r="J250" s="234" t="str">
        <f t="shared" si="1165"/>
        <v>E</v>
      </c>
      <c r="K250" s="237" t="e">
        <f t="shared" si="1166"/>
        <v>#VALUE!</v>
      </c>
      <c r="L250" s="237" t="e">
        <f t="shared" si="1170"/>
        <v>#VALUE!</v>
      </c>
      <c r="M250" s="238" t="str">
        <f>[2]!YBHIST($I$208,$I250,"LMMOAS","sec")</f>
        <v>E</v>
      </c>
      <c r="N250" s="239" t="str">
        <f>[2]!YBHIST($I$208,$I249,M$25,"sec","")</f>
        <v>E</v>
      </c>
      <c r="O250" s="240" t="str">
        <f>[2]!YBHIST("1 Month LIBOR",I250,"Yield","bmk","")</f>
        <v>E</v>
      </c>
      <c r="P250" s="237" t="e">
        <f t="shared" si="1171"/>
        <v>#VALUE!</v>
      </c>
      <c r="Q250" s="171" t="str">
        <f>[2]!YBSCEN($I$208,$J249&amp;"d","Market",O$25,"Swap",$I249,"LMMSkew","","Model",100,0,29,"Gradual","ParShift|N",0,"Annualized ROR",O249,100,"",,,,"Default",,,,"Default",,)</f>
        <v>E</v>
      </c>
      <c r="R250" s="237" t="e">
        <f t="shared" si="1172"/>
        <v>#VALUE!</v>
      </c>
      <c r="S250" s="241" t="e">
        <f t="shared" si="1173"/>
        <v>#VALUE!</v>
      </c>
      <c r="T250" s="237" t="e">
        <f>SUM(R$225:R250)</f>
        <v>#VALUE!</v>
      </c>
      <c r="U250" s="241" t="e">
        <f t="shared" si="1180"/>
        <v>#VALUE!</v>
      </c>
      <c r="V250" s="242" t="e">
        <f>VLOOKUP($I250, 'Barcap OAD'!$A:$S, $F$208, FALSE)</f>
        <v>#N/A</v>
      </c>
      <c r="W250" s="243" t="e">
        <f t="shared" si="1174"/>
        <v>#VALUE!</v>
      </c>
      <c r="X250" s="244" t="e">
        <f>[2]!YBHIST($E250,$I250,X$25,"sec","")</f>
        <v>#VALUE!</v>
      </c>
      <c r="Y250" s="237" t="e">
        <f t="shared" si="1158"/>
        <v>#VALUE!</v>
      </c>
      <c r="Z250" s="171" t="e">
        <f t="shared" si="1167"/>
        <v>#VALUE!</v>
      </c>
      <c r="AA250" s="171" t="e">
        <f>[2]!YBHIST($F250,$I250,X$25,"sec","")</f>
        <v>#VALUE!</v>
      </c>
      <c r="AB250" s="171" t="e">
        <f t="shared" si="1188"/>
        <v>#VALUE!</v>
      </c>
      <c r="AC250" s="245" t="e">
        <f t="shared" si="1189"/>
        <v>#VALUE!</v>
      </c>
      <c r="AD250" s="246" t="e">
        <f>VLOOKUP($I250, 'Barcap OAD'!$A:$S, $F$26, FALSE)</f>
        <v>#N/A</v>
      </c>
      <c r="AE250" s="243" t="e">
        <f t="shared" si="1147"/>
        <v>#VALUE!</v>
      </c>
      <c r="AF250" s="247" t="e">
        <f t="shared" si="1148"/>
        <v>#VALUE!</v>
      </c>
      <c r="AG250" s="237" t="e">
        <f t="shared" si="1181"/>
        <v>#VALUE!</v>
      </c>
      <c r="AH250" s="241" t="e">
        <f t="shared" si="1182"/>
        <v>#VALUE!</v>
      </c>
      <c r="AI250" s="237" t="e">
        <f t="shared" si="1183"/>
        <v>#VALUE!</v>
      </c>
      <c r="AJ250" s="241" t="e">
        <f t="shared" si="1175"/>
        <v>#VALUE!</v>
      </c>
      <c r="AK250" s="245" t="e">
        <f t="shared" si="1168"/>
        <v>#VALUE!</v>
      </c>
      <c r="AL250" s="248" t="e">
        <f t="shared" si="1176"/>
        <v>#VALUE!</v>
      </c>
      <c r="AM250" s="241" t="e">
        <f t="shared" si="1177"/>
        <v>#VALUE!</v>
      </c>
      <c r="AN250" s="237" t="e">
        <f>SUM(AL$225:AL250)</f>
        <v>#VALUE!</v>
      </c>
      <c r="AO250" s="203" t="e">
        <f t="shared" si="1184"/>
        <v>#VALUE!</v>
      </c>
      <c r="AP250" s="249" t="e">
        <f t="shared" si="1185"/>
        <v>#VALUE!</v>
      </c>
      <c r="AQ250" s="250" t="e">
        <f t="shared" si="1178"/>
        <v>#VALUE!</v>
      </c>
      <c r="AR250" s="204"/>
      <c r="AS250" s="221"/>
      <c r="AV250" s="67">
        <f t="shared" si="1169"/>
        <v>-24</v>
      </c>
      <c r="AX250" s="208" t="str">
        <f>[2]!YBHIST($I$208,$I250,J$25,"sec","")</f>
        <v>E</v>
      </c>
      <c r="AY250" s="206" t="str">
        <f>[2]!YBPRICE($I$208,AX250&amp;"d","Market","AccruedInterest","Swap",$I250,"LMMSkew","","Model",100,"")</f>
        <v>E</v>
      </c>
      <c r="BA250" s="211" t="e">
        <f>[2]!YBHIST($E250,$I250,X$25,"sec","")</f>
        <v>#VALUE!</v>
      </c>
      <c r="BB250" s="67" t="e">
        <f>[2]!YBPRICE(E$41,BA250,"Market","AccruedInterest","Swap",$I250,"LMMSkew","","Model",100,"OASEDUR")</f>
        <v>#VALUE!</v>
      </c>
      <c r="BD250" s="211" t="e">
        <f>[2]!YBHIST($F250,$I250,X$25,"sec","")</f>
        <v>#VALUE!</v>
      </c>
      <c r="BE250" s="67" t="e">
        <f>[2]!YBPRICE(E$41,BD250,"Market","AccruedInterest","Swap",$I250,"LMMSkew","","Model",100,"OASEDUR")</f>
        <v>#VALUE!</v>
      </c>
      <c r="BI250" s="518" t="e">
        <f t="shared" si="1186"/>
        <v>#VALUE!</v>
      </c>
      <c r="BJ250" s="520" t="e">
        <f>PRODUCT($BI$225:BI250)-1</f>
        <v>#VALUE!</v>
      </c>
      <c r="BK250" s="518" t="e">
        <f t="shared" si="1187"/>
        <v>#VALUE!</v>
      </c>
      <c r="BL250" s="520" t="e">
        <f>PRODUCT($BK$225:BK250)-1</f>
        <v>#VALUE!</v>
      </c>
    </row>
    <row r="251" spans="1:64" ht="15" customHeight="1">
      <c r="C251" s="222" t="e">
        <f t="shared" si="1192"/>
        <v>#VALUE!</v>
      </c>
      <c r="D251" s="70" t="e">
        <f t="shared" si="1190"/>
        <v>#VALUE!</v>
      </c>
      <c r="E251" s="70" t="e">
        <f t="shared" si="1143"/>
        <v>#VALUE!</v>
      </c>
      <c r="F251" s="70" t="e">
        <f t="shared" si="1144"/>
        <v>#VALUE!</v>
      </c>
      <c r="G251" s="70" t="str">
        <f t="shared" si="1191"/>
        <v>FNMA3.0-TBA-GEN</v>
      </c>
      <c r="H251" s="71"/>
      <c r="I251" s="133" t="str">
        <f>[2]!YBWORKDAY(EDATE(Base_Date, AV251), -1, "USD")</f>
        <v>E</v>
      </c>
      <c r="J251" s="234" t="str">
        <f t="shared" si="1165"/>
        <v>E</v>
      </c>
      <c r="K251" s="237" t="e">
        <f t="shared" si="1166"/>
        <v>#VALUE!</v>
      </c>
      <c r="L251" s="237" t="e">
        <f t="shared" si="1170"/>
        <v>#VALUE!</v>
      </c>
      <c r="M251" s="238" t="str">
        <f>[2]!YBHIST($I$208,$I251,"LMMOAS","sec")</f>
        <v>E</v>
      </c>
      <c r="N251" s="239" t="str">
        <f>[2]!YBHIST($I$208,$I250,M$25,"sec","")</f>
        <v>E</v>
      </c>
      <c r="O251" s="240" t="str">
        <f>[2]!YBHIST("1 Month LIBOR",I251,"Yield","bmk","")</f>
        <v>E</v>
      </c>
      <c r="P251" s="237" t="e">
        <f t="shared" si="1171"/>
        <v>#VALUE!</v>
      </c>
      <c r="Q251" s="171" t="str">
        <f>[2]!YBSCEN($I$208,$J250&amp;"d","Market",O$25,"Swap",$I250,"LMMSkew","","Model",100,0,29,"Gradual","ParShift|N",0,"Annualized ROR",O250,100,"",,,,"Default",,,,"Default",,)</f>
        <v>E</v>
      </c>
      <c r="R251" s="237" t="e">
        <f t="shared" si="1172"/>
        <v>#VALUE!</v>
      </c>
      <c r="S251" s="241" t="e">
        <f t="shared" si="1173"/>
        <v>#VALUE!</v>
      </c>
      <c r="T251" s="237" t="e">
        <f>SUM(R$225:R251)</f>
        <v>#VALUE!</v>
      </c>
      <c r="U251" s="241" t="e">
        <f t="shared" si="1180"/>
        <v>#VALUE!</v>
      </c>
      <c r="V251" s="242" t="e">
        <f>VLOOKUP($I251, 'Barcap OAD'!$A:$S, $F$208, FALSE)</f>
        <v>#N/A</v>
      </c>
      <c r="W251" s="243" t="e">
        <f t="shared" si="1174"/>
        <v>#VALUE!</v>
      </c>
      <c r="X251" s="244" t="e">
        <f>[2]!YBHIST($E251,$I251,X$25,"sec","")</f>
        <v>#VALUE!</v>
      </c>
      <c r="Y251" s="237" t="e">
        <f t="shared" si="1158"/>
        <v>#VALUE!</v>
      </c>
      <c r="Z251" s="171" t="e">
        <f t="shared" si="1167"/>
        <v>#VALUE!</v>
      </c>
      <c r="AA251" s="171" t="e">
        <f>[2]!YBHIST($F251,$I251,X$25,"sec","")</f>
        <v>#VALUE!</v>
      </c>
      <c r="AB251" s="171" t="e">
        <f t="shared" si="1188"/>
        <v>#VALUE!</v>
      </c>
      <c r="AC251" s="245" t="e">
        <f t="shared" si="1189"/>
        <v>#VALUE!</v>
      </c>
      <c r="AD251" s="246" t="e">
        <f>VLOOKUP($I251, 'Barcap OAD'!$A:$S, $F$26, FALSE)</f>
        <v>#N/A</v>
      </c>
      <c r="AE251" s="243" t="e">
        <f t="shared" si="1147"/>
        <v>#VALUE!</v>
      </c>
      <c r="AF251" s="247" t="e">
        <f t="shared" si="1148"/>
        <v>#VALUE!</v>
      </c>
      <c r="AG251" s="237" t="e">
        <f t="shared" si="1181"/>
        <v>#VALUE!</v>
      </c>
      <c r="AH251" s="241" t="e">
        <f t="shared" si="1182"/>
        <v>#VALUE!</v>
      </c>
      <c r="AI251" s="237" t="e">
        <f t="shared" si="1183"/>
        <v>#VALUE!</v>
      </c>
      <c r="AJ251" s="241" t="e">
        <f t="shared" si="1175"/>
        <v>#VALUE!</v>
      </c>
      <c r="AK251" s="245" t="e">
        <f t="shared" si="1168"/>
        <v>#VALUE!</v>
      </c>
      <c r="AL251" s="248" t="e">
        <f t="shared" si="1176"/>
        <v>#VALUE!</v>
      </c>
      <c r="AM251" s="241" t="e">
        <f t="shared" si="1177"/>
        <v>#VALUE!</v>
      </c>
      <c r="AN251" s="237" t="e">
        <f>SUM(AL$225:AL251)</f>
        <v>#VALUE!</v>
      </c>
      <c r="AO251" s="203" t="e">
        <f t="shared" si="1184"/>
        <v>#VALUE!</v>
      </c>
      <c r="AP251" s="249" t="e">
        <f t="shared" si="1185"/>
        <v>#VALUE!</v>
      </c>
      <c r="AQ251" s="250" t="e">
        <f t="shared" si="1178"/>
        <v>#VALUE!</v>
      </c>
      <c r="AR251" s="204"/>
      <c r="AS251" s="221"/>
      <c r="AV251" s="67">
        <f t="shared" si="1169"/>
        <v>-23</v>
      </c>
      <c r="AX251" s="208" t="str">
        <f>[2]!YBHIST($I$208,$I251,J$25,"sec","")</f>
        <v>E</v>
      </c>
      <c r="AY251" s="206" t="str">
        <f>[2]!YBPRICE($I$208,AX251&amp;"d","Market","AccruedInterest","Swap",$I251,"LMMSkew","","Model",100,"")</f>
        <v>E</v>
      </c>
      <c r="BA251" s="211" t="e">
        <f>[2]!YBHIST($E251,$I251,X$25,"sec","")</f>
        <v>#VALUE!</v>
      </c>
      <c r="BB251" s="67" t="e">
        <f>[2]!YBPRICE(E$41,BA251,"Market","AccruedInterest","Swap",$I251,"LMMSkew","","Model",100,"OASEDUR")</f>
        <v>#VALUE!</v>
      </c>
      <c r="BD251" s="211" t="e">
        <f>[2]!YBHIST($F251,$I251,X$25,"sec","")</f>
        <v>#VALUE!</v>
      </c>
      <c r="BE251" s="67" t="e">
        <f>[2]!YBPRICE(E$41,BD251,"Market","AccruedInterest","Swap",$I251,"LMMSkew","","Model",100,"OASEDUR")</f>
        <v>#VALUE!</v>
      </c>
      <c r="BI251" s="518" t="e">
        <f t="shared" si="1186"/>
        <v>#VALUE!</v>
      </c>
      <c r="BJ251" s="520" t="e">
        <f>PRODUCT($BI$225:BI251)-1</f>
        <v>#VALUE!</v>
      </c>
      <c r="BK251" s="518" t="e">
        <f t="shared" si="1187"/>
        <v>#VALUE!</v>
      </c>
      <c r="BL251" s="520" t="e">
        <f>PRODUCT($BK$225:BK251)-1</f>
        <v>#VALUE!</v>
      </c>
    </row>
    <row r="252" spans="1:64" ht="15" customHeight="1">
      <c r="C252" s="222" t="e">
        <f t="shared" si="1192"/>
        <v>#VALUE!</v>
      </c>
      <c r="D252" s="70" t="e">
        <f t="shared" ref="D252:D257" si="1193">I252+35</f>
        <v>#VALUE!</v>
      </c>
      <c r="E252" s="70" t="e">
        <f t="shared" ref="E252:F256" si="1194">"FNMA"&amp;TEXT($J$23,"0.0")&amp;"-TBA-"&amp;TEXT(C252,"mmm")</f>
        <v>#VALUE!</v>
      </c>
      <c r="F252" s="70" t="e">
        <f t="shared" si="1194"/>
        <v>#VALUE!</v>
      </c>
      <c r="G252" s="70" t="str">
        <f t="shared" si="1191"/>
        <v>FNMA3.0-TBA-GEN</v>
      </c>
      <c r="H252" s="71"/>
      <c r="I252" s="133" t="str">
        <f>[2]!YBWORKDAY(EDATE(Base_Date, AV252), -1, "USD")</f>
        <v>E</v>
      </c>
      <c r="J252" s="234" t="str">
        <f t="shared" ref="J252:J257" si="1195">AX252</f>
        <v>E</v>
      </c>
      <c r="K252" s="237" t="e">
        <f t="shared" ref="K252:K257" si="1196">AX252+AY252</f>
        <v>#VALUE!</v>
      </c>
      <c r="L252" s="237" t="e">
        <f t="shared" ref="L252:L258" si="1197">K252-K251</f>
        <v>#VALUE!</v>
      </c>
      <c r="M252" s="238" t="str">
        <f>[2]!YBHIST($I$208,$I252,"LMMOAS","sec")</f>
        <v>E</v>
      </c>
      <c r="N252" s="239" t="str">
        <f>[2]!YBHIST($I$208,$I251,M$25,"sec","")</f>
        <v>E</v>
      </c>
      <c r="O252" s="240" t="str">
        <f>[2]!YBHIST("1 Month LIBOR",I252,"Yield","bmk","")</f>
        <v>E</v>
      </c>
      <c r="P252" s="237" t="e">
        <f t="shared" ref="P252:P257" si="1198">K251-Q252</f>
        <v>#VALUE!</v>
      </c>
      <c r="Q252" s="171" t="str">
        <f>[2]!YBSCEN($I$208,$J251&amp;"d","Market",O$25,"Swap",$I251,"LMMSkew","","Model",100,0,29,"Gradual","ParShift|N",0,"Annualized ROR",O251,100,"",,,,"Default",,,,"Default",,)</f>
        <v>E</v>
      </c>
      <c r="R252" s="237" t="e">
        <f t="shared" ref="R252:R257" si="1199">L252+P252</f>
        <v>#VALUE!</v>
      </c>
      <c r="S252" s="241" t="e">
        <f t="shared" ref="S252:S257" si="1200">R252/K251</f>
        <v>#VALUE!</v>
      </c>
      <c r="T252" s="237" t="e">
        <f>SUM(R$225:R252)</f>
        <v>#VALUE!</v>
      </c>
      <c r="U252" s="241" t="e">
        <f t="shared" si="1180"/>
        <v>#VALUE!</v>
      </c>
      <c r="V252" s="242" t="e">
        <f>VLOOKUP($I252, 'Barcap OAD'!$A:$S, $F$208, FALSE)</f>
        <v>#N/A</v>
      </c>
      <c r="W252" s="243" t="e">
        <f t="shared" si="1174"/>
        <v>#VALUE!</v>
      </c>
      <c r="X252" s="244" t="e">
        <f>[2]!YBHIST($E252,$I252,X$25,"sec","")</f>
        <v>#VALUE!</v>
      </c>
      <c r="Y252" s="237" t="e">
        <f t="shared" ref="Y252:Y258" si="1201">X252-X251</f>
        <v>#VALUE!</v>
      </c>
      <c r="Z252" s="171" t="e">
        <f t="shared" ref="Z252:Z257" si="1202">X251-AA251</f>
        <v>#VALUE!</v>
      </c>
      <c r="AA252" s="171" t="e">
        <f>[2]!YBHIST($F252,$I252,X$25,"sec","")</f>
        <v>#VALUE!</v>
      </c>
      <c r="AB252" s="171" t="e">
        <f t="shared" ref="AB252:AB257" si="1203">X251-Z252</f>
        <v>#VALUE!</v>
      </c>
      <c r="AC252" s="245" t="e">
        <f t="shared" ref="AC252:AC257" si="1204">Y252+Z252</f>
        <v>#VALUE!</v>
      </c>
      <c r="AD252" s="246" t="e">
        <f>VLOOKUP($I252, 'Barcap OAD'!$A:$S, $F$26, FALSE)</f>
        <v>#N/A</v>
      </c>
      <c r="AE252" s="243" t="e">
        <f t="shared" ref="AE252:AE257" si="1205">X252*AD252/10000</f>
        <v>#VALUE!</v>
      </c>
      <c r="AF252" s="247" t="e">
        <f t="shared" ref="AF252:AF257" si="1206">W252/AE252</f>
        <v>#VALUE!</v>
      </c>
      <c r="AG252" s="237" t="e">
        <f t="shared" ref="AG252:AG257" si="1207">-AC252*AF251</f>
        <v>#VALUE!</v>
      </c>
      <c r="AH252" s="241" t="e">
        <f t="shared" ref="AH252:AH257" si="1208">AG252/K251</f>
        <v>#VALUE!</v>
      </c>
      <c r="AI252" s="237" t="e">
        <f t="shared" ref="AI252:AI257" si="1209">AL252+AK252</f>
        <v>#VALUE!</v>
      </c>
      <c r="AJ252" s="241" t="e">
        <f t="shared" ref="AJ252:AJ257" si="1210">AF252-AF251</f>
        <v>#VALUE!</v>
      </c>
      <c r="AK252" s="245" t="e">
        <f t="shared" ref="AK252:AK257" si="1211">(AJ252*Y252)/2</f>
        <v>#VALUE!</v>
      </c>
      <c r="AL252" s="248" t="e">
        <f t="shared" ref="AL252:AL257" si="1212">AG252+R252</f>
        <v>#VALUE!</v>
      </c>
      <c r="AM252" s="241" t="e">
        <f t="shared" ref="AM252:AM257" si="1213">AL252/K251</f>
        <v>#VALUE!</v>
      </c>
      <c r="AN252" s="237" t="e">
        <f>SUM(AL$225:AL252)</f>
        <v>#VALUE!</v>
      </c>
      <c r="AO252" s="203" t="e">
        <f t="shared" si="1184"/>
        <v>#VALUE!</v>
      </c>
      <c r="AP252" s="249" t="e">
        <f t="shared" ref="AP252:AP257" si="1214">(Z252*AF252*-1)+P252</f>
        <v>#VALUE!</v>
      </c>
      <c r="AQ252" s="250" t="e">
        <f t="shared" ref="AQ252:AQ257" si="1215">AP252/K251</f>
        <v>#VALUE!</v>
      </c>
      <c r="AR252" s="204"/>
      <c r="AS252" s="221"/>
      <c r="AV252" s="67">
        <f t="shared" si="1169"/>
        <v>-22</v>
      </c>
      <c r="AX252" s="208" t="str">
        <f>[2]!YBHIST($I$208,$I252,J$25,"sec","")</f>
        <v>E</v>
      </c>
      <c r="AY252" s="206" t="str">
        <f>[2]!YBPRICE($I$208,AX252&amp;"d","Market","AccruedInterest","Swap",$I252,"LMMSkew","","Model",100,"")</f>
        <v>E</v>
      </c>
      <c r="BA252" s="211" t="e">
        <f>[2]!YBHIST($E252,$I252,X$25,"sec","")</f>
        <v>#VALUE!</v>
      </c>
      <c r="BB252" s="67" t="e">
        <f>[2]!YBPRICE(E$41,BA252,"Market","AccruedInterest","Swap",$I252,"LMMSkew","","Model",100,"OASEDUR")</f>
        <v>#VALUE!</v>
      </c>
      <c r="BD252" s="211" t="e">
        <f>[2]!YBHIST($F252,$I252,X$25,"sec","")</f>
        <v>#VALUE!</v>
      </c>
      <c r="BE252" s="67" t="e">
        <f>[2]!YBPRICE(E$41,BD252,"Market","AccruedInterest","Swap",$I252,"LMMSkew","","Model",100,"OASEDUR")</f>
        <v>#VALUE!</v>
      </c>
      <c r="BI252" s="518" t="e">
        <f t="shared" si="1186"/>
        <v>#VALUE!</v>
      </c>
      <c r="BJ252" s="520" t="e">
        <f>PRODUCT($BI$225:BI252)-1</f>
        <v>#VALUE!</v>
      </c>
      <c r="BK252" s="518" t="e">
        <f t="shared" si="1187"/>
        <v>#VALUE!</v>
      </c>
      <c r="BL252" s="520" t="e">
        <f>PRODUCT($BK$225:BK252)-1</f>
        <v>#VALUE!</v>
      </c>
    </row>
    <row r="253" spans="1:64" ht="15">
      <c r="C253" s="222" t="e">
        <f t="shared" si="1192"/>
        <v>#VALUE!</v>
      </c>
      <c r="D253" s="70" t="e">
        <f t="shared" si="1193"/>
        <v>#VALUE!</v>
      </c>
      <c r="E253" s="70" t="e">
        <f t="shared" si="1194"/>
        <v>#VALUE!</v>
      </c>
      <c r="F253" s="70" t="e">
        <f t="shared" si="1194"/>
        <v>#VALUE!</v>
      </c>
      <c r="G253" s="70" t="str">
        <f t="shared" si="1191"/>
        <v>FNMA3.0-TBA-GEN</v>
      </c>
      <c r="I253" s="133" t="str">
        <f>[2]!YBWORKDAY(EDATE(Base_Date, AV253), -1, "USD")</f>
        <v>E</v>
      </c>
      <c r="J253" s="234" t="str">
        <f t="shared" si="1195"/>
        <v>E</v>
      </c>
      <c r="K253" s="237" t="e">
        <f t="shared" si="1196"/>
        <v>#VALUE!</v>
      </c>
      <c r="L253" s="237" t="e">
        <f t="shared" si="1197"/>
        <v>#VALUE!</v>
      </c>
      <c r="M253" s="238" t="str">
        <f>[2]!YBHIST($I$208,$I253,"LMMOAS","sec")</f>
        <v>E</v>
      </c>
      <c r="N253" s="239" t="str">
        <f>[2]!YBHIST($I$208,$I252,M$25,"sec","")</f>
        <v>E</v>
      </c>
      <c r="O253" s="240" t="str">
        <f>[2]!YBHIST("1 Month LIBOR",I253,"Yield","bmk","")</f>
        <v>E</v>
      </c>
      <c r="P253" s="237" t="e">
        <f t="shared" si="1198"/>
        <v>#VALUE!</v>
      </c>
      <c r="Q253" s="171" t="str">
        <f>[2]!YBSCEN($I$208,$J252&amp;"d","Market",O$25,"Swap",$I252,"LMMSkew","","Model",100,0,29,"Gradual","ParShift|N",0,"Annualized ROR",O252,100,"",,,,"Default",,,,"Default",,)</f>
        <v>E</v>
      </c>
      <c r="R253" s="237" t="e">
        <f t="shared" si="1199"/>
        <v>#VALUE!</v>
      </c>
      <c r="S253" s="241" t="e">
        <f t="shared" si="1200"/>
        <v>#VALUE!</v>
      </c>
      <c r="T253" s="237" t="e">
        <f>SUM(R$225:R253)</f>
        <v>#VALUE!</v>
      </c>
      <c r="U253" s="241" t="e">
        <f t="shared" si="1180"/>
        <v>#VALUE!</v>
      </c>
      <c r="V253" s="242" t="e">
        <f>VLOOKUP($I253, 'Barcap OAD'!$A:$S, $F$208, FALSE)</f>
        <v>#N/A</v>
      </c>
      <c r="W253" s="243" t="e">
        <f t="shared" si="1174"/>
        <v>#VALUE!</v>
      </c>
      <c r="X253" s="244" t="e">
        <f>[2]!YBHIST($E253,$I253,X$25,"sec","")</f>
        <v>#VALUE!</v>
      </c>
      <c r="Y253" s="237" t="e">
        <f t="shared" si="1201"/>
        <v>#VALUE!</v>
      </c>
      <c r="Z253" s="171" t="e">
        <f t="shared" si="1202"/>
        <v>#VALUE!</v>
      </c>
      <c r="AA253" s="171" t="e">
        <f>[2]!YBHIST($F253,$I253,X$25,"sec","")</f>
        <v>#VALUE!</v>
      </c>
      <c r="AB253" s="171" t="e">
        <f t="shared" si="1203"/>
        <v>#VALUE!</v>
      </c>
      <c r="AC253" s="245" t="e">
        <f t="shared" si="1204"/>
        <v>#VALUE!</v>
      </c>
      <c r="AD253" s="246" t="e">
        <f>VLOOKUP($I253, 'Barcap OAD'!$A:$S, $F$26, FALSE)</f>
        <v>#N/A</v>
      </c>
      <c r="AE253" s="243" t="e">
        <f t="shared" si="1205"/>
        <v>#VALUE!</v>
      </c>
      <c r="AF253" s="247" t="e">
        <f t="shared" si="1206"/>
        <v>#VALUE!</v>
      </c>
      <c r="AG253" s="237" t="e">
        <f t="shared" si="1207"/>
        <v>#VALUE!</v>
      </c>
      <c r="AH253" s="241" t="e">
        <f t="shared" si="1208"/>
        <v>#VALUE!</v>
      </c>
      <c r="AI253" s="237" t="e">
        <f t="shared" si="1209"/>
        <v>#VALUE!</v>
      </c>
      <c r="AJ253" s="241" t="e">
        <f t="shared" si="1210"/>
        <v>#VALUE!</v>
      </c>
      <c r="AK253" s="245" t="e">
        <f t="shared" si="1211"/>
        <v>#VALUE!</v>
      </c>
      <c r="AL253" s="248" t="e">
        <f t="shared" si="1212"/>
        <v>#VALUE!</v>
      </c>
      <c r="AM253" s="241" t="e">
        <f t="shared" si="1213"/>
        <v>#VALUE!</v>
      </c>
      <c r="AN253" s="237" t="e">
        <f>SUM(AL$225:AL253)</f>
        <v>#VALUE!</v>
      </c>
      <c r="AO253" s="203" t="e">
        <f t="shared" si="1184"/>
        <v>#VALUE!</v>
      </c>
      <c r="AP253" s="249" t="e">
        <f t="shared" si="1214"/>
        <v>#VALUE!</v>
      </c>
      <c r="AQ253" s="250" t="e">
        <f t="shared" si="1215"/>
        <v>#VALUE!</v>
      </c>
      <c r="AR253" s="204"/>
      <c r="AS253" s="221"/>
      <c r="AV253" s="67">
        <f t="shared" si="1169"/>
        <v>-21</v>
      </c>
      <c r="AX253" s="208" t="str">
        <f>[2]!YBHIST($I$208,$I253,J$25,"sec","")</f>
        <v>E</v>
      </c>
      <c r="AY253" s="206" t="str">
        <f>[2]!YBPRICE($I$208,AX253&amp;"d","Market","AccruedInterest","Swap",$I253,"LMMSkew","","Model",100,"")</f>
        <v>E</v>
      </c>
      <c r="BA253" s="211" t="e">
        <f>[2]!YBHIST($E253,$I253,X$25,"sec","")</f>
        <v>#VALUE!</v>
      </c>
      <c r="BB253" s="67" t="e">
        <f>[2]!YBPRICE(E$41,BA253,"Market","AccruedInterest","Swap",$I253,"LMMSkew","","Model",100,"OASEDUR")</f>
        <v>#VALUE!</v>
      </c>
      <c r="BD253" s="211" t="e">
        <f>[2]!YBHIST($F253,$I253,X$25,"sec","")</f>
        <v>#VALUE!</v>
      </c>
      <c r="BE253" s="67" t="e">
        <f>[2]!YBPRICE(E$41,BD253,"Market","AccruedInterest","Swap",$I253,"LMMSkew","","Model",100,"OASEDUR")</f>
        <v>#VALUE!</v>
      </c>
      <c r="BI253" s="518" t="e">
        <f t="shared" si="1186"/>
        <v>#VALUE!</v>
      </c>
      <c r="BJ253" s="520" t="e">
        <f>PRODUCT($BI$225:BI253)-1</f>
        <v>#VALUE!</v>
      </c>
      <c r="BK253" s="518" t="e">
        <f t="shared" si="1187"/>
        <v>#VALUE!</v>
      </c>
      <c r="BL253" s="520" t="e">
        <f>PRODUCT($BK$225:BK253)-1</f>
        <v>#VALUE!</v>
      </c>
    </row>
    <row r="254" spans="1:64" ht="15">
      <c r="C254" s="222" t="e">
        <f t="shared" si="1192"/>
        <v>#VALUE!</v>
      </c>
      <c r="D254" s="70" t="e">
        <f t="shared" si="1193"/>
        <v>#VALUE!</v>
      </c>
      <c r="E254" s="70" t="e">
        <f t="shared" si="1194"/>
        <v>#VALUE!</v>
      </c>
      <c r="F254" s="70" t="e">
        <f t="shared" si="1194"/>
        <v>#VALUE!</v>
      </c>
      <c r="G254" s="70" t="str">
        <f t="shared" si="1191"/>
        <v>FNMA3.0-TBA-GEN</v>
      </c>
      <c r="I254" s="133" t="str">
        <f>[2]!YBWORKDAY(EDATE(Base_Date, AV254), -1, "USD")</f>
        <v>E</v>
      </c>
      <c r="J254" s="234" t="str">
        <f t="shared" si="1195"/>
        <v>E</v>
      </c>
      <c r="K254" s="237" t="e">
        <f t="shared" si="1196"/>
        <v>#VALUE!</v>
      </c>
      <c r="L254" s="237" t="e">
        <f t="shared" si="1197"/>
        <v>#VALUE!</v>
      </c>
      <c r="M254" s="238" t="str">
        <f>[2]!YBHIST($I$208,$I254,"LMMOAS","sec")</f>
        <v>E</v>
      </c>
      <c r="N254" s="239" t="str">
        <f>[2]!YBHIST($I$208,$I253,M$25,"sec","")</f>
        <v>E</v>
      </c>
      <c r="O254" s="240" t="str">
        <f>[2]!YBHIST("1 Month LIBOR",I254,"Yield","bmk","")</f>
        <v>E</v>
      </c>
      <c r="P254" s="237" t="e">
        <f t="shared" si="1198"/>
        <v>#VALUE!</v>
      </c>
      <c r="Q254" s="171" t="str">
        <f>[2]!YBSCEN($I$208,$J253&amp;"d","Market",O$25,"Swap",$I253,"LMMSkew","","Model",100,0,29,"Gradual","ParShift|N",0,"Annualized ROR",O253,100,"",,,,"Default",,,,"Default",,)</f>
        <v>E</v>
      </c>
      <c r="R254" s="237" t="e">
        <f t="shared" si="1199"/>
        <v>#VALUE!</v>
      </c>
      <c r="S254" s="241" t="e">
        <f t="shared" si="1200"/>
        <v>#VALUE!</v>
      </c>
      <c r="T254" s="237" t="e">
        <f>SUM(R$225:R254)</f>
        <v>#VALUE!</v>
      </c>
      <c r="U254" s="241" t="e">
        <f t="shared" si="1180"/>
        <v>#VALUE!</v>
      </c>
      <c r="V254" s="242" t="e">
        <f>VLOOKUP($I254, 'Barcap OAD'!$A:$S, $F$208, FALSE)</f>
        <v>#N/A</v>
      </c>
      <c r="W254" s="243" t="e">
        <f t="shared" si="1174"/>
        <v>#VALUE!</v>
      </c>
      <c r="X254" s="244" t="e">
        <f>[2]!YBHIST($E254,$I254,X$25,"sec","")</f>
        <v>#VALUE!</v>
      </c>
      <c r="Y254" s="237" t="e">
        <f t="shared" si="1201"/>
        <v>#VALUE!</v>
      </c>
      <c r="Z254" s="171" t="e">
        <f t="shared" si="1202"/>
        <v>#VALUE!</v>
      </c>
      <c r="AA254" s="171" t="e">
        <f>[2]!YBHIST($F254,$I254,X$25,"sec","")</f>
        <v>#VALUE!</v>
      </c>
      <c r="AB254" s="171" t="e">
        <f t="shared" si="1203"/>
        <v>#VALUE!</v>
      </c>
      <c r="AC254" s="245" t="e">
        <f t="shared" si="1204"/>
        <v>#VALUE!</v>
      </c>
      <c r="AD254" s="246" t="e">
        <f>VLOOKUP($I254, 'Barcap OAD'!$A:$S, $F$26, FALSE)</f>
        <v>#N/A</v>
      </c>
      <c r="AE254" s="243" t="e">
        <f t="shared" si="1205"/>
        <v>#VALUE!</v>
      </c>
      <c r="AF254" s="247" t="e">
        <f t="shared" si="1206"/>
        <v>#VALUE!</v>
      </c>
      <c r="AG254" s="237" t="e">
        <f t="shared" si="1207"/>
        <v>#VALUE!</v>
      </c>
      <c r="AH254" s="241" t="e">
        <f t="shared" si="1208"/>
        <v>#VALUE!</v>
      </c>
      <c r="AI254" s="237" t="e">
        <f t="shared" si="1209"/>
        <v>#VALUE!</v>
      </c>
      <c r="AJ254" s="241" t="e">
        <f t="shared" si="1210"/>
        <v>#VALUE!</v>
      </c>
      <c r="AK254" s="245" t="e">
        <f t="shared" si="1211"/>
        <v>#VALUE!</v>
      </c>
      <c r="AL254" s="248" t="e">
        <f t="shared" si="1212"/>
        <v>#VALUE!</v>
      </c>
      <c r="AM254" s="241" t="e">
        <f t="shared" si="1213"/>
        <v>#VALUE!</v>
      </c>
      <c r="AN254" s="237" t="e">
        <f>SUM(AL$225:AL254)</f>
        <v>#VALUE!</v>
      </c>
      <c r="AO254" s="203" t="e">
        <f t="shared" si="1184"/>
        <v>#VALUE!</v>
      </c>
      <c r="AP254" s="249" t="e">
        <f t="shared" si="1214"/>
        <v>#VALUE!</v>
      </c>
      <c r="AQ254" s="250" t="e">
        <f t="shared" si="1215"/>
        <v>#VALUE!</v>
      </c>
      <c r="AR254" s="204"/>
      <c r="AS254" s="221"/>
      <c r="AV254" s="67">
        <f t="shared" si="1169"/>
        <v>-20</v>
      </c>
      <c r="AX254" s="208" t="str">
        <f>[2]!YBHIST($I$208,$I254,J$25,"sec","")</f>
        <v>E</v>
      </c>
      <c r="AY254" s="206" t="str">
        <f>[2]!YBPRICE($I$208,AX254&amp;"d","Market","AccruedInterest","Swap",$I254,"LMMSkew","","Model",100,"")</f>
        <v>E</v>
      </c>
      <c r="BA254" s="211" t="e">
        <f>[2]!YBHIST($E254,$I254,X$25,"sec","")</f>
        <v>#VALUE!</v>
      </c>
      <c r="BB254" s="67" t="e">
        <f>[2]!YBPRICE(E$41,BA254,"Market","AccruedInterest","Swap",$I254,"LMMSkew","","Model",100,"OASEDUR")</f>
        <v>#VALUE!</v>
      </c>
      <c r="BI254" s="518" t="e">
        <f t="shared" si="1186"/>
        <v>#VALUE!</v>
      </c>
      <c r="BJ254" s="520" t="e">
        <f>PRODUCT($BI$225:BI254)-1</f>
        <v>#VALUE!</v>
      </c>
      <c r="BK254" s="518" t="e">
        <f t="shared" si="1187"/>
        <v>#VALUE!</v>
      </c>
      <c r="BL254" s="520" t="e">
        <f>PRODUCT($BK$225:BK254)-1</f>
        <v>#VALUE!</v>
      </c>
    </row>
    <row r="255" spans="1:64" ht="15">
      <c r="C255" s="222" t="e">
        <f t="shared" si="1192"/>
        <v>#VALUE!</v>
      </c>
      <c r="D255" s="70" t="e">
        <f t="shared" si="1193"/>
        <v>#VALUE!</v>
      </c>
      <c r="E255" s="70" t="e">
        <f t="shared" si="1194"/>
        <v>#VALUE!</v>
      </c>
      <c r="F255" s="70" t="e">
        <f t="shared" si="1194"/>
        <v>#VALUE!</v>
      </c>
      <c r="G255" s="70" t="str">
        <f t="shared" si="1191"/>
        <v>FNMA3.0-TBA-GEN</v>
      </c>
      <c r="I255" s="133" t="str">
        <f>[2]!YBWORKDAY(EDATE(Base_Date, AV255), -1, "USD")</f>
        <v>E</v>
      </c>
      <c r="J255" s="234" t="str">
        <f t="shared" si="1195"/>
        <v>E</v>
      </c>
      <c r="K255" s="237" t="e">
        <f t="shared" si="1196"/>
        <v>#VALUE!</v>
      </c>
      <c r="L255" s="237" t="e">
        <f t="shared" si="1197"/>
        <v>#VALUE!</v>
      </c>
      <c r="M255" s="238" t="str">
        <f>[2]!YBHIST($I$208,$I255,"LMMOAS","sec")</f>
        <v>E</v>
      </c>
      <c r="N255" s="239" t="str">
        <f>[2]!YBHIST($I$208,$I254,M$25,"sec","")</f>
        <v>E</v>
      </c>
      <c r="O255" s="240" t="str">
        <f>[2]!YBHIST("1 Month LIBOR",I255,"Yield","bmk","")</f>
        <v>E</v>
      </c>
      <c r="P255" s="237" t="e">
        <f t="shared" si="1198"/>
        <v>#VALUE!</v>
      </c>
      <c r="Q255" s="171" t="str">
        <f>[2]!YBSCEN($I$208,$J254&amp;"d","Market",O$25,"Swap",$I254,"LMMSkew","","Model",100,0,29,"Gradual","ParShift|N",0,"Annualized ROR",O254,100,"",,,,"Default",,,,"Default",,)</f>
        <v>E</v>
      </c>
      <c r="R255" s="237" t="e">
        <f t="shared" si="1199"/>
        <v>#VALUE!</v>
      </c>
      <c r="S255" s="241" t="e">
        <f t="shared" si="1200"/>
        <v>#VALUE!</v>
      </c>
      <c r="T255" s="237" t="e">
        <f>SUM(R$225:R255)</f>
        <v>#VALUE!</v>
      </c>
      <c r="U255" s="241" t="e">
        <f t="shared" si="1180"/>
        <v>#VALUE!</v>
      </c>
      <c r="V255" s="242" t="e">
        <f>VLOOKUP($I255, 'Barcap OAD'!$A:$S, $F$208, FALSE)</f>
        <v>#N/A</v>
      </c>
      <c r="W255" s="243" t="e">
        <f t="shared" si="1174"/>
        <v>#VALUE!</v>
      </c>
      <c r="X255" s="244" t="e">
        <f>[2]!YBHIST($E255,$I255,X$25,"sec","")</f>
        <v>#VALUE!</v>
      </c>
      <c r="Y255" s="237" t="e">
        <f t="shared" si="1201"/>
        <v>#VALUE!</v>
      </c>
      <c r="Z255" s="171" t="e">
        <f t="shared" si="1202"/>
        <v>#VALUE!</v>
      </c>
      <c r="AA255" s="171" t="e">
        <f>[2]!YBHIST($F255,$I255,X$25,"sec","")</f>
        <v>#VALUE!</v>
      </c>
      <c r="AB255" s="171" t="e">
        <f t="shared" si="1203"/>
        <v>#VALUE!</v>
      </c>
      <c r="AC255" s="245" t="e">
        <f t="shared" si="1204"/>
        <v>#VALUE!</v>
      </c>
      <c r="AD255" s="246" t="e">
        <f>VLOOKUP($I255, 'Barcap OAD'!$A:$S, $F$26, FALSE)</f>
        <v>#N/A</v>
      </c>
      <c r="AE255" s="243" t="e">
        <f t="shared" si="1205"/>
        <v>#VALUE!</v>
      </c>
      <c r="AF255" s="247" t="e">
        <f t="shared" si="1206"/>
        <v>#VALUE!</v>
      </c>
      <c r="AG255" s="237" t="e">
        <f t="shared" si="1207"/>
        <v>#VALUE!</v>
      </c>
      <c r="AH255" s="241" t="e">
        <f t="shared" si="1208"/>
        <v>#VALUE!</v>
      </c>
      <c r="AI255" s="237" t="e">
        <f t="shared" si="1209"/>
        <v>#VALUE!</v>
      </c>
      <c r="AJ255" s="241" t="e">
        <f t="shared" si="1210"/>
        <v>#VALUE!</v>
      </c>
      <c r="AK255" s="245" t="e">
        <f t="shared" si="1211"/>
        <v>#VALUE!</v>
      </c>
      <c r="AL255" s="248" t="e">
        <f t="shared" si="1212"/>
        <v>#VALUE!</v>
      </c>
      <c r="AM255" s="241" t="e">
        <f t="shared" si="1213"/>
        <v>#VALUE!</v>
      </c>
      <c r="AN255" s="237" t="e">
        <f>SUM(AL$225:AL255)</f>
        <v>#VALUE!</v>
      </c>
      <c r="AO255" s="203" t="e">
        <f t="shared" si="1184"/>
        <v>#VALUE!</v>
      </c>
      <c r="AP255" s="249" t="e">
        <f t="shared" si="1214"/>
        <v>#VALUE!</v>
      </c>
      <c r="AQ255" s="250" t="e">
        <f t="shared" si="1215"/>
        <v>#VALUE!</v>
      </c>
      <c r="AR255" s="204"/>
      <c r="AS255" s="221"/>
      <c r="AV255" s="67">
        <f t="shared" si="1169"/>
        <v>-19</v>
      </c>
      <c r="AX255" s="208" t="str">
        <f>[2]!YBHIST($I$208,$I255,J$25,"sec","")</f>
        <v>E</v>
      </c>
      <c r="AY255" s="206" t="str">
        <f>[2]!YBPRICE($I$208,AX255&amp;"d","Market","AccruedInterest","Swap",$I255,"LMMSkew","","Model",100,"")</f>
        <v>E</v>
      </c>
      <c r="BA255" s="211" t="e">
        <f>[2]!YBHIST($E255,$I255,X$25,"sec","")</f>
        <v>#VALUE!</v>
      </c>
      <c r="BB255" s="67" t="e">
        <f>[2]!YBPRICE(E$41,BA255,"Market","AccruedInterest","Swap",$I255,"LMMSkew","","Model",100,"OASEDUR")</f>
        <v>#VALUE!</v>
      </c>
      <c r="BI255" s="518" t="e">
        <f t="shared" si="1186"/>
        <v>#VALUE!</v>
      </c>
      <c r="BJ255" s="520" t="e">
        <f>PRODUCT($BI$225:BI255)-1</f>
        <v>#VALUE!</v>
      </c>
      <c r="BK255" s="518" t="e">
        <f t="shared" si="1187"/>
        <v>#VALUE!</v>
      </c>
      <c r="BL255" s="520" t="e">
        <f>PRODUCT($BK$225:BK255)-1</f>
        <v>#VALUE!</v>
      </c>
    </row>
    <row r="256" spans="1:64" ht="15">
      <c r="C256" s="222" t="e">
        <f t="shared" ref="C256:C261" si="1216">I256+10</f>
        <v>#VALUE!</v>
      </c>
      <c r="D256" s="70" t="e">
        <f t="shared" si="1193"/>
        <v>#VALUE!</v>
      </c>
      <c r="E256" s="70" t="e">
        <f t="shared" si="1194"/>
        <v>#VALUE!</v>
      </c>
      <c r="F256" s="70" t="e">
        <f t="shared" si="1194"/>
        <v>#VALUE!</v>
      </c>
      <c r="G256" s="70" t="str">
        <f t="shared" si="1191"/>
        <v>FNMA3.0-TBA-GEN</v>
      </c>
      <c r="I256" s="133" t="str">
        <f>[2]!YBWORKDAY(EDATE(Base_Date, AV256), -1, "USD")</f>
        <v>E</v>
      </c>
      <c r="J256" s="234" t="str">
        <f t="shared" si="1195"/>
        <v>E</v>
      </c>
      <c r="K256" s="237" t="e">
        <f t="shared" si="1196"/>
        <v>#VALUE!</v>
      </c>
      <c r="L256" s="237" t="e">
        <f t="shared" si="1197"/>
        <v>#VALUE!</v>
      </c>
      <c r="M256" s="238" t="str">
        <f>[2]!YBHIST($I$208,$I256,"LMMOAS","sec")</f>
        <v>E</v>
      </c>
      <c r="N256" s="239" t="str">
        <f>[2]!YBHIST($I$208,$I255,M$25,"sec","")</f>
        <v>E</v>
      </c>
      <c r="O256" s="240" t="str">
        <f>[2]!YBHIST("1 Month LIBOR",I256,"Yield","bmk","")</f>
        <v>E</v>
      </c>
      <c r="P256" s="237" t="e">
        <f t="shared" si="1198"/>
        <v>#VALUE!</v>
      </c>
      <c r="Q256" s="171" t="str">
        <f>[2]!YBSCEN($I$208,$J255&amp;"d","Market",O$25,"Swap",$I255,"LMMSkew","","Model",100,0,29,"Gradual","ParShift|N",0,"Annualized ROR",O255,100,"",,,,"Default",,,,"Default",,)</f>
        <v>E</v>
      </c>
      <c r="R256" s="237" t="e">
        <f t="shared" si="1199"/>
        <v>#VALUE!</v>
      </c>
      <c r="S256" s="241" t="e">
        <f t="shared" si="1200"/>
        <v>#VALUE!</v>
      </c>
      <c r="T256" s="237" t="e">
        <f>SUM(R$225:R256)</f>
        <v>#VALUE!</v>
      </c>
      <c r="U256" s="241" t="e">
        <f t="shared" si="1180"/>
        <v>#VALUE!</v>
      </c>
      <c r="V256" s="242" t="e">
        <f>VLOOKUP($I256, 'Barcap OAD'!$A:$S, $F$208, FALSE)</f>
        <v>#N/A</v>
      </c>
      <c r="W256" s="243" t="e">
        <f t="shared" si="1174"/>
        <v>#VALUE!</v>
      </c>
      <c r="X256" s="244" t="e">
        <f>[2]!YBHIST($E256,$I256,X$25,"sec","")</f>
        <v>#VALUE!</v>
      </c>
      <c r="Y256" s="237" t="e">
        <f t="shared" si="1201"/>
        <v>#VALUE!</v>
      </c>
      <c r="Z256" s="171" t="e">
        <f t="shared" si="1202"/>
        <v>#VALUE!</v>
      </c>
      <c r="AA256" s="171" t="e">
        <f>[2]!YBHIST($F256,$I256,X$25,"sec","")</f>
        <v>#VALUE!</v>
      </c>
      <c r="AB256" s="171" t="e">
        <f t="shared" si="1203"/>
        <v>#VALUE!</v>
      </c>
      <c r="AC256" s="245" t="e">
        <f t="shared" si="1204"/>
        <v>#VALUE!</v>
      </c>
      <c r="AD256" s="246" t="e">
        <f>VLOOKUP($I256, 'Barcap OAD'!$A:$S, $F$26, FALSE)</f>
        <v>#N/A</v>
      </c>
      <c r="AE256" s="243" t="e">
        <f t="shared" si="1205"/>
        <v>#VALUE!</v>
      </c>
      <c r="AF256" s="247" t="e">
        <f t="shared" si="1206"/>
        <v>#VALUE!</v>
      </c>
      <c r="AG256" s="237" t="e">
        <f t="shared" si="1207"/>
        <v>#VALUE!</v>
      </c>
      <c r="AH256" s="241" t="e">
        <f t="shared" si="1208"/>
        <v>#VALUE!</v>
      </c>
      <c r="AI256" s="237" t="e">
        <f t="shared" si="1209"/>
        <v>#VALUE!</v>
      </c>
      <c r="AJ256" s="241" t="e">
        <f t="shared" si="1210"/>
        <v>#VALUE!</v>
      </c>
      <c r="AK256" s="245" t="e">
        <f t="shared" si="1211"/>
        <v>#VALUE!</v>
      </c>
      <c r="AL256" s="248" t="e">
        <f t="shared" si="1212"/>
        <v>#VALUE!</v>
      </c>
      <c r="AM256" s="241" t="e">
        <f t="shared" si="1213"/>
        <v>#VALUE!</v>
      </c>
      <c r="AN256" s="237" t="e">
        <f>SUM(AL$225:AL256)</f>
        <v>#VALUE!</v>
      </c>
      <c r="AO256" s="203" t="e">
        <f t="shared" si="1184"/>
        <v>#VALUE!</v>
      </c>
      <c r="AP256" s="249" t="e">
        <f t="shared" si="1214"/>
        <v>#VALUE!</v>
      </c>
      <c r="AQ256" s="250" t="e">
        <f t="shared" si="1215"/>
        <v>#VALUE!</v>
      </c>
      <c r="AR256" s="204"/>
      <c r="AS256" s="221"/>
      <c r="AV256" s="67">
        <f t="shared" si="1169"/>
        <v>-18</v>
      </c>
      <c r="AX256" s="208" t="str">
        <f>[2]!YBHIST($I$208,$I256,J$25,"sec","")</f>
        <v>E</v>
      </c>
      <c r="AY256" s="206" t="str">
        <f>[2]!YBPRICE($I$208,AX256&amp;"d","Market","AccruedInterest","Swap",$I256,"LMMSkew","","Model",100,"")</f>
        <v>E</v>
      </c>
      <c r="BA256" s="211" t="e">
        <f>[2]!YBHIST($E256,$I256,X$25,"sec","")</f>
        <v>#VALUE!</v>
      </c>
      <c r="BB256" s="67" t="e">
        <f>[2]!YBPRICE(E$41,BA256,"Market","AccruedInterest","Swap",$I256,"LMMSkew","","Model",100,"OASEDUR")</f>
        <v>#VALUE!</v>
      </c>
      <c r="BI256" s="518" t="e">
        <f t="shared" si="1186"/>
        <v>#VALUE!</v>
      </c>
      <c r="BJ256" s="520" t="e">
        <f>PRODUCT($BI$225:BI256)-1</f>
        <v>#VALUE!</v>
      </c>
      <c r="BK256" s="518" t="e">
        <f t="shared" si="1187"/>
        <v>#VALUE!</v>
      </c>
      <c r="BL256" s="520" t="e">
        <f>PRODUCT($BK$225:BK256)-1</f>
        <v>#VALUE!</v>
      </c>
    </row>
    <row r="257" spans="3:64" ht="15">
      <c r="C257" s="222" t="e">
        <f t="shared" si="1216"/>
        <v>#VALUE!</v>
      </c>
      <c r="D257" s="70" t="e">
        <f t="shared" si="1193"/>
        <v>#VALUE!</v>
      </c>
      <c r="E257" s="70" t="e">
        <f t="shared" ref="E257" si="1217">"FNMA"&amp;TEXT($J$23,"0.0")&amp;"-TBA-"&amp;TEXT(C257,"mmm")</f>
        <v>#VALUE!</v>
      </c>
      <c r="F257" s="70" t="e">
        <f t="shared" ref="F257" si="1218">"FNMA"&amp;TEXT($J$23,"0.0")&amp;"-TBA-"&amp;TEXT(D257,"mmm")</f>
        <v>#VALUE!</v>
      </c>
      <c r="G257" s="70" t="str">
        <f t="shared" si="1191"/>
        <v>FNMA3.0-TBA-GEN</v>
      </c>
      <c r="I257" s="133" t="str">
        <f>[2]!YBWORKDAY(EDATE(Base_Date, AV257), -1, "USD")</f>
        <v>E</v>
      </c>
      <c r="J257" s="234" t="str">
        <f t="shared" si="1195"/>
        <v>E</v>
      </c>
      <c r="K257" s="237" t="e">
        <f t="shared" si="1196"/>
        <v>#VALUE!</v>
      </c>
      <c r="L257" s="237" t="e">
        <f t="shared" si="1197"/>
        <v>#VALUE!</v>
      </c>
      <c r="M257" s="238" t="str">
        <f>[2]!YBHIST($I$208,$I257,"LMMOAS","sec")</f>
        <v>E</v>
      </c>
      <c r="N257" s="239" t="str">
        <f>[2]!YBHIST($I$208,$I256,M$25,"sec","")</f>
        <v>E</v>
      </c>
      <c r="O257" s="240" t="str">
        <f>[2]!YBHIST("1 Month LIBOR",I257,"Yield","bmk","")</f>
        <v>E</v>
      </c>
      <c r="P257" s="237" t="e">
        <f t="shared" si="1198"/>
        <v>#VALUE!</v>
      </c>
      <c r="Q257" s="171" t="str">
        <f>[2]!YBSCEN($I$208,$J256&amp;"d","Market",O$25,"Swap",$I256,"LMMSkew","","Model",100,0,29,"Gradual","ParShift|N",0,"Annualized ROR",O256,100,"",,,,"Default",,,,"Default",,)</f>
        <v>E</v>
      </c>
      <c r="R257" s="237" t="e">
        <f t="shared" si="1199"/>
        <v>#VALUE!</v>
      </c>
      <c r="S257" s="241" t="e">
        <f t="shared" si="1200"/>
        <v>#VALUE!</v>
      </c>
      <c r="T257" s="237" t="e">
        <f>SUM(R$225:R257)</f>
        <v>#VALUE!</v>
      </c>
      <c r="U257" s="241" t="e">
        <f t="shared" si="1180"/>
        <v>#VALUE!</v>
      </c>
      <c r="V257" s="242" t="e">
        <f>VLOOKUP($I257, 'Barcap OAD'!$A:$S, $F$208, FALSE)</f>
        <v>#N/A</v>
      </c>
      <c r="W257" s="243" t="e">
        <f t="shared" si="1174"/>
        <v>#VALUE!</v>
      </c>
      <c r="X257" s="244" t="e">
        <f>[2]!YBHIST($E257,$I257,X$25,"sec","")</f>
        <v>#VALUE!</v>
      </c>
      <c r="Y257" s="237" t="e">
        <f t="shared" si="1201"/>
        <v>#VALUE!</v>
      </c>
      <c r="Z257" s="171" t="e">
        <f t="shared" si="1202"/>
        <v>#VALUE!</v>
      </c>
      <c r="AA257" s="171" t="e">
        <f>[2]!YBHIST($F257,$I257,X$25,"sec","")</f>
        <v>#VALUE!</v>
      </c>
      <c r="AB257" s="171" t="e">
        <f t="shared" si="1203"/>
        <v>#VALUE!</v>
      </c>
      <c r="AC257" s="245" t="e">
        <f t="shared" si="1204"/>
        <v>#VALUE!</v>
      </c>
      <c r="AD257" s="246" t="e">
        <f>VLOOKUP($I257, 'Barcap OAD'!$A:$S, $F$26, FALSE)</f>
        <v>#N/A</v>
      </c>
      <c r="AE257" s="243" t="e">
        <f t="shared" si="1205"/>
        <v>#VALUE!</v>
      </c>
      <c r="AF257" s="247" t="e">
        <f t="shared" si="1206"/>
        <v>#VALUE!</v>
      </c>
      <c r="AG257" s="237" t="e">
        <f t="shared" si="1207"/>
        <v>#VALUE!</v>
      </c>
      <c r="AH257" s="241" t="e">
        <f t="shared" si="1208"/>
        <v>#VALUE!</v>
      </c>
      <c r="AI257" s="237" t="e">
        <f t="shared" si="1209"/>
        <v>#VALUE!</v>
      </c>
      <c r="AJ257" s="241" t="e">
        <f t="shared" si="1210"/>
        <v>#VALUE!</v>
      </c>
      <c r="AK257" s="245" t="e">
        <f t="shared" si="1211"/>
        <v>#VALUE!</v>
      </c>
      <c r="AL257" s="248" t="e">
        <f t="shared" si="1212"/>
        <v>#VALUE!</v>
      </c>
      <c r="AM257" s="241" t="e">
        <f t="shared" si="1213"/>
        <v>#VALUE!</v>
      </c>
      <c r="AN257" s="237" t="e">
        <f>SUM(AL$225:AL257)</f>
        <v>#VALUE!</v>
      </c>
      <c r="AO257" s="203" t="e">
        <f t="shared" si="1184"/>
        <v>#VALUE!</v>
      </c>
      <c r="AP257" s="249" t="e">
        <f t="shared" si="1214"/>
        <v>#VALUE!</v>
      </c>
      <c r="AQ257" s="250" t="e">
        <f t="shared" si="1215"/>
        <v>#VALUE!</v>
      </c>
      <c r="AR257" s="204"/>
      <c r="AS257" s="221"/>
      <c r="AV257" s="67">
        <f t="shared" si="1169"/>
        <v>-17</v>
      </c>
      <c r="AX257" s="208" t="str">
        <f>[2]!YBHIST($I$208,$I257,J$25,"sec","")</f>
        <v>E</v>
      </c>
      <c r="AY257" s="206" t="str">
        <f>[2]!YBPRICE($I$208,AX257&amp;"d","Market","AccruedInterest","Swap",$I257,"LMMSkew","","Model",100,"")</f>
        <v>E</v>
      </c>
      <c r="BA257" s="211" t="e">
        <f>[2]!YBHIST($E257,$I257,X$25,"sec","")</f>
        <v>#VALUE!</v>
      </c>
      <c r="BB257" s="67" t="e">
        <f>[2]!YBPRICE(E$41,BA257,"Market","AccruedInterest","Swap",$I257,"LMMSkew","","Model",100,"OASEDUR")</f>
        <v>#VALUE!</v>
      </c>
      <c r="BI257" s="518" t="e">
        <f t="shared" si="1186"/>
        <v>#VALUE!</v>
      </c>
      <c r="BJ257" s="520" t="e">
        <f>PRODUCT($BI$225:BI257)-1</f>
        <v>#VALUE!</v>
      </c>
      <c r="BK257" s="518" t="e">
        <f t="shared" si="1187"/>
        <v>#VALUE!</v>
      </c>
      <c r="BL257" s="520" t="e">
        <f>PRODUCT($BK$225:BK257)-1</f>
        <v>#VALUE!</v>
      </c>
    </row>
    <row r="258" spans="3:64" ht="15">
      <c r="C258" s="222" t="e">
        <f t="shared" si="1216"/>
        <v>#VALUE!</v>
      </c>
      <c r="D258" s="70" t="e">
        <f t="shared" ref="D258" si="1219">I258+35</f>
        <v>#VALUE!</v>
      </c>
      <c r="E258" s="70" t="e">
        <f t="shared" ref="E258" si="1220">"FNMA"&amp;TEXT($J$23,"0.0")&amp;"-TBA-"&amp;TEXT(C258,"mmm")</f>
        <v>#VALUE!</v>
      </c>
      <c r="F258" s="70" t="e">
        <f t="shared" ref="F258" si="1221">"FNMA"&amp;TEXT($J$23,"0.0")&amp;"-TBA-"&amp;TEXT(D258,"mmm")</f>
        <v>#VALUE!</v>
      </c>
      <c r="G258" s="70" t="str">
        <f t="shared" si="1191"/>
        <v>FNMA3.0-TBA-GEN</v>
      </c>
      <c r="I258" s="133" t="str">
        <f>[2]!YBWORKDAY(EDATE(Base_Date, AV258), -1, "USD")</f>
        <v>E</v>
      </c>
      <c r="J258" s="331" t="str">
        <f t="shared" ref="J258" si="1222">AX258</f>
        <v>E</v>
      </c>
      <c r="K258" s="332" t="e">
        <f t="shared" ref="K258" si="1223">AX258+AY258</f>
        <v>#VALUE!</v>
      </c>
      <c r="L258" s="332" t="e">
        <f t="shared" si="1197"/>
        <v>#VALUE!</v>
      </c>
      <c r="M258" s="333" t="str">
        <f>[2]!YBHIST($I$208,$I258,"LMMOAS","sec")</f>
        <v>E</v>
      </c>
      <c r="N258" s="334" t="str">
        <f>[2]!YBHIST($I$208,$I257,M$25,"sec","")</f>
        <v>E</v>
      </c>
      <c r="O258" s="335" t="str">
        <f>[2]!YBHIST("1 Month LIBOR",I258,"Yield","bmk","")</f>
        <v>E</v>
      </c>
      <c r="P258" s="332" t="e">
        <f t="shared" ref="P258" si="1224">K257-Q258</f>
        <v>#VALUE!</v>
      </c>
      <c r="Q258" s="336" t="str">
        <f>[2]!YBSCEN($I$208,$J257&amp;"d","Market",O$25,"Swap",$I257,"LMMSkew","","Model",100,0,29,"Gradual","ParShift|N",0,"Annualized ROR",O257,100,"",,,,"Default",,,,"Default",,)</f>
        <v>E</v>
      </c>
      <c r="R258" s="332" t="e">
        <f t="shared" ref="R258" si="1225">L258+P258</f>
        <v>#VALUE!</v>
      </c>
      <c r="S258" s="337" t="e">
        <f t="shared" ref="S258" si="1226">R258/K257</f>
        <v>#VALUE!</v>
      </c>
      <c r="T258" s="332" t="e">
        <f>SUM(R$225:R258)</f>
        <v>#VALUE!</v>
      </c>
      <c r="U258" s="337" t="e">
        <f t="shared" si="1180"/>
        <v>#VALUE!</v>
      </c>
      <c r="V258" s="338" t="e">
        <f>VLOOKUP($I258, 'Barcap OAD'!$A:$S, $F$208, FALSE)</f>
        <v>#N/A</v>
      </c>
      <c r="W258" s="339" t="e">
        <f t="shared" si="1174"/>
        <v>#VALUE!</v>
      </c>
      <c r="X258" s="340" t="e">
        <f>[2]!YBHIST($E258,$I258,X$25,"sec","")</f>
        <v>#VALUE!</v>
      </c>
      <c r="Y258" s="332" t="e">
        <f t="shared" si="1201"/>
        <v>#VALUE!</v>
      </c>
      <c r="Z258" s="336" t="e">
        <f t="shared" ref="Z258" si="1227">X257-AA257</f>
        <v>#VALUE!</v>
      </c>
      <c r="AA258" s="336" t="e">
        <f>[2]!YBHIST($F258,$I258,X$25,"sec","")</f>
        <v>#VALUE!</v>
      </c>
      <c r="AB258" s="336" t="e">
        <f t="shared" ref="AB258" si="1228">X257-Z258</f>
        <v>#VALUE!</v>
      </c>
      <c r="AC258" s="341" t="e">
        <f t="shared" ref="AC258" si="1229">Y258+Z258</f>
        <v>#VALUE!</v>
      </c>
      <c r="AD258" s="342" t="e">
        <f>VLOOKUP($I258, 'Barcap OAD'!$A:$S, $F$26, FALSE)</f>
        <v>#N/A</v>
      </c>
      <c r="AE258" s="339" t="e">
        <f t="shared" ref="AE258" si="1230">X258*AD258/10000</f>
        <v>#VALUE!</v>
      </c>
      <c r="AF258" s="343" t="e">
        <f t="shared" ref="AF258" si="1231">W258/AE258</f>
        <v>#VALUE!</v>
      </c>
      <c r="AG258" s="332" t="e">
        <f t="shared" ref="AG258" si="1232">-AC258*AF257</f>
        <v>#VALUE!</v>
      </c>
      <c r="AH258" s="337" t="e">
        <f t="shared" ref="AH258" si="1233">AG258/K257</f>
        <v>#VALUE!</v>
      </c>
      <c r="AI258" s="332" t="e">
        <f t="shared" ref="AI258" si="1234">AL258+AK258</f>
        <v>#VALUE!</v>
      </c>
      <c r="AJ258" s="337" t="e">
        <f t="shared" ref="AJ258" si="1235">AF258-AF257</f>
        <v>#VALUE!</v>
      </c>
      <c r="AK258" s="341" t="e">
        <f t="shared" ref="AK258" si="1236">(AJ258*Y258)/2</f>
        <v>#VALUE!</v>
      </c>
      <c r="AL258" s="344" t="e">
        <f t="shared" ref="AL258" si="1237">AG258+R258</f>
        <v>#VALUE!</v>
      </c>
      <c r="AM258" s="337" t="e">
        <f t="shared" ref="AM258" si="1238">AL258/K257</f>
        <v>#VALUE!</v>
      </c>
      <c r="AN258" s="332" t="e">
        <f>SUM(AL$225:AL258)</f>
        <v>#VALUE!</v>
      </c>
      <c r="AO258" s="345" t="e">
        <f t="shared" si="1184"/>
        <v>#VALUE!</v>
      </c>
      <c r="AP258" s="346" t="e">
        <f t="shared" ref="AP258" si="1239">(Z258*AF258*-1)+P258</f>
        <v>#VALUE!</v>
      </c>
      <c r="AQ258" s="347" t="e">
        <f t="shared" ref="AQ258" si="1240">AP258/K257</f>
        <v>#VALUE!</v>
      </c>
      <c r="AR258" s="204"/>
      <c r="AS258" s="221"/>
      <c r="AV258" s="67">
        <f t="shared" si="1169"/>
        <v>-16</v>
      </c>
      <c r="AX258" s="208" t="str">
        <f>[2]!YBHIST($I$208,$I258,J$25,"sec","")</f>
        <v>E</v>
      </c>
      <c r="AY258" s="206" t="str">
        <f>[2]!YBPRICE($I$208,AX258&amp;"d","Market","AccruedInterest","Swap",$I258,"LMMSkew","","Model",100,"")</f>
        <v>E</v>
      </c>
      <c r="BA258" s="211" t="e">
        <f>[2]!YBHIST($E258,$I258,X$25,"sec","")</f>
        <v>#VALUE!</v>
      </c>
      <c r="BB258" s="67" t="e">
        <f>[2]!YBPRICE(E$41,BA258,"Market","AccruedInterest","Swap",$I258,"LMMSkew","","Model",100,"OASEDUR")</f>
        <v>#VALUE!</v>
      </c>
      <c r="BI258" s="518" t="e">
        <f t="shared" si="1186"/>
        <v>#VALUE!</v>
      </c>
      <c r="BJ258" s="520" t="e">
        <f>PRODUCT($BI$225:BI258)-1</f>
        <v>#VALUE!</v>
      </c>
      <c r="BK258" s="518" t="e">
        <f t="shared" si="1187"/>
        <v>#VALUE!</v>
      </c>
      <c r="BL258" s="520" t="e">
        <f>PRODUCT($BK$225:BK258)-1</f>
        <v>#VALUE!</v>
      </c>
    </row>
    <row r="259" spans="3:64" ht="15">
      <c r="C259" s="222" t="e">
        <f t="shared" si="1216"/>
        <v>#VALUE!</v>
      </c>
      <c r="D259" s="70" t="e">
        <f t="shared" ref="D259" si="1241">I259+35</f>
        <v>#VALUE!</v>
      </c>
      <c r="E259" s="70" t="e">
        <f t="shared" ref="E259" si="1242">"FNMA"&amp;TEXT($J$23,"0.0")&amp;"-TBA-"&amp;TEXT(C259,"mmm")</f>
        <v>#VALUE!</v>
      </c>
      <c r="F259" s="70" t="e">
        <f t="shared" ref="F259" si="1243">"FNMA"&amp;TEXT($J$23,"0.0")&amp;"-TBA-"&amp;TEXT(D259,"mmm")</f>
        <v>#VALUE!</v>
      </c>
      <c r="G259" s="70" t="str">
        <f t="shared" si="1191"/>
        <v>FNMA3.0-TBA-GEN</v>
      </c>
      <c r="I259" s="133" t="str">
        <f>[2]!YBWORKDAY(EDATE(Base_Date, AV259), -1, "USD")</f>
        <v>E</v>
      </c>
      <c r="J259" s="331" t="str">
        <f t="shared" ref="J259" si="1244">AX259</f>
        <v>E</v>
      </c>
      <c r="K259" s="332" t="e">
        <f t="shared" ref="K259" si="1245">AX259+AY259</f>
        <v>#VALUE!</v>
      </c>
      <c r="L259" s="332" t="e">
        <f t="shared" ref="L259" si="1246">K259-K258</f>
        <v>#VALUE!</v>
      </c>
      <c r="M259" s="333" t="str">
        <f>[2]!YBHIST($I$208,$I259,"LMMOAS","sec")</f>
        <v>E</v>
      </c>
      <c r="N259" s="334" t="str">
        <f>[2]!YBHIST($I$208,$I258,M$25,"sec","")</f>
        <v>E</v>
      </c>
      <c r="O259" s="335" t="str">
        <f>[2]!YBHIST("1 Month LIBOR",I259,"Yield","bmk","")</f>
        <v>E</v>
      </c>
      <c r="P259" s="332" t="e">
        <f t="shared" ref="P259" si="1247">K258-Q259</f>
        <v>#VALUE!</v>
      </c>
      <c r="Q259" s="336" t="str">
        <f>[2]!YBSCEN($I$208,$J258&amp;"d","Market",O$25,"Swap",$I258,"LMMSkew","","Model",100,0,29,"Gradual","ParShift|N",0,"Annualized ROR",O258,100,"",,,,"Default",,,,"Default",,)</f>
        <v>E</v>
      </c>
      <c r="R259" s="332" t="e">
        <f t="shared" ref="R259" si="1248">L259+P259</f>
        <v>#VALUE!</v>
      </c>
      <c r="S259" s="337" t="e">
        <f t="shared" ref="S259" si="1249">R259/K258</f>
        <v>#VALUE!</v>
      </c>
      <c r="T259" s="332" t="e">
        <f>SUM(R$225:R259)</f>
        <v>#VALUE!</v>
      </c>
      <c r="U259" s="337" t="e">
        <f t="shared" si="1180"/>
        <v>#VALUE!</v>
      </c>
      <c r="V259" s="338" t="e">
        <f>VLOOKUP($I259, 'Barcap OAD'!$A:$S, $F$208, FALSE)</f>
        <v>#N/A</v>
      </c>
      <c r="W259" s="339" t="e">
        <f t="shared" si="1174"/>
        <v>#VALUE!</v>
      </c>
      <c r="X259" s="340" t="e">
        <f>[2]!YBHIST($E259,$I259,X$25,"sec","")</f>
        <v>#VALUE!</v>
      </c>
      <c r="Y259" s="332" t="e">
        <f t="shared" ref="Y259" si="1250">X259-X258</f>
        <v>#VALUE!</v>
      </c>
      <c r="Z259" s="336" t="e">
        <f t="shared" ref="Z259" si="1251">X258-AA258</f>
        <v>#VALUE!</v>
      </c>
      <c r="AA259" s="336" t="e">
        <f>[2]!YBHIST($F259,$I259,X$25,"sec","")</f>
        <v>#VALUE!</v>
      </c>
      <c r="AB259" s="336" t="e">
        <f t="shared" ref="AB259" si="1252">X258-Z259</f>
        <v>#VALUE!</v>
      </c>
      <c r="AC259" s="341" t="e">
        <f t="shared" ref="AC259" si="1253">Y259+Z259</f>
        <v>#VALUE!</v>
      </c>
      <c r="AD259" s="342" t="e">
        <f>VLOOKUP($I259, 'Barcap OAD'!$A:$S, $F$26, FALSE)</f>
        <v>#N/A</v>
      </c>
      <c r="AE259" s="339" t="e">
        <f t="shared" ref="AE259" si="1254">X259*AD259/10000</f>
        <v>#VALUE!</v>
      </c>
      <c r="AF259" s="343" t="e">
        <f t="shared" ref="AF259" si="1255">W259/AE259</f>
        <v>#VALUE!</v>
      </c>
      <c r="AG259" s="332" t="e">
        <f t="shared" ref="AG259" si="1256">-AC259*AF258</f>
        <v>#VALUE!</v>
      </c>
      <c r="AH259" s="337" t="e">
        <f t="shared" ref="AH259" si="1257">AG259/K258</f>
        <v>#VALUE!</v>
      </c>
      <c r="AI259" s="332" t="e">
        <f t="shared" ref="AI259" si="1258">AL259+AK259</f>
        <v>#VALUE!</v>
      </c>
      <c r="AJ259" s="337" t="e">
        <f t="shared" ref="AJ259" si="1259">AF259-AF258</f>
        <v>#VALUE!</v>
      </c>
      <c r="AK259" s="341" t="e">
        <f t="shared" ref="AK259" si="1260">(AJ259*Y259)/2</f>
        <v>#VALUE!</v>
      </c>
      <c r="AL259" s="344" t="e">
        <f t="shared" ref="AL259" si="1261">AG259+R259</f>
        <v>#VALUE!</v>
      </c>
      <c r="AM259" s="337" t="e">
        <f t="shared" ref="AM259" si="1262">AL259/K258</f>
        <v>#VALUE!</v>
      </c>
      <c r="AN259" s="332" t="e">
        <f>SUM(AL$225:AL259)</f>
        <v>#VALUE!</v>
      </c>
      <c r="AO259" s="345" t="e">
        <f t="shared" si="1184"/>
        <v>#VALUE!</v>
      </c>
      <c r="AP259" s="346" t="e">
        <f t="shared" ref="AP259" si="1263">(Z259*AF259*-1)+P259</f>
        <v>#VALUE!</v>
      </c>
      <c r="AQ259" s="347" t="e">
        <f t="shared" ref="AQ259" si="1264">AP259/K258</f>
        <v>#VALUE!</v>
      </c>
      <c r="AR259" s="204"/>
      <c r="AS259" s="221"/>
      <c r="AV259" s="67">
        <f t="shared" si="1169"/>
        <v>-15</v>
      </c>
      <c r="AX259" s="208" t="str">
        <f>[2]!YBHIST($I$208,$I259,J$25,"sec","")</f>
        <v>E</v>
      </c>
      <c r="AY259" s="206" t="str">
        <f>[2]!YBPRICE($I$208,AX259&amp;"d","Market","AccruedInterest","Swap",$I259,"LMMSkew","","Model",100,"")</f>
        <v>E</v>
      </c>
      <c r="BA259" s="211" t="e">
        <f>[2]!YBHIST($E259,$I259,X$25,"sec","")</f>
        <v>#VALUE!</v>
      </c>
      <c r="BB259" s="67" t="e">
        <f>[2]!YBPRICE(E$41,BA259,"Market","AccruedInterest","Swap",$I259,"LMMSkew","","Model",100,"OASEDUR")</f>
        <v>#VALUE!</v>
      </c>
      <c r="BI259" s="518" t="e">
        <f t="shared" ref="BI259" si="1265">1+S259</f>
        <v>#VALUE!</v>
      </c>
      <c r="BJ259" s="520" t="e">
        <f>PRODUCT($BI$225:BI259)-1</f>
        <v>#VALUE!</v>
      </c>
      <c r="BK259" s="518" t="e">
        <f t="shared" ref="BK259" si="1266">1+AM259</f>
        <v>#VALUE!</v>
      </c>
      <c r="BL259" s="520" t="e">
        <f>PRODUCT($BK$225:BK259)-1</f>
        <v>#VALUE!</v>
      </c>
    </row>
    <row r="260" spans="3:64" ht="15">
      <c r="C260" s="222" t="e">
        <f t="shared" si="1216"/>
        <v>#VALUE!</v>
      </c>
      <c r="D260" s="70" t="e">
        <f t="shared" ref="D260" si="1267">I260+35</f>
        <v>#VALUE!</v>
      </c>
      <c r="E260" s="70" t="e">
        <f t="shared" ref="E260" si="1268">"FNMA"&amp;TEXT($J$23,"0.0")&amp;"-TBA-"&amp;TEXT(C260,"mmm")</f>
        <v>#VALUE!</v>
      </c>
      <c r="F260" s="70" t="e">
        <f t="shared" ref="F260" si="1269">"FNMA"&amp;TEXT($J$23,"0.0")&amp;"-TBA-"&amp;TEXT(D260,"mmm")</f>
        <v>#VALUE!</v>
      </c>
      <c r="G260" s="70" t="str">
        <f t="shared" si="1191"/>
        <v>FNMA3.0-TBA-GEN</v>
      </c>
      <c r="I260" s="133" t="str">
        <f>[2]!YBWORKDAY(EDATE(Base_Date, AV260), -1, "USD")</f>
        <v>E</v>
      </c>
      <c r="J260" s="234" t="str">
        <f t="shared" ref="J260" si="1270">AX260</f>
        <v>E</v>
      </c>
      <c r="K260" s="237" t="e">
        <f t="shared" ref="K260" si="1271">AX260+AY260</f>
        <v>#VALUE!</v>
      </c>
      <c r="L260" s="237" t="e">
        <f t="shared" ref="L260" si="1272">K260-K259</f>
        <v>#VALUE!</v>
      </c>
      <c r="M260" s="238" t="str">
        <f>[2]!YBHIST($I$208,$I260,"LMMOAS","sec")</f>
        <v>E</v>
      </c>
      <c r="N260" s="239" t="str">
        <f>[2]!YBHIST($I$208,$I259,M$25,"sec","")</f>
        <v>E</v>
      </c>
      <c r="O260" s="240" t="str">
        <f>[2]!YBHIST("1 Month LIBOR",I260,"Yield","bmk","")</f>
        <v>E</v>
      </c>
      <c r="P260" s="237" t="e">
        <f t="shared" ref="P260" si="1273">K259-Q260</f>
        <v>#VALUE!</v>
      </c>
      <c r="Q260" s="171" t="str">
        <f>[2]!YBSCEN($I$208,$J259&amp;"d","Market",O$25,"Swap",$I259,"LMMSkew","","Model",100,0,29,"Gradual","ParShift|N",0,"Annualized ROR",O259,100,"",,,,"Default",,,,"Default",,)</f>
        <v>E</v>
      </c>
      <c r="R260" s="237" t="e">
        <f t="shared" ref="R260" si="1274">L260+P260</f>
        <v>#VALUE!</v>
      </c>
      <c r="S260" s="241" t="e">
        <f t="shared" ref="S260" si="1275">R260/K259</f>
        <v>#VALUE!</v>
      </c>
      <c r="T260" s="237" t="e">
        <f>SUM(R$225:R260)</f>
        <v>#VALUE!</v>
      </c>
      <c r="U260" s="241" t="e">
        <f t="shared" ref="U260" si="1276">BJ260</f>
        <v>#VALUE!</v>
      </c>
      <c r="V260" s="242" t="e">
        <f>VLOOKUP($I260, 'Barcap OAD'!$A:$S, $F$208, FALSE)</f>
        <v>#N/A</v>
      </c>
      <c r="W260" s="243" t="e">
        <f t="shared" si="1174"/>
        <v>#VALUE!</v>
      </c>
      <c r="X260" s="244" t="e">
        <f>[2]!YBHIST($E260,$I260,X$25,"sec","")</f>
        <v>#VALUE!</v>
      </c>
      <c r="Y260" s="237" t="e">
        <f t="shared" ref="Y260" si="1277">X260-X259</f>
        <v>#VALUE!</v>
      </c>
      <c r="Z260" s="171" t="e">
        <f t="shared" ref="Z260" si="1278">X259-AA259</f>
        <v>#VALUE!</v>
      </c>
      <c r="AA260" s="171" t="e">
        <f>[2]!YBHIST($F260,$I260,X$25,"sec","")</f>
        <v>#VALUE!</v>
      </c>
      <c r="AB260" s="171" t="e">
        <f t="shared" ref="AB260" si="1279">X259-Z260</f>
        <v>#VALUE!</v>
      </c>
      <c r="AC260" s="245" t="e">
        <f t="shared" ref="AC260" si="1280">Y260+Z260</f>
        <v>#VALUE!</v>
      </c>
      <c r="AD260" s="246" t="e">
        <f>VLOOKUP($I260, 'Barcap OAD'!$A:$S, $F$26, FALSE)</f>
        <v>#N/A</v>
      </c>
      <c r="AE260" s="243" t="e">
        <f t="shared" ref="AE260" si="1281">X260*AD260/10000</f>
        <v>#VALUE!</v>
      </c>
      <c r="AF260" s="247" t="e">
        <f t="shared" ref="AF260" si="1282">W260/AE260</f>
        <v>#VALUE!</v>
      </c>
      <c r="AG260" s="237" t="e">
        <f t="shared" ref="AG260" si="1283">-AC260*AF259</f>
        <v>#VALUE!</v>
      </c>
      <c r="AH260" s="241" t="e">
        <f t="shared" ref="AH260" si="1284">AG260/K259</f>
        <v>#VALUE!</v>
      </c>
      <c r="AI260" s="237" t="e">
        <f t="shared" ref="AI260" si="1285">AL260+AK260</f>
        <v>#VALUE!</v>
      </c>
      <c r="AJ260" s="241" t="e">
        <f t="shared" ref="AJ260" si="1286">AF260-AF259</f>
        <v>#VALUE!</v>
      </c>
      <c r="AK260" s="245" t="e">
        <f t="shared" ref="AK260" si="1287">(AJ260*Y260)/2</f>
        <v>#VALUE!</v>
      </c>
      <c r="AL260" s="248" t="e">
        <f t="shared" ref="AL260" si="1288">AG260+R260</f>
        <v>#VALUE!</v>
      </c>
      <c r="AM260" s="241" t="e">
        <f t="shared" ref="AM260" si="1289">AL260/K259</f>
        <v>#VALUE!</v>
      </c>
      <c r="AN260" s="237" t="e">
        <f>SUM(AL$225:AL260)</f>
        <v>#VALUE!</v>
      </c>
      <c r="AO260" s="203" t="e">
        <f t="shared" ref="AO260" si="1290">BL260</f>
        <v>#VALUE!</v>
      </c>
      <c r="AP260" s="249" t="e">
        <f t="shared" ref="AP260" si="1291">(Z260*AF260*-1)+P260</f>
        <v>#VALUE!</v>
      </c>
      <c r="AQ260" s="250" t="e">
        <f t="shared" ref="AQ260" si="1292">AP260/K259</f>
        <v>#VALUE!</v>
      </c>
      <c r="AR260" s="204"/>
      <c r="AS260" s="221"/>
      <c r="AV260" s="67">
        <f t="shared" si="1169"/>
        <v>-14</v>
      </c>
      <c r="AX260" s="208" t="str">
        <f>[2]!YBHIST($I$208,$I260,J$25,"sec","")</f>
        <v>E</v>
      </c>
      <c r="AY260" s="206" t="str">
        <f>[2]!YBPRICE($I$208,AX260&amp;"d","Market","AccruedInterest","Swap",$I260,"LMMSkew","","Model",100,"")</f>
        <v>E</v>
      </c>
      <c r="BA260" s="211" t="e">
        <f>[2]!YBHIST($E260,$I260,X$25,"sec","")</f>
        <v>#VALUE!</v>
      </c>
      <c r="BB260" s="67" t="e">
        <f>[2]!YBPRICE(E$41,BA260,"Market","AccruedInterest","Swap",$I260,"LMMSkew","","Model",100,"OASEDUR")</f>
        <v>#VALUE!</v>
      </c>
      <c r="BI260" s="518" t="e">
        <f t="shared" ref="BI260" si="1293">1+S260</f>
        <v>#VALUE!</v>
      </c>
      <c r="BJ260" s="520" t="e">
        <f>PRODUCT($BI$225:BI260)-1</f>
        <v>#VALUE!</v>
      </c>
      <c r="BK260" s="518" t="e">
        <f t="shared" ref="BK260" si="1294">1+AM260</f>
        <v>#VALUE!</v>
      </c>
      <c r="BL260" s="520" t="e">
        <f>PRODUCT($BK$225:BK260)-1</f>
        <v>#VALUE!</v>
      </c>
    </row>
    <row r="261" spans="3:64" ht="15">
      <c r="C261" s="222" t="e">
        <f t="shared" si="1216"/>
        <v>#VALUE!</v>
      </c>
      <c r="D261" s="70" t="e">
        <f t="shared" ref="D261" si="1295">I261+35</f>
        <v>#VALUE!</v>
      </c>
      <c r="E261" s="70" t="e">
        <f t="shared" ref="E261" si="1296">"FNMA"&amp;TEXT($J$23,"0.0")&amp;"-TBA-"&amp;TEXT(C261,"mmm")</f>
        <v>#VALUE!</v>
      </c>
      <c r="F261" s="70" t="e">
        <f t="shared" ref="F261" si="1297">"FNMA"&amp;TEXT($J$23,"0.0")&amp;"-TBA-"&amp;TEXT(D261,"mmm")</f>
        <v>#VALUE!</v>
      </c>
      <c r="G261" s="70" t="str">
        <f t="shared" si="1191"/>
        <v>FNMA3.0-TBA-GEN</v>
      </c>
      <c r="I261" s="133" t="str">
        <f>[2]!YBWORKDAY(EDATE(Base_Date, AV261), -1, "USD")</f>
        <v>E</v>
      </c>
      <c r="J261" s="234" t="str">
        <f t="shared" ref="J261" si="1298">AX261</f>
        <v>E</v>
      </c>
      <c r="K261" s="237" t="e">
        <f t="shared" ref="K261" si="1299">AX261+AY261</f>
        <v>#VALUE!</v>
      </c>
      <c r="L261" s="237" t="e">
        <f t="shared" ref="L261" si="1300">K261-K260</f>
        <v>#VALUE!</v>
      </c>
      <c r="M261" s="238" t="str">
        <f>[2]!YBHIST($I$208,$I261,"LMMOAS","sec")</f>
        <v>E</v>
      </c>
      <c r="N261" s="239" t="str">
        <f>[2]!YBHIST($I$208,$I260,M$25,"sec","")</f>
        <v>E</v>
      </c>
      <c r="O261" s="240" t="str">
        <f>[2]!YBHIST("1 Month LIBOR",I261,"Yield","bmk","")</f>
        <v>E</v>
      </c>
      <c r="P261" s="237" t="e">
        <f t="shared" ref="P261" si="1301">K260-Q261</f>
        <v>#VALUE!</v>
      </c>
      <c r="Q261" s="171" t="str">
        <f>[2]!YBSCEN($I$208,$J260&amp;"d","Market",O$25,"Swap",$I260,"LMMSkew","","Model",100,0,29,"Gradual","ParShift|N",0,"Annualized ROR",O260,100,"",,,,"Default",,,,"Default",,)</f>
        <v>E</v>
      </c>
      <c r="R261" s="237" t="e">
        <f t="shared" ref="R261" si="1302">L261+P261</f>
        <v>#VALUE!</v>
      </c>
      <c r="S261" s="241" t="e">
        <f t="shared" ref="S261" si="1303">R261/K260</f>
        <v>#VALUE!</v>
      </c>
      <c r="T261" s="237" t="e">
        <f>SUM(R$225:R261)</f>
        <v>#VALUE!</v>
      </c>
      <c r="U261" s="241" t="e">
        <f t="shared" ref="U261" si="1304">BJ261</f>
        <v>#VALUE!</v>
      </c>
      <c r="V261" s="242" t="e">
        <f>VLOOKUP($I261, 'Barcap OAD'!$A:$S, $F$208, FALSE)</f>
        <v>#N/A</v>
      </c>
      <c r="W261" s="243" t="e">
        <f t="shared" si="1174"/>
        <v>#VALUE!</v>
      </c>
      <c r="X261" s="244" t="e">
        <f>[2]!YBHIST($E261,$I261,X$25,"sec","")</f>
        <v>#VALUE!</v>
      </c>
      <c r="Y261" s="237" t="e">
        <f t="shared" ref="Y261" si="1305">X261-X260</f>
        <v>#VALUE!</v>
      </c>
      <c r="Z261" s="171" t="e">
        <f t="shared" ref="Z261" si="1306">X260-AA260</f>
        <v>#VALUE!</v>
      </c>
      <c r="AA261" s="171" t="e">
        <f>[2]!YBHIST($F261,$I261,X$25,"sec","")</f>
        <v>#VALUE!</v>
      </c>
      <c r="AB261" s="171" t="e">
        <f t="shared" ref="AB261" si="1307">X260-Z261</f>
        <v>#VALUE!</v>
      </c>
      <c r="AC261" s="245" t="e">
        <f t="shared" ref="AC261" si="1308">Y261+Z261</f>
        <v>#VALUE!</v>
      </c>
      <c r="AD261" s="246" t="e">
        <f>VLOOKUP($I261, 'Barcap OAD'!$A:$S, $F$26, FALSE)</f>
        <v>#N/A</v>
      </c>
      <c r="AE261" s="243" t="e">
        <f t="shared" ref="AE261" si="1309">X261*AD261/10000</f>
        <v>#VALUE!</v>
      </c>
      <c r="AF261" s="247" t="e">
        <f t="shared" ref="AF261" si="1310">W261/AE261</f>
        <v>#VALUE!</v>
      </c>
      <c r="AG261" s="237" t="e">
        <f t="shared" ref="AG261" si="1311">-AC261*AF260</f>
        <v>#VALUE!</v>
      </c>
      <c r="AH261" s="241" t="e">
        <f t="shared" ref="AH261" si="1312">AG261/K260</f>
        <v>#VALUE!</v>
      </c>
      <c r="AI261" s="237" t="e">
        <f t="shared" ref="AI261" si="1313">AL261+AK261</f>
        <v>#VALUE!</v>
      </c>
      <c r="AJ261" s="241" t="e">
        <f t="shared" ref="AJ261" si="1314">AF261-AF260</f>
        <v>#VALUE!</v>
      </c>
      <c r="AK261" s="245" t="e">
        <f t="shared" ref="AK261" si="1315">(AJ261*Y261)/2</f>
        <v>#VALUE!</v>
      </c>
      <c r="AL261" s="248" t="e">
        <f t="shared" ref="AL261" si="1316">AG261+R261</f>
        <v>#VALUE!</v>
      </c>
      <c r="AM261" s="241" t="e">
        <f t="shared" ref="AM261" si="1317">AL261/K260</f>
        <v>#VALUE!</v>
      </c>
      <c r="AN261" s="237" t="e">
        <f>SUM(AL$225:AL261)</f>
        <v>#VALUE!</v>
      </c>
      <c r="AO261" s="203" t="e">
        <f t="shared" ref="AO261" si="1318">BL261</f>
        <v>#VALUE!</v>
      </c>
      <c r="AP261" s="249" t="e">
        <f t="shared" ref="AP261" si="1319">(Z261*AF261*-1)+P261</f>
        <v>#VALUE!</v>
      </c>
      <c r="AQ261" s="250" t="e">
        <f t="shared" ref="AQ261" si="1320">AP261/K260</f>
        <v>#VALUE!</v>
      </c>
      <c r="AR261" s="204"/>
      <c r="AS261" s="221"/>
      <c r="AV261" s="67">
        <f t="shared" si="1169"/>
        <v>-13</v>
      </c>
      <c r="AX261" s="208" t="str">
        <f>[2]!YBHIST($I$208,$I261,J$25,"sec","")</f>
        <v>E</v>
      </c>
      <c r="AY261" s="206" t="str">
        <f>[2]!YBPRICE($I$208,AX261&amp;"d","Market","AccruedInterest","Swap",$I261,"LMMSkew","","Model",100,"")</f>
        <v>E</v>
      </c>
      <c r="BA261" s="211" t="e">
        <f>[2]!YBHIST($E261,$I261,X$25,"sec","")</f>
        <v>#VALUE!</v>
      </c>
      <c r="BB261" s="67" t="e">
        <f>[2]!YBPRICE(E$41,BA261,"Market","AccruedInterest","Swap",$I261,"LMMSkew","","Model",100,"OASEDUR")</f>
        <v>#VALUE!</v>
      </c>
      <c r="BI261" s="518" t="e">
        <f t="shared" ref="BI261" si="1321">1+S261</f>
        <v>#VALUE!</v>
      </c>
      <c r="BJ261" s="520" t="e">
        <f>PRODUCT($BI$225:BI261)-1</f>
        <v>#VALUE!</v>
      </c>
      <c r="BK261" s="518" t="e">
        <f t="shared" ref="BK261" si="1322">1+AM261</f>
        <v>#VALUE!</v>
      </c>
      <c r="BL261" s="520" t="e">
        <f>PRODUCT($BK$225:BK261)-1</f>
        <v>#VALUE!</v>
      </c>
    </row>
    <row r="262" spans="3:64" ht="15">
      <c r="C262" s="222" t="e">
        <f t="shared" ref="C262" si="1323">I262+10</f>
        <v>#VALUE!</v>
      </c>
      <c r="D262" s="70" t="e">
        <f t="shared" ref="D262" si="1324">I262+35</f>
        <v>#VALUE!</v>
      </c>
      <c r="E262" s="70" t="e">
        <f t="shared" ref="E262" si="1325">"FNMA"&amp;TEXT($J$23,"0.0")&amp;"-TBA-"&amp;TEXT(C262,"mmm")</f>
        <v>#VALUE!</v>
      </c>
      <c r="F262" s="70" t="e">
        <f t="shared" ref="F262" si="1326">"FNMA"&amp;TEXT($J$23,"0.0")&amp;"-TBA-"&amp;TEXT(D262,"mmm")</f>
        <v>#VALUE!</v>
      </c>
      <c r="G262" s="70" t="str">
        <f t="shared" si="1191"/>
        <v>FNMA3.0-TBA-GEN</v>
      </c>
      <c r="I262" s="133" t="str">
        <f>[2]!YBWORKDAY(EDATE(Base_Date, AV262), -1, "USD")</f>
        <v>E</v>
      </c>
      <c r="J262" s="234" t="str">
        <f t="shared" ref="J262" si="1327">AX262</f>
        <v>E</v>
      </c>
      <c r="K262" s="237" t="e">
        <f t="shared" ref="K262" si="1328">AX262+AY262</f>
        <v>#VALUE!</v>
      </c>
      <c r="L262" s="237" t="e">
        <f t="shared" ref="L262" si="1329">K262-K261</f>
        <v>#VALUE!</v>
      </c>
      <c r="M262" s="238" t="str">
        <f>[2]!YBHIST($I$208,$I262,"LMMOAS","sec")</f>
        <v>E</v>
      </c>
      <c r="N262" s="239" t="str">
        <f>[2]!YBHIST($I$208,$I261,M$25,"sec","")</f>
        <v>E</v>
      </c>
      <c r="O262" s="240" t="str">
        <f>[2]!YBHIST("1 Month LIBOR",I262,"Yield","bmk","")</f>
        <v>E</v>
      </c>
      <c r="P262" s="237" t="e">
        <f t="shared" ref="P262" si="1330">K261-Q262</f>
        <v>#VALUE!</v>
      </c>
      <c r="Q262" s="171" t="str">
        <f>[2]!YBSCEN($I$208,$J261&amp;"d","Market",O$25,"Swap",$I261,"LMMSkew","","Model",100,0,29,"Gradual","ParShift|N",0,"Annualized ROR",O261,100,"",,,,"Default",,,,"Default",,)</f>
        <v>E</v>
      </c>
      <c r="R262" s="237" t="e">
        <f t="shared" ref="R262" si="1331">L262+P262</f>
        <v>#VALUE!</v>
      </c>
      <c r="S262" s="241" t="e">
        <f t="shared" ref="S262" si="1332">R262/K261</f>
        <v>#VALUE!</v>
      </c>
      <c r="T262" s="237" t="e">
        <f>SUM(R$225:R262)</f>
        <v>#VALUE!</v>
      </c>
      <c r="U262" s="241" t="e">
        <f t="shared" ref="U262" si="1333">BJ262</f>
        <v>#VALUE!</v>
      </c>
      <c r="V262" s="242" t="e">
        <f>VLOOKUP($I262, 'Barcap OAD'!$A:$S, $F$208, FALSE)</f>
        <v>#N/A</v>
      </c>
      <c r="W262" s="243" t="e">
        <f t="shared" si="1174"/>
        <v>#VALUE!</v>
      </c>
      <c r="X262" s="244" t="e">
        <f>[2]!YBHIST($E262,$I262,X$25,"sec","")</f>
        <v>#VALUE!</v>
      </c>
      <c r="Y262" s="237" t="e">
        <f t="shared" ref="Y262" si="1334">X262-X261</f>
        <v>#VALUE!</v>
      </c>
      <c r="Z262" s="171" t="e">
        <f t="shared" ref="Z262" si="1335">X261-AA261</f>
        <v>#VALUE!</v>
      </c>
      <c r="AA262" s="171" t="e">
        <f>[2]!YBHIST($F262,$I262,X$25,"sec","")</f>
        <v>#VALUE!</v>
      </c>
      <c r="AB262" s="171" t="e">
        <f t="shared" ref="AB262" si="1336">X261-Z262</f>
        <v>#VALUE!</v>
      </c>
      <c r="AC262" s="245" t="e">
        <f t="shared" ref="AC262" si="1337">Y262+Z262</f>
        <v>#VALUE!</v>
      </c>
      <c r="AD262" s="246" t="e">
        <f>VLOOKUP($I262, 'Barcap OAD'!$A:$S, $F$26, FALSE)</f>
        <v>#N/A</v>
      </c>
      <c r="AE262" s="243" t="e">
        <f t="shared" ref="AE262" si="1338">X262*AD262/10000</f>
        <v>#VALUE!</v>
      </c>
      <c r="AF262" s="247" t="e">
        <f t="shared" ref="AF262" si="1339">W262/AE262</f>
        <v>#VALUE!</v>
      </c>
      <c r="AG262" s="237" t="e">
        <f t="shared" ref="AG262" si="1340">-AC262*AF261</f>
        <v>#VALUE!</v>
      </c>
      <c r="AH262" s="241" t="e">
        <f t="shared" ref="AH262" si="1341">AG262/K261</f>
        <v>#VALUE!</v>
      </c>
      <c r="AI262" s="237" t="e">
        <f t="shared" ref="AI262" si="1342">AL262+AK262</f>
        <v>#VALUE!</v>
      </c>
      <c r="AJ262" s="241" t="e">
        <f t="shared" ref="AJ262" si="1343">AF262-AF261</f>
        <v>#VALUE!</v>
      </c>
      <c r="AK262" s="245" t="e">
        <f t="shared" ref="AK262" si="1344">(AJ262*Y262)/2</f>
        <v>#VALUE!</v>
      </c>
      <c r="AL262" s="248" t="e">
        <f t="shared" ref="AL262" si="1345">AG262+R262</f>
        <v>#VALUE!</v>
      </c>
      <c r="AM262" s="241" t="e">
        <f t="shared" ref="AM262" si="1346">AL262/K261</f>
        <v>#VALUE!</v>
      </c>
      <c r="AN262" s="237" t="e">
        <f>SUM(AL$225:AL262)</f>
        <v>#VALUE!</v>
      </c>
      <c r="AO262" s="203" t="e">
        <f t="shared" ref="AO262" si="1347">BL262</f>
        <v>#VALUE!</v>
      </c>
      <c r="AP262" s="249" t="e">
        <f t="shared" ref="AP262" si="1348">(Z262*AF262*-1)+P262</f>
        <v>#VALUE!</v>
      </c>
      <c r="AQ262" s="250" t="e">
        <f t="shared" ref="AQ262" si="1349">AP262/K261</f>
        <v>#VALUE!</v>
      </c>
      <c r="AR262" s="204"/>
      <c r="AS262" s="221"/>
      <c r="AV262" s="67">
        <f t="shared" si="1169"/>
        <v>-12</v>
      </c>
      <c r="AX262" s="208" t="str">
        <f>[2]!YBHIST($I$208,$I262,J$25,"sec","")</f>
        <v>E</v>
      </c>
      <c r="AY262" s="206" t="str">
        <f>[2]!YBPRICE($I$208,AX262&amp;"d","Market","AccruedInterest","Swap",$I262,"LMMSkew","","Model",100,"")</f>
        <v>E</v>
      </c>
      <c r="BA262" s="211" t="e">
        <f>[2]!YBHIST($E262,$I262,X$25,"sec","")</f>
        <v>#VALUE!</v>
      </c>
      <c r="BB262" s="67" t="e">
        <f>[2]!YBPRICE(E$41,BA262,"Market","AccruedInterest","Swap",$I262,"LMMSkew","","Model",100,"OASEDUR")</f>
        <v>#VALUE!</v>
      </c>
      <c r="BI262" s="518" t="e">
        <f t="shared" ref="BI262" si="1350">1+S262</f>
        <v>#VALUE!</v>
      </c>
      <c r="BJ262" s="520" t="e">
        <f>PRODUCT($BI$225:BI262)-1</f>
        <v>#VALUE!</v>
      </c>
      <c r="BK262" s="518" t="e">
        <f t="shared" ref="BK262" si="1351">1+AM262</f>
        <v>#VALUE!</v>
      </c>
      <c r="BL262" s="520" t="e">
        <f>PRODUCT($BK$225:BK262)-1</f>
        <v>#VALUE!</v>
      </c>
    </row>
    <row r="263" spans="3:64" ht="15">
      <c r="C263" s="222" t="e">
        <f t="shared" ref="C263" si="1352">I263+10</f>
        <v>#VALUE!</v>
      </c>
      <c r="D263" s="70" t="e">
        <f t="shared" ref="D263" si="1353">I263+35</f>
        <v>#VALUE!</v>
      </c>
      <c r="E263" s="70" t="e">
        <f t="shared" ref="E263" si="1354">"FNMA"&amp;TEXT($J$23,"0.0")&amp;"-TBA-"&amp;TEXT(C263,"mmm")</f>
        <v>#VALUE!</v>
      </c>
      <c r="F263" s="70" t="e">
        <f t="shared" ref="F263" si="1355">"FNMA"&amp;TEXT($J$23,"0.0")&amp;"-TBA-"&amp;TEXT(D263,"mmm")</f>
        <v>#VALUE!</v>
      </c>
      <c r="G263" s="70" t="str">
        <f t="shared" si="1191"/>
        <v>FNMA3.0-TBA-GEN</v>
      </c>
      <c r="I263" s="133" t="str">
        <f>[2]!YBWORKDAY(EDATE(Base_Date, AV263), -1, "USD")</f>
        <v>E</v>
      </c>
      <c r="J263" s="234" t="str">
        <f t="shared" ref="J263" si="1356">AX263</f>
        <v>E</v>
      </c>
      <c r="K263" s="237" t="e">
        <f t="shared" ref="K263" si="1357">AX263+AY263</f>
        <v>#VALUE!</v>
      </c>
      <c r="L263" s="237" t="e">
        <f t="shared" ref="L263" si="1358">K263-K262</f>
        <v>#VALUE!</v>
      </c>
      <c r="M263" s="238" t="str">
        <f>[2]!YBHIST($I$208,$I263,"LMMOAS","sec")</f>
        <v>E</v>
      </c>
      <c r="N263" s="239" t="str">
        <f>[2]!YBHIST($I$208,$I262,M$25,"sec","")</f>
        <v>E</v>
      </c>
      <c r="O263" s="240" t="str">
        <f>[2]!YBHIST("1 Month LIBOR",I263,"Yield","bmk","")</f>
        <v>E</v>
      </c>
      <c r="P263" s="237" t="e">
        <f t="shared" ref="P263" si="1359">K262-Q263</f>
        <v>#VALUE!</v>
      </c>
      <c r="Q263" s="171" t="str">
        <f>[2]!YBSCEN($I$208,$J262&amp;"d","Market",O$25,"Swap",$I262,"LMMSkew","","Model",100,0,29,"Gradual","ParShift|N",0,"Annualized ROR",O262,100,"",,,,"Default",,,,"Default",,)</f>
        <v>E</v>
      </c>
      <c r="R263" s="237" t="e">
        <f t="shared" ref="R263" si="1360">L263+P263</f>
        <v>#VALUE!</v>
      </c>
      <c r="S263" s="241" t="e">
        <f t="shared" ref="S263" si="1361">R263/K262</f>
        <v>#VALUE!</v>
      </c>
      <c r="T263" s="237" t="e">
        <f>SUM(R$225:R263)</f>
        <v>#VALUE!</v>
      </c>
      <c r="U263" s="241" t="e">
        <f t="shared" ref="U263" si="1362">BJ263</f>
        <v>#VALUE!</v>
      </c>
      <c r="V263" s="242" t="e">
        <f>VLOOKUP($I263, 'Barcap OAD'!$A:$S, $F$208, FALSE)</f>
        <v>#N/A</v>
      </c>
      <c r="W263" s="243" t="e">
        <f t="shared" si="1174"/>
        <v>#VALUE!</v>
      </c>
      <c r="X263" s="244" t="e">
        <f>[2]!YBHIST($E263,$I263,X$25,"sec","")</f>
        <v>#VALUE!</v>
      </c>
      <c r="Y263" s="237" t="e">
        <f t="shared" ref="Y263" si="1363">X263-X262</f>
        <v>#VALUE!</v>
      </c>
      <c r="Z263" s="171" t="e">
        <f t="shared" ref="Z263" si="1364">X262-AA262</f>
        <v>#VALUE!</v>
      </c>
      <c r="AA263" s="171" t="e">
        <f>[2]!YBHIST($F263,$I263,X$25,"sec","")</f>
        <v>#VALUE!</v>
      </c>
      <c r="AB263" s="171" t="e">
        <f t="shared" ref="AB263" si="1365">X262-Z263</f>
        <v>#VALUE!</v>
      </c>
      <c r="AC263" s="245" t="e">
        <f t="shared" ref="AC263" si="1366">Y263+Z263</f>
        <v>#VALUE!</v>
      </c>
      <c r="AD263" s="246" t="e">
        <f>VLOOKUP($I263, 'Barcap OAD'!$A:$S, $F$26, FALSE)</f>
        <v>#N/A</v>
      </c>
      <c r="AE263" s="243" t="e">
        <f t="shared" ref="AE263" si="1367">X263*AD263/10000</f>
        <v>#VALUE!</v>
      </c>
      <c r="AF263" s="247" t="e">
        <f t="shared" ref="AF263" si="1368">W263/AE263</f>
        <v>#VALUE!</v>
      </c>
      <c r="AG263" s="237" t="e">
        <f t="shared" ref="AG263" si="1369">-AC263*AF262</f>
        <v>#VALUE!</v>
      </c>
      <c r="AH263" s="241" t="e">
        <f t="shared" ref="AH263" si="1370">AG263/K262</f>
        <v>#VALUE!</v>
      </c>
      <c r="AI263" s="237" t="e">
        <f t="shared" ref="AI263" si="1371">AL263+AK263</f>
        <v>#VALUE!</v>
      </c>
      <c r="AJ263" s="241" t="e">
        <f t="shared" ref="AJ263" si="1372">AF263-AF262</f>
        <v>#VALUE!</v>
      </c>
      <c r="AK263" s="245" t="e">
        <f t="shared" ref="AK263" si="1373">(AJ263*Y263)/2</f>
        <v>#VALUE!</v>
      </c>
      <c r="AL263" s="248" t="e">
        <f t="shared" ref="AL263" si="1374">AG263+R263</f>
        <v>#VALUE!</v>
      </c>
      <c r="AM263" s="241" t="e">
        <f t="shared" ref="AM263" si="1375">AL263/K262</f>
        <v>#VALUE!</v>
      </c>
      <c r="AN263" s="237" t="e">
        <f>SUM(AL$225:AL263)</f>
        <v>#VALUE!</v>
      </c>
      <c r="AO263" s="203" t="e">
        <f t="shared" ref="AO263" si="1376">BL263</f>
        <v>#VALUE!</v>
      </c>
      <c r="AP263" s="249" t="e">
        <f t="shared" ref="AP263" si="1377">(Z263*AF263*-1)+P263</f>
        <v>#VALUE!</v>
      </c>
      <c r="AQ263" s="250" t="e">
        <f t="shared" ref="AQ263" si="1378">AP263/K262</f>
        <v>#VALUE!</v>
      </c>
      <c r="AR263" s="204"/>
      <c r="AS263" s="221"/>
      <c r="AV263" s="67">
        <f t="shared" si="1169"/>
        <v>-11</v>
      </c>
      <c r="AX263" s="208" t="str">
        <f>[2]!YBHIST($I$208,$I263,J$25,"sec","")</f>
        <v>E</v>
      </c>
      <c r="AY263" s="206" t="str">
        <f>[2]!YBPRICE($I$208,AX263&amp;"d","Market","AccruedInterest","Swap",$I263,"LMMSkew","","Model",100,"")</f>
        <v>E</v>
      </c>
      <c r="BA263" s="211" t="e">
        <f>[2]!YBHIST($E263,$I263,X$25,"sec","")</f>
        <v>#VALUE!</v>
      </c>
      <c r="BB263" s="67" t="e">
        <f>[2]!YBPRICE(E$41,BA263,"Market","AccruedInterest","Swap",$I263,"LMMSkew","","Model",100,"OASEDUR")</f>
        <v>#VALUE!</v>
      </c>
      <c r="BI263" s="518" t="e">
        <f t="shared" ref="BI263" si="1379">1+S263</f>
        <v>#VALUE!</v>
      </c>
      <c r="BJ263" s="520" t="e">
        <f>PRODUCT($BI$225:BI263)-1</f>
        <v>#VALUE!</v>
      </c>
      <c r="BK263" s="518" t="e">
        <f t="shared" ref="BK263" si="1380">1+AM263</f>
        <v>#VALUE!</v>
      </c>
      <c r="BL263" s="520" t="e">
        <f>PRODUCT($BK$225:BK263)-1</f>
        <v>#VALUE!</v>
      </c>
    </row>
    <row r="264" spans="3:64" ht="15">
      <c r="C264" s="222" t="e">
        <f t="shared" ref="C264" si="1381">I264+10</f>
        <v>#VALUE!</v>
      </c>
      <c r="D264" s="70" t="e">
        <f t="shared" ref="D264" si="1382">I264+35</f>
        <v>#VALUE!</v>
      </c>
      <c r="E264" s="70" t="e">
        <f t="shared" ref="E264" si="1383">"FNMA"&amp;TEXT($J$23,"0.0")&amp;"-TBA-"&amp;TEXT(C264,"mmm")</f>
        <v>#VALUE!</v>
      </c>
      <c r="F264" s="70" t="e">
        <f t="shared" ref="F264" si="1384">"FNMA"&amp;TEXT($J$23,"0.0")&amp;"-TBA-"&amp;TEXT(D264,"mmm")</f>
        <v>#VALUE!</v>
      </c>
      <c r="G264" s="70" t="str">
        <f t="shared" si="1191"/>
        <v>FNMA3.0-TBA-GEN</v>
      </c>
      <c r="I264" s="133" t="str">
        <f>[2]!YBWORKDAY(EDATE(Base_Date, AV264), -1, "USD")</f>
        <v>E</v>
      </c>
      <c r="J264" s="331" t="str">
        <f t="shared" ref="J264" si="1385">AX264</f>
        <v>E</v>
      </c>
      <c r="K264" s="332" t="e">
        <f t="shared" ref="K264" si="1386">AX264+AY264</f>
        <v>#VALUE!</v>
      </c>
      <c r="L264" s="332" t="e">
        <f t="shared" ref="L264" si="1387">K264-K263</f>
        <v>#VALUE!</v>
      </c>
      <c r="M264" s="333" t="str">
        <f>[2]!YBHIST($I$208,$I264,"LMMOAS","sec")</f>
        <v>E</v>
      </c>
      <c r="N264" s="334" t="str">
        <f>[2]!YBHIST($I$208,$I263,M$25,"sec","")</f>
        <v>E</v>
      </c>
      <c r="O264" s="335" t="str">
        <f>[2]!YBHIST("1 Month LIBOR",I264,"Yield","bmk","")</f>
        <v>E</v>
      </c>
      <c r="P264" s="332" t="e">
        <f t="shared" ref="P264" si="1388">K263-Q264</f>
        <v>#VALUE!</v>
      </c>
      <c r="Q264" s="336" t="str">
        <f>[2]!YBSCEN($I$208,$J263&amp;"d","Market",O$25,"Swap",$I263,"LMMSkew","","Model",100,0,29,"Gradual","ParShift|N",0,"Annualized ROR",O263,100,"",,,,"Default",,,,"Default",,)</f>
        <v>E</v>
      </c>
      <c r="R264" s="332" t="e">
        <f t="shared" ref="R264" si="1389">L264+P264</f>
        <v>#VALUE!</v>
      </c>
      <c r="S264" s="337" t="e">
        <f t="shared" ref="S264" si="1390">R264/K263</f>
        <v>#VALUE!</v>
      </c>
      <c r="T264" s="332" t="e">
        <f>SUM(R$225:R264)</f>
        <v>#VALUE!</v>
      </c>
      <c r="U264" s="337" t="e">
        <f t="shared" ref="U264" si="1391">BJ264</f>
        <v>#VALUE!</v>
      </c>
      <c r="V264" s="338" t="e">
        <f>VLOOKUP($I264, 'Barcap OAD'!$A:$S, $F$208, FALSE)</f>
        <v>#N/A</v>
      </c>
      <c r="W264" s="339" t="e">
        <f t="shared" si="1174"/>
        <v>#VALUE!</v>
      </c>
      <c r="X264" s="340" t="e">
        <f>[2]!YBHIST($E264,$I264,X$25,"sec","")</f>
        <v>#VALUE!</v>
      </c>
      <c r="Y264" s="332" t="e">
        <f t="shared" ref="Y264" si="1392">X264-X263</f>
        <v>#VALUE!</v>
      </c>
      <c r="Z264" s="336" t="e">
        <f t="shared" ref="Z264" si="1393">X263-AA263</f>
        <v>#VALUE!</v>
      </c>
      <c r="AA264" s="336" t="e">
        <f>[2]!YBHIST($F264,$I264,X$25,"sec","")</f>
        <v>#VALUE!</v>
      </c>
      <c r="AB264" s="336" t="e">
        <f t="shared" ref="AB264" si="1394">X263-Z264</f>
        <v>#VALUE!</v>
      </c>
      <c r="AC264" s="341" t="e">
        <f t="shared" ref="AC264" si="1395">Y264+Z264</f>
        <v>#VALUE!</v>
      </c>
      <c r="AD264" s="342" t="e">
        <f>VLOOKUP($I264, 'Barcap OAD'!$A:$S, $F$26, FALSE)</f>
        <v>#N/A</v>
      </c>
      <c r="AE264" s="339" t="e">
        <f t="shared" ref="AE264" si="1396">X264*AD264/10000</f>
        <v>#VALUE!</v>
      </c>
      <c r="AF264" s="343" t="e">
        <f t="shared" ref="AF264" si="1397">W264/AE264</f>
        <v>#VALUE!</v>
      </c>
      <c r="AG264" s="332" t="e">
        <f t="shared" ref="AG264" si="1398">-AC264*AF263</f>
        <v>#VALUE!</v>
      </c>
      <c r="AH264" s="337" t="e">
        <f t="shared" ref="AH264" si="1399">AG264/K263</f>
        <v>#VALUE!</v>
      </c>
      <c r="AI264" s="332" t="e">
        <f t="shared" ref="AI264" si="1400">AL264+AK264</f>
        <v>#VALUE!</v>
      </c>
      <c r="AJ264" s="337" t="e">
        <f t="shared" ref="AJ264" si="1401">AF264-AF263</f>
        <v>#VALUE!</v>
      </c>
      <c r="AK264" s="341" t="e">
        <f t="shared" ref="AK264" si="1402">(AJ264*Y264)/2</f>
        <v>#VALUE!</v>
      </c>
      <c r="AL264" s="344" t="e">
        <f t="shared" ref="AL264" si="1403">AG264+R264</f>
        <v>#VALUE!</v>
      </c>
      <c r="AM264" s="337" t="e">
        <f t="shared" ref="AM264" si="1404">AL264/K263</f>
        <v>#VALUE!</v>
      </c>
      <c r="AN264" s="332" t="e">
        <f>SUM(AL$225:AL264)</f>
        <v>#VALUE!</v>
      </c>
      <c r="AO264" s="345" t="e">
        <f t="shared" ref="AO264" si="1405">BL264</f>
        <v>#VALUE!</v>
      </c>
      <c r="AP264" s="346" t="e">
        <f t="shared" ref="AP264" si="1406">(Z264*AF264*-1)+P264</f>
        <v>#VALUE!</v>
      </c>
      <c r="AQ264" s="347" t="e">
        <f t="shared" ref="AQ264" si="1407">AP264/K263</f>
        <v>#VALUE!</v>
      </c>
      <c r="AR264" s="204"/>
      <c r="AS264" s="221"/>
      <c r="AV264" s="67">
        <f t="shared" si="1169"/>
        <v>-10</v>
      </c>
      <c r="AX264" s="208" t="str">
        <f>[2]!YBHIST($I$208,$I264,J$25,"sec","")</f>
        <v>E</v>
      </c>
      <c r="AY264" s="206" t="str">
        <f>[2]!YBPRICE($I$208,AX264&amp;"d","Market","AccruedInterest","Swap",$I264,"LMMSkew","","Model",100,"")</f>
        <v>E</v>
      </c>
      <c r="BA264" s="211" t="e">
        <f>[2]!YBHIST($E264,$I264,X$25,"sec","")</f>
        <v>#VALUE!</v>
      </c>
      <c r="BB264" s="67" t="e">
        <f>[2]!YBPRICE(E$41,BA264,"Market","AccruedInterest","Swap",$I264,"LMMSkew","","Model",100,"OASEDUR")</f>
        <v>#VALUE!</v>
      </c>
      <c r="BI264" s="518" t="e">
        <f t="shared" ref="BI264" si="1408">1+S264</f>
        <v>#VALUE!</v>
      </c>
      <c r="BJ264" s="520" t="e">
        <f>PRODUCT($BI$225:BI264)-1</f>
        <v>#VALUE!</v>
      </c>
      <c r="BK264" s="518" t="e">
        <f t="shared" ref="BK264" si="1409">1+AM264</f>
        <v>#VALUE!</v>
      </c>
      <c r="BL264" s="520" t="e">
        <f>PRODUCT($BK$225:BK264)-1</f>
        <v>#VALUE!</v>
      </c>
    </row>
    <row r="265" spans="3:64" ht="15">
      <c r="C265" s="222" t="e">
        <f t="shared" ref="C265" si="1410">I265+10</f>
        <v>#VALUE!</v>
      </c>
      <c r="D265" s="70" t="e">
        <f t="shared" ref="D265" si="1411">I265+35</f>
        <v>#VALUE!</v>
      </c>
      <c r="E265" s="70" t="e">
        <f t="shared" ref="E265" si="1412">"FNMA"&amp;TEXT($J$23,"0.0")&amp;"-TBA-"&amp;TEXT(C265,"mmm")</f>
        <v>#VALUE!</v>
      </c>
      <c r="F265" s="70" t="e">
        <f t="shared" ref="F265" si="1413">"FNMA"&amp;TEXT($J$23,"0.0")&amp;"-TBA-"&amp;TEXT(D265,"mmm")</f>
        <v>#VALUE!</v>
      </c>
      <c r="G265" s="70" t="str">
        <f t="shared" si="1191"/>
        <v>FNMA3.0-TBA-GEN</v>
      </c>
      <c r="I265" s="133" t="str">
        <f>[2]!YBWORKDAY(EDATE(Base_Date, AV265), -1, "USD")</f>
        <v>E</v>
      </c>
      <c r="J265" s="217" t="str">
        <f t="shared" ref="J265" si="1414">AX265</f>
        <v>E</v>
      </c>
      <c r="K265" s="80" t="e">
        <f t="shared" ref="K265" si="1415">AX265+AY265</f>
        <v>#VALUE!</v>
      </c>
      <c r="L265" s="80" t="e">
        <f t="shared" ref="L265" si="1416">K265-K264</f>
        <v>#VALUE!</v>
      </c>
      <c r="M265" s="81" t="str">
        <f>[2]!YBHIST($I$208,$I265,"LMMOAS","sec")</f>
        <v>E</v>
      </c>
      <c r="N265" s="73" t="str">
        <f>[2]!YBHIST($I$208,$I264,M$25,"sec","")</f>
        <v>E</v>
      </c>
      <c r="O265" s="170" t="str">
        <f>[2]!YBHIST("1 Month LIBOR",I265,"Yield","bmk","")</f>
        <v>E</v>
      </c>
      <c r="P265" s="80" t="e">
        <f t="shared" ref="P265" si="1417">K264-Q265</f>
        <v>#VALUE!</v>
      </c>
      <c r="Q265" s="82" t="str">
        <f>[2]!YBSCEN($I$208,$J264&amp;"d","Market",O$25,"Swap",$I264,"LMMSkew","","Model",100,0,29,"Gradual","ParShift|N",0,"Annualized ROR",O264,100,"",,,,"Default",,,,"Default",,)</f>
        <v>E</v>
      </c>
      <c r="R265" s="80" t="e">
        <f t="shared" ref="R265" si="1418">L265+P265</f>
        <v>#VALUE!</v>
      </c>
      <c r="S265" s="83" t="e">
        <f t="shared" ref="S265" si="1419">R265/K264</f>
        <v>#VALUE!</v>
      </c>
      <c r="T265" s="80" t="e">
        <f>SUM(R$225:R265)</f>
        <v>#VALUE!</v>
      </c>
      <c r="U265" s="83" t="e">
        <f t="shared" ref="U265" si="1420">BJ265</f>
        <v>#VALUE!</v>
      </c>
      <c r="V265" s="84" t="e">
        <f>VLOOKUP($I265, 'Barcap OAD'!$A:$S, $F$208, FALSE)</f>
        <v>#N/A</v>
      </c>
      <c r="W265" s="172" t="e">
        <f t="shared" si="1174"/>
        <v>#VALUE!</v>
      </c>
      <c r="X265" s="185" t="e">
        <f>[2]!YBHIST($E265,$I265,X$25,"sec","")</f>
        <v>#VALUE!</v>
      </c>
      <c r="Y265" s="80" t="e">
        <f t="shared" ref="Y265" si="1421">X265-X264</f>
        <v>#VALUE!</v>
      </c>
      <c r="Z265" s="82" t="e">
        <f t="shared" ref="Z265" si="1422">X264-AA264</f>
        <v>#VALUE!</v>
      </c>
      <c r="AA265" s="82" t="e">
        <f>[2]!YBHIST($F265,$I265,X$25,"sec","")</f>
        <v>#VALUE!</v>
      </c>
      <c r="AB265" s="82" t="e">
        <f t="shared" ref="AB265" si="1423">X264-Z265</f>
        <v>#VALUE!</v>
      </c>
      <c r="AC265" s="187" t="e">
        <f t="shared" ref="AC265" si="1424">Y265+Z265</f>
        <v>#VALUE!</v>
      </c>
      <c r="AD265" s="189" t="e">
        <f>VLOOKUP($I265, 'Barcap OAD'!$A:$S, $F$26, FALSE)</f>
        <v>#N/A</v>
      </c>
      <c r="AE265" s="172" t="e">
        <f t="shared" ref="AE265" si="1425">X265*AD265/10000</f>
        <v>#VALUE!</v>
      </c>
      <c r="AF265" s="86" t="e">
        <f t="shared" ref="AF265" si="1426">W265/AE265</f>
        <v>#VALUE!</v>
      </c>
      <c r="AG265" s="80" t="e">
        <f t="shared" ref="AG265" si="1427">-AC265*AF264</f>
        <v>#VALUE!</v>
      </c>
      <c r="AH265" s="83" t="e">
        <f t="shared" ref="AH265" si="1428">AG265/K264</f>
        <v>#VALUE!</v>
      </c>
      <c r="AI265" s="80" t="e">
        <f t="shared" ref="AI265" si="1429">AL265+AK265</f>
        <v>#VALUE!</v>
      </c>
      <c r="AJ265" s="83" t="e">
        <f t="shared" ref="AJ265" si="1430">AF265-AF264</f>
        <v>#VALUE!</v>
      </c>
      <c r="AK265" s="187" t="e">
        <f t="shared" ref="AK265" si="1431">(AJ265*Y265)/2</f>
        <v>#VALUE!</v>
      </c>
      <c r="AL265" s="192" t="e">
        <f t="shared" ref="AL265" si="1432">AG265+R265</f>
        <v>#VALUE!</v>
      </c>
      <c r="AM265" s="83" t="e">
        <f t="shared" ref="AM265" si="1433">AL265/K264</f>
        <v>#VALUE!</v>
      </c>
      <c r="AN265" s="80" t="e">
        <f>SUM(AL$225:AL265)</f>
        <v>#VALUE!</v>
      </c>
      <c r="AO265" s="109" t="e">
        <f t="shared" ref="AO265" si="1434">BL265</f>
        <v>#VALUE!</v>
      </c>
      <c r="AP265" s="194" t="e">
        <f t="shared" ref="AP265" si="1435">(Z265*AF265*-1)+P265</f>
        <v>#VALUE!</v>
      </c>
      <c r="AQ265" s="200" t="e">
        <f t="shared" ref="AQ265" si="1436">AP265/K264</f>
        <v>#VALUE!</v>
      </c>
      <c r="AR265" s="204"/>
      <c r="AS265" s="221"/>
      <c r="AV265" s="67">
        <f t="shared" si="1169"/>
        <v>-9</v>
      </c>
      <c r="AX265" s="208" t="str">
        <f>[2]!YBHIST($I$208,$I265,J$25,"sec","")</f>
        <v>E</v>
      </c>
      <c r="AY265" s="206" t="str">
        <f>[2]!YBPRICE($I$208,AX265&amp;"d","Market","AccruedInterest","Swap",$I265,"LMMSkew","","Model",100,"")</f>
        <v>E</v>
      </c>
      <c r="BA265" s="211" t="e">
        <f>[2]!YBHIST($E265,$I265,X$25,"sec","")</f>
        <v>#VALUE!</v>
      </c>
      <c r="BB265" s="67" t="e">
        <f>[2]!YBPRICE(E$41,BA265,"Market","AccruedInterest","Swap",$I265,"LMMSkew","","Model",100,"OASEDUR")</f>
        <v>#VALUE!</v>
      </c>
      <c r="BI265" s="518" t="e">
        <f t="shared" ref="BI265" si="1437">1+S265</f>
        <v>#VALUE!</v>
      </c>
      <c r="BJ265" s="520" t="e">
        <f>PRODUCT($BI$225:BI265)-1</f>
        <v>#VALUE!</v>
      </c>
      <c r="BK265" s="518" t="e">
        <f t="shared" ref="BK265" si="1438">1+AM265</f>
        <v>#VALUE!</v>
      </c>
      <c r="BL265" s="520" t="e">
        <f>PRODUCT($BK$225:BK265)-1</f>
        <v>#VALUE!</v>
      </c>
    </row>
    <row r="266" spans="3:64" ht="15">
      <c r="C266" s="222" t="e">
        <f t="shared" ref="C266" si="1439">I266+10</f>
        <v>#VALUE!</v>
      </c>
      <c r="D266" s="70" t="e">
        <f t="shared" ref="D266" si="1440">I266+35</f>
        <v>#VALUE!</v>
      </c>
      <c r="E266" s="70" t="e">
        <f t="shared" ref="E266" si="1441">"FNMA"&amp;TEXT($J$23,"0.0")&amp;"-TBA-"&amp;TEXT(C266,"mmm")</f>
        <v>#VALUE!</v>
      </c>
      <c r="F266" s="70" t="e">
        <f t="shared" ref="F266" si="1442">"FNMA"&amp;TEXT($J$23,"0.0")&amp;"-TBA-"&amp;TEXT(D266,"mmm")</f>
        <v>#VALUE!</v>
      </c>
      <c r="G266" s="70" t="str">
        <f t="shared" si="1191"/>
        <v>FNMA3.0-TBA-GEN</v>
      </c>
      <c r="I266" s="133" t="str">
        <f>[2]!YBWORKDAY(EDATE(Base_Date, AV266), -1, "USD")</f>
        <v>E</v>
      </c>
      <c r="J266" s="234" t="str">
        <f t="shared" ref="J266" si="1443">AX266</f>
        <v>E</v>
      </c>
      <c r="K266" s="237" t="e">
        <f t="shared" ref="K266" si="1444">AX266+AY266</f>
        <v>#VALUE!</v>
      </c>
      <c r="L266" s="237" t="e">
        <f t="shared" ref="L266" si="1445">K266-K265</f>
        <v>#VALUE!</v>
      </c>
      <c r="M266" s="238" t="str">
        <f>[2]!YBHIST($I$208,$I266,"LMMOAS","sec")</f>
        <v>E</v>
      </c>
      <c r="N266" s="239" t="str">
        <f>[2]!YBHIST($I$208,$I265,M$25,"sec","")</f>
        <v>E</v>
      </c>
      <c r="O266" s="240" t="str">
        <f>[2]!YBHIST("1 Month LIBOR",I266,"Yield","bmk","")</f>
        <v>E</v>
      </c>
      <c r="P266" s="237" t="e">
        <f t="shared" ref="P266" si="1446">K265-Q266</f>
        <v>#VALUE!</v>
      </c>
      <c r="Q266" s="171" t="str">
        <f>[2]!YBSCEN($I$208,$J265&amp;"d","Market",O$25,"Swap",$I265,"LMMSkew","","Model",100,0,29,"Gradual","ParShift|N",0,"Annualized ROR",O265,100,"",,,,"Default",,,,"Default",,)</f>
        <v>E</v>
      </c>
      <c r="R266" s="237" t="e">
        <f t="shared" ref="R266" si="1447">L266+P266</f>
        <v>#VALUE!</v>
      </c>
      <c r="S266" s="241" t="e">
        <f t="shared" ref="S266" si="1448">R266/K265</f>
        <v>#VALUE!</v>
      </c>
      <c r="T266" s="237" t="e">
        <f>SUM(R$225:R266)</f>
        <v>#VALUE!</v>
      </c>
      <c r="U266" s="241" t="e">
        <f t="shared" ref="U266" si="1449">BJ266</f>
        <v>#VALUE!</v>
      </c>
      <c r="V266" s="242" t="e">
        <f>VLOOKUP($I266, 'Barcap OAD'!$A:$S, $F$208, FALSE)</f>
        <v>#N/A</v>
      </c>
      <c r="W266" s="243" t="e">
        <f t="shared" si="1174"/>
        <v>#VALUE!</v>
      </c>
      <c r="X266" s="244" t="e">
        <f>[2]!YBHIST($E266,$I266,X$25,"sec","")</f>
        <v>#VALUE!</v>
      </c>
      <c r="Y266" s="237" t="e">
        <f t="shared" ref="Y266" si="1450">X266-X265</f>
        <v>#VALUE!</v>
      </c>
      <c r="Z266" s="171" t="e">
        <f t="shared" ref="Z266" si="1451">X265-AA265</f>
        <v>#VALUE!</v>
      </c>
      <c r="AA266" s="171" t="e">
        <f>[2]!YBHIST($F266,$I266,X$25,"sec","")</f>
        <v>#VALUE!</v>
      </c>
      <c r="AB266" s="171" t="e">
        <f t="shared" ref="AB266" si="1452">X265-Z266</f>
        <v>#VALUE!</v>
      </c>
      <c r="AC266" s="245" t="e">
        <f t="shared" ref="AC266" si="1453">Y266+Z266</f>
        <v>#VALUE!</v>
      </c>
      <c r="AD266" s="246" t="e">
        <f>VLOOKUP($I266, 'Barcap OAD'!$A:$S, $F$26, FALSE)</f>
        <v>#N/A</v>
      </c>
      <c r="AE266" s="243" t="e">
        <f t="shared" ref="AE266" si="1454">X266*AD266/10000</f>
        <v>#VALUE!</v>
      </c>
      <c r="AF266" s="247" t="e">
        <f t="shared" ref="AF266" si="1455">W266/AE266</f>
        <v>#VALUE!</v>
      </c>
      <c r="AG266" s="237" t="e">
        <f t="shared" ref="AG266" si="1456">-AC266*AF265</f>
        <v>#VALUE!</v>
      </c>
      <c r="AH266" s="241" t="e">
        <f t="shared" ref="AH266" si="1457">AG266/K265</f>
        <v>#VALUE!</v>
      </c>
      <c r="AI266" s="237" t="e">
        <f t="shared" ref="AI266" si="1458">AL266+AK266</f>
        <v>#VALUE!</v>
      </c>
      <c r="AJ266" s="241" t="e">
        <f t="shared" ref="AJ266" si="1459">AF266-AF265</f>
        <v>#VALUE!</v>
      </c>
      <c r="AK266" s="245" t="e">
        <f t="shared" ref="AK266" si="1460">(AJ266*Y266)/2</f>
        <v>#VALUE!</v>
      </c>
      <c r="AL266" s="248" t="e">
        <f t="shared" ref="AL266" si="1461">AG266+R266</f>
        <v>#VALUE!</v>
      </c>
      <c r="AM266" s="241" t="e">
        <f t="shared" ref="AM266" si="1462">AL266/K265</f>
        <v>#VALUE!</v>
      </c>
      <c r="AN266" s="237" t="e">
        <f>SUM(AL$225:AL266)</f>
        <v>#VALUE!</v>
      </c>
      <c r="AO266" s="203" t="e">
        <f t="shared" ref="AO266" si="1463">BL266</f>
        <v>#VALUE!</v>
      </c>
      <c r="AP266" s="249" t="e">
        <f t="shared" ref="AP266" si="1464">(Z266*AF266*-1)+P266</f>
        <v>#VALUE!</v>
      </c>
      <c r="AQ266" s="250" t="e">
        <f t="shared" ref="AQ266" si="1465">AP266/K265</f>
        <v>#VALUE!</v>
      </c>
      <c r="AR266" s="204"/>
      <c r="AS266" s="221"/>
      <c r="AV266" s="67">
        <f t="shared" si="1169"/>
        <v>-8</v>
      </c>
      <c r="AX266" s="208" t="str">
        <f>[2]!YBHIST($I$208,$I266,J$25,"sec","")</f>
        <v>E</v>
      </c>
      <c r="AY266" s="206" t="str">
        <f>[2]!YBPRICE($I$208,AX266&amp;"d","Market","AccruedInterest","Swap",$I266,"LMMSkew","","Model",100,"")</f>
        <v>E</v>
      </c>
      <c r="BA266" s="211" t="e">
        <f>[2]!YBHIST($E266,$I266,X$25,"sec","")</f>
        <v>#VALUE!</v>
      </c>
      <c r="BB266" s="67" t="e">
        <f>[2]!YBPRICE(E$41,BA266,"Market","AccruedInterest","Swap",$I266,"LMMSkew","","Model",100,"OASEDUR")</f>
        <v>#VALUE!</v>
      </c>
      <c r="BI266" s="518" t="e">
        <f t="shared" ref="BI266" si="1466">1+S266</f>
        <v>#VALUE!</v>
      </c>
      <c r="BJ266" s="520" t="e">
        <f>PRODUCT($BI$225:BI266)-1</f>
        <v>#VALUE!</v>
      </c>
      <c r="BK266" s="518" t="e">
        <f t="shared" ref="BK266" si="1467">1+AM266</f>
        <v>#VALUE!</v>
      </c>
      <c r="BL266" s="520" t="e">
        <f>PRODUCT($BK$225:BK266)-1</f>
        <v>#VALUE!</v>
      </c>
    </row>
    <row r="267" spans="3:64" ht="15">
      <c r="C267" s="222" t="e">
        <f t="shared" ref="C267" si="1468">I267+10</f>
        <v>#VALUE!</v>
      </c>
      <c r="D267" s="70" t="e">
        <f t="shared" ref="D267" si="1469">I267+35</f>
        <v>#VALUE!</v>
      </c>
      <c r="E267" s="70" t="e">
        <f t="shared" ref="E267" si="1470">"FNMA"&amp;TEXT($J$23,"0.0")&amp;"-TBA-"&amp;TEXT(C267,"mmm")</f>
        <v>#VALUE!</v>
      </c>
      <c r="F267" s="70" t="e">
        <f t="shared" ref="F267" si="1471">"FNMA"&amp;TEXT($J$23,"0.0")&amp;"-TBA-"&amp;TEXT(D267,"mmm")</f>
        <v>#VALUE!</v>
      </c>
      <c r="G267" s="70" t="str">
        <f t="shared" si="1191"/>
        <v>FNMA3.0-TBA-GEN</v>
      </c>
      <c r="I267" s="133" t="str">
        <f>[2]!YBWORKDAY(EDATE(Base_Date, AV267), -1, "USD")</f>
        <v>E</v>
      </c>
      <c r="J267" s="234" t="str">
        <f t="shared" ref="J267" si="1472">AX267</f>
        <v>E</v>
      </c>
      <c r="K267" s="237" t="e">
        <f t="shared" ref="K267" si="1473">AX267+AY267</f>
        <v>#VALUE!</v>
      </c>
      <c r="L267" s="237" t="e">
        <f t="shared" ref="L267" si="1474">K267-K266</f>
        <v>#VALUE!</v>
      </c>
      <c r="M267" s="238" t="str">
        <f>[2]!YBHIST($I$208,$I267,"LMMOAS","sec")</f>
        <v>E</v>
      </c>
      <c r="N267" s="239" t="str">
        <f>[2]!YBHIST($I$208,$I266,M$25,"sec","")</f>
        <v>E</v>
      </c>
      <c r="O267" s="240" t="str">
        <f>[2]!YBHIST("1 Month LIBOR",I267,"Yield","bmk","")</f>
        <v>E</v>
      </c>
      <c r="P267" s="237" t="e">
        <f t="shared" ref="P267" si="1475">K266-Q267</f>
        <v>#VALUE!</v>
      </c>
      <c r="Q267" s="171" t="str">
        <f>[2]!YBSCEN($I$208,$J266&amp;"d","Market",O$25,"Swap",$I266,"LMMSkew","","Model",100,0,29,"Gradual","ParShift|N",0,"Annualized ROR",O266,100,"",,,,"Default",,,,"Default",,)</f>
        <v>E</v>
      </c>
      <c r="R267" s="237" t="e">
        <f t="shared" ref="R267" si="1476">L267+P267</f>
        <v>#VALUE!</v>
      </c>
      <c r="S267" s="241" t="e">
        <f t="shared" ref="S267" si="1477">R267/K266</f>
        <v>#VALUE!</v>
      </c>
      <c r="T267" s="237" t="e">
        <f>SUM(R$225:R267)</f>
        <v>#VALUE!</v>
      </c>
      <c r="U267" s="241" t="e">
        <f t="shared" ref="U267" si="1478">BJ267</f>
        <v>#VALUE!</v>
      </c>
      <c r="V267" s="242" t="e">
        <f>VLOOKUP($I267, 'Barcap OAD'!$A:$S, $F$208, FALSE)</f>
        <v>#N/A</v>
      </c>
      <c r="W267" s="243" t="e">
        <f t="shared" si="1174"/>
        <v>#VALUE!</v>
      </c>
      <c r="X267" s="244" t="e">
        <f>[2]!YBHIST($E267,$I267,X$25,"sec","")</f>
        <v>#VALUE!</v>
      </c>
      <c r="Y267" s="237" t="e">
        <f t="shared" ref="Y267" si="1479">X267-X266</f>
        <v>#VALUE!</v>
      </c>
      <c r="Z267" s="171" t="e">
        <f t="shared" ref="Z267" si="1480">X266-AA266</f>
        <v>#VALUE!</v>
      </c>
      <c r="AA267" s="171" t="e">
        <f>[2]!YBHIST($F267,$I267,X$25,"sec","")</f>
        <v>#VALUE!</v>
      </c>
      <c r="AB267" s="171" t="e">
        <f t="shared" ref="AB267" si="1481">X266-Z267</f>
        <v>#VALUE!</v>
      </c>
      <c r="AC267" s="245" t="e">
        <f t="shared" ref="AC267" si="1482">Y267+Z267</f>
        <v>#VALUE!</v>
      </c>
      <c r="AD267" s="246" t="e">
        <f>VLOOKUP($I267, 'Barcap OAD'!$A:$S, $F$26, FALSE)</f>
        <v>#N/A</v>
      </c>
      <c r="AE267" s="243" t="e">
        <f t="shared" ref="AE267" si="1483">X267*AD267/10000</f>
        <v>#VALUE!</v>
      </c>
      <c r="AF267" s="247" t="e">
        <f t="shared" ref="AF267" si="1484">W267/AE267</f>
        <v>#VALUE!</v>
      </c>
      <c r="AG267" s="237" t="e">
        <f t="shared" ref="AG267" si="1485">-AC267*AF266</f>
        <v>#VALUE!</v>
      </c>
      <c r="AH267" s="241" t="e">
        <f t="shared" ref="AH267" si="1486">AG267/K266</f>
        <v>#VALUE!</v>
      </c>
      <c r="AI267" s="237" t="e">
        <f t="shared" ref="AI267" si="1487">AL267+AK267</f>
        <v>#VALUE!</v>
      </c>
      <c r="AJ267" s="241" t="e">
        <f t="shared" ref="AJ267" si="1488">AF267-AF266</f>
        <v>#VALUE!</v>
      </c>
      <c r="AK267" s="245" t="e">
        <f t="shared" ref="AK267" si="1489">(AJ267*Y267)/2</f>
        <v>#VALUE!</v>
      </c>
      <c r="AL267" s="248" t="e">
        <f t="shared" ref="AL267" si="1490">AG267+R267</f>
        <v>#VALUE!</v>
      </c>
      <c r="AM267" s="241" t="e">
        <f t="shared" ref="AM267" si="1491">AL267/K266</f>
        <v>#VALUE!</v>
      </c>
      <c r="AN267" s="237" t="e">
        <f>SUM(AL$225:AL267)</f>
        <v>#VALUE!</v>
      </c>
      <c r="AO267" s="203" t="e">
        <f t="shared" ref="AO267" si="1492">BL267</f>
        <v>#VALUE!</v>
      </c>
      <c r="AP267" s="249" t="e">
        <f t="shared" ref="AP267" si="1493">(Z267*AF267*-1)+P267</f>
        <v>#VALUE!</v>
      </c>
      <c r="AQ267" s="250" t="e">
        <f t="shared" ref="AQ267" si="1494">AP267/K266</f>
        <v>#VALUE!</v>
      </c>
      <c r="AR267" s="204"/>
      <c r="AS267" s="221"/>
      <c r="AV267" s="67">
        <f t="shared" si="1169"/>
        <v>-7</v>
      </c>
      <c r="AX267" s="208" t="str">
        <f>[2]!YBHIST($I$208,$I267,J$25,"sec","")</f>
        <v>E</v>
      </c>
      <c r="AY267" s="206" t="str">
        <f>[2]!YBPRICE($I$208,AX267&amp;"d","Market","AccruedInterest","Swap",$I267,"LMMSkew","","Model",100,"")</f>
        <v>E</v>
      </c>
      <c r="BA267" s="211" t="e">
        <f>[2]!YBHIST($E267,$I267,X$25,"sec","")</f>
        <v>#VALUE!</v>
      </c>
      <c r="BB267" s="67" t="e">
        <f>[2]!YBPRICE(E$41,BA267,"Market","AccruedInterest","Swap",$I267,"LMMSkew","","Model",100,"OASEDUR")</f>
        <v>#VALUE!</v>
      </c>
      <c r="BI267" s="518" t="e">
        <f t="shared" ref="BI267" si="1495">1+S267</f>
        <v>#VALUE!</v>
      </c>
      <c r="BJ267" s="520" t="e">
        <f>PRODUCT($BI$225:BI267)-1</f>
        <v>#VALUE!</v>
      </c>
      <c r="BK267" s="518" t="e">
        <f t="shared" ref="BK267" si="1496">1+AM267</f>
        <v>#VALUE!</v>
      </c>
      <c r="BL267" s="520" t="e">
        <f>PRODUCT($BK$225:BK267)-1</f>
        <v>#VALUE!</v>
      </c>
    </row>
    <row r="268" spans="3:64" ht="15">
      <c r="C268" s="222" t="e">
        <f t="shared" ref="C268" si="1497">I268+10</f>
        <v>#VALUE!</v>
      </c>
      <c r="D268" s="70" t="e">
        <f t="shared" ref="D268" si="1498">I268+35</f>
        <v>#VALUE!</v>
      </c>
      <c r="E268" s="70" t="e">
        <f t="shared" ref="E268" si="1499">"FNMA"&amp;TEXT($J$23,"0.0")&amp;"-TBA-"&amp;TEXT(C268,"mmm")</f>
        <v>#VALUE!</v>
      </c>
      <c r="F268" s="70" t="e">
        <f t="shared" ref="F268" si="1500">"FNMA"&amp;TEXT($J$23,"0.0")&amp;"-TBA-"&amp;TEXT(D268,"mmm")</f>
        <v>#VALUE!</v>
      </c>
      <c r="G268" s="70" t="str">
        <f t="shared" si="1191"/>
        <v>FNMA3.0-TBA-GEN</v>
      </c>
      <c r="I268" s="133" t="str">
        <f>[2]!YBWORKDAY(EDATE(Base_Date, AV268), -1, "USD")</f>
        <v>E</v>
      </c>
      <c r="J268" s="234" t="str">
        <f t="shared" ref="J268" si="1501">AX268</f>
        <v>E</v>
      </c>
      <c r="K268" s="237" t="e">
        <f t="shared" ref="K268" si="1502">AX268+AY268</f>
        <v>#VALUE!</v>
      </c>
      <c r="L268" s="237" t="e">
        <f t="shared" ref="L268" si="1503">K268-K267</f>
        <v>#VALUE!</v>
      </c>
      <c r="M268" s="238" t="str">
        <f>[2]!YBHIST($I$208,$I268,"LMMOAS","sec")</f>
        <v>E</v>
      </c>
      <c r="N268" s="239" t="str">
        <f>[2]!YBHIST($I$208,$I267,M$25,"sec","")</f>
        <v>E</v>
      </c>
      <c r="O268" s="240" t="str">
        <f>[2]!YBHIST("1 Month LIBOR",I268,"Yield","bmk","")</f>
        <v>E</v>
      </c>
      <c r="P268" s="237" t="e">
        <f t="shared" ref="P268" si="1504">K267-Q268</f>
        <v>#VALUE!</v>
      </c>
      <c r="Q268" s="171" t="str">
        <f>[2]!YBSCEN($I$208,$J267&amp;"d","Market",O$25,"Swap",$I267,"LMMSkew","","Model",100,0,29,"Gradual","ParShift|N",0,"Annualized ROR",O267,100,"",,,,"Default",,,,"Default",,)</f>
        <v>E</v>
      </c>
      <c r="R268" s="237" t="e">
        <f t="shared" ref="R268" si="1505">L268+P268</f>
        <v>#VALUE!</v>
      </c>
      <c r="S268" s="241" t="e">
        <f t="shared" ref="S268" si="1506">R268/K267</f>
        <v>#VALUE!</v>
      </c>
      <c r="T268" s="237" t="e">
        <f>SUM(R$225:R268)</f>
        <v>#VALUE!</v>
      </c>
      <c r="U268" s="241" t="e">
        <f t="shared" ref="U268" si="1507">BJ268</f>
        <v>#VALUE!</v>
      </c>
      <c r="V268" s="242" t="e">
        <f>VLOOKUP($I268, 'Barcap OAD'!$A:$S, $F$208, FALSE)</f>
        <v>#N/A</v>
      </c>
      <c r="W268" s="243" t="e">
        <f t="shared" si="1174"/>
        <v>#VALUE!</v>
      </c>
      <c r="X268" s="244" t="e">
        <f>[2]!YBHIST($E268,$I268,X$25,"sec","")</f>
        <v>#VALUE!</v>
      </c>
      <c r="Y268" s="237" t="e">
        <f t="shared" ref="Y268" si="1508">X268-X267</f>
        <v>#VALUE!</v>
      </c>
      <c r="Z268" s="171" t="e">
        <f t="shared" ref="Z268" si="1509">X267-AA267</f>
        <v>#VALUE!</v>
      </c>
      <c r="AA268" s="171" t="e">
        <f>[2]!YBHIST($F268,$I268,X$25,"sec","")</f>
        <v>#VALUE!</v>
      </c>
      <c r="AB268" s="171" t="e">
        <f t="shared" ref="AB268" si="1510">X267-Z268</f>
        <v>#VALUE!</v>
      </c>
      <c r="AC268" s="245" t="e">
        <f t="shared" ref="AC268" si="1511">Y268+Z268</f>
        <v>#VALUE!</v>
      </c>
      <c r="AD268" s="246" t="e">
        <f>VLOOKUP($I268, 'Barcap OAD'!$A:$S, $F$26, FALSE)</f>
        <v>#N/A</v>
      </c>
      <c r="AE268" s="243" t="e">
        <f t="shared" ref="AE268" si="1512">X268*AD268/10000</f>
        <v>#VALUE!</v>
      </c>
      <c r="AF268" s="247" t="e">
        <f t="shared" ref="AF268" si="1513">W268/AE268</f>
        <v>#VALUE!</v>
      </c>
      <c r="AG268" s="237" t="e">
        <f t="shared" ref="AG268" si="1514">-AC268*AF267</f>
        <v>#VALUE!</v>
      </c>
      <c r="AH268" s="241" t="e">
        <f t="shared" ref="AH268" si="1515">AG268/K267</f>
        <v>#VALUE!</v>
      </c>
      <c r="AI268" s="237" t="e">
        <f t="shared" ref="AI268" si="1516">AL268+AK268</f>
        <v>#VALUE!</v>
      </c>
      <c r="AJ268" s="241" t="e">
        <f t="shared" ref="AJ268" si="1517">AF268-AF267</f>
        <v>#VALUE!</v>
      </c>
      <c r="AK268" s="245" t="e">
        <f t="shared" ref="AK268" si="1518">(AJ268*Y268)/2</f>
        <v>#VALUE!</v>
      </c>
      <c r="AL268" s="248" t="e">
        <f t="shared" ref="AL268" si="1519">AG268+R268</f>
        <v>#VALUE!</v>
      </c>
      <c r="AM268" s="241" t="e">
        <f t="shared" ref="AM268" si="1520">AL268/K267</f>
        <v>#VALUE!</v>
      </c>
      <c r="AN268" s="237" t="e">
        <f>SUM(AL$225:AL268)</f>
        <v>#VALUE!</v>
      </c>
      <c r="AO268" s="203" t="e">
        <f t="shared" ref="AO268" si="1521">BL268</f>
        <v>#VALUE!</v>
      </c>
      <c r="AP268" s="249" t="e">
        <f t="shared" ref="AP268" si="1522">(Z268*AF268*-1)+P268</f>
        <v>#VALUE!</v>
      </c>
      <c r="AQ268" s="250" t="e">
        <f t="shared" ref="AQ268" si="1523">AP268/K267</f>
        <v>#VALUE!</v>
      </c>
      <c r="AR268" s="204"/>
      <c r="AS268" s="221"/>
      <c r="AV268" s="67">
        <f t="shared" si="1169"/>
        <v>-6</v>
      </c>
      <c r="AX268" s="208" t="str">
        <f>[2]!YBHIST($I$208,$I268,J$25,"sec","")</f>
        <v>E</v>
      </c>
      <c r="AY268" s="206" t="str">
        <f>[2]!YBPRICE($I$208,AX268&amp;"d","Market","AccruedInterest","Swap",$I268,"LMMSkew","","Model",100,"")</f>
        <v>E</v>
      </c>
      <c r="BA268" s="211" t="e">
        <f>[2]!YBHIST($E268,$I268,X$25,"sec","")</f>
        <v>#VALUE!</v>
      </c>
      <c r="BB268" s="67" t="e">
        <f>[2]!YBPRICE(E$41,BA268,"Market","AccruedInterest","Swap",$I268,"LMMSkew","","Model",100,"OASEDUR")</f>
        <v>#VALUE!</v>
      </c>
      <c r="BI268" s="518" t="e">
        <f t="shared" ref="BI268" si="1524">1+S268</f>
        <v>#VALUE!</v>
      </c>
      <c r="BJ268" s="520" t="e">
        <f>PRODUCT($BI$225:BI268)-1</f>
        <v>#VALUE!</v>
      </c>
      <c r="BK268" s="518" t="e">
        <f t="shared" ref="BK268" si="1525">1+AM268</f>
        <v>#VALUE!</v>
      </c>
      <c r="BL268" s="520" t="e">
        <f>PRODUCT($BK$225:BK268)-1</f>
        <v>#VALUE!</v>
      </c>
    </row>
    <row r="269" spans="3:64" ht="15">
      <c r="C269" s="222" t="e">
        <f t="shared" ref="C269" si="1526">I269+10</f>
        <v>#VALUE!</v>
      </c>
      <c r="D269" s="70" t="e">
        <f t="shared" ref="D269" si="1527">I269+35</f>
        <v>#VALUE!</v>
      </c>
      <c r="E269" s="70" t="e">
        <f t="shared" ref="E269" si="1528">"FNMA"&amp;TEXT($J$23,"0.0")&amp;"-TBA-"&amp;TEXT(C269,"mmm")</f>
        <v>#VALUE!</v>
      </c>
      <c r="F269" s="70" t="e">
        <f t="shared" ref="F269" si="1529">"FNMA"&amp;TEXT($J$23,"0.0")&amp;"-TBA-"&amp;TEXT(D269,"mmm")</f>
        <v>#VALUE!</v>
      </c>
      <c r="G269" s="70" t="str">
        <f t="shared" si="1191"/>
        <v>FNMA3.0-TBA-GEN</v>
      </c>
      <c r="I269" s="133" t="str">
        <f>[2]!YBWORKDAY(EDATE(Base_Date, AV269), -1, "USD")</f>
        <v>E</v>
      </c>
      <c r="J269" s="501" t="str">
        <f t="shared" ref="J269" si="1530">AX269</f>
        <v>E</v>
      </c>
      <c r="K269" s="502" t="e">
        <f t="shared" ref="K269" si="1531">AX269+AY269</f>
        <v>#VALUE!</v>
      </c>
      <c r="L269" s="502" t="e">
        <f t="shared" ref="L269" si="1532">K269-K268</f>
        <v>#VALUE!</v>
      </c>
      <c r="M269" s="503" t="str">
        <f>[2]!YBHIST($I$208,$I269,"LMMOAS","sec")</f>
        <v>E</v>
      </c>
      <c r="N269" s="504" t="str">
        <f>[2]!YBHIST($I$208,$I268,M$25,"sec","")</f>
        <v>E</v>
      </c>
      <c r="O269" s="505" t="str">
        <f>[2]!YBHIST("1 Month LIBOR",I269,"Yield","bmk","")</f>
        <v>E</v>
      </c>
      <c r="P269" s="502" t="e">
        <f t="shared" ref="P269" si="1533">K268-Q269</f>
        <v>#VALUE!</v>
      </c>
      <c r="Q269" s="506" t="str">
        <f>[2]!YBSCEN($I$208,$J268&amp;"d","Market",O$25,"Swap",$I268,"LMMSkew","","Model",100,0,29,"Gradual","ParShift|N",0,"Annualized ROR",O268,100,"",,,,"Default",,,,"Default",,)</f>
        <v>E</v>
      </c>
      <c r="R269" s="502" t="e">
        <f t="shared" ref="R269" si="1534">L269+P269</f>
        <v>#VALUE!</v>
      </c>
      <c r="S269" s="507" t="e">
        <f t="shared" ref="S269" si="1535">R269/K268</f>
        <v>#VALUE!</v>
      </c>
      <c r="T269" s="502" t="e">
        <f>SUM(R$225:R269)</f>
        <v>#VALUE!</v>
      </c>
      <c r="U269" s="507" t="e">
        <f t="shared" ref="U269" si="1536">BJ269</f>
        <v>#VALUE!</v>
      </c>
      <c r="V269" s="508" t="e">
        <f>VLOOKUP($I269, 'Barcap OAD'!$A:$S, $F$208, FALSE)</f>
        <v>#N/A</v>
      </c>
      <c r="W269" s="509" t="e">
        <f t="shared" si="1174"/>
        <v>#VALUE!</v>
      </c>
      <c r="X269" s="510" t="e">
        <f>[2]!YBHIST($E269,$I269,X$25,"sec","")</f>
        <v>#VALUE!</v>
      </c>
      <c r="Y269" s="502" t="e">
        <f t="shared" ref="Y269" si="1537">X269-X268</f>
        <v>#VALUE!</v>
      </c>
      <c r="Z269" s="506" t="e">
        <f t="shared" ref="Z269" si="1538">X268-AA268</f>
        <v>#VALUE!</v>
      </c>
      <c r="AA269" s="506" t="e">
        <f>[2]!YBHIST($F269,$I269,X$25,"sec","")</f>
        <v>#VALUE!</v>
      </c>
      <c r="AB269" s="506" t="e">
        <f t="shared" ref="AB269" si="1539">X268-Z269</f>
        <v>#VALUE!</v>
      </c>
      <c r="AC269" s="511" t="e">
        <f t="shared" ref="AC269" si="1540">Y269+Z269</f>
        <v>#VALUE!</v>
      </c>
      <c r="AD269" s="512" t="e">
        <f>VLOOKUP($I269, 'Barcap OAD'!$A:$S, $F$26, FALSE)</f>
        <v>#N/A</v>
      </c>
      <c r="AE269" s="509" t="e">
        <f t="shared" ref="AE269" si="1541">X269*AD269/10000</f>
        <v>#VALUE!</v>
      </c>
      <c r="AF269" s="513" t="e">
        <f t="shared" ref="AF269" si="1542">W269/AE269</f>
        <v>#VALUE!</v>
      </c>
      <c r="AG269" s="502" t="e">
        <f t="shared" ref="AG269" si="1543">-AC269*AF268</f>
        <v>#VALUE!</v>
      </c>
      <c r="AH269" s="507" t="e">
        <f t="shared" ref="AH269" si="1544">AG269/K268</f>
        <v>#VALUE!</v>
      </c>
      <c r="AI269" s="502" t="e">
        <f t="shared" ref="AI269" si="1545">AL269+AK269</f>
        <v>#VALUE!</v>
      </c>
      <c r="AJ269" s="507" t="e">
        <f t="shared" ref="AJ269" si="1546">AF269-AF268</f>
        <v>#VALUE!</v>
      </c>
      <c r="AK269" s="511" t="e">
        <f t="shared" ref="AK269" si="1547">(AJ269*Y269)/2</f>
        <v>#VALUE!</v>
      </c>
      <c r="AL269" s="514" t="e">
        <f t="shared" ref="AL269" si="1548">AG269+R269</f>
        <v>#VALUE!</v>
      </c>
      <c r="AM269" s="507" t="e">
        <f t="shared" ref="AM269" si="1549">AL269/K268</f>
        <v>#VALUE!</v>
      </c>
      <c r="AN269" s="502" t="e">
        <f>SUM(AL$225:AL269)</f>
        <v>#VALUE!</v>
      </c>
      <c r="AO269" s="232" t="e">
        <f t="shared" ref="AO269" si="1550">BL269</f>
        <v>#VALUE!</v>
      </c>
      <c r="AP269" s="515" t="e">
        <f t="shared" ref="AP269" si="1551">(Z269*AF269*-1)+P269</f>
        <v>#VALUE!</v>
      </c>
      <c r="AQ269" s="516" t="e">
        <f t="shared" ref="AQ269" si="1552">AP269/K268</f>
        <v>#VALUE!</v>
      </c>
      <c r="AR269" s="204"/>
      <c r="AS269" s="221"/>
      <c r="AV269" s="67">
        <f t="shared" si="1169"/>
        <v>-5</v>
      </c>
      <c r="AX269" s="208" t="str">
        <f>[2]!YBHIST($I$208,$I269,J$25,"sec","")</f>
        <v>E</v>
      </c>
      <c r="AY269" s="206" t="str">
        <f>[2]!YBPRICE($I$208,AX269&amp;"d","Market","AccruedInterest","Swap",$I269,"LMMSkew","","Model",100,"")</f>
        <v>E</v>
      </c>
      <c r="BA269" s="211" t="e">
        <f>[2]!YBHIST($E269,$I269,X$25,"sec","")</f>
        <v>#VALUE!</v>
      </c>
      <c r="BB269" s="67" t="e">
        <f>[2]!YBPRICE(E$41,BA269,"Market","AccruedInterest","Swap",$I269,"LMMSkew","","Model",100,"OASEDUR")</f>
        <v>#VALUE!</v>
      </c>
      <c r="BI269" s="518" t="e">
        <f t="shared" ref="BI269" si="1553">1+S269</f>
        <v>#VALUE!</v>
      </c>
      <c r="BJ269" s="520" t="e">
        <f>PRODUCT($BI$225:BI269)-1</f>
        <v>#VALUE!</v>
      </c>
      <c r="BK269" s="518" t="e">
        <f t="shared" ref="BK269" si="1554">1+AM269</f>
        <v>#VALUE!</v>
      </c>
      <c r="BL269" s="520" t="e">
        <f>PRODUCT($BK$225:BK269)-1</f>
        <v>#VALUE!</v>
      </c>
    </row>
    <row r="270" spans="3:64" ht="15">
      <c r="C270" s="222" t="e">
        <f t="shared" ref="C270" si="1555">I270+10</f>
        <v>#VALUE!</v>
      </c>
      <c r="D270" s="70" t="e">
        <f t="shared" ref="D270" si="1556">I270+35</f>
        <v>#VALUE!</v>
      </c>
      <c r="E270" s="70" t="e">
        <f t="shared" ref="E270" si="1557">"FNMA"&amp;TEXT($J$23,"0.0")&amp;"-TBA-"&amp;TEXT(C270,"mmm")</f>
        <v>#VALUE!</v>
      </c>
      <c r="F270" s="70" t="e">
        <f t="shared" ref="F270" si="1558">"FNMA"&amp;TEXT($J$23,"0.0")&amp;"-TBA-"&amp;TEXT(D270,"mmm")</f>
        <v>#VALUE!</v>
      </c>
      <c r="G270" s="70" t="str">
        <f t="shared" si="1191"/>
        <v>FNMA3.0-TBA-GEN</v>
      </c>
      <c r="I270" s="133" t="str">
        <f>[2]!YBWORKDAY(EDATE(Base_Date, AV270), -1, "USD")</f>
        <v>E</v>
      </c>
      <c r="J270" s="234" t="str">
        <f t="shared" ref="J270" si="1559">AX270</f>
        <v>E</v>
      </c>
      <c r="K270" s="237" t="e">
        <f t="shared" ref="K270" si="1560">AX270+AY270</f>
        <v>#VALUE!</v>
      </c>
      <c r="L270" s="237" t="e">
        <f t="shared" ref="L270" si="1561">K270-K269</f>
        <v>#VALUE!</v>
      </c>
      <c r="M270" s="238" t="str">
        <f>[2]!YBHIST($I$208,$I270,"LMMOAS","sec")</f>
        <v>E</v>
      </c>
      <c r="N270" s="239" t="str">
        <f>[2]!YBHIST($I$208,$I269,M$25,"sec","")</f>
        <v>E</v>
      </c>
      <c r="O270" s="240" t="str">
        <f>[2]!YBHIST("1 Month LIBOR",I270,"Yield","bmk","")</f>
        <v>E</v>
      </c>
      <c r="P270" s="237" t="e">
        <f t="shared" ref="P270" si="1562">K269-Q270</f>
        <v>#VALUE!</v>
      </c>
      <c r="Q270" s="171" t="str">
        <f>[2]!YBSCEN($I$208,$J269&amp;"d","Market",O$25,"Swap",$I269,"LMMSkew","","Model",100,0,29,"Gradual","ParShift|N",0,"Annualized ROR",O269,100,"",,,,"Default",,,,"Default",,)</f>
        <v>E</v>
      </c>
      <c r="R270" s="237" t="e">
        <f t="shared" ref="R270" si="1563">L270+P270</f>
        <v>#VALUE!</v>
      </c>
      <c r="S270" s="241" t="e">
        <f t="shared" ref="S270" si="1564">R270/K269</f>
        <v>#VALUE!</v>
      </c>
      <c r="T270" s="237" t="e">
        <f>SUM(R$225:R270)</f>
        <v>#VALUE!</v>
      </c>
      <c r="U270" s="241" t="e">
        <f t="shared" ref="U270" si="1565">BJ270</f>
        <v>#VALUE!</v>
      </c>
      <c r="V270" s="242" t="e">
        <f>VLOOKUP($I270, 'Barcap OAD'!$A:$S, $F$208, FALSE)</f>
        <v>#N/A</v>
      </c>
      <c r="W270" s="243" t="e">
        <f t="shared" si="1174"/>
        <v>#VALUE!</v>
      </c>
      <c r="X270" s="244" t="e">
        <f>[2]!YBHIST($E270,$I270,X$25,"sec","")</f>
        <v>#VALUE!</v>
      </c>
      <c r="Y270" s="237" t="e">
        <f t="shared" ref="Y270" si="1566">X270-X269</f>
        <v>#VALUE!</v>
      </c>
      <c r="Z270" s="171" t="e">
        <f t="shared" ref="Z270" si="1567">X269-AA269</f>
        <v>#VALUE!</v>
      </c>
      <c r="AA270" s="171" t="e">
        <f>[2]!YBHIST($F270,$I270,X$25,"sec","")</f>
        <v>#VALUE!</v>
      </c>
      <c r="AB270" s="171" t="e">
        <f t="shared" ref="AB270" si="1568">X269-Z270</f>
        <v>#VALUE!</v>
      </c>
      <c r="AC270" s="245" t="e">
        <f t="shared" ref="AC270" si="1569">Y270+Z270</f>
        <v>#VALUE!</v>
      </c>
      <c r="AD270" s="246" t="e">
        <f>VLOOKUP($I270, 'Barcap OAD'!$A:$S, $F$26, FALSE)</f>
        <v>#N/A</v>
      </c>
      <c r="AE270" s="243" t="e">
        <f t="shared" ref="AE270" si="1570">X270*AD270/10000</f>
        <v>#VALUE!</v>
      </c>
      <c r="AF270" s="247" t="e">
        <f t="shared" ref="AF270" si="1571">W270/AE270</f>
        <v>#VALUE!</v>
      </c>
      <c r="AG270" s="237" t="e">
        <f t="shared" ref="AG270" si="1572">-AC270*AF269</f>
        <v>#VALUE!</v>
      </c>
      <c r="AH270" s="241" t="e">
        <f t="shared" ref="AH270" si="1573">AG270/K269</f>
        <v>#VALUE!</v>
      </c>
      <c r="AI270" s="237" t="e">
        <f t="shared" ref="AI270" si="1574">AL270+AK270</f>
        <v>#VALUE!</v>
      </c>
      <c r="AJ270" s="241" t="e">
        <f t="shared" ref="AJ270" si="1575">AF270-AF269</f>
        <v>#VALUE!</v>
      </c>
      <c r="AK270" s="245" t="e">
        <f t="shared" ref="AK270" si="1576">(AJ270*Y270)/2</f>
        <v>#VALUE!</v>
      </c>
      <c r="AL270" s="248" t="e">
        <f t="shared" ref="AL270" si="1577">AG270+R270</f>
        <v>#VALUE!</v>
      </c>
      <c r="AM270" s="241" t="e">
        <f t="shared" ref="AM270" si="1578">AL270/K269</f>
        <v>#VALUE!</v>
      </c>
      <c r="AN270" s="237" t="e">
        <f>SUM(AL$225:AL270)</f>
        <v>#VALUE!</v>
      </c>
      <c r="AO270" s="203" t="e">
        <f t="shared" ref="AO270" si="1579">BL270</f>
        <v>#VALUE!</v>
      </c>
      <c r="AP270" s="249" t="e">
        <f t="shared" ref="AP270" si="1580">(Z270*AF270*-1)+P270</f>
        <v>#VALUE!</v>
      </c>
      <c r="AQ270" s="250" t="e">
        <f t="shared" ref="AQ270" si="1581">AP270/K269</f>
        <v>#VALUE!</v>
      </c>
      <c r="AR270" s="204"/>
      <c r="AS270" s="221"/>
      <c r="AV270" s="67">
        <f t="shared" si="1169"/>
        <v>-4</v>
      </c>
      <c r="AX270" s="208" t="str">
        <f>[2]!YBHIST($I$208,$I270,J$25,"sec","")</f>
        <v>E</v>
      </c>
      <c r="AY270" s="206" t="str">
        <f>[2]!YBPRICE($I$208,AX270&amp;"d","Market","AccruedInterest","Swap",$I270,"LMMSkew","","Model",100,"")</f>
        <v>E</v>
      </c>
      <c r="BA270" s="211" t="e">
        <f>[2]!YBHIST($E270,$I270,X$25,"sec","")</f>
        <v>#VALUE!</v>
      </c>
      <c r="BB270" s="67" t="e">
        <f>[2]!YBPRICE(E$41,BA270,"Market","AccruedInterest","Swap",$I270,"LMMSkew","","Model",100,"OASEDUR")</f>
        <v>#VALUE!</v>
      </c>
      <c r="BI270" s="518" t="e">
        <f t="shared" ref="BI270" si="1582">1+S270</f>
        <v>#VALUE!</v>
      </c>
      <c r="BJ270" s="520" t="e">
        <f>PRODUCT($BI$225:BI270)-1</f>
        <v>#VALUE!</v>
      </c>
      <c r="BK270" s="518" t="e">
        <f t="shared" ref="BK270" si="1583">1+AM270</f>
        <v>#VALUE!</v>
      </c>
      <c r="BL270" s="520" t="e">
        <f>PRODUCT($BK$225:BK270)-1</f>
        <v>#VALUE!</v>
      </c>
    </row>
    <row r="271" spans="3:64" ht="15">
      <c r="C271" s="222" t="e">
        <f t="shared" ref="C271" si="1584">I271+10</f>
        <v>#VALUE!</v>
      </c>
      <c r="D271" s="70" t="e">
        <f t="shared" ref="D271" si="1585">I271+35</f>
        <v>#VALUE!</v>
      </c>
      <c r="E271" s="70" t="e">
        <f t="shared" ref="E271" si="1586">"FNMA"&amp;TEXT($J$23,"0.0")&amp;"-TBA-"&amp;TEXT(C271,"mmm")</f>
        <v>#VALUE!</v>
      </c>
      <c r="F271" s="70" t="e">
        <f t="shared" ref="F271" si="1587">"FNMA"&amp;TEXT($J$23,"0.0")&amp;"-TBA-"&amp;TEXT(D271,"mmm")</f>
        <v>#VALUE!</v>
      </c>
      <c r="G271" s="70" t="str">
        <f t="shared" si="1191"/>
        <v>FNMA3.0-TBA-GEN</v>
      </c>
      <c r="I271" s="133" t="str">
        <f>[2]!YBWORKDAY(EDATE(Base_Date, AV271), -1, "USD")</f>
        <v>E</v>
      </c>
      <c r="J271" s="501" t="str">
        <f t="shared" ref="J271" si="1588">AX271</f>
        <v>E</v>
      </c>
      <c r="K271" s="502" t="e">
        <f t="shared" ref="K271" si="1589">AX271+AY271</f>
        <v>#VALUE!</v>
      </c>
      <c r="L271" s="502" t="e">
        <f t="shared" ref="L271" si="1590">K271-K270</f>
        <v>#VALUE!</v>
      </c>
      <c r="M271" s="503" t="str">
        <f>[2]!YBHIST($I$208,$I271,"LMMOAS","sec")</f>
        <v>E</v>
      </c>
      <c r="N271" s="504" t="str">
        <f>[2]!YBHIST($I$208,$I270,M$25,"sec","")</f>
        <v>E</v>
      </c>
      <c r="O271" s="505" t="str">
        <f>[2]!YBHIST("1 Month LIBOR",I271,"Yield","bmk","")</f>
        <v>E</v>
      </c>
      <c r="P271" s="502" t="e">
        <f t="shared" ref="P271" si="1591">K270-Q271</f>
        <v>#VALUE!</v>
      </c>
      <c r="Q271" s="506" t="str">
        <f>[2]!YBSCEN($I$208,$J270&amp;"d","Market",O$25,"Swap",$I270,"LMMSkew","","Model",100,0,29,"Gradual","ParShift|N",0,"Annualized ROR",O270,100,"",,,,"Default",,,,"Default",,)</f>
        <v>E</v>
      </c>
      <c r="R271" s="502" t="e">
        <f t="shared" ref="R271" si="1592">L271+P271</f>
        <v>#VALUE!</v>
      </c>
      <c r="S271" s="507" t="e">
        <f t="shared" ref="S271" si="1593">R271/K270</f>
        <v>#VALUE!</v>
      </c>
      <c r="T271" s="502" t="e">
        <f>SUM(R$225:R271)</f>
        <v>#VALUE!</v>
      </c>
      <c r="U271" s="507" t="e">
        <f t="shared" ref="U271" si="1594">BJ271</f>
        <v>#VALUE!</v>
      </c>
      <c r="V271" s="508" t="e">
        <f>VLOOKUP($I271, 'Barcap OAD'!$A:$S, $F$208, FALSE)</f>
        <v>#N/A</v>
      </c>
      <c r="W271" s="509" t="e">
        <f t="shared" si="1174"/>
        <v>#VALUE!</v>
      </c>
      <c r="X271" s="510" t="e">
        <f>[2]!YBHIST($E271,$I271,X$25,"sec","")</f>
        <v>#VALUE!</v>
      </c>
      <c r="Y271" s="502" t="e">
        <f t="shared" ref="Y271" si="1595">X271-X270</f>
        <v>#VALUE!</v>
      </c>
      <c r="Z271" s="506" t="e">
        <f t="shared" ref="Z271" si="1596">X270-AA270</f>
        <v>#VALUE!</v>
      </c>
      <c r="AA271" s="506" t="e">
        <f>[2]!YBHIST($F271,$I271,X$25,"sec","")</f>
        <v>#VALUE!</v>
      </c>
      <c r="AB271" s="506" t="e">
        <f t="shared" ref="AB271" si="1597">X270-Z271</f>
        <v>#VALUE!</v>
      </c>
      <c r="AC271" s="511" t="e">
        <f t="shared" ref="AC271" si="1598">Y271+Z271</f>
        <v>#VALUE!</v>
      </c>
      <c r="AD271" s="512" t="e">
        <f>VLOOKUP($I271, 'Barcap OAD'!$A:$S, $F$26, FALSE)</f>
        <v>#N/A</v>
      </c>
      <c r="AE271" s="509" t="e">
        <f t="shared" ref="AE271" si="1599">X271*AD271/10000</f>
        <v>#VALUE!</v>
      </c>
      <c r="AF271" s="513" t="e">
        <f t="shared" ref="AF271" si="1600">W271/AE271</f>
        <v>#VALUE!</v>
      </c>
      <c r="AG271" s="502" t="e">
        <f t="shared" ref="AG271" si="1601">-AC271*AF270</f>
        <v>#VALUE!</v>
      </c>
      <c r="AH271" s="507" t="e">
        <f t="shared" ref="AH271" si="1602">AG271/K270</f>
        <v>#VALUE!</v>
      </c>
      <c r="AI271" s="502" t="e">
        <f t="shared" ref="AI271" si="1603">AL271+AK271</f>
        <v>#VALUE!</v>
      </c>
      <c r="AJ271" s="507" t="e">
        <f t="shared" ref="AJ271" si="1604">AF271-AF270</f>
        <v>#VALUE!</v>
      </c>
      <c r="AK271" s="511" t="e">
        <f t="shared" ref="AK271" si="1605">(AJ271*Y271)/2</f>
        <v>#VALUE!</v>
      </c>
      <c r="AL271" s="514" t="e">
        <f t="shared" ref="AL271" si="1606">AG271+R271</f>
        <v>#VALUE!</v>
      </c>
      <c r="AM271" s="507" t="e">
        <f t="shared" ref="AM271" si="1607">AL271/K270</f>
        <v>#VALUE!</v>
      </c>
      <c r="AN271" s="502" t="e">
        <f>SUM(AL$225:AL271)</f>
        <v>#VALUE!</v>
      </c>
      <c r="AO271" s="232" t="e">
        <f t="shared" ref="AO271" si="1608">BL271</f>
        <v>#VALUE!</v>
      </c>
      <c r="AP271" s="515" t="e">
        <f t="shared" ref="AP271" si="1609">(Z271*AF271*-1)+P271</f>
        <v>#VALUE!</v>
      </c>
      <c r="AQ271" s="516" t="e">
        <f t="shared" ref="AQ271" si="1610">AP271/K270</f>
        <v>#VALUE!</v>
      </c>
      <c r="AR271" s="204"/>
      <c r="AS271" s="221"/>
      <c r="AV271" s="67">
        <f t="shared" si="1169"/>
        <v>-3</v>
      </c>
      <c r="AX271" s="208" t="str">
        <f>[2]!YBHIST($I$208,$I271,J$25,"sec","")</f>
        <v>E</v>
      </c>
      <c r="AY271" s="206" t="str">
        <f>[2]!YBPRICE($I$208,AX271&amp;"d","Market","AccruedInterest","Swap",$I271,"LMMSkew","","Model",100,"")</f>
        <v>E</v>
      </c>
      <c r="BA271" s="211" t="e">
        <f>[2]!YBHIST($E271,$I271,X$25,"sec","")</f>
        <v>#VALUE!</v>
      </c>
      <c r="BB271" s="67" t="e">
        <f>[2]!YBPRICE(E$41,BA271,"Market","AccruedInterest","Swap",$I271,"LMMSkew","","Model",100,"OASEDUR")</f>
        <v>#VALUE!</v>
      </c>
      <c r="BI271" s="518" t="e">
        <f t="shared" ref="BI271" si="1611">1+S271</f>
        <v>#VALUE!</v>
      </c>
      <c r="BJ271" s="520" t="e">
        <f>PRODUCT($BI$225:BI271)-1</f>
        <v>#VALUE!</v>
      </c>
      <c r="BK271" s="518" t="e">
        <f t="shared" ref="BK271" si="1612">1+AM271</f>
        <v>#VALUE!</v>
      </c>
      <c r="BL271" s="520" t="e">
        <f>PRODUCT($BK$225:BK271)-1</f>
        <v>#VALUE!</v>
      </c>
    </row>
    <row r="272" spans="3:64" ht="15">
      <c r="C272" s="222" t="e">
        <f t="shared" ref="C272" si="1613">I272+10</f>
        <v>#VALUE!</v>
      </c>
      <c r="D272" s="70" t="e">
        <f t="shared" ref="D272" si="1614">I272+35</f>
        <v>#VALUE!</v>
      </c>
      <c r="E272" s="70" t="e">
        <f t="shared" ref="E272" si="1615">"FNMA"&amp;TEXT($J$23,"0.0")&amp;"-TBA-"&amp;TEXT(C272,"mmm")</f>
        <v>#VALUE!</v>
      </c>
      <c r="F272" s="70" t="e">
        <f t="shared" ref="F272" si="1616">"FNMA"&amp;TEXT($J$23,"0.0")&amp;"-TBA-"&amp;TEXT(D272,"mmm")</f>
        <v>#VALUE!</v>
      </c>
      <c r="G272" s="70" t="str">
        <f t="shared" si="1191"/>
        <v>FNMA3.0-TBA-GEN</v>
      </c>
      <c r="I272" s="133" t="str">
        <f>[2]!YBWORKDAY(EDATE(Base_Date, AV272), -1, "USD")</f>
        <v>E</v>
      </c>
      <c r="J272" s="217" t="str">
        <f t="shared" ref="J272" si="1617">AX272</f>
        <v>E</v>
      </c>
      <c r="K272" s="80" t="e">
        <f t="shared" ref="K272" si="1618">AX272+AY272</f>
        <v>#VALUE!</v>
      </c>
      <c r="L272" s="80" t="e">
        <f t="shared" ref="L272" si="1619">K272-K271</f>
        <v>#VALUE!</v>
      </c>
      <c r="M272" s="81" t="str">
        <f>[2]!YBHIST($I$208,$I272,"LMMOAS","sec")</f>
        <v>E</v>
      </c>
      <c r="N272" s="73" t="str">
        <f>[2]!YBHIST($I$208,$I271,M$25,"sec","")</f>
        <v>E</v>
      </c>
      <c r="O272" s="170" t="str">
        <f>[2]!YBHIST("1 Month LIBOR",I272,"Yield","bmk","")</f>
        <v>E</v>
      </c>
      <c r="P272" s="80" t="e">
        <f t="shared" ref="P272" si="1620">K271-Q272</f>
        <v>#VALUE!</v>
      </c>
      <c r="Q272" s="82" t="str">
        <f>[2]!YBSCEN($I$208,$J271&amp;"d","Market",O$25,"Swap",$I271,"LMMSkew","","Model",100,0,29,"Gradual","ParShift|N",0,"Annualized ROR",O271,100,"",,,,"Default",,,,"Default",,)</f>
        <v>E</v>
      </c>
      <c r="R272" s="80" t="e">
        <f t="shared" ref="R272" si="1621">L272+P272</f>
        <v>#VALUE!</v>
      </c>
      <c r="S272" s="83" t="e">
        <f t="shared" ref="S272" si="1622">R272/K271</f>
        <v>#VALUE!</v>
      </c>
      <c r="T272" s="80" t="e">
        <f>SUM(R$225:R272)</f>
        <v>#VALUE!</v>
      </c>
      <c r="U272" s="83" t="e">
        <f t="shared" ref="U272" si="1623">BJ272</f>
        <v>#VALUE!</v>
      </c>
      <c r="V272" s="84" t="e">
        <f>VLOOKUP($I272, 'Barcap OAD'!$A:$S, $F$208, FALSE)</f>
        <v>#N/A</v>
      </c>
      <c r="W272" s="172" t="e">
        <f t="shared" si="1174"/>
        <v>#VALUE!</v>
      </c>
      <c r="X272" s="185" t="e">
        <f>[2]!YBHIST($E272,$I272,X$25,"sec","")</f>
        <v>#VALUE!</v>
      </c>
      <c r="Y272" s="80" t="e">
        <f t="shared" ref="Y272" si="1624">X272-X271</f>
        <v>#VALUE!</v>
      </c>
      <c r="Z272" s="82" t="e">
        <f t="shared" ref="Z272" si="1625">X271-AA271</f>
        <v>#VALUE!</v>
      </c>
      <c r="AA272" s="82" t="e">
        <f>[2]!YBHIST($F272,$I272,X$25,"sec","")</f>
        <v>#VALUE!</v>
      </c>
      <c r="AB272" s="82" t="e">
        <f t="shared" ref="AB272" si="1626">X271-Z272</f>
        <v>#VALUE!</v>
      </c>
      <c r="AC272" s="187" t="e">
        <f t="shared" ref="AC272" si="1627">Y272+Z272</f>
        <v>#VALUE!</v>
      </c>
      <c r="AD272" s="189" t="e">
        <f>VLOOKUP($I272, 'Barcap OAD'!$A:$S, $F$26, FALSE)</f>
        <v>#N/A</v>
      </c>
      <c r="AE272" s="172" t="e">
        <f t="shared" ref="AE272" si="1628">X272*AD272/10000</f>
        <v>#VALUE!</v>
      </c>
      <c r="AF272" s="86" t="e">
        <f t="shared" ref="AF272" si="1629">W272/AE272</f>
        <v>#VALUE!</v>
      </c>
      <c r="AG272" s="80" t="e">
        <f t="shared" ref="AG272" si="1630">-AC272*AF271</f>
        <v>#VALUE!</v>
      </c>
      <c r="AH272" s="83" t="e">
        <f t="shared" ref="AH272" si="1631">AG272/K271</f>
        <v>#VALUE!</v>
      </c>
      <c r="AI272" s="80" t="e">
        <f t="shared" ref="AI272" si="1632">AL272+AK272</f>
        <v>#VALUE!</v>
      </c>
      <c r="AJ272" s="83" t="e">
        <f t="shared" ref="AJ272" si="1633">AF272-AF271</f>
        <v>#VALUE!</v>
      </c>
      <c r="AK272" s="187" t="e">
        <f t="shared" ref="AK272" si="1634">(AJ272*Y272)/2</f>
        <v>#VALUE!</v>
      </c>
      <c r="AL272" s="192" t="e">
        <f t="shared" ref="AL272" si="1635">AG272+R272</f>
        <v>#VALUE!</v>
      </c>
      <c r="AM272" s="83" t="e">
        <f t="shared" ref="AM272" si="1636">AL272/K271</f>
        <v>#VALUE!</v>
      </c>
      <c r="AN272" s="80" t="e">
        <f>SUM(AL$225:AL272)</f>
        <v>#VALUE!</v>
      </c>
      <c r="AO272" s="109" t="e">
        <f t="shared" ref="AO272" si="1637">BL272</f>
        <v>#VALUE!</v>
      </c>
      <c r="AP272" s="194" t="e">
        <f t="shared" ref="AP272" si="1638">(Z272*AF272*-1)+P272</f>
        <v>#VALUE!</v>
      </c>
      <c r="AQ272" s="200" t="e">
        <f t="shared" ref="AQ272" si="1639">AP272/K271</f>
        <v>#VALUE!</v>
      </c>
      <c r="AR272" s="204"/>
      <c r="AS272" s="221"/>
      <c r="AV272" s="67">
        <f t="shared" si="1169"/>
        <v>-2</v>
      </c>
      <c r="AX272" s="208" t="str">
        <f>[2]!YBHIST($I$208,$I272,J$25,"sec","")</f>
        <v>E</v>
      </c>
      <c r="AY272" s="206" t="str">
        <f>[2]!YBPRICE($I$208,AX272&amp;"d","Market","AccruedInterest","Swap",$I272,"LMMSkew","","Model",100,"")</f>
        <v>E</v>
      </c>
      <c r="BA272" s="211" t="e">
        <f>[2]!YBHIST($E272,$I272,X$25,"sec","")</f>
        <v>#VALUE!</v>
      </c>
      <c r="BB272" s="67" t="e">
        <f>[2]!YBPRICE(E$41,BA272,"Market","AccruedInterest","Swap",$I272,"LMMSkew","","Model",100,"OASEDUR")</f>
        <v>#VALUE!</v>
      </c>
      <c r="BI272" s="518" t="e">
        <f t="shared" ref="BI272" si="1640">1+S272</f>
        <v>#VALUE!</v>
      </c>
      <c r="BJ272" s="520" t="e">
        <f>PRODUCT($BI$225:BI272)-1</f>
        <v>#VALUE!</v>
      </c>
      <c r="BK272" s="518" t="e">
        <f t="shared" ref="BK272" si="1641">1+AM272</f>
        <v>#VALUE!</v>
      </c>
      <c r="BL272" s="520" t="e">
        <f>PRODUCT($BK$225:BK272)-1</f>
        <v>#VALUE!</v>
      </c>
    </row>
    <row r="273" spans="1:64" ht="15">
      <c r="C273" s="222" t="e">
        <f t="shared" ref="C273" si="1642">I273+10</f>
        <v>#VALUE!</v>
      </c>
      <c r="D273" s="70" t="e">
        <f t="shared" ref="D273" si="1643">I273+35</f>
        <v>#VALUE!</v>
      </c>
      <c r="E273" s="70" t="e">
        <f t="shared" ref="E273" si="1644">"FNMA"&amp;TEXT($J$23,"0.0")&amp;"-TBA-"&amp;TEXT(C273,"mmm")</f>
        <v>#VALUE!</v>
      </c>
      <c r="F273" s="70" t="e">
        <f t="shared" ref="F273" si="1645">"FNMA"&amp;TEXT($J$23,"0.0")&amp;"-TBA-"&amp;TEXT(D273,"mmm")</f>
        <v>#VALUE!</v>
      </c>
      <c r="G273" s="70" t="str">
        <f t="shared" si="1191"/>
        <v>FNMA3.0-TBA-GEN</v>
      </c>
      <c r="I273" s="133" t="str">
        <f>[2]!YBWORKDAY(EDATE(Base_Date, AV273), -1, "USD")</f>
        <v>E</v>
      </c>
      <c r="J273" s="217" t="str">
        <f t="shared" ref="J273" si="1646">AX273</f>
        <v>E</v>
      </c>
      <c r="K273" s="80" t="e">
        <f t="shared" ref="K273" si="1647">AX273+AY273</f>
        <v>#VALUE!</v>
      </c>
      <c r="L273" s="80" t="e">
        <f t="shared" ref="L273" si="1648">K273-K272</f>
        <v>#VALUE!</v>
      </c>
      <c r="M273" s="81" t="str">
        <f>[2]!YBHIST($I$208,$I273,"LMMOAS","sec")</f>
        <v>E</v>
      </c>
      <c r="N273" s="73" t="str">
        <f>[2]!YBHIST($I$208,$I272,M$25,"sec","")</f>
        <v>E</v>
      </c>
      <c r="O273" s="170" t="str">
        <f>[2]!YBHIST("1 Month LIBOR",I273,"Yield","bmk","")</f>
        <v>E</v>
      </c>
      <c r="P273" s="80" t="e">
        <f t="shared" ref="P273" si="1649">K272-Q273</f>
        <v>#VALUE!</v>
      </c>
      <c r="Q273" s="82" t="str">
        <f>[2]!YBSCEN($I$208,$J272&amp;"d","Market",O$25,"Swap",$I272,"LMMSkew","","Model",100,0,29,"Gradual","ParShift|N",0,"Annualized ROR",O272,100,"",,,,"Default",,,,"Default",,)</f>
        <v>E</v>
      </c>
      <c r="R273" s="80" t="e">
        <f t="shared" ref="R273" si="1650">L273+P273</f>
        <v>#VALUE!</v>
      </c>
      <c r="S273" s="83" t="e">
        <f t="shared" ref="S273" si="1651">R273/K272</f>
        <v>#VALUE!</v>
      </c>
      <c r="T273" s="80" t="e">
        <f>SUM(R$225:R273)</f>
        <v>#VALUE!</v>
      </c>
      <c r="U273" s="83" t="e">
        <f t="shared" ref="U273" si="1652">BJ273</f>
        <v>#VALUE!</v>
      </c>
      <c r="V273" s="84" t="e">
        <f>VLOOKUP($I273, 'Barcap OAD'!$A:$S, $F$208, FALSE)</f>
        <v>#N/A</v>
      </c>
      <c r="W273" s="172" t="e">
        <f t="shared" si="1174"/>
        <v>#VALUE!</v>
      </c>
      <c r="X273" s="185" t="e">
        <f>[2]!YBHIST($E273,$I273,X$25,"sec","")</f>
        <v>#VALUE!</v>
      </c>
      <c r="Y273" s="80" t="e">
        <f t="shared" ref="Y273" si="1653">X273-X272</f>
        <v>#VALUE!</v>
      </c>
      <c r="Z273" s="82" t="e">
        <f t="shared" ref="Z273" si="1654">X272-AA272</f>
        <v>#VALUE!</v>
      </c>
      <c r="AA273" s="82" t="e">
        <f>[2]!YBHIST($F273,$I273,X$25,"sec","")</f>
        <v>#VALUE!</v>
      </c>
      <c r="AB273" s="82" t="e">
        <f t="shared" ref="AB273" si="1655">X272-Z273</f>
        <v>#VALUE!</v>
      </c>
      <c r="AC273" s="187" t="e">
        <f t="shared" ref="AC273" si="1656">Y273+Z273</f>
        <v>#VALUE!</v>
      </c>
      <c r="AD273" s="189" t="e">
        <f>VLOOKUP($I273, 'Barcap OAD'!$A:$S, $F$26, FALSE)</f>
        <v>#N/A</v>
      </c>
      <c r="AE273" s="172" t="e">
        <f t="shared" ref="AE273" si="1657">X273*AD273/10000</f>
        <v>#VALUE!</v>
      </c>
      <c r="AF273" s="86" t="e">
        <f t="shared" ref="AF273" si="1658">W273/AE273</f>
        <v>#VALUE!</v>
      </c>
      <c r="AG273" s="80" t="e">
        <f t="shared" ref="AG273" si="1659">-AC273*AF272</f>
        <v>#VALUE!</v>
      </c>
      <c r="AH273" s="83" t="e">
        <f t="shared" ref="AH273" si="1660">AG273/K272</f>
        <v>#VALUE!</v>
      </c>
      <c r="AI273" s="80" t="e">
        <f t="shared" ref="AI273" si="1661">AL273+AK273</f>
        <v>#VALUE!</v>
      </c>
      <c r="AJ273" s="83" t="e">
        <f t="shared" ref="AJ273" si="1662">AF273-AF272</f>
        <v>#VALUE!</v>
      </c>
      <c r="AK273" s="187" t="e">
        <f t="shared" ref="AK273" si="1663">(AJ273*Y273)/2</f>
        <v>#VALUE!</v>
      </c>
      <c r="AL273" s="192" t="e">
        <f t="shared" ref="AL273" si="1664">AG273+R273</f>
        <v>#VALUE!</v>
      </c>
      <c r="AM273" s="83" t="e">
        <f t="shared" ref="AM273" si="1665">AL273/K272</f>
        <v>#VALUE!</v>
      </c>
      <c r="AN273" s="80" t="e">
        <f>SUM(AL$225:AL273)</f>
        <v>#VALUE!</v>
      </c>
      <c r="AO273" s="109" t="e">
        <f t="shared" ref="AO273" si="1666">BL273</f>
        <v>#VALUE!</v>
      </c>
      <c r="AP273" s="194" t="e">
        <f t="shared" ref="AP273" si="1667">(Z273*AF273*-1)+P273</f>
        <v>#VALUE!</v>
      </c>
      <c r="AQ273" s="200" t="e">
        <f t="shared" ref="AQ273" si="1668">AP273/K272</f>
        <v>#VALUE!</v>
      </c>
      <c r="AR273" s="204"/>
      <c r="AS273" s="221"/>
      <c r="AV273" s="67">
        <f t="shared" si="1169"/>
        <v>-1</v>
      </c>
      <c r="AX273" s="208" t="str">
        <f>[2]!YBHIST($I$208,$I273,J$25,"sec","")</f>
        <v>E</v>
      </c>
      <c r="AY273" s="206" t="str">
        <f>[2]!YBPRICE($I$208,AX273&amp;"d","Market","AccruedInterest","Swap",$I273,"LMMSkew","","Model",100,"")</f>
        <v>E</v>
      </c>
      <c r="BA273" s="211" t="e">
        <f>[2]!YBHIST($E273,$I273,X$25,"sec","")</f>
        <v>#VALUE!</v>
      </c>
      <c r="BB273" s="67" t="e">
        <f>[2]!YBPRICE(E$41,BA273,"Market","AccruedInterest","Swap",$I273,"LMMSkew","","Model",100,"OASEDUR")</f>
        <v>#VALUE!</v>
      </c>
      <c r="BI273" s="518" t="e">
        <f t="shared" ref="BI273" si="1669">1+S273</f>
        <v>#VALUE!</v>
      </c>
      <c r="BJ273" s="520" t="e">
        <f>PRODUCT($BI$225:BI273)-1</f>
        <v>#VALUE!</v>
      </c>
      <c r="BK273" s="518" t="e">
        <f t="shared" ref="BK273" si="1670">1+AM273</f>
        <v>#VALUE!</v>
      </c>
      <c r="BL273" s="520" t="e">
        <f>PRODUCT($BK$225:BK273)-1</f>
        <v>#VALUE!</v>
      </c>
    </row>
    <row r="274" spans="1:64" ht="15">
      <c r="C274" s="222" t="e">
        <f t="shared" ref="C274" si="1671">I274+10</f>
        <v>#VALUE!</v>
      </c>
      <c r="D274" s="70" t="e">
        <f t="shared" ref="D274" si="1672">I274+35</f>
        <v>#VALUE!</v>
      </c>
      <c r="E274" s="70" t="e">
        <f t="shared" ref="E274" si="1673">"FNMA"&amp;TEXT($J$23,"0.0")&amp;"-TBA-"&amp;TEXT(C274,"mmm")</f>
        <v>#VALUE!</v>
      </c>
      <c r="F274" s="70" t="e">
        <f t="shared" ref="F274" si="1674">"FNMA"&amp;TEXT($J$23,"0.0")&amp;"-TBA-"&amp;TEXT(D274,"mmm")</f>
        <v>#VALUE!</v>
      </c>
      <c r="G274" s="70" t="str">
        <f t="shared" si="1191"/>
        <v>FNMA3.0-TBA-GEN</v>
      </c>
      <c r="I274" s="149" t="str">
        <f>[2]!YBWORKDAY(EDATE(Base_Date, AV274), -1, "USD")</f>
        <v>E</v>
      </c>
      <c r="J274" s="312" t="str">
        <f t="shared" ref="J274" si="1675">AX274</f>
        <v>E</v>
      </c>
      <c r="K274" s="313" t="e">
        <f t="shared" ref="K274" si="1676">AX274+AY274</f>
        <v>#VALUE!</v>
      </c>
      <c r="L274" s="313" t="e">
        <f t="shared" ref="L274" si="1677">K274-K273</f>
        <v>#VALUE!</v>
      </c>
      <c r="M274" s="314" t="str">
        <f>[2]!YBHIST($I$208,$I274,"LMMOAS","sec")</f>
        <v>E</v>
      </c>
      <c r="N274" s="315" t="str">
        <f>[2]!YBHIST($I$208,$I273,M$25,"sec","")</f>
        <v>E</v>
      </c>
      <c r="O274" s="316" t="str">
        <f>[2]!YBHIST("1 Month LIBOR",I274,"Yield","bmk","")</f>
        <v>E</v>
      </c>
      <c r="P274" s="313" t="e">
        <f t="shared" ref="P274" si="1678">K273-Q274</f>
        <v>#VALUE!</v>
      </c>
      <c r="Q274" s="317" t="str">
        <f>[2]!YBSCEN($I$208,$J273&amp;"d","Market",O$25,"Swap",$I273,"LMMSkew","","Model",100,0,29,"Gradual","ParShift|N",0,"Annualized ROR",O273,100,"",,,,"Default",,,,"Default",,)</f>
        <v>E</v>
      </c>
      <c r="R274" s="313" t="e">
        <f t="shared" ref="R274" si="1679">L274+P274</f>
        <v>#VALUE!</v>
      </c>
      <c r="S274" s="318" t="e">
        <f t="shared" ref="S274" si="1680">R274/K273</f>
        <v>#VALUE!</v>
      </c>
      <c r="T274" s="313" t="e">
        <f>SUM(R$225:R274)</f>
        <v>#VALUE!</v>
      </c>
      <c r="U274" s="318" t="e">
        <f t="shared" ref="U274" si="1681">BJ274</f>
        <v>#VALUE!</v>
      </c>
      <c r="V274" s="319" t="e">
        <f>VLOOKUP($I274, 'Barcap OAD'!$A:$S, $F$208, FALSE)</f>
        <v>#N/A</v>
      </c>
      <c r="W274" s="320" t="e">
        <f t="shared" si="1174"/>
        <v>#VALUE!</v>
      </c>
      <c r="X274" s="321" t="e">
        <f>[2]!YBHIST($E274,$I274,X$25,"sec","")</f>
        <v>#VALUE!</v>
      </c>
      <c r="Y274" s="313" t="e">
        <f t="shared" ref="Y274" si="1682">X274-X273</f>
        <v>#VALUE!</v>
      </c>
      <c r="Z274" s="317" t="e">
        <f t="shared" ref="Z274" si="1683">X273-AA273</f>
        <v>#VALUE!</v>
      </c>
      <c r="AA274" s="317" t="e">
        <f>[2]!YBHIST($F274,$I274,X$25,"sec","")</f>
        <v>#VALUE!</v>
      </c>
      <c r="AB274" s="317" t="e">
        <f t="shared" ref="AB274" si="1684">X273-Z274</f>
        <v>#VALUE!</v>
      </c>
      <c r="AC274" s="322" t="e">
        <f t="shared" ref="AC274" si="1685">Y274+Z274</f>
        <v>#VALUE!</v>
      </c>
      <c r="AD274" s="323" t="e">
        <f>VLOOKUP($I274, 'Barcap OAD'!$A:$S, $F$26, FALSE)</f>
        <v>#N/A</v>
      </c>
      <c r="AE274" s="320" t="e">
        <f t="shared" ref="AE274" si="1686">X274*AD274/10000</f>
        <v>#VALUE!</v>
      </c>
      <c r="AF274" s="324" t="e">
        <f t="shared" ref="AF274" si="1687">W274/AE274</f>
        <v>#VALUE!</v>
      </c>
      <c r="AG274" s="313" t="e">
        <f t="shared" ref="AG274" si="1688">-AC274*AF273</f>
        <v>#VALUE!</v>
      </c>
      <c r="AH274" s="318" t="e">
        <f t="shared" ref="AH274" si="1689">AG274/K273</f>
        <v>#VALUE!</v>
      </c>
      <c r="AI274" s="313" t="e">
        <f t="shared" ref="AI274" si="1690">AL274+AK274</f>
        <v>#VALUE!</v>
      </c>
      <c r="AJ274" s="318" t="e">
        <f t="shared" ref="AJ274" si="1691">AF274-AF273</f>
        <v>#VALUE!</v>
      </c>
      <c r="AK274" s="322" t="e">
        <f t="shared" ref="AK274" si="1692">(AJ274*Y274)/2</f>
        <v>#VALUE!</v>
      </c>
      <c r="AL274" s="325" t="e">
        <f t="shared" ref="AL274" si="1693">AG274+R274</f>
        <v>#VALUE!</v>
      </c>
      <c r="AM274" s="318" t="e">
        <f t="shared" ref="AM274" si="1694">AL274/K273</f>
        <v>#VALUE!</v>
      </c>
      <c r="AN274" s="313" t="e">
        <f>SUM(AL$225:AL274)</f>
        <v>#VALUE!</v>
      </c>
      <c r="AO274" s="326" t="e">
        <f t="shared" ref="AO274" si="1695">BL274</f>
        <v>#VALUE!</v>
      </c>
      <c r="AP274" s="327" t="e">
        <f t="shared" ref="AP274" si="1696">(Z274*AF274*-1)+P274</f>
        <v>#VALUE!</v>
      </c>
      <c r="AQ274" s="328" t="e">
        <f t="shared" ref="AQ274" si="1697">AP274/K273</f>
        <v>#VALUE!</v>
      </c>
      <c r="AR274" s="204"/>
      <c r="AS274" s="221"/>
      <c r="AV274" s="67">
        <f t="shared" si="1169"/>
        <v>0</v>
      </c>
      <c r="AX274" s="208" t="str">
        <f>[2]!YBHIST($I$208,$I274,J$25,"sec","")</f>
        <v>E</v>
      </c>
      <c r="AY274" s="206" t="str">
        <f>[2]!YBPRICE($I$208,AX274&amp;"d","Market","AccruedInterest","Swap",$I274,"LMMSkew","","Model",100,"")</f>
        <v>E</v>
      </c>
      <c r="BA274" s="211" t="e">
        <f>[2]!YBHIST($E274,$I274,X$25,"sec","")</f>
        <v>#VALUE!</v>
      </c>
      <c r="BB274" s="67" t="e">
        <f>[2]!YBPRICE(E$41,BA274,"Market","AccruedInterest","Swap",$I274,"LMMSkew","","Model",100,"OASEDUR")</f>
        <v>#VALUE!</v>
      </c>
      <c r="BI274" s="518" t="e">
        <f t="shared" ref="BI274" si="1698">1+S274</f>
        <v>#VALUE!</v>
      </c>
      <c r="BJ274" s="520" t="e">
        <f>PRODUCT($BI$225:BI274)-1</f>
        <v>#VALUE!</v>
      </c>
      <c r="BK274" s="518" t="e">
        <f t="shared" ref="BK274" si="1699">1+AM274</f>
        <v>#VALUE!</v>
      </c>
      <c r="BL274" s="520" t="e">
        <f>PRODUCT($BK$225:BK274)-1</f>
        <v>#VALUE!</v>
      </c>
    </row>
    <row r="280" spans="1:64" ht="15">
      <c r="E280" s="67" t="s">
        <v>254</v>
      </c>
      <c r="F280" s="67">
        <f>MATCH(I280, 'Barcap OAD'!$A$1:$S$1, 0)</f>
        <v>9</v>
      </c>
      <c r="I280" s="75" t="s">
        <v>83</v>
      </c>
    </row>
    <row r="281" spans="1:64" s="76" customFormat="1" ht="8.25" hidden="1" customHeight="1">
      <c r="J281" s="76" t="s">
        <v>7</v>
      </c>
      <c r="L281" s="76" t="s">
        <v>8</v>
      </c>
      <c r="M281" s="76" t="s">
        <v>9</v>
      </c>
      <c r="O281" s="76" t="s">
        <v>231</v>
      </c>
      <c r="W281" s="76" t="s">
        <v>11</v>
      </c>
      <c r="X281" s="76" t="s">
        <v>7</v>
      </c>
      <c r="Y281" s="76" t="s">
        <v>7</v>
      </c>
    </row>
    <row r="282" spans="1:64" ht="22.5" customHeight="1">
      <c r="I282" s="78"/>
      <c r="J282" s="633" t="s">
        <v>67</v>
      </c>
      <c r="K282" s="634"/>
      <c r="L282" s="634"/>
      <c r="M282" s="634"/>
      <c r="N282" s="634"/>
      <c r="O282" s="634"/>
      <c r="P282" s="634"/>
      <c r="Q282" s="634"/>
      <c r="R282" s="634"/>
      <c r="S282" s="634"/>
      <c r="T282" s="634"/>
      <c r="U282" s="634"/>
      <c r="V282" s="634"/>
      <c r="W282" s="634"/>
      <c r="X282" s="635" t="s">
        <v>90</v>
      </c>
      <c r="Y282" s="634"/>
      <c r="Z282" s="634"/>
      <c r="AA282" s="634"/>
      <c r="AB282" s="634"/>
      <c r="AC282" s="634"/>
      <c r="AD282" s="634"/>
      <c r="AE282" s="636"/>
      <c r="AF282" s="637" t="s">
        <v>75</v>
      </c>
      <c r="AG282" s="638"/>
      <c r="AH282" s="638"/>
      <c r="AI282" s="638"/>
      <c r="AJ282" s="638"/>
      <c r="AK282" s="638"/>
      <c r="AL282" s="639" t="s">
        <v>150</v>
      </c>
      <c r="AM282" s="640"/>
      <c r="AN282" s="640"/>
      <c r="AO282" s="640"/>
      <c r="AP282" s="640"/>
      <c r="AQ282" s="641"/>
    </row>
    <row r="283" spans="1:64" s="68" customFormat="1" ht="46.5" customHeight="1">
      <c r="A283" s="68" t="s">
        <v>12</v>
      </c>
      <c r="B283" s="68" t="s">
        <v>13</v>
      </c>
      <c r="C283" s="68" t="s">
        <v>14</v>
      </c>
      <c r="D283" s="68" t="s">
        <v>15</v>
      </c>
      <c r="E283" s="68" t="s">
        <v>16</v>
      </c>
      <c r="F283" s="68" t="s">
        <v>17</v>
      </c>
      <c r="G283" s="68" t="s">
        <v>18</v>
      </c>
      <c r="I283" s="143" t="s">
        <v>19</v>
      </c>
      <c r="J283" s="143" t="s">
        <v>68</v>
      </c>
      <c r="K283" s="144" t="s">
        <v>157</v>
      </c>
      <c r="L283" s="144" t="s">
        <v>188</v>
      </c>
      <c r="M283" s="145" t="s">
        <v>8</v>
      </c>
      <c r="N283" s="144" t="s">
        <v>70</v>
      </c>
      <c r="O283" s="144" t="s">
        <v>123</v>
      </c>
      <c r="P283" s="144" t="s">
        <v>154</v>
      </c>
      <c r="Q283" s="144" t="s">
        <v>122</v>
      </c>
      <c r="R283" s="144" t="s">
        <v>147</v>
      </c>
      <c r="S283" s="145" t="s">
        <v>148</v>
      </c>
      <c r="T283" s="144" t="s">
        <v>145</v>
      </c>
      <c r="U283" s="145" t="s">
        <v>71</v>
      </c>
      <c r="V283" s="144" t="s">
        <v>269</v>
      </c>
      <c r="W283" s="144" t="s">
        <v>72</v>
      </c>
      <c r="X283" s="213" t="s">
        <v>68</v>
      </c>
      <c r="Y283" s="214" t="s">
        <v>69</v>
      </c>
      <c r="Z283" s="214" t="s">
        <v>186</v>
      </c>
      <c r="AA283" s="215" t="s">
        <v>73</v>
      </c>
      <c r="AB283" s="214" t="s">
        <v>122</v>
      </c>
      <c r="AC283" s="214" t="s">
        <v>160</v>
      </c>
      <c r="AD283" s="214" t="s">
        <v>269</v>
      </c>
      <c r="AE283" s="214" t="s">
        <v>72</v>
      </c>
      <c r="AF283" s="146" t="s">
        <v>146</v>
      </c>
      <c r="AG283" s="147" t="s">
        <v>149</v>
      </c>
      <c r="AH283" s="147" t="s">
        <v>189</v>
      </c>
      <c r="AI283" s="190" t="s">
        <v>105</v>
      </c>
      <c r="AJ283" s="147" t="s">
        <v>74</v>
      </c>
      <c r="AK283" s="190" t="s">
        <v>91</v>
      </c>
      <c r="AL283" s="201" t="s">
        <v>155</v>
      </c>
      <c r="AM283" s="196" t="s">
        <v>76</v>
      </c>
      <c r="AN283" s="197" t="s">
        <v>145</v>
      </c>
      <c r="AO283" s="196" t="s">
        <v>71</v>
      </c>
      <c r="AP283" s="195" t="s">
        <v>154</v>
      </c>
      <c r="AQ283" s="198" t="s">
        <v>156</v>
      </c>
      <c r="AV283" s="209" t="s">
        <v>183</v>
      </c>
      <c r="AX283" s="209" t="s">
        <v>153</v>
      </c>
      <c r="AY283" s="209" t="s">
        <v>152</v>
      </c>
      <c r="BA283" s="209" t="s">
        <v>179</v>
      </c>
      <c r="BB283" s="209" t="s">
        <v>180</v>
      </c>
      <c r="BC283" s="209"/>
      <c r="BD283" s="209" t="s">
        <v>182</v>
      </c>
      <c r="BE283" s="209" t="s">
        <v>181</v>
      </c>
      <c r="BI283" s="643" t="s">
        <v>271</v>
      </c>
      <c r="BJ283" s="643"/>
      <c r="BK283" s="643" t="s">
        <v>272</v>
      </c>
      <c r="BL283" s="643"/>
    </row>
    <row r="284" spans="1:64" s="68" customFormat="1" ht="15" hidden="1">
      <c r="C284" s="70" t="str">
        <f t="shared" ref="C284:C296" si="1700">I284</f>
        <v>E</v>
      </c>
      <c r="D284" s="70" t="e">
        <f t="shared" ref="D284:D309" si="1701">I284+35</f>
        <v>#VALUE!</v>
      </c>
      <c r="E284" s="68" t="str">
        <f t="shared" ref="E284:E323" si="1702">"FNMA"&amp;TEXT($J$23,"0.0")&amp;"-TBA-"&amp;TEXT(C284,"mmm")</f>
        <v>FNMA3.0-TBA-E</v>
      </c>
      <c r="F284" s="68" t="e">
        <f t="shared" ref="F284:F323" si="1703">"FNMA"&amp;TEXT($J$23,"0.0")&amp;"-TBA-"&amp;TEXT(D284,"mmm")</f>
        <v>#VALUE!</v>
      </c>
      <c r="G284" s="68" t="str">
        <f t="shared" ref="G284:G309" si="1704">"FNMA"&amp;TEXT($J$23,"0.0")&amp;"-TBA-GEN"</f>
        <v>FNMA3.0-TBA-GEN</v>
      </c>
      <c r="I284" s="148" t="str">
        <f>[2]!YBWORKDAY(EDATE(Base_Date, AY284), -1, "USD")</f>
        <v>E</v>
      </c>
      <c r="J284" s="210" t="str">
        <f>[2]!YBHIST($I$280,$I284,K$25,"sec","")</f>
        <v>Error</v>
      </c>
      <c r="K284" s="216" t="str">
        <f>[2]!YBHIST($I$280,$I284,J$25,"sec","")</f>
        <v>E</v>
      </c>
      <c r="L284" s="134">
        <v>0</v>
      </c>
      <c r="M284" s="135" t="str">
        <f>[2]!YBPRICE($I$280,$K284&amp;"d",$I284,L$25,"Swap",$I284,"Default","","Model",100,"")</f>
        <v>E</v>
      </c>
      <c r="N284" s="136"/>
      <c r="O284" s="136"/>
      <c r="P284" s="134">
        <v>0</v>
      </c>
      <c r="Q284" s="137" t="str">
        <f>[2]!YBSCEN($I$280,$K284&amp;"d","Market",O$25,"Swap",$I284,"LMMSkew","","Model",100,0,29,"Gradual","ParShift|N",0,"Annualized ROR",0.25,100,"",,,,"Default",,,,"Default",,)</f>
        <v>E</v>
      </c>
      <c r="R284" s="134">
        <v>0</v>
      </c>
      <c r="S284" s="138">
        <v>0</v>
      </c>
      <c r="T284" s="134" t="e">
        <f>SUM(R$28:R284)</f>
        <v>#VALUE!</v>
      </c>
      <c r="U284" s="151" t="e">
        <f>T284/K$28</f>
        <v>#VALUE!</v>
      </c>
      <c r="V284" s="139" t="str">
        <f>[2]!YBPRICE($I$280,K284&amp;"d","Market","EffectiveDuration","Swap",I284,"LMMSkew","","Model",100,"")</f>
        <v>E</v>
      </c>
      <c r="W284" s="140" t="str">
        <f>[2]!YBPRICE($I$280,K284&amp;"d","Market","EffectiveDV01","Swap",I284,"LMMSkew","","Model",100,"")</f>
        <v>E</v>
      </c>
      <c r="X284" s="184" t="str">
        <f>[2]!YBHIST($E284,$I284,X$25,"sec","")</f>
        <v>E</v>
      </c>
      <c r="Y284" s="134">
        <v>0</v>
      </c>
      <c r="Z284" s="137">
        <v>0</v>
      </c>
      <c r="AA284" s="137" t="e">
        <f>[2]!YBHIST($F284,$I284,X$25,"sec","")</f>
        <v>#VALUE!</v>
      </c>
      <c r="AB284" s="137"/>
      <c r="AC284" s="186">
        <f t="shared" ref="AC284:AC296" si="1705">Y284+Z284</f>
        <v>0</v>
      </c>
      <c r="AD284" s="188" t="str">
        <f>[2]!YBHIST($G284,I284,"LMMEffectiveDuration","sec","")</f>
        <v>E</v>
      </c>
      <c r="AE284" s="140" t="e">
        <f t="shared" ref="AE284:AE323" si="1706">X284*AD284/10000</f>
        <v>#VALUE!</v>
      </c>
      <c r="AF284" s="141" t="e">
        <f t="shared" ref="AF284:AF323" si="1707">W284/AE284</f>
        <v>#VALUE!</v>
      </c>
      <c r="AG284" s="134"/>
      <c r="AH284" s="134"/>
      <c r="AI284" s="134">
        <f>AL284-AK284</f>
        <v>0</v>
      </c>
      <c r="AJ284" s="138">
        <v>0</v>
      </c>
      <c r="AK284" s="186">
        <f t="shared" ref="AK284:AK294" si="1708">AJ284*Y284</f>
        <v>0</v>
      </c>
      <c r="AL284" s="191">
        <f t="shared" ref="AL284:AL295" si="1709">AG284+R284</f>
        <v>0</v>
      </c>
      <c r="AM284" s="138">
        <v>0</v>
      </c>
      <c r="AN284" s="134" t="e">
        <f>SUM(AL$28:AL284)</f>
        <v>#VALUE!</v>
      </c>
      <c r="AO284" s="150" t="e">
        <f>AN284/K$28</f>
        <v>#VALUE!</v>
      </c>
      <c r="AP284" s="193" t="e">
        <f t="shared" ref="AP284:AP296" si="1710">(Z284*AF284*-1)+P284</f>
        <v>#VALUE!</v>
      </c>
      <c r="AQ284" s="199"/>
      <c r="AY284" s="67">
        <f t="shared" ref="AY284:AY295" si="1711">AY285-1</f>
        <v>-62</v>
      </c>
    </row>
    <row r="285" spans="1:64" s="68" customFormat="1" ht="15" hidden="1">
      <c r="C285" s="70" t="str">
        <f t="shared" si="1700"/>
        <v>E</v>
      </c>
      <c r="D285" s="70" t="e">
        <f t="shared" si="1701"/>
        <v>#VALUE!</v>
      </c>
      <c r="E285" s="68" t="str">
        <f t="shared" si="1702"/>
        <v>FNMA3.0-TBA-E</v>
      </c>
      <c r="F285" s="68" t="e">
        <f t="shared" si="1703"/>
        <v>#VALUE!</v>
      </c>
      <c r="G285" s="68" t="str">
        <f t="shared" si="1704"/>
        <v>FNMA3.0-TBA-GEN</v>
      </c>
      <c r="I285" s="133" t="str">
        <f>[2]!YBWORKDAY(EDATE(Base_Date, AY285), -1, "USD")</f>
        <v>E</v>
      </c>
      <c r="J285" s="211" t="str">
        <f>[2]!YBHIST($I$280,$I285,K$25,"sec","")</f>
        <v>Error</v>
      </c>
      <c r="K285" s="217" t="str">
        <f>[2]!YBHIST($I$280,$I285,J$25,"sec","")</f>
        <v>E</v>
      </c>
      <c r="L285" s="80" t="e">
        <f>K285-K284</f>
        <v>#VALUE!</v>
      </c>
      <c r="M285" s="81" t="str">
        <f>[2]!YBPRICE($I$280,$K285&amp;"d",$I285,L$25,"Swap",$I285,"Default","","Model",100,"")</f>
        <v>E</v>
      </c>
      <c r="N285" s="73" t="str">
        <f>[2]!YBHIST($I$280,$I284,M$25,"sec","")</f>
        <v>E</v>
      </c>
      <c r="O285" s="73"/>
      <c r="P285" s="80" t="e">
        <f>K284-Q284</f>
        <v>#VALUE!</v>
      </c>
      <c r="Q285" s="82" t="str">
        <f>[2]!YBSCEN($I$280,$K285&amp;"d","Market",O$25,"Swap",$I285,"LMMSkew","","Model",100,0,29,"Gradual","ParShift|N",0,"Annualized ROR",0.25,100,"",,,,"Default",,,,"Default",,)</f>
        <v>E</v>
      </c>
      <c r="R285" s="80" t="e">
        <f>L285+P285</f>
        <v>#VALUE!</v>
      </c>
      <c r="S285" s="83" t="e">
        <f>R285/K284</f>
        <v>#VALUE!</v>
      </c>
      <c r="T285" s="80" t="e">
        <f>SUM(R$28:R285)</f>
        <v>#VALUE!</v>
      </c>
      <c r="U285" s="83" t="e">
        <f>T285/K$28</f>
        <v>#VALUE!</v>
      </c>
      <c r="V285" s="84" t="str">
        <f>[2]!YBPRICE($I$280,K285&amp;"d","Market","EffectiveDuration","Swap",I285,"LMMSkew","","Model",100,"")</f>
        <v>E</v>
      </c>
      <c r="W285" s="85" t="str">
        <f>[2]!YBPRICE($I$280,K285&amp;"d","Market","EffectiveDV01","Swap",I285,"LMMSkew","","Model",100,"")</f>
        <v>E</v>
      </c>
      <c r="X285" s="185" t="str">
        <f>[2]!YBHIST($E285,$I285,X$25,"sec","")</f>
        <v>E</v>
      </c>
      <c r="Y285" s="80" t="e">
        <f>X285-X284</f>
        <v>#VALUE!</v>
      </c>
      <c r="Z285" s="82" t="e">
        <f>X284-AA284</f>
        <v>#VALUE!</v>
      </c>
      <c r="AA285" s="82" t="e">
        <f>[2]!YBHIST($F285,$I285,X$25,"sec","")</f>
        <v>#VALUE!</v>
      </c>
      <c r="AB285" s="82"/>
      <c r="AC285" s="187" t="e">
        <f t="shared" si="1705"/>
        <v>#VALUE!</v>
      </c>
      <c r="AD285" s="189" t="str">
        <f>[2]!YBHIST($G285,I285,"LMMEffectiveDuration","sec","")</f>
        <v>E</v>
      </c>
      <c r="AE285" s="85" t="e">
        <f t="shared" si="1706"/>
        <v>#VALUE!</v>
      </c>
      <c r="AF285" s="86" t="e">
        <f t="shared" si="1707"/>
        <v>#VALUE!</v>
      </c>
      <c r="AG285" s="80" t="e">
        <f>-AC285*AF284</f>
        <v>#VALUE!</v>
      </c>
      <c r="AH285" s="80"/>
      <c r="AI285" s="80" t="e">
        <f>AL285-AK285</f>
        <v>#VALUE!</v>
      </c>
      <c r="AJ285" s="83" t="e">
        <f>AF285-AF284</f>
        <v>#VALUE!</v>
      </c>
      <c r="AK285" s="187" t="e">
        <f t="shared" si="1708"/>
        <v>#VALUE!</v>
      </c>
      <c r="AL285" s="192" t="e">
        <f t="shared" si="1709"/>
        <v>#VALUE!</v>
      </c>
      <c r="AM285" s="83" t="e">
        <f>AL285/K284</f>
        <v>#VALUE!</v>
      </c>
      <c r="AN285" s="80" t="e">
        <f>SUM(AL$28:AL285)</f>
        <v>#VALUE!</v>
      </c>
      <c r="AO285" s="109" t="e">
        <f>AN285/K$28</f>
        <v>#VALUE!</v>
      </c>
      <c r="AP285" s="194" t="e">
        <f t="shared" si="1710"/>
        <v>#VALUE!</v>
      </c>
      <c r="AQ285" s="199"/>
      <c r="AY285" s="67">
        <f t="shared" si="1711"/>
        <v>-61</v>
      </c>
    </row>
    <row r="286" spans="1:64" s="68" customFormat="1" ht="15" hidden="1">
      <c r="C286" s="70" t="str">
        <f t="shared" si="1700"/>
        <v>E</v>
      </c>
      <c r="D286" s="70" t="e">
        <f t="shared" si="1701"/>
        <v>#VALUE!</v>
      </c>
      <c r="E286" s="68" t="str">
        <f t="shared" si="1702"/>
        <v>FNMA3.0-TBA-E</v>
      </c>
      <c r="F286" s="68" t="e">
        <f t="shared" si="1703"/>
        <v>#VALUE!</v>
      </c>
      <c r="G286" s="68" t="str">
        <f t="shared" si="1704"/>
        <v>FNMA3.0-TBA-GEN</v>
      </c>
      <c r="I286" s="133" t="str">
        <f>[2]!YBWORKDAY(EDATE(Base_Date, AY286), -1, "USD")</f>
        <v>E</v>
      </c>
      <c r="J286" s="211" t="str">
        <f>[2]!YBHIST($I$280,$I286,K$25,"sec","")</f>
        <v>Error</v>
      </c>
      <c r="K286" s="217" t="str">
        <f>[2]!YBHIST($I$280,$I286,J$25,"sec","")</f>
        <v>E</v>
      </c>
      <c r="L286" s="80" t="e">
        <f>K286-K285</f>
        <v>#VALUE!</v>
      </c>
      <c r="M286" s="81" t="str">
        <f>[2]!YBPRICE($I$280,$K286&amp;"d",$I286,L$25,"Swap",$I286,"Default","","Model",100,"")</f>
        <v>E</v>
      </c>
      <c r="N286" s="73" t="str">
        <f>[2]!YBHIST($I$280,$I285,M$25,"sec","")</f>
        <v>E</v>
      </c>
      <c r="O286" s="73"/>
      <c r="P286" s="80" t="e">
        <f>K285-Q285</f>
        <v>#VALUE!</v>
      </c>
      <c r="Q286" s="82" t="str">
        <f>[2]!YBSCEN($I$280,$K286&amp;"d","Market",O$25,"Swap",$I286,"LMMSkew","","Model",100,0,29,"Gradual","ParShift|N",0,"Annualized ROR",0.25,100,"",,,,"Default",,,,"Default",,)</f>
        <v>E</v>
      </c>
      <c r="R286" s="80" t="e">
        <f>L286+P286</f>
        <v>#VALUE!</v>
      </c>
      <c r="S286" s="83" t="e">
        <f>R286/K285</f>
        <v>#VALUE!</v>
      </c>
      <c r="T286" s="80" t="e">
        <f>SUM(R$28:R286)</f>
        <v>#VALUE!</v>
      </c>
      <c r="U286" s="83" t="e">
        <f>T286/K$28</f>
        <v>#VALUE!</v>
      </c>
      <c r="V286" s="84" t="str">
        <f>[2]!YBPRICE($I$280,K286&amp;"d","Market","EffectiveDuration","Swap",I286,"LMMSkew","","Model",100,"")</f>
        <v>E</v>
      </c>
      <c r="W286" s="85" t="str">
        <f>[2]!YBPRICE($I$280,K286&amp;"d","Market","EffectiveDV01","Swap",I286,"LMMSkew","","Model",100,"")</f>
        <v>E</v>
      </c>
      <c r="X286" s="185" t="str">
        <f>[2]!YBHIST($E286,$I286,X$25,"sec","")</f>
        <v>E</v>
      </c>
      <c r="Y286" s="80" t="e">
        <f>X286-X285</f>
        <v>#VALUE!</v>
      </c>
      <c r="Z286" s="82" t="e">
        <f>X285-AA285</f>
        <v>#VALUE!</v>
      </c>
      <c r="AA286" s="82" t="e">
        <f>[2]!YBHIST($F286,$I286,X$25,"sec","")</f>
        <v>#VALUE!</v>
      </c>
      <c r="AB286" s="82"/>
      <c r="AC286" s="187" t="e">
        <f t="shared" si="1705"/>
        <v>#VALUE!</v>
      </c>
      <c r="AD286" s="189" t="str">
        <f>[2]!YBHIST($G286,I286,"LMMEffectiveDuration","sec","")</f>
        <v>E</v>
      </c>
      <c r="AE286" s="85" t="e">
        <f t="shared" si="1706"/>
        <v>#VALUE!</v>
      </c>
      <c r="AF286" s="86" t="e">
        <f t="shared" si="1707"/>
        <v>#VALUE!</v>
      </c>
      <c r="AG286" s="80" t="e">
        <f>-AC286*AF285</f>
        <v>#VALUE!</v>
      </c>
      <c r="AH286" s="80"/>
      <c r="AI286" s="80" t="e">
        <f>AL286-AK286</f>
        <v>#VALUE!</v>
      </c>
      <c r="AJ286" s="83" t="e">
        <f>AF286-AF285</f>
        <v>#VALUE!</v>
      </c>
      <c r="AK286" s="187" t="e">
        <f t="shared" si="1708"/>
        <v>#VALUE!</v>
      </c>
      <c r="AL286" s="192" t="e">
        <f t="shared" si="1709"/>
        <v>#VALUE!</v>
      </c>
      <c r="AM286" s="83" t="e">
        <f>AL286/K285</f>
        <v>#VALUE!</v>
      </c>
      <c r="AN286" s="80" t="e">
        <f>SUM(AL$28:AL286)</f>
        <v>#VALUE!</v>
      </c>
      <c r="AO286" s="109" t="e">
        <f>AN286/K$28</f>
        <v>#VALUE!</v>
      </c>
      <c r="AP286" s="194" t="e">
        <f t="shared" si="1710"/>
        <v>#VALUE!</v>
      </c>
      <c r="AQ286" s="199"/>
      <c r="AY286" s="67">
        <f t="shared" si="1711"/>
        <v>-60</v>
      </c>
    </row>
    <row r="287" spans="1:64" s="68" customFormat="1" ht="15" hidden="1">
      <c r="C287" s="70" t="str">
        <f t="shared" si="1700"/>
        <v>E</v>
      </c>
      <c r="D287" s="70" t="e">
        <f t="shared" si="1701"/>
        <v>#VALUE!</v>
      </c>
      <c r="E287" s="68" t="str">
        <f t="shared" si="1702"/>
        <v>FNMA3.0-TBA-E</v>
      </c>
      <c r="F287" s="68" t="e">
        <f t="shared" si="1703"/>
        <v>#VALUE!</v>
      </c>
      <c r="G287" s="68" t="str">
        <f t="shared" si="1704"/>
        <v>FNMA3.0-TBA-GEN</v>
      </c>
      <c r="I287" s="133" t="str">
        <f>[2]!YBWORKDAY(EDATE(Base_Date, AY287), -1, "USD")</f>
        <v>E</v>
      </c>
      <c r="J287" s="211" t="str">
        <f>[2]!YBHIST($I$280,$I287,K$25,"sec","")</f>
        <v>Error</v>
      </c>
      <c r="K287" s="217" t="str">
        <f>[2]!YBHIST($I$280,$I287,J$25,"sec","")</f>
        <v>E</v>
      </c>
      <c r="L287" s="80">
        <v>0</v>
      </c>
      <c r="M287" s="81" t="str">
        <f>[2]!YBPRICE($I$280,$K287&amp;"d",$I287,L$25,"Swap",$I287,"Default","","Model",100,"")</f>
        <v>E</v>
      </c>
      <c r="N287" s="73"/>
      <c r="O287" s="73"/>
      <c r="P287" s="80">
        <v>0</v>
      </c>
      <c r="Q287" s="82" t="str">
        <f>[2]!YBSCEN($I$280,$K287&amp;"d","Market",O$25,"Swap",$I287,"LMMSkew","","Model",100,0,29,"Gradual","ParShift|N",0,"Annualized ROR",0.25,100,"",,,,"Default",,,,"Default",,)</f>
        <v>E</v>
      </c>
      <c r="R287" s="80">
        <v>0</v>
      </c>
      <c r="S287" s="83">
        <v>0</v>
      </c>
      <c r="T287" s="80" t="e">
        <f>SUM(R$31:R287)</f>
        <v>#VALUE!</v>
      </c>
      <c r="U287" s="152" t="e">
        <f t="shared" ref="U287:U294" si="1712">T287/K$31</f>
        <v>#VALUE!</v>
      </c>
      <c r="V287" s="84" t="str">
        <f>[2]!YBPRICE($I$280,K287&amp;"d","Market","EffectiveDuration","Swap",I287,"LMMSkew","","Model",100,"")</f>
        <v>E</v>
      </c>
      <c r="W287" s="85" t="str">
        <f>[2]!YBPRICE($I$280,K287&amp;"d","Market","EffectiveDV01","Swap",I287,"LMMSkew","","Model",100,"")</f>
        <v>E</v>
      </c>
      <c r="X287" s="185" t="str">
        <f>[2]!YBHIST($E287,$I287,X$25,"sec","")</f>
        <v>E</v>
      </c>
      <c r="Y287" s="80">
        <v>0</v>
      </c>
      <c r="Z287" s="82">
        <v>0</v>
      </c>
      <c r="AA287" s="82" t="e">
        <f>[2]!YBHIST($F287,$I287,X$25,"sec","")</f>
        <v>#VALUE!</v>
      </c>
      <c r="AB287" s="82"/>
      <c r="AC287" s="187">
        <f t="shared" si="1705"/>
        <v>0</v>
      </c>
      <c r="AD287" s="189" t="str">
        <f>[2]!YBHIST($G287,I287,"LMMEffectiveDuration","sec","")</f>
        <v>E</v>
      </c>
      <c r="AE287" s="85" t="e">
        <f t="shared" si="1706"/>
        <v>#VALUE!</v>
      </c>
      <c r="AF287" s="86" t="e">
        <f t="shared" si="1707"/>
        <v>#VALUE!</v>
      </c>
      <c r="AG287" s="80"/>
      <c r="AH287" s="80"/>
      <c r="AI287" s="80">
        <f>AL287-AK287</f>
        <v>0</v>
      </c>
      <c r="AJ287" s="83">
        <v>0</v>
      </c>
      <c r="AK287" s="187">
        <f t="shared" si="1708"/>
        <v>0</v>
      </c>
      <c r="AL287" s="192">
        <f t="shared" si="1709"/>
        <v>0</v>
      </c>
      <c r="AM287" s="83">
        <v>0</v>
      </c>
      <c r="AN287" s="80" t="e">
        <f>SUM(AL$31:AL287)</f>
        <v>#VALUE!</v>
      </c>
      <c r="AO287" s="153" t="e">
        <f t="shared" ref="AO287:AO294" si="1713">AN287/K$31</f>
        <v>#VALUE!</v>
      </c>
      <c r="AP287" s="194" t="e">
        <f t="shared" si="1710"/>
        <v>#VALUE!</v>
      </c>
      <c r="AQ287" s="199"/>
      <c r="AY287" s="67">
        <f t="shared" si="1711"/>
        <v>-59</v>
      </c>
    </row>
    <row r="288" spans="1:64" s="68" customFormat="1" ht="15" hidden="1">
      <c r="C288" s="70" t="str">
        <f t="shared" si="1700"/>
        <v>E</v>
      </c>
      <c r="D288" s="70" t="e">
        <f t="shared" si="1701"/>
        <v>#VALUE!</v>
      </c>
      <c r="E288" s="68" t="str">
        <f t="shared" si="1702"/>
        <v>FNMA3.0-TBA-E</v>
      </c>
      <c r="F288" s="68" t="e">
        <f t="shared" si="1703"/>
        <v>#VALUE!</v>
      </c>
      <c r="G288" s="68" t="str">
        <f t="shared" si="1704"/>
        <v>FNMA3.0-TBA-GEN</v>
      </c>
      <c r="I288" s="133" t="str">
        <f>[2]!YBWORKDAY(EDATE(Base_Date, AY288), -1, "USD")</f>
        <v>E</v>
      </c>
      <c r="J288" s="211" t="str">
        <f>[2]!YBHIST($I$280,$I288,K$25,"sec","")</f>
        <v>Error</v>
      </c>
      <c r="K288" s="217" t="str">
        <f>[2]!YBHIST($I$280,$I288,J$25,"sec","")</f>
        <v>E</v>
      </c>
      <c r="L288" s="80" t="e">
        <f t="shared" ref="L288:L294" si="1714">K288-K287</f>
        <v>#VALUE!</v>
      </c>
      <c r="M288" s="81" t="str">
        <f>[2]!YBPRICE($I$280,$K288&amp;"d",$I288,L$25,"Swap",$I288,"Default","","Model",100,"")</f>
        <v>E</v>
      </c>
      <c r="N288" s="73" t="str">
        <f>[2]!YBHIST($I$280,$I287,M$25,"sec","")</f>
        <v>E</v>
      </c>
      <c r="O288" s="73"/>
      <c r="P288" s="80" t="e">
        <f t="shared" ref="P288:P294" si="1715">K287-Q287</f>
        <v>#VALUE!</v>
      </c>
      <c r="Q288" s="82" t="str">
        <f>[2]!YBSCEN($I$280,$K288&amp;"d","Market",O$25,"Swap",$I288,"LMMSkew","","Model",100,0,29,"Gradual","ParShift|N",0,"Annualized ROR",0.25,100,"",,,,"Default",,,,"Default",,)</f>
        <v>E</v>
      </c>
      <c r="R288" s="80" t="e">
        <f t="shared" ref="R288:R294" si="1716">L288+P288</f>
        <v>#VALUE!</v>
      </c>
      <c r="S288" s="83" t="e">
        <f>R288/K287</f>
        <v>#VALUE!</v>
      </c>
      <c r="T288" s="80" t="e">
        <f>SUM(R$31:R288)</f>
        <v>#VALUE!</v>
      </c>
      <c r="U288" s="83" t="e">
        <f t="shared" si="1712"/>
        <v>#VALUE!</v>
      </c>
      <c r="V288" s="84" t="str">
        <f>[2]!YBPRICE($I$280,K288&amp;"d","Market","EffectiveDuration","Swap",I288,"LMMSkew","","Model",100,"")</f>
        <v>E</v>
      </c>
      <c r="W288" s="85" t="str">
        <f>[2]!YBPRICE($I$280,K288&amp;"d","Market","EffectiveDV01","Swap",I288,"LMMSkew","","Model",100,"")</f>
        <v>E</v>
      </c>
      <c r="X288" s="185" t="str">
        <f>[2]!YBHIST($E288,$I288,X$25,"sec","")</f>
        <v>E</v>
      </c>
      <c r="Y288" s="80" t="e">
        <f t="shared" ref="Y288:Y323" si="1717">X288-X287</f>
        <v>#VALUE!</v>
      </c>
      <c r="Z288" s="82" t="e">
        <f t="shared" ref="Z288:Z295" si="1718">X287-AA287</f>
        <v>#VALUE!</v>
      </c>
      <c r="AA288" s="82" t="e">
        <f>[2]!YBHIST($F288,$I288,X$25,"sec","")</f>
        <v>#VALUE!</v>
      </c>
      <c r="AB288" s="82"/>
      <c r="AC288" s="187" t="e">
        <f t="shared" si="1705"/>
        <v>#VALUE!</v>
      </c>
      <c r="AD288" s="189" t="str">
        <f>[2]!YBHIST($G288,I288,"LMMEffectiveDuration","sec","")</f>
        <v>E</v>
      </c>
      <c r="AE288" s="85" t="e">
        <f t="shared" si="1706"/>
        <v>#VALUE!</v>
      </c>
      <c r="AF288" s="86" t="e">
        <f t="shared" si="1707"/>
        <v>#VALUE!</v>
      </c>
      <c r="AG288" s="80" t="e">
        <f t="shared" ref="AG288:AG294" si="1719">-AC288*AF287</f>
        <v>#VALUE!</v>
      </c>
      <c r="AH288" s="80"/>
      <c r="AI288" s="80" t="e">
        <f t="shared" ref="AI288:AI294" si="1720">AL288-AK288</f>
        <v>#VALUE!</v>
      </c>
      <c r="AJ288" s="83" t="e">
        <f t="shared" ref="AJ288:AJ294" si="1721">AF288-AF287</f>
        <v>#VALUE!</v>
      </c>
      <c r="AK288" s="187" t="e">
        <f t="shared" si="1708"/>
        <v>#VALUE!</v>
      </c>
      <c r="AL288" s="192" t="e">
        <f t="shared" si="1709"/>
        <v>#VALUE!</v>
      </c>
      <c r="AM288" s="83" t="e">
        <f t="shared" ref="AM288:AM294" si="1722">AL288/K287</f>
        <v>#VALUE!</v>
      </c>
      <c r="AN288" s="80" t="e">
        <f>SUM(AL$31:AL288)</f>
        <v>#VALUE!</v>
      </c>
      <c r="AO288" s="109" t="e">
        <f t="shared" si="1713"/>
        <v>#VALUE!</v>
      </c>
      <c r="AP288" s="194" t="e">
        <f t="shared" si="1710"/>
        <v>#VALUE!</v>
      </c>
      <c r="AQ288" s="199"/>
      <c r="AY288" s="67">
        <f t="shared" si="1711"/>
        <v>-58</v>
      </c>
    </row>
    <row r="289" spans="3:64" s="68" customFormat="1" ht="15" hidden="1">
      <c r="C289" s="70" t="str">
        <f t="shared" si="1700"/>
        <v>E</v>
      </c>
      <c r="D289" s="70" t="e">
        <f t="shared" si="1701"/>
        <v>#VALUE!</v>
      </c>
      <c r="E289" s="68" t="str">
        <f t="shared" si="1702"/>
        <v>FNMA3.0-TBA-E</v>
      </c>
      <c r="F289" s="68" t="e">
        <f t="shared" si="1703"/>
        <v>#VALUE!</v>
      </c>
      <c r="G289" s="68" t="str">
        <f t="shared" si="1704"/>
        <v>FNMA3.0-TBA-GEN</v>
      </c>
      <c r="I289" s="133" t="str">
        <f>[2]!YBWORKDAY(EDATE(Base_Date, AY289), -1, "USD")</f>
        <v>E</v>
      </c>
      <c r="J289" s="211" t="str">
        <f>[2]!YBHIST($I$280,$I289,K$25,"sec","")</f>
        <v>Error</v>
      </c>
      <c r="K289" s="217" t="str">
        <f>[2]!YBHIST($I$280,$I289,J$25,"sec","")</f>
        <v>E</v>
      </c>
      <c r="L289" s="80" t="e">
        <f t="shared" si="1714"/>
        <v>#VALUE!</v>
      </c>
      <c r="M289" s="81" t="str">
        <f>[2]!YBPRICE($I$280,$K289&amp;"d",$I289,L$25,"Swap",$I289,"Default","","Model",100,"")</f>
        <v>E</v>
      </c>
      <c r="N289" s="73" t="str">
        <f>[2]!YBHIST($I$280,$I288,M$25,"sec","")</f>
        <v>E</v>
      </c>
      <c r="O289" s="73"/>
      <c r="P289" s="80" t="e">
        <f t="shared" si="1715"/>
        <v>#VALUE!</v>
      </c>
      <c r="Q289" s="82" t="str">
        <f>[2]!YBSCEN($I$280,$K289&amp;"d","Market",O$25,"Swap",$I289,"LMMSkew","","Model",100,0,29,"Gradual","ParShift|N",0,"Annualized ROR",0.25,100,"",,,,"Default",,,,"Default",,)</f>
        <v>E</v>
      </c>
      <c r="R289" s="80" t="e">
        <f t="shared" si="1716"/>
        <v>#VALUE!</v>
      </c>
      <c r="S289" s="83" t="e">
        <f>R289/K288</f>
        <v>#VALUE!</v>
      </c>
      <c r="T289" s="80" t="e">
        <f>SUM(R$31:R289)</f>
        <v>#VALUE!</v>
      </c>
      <c r="U289" s="83" t="e">
        <f t="shared" si="1712"/>
        <v>#VALUE!</v>
      </c>
      <c r="V289" s="84" t="str">
        <f>[2]!YBPRICE($I$280,K289&amp;"d","Market","EffectiveDuration","Swap",I289,"LMMSkew","","Model",100,"")</f>
        <v>E</v>
      </c>
      <c r="W289" s="85" t="str">
        <f>[2]!YBPRICE($I$280,K289&amp;"d","Market","EffectiveDV01","Swap",I289,"LMMSkew","","Model",100,"")</f>
        <v>E</v>
      </c>
      <c r="X289" s="185" t="str">
        <f>[2]!YBHIST($E289,$I289,X$25,"sec","")</f>
        <v>E</v>
      </c>
      <c r="Y289" s="80" t="e">
        <f t="shared" si="1717"/>
        <v>#VALUE!</v>
      </c>
      <c r="Z289" s="82" t="e">
        <f t="shared" si="1718"/>
        <v>#VALUE!</v>
      </c>
      <c r="AA289" s="82" t="e">
        <f>[2]!YBHIST($F289,$I289,X$25,"sec","")</f>
        <v>#VALUE!</v>
      </c>
      <c r="AB289" s="82"/>
      <c r="AC289" s="187" t="e">
        <f t="shared" si="1705"/>
        <v>#VALUE!</v>
      </c>
      <c r="AD289" s="189" t="str">
        <f>[2]!YBHIST($G289,I289,"LMMEffectiveDuration","sec","")</f>
        <v>E</v>
      </c>
      <c r="AE289" s="85" t="e">
        <f t="shared" si="1706"/>
        <v>#VALUE!</v>
      </c>
      <c r="AF289" s="86" t="e">
        <f t="shared" si="1707"/>
        <v>#VALUE!</v>
      </c>
      <c r="AG289" s="80" t="e">
        <f t="shared" si="1719"/>
        <v>#VALUE!</v>
      </c>
      <c r="AH289" s="80"/>
      <c r="AI289" s="80" t="e">
        <f t="shared" si="1720"/>
        <v>#VALUE!</v>
      </c>
      <c r="AJ289" s="83" t="e">
        <f t="shared" si="1721"/>
        <v>#VALUE!</v>
      </c>
      <c r="AK289" s="187" t="e">
        <f t="shared" si="1708"/>
        <v>#VALUE!</v>
      </c>
      <c r="AL289" s="192" t="e">
        <f t="shared" si="1709"/>
        <v>#VALUE!</v>
      </c>
      <c r="AM289" s="83" t="e">
        <f t="shared" si="1722"/>
        <v>#VALUE!</v>
      </c>
      <c r="AN289" s="80" t="e">
        <f>SUM(AL$31:AL289)</f>
        <v>#VALUE!</v>
      </c>
      <c r="AO289" s="109" t="e">
        <f t="shared" si="1713"/>
        <v>#VALUE!</v>
      </c>
      <c r="AP289" s="194" t="e">
        <f t="shared" si="1710"/>
        <v>#VALUE!</v>
      </c>
      <c r="AQ289" s="199"/>
      <c r="AY289" s="67">
        <f t="shared" si="1711"/>
        <v>-57</v>
      </c>
    </row>
    <row r="290" spans="3:64" s="68" customFormat="1" ht="15" hidden="1">
      <c r="C290" s="70" t="str">
        <f t="shared" si="1700"/>
        <v>E</v>
      </c>
      <c r="D290" s="70" t="e">
        <f t="shared" si="1701"/>
        <v>#VALUE!</v>
      </c>
      <c r="E290" s="68" t="str">
        <f t="shared" si="1702"/>
        <v>FNMA3.0-TBA-E</v>
      </c>
      <c r="F290" s="68" t="e">
        <f t="shared" si="1703"/>
        <v>#VALUE!</v>
      </c>
      <c r="G290" s="68" t="str">
        <f t="shared" si="1704"/>
        <v>FNMA3.0-TBA-GEN</v>
      </c>
      <c r="I290" s="133" t="str">
        <f>[2]!YBWORKDAY(EDATE(Base_Date, AY290), -1, "USD")</f>
        <v>E</v>
      </c>
      <c r="J290" s="211" t="str">
        <f>[2]!YBHIST($I$280,$I290,K$25,"sec","")</f>
        <v>Error</v>
      </c>
      <c r="K290" s="217" t="str">
        <f>[2]!YBHIST($I$280,$I290,J$25,"sec","")</f>
        <v>E</v>
      </c>
      <c r="L290" s="80" t="e">
        <f t="shared" si="1714"/>
        <v>#VALUE!</v>
      </c>
      <c r="M290" s="81" t="str">
        <f>[2]!YBPRICE($I$280,$K290&amp;"d",$I290,L$25,"Swap",$I290,"Default","","Model",100,"")</f>
        <v>E</v>
      </c>
      <c r="N290" s="73" t="str">
        <f>[2]!YBHIST($I$280,$I289,M$25,"sec","")</f>
        <v>E</v>
      </c>
      <c r="O290" s="73"/>
      <c r="P290" s="80" t="e">
        <f t="shared" si="1715"/>
        <v>#VALUE!</v>
      </c>
      <c r="Q290" s="82" t="str">
        <f>[2]!YBSCEN($I$280,$K290&amp;"d","Market",O$25,"Swap",$I290,"LMMSkew","","Model",100,0,29,"Gradual","ParShift|N",0,"Annualized ROR",0.25,100,"",,,,"Default",,,,"Default",,)</f>
        <v>E</v>
      </c>
      <c r="R290" s="80" t="e">
        <f t="shared" si="1716"/>
        <v>#VALUE!</v>
      </c>
      <c r="S290" s="83" t="e">
        <f>R290/K289</f>
        <v>#VALUE!</v>
      </c>
      <c r="T290" s="80" t="e">
        <f>SUM(R$31:R290)</f>
        <v>#VALUE!</v>
      </c>
      <c r="U290" s="83" t="e">
        <f t="shared" si="1712"/>
        <v>#VALUE!</v>
      </c>
      <c r="V290" s="84" t="str">
        <f>[2]!YBPRICE($I$280,K290&amp;"d","Market","EffectiveDuration","Swap",I290,"LMMSkew","","Model",100,"")</f>
        <v>E</v>
      </c>
      <c r="W290" s="85" t="str">
        <f>[2]!YBPRICE($I$280,K290&amp;"d","Market","EffectiveDV01","Swap",I290,"LMMSkew","","Model",100,"")</f>
        <v>E</v>
      </c>
      <c r="X290" s="185" t="str">
        <f>[2]!YBHIST($E290,$I290,X$25,"sec","")</f>
        <v>E</v>
      </c>
      <c r="Y290" s="80" t="e">
        <f t="shared" si="1717"/>
        <v>#VALUE!</v>
      </c>
      <c r="Z290" s="82" t="e">
        <f t="shared" si="1718"/>
        <v>#VALUE!</v>
      </c>
      <c r="AA290" s="82" t="e">
        <f>[2]!YBHIST($F290,$I290,X$25,"sec","")</f>
        <v>#VALUE!</v>
      </c>
      <c r="AB290" s="82"/>
      <c r="AC290" s="187" t="e">
        <f t="shared" si="1705"/>
        <v>#VALUE!</v>
      </c>
      <c r="AD290" s="189" t="str">
        <f>[2]!YBHIST($G290,I290,"LMMEffectiveDuration","sec","")</f>
        <v>E</v>
      </c>
      <c r="AE290" s="85" t="e">
        <f t="shared" si="1706"/>
        <v>#VALUE!</v>
      </c>
      <c r="AF290" s="86" t="e">
        <f t="shared" si="1707"/>
        <v>#VALUE!</v>
      </c>
      <c r="AG290" s="80" t="e">
        <f t="shared" si="1719"/>
        <v>#VALUE!</v>
      </c>
      <c r="AH290" s="80"/>
      <c r="AI290" s="80" t="e">
        <f t="shared" si="1720"/>
        <v>#VALUE!</v>
      </c>
      <c r="AJ290" s="83" t="e">
        <f t="shared" si="1721"/>
        <v>#VALUE!</v>
      </c>
      <c r="AK290" s="187" t="e">
        <f t="shared" si="1708"/>
        <v>#VALUE!</v>
      </c>
      <c r="AL290" s="192" t="e">
        <f t="shared" si="1709"/>
        <v>#VALUE!</v>
      </c>
      <c r="AM290" s="83" t="e">
        <f t="shared" si="1722"/>
        <v>#VALUE!</v>
      </c>
      <c r="AN290" s="80" t="e">
        <f>SUM(AL$31:AL290)</f>
        <v>#VALUE!</v>
      </c>
      <c r="AO290" s="109" t="e">
        <f t="shared" si="1713"/>
        <v>#VALUE!</v>
      </c>
      <c r="AP290" s="194" t="e">
        <f t="shared" si="1710"/>
        <v>#VALUE!</v>
      </c>
      <c r="AQ290" s="199"/>
      <c r="AY290" s="67">
        <f t="shared" si="1711"/>
        <v>-56</v>
      </c>
    </row>
    <row r="291" spans="3:64" s="68" customFormat="1" ht="15" hidden="1">
      <c r="C291" s="70" t="str">
        <f t="shared" si="1700"/>
        <v>E</v>
      </c>
      <c r="D291" s="70" t="e">
        <f t="shared" si="1701"/>
        <v>#VALUE!</v>
      </c>
      <c r="E291" s="68" t="str">
        <f t="shared" si="1702"/>
        <v>FNMA3.0-TBA-E</v>
      </c>
      <c r="F291" s="68" t="e">
        <f t="shared" si="1703"/>
        <v>#VALUE!</v>
      </c>
      <c r="G291" s="68" t="str">
        <f t="shared" si="1704"/>
        <v>FNMA3.0-TBA-GEN</v>
      </c>
      <c r="I291" s="133" t="str">
        <f>[2]!YBWORKDAY(EDATE(Base_Date, AY291), -1, "USD")</f>
        <v>E</v>
      </c>
      <c r="J291" s="211" t="str">
        <f>[2]!YBHIST($I$280,$I291,K$25,"sec","")</f>
        <v>Error</v>
      </c>
      <c r="K291" s="217" t="str">
        <f>[2]!YBHIST($I$280,$I291,J$25,"sec","")</f>
        <v>E</v>
      </c>
      <c r="L291" s="80" t="e">
        <f t="shared" si="1714"/>
        <v>#VALUE!</v>
      </c>
      <c r="M291" s="81" t="str">
        <f>[2]!YBPRICE($I$280,$K291&amp;"d",$I291,L$25,"Swap",$I291,"Default","","Model",100,"")</f>
        <v>E</v>
      </c>
      <c r="N291" s="73" t="str">
        <f>[2]!YBHIST($I$280,$I290,M$25,"sec","")</f>
        <v>E</v>
      </c>
      <c r="O291" s="73"/>
      <c r="P291" s="80" t="e">
        <f t="shared" si="1715"/>
        <v>#VALUE!</v>
      </c>
      <c r="Q291" s="82" t="str">
        <f>[2]!YBSCEN($I$280,$K291&amp;"d","Market",O$25,"Swap",$I291,"LMMSkew","","Model",100,0,29,"Gradual","ParShift|N",0,"Annualized ROR",0.25,100,"",,,,"Default",,,,"Default",,)</f>
        <v>E</v>
      </c>
      <c r="R291" s="80" t="e">
        <f t="shared" si="1716"/>
        <v>#VALUE!</v>
      </c>
      <c r="S291" s="83">
        <v>0</v>
      </c>
      <c r="T291" s="80" t="e">
        <f>SUM(R$31:R291)</f>
        <v>#VALUE!</v>
      </c>
      <c r="U291" s="83" t="e">
        <f t="shared" si="1712"/>
        <v>#VALUE!</v>
      </c>
      <c r="V291" s="84" t="str">
        <f>[2]!YBPRICE($I$280,K291&amp;"d","Market","EffectiveDuration","Swap",I291,"LMMSkew","","Model",100,"")</f>
        <v>E</v>
      </c>
      <c r="W291" s="85" t="str">
        <f>[2]!YBPRICE($I$280,K291&amp;"d","Market","EffectiveDV01","Swap",I291,"LMMSkew","","Model",100,"")</f>
        <v>E</v>
      </c>
      <c r="X291" s="185" t="str">
        <f>[2]!YBHIST($E291,$I291,X$25,"sec","")</f>
        <v>E</v>
      </c>
      <c r="Y291" s="80" t="e">
        <f t="shared" si="1717"/>
        <v>#VALUE!</v>
      </c>
      <c r="Z291" s="82" t="e">
        <f t="shared" si="1718"/>
        <v>#VALUE!</v>
      </c>
      <c r="AA291" s="82" t="e">
        <f>[2]!YBHIST($F291,$I291,X$25,"sec","")</f>
        <v>#VALUE!</v>
      </c>
      <c r="AB291" s="82"/>
      <c r="AC291" s="187" t="e">
        <f t="shared" si="1705"/>
        <v>#VALUE!</v>
      </c>
      <c r="AD291" s="189" t="str">
        <f>[2]!YBHIST($G291,I291,"LMMEffectiveDuration","sec","")</f>
        <v>E</v>
      </c>
      <c r="AE291" s="85" t="e">
        <f t="shared" si="1706"/>
        <v>#VALUE!</v>
      </c>
      <c r="AF291" s="86" t="e">
        <f t="shared" si="1707"/>
        <v>#VALUE!</v>
      </c>
      <c r="AG291" s="80" t="e">
        <f t="shared" si="1719"/>
        <v>#VALUE!</v>
      </c>
      <c r="AH291" s="80"/>
      <c r="AI291" s="80" t="e">
        <f t="shared" si="1720"/>
        <v>#VALUE!</v>
      </c>
      <c r="AJ291" s="83" t="e">
        <f t="shared" si="1721"/>
        <v>#VALUE!</v>
      </c>
      <c r="AK291" s="187" t="e">
        <f t="shared" si="1708"/>
        <v>#VALUE!</v>
      </c>
      <c r="AL291" s="192" t="e">
        <f t="shared" si="1709"/>
        <v>#VALUE!</v>
      </c>
      <c r="AM291" s="83" t="e">
        <f t="shared" si="1722"/>
        <v>#VALUE!</v>
      </c>
      <c r="AN291" s="80" t="e">
        <f>SUM(AL$31:AL291)</f>
        <v>#VALUE!</v>
      </c>
      <c r="AO291" s="109" t="e">
        <f t="shared" si="1713"/>
        <v>#VALUE!</v>
      </c>
      <c r="AP291" s="194" t="e">
        <f t="shared" si="1710"/>
        <v>#VALUE!</v>
      </c>
      <c r="AQ291" s="199"/>
      <c r="AY291" s="67">
        <f t="shared" si="1711"/>
        <v>-55</v>
      </c>
    </row>
    <row r="292" spans="3:64" s="68" customFormat="1" ht="15" hidden="1">
      <c r="C292" s="70" t="str">
        <f t="shared" si="1700"/>
        <v>E</v>
      </c>
      <c r="D292" s="70" t="e">
        <f t="shared" si="1701"/>
        <v>#VALUE!</v>
      </c>
      <c r="E292" s="68" t="str">
        <f t="shared" si="1702"/>
        <v>FNMA3.0-TBA-E</v>
      </c>
      <c r="F292" s="68" t="e">
        <f t="shared" si="1703"/>
        <v>#VALUE!</v>
      </c>
      <c r="G292" s="68" t="str">
        <f t="shared" si="1704"/>
        <v>FNMA3.0-TBA-GEN</v>
      </c>
      <c r="I292" s="133" t="str">
        <f>[2]!YBWORKDAY(EDATE(Base_Date, AY292), -1, "USD")</f>
        <v>E</v>
      </c>
      <c r="J292" s="211" t="str">
        <f>[2]!YBHIST($I$280,$I292,K$25,"sec","")</f>
        <v>Error</v>
      </c>
      <c r="K292" s="217" t="str">
        <f>[2]!YBHIST($I$280,$I292,J$25,"sec","")</f>
        <v>E</v>
      </c>
      <c r="L292" s="80" t="e">
        <f t="shared" si="1714"/>
        <v>#VALUE!</v>
      </c>
      <c r="M292" s="81" t="str">
        <f>[2]!YBPRICE($I$280,$K292&amp;"d",$I292,L$25,"Swap",$I292,"Default","","Model",100,"")</f>
        <v>E</v>
      </c>
      <c r="N292" s="73" t="str">
        <f>[2]!YBHIST($I$280,$I291,M$25,"sec","")</f>
        <v>E</v>
      </c>
      <c r="O292" s="73"/>
      <c r="P292" s="80" t="e">
        <f t="shared" si="1715"/>
        <v>#VALUE!</v>
      </c>
      <c r="Q292" s="82" t="str">
        <f>[2]!YBSCEN($I$280,$K292&amp;"d","Market",O$25,"Swap",$I292,"LMMSkew","","Model",100,0,29,"Gradual","ParShift|N",0,"Annualized ROR",0.25,100,"",,,,"Default",,,,"Default",,)</f>
        <v>E</v>
      </c>
      <c r="R292" s="80" t="e">
        <f t="shared" si="1716"/>
        <v>#VALUE!</v>
      </c>
      <c r="S292" s="83">
        <v>0</v>
      </c>
      <c r="T292" s="80" t="e">
        <f>SUM(R$31:R292)</f>
        <v>#VALUE!</v>
      </c>
      <c r="U292" s="83" t="e">
        <f t="shared" si="1712"/>
        <v>#VALUE!</v>
      </c>
      <c r="V292" s="84" t="str">
        <f>[2]!YBPRICE($I$280,K292&amp;"d","Market","EffectiveDuration","Swap",I292,"LMMSkew","","Model",100,"")</f>
        <v>E</v>
      </c>
      <c r="W292" s="85" t="str">
        <f>[2]!YBPRICE($I$280,K292&amp;"d","Market","EffectiveDV01","Swap",I292,"LMMSkew","","Model",100,"")</f>
        <v>E</v>
      </c>
      <c r="X292" s="185" t="str">
        <f>[2]!YBHIST($E292,$I292,X$25,"sec","")</f>
        <v>E</v>
      </c>
      <c r="Y292" s="80" t="e">
        <f t="shared" si="1717"/>
        <v>#VALUE!</v>
      </c>
      <c r="Z292" s="82" t="e">
        <f t="shared" si="1718"/>
        <v>#VALUE!</v>
      </c>
      <c r="AA292" s="82" t="e">
        <f>[2]!YBHIST($F292,$I292,X$25,"sec","")</f>
        <v>#VALUE!</v>
      </c>
      <c r="AB292" s="82"/>
      <c r="AC292" s="187" t="e">
        <f t="shared" si="1705"/>
        <v>#VALUE!</v>
      </c>
      <c r="AD292" s="189" t="str">
        <f>[2]!YBHIST($G292,I292,"LMMEffectiveDuration","sec","")</f>
        <v>E</v>
      </c>
      <c r="AE292" s="85" t="e">
        <f t="shared" si="1706"/>
        <v>#VALUE!</v>
      </c>
      <c r="AF292" s="86" t="e">
        <f t="shared" si="1707"/>
        <v>#VALUE!</v>
      </c>
      <c r="AG292" s="80" t="e">
        <f t="shared" si="1719"/>
        <v>#VALUE!</v>
      </c>
      <c r="AH292" s="80"/>
      <c r="AI292" s="80" t="e">
        <f t="shared" si="1720"/>
        <v>#VALUE!</v>
      </c>
      <c r="AJ292" s="83" t="e">
        <f t="shared" si="1721"/>
        <v>#VALUE!</v>
      </c>
      <c r="AK292" s="187" t="e">
        <f t="shared" si="1708"/>
        <v>#VALUE!</v>
      </c>
      <c r="AL292" s="192" t="e">
        <f t="shared" si="1709"/>
        <v>#VALUE!</v>
      </c>
      <c r="AM292" s="83" t="e">
        <f t="shared" si="1722"/>
        <v>#VALUE!</v>
      </c>
      <c r="AN292" s="80" t="e">
        <f>SUM(AL$31:AL292)</f>
        <v>#VALUE!</v>
      </c>
      <c r="AO292" s="109" t="e">
        <f t="shared" si="1713"/>
        <v>#VALUE!</v>
      </c>
      <c r="AP292" s="194" t="e">
        <f t="shared" si="1710"/>
        <v>#VALUE!</v>
      </c>
      <c r="AQ292" s="199"/>
      <c r="AY292" s="67">
        <f t="shared" si="1711"/>
        <v>-54</v>
      </c>
    </row>
    <row r="293" spans="3:64" s="68" customFormat="1" ht="15" hidden="1">
      <c r="C293" s="70" t="str">
        <f t="shared" si="1700"/>
        <v>E</v>
      </c>
      <c r="D293" s="70" t="e">
        <f t="shared" si="1701"/>
        <v>#VALUE!</v>
      </c>
      <c r="E293" s="68" t="str">
        <f t="shared" si="1702"/>
        <v>FNMA3.0-TBA-E</v>
      </c>
      <c r="F293" s="68" t="e">
        <f t="shared" si="1703"/>
        <v>#VALUE!</v>
      </c>
      <c r="G293" s="68" t="str">
        <f t="shared" si="1704"/>
        <v>FNMA3.0-TBA-GEN</v>
      </c>
      <c r="I293" s="133" t="str">
        <f>[2]!YBWORKDAY(EDATE(Base_Date, AY293), -1, "USD")</f>
        <v>E</v>
      </c>
      <c r="J293" s="211" t="str">
        <f>[2]!YBHIST($I$280,$I293,K$25,"sec","")</f>
        <v>Error</v>
      </c>
      <c r="K293" s="217" t="str">
        <f>[2]!YBHIST($I$280,$I293,J$25,"sec","")</f>
        <v>E</v>
      </c>
      <c r="L293" s="80" t="e">
        <f t="shared" si="1714"/>
        <v>#VALUE!</v>
      </c>
      <c r="M293" s="81" t="str">
        <f>[2]!YBPRICE($I$280,$K293&amp;"d",$I293,L$25,"Swap",$I293,"Default","","Model",100,"")</f>
        <v>E</v>
      </c>
      <c r="N293" s="73" t="str">
        <f>[2]!YBHIST($I$280,$I292,M$25,"sec","")</f>
        <v>E</v>
      </c>
      <c r="O293" s="73"/>
      <c r="P293" s="80" t="e">
        <f t="shared" si="1715"/>
        <v>#VALUE!</v>
      </c>
      <c r="Q293" s="82" t="str">
        <f>[2]!YBSCEN($I$280,$K293&amp;"d","Market",O$25,"Swap",$I293,"LMMSkew","","Model",100,0,29,"Gradual","ParShift|N",0,"Annualized ROR",0.25,100,"",,,,"Default",,,,"Default",,)</f>
        <v>E</v>
      </c>
      <c r="R293" s="80" t="e">
        <f t="shared" si="1716"/>
        <v>#VALUE!</v>
      </c>
      <c r="S293" s="83">
        <v>0</v>
      </c>
      <c r="T293" s="80" t="e">
        <f>SUM(R$31:R293)</f>
        <v>#VALUE!</v>
      </c>
      <c r="U293" s="83" t="e">
        <f t="shared" si="1712"/>
        <v>#VALUE!</v>
      </c>
      <c r="V293" s="84" t="str">
        <f>[2]!YBPRICE($I$280,K293&amp;"d","Market","EffectiveDuration","Swap",I293,"LMMSkew","","Model",100,"")</f>
        <v>E</v>
      </c>
      <c r="W293" s="85" t="str">
        <f>[2]!YBPRICE($I$280,K293&amp;"d","Market","EffectiveDV01","Swap",I293,"LMMSkew","","Model",100,"")</f>
        <v>E</v>
      </c>
      <c r="X293" s="185" t="str">
        <f>[2]!YBHIST($E293,$I293,X$25,"sec","")</f>
        <v>E</v>
      </c>
      <c r="Y293" s="80" t="e">
        <f t="shared" si="1717"/>
        <v>#VALUE!</v>
      </c>
      <c r="Z293" s="82" t="e">
        <f t="shared" si="1718"/>
        <v>#VALUE!</v>
      </c>
      <c r="AA293" s="82" t="e">
        <f>[2]!YBHIST($F293,$I293,X$25,"sec","")</f>
        <v>#VALUE!</v>
      </c>
      <c r="AB293" s="82"/>
      <c r="AC293" s="187" t="e">
        <f t="shared" si="1705"/>
        <v>#VALUE!</v>
      </c>
      <c r="AD293" s="189" t="str">
        <f>[2]!YBHIST($G293,I293,"LMMEffectiveDuration","sec","")</f>
        <v>E</v>
      </c>
      <c r="AE293" s="85" t="e">
        <f t="shared" si="1706"/>
        <v>#VALUE!</v>
      </c>
      <c r="AF293" s="86" t="e">
        <f t="shared" si="1707"/>
        <v>#VALUE!</v>
      </c>
      <c r="AG293" s="80" t="e">
        <f t="shared" si="1719"/>
        <v>#VALUE!</v>
      </c>
      <c r="AH293" s="80"/>
      <c r="AI293" s="80" t="e">
        <f t="shared" si="1720"/>
        <v>#VALUE!</v>
      </c>
      <c r="AJ293" s="83" t="e">
        <f t="shared" si="1721"/>
        <v>#VALUE!</v>
      </c>
      <c r="AK293" s="187" t="e">
        <f t="shared" si="1708"/>
        <v>#VALUE!</v>
      </c>
      <c r="AL293" s="192" t="e">
        <f t="shared" si="1709"/>
        <v>#VALUE!</v>
      </c>
      <c r="AM293" s="83" t="e">
        <f t="shared" si="1722"/>
        <v>#VALUE!</v>
      </c>
      <c r="AN293" s="80" t="e">
        <f>SUM(AL$31:AL293)</f>
        <v>#VALUE!</v>
      </c>
      <c r="AO293" s="109" t="e">
        <f t="shared" si="1713"/>
        <v>#VALUE!</v>
      </c>
      <c r="AP293" s="194" t="e">
        <f t="shared" si="1710"/>
        <v>#VALUE!</v>
      </c>
      <c r="AQ293" s="199"/>
      <c r="AY293" s="67">
        <f t="shared" si="1711"/>
        <v>-53</v>
      </c>
    </row>
    <row r="294" spans="3:64" s="68" customFormat="1" ht="15" hidden="1">
      <c r="C294" s="70" t="str">
        <f t="shared" si="1700"/>
        <v>E</v>
      </c>
      <c r="D294" s="70" t="e">
        <f t="shared" si="1701"/>
        <v>#VALUE!</v>
      </c>
      <c r="E294" s="68" t="str">
        <f t="shared" si="1702"/>
        <v>FNMA3.0-TBA-E</v>
      </c>
      <c r="F294" s="68" t="e">
        <f t="shared" si="1703"/>
        <v>#VALUE!</v>
      </c>
      <c r="G294" s="68" t="str">
        <f t="shared" si="1704"/>
        <v>FNMA3.0-TBA-GEN</v>
      </c>
      <c r="I294" s="133" t="str">
        <f>[2]!YBWORKDAY(EDATE(Base_Date, AY294), -1, "USD")</f>
        <v>E</v>
      </c>
      <c r="J294" s="211" t="str">
        <f>[2]!YBHIST($I$280,$I294,K$25,"sec","")</f>
        <v>Error</v>
      </c>
      <c r="K294" s="217" t="str">
        <f>[2]!YBHIST($I$280,$I294,J$25,"sec","")</f>
        <v>E</v>
      </c>
      <c r="L294" s="80" t="e">
        <f t="shared" si="1714"/>
        <v>#VALUE!</v>
      </c>
      <c r="M294" s="81" t="str">
        <f>[2]!YBPRICE($I$280,$K294&amp;"d",$I294,L$25,"Swap",$I294,"Default","","Model",100,"")</f>
        <v>E</v>
      </c>
      <c r="N294" s="73" t="str">
        <f>[2]!YBHIST($I$280,$I293,M$25,"sec","")</f>
        <v>E</v>
      </c>
      <c r="O294" s="73"/>
      <c r="P294" s="80" t="e">
        <f t="shared" si="1715"/>
        <v>#VALUE!</v>
      </c>
      <c r="Q294" s="82" t="str">
        <f>[2]!YBSCEN($I$280,$K294&amp;"d","Market",O$25,"Swap",$I294,"LMMSkew","","Model",100,0,29,"Gradual","ParShift|N",0,"Annualized ROR",0.25,100,"",,,,"Default",,,,"Default",,)</f>
        <v>E</v>
      </c>
      <c r="R294" s="80" t="e">
        <f t="shared" si="1716"/>
        <v>#VALUE!</v>
      </c>
      <c r="S294" s="83">
        <v>0</v>
      </c>
      <c r="T294" s="80" t="e">
        <f>SUM(R$31:R294)</f>
        <v>#VALUE!</v>
      </c>
      <c r="U294" s="83" t="e">
        <f t="shared" si="1712"/>
        <v>#VALUE!</v>
      </c>
      <c r="V294" s="84" t="str">
        <f>[2]!YBPRICE($I$280,K294&amp;"d","Market","EffectiveDuration","Swap",I294,"LMMSkew","","Model",100,"")</f>
        <v>E</v>
      </c>
      <c r="W294" s="85" t="str">
        <f>[2]!YBPRICE($I$280,K294&amp;"d","Market","EffectiveDV01","Swap",I294,"LMMSkew","","Model",100,"")</f>
        <v>E</v>
      </c>
      <c r="X294" s="185" t="str">
        <f>[2]!YBHIST($E294,$I294,X$25,"sec","")</f>
        <v>E</v>
      </c>
      <c r="Y294" s="80" t="e">
        <f t="shared" si="1717"/>
        <v>#VALUE!</v>
      </c>
      <c r="Z294" s="82" t="e">
        <f t="shared" si="1718"/>
        <v>#VALUE!</v>
      </c>
      <c r="AA294" s="82" t="e">
        <f>[2]!YBHIST($F294,$I294,X$25,"sec","")</f>
        <v>#VALUE!</v>
      </c>
      <c r="AB294" s="82"/>
      <c r="AC294" s="187" t="e">
        <f t="shared" si="1705"/>
        <v>#VALUE!</v>
      </c>
      <c r="AD294" s="189" t="str">
        <f>[2]!YBHIST($G294,I294,"LMMEffectiveDuration","sec","")</f>
        <v>E</v>
      </c>
      <c r="AE294" s="85" t="e">
        <f t="shared" si="1706"/>
        <v>#VALUE!</v>
      </c>
      <c r="AF294" s="86" t="e">
        <f t="shared" si="1707"/>
        <v>#VALUE!</v>
      </c>
      <c r="AG294" s="80" t="e">
        <f t="shared" si="1719"/>
        <v>#VALUE!</v>
      </c>
      <c r="AH294" s="80"/>
      <c r="AI294" s="80" t="e">
        <f t="shared" si="1720"/>
        <v>#VALUE!</v>
      </c>
      <c r="AJ294" s="83" t="e">
        <f t="shared" si="1721"/>
        <v>#VALUE!</v>
      </c>
      <c r="AK294" s="187" t="e">
        <f t="shared" si="1708"/>
        <v>#VALUE!</v>
      </c>
      <c r="AL294" s="192" t="e">
        <f t="shared" si="1709"/>
        <v>#VALUE!</v>
      </c>
      <c r="AM294" s="83" t="e">
        <f t="shared" si="1722"/>
        <v>#VALUE!</v>
      </c>
      <c r="AN294" s="80" t="e">
        <f>SUM(AL$31:AL294)</f>
        <v>#VALUE!</v>
      </c>
      <c r="AO294" s="109" t="e">
        <f t="shared" si="1713"/>
        <v>#VALUE!</v>
      </c>
      <c r="AP294" s="194" t="e">
        <f t="shared" si="1710"/>
        <v>#VALUE!</v>
      </c>
      <c r="AQ294" s="199"/>
      <c r="AY294" s="67">
        <f t="shared" si="1711"/>
        <v>-52</v>
      </c>
    </row>
    <row r="295" spans="3:64" s="68" customFormat="1" ht="15" hidden="1">
      <c r="C295" s="70" t="str">
        <f t="shared" si="1700"/>
        <v>E</v>
      </c>
      <c r="D295" s="70" t="e">
        <f t="shared" si="1701"/>
        <v>#VALUE!</v>
      </c>
      <c r="E295" s="68" t="str">
        <f t="shared" si="1702"/>
        <v>FNMA3.0-TBA-E</v>
      </c>
      <c r="F295" s="68" t="e">
        <f t="shared" si="1703"/>
        <v>#VALUE!</v>
      </c>
      <c r="G295" s="68" t="str">
        <f t="shared" si="1704"/>
        <v>FNMA3.0-TBA-GEN</v>
      </c>
      <c r="I295" s="133" t="str">
        <f>[2]!YBWORKDAY(EDATE(Base_Date, AY295), -1, "USD")</f>
        <v>E</v>
      </c>
      <c r="J295" s="212" t="str">
        <f>[2]!YBHIST($I$280,$I295,K$25,"sec","")</f>
        <v>Error</v>
      </c>
      <c r="K295" s="218" t="str">
        <f>[2]!YBHIST($I$280,$I295,J$25,"sec","")</f>
        <v>E</v>
      </c>
      <c r="L295" s="80">
        <v>0</v>
      </c>
      <c r="M295" s="81" t="str">
        <f>[2]!YBPRICE($I$280,$K295&amp;"d",$I295,L$25,"Swap",$I295,"Default","","Model",100,"")</f>
        <v>E</v>
      </c>
      <c r="N295" s="73"/>
      <c r="O295" s="73" t="str">
        <f>[2]!YBHIST("1 Month LIBOR",I295,"Yield","bmk","")</f>
        <v>E</v>
      </c>
      <c r="P295" s="80">
        <v>0</v>
      </c>
      <c r="Q295" s="82">
        <v>0</v>
      </c>
      <c r="R295" s="80">
        <v>0</v>
      </c>
      <c r="S295" s="83">
        <v>0</v>
      </c>
      <c r="T295" s="80" t="e">
        <f>SUM(R$39:R295)</f>
        <v>#VALUE!</v>
      </c>
      <c r="U295" s="83">
        <f>(1+S295)-1</f>
        <v>0</v>
      </c>
      <c r="V295" s="84" t="str">
        <f>[2]!YBPRICE($I$280,K295&amp;"d","Market","EffectiveDuration","Swap",I295,"LMMSkew","","Model",100,"")</f>
        <v>E</v>
      </c>
      <c r="W295" s="85" t="str">
        <f>[2]!YBPRICE($I$280,K295&amp;"d","Market","EffectiveDV01","Swap",I295,"LMMSkew","","Model",100,"")</f>
        <v>E</v>
      </c>
      <c r="X295" s="185" t="str">
        <f>[2]!YBHIST($E295,$I295,X$25,"sec","")</f>
        <v>E</v>
      </c>
      <c r="Y295" s="80" t="e">
        <f t="shared" si="1717"/>
        <v>#VALUE!</v>
      </c>
      <c r="Z295" s="82" t="e">
        <f t="shared" si="1718"/>
        <v>#VALUE!</v>
      </c>
      <c r="AA295" s="82" t="e">
        <f>[2]!YBHIST($F295,$I295,X$25,"sec","")</f>
        <v>#VALUE!</v>
      </c>
      <c r="AB295" s="82" t="e">
        <f>X294-Z295</f>
        <v>#VALUE!</v>
      </c>
      <c r="AC295" s="187" t="e">
        <f t="shared" si="1705"/>
        <v>#VALUE!</v>
      </c>
      <c r="AD295" s="189" t="str">
        <f>[2]!YBHIST($G295,I295,"LMMEffectiveDuration","sec","")</f>
        <v>E</v>
      </c>
      <c r="AE295" s="85" t="e">
        <f t="shared" si="1706"/>
        <v>#VALUE!</v>
      </c>
      <c r="AF295" s="86" t="e">
        <f t="shared" si="1707"/>
        <v>#VALUE!</v>
      </c>
      <c r="AG295" s="80"/>
      <c r="AH295" s="80"/>
      <c r="AI295" s="80" t="e">
        <f>AL295+AK295</f>
        <v>#VALUE!</v>
      </c>
      <c r="AJ295" s="83">
        <v>0</v>
      </c>
      <c r="AK295" s="187" t="e">
        <f>(AJ295*Y295)/2</f>
        <v>#VALUE!</v>
      </c>
      <c r="AL295" s="192">
        <f t="shared" si="1709"/>
        <v>0</v>
      </c>
      <c r="AM295" s="83">
        <v>0</v>
      </c>
      <c r="AN295" s="80" t="e">
        <f>SUM(AL$41:AL295)</f>
        <v>#VALUE!</v>
      </c>
      <c r="AO295" s="109">
        <f>(1+AM295)-1</f>
        <v>0</v>
      </c>
      <c r="AP295" s="194" t="e">
        <f t="shared" si="1710"/>
        <v>#VALUE!</v>
      </c>
      <c r="AQ295" s="199"/>
      <c r="AR295" s="126"/>
      <c r="AS295" s="109"/>
      <c r="AY295" s="67">
        <f t="shared" si="1711"/>
        <v>-51</v>
      </c>
    </row>
    <row r="296" spans="3:64" s="68" customFormat="1" ht="15" hidden="1">
      <c r="C296" s="70" t="str">
        <f t="shared" si="1700"/>
        <v>E</v>
      </c>
      <c r="D296" s="70" t="e">
        <f t="shared" si="1701"/>
        <v>#VALUE!</v>
      </c>
      <c r="E296" s="68" t="str">
        <f t="shared" si="1702"/>
        <v>FNMA3.0-TBA-E</v>
      </c>
      <c r="F296" s="68" t="e">
        <f t="shared" si="1703"/>
        <v>#VALUE!</v>
      </c>
      <c r="G296" s="68" t="str">
        <f t="shared" si="1704"/>
        <v>FNMA3.0-TBA-GEN</v>
      </c>
      <c r="I296" s="133" t="str">
        <f>[2]!YBWORKDAY(EDATE(Base_Date, AY296), -1, "USD")</f>
        <v>E</v>
      </c>
      <c r="J296" s="219" t="str">
        <f>[2]!YBHIST($I$280,$I296,K$25,"sec","")</f>
        <v>Error</v>
      </c>
      <c r="K296" s="217" t="str">
        <f>[2]!YBHIST($I$280,$I296,J$25,"sec","")</f>
        <v>E</v>
      </c>
      <c r="L296" s="80" t="e">
        <f>K296-K295</f>
        <v>#VALUE!</v>
      </c>
      <c r="M296" s="81" t="str">
        <f>[2]!YBPRICE($I$280,$K296&amp;"d",$I296,L$25,"Swap",$I296,"Default","","Model",100,"")</f>
        <v>E</v>
      </c>
      <c r="N296" s="73" t="str">
        <f>[2]!YBHIST($I$280,$I295,M$25,"sec","")</f>
        <v>E</v>
      </c>
      <c r="O296" s="73" t="str">
        <f>[2]!YBHIST("1 Month LIBOR",I296,"Yield","bmk","")</f>
        <v>E</v>
      </c>
      <c r="P296" s="80">
        <v>0</v>
      </c>
      <c r="Q296" s="82" t="str">
        <f>[2]!YBSCEN($I$280,$K295&amp;"d","Market",O$25,"Swap",$I295,"LMMSkew","","Model",100,0,29,"Gradual","ParShift|N",0,"Annualized ROR",O295,100,"",,,,"Default",,,,"Default",,)</f>
        <v>E</v>
      </c>
      <c r="R296" s="80">
        <v>0</v>
      </c>
      <c r="S296" s="83">
        <v>0</v>
      </c>
      <c r="T296" s="80" t="e">
        <f>SUM(R$39:R296)</f>
        <v>#VALUE!</v>
      </c>
      <c r="U296" s="83">
        <f>((1+S291)*(1+S292)*(1+S293)*(1+S294)*(1+S295)*(1+S296))-1</f>
        <v>0</v>
      </c>
      <c r="V296" s="84" t="str">
        <f>[2]!YBPRICE($I$280,K296&amp;"d","Market","EffectiveDuration","Swap",I296,"LMMSkew","","Model",100,"")</f>
        <v>E</v>
      </c>
      <c r="W296" s="85" t="str">
        <f>[2]!YBPRICE($I$280,K296&amp;"d","Market","EffectiveDV01","Swap",I296,"LMMSkew","","Model",100,"")</f>
        <v>E</v>
      </c>
      <c r="X296" s="185" t="str">
        <f>[2]!YBHIST($E296,$I296,X$25,"sec","")</f>
        <v>E</v>
      </c>
      <c r="Y296" s="80" t="e">
        <f t="shared" si="1717"/>
        <v>#VALUE!</v>
      </c>
      <c r="Z296" s="82" t="e">
        <f>X295-AA295</f>
        <v>#VALUE!</v>
      </c>
      <c r="AA296" s="82" t="e">
        <f>[2]!YBHIST($F296,$I296,X$25,"sec","")</f>
        <v>#VALUE!</v>
      </c>
      <c r="AB296" s="82"/>
      <c r="AC296" s="187" t="e">
        <f t="shared" si="1705"/>
        <v>#VALUE!</v>
      </c>
      <c r="AD296" s="189" t="str">
        <f>[2]!YBHIST($G296,I296,"LMMEffectiveDuration","sec","")</f>
        <v>E</v>
      </c>
      <c r="AE296" s="85" t="e">
        <f t="shared" si="1706"/>
        <v>#VALUE!</v>
      </c>
      <c r="AF296" s="86" t="e">
        <f t="shared" si="1707"/>
        <v>#VALUE!</v>
      </c>
      <c r="AG296" s="80" t="e">
        <f>-AC296*AF295</f>
        <v>#VALUE!</v>
      </c>
      <c r="AH296" s="80"/>
      <c r="AI296" s="80">
        <f>AL296+AK296</f>
        <v>0</v>
      </c>
      <c r="AJ296" s="83" t="e">
        <f>AF296-AF295</f>
        <v>#VALUE!</v>
      </c>
      <c r="AK296" s="187">
        <v>0</v>
      </c>
      <c r="AL296" s="192">
        <v>0</v>
      </c>
      <c r="AM296" s="83">
        <v>0</v>
      </c>
      <c r="AN296" s="80" t="e">
        <f>SUM(AL$41:AL296)</f>
        <v>#VALUE!</v>
      </c>
      <c r="AO296" s="109" t="e">
        <f>((1+AM291)*(1+AM292)*(1+AM293)*(1+AM294)*(1+AM295)*(1+AM296))-1</f>
        <v>#VALUE!</v>
      </c>
      <c r="AP296" s="194" t="e">
        <f t="shared" si="1710"/>
        <v>#VALUE!</v>
      </c>
      <c r="AQ296" s="199"/>
      <c r="AR296" s="202"/>
      <c r="AS296" s="203"/>
      <c r="AY296" s="67">
        <f>AV297-1</f>
        <v>-50</v>
      </c>
    </row>
    <row r="297" spans="3:64" s="68" customFormat="1" ht="15">
      <c r="C297" s="70" t="e">
        <f t="shared" ref="C297:C321" si="1723">I297+10</f>
        <v>#VALUE!</v>
      </c>
      <c r="D297" s="70" t="e">
        <f t="shared" si="1701"/>
        <v>#VALUE!</v>
      </c>
      <c r="E297" s="68" t="e">
        <f t="shared" si="1702"/>
        <v>#VALUE!</v>
      </c>
      <c r="F297" s="68" t="e">
        <f t="shared" si="1703"/>
        <v>#VALUE!</v>
      </c>
      <c r="G297" s="68" t="str">
        <f t="shared" si="1704"/>
        <v>FNMA3.0-TBA-GEN</v>
      </c>
      <c r="I297" s="133" t="str">
        <f>[2]!YBWORKDAY(EDATE(Base_Date, AV297), -1, "USD")</f>
        <v>E</v>
      </c>
      <c r="J297" s="220" t="str">
        <f t="shared" ref="J297:J323" si="1724">AX297</f>
        <v>E</v>
      </c>
      <c r="K297" s="80" t="e">
        <f t="shared" ref="K297:K323" si="1725">AX297+AY297</f>
        <v>#VALUE!</v>
      </c>
      <c r="L297" s="80"/>
      <c r="M297" s="81" t="str">
        <f>[2]!YBHIST($I$280,$I297,"LMMOAS","sec")</f>
        <v>E</v>
      </c>
      <c r="N297" s="73" t="str">
        <f>[2]!YBHIST($I$280,$I296,M$25,"sec","")</f>
        <v>E</v>
      </c>
      <c r="O297" s="170" t="str">
        <f>[2]!YBHIST("1 Month LIBOR",I297,"Yield","bmk","")</f>
        <v>E</v>
      </c>
      <c r="P297" s="80"/>
      <c r="Q297" s="82"/>
      <c r="R297" s="80"/>
      <c r="S297" s="83"/>
      <c r="T297" s="80"/>
      <c r="U297" s="83"/>
      <c r="V297" s="84" t="e">
        <f>VLOOKUP($I297, 'Barcap OAD'!$A:$S, $F$280, FALSE)</f>
        <v>#N/A</v>
      </c>
      <c r="W297" s="172" t="e">
        <f>$K297*$V297/10000</f>
        <v>#VALUE!</v>
      </c>
      <c r="X297" s="185" t="e">
        <f>[2]!YBHIST($E297,$I297,X$25,"sec","")</f>
        <v>#VALUE!</v>
      </c>
      <c r="Y297" s="80" t="e">
        <f t="shared" si="1717"/>
        <v>#VALUE!</v>
      </c>
      <c r="Z297" s="82" t="e">
        <f t="shared" ref="Z297:Z323" si="1726">X296-AA296</f>
        <v>#VALUE!</v>
      </c>
      <c r="AA297" s="82" t="e">
        <f>[2]!YBHIST($F297,$I297,X$25,"sec","")</f>
        <v>#VALUE!</v>
      </c>
      <c r="AB297" s="82" t="e">
        <f>X296-Z297</f>
        <v>#VALUE!</v>
      </c>
      <c r="AC297" s="187"/>
      <c r="AD297" s="189" t="e">
        <f>VLOOKUP($I297, 'Barcap OAD'!$A:$S, $F$26, FALSE)</f>
        <v>#N/A</v>
      </c>
      <c r="AE297" s="172" t="e">
        <f t="shared" si="1706"/>
        <v>#VALUE!</v>
      </c>
      <c r="AF297" s="86" t="e">
        <f t="shared" si="1707"/>
        <v>#VALUE!</v>
      </c>
      <c r="AG297" s="80"/>
      <c r="AH297" s="83"/>
      <c r="AI297" s="80" t="e">
        <f>AL297+AK297</f>
        <v>#VALUE!</v>
      </c>
      <c r="AJ297" s="83">
        <v>0</v>
      </c>
      <c r="AK297" s="187" t="e">
        <f t="shared" ref="AK297:AK323" si="1727">(AJ297*Y297)/2</f>
        <v>#VALUE!</v>
      </c>
      <c r="AL297" s="192"/>
      <c r="AM297" s="83"/>
      <c r="AN297" s="80"/>
      <c r="AO297" s="109"/>
      <c r="AP297" s="194"/>
      <c r="AQ297" s="200"/>
      <c r="AR297" s="204"/>
      <c r="AS297" s="221"/>
      <c r="AV297" s="67">
        <f t="shared" ref="AV297:AV346" si="1728">AV225</f>
        <v>-49</v>
      </c>
      <c r="AX297" s="207" t="str">
        <f>[2]!YBHIST($I$280,$I297,J$25,"sec","")</f>
        <v>E</v>
      </c>
      <c r="AY297" s="205" t="str">
        <f>[2]!YBPRICE($I$280,AX297&amp;"d","Market","AccruedInterest","Swap",$I297,"LMMSkew","","Model",100,"")</f>
        <v>E</v>
      </c>
      <c r="BA297" s="211" t="e">
        <f>[2]!YBHIST($E297,$I297,X$25,"sec","")</f>
        <v>#VALUE!</v>
      </c>
      <c r="BB297" s="67" t="e">
        <f>[2]!YBPRICE(E$41,BA297,"Market","AccruedInterest","Swap",$I297,"LMMSkew","","Model",100,"OASEDUR")</f>
        <v>#VALUE!</v>
      </c>
      <c r="BD297" s="211" t="e">
        <f>[2]!YBHIST($F297,$I297,X$25,"sec","")</f>
        <v>#VALUE!</v>
      </c>
      <c r="BE297" s="67" t="e">
        <f>[2]!YBPRICE(E$41,BD297,"Market","AccruedInterest","Swap",$I297,"LMMSkew","","Model",100,"OASEDUR")</f>
        <v>#VALUE!</v>
      </c>
      <c r="BI297" s="518"/>
    </row>
    <row r="298" spans="3:64" s="68" customFormat="1" ht="15">
      <c r="C298" s="70" t="e">
        <f t="shared" si="1723"/>
        <v>#VALUE!</v>
      </c>
      <c r="D298" s="70" t="e">
        <f t="shared" si="1701"/>
        <v>#VALUE!</v>
      </c>
      <c r="E298" s="68" t="e">
        <f t="shared" si="1702"/>
        <v>#VALUE!</v>
      </c>
      <c r="F298" s="68" t="e">
        <f t="shared" si="1703"/>
        <v>#VALUE!</v>
      </c>
      <c r="G298" s="68" t="str">
        <f t="shared" si="1704"/>
        <v>FNMA3.0-TBA-GEN</v>
      </c>
      <c r="I298" s="133" t="str">
        <f>[2]!YBWORKDAY(EDATE(Base_Date, AV298), -1, "USD")</f>
        <v>E</v>
      </c>
      <c r="J298" s="217" t="str">
        <f t="shared" si="1724"/>
        <v>E</v>
      </c>
      <c r="K298" s="80" t="e">
        <f t="shared" si="1725"/>
        <v>#VALUE!</v>
      </c>
      <c r="L298" s="80" t="e">
        <f t="shared" ref="L298:L323" si="1729">K298-K297</f>
        <v>#VALUE!</v>
      </c>
      <c r="M298" s="81" t="str">
        <f>[2]!YBHIST($I$280,$I298,"LMMOAS","sec")</f>
        <v>E</v>
      </c>
      <c r="N298" s="73" t="str">
        <f>[2]!YBHIST($I$280,$I297,M$25,"sec","")</f>
        <v>E</v>
      </c>
      <c r="O298" s="170" t="str">
        <f>[2]!YBHIST("1 Month LIBOR",I298,"Yield","bmk","")</f>
        <v>E</v>
      </c>
      <c r="P298" s="80" t="e">
        <f t="shared" ref="P298:P323" si="1730">K297-Q298</f>
        <v>#VALUE!</v>
      </c>
      <c r="Q298" s="82" t="str">
        <f>[2]!YBSCEN($I$280,$J297&amp;"d","Market",O$25,"Swap",$I297,"MarketWSkew","","Model",100,0,29,"Gradual","ParShift|N",0,"Annualized ROR",O297,100,"",,,,"Default",,,,"Default",,)</f>
        <v>E</v>
      </c>
      <c r="R298" s="80" t="e">
        <f t="shared" ref="R298:R323" si="1731">L298+P298</f>
        <v>#VALUE!</v>
      </c>
      <c r="S298" s="83" t="e">
        <f t="shared" ref="S298:S323" si="1732">R298/K297</f>
        <v>#VALUE!</v>
      </c>
      <c r="T298" s="80" t="e">
        <f>SUM(R$297:R298)</f>
        <v>#VALUE!</v>
      </c>
      <c r="U298" s="83" t="e">
        <f>BJ298</f>
        <v>#VALUE!</v>
      </c>
      <c r="V298" s="84" t="e">
        <f>VLOOKUP($I298, 'Barcap OAD'!$A:$S, $F$280, FALSE)</f>
        <v>#N/A</v>
      </c>
      <c r="W298" s="172" t="e">
        <f t="shared" ref="W298:W346" si="1733">$K298*$V298/10000</f>
        <v>#VALUE!</v>
      </c>
      <c r="X298" s="185" t="e">
        <f>[2]!YBHIST($E298,$I298,X$25,"sec","")</f>
        <v>#VALUE!</v>
      </c>
      <c r="Y298" s="80" t="e">
        <f t="shared" si="1717"/>
        <v>#VALUE!</v>
      </c>
      <c r="Z298" s="82" t="e">
        <f t="shared" si="1726"/>
        <v>#VALUE!</v>
      </c>
      <c r="AA298" s="82" t="e">
        <f>[2]!YBHIST($F298,$I298,X$25,"sec","")</f>
        <v>#VALUE!</v>
      </c>
      <c r="AB298" s="82" t="e">
        <f>X297-Z298</f>
        <v>#VALUE!</v>
      </c>
      <c r="AC298" s="187" t="e">
        <f>Y298+Z298</f>
        <v>#VALUE!</v>
      </c>
      <c r="AD298" s="189" t="e">
        <f>VLOOKUP($I298, 'Barcap OAD'!$A:$S, $F$26, FALSE)</f>
        <v>#N/A</v>
      </c>
      <c r="AE298" s="172" t="e">
        <f t="shared" si="1706"/>
        <v>#VALUE!</v>
      </c>
      <c r="AF298" s="86" t="e">
        <f t="shared" si="1707"/>
        <v>#VALUE!</v>
      </c>
      <c r="AG298" s="80" t="e">
        <f>-AC298*AF297</f>
        <v>#VALUE!</v>
      </c>
      <c r="AH298" s="83" t="e">
        <f>AG298/K297</f>
        <v>#VALUE!</v>
      </c>
      <c r="AI298" s="80" t="e">
        <f>AL298+AK298</f>
        <v>#VALUE!</v>
      </c>
      <c r="AJ298" s="83" t="e">
        <f t="shared" ref="AJ298:AJ323" si="1734">AF298-AF297</f>
        <v>#VALUE!</v>
      </c>
      <c r="AK298" s="187" t="e">
        <f t="shared" si="1727"/>
        <v>#VALUE!</v>
      </c>
      <c r="AL298" s="192" t="e">
        <f t="shared" ref="AL298:AL323" si="1735">AG298+R298</f>
        <v>#VALUE!</v>
      </c>
      <c r="AM298" s="83" t="e">
        <f t="shared" ref="AM298:AM323" si="1736">AL298/K297</f>
        <v>#VALUE!</v>
      </c>
      <c r="AN298" s="80" t="e">
        <f>SUM(AL$297:AL298)</f>
        <v>#VALUE!</v>
      </c>
      <c r="AO298" s="109" t="e">
        <f>BL298</f>
        <v>#VALUE!</v>
      </c>
      <c r="AP298" s="194" t="e">
        <f>(Z298*AF298*-1)+P298</f>
        <v>#VALUE!</v>
      </c>
      <c r="AQ298" s="200" t="e">
        <f t="shared" ref="AQ298:AQ323" si="1737">AP298/K297</f>
        <v>#VALUE!</v>
      </c>
      <c r="AR298" s="204"/>
      <c r="AS298" s="221"/>
      <c r="AV298" s="67">
        <f t="shared" si="1728"/>
        <v>-48</v>
      </c>
      <c r="AX298" s="207" t="str">
        <f>[2]!YBHIST($I$280,$I298,J$25,"sec","")</f>
        <v>E</v>
      </c>
      <c r="AY298" s="205" t="str">
        <f>[2]!YBPRICE($I$280,AX298&amp;"d","Market","AccruedInterest","Swap",$I298,"LMMSkew","","Model",100,"")</f>
        <v>E</v>
      </c>
      <c r="BA298" s="211" t="e">
        <f>[2]!YBHIST($E298,$I298,X$25,"sec","")</f>
        <v>#VALUE!</v>
      </c>
      <c r="BB298" s="67" t="e">
        <f>[2]!YBPRICE(E$41,BA298,"Market","AccruedInterest","Swap",$I298,"LMMSkew","","Model",100,"OASEDUR")</f>
        <v>#VALUE!</v>
      </c>
      <c r="BD298" s="211" t="e">
        <f>[2]!YBHIST($F298,$I298,X$25,"sec","")</f>
        <v>#VALUE!</v>
      </c>
      <c r="BE298" s="67" t="e">
        <f>[2]!YBPRICE(E$41,BD298,"Market","AccruedInterest","Swap",$I298,"LMMSkew","","Model",100,"OASEDUR")</f>
        <v>#VALUE!</v>
      </c>
      <c r="BI298" s="518" t="e">
        <f t="shared" ref="BI298" si="1738">1+S298</f>
        <v>#VALUE!</v>
      </c>
      <c r="BJ298" s="520" t="e">
        <f>PRODUCT($BI$297:BI298)-1</f>
        <v>#VALUE!</v>
      </c>
      <c r="BK298" s="518" t="e">
        <f>1+AM298</f>
        <v>#VALUE!</v>
      </c>
      <c r="BL298" s="520" t="e">
        <f>PRODUCT($BK$297:BK298)-1</f>
        <v>#VALUE!</v>
      </c>
    </row>
    <row r="299" spans="3:64" s="68" customFormat="1" ht="15">
      <c r="C299" s="70" t="e">
        <f t="shared" si="1723"/>
        <v>#VALUE!</v>
      </c>
      <c r="D299" s="70" t="e">
        <f t="shared" si="1701"/>
        <v>#VALUE!</v>
      </c>
      <c r="E299" s="68" t="e">
        <f t="shared" si="1702"/>
        <v>#VALUE!</v>
      </c>
      <c r="F299" s="68" t="e">
        <f t="shared" si="1703"/>
        <v>#VALUE!</v>
      </c>
      <c r="G299" s="68" t="str">
        <f t="shared" si="1704"/>
        <v>FNMA3.0-TBA-GEN</v>
      </c>
      <c r="I299" s="133" t="str">
        <f>[2]!YBWORKDAY(EDATE(Base_Date, AV299), -1, "USD")</f>
        <v>E</v>
      </c>
      <c r="J299" s="217" t="str">
        <f t="shared" si="1724"/>
        <v>E</v>
      </c>
      <c r="K299" s="80" t="e">
        <f t="shared" si="1725"/>
        <v>#VALUE!</v>
      </c>
      <c r="L299" s="80" t="e">
        <f t="shared" si="1729"/>
        <v>#VALUE!</v>
      </c>
      <c r="M299" s="81" t="str">
        <f>[2]!YBHIST($I$280,$I299,"LMMOAS","sec")</f>
        <v>E</v>
      </c>
      <c r="N299" s="73" t="str">
        <f>[2]!YBHIST($I$280,$I298,M$25,"sec","")</f>
        <v>E</v>
      </c>
      <c r="O299" s="170" t="str">
        <f>[2]!YBHIST("1 Month LIBOR",I299,"Yield","bmk","")</f>
        <v>E</v>
      </c>
      <c r="P299" s="80" t="e">
        <f t="shared" si="1730"/>
        <v>#VALUE!</v>
      </c>
      <c r="Q299" s="82" t="str">
        <f>[2]!YBSCEN($I$280,$J298&amp;"d","Market",O$25,"Swap",$I298,"MarketWSkew","","Model",100,0,29,"Gradual","ParShift|N",0,"Annualized ROR",O298,100,"",,,,"Default",,,,"Default",,)</f>
        <v>E</v>
      </c>
      <c r="R299" s="80" t="e">
        <f t="shared" si="1731"/>
        <v>#VALUE!</v>
      </c>
      <c r="S299" s="83" t="e">
        <f t="shared" si="1732"/>
        <v>#VALUE!</v>
      </c>
      <c r="T299" s="80" t="e">
        <f>SUM(R$297:R299)</f>
        <v>#VALUE!</v>
      </c>
      <c r="U299" s="83" t="e">
        <f t="shared" ref="U299:U331" si="1739">BJ299</f>
        <v>#VALUE!</v>
      </c>
      <c r="V299" s="84" t="e">
        <f>VLOOKUP($I299, 'Barcap OAD'!$A:$S, $F$280, FALSE)</f>
        <v>#N/A</v>
      </c>
      <c r="W299" s="172" t="e">
        <f t="shared" si="1733"/>
        <v>#VALUE!</v>
      </c>
      <c r="X299" s="185" t="e">
        <f>[2]!YBHIST($E299,$I299,X$25,"sec","")</f>
        <v>#VALUE!</v>
      </c>
      <c r="Y299" s="80" t="e">
        <f t="shared" si="1717"/>
        <v>#VALUE!</v>
      </c>
      <c r="Z299" s="82" t="e">
        <f t="shared" si="1726"/>
        <v>#VALUE!</v>
      </c>
      <c r="AA299" s="82" t="e">
        <f>[2]!YBHIST($F299,$I299,X$25,"sec","")</f>
        <v>#VALUE!</v>
      </c>
      <c r="AB299" s="82" t="e">
        <f>X298-Z299</f>
        <v>#VALUE!</v>
      </c>
      <c r="AC299" s="187" t="e">
        <f>X299-AB299</f>
        <v>#VALUE!</v>
      </c>
      <c r="AD299" s="189" t="e">
        <f>VLOOKUP($I299, 'Barcap OAD'!$A:$S, $F$26, FALSE)</f>
        <v>#N/A</v>
      </c>
      <c r="AE299" s="172" t="e">
        <f t="shared" si="1706"/>
        <v>#VALUE!</v>
      </c>
      <c r="AF299" s="86" t="e">
        <f t="shared" si="1707"/>
        <v>#VALUE!</v>
      </c>
      <c r="AG299" s="80" t="e">
        <f t="shared" ref="AG299:AG323" si="1740">-AC299*AF298</f>
        <v>#VALUE!</v>
      </c>
      <c r="AH299" s="83" t="e">
        <f t="shared" ref="AH299:AH323" si="1741">AG299/K298</f>
        <v>#VALUE!</v>
      </c>
      <c r="AI299" s="80" t="e">
        <f t="shared" ref="AI299:AI323" si="1742">AL299+AK299</f>
        <v>#VALUE!</v>
      </c>
      <c r="AJ299" s="83" t="e">
        <f t="shared" si="1734"/>
        <v>#VALUE!</v>
      </c>
      <c r="AK299" s="187" t="e">
        <f t="shared" si="1727"/>
        <v>#VALUE!</v>
      </c>
      <c r="AL299" s="192" t="e">
        <f t="shared" si="1735"/>
        <v>#VALUE!</v>
      </c>
      <c r="AM299" s="83" t="e">
        <f t="shared" si="1736"/>
        <v>#VALUE!</v>
      </c>
      <c r="AN299" s="80" t="e">
        <f>SUM(AL$297:AL299)</f>
        <v>#VALUE!</v>
      </c>
      <c r="AO299" s="109" t="e">
        <f t="shared" ref="AO299:AO331" si="1743">BL299</f>
        <v>#VALUE!</v>
      </c>
      <c r="AP299" s="194" t="e">
        <f t="shared" ref="AP299:AP323" si="1744">(Z299*AF299*-1)+P299</f>
        <v>#VALUE!</v>
      </c>
      <c r="AQ299" s="200" t="e">
        <f t="shared" si="1737"/>
        <v>#VALUE!</v>
      </c>
      <c r="AR299" s="204"/>
      <c r="AS299" s="221"/>
      <c r="AV299" s="67">
        <f t="shared" si="1728"/>
        <v>-47</v>
      </c>
      <c r="AX299" s="207" t="str">
        <f>[2]!YBHIST($I$280,$I299,J$25,"sec","")</f>
        <v>E</v>
      </c>
      <c r="AY299" s="205" t="str">
        <f>[2]!YBPRICE($I$280,AX299&amp;"d","Market","AccruedInterest","Swap",$I299,"LMMSkew","","Model",100,"")</f>
        <v>E</v>
      </c>
      <c r="BA299" s="211" t="e">
        <f>[2]!YBHIST($E299,$I299,X$25,"sec","")</f>
        <v>#VALUE!</v>
      </c>
      <c r="BB299" s="67" t="e">
        <f>[2]!YBPRICE(E$41,BA299,"Market","AccruedInterest","Swap",$I299,"LMMSkew","","Model",100,"OASEDUR")</f>
        <v>#VALUE!</v>
      </c>
      <c r="BD299" s="211" t="e">
        <f>[2]!YBHIST($F299,$I299,X$25,"sec","")</f>
        <v>#VALUE!</v>
      </c>
      <c r="BE299" s="67" t="e">
        <f>[2]!YBPRICE(E$41,BD299,"Market","AccruedInterest","Swap",$I299,"LMMSkew","","Model",100,"OASEDUR")</f>
        <v>#VALUE!</v>
      </c>
      <c r="BI299" s="518" t="e">
        <f t="shared" ref="BI299:BI331" si="1745">1+S299</f>
        <v>#VALUE!</v>
      </c>
      <c r="BJ299" s="520" t="e">
        <f>PRODUCT($BI$297:BI299)-1</f>
        <v>#VALUE!</v>
      </c>
      <c r="BK299" s="518" t="e">
        <f t="shared" ref="BK299:BK331" si="1746">1+AM299</f>
        <v>#VALUE!</v>
      </c>
      <c r="BL299" s="520" t="e">
        <f>PRODUCT($BK$297:BK299)-1</f>
        <v>#VALUE!</v>
      </c>
    </row>
    <row r="300" spans="3:64" s="68" customFormat="1" ht="15">
      <c r="C300" s="70" t="e">
        <f t="shared" si="1723"/>
        <v>#VALUE!</v>
      </c>
      <c r="D300" s="70" t="e">
        <f t="shared" si="1701"/>
        <v>#VALUE!</v>
      </c>
      <c r="E300" s="68" t="e">
        <f t="shared" si="1702"/>
        <v>#VALUE!</v>
      </c>
      <c r="F300" s="68" t="e">
        <f t="shared" si="1703"/>
        <v>#VALUE!</v>
      </c>
      <c r="G300" s="68" t="str">
        <f t="shared" si="1704"/>
        <v>FNMA3.0-TBA-GEN</v>
      </c>
      <c r="I300" s="133" t="str">
        <f>[2]!YBWORKDAY(EDATE(Base_Date, AV300), -1, "USD")</f>
        <v>E</v>
      </c>
      <c r="J300" s="217" t="str">
        <f t="shared" si="1724"/>
        <v>E</v>
      </c>
      <c r="K300" s="80" t="e">
        <f t="shared" si="1725"/>
        <v>#VALUE!</v>
      </c>
      <c r="L300" s="80" t="e">
        <f t="shared" si="1729"/>
        <v>#VALUE!</v>
      </c>
      <c r="M300" s="81" t="str">
        <f>[2]!YBHIST($I$280,$I300,"LMMOAS","sec")</f>
        <v>E</v>
      </c>
      <c r="N300" s="73" t="str">
        <f>[2]!YBHIST($I$280,$I299,M$25,"sec","")</f>
        <v>E</v>
      </c>
      <c r="O300" s="170" t="str">
        <f>[2]!YBHIST("1 Month LIBOR",I300,"Yield","bmk","")</f>
        <v>E</v>
      </c>
      <c r="P300" s="80" t="e">
        <f t="shared" si="1730"/>
        <v>#VALUE!</v>
      </c>
      <c r="Q300" s="82" t="str">
        <f>[2]!YBSCEN($I$280,$J299&amp;"d","Market",O$25,"Swap",$I299,"MarketWSkew","","Model",100,0,29,"Gradual","ParShift|N",0,"Annualized ROR",O299,100,"",,,,"Default",,,,"Default",,)</f>
        <v>E</v>
      </c>
      <c r="R300" s="80" t="e">
        <f t="shared" si="1731"/>
        <v>#VALUE!</v>
      </c>
      <c r="S300" s="83" t="e">
        <f t="shared" si="1732"/>
        <v>#VALUE!</v>
      </c>
      <c r="T300" s="80" t="e">
        <f>SUM(R$297:R300)</f>
        <v>#VALUE!</v>
      </c>
      <c r="U300" s="83" t="e">
        <f t="shared" si="1739"/>
        <v>#VALUE!</v>
      </c>
      <c r="V300" s="84" t="e">
        <f>VLOOKUP($I300, 'Barcap OAD'!$A:$S, $F$280, FALSE)</f>
        <v>#N/A</v>
      </c>
      <c r="W300" s="172" t="e">
        <f t="shared" si="1733"/>
        <v>#VALUE!</v>
      </c>
      <c r="X300" s="185" t="e">
        <f>[2]!YBHIST($E300,$I300,X$25,"sec","")</f>
        <v>#VALUE!</v>
      </c>
      <c r="Y300" s="80" t="e">
        <f t="shared" si="1717"/>
        <v>#VALUE!</v>
      </c>
      <c r="Z300" s="82" t="e">
        <f t="shared" si="1726"/>
        <v>#VALUE!</v>
      </c>
      <c r="AA300" s="82" t="e">
        <f>[2]!YBHIST($F300,$I300,X$25,"sec","")</f>
        <v>#VALUE!</v>
      </c>
      <c r="AB300" s="82" t="e">
        <f t="shared" ref="AB300:AB323" si="1747">X299-Z300</f>
        <v>#VALUE!</v>
      </c>
      <c r="AC300" s="187" t="e">
        <f>X300-AB300</f>
        <v>#VALUE!</v>
      </c>
      <c r="AD300" s="189" t="e">
        <f>VLOOKUP($I300, 'Barcap OAD'!$A:$S, $F$26, FALSE)</f>
        <v>#N/A</v>
      </c>
      <c r="AE300" s="172" t="e">
        <f t="shared" si="1706"/>
        <v>#VALUE!</v>
      </c>
      <c r="AF300" s="86" t="e">
        <f t="shared" si="1707"/>
        <v>#VALUE!</v>
      </c>
      <c r="AG300" s="80" t="e">
        <f t="shared" si="1740"/>
        <v>#VALUE!</v>
      </c>
      <c r="AH300" s="83" t="e">
        <f t="shared" si="1741"/>
        <v>#VALUE!</v>
      </c>
      <c r="AI300" s="80" t="e">
        <f t="shared" si="1742"/>
        <v>#VALUE!</v>
      </c>
      <c r="AJ300" s="83" t="e">
        <f t="shared" si="1734"/>
        <v>#VALUE!</v>
      </c>
      <c r="AK300" s="187" t="e">
        <f t="shared" si="1727"/>
        <v>#VALUE!</v>
      </c>
      <c r="AL300" s="192" t="e">
        <f t="shared" si="1735"/>
        <v>#VALUE!</v>
      </c>
      <c r="AM300" s="83" t="e">
        <f t="shared" si="1736"/>
        <v>#VALUE!</v>
      </c>
      <c r="AN300" s="80" t="e">
        <f>SUM(AL$297:AL300)</f>
        <v>#VALUE!</v>
      </c>
      <c r="AO300" s="109" t="e">
        <f t="shared" si="1743"/>
        <v>#VALUE!</v>
      </c>
      <c r="AP300" s="194" t="e">
        <f t="shared" si="1744"/>
        <v>#VALUE!</v>
      </c>
      <c r="AQ300" s="200" t="e">
        <f t="shared" si="1737"/>
        <v>#VALUE!</v>
      </c>
      <c r="AR300" s="204"/>
      <c r="AS300" s="221"/>
      <c r="AV300" s="67">
        <f t="shared" si="1728"/>
        <v>-46</v>
      </c>
      <c r="AX300" s="207" t="str">
        <f>[2]!YBHIST($I$280,$I300,J$25,"sec","")</f>
        <v>E</v>
      </c>
      <c r="AY300" s="205" t="str">
        <f>[2]!YBPRICE($I$280,AX300&amp;"d","Market","AccruedInterest","Swap",$I300,"LMMSkew","","Model",100,"")</f>
        <v>E</v>
      </c>
      <c r="BA300" s="211" t="e">
        <f>[2]!YBHIST($E300,$I300,X$25,"sec","")</f>
        <v>#VALUE!</v>
      </c>
      <c r="BB300" s="67" t="e">
        <f>[2]!YBPRICE(E$41,BA300,"Market","AccruedInterest","Swap",$I300,"LMMSkew","","Model",100,"OASEDUR")</f>
        <v>#VALUE!</v>
      </c>
      <c r="BD300" s="211" t="e">
        <f>[2]!YBHIST($F300,$I300,X$25,"sec","")</f>
        <v>#VALUE!</v>
      </c>
      <c r="BE300" s="67" t="e">
        <f>[2]!YBPRICE(E$41,BD300,"Market","AccruedInterest","Swap",$I300,"LMMSkew","","Model",100,"OASEDUR")</f>
        <v>#VALUE!</v>
      </c>
      <c r="BI300" s="518" t="e">
        <f t="shared" si="1745"/>
        <v>#VALUE!</v>
      </c>
      <c r="BJ300" s="520" t="e">
        <f>PRODUCT($BI$297:BI300)-1</f>
        <v>#VALUE!</v>
      </c>
      <c r="BK300" s="518" t="e">
        <f t="shared" si="1746"/>
        <v>#VALUE!</v>
      </c>
      <c r="BL300" s="520" t="e">
        <f>PRODUCT($BK$297:BK300)-1</f>
        <v>#VALUE!</v>
      </c>
    </row>
    <row r="301" spans="3:64" s="68" customFormat="1" ht="15">
      <c r="C301" s="70" t="e">
        <f t="shared" si="1723"/>
        <v>#VALUE!</v>
      </c>
      <c r="D301" s="70" t="e">
        <f t="shared" si="1701"/>
        <v>#VALUE!</v>
      </c>
      <c r="E301" s="68" t="e">
        <f t="shared" si="1702"/>
        <v>#VALUE!</v>
      </c>
      <c r="F301" s="68" t="e">
        <f t="shared" si="1703"/>
        <v>#VALUE!</v>
      </c>
      <c r="G301" s="68" t="str">
        <f t="shared" si="1704"/>
        <v>FNMA3.0-TBA-GEN</v>
      </c>
      <c r="I301" s="133" t="str">
        <f>[2]!YBWORKDAY(EDATE(Base_Date, AV301), -1, "USD")</f>
        <v>E</v>
      </c>
      <c r="J301" s="217" t="str">
        <f t="shared" si="1724"/>
        <v>E</v>
      </c>
      <c r="K301" s="80" t="e">
        <f t="shared" si="1725"/>
        <v>#VALUE!</v>
      </c>
      <c r="L301" s="80" t="e">
        <f t="shared" si="1729"/>
        <v>#VALUE!</v>
      </c>
      <c r="M301" s="81" t="str">
        <f>[2]!YBHIST($I$280,$I301,"LMMOAS","sec")</f>
        <v>E</v>
      </c>
      <c r="N301" s="73" t="str">
        <f>[2]!YBHIST($I$280,$I300,M$25,"sec","")</f>
        <v>E</v>
      </c>
      <c r="O301" s="170" t="str">
        <f>[2]!YBHIST("1 Month LIBOR",I301,"Yield","bmk","")</f>
        <v>E</v>
      </c>
      <c r="P301" s="80" t="e">
        <f t="shared" si="1730"/>
        <v>#VALUE!</v>
      </c>
      <c r="Q301" s="82" t="str">
        <f>[2]!YBSCEN($I$280,$J300&amp;"d","Market",O$25,"Swap",$I300,"MarketWSkew","","Model",100,0,29,"Gradual","ParShift|N",0,"Annualized ROR",O300,100,"",,,,"Default",,,,"Default",,)</f>
        <v>E</v>
      </c>
      <c r="R301" s="80" t="e">
        <f t="shared" si="1731"/>
        <v>#VALUE!</v>
      </c>
      <c r="S301" s="83" t="e">
        <f t="shared" si="1732"/>
        <v>#VALUE!</v>
      </c>
      <c r="T301" s="80" t="e">
        <f>SUM(R$297:R301)</f>
        <v>#VALUE!</v>
      </c>
      <c r="U301" s="83" t="e">
        <f t="shared" si="1739"/>
        <v>#VALUE!</v>
      </c>
      <c r="V301" s="84" t="e">
        <f>VLOOKUP($I301, 'Barcap OAD'!$A:$S, $F$280, FALSE)</f>
        <v>#N/A</v>
      </c>
      <c r="W301" s="172" t="e">
        <f t="shared" si="1733"/>
        <v>#VALUE!</v>
      </c>
      <c r="X301" s="185" t="e">
        <f>[2]!YBHIST($E301,$I301,X$25,"sec","")</f>
        <v>#VALUE!</v>
      </c>
      <c r="Y301" s="80" t="e">
        <f t="shared" si="1717"/>
        <v>#VALUE!</v>
      </c>
      <c r="Z301" s="82" t="e">
        <f t="shared" si="1726"/>
        <v>#VALUE!</v>
      </c>
      <c r="AA301" s="82" t="e">
        <f>[2]!YBHIST($F301,$I301,X$25,"sec","")</f>
        <v>#VALUE!</v>
      </c>
      <c r="AB301" s="82" t="e">
        <f t="shared" si="1747"/>
        <v>#VALUE!</v>
      </c>
      <c r="AC301" s="187" t="e">
        <f t="shared" ref="AC301:AC323" si="1748">Y301+Z301</f>
        <v>#VALUE!</v>
      </c>
      <c r="AD301" s="189" t="e">
        <f>VLOOKUP($I301, 'Barcap OAD'!$A:$S, $F$26, FALSE)</f>
        <v>#N/A</v>
      </c>
      <c r="AE301" s="172" t="e">
        <f t="shared" si="1706"/>
        <v>#VALUE!</v>
      </c>
      <c r="AF301" s="86" t="e">
        <f t="shared" si="1707"/>
        <v>#VALUE!</v>
      </c>
      <c r="AG301" s="80" t="e">
        <f t="shared" si="1740"/>
        <v>#VALUE!</v>
      </c>
      <c r="AH301" s="83" t="e">
        <f t="shared" si="1741"/>
        <v>#VALUE!</v>
      </c>
      <c r="AI301" s="80" t="e">
        <f t="shared" si="1742"/>
        <v>#VALUE!</v>
      </c>
      <c r="AJ301" s="83" t="e">
        <f t="shared" si="1734"/>
        <v>#VALUE!</v>
      </c>
      <c r="AK301" s="187" t="e">
        <f t="shared" si="1727"/>
        <v>#VALUE!</v>
      </c>
      <c r="AL301" s="192" t="e">
        <f t="shared" si="1735"/>
        <v>#VALUE!</v>
      </c>
      <c r="AM301" s="83" t="e">
        <f t="shared" si="1736"/>
        <v>#VALUE!</v>
      </c>
      <c r="AN301" s="80" t="e">
        <f>SUM(AL$297:AL301)</f>
        <v>#VALUE!</v>
      </c>
      <c r="AO301" s="109" t="e">
        <f t="shared" si="1743"/>
        <v>#VALUE!</v>
      </c>
      <c r="AP301" s="194" t="e">
        <f t="shared" si="1744"/>
        <v>#VALUE!</v>
      </c>
      <c r="AQ301" s="200" t="e">
        <f t="shared" si="1737"/>
        <v>#VALUE!</v>
      </c>
      <c r="AR301" s="204"/>
      <c r="AS301" s="221"/>
      <c r="AV301" s="67">
        <f t="shared" si="1728"/>
        <v>-45</v>
      </c>
      <c r="AX301" s="207" t="str">
        <f>[2]!YBHIST($I$280,$I301,J$25,"sec","")</f>
        <v>E</v>
      </c>
      <c r="AY301" s="205" t="str">
        <f>[2]!YBPRICE($I$280,AX301&amp;"d","Market","AccruedInterest","Swap",$I301,"LMMSkew","","Model",100,"")</f>
        <v>E</v>
      </c>
      <c r="BA301" s="211" t="e">
        <f>[2]!YBHIST($E301,$I301,X$25,"sec","")</f>
        <v>#VALUE!</v>
      </c>
      <c r="BB301" s="67" t="e">
        <f>[2]!YBPRICE(E$41,BA301,"Market","AccruedInterest","Swap",$I301,"LMMSkew","","Model",100,"OASEDUR")</f>
        <v>#VALUE!</v>
      </c>
      <c r="BD301" s="211" t="e">
        <f>[2]!YBHIST($F301,$I301,X$25,"sec","")</f>
        <v>#VALUE!</v>
      </c>
      <c r="BE301" s="67" t="e">
        <f>[2]!YBPRICE(E$41,BD301,"Market","AccruedInterest","Swap",$I301,"LMMSkew","","Model",100,"OASEDUR")</f>
        <v>#VALUE!</v>
      </c>
      <c r="BI301" s="518" t="e">
        <f t="shared" si="1745"/>
        <v>#VALUE!</v>
      </c>
      <c r="BJ301" s="520" t="e">
        <f>PRODUCT($BI$297:BI301)-1</f>
        <v>#VALUE!</v>
      </c>
      <c r="BK301" s="518" t="e">
        <f t="shared" si="1746"/>
        <v>#VALUE!</v>
      </c>
      <c r="BL301" s="520" t="e">
        <f>PRODUCT($BK$297:BK301)-1</f>
        <v>#VALUE!</v>
      </c>
    </row>
    <row r="302" spans="3:64" s="68" customFormat="1" ht="15">
      <c r="C302" s="70" t="e">
        <f t="shared" si="1723"/>
        <v>#VALUE!</v>
      </c>
      <c r="D302" s="70" t="e">
        <f t="shared" si="1701"/>
        <v>#VALUE!</v>
      </c>
      <c r="E302" s="68" t="e">
        <f t="shared" si="1702"/>
        <v>#VALUE!</v>
      </c>
      <c r="F302" s="68" t="e">
        <f t="shared" si="1703"/>
        <v>#VALUE!</v>
      </c>
      <c r="G302" s="68" t="str">
        <f t="shared" si="1704"/>
        <v>FNMA3.0-TBA-GEN</v>
      </c>
      <c r="I302" s="133" t="str">
        <f>[2]!YBWORKDAY(EDATE(Base_Date, AV302), -1, "USD")</f>
        <v>E</v>
      </c>
      <c r="J302" s="217" t="str">
        <f t="shared" si="1724"/>
        <v>E</v>
      </c>
      <c r="K302" s="80" t="e">
        <f t="shared" si="1725"/>
        <v>#VALUE!</v>
      </c>
      <c r="L302" s="80" t="e">
        <f t="shared" si="1729"/>
        <v>#VALUE!</v>
      </c>
      <c r="M302" s="81" t="str">
        <f>[2]!YBHIST($I$280,$I302,"LMMOAS","sec")</f>
        <v>E</v>
      </c>
      <c r="N302" s="73" t="str">
        <f>[2]!YBHIST($I$280,$I301,M$25,"sec","")</f>
        <v>E</v>
      </c>
      <c r="O302" s="170" t="str">
        <f>[2]!YBHIST("1 Month LIBOR",I302,"Yield","bmk","")</f>
        <v>E</v>
      </c>
      <c r="P302" s="80" t="e">
        <f t="shared" si="1730"/>
        <v>#VALUE!</v>
      </c>
      <c r="Q302" s="82" t="str">
        <f>[2]!YBSCEN($I$280,$J301&amp;"d","Market",O$25,"Swap",$I301,"MarketWSkew","","Model",100,0,29,"Gradual","ParShift|N",0,"Annualized ROR",O301,100,"",,,,"Default",,,,"Default",,)</f>
        <v>E</v>
      </c>
      <c r="R302" s="80" t="e">
        <f t="shared" si="1731"/>
        <v>#VALUE!</v>
      </c>
      <c r="S302" s="83" t="e">
        <f t="shared" si="1732"/>
        <v>#VALUE!</v>
      </c>
      <c r="T302" s="80" t="e">
        <f>SUM(R$297:R302)</f>
        <v>#VALUE!</v>
      </c>
      <c r="U302" s="83" t="e">
        <f t="shared" si="1739"/>
        <v>#VALUE!</v>
      </c>
      <c r="V302" s="84" t="e">
        <f>VLOOKUP($I302, 'Barcap OAD'!$A:$S, $F$280, FALSE)</f>
        <v>#N/A</v>
      </c>
      <c r="W302" s="172" t="e">
        <f t="shared" si="1733"/>
        <v>#VALUE!</v>
      </c>
      <c r="X302" s="185" t="e">
        <f>[2]!YBHIST($E302,$I302,X$25,"sec","")</f>
        <v>#VALUE!</v>
      </c>
      <c r="Y302" s="80" t="e">
        <f t="shared" si="1717"/>
        <v>#VALUE!</v>
      </c>
      <c r="Z302" s="82" t="e">
        <f t="shared" si="1726"/>
        <v>#VALUE!</v>
      </c>
      <c r="AA302" s="82" t="e">
        <f>[2]!YBHIST($F302,$I302,X$25,"sec","")</f>
        <v>#VALUE!</v>
      </c>
      <c r="AB302" s="82" t="e">
        <f t="shared" si="1747"/>
        <v>#VALUE!</v>
      </c>
      <c r="AC302" s="187" t="e">
        <f t="shared" si="1748"/>
        <v>#VALUE!</v>
      </c>
      <c r="AD302" s="189" t="e">
        <f>VLOOKUP($I302, 'Barcap OAD'!$A:$S, $F$26, FALSE)</f>
        <v>#N/A</v>
      </c>
      <c r="AE302" s="172" t="e">
        <f t="shared" si="1706"/>
        <v>#VALUE!</v>
      </c>
      <c r="AF302" s="86" t="e">
        <f t="shared" si="1707"/>
        <v>#VALUE!</v>
      </c>
      <c r="AG302" s="80" t="e">
        <f t="shared" si="1740"/>
        <v>#VALUE!</v>
      </c>
      <c r="AH302" s="83" t="e">
        <f t="shared" si="1741"/>
        <v>#VALUE!</v>
      </c>
      <c r="AI302" s="80" t="e">
        <f t="shared" si="1742"/>
        <v>#VALUE!</v>
      </c>
      <c r="AJ302" s="83" t="e">
        <f t="shared" si="1734"/>
        <v>#VALUE!</v>
      </c>
      <c r="AK302" s="187" t="e">
        <f t="shared" si="1727"/>
        <v>#VALUE!</v>
      </c>
      <c r="AL302" s="192" t="e">
        <f t="shared" si="1735"/>
        <v>#VALUE!</v>
      </c>
      <c r="AM302" s="83" t="e">
        <f t="shared" si="1736"/>
        <v>#VALUE!</v>
      </c>
      <c r="AN302" s="80" t="e">
        <f>SUM(AL$297:AL302)</f>
        <v>#VALUE!</v>
      </c>
      <c r="AO302" s="109" t="e">
        <f t="shared" si="1743"/>
        <v>#VALUE!</v>
      </c>
      <c r="AP302" s="194" t="e">
        <f t="shared" si="1744"/>
        <v>#VALUE!</v>
      </c>
      <c r="AQ302" s="200" t="e">
        <f t="shared" si="1737"/>
        <v>#VALUE!</v>
      </c>
      <c r="AR302" s="204"/>
      <c r="AS302" s="221"/>
      <c r="AV302" s="67">
        <f t="shared" si="1728"/>
        <v>-44</v>
      </c>
      <c r="AX302" s="207" t="str">
        <f>[2]!YBHIST($I$280,$I302,J$25,"sec","")</f>
        <v>E</v>
      </c>
      <c r="AY302" s="205" t="str">
        <f>[2]!YBPRICE($I$280,AX302&amp;"d","Market","AccruedInterest","Swap",$I302,"LMMSkew","","Model",100,"")</f>
        <v>E</v>
      </c>
      <c r="BA302" s="211" t="e">
        <f>[2]!YBHIST($E302,$I302,X$25,"sec","")</f>
        <v>#VALUE!</v>
      </c>
      <c r="BB302" s="67" t="e">
        <f>[2]!YBPRICE(E$41,BA302,"Market","AccruedInterest","Swap",$I302,"LMMSkew","","Model",100,"OASEDUR")</f>
        <v>#VALUE!</v>
      </c>
      <c r="BD302" s="211" t="e">
        <f>[2]!YBHIST($F302,$I302,X$25,"sec","")</f>
        <v>#VALUE!</v>
      </c>
      <c r="BE302" s="67" t="e">
        <f>[2]!YBPRICE(E$41,BD302,"Market","AccruedInterest","Swap",$I302,"LMMSkew","","Model",100,"OASEDUR")</f>
        <v>#VALUE!</v>
      </c>
      <c r="BI302" s="518" t="e">
        <f t="shared" si="1745"/>
        <v>#VALUE!</v>
      </c>
      <c r="BJ302" s="520" t="e">
        <f>PRODUCT($BI$297:BI302)-1</f>
        <v>#VALUE!</v>
      </c>
      <c r="BK302" s="518" t="e">
        <f t="shared" si="1746"/>
        <v>#VALUE!</v>
      </c>
      <c r="BL302" s="520" t="e">
        <f>PRODUCT($BK$297:BK302)-1</f>
        <v>#VALUE!</v>
      </c>
    </row>
    <row r="303" spans="3:64" s="68" customFormat="1" ht="15">
      <c r="C303" s="70" t="e">
        <f t="shared" si="1723"/>
        <v>#VALUE!</v>
      </c>
      <c r="D303" s="70" t="e">
        <f t="shared" si="1701"/>
        <v>#VALUE!</v>
      </c>
      <c r="E303" s="68" t="e">
        <f t="shared" si="1702"/>
        <v>#VALUE!</v>
      </c>
      <c r="F303" s="68" t="e">
        <f t="shared" si="1703"/>
        <v>#VALUE!</v>
      </c>
      <c r="G303" s="68" t="str">
        <f t="shared" si="1704"/>
        <v>FNMA3.0-TBA-GEN</v>
      </c>
      <c r="I303" s="133" t="str">
        <f>[2]!YBWORKDAY(EDATE(Base_Date, AV303), -1, "USD")</f>
        <v>E</v>
      </c>
      <c r="J303" s="217" t="str">
        <f t="shared" si="1724"/>
        <v>E</v>
      </c>
      <c r="K303" s="80" t="e">
        <f t="shared" si="1725"/>
        <v>#VALUE!</v>
      </c>
      <c r="L303" s="80" t="e">
        <f t="shared" si="1729"/>
        <v>#VALUE!</v>
      </c>
      <c r="M303" s="81" t="str">
        <f>[2]!YBHIST($I$280,$I303,"LMMOAS","sec")</f>
        <v>E</v>
      </c>
      <c r="N303" s="73" t="str">
        <f>[2]!YBHIST($I$280,$I302,M$25,"sec","")</f>
        <v>E</v>
      </c>
      <c r="O303" s="170" t="str">
        <f>[2]!YBHIST("1 Month LIBOR",I303,"Yield","bmk","")</f>
        <v>E</v>
      </c>
      <c r="P303" s="80" t="e">
        <f t="shared" si="1730"/>
        <v>#VALUE!</v>
      </c>
      <c r="Q303" s="82" t="str">
        <f>[2]!YBSCEN($I$280,$J302&amp;"d","Market",O$25,"Swap",$I302,"MarketWSkew","","Model",100,0,29,"Gradual","ParShift|N",0,"Annualized ROR",O302,100,"",,,,"Default",,,,"Default",,)</f>
        <v>E</v>
      </c>
      <c r="R303" s="80" t="e">
        <f t="shared" si="1731"/>
        <v>#VALUE!</v>
      </c>
      <c r="S303" s="83" t="e">
        <f t="shared" si="1732"/>
        <v>#VALUE!</v>
      </c>
      <c r="T303" s="80" t="e">
        <f>SUM(R$297:R303)</f>
        <v>#VALUE!</v>
      </c>
      <c r="U303" s="83" t="e">
        <f t="shared" si="1739"/>
        <v>#VALUE!</v>
      </c>
      <c r="V303" s="84" t="e">
        <f>VLOOKUP($I303, 'Barcap OAD'!$A:$S, $F$280, FALSE)</f>
        <v>#N/A</v>
      </c>
      <c r="W303" s="172" t="e">
        <f t="shared" si="1733"/>
        <v>#VALUE!</v>
      </c>
      <c r="X303" s="185" t="e">
        <f>[2]!YBHIST($E303,$I303,X$25,"sec","")</f>
        <v>#VALUE!</v>
      </c>
      <c r="Y303" s="80" t="e">
        <f t="shared" si="1717"/>
        <v>#VALUE!</v>
      </c>
      <c r="Z303" s="82" t="e">
        <f t="shared" si="1726"/>
        <v>#VALUE!</v>
      </c>
      <c r="AA303" s="82" t="e">
        <f>[2]!YBHIST($F303,$I303,X$25,"sec","")</f>
        <v>#VALUE!</v>
      </c>
      <c r="AB303" s="82" t="e">
        <f t="shared" si="1747"/>
        <v>#VALUE!</v>
      </c>
      <c r="AC303" s="187" t="e">
        <f t="shared" si="1748"/>
        <v>#VALUE!</v>
      </c>
      <c r="AD303" s="189" t="e">
        <f>VLOOKUP($I303, 'Barcap OAD'!$A:$S, $F$26, FALSE)</f>
        <v>#N/A</v>
      </c>
      <c r="AE303" s="172" t="e">
        <f t="shared" si="1706"/>
        <v>#VALUE!</v>
      </c>
      <c r="AF303" s="86" t="e">
        <f t="shared" si="1707"/>
        <v>#VALUE!</v>
      </c>
      <c r="AG303" s="80" t="e">
        <f t="shared" si="1740"/>
        <v>#VALUE!</v>
      </c>
      <c r="AH303" s="83" t="e">
        <f t="shared" si="1741"/>
        <v>#VALUE!</v>
      </c>
      <c r="AI303" s="80" t="e">
        <f t="shared" si="1742"/>
        <v>#VALUE!</v>
      </c>
      <c r="AJ303" s="83" t="e">
        <f t="shared" si="1734"/>
        <v>#VALUE!</v>
      </c>
      <c r="AK303" s="187" t="e">
        <f t="shared" si="1727"/>
        <v>#VALUE!</v>
      </c>
      <c r="AL303" s="192" t="e">
        <f t="shared" si="1735"/>
        <v>#VALUE!</v>
      </c>
      <c r="AM303" s="83" t="e">
        <f t="shared" si="1736"/>
        <v>#VALUE!</v>
      </c>
      <c r="AN303" s="80" t="e">
        <f>SUM(AL$297:AL303)</f>
        <v>#VALUE!</v>
      </c>
      <c r="AO303" s="109" t="e">
        <f t="shared" si="1743"/>
        <v>#VALUE!</v>
      </c>
      <c r="AP303" s="194" t="e">
        <f t="shared" si="1744"/>
        <v>#VALUE!</v>
      </c>
      <c r="AQ303" s="200" t="e">
        <f t="shared" si="1737"/>
        <v>#VALUE!</v>
      </c>
      <c r="AR303" s="204"/>
      <c r="AS303" s="221"/>
      <c r="AV303" s="67">
        <f t="shared" si="1728"/>
        <v>-43</v>
      </c>
      <c r="AX303" s="207" t="str">
        <f>[2]!YBHIST($I$280,$I303,J$25,"sec","")</f>
        <v>E</v>
      </c>
      <c r="AY303" s="205" t="str">
        <f>[2]!YBPRICE($I$280,AX303&amp;"d","Market","AccruedInterest","Swap",$I303,"LMMSkew","","Model",100,"")</f>
        <v>E</v>
      </c>
      <c r="BA303" s="211" t="e">
        <f>[2]!YBHIST($E303,$I303,X$25,"sec","")</f>
        <v>#VALUE!</v>
      </c>
      <c r="BB303" s="67" t="e">
        <f>[2]!YBPRICE(E$41,BA303,"Market","AccruedInterest","Swap",$I303,"LMMSkew","","Model",100,"OASEDUR")</f>
        <v>#VALUE!</v>
      </c>
      <c r="BD303" s="211" t="e">
        <f>[2]!YBHIST($F303,$I303,X$25,"sec","")</f>
        <v>#VALUE!</v>
      </c>
      <c r="BE303" s="67" t="e">
        <f>[2]!YBPRICE(E$41,BD303,"Market","AccruedInterest","Swap",$I303,"LMMSkew","","Model",100,"OASEDUR")</f>
        <v>#VALUE!</v>
      </c>
      <c r="BI303" s="518" t="e">
        <f t="shared" si="1745"/>
        <v>#VALUE!</v>
      </c>
      <c r="BJ303" s="520" t="e">
        <f>PRODUCT($BI$297:BI303)-1</f>
        <v>#VALUE!</v>
      </c>
      <c r="BK303" s="518" t="e">
        <f t="shared" si="1746"/>
        <v>#VALUE!</v>
      </c>
      <c r="BL303" s="520" t="e">
        <f>PRODUCT($BK$297:BK303)-1</f>
        <v>#VALUE!</v>
      </c>
    </row>
    <row r="304" spans="3:64" s="68" customFormat="1" ht="15">
      <c r="C304" s="70" t="e">
        <f t="shared" si="1723"/>
        <v>#VALUE!</v>
      </c>
      <c r="D304" s="70" t="e">
        <f t="shared" si="1701"/>
        <v>#VALUE!</v>
      </c>
      <c r="E304" s="68" t="e">
        <f t="shared" si="1702"/>
        <v>#VALUE!</v>
      </c>
      <c r="F304" s="68" t="e">
        <f t="shared" si="1703"/>
        <v>#VALUE!</v>
      </c>
      <c r="G304" s="68" t="str">
        <f t="shared" si="1704"/>
        <v>FNMA3.0-TBA-GEN</v>
      </c>
      <c r="I304" s="133" t="str">
        <f>[2]!YBWORKDAY(EDATE(Base_Date, AV304), -1, "USD")</f>
        <v>E</v>
      </c>
      <c r="J304" s="217" t="str">
        <f t="shared" si="1724"/>
        <v>E</v>
      </c>
      <c r="K304" s="80" t="e">
        <f t="shared" si="1725"/>
        <v>#VALUE!</v>
      </c>
      <c r="L304" s="80" t="e">
        <f t="shared" si="1729"/>
        <v>#VALUE!</v>
      </c>
      <c r="M304" s="81" t="str">
        <f>[2]!YBHIST($I$280,$I304,"LMMOAS","sec")</f>
        <v>E</v>
      </c>
      <c r="N304" s="73" t="str">
        <f>[2]!YBHIST($I$280,$I303,M$25,"sec","")</f>
        <v>E</v>
      </c>
      <c r="O304" s="170" t="str">
        <f>[2]!YBHIST("1 Month LIBOR",I304,"Yield","bmk","")</f>
        <v>E</v>
      </c>
      <c r="P304" s="80" t="e">
        <f t="shared" si="1730"/>
        <v>#VALUE!</v>
      </c>
      <c r="Q304" s="82" t="str">
        <f>[2]!YBSCEN($I$280,$J303&amp;"d","Market",O$25,"Swap",$I303,"MarketWSkew","","Model",100,0,29,"Gradual","ParShift|N",0,"Annualized ROR",O303,100,"",,,,"Default",,,,"Default",,)</f>
        <v>E</v>
      </c>
      <c r="R304" s="80" t="e">
        <f t="shared" si="1731"/>
        <v>#VALUE!</v>
      </c>
      <c r="S304" s="83" t="e">
        <f t="shared" si="1732"/>
        <v>#VALUE!</v>
      </c>
      <c r="T304" s="80" t="e">
        <f>SUM(R$297:R304)</f>
        <v>#VALUE!</v>
      </c>
      <c r="U304" s="83" t="e">
        <f t="shared" si="1739"/>
        <v>#VALUE!</v>
      </c>
      <c r="V304" s="84" t="e">
        <f>VLOOKUP($I304, 'Barcap OAD'!$A:$S, $F$280, FALSE)</f>
        <v>#N/A</v>
      </c>
      <c r="W304" s="172" t="e">
        <f t="shared" si="1733"/>
        <v>#VALUE!</v>
      </c>
      <c r="X304" s="185" t="e">
        <f>[2]!YBHIST($E304,$I304,X$25,"sec","")</f>
        <v>#VALUE!</v>
      </c>
      <c r="Y304" s="80" t="e">
        <f t="shared" si="1717"/>
        <v>#VALUE!</v>
      </c>
      <c r="Z304" s="82" t="e">
        <f t="shared" si="1726"/>
        <v>#VALUE!</v>
      </c>
      <c r="AA304" s="82" t="e">
        <f>[2]!YBHIST($F304,$I304,X$25,"sec","")</f>
        <v>#VALUE!</v>
      </c>
      <c r="AB304" s="82" t="e">
        <f t="shared" si="1747"/>
        <v>#VALUE!</v>
      </c>
      <c r="AC304" s="187" t="e">
        <f t="shared" si="1748"/>
        <v>#VALUE!</v>
      </c>
      <c r="AD304" s="189" t="e">
        <f>VLOOKUP($I304, 'Barcap OAD'!$A:$S, $F$26, FALSE)</f>
        <v>#N/A</v>
      </c>
      <c r="AE304" s="172" t="e">
        <f t="shared" si="1706"/>
        <v>#VALUE!</v>
      </c>
      <c r="AF304" s="86" t="e">
        <f t="shared" si="1707"/>
        <v>#VALUE!</v>
      </c>
      <c r="AG304" s="80" t="e">
        <f t="shared" si="1740"/>
        <v>#VALUE!</v>
      </c>
      <c r="AH304" s="83" t="e">
        <f t="shared" si="1741"/>
        <v>#VALUE!</v>
      </c>
      <c r="AI304" s="80" t="e">
        <f t="shared" si="1742"/>
        <v>#VALUE!</v>
      </c>
      <c r="AJ304" s="83" t="e">
        <f t="shared" si="1734"/>
        <v>#VALUE!</v>
      </c>
      <c r="AK304" s="187" t="e">
        <f t="shared" si="1727"/>
        <v>#VALUE!</v>
      </c>
      <c r="AL304" s="192" t="e">
        <f t="shared" si="1735"/>
        <v>#VALUE!</v>
      </c>
      <c r="AM304" s="83" t="e">
        <f t="shared" si="1736"/>
        <v>#VALUE!</v>
      </c>
      <c r="AN304" s="80" t="e">
        <f>SUM(AL$297:AL304)</f>
        <v>#VALUE!</v>
      </c>
      <c r="AO304" s="109" t="e">
        <f t="shared" si="1743"/>
        <v>#VALUE!</v>
      </c>
      <c r="AP304" s="194" t="e">
        <f t="shared" si="1744"/>
        <v>#VALUE!</v>
      </c>
      <c r="AQ304" s="200" t="e">
        <f t="shared" si="1737"/>
        <v>#VALUE!</v>
      </c>
      <c r="AR304" s="204"/>
      <c r="AS304" s="221"/>
      <c r="AV304" s="67">
        <f t="shared" si="1728"/>
        <v>-42</v>
      </c>
      <c r="AX304" s="207" t="str">
        <f>[2]!YBHIST($I$280,$I304,J$25,"sec","")</f>
        <v>E</v>
      </c>
      <c r="AY304" s="205" t="str">
        <f>[2]!YBPRICE($I$280,AX304&amp;"d","Market","AccruedInterest","Swap",$I304,"LMMSkew","","Model",100,"")</f>
        <v>E</v>
      </c>
      <c r="BA304" s="211" t="e">
        <f>[2]!YBHIST($E304,$I304,X$25,"sec","")</f>
        <v>#VALUE!</v>
      </c>
      <c r="BB304" s="67" t="e">
        <f>[2]!YBPRICE(E$41,BA304,"Market","AccruedInterest","Swap",$I304,"LMMSkew","","Model",100,"OASEDUR")</f>
        <v>#VALUE!</v>
      </c>
      <c r="BD304" s="211" t="e">
        <f>[2]!YBHIST($F304,$I304,X$25,"sec","")</f>
        <v>#VALUE!</v>
      </c>
      <c r="BE304" s="67" t="e">
        <f>[2]!YBPRICE(E$41,BD304,"Market","AccruedInterest","Swap",$I304,"LMMSkew","","Model",100,"OASEDUR")</f>
        <v>#VALUE!</v>
      </c>
      <c r="BI304" s="518" t="e">
        <f t="shared" si="1745"/>
        <v>#VALUE!</v>
      </c>
      <c r="BJ304" s="520" t="e">
        <f>PRODUCT($BI$297:BI304)-1</f>
        <v>#VALUE!</v>
      </c>
      <c r="BK304" s="518" t="e">
        <f t="shared" si="1746"/>
        <v>#VALUE!</v>
      </c>
      <c r="BL304" s="520" t="e">
        <f>PRODUCT($BK$297:BK304)-1</f>
        <v>#VALUE!</v>
      </c>
    </row>
    <row r="305" spans="1:64" s="68" customFormat="1" ht="15">
      <c r="C305" s="70" t="e">
        <f t="shared" si="1723"/>
        <v>#VALUE!</v>
      </c>
      <c r="D305" s="70" t="e">
        <f t="shared" si="1701"/>
        <v>#VALUE!</v>
      </c>
      <c r="E305" s="68" t="e">
        <f t="shared" si="1702"/>
        <v>#VALUE!</v>
      </c>
      <c r="F305" s="68" t="e">
        <f t="shared" si="1703"/>
        <v>#VALUE!</v>
      </c>
      <c r="G305" s="68" t="str">
        <f t="shared" si="1704"/>
        <v>FNMA3.0-TBA-GEN</v>
      </c>
      <c r="I305" s="133" t="str">
        <f>[2]!YBWORKDAY(EDATE(Base_Date, AV305), -1, "USD")</f>
        <v>E</v>
      </c>
      <c r="J305" s="217" t="str">
        <f t="shared" si="1724"/>
        <v>E</v>
      </c>
      <c r="K305" s="80" t="e">
        <f t="shared" si="1725"/>
        <v>#VALUE!</v>
      </c>
      <c r="L305" s="80" t="e">
        <f t="shared" si="1729"/>
        <v>#VALUE!</v>
      </c>
      <c r="M305" s="81" t="str">
        <f>[2]!YBHIST($I$280,$I305,"LMMOAS","sec")</f>
        <v>E</v>
      </c>
      <c r="N305" s="73" t="str">
        <f>[2]!YBHIST($I$280,$I304,M$25,"sec","")</f>
        <v>E</v>
      </c>
      <c r="O305" s="170" t="str">
        <f>[2]!YBHIST("1 Month LIBOR",I305,"Yield","bmk","")</f>
        <v>E</v>
      </c>
      <c r="P305" s="80" t="e">
        <f t="shared" si="1730"/>
        <v>#VALUE!</v>
      </c>
      <c r="Q305" s="82" t="str">
        <f>[2]!YBSCEN($I$280,$J304&amp;"d","Market",O$25,"Swap",$I304,"MarketWSkew","","Model",100,0,29,"Gradual","ParShift|N",0,"Annualized ROR",O304,100,"",,,,"Default",,,,"Default",,)</f>
        <v>E</v>
      </c>
      <c r="R305" s="80" t="e">
        <f t="shared" si="1731"/>
        <v>#VALUE!</v>
      </c>
      <c r="S305" s="83" t="e">
        <f t="shared" si="1732"/>
        <v>#VALUE!</v>
      </c>
      <c r="T305" s="80" t="e">
        <f>SUM(R$297:R305)</f>
        <v>#VALUE!</v>
      </c>
      <c r="U305" s="83" t="e">
        <f t="shared" si="1739"/>
        <v>#VALUE!</v>
      </c>
      <c r="V305" s="84" t="e">
        <f>VLOOKUP($I305, 'Barcap OAD'!$A:$S, $F$280, FALSE)</f>
        <v>#N/A</v>
      </c>
      <c r="W305" s="172" t="e">
        <f t="shared" si="1733"/>
        <v>#VALUE!</v>
      </c>
      <c r="X305" s="185" t="e">
        <f>[2]!YBHIST($E305,$I305,X$25,"sec","")</f>
        <v>#VALUE!</v>
      </c>
      <c r="Y305" s="80" t="e">
        <f t="shared" si="1717"/>
        <v>#VALUE!</v>
      </c>
      <c r="Z305" s="82" t="e">
        <f t="shared" si="1726"/>
        <v>#VALUE!</v>
      </c>
      <c r="AA305" s="82" t="e">
        <f>[2]!YBHIST($F305,$I305,X$25,"sec","")</f>
        <v>#VALUE!</v>
      </c>
      <c r="AB305" s="82" t="e">
        <f t="shared" si="1747"/>
        <v>#VALUE!</v>
      </c>
      <c r="AC305" s="187" t="e">
        <f t="shared" si="1748"/>
        <v>#VALUE!</v>
      </c>
      <c r="AD305" s="189" t="e">
        <f>VLOOKUP($I305, 'Barcap OAD'!$A:$S, $F$26, FALSE)</f>
        <v>#N/A</v>
      </c>
      <c r="AE305" s="172" t="e">
        <f t="shared" si="1706"/>
        <v>#VALUE!</v>
      </c>
      <c r="AF305" s="86" t="e">
        <f t="shared" si="1707"/>
        <v>#VALUE!</v>
      </c>
      <c r="AG305" s="80" t="e">
        <f t="shared" si="1740"/>
        <v>#VALUE!</v>
      </c>
      <c r="AH305" s="83" t="e">
        <f t="shared" si="1741"/>
        <v>#VALUE!</v>
      </c>
      <c r="AI305" s="80" t="e">
        <f t="shared" si="1742"/>
        <v>#VALUE!</v>
      </c>
      <c r="AJ305" s="83" t="e">
        <f t="shared" si="1734"/>
        <v>#VALUE!</v>
      </c>
      <c r="AK305" s="187" t="e">
        <f t="shared" si="1727"/>
        <v>#VALUE!</v>
      </c>
      <c r="AL305" s="192" t="e">
        <f t="shared" si="1735"/>
        <v>#VALUE!</v>
      </c>
      <c r="AM305" s="83" t="e">
        <f t="shared" si="1736"/>
        <v>#VALUE!</v>
      </c>
      <c r="AN305" s="80" t="e">
        <f>SUM(AL$297:AL305)</f>
        <v>#VALUE!</v>
      </c>
      <c r="AO305" s="109" t="e">
        <f t="shared" si="1743"/>
        <v>#VALUE!</v>
      </c>
      <c r="AP305" s="194" t="e">
        <f t="shared" si="1744"/>
        <v>#VALUE!</v>
      </c>
      <c r="AQ305" s="200" t="e">
        <f t="shared" si="1737"/>
        <v>#VALUE!</v>
      </c>
      <c r="AR305" s="204"/>
      <c r="AS305" s="221"/>
      <c r="AV305" s="67">
        <f t="shared" si="1728"/>
        <v>-41</v>
      </c>
      <c r="AX305" s="207" t="str">
        <f>[2]!YBHIST($I$280,$I305,J$25,"sec","")</f>
        <v>E</v>
      </c>
      <c r="AY305" s="205" t="str">
        <f>[2]!YBPRICE($I$280,AX305&amp;"d","Market","AccruedInterest","Swap",$I305,"LMMSkew","","Model",100,"")</f>
        <v>E</v>
      </c>
      <c r="BA305" s="211" t="e">
        <f>[2]!YBHIST($E305,$I305,X$25,"sec","")</f>
        <v>#VALUE!</v>
      </c>
      <c r="BB305" s="67" t="e">
        <f>[2]!YBPRICE(E$41,BA305,"Market","AccruedInterest","Swap",$I305,"LMMSkew","","Model",100,"OASEDUR")</f>
        <v>#VALUE!</v>
      </c>
      <c r="BD305" s="211" t="e">
        <f>[2]!YBHIST($F305,$I305,X$25,"sec","")</f>
        <v>#VALUE!</v>
      </c>
      <c r="BE305" s="67" t="e">
        <f>[2]!YBPRICE(E$41,BD305,"Market","AccruedInterest","Swap",$I305,"LMMSkew","","Model",100,"OASEDUR")</f>
        <v>#VALUE!</v>
      </c>
      <c r="BI305" s="518" t="e">
        <f t="shared" si="1745"/>
        <v>#VALUE!</v>
      </c>
      <c r="BJ305" s="520" t="e">
        <f>PRODUCT($BI$297:BI305)-1</f>
        <v>#VALUE!</v>
      </c>
      <c r="BK305" s="518" t="e">
        <f t="shared" si="1746"/>
        <v>#VALUE!</v>
      </c>
      <c r="BL305" s="520" t="e">
        <f>PRODUCT($BK$297:BK305)-1</f>
        <v>#VALUE!</v>
      </c>
    </row>
    <row r="306" spans="1:64" s="68" customFormat="1" ht="15">
      <c r="C306" s="70" t="e">
        <f t="shared" si="1723"/>
        <v>#VALUE!</v>
      </c>
      <c r="D306" s="70" t="e">
        <f t="shared" si="1701"/>
        <v>#VALUE!</v>
      </c>
      <c r="E306" s="68" t="e">
        <f t="shared" si="1702"/>
        <v>#VALUE!</v>
      </c>
      <c r="F306" s="68" t="e">
        <f t="shared" si="1703"/>
        <v>#VALUE!</v>
      </c>
      <c r="G306" s="68" t="str">
        <f t="shared" si="1704"/>
        <v>FNMA3.0-TBA-GEN</v>
      </c>
      <c r="I306" s="133" t="str">
        <f>[2]!YBWORKDAY(EDATE(Base_Date, AV306), -1, "USD")</f>
        <v>E</v>
      </c>
      <c r="J306" s="217" t="str">
        <f t="shared" si="1724"/>
        <v>E</v>
      </c>
      <c r="K306" s="80" t="e">
        <f t="shared" si="1725"/>
        <v>#VALUE!</v>
      </c>
      <c r="L306" s="80" t="e">
        <f t="shared" si="1729"/>
        <v>#VALUE!</v>
      </c>
      <c r="M306" s="81" t="str">
        <f>[2]!YBHIST($I$280,$I306,"LMMOAS","sec")</f>
        <v>E</v>
      </c>
      <c r="N306" s="73" t="str">
        <f>[2]!YBHIST($I$280,$I305,M$25,"sec","")</f>
        <v>E</v>
      </c>
      <c r="O306" s="170" t="str">
        <f>[2]!YBHIST("1 Month LIBOR",I306,"Yield","bmk","")</f>
        <v>E</v>
      </c>
      <c r="P306" s="80" t="e">
        <f t="shared" si="1730"/>
        <v>#VALUE!</v>
      </c>
      <c r="Q306" s="82" t="str">
        <f>[2]!YBSCEN($I$280,$J305&amp;"d","Market",O$25,"Swap",$I305,"MarketWSkew","","Model",100,0,29,"Gradual","ParShift|N",0,"Annualized ROR",O305,100,"",,,,"Default",,,,"Default",,)</f>
        <v>E</v>
      </c>
      <c r="R306" s="80" t="e">
        <f t="shared" si="1731"/>
        <v>#VALUE!</v>
      </c>
      <c r="S306" s="83" t="e">
        <f t="shared" si="1732"/>
        <v>#VALUE!</v>
      </c>
      <c r="T306" s="80" t="e">
        <f>SUM(R$297:R306)</f>
        <v>#VALUE!</v>
      </c>
      <c r="U306" s="83" t="e">
        <f t="shared" si="1739"/>
        <v>#VALUE!</v>
      </c>
      <c r="V306" s="84" t="e">
        <f>VLOOKUP($I306, 'Barcap OAD'!$A:$S, $F$280, FALSE)</f>
        <v>#N/A</v>
      </c>
      <c r="W306" s="172" t="e">
        <f t="shared" si="1733"/>
        <v>#VALUE!</v>
      </c>
      <c r="X306" s="185" t="e">
        <f>[2]!YBHIST($E306,$I306,X$25,"sec","")</f>
        <v>#VALUE!</v>
      </c>
      <c r="Y306" s="80" t="e">
        <f t="shared" si="1717"/>
        <v>#VALUE!</v>
      </c>
      <c r="Z306" s="82" t="e">
        <f t="shared" si="1726"/>
        <v>#VALUE!</v>
      </c>
      <c r="AA306" s="82" t="e">
        <f>[2]!YBHIST($F306,$I306,X$25,"sec","")</f>
        <v>#VALUE!</v>
      </c>
      <c r="AB306" s="82" t="e">
        <f t="shared" si="1747"/>
        <v>#VALUE!</v>
      </c>
      <c r="AC306" s="187" t="e">
        <f t="shared" si="1748"/>
        <v>#VALUE!</v>
      </c>
      <c r="AD306" s="189" t="e">
        <f>VLOOKUP($I306, 'Barcap OAD'!$A:$S, $F$26, FALSE)</f>
        <v>#N/A</v>
      </c>
      <c r="AE306" s="172" t="e">
        <f t="shared" si="1706"/>
        <v>#VALUE!</v>
      </c>
      <c r="AF306" s="86" t="e">
        <f t="shared" si="1707"/>
        <v>#VALUE!</v>
      </c>
      <c r="AG306" s="80" t="e">
        <f t="shared" si="1740"/>
        <v>#VALUE!</v>
      </c>
      <c r="AH306" s="83" t="e">
        <f t="shared" si="1741"/>
        <v>#VALUE!</v>
      </c>
      <c r="AI306" s="80" t="e">
        <f t="shared" si="1742"/>
        <v>#VALUE!</v>
      </c>
      <c r="AJ306" s="83" t="e">
        <f t="shared" si="1734"/>
        <v>#VALUE!</v>
      </c>
      <c r="AK306" s="187" t="e">
        <f t="shared" si="1727"/>
        <v>#VALUE!</v>
      </c>
      <c r="AL306" s="192" t="e">
        <f t="shared" si="1735"/>
        <v>#VALUE!</v>
      </c>
      <c r="AM306" s="83" t="e">
        <f t="shared" si="1736"/>
        <v>#VALUE!</v>
      </c>
      <c r="AN306" s="80" t="e">
        <f>SUM(AL$297:AL306)</f>
        <v>#VALUE!</v>
      </c>
      <c r="AO306" s="109" t="e">
        <f t="shared" si="1743"/>
        <v>#VALUE!</v>
      </c>
      <c r="AP306" s="194" t="e">
        <f t="shared" si="1744"/>
        <v>#VALUE!</v>
      </c>
      <c r="AQ306" s="200" t="e">
        <f t="shared" si="1737"/>
        <v>#VALUE!</v>
      </c>
      <c r="AR306" s="204"/>
      <c r="AS306" s="221"/>
      <c r="AV306" s="67">
        <f t="shared" si="1728"/>
        <v>-40</v>
      </c>
      <c r="AX306" s="207" t="str">
        <f>[2]!YBHIST($I$280,$I306,J$25,"sec","")</f>
        <v>E</v>
      </c>
      <c r="AY306" s="205" t="str">
        <f>[2]!YBPRICE($I$280,AX306&amp;"d","Market","AccruedInterest","Swap",$I306,"LMMSkew","","Model",100,"")</f>
        <v>E</v>
      </c>
      <c r="BA306" s="211" t="e">
        <f>[2]!YBHIST($E306,$I306,X$25,"sec","")</f>
        <v>#VALUE!</v>
      </c>
      <c r="BB306" s="67" t="e">
        <f>[2]!YBPRICE(E$41,BA306,"Market","AccruedInterest","Swap",$I306,"LMMSkew","","Model",100,"OASEDUR")</f>
        <v>#VALUE!</v>
      </c>
      <c r="BD306" s="211" t="e">
        <f>[2]!YBHIST($F306,$I306,X$25,"sec","")</f>
        <v>#VALUE!</v>
      </c>
      <c r="BE306" s="67" t="e">
        <f>[2]!YBPRICE(E$41,BD306,"Market","AccruedInterest","Swap",$I306,"LMMSkew","","Model",100,"OASEDUR")</f>
        <v>#VALUE!</v>
      </c>
      <c r="BI306" s="518" t="e">
        <f t="shared" si="1745"/>
        <v>#VALUE!</v>
      </c>
      <c r="BJ306" s="520" t="e">
        <f>PRODUCT($BI$297:BI306)-1</f>
        <v>#VALUE!</v>
      </c>
      <c r="BK306" s="518" t="e">
        <f t="shared" si="1746"/>
        <v>#VALUE!</v>
      </c>
      <c r="BL306" s="520" t="e">
        <f>PRODUCT($BK$297:BK306)-1</f>
        <v>#VALUE!</v>
      </c>
    </row>
    <row r="307" spans="1:64" s="68" customFormat="1" ht="15">
      <c r="C307" s="70" t="e">
        <f t="shared" si="1723"/>
        <v>#VALUE!</v>
      </c>
      <c r="D307" s="70" t="e">
        <f t="shared" si="1701"/>
        <v>#VALUE!</v>
      </c>
      <c r="E307" s="68" t="e">
        <f t="shared" si="1702"/>
        <v>#VALUE!</v>
      </c>
      <c r="F307" s="68" t="e">
        <f t="shared" si="1703"/>
        <v>#VALUE!</v>
      </c>
      <c r="G307" s="68" t="str">
        <f t="shared" si="1704"/>
        <v>FNMA3.0-TBA-GEN</v>
      </c>
      <c r="I307" s="133" t="str">
        <f>[2]!YBWORKDAY(EDATE(Base_Date, AV307), -1, "USD")</f>
        <v>E</v>
      </c>
      <c r="J307" s="217" t="str">
        <f t="shared" si="1724"/>
        <v>E</v>
      </c>
      <c r="K307" s="80" t="e">
        <f t="shared" si="1725"/>
        <v>#VALUE!</v>
      </c>
      <c r="L307" s="80" t="e">
        <f t="shared" si="1729"/>
        <v>#VALUE!</v>
      </c>
      <c r="M307" s="81" t="str">
        <f>[2]!YBHIST($I$280,$I307,"LMMOAS","sec")</f>
        <v>E</v>
      </c>
      <c r="N307" s="73" t="str">
        <f>[2]!YBHIST($I$280,$I306,M$25,"sec","")</f>
        <v>E</v>
      </c>
      <c r="O307" s="170" t="str">
        <f>[2]!YBHIST("1 Month LIBOR",I307,"Yield","bmk","")</f>
        <v>E</v>
      </c>
      <c r="P307" s="80" t="e">
        <f t="shared" si="1730"/>
        <v>#VALUE!</v>
      </c>
      <c r="Q307" s="82" t="str">
        <f>[2]!YBSCEN($I$280,$J306&amp;"d","Market",O$25,"Swap",$I306,"MarketWSkew","","Model",100,0,29,"Gradual","ParShift|N",0,"Annualized ROR",O306,100,"",,,,"Default",,,,"Default",,)</f>
        <v>E</v>
      </c>
      <c r="R307" s="80" t="e">
        <f t="shared" si="1731"/>
        <v>#VALUE!</v>
      </c>
      <c r="S307" s="83" t="e">
        <f t="shared" si="1732"/>
        <v>#VALUE!</v>
      </c>
      <c r="T307" s="80" t="e">
        <f>SUM(R$297:R307)</f>
        <v>#VALUE!</v>
      </c>
      <c r="U307" s="83" t="e">
        <f t="shared" si="1739"/>
        <v>#VALUE!</v>
      </c>
      <c r="V307" s="84" t="e">
        <f>VLOOKUP($I307, 'Barcap OAD'!$A:$S, $F$280, FALSE)</f>
        <v>#N/A</v>
      </c>
      <c r="W307" s="172" t="e">
        <f t="shared" si="1733"/>
        <v>#VALUE!</v>
      </c>
      <c r="X307" s="185" t="e">
        <f>[2]!YBHIST($E307,$I307,X$25,"sec","")</f>
        <v>#VALUE!</v>
      </c>
      <c r="Y307" s="80" t="e">
        <f t="shared" si="1717"/>
        <v>#VALUE!</v>
      </c>
      <c r="Z307" s="82" t="e">
        <f t="shared" si="1726"/>
        <v>#VALUE!</v>
      </c>
      <c r="AA307" s="82" t="e">
        <f>[2]!YBHIST($F307,$I307,X$25,"sec","")</f>
        <v>#VALUE!</v>
      </c>
      <c r="AB307" s="82" t="e">
        <f t="shared" si="1747"/>
        <v>#VALUE!</v>
      </c>
      <c r="AC307" s="187" t="e">
        <f t="shared" si="1748"/>
        <v>#VALUE!</v>
      </c>
      <c r="AD307" s="189" t="e">
        <f>VLOOKUP($I307, 'Barcap OAD'!$A:$S, $F$26, FALSE)</f>
        <v>#N/A</v>
      </c>
      <c r="AE307" s="172" t="e">
        <f t="shared" si="1706"/>
        <v>#VALUE!</v>
      </c>
      <c r="AF307" s="86" t="e">
        <f t="shared" si="1707"/>
        <v>#VALUE!</v>
      </c>
      <c r="AG307" s="80" t="e">
        <f t="shared" si="1740"/>
        <v>#VALUE!</v>
      </c>
      <c r="AH307" s="83" t="e">
        <f t="shared" si="1741"/>
        <v>#VALUE!</v>
      </c>
      <c r="AI307" s="80" t="e">
        <f t="shared" si="1742"/>
        <v>#VALUE!</v>
      </c>
      <c r="AJ307" s="83" t="e">
        <f t="shared" si="1734"/>
        <v>#VALUE!</v>
      </c>
      <c r="AK307" s="187" t="e">
        <f t="shared" si="1727"/>
        <v>#VALUE!</v>
      </c>
      <c r="AL307" s="192" t="e">
        <f t="shared" si="1735"/>
        <v>#VALUE!</v>
      </c>
      <c r="AM307" s="83" t="e">
        <f>AL307/K306</f>
        <v>#VALUE!</v>
      </c>
      <c r="AN307" s="80" t="e">
        <f>SUM(AL$297:AL307)</f>
        <v>#VALUE!</v>
      </c>
      <c r="AO307" s="109" t="e">
        <f t="shared" si="1743"/>
        <v>#VALUE!</v>
      </c>
      <c r="AP307" s="194" t="e">
        <f t="shared" si="1744"/>
        <v>#VALUE!</v>
      </c>
      <c r="AQ307" s="200" t="e">
        <f t="shared" si="1737"/>
        <v>#VALUE!</v>
      </c>
      <c r="AR307" s="204"/>
      <c r="AS307" s="221"/>
      <c r="AV307" s="67">
        <f t="shared" si="1728"/>
        <v>-39</v>
      </c>
      <c r="AX307" s="207" t="str">
        <f>[2]!YBHIST($I$280,$I307,J$25,"sec","")</f>
        <v>E</v>
      </c>
      <c r="AY307" s="205" t="str">
        <f>[2]!YBPRICE($I$280,AX307&amp;"d","Market","AccruedInterest","Swap",$I307,"LMMSkew","","Model",100,"")</f>
        <v>E</v>
      </c>
      <c r="BA307" s="211" t="e">
        <f>[2]!YBHIST($E307,$I307,X$25,"sec","")</f>
        <v>#VALUE!</v>
      </c>
      <c r="BB307" s="67" t="e">
        <f>[2]!YBPRICE(E$41,BA307,"Market","AccruedInterest","Swap",$I307,"LMMSkew","","Model",100,"OASEDUR")</f>
        <v>#VALUE!</v>
      </c>
      <c r="BD307" s="211" t="e">
        <f>[2]!YBHIST($F307,$I307,X$25,"sec","")</f>
        <v>#VALUE!</v>
      </c>
      <c r="BE307" s="67" t="e">
        <f>[2]!YBPRICE(E$41,BD307,"Market","AccruedInterest","Swap",$I307,"LMMSkew","","Model",100,"OASEDUR")</f>
        <v>#VALUE!</v>
      </c>
      <c r="BI307" s="518" t="e">
        <f t="shared" si="1745"/>
        <v>#VALUE!</v>
      </c>
      <c r="BJ307" s="520" t="e">
        <f>PRODUCT($BI$297:BI307)-1</f>
        <v>#VALUE!</v>
      </c>
      <c r="BK307" s="518" t="e">
        <f t="shared" si="1746"/>
        <v>#VALUE!</v>
      </c>
      <c r="BL307" s="520" t="e">
        <f>PRODUCT($BK$297:BK307)-1</f>
        <v>#VALUE!</v>
      </c>
    </row>
    <row r="308" spans="1:64" s="68" customFormat="1" ht="15">
      <c r="C308" s="70" t="e">
        <f t="shared" si="1723"/>
        <v>#VALUE!</v>
      </c>
      <c r="D308" s="70" t="e">
        <f t="shared" si="1701"/>
        <v>#VALUE!</v>
      </c>
      <c r="E308" s="68" t="e">
        <f t="shared" si="1702"/>
        <v>#VALUE!</v>
      </c>
      <c r="F308" s="68" t="e">
        <f t="shared" si="1703"/>
        <v>#VALUE!</v>
      </c>
      <c r="G308" s="68" t="str">
        <f t="shared" si="1704"/>
        <v>FNMA3.0-TBA-GEN</v>
      </c>
      <c r="I308" s="133" t="str">
        <f>[2]!YBWORKDAY(EDATE(Base_Date, AV308), -1, "USD")</f>
        <v>E</v>
      </c>
      <c r="J308" s="217" t="str">
        <f t="shared" si="1724"/>
        <v>E</v>
      </c>
      <c r="K308" s="80" t="e">
        <f t="shared" si="1725"/>
        <v>#VALUE!</v>
      </c>
      <c r="L308" s="80" t="e">
        <f t="shared" si="1729"/>
        <v>#VALUE!</v>
      </c>
      <c r="M308" s="81" t="str">
        <f>[2]!YBHIST($I$280,$I308,"LMMOAS","sec")</f>
        <v>E</v>
      </c>
      <c r="N308" s="73" t="str">
        <f>[2]!YBHIST($I$280,$I307,M$25,"sec","")</f>
        <v>E</v>
      </c>
      <c r="O308" s="170" t="str">
        <f>[2]!YBHIST("1 Month LIBOR",I308,"Yield","bmk","")</f>
        <v>E</v>
      </c>
      <c r="P308" s="80" t="e">
        <f t="shared" si="1730"/>
        <v>#VALUE!</v>
      </c>
      <c r="Q308" s="82" t="str">
        <f>[2]!YBSCEN($I$280,$J307&amp;"d","Market",O$25,"Swap",$I307,"MarketWSkew","","Model",100,0,29,"Gradual","ParShift|N",0,"Annualized ROR",O307,100,"",,,,"Default",,,,"Default",,)</f>
        <v>E</v>
      </c>
      <c r="R308" s="80" t="e">
        <f t="shared" si="1731"/>
        <v>#VALUE!</v>
      </c>
      <c r="S308" s="83" t="e">
        <f t="shared" si="1732"/>
        <v>#VALUE!</v>
      </c>
      <c r="T308" s="80" t="e">
        <f>SUM(R$297:R308)</f>
        <v>#VALUE!</v>
      </c>
      <c r="U308" s="83" t="e">
        <f t="shared" si="1739"/>
        <v>#VALUE!</v>
      </c>
      <c r="V308" s="84" t="e">
        <f>VLOOKUP($I308, 'Barcap OAD'!$A:$S, $F$280, FALSE)</f>
        <v>#N/A</v>
      </c>
      <c r="W308" s="172" t="e">
        <f t="shared" si="1733"/>
        <v>#VALUE!</v>
      </c>
      <c r="X308" s="185" t="e">
        <f>[2]!YBHIST($E308,$I308,X$25,"sec","")</f>
        <v>#VALUE!</v>
      </c>
      <c r="Y308" s="80" t="e">
        <f t="shared" si="1717"/>
        <v>#VALUE!</v>
      </c>
      <c r="Z308" s="82" t="e">
        <f t="shared" si="1726"/>
        <v>#VALUE!</v>
      </c>
      <c r="AA308" s="82" t="e">
        <f>[2]!YBHIST($F308,$I308,X$25,"sec","")</f>
        <v>#VALUE!</v>
      </c>
      <c r="AB308" s="82" t="e">
        <f t="shared" si="1747"/>
        <v>#VALUE!</v>
      </c>
      <c r="AC308" s="187" t="e">
        <f t="shared" si="1748"/>
        <v>#VALUE!</v>
      </c>
      <c r="AD308" s="189" t="e">
        <f>VLOOKUP($I308, 'Barcap OAD'!$A:$S, $F$26, FALSE)</f>
        <v>#N/A</v>
      </c>
      <c r="AE308" s="172" t="e">
        <f t="shared" si="1706"/>
        <v>#VALUE!</v>
      </c>
      <c r="AF308" s="86" t="e">
        <f t="shared" si="1707"/>
        <v>#VALUE!</v>
      </c>
      <c r="AG308" s="80" t="e">
        <f t="shared" si="1740"/>
        <v>#VALUE!</v>
      </c>
      <c r="AH308" s="83" t="e">
        <f t="shared" si="1741"/>
        <v>#VALUE!</v>
      </c>
      <c r="AI308" s="80" t="e">
        <f t="shared" si="1742"/>
        <v>#VALUE!</v>
      </c>
      <c r="AJ308" s="83" t="e">
        <f t="shared" si="1734"/>
        <v>#VALUE!</v>
      </c>
      <c r="AK308" s="187" t="e">
        <f t="shared" si="1727"/>
        <v>#VALUE!</v>
      </c>
      <c r="AL308" s="192" t="e">
        <f t="shared" si="1735"/>
        <v>#VALUE!</v>
      </c>
      <c r="AM308" s="83" t="e">
        <f t="shared" si="1736"/>
        <v>#VALUE!</v>
      </c>
      <c r="AN308" s="80" t="e">
        <f>SUM(AL$297:AL308)</f>
        <v>#VALUE!</v>
      </c>
      <c r="AO308" s="109" t="e">
        <f t="shared" si="1743"/>
        <v>#VALUE!</v>
      </c>
      <c r="AP308" s="194" t="e">
        <f t="shared" si="1744"/>
        <v>#VALUE!</v>
      </c>
      <c r="AQ308" s="200" t="e">
        <f t="shared" si="1737"/>
        <v>#VALUE!</v>
      </c>
      <c r="AR308" s="204"/>
      <c r="AS308" s="221"/>
      <c r="AV308" s="67">
        <f t="shared" si="1728"/>
        <v>-38</v>
      </c>
      <c r="AX308" s="207" t="str">
        <f>[2]!YBHIST($I$280,$I308,J$25,"sec","")</f>
        <v>E</v>
      </c>
      <c r="AY308" s="205" t="str">
        <f>[2]!YBPRICE($I$280,AX308&amp;"d","Market","AccruedInterest","Swap",$I308,"LMMSkew","","Model",100,"")</f>
        <v>E</v>
      </c>
      <c r="BA308" s="211" t="e">
        <f>[2]!YBHIST($E308,$I308,X$25,"sec","")</f>
        <v>#VALUE!</v>
      </c>
      <c r="BB308" s="67" t="e">
        <f>[2]!YBPRICE(E$41,BA308,"Market","AccruedInterest","Swap",$I308,"LMMSkew","","Model",100,"OASEDUR")</f>
        <v>#VALUE!</v>
      </c>
      <c r="BD308" s="211" t="e">
        <f>[2]!YBHIST($F308,$I308,X$25,"sec","")</f>
        <v>#VALUE!</v>
      </c>
      <c r="BE308" s="67" t="e">
        <f>[2]!YBPRICE(E$41,BD308,"Market","AccruedInterest","Swap",$I308,"LMMSkew","","Model",100,"OASEDUR")</f>
        <v>#VALUE!</v>
      </c>
      <c r="BI308" s="518" t="e">
        <f t="shared" si="1745"/>
        <v>#VALUE!</v>
      </c>
      <c r="BJ308" s="520" t="e">
        <f>PRODUCT($BI$297:BI308)-1</f>
        <v>#VALUE!</v>
      </c>
      <c r="BK308" s="518" t="e">
        <f t="shared" si="1746"/>
        <v>#VALUE!</v>
      </c>
      <c r="BL308" s="520" t="e">
        <f>PRODUCT($BK$297:BK308)-1</f>
        <v>#VALUE!</v>
      </c>
    </row>
    <row r="309" spans="1:64" s="68" customFormat="1" ht="15">
      <c r="C309" s="70" t="e">
        <f t="shared" si="1723"/>
        <v>#VALUE!</v>
      </c>
      <c r="D309" s="70" t="e">
        <f t="shared" si="1701"/>
        <v>#VALUE!</v>
      </c>
      <c r="E309" s="68" t="e">
        <f t="shared" si="1702"/>
        <v>#VALUE!</v>
      </c>
      <c r="F309" s="68" t="e">
        <f t="shared" si="1703"/>
        <v>#VALUE!</v>
      </c>
      <c r="G309" s="68" t="str">
        <f t="shared" si="1704"/>
        <v>FNMA3.0-TBA-GEN</v>
      </c>
      <c r="I309" s="133" t="str">
        <f>[2]!YBWORKDAY(EDATE(Base_Date, AV309), -1, "USD")</f>
        <v>E</v>
      </c>
      <c r="J309" s="217" t="str">
        <f t="shared" si="1724"/>
        <v>E</v>
      </c>
      <c r="K309" s="80" t="e">
        <f t="shared" si="1725"/>
        <v>#VALUE!</v>
      </c>
      <c r="L309" s="80" t="e">
        <f t="shared" si="1729"/>
        <v>#VALUE!</v>
      </c>
      <c r="M309" s="81" t="str">
        <f>[2]!YBHIST($I$280,$I309,"LMMOAS","sec")</f>
        <v>E</v>
      </c>
      <c r="N309" s="73" t="str">
        <f>[2]!YBHIST($I$280,$I308,M$25,"sec","")</f>
        <v>E</v>
      </c>
      <c r="O309" s="170" t="str">
        <f>[2]!YBHIST("1 Month LIBOR",I309,"Yield","bmk","")</f>
        <v>E</v>
      </c>
      <c r="P309" s="80" t="e">
        <f t="shared" si="1730"/>
        <v>#VALUE!</v>
      </c>
      <c r="Q309" s="82" t="str">
        <f>[2]!YBSCEN($I$280,$J308&amp;"d","Market",O$25,"Swap",$I308,"MarketWSkew","","Model",100,0,29,"Gradual","ParShift|N",0,"Annualized ROR",O308,100,"",,,,"Default",,,,"Default",,)</f>
        <v>E</v>
      </c>
      <c r="R309" s="80" t="e">
        <f t="shared" si="1731"/>
        <v>#VALUE!</v>
      </c>
      <c r="S309" s="83" t="e">
        <f t="shared" si="1732"/>
        <v>#VALUE!</v>
      </c>
      <c r="T309" s="80" t="e">
        <f>SUM(R$297:R309)</f>
        <v>#VALUE!</v>
      </c>
      <c r="U309" s="83" t="e">
        <f t="shared" si="1739"/>
        <v>#VALUE!</v>
      </c>
      <c r="V309" s="84" t="e">
        <f>VLOOKUP($I309, 'Barcap OAD'!$A:$S, $F$280, FALSE)</f>
        <v>#N/A</v>
      </c>
      <c r="W309" s="172" t="e">
        <f t="shared" si="1733"/>
        <v>#VALUE!</v>
      </c>
      <c r="X309" s="185" t="e">
        <f>[2]!YBHIST($E309,$I309,X$25,"sec","")</f>
        <v>#VALUE!</v>
      </c>
      <c r="Y309" s="80" t="e">
        <f t="shared" si="1717"/>
        <v>#VALUE!</v>
      </c>
      <c r="Z309" s="82" t="e">
        <f t="shared" si="1726"/>
        <v>#VALUE!</v>
      </c>
      <c r="AA309" s="82" t="e">
        <f>[2]!YBHIST($F309,$I309,X$25,"sec","")</f>
        <v>#VALUE!</v>
      </c>
      <c r="AB309" s="82" t="e">
        <f t="shared" si="1747"/>
        <v>#VALUE!</v>
      </c>
      <c r="AC309" s="187" t="e">
        <f t="shared" si="1748"/>
        <v>#VALUE!</v>
      </c>
      <c r="AD309" s="189" t="e">
        <f>VLOOKUP($I309, 'Barcap OAD'!$A:$S, $F$26, FALSE)</f>
        <v>#N/A</v>
      </c>
      <c r="AE309" s="172" t="e">
        <f t="shared" si="1706"/>
        <v>#VALUE!</v>
      </c>
      <c r="AF309" s="86" t="e">
        <f t="shared" si="1707"/>
        <v>#VALUE!</v>
      </c>
      <c r="AG309" s="80" t="e">
        <f t="shared" si="1740"/>
        <v>#VALUE!</v>
      </c>
      <c r="AH309" s="83" t="e">
        <f t="shared" si="1741"/>
        <v>#VALUE!</v>
      </c>
      <c r="AI309" s="80" t="e">
        <f t="shared" si="1742"/>
        <v>#VALUE!</v>
      </c>
      <c r="AJ309" s="83" t="e">
        <f t="shared" si="1734"/>
        <v>#VALUE!</v>
      </c>
      <c r="AK309" s="187" t="e">
        <f t="shared" si="1727"/>
        <v>#VALUE!</v>
      </c>
      <c r="AL309" s="192" t="e">
        <f t="shared" si="1735"/>
        <v>#VALUE!</v>
      </c>
      <c r="AM309" s="83" t="e">
        <f t="shared" si="1736"/>
        <v>#VALUE!</v>
      </c>
      <c r="AN309" s="80" t="e">
        <f>SUM(AL$297:AL309)</f>
        <v>#VALUE!</v>
      </c>
      <c r="AO309" s="109" t="e">
        <f t="shared" si="1743"/>
        <v>#VALUE!</v>
      </c>
      <c r="AP309" s="194" t="e">
        <f t="shared" si="1744"/>
        <v>#VALUE!</v>
      </c>
      <c r="AQ309" s="200" t="e">
        <f t="shared" si="1737"/>
        <v>#VALUE!</v>
      </c>
      <c r="AR309" s="204"/>
      <c r="AS309" s="221"/>
      <c r="AV309" s="67">
        <f t="shared" si="1728"/>
        <v>-37</v>
      </c>
      <c r="AX309" s="207" t="str">
        <f>[2]!YBHIST($I$280,$I309,J$25,"sec","")</f>
        <v>E</v>
      </c>
      <c r="AY309" s="205" t="str">
        <f>[2]!YBPRICE($I$280,AX309&amp;"d","Market","AccruedInterest","Swap",$I309,"LMMSkew","","Model",100,"")</f>
        <v>E</v>
      </c>
      <c r="BA309" s="211" t="e">
        <f>[2]!YBHIST($E309,$I309,X$25,"sec","")</f>
        <v>#VALUE!</v>
      </c>
      <c r="BB309" s="67" t="e">
        <f>[2]!YBPRICE(E$41,BA309,"Market","AccruedInterest","Swap",$I309,"LMMSkew","","Model",100,"OASEDUR")</f>
        <v>#VALUE!</v>
      </c>
      <c r="BD309" s="211" t="e">
        <f>[2]!YBHIST($F309,$I309,X$25,"sec","")</f>
        <v>#VALUE!</v>
      </c>
      <c r="BE309" s="67" t="e">
        <f>[2]!YBPRICE(E$41,BD309,"Market","AccruedInterest","Swap",$I309,"LMMSkew","","Model",100,"OASEDUR")</f>
        <v>#VALUE!</v>
      </c>
      <c r="BI309" s="518" t="e">
        <f t="shared" si="1745"/>
        <v>#VALUE!</v>
      </c>
      <c r="BJ309" s="520" t="e">
        <f>PRODUCT($BI$297:BI309)-1</f>
        <v>#VALUE!</v>
      </c>
      <c r="BK309" s="518" t="e">
        <f t="shared" si="1746"/>
        <v>#VALUE!</v>
      </c>
      <c r="BL309" s="520" t="e">
        <f>PRODUCT($BK$297:BK309)-1</f>
        <v>#VALUE!</v>
      </c>
    </row>
    <row r="310" spans="1:64" ht="15" customHeight="1">
      <c r="A310" s="67" t="s">
        <v>78</v>
      </c>
      <c r="B310" s="69">
        <v>2.5</v>
      </c>
      <c r="C310" s="70" t="e">
        <f t="shared" si="1723"/>
        <v>#VALUE!</v>
      </c>
      <c r="D310" s="70" t="e">
        <f>I310+35</f>
        <v>#VALUE!</v>
      </c>
      <c r="E310" s="70" t="e">
        <f t="shared" si="1702"/>
        <v>#VALUE!</v>
      </c>
      <c r="F310" s="70" t="e">
        <f t="shared" si="1703"/>
        <v>#VALUE!</v>
      </c>
      <c r="G310" s="70" t="str">
        <f>"FNMA"&amp;TEXT($J$23,"0.0")&amp;"-TBA-GEN"</f>
        <v>FNMA3.0-TBA-GEN</v>
      </c>
      <c r="H310" s="71"/>
      <c r="I310" s="133" t="str">
        <f>[2]!YBWORKDAY(EDATE(Base_Date, AV310), -1, "USD")</f>
        <v>E</v>
      </c>
      <c r="J310" s="217" t="str">
        <f t="shared" si="1724"/>
        <v>E</v>
      </c>
      <c r="K310" s="80" t="e">
        <f t="shared" si="1725"/>
        <v>#VALUE!</v>
      </c>
      <c r="L310" s="80" t="e">
        <f t="shared" si="1729"/>
        <v>#VALUE!</v>
      </c>
      <c r="M310" s="81" t="str">
        <f>[2]!YBHIST($I$280,$I310,"LMMOAS","sec")</f>
        <v>E</v>
      </c>
      <c r="N310" s="73" t="str">
        <f>[2]!YBHIST($I$280,$I309,M$25,"sec","")</f>
        <v>E</v>
      </c>
      <c r="O310" s="170" t="str">
        <f>[2]!YBHIST("1 Month LIBOR",I310,"Yield","bmk","")</f>
        <v>E</v>
      </c>
      <c r="P310" s="80" t="e">
        <f t="shared" si="1730"/>
        <v>#VALUE!</v>
      </c>
      <c r="Q310" s="82" t="str">
        <f>[2]!YBSCEN($I$280,$J309&amp;"d","Market",O$25,"Swap",$I309,"MarketWSkew","","Model",100,0,29,"Gradual","ParShift|N",0,"Annualized ROR",O309,100,"",,,,"Default",,,,"Default",,)</f>
        <v>E</v>
      </c>
      <c r="R310" s="80" t="e">
        <f t="shared" si="1731"/>
        <v>#VALUE!</v>
      </c>
      <c r="S310" s="83" t="e">
        <f t="shared" si="1732"/>
        <v>#VALUE!</v>
      </c>
      <c r="T310" s="80" t="e">
        <f>SUM(R$297:R310)</f>
        <v>#VALUE!</v>
      </c>
      <c r="U310" s="83" t="e">
        <f t="shared" si="1739"/>
        <v>#VALUE!</v>
      </c>
      <c r="V310" s="84" t="e">
        <f>VLOOKUP($I310, 'Barcap OAD'!$A:$S, $F$280, FALSE)</f>
        <v>#N/A</v>
      </c>
      <c r="W310" s="172" t="e">
        <f t="shared" si="1733"/>
        <v>#VALUE!</v>
      </c>
      <c r="X310" s="185" t="e">
        <f>[2]!YBHIST($E310,$I310,X$25,"sec","")</f>
        <v>#VALUE!</v>
      </c>
      <c r="Y310" s="80" t="e">
        <f t="shared" si="1717"/>
        <v>#VALUE!</v>
      </c>
      <c r="Z310" s="82" t="e">
        <f t="shared" si="1726"/>
        <v>#VALUE!</v>
      </c>
      <c r="AA310" s="82" t="e">
        <f>[2]!YBHIST($F310,$I310,X$25,"sec","")</f>
        <v>#VALUE!</v>
      </c>
      <c r="AB310" s="82" t="e">
        <f t="shared" si="1747"/>
        <v>#VALUE!</v>
      </c>
      <c r="AC310" s="187" t="e">
        <f t="shared" si="1748"/>
        <v>#VALUE!</v>
      </c>
      <c r="AD310" s="189" t="e">
        <f>VLOOKUP($I310, 'Barcap OAD'!$A:$S, $F$26, FALSE)</f>
        <v>#N/A</v>
      </c>
      <c r="AE310" s="172" t="e">
        <f t="shared" si="1706"/>
        <v>#VALUE!</v>
      </c>
      <c r="AF310" s="86" t="e">
        <f t="shared" si="1707"/>
        <v>#VALUE!</v>
      </c>
      <c r="AG310" s="80" t="e">
        <f t="shared" si="1740"/>
        <v>#VALUE!</v>
      </c>
      <c r="AH310" s="83" t="e">
        <f t="shared" si="1741"/>
        <v>#VALUE!</v>
      </c>
      <c r="AI310" s="80" t="e">
        <f t="shared" si="1742"/>
        <v>#VALUE!</v>
      </c>
      <c r="AJ310" s="83" t="e">
        <f t="shared" si="1734"/>
        <v>#VALUE!</v>
      </c>
      <c r="AK310" s="187" t="e">
        <f t="shared" si="1727"/>
        <v>#VALUE!</v>
      </c>
      <c r="AL310" s="192" t="e">
        <f t="shared" si="1735"/>
        <v>#VALUE!</v>
      </c>
      <c r="AM310" s="83" t="e">
        <f t="shared" si="1736"/>
        <v>#VALUE!</v>
      </c>
      <c r="AN310" s="80" t="e">
        <f>SUM(AL$297:AL310)</f>
        <v>#VALUE!</v>
      </c>
      <c r="AO310" s="109" t="e">
        <f t="shared" si="1743"/>
        <v>#VALUE!</v>
      </c>
      <c r="AP310" s="194" t="e">
        <f t="shared" si="1744"/>
        <v>#VALUE!</v>
      </c>
      <c r="AQ310" s="200" t="e">
        <f t="shared" si="1737"/>
        <v>#VALUE!</v>
      </c>
      <c r="AR310" s="204"/>
      <c r="AS310" s="221"/>
      <c r="AV310" s="67">
        <f t="shared" si="1728"/>
        <v>-36</v>
      </c>
      <c r="AX310" s="208" t="str">
        <f>[2]!YBHIST($I$280,$I310,J$25,"sec","")</f>
        <v>E</v>
      </c>
      <c r="AY310" s="206" t="str">
        <f>[2]!YBPRICE($I$280,AX310&amp;"d","Market","AccruedInterest","Swap",$I310,"LMMSkew","","Model",100,"")</f>
        <v>E</v>
      </c>
      <c r="BA310" s="211" t="e">
        <f>[2]!YBHIST($E310,$I310,X$25,"sec","")</f>
        <v>#VALUE!</v>
      </c>
      <c r="BB310" s="67" t="e">
        <f>[2]!YBPRICE(E$41,BA310,"Market","AccruedInterest","Swap",$I310,"LMMSkew","","Model",100,"OASEDUR")</f>
        <v>#VALUE!</v>
      </c>
      <c r="BD310" s="211" t="e">
        <f>[2]!YBHIST($F310,$I310,X$25,"sec","")</f>
        <v>#VALUE!</v>
      </c>
      <c r="BE310" s="67" t="e">
        <f>[2]!YBPRICE(E$41,BD310,"Market","AccruedInterest","Swap",$I310,"LMMSkew","","Model",100,"OASEDUR")</f>
        <v>#VALUE!</v>
      </c>
      <c r="BI310" s="518" t="e">
        <f t="shared" si="1745"/>
        <v>#VALUE!</v>
      </c>
      <c r="BJ310" s="520" t="e">
        <f>PRODUCT($BI$297:BI310)-1</f>
        <v>#VALUE!</v>
      </c>
      <c r="BK310" s="518" t="e">
        <f t="shared" si="1746"/>
        <v>#VALUE!</v>
      </c>
      <c r="BL310" s="520" t="e">
        <f>PRODUCT($BK$297:BK310)-1</f>
        <v>#VALUE!</v>
      </c>
    </row>
    <row r="311" spans="1:64" ht="15" customHeight="1">
      <c r="A311" s="67" t="s">
        <v>80</v>
      </c>
      <c r="B311" s="69">
        <v>3</v>
      </c>
      <c r="C311" s="70" t="e">
        <f t="shared" si="1723"/>
        <v>#VALUE!</v>
      </c>
      <c r="D311" s="70" t="e">
        <f t="shared" ref="D311:D323" si="1749">I311+35</f>
        <v>#VALUE!</v>
      </c>
      <c r="E311" s="70" t="e">
        <f t="shared" si="1702"/>
        <v>#VALUE!</v>
      </c>
      <c r="F311" s="70" t="e">
        <f t="shared" si="1703"/>
        <v>#VALUE!</v>
      </c>
      <c r="G311" s="70" t="str">
        <f t="shared" ref="G311:G346" si="1750">"FNMA"&amp;TEXT($J$23,"0.0")&amp;"-TBA-GEN"</f>
        <v>FNMA3.0-TBA-GEN</v>
      </c>
      <c r="H311" s="71"/>
      <c r="I311" s="133" t="str">
        <f>[2]!YBWORKDAY(EDATE(Base_Date, AV311), -1, "USD")</f>
        <v>E</v>
      </c>
      <c r="J311" s="217" t="str">
        <f t="shared" si="1724"/>
        <v>E</v>
      </c>
      <c r="K311" s="80" t="e">
        <f t="shared" si="1725"/>
        <v>#VALUE!</v>
      </c>
      <c r="L311" s="80" t="e">
        <f t="shared" si="1729"/>
        <v>#VALUE!</v>
      </c>
      <c r="M311" s="81" t="str">
        <f>[2]!YBHIST($I$280,$I311,"LMMOAS","sec")</f>
        <v>E</v>
      </c>
      <c r="N311" s="73" t="str">
        <f>[2]!YBHIST($I$280,$I310,M$25,"sec","")</f>
        <v>E</v>
      </c>
      <c r="O311" s="170" t="str">
        <f>[2]!YBHIST("1 Month LIBOR",I311,"Yield","bmk","")</f>
        <v>E</v>
      </c>
      <c r="P311" s="80" t="e">
        <f t="shared" si="1730"/>
        <v>#VALUE!</v>
      </c>
      <c r="Q311" s="82" t="str">
        <f>[2]!YBSCEN($I$280,$J310&amp;"d","Market",O$25,"Swap",$I310,"MarketWSkew","","Model",100,0,29,"Gradual","ParShift|N",0,"Annualized ROR",O310,100,"",,,,"Default",,,,"Default",,)</f>
        <v>E</v>
      </c>
      <c r="R311" s="80" t="e">
        <f t="shared" si="1731"/>
        <v>#VALUE!</v>
      </c>
      <c r="S311" s="83" t="e">
        <f t="shared" si="1732"/>
        <v>#VALUE!</v>
      </c>
      <c r="T311" s="80" t="e">
        <f>SUM(R$297:R311)</f>
        <v>#VALUE!</v>
      </c>
      <c r="U311" s="83" t="e">
        <f t="shared" si="1739"/>
        <v>#VALUE!</v>
      </c>
      <c r="V311" s="84" t="e">
        <f>VLOOKUP($I311, 'Barcap OAD'!$A:$S, $F$280, FALSE)</f>
        <v>#N/A</v>
      </c>
      <c r="W311" s="172" t="e">
        <f t="shared" si="1733"/>
        <v>#VALUE!</v>
      </c>
      <c r="X311" s="185" t="e">
        <f>[2]!YBHIST($E311,$I311,X$25,"sec","")</f>
        <v>#VALUE!</v>
      </c>
      <c r="Y311" s="80" t="e">
        <f t="shared" si="1717"/>
        <v>#VALUE!</v>
      </c>
      <c r="Z311" s="82" t="e">
        <f t="shared" si="1726"/>
        <v>#VALUE!</v>
      </c>
      <c r="AA311" s="82" t="e">
        <f>[2]!YBHIST($F311,$I311,X$25,"sec","")</f>
        <v>#VALUE!</v>
      </c>
      <c r="AB311" s="82" t="e">
        <f t="shared" si="1747"/>
        <v>#VALUE!</v>
      </c>
      <c r="AC311" s="187" t="e">
        <f t="shared" si="1748"/>
        <v>#VALUE!</v>
      </c>
      <c r="AD311" s="189" t="e">
        <f>VLOOKUP($I311, 'Barcap OAD'!$A:$S, $F$26, FALSE)</f>
        <v>#N/A</v>
      </c>
      <c r="AE311" s="172" t="e">
        <f t="shared" si="1706"/>
        <v>#VALUE!</v>
      </c>
      <c r="AF311" s="86" t="e">
        <f t="shared" si="1707"/>
        <v>#VALUE!</v>
      </c>
      <c r="AG311" s="80" t="e">
        <f t="shared" si="1740"/>
        <v>#VALUE!</v>
      </c>
      <c r="AH311" s="83" t="e">
        <f t="shared" si="1741"/>
        <v>#VALUE!</v>
      </c>
      <c r="AI311" s="80" t="e">
        <f t="shared" si="1742"/>
        <v>#VALUE!</v>
      </c>
      <c r="AJ311" s="83" t="e">
        <f t="shared" si="1734"/>
        <v>#VALUE!</v>
      </c>
      <c r="AK311" s="187" t="e">
        <f t="shared" si="1727"/>
        <v>#VALUE!</v>
      </c>
      <c r="AL311" s="192" t="e">
        <f t="shared" si="1735"/>
        <v>#VALUE!</v>
      </c>
      <c r="AM311" s="83" t="e">
        <f t="shared" si="1736"/>
        <v>#VALUE!</v>
      </c>
      <c r="AN311" s="80" t="e">
        <f>SUM(AL$297:AL311)</f>
        <v>#VALUE!</v>
      </c>
      <c r="AO311" s="109" t="e">
        <f t="shared" si="1743"/>
        <v>#VALUE!</v>
      </c>
      <c r="AP311" s="194" t="e">
        <f t="shared" si="1744"/>
        <v>#VALUE!</v>
      </c>
      <c r="AQ311" s="200" t="e">
        <f t="shared" si="1737"/>
        <v>#VALUE!</v>
      </c>
      <c r="AR311" s="204"/>
      <c r="AS311" s="221"/>
      <c r="AV311" s="67">
        <f t="shared" si="1728"/>
        <v>-35</v>
      </c>
      <c r="AX311" s="208" t="str">
        <f>[2]!YBHIST($I$280,$I311,J$25,"sec","")</f>
        <v>E</v>
      </c>
      <c r="AY311" s="206" t="str">
        <f>[2]!YBPRICE($I$280,AX311&amp;"d","Market","AccruedInterest","Swap",$I311,"LMMSkew","","Model",100,"")</f>
        <v>E</v>
      </c>
      <c r="BA311" s="211" t="e">
        <f>[2]!YBHIST($E311,$I311,X$25,"sec","")</f>
        <v>#VALUE!</v>
      </c>
      <c r="BB311" s="67" t="e">
        <f>[2]!YBPRICE(E$41,BA311,"Market","AccruedInterest","Swap",$I311,"LMMSkew","","Model",100,"OASEDUR")</f>
        <v>#VALUE!</v>
      </c>
      <c r="BD311" s="211" t="e">
        <f>[2]!YBHIST($F311,$I311,X$25,"sec","")</f>
        <v>#VALUE!</v>
      </c>
      <c r="BE311" s="67" t="e">
        <f>[2]!YBPRICE(E$41,BD311,"Market","AccruedInterest","Swap",$I311,"LMMSkew","","Model",100,"OASEDUR")</f>
        <v>#VALUE!</v>
      </c>
      <c r="BI311" s="518" t="e">
        <f t="shared" si="1745"/>
        <v>#VALUE!</v>
      </c>
      <c r="BJ311" s="520" t="e">
        <f>PRODUCT($BI$297:BI311)-1</f>
        <v>#VALUE!</v>
      </c>
      <c r="BK311" s="518" t="e">
        <f t="shared" si="1746"/>
        <v>#VALUE!</v>
      </c>
      <c r="BL311" s="520" t="e">
        <f>PRODUCT($BK$297:BK311)-1</f>
        <v>#VALUE!</v>
      </c>
    </row>
    <row r="312" spans="1:64" ht="15" customHeight="1">
      <c r="A312" s="67" t="s">
        <v>83</v>
      </c>
      <c r="B312" s="69">
        <v>3.5</v>
      </c>
      <c r="C312" s="70" t="e">
        <f t="shared" si="1723"/>
        <v>#VALUE!</v>
      </c>
      <c r="D312" s="70" t="e">
        <f t="shared" si="1749"/>
        <v>#VALUE!</v>
      </c>
      <c r="E312" s="70" t="e">
        <f t="shared" si="1702"/>
        <v>#VALUE!</v>
      </c>
      <c r="F312" s="70" t="e">
        <f t="shared" si="1703"/>
        <v>#VALUE!</v>
      </c>
      <c r="G312" s="70" t="str">
        <f t="shared" si="1750"/>
        <v>FNMA3.0-TBA-GEN</v>
      </c>
      <c r="H312" s="71"/>
      <c r="I312" s="133" t="str">
        <f>[2]!YBWORKDAY(EDATE(Base_Date, AV312), -1, "USD")</f>
        <v>E</v>
      </c>
      <c r="J312" s="217" t="str">
        <f t="shared" si="1724"/>
        <v>E</v>
      </c>
      <c r="K312" s="80" t="e">
        <f t="shared" si="1725"/>
        <v>#VALUE!</v>
      </c>
      <c r="L312" s="80" t="e">
        <f t="shared" si="1729"/>
        <v>#VALUE!</v>
      </c>
      <c r="M312" s="81" t="str">
        <f>[2]!YBHIST($I$280,$I312,"LMMOAS","sec")</f>
        <v>E</v>
      </c>
      <c r="N312" s="73" t="str">
        <f>[2]!YBHIST($I$280,$I311,M$25,"sec","")</f>
        <v>E</v>
      </c>
      <c r="O312" s="170" t="str">
        <f>[2]!YBHIST("1 Month LIBOR",I312,"Yield","bmk","")</f>
        <v>E</v>
      </c>
      <c r="P312" s="80" t="e">
        <f t="shared" si="1730"/>
        <v>#VALUE!</v>
      </c>
      <c r="Q312" s="82" t="str">
        <f>[2]!YBSCEN($I$280,$J311&amp;"d","Market",O$25,"Swap",$I311,"MarketWSkew","","Model",100,0,29,"Gradual","ParShift|N",0,"Annualized ROR",O311,100,"",,,,"Default",,,,"Default",,)</f>
        <v>E</v>
      </c>
      <c r="R312" s="80" t="e">
        <f t="shared" si="1731"/>
        <v>#VALUE!</v>
      </c>
      <c r="S312" s="83" t="e">
        <f t="shared" si="1732"/>
        <v>#VALUE!</v>
      </c>
      <c r="T312" s="80" t="e">
        <f>SUM(R$297:R312)</f>
        <v>#VALUE!</v>
      </c>
      <c r="U312" s="83" t="e">
        <f t="shared" si="1739"/>
        <v>#VALUE!</v>
      </c>
      <c r="V312" s="84" t="e">
        <f>VLOOKUP($I312, 'Barcap OAD'!$A:$S, $F$280, FALSE)</f>
        <v>#N/A</v>
      </c>
      <c r="W312" s="172" t="e">
        <f t="shared" si="1733"/>
        <v>#VALUE!</v>
      </c>
      <c r="X312" s="185" t="e">
        <f>[2]!YBHIST($E312,$I312,X$25,"sec","")</f>
        <v>#VALUE!</v>
      </c>
      <c r="Y312" s="80" t="e">
        <f t="shared" si="1717"/>
        <v>#VALUE!</v>
      </c>
      <c r="Z312" s="82" t="e">
        <f t="shared" si="1726"/>
        <v>#VALUE!</v>
      </c>
      <c r="AA312" s="82" t="e">
        <f>[2]!YBHIST($F312,$I312,X$25,"sec","")</f>
        <v>#VALUE!</v>
      </c>
      <c r="AB312" s="82" t="e">
        <f t="shared" si="1747"/>
        <v>#VALUE!</v>
      </c>
      <c r="AC312" s="187" t="e">
        <f t="shared" si="1748"/>
        <v>#VALUE!</v>
      </c>
      <c r="AD312" s="189" t="e">
        <f>VLOOKUP($I312, 'Barcap OAD'!$A:$S, $F$26, FALSE)</f>
        <v>#N/A</v>
      </c>
      <c r="AE312" s="172" t="e">
        <f t="shared" si="1706"/>
        <v>#VALUE!</v>
      </c>
      <c r="AF312" s="86" t="e">
        <f t="shared" si="1707"/>
        <v>#VALUE!</v>
      </c>
      <c r="AG312" s="80" t="e">
        <f t="shared" si="1740"/>
        <v>#VALUE!</v>
      </c>
      <c r="AH312" s="83" t="e">
        <f t="shared" si="1741"/>
        <v>#VALUE!</v>
      </c>
      <c r="AI312" s="80" t="e">
        <f t="shared" si="1742"/>
        <v>#VALUE!</v>
      </c>
      <c r="AJ312" s="83" t="e">
        <f t="shared" si="1734"/>
        <v>#VALUE!</v>
      </c>
      <c r="AK312" s="187" t="e">
        <f t="shared" si="1727"/>
        <v>#VALUE!</v>
      </c>
      <c r="AL312" s="192" t="e">
        <f t="shared" si="1735"/>
        <v>#VALUE!</v>
      </c>
      <c r="AM312" s="83" t="e">
        <f t="shared" si="1736"/>
        <v>#VALUE!</v>
      </c>
      <c r="AN312" s="80" t="e">
        <f>SUM(AL$297:AL312)</f>
        <v>#VALUE!</v>
      </c>
      <c r="AO312" s="109" t="e">
        <f t="shared" si="1743"/>
        <v>#VALUE!</v>
      </c>
      <c r="AP312" s="194" t="e">
        <f t="shared" si="1744"/>
        <v>#VALUE!</v>
      </c>
      <c r="AQ312" s="200" t="e">
        <f t="shared" si="1737"/>
        <v>#VALUE!</v>
      </c>
      <c r="AR312" s="204"/>
      <c r="AS312" s="221"/>
      <c r="AV312" s="67">
        <f t="shared" si="1728"/>
        <v>-34</v>
      </c>
      <c r="AX312" s="208" t="str">
        <f>[2]!YBHIST($I$280,$I312,J$25,"sec","")</f>
        <v>E</v>
      </c>
      <c r="AY312" s="206" t="str">
        <f>[2]!YBPRICE($I$280,AX312&amp;"d","Market","AccruedInterest","Swap",$I312,"LMMSkew","","Model",100,"")</f>
        <v>E</v>
      </c>
      <c r="BA312" s="211" t="e">
        <f>[2]!YBHIST($E312,$I312,X$25,"sec","")</f>
        <v>#VALUE!</v>
      </c>
      <c r="BB312" s="67" t="e">
        <f>[2]!YBPRICE(E$41,BA312,"Market","AccruedInterest","Swap",$I312,"LMMSkew","","Model",100,"OASEDUR")</f>
        <v>#VALUE!</v>
      </c>
      <c r="BD312" s="211" t="e">
        <f>[2]!YBHIST($F312,$I312,X$25,"sec","")</f>
        <v>#VALUE!</v>
      </c>
      <c r="BE312" s="67" t="e">
        <f>[2]!YBPRICE(E$41,BD312,"Market","AccruedInterest","Swap",$I312,"LMMSkew","","Model",100,"OASEDUR")</f>
        <v>#VALUE!</v>
      </c>
      <c r="BI312" s="518" t="e">
        <f t="shared" si="1745"/>
        <v>#VALUE!</v>
      </c>
      <c r="BJ312" s="520" t="e">
        <f>PRODUCT($BI$297:BI312)-1</f>
        <v>#VALUE!</v>
      </c>
      <c r="BK312" s="518" t="e">
        <f t="shared" si="1746"/>
        <v>#VALUE!</v>
      </c>
      <c r="BL312" s="520" t="e">
        <f>PRODUCT($BK$297:BK312)-1</f>
        <v>#VALUE!</v>
      </c>
    </row>
    <row r="313" spans="1:64" ht="15" customHeight="1">
      <c r="A313" s="67" t="s">
        <v>83</v>
      </c>
      <c r="B313" s="69">
        <v>4</v>
      </c>
      <c r="C313" s="70" t="e">
        <f t="shared" si="1723"/>
        <v>#VALUE!</v>
      </c>
      <c r="D313" s="70" t="e">
        <f t="shared" si="1749"/>
        <v>#VALUE!</v>
      </c>
      <c r="E313" s="70" t="e">
        <f t="shared" si="1702"/>
        <v>#VALUE!</v>
      </c>
      <c r="F313" s="70" t="e">
        <f t="shared" si="1703"/>
        <v>#VALUE!</v>
      </c>
      <c r="G313" s="70" t="str">
        <f t="shared" si="1750"/>
        <v>FNMA3.0-TBA-GEN</v>
      </c>
      <c r="H313" s="71"/>
      <c r="I313" s="133" t="str">
        <f>[2]!YBWORKDAY(EDATE(Base_Date, AV313), -1, "USD")</f>
        <v>E</v>
      </c>
      <c r="J313" s="217" t="str">
        <f t="shared" si="1724"/>
        <v>E</v>
      </c>
      <c r="K313" s="80" t="e">
        <f t="shared" si="1725"/>
        <v>#VALUE!</v>
      </c>
      <c r="L313" s="80" t="e">
        <f t="shared" si="1729"/>
        <v>#VALUE!</v>
      </c>
      <c r="M313" s="81" t="str">
        <f>[2]!YBHIST($I$280,$I313,"LMMOAS","sec")</f>
        <v>E</v>
      </c>
      <c r="N313" s="73" t="str">
        <f>[2]!YBHIST($I$280,$I312,M$25,"sec","")</f>
        <v>E</v>
      </c>
      <c r="O313" s="170" t="str">
        <f>[2]!YBHIST("1 Month LIBOR",I313,"Yield","bmk","")</f>
        <v>E</v>
      </c>
      <c r="P313" s="80" t="e">
        <f t="shared" si="1730"/>
        <v>#VALUE!</v>
      </c>
      <c r="Q313" s="82" t="str">
        <f>[2]!YBSCEN($I$280,$J312&amp;"d","Market",O$25,"Swap",$I312,"MarketWSkew","","Model",100,0,29,"Gradual","ParShift|N",0,"Annualized ROR",O312,100,"",,,,"Default",,,,"Default",,)</f>
        <v>E</v>
      </c>
      <c r="R313" s="80" t="e">
        <f t="shared" si="1731"/>
        <v>#VALUE!</v>
      </c>
      <c r="S313" s="83" t="e">
        <f t="shared" si="1732"/>
        <v>#VALUE!</v>
      </c>
      <c r="T313" s="80" t="e">
        <f>SUM(R$297:R313)</f>
        <v>#VALUE!</v>
      </c>
      <c r="U313" s="83" t="e">
        <f t="shared" si="1739"/>
        <v>#VALUE!</v>
      </c>
      <c r="V313" s="84" t="e">
        <f>VLOOKUP($I313, 'Barcap OAD'!$A:$S, $F$280, FALSE)</f>
        <v>#N/A</v>
      </c>
      <c r="W313" s="172" t="e">
        <f t="shared" si="1733"/>
        <v>#VALUE!</v>
      </c>
      <c r="X313" s="185" t="e">
        <f>[2]!YBHIST($E313,$I313,X$25,"sec","")</f>
        <v>#VALUE!</v>
      </c>
      <c r="Y313" s="80" t="e">
        <f t="shared" si="1717"/>
        <v>#VALUE!</v>
      </c>
      <c r="Z313" s="82" t="e">
        <f t="shared" si="1726"/>
        <v>#VALUE!</v>
      </c>
      <c r="AA313" s="82" t="e">
        <f>[2]!YBHIST($F313,$I313,X$25,"sec","")</f>
        <v>#VALUE!</v>
      </c>
      <c r="AB313" s="82" t="e">
        <f t="shared" si="1747"/>
        <v>#VALUE!</v>
      </c>
      <c r="AC313" s="187" t="e">
        <f t="shared" si="1748"/>
        <v>#VALUE!</v>
      </c>
      <c r="AD313" s="189" t="e">
        <f>VLOOKUP($I313, 'Barcap OAD'!$A:$S, $F$26, FALSE)</f>
        <v>#N/A</v>
      </c>
      <c r="AE313" s="172" t="e">
        <f t="shared" si="1706"/>
        <v>#VALUE!</v>
      </c>
      <c r="AF313" s="86" t="e">
        <f t="shared" si="1707"/>
        <v>#VALUE!</v>
      </c>
      <c r="AG313" s="80" t="e">
        <f t="shared" si="1740"/>
        <v>#VALUE!</v>
      </c>
      <c r="AH313" s="83" t="e">
        <f t="shared" si="1741"/>
        <v>#VALUE!</v>
      </c>
      <c r="AI313" s="80" t="e">
        <f t="shared" si="1742"/>
        <v>#VALUE!</v>
      </c>
      <c r="AJ313" s="83" t="e">
        <f t="shared" si="1734"/>
        <v>#VALUE!</v>
      </c>
      <c r="AK313" s="187" t="e">
        <f t="shared" si="1727"/>
        <v>#VALUE!</v>
      </c>
      <c r="AL313" s="192" t="e">
        <f t="shared" si="1735"/>
        <v>#VALUE!</v>
      </c>
      <c r="AM313" s="83" t="e">
        <f t="shared" si="1736"/>
        <v>#VALUE!</v>
      </c>
      <c r="AN313" s="80" t="e">
        <f>SUM(AL$297:AL313)</f>
        <v>#VALUE!</v>
      </c>
      <c r="AO313" s="109" t="e">
        <f t="shared" si="1743"/>
        <v>#VALUE!</v>
      </c>
      <c r="AP313" s="194" t="e">
        <f t="shared" si="1744"/>
        <v>#VALUE!</v>
      </c>
      <c r="AQ313" s="200" t="e">
        <f t="shared" si="1737"/>
        <v>#VALUE!</v>
      </c>
      <c r="AR313" s="204"/>
      <c r="AS313" s="221"/>
      <c r="AV313" s="67">
        <f t="shared" si="1728"/>
        <v>-33</v>
      </c>
      <c r="AX313" s="208" t="str">
        <f>[2]!YBHIST($I$280,$I313,J$25,"sec","")</f>
        <v>E</v>
      </c>
      <c r="AY313" s="206" t="str">
        <f>[2]!YBPRICE($I$280,AX313&amp;"d","Market","AccruedInterest","Swap",$I313,"LMMSkew","","Model",100,"")</f>
        <v>E</v>
      </c>
      <c r="BA313" s="211" t="e">
        <f>[2]!YBHIST($E313,$I313,X$25,"sec","")</f>
        <v>#VALUE!</v>
      </c>
      <c r="BB313" s="67" t="e">
        <f>[2]!YBPRICE(E$41,BA313,"Market","AccruedInterest","Swap",$I313,"LMMSkew","","Model",100,"OASEDUR")</f>
        <v>#VALUE!</v>
      </c>
      <c r="BD313" s="211" t="e">
        <f>[2]!YBHIST($F313,$I313,X$25,"sec","")</f>
        <v>#VALUE!</v>
      </c>
      <c r="BE313" s="67" t="e">
        <f>[2]!YBPRICE(E$41,BD313,"Market","AccruedInterest","Swap",$I313,"LMMSkew","","Model",100,"OASEDUR")</f>
        <v>#VALUE!</v>
      </c>
      <c r="BI313" s="518" t="e">
        <f t="shared" si="1745"/>
        <v>#VALUE!</v>
      </c>
      <c r="BJ313" s="520" t="e">
        <f>PRODUCT($BI$297:BI313)-1</f>
        <v>#VALUE!</v>
      </c>
      <c r="BK313" s="518" t="e">
        <f t="shared" si="1746"/>
        <v>#VALUE!</v>
      </c>
      <c r="BL313" s="520" t="e">
        <f>PRODUCT($BK$297:BK313)-1</f>
        <v>#VALUE!</v>
      </c>
    </row>
    <row r="314" spans="1:64" ht="15" customHeight="1">
      <c r="A314" s="67" t="s">
        <v>85</v>
      </c>
      <c r="B314" s="69">
        <v>4.5</v>
      </c>
      <c r="C314" s="70" t="e">
        <f t="shared" si="1723"/>
        <v>#VALUE!</v>
      </c>
      <c r="D314" s="70" t="e">
        <f t="shared" si="1749"/>
        <v>#VALUE!</v>
      </c>
      <c r="E314" s="70" t="e">
        <f t="shared" si="1702"/>
        <v>#VALUE!</v>
      </c>
      <c r="F314" s="70" t="e">
        <f t="shared" si="1703"/>
        <v>#VALUE!</v>
      </c>
      <c r="G314" s="70" t="str">
        <f t="shared" si="1750"/>
        <v>FNMA3.0-TBA-GEN</v>
      </c>
      <c r="H314" s="71"/>
      <c r="I314" s="133" t="str">
        <f>[2]!YBWORKDAY(EDATE(Base_Date, AV314), -1, "USD")</f>
        <v>E</v>
      </c>
      <c r="J314" s="217" t="str">
        <f t="shared" si="1724"/>
        <v>E</v>
      </c>
      <c r="K314" s="80" t="e">
        <f t="shared" si="1725"/>
        <v>#VALUE!</v>
      </c>
      <c r="L314" s="80" t="e">
        <f t="shared" si="1729"/>
        <v>#VALUE!</v>
      </c>
      <c r="M314" s="81" t="str">
        <f>[2]!YBHIST($I$280,$I314,"LMMOAS","sec")</f>
        <v>E</v>
      </c>
      <c r="N314" s="73" t="str">
        <f>[2]!YBHIST($I$280,$I313,M$25,"sec","")</f>
        <v>E</v>
      </c>
      <c r="O314" s="170" t="str">
        <f>[2]!YBHIST("1 Month LIBOR",I314,"Yield","bmk","")</f>
        <v>E</v>
      </c>
      <c r="P314" s="80" t="e">
        <f t="shared" si="1730"/>
        <v>#VALUE!</v>
      </c>
      <c r="Q314" s="82" t="str">
        <f>[2]!YBSCEN($I$280,$J313&amp;"d","Market",O$25,"Swap",$I313,"MarketWSkew","","Model",100,0,29,"Gradual","ParShift|N",0,"Annualized ROR",O313,100,"",,,,"Default",,,,"Default",,)</f>
        <v>E</v>
      </c>
      <c r="R314" s="80" t="e">
        <f t="shared" si="1731"/>
        <v>#VALUE!</v>
      </c>
      <c r="S314" s="83" t="e">
        <f t="shared" si="1732"/>
        <v>#VALUE!</v>
      </c>
      <c r="T314" s="80" t="e">
        <f>SUM(R$297:R314)</f>
        <v>#VALUE!</v>
      </c>
      <c r="U314" s="83" t="e">
        <f t="shared" si="1739"/>
        <v>#VALUE!</v>
      </c>
      <c r="V314" s="84" t="e">
        <f>VLOOKUP($I314, 'Barcap OAD'!$A:$S, $F$280, FALSE)</f>
        <v>#N/A</v>
      </c>
      <c r="W314" s="172" t="e">
        <f t="shared" si="1733"/>
        <v>#VALUE!</v>
      </c>
      <c r="X314" s="185" t="e">
        <f>[2]!YBHIST($E314,$I314,X$25,"sec","")</f>
        <v>#VALUE!</v>
      </c>
      <c r="Y314" s="80" t="e">
        <f t="shared" si="1717"/>
        <v>#VALUE!</v>
      </c>
      <c r="Z314" s="82" t="e">
        <f t="shared" si="1726"/>
        <v>#VALUE!</v>
      </c>
      <c r="AA314" s="82" t="e">
        <f>[2]!YBHIST($F314,$I314,X$25,"sec","")</f>
        <v>#VALUE!</v>
      </c>
      <c r="AB314" s="82" t="e">
        <f t="shared" si="1747"/>
        <v>#VALUE!</v>
      </c>
      <c r="AC314" s="187" t="e">
        <f t="shared" si="1748"/>
        <v>#VALUE!</v>
      </c>
      <c r="AD314" s="189" t="e">
        <f>VLOOKUP($I314, 'Barcap OAD'!$A:$S, $F$26, FALSE)</f>
        <v>#N/A</v>
      </c>
      <c r="AE314" s="172" t="e">
        <f t="shared" si="1706"/>
        <v>#VALUE!</v>
      </c>
      <c r="AF314" s="86" t="e">
        <f t="shared" si="1707"/>
        <v>#VALUE!</v>
      </c>
      <c r="AG314" s="80" t="e">
        <f t="shared" si="1740"/>
        <v>#VALUE!</v>
      </c>
      <c r="AH314" s="83" t="e">
        <f t="shared" si="1741"/>
        <v>#VALUE!</v>
      </c>
      <c r="AI314" s="80" t="e">
        <f t="shared" si="1742"/>
        <v>#VALUE!</v>
      </c>
      <c r="AJ314" s="83" t="e">
        <f t="shared" si="1734"/>
        <v>#VALUE!</v>
      </c>
      <c r="AK314" s="187" t="e">
        <f t="shared" si="1727"/>
        <v>#VALUE!</v>
      </c>
      <c r="AL314" s="192" t="e">
        <f t="shared" si="1735"/>
        <v>#VALUE!</v>
      </c>
      <c r="AM314" s="83" t="e">
        <f t="shared" si="1736"/>
        <v>#VALUE!</v>
      </c>
      <c r="AN314" s="80" t="e">
        <f>SUM(AL$297:AL314)</f>
        <v>#VALUE!</v>
      </c>
      <c r="AO314" s="109" t="e">
        <f t="shared" si="1743"/>
        <v>#VALUE!</v>
      </c>
      <c r="AP314" s="194" t="e">
        <f t="shared" si="1744"/>
        <v>#VALUE!</v>
      </c>
      <c r="AQ314" s="200" t="e">
        <f t="shared" si="1737"/>
        <v>#VALUE!</v>
      </c>
      <c r="AR314" s="204"/>
      <c r="AS314" s="221"/>
      <c r="AV314" s="67">
        <f t="shared" si="1728"/>
        <v>-32</v>
      </c>
      <c r="AX314" s="208" t="str">
        <f>[2]!YBHIST($I$280,$I314,J$25,"sec","")</f>
        <v>E</v>
      </c>
      <c r="AY314" s="206" t="str">
        <f>[2]!YBPRICE($I$280,AX314&amp;"d","Market","AccruedInterest","Swap",$I314,"LMMSkew","","Model",100,"")</f>
        <v>E</v>
      </c>
      <c r="BA314" s="211" t="e">
        <f>[2]!YBHIST($E314,$I314,X$25,"sec","")</f>
        <v>#VALUE!</v>
      </c>
      <c r="BB314" s="67" t="e">
        <f>[2]!YBPRICE(E$41,BA314,"Market","AccruedInterest","Swap",$I314,"LMMSkew","","Model",100,"OASEDUR")</f>
        <v>#VALUE!</v>
      </c>
      <c r="BD314" s="211" t="e">
        <f>[2]!YBHIST($F314,$I314,X$25,"sec","")</f>
        <v>#VALUE!</v>
      </c>
      <c r="BE314" s="67" t="e">
        <f>[2]!YBPRICE(E$41,BD314,"Market","AccruedInterest","Swap",$I314,"LMMSkew","","Model",100,"OASEDUR")</f>
        <v>#VALUE!</v>
      </c>
      <c r="BI314" s="518" t="e">
        <f t="shared" si="1745"/>
        <v>#VALUE!</v>
      </c>
      <c r="BJ314" s="520" t="e">
        <f>PRODUCT($BI$297:BI314)-1</f>
        <v>#VALUE!</v>
      </c>
      <c r="BK314" s="518" t="e">
        <f t="shared" si="1746"/>
        <v>#VALUE!</v>
      </c>
      <c r="BL314" s="520" t="e">
        <f>PRODUCT($BK$297:BK314)-1</f>
        <v>#VALUE!</v>
      </c>
    </row>
    <row r="315" spans="1:64" ht="15" customHeight="1">
      <c r="B315" s="69">
        <v>5</v>
      </c>
      <c r="C315" s="70" t="e">
        <f t="shared" si="1723"/>
        <v>#VALUE!</v>
      </c>
      <c r="D315" s="70" t="e">
        <f t="shared" si="1749"/>
        <v>#VALUE!</v>
      </c>
      <c r="E315" s="70" t="e">
        <f t="shared" si="1702"/>
        <v>#VALUE!</v>
      </c>
      <c r="F315" s="70" t="e">
        <f t="shared" si="1703"/>
        <v>#VALUE!</v>
      </c>
      <c r="G315" s="70" t="str">
        <f t="shared" si="1750"/>
        <v>FNMA3.0-TBA-GEN</v>
      </c>
      <c r="H315" s="71"/>
      <c r="I315" s="133" t="str">
        <f>[2]!YBWORKDAY(EDATE(Base_Date, AV315), -1, "USD")</f>
        <v>E</v>
      </c>
      <c r="J315" s="217" t="str">
        <f t="shared" si="1724"/>
        <v>E</v>
      </c>
      <c r="K315" s="80" t="e">
        <f t="shared" si="1725"/>
        <v>#VALUE!</v>
      </c>
      <c r="L315" s="80" t="e">
        <f t="shared" si="1729"/>
        <v>#VALUE!</v>
      </c>
      <c r="M315" s="81" t="str">
        <f>[2]!YBHIST($I$280,$I315,"LMMOAS","sec")</f>
        <v>E</v>
      </c>
      <c r="N315" s="73" t="str">
        <f>[2]!YBHIST($I$280,$I314,M$25,"sec","")</f>
        <v>E</v>
      </c>
      <c r="O315" s="170" t="str">
        <f>[2]!YBHIST("1 Month LIBOR",I315,"Yield","bmk","")</f>
        <v>E</v>
      </c>
      <c r="P315" s="80" t="e">
        <f t="shared" si="1730"/>
        <v>#VALUE!</v>
      </c>
      <c r="Q315" s="82" t="str">
        <f>[2]!YBSCEN($I$280,$J314&amp;"d","Market",O$25,"Swap",$I314,"MarketWSkew","","Model",100,0,29,"Gradual","ParShift|N",0,"Annualized ROR",O314,100,"",,,,"Default",,,,"Default",,)</f>
        <v>E</v>
      </c>
      <c r="R315" s="80" t="e">
        <f t="shared" si="1731"/>
        <v>#VALUE!</v>
      </c>
      <c r="S315" s="83" t="e">
        <f t="shared" si="1732"/>
        <v>#VALUE!</v>
      </c>
      <c r="T315" s="80" t="e">
        <f>SUM(R$297:R315)</f>
        <v>#VALUE!</v>
      </c>
      <c r="U315" s="83" t="e">
        <f t="shared" si="1739"/>
        <v>#VALUE!</v>
      </c>
      <c r="V315" s="84" t="e">
        <f>VLOOKUP($I315, 'Barcap OAD'!$A:$S, $F$280, FALSE)</f>
        <v>#N/A</v>
      </c>
      <c r="W315" s="172" t="e">
        <f t="shared" si="1733"/>
        <v>#VALUE!</v>
      </c>
      <c r="X315" s="185" t="e">
        <f>[2]!YBHIST($E315,$I315,X$25,"sec","")</f>
        <v>#VALUE!</v>
      </c>
      <c r="Y315" s="80" t="e">
        <f t="shared" si="1717"/>
        <v>#VALUE!</v>
      </c>
      <c r="Z315" s="82" t="e">
        <f t="shared" si="1726"/>
        <v>#VALUE!</v>
      </c>
      <c r="AA315" s="82" t="e">
        <f>[2]!YBHIST($F315,$I315,X$25,"sec","")</f>
        <v>#VALUE!</v>
      </c>
      <c r="AB315" s="82" t="e">
        <f t="shared" si="1747"/>
        <v>#VALUE!</v>
      </c>
      <c r="AC315" s="187" t="e">
        <f t="shared" si="1748"/>
        <v>#VALUE!</v>
      </c>
      <c r="AD315" s="189" t="e">
        <f>VLOOKUP($I315, 'Barcap OAD'!$A:$S, $F$26, FALSE)</f>
        <v>#N/A</v>
      </c>
      <c r="AE315" s="172" t="e">
        <f t="shared" si="1706"/>
        <v>#VALUE!</v>
      </c>
      <c r="AF315" s="86" t="e">
        <f t="shared" si="1707"/>
        <v>#VALUE!</v>
      </c>
      <c r="AG315" s="80" t="e">
        <f t="shared" si="1740"/>
        <v>#VALUE!</v>
      </c>
      <c r="AH315" s="83" t="e">
        <f t="shared" si="1741"/>
        <v>#VALUE!</v>
      </c>
      <c r="AI315" s="80" t="e">
        <f t="shared" si="1742"/>
        <v>#VALUE!</v>
      </c>
      <c r="AJ315" s="83" t="e">
        <f t="shared" si="1734"/>
        <v>#VALUE!</v>
      </c>
      <c r="AK315" s="187" t="e">
        <f t="shared" si="1727"/>
        <v>#VALUE!</v>
      </c>
      <c r="AL315" s="192" t="e">
        <f t="shared" si="1735"/>
        <v>#VALUE!</v>
      </c>
      <c r="AM315" s="83" t="e">
        <f t="shared" si="1736"/>
        <v>#VALUE!</v>
      </c>
      <c r="AN315" s="80" t="e">
        <f>SUM(AL$297:AL315)</f>
        <v>#VALUE!</v>
      </c>
      <c r="AO315" s="109" t="e">
        <f t="shared" si="1743"/>
        <v>#VALUE!</v>
      </c>
      <c r="AP315" s="194" t="e">
        <f t="shared" si="1744"/>
        <v>#VALUE!</v>
      </c>
      <c r="AQ315" s="200" t="e">
        <f t="shared" si="1737"/>
        <v>#VALUE!</v>
      </c>
      <c r="AR315" s="204"/>
      <c r="AS315" s="221"/>
      <c r="AV315" s="67">
        <f t="shared" si="1728"/>
        <v>-31</v>
      </c>
      <c r="AX315" s="208" t="str">
        <f>[2]!YBHIST($I$280,$I315,J$25,"sec","")</f>
        <v>E</v>
      </c>
      <c r="AY315" s="206" t="str">
        <f>[2]!YBPRICE($I$280,AX315&amp;"d","Market","AccruedInterest","Swap",$I315,"LMMSkew","","Model",100,"")</f>
        <v>E</v>
      </c>
      <c r="BA315" s="211" t="e">
        <f>[2]!YBHIST($E315,$I315,X$25,"sec","")</f>
        <v>#VALUE!</v>
      </c>
      <c r="BB315" s="67" t="e">
        <f>[2]!YBPRICE(E$41,BA315,"Market","AccruedInterest","Swap",$I315,"LMMSkew","","Model",100,"OASEDUR")</f>
        <v>#VALUE!</v>
      </c>
      <c r="BD315" s="211" t="e">
        <f>[2]!YBHIST($F315,$I315,X$25,"sec","")</f>
        <v>#VALUE!</v>
      </c>
      <c r="BE315" s="67" t="e">
        <f>[2]!YBPRICE(E$41,BD315,"Market","AccruedInterest","Swap",$I315,"LMMSkew","","Model",100,"OASEDUR")</f>
        <v>#VALUE!</v>
      </c>
      <c r="BI315" s="518" t="e">
        <f t="shared" si="1745"/>
        <v>#VALUE!</v>
      </c>
      <c r="BJ315" s="520" t="e">
        <f>PRODUCT($BI$297:BI315)-1</f>
        <v>#VALUE!</v>
      </c>
      <c r="BK315" s="518" t="e">
        <f t="shared" si="1746"/>
        <v>#VALUE!</v>
      </c>
      <c r="BL315" s="520" t="e">
        <f>PRODUCT($BK$297:BK315)-1</f>
        <v>#VALUE!</v>
      </c>
    </row>
    <row r="316" spans="1:64" ht="15" customHeight="1">
      <c r="B316" s="69">
        <v>5.5</v>
      </c>
      <c r="C316" s="70" t="e">
        <f t="shared" si="1723"/>
        <v>#VALUE!</v>
      </c>
      <c r="D316" s="70" t="e">
        <f t="shared" si="1749"/>
        <v>#VALUE!</v>
      </c>
      <c r="E316" s="70" t="e">
        <f t="shared" si="1702"/>
        <v>#VALUE!</v>
      </c>
      <c r="F316" s="70" t="e">
        <f t="shared" si="1703"/>
        <v>#VALUE!</v>
      </c>
      <c r="G316" s="70" t="str">
        <f t="shared" si="1750"/>
        <v>FNMA3.0-TBA-GEN</v>
      </c>
      <c r="H316" s="71"/>
      <c r="I316" s="133" t="str">
        <f>[2]!YBWORKDAY(EDATE(Base_Date, AV316), -1, "USD")</f>
        <v>E</v>
      </c>
      <c r="J316" s="217" t="str">
        <f t="shared" si="1724"/>
        <v>E</v>
      </c>
      <c r="K316" s="80" t="e">
        <f t="shared" si="1725"/>
        <v>#VALUE!</v>
      </c>
      <c r="L316" s="80" t="e">
        <f t="shared" si="1729"/>
        <v>#VALUE!</v>
      </c>
      <c r="M316" s="81" t="str">
        <f>[2]!YBHIST($I$280,$I316,"LMMOAS","sec")</f>
        <v>E</v>
      </c>
      <c r="N316" s="73" t="str">
        <f>[2]!YBHIST($I$280,$I315,M$25,"sec","")</f>
        <v>E</v>
      </c>
      <c r="O316" s="170" t="str">
        <f>[2]!YBHIST("1 Month LIBOR",I316,"Yield","bmk","")</f>
        <v>E</v>
      </c>
      <c r="P316" s="80" t="e">
        <f t="shared" si="1730"/>
        <v>#VALUE!</v>
      </c>
      <c r="Q316" s="82" t="str">
        <f>[2]!YBSCEN($I$280,$J315&amp;"d","Market",O$25,"Swap",$I315,"MarketWSkew","","Model",100,0,29,"Gradual","ParShift|N",0,"Annualized ROR",O315,100,"",,,,"Default",,,,"Default",,)</f>
        <v>E</v>
      </c>
      <c r="R316" s="80" t="e">
        <f t="shared" si="1731"/>
        <v>#VALUE!</v>
      </c>
      <c r="S316" s="83" t="e">
        <f t="shared" si="1732"/>
        <v>#VALUE!</v>
      </c>
      <c r="T316" s="80" t="e">
        <f>SUM(R$297:R316)</f>
        <v>#VALUE!</v>
      </c>
      <c r="U316" s="83" t="e">
        <f t="shared" si="1739"/>
        <v>#VALUE!</v>
      </c>
      <c r="V316" s="84" t="e">
        <f>VLOOKUP($I316, 'Barcap OAD'!$A:$S, $F$280, FALSE)</f>
        <v>#N/A</v>
      </c>
      <c r="W316" s="172" t="e">
        <f t="shared" si="1733"/>
        <v>#VALUE!</v>
      </c>
      <c r="X316" s="185" t="e">
        <f>[2]!YBHIST($E316,$I316,X$25,"sec","")</f>
        <v>#VALUE!</v>
      </c>
      <c r="Y316" s="80" t="e">
        <f t="shared" si="1717"/>
        <v>#VALUE!</v>
      </c>
      <c r="Z316" s="82" t="e">
        <f t="shared" si="1726"/>
        <v>#VALUE!</v>
      </c>
      <c r="AA316" s="82" t="e">
        <f>[2]!YBHIST($F316,$I316,X$25,"sec","")</f>
        <v>#VALUE!</v>
      </c>
      <c r="AB316" s="82" t="e">
        <f t="shared" si="1747"/>
        <v>#VALUE!</v>
      </c>
      <c r="AC316" s="187" t="e">
        <f t="shared" si="1748"/>
        <v>#VALUE!</v>
      </c>
      <c r="AD316" s="189" t="e">
        <f>VLOOKUP($I316, 'Barcap OAD'!$A:$S, $F$26, FALSE)</f>
        <v>#N/A</v>
      </c>
      <c r="AE316" s="172" t="e">
        <f t="shared" si="1706"/>
        <v>#VALUE!</v>
      </c>
      <c r="AF316" s="86" t="e">
        <f t="shared" si="1707"/>
        <v>#VALUE!</v>
      </c>
      <c r="AG316" s="80" t="e">
        <f t="shared" si="1740"/>
        <v>#VALUE!</v>
      </c>
      <c r="AH316" s="83" t="e">
        <f t="shared" si="1741"/>
        <v>#VALUE!</v>
      </c>
      <c r="AI316" s="80" t="e">
        <f t="shared" si="1742"/>
        <v>#VALUE!</v>
      </c>
      <c r="AJ316" s="83" t="e">
        <f t="shared" si="1734"/>
        <v>#VALUE!</v>
      </c>
      <c r="AK316" s="187" t="e">
        <f t="shared" si="1727"/>
        <v>#VALUE!</v>
      </c>
      <c r="AL316" s="192" t="e">
        <f t="shared" si="1735"/>
        <v>#VALUE!</v>
      </c>
      <c r="AM316" s="83" t="e">
        <f t="shared" si="1736"/>
        <v>#VALUE!</v>
      </c>
      <c r="AN316" s="80" t="e">
        <f>SUM(AL$297:AL316)</f>
        <v>#VALUE!</v>
      </c>
      <c r="AO316" s="109" t="e">
        <f t="shared" si="1743"/>
        <v>#VALUE!</v>
      </c>
      <c r="AP316" s="194" t="e">
        <f t="shared" si="1744"/>
        <v>#VALUE!</v>
      </c>
      <c r="AQ316" s="200" t="e">
        <f t="shared" si="1737"/>
        <v>#VALUE!</v>
      </c>
      <c r="AR316" s="204"/>
      <c r="AS316" s="221"/>
      <c r="AV316" s="67">
        <f t="shared" si="1728"/>
        <v>-30</v>
      </c>
      <c r="AX316" s="208" t="str">
        <f>[2]!YBHIST($I$280,$I316,J$25,"sec","")</f>
        <v>E</v>
      </c>
      <c r="AY316" s="206" t="str">
        <f>[2]!YBPRICE($I$280,AX316&amp;"d","Market","AccruedInterest","Swap",$I316,"LMMSkew","","Model",100,"")</f>
        <v>E</v>
      </c>
      <c r="BA316" s="211" t="e">
        <f>[2]!YBHIST($E316,$I316,X$25,"sec","")</f>
        <v>#VALUE!</v>
      </c>
      <c r="BB316" s="67" t="e">
        <f>[2]!YBPRICE(E$41,BA316,"Market","AccruedInterest","Swap",$I316,"LMMSkew","","Model",100,"OASEDUR")</f>
        <v>#VALUE!</v>
      </c>
      <c r="BD316" s="211" t="e">
        <f>[2]!YBHIST($F316,$I316,X$25,"sec","")</f>
        <v>#VALUE!</v>
      </c>
      <c r="BE316" s="67" t="e">
        <f>[2]!YBPRICE(E$41,BD316,"Market","AccruedInterest","Swap",$I316,"LMMSkew","","Model",100,"OASEDUR")</f>
        <v>#VALUE!</v>
      </c>
      <c r="BI316" s="518" t="e">
        <f t="shared" si="1745"/>
        <v>#VALUE!</v>
      </c>
      <c r="BJ316" s="520" t="e">
        <f>PRODUCT($BI$297:BI316)-1</f>
        <v>#VALUE!</v>
      </c>
      <c r="BK316" s="518" t="e">
        <f t="shared" si="1746"/>
        <v>#VALUE!</v>
      </c>
      <c r="BL316" s="520" t="e">
        <f>PRODUCT($BK$297:BK316)-1</f>
        <v>#VALUE!</v>
      </c>
    </row>
    <row r="317" spans="1:64" ht="15" customHeight="1">
      <c r="B317" s="69">
        <v>6</v>
      </c>
      <c r="C317" s="70" t="e">
        <f t="shared" si="1723"/>
        <v>#VALUE!</v>
      </c>
      <c r="D317" s="70" t="e">
        <f t="shared" si="1749"/>
        <v>#VALUE!</v>
      </c>
      <c r="E317" s="70" t="e">
        <f t="shared" si="1702"/>
        <v>#VALUE!</v>
      </c>
      <c r="F317" s="70" t="e">
        <f t="shared" si="1703"/>
        <v>#VALUE!</v>
      </c>
      <c r="G317" s="70" t="str">
        <f t="shared" si="1750"/>
        <v>FNMA3.0-TBA-GEN</v>
      </c>
      <c r="H317" s="71"/>
      <c r="I317" s="133" t="str">
        <f>[2]!YBWORKDAY(EDATE(Base_Date, AV317), -1, "USD")</f>
        <v>E</v>
      </c>
      <c r="J317" s="217" t="str">
        <f t="shared" si="1724"/>
        <v>E</v>
      </c>
      <c r="K317" s="80" t="e">
        <f t="shared" si="1725"/>
        <v>#VALUE!</v>
      </c>
      <c r="L317" s="80" t="e">
        <f t="shared" si="1729"/>
        <v>#VALUE!</v>
      </c>
      <c r="M317" s="81" t="str">
        <f>[2]!YBHIST($I$280,$I317,"LMMOAS","sec")</f>
        <v>E</v>
      </c>
      <c r="N317" s="73" t="str">
        <f>[2]!YBHIST($I$280,$I316,M$25,"sec","")</f>
        <v>E</v>
      </c>
      <c r="O317" s="170" t="str">
        <f>[2]!YBHIST("1 Month LIBOR",I317,"Yield","bmk","")</f>
        <v>E</v>
      </c>
      <c r="P317" s="80" t="e">
        <f t="shared" si="1730"/>
        <v>#VALUE!</v>
      </c>
      <c r="Q317" s="82" t="str">
        <f>[2]!YBSCEN($I$280,$J316&amp;"d","Market",O$25,"Swap",$I316,"MarketWSkew","","Model",100,0,29,"Gradual","ParShift|N",0,"Annualized ROR",O316,100,"",,,,"Default",,,,"Default",,)</f>
        <v>E</v>
      </c>
      <c r="R317" s="80" t="e">
        <f t="shared" si="1731"/>
        <v>#VALUE!</v>
      </c>
      <c r="S317" s="83" t="e">
        <f t="shared" si="1732"/>
        <v>#VALUE!</v>
      </c>
      <c r="T317" s="80" t="e">
        <f>SUM(R$297:R317)</f>
        <v>#VALUE!</v>
      </c>
      <c r="U317" s="83" t="e">
        <f t="shared" si="1739"/>
        <v>#VALUE!</v>
      </c>
      <c r="V317" s="84" t="e">
        <f>VLOOKUP($I317, 'Barcap OAD'!$A:$S, $F$280, FALSE)</f>
        <v>#N/A</v>
      </c>
      <c r="W317" s="172" t="e">
        <f t="shared" si="1733"/>
        <v>#VALUE!</v>
      </c>
      <c r="X317" s="185" t="e">
        <f>[2]!YBHIST($E317,$I317,X$25,"sec","")</f>
        <v>#VALUE!</v>
      </c>
      <c r="Y317" s="80" t="e">
        <f t="shared" si="1717"/>
        <v>#VALUE!</v>
      </c>
      <c r="Z317" s="82" t="e">
        <f t="shared" si="1726"/>
        <v>#VALUE!</v>
      </c>
      <c r="AA317" s="82" t="e">
        <f>[2]!YBHIST($F317,$I317,X$25,"sec","")</f>
        <v>#VALUE!</v>
      </c>
      <c r="AB317" s="82" t="e">
        <f t="shared" si="1747"/>
        <v>#VALUE!</v>
      </c>
      <c r="AC317" s="187" t="e">
        <f t="shared" si="1748"/>
        <v>#VALUE!</v>
      </c>
      <c r="AD317" s="189" t="e">
        <f>VLOOKUP($I317, 'Barcap OAD'!$A:$S, $F$26, FALSE)</f>
        <v>#N/A</v>
      </c>
      <c r="AE317" s="172" t="e">
        <f t="shared" si="1706"/>
        <v>#VALUE!</v>
      </c>
      <c r="AF317" s="86" t="e">
        <f t="shared" si="1707"/>
        <v>#VALUE!</v>
      </c>
      <c r="AG317" s="80" t="e">
        <f t="shared" si="1740"/>
        <v>#VALUE!</v>
      </c>
      <c r="AH317" s="83" t="e">
        <f t="shared" si="1741"/>
        <v>#VALUE!</v>
      </c>
      <c r="AI317" s="80" t="e">
        <f t="shared" si="1742"/>
        <v>#VALUE!</v>
      </c>
      <c r="AJ317" s="83" t="e">
        <f t="shared" si="1734"/>
        <v>#VALUE!</v>
      </c>
      <c r="AK317" s="187" t="e">
        <f t="shared" si="1727"/>
        <v>#VALUE!</v>
      </c>
      <c r="AL317" s="192" t="e">
        <f t="shared" si="1735"/>
        <v>#VALUE!</v>
      </c>
      <c r="AM317" s="83" t="e">
        <f t="shared" si="1736"/>
        <v>#VALUE!</v>
      </c>
      <c r="AN317" s="80" t="e">
        <f>SUM(AL$297:AL317)</f>
        <v>#VALUE!</v>
      </c>
      <c r="AO317" s="109" t="e">
        <f t="shared" si="1743"/>
        <v>#VALUE!</v>
      </c>
      <c r="AP317" s="194" t="e">
        <f t="shared" si="1744"/>
        <v>#VALUE!</v>
      </c>
      <c r="AQ317" s="200" t="e">
        <f t="shared" si="1737"/>
        <v>#VALUE!</v>
      </c>
      <c r="AR317" s="204"/>
      <c r="AS317" s="221"/>
      <c r="AV317" s="67">
        <f t="shared" si="1728"/>
        <v>-29</v>
      </c>
      <c r="AX317" s="208" t="str">
        <f>[2]!YBHIST($I$280,$I317,J$25,"sec","")</f>
        <v>E</v>
      </c>
      <c r="AY317" s="206" t="str">
        <f>[2]!YBPRICE($I$280,AX317&amp;"d","Market","AccruedInterest","Swap",$I317,"LMMSkew","","Model",100,"")</f>
        <v>E</v>
      </c>
      <c r="BA317" s="211" t="e">
        <f>[2]!YBHIST($E317,$I317,X$25,"sec","")</f>
        <v>#VALUE!</v>
      </c>
      <c r="BB317" s="67" t="e">
        <f>[2]!YBPRICE(E$41,BA317,"Market","AccruedInterest","Swap",$I317,"LMMSkew","","Model",100,"OASEDUR")</f>
        <v>#VALUE!</v>
      </c>
      <c r="BD317" s="211" t="e">
        <f>[2]!YBHIST($F317,$I317,X$25,"sec","")</f>
        <v>#VALUE!</v>
      </c>
      <c r="BE317" s="67" t="e">
        <f>[2]!YBPRICE(E$41,BD317,"Market","AccruedInterest","Swap",$I317,"LMMSkew","","Model",100,"OASEDUR")</f>
        <v>#VALUE!</v>
      </c>
      <c r="BI317" s="518" t="e">
        <f t="shared" si="1745"/>
        <v>#VALUE!</v>
      </c>
      <c r="BJ317" s="520" t="e">
        <f>PRODUCT($BI$297:BI317)-1</f>
        <v>#VALUE!</v>
      </c>
      <c r="BK317" s="518" t="e">
        <f t="shared" si="1746"/>
        <v>#VALUE!</v>
      </c>
      <c r="BL317" s="520" t="e">
        <f>PRODUCT($BK$297:BK317)-1</f>
        <v>#VALUE!</v>
      </c>
    </row>
    <row r="318" spans="1:64" ht="15" customHeight="1">
      <c r="B318" s="69">
        <v>6.5</v>
      </c>
      <c r="C318" s="70" t="e">
        <f t="shared" si="1723"/>
        <v>#VALUE!</v>
      </c>
      <c r="D318" s="70" t="e">
        <f t="shared" si="1749"/>
        <v>#VALUE!</v>
      </c>
      <c r="E318" s="70" t="e">
        <f t="shared" si="1702"/>
        <v>#VALUE!</v>
      </c>
      <c r="F318" s="70" t="e">
        <f t="shared" si="1703"/>
        <v>#VALUE!</v>
      </c>
      <c r="G318" s="70" t="str">
        <f t="shared" si="1750"/>
        <v>FNMA3.0-TBA-GEN</v>
      </c>
      <c r="H318" s="71"/>
      <c r="I318" s="133" t="str">
        <f>[2]!YBWORKDAY(EDATE(Base_Date, AV318), -1, "USD")</f>
        <v>E</v>
      </c>
      <c r="J318" s="217" t="str">
        <f t="shared" si="1724"/>
        <v>E</v>
      </c>
      <c r="K318" s="80" t="e">
        <f t="shared" si="1725"/>
        <v>#VALUE!</v>
      </c>
      <c r="L318" s="80" t="e">
        <f t="shared" si="1729"/>
        <v>#VALUE!</v>
      </c>
      <c r="M318" s="81" t="str">
        <f>[2]!YBHIST($I$280,$I318,"LMMOAS","sec")</f>
        <v>E</v>
      </c>
      <c r="N318" s="73" t="str">
        <f>[2]!YBHIST($I$280,$I317,M$25,"sec","")</f>
        <v>E</v>
      </c>
      <c r="O318" s="170" t="str">
        <f>[2]!YBHIST("1 Month LIBOR",I318,"Yield","bmk","")</f>
        <v>E</v>
      </c>
      <c r="P318" s="80" t="e">
        <f t="shared" si="1730"/>
        <v>#VALUE!</v>
      </c>
      <c r="Q318" s="82" t="str">
        <f>[2]!YBSCEN($I$280,$J317&amp;"d","Market",O$25,"Swap",$I317,"MarketWSkew","","Model",100,0,29,"Gradual","ParShift|N",0,"Annualized ROR",O317,100,"",,,,"Default",,,,"Default",,)</f>
        <v>E</v>
      </c>
      <c r="R318" s="80" t="e">
        <f t="shared" si="1731"/>
        <v>#VALUE!</v>
      </c>
      <c r="S318" s="83" t="e">
        <f t="shared" si="1732"/>
        <v>#VALUE!</v>
      </c>
      <c r="T318" s="80" t="e">
        <f>SUM(R$297:R318)</f>
        <v>#VALUE!</v>
      </c>
      <c r="U318" s="83" t="e">
        <f t="shared" si="1739"/>
        <v>#VALUE!</v>
      </c>
      <c r="V318" s="84" t="e">
        <f>VLOOKUP($I318, 'Barcap OAD'!$A:$S, $F$280, FALSE)</f>
        <v>#N/A</v>
      </c>
      <c r="W318" s="172" t="e">
        <f t="shared" si="1733"/>
        <v>#VALUE!</v>
      </c>
      <c r="X318" s="185" t="e">
        <f>[2]!YBHIST($E318,$I318,X$25,"sec","")</f>
        <v>#VALUE!</v>
      </c>
      <c r="Y318" s="80" t="e">
        <f t="shared" si="1717"/>
        <v>#VALUE!</v>
      </c>
      <c r="Z318" s="82" t="e">
        <f t="shared" si="1726"/>
        <v>#VALUE!</v>
      </c>
      <c r="AA318" s="82" t="e">
        <f>[2]!YBHIST($F318,$I318,X$25,"sec","")</f>
        <v>#VALUE!</v>
      </c>
      <c r="AB318" s="82" t="e">
        <f t="shared" si="1747"/>
        <v>#VALUE!</v>
      </c>
      <c r="AC318" s="187" t="e">
        <f t="shared" si="1748"/>
        <v>#VALUE!</v>
      </c>
      <c r="AD318" s="189" t="e">
        <f>VLOOKUP($I318, 'Barcap OAD'!$A:$S, $F$26, FALSE)</f>
        <v>#N/A</v>
      </c>
      <c r="AE318" s="172" t="e">
        <f t="shared" si="1706"/>
        <v>#VALUE!</v>
      </c>
      <c r="AF318" s="86" t="e">
        <f t="shared" si="1707"/>
        <v>#VALUE!</v>
      </c>
      <c r="AG318" s="80" t="e">
        <f t="shared" si="1740"/>
        <v>#VALUE!</v>
      </c>
      <c r="AH318" s="83" t="e">
        <f t="shared" si="1741"/>
        <v>#VALUE!</v>
      </c>
      <c r="AI318" s="80" t="e">
        <f t="shared" si="1742"/>
        <v>#VALUE!</v>
      </c>
      <c r="AJ318" s="83" t="e">
        <f t="shared" si="1734"/>
        <v>#VALUE!</v>
      </c>
      <c r="AK318" s="187" t="e">
        <f t="shared" si="1727"/>
        <v>#VALUE!</v>
      </c>
      <c r="AL318" s="192" t="e">
        <f t="shared" si="1735"/>
        <v>#VALUE!</v>
      </c>
      <c r="AM318" s="83" t="e">
        <f t="shared" si="1736"/>
        <v>#VALUE!</v>
      </c>
      <c r="AN318" s="80" t="e">
        <f>SUM(AL$297:AL318)</f>
        <v>#VALUE!</v>
      </c>
      <c r="AO318" s="109" t="e">
        <f t="shared" si="1743"/>
        <v>#VALUE!</v>
      </c>
      <c r="AP318" s="194" t="e">
        <f t="shared" si="1744"/>
        <v>#VALUE!</v>
      </c>
      <c r="AQ318" s="200" t="e">
        <f t="shared" si="1737"/>
        <v>#VALUE!</v>
      </c>
      <c r="AR318" s="204"/>
      <c r="AS318" s="221"/>
      <c r="AV318" s="67">
        <f t="shared" si="1728"/>
        <v>-28</v>
      </c>
      <c r="AX318" s="208" t="str">
        <f>[2]!YBHIST($I$280,$I318,J$25,"sec","")</f>
        <v>E</v>
      </c>
      <c r="AY318" s="206" t="str">
        <f>[2]!YBPRICE($I$280,AX318&amp;"d","Market","AccruedInterest","Swap",$I318,"LMMSkew","","Model",100,"")</f>
        <v>E</v>
      </c>
      <c r="BA318" s="211" t="e">
        <f>[2]!YBHIST($E318,$I318,X$25,"sec","")</f>
        <v>#VALUE!</v>
      </c>
      <c r="BB318" s="67" t="e">
        <f>[2]!YBPRICE(E$41,BA318,"Market","AccruedInterest","Swap",$I318,"LMMSkew","","Model",100,"OASEDUR")</f>
        <v>#VALUE!</v>
      </c>
      <c r="BD318" s="211" t="e">
        <f>[2]!YBHIST($F318,$I318,X$25,"sec","")</f>
        <v>#VALUE!</v>
      </c>
      <c r="BE318" s="67" t="e">
        <f>[2]!YBPRICE(E$41,BD318,"Market","AccruedInterest","Swap",$I318,"LMMSkew","","Model",100,"OASEDUR")</f>
        <v>#VALUE!</v>
      </c>
      <c r="BI318" s="518" t="e">
        <f t="shared" si="1745"/>
        <v>#VALUE!</v>
      </c>
      <c r="BJ318" s="520" t="e">
        <f>PRODUCT($BI$297:BI318)-1</f>
        <v>#VALUE!</v>
      </c>
      <c r="BK318" s="518" t="e">
        <f t="shared" si="1746"/>
        <v>#VALUE!</v>
      </c>
      <c r="BL318" s="520" t="e">
        <f>PRODUCT($BK$297:BK318)-1</f>
        <v>#VALUE!</v>
      </c>
    </row>
    <row r="319" spans="1:64" ht="15" customHeight="1">
      <c r="C319" s="70" t="e">
        <f t="shared" si="1723"/>
        <v>#VALUE!</v>
      </c>
      <c r="D319" s="70" t="e">
        <f t="shared" si="1749"/>
        <v>#VALUE!</v>
      </c>
      <c r="E319" s="70" t="e">
        <f t="shared" si="1702"/>
        <v>#VALUE!</v>
      </c>
      <c r="F319" s="70" t="e">
        <f t="shared" si="1703"/>
        <v>#VALUE!</v>
      </c>
      <c r="G319" s="70" t="str">
        <f t="shared" si="1750"/>
        <v>FNMA3.0-TBA-GEN</v>
      </c>
      <c r="H319" s="71"/>
      <c r="I319" s="133" t="str">
        <f>[2]!YBWORKDAY(EDATE(Base_Date, AV319), -1, "USD")</f>
        <v>E</v>
      </c>
      <c r="J319" s="217" t="str">
        <f t="shared" si="1724"/>
        <v>E</v>
      </c>
      <c r="K319" s="80" t="e">
        <f t="shared" si="1725"/>
        <v>#VALUE!</v>
      </c>
      <c r="L319" s="80" t="e">
        <f t="shared" si="1729"/>
        <v>#VALUE!</v>
      </c>
      <c r="M319" s="81" t="str">
        <f>[2]!YBHIST($I$280,$I319,"LMMOAS","sec")</f>
        <v>E</v>
      </c>
      <c r="N319" s="73" t="str">
        <f>[2]!YBHIST($I$280,$I318,M$25,"sec","")</f>
        <v>E</v>
      </c>
      <c r="O319" s="170" t="str">
        <f>[2]!YBHIST("1 Month LIBOR",I319,"Yield","bmk","")</f>
        <v>E</v>
      </c>
      <c r="P319" s="80" t="e">
        <f t="shared" si="1730"/>
        <v>#VALUE!</v>
      </c>
      <c r="Q319" s="82" t="str">
        <f>[2]!YBSCEN($I$280,$J318&amp;"d","Market",O$25,"Swap",$I318,"MarketWSkew","","Model",100,0,29,"Gradual","ParShift|N",0,"Annualized ROR",O318,100,"",,,,"Default",,,,"Default",,)</f>
        <v>E</v>
      </c>
      <c r="R319" s="80" t="e">
        <f t="shared" si="1731"/>
        <v>#VALUE!</v>
      </c>
      <c r="S319" s="83" t="e">
        <f t="shared" si="1732"/>
        <v>#VALUE!</v>
      </c>
      <c r="T319" s="80" t="e">
        <f>SUM(R$297:R319)</f>
        <v>#VALUE!</v>
      </c>
      <c r="U319" s="83" t="e">
        <f t="shared" si="1739"/>
        <v>#VALUE!</v>
      </c>
      <c r="V319" s="84" t="e">
        <f>VLOOKUP($I319, 'Barcap OAD'!$A:$S, $F$280, FALSE)</f>
        <v>#N/A</v>
      </c>
      <c r="W319" s="172" t="e">
        <f t="shared" si="1733"/>
        <v>#VALUE!</v>
      </c>
      <c r="X319" s="185" t="e">
        <f>[2]!YBHIST($E319,$I319,X$25,"sec","")</f>
        <v>#VALUE!</v>
      </c>
      <c r="Y319" s="80" t="e">
        <f t="shared" si="1717"/>
        <v>#VALUE!</v>
      </c>
      <c r="Z319" s="82" t="e">
        <f t="shared" si="1726"/>
        <v>#VALUE!</v>
      </c>
      <c r="AA319" s="82" t="e">
        <f>[2]!YBHIST($F319,$I319,X$25,"sec","")</f>
        <v>#VALUE!</v>
      </c>
      <c r="AB319" s="82" t="e">
        <f t="shared" si="1747"/>
        <v>#VALUE!</v>
      </c>
      <c r="AC319" s="187" t="e">
        <f t="shared" si="1748"/>
        <v>#VALUE!</v>
      </c>
      <c r="AD319" s="189" t="e">
        <f>VLOOKUP($I319, 'Barcap OAD'!$A:$S, $F$26, FALSE)</f>
        <v>#N/A</v>
      </c>
      <c r="AE319" s="172" t="e">
        <f t="shared" si="1706"/>
        <v>#VALUE!</v>
      </c>
      <c r="AF319" s="86" t="e">
        <f t="shared" si="1707"/>
        <v>#VALUE!</v>
      </c>
      <c r="AG319" s="80" t="e">
        <f t="shared" si="1740"/>
        <v>#VALUE!</v>
      </c>
      <c r="AH319" s="83" t="e">
        <f t="shared" si="1741"/>
        <v>#VALUE!</v>
      </c>
      <c r="AI319" s="80" t="e">
        <f t="shared" si="1742"/>
        <v>#VALUE!</v>
      </c>
      <c r="AJ319" s="83" t="e">
        <f t="shared" si="1734"/>
        <v>#VALUE!</v>
      </c>
      <c r="AK319" s="187" t="e">
        <f t="shared" si="1727"/>
        <v>#VALUE!</v>
      </c>
      <c r="AL319" s="192" t="e">
        <f t="shared" si="1735"/>
        <v>#VALUE!</v>
      </c>
      <c r="AM319" s="83" t="e">
        <f t="shared" si="1736"/>
        <v>#VALUE!</v>
      </c>
      <c r="AN319" s="80" t="e">
        <f>SUM(AL$297:AL319)</f>
        <v>#VALUE!</v>
      </c>
      <c r="AO319" s="109" t="e">
        <f t="shared" si="1743"/>
        <v>#VALUE!</v>
      </c>
      <c r="AP319" s="194" t="e">
        <f t="shared" si="1744"/>
        <v>#VALUE!</v>
      </c>
      <c r="AQ319" s="200" t="e">
        <f t="shared" si="1737"/>
        <v>#VALUE!</v>
      </c>
      <c r="AR319" s="204"/>
      <c r="AS319" s="221"/>
      <c r="AV319" s="67">
        <f t="shared" si="1728"/>
        <v>-27</v>
      </c>
      <c r="AX319" s="208" t="str">
        <f>[2]!YBHIST($I$280,$I319,J$25,"sec","")</f>
        <v>E</v>
      </c>
      <c r="AY319" s="206" t="str">
        <f>[2]!YBPRICE($I$280,AX319&amp;"d","Market","AccruedInterest","Swap",$I319,"LMMSkew","","Model",100,"")</f>
        <v>E</v>
      </c>
      <c r="BA319" s="211" t="e">
        <f>[2]!YBHIST($E319,$I319,X$25,"sec","")</f>
        <v>#VALUE!</v>
      </c>
      <c r="BB319" s="67" t="e">
        <f>[2]!YBPRICE(E$41,BA319,"Market","AccruedInterest","Swap",$I319,"LMMSkew","","Model",100,"OASEDUR")</f>
        <v>#VALUE!</v>
      </c>
      <c r="BD319" s="211" t="e">
        <f>[2]!YBHIST($F319,$I319,X$25,"sec","")</f>
        <v>#VALUE!</v>
      </c>
      <c r="BE319" s="67" t="e">
        <f>[2]!YBPRICE(E$41,BD319,"Market","AccruedInterest","Swap",$I319,"LMMSkew","","Model",100,"OASEDUR")</f>
        <v>#VALUE!</v>
      </c>
      <c r="BI319" s="518" t="e">
        <f t="shared" si="1745"/>
        <v>#VALUE!</v>
      </c>
      <c r="BJ319" s="520" t="e">
        <f>PRODUCT($BI$297:BI319)-1</f>
        <v>#VALUE!</v>
      </c>
      <c r="BK319" s="518" t="e">
        <f t="shared" si="1746"/>
        <v>#VALUE!</v>
      </c>
      <c r="BL319" s="520" t="e">
        <f>PRODUCT($BK$297:BK319)-1</f>
        <v>#VALUE!</v>
      </c>
    </row>
    <row r="320" spans="1:64" ht="15" customHeight="1">
      <c r="C320" s="70" t="e">
        <f t="shared" si="1723"/>
        <v>#VALUE!</v>
      </c>
      <c r="D320" s="70" t="e">
        <f t="shared" si="1749"/>
        <v>#VALUE!</v>
      </c>
      <c r="E320" s="70" t="e">
        <f t="shared" si="1702"/>
        <v>#VALUE!</v>
      </c>
      <c r="F320" s="70" t="e">
        <f t="shared" si="1703"/>
        <v>#VALUE!</v>
      </c>
      <c r="G320" s="70" t="str">
        <f t="shared" si="1750"/>
        <v>FNMA3.0-TBA-GEN</v>
      </c>
      <c r="H320" s="71"/>
      <c r="I320" s="133" t="str">
        <f>[2]!YBWORKDAY(EDATE(Base_Date, AV320), -1, "USD")</f>
        <v>E</v>
      </c>
      <c r="J320" s="217" t="str">
        <f t="shared" si="1724"/>
        <v>E</v>
      </c>
      <c r="K320" s="80" t="e">
        <f t="shared" si="1725"/>
        <v>#VALUE!</v>
      </c>
      <c r="L320" s="80" t="e">
        <f t="shared" si="1729"/>
        <v>#VALUE!</v>
      </c>
      <c r="M320" s="81" t="str">
        <f>[2]!YBHIST($I$280,$I320,"LMMOAS","sec")</f>
        <v>E</v>
      </c>
      <c r="N320" s="73" t="str">
        <f>[2]!YBHIST($I$280,$I319,M$25,"sec","")</f>
        <v>E</v>
      </c>
      <c r="O320" s="170" t="str">
        <f>[2]!YBHIST("1 Month LIBOR",I320,"Yield","bmk","")</f>
        <v>E</v>
      </c>
      <c r="P320" s="80" t="e">
        <f t="shared" si="1730"/>
        <v>#VALUE!</v>
      </c>
      <c r="Q320" s="82" t="str">
        <f>[2]!YBSCEN($I$280,$J319&amp;"d","Market",O$25,"Swap",$I319,"LMMSkew","","Model",100,0,29,"Gradual","ParShift|N",0,"Annualized ROR",O319,100,"",,,,"Default",,,,"Default",,)</f>
        <v>E</v>
      </c>
      <c r="R320" s="80" t="e">
        <f t="shared" si="1731"/>
        <v>#VALUE!</v>
      </c>
      <c r="S320" s="83" t="e">
        <f t="shared" si="1732"/>
        <v>#VALUE!</v>
      </c>
      <c r="T320" s="80" t="e">
        <f>SUM(R$297:R320)</f>
        <v>#VALUE!</v>
      </c>
      <c r="U320" s="83" t="e">
        <f t="shared" si="1739"/>
        <v>#VALUE!</v>
      </c>
      <c r="V320" s="84" t="e">
        <f>VLOOKUP($I320, 'Barcap OAD'!$A:$S, $F$280, FALSE)</f>
        <v>#N/A</v>
      </c>
      <c r="W320" s="172" t="e">
        <f t="shared" si="1733"/>
        <v>#VALUE!</v>
      </c>
      <c r="X320" s="185" t="e">
        <f>[2]!YBHIST($E320,$I320,X$25,"sec","")</f>
        <v>#VALUE!</v>
      </c>
      <c r="Y320" s="80" t="e">
        <f t="shared" si="1717"/>
        <v>#VALUE!</v>
      </c>
      <c r="Z320" s="82" t="e">
        <f t="shared" si="1726"/>
        <v>#VALUE!</v>
      </c>
      <c r="AA320" s="82" t="e">
        <f>[2]!YBHIST($F320,$I320,X$25,"sec","")</f>
        <v>#VALUE!</v>
      </c>
      <c r="AB320" s="82" t="e">
        <f t="shared" si="1747"/>
        <v>#VALUE!</v>
      </c>
      <c r="AC320" s="187" t="e">
        <f t="shared" si="1748"/>
        <v>#VALUE!</v>
      </c>
      <c r="AD320" s="189" t="e">
        <f>VLOOKUP($I320, 'Barcap OAD'!$A:$S, $F$26, FALSE)</f>
        <v>#N/A</v>
      </c>
      <c r="AE320" s="172" t="e">
        <f t="shared" si="1706"/>
        <v>#VALUE!</v>
      </c>
      <c r="AF320" s="86" t="e">
        <f t="shared" si="1707"/>
        <v>#VALUE!</v>
      </c>
      <c r="AG320" s="80" t="e">
        <f t="shared" si="1740"/>
        <v>#VALUE!</v>
      </c>
      <c r="AH320" s="83" t="e">
        <f t="shared" si="1741"/>
        <v>#VALUE!</v>
      </c>
      <c r="AI320" s="80" t="e">
        <f t="shared" si="1742"/>
        <v>#VALUE!</v>
      </c>
      <c r="AJ320" s="83" t="e">
        <f t="shared" si="1734"/>
        <v>#VALUE!</v>
      </c>
      <c r="AK320" s="187" t="e">
        <f t="shared" si="1727"/>
        <v>#VALUE!</v>
      </c>
      <c r="AL320" s="192" t="e">
        <f t="shared" si="1735"/>
        <v>#VALUE!</v>
      </c>
      <c r="AM320" s="83" t="e">
        <f t="shared" si="1736"/>
        <v>#VALUE!</v>
      </c>
      <c r="AN320" s="80" t="e">
        <f>SUM(AL$297:AL320)</f>
        <v>#VALUE!</v>
      </c>
      <c r="AO320" s="109" t="e">
        <f t="shared" si="1743"/>
        <v>#VALUE!</v>
      </c>
      <c r="AP320" s="194" t="e">
        <f t="shared" si="1744"/>
        <v>#VALUE!</v>
      </c>
      <c r="AQ320" s="200" t="e">
        <f t="shared" si="1737"/>
        <v>#VALUE!</v>
      </c>
      <c r="AR320" s="204"/>
      <c r="AS320" s="221"/>
      <c r="AV320" s="67">
        <f t="shared" si="1728"/>
        <v>-26</v>
      </c>
      <c r="AX320" s="208" t="str">
        <f>[2]!YBHIST($I$280,$I320,J$25,"sec","")</f>
        <v>E</v>
      </c>
      <c r="AY320" s="206" t="str">
        <f>[2]!YBPRICE($I$280,AX320&amp;"d","Market","AccruedInterest","Swap",$I320,"LMMSkew","","Model",100,"")</f>
        <v>E</v>
      </c>
      <c r="BA320" s="211" t="e">
        <f>[2]!YBHIST($E320,$I320,X$25,"sec","")</f>
        <v>#VALUE!</v>
      </c>
      <c r="BB320" s="67" t="e">
        <f>[2]!YBPRICE(E$41,BA320,"Market","AccruedInterest","Swap",$I320,"LMMSkew","","Model",100,"OASEDUR")</f>
        <v>#VALUE!</v>
      </c>
      <c r="BD320" s="211" t="e">
        <f>[2]!YBHIST($F320,$I320,X$25,"sec","")</f>
        <v>#VALUE!</v>
      </c>
      <c r="BE320" s="67" t="e">
        <f>[2]!YBPRICE(E$41,BD320,"Market","AccruedInterest","Swap",$I320,"LMMSkew","","Model",100,"OASEDUR")</f>
        <v>#VALUE!</v>
      </c>
      <c r="BI320" s="518" t="e">
        <f t="shared" si="1745"/>
        <v>#VALUE!</v>
      </c>
      <c r="BJ320" s="520" t="e">
        <f>PRODUCT($BI$297:BI320)-1</f>
        <v>#VALUE!</v>
      </c>
      <c r="BK320" s="518" t="e">
        <f t="shared" si="1746"/>
        <v>#VALUE!</v>
      </c>
      <c r="BL320" s="520" t="e">
        <f>PRODUCT($BK$297:BK320)-1</f>
        <v>#VALUE!</v>
      </c>
    </row>
    <row r="321" spans="3:64" ht="15" customHeight="1">
      <c r="C321" s="70" t="e">
        <f t="shared" si="1723"/>
        <v>#VALUE!</v>
      </c>
      <c r="D321" s="70" t="e">
        <f t="shared" si="1749"/>
        <v>#VALUE!</v>
      </c>
      <c r="E321" s="70" t="e">
        <f t="shared" si="1702"/>
        <v>#VALUE!</v>
      </c>
      <c r="F321" s="70" t="e">
        <f t="shared" si="1703"/>
        <v>#VALUE!</v>
      </c>
      <c r="G321" s="70" t="str">
        <f t="shared" si="1750"/>
        <v>FNMA3.0-TBA-GEN</v>
      </c>
      <c r="H321" s="71"/>
      <c r="I321" s="133" t="str">
        <f>[2]!YBWORKDAY(EDATE(Base_Date, AV321), -1, "USD")</f>
        <v>E</v>
      </c>
      <c r="J321" s="217" t="str">
        <f t="shared" si="1724"/>
        <v>E</v>
      </c>
      <c r="K321" s="80" t="e">
        <f t="shared" si="1725"/>
        <v>#VALUE!</v>
      </c>
      <c r="L321" s="80" t="e">
        <f t="shared" si="1729"/>
        <v>#VALUE!</v>
      </c>
      <c r="M321" s="81" t="str">
        <f>[2]!YBHIST($I$280,$I321,"LMMOAS","sec")</f>
        <v>E</v>
      </c>
      <c r="N321" s="73" t="str">
        <f>[2]!YBHIST($I$280,$I320,M$25,"sec","")</f>
        <v>E</v>
      </c>
      <c r="O321" s="170" t="str">
        <f>[2]!YBHIST("1 Month LIBOR",I321,"Yield","bmk","")</f>
        <v>E</v>
      </c>
      <c r="P321" s="80" t="e">
        <f t="shared" si="1730"/>
        <v>#VALUE!</v>
      </c>
      <c r="Q321" s="82" t="str">
        <f>[2]!YBSCEN($I$280,$J320&amp;"d","Market",O$25,"Swap",$I320,"LMMSkew","","Model",100,0,29,"Gradual","ParShift|N",0,"Annualized ROR",O320,100,"",,,,"Default",,,,"Default",,)</f>
        <v>E</v>
      </c>
      <c r="R321" s="80" t="e">
        <f t="shared" si="1731"/>
        <v>#VALUE!</v>
      </c>
      <c r="S321" s="83" t="e">
        <f t="shared" si="1732"/>
        <v>#VALUE!</v>
      </c>
      <c r="T321" s="80" t="e">
        <f>SUM(R$297:R321)</f>
        <v>#VALUE!</v>
      </c>
      <c r="U321" s="83" t="e">
        <f t="shared" si="1739"/>
        <v>#VALUE!</v>
      </c>
      <c r="V321" s="453" t="e">
        <f>VLOOKUP($I321, 'Barcap OAD'!$A:$S, $F$280, FALSE)</f>
        <v>#N/A</v>
      </c>
      <c r="W321" s="172" t="e">
        <f t="shared" si="1733"/>
        <v>#VALUE!</v>
      </c>
      <c r="X321" s="185" t="e">
        <f>[2]!YBHIST($E321,$I321,X$25,"sec","")</f>
        <v>#VALUE!</v>
      </c>
      <c r="Y321" s="80" t="e">
        <f t="shared" si="1717"/>
        <v>#VALUE!</v>
      </c>
      <c r="Z321" s="82" t="e">
        <f t="shared" si="1726"/>
        <v>#VALUE!</v>
      </c>
      <c r="AA321" s="82" t="e">
        <f>[2]!YBHIST($F321,$I321,X$25,"sec","")</f>
        <v>#VALUE!</v>
      </c>
      <c r="AB321" s="82" t="e">
        <f t="shared" si="1747"/>
        <v>#VALUE!</v>
      </c>
      <c r="AC321" s="187" t="e">
        <f t="shared" si="1748"/>
        <v>#VALUE!</v>
      </c>
      <c r="AD321" s="189" t="e">
        <f>VLOOKUP($I321, 'Barcap OAD'!$A:$S, $F$26, FALSE)</f>
        <v>#N/A</v>
      </c>
      <c r="AE321" s="172" t="e">
        <f t="shared" si="1706"/>
        <v>#VALUE!</v>
      </c>
      <c r="AF321" s="86" t="e">
        <f t="shared" si="1707"/>
        <v>#VALUE!</v>
      </c>
      <c r="AG321" s="80" t="e">
        <f t="shared" si="1740"/>
        <v>#VALUE!</v>
      </c>
      <c r="AH321" s="83" t="e">
        <f t="shared" si="1741"/>
        <v>#VALUE!</v>
      </c>
      <c r="AI321" s="80" t="e">
        <f t="shared" si="1742"/>
        <v>#VALUE!</v>
      </c>
      <c r="AJ321" s="83" t="e">
        <f t="shared" si="1734"/>
        <v>#VALUE!</v>
      </c>
      <c r="AK321" s="187" t="e">
        <f t="shared" si="1727"/>
        <v>#VALUE!</v>
      </c>
      <c r="AL321" s="192" t="e">
        <f t="shared" si="1735"/>
        <v>#VALUE!</v>
      </c>
      <c r="AM321" s="83" t="e">
        <f t="shared" si="1736"/>
        <v>#VALUE!</v>
      </c>
      <c r="AN321" s="80" t="e">
        <f>SUM(AL$297:AL321)</f>
        <v>#VALUE!</v>
      </c>
      <c r="AO321" s="109" t="e">
        <f t="shared" si="1743"/>
        <v>#VALUE!</v>
      </c>
      <c r="AP321" s="194" t="e">
        <f t="shared" si="1744"/>
        <v>#VALUE!</v>
      </c>
      <c r="AQ321" s="200" t="e">
        <f t="shared" si="1737"/>
        <v>#VALUE!</v>
      </c>
      <c r="AR321" s="204"/>
      <c r="AS321" s="221"/>
      <c r="AV321" s="67">
        <f t="shared" si="1728"/>
        <v>-25</v>
      </c>
      <c r="AX321" s="208" t="str">
        <f>[2]!YBHIST($I$280,$I321,J$25,"sec","")</f>
        <v>E</v>
      </c>
      <c r="AY321" s="206" t="str">
        <f>[2]!YBPRICE($I$280,AX321&amp;"d","Market","AccruedInterest","Swap",$I321,"LMMSkew","","Model",100,"")</f>
        <v>E</v>
      </c>
      <c r="BA321" s="211" t="e">
        <f>[2]!YBHIST($E321,$I321,X$25,"sec","")</f>
        <v>#VALUE!</v>
      </c>
      <c r="BB321" s="67" t="e">
        <f>[2]!YBPRICE(E$41,BA321,"Market","AccruedInterest","Swap",$I321,"LMMSkew","","Model",100,"OASEDUR")</f>
        <v>#VALUE!</v>
      </c>
      <c r="BD321" s="211" t="e">
        <f>[2]!YBHIST($F321,$I321,X$25,"sec","")</f>
        <v>#VALUE!</v>
      </c>
      <c r="BE321" s="67" t="e">
        <f>[2]!YBPRICE(E$41,BD321,"Market","AccruedInterest","Swap",$I321,"LMMSkew","","Model",100,"OASEDUR")</f>
        <v>#VALUE!</v>
      </c>
      <c r="BI321" s="518" t="e">
        <f t="shared" si="1745"/>
        <v>#VALUE!</v>
      </c>
      <c r="BJ321" s="520" t="e">
        <f>PRODUCT($BI$297:BI321)-1</f>
        <v>#VALUE!</v>
      </c>
      <c r="BK321" s="518" t="e">
        <f t="shared" si="1746"/>
        <v>#VALUE!</v>
      </c>
      <c r="BL321" s="520" t="e">
        <f>PRODUCT($BK$297:BK321)-1</f>
        <v>#VALUE!</v>
      </c>
    </row>
    <row r="322" spans="3:64" ht="15" customHeight="1">
      <c r="C322" s="222" t="e">
        <f t="shared" ref="C322:C327" si="1751">I322+10</f>
        <v>#VALUE!</v>
      </c>
      <c r="D322" s="70" t="e">
        <f t="shared" si="1749"/>
        <v>#VALUE!</v>
      </c>
      <c r="E322" s="70" t="e">
        <f t="shared" si="1702"/>
        <v>#VALUE!</v>
      </c>
      <c r="F322" s="70" t="e">
        <f t="shared" si="1703"/>
        <v>#VALUE!</v>
      </c>
      <c r="G322" s="70" t="str">
        <f t="shared" si="1750"/>
        <v>FNMA3.0-TBA-GEN</v>
      </c>
      <c r="H322" s="71"/>
      <c r="I322" s="133" t="str">
        <f>[2]!YBWORKDAY(EDATE(Base_Date, AV322), -1, "USD")</f>
        <v>E</v>
      </c>
      <c r="J322" s="234" t="str">
        <f t="shared" si="1724"/>
        <v>E</v>
      </c>
      <c r="K322" s="237" t="e">
        <f t="shared" si="1725"/>
        <v>#VALUE!</v>
      </c>
      <c r="L322" s="237" t="e">
        <f t="shared" si="1729"/>
        <v>#VALUE!</v>
      </c>
      <c r="M322" s="238" t="str">
        <f>[2]!YBHIST($I$280,$I322,"LMMOAS","sec")</f>
        <v>E</v>
      </c>
      <c r="N322" s="239" t="str">
        <f>[2]!YBHIST($I$280,$I321,M$25,"sec","")</f>
        <v>E</v>
      </c>
      <c r="O322" s="240" t="str">
        <f>[2]!YBHIST("1 Month LIBOR",I322,"Yield","bmk","")</f>
        <v>E</v>
      </c>
      <c r="P322" s="237" t="e">
        <f t="shared" si="1730"/>
        <v>#VALUE!</v>
      </c>
      <c r="Q322" s="171" t="str">
        <f>[2]!YBSCEN($I$280,$J321&amp;"d","Market",O$25,"Swap",$I321,"LMMSkew","","Model",100,0,29,"Gradual","ParShift|N",0,"Annualized ROR",O321,100,"",,,,"Default",,,,"Default",,)</f>
        <v>E</v>
      </c>
      <c r="R322" s="237" t="e">
        <f t="shared" si="1731"/>
        <v>#VALUE!</v>
      </c>
      <c r="S322" s="241" t="e">
        <f t="shared" si="1732"/>
        <v>#VALUE!</v>
      </c>
      <c r="T322" s="237" t="e">
        <f>SUM(R$297:R322)</f>
        <v>#VALUE!</v>
      </c>
      <c r="U322" s="241" t="e">
        <f t="shared" si="1739"/>
        <v>#VALUE!</v>
      </c>
      <c r="V322" s="242" t="e">
        <f>VLOOKUP($I322, 'Barcap OAD'!$A:$S, $F$280, FALSE)</f>
        <v>#N/A</v>
      </c>
      <c r="W322" s="243" t="e">
        <f t="shared" si="1733"/>
        <v>#VALUE!</v>
      </c>
      <c r="X322" s="244" t="e">
        <f>[2]!YBHIST($E322,$I322,X$25,"sec","")</f>
        <v>#VALUE!</v>
      </c>
      <c r="Y322" s="237" t="e">
        <f t="shared" si="1717"/>
        <v>#VALUE!</v>
      </c>
      <c r="Z322" s="171" t="e">
        <f t="shared" si="1726"/>
        <v>#VALUE!</v>
      </c>
      <c r="AA322" s="171" t="e">
        <f>[2]!YBHIST($F322,$I322,X$25,"sec","")</f>
        <v>#VALUE!</v>
      </c>
      <c r="AB322" s="171" t="e">
        <f t="shared" si="1747"/>
        <v>#VALUE!</v>
      </c>
      <c r="AC322" s="245" t="e">
        <f t="shared" si="1748"/>
        <v>#VALUE!</v>
      </c>
      <c r="AD322" s="246" t="e">
        <f>VLOOKUP($I322, 'Barcap OAD'!$A:$S, $F$26, FALSE)</f>
        <v>#N/A</v>
      </c>
      <c r="AE322" s="243" t="e">
        <f t="shared" si="1706"/>
        <v>#VALUE!</v>
      </c>
      <c r="AF322" s="247" t="e">
        <f t="shared" si="1707"/>
        <v>#VALUE!</v>
      </c>
      <c r="AG322" s="237" t="e">
        <f t="shared" si="1740"/>
        <v>#VALUE!</v>
      </c>
      <c r="AH322" s="241" t="e">
        <f t="shared" si="1741"/>
        <v>#VALUE!</v>
      </c>
      <c r="AI322" s="237" t="e">
        <f t="shared" si="1742"/>
        <v>#VALUE!</v>
      </c>
      <c r="AJ322" s="241" t="e">
        <f t="shared" si="1734"/>
        <v>#VALUE!</v>
      </c>
      <c r="AK322" s="245" t="e">
        <f t="shared" si="1727"/>
        <v>#VALUE!</v>
      </c>
      <c r="AL322" s="248" t="e">
        <f t="shared" si="1735"/>
        <v>#VALUE!</v>
      </c>
      <c r="AM322" s="241" t="e">
        <f t="shared" si="1736"/>
        <v>#VALUE!</v>
      </c>
      <c r="AN322" s="237" t="e">
        <f>SUM(AL$297:AL322)</f>
        <v>#VALUE!</v>
      </c>
      <c r="AO322" s="203" t="e">
        <f t="shared" si="1743"/>
        <v>#VALUE!</v>
      </c>
      <c r="AP322" s="249" t="e">
        <f t="shared" si="1744"/>
        <v>#VALUE!</v>
      </c>
      <c r="AQ322" s="250" t="e">
        <f t="shared" si="1737"/>
        <v>#VALUE!</v>
      </c>
      <c r="AR322" s="204"/>
      <c r="AS322" s="221"/>
      <c r="AV322" s="67">
        <f t="shared" si="1728"/>
        <v>-24</v>
      </c>
      <c r="AX322" s="208" t="str">
        <f>[2]!YBHIST($I$280,$I322,J$25,"sec","")</f>
        <v>E</v>
      </c>
      <c r="AY322" s="206" t="str">
        <f>[2]!YBPRICE($I$280,AX322&amp;"d","Market","AccruedInterest","Swap",$I322,"LMMSkew","","Model",100,"")</f>
        <v>E</v>
      </c>
      <c r="BA322" s="211" t="e">
        <f>[2]!YBHIST($E322,$I322,X$25,"sec","")</f>
        <v>#VALUE!</v>
      </c>
      <c r="BB322" s="67" t="e">
        <f>[2]!YBPRICE(E$41,BA322,"Market","AccruedInterest","Swap",$I322,"LMMSkew","","Model",100,"OASEDUR")</f>
        <v>#VALUE!</v>
      </c>
      <c r="BD322" s="211" t="e">
        <f>[2]!YBHIST($F322,$I322,X$25,"sec","")</f>
        <v>#VALUE!</v>
      </c>
      <c r="BE322" s="67" t="e">
        <f>[2]!YBPRICE(E$41,BD322,"Market","AccruedInterest","Swap",$I322,"LMMSkew","","Model",100,"OASEDUR")</f>
        <v>#VALUE!</v>
      </c>
      <c r="BI322" s="518" t="e">
        <f t="shared" si="1745"/>
        <v>#VALUE!</v>
      </c>
      <c r="BJ322" s="520" t="e">
        <f>PRODUCT($BI$297:BI322)-1</f>
        <v>#VALUE!</v>
      </c>
      <c r="BK322" s="518" t="e">
        <f t="shared" si="1746"/>
        <v>#VALUE!</v>
      </c>
      <c r="BL322" s="520" t="e">
        <f>PRODUCT($BK$297:BK322)-1</f>
        <v>#VALUE!</v>
      </c>
    </row>
    <row r="323" spans="3:64" ht="15" customHeight="1">
      <c r="C323" s="222" t="e">
        <f t="shared" si="1751"/>
        <v>#VALUE!</v>
      </c>
      <c r="D323" s="70" t="e">
        <f t="shared" si="1749"/>
        <v>#VALUE!</v>
      </c>
      <c r="E323" s="70" t="e">
        <f t="shared" si="1702"/>
        <v>#VALUE!</v>
      </c>
      <c r="F323" s="70" t="e">
        <f t="shared" si="1703"/>
        <v>#VALUE!</v>
      </c>
      <c r="G323" s="70" t="str">
        <f t="shared" si="1750"/>
        <v>FNMA3.0-TBA-GEN</v>
      </c>
      <c r="H323" s="71"/>
      <c r="I323" s="133" t="str">
        <f>[2]!YBWORKDAY(EDATE(Base_Date, AV323), -1, "USD")</f>
        <v>E</v>
      </c>
      <c r="J323" s="234" t="str">
        <f t="shared" si="1724"/>
        <v>E</v>
      </c>
      <c r="K323" s="237" t="e">
        <f t="shared" si="1725"/>
        <v>#VALUE!</v>
      </c>
      <c r="L323" s="237" t="e">
        <f t="shared" si="1729"/>
        <v>#VALUE!</v>
      </c>
      <c r="M323" s="238" t="str">
        <f>[2]!YBHIST($I$280,$I323,"LMMOAS","sec")</f>
        <v>E</v>
      </c>
      <c r="N323" s="239" t="str">
        <f>[2]!YBHIST($I$280,$I322,M$25,"sec","")</f>
        <v>E</v>
      </c>
      <c r="O323" s="240" t="str">
        <f>[2]!YBHIST("1 Month LIBOR",I323,"Yield","bmk","")</f>
        <v>E</v>
      </c>
      <c r="P323" s="237" t="e">
        <f t="shared" si="1730"/>
        <v>#VALUE!</v>
      </c>
      <c r="Q323" s="171" t="str">
        <f>[2]!YBSCEN($I$280,$J322&amp;"d","Market",O$25,"Swap",$I322,"LMMSkew","","Model",100,0,29,"Gradual","ParShift|N",0,"Annualized ROR",O322,100,"",,,,"Default",,,,"Default",,)</f>
        <v>E</v>
      </c>
      <c r="R323" s="237" t="e">
        <f t="shared" si="1731"/>
        <v>#VALUE!</v>
      </c>
      <c r="S323" s="241" t="e">
        <f t="shared" si="1732"/>
        <v>#VALUE!</v>
      </c>
      <c r="T323" s="237" t="e">
        <f>SUM(R$297:R323)</f>
        <v>#VALUE!</v>
      </c>
      <c r="U323" s="241" t="e">
        <f t="shared" si="1739"/>
        <v>#VALUE!</v>
      </c>
      <c r="V323" s="242" t="e">
        <f>VLOOKUP($I323, 'Barcap OAD'!$A:$S, $F$280, FALSE)</f>
        <v>#N/A</v>
      </c>
      <c r="W323" s="243" t="e">
        <f t="shared" si="1733"/>
        <v>#VALUE!</v>
      </c>
      <c r="X323" s="244" t="e">
        <f>[2]!YBHIST($E323,$I323,X$25,"sec","")</f>
        <v>#VALUE!</v>
      </c>
      <c r="Y323" s="237" t="e">
        <f t="shared" si="1717"/>
        <v>#VALUE!</v>
      </c>
      <c r="Z323" s="171" t="e">
        <f t="shared" si="1726"/>
        <v>#VALUE!</v>
      </c>
      <c r="AA323" s="171" t="e">
        <f>[2]!YBHIST($F323,$I323,X$25,"sec","")</f>
        <v>#VALUE!</v>
      </c>
      <c r="AB323" s="171" t="e">
        <f t="shared" si="1747"/>
        <v>#VALUE!</v>
      </c>
      <c r="AC323" s="245" t="e">
        <f t="shared" si="1748"/>
        <v>#VALUE!</v>
      </c>
      <c r="AD323" s="246" t="e">
        <f>VLOOKUP($I323, 'Barcap OAD'!$A:$S, $F$26, FALSE)</f>
        <v>#N/A</v>
      </c>
      <c r="AE323" s="243" t="e">
        <f t="shared" si="1706"/>
        <v>#VALUE!</v>
      </c>
      <c r="AF323" s="247" t="e">
        <f t="shared" si="1707"/>
        <v>#VALUE!</v>
      </c>
      <c r="AG323" s="237" t="e">
        <f t="shared" si="1740"/>
        <v>#VALUE!</v>
      </c>
      <c r="AH323" s="241" t="e">
        <f t="shared" si="1741"/>
        <v>#VALUE!</v>
      </c>
      <c r="AI323" s="237" t="e">
        <f t="shared" si="1742"/>
        <v>#VALUE!</v>
      </c>
      <c r="AJ323" s="241" t="e">
        <f t="shared" si="1734"/>
        <v>#VALUE!</v>
      </c>
      <c r="AK323" s="245" t="e">
        <f t="shared" si="1727"/>
        <v>#VALUE!</v>
      </c>
      <c r="AL323" s="248" t="e">
        <f t="shared" si="1735"/>
        <v>#VALUE!</v>
      </c>
      <c r="AM323" s="241" t="e">
        <f t="shared" si="1736"/>
        <v>#VALUE!</v>
      </c>
      <c r="AN323" s="237" t="e">
        <f>SUM(AL$297:AL323)</f>
        <v>#VALUE!</v>
      </c>
      <c r="AO323" s="203" t="e">
        <f t="shared" si="1743"/>
        <v>#VALUE!</v>
      </c>
      <c r="AP323" s="249" t="e">
        <f t="shared" si="1744"/>
        <v>#VALUE!</v>
      </c>
      <c r="AQ323" s="250" t="e">
        <f t="shared" si="1737"/>
        <v>#VALUE!</v>
      </c>
      <c r="AR323" s="204"/>
      <c r="AS323" s="221"/>
      <c r="AV323" s="67">
        <f t="shared" si="1728"/>
        <v>-23</v>
      </c>
      <c r="AX323" s="208" t="str">
        <f>[2]!YBHIST($I$280,$I323,J$25,"sec","")</f>
        <v>E</v>
      </c>
      <c r="AY323" s="206" t="str">
        <f>[2]!YBPRICE($I$280,AX323&amp;"d","Market","AccruedInterest","Swap",$I323,"LMMSkew","","Model",100,"")</f>
        <v>E</v>
      </c>
      <c r="BA323" s="211" t="e">
        <f>[2]!YBHIST($E323,$I323,X$25,"sec","")</f>
        <v>#VALUE!</v>
      </c>
      <c r="BB323" s="67" t="e">
        <f>[2]!YBPRICE(E$41,BA323,"Market","AccruedInterest","Swap",$I323,"LMMSkew","","Model",100,"OASEDUR")</f>
        <v>#VALUE!</v>
      </c>
      <c r="BD323" s="211" t="e">
        <f>[2]!YBHIST($F323,$I323,X$25,"sec","")</f>
        <v>#VALUE!</v>
      </c>
      <c r="BE323" s="67" t="e">
        <f>[2]!YBPRICE(E$41,BD323,"Market","AccruedInterest","Swap",$I323,"LMMSkew","","Model",100,"OASEDUR")</f>
        <v>#VALUE!</v>
      </c>
      <c r="BI323" s="518" t="e">
        <f t="shared" si="1745"/>
        <v>#VALUE!</v>
      </c>
      <c r="BJ323" s="520" t="e">
        <f>PRODUCT($BI$297:BI323)-1</f>
        <v>#VALUE!</v>
      </c>
      <c r="BK323" s="518" t="e">
        <f t="shared" si="1746"/>
        <v>#VALUE!</v>
      </c>
      <c r="BL323" s="520" t="e">
        <f>PRODUCT($BK$297:BK323)-1</f>
        <v>#VALUE!</v>
      </c>
    </row>
    <row r="324" spans="3:64" ht="15" customHeight="1">
      <c r="C324" s="222" t="e">
        <f t="shared" si="1751"/>
        <v>#VALUE!</v>
      </c>
      <c r="D324" s="70" t="e">
        <f t="shared" ref="D324:D329" si="1752">I324+35</f>
        <v>#VALUE!</v>
      </c>
      <c r="E324" s="70" t="e">
        <f t="shared" ref="E324:F328" si="1753">"FNMA"&amp;TEXT($J$23,"0.0")&amp;"-TBA-"&amp;TEXT(C324,"mmm")</f>
        <v>#VALUE!</v>
      </c>
      <c r="F324" s="70" t="e">
        <f t="shared" si="1753"/>
        <v>#VALUE!</v>
      </c>
      <c r="G324" s="70" t="str">
        <f t="shared" si="1750"/>
        <v>FNMA3.0-TBA-GEN</v>
      </c>
      <c r="H324" s="71"/>
      <c r="I324" s="133" t="str">
        <f>[2]!YBWORKDAY(EDATE(Base_Date, AV324), -1, "USD")</f>
        <v>E</v>
      </c>
      <c r="J324" s="234" t="str">
        <f t="shared" ref="J324:J329" si="1754">AX324</f>
        <v>E</v>
      </c>
      <c r="K324" s="237" t="e">
        <f t="shared" ref="K324:K329" si="1755">AX324+AY324</f>
        <v>#VALUE!</v>
      </c>
      <c r="L324" s="237" t="e">
        <f t="shared" ref="L324:L330" si="1756">K324-K323</f>
        <v>#VALUE!</v>
      </c>
      <c r="M324" s="238" t="str">
        <f>[2]!YBHIST($I$280,$I324,"LMMOAS","sec")</f>
        <v>E</v>
      </c>
      <c r="N324" s="239" t="str">
        <f>[2]!YBHIST($I$280,$I323,M$25,"sec","")</f>
        <v>E</v>
      </c>
      <c r="O324" s="240" t="str">
        <f>[2]!YBHIST("1 Month LIBOR",I324,"Yield","bmk","")</f>
        <v>E</v>
      </c>
      <c r="P324" s="237" t="e">
        <f t="shared" ref="P324:P329" si="1757">K323-Q324</f>
        <v>#VALUE!</v>
      </c>
      <c r="Q324" s="171" t="str">
        <f>[2]!YBSCEN($I$280,$J323&amp;"d","Market",O$25,"Swap",$I323,"LMMSkew","","Model",100,0,29,"Gradual","ParShift|N",0,"Annualized ROR",O323,100,"",,,,"Default",,,,"Default",,)</f>
        <v>E</v>
      </c>
      <c r="R324" s="237" t="e">
        <f t="shared" ref="R324:R329" si="1758">L324+P324</f>
        <v>#VALUE!</v>
      </c>
      <c r="S324" s="241" t="e">
        <f t="shared" ref="S324:S329" si="1759">R324/K323</f>
        <v>#VALUE!</v>
      </c>
      <c r="T324" s="237" t="e">
        <f>SUM(R$297:R324)</f>
        <v>#VALUE!</v>
      </c>
      <c r="U324" s="241" t="e">
        <f t="shared" si="1739"/>
        <v>#VALUE!</v>
      </c>
      <c r="V324" s="242" t="e">
        <f>VLOOKUP($I324, 'Barcap OAD'!$A:$S, $F$280, FALSE)</f>
        <v>#N/A</v>
      </c>
      <c r="W324" s="243" t="e">
        <f t="shared" si="1733"/>
        <v>#VALUE!</v>
      </c>
      <c r="X324" s="244" t="e">
        <f>[2]!YBHIST($E324,$I324,X$25,"sec","")</f>
        <v>#VALUE!</v>
      </c>
      <c r="Y324" s="237" t="e">
        <f t="shared" ref="Y324:Y330" si="1760">X324-X323</f>
        <v>#VALUE!</v>
      </c>
      <c r="Z324" s="171" t="e">
        <f t="shared" ref="Z324:Z329" si="1761">X323-AA323</f>
        <v>#VALUE!</v>
      </c>
      <c r="AA324" s="171" t="e">
        <f>[2]!YBHIST($F324,$I324,X$25,"sec","")</f>
        <v>#VALUE!</v>
      </c>
      <c r="AB324" s="171" t="e">
        <f t="shared" ref="AB324:AB329" si="1762">X323-Z324</f>
        <v>#VALUE!</v>
      </c>
      <c r="AC324" s="245" t="e">
        <f t="shared" ref="AC324:AC329" si="1763">Y324+Z324</f>
        <v>#VALUE!</v>
      </c>
      <c r="AD324" s="246" t="e">
        <f>VLOOKUP($I324, 'Barcap OAD'!$A:$S, $F$26, FALSE)</f>
        <v>#N/A</v>
      </c>
      <c r="AE324" s="243" t="e">
        <f t="shared" ref="AE324:AE329" si="1764">X324*AD324/10000</f>
        <v>#VALUE!</v>
      </c>
      <c r="AF324" s="247" t="e">
        <f t="shared" ref="AF324:AF329" si="1765">W324/AE324</f>
        <v>#VALUE!</v>
      </c>
      <c r="AG324" s="237" t="e">
        <f t="shared" ref="AG324:AG329" si="1766">-AC324*AF323</f>
        <v>#VALUE!</v>
      </c>
      <c r="AH324" s="241" t="e">
        <f t="shared" ref="AH324:AH329" si="1767">AG324/K323</f>
        <v>#VALUE!</v>
      </c>
      <c r="AI324" s="237" t="e">
        <f t="shared" ref="AI324:AI329" si="1768">AL324+AK324</f>
        <v>#VALUE!</v>
      </c>
      <c r="AJ324" s="241" t="e">
        <f t="shared" ref="AJ324:AJ329" si="1769">AF324-AF323</f>
        <v>#VALUE!</v>
      </c>
      <c r="AK324" s="245" t="e">
        <f t="shared" ref="AK324:AK329" si="1770">(AJ324*Y324)/2</f>
        <v>#VALUE!</v>
      </c>
      <c r="AL324" s="248" t="e">
        <f t="shared" ref="AL324:AL329" si="1771">AG324+R324</f>
        <v>#VALUE!</v>
      </c>
      <c r="AM324" s="241" t="e">
        <f t="shared" ref="AM324:AM329" si="1772">AL324/K323</f>
        <v>#VALUE!</v>
      </c>
      <c r="AN324" s="237" t="e">
        <f>SUM(AL$297:AL324)</f>
        <v>#VALUE!</v>
      </c>
      <c r="AO324" s="203" t="e">
        <f t="shared" si="1743"/>
        <v>#VALUE!</v>
      </c>
      <c r="AP324" s="249" t="e">
        <f t="shared" ref="AP324:AP329" si="1773">(Z324*AF324*-1)+P324</f>
        <v>#VALUE!</v>
      </c>
      <c r="AQ324" s="250" t="e">
        <f t="shared" ref="AQ324:AQ329" si="1774">AP324/K323</f>
        <v>#VALUE!</v>
      </c>
      <c r="AR324" s="204"/>
      <c r="AS324" s="221"/>
      <c r="AV324" s="67">
        <f t="shared" si="1728"/>
        <v>-22</v>
      </c>
      <c r="AX324" s="208" t="str">
        <f>[2]!YBHIST($I$280,$I324,J$25,"sec","")</f>
        <v>E</v>
      </c>
      <c r="AY324" s="206" t="str">
        <f>[2]!YBPRICE($I$280,AX324&amp;"d","Market","AccruedInterest","Swap",$I324,"LMMSkew","","Model",100,"")</f>
        <v>E</v>
      </c>
      <c r="BA324" s="211" t="e">
        <f>[2]!YBHIST($E324,$I324,X$25,"sec","")</f>
        <v>#VALUE!</v>
      </c>
      <c r="BB324" s="67" t="e">
        <f>[2]!YBPRICE(E$41,BA324,"Market","AccruedInterest","Swap",$I324,"LMMSkew","","Model",100,"OASEDUR")</f>
        <v>#VALUE!</v>
      </c>
      <c r="BD324" s="211" t="e">
        <f>[2]!YBHIST($F324,$I324,X$25,"sec","")</f>
        <v>#VALUE!</v>
      </c>
      <c r="BE324" s="67" t="e">
        <f>[2]!YBPRICE(E$41,BD324,"Market","AccruedInterest","Swap",$I324,"LMMSkew","","Model",100,"OASEDUR")</f>
        <v>#VALUE!</v>
      </c>
      <c r="BI324" s="518" t="e">
        <f t="shared" si="1745"/>
        <v>#VALUE!</v>
      </c>
      <c r="BJ324" s="520" t="e">
        <f>PRODUCT($BI$297:BI324)-1</f>
        <v>#VALUE!</v>
      </c>
      <c r="BK324" s="518" t="e">
        <f t="shared" si="1746"/>
        <v>#VALUE!</v>
      </c>
      <c r="BL324" s="520" t="e">
        <f>PRODUCT($BK$297:BK324)-1</f>
        <v>#VALUE!</v>
      </c>
    </row>
    <row r="325" spans="3:64" ht="15">
      <c r="C325" s="222" t="e">
        <f t="shared" si="1751"/>
        <v>#VALUE!</v>
      </c>
      <c r="D325" s="70" t="e">
        <f t="shared" si="1752"/>
        <v>#VALUE!</v>
      </c>
      <c r="E325" s="70" t="e">
        <f t="shared" si="1753"/>
        <v>#VALUE!</v>
      </c>
      <c r="F325" s="70" t="e">
        <f t="shared" si="1753"/>
        <v>#VALUE!</v>
      </c>
      <c r="G325" s="70" t="str">
        <f t="shared" si="1750"/>
        <v>FNMA3.0-TBA-GEN</v>
      </c>
      <c r="I325" s="133" t="str">
        <f>[2]!YBWORKDAY(EDATE(Base_Date, AV325), -1, "USD")</f>
        <v>E</v>
      </c>
      <c r="J325" s="234" t="str">
        <f t="shared" si="1754"/>
        <v>E</v>
      </c>
      <c r="K325" s="237" t="e">
        <f t="shared" si="1755"/>
        <v>#VALUE!</v>
      </c>
      <c r="L325" s="237" t="e">
        <f t="shared" si="1756"/>
        <v>#VALUE!</v>
      </c>
      <c r="M325" s="238" t="str">
        <f>[2]!YBHIST($I$280,$I325,"LMMOAS","sec")</f>
        <v>E</v>
      </c>
      <c r="N325" s="239" t="str">
        <f>[2]!YBHIST($I$280,$I324,M$25,"sec","")</f>
        <v>E</v>
      </c>
      <c r="O325" s="240" t="str">
        <f>[2]!YBHIST("1 Month LIBOR",I325,"Yield","bmk","")</f>
        <v>E</v>
      </c>
      <c r="P325" s="237" t="e">
        <f t="shared" si="1757"/>
        <v>#VALUE!</v>
      </c>
      <c r="Q325" s="171" t="str">
        <f>[2]!YBSCEN($I$280,$J324&amp;"d","Market",O$25,"Swap",$I324,"LMMSkew","","Model",100,0,29,"Gradual","ParShift|N",0,"Annualized ROR",O324,100,"",,,,"Default",,,,"Default",,)</f>
        <v>E</v>
      </c>
      <c r="R325" s="237" t="e">
        <f t="shared" si="1758"/>
        <v>#VALUE!</v>
      </c>
      <c r="S325" s="241" t="e">
        <f t="shared" si="1759"/>
        <v>#VALUE!</v>
      </c>
      <c r="T325" s="237" t="e">
        <f>SUM(R$297:R325)</f>
        <v>#VALUE!</v>
      </c>
      <c r="U325" s="241" t="e">
        <f t="shared" si="1739"/>
        <v>#VALUE!</v>
      </c>
      <c r="V325" s="242" t="e">
        <f>VLOOKUP($I325, 'Barcap OAD'!$A:$S, $F$280, FALSE)</f>
        <v>#N/A</v>
      </c>
      <c r="W325" s="243" t="e">
        <f t="shared" si="1733"/>
        <v>#VALUE!</v>
      </c>
      <c r="X325" s="244" t="e">
        <f>[2]!YBHIST($E325,$I325,X$25,"sec","")</f>
        <v>#VALUE!</v>
      </c>
      <c r="Y325" s="237" t="e">
        <f t="shared" si="1760"/>
        <v>#VALUE!</v>
      </c>
      <c r="Z325" s="171" t="e">
        <f t="shared" si="1761"/>
        <v>#VALUE!</v>
      </c>
      <c r="AA325" s="171" t="e">
        <f>[2]!YBHIST($F325,$I325,X$25,"sec","")</f>
        <v>#VALUE!</v>
      </c>
      <c r="AB325" s="171" t="e">
        <f t="shared" si="1762"/>
        <v>#VALUE!</v>
      </c>
      <c r="AC325" s="245" t="e">
        <f t="shared" si="1763"/>
        <v>#VALUE!</v>
      </c>
      <c r="AD325" s="246" t="e">
        <f>VLOOKUP($I325, 'Barcap OAD'!$A:$S, $F$26, FALSE)</f>
        <v>#N/A</v>
      </c>
      <c r="AE325" s="243" t="e">
        <f t="shared" si="1764"/>
        <v>#VALUE!</v>
      </c>
      <c r="AF325" s="247" t="e">
        <f t="shared" si="1765"/>
        <v>#VALUE!</v>
      </c>
      <c r="AG325" s="237" t="e">
        <f t="shared" si="1766"/>
        <v>#VALUE!</v>
      </c>
      <c r="AH325" s="241" t="e">
        <f t="shared" si="1767"/>
        <v>#VALUE!</v>
      </c>
      <c r="AI325" s="237" t="e">
        <f t="shared" si="1768"/>
        <v>#VALUE!</v>
      </c>
      <c r="AJ325" s="241" t="e">
        <f t="shared" si="1769"/>
        <v>#VALUE!</v>
      </c>
      <c r="AK325" s="245" t="e">
        <f t="shared" si="1770"/>
        <v>#VALUE!</v>
      </c>
      <c r="AL325" s="248" t="e">
        <f t="shared" si="1771"/>
        <v>#VALUE!</v>
      </c>
      <c r="AM325" s="241" t="e">
        <f t="shared" si="1772"/>
        <v>#VALUE!</v>
      </c>
      <c r="AN325" s="237" t="e">
        <f>SUM(AL$297:AL325)</f>
        <v>#VALUE!</v>
      </c>
      <c r="AO325" s="203" t="e">
        <f t="shared" si="1743"/>
        <v>#VALUE!</v>
      </c>
      <c r="AP325" s="249" t="e">
        <f t="shared" si="1773"/>
        <v>#VALUE!</v>
      </c>
      <c r="AQ325" s="250" t="e">
        <f t="shared" si="1774"/>
        <v>#VALUE!</v>
      </c>
      <c r="AR325" s="204"/>
      <c r="AS325" s="221"/>
      <c r="AV325" s="67">
        <f t="shared" si="1728"/>
        <v>-21</v>
      </c>
      <c r="AX325" s="208" t="str">
        <f>[2]!YBHIST($I$280,$I325,J$25,"sec","")</f>
        <v>E</v>
      </c>
      <c r="AY325" s="206" t="str">
        <f>[2]!YBPRICE($I$280,AX325&amp;"d","Market","AccruedInterest","Swap",$I325,"LMMSkew","","Model",100,"")</f>
        <v>E</v>
      </c>
      <c r="BA325" s="211" t="e">
        <f>[2]!YBHIST($E325,$I325,X$25,"sec","")</f>
        <v>#VALUE!</v>
      </c>
      <c r="BB325" s="67" t="e">
        <f>[2]!YBPRICE(E$41,BA325,"Market","AccruedInterest","Swap",$I325,"LMMSkew","","Model",100,"OASEDUR")</f>
        <v>#VALUE!</v>
      </c>
      <c r="BD325" s="211" t="e">
        <f>[2]!YBHIST($F325,$I325,X$25,"sec","")</f>
        <v>#VALUE!</v>
      </c>
      <c r="BE325" s="67" t="e">
        <f>[2]!YBPRICE(E$41,BD325,"Market","AccruedInterest","Swap",$I325,"LMMSkew","","Model",100,"OASEDUR")</f>
        <v>#VALUE!</v>
      </c>
      <c r="BI325" s="518" t="e">
        <f t="shared" si="1745"/>
        <v>#VALUE!</v>
      </c>
      <c r="BJ325" s="520" t="e">
        <f>PRODUCT($BI$297:BI325)-1</f>
        <v>#VALUE!</v>
      </c>
      <c r="BK325" s="518" t="e">
        <f t="shared" si="1746"/>
        <v>#VALUE!</v>
      </c>
      <c r="BL325" s="520" t="e">
        <f>PRODUCT($BK$297:BK325)-1</f>
        <v>#VALUE!</v>
      </c>
    </row>
    <row r="326" spans="3:64" ht="15">
      <c r="C326" s="222" t="e">
        <f t="shared" si="1751"/>
        <v>#VALUE!</v>
      </c>
      <c r="D326" s="70" t="e">
        <f t="shared" si="1752"/>
        <v>#VALUE!</v>
      </c>
      <c r="E326" s="70" t="e">
        <f t="shared" si="1753"/>
        <v>#VALUE!</v>
      </c>
      <c r="F326" s="70" t="e">
        <f t="shared" si="1753"/>
        <v>#VALUE!</v>
      </c>
      <c r="G326" s="70" t="str">
        <f t="shared" si="1750"/>
        <v>FNMA3.0-TBA-GEN</v>
      </c>
      <c r="I326" s="133" t="str">
        <f>[2]!YBWORKDAY(EDATE(Base_Date, AV326), -1, "USD")</f>
        <v>E</v>
      </c>
      <c r="J326" s="234" t="str">
        <f t="shared" si="1754"/>
        <v>E</v>
      </c>
      <c r="K326" s="237" t="e">
        <f t="shared" si="1755"/>
        <v>#VALUE!</v>
      </c>
      <c r="L326" s="237" t="e">
        <f t="shared" si="1756"/>
        <v>#VALUE!</v>
      </c>
      <c r="M326" s="238" t="str">
        <f>[2]!YBHIST($I$280,$I326,"LMMOAS","sec")</f>
        <v>E</v>
      </c>
      <c r="N326" s="239" t="str">
        <f>[2]!YBHIST($I$280,$I325,M$25,"sec","")</f>
        <v>E</v>
      </c>
      <c r="O326" s="240" t="str">
        <f>[2]!YBHIST("1 Month LIBOR",I326,"Yield","bmk","")</f>
        <v>E</v>
      </c>
      <c r="P326" s="237" t="e">
        <f t="shared" si="1757"/>
        <v>#VALUE!</v>
      </c>
      <c r="Q326" s="171" t="str">
        <f>[2]!YBSCEN($I$280,$J325&amp;"d","Market",O$25,"Swap",$I325,"LMMSkew","","Model",100,0,29,"Gradual","ParShift|N",0,"Annualized ROR",O325,100,"",,,,"Default",,,,"Default",,)</f>
        <v>E</v>
      </c>
      <c r="R326" s="237" t="e">
        <f t="shared" si="1758"/>
        <v>#VALUE!</v>
      </c>
      <c r="S326" s="241" t="e">
        <f t="shared" si="1759"/>
        <v>#VALUE!</v>
      </c>
      <c r="T326" s="237" t="e">
        <f>SUM(R$297:R326)</f>
        <v>#VALUE!</v>
      </c>
      <c r="U326" s="241" t="e">
        <f t="shared" si="1739"/>
        <v>#VALUE!</v>
      </c>
      <c r="V326" s="242" t="e">
        <f>VLOOKUP($I326, 'Barcap OAD'!$A:$S, $F$280, FALSE)</f>
        <v>#N/A</v>
      </c>
      <c r="W326" s="243" t="e">
        <f t="shared" si="1733"/>
        <v>#VALUE!</v>
      </c>
      <c r="X326" s="244" t="e">
        <f>[2]!YBHIST($E326,$I326,X$25,"sec","")</f>
        <v>#VALUE!</v>
      </c>
      <c r="Y326" s="237" t="e">
        <f t="shared" si="1760"/>
        <v>#VALUE!</v>
      </c>
      <c r="Z326" s="171" t="e">
        <f t="shared" si="1761"/>
        <v>#VALUE!</v>
      </c>
      <c r="AA326" s="171" t="e">
        <f>[2]!YBHIST($F326,$I326,X$25,"sec","")</f>
        <v>#VALUE!</v>
      </c>
      <c r="AB326" s="171" t="e">
        <f t="shared" si="1762"/>
        <v>#VALUE!</v>
      </c>
      <c r="AC326" s="245" t="e">
        <f t="shared" si="1763"/>
        <v>#VALUE!</v>
      </c>
      <c r="AD326" s="246" t="e">
        <f>VLOOKUP($I326, 'Barcap OAD'!$A:$S, $F$26, FALSE)</f>
        <v>#N/A</v>
      </c>
      <c r="AE326" s="243" t="e">
        <f t="shared" si="1764"/>
        <v>#VALUE!</v>
      </c>
      <c r="AF326" s="247" t="e">
        <f t="shared" si="1765"/>
        <v>#VALUE!</v>
      </c>
      <c r="AG326" s="237" t="e">
        <f t="shared" si="1766"/>
        <v>#VALUE!</v>
      </c>
      <c r="AH326" s="241" t="e">
        <f t="shared" si="1767"/>
        <v>#VALUE!</v>
      </c>
      <c r="AI326" s="237" t="e">
        <f t="shared" si="1768"/>
        <v>#VALUE!</v>
      </c>
      <c r="AJ326" s="241" t="e">
        <f t="shared" si="1769"/>
        <v>#VALUE!</v>
      </c>
      <c r="AK326" s="245" t="e">
        <f t="shared" si="1770"/>
        <v>#VALUE!</v>
      </c>
      <c r="AL326" s="248" t="e">
        <f t="shared" si="1771"/>
        <v>#VALUE!</v>
      </c>
      <c r="AM326" s="241" t="e">
        <f t="shared" si="1772"/>
        <v>#VALUE!</v>
      </c>
      <c r="AN326" s="237" t="e">
        <f>SUM(AL$297:AL326)</f>
        <v>#VALUE!</v>
      </c>
      <c r="AO326" s="203" t="e">
        <f t="shared" si="1743"/>
        <v>#VALUE!</v>
      </c>
      <c r="AP326" s="249" t="e">
        <f t="shared" si="1773"/>
        <v>#VALUE!</v>
      </c>
      <c r="AQ326" s="250" t="e">
        <f t="shared" si="1774"/>
        <v>#VALUE!</v>
      </c>
      <c r="AR326" s="204"/>
      <c r="AS326" s="221"/>
      <c r="AV326" s="67">
        <f t="shared" si="1728"/>
        <v>-20</v>
      </c>
      <c r="AX326" s="208" t="str">
        <f>[2]!YBHIST($I$280,$I326,J$25,"sec","")</f>
        <v>E</v>
      </c>
      <c r="AY326" s="206" t="str">
        <f>[2]!YBPRICE($I$280,AX326&amp;"d","Market","AccruedInterest","Swap",$I326,"LMMSkew","","Model",100,"")</f>
        <v>E</v>
      </c>
      <c r="BA326" s="211" t="e">
        <f>[2]!YBHIST($E326,$I326,X$25,"sec","")</f>
        <v>#VALUE!</v>
      </c>
      <c r="BB326" s="67" t="e">
        <f>[2]!YBPRICE(E$41,BA326,"Market","AccruedInterest","Swap",$I326,"LMMSkew","","Model",100,"OASEDUR")</f>
        <v>#VALUE!</v>
      </c>
      <c r="BI326" s="518" t="e">
        <f t="shared" si="1745"/>
        <v>#VALUE!</v>
      </c>
      <c r="BJ326" s="520" t="e">
        <f>PRODUCT($BI$297:BI326)-1</f>
        <v>#VALUE!</v>
      </c>
      <c r="BK326" s="518" t="e">
        <f t="shared" si="1746"/>
        <v>#VALUE!</v>
      </c>
      <c r="BL326" s="520" t="e">
        <f>PRODUCT($BK$297:BK326)-1</f>
        <v>#VALUE!</v>
      </c>
    </row>
    <row r="327" spans="3:64" ht="15">
      <c r="C327" s="222" t="e">
        <f t="shared" si="1751"/>
        <v>#VALUE!</v>
      </c>
      <c r="D327" s="70" t="e">
        <f t="shared" si="1752"/>
        <v>#VALUE!</v>
      </c>
      <c r="E327" s="70" t="e">
        <f t="shared" si="1753"/>
        <v>#VALUE!</v>
      </c>
      <c r="F327" s="70" t="e">
        <f t="shared" si="1753"/>
        <v>#VALUE!</v>
      </c>
      <c r="G327" s="70" t="str">
        <f t="shared" si="1750"/>
        <v>FNMA3.0-TBA-GEN</v>
      </c>
      <c r="I327" s="133" t="str">
        <f>[2]!YBWORKDAY(EDATE(Base_Date, AV327), -1, "USD")</f>
        <v>E</v>
      </c>
      <c r="J327" s="234" t="str">
        <f t="shared" si="1754"/>
        <v>E</v>
      </c>
      <c r="K327" s="237" t="e">
        <f t="shared" si="1755"/>
        <v>#VALUE!</v>
      </c>
      <c r="L327" s="237" t="e">
        <f t="shared" si="1756"/>
        <v>#VALUE!</v>
      </c>
      <c r="M327" s="238" t="str">
        <f>[2]!YBHIST($I$280,$I327,"LMMOAS","sec")</f>
        <v>E</v>
      </c>
      <c r="N327" s="239" t="str">
        <f>[2]!YBHIST($I$280,$I326,M$25,"sec","")</f>
        <v>E</v>
      </c>
      <c r="O327" s="240" t="str">
        <f>[2]!YBHIST("1 Month LIBOR",I327,"Yield","bmk","")</f>
        <v>E</v>
      </c>
      <c r="P327" s="237" t="e">
        <f t="shared" si="1757"/>
        <v>#VALUE!</v>
      </c>
      <c r="Q327" s="171" t="str">
        <f>[2]!YBSCEN($I$280,$J326&amp;"d","Market",O$25,"Swap",$I326,"LMMSkew","","Model",100,0,29,"Gradual","ParShift|N",0,"Annualized ROR",O326,100,"",,,,"Default",,,,"Default",,)</f>
        <v>E</v>
      </c>
      <c r="R327" s="237" t="e">
        <f t="shared" si="1758"/>
        <v>#VALUE!</v>
      </c>
      <c r="S327" s="241" t="e">
        <f t="shared" si="1759"/>
        <v>#VALUE!</v>
      </c>
      <c r="T327" s="237" t="e">
        <f>SUM(R$297:R327)</f>
        <v>#VALUE!</v>
      </c>
      <c r="U327" s="241" t="e">
        <f t="shared" si="1739"/>
        <v>#VALUE!</v>
      </c>
      <c r="V327" s="242" t="e">
        <f>VLOOKUP($I327, 'Barcap OAD'!$A:$S, $F$280, FALSE)</f>
        <v>#N/A</v>
      </c>
      <c r="W327" s="243" t="e">
        <f t="shared" si="1733"/>
        <v>#VALUE!</v>
      </c>
      <c r="X327" s="244" t="e">
        <f>[2]!YBHIST($E327,$I327,X$25,"sec","")</f>
        <v>#VALUE!</v>
      </c>
      <c r="Y327" s="237" t="e">
        <f t="shared" si="1760"/>
        <v>#VALUE!</v>
      </c>
      <c r="Z327" s="171" t="e">
        <f t="shared" si="1761"/>
        <v>#VALUE!</v>
      </c>
      <c r="AA327" s="171" t="e">
        <f>[2]!YBHIST($F327,$I327,X$25,"sec","")</f>
        <v>#VALUE!</v>
      </c>
      <c r="AB327" s="171" t="e">
        <f t="shared" si="1762"/>
        <v>#VALUE!</v>
      </c>
      <c r="AC327" s="245" t="e">
        <f t="shared" si="1763"/>
        <v>#VALUE!</v>
      </c>
      <c r="AD327" s="246" t="e">
        <f>VLOOKUP($I327, 'Barcap OAD'!$A:$S, $F$26, FALSE)</f>
        <v>#N/A</v>
      </c>
      <c r="AE327" s="243" t="e">
        <f t="shared" si="1764"/>
        <v>#VALUE!</v>
      </c>
      <c r="AF327" s="247" t="e">
        <f t="shared" si="1765"/>
        <v>#VALUE!</v>
      </c>
      <c r="AG327" s="237" t="e">
        <f t="shared" si="1766"/>
        <v>#VALUE!</v>
      </c>
      <c r="AH327" s="241" t="e">
        <f t="shared" si="1767"/>
        <v>#VALUE!</v>
      </c>
      <c r="AI327" s="237" t="e">
        <f t="shared" si="1768"/>
        <v>#VALUE!</v>
      </c>
      <c r="AJ327" s="241" t="e">
        <f t="shared" si="1769"/>
        <v>#VALUE!</v>
      </c>
      <c r="AK327" s="245" t="e">
        <f t="shared" si="1770"/>
        <v>#VALUE!</v>
      </c>
      <c r="AL327" s="248" t="e">
        <f t="shared" si="1771"/>
        <v>#VALUE!</v>
      </c>
      <c r="AM327" s="241" t="e">
        <f t="shared" si="1772"/>
        <v>#VALUE!</v>
      </c>
      <c r="AN327" s="237" t="e">
        <f>SUM(AL$297:AL327)</f>
        <v>#VALUE!</v>
      </c>
      <c r="AO327" s="203" t="e">
        <f t="shared" si="1743"/>
        <v>#VALUE!</v>
      </c>
      <c r="AP327" s="249" t="e">
        <f t="shared" si="1773"/>
        <v>#VALUE!</v>
      </c>
      <c r="AQ327" s="250" t="e">
        <f t="shared" si="1774"/>
        <v>#VALUE!</v>
      </c>
      <c r="AR327" s="204"/>
      <c r="AS327" s="221"/>
      <c r="AV327" s="67">
        <f t="shared" si="1728"/>
        <v>-19</v>
      </c>
      <c r="AX327" s="208" t="str">
        <f>[2]!YBHIST($I$280,$I327,J$25,"sec","")</f>
        <v>E</v>
      </c>
      <c r="AY327" s="206" t="str">
        <f>[2]!YBPRICE($I$280,AX327&amp;"d","Market","AccruedInterest","Swap",$I327,"LMMSkew","","Model",100,"")</f>
        <v>E</v>
      </c>
      <c r="BA327" s="211" t="e">
        <f>[2]!YBHIST($E327,$I327,X$25,"sec","")</f>
        <v>#VALUE!</v>
      </c>
      <c r="BB327" s="67" t="e">
        <f>[2]!YBPRICE(E$41,BA327,"Market","AccruedInterest","Swap",$I327,"LMMSkew","","Model",100,"OASEDUR")</f>
        <v>#VALUE!</v>
      </c>
      <c r="BI327" s="518" t="e">
        <f t="shared" si="1745"/>
        <v>#VALUE!</v>
      </c>
      <c r="BJ327" s="520" t="e">
        <f>PRODUCT($BI$297:BI327)-1</f>
        <v>#VALUE!</v>
      </c>
      <c r="BK327" s="518" t="e">
        <f t="shared" si="1746"/>
        <v>#VALUE!</v>
      </c>
      <c r="BL327" s="520" t="e">
        <f>PRODUCT($BK$297:BK327)-1</f>
        <v>#VALUE!</v>
      </c>
    </row>
    <row r="328" spans="3:64" ht="15">
      <c r="C328" s="222" t="e">
        <f t="shared" ref="C328:C333" si="1775">I328+10</f>
        <v>#VALUE!</v>
      </c>
      <c r="D328" s="70" t="e">
        <f t="shared" si="1752"/>
        <v>#VALUE!</v>
      </c>
      <c r="E328" s="70" t="e">
        <f t="shared" si="1753"/>
        <v>#VALUE!</v>
      </c>
      <c r="F328" s="70" t="e">
        <f t="shared" si="1753"/>
        <v>#VALUE!</v>
      </c>
      <c r="G328" s="70" t="str">
        <f t="shared" si="1750"/>
        <v>FNMA3.0-TBA-GEN</v>
      </c>
      <c r="I328" s="133" t="str">
        <f>[2]!YBWORKDAY(EDATE(Base_Date, AV328), -1, "USD")</f>
        <v>E</v>
      </c>
      <c r="J328" s="234" t="str">
        <f t="shared" si="1754"/>
        <v>E</v>
      </c>
      <c r="K328" s="237" t="e">
        <f t="shared" si="1755"/>
        <v>#VALUE!</v>
      </c>
      <c r="L328" s="237" t="e">
        <f t="shared" si="1756"/>
        <v>#VALUE!</v>
      </c>
      <c r="M328" s="238" t="str">
        <f>[2]!YBHIST($I$280,$I328,"LMMOAS","sec")</f>
        <v>E</v>
      </c>
      <c r="N328" s="239" t="str">
        <f>[2]!YBHIST($I$280,$I327,M$25,"sec","")</f>
        <v>E</v>
      </c>
      <c r="O328" s="240" t="str">
        <f>[2]!YBHIST("1 Month LIBOR",I328,"Yield","bmk","")</f>
        <v>E</v>
      </c>
      <c r="P328" s="237" t="e">
        <f t="shared" si="1757"/>
        <v>#VALUE!</v>
      </c>
      <c r="Q328" s="171" t="str">
        <f>[2]!YBSCEN($I$280,$J327&amp;"d","Market",O$25,"Swap",$I327,"LMMSkew","","Model",100,0,29,"Gradual","ParShift|N",0,"Annualized ROR",O327,100,"",,,,"Default",,,,"Default",,)</f>
        <v>E</v>
      </c>
      <c r="R328" s="237" t="e">
        <f t="shared" si="1758"/>
        <v>#VALUE!</v>
      </c>
      <c r="S328" s="241" t="e">
        <f t="shared" si="1759"/>
        <v>#VALUE!</v>
      </c>
      <c r="T328" s="237" t="e">
        <f>SUM(R$297:R328)</f>
        <v>#VALUE!</v>
      </c>
      <c r="U328" s="241" t="e">
        <f t="shared" si="1739"/>
        <v>#VALUE!</v>
      </c>
      <c r="V328" s="242" t="e">
        <f>VLOOKUP($I328, 'Barcap OAD'!$A:$S, $F$280, FALSE)</f>
        <v>#N/A</v>
      </c>
      <c r="W328" s="243" t="e">
        <f t="shared" si="1733"/>
        <v>#VALUE!</v>
      </c>
      <c r="X328" s="244" t="e">
        <f>[2]!YBHIST($E328,$I328,X$25,"sec","")</f>
        <v>#VALUE!</v>
      </c>
      <c r="Y328" s="237" t="e">
        <f t="shared" si="1760"/>
        <v>#VALUE!</v>
      </c>
      <c r="Z328" s="171" t="e">
        <f t="shared" si="1761"/>
        <v>#VALUE!</v>
      </c>
      <c r="AA328" s="171" t="e">
        <f>[2]!YBHIST($F328,$I328,X$25,"sec","")</f>
        <v>#VALUE!</v>
      </c>
      <c r="AB328" s="171" t="e">
        <f t="shared" si="1762"/>
        <v>#VALUE!</v>
      </c>
      <c r="AC328" s="245" t="e">
        <f t="shared" si="1763"/>
        <v>#VALUE!</v>
      </c>
      <c r="AD328" s="246" t="e">
        <f>VLOOKUP($I328, 'Barcap OAD'!$A:$S, $F$26, FALSE)</f>
        <v>#N/A</v>
      </c>
      <c r="AE328" s="243" t="e">
        <f t="shared" si="1764"/>
        <v>#VALUE!</v>
      </c>
      <c r="AF328" s="247" t="e">
        <f t="shared" si="1765"/>
        <v>#VALUE!</v>
      </c>
      <c r="AG328" s="237" t="e">
        <f t="shared" si="1766"/>
        <v>#VALUE!</v>
      </c>
      <c r="AH328" s="241" t="e">
        <f t="shared" si="1767"/>
        <v>#VALUE!</v>
      </c>
      <c r="AI328" s="237" t="e">
        <f t="shared" si="1768"/>
        <v>#VALUE!</v>
      </c>
      <c r="AJ328" s="241" t="e">
        <f t="shared" si="1769"/>
        <v>#VALUE!</v>
      </c>
      <c r="AK328" s="245" t="e">
        <f t="shared" si="1770"/>
        <v>#VALUE!</v>
      </c>
      <c r="AL328" s="248" t="e">
        <f t="shared" si="1771"/>
        <v>#VALUE!</v>
      </c>
      <c r="AM328" s="241" t="e">
        <f t="shared" si="1772"/>
        <v>#VALUE!</v>
      </c>
      <c r="AN328" s="237" t="e">
        <f>SUM(AL$297:AL328)</f>
        <v>#VALUE!</v>
      </c>
      <c r="AO328" s="203" t="e">
        <f t="shared" si="1743"/>
        <v>#VALUE!</v>
      </c>
      <c r="AP328" s="249" t="e">
        <f t="shared" si="1773"/>
        <v>#VALUE!</v>
      </c>
      <c r="AQ328" s="250" t="e">
        <f t="shared" si="1774"/>
        <v>#VALUE!</v>
      </c>
      <c r="AR328" s="204"/>
      <c r="AS328" s="221"/>
      <c r="AV328" s="67">
        <f t="shared" si="1728"/>
        <v>-18</v>
      </c>
      <c r="AX328" s="208" t="str">
        <f>[2]!YBHIST($I$280,$I328,J$25,"sec","")</f>
        <v>E</v>
      </c>
      <c r="AY328" s="206" t="str">
        <f>[2]!YBPRICE($I$280,AX328&amp;"d","Market","AccruedInterest","Swap",$I328,"LMMSkew","","Model",100,"")</f>
        <v>E</v>
      </c>
      <c r="BA328" s="211" t="e">
        <f>[2]!YBHIST($E328,$I328,X$25,"sec","")</f>
        <v>#VALUE!</v>
      </c>
      <c r="BB328" s="67" t="e">
        <f>[2]!YBPRICE(E$41,BA328,"Market","AccruedInterest","Swap",$I328,"LMMSkew","","Model",100,"OASEDUR")</f>
        <v>#VALUE!</v>
      </c>
      <c r="BI328" s="518" t="e">
        <f t="shared" si="1745"/>
        <v>#VALUE!</v>
      </c>
      <c r="BJ328" s="520" t="e">
        <f>PRODUCT($BI$297:BI328)-1</f>
        <v>#VALUE!</v>
      </c>
      <c r="BK328" s="518" t="e">
        <f t="shared" si="1746"/>
        <v>#VALUE!</v>
      </c>
      <c r="BL328" s="520" t="e">
        <f>PRODUCT($BK$297:BK328)-1</f>
        <v>#VALUE!</v>
      </c>
    </row>
    <row r="329" spans="3:64" ht="15">
      <c r="C329" s="222" t="e">
        <f t="shared" si="1775"/>
        <v>#VALUE!</v>
      </c>
      <c r="D329" s="70" t="e">
        <f t="shared" si="1752"/>
        <v>#VALUE!</v>
      </c>
      <c r="E329" s="70" t="e">
        <f t="shared" ref="E329" si="1776">"FNMA"&amp;TEXT($J$23,"0.0")&amp;"-TBA-"&amp;TEXT(C329,"mmm")</f>
        <v>#VALUE!</v>
      </c>
      <c r="F329" s="70" t="e">
        <f t="shared" ref="F329" si="1777">"FNMA"&amp;TEXT($J$23,"0.0")&amp;"-TBA-"&amp;TEXT(D329,"mmm")</f>
        <v>#VALUE!</v>
      </c>
      <c r="G329" s="70" t="str">
        <f t="shared" si="1750"/>
        <v>FNMA3.0-TBA-GEN</v>
      </c>
      <c r="I329" s="133" t="str">
        <f>[2]!YBWORKDAY(EDATE(Base_Date, AV329), -1, "USD")</f>
        <v>E</v>
      </c>
      <c r="J329" s="234" t="str">
        <f t="shared" si="1754"/>
        <v>E</v>
      </c>
      <c r="K329" s="237" t="e">
        <f t="shared" si="1755"/>
        <v>#VALUE!</v>
      </c>
      <c r="L329" s="237" t="e">
        <f t="shared" si="1756"/>
        <v>#VALUE!</v>
      </c>
      <c r="M329" s="238" t="str">
        <f>[2]!YBHIST($I$280,$I329,"LMMOAS","sec")</f>
        <v>E</v>
      </c>
      <c r="N329" s="239" t="str">
        <f>[2]!YBHIST($I$280,$I328,M$25,"sec","")</f>
        <v>E</v>
      </c>
      <c r="O329" s="240" t="str">
        <f>[2]!YBHIST("1 Month LIBOR",I329,"Yield","bmk","")</f>
        <v>E</v>
      </c>
      <c r="P329" s="237" t="e">
        <f t="shared" si="1757"/>
        <v>#VALUE!</v>
      </c>
      <c r="Q329" s="171" t="str">
        <f>[2]!YBSCEN($I$280,$J328&amp;"d","Market",O$25,"Swap",$I328,"LMMSkew","","Model",100,0,29,"Gradual","ParShift|N",0,"Annualized ROR",O328,100,"",,,,"Default",,,,"Default",,)</f>
        <v>E</v>
      </c>
      <c r="R329" s="237" t="e">
        <f t="shared" si="1758"/>
        <v>#VALUE!</v>
      </c>
      <c r="S329" s="241" t="e">
        <f t="shared" si="1759"/>
        <v>#VALUE!</v>
      </c>
      <c r="T329" s="237" t="e">
        <f>SUM(R$297:R329)</f>
        <v>#VALUE!</v>
      </c>
      <c r="U329" s="241" t="e">
        <f t="shared" si="1739"/>
        <v>#VALUE!</v>
      </c>
      <c r="V329" s="242" t="e">
        <f>VLOOKUP($I329, 'Barcap OAD'!$A:$S, $F$280, FALSE)</f>
        <v>#N/A</v>
      </c>
      <c r="W329" s="243" t="e">
        <f t="shared" si="1733"/>
        <v>#VALUE!</v>
      </c>
      <c r="X329" s="244" t="e">
        <f>[2]!YBHIST($E329,$I329,X$25,"sec","")</f>
        <v>#VALUE!</v>
      </c>
      <c r="Y329" s="237" t="e">
        <f t="shared" si="1760"/>
        <v>#VALUE!</v>
      </c>
      <c r="Z329" s="171" t="e">
        <f t="shared" si="1761"/>
        <v>#VALUE!</v>
      </c>
      <c r="AA329" s="171" t="e">
        <f>[2]!YBHIST($F329,$I329,X$25,"sec","")</f>
        <v>#VALUE!</v>
      </c>
      <c r="AB329" s="171" t="e">
        <f t="shared" si="1762"/>
        <v>#VALUE!</v>
      </c>
      <c r="AC329" s="245" t="e">
        <f t="shared" si="1763"/>
        <v>#VALUE!</v>
      </c>
      <c r="AD329" s="246" t="e">
        <f>VLOOKUP($I329, 'Barcap OAD'!$A:$S, $F$26, FALSE)</f>
        <v>#N/A</v>
      </c>
      <c r="AE329" s="243" t="e">
        <f t="shared" si="1764"/>
        <v>#VALUE!</v>
      </c>
      <c r="AF329" s="247" t="e">
        <f t="shared" si="1765"/>
        <v>#VALUE!</v>
      </c>
      <c r="AG329" s="237" t="e">
        <f t="shared" si="1766"/>
        <v>#VALUE!</v>
      </c>
      <c r="AH329" s="241" t="e">
        <f t="shared" si="1767"/>
        <v>#VALUE!</v>
      </c>
      <c r="AI329" s="237" t="e">
        <f t="shared" si="1768"/>
        <v>#VALUE!</v>
      </c>
      <c r="AJ329" s="241" t="e">
        <f t="shared" si="1769"/>
        <v>#VALUE!</v>
      </c>
      <c r="AK329" s="245" t="e">
        <f t="shared" si="1770"/>
        <v>#VALUE!</v>
      </c>
      <c r="AL329" s="248" t="e">
        <f t="shared" si="1771"/>
        <v>#VALUE!</v>
      </c>
      <c r="AM329" s="241" t="e">
        <f t="shared" si="1772"/>
        <v>#VALUE!</v>
      </c>
      <c r="AN329" s="237" t="e">
        <f>SUM(AL$297:AL329)</f>
        <v>#VALUE!</v>
      </c>
      <c r="AO329" s="203" t="e">
        <f t="shared" si="1743"/>
        <v>#VALUE!</v>
      </c>
      <c r="AP329" s="249" t="e">
        <f t="shared" si="1773"/>
        <v>#VALUE!</v>
      </c>
      <c r="AQ329" s="250" t="e">
        <f t="shared" si="1774"/>
        <v>#VALUE!</v>
      </c>
      <c r="AR329" s="204"/>
      <c r="AS329" s="221"/>
      <c r="AV329" s="67">
        <f t="shared" si="1728"/>
        <v>-17</v>
      </c>
      <c r="AX329" s="208" t="str">
        <f>[2]!YBHIST($I$280,$I329,J$25,"sec","")</f>
        <v>E</v>
      </c>
      <c r="AY329" s="206" t="str">
        <f>[2]!YBPRICE($I$280,AX329&amp;"d","Market","AccruedInterest","Swap",$I329,"LMMSkew","","Model",100,"")</f>
        <v>E</v>
      </c>
      <c r="BA329" s="211" t="e">
        <f>[2]!YBHIST($E329,$I329,X$25,"sec","")</f>
        <v>#VALUE!</v>
      </c>
      <c r="BB329" s="67" t="e">
        <f>[2]!YBPRICE(E$41,BA329,"Market","AccruedInterest","Swap",$I329,"LMMSkew","","Model",100,"OASEDUR")</f>
        <v>#VALUE!</v>
      </c>
      <c r="BI329" s="518" t="e">
        <f t="shared" si="1745"/>
        <v>#VALUE!</v>
      </c>
      <c r="BJ329" s="520" t="e">
        <f>PRODUCT($BI$297:BI329)-1</f>
        <v>#VALUE!</v>
      </c>
      <c r="BK329" s="518" t="e">
        <f t="shared" si="1746"/>
        <v>#VALUE!</v>
      </c>
      <c r="BL329" s="520" t="e">
        <f>PRODUCT($BK$297:BK329)-1</f>
        <v>#VALUE!</v>
      </c>
    </row>
    <row r="330" spans="3:64" ht="15">
      <c r="C330" s="222" t="e">
        <f t="shared" si="1775"/>
        <v>#VALUE!</v>
      </c>
      <c r="D330" s="70" t="e">
        <f t="shared" ref="D330" si="1778">I330+35</f>
        <v>#VALUE!</v>
      </c>
      <c r="E330" s="70" t="e">
        <f t="shared" ref="E330" si="1779">"FNMA"&amp;TEXT($J$23,"0.0")&amp;"-TBA-"&amp;TEXT(C330,"mmm")</f>
        <v>#VALUE!</v>
      </c>
      <c r="F330" s="70" t="e">
        <f t="shared" ref="F330" si="1780">"FNMA"&amp;TEXT($J$23,"0.0")&amp;"-TBA-"&amp;TEXT(D330,"mmm")</f>
        <v>#VALUE!</v>
      </c>
      <c r="G330" s="70" t="str">
        <f t="shared" si="1750"/>
        <v>FNMA3.0-TBA-GEN</v>
      </c>
      <c r="I330" s="133" t="str">
        <f>[2]!YBWORKDAY(EDATE(Base_Date, AV330), -1, "USD")</f>
        <v>E</v>
      </c>
      <c r="J330" s="331" t="str">
        <f t="shared" ref="J330" si="1781">AX330</f>
        <v>E</v>
      </c>
      <c r="K330" s="332" t="e">
        <f t="shared" ref="K330" si="1782">AX330+AY330</f>
        <v>#VALUE!</v>
      </c>
      <c r="L330" s="332" t="e">
        <f t="shared" si="1756"/>
        <v>#VALUE!</v>
      </c>
      <c r="M330" s="333" t="str">
        <f>[2]!YBHIST($I$280,$I330,"LMMOAS","sec")</f>
        <v>E</v>
      </c>
      <c r="N330" s="334" t="str">
        <f>[2]!YBHIST($I$280,$I329,M$25,"sec","")</f>
        <v>E</v>
      </c>
      <c r="O330" s="335" t="str">
        <f>[2]!YBHIST("1 Month LIBOR",I330,"Yield","bmk","")</f>
        <v>E</v>
      </c>
      <c r="P330" s="332" t="e">
        <f t="shared" ref="P330" si="1783">K329-Q330</f>
        <v>#VALUE!</v>
      </c>
      <c r="Q330" s="336" t="str">
        <f>[2]!YBSCEN($I$280,$J329&amp;"d","Market",O$25,"Swap",$I329,"LMMSkew","","Model",100,0,29,"Gradual","ParShift|N",0,"Annualized ROR",O329,100,"",,,,"Default",,,,"Default",,)</f>
        <v>E</v>
      </c>
      <c r="R330" s="332" t="e">
        <f t="shared" ref="R330" si="1784">L330+P330</f>
        <v>#VALUE!</v>
      </c>
      <c r="S330" s="337" t="e">
        <f t="shared" ref="S330" si="1785">R330/K329</f>
        <v>#VALUE!</v>
      </c>
      <c r="T330" s="332" t="e">
        <f>SUM(R$297:R330)</f>
        <v>#VALUE!</v>
      </c>
      <c r="U330" s="337" t="e">
        <f t="shared" si="1739"/>
        <v>#VALUE!</v>
      </c>
      <c r="V330" s="338" t="e">
        <f>VLOOKUP($I330, 'Barcap OAD'!$A:$S, $F$280, FALSE)</f>
        <v>#N/A</v>
      </c>
      <c r="W330" s="339" t="e">
        <f t="shared" si="1733"/>
        <v>#VALUE!</v>
      </c>
      <c r="X330" s="340" t="e">
        <f>[2]!YBHIST($E330,$I330,X$25,"sec","")</f>
        <v>#VALUE!</v>
      </c>
      <c r="Y330" s="332" t="e">
        <f t="shared" si="1760"/>
        <v>#VALUE!</v>
      </c>
      <c r="Z330" s="336" t="e">
        <f t="shared" ref="Z330" si="1786">X329-AA329</f>
        <v>#VALUE!</v>
      </c>
      <c r="AA330" s="336" t="e">
        <f>[2]!YBHIST($F330,$I330,X$25,"sec","")</f>
        <v>#VALUE!</v>
      </c>
      <c r="AB330" s="336" t="e">
        <f t="shared" ref="AB330" si="1787">X329-Z330</f>
        <v>#VALUE!</v>
      </c>
      <c r="AC330" s="341" t="e">
        <f t="shared" ref="AC330" si="1788">Y330+Z330</f>
        <v>#VALUE!</v>
      </c>
      <c r="AD330" s="342" t="e">
        <f>VLOOKUP($I330, 'Barcap OAD'!$A:$S, $F$26, FALSE)</f>
        <v>#N/A</v>
      </c>
      <c r="AE330" s="339" t="e">
        <f t="shared" ref="AE330" si="1789">X330*AD330/10000</f>
        <v>#VALUE!</v>
      </c>
      <c r="AF330" s="343" t="e">
        <f t="shared" ref="AF330" si="1790">W330/AE330</f>
        <v>#VALUE!</v>
      </c>
      <c r="AG330" s="332" t="e">
        <f t="shared" ref="AG330" si="1791">-AC330*AF329</f>
        <v>#VALUE!</v>
      </c>
      <c r="AH330" s="337" t="e">
        <f t="shared" ref="AH330" si="1792">AG330/K329</f>
        <v>#VALUE!</v>
      </c>
      <c r="AI330" s="332" t="e">
        <f t="shared" ref="AI330" si="1793">AL330+AK330</f>
        <v>#VALUE!</v>
      </c>
      <c r="AJ330" s="337" t="e">
        <f t="shared" ref="AJ330" si="1794">AF330-AF329</f>
        <v>#VALUE!</v>
      </c>
      <c r="AK330" s="341" t="e">
        <f t="shared" ref="AK330" si="1795">(AJ330*Y330)/2</f>
        <v>#VALUE!</v>
      </c>
      <c r="AL330" s="344" t="e">
        <f t="shared" ref="AL330" si="1796">AG330+R330</f>
        <v>#VALUE!</v>
      </c>
      <c r="AM330" s="337" t="e">
        <f t="shared" ref="AM330" si="1797">AL330/K329</f>
        <v>#VALUE!</v>
      </c>
      <c r="AN330" s="332" t="e">
        <f>SUM(AL$297:AL330)</f>
        <v>#VALUE!</v>
      </c>
      <c r="AO330" s="345" t="e">
        <f t="shared" si="1743"/>
        <v>#VALUE!</v>
      </c>
      <c r="AP330" s="346" t="e">
        <f t="shared" ref="AP330" si="1798">(Z330*AF330*-1)+P330</f>
        <v>#VALUE!</v>
      </c>
      <c r="AQ330" s="347" t="e">
        <f t="shared" ref="AQ330" si="1799">AP330/K329</f>
        <v>#VALUE!</v>
      </c>
      <c r="AR330" s="204"/>
      <c r="AS330" s="221"/>
      <c r="AV330" s="67">
        <f t="shared" si="1728"/>
        <v>-16</v>
      </c>
      <c r="AX330" s="208" t="str">
        <f>[2]!YBHIST($I$280,$I330,J$25,"sec","")</f>
        <v>E</v>
      </c>
      <c r="AY330" s="206" t="str">
        <f>[2]!YBPRICE($I$280,AX330&amp;"d","Market","AccruedInterest","Swap",$I330,"LMMSkew","","Model",100,"")</f>
        <v>E</v>
      </c>
      <c r="BA330" s="211" t="e">
        <f>[2]!YBHIST($E330,$I330,X$25,"sec","")</f>
        <v>#VALUE!</v>
      </c>
      <c r="BB330" s="67" t="e">
        <f>[2]!YBPRICE(E$41,BA330,"Market","AccruedInterest","Swap",$I330,"LMMSkew","","Model",100,"OASEDUR")</f>
        <v>#VALUE!</v>
      </c>
      <c r="BI330" s="518" t="e">
        <f t="shared" si="1745"/>
        <v>#VALUE!</v>
      </c>
      <c r="BJ330" s="520" t="e">
        <f>PRODUCT($BI$297:BI330)-1</f>
        <v>#VALUE!</v>
      </c>
      <c r="BK330" s="518" t="e">
        <f t="shared" si="1746"/>
        <v>#VALUE!</v>
      </c>
      <c r="BL330" s="520" t="e">
        <f>PRODUCT($BK$297:BK330)-1</f>
        <v>#VALUE!</v>
      </c>
    </row>
    <row r="331" spans="3:64" ht="15">
      <c r="C331" s="222" t="e">
        <f t="shared" si="1775"/>
        <v>#VALUE!</v>
      </c>
      <c r="D331" s="70" t="e">
        <f t="shared" ref="D331" si="1800">I331+35</f>
        <v>#VALUE!</v>
      </c>
      <c r="E331" s="70" t="e">
        <f t="shared" ref="E331" si="1801">"FNMA"&amp;TEXT($J$23,"0.0")&amp;"-TBA-"&amp;TEXT(C331,"mmm")</f>
        <v>#VALUE!</v>
      </c>
      <c r="F331" s="70" t="e">
        <f t="shared" ref="F331" si="1802">"FNMA"&amp;TEXT($J$23,"0.0")&amp;"-TBA-"&amp;TEXT(D331,"mmm")</f>
        <v>#VALUE!</v>
      </c>
      <c r="G331" s="70" t="str">
        <f t="shared" si="1750"/>
        <v>FNMA3.0-TBA-GEN</v>
      </c>
      <c r="I331" s="133" t="str">
        <f>[2]!YBWORKDAY(EDATE(Base_Date, AV331), -1, "USD")</f>
        <v>E</v>
      </c>
      <c r="J331" s="331" t="str">
        <f t="shared" ref="J331" si="1803">AX331</f>
        <v>E</v>
      </c>
      <c r="K331" s="332" t="e">
        <f t="shared" ref="K331" si="1804">AX331+AY331</f>
        <v>#VALUE!</v>
      </c>
      <c r="L331" s="332" t="e">
        <f t="shared" ref="L331" si="1805">K331-K330</f>
        <v>#VALUE!</v>
      </c>
      <c r="M331" s="333" t="str">
        <f>[2]!YBHIST($I$280,$I331,"LMMOAS","sec")</f>
        <v>E</v>
      </c>
      <c r="N331" s="334" t="str">
        <f>[2]!YBHIST($I$280,$I330,M$25,"sec","")</f>
        <v>E</v>
      </c>
      <c r="O331" s="335" t="str">
        <f>[2]!YBHIST("1 Month LIBOR",I331,"Yield","bmk","")</f>
        <v>E</v>
      </c>
      <c r="P331" s="332" t="e">
        <f t="shared" ref="P331" si="1806">K330-Q331</f>
        <v>#VALUE!</v>
      </c>
      <c r="Q331" s="336" t="str">
        <f>[2]!YBSCEN($I$280,$J330&amp;"d","Market",O$25,"Swap",$I330,"LMMSkew","","Model",100,0,29,"Gradual","ParShift|N",0,"Annualized ROR",O330,100,"",,,,"Default",,,,"Default",,)</f>
        <v>E</v>
      </c>
      <c r="R331" s="332" t="e">
        <f t="shared" ref="R331" si="1807">L331+P331</f>
        <v>#VALUE!</v>
      </c>
      <c r="S331" s="337" t="e">
        <f t="shared" ref="S331" si="1808">R331/K330</f>
        <v>#VALUE!</v>
      </c>
      <c r="T331" s="332" t="e">
        <f>SUM(R$297:R331)</f>
        <v>#VALUE!</v>
      </c>
      <c r="U331" s="337" t="e">
        <f t="shared" si="1739"/>
        <v>#VALUE!</v>
      </c>
      <c r="V331" s="338" t="e">
        <f>VLOOKUP($I331, 'Barcap OAD'!$A:$S, $F$280, FALSE)</f>
        <v>#N/A</v>
      </c>
      <c r="W331" s="339" t="e">
        <f t="shared" si="1733"/>
        <v>#VALUE!</v>
      </c>
      <c r="X331" s="340" t="e">
        <f>[2]!YBHIST($E331,$I331,X$25,"sec","")</f>
        <v>#VALUE!</v>
      </c>
      <c r="Y331" s="332" t="e">
        <f t="shared" ref="Y331" si="1809">X331-X330</f>
        <v>#VALUE!</v>
      </c>
      <c r="Z331" s="336" t="e">
        <f t="shared" ref="Z331" si="1810">X330-AA330</f>
        <v>#VALUE!</v>
      </c>
      <c r="AA331" s="336" t="e">
        <f>[2]!YBHIST($F331,$I331,X$25,"sec","")</f>
        <v>#VALUE!</v>
      </c>
      <c r="AB331" s="336" t="e">
        <f t="shared" ref="AB331" si="1811">X330-Z331</f>
        <v>#VALUE!</v>
      </c>
      <c r="AC331" s="341" t="e">
        <f t="shared" ref="AC331" si="1812">Y331+Z331</f>
        <v>#VALUE!</v>
      </c>
      <c r="AD331" s="342" t="e">
        <f>VLOOKUP($I331, 'Barcap OAD'!$A:$S, $F$26, FALSE)</f>
        <v>#N/A</v>
      </c>
      <c r="AE331" s="339" t="e">
        <f t="shared" ref="AE331" si="1813">X331*AD331/10000</f>
        <v>#VALUE!</v>
      </c>
      <c r="AF331" s="343" t="e">
        <f t="shared" ref="AF331" si="1814">W331/AE331</f>
        <v>#VALUE!</v>
      </c>
      <c r="AG331" s="332" t="e">
        <f t="shared" ref="AG331" si="1815">-AC331*AF330</f>
        <v>#VALUE!</v>
      </c>
      <c r="AH331" s="337" t="e">
        <f t="shared" ref="AH331" si="1816">AG331/K330</f>
        <v>#VALUE!</v>
      </c>
      <c r="AI331" s="332" t="e">
        <f t="shared" ref="AI331" si="1817">AL331+AK331</f>
        <v>#VALUE!</v>
      </c>
      <c r="AJ331" s="337" t="e">
        <f t="shared" ref="AJ331" si="1818">AF331-AF330</f>
        <v>#VALUE!</v>
      </c>
      <c r="AK331" s="341" t="e">
        <f t="shared" ref="AK331" si="1819">(AJ331*Y331)/2</f>
        <v>#VALUE!</v>
      </c>
      <c r="AL331" s="344" t="e">
        <f t="shared" ref="AL331" si="1820">AG331+R331</f>
        <v>#VALUE!</v>
      </c>
      <c r="AM331" s="337" t="e">
        <f t="shared" ref="AM331" si="1821">AL331/K330</f>
        <v>#VALUE!</v>
      </c>
      <c r="AN331" s="332" t="e">
        <f>SUM(AL$297:AL331)</f>
        <v>#VALUE!</v>
      </c>
      <c r="AO331" s="345" t="e">
        <f t="shared" si="1743"/>
        <v>#VALUE!</v>
      </c>
      <c r="AP331" s="346" t="e">
        <f t="shared" ref="AP331" si="1822">(Z331*AF331*-1)+P331</f>
        <v>#VALUE!</v>
      </c>
      <c r="AQ331" s="347" t="e">
        <f t="shared" ref="AQ331" si="1823">AP331/K330</f>
        <v>#VALUE!</v>
      </c>
      <c r="AR331" s="204"/>
      <c r="AS331" s="221"/>
      <c r="AV331" s="67">
        <f t="shared" si="1728"/>
        <v>-15</v>
      </c>
      <c r="AX331" s="208" t="str">
        <f>[2]!YBHIST($I$280,$I331,J$25,"sec","")</f>
        <v>E</v>
      </c>
      <c r="AY331" s="206" t="str">
        <f>[2]!YBPRICE($I$280,AX331&amp;"d","Market","AccruedInterest","Swap",$I331,"LMMSkew","","Model",100,"")</f>
        <v>E</v>
      </c>
      <c r="BA331" s="211" t="e">
        <f>[2]!YBHIST($E331,$I331,X$25,"sec","")</f>
        <v>#VALUE!</v>
      </c>
      <c r="BB331" s="67" t="e">
        <f>[2]!YBPRICE(E$41,BA331,"Market","AccruedInterest","Swap",$I331,"LMMSkew","","Model",100,"OASEDUR")</f>
        <v>#VALUE!</v>
      </c>
      <c r="BI331" s="518" t="e">
        <f t="shared" si="1745"/>
        <v>#VALUE!</v>
      </c>
      <c r="BJ331" s="520" t="e">
        <f>PRODUCT($BI$297:BI331)-1</f>
        <v>#VALUE!</v>
      </c>
      <c r="BK331" s="518" t="e">
        <f t="shared" si="1746"/>
        <v>#VALUE!</v>
      </c>
      <c r="BL331" s="520" t="e">
        <f>PRODUCT($BK$297:BK331)-1</f>
        <v>#VALUE!</v>
      </c>
    </row>
    <row r="332" spans="3:64" ht="15">
      <c r="C332" s="222" t="e">
        <f t="shared" si="1775"/>
        <v>#VALUE!</v>
      </c>
      <c r="D332" s="70" t="e">
        <f t="shared" ref="D332" si="1824">I332+35</f>
        <v>#VALUE!</v>
      </c>
      <c r="E332" s="70" t="e">
        <f t="shared" ref="E332" si="1825">"FNMA"&amp;TEXT($J$23,"0.0")&amp;"-TBA-"&amp;TEXT(C332,"mmm")</f>
        <v>#VALUE!</v>
      </c>
      <c r="F332" s="70" t="e">
        <f t="shared" ref="F332" si="1826">"FNMA"&amp;TEXT($J$23,"0.0")&amp;"-TBA-"&amp;TEXT(D332,"mmm")</f>
        <v>#VALUE!</v>
      </c>
      <c r="G332" s="70" t="str">
        <f t="shared" si="1750"/>
        <v>FNMA3.0-TBA-GEN</v>
      </c>
      <c r="I332" s="133" t="str">
        <f>[2]!YBWORKDAY(EDATE(Base_Date, AV332), -1, "USD")</f>
        <v>E</v>
      </c>
      <c r="J332" s="234" t="str">
        <f t="shared" ref="J332" si="1827">AX332</f>
        <v>E</v>
      </c>
      <c r="K332" s="237" t="e">
        <f t="shared" ref="K332" si="1828">AX332+AY332</f>
        <v>#VALUE!</v>
      </c>
      <c r="L332" s="237" t="e">
        <f t="shared" ref="L332" si="1829">K332-K331</f>
        <v>#VALUE!</v>
      </c>
      <c r="M332" s="238" t="str">
        <f>[2]!YBHIST($I$280,$I332,"LMMOAS","sec")</f>
        <v>E</v>
      </c>
      <c r="N332" s="239" t="str">
        <f>[2]!YBHIST($I$280,$I331,M$25,"sec","")</f>
        <v>E</v>
      </c>
      <c r="O332" s="240" t="str">
        <f>[2]!YBHIST("1 Month LIBOR",I332,"Yield","bmk","")</f>
        <v>E</v>
      </c>
      <c r="P332" s="237" t="e">
        <f t="shared" ref="P332" si="1830">K331-Q332</f>
        <v>#VALUE!</v>
      </c>
      <c r="Q332" s="171" t="str">
        <f>[2]!YBSCEN($I$280,$J331&amp;"d","Market",O$25,"Swap",$I331,"LMMSkew","","Model",100,0,29,"Gradual","ParShift|N",0,"Annualized ROR",O331,100,"",,,,"Default",,,,"Default",,)</f>
        <v>E</v>
      </c>
      <c r="R332" s="237" t="e">
        <f t="shared" ref="R332" si="1831">L332+P332</f>
        <v>#VALUE!</v>
      </c>
      <c r="S332" s="241" t="e">
        <f t="shared" ref="S332" si="1832">R332/K331</f>
        <v>#VALUE!</v>
      </c>
      <c r="T332" s="237" t="e">
        <f>SUM(R$297:R332)</f>
        <v>#VALUE!</v>
      </c>
      <c r="U332" s="241" t="e">
        <f t="shared" ref="U332" si="1833">BJ332</f>
        <v>#VALUE!</v>
      </c>
      <c r="V332" s="242" t="e">
        <f>VLOOKUP($I332, 'Barcap OAD'!$A:$S, $F$280, FALSE)</f>
        <v>#N/A</v>
      </c>
      <c r="W332" s="243" t="e">
        <f t="shared" si="1733"/>
        <v>#VALUE!</v>
      </c>
      <c r="X332" s="244" t="e">
        <f>[2]!YBHIST($E332,$I332,X$25,"sec","")</f>
        <v>#VALUE!</v>
      </c>
      <c r="Y332" s="237" t="e">
        <f t="shared" ref="Y332" si="1834">X332-X331</f>
        <v>#VALUE!</v>
      </c>
      <c r="Z332" s="171" t="e">
        <f t="shared" ref="Z332" si="1835">X331-AA331</f>
        <v>#VALUE!</v>
      </c>
      <c r="AA332" s="171" t="e">
        <f>[2]!YBHIST($F332,$I332,X$25,"sec","")</f>
        <v>#VALUE!</v>
      </c>
      <c r="AB332" s="171" t="e">
        <f t="shared" ref="AB332" si="1836">X331-Z332</f>
        <v>#VALUE!</v>
      </c>
      <c r="AC332" s="245" t="e">
        <f t="shared" ref="AC332" si="1837">Y332+Z332</f>
        <v>#VALUE!</v>
      </c>
      <c r="AD332" s="246" t="e">
        <f>VLOOKUP($I332, 'Barcap OAD'!$A:$S, $F$26, FALSE)</f>
        <v>#N/A</v>
      </c>
      <c r="AE332" s="243" t="e">
        <f t="shared" ref="AE332" si="1838">X332*AD332/10000</f>
        <v>#VALUE!</v>
      </c>
      <c r="AF332" s="247" t="e">
        <f t="shared" ref="AF332" si="1839">W332/AE332</f>
        <v>#VALUE!</v>
      </c>
      <c r="AG332" s="237" t="e">
        <f t="shared" ref="AG332" si="1840">-AC332*AF331</f>
        <v>#VALUE!</v>
      </c>
      <c r="AH332" s="241" t="e">
        <f t="shared" ref="AH332" si="1841">AG332/K331</f>
        <v>#VALUE!</v>
      </c>
      <c r="AI332" s="237" t="e">
        <f t="shared" ref="AI332" si="1842">AL332+AK332</f>
        <v>#VALUE!</v>
      </c>
      <c r="AJ332" s="241" t="e">
        <f t="shared" ref="AJ332" si="1843">AF332-AF331</f>
        <v>#VALUE!</v>
      </c>
      <c r="AK332" s="245" t="e">
        <f t="shared" ref="AK332" si="1844">(AJ332*Y332)/2</f>
        <v>#VALUE!</v>
      </c>
      <c r="AL332" s="248" t="e">
        <f t="shared" ref="AL332" si="1845">AG332+R332</f>
        <v>#VALUE!</v>
      </c>
      <c r="AM332" s="241" t="e">
        <f t="shared" ref="AM332" si="1846">AL332/K331</f>
        <v>#VALUE!</v>
      </c>
      <c r="AN332" s="237" t="e">
        <f>SUM(AL$297:AL332)</f>
        <v>#VALUE!</v>
      </c>
      <c r="AO332" s="203" t="e">
        <f t="shared" ref="AO332" si="1847">BL332</f>
        <v>#VALUE!</v>
      </c>
      <c r="AP332" s="249" t="e">
        <f t="shared" ref="AP332" si="1848">(Z332*AF332*-1)+P332</f>
        <v>#VALUE!</v>
      </c>
      <c r="AQ332" s="250" t="e">
        <f t="shared" ref="AQ332" si="1849">AP332/K331</f>
        <v>#VALUE!</v>
      </c>
      <c r="AR332" s="204"/>
      <c r="AS332" s="221"/>
      <c r="AV332" s="67">
        <f t="shared" si="1728"/>
        <v>-14</v>
      </c>
      <c r="AX332" s="208" t="str">
        <f>[2]!YBHIST($I$280,$I332,J$25,"sec","")</f>
        <v>E</v>
      </c>
      <c r="AY332" s="206" t="str">
        <f>[2]!YBPRICE($I$280,AX332&amp;"d","Market","AccruedInterest","Swap",$I332,"LMMSkew","","Model",100,"")</f>
        <v>E</v>
      </c>
      <c r="BA332" s="211" t="e">
        <f>[2]!YBHIST($E332,$I332,X$25,"sec","")</f>
        <v>#VALUE!</v>
      </c>
      <c r="BB332" s="67" t="e">
        <f>[2]!YBPRICE(E$41,BA332,"Market","AccruedInterest","Swap",$I332,"LMMSkew","","Model",100,"OASEDUR")</f>
        <v>#VALUE!</v>
      </c>
      <c r="BI332" s="518" t="e">
        <f t="shared" ref="BI332" si="1850">1+S332</f>
        <v>#VALUE!</v>
      </c>
      <c r="BJ332" s="520" t="e">
        <f>PRODUCT($BI$297:BI332)-1</f>
        <v>#VALUE!</v>
      </c>
      <c r="BK332" s="518" t="e">
        <f t="shared" ref="BK332" si="1851">1+AM332</f>
        <v>#VALUE!</v>
      </c>
      <c r="BL332" s="520" t="e">
        <f>PRODUCT($BK$297:BK332)-1</f>
        <v>#VALUE!</v>
      </c>
    </row>
    <row r="333" spans="3:64" ht="15">
      <c r="C333" s="222" t="e">
        <f t="shared" si="1775"/>
        <v>#VALUE!</v>
      </c>
      <c r="D333" s="70" t="e">
        <f t="shared" ref="D333" si="1852">I333+35</f>
        <v>#VALUE!</v>
      </c>
      <c r="E333" s="70" t="e">
        <f t="shared" ref="E333" si="1853">"FNMA"&amp;TEXT($J$23,"0.0")&amp;"-TBA-"&amp;TEXT(C333,"mmm")</f>
        <v>#VALUE!</v>
      </c>
      <c r="F333" s="70" t="e">
        <f t="shared" ref="F333" si="1854">"FNMA"&amp;TEXT($J$23,"0.0")&amp;"-TBA-"&amp;TEXT(D333,"mmm")</f>
        <v>#VALUE!</v>
      </c>
      <c r="G333" s="70" t="str">
        <f t="shared" si="1750"/>
        <v>FNMA3.0-TBA-GEN</v>
      </c>
      <c r="I333" s="133" t="str">
        <f>[2]!YBWORKDAY(EDATE(Base_Date, AV333), -1, "USD")</f>
        <v>E</v>
      </c>
      <c r="J333" s="234" t="str">
        <f t="shared" ref="J333" si="1855">AX333</f>
        <v>E</v>
      </c>
      <c r="K333" s="237" t="e">
        <f t="shared" ref="K333" si="1856">AX333+AY333</f>
        <v>#VALUE!</v>
      </c>
      <c r="L333" s="237" t="e">
        <f t="shared" ref="L333" si="1857">K333-K332</f>
        <v>#VALUE!</v>
      </c>
      <c r="M333" s="238" t="str">
        <f>[2]!YBHIST($I$280,$I333,"LMMOAS","sec")</f>
        <v>E</v>
      </c>
      <c r="N333" s="239" t="str">
        <f>[2]!YBHIST($I$280,$I332,M$25,"sec","")</f>
        <v>E</v>
      </c>
      <c r="O333" s="240" t="str">
        <f>[2]!YBHIST("1 Month LIBOR",I333,"Yield","bmk","")</f>
        <v>E</v>
      </c>
      <c r="P333" s="237" t="e">
        <f t="shared" ref="P333" si="1858">K332-Q333</f>
        <v>#VALUE!</v>
      </c>
      <c r="Q333" s="171" t="str">
        <f>[2]!YBSCEN($I$280,$J332&amp;"d","Market",O$25,"Swap",$I332,"LMMSkew","","Model",100,0,29,"Gradual","ParShift|N",0,"Annualized ROR",O332,100,"",,,,"Default",,,,"Default",,)</f>
        <v>E</v>
      </c>
      <c r="R333" s="237" t="e">
        <f t="shared" ref="R333" si="1859">L333+P333</f>
        <v>#VALUE!</v>
      </c>
      <c r="S333" s="241" t="e">
        <f t="shared" ref="S333" si="1860">R333/K332</f>
        <v>#VALUE!</v>
      </c>
      <c r="T333" s="237" t="e">
        <f>SUM(R$297:R333)</f>
        <v>#VALUE!</v>
      </c>
      <c r="U333" s="241" t="e">
        <f t="shared" ref="U333" si="1861">BJ333</f>
        <v>#VALUE!</v>
      </c>
      <c r="V333" s="242" t="e">
        <f>VLOOKUP($I333, 'Barcap OAD'!$A:$S, $F$280, FALSE)</f>
        <v>#N/A</v>
      </c>
      <c r="W333" s="243" t="e">
        <f t="shared" si="1733"/>
        <v>#VALUE!</v>
      </c>
      <c r="X333" s="244" t="e">
        <f>[2]!YBHIST($E333,$I333,X$25,"sec","")</f>
        <v>#VALUE!</v>
      </c>
      <c r="Y333" s="237" t="e">
        <f t="shared" ref="Y333" si="1862">X333-X332</f>
        <v>#VALUE!</v>
      </c>
      <c r="Z333" s="171" t="e">
        <f t="shared" ref="Z333" si="1863">X332-AA332</f>
        <v>#VALUE!</v>
      </c>
      <c r="AA333" s="171" t="e">
        <f>[2]!YBHIST($F333,$I333,X$25,"sec","")</f>
        <v>#VALUE!</v>
      </c>
      <c r="AB333" s="171" t="e">
        <f t="shared" ref="AB333" si="1864">X332-Z333</f>
        <v>#VALUE!</v>
      </c>
      <c r="AC333" s="245" t="e">
        <f t="shared" ref="AC333" si="1865">Y333+Z333</f>
        <v>#VALUE!</v>
      </c>
      <c r="AD333" s="246" t="e">
        <f>VLOOKUP($I333, 'Barcap OAD'!$A:$S, $F$26, FALSE)</f>
        <v>#N/A</v>
      </c>
      <c r="AE333" s="243" t="e">
        <f t="shared" ref="AE333" si="1866">X333*AD333/10000</f>
        <v>#VALUE!</v>
      </c>
      <c r="AF333" s="247" t="e">
        <f t="shared" ref="AF333" si="1867">W333/AE333</f>
        <v>#VALUE!</v>
      </c>
      <c r="AG333" s="237" t="e">
        <f t="shared" ref="AG333" si="1868">-AC333*AF332</f>
        <v>#VALUE!</v>
      </c>
      <c r="AH333" s="241" t="e">
        <f t="shared" ref="AH333" si="1869">AG333/K332</f>
        <v>#VALUE!</v>
      </c>
      <c r="AI333" s="237" t="e">
        <f t="shared" ref="AI333" si="1870">AL333+AK333</f>
        <v>#VALUE!</v>
      </c>
      <c r="AJ333" s="241" t="e">
        <f t="shared" ref="AJ333" si="1871">AF333-AF332</f>
        <v>#VALUE!</v>
      </c>
      <c r="AK333" s="245" t="e">
        <f t="shared" ref="AK333" si="1872">(AJ333*Y333)/2</f>
        <v>#VALUE!</v>
      </c>
      <c r="AL333" s="248" t="e">
        <f t="shared" ref="AL333" si="1873">AG333+R333</f>
        <v>#VALUE!</v>
      </c>
      <c r="AM333" s="241" t="e">
        <f t="shared" ref="AM333" si="1874">AL333/K332</f>
        <v>#VALUE!</v>
      </c>
      <c r="AN333" s="237" t="e">
        <f>SUM(AL$297:AL333)</f>
        <v>#VALUE!</v>
      </c>
      <c r="AO333" s="203" t="e">
        <f t="shared" ref="AO333" si="1875">BL333</f>
        <v>#VALUE!</v>
      </c>
      <c r="AP333" s="249" t="e">
        <f t="shared" ref="AP333" si="1876">(Z333*AF333*-1)+P333</f>
        <v>#VALUE!</v>
      </c>
      <c r="AQ333" s="250" t="e">
        <f t="shared" ref="AQ333" si="1877">AP333/K332</f>
        <v>#VALUE!</v>
      </c>
      <c r="AR333" s="204"/>
      <c r="AS333" s="221"/>
      <c r="AV333" s="67">
        <f t="shared" si="1728"/>
        <v>-13</v>
      </c>
      <c r="AX333" s="208" t="str">
        <f>[2]!YBHIST($I$280,$I333,J$25,"sec","")</f>
        <v>E</v>
      </c>
      <c r="AY333" s="206" t="str">
        <f>[2]!YBPRICE($I$280,AX333&amp;"d","Market","AccruedInterest","Swap",$I333,"LMMSkew","","Model",100,"")</f>
        <v>E</v>
      </c>
      <c r="BA333" s="211" t="e">
        <f>[2]!YBHIST($E333,$I333,X$25,"sec","")</f>
        <v>#VALUE!</v>
      </c>
      <c r="BB333" s="67" t="e">
        <f>[2]!YBPRICE(E$41,BA333,"Market","AccruedInterest","Swap",$I333,"LMMSkew","","Model",100,"OASEDUR")</f>
        <v>#VALUE!</v>
      </c>
      <c r="BI333" s="518" t="e">
        <f t="shared" ref="BI333" si="1878">1+S333</f>
        <v>#VALUE!</v>
      </c>
      <c r="BJ333" s="520" t="e">
        <f>PRODUCT($BI$297:BI333)-1</f>
        <v>#VALUE!</v>
      </c>
      <c r="BK333" s="518" t="e">
        <f t="shared" ref="BK333" si="1879">1+AM333</f>
        <v>#VALUE!</v>
      </c>
      <c r="BL333" s="520" t="e">
        <f>PRODUCT($BK$297:BK333)-1</f>
        <v>#VALUE!</v>
      </c>
    </row>
    <row r="334" spans="3:64" ht="15">
      <c r="C334" s="222" t="e">
        <f t="shared" ref="C334" si="1880">I334+10</f>
        <v>#VALUE!</v>
      </c>
      <c r="D334" s="70" t="e">
        <f t="shared" ref="D334" si="1881">I334+35</f>
        <v>#VALUE!</v>
      </c>
      <c r="E334" s="70" t="e">
        <f t="shared" ref="E334" si="1882">"FNMA"&amp;TEXT($J$23,"0.0")&amp;"-TBA-"&amp;TEXT(C334,"mmm")</f>
        <v>#VALUE!</v>
      </c>
      <c r="F334" s="70" t="e">
        <f t="shared" ref="F334" si="1883">"FNMA"&amp;TEXT($J$23,"0.0")&amp;"-TBA-"&amp;TEXT(D334,"mmm")</f>
        <v>#VALUE!</v>
      </c>
      <c r="G334" s="70" t="str">
        <f t="shared" si="1750"/>
        <v>FNMA3.0-TBA-GEN</v>
      </c>
      <c r="I334" s="133" t="str">
        <f>[2]!YBWORKDAY(EDATE(Base_Date, AV334), -1, "USD")</f>
        <v>E</v>
      </c>
      <c r="J334" s="234" t="str">
        <f t="shared" ref="J334" si="1884">AX334</f>
        <v>E</v>
      </c>
      <c r="K334" s="237" t="e">
        <f t="shared" ref="K334" si="1885">AX334+AY334</f>
        <v>#VALUE!</v>
      </c>
      <c r="L334" s="237" t="e">
        <f t="shared" ref="L334" si="1886">K334-K333</f>
        <v>#VALUE!</v>
      </c>
      <c r="M334" s="238" t="str">
        <f>[2]!YBHIST($I$280,$I334,"LMMOAS","sec")</f>
        <v>E</v>
      </c>
      <c r="N334" s="239" t="str">
        <f>[2]!YBHIST($I$280,$I333,M$25,"sec","")</f>
        <v>E</v>
      </c>
      <c r="O334" s="240" t="str">
        <f>[2]!YBHIST("1 Month LIBOR",I334,"Yield","bmk","")</f>
        <v>E</v>
      </c>
      <c r="P334" s="237" t="e">
        <f t="shared" ref="P334" si="1887">K333-Q334</f>
        <v>#VALUE!</v>
      </c>
      <c r="Q334" s="171" t="str">
        <f>[2]!YBSCEN($I$280,$J333&amp;"d","Market",O$25,"Swap",$I333,"LMMSkew","","Model",100,0,29,"Gradual","ParShift|N",0,"Annualized ROR",O333,100,"",,,,"Default",,,,"Default",,)</f>
        <v>E</v>
      </c>
      <c r="R334" s="237" t="e">
        <f t="shared" ref="R334" si="1888">L334+P334</f>
        <v>#VALUE!</v>
      </c>
      <c r="S334" s="241" t="e">
        <f t="shared" ref="S334" si="1889">R334/K333</f>
        <v>#VALUE!</v>
      </c>
      <c r="T334" s="237" t="e">
        <f>SUM(R$297:R334)</f>
        <v>#VALUE!</v>
      </c>
      <c r="U334" s="241" t="e">
        <f t="shared" ref="U334" si="1890">BJ334</f>
        <v>#VALUE!</v>
      </c>
      <c r="V334" s="242" t="e">
        <f>VLOOKUP($I334, 'Barcap OAD'!$A:$S, $F$280, FALSE)</f>
        <v>#N/A</v>
      </c>
      <c r="W334" s="243" t="e">
        <f t="shared" si="1733"/>
        <v>#VALUE!</v>
      </c>
      <c r="X334" s="244" t="e">
        <f>[2]!YBHIST($E334,$I334,X$25,"sec","")</f>
        <v>#VALUE!</v>
      </c>
      <c r="Y334" s="237" t="e">
        <f t="shared" ref="Y334" si="1891">X334-X333</f>
        <v>#VALUE!</v>
      </c>
      <c r="Z334" s="171" t="e">
        <f t="shared" ref="Z334" si="1892">X333-AA333</f>
        <v>#VALUE!</v>
      </c>
      <c r="AA334" s="171" t="e">
        <f>[2]!YBHIST($F334,$I334,X$25,"sec","")</f>
        <v>#VALUE!</v>
      </c>
      <c r="AB334" s="171" t="e">
        <f t="shared" ref="AB334" si="1893">X333-Z334</f>
        <v>#VALUE!</v>
      </c>
      <c r="AC334" s="245" t="e">
        <f t="shared" ref="AC334" si="1894">Y334+Z334</f>
        <v>#VALUE!</v>
      </c>
      <c r="AD334" s="246" t="e">
        <f>VLOOKUP($I334, 'Barcap OAD'!$A:$S, $F$26, FALSE)</f>
        <v>#N/A</v>
      </c>
      <c r="AE334" s="243" t="e">
        <f t="shared" ref="AE334" si="1895">X334*AD334/10000</f>
        <v>#VALUE!</v>
      </c>
      <c r="AF334" s="247" t="e">
        <f t="shared" ref="AF334" si="1896">W334/AE334</f>
        <v>#VALUE!</v>
      </c>
      <c r="AG334" s="237" t="e">
        <f t="shared" ref="AG334" si="1897">-AC334*AF333</f>
        <v>#VALUE!</v>
      </c>
      <c r="AH334" s="241" t="e">
        <f t="shared" ref="AH334" si="1898">AG334/K333</f>
        <v>#VALUE!</v>
      </c>
      <c r="AI334" s="237" t="e">
        <f t="shared" ref="AI334" si="1899">AL334+AK334</f>
        <v>#VALUE!</v>
      </c>
      <c r="AJ334" s="241" t="e">
        <f t="shared" ref="AJ334" si="1900">AF334-AF333</f>
        <v>#VALUE!</v>
      </c>
      <c r="AK334" s="245" t="e">
        <f t="shared" ref="AK334" si="1901">(AJ334*Y334)/2</f>
        <v>#VALUE!</v>
      </c>
      <c r="AL334" s="248" t="e">
        <f t="shared" ref="AL334" si="1902">AG334+R334</f>
        <v>#VALUE!</v>
      </c>
      <c r="AM334" s="241" t="e">
        <f t="shared" ref="AM334" si="1903">AL334/K333</f>
        <v>#VALUE!</v>
      </c>
      <c r="AN334" s="237" t="e">
        <f>SUM(AL$297:AL334)</f>
        <v>#VALUE!</v>
      </c>
      <c r="AO334" s="203" t="e">
        <f t="shared" ref="AO334" si="1904">BL334</f>
        <v>#VALUE!</v>
      </c>
      <c r="AP334" s="249" t="e">
        <f t="shared" ref="AP334" si="1905">(Z334*AF334*-1)+P334</f>
        <v>#VALUE!</v>
      </c>
      <c r="AQ334" s="250" t="e">
        <f t="shared" ref="AQ334" si="1906">AP334/K333</f>
        <v>#VALUE!</v>
      </c>
      <c r="AR334" s="204"/>
      <c r="AS334" s="221"/>
      <c r="AV334" s="67">
        <f t="shared" si="1728"/>
        <v>-12</v>
      </c>
      <c r="AX334" s="208" t="str">
        <f>[2]!YBHIST($I$280,$I334,J$25,"sec","")</f>
        <v>E</v>
      </c>
      <c r="AY334" s="206" t="str">
        <f>[2]!YBPRICE($I$280,AX334&amp;"d","Market","AccruedInterest","Swap",$I334,"LMMSkew","","Model",100,"")</f>
        <v>E</v>
      </c>
      <c r="BA334" s="211" t="e">
        <f>[2]!YBHIST($E334,$I334,X$25,"sec","")</f>
        <v>#VALUE!</v>
      </c>
      <c r="BB334" s="67" t="e">
        <f>[2]!YBPRICE(E$41,BA334,"Market","AccruedInterest","Swap",$I334,"LMMSkew","","Model",100,"OASEDUR")</f>
        <v>#VALUE!</v>
      </c>
      <c r="BI334" s="518" t="e">
        <f t="shared" ref="BI334" si="1907">1+S334</f>
        <v>#VALUE!</v>
      </c>
      <c r="BJ334" s="520" t="e">
        <f>PRODUCT($BI$297:BI334)-1</f>
        <v>#VALUE!</v>
      </c>
      <c r="BK334" s="518" t="e">
        <f t="shared" ref="BK334" si="1908">1+AM334</f>
        <v>#VALUE!</v>
      </c>
      <c r="BL334" s="520" t="e">
        <f>PRODUCT($BK$297:BK334)-1</f>
        <v>#VALUE!</v>
      </c>
    </row>
    <row r="335" spans="3:64" ht="15">
      <c r="C335" s="222" t="e">
        <f t="shared" ref="C335" si="1909">I335+10</f>
        <v>#VALUE!</v>
      </c>
      <c r="D335" s="70" t="e">
        <f t="shared" ref="D335" si="1910">I335+35</f>
        <v>#VALUE!</v>
      </c>
      <c r="E335" s="70" t="e">
        <f t="shared" ref="E335" si="1911">"FNMA"&amp;TEXT($J$23,"0.0")&amp;"-TBA-"&amp;TEXT(C335,"mmm")</f>
        <v>#VALUE!</v>
      </c>
      <c r="F335" s="70" t="e">
        <f t="shared" ref="F335" si="1912">"FNMA"&amp;TEXT($J$23,"0.0")&amp;"-TBA-"&amp;TEXT(D335,"mmm")</f>
        <v>#VALUE!</v>
      </c>
      <c r="G335" s="70" t="str">
        <f t="shared" si="1750"/>
        <v>FNMA3.0-TBA-GEN</v>
      </c>
      <c r="I335" s="133" t="str">
        <f>[2]!YBWORKDAY(EDATE(Base_Date, AV335), -1, "USD")</f>
        <v>E</v>
      </c>
      <c r="J335" s="234" t="str">
        <f t="shared" ref="J335" si="1913">AX335</f>
        <v>E</v>
      </c>
      <c r="K335" s="237" t="e">
        <f t="shared" ref="K335" si="1914">AX335+AY335</f>
        <v>#VALUE!</v>
      </c>
      <c r="L335" s="237" t="e">
        <f t="shared" ref="L335" si="1915">K335-K334</f>
        <v>#VALUE!</v>
      </c>
      <c r="M335" s="238" t="str">
        <f>[2]!YBHIST($I$280,$I335,"LMMOAS","sec")</f>
        <v>E</v>
      </c>
      <c r="N335" s="239" t="str">
        <f>[2]!YBHIST($I$280,$I334,M$25,"sec","")</f>
        <v>E</v>
      </c>
      <c r="O335" s="240" t="str">
        <f>[2]!YBHIST("1 Month LIBOR",I335,"Yield","bmk","")</f>
        <v>E</v>
      </c>
      <c r="P335" s="237" t="e">
        <f t="shared" ref="P335" si="1916">K334-Q335</f>
        <v>#VALUE!</v>
      </c>
      <c r="Q335" s="171" t="str">
        <f>[2]!YBSCEN($I$280,$J334&amp;"d","Market",O$25,"Swap",$I334,"LMMSkew","","Model",100,0,29,"Gradual","ParShift|N",0,"Annualized ROR",O334,100,"",,,,"Default",,,,"Default",,)</f>
        <v>E</v>
      </c>
      <c r="R335" s="237" t="e">
        <f t="shared" ref="R335" si="1917">L335+P335</f>
        <v>#VALUE!</v>
      </c>
      <c r="S335" s="241" t="e">
        <f t="shared" ref="S335" si="1918">R335/K334</f>
        <v>#VALUE!</v>
      </c>
      <c r="T335" s="237" t="e">
        <f>SUM(R$297:R335)</f>
        <v>#VALUE!</v>
      </c>
      <c r="U335" s="241" t="e">
        <f t="shared" ref="U335" si="1919">BJ335</f>
        <v>#VALUE!</v>
      </c>
      <c r="V335" s="242" t="e">
        <f>VLOOKUP($I335, 'Barcap OAD'!$A:$S, $F$280, FALSE)</f>
        <v>#N/A</v>
      </c>
      <c r="W335" s="243" t="e">
        <f t="shared" si="1733"/>
        <v>#VALUE!</v>
      </c>
      <c r="X335" s="244" t="e">
        <f>[2]!YBHIST($E335,$I335,X$25,"sec","")</f>
        <v>#VALUE!</v>
      </c>
      <c r="Y335" s="237" t="e">
        <f t="shared" ref="Y335" si="1920">X335-X334</f>
        <v>#VALUE!</v>
      </c>
      <c r="Z335" s="171" t="e">
        <f t="shared" ref="Z335" si="1921">X334-AA334</f>
        <v>#VALUE!</v>
      </c>
      <c r="AA335" s="171" t="e">
        <f>[2]!YBHIST($F335,$I335,X$25,"sec","")</f>
        <v>#VALUE!</v>
      </c>
      <c r="AB335" s="171" t="e">
        <f t="shared" ref="AB335" si="1922">X334-Z335</f>
        <v>#VALUE!</v>
      </c>
      <c r="AC335" s="245" t="e">
        <f t="shared" ref="AC335" si="1923">Y335+Z335</f>
        <v>#VALUE!</v>
      </c>
      <c r="AD335" s="246" t="e">
        <f>VLOOKUP($I335, 'Barcap OAD'!$A:$S, $F$26, FALSE)</f>
        <v>#N/A</v>
      </c>
      <c r="AE335" s="243" t="e">
        <f t="shared" ref="AE335" si="1924">X335*AD335/10000</f>
        <v>#VALUE!</v>
      </c>
      <c r="AF335" s="247" t="e">
        <f t="shared" ref="AF335" si="1925">W335/AE335</f>
        <v>#VALUE!</v>
      </c>
      <c r="AG335" s="237" t="e">
        <f t="shared" ref="AG335" si="1926">-AC335*AF334</f>
        <v>#VALUE!</v>
      </c>
      <c r="AH335" s="241" t="e">
        <f t="shared" ref="AH335" si="1927">AG335/K334</f>
        <v>#VALUE!</v>
      </c>
      <c r="AI335" s="237" t="e">
        <f t="shared" ref="AI335" si="1928">AL335+AK335</f>
        <v>#VALUE!</v>
      </c>
      <c r="AJ335" s="241" t="e">
        <f t="shared" ref="AJ335" si="1929">AF335-AF334</f>
        <v>#VALUE!</v>
      </c>
      <c r="AK335" s="245" t="e">
        <f t="shared" ref="AK335" si="1930">(AJ335*Y335)/2</f>
        <v>#VALUE!</v>
      </c>
      <c r="AL335" s="248" t="e">
        <f t="shared" ref="AL335" si="1931">AG335+R335</f>
        <v>#VALUE!</v>
      </c>
      <c r="AM335" s="241" t="e">
        <f t="shared" ref="AM335" si="1932">AL335/K334</f>
        <v>#VALUE!</v>
      </c>
      <c r="AN335" s="237" t="e">
        <f>SUM(AL$297:AL335)</f>
        <v>#VALUE!</v>
      </c>
      <c r="AO335" s="203" t="e">
        <f t="shared" ref="AO335" si="1933">BL335</f>
        <v>#VALUE!</v>
      </c>
      <c r="AP335" s="249" t="e">
        <f t="shared" ref="AP335" si="1934">(Z335*AF335*-1)+P335</f>
        <v>#VALUE!</v>
      </c>
      <c r="AQ335" s="250" t="e">
        <f t="shared" ref="AQ335" si="1935">AP335/K334</f>
        <v>#VALUE!</v>
      </c>
      <c r="AR335" s="204"/>
      <c r="AS335" s="221"/>
      <c r="AV335" s="67">
        <f t="shared" si="1728"/>
        <v>-11</v>
      </c>
      <c r="AX335" s="208" t="str">
        <f>[2]!YBHIST($I$280,$I335,J$25,"sec","")</f>
        <v>E</v>
      </c>
      <c r="AY335" s="206" t="str">
        <f>[2]!YBPRICE($I$280,AX335&amp;"d","Market","AccruedInterest","Swap",$I335,"LMMSkew","","Model",100,"")</f>
        <v>E</v>
      </c>
      <c r="BA335" s="211" t="e">
        <f>[2]!YBHIST($E335,$I335,X$25,"sec","")</f>
        <v>#VALUE!</v>
      </c>
      <c r="BB335" s="67" t="e">
        <f>[2]!YBPRICE(E$41,BA335,"Market","AccruedInterest","Swap",$I335,"LMMSkew","","Model",100,"OASEDUR")</f>
        <v>#VALUE!</v>
      </c>
      <c r="BI335" s="518" t="e">
        <f t="shared" ref="BI335" si="1936">1+S335</f>
        <v>#VALUE!</v>
      </c>
      <c r="BJ335" s="520" t="e">
        <f>PRODUCT($BI$297:BI335)-1</f>
        <v>#VALUE!</v>
      </c>
      <c r="BK335" s="518" t="e">
        <f t="shared" ref="BK335" si="1937">1+AM335</f>
        <v>#VALUE!</v>
      </c>
      <c r="BL335" s="520" t="e">
        <f>PRODUCT($BK$297:BK335)-1</f>
        <v>#VALUE!</v>
      </c>
    </row>
    <row r="336" spans="3:64" ht="15">
      <c r="C336" s="222" t="e">
        <f t="shared" ref="C336" si="1938">I336+10</f>
        <v>#VALUE!</v>
      </c>
      <c r="D336" s="70" t="e">
        <f t="shared" ref="D336" si="1939">I336+35</f>
        <v>#VALUE!</v>
      </c>
      <c r="E336" s="70" t="e">
        <f t="shared" ref="E336" si="1940">"FNMA"&amp;TEXT($J$23,"0.0")&amp;"-TBA-"&amp;TEXT(C336,"mmm")</f>
        <v>#VALUE!</v>
      </c>
      <c r="F336" s="70" t="e">
        <f t="shared" ref="F336" si="1941">"FNMA"&amp;TEXT($J$23,"0.0")&amp;"-TBA-"&amp;TEXT(D336,"mmm")</f>
        <v>#VALUE!</v>
      </c>
      <c r="G336" s="70" t="str">
        <f t="shared" si="1750"/>
        <v>FNMA3.0-TBA-GEN</v>
      </c>
      <c r="I336" s="133" t="str">
        <f>[2]!YBWORKDAY(EDATE(Base_Date, AV336), -1, "USD")</f>
        <v>E</v>
      </c>
      <c r="J336" s="331" t="str">
        <f t="shared" ref="J336" si="1942">AX336</f>
        <v>E</v>
      </c>
      <c r="K336" s="332" t="e">
        <f t="shared" ref="K336" si="1943">AX336+AY336</f>
        <v>#VALUE!</v>
      </c>
      <c r="L336" s="332" t="e">
        <f t="shared" ref="L336" si="1944">K336-K335</f>
        <v>#VALUE!</v>
      </c>
      <c r="M336" s="333" t="str">
        <f>[2]!YBHIST($I$280,$I336,"LMMOAS","sec")</f>
        <v>E</v>
      </c>
      <c r="N336" s="334" t="str">
        <f>[2]!YBHIST($I$280,$I335,M$25,"sec","")</f>
        <v>E</v>
      </c>
      <c r="O336" s="335" t="str">
        <f>[2]!YBHIST("1 Month LIBOR",I336,"Yield","bmk","")</f>
        <v>E</v>
      </c>
      <c r="P336" s="332" t="e">
        <f t="shared" ref="P336" si="1945">K335-Q336</f>
        <v>#VALUE!</v>
      </c>
      <c r="Q336" s="336" t="str">
        <f>[2]!YBSCEN($I$280,$J335&amp;"d","Market",O$25,"Swap",$I335,"LMMSkew","","Model",100,0,29,"Gradual","ParShift|N",0,"Annualized ROR",O335,100,"",,,,"Default",,,,"Default",,)</f>
        <v>E</v>
      </c>
      <c r="R336" s="332" t="e">
        <f t="shared" ref="R336" si="1946">L336+P336</f>
        <v>#VALUE!</v>
      </c>
      <c r="S336" s="337" t="e">
        <f t="shared" ref="S336" si="1947">R336/K335</f>
        <v>#VALUE!</v>
      </c>
      <c r="T336" s="332" t="e">
        <f>SUM(R$297:R336)</f>
        <v>#VALUE!</v>
      </c>
      <c r="U336" s="337" t="e">
        <f t="shared" ref="U336" si="1948">BJ336</f>
        <v>#VALUE!</v>
      </c>
      <c r="V336" s="338" t="e">
        <f>VLOOKUP($I336, 'Barcap OAD'!$A:$S, $F$280, FALSE)</f>
        <v>#N/A</v>
      </c>
      <c r="W336" s="339" t="e">
        <f t="shared" si="1733"/>
        <v>#VALUE!</v>
      </c>
      <c r="X336" s="340" t="e">
        <f>[2]!YBHIST($E336,$I336,X$25,"sec","")</f>
        <v>#VALUE!</v>
      </c>
      <c r="Y336" s="332" t="e">
        <f t="shared" ref="Y336" si="1949">X336-X335</f>
        <v>#VALUE!</v>
      </c>
      <c r="Z336" s="336" t="e">
        <f t="shared" ref="Z336" si="1950">X335-AA335</f>
        <v>#VALUE!</v>
      </c>
      <c r="AA336" s="336" t="e">
        <f>[2]!YBHIST($F336,$I336,X$25,"sec","")</f>
        <v>#VALUE!</v>
      </c>
      <c r="AB336" s="336" t="e">
        <f t="shared" ref="AB336" si="1951">X335-Z336</f>
        <v>#VALUE!</v>
      </c>
      <c r="AC336" s="341" t="e">
        <f t="shared" ref="AC336" si="1952">Y336+Z336</f>
        <v>#VALUE!</v>
      </c>
      <c r="AD336" s="342" t="e">
        <f>VLOOKUP($I336, 'Barcap OAD'!$A:$S, $F$26, FALSE)</f>
        <v>#N/A</v>
      </c>
      <c r="AE336" s="339" t="e">
        <f t="shared" ref="AE336" si="1953">X336*AD336/10000</f>
        <v>#VALUE!</v>
      </c>
      <c r="AF336" s="343" t="e">
        <f t="shared" ref="AF336" si="1954">W336/AE336</f>
        <v>#VALUE!</v>
      </c>
      <c r="AG336" s="332" t="e">
        <f t="shared" ref="AG336" si="1955">-AC336*AF335</f>
        <v>#VALUE!</v>
      </c>
      <c r="AH336" s="337" t="e">
        <f t="shared" ref="AH336" si="1956">AG336/K335</f>
        <v>#VALUE!</v>
      </c>
      <c r="AI336" s="332" t="e">
        <f t="shared" ref="AI336" si="1957">AL336+AK336</f>
        <v>#VALUE!</v>
      </c>
      <c r="AJ336" s="337" t="e">
        <f t="shared" ref="AJ336" si="1958">AF336-AF335</f>
        <v>#VALUE!</v>
      </c>
      <c r="AK336" s="341" t="e">
        <f t="shared" ref="AK336" si="1959">(AJ336*Y336)/2</f>
        <v>#VALUE!</v>
      </c>
      <c r="AL336" s="344" t="e">
        <f t="shared" ref="AL336" si="1960">AG336+R336</f>
        <v>#VALUE!</v>
      </c>
      <c r="AM336" s="337" t="e">
        <f t="shared" ref="AM336" si="1961">AL336/K335</f>
        <v>#VALUE!</v>
      </c>
      <c r="AN336" s="332" t="e">
        <f>SUM(AL$297:AL336)</f>
        <v>#VALUE!</v>
      </c>
      <c r="AO336" s="345" t="e">
        <f t="shared" ref="AO336" si="1962">BL336</f>
        <v>#VALUE!</v>
      </c>
      <c r="AP336" s="346" t="e">
        <f t="shared" ref="AP336" si="1963">(Z336*AF336*-1)+P336</f>
        <v>#VALUE!</v>
      </c>
      <c r="AQ336" s="347" t="e">
        <f t="shared" ref="AQ336" si="1964">AP336/K335</f>
        <v>#VALUE!</v>
      </c>
      <c r="AR336" s="204"/>
      <c r="AS336" s="221"/>
      <c r="AV336" s="67">
        <f t="shared" si="1728"/>
        <v>-10</v>
      </c>
      <c r="AX336" s="208" t="str">
        <f>[2]!YBHIST($I$280,$I336,J$25,"sec","")</f>
        <v>E</v>
      </c>
      <c r="AY336" s="206" t="str">
        <f>[2]!YBPRICE($I$280,AX336&amp;"d","Market","AccruedInterest","Swap",$I336,"LMMSkew","","Model",100,"")</f>
        <v>E</v>
      </c>
      <c r="BA336" s="211" t="e">
        <f>[2]!YBHIST($E336,$I336,X$25,"sec","")</f>
        <v>#VALUE!</v>
      </c>
      <c r="BB336" s="67" t="e">
        <f>[2]!YBPRICE(E$41,BA336,"Market","AccruedInterest","Swap",$I336,"LMMSkew","","Model",100,"OASEDUR")</f>
        <v>#VALUE!</v>
      </c>
      <c r="BI336" s="518" t="e">
        <f t="shared" ref="BI336" si="1965">1+S336</f>
        <v>#VALUE!</v>
      </c>
      <c r="BJ336" s="520" t="e">
        <f>PRODUCT($BI$297:BI336)-1</f>
        <v>#VALUE!</v>
      </c>
      <c r="BK336" s="518" t="e">
        <f t="shared" ref="BK336" si="1966">1+AM336</f>
        <v>#VALUE!</v>
      </c>
      <c r="BL336" s="520" t="e">
        <f>PRODUCT($BK$297:BK336)-1</f>
        <v>#VALUE!</v>
      </c>
    </row>
    <row r="337" spans="3:64" ht="15">
      <c r="C337" s="222" t="e">
        <f t="shared" ref="C337" si="1967">I337+10</f>
        <v>#VALUE!</v>
      </c>
      <c r="D337" s="70" t="e">
        <f t="shared" ref="D337" si="1968">I337+35</f>
        <v>#VALUE!</v>
      </c>
      <c r="E337" s="70" t="e">
        <f t="shared" ref="E337" si="1969">"FNMA"&amp;TEXT($J$23,"0.0")&amp;"-TBA-"&amp;TEXT(C337,"mmm")</f>
        <v>#VALUE!</v>
      </c>
      <c r="F337" s="70" t="e">
        <f t="shared" ref="F337" si="1970">"FNMA"&amp;TEXT($J$23,"0.0")&amp;"-TBA-"&amp;TEXT(D337,"mmm")</f>
        <v>#VALUE!</v>
      </c>
      <c r="G337" s="70" t="str">
        <f t="shared" si="1750"/>
        <v>FNMA3.0-TBA-GEN</v>
      </c>
      <c r="I337" s="133" t="str">
        <f>[2]!YBWORKDAY(EDATE(Base_Date, AV337), -1, "USD")</f>
        <v>E</v>
      </c>
      <c r="J337" s="217" t="str">
        <f t="shared" ref="J337" si="1971">AX337</f>
        <v>E</v>
      </c>
      <c r="K337" s="80" t="e">
        <f t="shared" ref="K337" si="1972">AX337+AY337</f>
        <v>#VALUE!</v>
      </c>
      <c r="L337" s="80" t="e">
        <f t="shared" ref="L337" si="1973">K337-K336</f>
        <v>#VALUE!</v>
      </c>
      <c r="M337" s="81" t="str">
        <f>[2]!YBHIST($I$280,$I337,"LMMOAS","sec")</f>
        <v>E</v>
      </c>
      <c r="N337" s="73" t="str">
        <f>[2]!YBHIST($I$280,$I336,M$25,"sec","")</f>
        <v>E</v>
      </c>
      <c r="O337" s="170" t="str">
        <f>[2]!YBHIST("1 Month LIBOR",I337,"Yield","bmk","")</f>
        <v>E</v>
      </c>
      <c r="P337" s="80" t="e">
        <f t="shared" ref="P337" si="1974">K336-Q337</f>
        <v>#VALUE!</v>
      </c>
      <c r="Q337" s="82" t="str">
        <f>[2]!YBSCEN($I$280,$J336&amp;"d","Market",O$25,"Swap",$I336,"LMMSkew","","Model",100,0,29,"Gradual","ParShift|N",0,"Annualized ROR",O336,100,"",,,,"Default",,,,"Default",,)</f>
        <v>E</v>
      </c>
      <c r="R337" s="80" t="e">
        <f t="shared" ref="R337" si="1975">L337+P337</f>
        <v>#VALUE!</v>
      </c>
      <c r="S337" s="83" t="e">
        <f t="shared" ref="S337" si="1976">R337/K336</f>
        <v>#VALUE!</v>
      </c>
      <c r="T337" s="80" t="e">
        <f>SUM(R$297:R337)</f>
        <v>#VALUE!</v>
      </c>
      <c r="U337" s="83" t="e">
        <f t="shared" ref="U337" si="1977">BJ337</f>
        <v>#VALUE!</v>
      </c>
      <c r="V337" s="84" t="e">
        <f>VLOOKUP($I337, 'Barcap OAD'!$A:$S, $F$280, FALSE)</f>
        <v>#N/A</v>
      </c>
      <c r="W337" s="172" t="e">
        <f t="shared" si="1733"/>
        <v>#VALUE!</v>
      </c>
      <c r="X337" s="185" t="e">
        <f>[2]!YBHIST($E337,$I337,X$25,"sec","")</f>
        <v>#VALUE!</v>
      </c>
      <c r="Y337" s="80" t="e">
        <f t="shared" ref="Y337" si="1978">X337-X336</f>
        <v>#VALUE!</v>
      </c>
      <c r="Z337" s="82" t="e">
        <f t="shared" ref="Z337" si="1979">X336-AA336</f>
        <v>#VALUE!</v>
      </c>
      <c r="AA337" s="82" t="e">
        <f>[2]!YBHIST($F337,$I337,X$25,"sec","")</f>
        <v>#VALUE!</v>
      </c>
      <c r="AB337" s="82" t="e">
        <f t="shared" ref="AB337" si="1980">X336-Z337</f>
        <v>#VALUE!</v>
      </c>
      <c r="AC337" s="187" t="e">
        <f t="shared" ref="AC337" si="1981">Y337+Z337</f>
        <v>#VALUE!</v>
      </c>
      <c r="AD337" s="189" t="e">
        <f>VLOOKUP($I337, 'Barcap OAD'!$A:$S, $F$26, FALSE)</f>
        <v>#N/A</v>
      </c>
      <c r="AE337" s="172" t="e">
        <f t="shared" ref="AE337" si="1982">X337*AD337/10000</f>
        <v>#VALUE!</v>
      </c>
      <c r="AF337" s="86" t="e">
        <f t="shared" ref="AF337" si="1983">W337/AE337</f>
        <v>#VALUE!</v>
      </c>
      <c r="AG337" s="80" t="e">
        <f t="shared" ref="AG337" si="1984">-AC337*AF336</f>
        <v>#VALUE!</v>
      </c>
      <c r="AH337" s="83" t="e">
        <f t="shared" ref="AH337" si="1985">AG337/K336</f>
        <v>#VALUE!</v>
      </c>
      <c r="AI337" s="80" t="e">
        <f t="shared" ref="AI337" si="1986">AL337+AK337</f>
        <v>#VALUE!</v>
      </c>
      <c r="AJ337" s="83" t="e">
        <f t="shared" ref="AJ337" si="1987">AF337-AF336</f>
        <v>#VALUE!</v>
      </c>
      <c r="AK337" s="187" t="e">
        <f t="shared" ref="AK337" si="1988">(AJ337*Y337)/2</f>
        <v>#VALUE!</v>
      </c>
      <c r="AL337" s="192" t="e">
        <f t="shared" ref="AL337" si="1989">AG337+R337</f>
        <v>#VALUE!</v>
      </c>
      <c r="AM337" s="83" t="e">
        <f t="shared" ref="AM337" si="1990">AL337/K336</f>
        <v>#VALUE!</v>
      </c>
      <c r="AN337" s="80" t="e">
        <f>SUM(AL$297:AL337)</f>
        <v>#VALUE!</v>
      </c>
      <c r="AO337" s="109" t="e">
        <f t="shared" ref="AO337" si="1991">BL337</f>
        <v>#VALUE!</v>
      </c>
      <c r="AP337" s="194" t="e">
        <f t="shared" ref="AP337" si="1992">(Z337*AF337*-1)+P337</f>
        <v>#VALUE!</v>
      </c>
      <c r="AQ337" s="200" t="e">
        <f t="shared" ref="AQ337" si="1993">AP337/K336</f>
        <v>#VALUE!</v>
      </c>
      <c r="AR337" s="204"/>
      <c r="AS337" s="221"/>
      <c r="AV337" s="67">
        <f t="shared" si="1728"/>
        <v>-9</v>
      </c>
      <c r="AX337" s="208" t="str">
        <f>[2]!YBHIST($I$280,$I337,J$25,"sec","")</f>
        <v>E</v>
      </c>
      <c r="AY337" s="206" t="str">
        <f>[2]!YBPRICE($I$280,AX337&amp;"d","Market","AccruedInterest","Swap",$I337,"LMMSkew","","Model",100,"")</f>
        <v>E</v>
      </c>
      <c r="BA337" s="211" t="e">
        <f>[2]!YBHIST($E337,$I337,X$25,"sec","")</f>
        <v>#VALUE!</v>
      </c>
      <c r="BB337" s="67" t="e">
        <f>[2]!YBPRICE(E$41,BA337,"Market","AccruedInterest","Swap",$I337,"LMMSkew","","Model",100,"OASEDUR")</f>
        <v>#VALUE!</v>
      </c>
      <c r="BI337" s="518" t="e">
        <f t="shared" ref="BI337" si="1994">1+S337</f>
        <v>#VALUE!</v>
      </c>
      <c r="BJ337" s="520" t="e">
        <f>PRODUCT($BI$297:BI337)-1</f>
        <v>#VALUE!</v>
      </c>
      <c r="BK337" s="518" t="e">
        <f t="shared" ref="BK337" si="1995">1+AM337</f>
        <v>#VALUE!</v>
      </c>
      <c r="BL337" s="520" t="e">
        <f>PRODUCT($BK$297:BK337)-1</f>
        <v>#VALUE!</v>
      </c>
    </row>
    <row r="338" spans="3:64" ht="15">
      <c r="C338" s="222" t="e">
        <f t="shared" ref="C338" si="1996">I338+10</f>
        <v>#VALUE!</v>
      </c>
      <c r="D338" s="70" t="e">
        <f t="shared" ref="D338" si="1997">I338+35</f>
        <v>#VALUE!</v>
      </c>
      <c r="E338" s="70" t="e">
        <f t="shared" ref="E338" si="1998">"FNMA"&amp;TEXT($J$23,"0.0")&amp;"-TBA-"&amp;TEXT(C338,"mmm")</f>
        <v>#VALUE!</v>
      </c>
      <c r="F338" s="70" t="e">
        <f t="shared" ref="F338" si="1999">"FNMA"&amp;TEXT($J$23,"0.0")&amp;"-TBA-"&amp;TEXT(D338,"mmm")</f>
        <v>#VALUE!</v>
      </c>
      <c r="G338" s="70" t="str">
        <f t="shared" si="1750"/>
        <v>FNMA3.0-TBA-GEN</v>
      </c>
      <c r="I338" s="133" t="str">
        <f>[2]!YBWORKDAY(EDATE(Base_Date, AV338), -1, "USD")</f>
        <v>E</v>
      </c>
      <c r="J338" s="234" t="str">
        <f t="shared" ref="J338" si="2000">AX338</f>
        <v>E</v>
      </c>
      <c r="K338" s="237" t="e">
        <f t="shared" ref="K338" si="2001">AX338+AY338</f>
        <v>#VALUE!</v>
      </c>
      <c r="L338" s="237" t="e">
        <f t="shared" ref="L338" si="2002">K338-K337</f>
        <v>#VALUE!</v>
      </c>
      <c r="M338" s="238" t="str">
        <f>[2]!YBHIST($I$280,$I338,"LMMOAS","sec")</f>
        <v>E</v>
      </c>
      <c r="N338" s="239" t="str">
        <f>[2]!YBHIST($I$280,$I337,M$25,"sec","")</f>
        <v>E</v>
      </c>
      <c r="O338" s="240" t="str">
        <f>[2]!YBHIST("1 Month LIBOR",I338,"Yield","bmk","")</f>
        <v>E</v>
      </c>
      <c r="P338" s="237" t="e">
        <f t="shared" ref="P338" si="2003">K337-Q338</f>
        <v>#VALUE!</v>
      </c>
      <c r="Q338" s="171" t="str">
        <f>[2]!YBSCEN($I$280,$J337&amp;"d","Market",O$25,"Swap",$I337,"LMMSkew","","Model",100,0,29,"Gradual","ParShift|N",0,"Annualized ROR",O337,100,"",,,,"Default",,,,"Default",,)</f>
        <v>E</v>
      </c>
      <c r="R338" s="237" t="e">
        <f t="shared" ref="R338" si="2004">L338+P338</f>
        <v>#VALUE!</v>
      </c>
      <c r="S338" s="241" t="e">
        <f t="shared" ref="S338" si="2005">R338/K337</f>
        <v>#VALUE!</v>
      </c>
      <c r="T338" s="237" t="e">
        <f>SUM(R$297:R338)</f>
        <v>#VALUE!</v>
      </c>
      <c r="U338" s="241" t="e">
        <f t="shared" ref="U338" si="2006">BJ338</f>
        <v>#VALUE!</v>
      </c>
      <c r="V338" s="242" t="e">
        <f>VLOOKUP($I338, 'Barcap OAD'!$A:$S, $F$280, FALSE)</f>
        <v>#N/A</v>
      </c>
      <c r="W338" s="243" t="e">
        <f t="shared" si="1733"/>
        <v>#VALUE!</v>
      </c>
      <c r="X338" s="244" t="e">
        <f>[2]!YBHIST($E338,$I338,X$25,"sec","")</f>
        <v>#VALUE!</v>
      </c>
      <c r="Y338" s="237" t="e">
        <f t="shared" ref="Y338" si="2007">X338-X337</f>
        <v>#VALUE!</v>
      </c>
      <c r="Z338" s="171" t="e">
        <f t="shared" ref="Z338" si="2008">X337-AA337</f>
        <v>#VALUE!</v>
      </c>
      <c r="AA338" s="171" t="e">
        <f>[2]!YBHIST($F338,$I338,X$25,"sec","")</f>
        <v>#VALUE!</v>
      </c>
      <c r="AB338" s="171" t="e">
        <f t="shared" ref="AB338" si="2009">X337-Z338</f>
        <v>#VALUE!</v>
      </c>
      <c r="AC338" s="245" t="e">
        <f t="shared" ref="AC338" si="2010">Y338+Z338</f>
        <v>#VALUE!</v>
      </c>
      <c r="AD338" s="246" t="e">
        <f>VLOOKUP($I338, 'Barcap OAD'!$A:$S, $F$26, FALSE)</f>
        <v>#N/A</v>
      </c>
      <c r="AE338" s="243" t="e">
        <f t="shared" ref="AE338" si="2011">X338*AD338/10000</f>
        <v>#VALUE!</v>
      </c>
      <c r="AF338" s="247" t="e">
        <f t="shared" ref="AF338" si="2012">W338/AE338</f>
        <v>#VALUE!</v>
      </c>
      <c r="AG338" s="237" t="e">
        <f t="shared" ref="AG338" si="2013">-AC338*AF337</f>
        <v>#VALUE!</v>
      </c>
      <c r="AH338" s="241" t="e">
        <f t="shared" ref="AH338" si="2014">AG338/K337</f>
        <v>#VALUE!</v>
      </c>
      <c r="AI338" s="237" t="e">
        <f t="shared" ref="AI338" si="2015">AL338+AK338</f>
        <v>#VALUE!</v>
      </c>
      <c r="AJ338" s="241" t="e">
        <f t="shared" ref="AJ338" si="2016">AF338-AF337</f>
        <v>#VALUE!</v>
      </c>
      <c r="AK338" s="245" t="e">
        <f t="shared" ref="AK338" si="2017">(AJ338*Y338)/2</f>
        <v>#VALUE!</v>
      </c>
      <c r="AL338" s="248" t="e">
        <f t="shared" ref="AL338" si="2018">AG338+R338</f>
        <v>#VALUE!</v>
      </c>
      <c r="AM338" s="241" t="e">
        <f t="shared" ref="AM338" si="2019">AL338/K337</f>
        <v>#VALUE!</v>
      </c>
      <c r="AN338" s="237" t="e">
        <f>SUM(AL$297:AL338)</f>
        <v>#VALUE!</v>
      </c>
      <c r="AO338" s="203" t="e">
        <f t="shared" ref="AO338" si="2020">BL338</f>
        <v>#VALUE!</v>
      </c>
      <c r="AP338" s="249" t="e">
        <f t="shared" ref="AP338" si="2021">(Z338*AF338*-1)+P338</f>
        <v>#VALUE!</v>
      </c>
      <c r="AQ338" s="250" t="e">
        <f t="shared" ref="AQ338" si="2022">AP338/K337</f>
        <v>#VALUE!</v>
      </c>
      <c r="AR338" s="204"/>
      <c r="AS338" s="221"/>
      <c r="AV338" s="67">
        <f t="shared" si="1728"/>
        <v>-8</v>
      </c>
      <c r="AX338" s="208" t="str">
        <f>[2]!YBHIST($I$280,$I338,J$25,"sec","")</f>
        <v>E</v>
      </c>
      <c r="AY338" s="206" t="str">
        <f>[2]!YBPRICE($I$280,AX338&amp;"d","Market","AccruedInterest","Swap",$I338,"LMMSkew","","Model",100,"")</f>
        <v>E</v>
      </c>
      <c r="BA338" s="211" t="e">
        <f>[2]!YBHIST($E338,$I338,X$25,"sec","")</f>
        <v>#VALUE!</v>
      </c>
      <c r="BB338" s="67" t="e">
        <f>[2]!YBPRICE(E$41,BA338,"Market","AccruedInterest","Swap",$I338,"LMMSkew","","Model",100,"OASEDUR")</f>
        <v>#VALUE!</v>
      </c>
      <c r="BI338" s="518" t="e">
        <f t="shared" ref="BI338" si="2023">1+S338</f>
        <v>#VALUE!</v>
      </c>
      <c r="BJ338" s="520" t="e">
        <f>PRODUCT($BI$297:BI338)-1</f>
        <v>#VALUE!</v>
      </c>
      <c r="BK338" s="518" t="e">
        <f t="shared" ref="BK338" si="2024">1+AM338</f>
        <v>#VALUE!</v>
      </c>
      <c r="BL338" s="520" t="e">
        <f>PRODUCT($BK$297:BK338)-1</f>
        <v>#VALUE!</v>
      </c>
    </row>
    <row r="339" spans="3:64" ht="15">
      <c r="C339" s="222" t="e">
        <f t="shared" ref="C339" si="2025">I339+10</f>
        <v>#VALUE!</v>
      </c>
      <c r="D339" s="70" t="e">
        <f t="shared" ref="D339" si="2026">I339+35</f>
        <v>#VALUE!</v>
      </c>
      <c r="E339" s="70" t="e">
        <f t="shared" ref="E339" si="2027">"FNMA"&amp;TEXT($J$23,"0.0")&amp;"-TBA-"&amp;TEXT(C339,"mmm")</f>
        <v>#VALUE!</v>
      </c>
      <c r="F339" s="70" t="e">
        <f t="shared" ref="F339" si="2028">"FNMA"&amp;TEXT($J$23,"0.0")&amp;"-TBA-"&amp;TEXT(D339,"mmm")</f>
        <v>#VALUE!</v>
      </c>
      <c r="G339" s="70" t="str">
        <f t="shared" si="1750"/>
        <v>FNMA3.0-TBA-GEN</v>
      </c>
      <c r="I339" s="133" t="str">
        <f>[2]!YBWORKDAY(EDATE(Base_Date, AV339), -1, "USD")</f>
        <v>E</v>
      </c>
      <c r="J339" s="234" t="str">
        <f t="shared" ref="J339" si="2029">AX339</f>
        <v>E</v>
      </c>
      <c r="K339" s="237" t="e">
        <f t="shared" ref="K339" si="2030">AX339+AY339</f>
        <v>#VALUE!</v>
      </c>
      <c r="L339" s="237" t="e">
        <f t="shared" ref="L339" si="2031">K339-K338</f>
        <v>#VALUE!</v>
      </c>
      <c r="M339" s="238" t="str">
        <f>[2]!YBHIST($I$280,$I339,"LMMOAS","sec")</f>
        <v>E</v>
      </c>
      <c r="N339" s="239" t="str">
        <f>[2]!YBHIST($I$280,$I338,M$25,"sec","")</f>
        <v>E</v>
      </c>
      <c r="O339" s="240" t="str">
        <f>[2]!YBHIST("1 Month LIBOR",I339,"Yield","bmk","")</f>
        <v>E</v>
      </c>
      <c r="P339" s="237" t="e">
        <f t="shared" ref="P339" si="2032">K338-Q339</f>
        <v>#VALUE!</v>
      </c>
      <c r="Q339" s="171" t="str">
        <f>[2]!YBSCEN($I$280,$J338&amp;"d","Market",O$25,"Swap",$I338,"LMMSkew","","Model",100,0,29,"Gradual","ParShift|N",0,"Annualized ROR",O338,100,"",,,,"Default",,,,"Default",,)</f>
        <v>E</v>
      </c>
      <c r="R339" s="237" t="e">
        <f t="shared" ref="R339" si="2033">L339+P339</f>
        <v>#VALUE!</v>
      </c>
      <c r="S339" s="241" t="e">
        <f t="shared" ref="S339" si="2034">R339/K338</f>
        <v>#VALUE!</v>
      </c>
      <c r="T339" s="237" t="e">
        <f>SUM(R$297:R339)</f>
        <v>#VALUE!</v>
      </c>
      <c r="U339" s="241" t="e">
        <f t="shared" ref="U339" si="2035">BJ339</f>
        <v>#VALUE!</v>
      </c>
      <c r="V339" s="242" t="e">
        <f>VLOOKUP($I339, 'Barcap OAD'!$A:$S, $F$280, FALSE)</f>
        <v>#N/A</v>
      </c>
      <c r="W339" s="243" t="e">
        <f t="shared" si="1733"/>
        <v>#VALUE!</v>
      </c>
      <c r="X339" s="244" t="e">
        <f>[2]!YBHIST($E339,$I339,X$25,"sec","")</f>
        <v>#VALUE!</v>
      </c>
      <c r="Y339" s="237" t="e">
        <f t="shared" ref="Y339" si="2036">X339-X338</f>
        <v>#VALUE!</v>
      </c>
      <c r="Z339" s="171" t="e">
        <f t="shared" ref="Z339" si="2037">X338-AA338</f>
        <v>#VALUE!</v>
      </c>
      <c r="AA339" s="171" t="e">
        <f>[2]!YBHIST($F339,$I339,X$25,"sec","")</f>
        <v>#VALUE!</v>
      </c>
      <c r="AB339" s="171" t="e">
        <f t="shared" ref="AB339" si="2038">X338-Z339</f>
        <v>#VALUE!</v>
      </c>
      <c r="AC339" s="245" t="e">
        <f t="shared" ref="AC339" si="2039">Y339+Z339</f>
        <v>#VALUE!</v>
      </c>
      <c r="AD339" s="246" t="e">
        <f>VLOOKUP($I339, 'Barcap OAD'!$A:$S, $F$26, FALSE)</f>
        <v>#N/A</v>
      </c>
      <c r="AE339" s="243" t="e">
        <f t="shared" ref="AE339" si="2040">X339*AD339/10000</f>
        <v>#VALUE!</v>
      </c>
      <c r="AF339" s="247" t="e">
        <f t="shared" ref="AF339" si="2041">W339/AE339</f>
        <v>#VALUE!</v>
      </c>
      <c r="AG339" s="237" t="e">
        <f t="shared" ref="AG339" si="2042">-AC339*AF338</f>
        <v>#VALUE!</v>
      </c>
      <c r="AH339" s="241" t="e">
        <f t="shared" ref="AH339" si="2043">AG339/K338</f>
        <v>#VALUE!</v>
      </c>
      <c r="AI339" s="237" t="e">
        <f t="shared" ref="AI339" si="2044">AL339+AK339</f>
        <v>#VALUE!</v>
      </c>
      <c r="AJ339" s="241" t="e">
        <f t="shared" ref="AJ339" si="2045">AF339-AF338</f>
        <v>#VALUE!</v>
      </c>
      <c r="AK339" s="245" t="e">
        <f t="shared" ref="AK339" si="2046">(AJ339*Y339)/2</f>
        <v>#VALUE!</v>
      </c>
      <c r="AL339" s="248" t="e">
        <f t="shared" ref="AL339" si="2047">AG339+R339</f>
        <v>#VALUE!</v>
      </c>
      <c r="AM339" s="241" t="e">
        <f t="shared" ref="AM339" si="2048">AL339/K338</f>
        <v>#VALUE!</v>
      </c>
      <c r="AN339" s="237" t="e">
        <f>SUM(AL$297:AL339)</f>
        <v>#VALUE!</v>
      </c>
      <c r="AO339" s="203" t="e">
        <f t="shared" ref="AO339" si="2049">BL339</f>
        <v>#VALUE!</v>
      </c>
      <c r="AP339" s="249" t="e">
        <f t="shared" ref="AP339" si="2050">(Z339*AF339*-1)+P339</f>
        <v>#VALUE!</v>
      </c>
      <c r="AQ339" s="250" t="e">
        <f t="shared" ref="AQ339" si="2051">AP339/K338</f>
        <v>#VALUE!</v>
      </c>
      <c r="AR339" s="204"/>
      <c r="AS339" s="221"/>
      <c r="AV339" s="67">
        <f t="shared" si="1728"/>
        <v>-7</v>
      </c>
      <c r="AX339" s="208" t="str">
        <f>[2]!YBHIST($I$280,$I339,J$25,"sec","")</f>
        <v>E</v>
      </c>
      <c r="AY339" s="206" t="str">
        <f>[2]!YBPRICE($I$280,AX339&amp;"d","Market","AccruedInterest","Swap",$I339,"LMMSkew","","Model",100,"")</f>
        <v>E</v>
      </c>
      <c r="BA339" s="211" t="e">
        <f>[2]!YBHIST($E339,$I339,X$25,"sec","")</f>
        <v>#VALUE!</v>
      </c>
      <c r="BB339" s="67" t="e">
        <f>[2]!YBPRICE(E$41,BA339,"Market","AccruedInterest","Swap",$I339,"LMMSkew","","Model",100,"OASEDUR")</f>
        <v>#VALUE!</v>
      </c>
      <c r="BI339" s="518" t="e">
        <f t="shared" ref="BI339" si="2052">1+S339</f>
        <v>#VALUE!</v>
      </c>
      <c r="BJ339" s="520" t="e">
        <f>PRODUCT($BI$297:BI339)-1</f>
        <v>#VALUE!</v>
      </c>
      <c r="BK339" s="518" t="e">
        <f t="shared" ref="BK339" si="2053">1+AM339</f>
        <v>#VALUE!</v>
      </c>
      <c r="BL339" s="520" t="e">
        <f>PRODUCT($BK$297:BK339)-1</f>
        <v>#VALUE!</v>
      </c>
    </row>
    <row r="340" spans="3:64" ht="15">
      <c r="C340" s="222" t="e">
        <f t="shared" ref="C340" si="2054">I340+10</f>
        <v>#VALUE!</v>
      </c>
      <c r="D340" s="70" t="e">
        <f t="shared" ref="D340" si="2055">I340+35</f>
        <v>#VALUE!</v>
      </c>
      <c r="E340" s="70" t="e">
        <f t="shared" ref="E340" si="2056">"FNMA"&amp;TEXT($J$23,"0.0")&amp;"-TBA-"&amp;TEXT(C340,"mmm")</f>
        <v>#VALUE!</v>
      </c>
      <c r="F340" s="70" t="e">
        <f t="shared" ref="F340" si="2057">"FNMA"&amp;TEXT($J$23,"0.0")&amp;"-TBA-"&amp;TEXT(D340,"mmm")</f>
        <v>#VALUE!</v>
      </c>
      <c r="G340" s="70" t="str">
        <f t="shared" si="1750"/>
        <v>FNMA3.0-TBA-GEN</v>
      </c>
      <c r="I340" s="133" t="str">
        <f>[2]!YBWORKDAY(EDATE(Base_Date, AV340), -1, "USD")</f>
        <v>E</v>
      </c>
      <c r="J340" s="234" t="str">
        <f t="shared" ref="J340" si="2058">AX340</f>
        <v>E</v>
      </c>
      <c r="K340" s="237" t="e">
        <f t="shared" ref="K340" si="2059">AX340+AY340</f>
        <v>#VALUE!</v>
      </c>
      <c r="L340" s="237" t="e">
        <f t="shared" ref="L340" si="2060">K340-K339</f>
        <v>#VALUE!</v>
      </c>
      <c r="M340" s="238" t="str">
        <f>[2]!YBHIST($I$280,$I340,"LMMOAS","sec")</f>
        <v>E</v>
      </c>
      <c r="N340" s="239" t="str">
        <f>[2]!YBHIST($I$280,$I339,M$25,"sec","")</f>
        <v>E</v>
      </c>
      <c r="O340" s="240" t="str">
        <f>[2]!YBHIST("1 Month LIBOR",I340,"Yield","bmk","")</f>
        <v>E</v>
      </c>
      <c r="P340" s="237" t="e">
        <f t="shared" ref="P340" si="2061">K339-Q340</f>
        <v>#VALUE!</v>
      </c>
      <c r="Q340" s="171" t="str">
        <f>[2]!YBSCEN($I$280,$J339&amp;"d","Market",O$25,"Swap",$I339,"LMMSkew","","Model",100,0,29,"Gradual","ParShift|N",0,"Annualized ROR",O339,100,"",,,,"Default",,,,"Default",,)</f>
        <v>E</v>
      </c>
      <c r="R340" s="237" t="e">
        <f t="shared" ref="R340" si="2062">L340+P340</f>
        <v>#VALUE!</v>
      </c>
      <c r="S340" s="241" t="e">
        <f t="shared" ref="S340" si="2063">R340/K339</f>
        <v>#VALUE!</v>
      </c>
      <c r="T340" s="237" t="e">
        <f>SUM(R$297:R340)</f>
        <v>#VALUE!</v>
      </c>
      <c r="U340" s="241" t="e">
        <f t="shared" ref="U340" si="2064">BJ340</f>
        <v>#VALUE!</v>
      </c>
      <c r="V340" s="242" t="e">
        <f>VLOOKUP($I340, 'Barcap OAD'!$A:$S, $F$280, FALSE)</f>
        <v>#N/A</v>
      </c>
      <c r="W340" s="243" t="e">
        <f t="shared" si="1733"/>
        <v>#VALUE!</v>
      </c>
      <c r="X340" s="244" t="e">
        <f>[2]!YBHIST($E340,$I340,X$25,"sec","")</f>
        <v>#VALUE!</v>
      </c>
      <c r="Y340" s="237" t="e">
        <f t="shared" ref="Y340" si="2065">X340-X339</f>
        <v>#VALUE!</v>
      </c>
      <c r="Z340" s="171" t="e">
        <f t="shared" ref="Z340" si="2066">X339-AA339</f>
        <v>#VALUE!</v>
      </c>
      <c r="AA340" s="171" t="e">
        <f>[2]!YBHIST($F340,$I340,X$25,"sec","")</f>
        <v>#VALUE!</v>
      </c>
      <c r="AB340" s="171" t="e">
        <f t="shared" ref="AB340" si="2067">X339-Z340</f>
        <v>#VALUE!</v>
      </c>
      <c r="AC340" s="245" t="e">
        <f t="shared" ref="AC340" si="2068">Y340+Z340</f>
        <v>#VALUE!</v>
      </c>
      <c r="AD340" s="246" t="e">
        <f>VLOOKUP($I340, 'Barcap OAD'!$A:$S, $F$26, FALSE)</f>
        <v>#N/A</v>
      </c>
      <c r="AE340" s="243" t="e">
        <f t="shared" ref="AE340" si="2069">X340*AD340/10000</f>
        <v>#VALUE!</v>
      </c>
      <c r="AF340" s="247" t="e">
        <f t="shared" ref="AF340" si="2070">W340/AE340</f>
        <v>#VALUE!</v>
      </c>
      <c r="AG340" s="237" t="e">
        <f t="shared" ref="AG340" si="2071">-AC340*AF339</f>
        <v>#VALUE!</v>
      </c>
      <c r="AH340" s="241" t="e">
        <f t="shared" ref="AH340" si="2072">AG340/K339</f>
        <v>#VALUE!</v>
      </c>
      <c r="AI340" s="237" t="e">
        <f t="shared" ref="AI340" si="2073">AL340+AK340</f>
        <v>#VALUE!</v>
      </c>
      <c r="AJ340" s="241" t="e">
        <f t="shared" ref="AJ340" si="2074">AF340-AF339</f>
        <v>#VALUE!</v>
      </c>
      <c r="AK340" s="245" t="e">
        <f t="shared" ref="AK340" si="2075">(AJ340*Y340)/2</f>
        <v>#VALUE!</v>
      </c>
      <c r="AL340" s="248" t="e">
        <f t="shared" ref="AL340" si="2076">AG340+R340</f>
        <v>#VALUE!</v>
      </c>
      <c r="AM340" s="241" t="e">
        <f t="shared" ref="AM340" si="2077">AL340/K339</f>
        <v>#VALUE!</v>
      </c>
      <c r="AN340" s="237" t="e">
        <f>SUM(AL$297:AL340)</f>
        <v>#VALUE!</v>
      </c>
      <c r="AO340" s="203" t="e">
        <f t="shared" ref="AO340" si="2078">BL340</f>
        <v>#VALUE!</v>
      </c>
      <c r="AP340" s="249" t="e">
        <f t="shared" ref="AP340" si="2079">(Z340*AF340*-1)+P340</f>
        <v>#VALUE!</v>
      </c>
      <c r="AQ340" s="250" t="e">
        <f t="shared" ref="AQ340" si="2080">AP340/K339</f>
        <v>#VALUE!</v>
      </c>
      <c r="AR340" s="204"/>
      <c r="AS340" s="221"/>
      <c r="AV340" s="67">
        <f t="shared" si="1728"/>
        <v>-6</v>
      </c>
      <c r="AX340" s="208" t="str">
        <f>[2]!YBHIST($I$280,$I340,J$25,"sec","")</f>
        <v>E</v>
      </c>
      <c r="AY340" s="206" t="str">
        <f>[2]!YBPRICE($I$280,AX340&amp;"d","Market","AccruedInterest","Swap",$I340,"LMMSkew","","Model",100,"")</f>
        <v>E</v>
      </c>
      <c r="BA340" s="211" t="e">
        <f>[2]!YBHIST($E340,$I340,X$25,"sec","")</f>
        <v>#VALUE!</v>
      </c>
      <c r="BB340" s="67" t="e">
        <f>[2]!YBPRICE(E$41,BA340,"Market","AccruedInterest","Swap",$I340,"LMMSkew","","Model",100,"OASEDUR")</f>
        <v>#VALUE!</v>
      </c>
      <c r="BI340" s="518" t="e">
        <f t="shared" ref="BI340" si="2081">1+S340</f>
        <v>#VALUE!</v>
      </c>
      <c r="BJ340" s="520" t="e">
        <f>PRODUCT($BI$297:BI340)-1</f>
        <v>#VALUE!</v>
      </c>
      <c r="BK340" s="518" t="e">
        <f t="shared" ref="BK340" si="2082">1+AM340</f>
        <v>#VALUE!</v>
      </c>
      <c r="BL340" s="520" t="e">
        <f>PRODUCT($BK$297:BK340)-1</f>
        <v>#VALUE!</v>
      </c>
    </row>
    <row r="341" spans="3:64" ht="15">
      <c r="C341" s="222" t="e">
        <f t="shared" ref="C341" si="2083">I341+10</f>
        <v>#VALUE!</v>
      </c>
      <c r="D341" s="70" t="e">
        <f t="shared" ref="D341" si="2084">I341+35</f>
        <v>#VALUE!</v>
      </c>
      <c r="E341" s="70" t="e">
        <f t="shared" ref="E341" si="2085">"FNMA"&amp;TEXT($J$23,"0.0")&amp;"-TBA-"&amp;TEXT(C341,"mmm")</f>
        <v>#VALUE!</v>
      </c>
      <c r="F341" s="70" t="e">
        <f t="shared" ref="F341" si="2086">"FNMA"&amp;TEXT($J$23,"0.0")&amp;"-TBA-"&amp;TEXT(D341,"mmm")</f>
        <v>#VALUE!</v>
      </c>
      <c r="G341" s="70" t="str">
        <f t="shared" si="1750"/>
        <v>FNMA3.0-TBA-GEN</v>
      </c>
      <c r="I341" s="133" t="str">
        <f>[2]!YBWORKDAY(EDATE(Base_Date, AV341), -1, "USD")</f>
        <v>E</v>
      </c>
      <c r="J341" s="501" t="str">
        <f t="shared" ref="J341" si="2087">AX341</f>
        <v>E</v>
      </c>
      <c r="K341" s="502" t="e">
        <f t="shared" ref="K341" si="2088">AX341+AY341</f>
        <v>#VALUE!</v>
      </c>
      <c r="L341" s="502" t="e">
        <f t="shared" ref="L341" si="2089">K341-K340</f>
        <v>#VALUE!</v>
      </c>
      <c r="M341" s="503" t="str">
        <f>[2]!YBHIST($I$280,$I341,"LMMOAS","sec")</f>
        <v>E</v>
      </c>
      <c r="N341" s="504" t="str">
        <f>[2]!YBHIST($I$280,$I340,M$25,"sec","")</f>
        <v>E</v>
      </c>
      <c r="O341" s="505" t="str">
        <f>[2]!YBHIST("1 Month LIBOR",I341,"Yield","bmk","")</f>
        <v>E</v>
      </c>
      <c r="P341" s="502" t="e">
        <f t="shared" ref="P341" si="2090">K340-Q341</f>
        <v>#VALUE!</v>
      </c>
      <c r="Q341" s="506" t="str">
        <f>[2]!YBSCEN($I$280,$J340&amp;"d","Market",O$25,"Swap",$I340,"LMMSkew","","Model",100,0,29,"Gradual","ParShift|N",0,"Annualized ROR",O340,100,"",,,,"Default",,,,"Default",,)</f>
        <v>E</v>
      </c>
      <c r="R341" s="502" t="e">
        <f t="shared" ref="R341" si="2091">L341+P341</f>
        <v>#VALUE!</v>
      </c>
      <c r="S341" s="507" t="e">
        <f t="shared" ref="S341" si="2092">R341/K340</f>
        <v>#VALUE!</v>
      </c>
      <c r="T341" s="502" t="e">
        <f>SUM(R$297:R341)</f>
        <v>#VALUE!</v>
      </c>
      <c r="U341" s="507" t="e">
        <f t="shared" ref="U341" si="2093">BJ341</f>
        <v>#VALUE!</v>
      </c>
      <c r="V341" s="508" t="e">
        <f>VLOOKUP($I341, 'Barcap OAD'!$A:$S, $F$280, FALSE)</f>
        <v>#N/A</v>
      </c>
      <c r="W341" s="509" t="e">
        <f t="shared" si="1733"/>
        <v>#VALUE!</v>
      </c>
      <c r="X341" s="510" t="e">
        <f>[2]!YBHIST($E341,$I341,X$25,"sec","")</f>
        <v>#VALUE!</v>
      </c>
      <c r="Y341" s="502" t="e">
        <f t="shared" ref="Y341" si="2094">X341-X340</f>
        <v>#VALUE!</v>
      </c>
      <c r="Z341" s="506" t="e">
        <f t="shared" ref="Z341" si="2095">X340-AA340</f>
        <v>#VALUE!</v>
      </c>
      <c r="AA341" s="506" t="e">
        <f>[2]!YBHIST($F341,$I341,X$25,"sec","")</f>
        <v>#VALUE!</v>
      </c>
      <c r="AB341" s="506" t="e">
        <f t="shared" ref="AB341" si="2096">X340-Z341</f>
        <v>#VALUE!</v>
      </c>
      <c r="AC341" s="511" t="e">
        <f t="shared" ref="AC341" si="2097">Y341+Z341</f>
        <v>#VALUE!</v>
      </c>
      <c r="AD341" s="512" t="e">
        <f>VLOOKUP($I341, 'Barcap OAD'!$A:$S, $F$26, FALSE)</f>
        <v>#N/A</v>
      </c>
      <c r="AE341" s="509" t="e">
        <f t="shared" ref="AE341" si="2098">X341*AD341/10000</f>
        <v>#VALUE!</v>
      </c>
      <c r="AF341" s="513" t="e">
        <f t="shared" ref="AF341" si="2099">W341/AE341</f>
        <v>#VALUE!</v>
      </c>
      <c r="AG341" s="502" t="e">
        <f t="shared" ref="AG341" si="2100">-AC341*AF340</f>
        <v>#VALUE!</v>
      </c>
      <c r="AH341" s="507" t="e">
        <f t="shared" ref="AH341" si="2101">AG341/K340</f>
        <v>#VALUE!</v>
      </c>
      <c r="AI341" s="502" t="e">
        <f t="shared" ref="AI341" si="2102">AL341+AK341</f>
        <v>#VALUE!</v>
      </c>
      <c r="AJ341" s="507" t="e">
        <f t="shared" ref="AJ341" si="2103">AF341-AF340</f>
        <v>#VALUE!</v>
      </c>
      <c r="AK341" s="511" t="e">
        <f t="shared" ref="AK341" si="2104">(AJ341*Y341)/2</f>
        <v>#VALUE!</v>
      </c>
      <c r="AL341" s="514" t="e">
        <f t="shared" ref="AL341" si="2105">AG341+R341</f>
        <v>#VALUE!</v>
      </c>
      <c r="AM341" s="507" t="e">
        <f t="shared" ref="AM341" si="2106">AL341/K340</f>
        <v>#VALUE!</v>
      </c>
      <c r="AN341" s="502" t="e">
        <f>SUM(AL$297:AL341)</f>
        <v>#VALUE!</v>
      </c>
      <c r="AO341" s="232" t="e">
        <f t="shared" ref="AO341" si="2107">BL341</f>
        <v>#VALUE!</v>
      </c>
      <c r="AP341" s="515" t="e">
        <f t="shared" ref="AP341" si="2108">(Z341*AF341*-1)+P341</f>
        <v>#VALUE!</v>
      </c>
      <c r="AQ341" s="516" t="e">
        <f t="shared" ref="AQ341" si="2109">AP341/K340</f>
        <v>#VALUE!</v>
      </c>
      <c r="AR341" s="204"/>
      <c r="AS341" s="221"/>
      <c r="AV341" s="67">
        <f t="shared" si="1728"/>
        <v>-5</v>
      </c>
      <c r="AX341" s="208" t="str">
        <f>[2]!YBHIST($I$280,$I341,J$25,"sec","")</f>
        <v>E</v>
      </c>
      <c r="AY341" s="206" t="str">
        <f>[2]!YBPRICE($I$280,AX341&amp;"d","Market","AccruedInterest","Swap",$I341,"LMMSkew","","Model",100,"")</f>
        <v>E</v>
      </c>
      <c r="BA341" s="211" t="e">
        <f>[2]!YBHIST($E341,$I341,X$25,"sec","")</f>
        <v>#VALUE!</v>
      </c>
      <c r="BB341" s="67" t="e">
        <f>[2]!YBPRICE(E$41,BA341,"Market","AccruedInterest","Swap",$I341,"LMMSkew","","Model",100,"OASEDUR")</f>
        <v>#VALUE!</v>
      </c>
      <c r="BI341" s="518" t="e">
        <f t="shared" ref="BI341" si="2110">1+S341</f>
        <v>#VALUE!</v>
      </c>
      <c r="BJ341" s="520" t="e">
        <f>PRODUCT($BI$297:BI341)-1</f>
        <v>#VALUE!</v>
      </c>
      <c r="BK341" s="518" t="e">
        <f t="shared" ref="BK341" si="2111">1+AM341</f>
        <v>#VALUE!</v>
      </c>
      <c r="BL341" s="520" t="e">
        <f>PRODUCT($BK$297:BK341)-1</f>
        <v>#VALUE!</v>
      </c>
    </row>
    <row r="342" spans="3:64" ht="15">
      <c r="C342" s="222" t="e">
        <f t="shared" ref="C342" si="2112">I342+10</f>
        <v>#VALUE!</v>
      </c>
      <c r="D342" s="70" t="e">
        <f t="shared" ref="D342" si="2113">I342+35</f>
        <v>#VALUE!</v>
      </c>
      <c r="E342" s="70" t="e">
        <f t="shared" ref="E342" si="2114">"FNMA"&amp;TEXT($J$23,"0.0")&amp;"-TBA-"&amp;TEXT(C342,"mmm")</f>
        <v>#VALUE!</v>
      </c>
      <c r="F342" s="70" t="e">
        <f t="shared" ref="F342" si="2115">"FNMA"&amp;TEXT($J$23,"0.0")&amp;"-TBA-"&amp;TEXT(D342,"mmm")</f>
        <v>#VALUE!</v>
      </c>
      <c r="G342" s="70" t="str">
        <f t="shared" si="1750"/>
        <v>FNMA3.0-TBA-GEN</v>
      </c>
      <c r="I342" s="133" t="str">
        <f>[2]!YBWORKDAY(EDATE(Base_Date, AV342), -1, "USD")</f>
        <v>E</v>
      </c>
      <c r="J342" s="234" t="str">
        <f t="shared" ref="J342" si="2116">AX342</f>
        <v>E</v>
      </c>
      <c r="K342" s="237" t="e">
        <f t="shared" ref="K342" si="2117">AX342+AY342</f>
        <v>#VALUE!</v>
      </c>
      <c r="L342" s="237" t="e">
        <f t="shared" ref="L342" si="2118">K342-K341</f>
        <v>#VALUE!</v>
      </c>
      <c r="M342" s="238" t="str">
        <f>[2]!YBHIST($I$280,$I342,"LMMOAS","sec")</f>
        <v>E</v>
      </c>
      <c r="N342" s="239" t="str">
        <f>[2]!YBHIST($I$280,$I341,M$25,"sec","")</f>
        <v>E</v>
      </c>
      <c r="O342" s="240" t="str">
        <f>[2]!YBHIST("1 Month LIBOR",I342,"Yield","bmk","")</f>
        <v>E</v>
      </c>
      <c r="P342" s="237" t="e">
        <f t="shared" ref="P342" si="2119">K341-Q342</f>
        <v>#VALUE!</v>
      </c>
      <c r="Q342" s="171" t="str">
        <f>[2]!YBSCEN($I$280,$J341&amp;"d","Market",O$25,"Swap",$I341,"LMMSkew","","Model",100,0,29,"Gradual","ParShift|N",0,"Annualized ROR",O341,100,"",,,,"Default",,,,"Default",,)</f>
        <v>E</v>
      </c>
      <c r="R342" s="237" t="e">
        <f t="shared" ref="R342" si="2120">L342+P342</f>
        <v>#VALUE!</v>
      </c>
      <c r="S342" s="241" t="e">
        <f t="shared" ref="S342" si="2121">R342/K341</f>
        <v>#VALUE!</v>
      </c>
      <c r="T342" s="237" t="e">
        <f>SUM(R$297:R342)</f>
        <v>#VALUE!</v>
      </c>
      <c r="U342" s="241" t="e">
        <f t="shared" ref="U342" si="2122">BJ342</f>
        <v>#VALUE!</v>
      </c>
      <c r="V342" s="242" t="e">
        <f>VLOOKUP($I342, 'Barcap OAD'!$A:$S, $F$280, FALSE)</f>
        <v>#N/A</v>
      </c>
      <c r="W342" s="243" t="e">
        <f t="shared" si="1733"/>
        <v>#VALUE!</v>
      </c>
      <c r="X342" s="244" t="e">
        <f>[2]!YBHIST($E342,$I342,X$25,"sec","")</f>
        <v>#VALUE!</v>
      </c>
      <c r="Y342" s="237" t="e">
        <f t="shared" ref="Y342" si="2123">X342-X341</f>
        <v>#VALUE!</v>
      </c>
      <c r="Z342" s="171" t="e">
        <f t="shared" ref="Z342" si="2124">X341-AA341</f>
        <v>#VALUE!</v>
      </c>
      <c r="AA342" s="171" t="e">
        <f>[2]!YBHIST($F342,$I342,X$25,"sec","")</f>
        <v>#VALUE!</v>
      </c>
      <c r="AB342" s="171" t="e">
        <f t="shared" ref="AB342" si="2125">X341-Z342</f>
        <v>#VALUE!</v>
      </c>
      <c r="AC342" s="245" t="e">
        <f t="shared" ref="AC342" si="2126">Y342+Z342</f>
        <v>#VALUE!</v>
      </c>
      <c r="AD342" s="246" t="e">
        <f>VLOOKUP($I342, 'Barcap OAD'!$A:$S, $F$26, FALSE)</f>
        <v>#N/A</v>
      </c>
      <c r="AE342" s="243" t="e">
        <f t="shared" ref="AE342" si="2127">X342*AD342/10000</f>
        <v>#VALUE!</v>
      </c>
      <c r="AF342" s="247" t="e">
        <f t="shared" ref="AF342" si="2128">W342/AE342</f>
        <v>#VALUE!</v>
      </c>
      <c r="AG342" s="237" t="e">
        <f t="shared" ref="AG342" si="2129">-AC342*AF341</f>
        <v>#VALUE!</v>
      </c>
      <c r="AH342" s="241" t="e">
        <f t="shared" ref="AH342" si="2130">AG342/K341</f>
        <v>#VALUE!</v>
      </c>
      <c r="AI342" s="237" t="e">
        <f t="shared" ref="AI342" si="2131">AL342+AK342</f>
        <v>#VALUE!</v>
      </c>
      <c r="AJ342" s="241" t="e">
        <f t="shared" ref="AJ342" si="2132">AF342-AF341</f>
        <v>#VALUE!</v>
      </c>
      <c r="AK342" s="245" t="e">
        <f t="shared" ref="AK342" si="2133">(AJ342*Y342)/2</f>
        <v>#VALUE!</v>
      </c>
      <c r="AL342" s="248" t="e">
        <f t="shared" ref="AL342" si="2134">AG342+R342</f>
        <v>#VALUE!</v>
      </c>
      <c r="AM342" s="241" t="e">
        <f t="shared" ref="AM342" si="2135">AL342/K341</f>
        <v>#VALUE!</v>
      </c>
      <c r="AN342" s="237" t="e">
        <f>SUM(AL$297:AL342)</f>
        <v>#VALUE!</v>
      </c>
      <c r="AO342" s="203" t="e">
        <f t="shared" ref="AO342" si="2136">BL342</f>
        <v>#VALUE!</v>
      </c>
      <c r="AP342" s="249" t="e">
        <f t="shared" ref="AP342" si="2137">(Z342*AF342*-1)+P342</f>
        <v>#VALUE!</v>
      </c>
      <c r="AQ342" s="250" t="e">
        <f t="shared" ref="AQ342" si="2138">AP342/K341</f>
        <v>#VALUE!</v>
      </c>
      <c r="AR342" s="204"/>
      <c r="AS342" s="221"/>
      <c r="AV342" s="67">
        <f t="shared" si="1728"/>
        <v>-4</v>
      </c>
      <c r="AX342" s="208" t="str">
        <f>[2]!YBHIST($I$280,$I342,J$25,"sec","")</f>
        <v>E</v>
      </c>
      <c r="AY342" s="206" t="str">
        <f>[2]!YBPRICE($I$280,AX342&amp;"d","Market","AccruedInterest","Swap",$I342,"LMMSkew","","Model",100,"")</f>
        <v>E</v>
      </c>
      <c r="BA342" s="211" t="e">
        <f>[2]!YBHIST($E342,$I342,X$25,"sec","")</f>
        <v>#VALUE!</v>
      </c>
      <c r="BB342" s="67" t="e">
        <f>[2]!YBPRICE(E$41,BA342,"Market","AccruedInterest","Swap",$I342,"LMMSkew","","Model",100,"OASEDUR")</f>
        <v>#VALUE!</v>
      </c>
      <c r="BI342" s="518" t="e">
        <f t="shared" ref="BI342" si="2139">1+S342</f>
        <v>#VALUE!</v>
      </c>
      <c r="BJ342" s="520" t="e">
        <f>PRODUCT($BI$297:BI342)-1</f>
        <v>#VALUE!</v>
      </c>
      <c r="BK342" s="518" t="e">
        <f t="shared" ref="BK342" si="2140">1+AM342</f>
        <v>#VALUE!</v>
      </c>
      <c r="BL342" s="520" t="e">
        <f>PRODUCT($BK$297:BK342)-1</f>
        <v>#VALUE!</v>
      </c>
    </row>
    <row r="343" spans="3:64" ht="15">
      <c r="C343" s="222" t="e">
        <f t="shared" ref="C343" si="2141">I343+10</f>
        <v>#VALUE!</v>
      </c>
      <c r="D343" s="70" t="e">
        <f t="shared" ref="D343" si="2142">I343+35</f>
        <v>#VALUE!</v>
      </c>
      <c r="E343" s="70" t="e">
        <f t="shared" ref="E343" si="2143">"FNMA"&amp;TEXT($J$23,"0.0")&amp;"-TBA-"&amp;TEXT(C343,"mmm")</f>
        <v>#VALUE!</v>
      </c>
      <c r="F343" s="70" t="e">
        <f t="shared" ref="F343" si="2144">"FNMA"&amp;TEXT($J$23,"0.0")&amp;"-TBA-"&amp;TEXT(D343,"mmm")</f>
        <v>#VALUE!</v>
      </c>
      <c r="G343" s="70" t="str">
        <f t="shared" si="1750"/>
        <v>FNMA3.0-TBA-GEN</v>
      </c>
      <c r="I343" s="133" t="str">
        <f>[2]!YBWORKDAY(EDATE(Base_Date, AV343), -1, "USD")</f>
        <v>E</v>
      </c>
      <c r="J343" s="501" t="str">
        <f t="shared" ref="J343" si="2145">AX343</f>
        <v>E</v>
      </c>
      <c r="K343" s="502" t="e">
        <f t="shared" ref="K343" si="2146">AX343+AY343</f>
        <v>#VALUE!</v>
      </c>
      <c r="L343" s="502" t="e">
        <f t="shared" ref="L343" si="2147">K343-K342</f>
        <v>#VALUE!</v>
      </c>
      <c r="M343" s="503" t="str">
        <f>[2]!YBHIST($I$280,$I343,"LMMOAS","sec")</f>
        <v>E</v>
      </c>
      <c r="N343" s="504" t="str">
        <f>[2]!YBHIST($I$280,$I342,M$25,"sec","")</f>
        <v>E</v>
      </c>
      <c r="O343" s="505" t="str">
        <f>[2]!YBHIST("1 Month LIBOR",I343,"Yield","bmk","")</f>
        <v>E</v>
      </c>
      <c r="P343" s="502" t="e">
        <f t="shared" ref="P343" si="2148">K342-Q343</f>
        <v>#VALUE!</v>
      </c>
      <c r="Q343" s="506" t="str">
        <f>[2]!YBSCEN($I$280,$J342&amp;"d","Market",O$25,"Swap",$I342,"LMMSkew","","Model",100,0,29,"Gradual","ParShift|N",0,"Annualized ROR",O342,100,"",,,,"Default",,,,"Default",,)</f>
        <v>E</v>
      </c>
      <c r="R343" s="502" t="e">
        <f t="shared" ref="R343" si="2149">L343+P343</f>
        <v>#VALUE!</v>
      </c>
      <c r="S343" s="507" t="e">
        <f t="shared" ref="S343" si="2150">R343/K342</f>
        <v>#VALUE!</v>
      </c>
      <c r="T343" s="502" t="e">
        <f>SUM(R$297:R343)</f>
        <v>#VALUE!</v>
      </c>
      <c r="U343" s="507" t="e">
        <f t="shared" ref="U343" si="2151">BJ343</f>
        <v>#VALUE!</v>
      </c>
      <c r="V343" s="508" t="e">
        <f>VLOOKUP($I343, 'Barcap OAD'!$A:$S, $F$280, FALSE)</f>
        <v>#N/A</v>
      </c>
      <c r="W343" s="509" t="e">
        <f t="shared" si="1733"/>
        <v>#VALUE!</v>
      </c>
      <c r="X343" s="510" t="e">
        <f>[2]!YBHIST($E343,$I343,X$25,"sec","")</f>
        <v>#VALUE!</v>
      </c>
      <c r="Y343" s="502" t="e">
        <f t="shared" ref="Y343" si="2152">X343-X342</f>
        <v>#VALUE!</v>
      </c>
      <c r="Z343" s="506" t="e">
        <f t="shared" ref="Z343" si="2153">X342-AA342</f>
        <v>#VALUE!</v>
      </c>
      <c r="AA343" s="506" t="e">
        <f>[2]!YBHIST($F343,$I343,X$25,"sec","")</f>
        <v>#VALUE!</v>
      </c>
      <c r="AB343" s="506" t="e">
        <f t="shared" ref="AB343" si="2154">X342-Z343</f>
        <v>#VALUE!</v>
      </c>
      <c r="AC343" s="511" t="e">
        <f t="shared" ref="AC343" si="2155">Y343+Z343</f>
        <v>#VALUE!</v>
      </c>
      <c r="AD343" s="512" t="e">
        <f>VLOOKUP($I343, 'Barcap OAD'!$A:$S, $F$26, FALSE)</f>
        <v>#N/A</v>
      </c>
      <c r="AE343" s="509" t="e">
        <f t="shared" ref="AE343" si="2156">X343*AD343/10000</f>
        <v>#VALUE!</v>
      </c>
      <c r="AF343" s="513" t="e">
        <f t="shared" ref="AF343" si="2157">W343/AE343</f>
        <v>#VALUE!</v>
      </c>
      <c r="AG343" s="502" t="e">
        <f t="shared" ref="AG343" si="2158">-AC343*AF342</f>
        <v>#VALUE!</v>
      </c>
      <c r="AH343" s="507" t="e">
        <f t="shared" ref="AH343" si="2159">AG343/K342</f>
        <v>#VALUE!</v>
      </c>
      <c r="AI343" s="502" t="e">
        <f t="shared" ref="AI343" si="2160">AL343+AK343</f>
        <v>#VALUE!</v>
      </c>
      <c r="AJ343" s="507" t="e">
        <f t="shared" ref="AJ343" si="2161">AF343-AF342</f>
        <v>#VALUE!</v>
      </c>
      <c r="AK343" s="511" t="e">
        <f t="shared" ref="AK343" si="2162">(AJ343*Y343)/2</f>
        <v>#VALUE!</v>
      </c>
      <c r="AL343" s="514" t="e">
        <f t="shared" ref="AL343" si="2163">AG343+R343</f>
        <v>#VALUE!</v>
      </c>
      <c r="AM343" s="507" t="e">
        <f t="shared" ref="AM343" si="2164">AL343/K342</f>
        <v>#VALUE!</v>
      </c>
      <c r="AN343" s="502" t="e">
        <f>SUM(AL$297:AL343)</f>
        <v>#VALUE!</v>
      </c>
      <c r="AO343" s="232" t="e">
        <f t="shared" ref="AO343" si="2165">BL343</f>
        <v>#VALUE!</v>
      </c>
      <c r="AP343" s="515" t="e">
        <f t="shared" ref="AP343" si="2166">(Z343*AF343*-1)+P343</f>
        <v>#VALUE!</v>
      </c>
      <c r="AQ343" s="516" t="e">
        <f t="shared" ref="AQ343" si="2167">AP343/K342</f>
        <v>#VALUE!</v>
      </c>
      <c r="AR343" s="204"/>
      <c r="AS343" s="221"/>
      <c r="AV343" s="67">
        <f t="shared" si="1728"/>
        <v>-3</v>
      </c>
      <c r="AX343" s="208" t="str">
        <f>[2]!YBHIST($I$280,$I343,J$25,"sec","")</f>
        <v>E</v>
      </c>
      <c r="AY343" s="206" t="str">
        <f>[2]!YBPRICE($I$280,AX343&amp;"d","Market","AccruedInterest","Swap",$I343,"LMMSkew","","Model",100,"")</f>
        <v>E</v>
      </c>
      <c r="BA343" s="211" t="e">
        <f>[2]!YBHIST($E343,$I343,X$25,"sec","")</f>
        <v>#VALUE!</v>
      </c>
      <c r="BB343" s="67" t="e">
        <f>[2]!YBPRICE(E$41,BA343,"Market","AccruedInterest","Swap",$I343,"LMMSkew","","Model",100,"OASEDUR")</f>
        <v>#VALUE!</v>
      </c>
      <c r="BI343" s="518" t="e">
        <f t="shared" ref="BI343" si="2168">1+S343</f>
        <v>#VALUE!</v>
      </c>
      <c r="BJ343" s="520" t="e">
        <f>PRODUCT($BI$297:BI343)-1</f>
        <v>#VALUE!</v>
      </c>
      <c r="BK343" s="518" t="e">
        <f t="shared" ref="BK343" si="2169">1+AM343</f>
        <v>#VALUE!</v>
      </c>
      <c r="BL343" s="520" t="e">
        <f>PRODUCT($BK$297:BK343)-1</f>
        <v>#VALUE!</v>
      </c>
    </row>
    <row r="344" spans="3:64" ht="15">
      <c r="C344" s="222" t="e">
        <f t="shared" ref="C344" si="2170">I344+10</f>
        <v>#VALUE!</v>
      </c>
      <c r="D344" s="70" t="e">
        <f t="shared" ref="D344" si="2171">I344+35</f>
        <v>#VALUE!</v>
      </c>
      <c r="E344" s="70" t="e">
        <f t="shared" ref="E344" si="2172">"FNMA"&amp;TEXT($J$23,"0.0")&amp;"-TBA-"&amp;TEXT(C344,"mmm")</f>
        <v>#VALUE!</v>
      </c>
      <c r="F344" s="70" t="e">
        <f t="shared" ref="F344" si="2173">"FNMA"&amp;TEXT($J$23,"0.0")&amp;"-TBA-"&amp;TEXT(D344,"mmm")</f>
        <v>#VALUE!</v>
      </c>
      <c r="G344" s="70" t="str">
        <f t="shared" si="1750"/>
        <v>FNMA3.0-TBA-GEN</v>
      </c>
      <c r="I344" s="133" t="str">
        <f>[2]!YBWORKDAY(EDATE(Base_Date, AV344), -1, "USD")</f>
        <v>E</v>
      </c>
      <c r="J344" s="217" t="str">
        <f t="shared" ref="J344" si="2174">AX344</f>
        <v>E</v>
      </c>
      <c r="K344" s="80" t="e">
        <f t="shared" ref="K344" si="2175">AX344+AY344</f>
        <v>#VALUE!</v>
      </c>
      <c r="L344" s="80" t="e">
        <f t="shared" ref="L344" si="2176">K344-K343</f>
        <v>#VALUE!</v>
      </c>
      <c r="M344" s="81" t="str">
        <f>[2]!YBHIST($I$280,$I344,"LMMOAS","sec")</f>
        <v>E</v>
      </c>
      <c r="N344" s="73" t="str">
        <f>[2]!YBHIST($I$280,$I343,M$25,"sec","")</f>
        <v>E</v>
      </c>
      <c r="O344" s="170" t="str">
        <f>[2]!YBHIST("1 Month LIBOR",I344,"Yield","bmk","")</f>
        <v>E</v>
      </c>
      <c r="P344" s="80" t="e">
        <f t="shared" ref="P344" si="2177">K343-Q344</f>
        <v>#VALUE!</v>
      </c>
      <c r="Q344" s="82" t="str">
        <f>[2]!YBSCEN($I$280,$J343&amp;"d","Market",O$25,"Swap",$I343,"LMMSkew","","Model",100,0,29,"Gradual","ParShift|N",0,"Annualized ROR",O343,100,"",,,,"Default",,,,"Default",,)</f>
        <v>E</v>
      </c>
      <c r="R344" s="80" t="e">
        <f t="shared" ref="R344" si="2178">L344+P344</f>
        <v>#VALUE!</v>
      </c>
      <c r="S344" s="83" t="e">
        <f t="shared" ref="S344" si="2179">R344/K343</f>
        <v>#VALUE!</v>
      </c>
      <c r="T344" s="80" t="e">
        <f>SUM(R$297:R344)</f>
        <v>#VALUE!</v>
      </c>
      <c r="U344" s="83" t="e">
        <f t="shared" ref="U344" si="2180">BJ344</f>
        <v>#VALUE!</v>
      </c>
      <c r="V344" s="84" t="e">
        <f>VLOOKUP($I344, 'Barcap OAD'!$A:$S, $F$280, FALSE)</f>
        <v>#N/A</v>
      </c>
      <c r="W344" s="172" t="e">
        <f t="shared" si="1733"/>
        <v>#VALUE!</v>
      </c>
      <c r="X344" s="185" t="e">
        <f>[2]!YBHIST($E344,$I344,X$25,"sec","")</f>
        <v>#VALUE!</v>
      </c>
      <c r="Y344" s="80" t="e">
        <f t="shared" ref="Y344" si="2181">X344-X343</f>
        <v>#VALUE!</v>
      </c>
      <c r="Z344" s="82" t="e">
        <f t="shared" ref="Z344" si="2182">X343-AA343</f>
        <v>#VALUE!</v>
      </c>
      <c r="AA344" s="82" t="e">
        <f>[2]!YBHIST($F344,$I344,X$25,"sec","")</f>
        <v>#VALUE!</v>
      </c>
      <c r="AB344" s="82" t="e">
        <f t="shared" ref="AB344" si="2183">X343-Z344</f>
        <v>#VALUE!</v>
      </c>
      <c r="AC344" s="187" t="e">
        <f t="shared" ref="AC344" si="2184">Y344+Z344</f>
        <v>#VALUE!</v>
      </c>
      <c r="AD344" s="189" t="e">
        <f>VLOOKUP($I344, 'Barcap OAD'!$A:$S, $F$26, FALSE)</f>
        <v>#N/A</v>
      </c>
      <c r="AE344" s="172" t="e">
        <f t="shared" ref="AE344" si="2185">X344*AD344/10000</f>
        <v>#VALUE!</v>
      </c>
      <c r="AF344" s="86" t="e">
        <f t="shared" ref="AF344" si="2186">W344/AE344</f>
        <v>#VALUE!</v>
      </c>
      <c r="AG344" s="80" t="e">
        <f t="shared" ref="AG344" si="2187">-AC344*AF343</f>
        <v>#VALUE!</v>
      </c>
      <c r="AH344" s="83" t="e">
        <f t="shared" ref="AH344" si="2188">AG344/K343</f>
        <v>#VALUE!</v>
      </c>
      <c r="AI344" s="80" t="e">
        <f t="shared" ref="AI344" si="2189">AL344+AK344</f>
        <v>#VALUE!</v>
      </c>
      <c r="AJ344" s="83" t="e">
        <f t="shared" ref="AJ344" si="2190">AF344-AF343</f>
        <v>#VALUE!</v>
      </c>
      <c r="AK344" s="187" t="e">
        <f t="shared" ref="AK344" si="2191">(AJ344*Y344)/2</f>
        <v>#VALUE!</v>
      </c>
      <c r="AL344" s="192" t="e">
        <f t="shared" ref="AL344" si="2192">AG344+R344</f>
        <v>#VALUE!</v>
      </c>
      <c r="AM344" s="83" t="e">
        <f t="shared" ref="AM344" si="2193">AL344/K343</f>
        <v>#VALUE!</v>
      </c>
      <c r="AN344" s="80" t="e">
        <f>SUM(AL$297:AL344)</f>
        <v>#VALUE!</v>
      </c>
      <c r="AO344" s="109" t="e">
        <f t="shared" ref="AO344" si="2194">BL344</f>
        <v>#VALUE!</v>
      </c>
      <c r="AP344" s="194" t="e">
        <f t="shared" ref="AP344" si="2195">(Z344*AF344*-1)+P344</f>
        <v>#VALUE!</v>
      </c>
      <c r="AQ344" s="200" t="e">
        <f t="shared" ref="AQ344" si="2196">AP344/K343</f>
        <v>#VALUE!</v>
      </c>
      <c r="AR344" s="204"/>
      <c r="AS344" s="221"/>
      <c r="AV344" s="67">
        <f t="shared" si="1728"/>
        <v>-2</v>
      </c>
      <c r="AX344" s="208" t="str">
        <f>[2]!YBHIST($I$280,$I344,J$25,"sec","")</f>
        <v>E</v>
      </c>
      <c r="AY344" s="206" t="str">
        <f>[2]!YBPRICE($I$280,AX344&amp;"d","Market","AccruedInterest","Swap",$I344,"LMMSkew","","Model",100,"")</f>
        <v>E</v>
      </c>
      <c r="BA344" s="211" t="e">
        <f>[2]!YBHIST($E344,$I344,X$25,"sec","")</f>
        <v>#VALUE!</v>
      </c>
      <c r="BB344" s="67" t="e">
        <f>[2]!YBPRICE(E$41,BA344,"Market","AccruedInterest","Swap",$I344,"LMMSkew","","Model",100,"OASEDUR")</f>
        <v>#VALUE!</v>
      </c>
      <c r="BI344" s="518" t="e">
        <f t="shared" ref="BI344" si="2197">1+S344</f>
        <v>#VALUE!</v>
      </c>
      <c r="BJ344" s="520" t="e">
        <f>PRODUCT($BI$297:BI344)-1</f>
        <v>#VALUE!</v>
      </c>
      <c r="BK344" s="518" t="e">
        <f t="shared" ref="BK344" si="2198">1+AM344</f>
        <v>#VALUE!</v>
      </c>
      <c r="BL344" s="520" t="e">
        <f>PRODUCT($BK$297:BK344)-1</f>
        <v>#VALUE!</v>
      </c>
    </row>
    <row r="345" spans="3:64" ht="15">
      <c r="C345" s="222" t="e">
        <f t="shared" ref="C345" si="2199">I345+10</f>
        <v>#VALUE!</v>
      </c>
      <c r="D345" s="70" t="e">
        <f t="shared" ref="D345" si="2200">I345+35</f>
        <v>#VALUE!</v>
      </c>
      <c r="E345" s="70" t="e">
        <f t="shared" ref="E345" si="2201">"FNMA"&amp;TEXT($J$23,"0.0")&amp;"-TBA-"&amp;TEXT(C345,"mmm")</f>
        <v>#VALUE!</v>
      </c>
      <c r="F345" s="70" t="e">
        <f t="shared" ref="F345" si="2202">"FNMA"&amp;TEXT($J$23,"0.0")&amp;"-TBA-"&amp;TEXT(D345,"mmm")</f>
        <v>#VALUE!</v>
      </c>
      <c r="G345" s="70" t="str">
        <f t="shared" si="1750"/>
        <v>FNMA3.0-TBA-GEN</v>
      </c>
      <c r="I345" s="133" t="str">
        <f>[2]!YBWORKDAY(EDATE(Base_Date, AV345), -1, "USD")</f>
        <v>E</v>
      </c>
      <c r="J345" s="217" t="str">
        <f t="shared" ref="J345" si="2203">AX345</f>
        <v>E</v>
      </c>
      <c r="K345" s="80" t="e">
        <f t="shared" ref="K345" si="2204">AX345+AY345</f>
        <v>#VALUE!</v>
      </c>
      <c r="L345" s="80" t="e">
        <f t="shared" ref="L345" si="2205">K345-K344</f>
        <v>#VALUE!</v>
      </c>
      <c r="M345" s="81" t="str">
        <f>[2]!YBHIST($I$280,$I345,"LMMOAS","sec")</f>
        <v>E</v>
      </c>
      <c r="N345" s="73" t="str">
        <f>[2]!YBHIST($I$280,$I344,M$25,"sec","")</f>
        <v>E</v>
      </c>
      <c r="O345" s="170" t="str">
        <f>[2]!YBHIST("1 Month LIBOR",I345,"Yield","bmk","")</f>
        <v>E</v>
      </c>
      <c r="P345" s="80" t="e">
        <f t="shared" ref="P345" si="2206">K344-Q345</f>
        <v>#VALUE!</v>
      </c>
      <c r="Q345" s="82" t="str">
        <f>[2]!YBSCEN($I$280,$J344&amp;"d","Market",O$25,"Swap",$I344,"LMMSkew","","Model",100,0,29,"Gradual","ParShift|N",0,"Annualized ROR",O344,100,"",,,,"Default",,,,"Default",,)</f>
        <v>E</v>
      </c>
      <c r="R345" s="80" t="e">
        <f t="shared" ref="R345" si="2207">L345+P345</f>
        <v>#VALUE!</v>
      </c>
      <c r="S345" s="83" t="e">
        <f t="shared" ref="S345" si="2208">R345/K344</f>
        <v>#VALUE!</v>
      </c>
      <c r="T345" s="80" t="e">
        <f>SUM(R$297:R345)</f>
        <v>#VALUE!</v>
      </c>
      <c r="U345" s="83" t="e">
        <f t="shared" ref="U345" si="2209">BJ345</f>
        <v>#VALUE!</v>
      </c>
      <c r="V345" s="84" t="e">
        <f>VLOOKUP($I345, 'Barcap OAD'!$A:$S, $F$280, FALSE)</f>
        <v>#N/A</v>
      </c>
      <c r="W345" s="172" t="e">
        <f t="shared" si="1733"/>
        <v>#VALUE!</v>
      </c>
      <c r="X345" s="185" t="e">
        <f>[2]!YBHIST($E345,$I345,X$25,"sec","")</f>
        <v>#VALUE!</v>
      </c>
      <c r="Y345" s="80" t="e">
        <f t="shared" ref="Y345" si="2210">X345-X344</f>
        <v>#VALUE!</v>
      </c>
      <c r="Z345" s="82" t="e">
        <f t="shared" ref="Z345" si="2211">X344-AA344</f>
        <v>#VALUE!</v>
      </c>
      <c r="AA345" s="82" t="e">
        <f>[2]!YBHIST($F345,$I345,X$25,"sec","")</f>
        <v>#VALUE!</v>
      </c>
      <c r="AB345" s="82" t="e">
        <f t="shared" ref="AB345" si="2212">X344-Z345</f>
        <v>#VALUE!</v>
      </c>
      <c r="AC345" s="187" t="e">
        <f t="shared" ref="AC345" si="2213">Y345+Z345</f>
        <v>#VALUE!</v>
      </c>
      <c r="AD345" s="189" t="e">
        <f>VLOOKUP($I345, 'Barcap OAD'!$A:$S, $F$26, FALSE)</f>
        <v>#N/A</v>
      </c>
      <c r="AE345" s="172" t="e">
        <f t="shared" ref="AE345" si="2214">X345*AD345/10000</f>
        <v>#VALUE!</v>
      </c>
      <c r="AF345" s="86" t="e">
        <f t="shared" ref="AF345" si="2215">W345/AE345</f>
        <v>#VALUE!</v>
      </c>
      <c r="AG345" s="80" t="e">
        <f t="shared" ref="AG345" si="2216">-AC345*AF344</f>
        <v>#VALUE!</v>
      </c>
      <c r="AH345" s="83" t="e">
        <f t="shared" ref="AH345" si="2217">AG345/K344</f>
        <v>#VALUE!</v>
      </c>
      <c r="AI345" s="80" t="e">
        <f t="shared" ref="AI345" si="2218">AL345+AK345</f>
        <v>#VALUE!</v>
      </c>
      <c r="AJ345" s="83" t="e">
        <f t="shared" ref="AJ345" si="2219">AF345-AF344</f>
        <v>#VALUE!</v>
      </c>
      <c r="AK345" s="187" t="e">
        <f t="shared" ref="AK345" si="2220">(AJ345*Y345)/2</f>
        <v>#VALUE!</v>
      </c>
      <c r="AL345" s="192" t="e">
        <f t="shared" ref="AL345" si="2221">AG345+R345</f>
        <v>#VALUE!</v>
      </c>
      <c r="AM345" s="83" t="e">
        <f t="shared" ref="AM345" si="2222">AL345/K344</f>
        <v>#VALUE!</v>
      </c>
      <c r="AN345" s="80" t="e">
        <f>SUM(AL$297:AL345)</f>
        <v>#VALUE!</v>
      </c>
      <c r="AO345" s="109" t="e">
        <f t="shared" ref="AO345" si="2223">BL345</f>
        <v>#VALUE!</v>
      </c>
      <c r="AP345" s="194" t="e">
        <f t="shared" ref="AP345" si="2224">(Z345*AF345*-1)+P345</f>
        <v>#VALUE!</v>
      </c>
      <c r="AQ345" s="200" t="e">
        <f t="shared" ref="AQ345" si="2225">AP345/K344</f>
        <v>#VALUE!</v>
      </c>
      <c r="AR345" s="204"/>
      <c r="AS345" s="221"/>
      <c r="AV345" s="67">
        <f t="shared" si="1728"/>
        <v>-1</v>
      </c>
      <c r="AX345" s="208" t="str">
        <f>[2]!YBHIST($I$280,$I345,J$25,"sec","")</f>
        <v>E</v>
      </c>
      <c r="AY345" s="206" t="str">
        <f>[2]!YBPRICE($I$280,AX345&amp;"d","Market","AccruedInterest","Swap",$I345,"LMMSkew","","Model",100,"")</f>
        <v>E</v>
      </c>
      <c r="BA345" s="211" t="e">
        <f>[2]!YBHIST($E345,$I345,X$25,"sec","")</f>
        <v>#VALUE!</v>
      </c>
      <c r="BB345" s="67" t="e">
        <f>[2]!YBPRICE(E$41,BA345,"Market","AccruedInterest","Swap",$I345,"LMMSkew","","Model",100,"OASEDUR")</f>
        <v>#VALUE!</v>
      </c>
      <c r="BI345" s="518" t="e">
        <f t="shared" ref="BI345" si="2226">1+S345</f>
        <v>#VALUE!</v>
      </c>
      <c r="BJ345" s="520" t="e">
        <f>PRODUCT($BI$297:BI345)-1</f>
        <v>#VALUE!</v>
      </c>
      <c r="BK345" s="518" t="e">
        <f t="shared" ref="BK345" si="2227">1+AM345</f>
        <v>#VALUE!</v>
      </c>
      <c r="BL345" s="520" t="e">
        <f>PRODUCT($BK$297:BK345)-1</f>
        <v>#VALUE!</v>
      </c>
    </row>
    <row r="346" spans="3:64" ht="15">
      <c r="C346" s="222" t="e">
        <f t="shared" ref="C346" si="2228">I346+10</f>
        <v>#VALUE!</v>
      </c>
      <c r="D346" s="70" t="e">
        <f t="shared" ref="D346" si="2229">I346+35</f>
        <v>#VALUE!</v>
      </c>
      <c r="E346" s="70" t="e">
        <f t="shared" ref="E346" si="2230">"FNMA"&amp;TEXT($J$23,"0.0")&amp;"-TBA-"&amp;TEXT(C346,"mmm")</f>
        <v>#VALUE!</v>
      </c>
      <c r="F346" s="70" t="e">
        <f t="shared" ref="F346" si="2231">"FNMA"&amp;TEXT($J$23,"0.0")&amp;"-TBA-"&amp;TEXT(D346,"mmm")</f>
        <v>#VALUE!</v>
      </c>
      <c r="G346" s="70" t="str">
        <f t="shared" si="1750"/>
        <v>FNMA3.0-TBA-GEN</v>
      </c>
      <c r="I346" s="149" t="str">
        <f>[2]!YBWORKDAY(EDATE(Base_Date, AV346), -1, "USD")</f>
        <v>E</v>
      </c>
      <c r="J346" s="312" t="str">
        <f t="shared" ref="J346" si="2232">AX346</f>
        <v>E</v>
      </c>
      <c r="K346" s="313" t="e">
        <f t="shared" ref="K346" si="2233">AX346+AY346</f>
        <v>#VALUE!</v>
      </c>
      <c r="L346" s="313" t="e">
        <f t="shared" ref="L346" si="2234">K346-K345</f>
        <v>#VALUE!</v>
      </c>
      <c r="M346" s="314" t="str">
        <f>[2]!YBHIST($I$280,$I346,"LMMOAS","sec")</f>
        <v>E</v>
      </c>
      <c r="N346" s="315" t="str">
        <f>[2]!YBHIST($I$280,$I345,M$25,"sec","")</f>
        <v>E</v>
      </c>
      <c r="O346" s="316" t="str">
        <f>[2]!YBHIST("1 Month LIBOR",I346,"Yield","bmk","")</f>
        <v>E</v>
      </c>
      <c r="P346" s="313" t="e">
        <f t="shared" ref="P346" si="2235">K345-Q346</f>
        <v>#VALUE!</v>
      </c>
      <c r="Q346" s="317" t="str">
        <f>[2]!YBSCEN($I$280,$J345&amp;"d","Market",O$25,"Swap",$I345,"LMMSkew","","Model",100,0,29,"Gradual","ParShift|N",0,"Annualized ROR",O345,100,"",,,,"Default",,,,"Default",,)</f>
        <v>E</v>
      </c>
      <c r="R346" s="313" t="e">
        <f t="shared" ref="R346" si="2236">L346+P346</f>
        <v>#VALUE!</v>
      </c>
      <c r="S346" s="318" t="e">
        <f t="shared" ref="S346" si="2237">R346/K345</f>
        <v>#VALUE!</v>
      </c>
      <c r="T346" s="313" t="e">
        <f>SUM(R$297:R346)</f>
        <v>#VALUE!</v>
      </c>
      <c r="U346" s="318" t="e">
        <f t="shared" ref="U346" si="2238">BJ346</f>
        <v>#VALUE!</v>
      </c>
      <c r="V346" s="319" t="e">
        <f>VLOOKUP($I346, 'Barcap OAD'!$A:$S, $F$280, FALSE)</f>
        <v>#N/A</v>
      </c>
      <c r="W346" s="320" t="e">
        <f t="shared" si="1733"/>
        <v>#VALUE!</v>
      </c>
      <c r="X346" s="321" t="e">
        <f>[2]!YBHIST($E346,$I346,X$25,"sec","")</f>
        <v>#VALUE!</v>
      </c>
      <c r="Y346" s="313" t="e">
        <f t="shared" ref="Y346" si="2239">X346-X345</f>
        <v>#VALUE!</v>
      </c>
      <c r="Z346" s="317" t="e">
        <f t="shared" ref="Z346" si="2240">X345-AA345</f>
        <v>#VALUE!</v>
      </c>
      <c r="AA346" s="317" t="e">
        <f>[2]!YBHIST($F346,$I346,X$25,"sec","")</f>
        <v>#VALUE!</v>
      </c>
      <c r="AB346" s="317" t="e">
        <f t="shared" ref="AB346" si="2241">X345-Z346</f>
        <v>#VALUE!</v>
      </c>
      <c r="AC346" s="322" t="e">
        <f t="shared" ref="AC346" si="2242">Y346+Z346</f>
        <v>#VALUE!</v>
      </c>
      <c r="AD346" s="323" t="e">
        <f>VLOOKUP($I346, 'Barcap OAD'!$A:$S, $F$26, FALSE)</f>
        <v>#N/A</v>
      </c>
      <c r="AE346" s="320" t="e">
        <f t="shared" ref="AE346" si="2243">X346*AD346/10000</f>
        <v>#VALUE!</v>
      </c>
      <c r="AF346" s="324" t="e">
        <f t="shared" ref="AF346" si="2244">W346/AE346</f>
        <v>#VALUE!</v>
      </c>
      <c r="AG346" s="313" t="e">
        <f t="shared" ref="AG346" si="2245">-AC346*AF345</f>
        <v>#VALUE!</v>
      </c>
      <c r="AH346" s="318" t="e">
        <f t="shared" ref="AH346" si="2246">AG346/K345</f>
        <v>#VALUE!</v>
      </c>
      <c r="AI346" s="313" t="e">
        <f t="shared" ref="AI346" si="2247">AL346+AK346</f>
        <v>#VALUE!</v>
      </c>
      <c r="AJ346" s="318" t="e">
        <f t="shared" ref="AJ346" si="2248">AF346-AF345</f>
        <v>#VALUE!</v>
      </c>
      <c r="AK346" s="322" t="e">
        <f t="shared" ref="AK346" si="2249">(AJ346*Y346)/2</f>
        <v>#VALUE!</v>
      </c>
      <c r="AL346" s="325" t="e">
        <f t="shared" ref="AL346" si="2250">AG346+R346</f>
        <v>#VALUE!</v>
      </c>
      <c r="AM346" s="318" t="e">
        <f t="shared" ref="AM346" si="2251">AL346/K345</f>
        <v>#VALUE!</v>
      </c>
      <c r="AN346" s="313" t="e">
        <f>SUM(AL$297:AL346)</f>
        <v>#VALUE!</v>
      </c>
      <c r="AO346" s="326" t="e">
        <f t="shared" ref="AO346" si="2252">BL346</f>
        <v>#VALUE!</v>
      </c>
      <c r="AP346" s="327" t="e">
        <f t="shared" ref="AP346" si="2253">(Z346*AF346*-1)+P346</f>
        <v>#VALUE!</v>
      </c>
      <c r="AQ346" s="328" t="e">
        <f t="shared" ref="AQ346" si="2254">AP346/K345</f>
        <v>#VALUE!</v>
      </c>
      <c r="AR346" s="204"/>
      <c r="AS346" s="221"/>
      <c r="AV346" s="67">
        <f t="shared" si="1728"/>
        <v>0</v>
      </c>
      <c r="AX346" s="208" t="str">
        <f>[2]!YBHIST($I$280,$I346,J$25,"sec","")</f>
        <v>E</v>
      </c>
      <c r="AY346" s="206" t="str">
        <f>[2]!YBPRICE($I$280,AX346&amp;"d","Market","AccruedInterest","Swap",$I346,"LMMSkew","","Model",100,"")</f>
        <v>E</v>
      </c>
      <c r="BA346" s="211" t="e">
        <f>[2]!YBHIST($E346,$I346,X$25,"sec","")</f>
        <v>#VALUE!</v>
      </c>
      <c r="BB346" s="67" t="e">
        <f>[2]!YBPRICE(E$41,BA346,"Market","AccruedInterest","Swap",$I346,"LMMSkew","","Model",100,"OASEDUR")</f>
        <v>#VALUE!</v>
      </c>
      <c r="BI346" s="518" t="e">
        <f t="shared" ref="BI346" si="2255">1+S346</f>
        <v>#VALUE!</v>
      </c>
      <c r="BJ346" s="520" t="e">
        <f>PRODUCT($BI$297:BI346)-1</f>
        <v>#VALUE!</v>
      </c>
      <c r="BK346" s="518" t="e">
        <f t="shared" ref="BK346" si="2256">1+AM346</f>
        <v>#VALUE!</v>
      </c>
      <c r="BL346" s="520" t="e">
        <f>PRODUCT($BK$297:BK346)-1</f>
        <v>#VALUE!</v>
      </c>
    </row>
    <row r="352" spans="3:64" ht="15">
      <c r="E352" s="67" t="s">
        <v>254</v>
      </c>
      <c r="F352" s="67">
        <f>MATCH(I352, 'Barcap OAD'!$A$1:$S$1, 0)</f>
        <v>10</v>
      </c>
      <c r="I352" s="75" t="s">
        <v>85</v>
      </c>
    </row>
    <row r="353" spans="1:64" s="76" customFormat="1" ht="8.25" hidden="1" customHeight="1">
      <c r="J353" s="76" t="s">
        <v>7</v>
      </c>
      <c r="L353" s="76" t="s">
        <v>8</v>
      </c>
      <c r="M353" s="76" t="s">
        <v>9</v>
      </c>
      <c r="O353" s="76" t="s">
        <v>231</v>
      </c>
      <c r="W353" s="76" t="s">
        <v>11</v>
      </c>
      <c r="X353" s="76" t="s">
        <v>7</v>
      </c>
      <c r="Y353" s="76" t="s">
        <v>7</v>
      </c>
    </row>
    <row r="354" spans="1:64" ht="22.5" customHeight="1">
      <c r="I354" s="78"/>
      <c r="J354" s="633" t="s">
        <v>67</v>
      </c>
      <c r="K354" s="634"/>
      <c r="L354" s="634"/>
      <c r="M354" s="634"/>
      <c r="N354" s="634"/>
      <c r="O354" s="634"/>
      <c r="P354" s="634"/>
      <c r="Q354" s="634"/>
      <c r="R354" s="634"/>
      <c r="S354" s="634"/>
      <c r="T354" s="634"/>
      <c r="U354" s="634"/>
      <c r="V354" s="634"/>
      <c r="W354" s="634"/>
      <c r="X354" s="635" t="s">
        <v>90</v>
      </c>
      <c r="Y354" s="634"/>
      <c r="Z354" s="634"/>
      <c r="AA354" s="634"/>
      <c r="AB354" s="634"/>
      <c r="AC354" s="634"/>
      <c r="AD354" s="634"/>
      <c r="AE354" s="636"/>
      <c r="AF354" s="637" t="s">
        <v>75</v>
      </c>
      <c r="AG354" s="638"/>
      <c r="AH354" s="638"/>
      <c r="AI354" s="638"/>
      <c r="AJ354" s="638"/>
      <c r="AK354" s="638"/>
      <c r="AL354" s="639" t="s">
        <v>150</v>
      </c>
      <c r="AM354" s="640"/>
      <c r="AN354" s="640"/>
      <c r="AO354" s="640"/>
      <c r="AP354" s="640"/>
      <c r="AQ354" s="641"/>
    </row>
    <row r="355" spans="1:64" s="68" customFormat="1" ht="46.5" customHeight="1">
      <c r="A355" s="68" t="s">
        <v>12</v>
      </c>
      <c r="B355" s="68" t="s">
        <v>13</v>
      </c>
      <c r="C355" s="68" t="s">
        <v>14</v>
      </c>
      <c r="D355" s="68" t="s">
        <v>15</v>
      </c>
      <c r="E355" s="68" t="s">
        <v>16</v>
      </c>
      <c r="F355" s="68" t="s">
        <v>17</v>
      </c>
      <c r="G355" s="68" t="s">
        <v>18</v>
      </c>
      <c r="I355" s="143" t="s">
        <v>19</v>
      </c>
      <c r="J355" s="143" t="s">
        <v>68</v>
      </c>
      <c r="K355" s="144" t="s">
        <v>157</v>
      </c>
      <c r="L355" s="144" t="s">
        <v>188</v>
      </c>
      <c r="M355" s="145" t="s">
        <v>8</v>
      </c>
      <c r="N355" s="144" t="s">
        <v>70</v>
      </c>
      <c r="O355" s="144" t="s">
        <v>123</v>
      </c>
      <c r="P355" s="144" t="s">
        <v>154</v>
      </c>
      <c r="Q355" s="144" t="s">
        <v>122</v>
      </c>
      <c r="R355" s="144" t="s">
        <v>147</v>
      </c>
      <c r="S355" s="145" t="s">
        <v>148</v>
      </c>
      <c r="T355" s="144" t="s">
        <v>145</v>
      </c>
      <c r="U355" s="145" t="s">
        <v>71</v>
      </c>
      <c r="V355" s="144" t="s">
        <v>269</v>
      </c>
      <c r="W355" s="144" t="s">
        <v>72</v>
      </c>
      <c r="X355" s="213" t="s">
        <v>68</v>
      </c>
      <c r="Y355" s="214" t="s">
        <v>69</v>
      </c>
      <c r="Z355" s="214" t="s">
        <v>186</v>
      </c>
      <c r="AA355" s="215" t="s">
        <v>73</v>
      </c>
      <c r="AB355" s="214" t="s">
        <v>122</v>
      </c>
      <c r="AC355" s="214" t="s">
        <v>160</v>
      </c>
      <c r="AD355" s="214" t="s">
        <v>269</v>
      </c>
      <c r="AE355" s="214" t="s">
        <v>72</v>
      </c>
      <c r="AF355" s="146" t="s">
        <v>146</v>
      </c>
      <c r="AG355" s="147" t="s">
        <v>149</v>
      </c>
      <c r="AH355" s="147" t="s">
        <v>189</v>
      </c>
      <c r="AI355" s="190" t="s">
        <v>105</v>
      </c>
      <c r="AJ355" s="147" t="s">
        <v>74</v>
      </c>
      <c r="AK355" s="190" t="s">
        <v>91</v>
      </c>
      <c r="AL355" s="201" t="s">
        <v>155</v>
      </c>
      <c r="AM355" s="196" t="s">
        <v>76</v>
      </c>
      <c r="AN355" s="197" t="s">
        <v>145</v>
      </c>
      <c r="AO355" s="196" t="s">
        <v>71</v>
      </c>
      <c r="AP355" s="195" t="s">
        <v>154</v>
      </c>
      <c r="AQ355" s="198" t="s">
        <v>156</v>
      </c>
      <c r="AV355" s="209" t="s">
        <v>183</v>
      </c>
      <c r="AX355" s="209" t="s">
        <v>153</v>
      </c>
      <c r="AY355" s="209" t="s">
        <v>152</v>
      </c>
      <c r="BA355" s="209" t="s">
        <v>179</v>
      </c>
      <c r="BB355" s="209" t="s">
        <v>180</v>
      </c>
      <c r="BC355" s="209"/>
      <c r="BD355" s="209" t="s">
        <v>182</v>
      </c>
      <c r="BE355" s="209" t="s">
        <v>181</v>
      </c>
      <c r="BI355" s="643" t="s">
        <v>271</v>
      </c>
      <c r="BJ355" s="643"/>
      <c r="BK355" s="643" t="s">
        <v>272</v>
      </c>
      <c r="BL355" s="643"/>
    </row>
    <row r="356" spans="1:64" s="68" customFormat="1" ht="15" hidden="1">
      <c r="C356" s="70" t="str">
        <f t="shared" ref="C356:C368" si="2257">I356</f>
        <v>E</v>
      </c>
      <c r="D356" s="70" t="e">
        <f t="shared" ref="D356:D381" si="2258">I356+35</f>
        <v>#VALUE!</v>
      </c>
      <c r="E356" s="68" t="str">
        <f t="shared" ref="E356:E395" si="2259">"FNMA"&amp;TEXT($J$23,"0.0")&amp;"-TBA-"&amp;TEXT(C356,"mmm")</f>
        <v>FNMA3.0-TBA-E</v>
      </c>
      <c r="F356" s="68" t="e">
        <f t="shared" ref="F356:F395" si="2260">"FNMA"&amp;TEXT($J$23,"0.0")&amp;"-TBA-"&amp;TEXT(D356,"mmm")</f>
        <v>#VALUE!</v>
      </c>
      <c r="G356" s="68" t="str">
        <f t="shared" ref="G356:G381" si="2261">"FNMA"&amp;TEXT($J$23,"0.0")&amp;"-TBA-GEN"</f>
        <v>FNMA3.0-TBA-GEN</v>
      </c>
      <c r="I356" s="148" t="str">
        <f>[2]!YBWORKDAY(EDATE(Base_Date, AY356), -1, "USD")</f>
        <v>E</v>
      </c>
      <c r="J356" s="210" t="str">
        <f>[2]!YBHIST($I$352,$I356,K$25,"sec","")</f>
        <v>Error</v>
      </c>
      <c r="K356" s="216" t="str">
        <f>[2]!YBHIST($I$352,$I356,J$25,"sec","")</f>
        <v>E</v>
      </c>
      <c r="L356" s="134">
        <v>0</v>
      </c>
      <c r="M356" s="135" t="str">
        <f>[2]!YBPRICE($I$352,$K356&amp;"d",$I356,L$25,"Swap",$I356,"Default","","Model",100,"")</f>
        <v>E</v>
      </c>
      <c r="N356" s="136"/>
      <c r="O356" s="136"/>
      <c r="P356" s="134">
        <v>0</v>
      </c>
      <c r="Q356" s="137" t="str">
        <f>[2]!YBSCEN($I$352,$K356&amp;"d","Market",O$25,"Swap",$I356,"LMMSkew","","Model",100,0,29,"Gradual","ParShift|N",0,"Annualized ROR",0.25,100,"",,,,"Default",,,,"Default",,)</f>
        <v>E</v>
      </c>
      <c r="R356" s="134">
        <v>0</v>
      </c>
      <c r="S356" s="138">
        <v>0</v>
      </c>
      <c r="T356" s="134" t="e">
        <f>SUM(R$28:R356)</f>
        <v>#VALUE!</v>
      </c>
      <c r="U356" s="151" t="e">
        <f>T356/K$28</f>
        <v>#VALUE!</v>
      </c>
      <c r="V356" s="139" t="str">
        <f>[2]!YBPRICE($I$352,K356&amp;"d","Market","EffectiveDuration","Swap",I356,"LMMSkew","","Model",100,"")</f>
        <v>E</v>
      </c>
      <c r="W356" s="140" t="str">
        <f>[2]!YBPRICE($I$352,K356&amp;"d","Market","EffectiveDV01","Swap",I356,"LMMSkew","","Model",100,"")</f>
        <v>E</v>
      </c>
      <c r="X356" s="184" t="str">
        <f>[2]!YBHIST($E356,$I356,X$25,"sec","")</f>
        <v>E</v>
      </c>
      <c r="Y356" s="134">
        <v>0</v>
      </c>
      <c r="Z356" s="137">
        <v>0</v>
      </c>
      <c r="AA356" s="137" t="e">
        <f>[2]!YBHIST($F356,$I356,X$25,"sec","")</f>
        <v>#VALUE!</v>
      </c>
      <c r="AB356" s="137"/>
      <c r="AC356" s="186">
        <f t="shared" ref="AC356:AC368" si="2262">Y356+Z356</f>
        <v>0</v>
      </c>
      <c r="AD356" s="188" t="str">
        <f>[2]!YBHIST($G356,I356,"LMMEffectiveDuration","sec","")</f>
        <v>E</v>
      </c>
      <c r="AE356" s="140" t="e">
        <f t="shared" ref="AE356:AE395" si="2263">X356*AD356/10000</f>
        <v>#VALUE!</v>
      </c>
      <c r="AF356" s="141" t="e">
        <f t="shared" ref="AF356:AF395" si="2264">W356/AE356</f>
        <v>#VALUE!</v>
      </c>
      <c r="AG356" s="134"/>
      <c r="AH356" s="134"/>
      <c r="AI356" s="134">
        <f>AL356-AK356</f>
        <v>0</v>
      </c>
      <c r="AJ356" s="138">
        <v>0</v>
      </c>
      <c r="AK356" s="186">
        <f t="shared" ref="AK356:AK366" si="2265">AJ356*Y356</f>
        <v>0</v>
      </c>
      <c r="AL356" s="191">
        <f t="shared" ref="AL356:AL367" si="2266">AG356+R356</f>
        <v>0</v>
      </c>
      <c r="AM356" s="138">
        <v>0</v>
      </c>
      <c r="AN356" s="134" t="e">
        <f>SUM(AL$28:AL356)</f>
        <v>#VALUE!</v>
      </c>
      <c r="AO356" s="150" t="e">
        <f>AN356/K$28</f>
        <v>#VALUE!</v>
      </c>
      <c r="AP356" s="193" t="e">
        <f t="shared" ref="AP356:AP368" si="2267">(Z356*AF356*-1)+P356</f>
        <v>#VALUE!</v>
      </c>
      <c r="AQ356" s="199"/>
      <c r="AY356" s="67">
        <f t="shared" ref="AY356:AY367" si="2268">AY357-1</f>
        <v>-62</v>
      </c>
    </row>
    <row r="357" spans="1:64" s="68" customFormat="1" ht="15" hidden="1">
      <c r="C357" s="70" t="str">
        <f t="shared" si="2257"/>
        <v>E</v>
      </c>
      <c r="D357" s="70" t="e">
        <f t="shared" si="2258"/>
        <v>#VALUE!</v>
      </c>
      <c r="E357" s="68" t="str">
        <f t="shared" si="2259"/>
        <v>FNMA3.0-TBA-E</v>
      </c>
      <c r="F357" s="68" t="e">
        <f t="shared" si="2260"/>
        <v>#VALUE!</v>
      </c>
      <c r="G357" s="68" t="str">
        <f t="shared" si="2261"/>
        <v>FNMA3.0-TBA-GEN</v>
      </c>
      <c r="I357" s="133" t="str">
        <f>[2]!YBWORKDAY(EDATE(Base_Date, AY357), -1, "USD")</f>
        <v>E</v>
      </c>
      <c r="J357" s="211" t="str">
        <f>[2]!YBHIST($I$352,$I357,K$25,"sec","")</f>
        <v>Error</v>
      </c>
      <c r="K357" s="217" t="str">
        <f>[2]!YBHIST($I$352,$I357,J$25,"sec","")</f>
        <v>E</v>
      </c>
      <c r="L357" s="80" t="e">
        <f>K357-K356</f>
        <v>#VALUE!</v>
      </c>
      <c r="M357" s="81" t="str">
        <f>[2]!YBPRICE($I$352,$K357&amp;"d",$I357,L$25,"Swap",$I357,"Default","","Model",100,"")</f>
        <v>E</v>
      </c>
      <c r="N357" s="73" t="str">
        <f>[2]!YBHIST($I$352,$I356,M$25,"sec","")</f>
        <v>E</v>
      </c>
      <c r="O357" s="73"/>
      <c r="P357" s="80" t="e">
        <f>K356-Q356</f>
        <v>#VALUE!</v>
      </c>
      <c r="Q357" s="82" t="str">
        <f>[2]!YBSCEN($I$352,$K357&amp;"d","Market",O$25,"Swap",$I357,"LMMSkew","","Model",100,0,29,"Gradual","ParShift|N",0,"Annualized ROR",0.25,100,"",,,,"Default",,,,"Default",,)</f>
        <v>E</v>
      </c>
      <c r="R357" s="80" t="e">
        <f>L357+P357</f>
        <v>#VALUE!</v>
      </c>
      <c r="S357" s="83" t="e">
        <f>R357/K356</f>
        <v>#VALUE!</v>
      </c>
      <c r="T357" s="80" t="e">
        <f>SUM(R$28:R357)</f>
        <v>#VALUE!</v>
      </c>
      <c r="U357" s="83" t="e">
        <f>T357/K$28</f>
        <v>#VALUE!</v>
      </c>
      <c r="V357" s="84" t="str">
        <f>[2]!YBPRICE($I$352,K357&amp;"d","Market","EffectiveDuration","Swap",I357,"LMMSkew","","Model",100,"")</f>
        <v>E</v>
      </c>
      <c r="W357" s="85" t="str">
        <f>[2]!YBPRICE($I$352,K357&amp;"d","Market","EffectiveDV01","Swap",I357,"LMMSkew","","Model",100,"")</f>
        <v>E</v>
      </c>
      <c r="X357" s="185" t="str">
        <f>[2]!YBHIST($E357,$I357,X$25,"sec","")</f>
        <v>E</v>
      </c>
      <c r="Y357" s="80" t="e">
        <f>X357-X356</f>
        <v>#VALUE!</v>
      </c>
      <c r="Z357" s="82" t="e">
        <f>X356-AA356</f>
        <v>#VALUE!</v>
      </c>
      <c r="AA357" s="82" t="e">
        <f>[2]!YBHIST($F357,$I357,X$25,"sec","")</f>
        <v>#VALUE!</v>
      </c>
      <c r="AB357" s="82"/>
      <c r="AC357" s="187" t="e">
        <f t="shared" si="2262"/>
        <v>#VALUE!</v>
      </c>
      <c r="AD357" s="189" t="str">
        <f>[2]!YBHIST($G357,I357,"LMMEffectiveDuration","sec","")</f>
        <v>E</v>
      </c>
      <c r="AE357" s="85" t="e">
        <f t="shared" si="2263"/>
        <v>#VALUE!</v>
      </c>
      <c r="AF357" s="86" t="e">
        <f t="shared" si="2264"/>
        <v>#VALUE!</v>
      </c>
      <c r="AG357" s="80" t="e">
        <f>-AC357*AF356</f>
        <v>#VALUE!</v>
      </c>
      <c r="AH357" s="80"/>
      <c r="AI357" s="80" t="e">
        <f>AL357-AK357</f>
        <v>#VALUE!</v>
      </c>
      <c r="AJ357" s="83" t="e">
        <f>AF357-AF356</f>
        <v>#VALUE!</v>
      </c>
      <c r="AK357" s="187" t="e">
        <f t="shared" si="2265"/>
        <v>#VALUE!</v>
      </c>
      <c r="AL357" s="192" t="e">
        <f t="shared" si="2266"/>
        <v>#VALUE!</v>
      </c>
      <c r="AM357" s="83" t="e">
        <f>AL357/K356</f>
        <v>#VALUE!</v>
      </c>
      <c r="AN357" s="80" t="e">
        <f>SUM(AL$28:AL357)</f>
        <v>#VALUE!</v>
      </c>
      <c r="AO357" s="109" t="e">
        <f>AN357/K$28</f>
        <v>#VALUE!</v>
      </c>
      <c r="AP357" s="194" t="e">
        <f t="shared" si="2267"/>
        <v>#VALUE!</v>
      </c>
      <c r="AQ357" s="199"/>
      <c r="AY357" s="67">
        <f t="shared" si="2268"/>
        <v>-61</v>
      </c>
    </row>
    <row r="358" spans="1:64" s="68" customFormat="1" ht="15" hidden="1">
      <c r="C358" s="70" t="str">
        <f t="shared" si="2257"/>
        <v>E</v>
      </c>
      <c r="D358" s="70" t="e">
        <f t="shared" si="2258"/>
        <v>#VALUE!</v>
      </c>
      <c r="E358" s="68" t="str">
        <f t="shared" si="2259"/>
        <v>FNMA3.0-TBA-E</v>
      </c>
      <c r="F358" s="68" t="e">
        <f t="shared" si="2260"/>
        <v>#VALUE!</v>
      </c>
      <c r="G358" s="68" t="str">
        <f t="shared" si="2261"/>
        <v>FNMA3.0-TBA-GEN</v>
      </c>
      <c r="I358" s="133" t="str">
        <f>[2]!YBWORKDAY(EDATE(Base_Date, AY358), -1, "USD")</f>
        <v>E</v>
      </c>
      <c r="J358" s="211" t="str">
        <f>[2]!YBHIST($I$352,$I358,K$25,"sec","")</f>
        <v>Error</v>
      </c>
      <c r="K358" s="217" t="str">
        <f>[2]!YBHIST($I$352,$I358,J$25,"sec","")</f>
        <v>E</v>
      </c>
      <c r="L358" s="80" t="e">
        <f>K358-K357</f>
        <v>#VALUE!</v>
      </c>
      <c r="M358" s="81" t="str">
        <f>[2]!YBPRICE($I$352,$K358&amp;"d",$I358,L$25,"Swap",$I358,"Default","","Model",100,"")</f>
        <v>E</v>
      </c>
      <c r="N358" s="73" t="str">
        <f>[2]!YBHIST($I$352,$I357,M$25,"sec","")</f>
        <v>E</v>
      </c>
      <c r="O358" s="73"/>
      <c r="P358" s="80" t="e">
        <f>K357-Q357</f>
        <v>#VALUE!</v>
      </c>
      <c r="Q358" s="82" t="str">
        <f>[2]!YBSCEN($I$352,$K358&amp;"d","Market",O$25,"Swap",$I358,"LMMSkew","","Model",100,0,29,"Gradual","ParShift|N",0,"Annualized ROR",0.25,100,"",,,,"Default",,,,"Default",,)</f>
        <v>E</v>
      </c>
      <c r="R358" s="80" t="e">
        <f>L358+P358</f>
        <v>#VALUE!</v>
      </c>
      <c r="S358" s="83" t="e">
        <f>R358/K357</f>
        <v>#VALUE!</v>
      </c>
      <c r="T358" s="80" t="e">
        <f>SUM(R$28:R358)</f>
        <v>#VALUE!</v>
      </c>
      <c r="U358" s="83" t="e">
        <f>T358/K$28</f>
        <v>#VALUE!</v>
      </c>
      <c r="V358" s="84" t="str">
        <f>[2]!YBPRICE($I$352,K358&amp;"d","Market","EffectiveDuration","Swap",I358,"LMMSkew","","Model",100,"")</f>
        <v>E</v>
      </c>
      <c r="W358" s="85" t="str">
        <f>[2]!YBPRICE($I$352,K358&amp;"d","Market","EffectiveDV01","Swap",I358,"LMMSkew","","Model",100,"")</f>
        <v>E</v>
      </c>
      <c r="X358" s="185" t="str">
        <f>[2]!YBHIST($E358,$I358,X$25,"sec","")</f>
        <v>E</v>
      </c>
      <c r="Y358" s="80" t="e">
        <f>X358-X357</f>
        <v>#VALUE!</v>
      </c>
      <c r="Z358" s="82" t="e">
        <f>X357-AA357</f>
        <v>#VALUE!</v>
      </c>
      <c r="AA358" s="82" t="e">
        <f>[2]!YBHIST($F358,$I358,X$25,"sec","")</f>
        <v>#VALUE!</v>
      </c>
      <c r="AB358" s="82"/>
      <c r="AC358" s="187" t="e">
        <f t="shared" si="2262"/>
        <v>#VALUE!</v>
      </c>
      <c r="AD358" s="189" t="str">
        <f>[2]!YBHIST($G358,I358,"LMMEffectiveDuration","sec","")</f>
        <v>E</v>
      </c>
      <c r="AE358" s="85" t="e">
        <f t="shared" si="2263"/>
        <v>#VALUE!</v>
      </c>
      <c r="AF358" s="86" t="e">
        <f t="shared" si="2264"/>
        <v>#VALUE!</v>
      </c>
      <c r="AG358" s="80" t="e">
        <f>-AC358*AF357</f>
        <v>#VALUE!</v>
      </c>
      <c r="AH358" s="80"/>
      <c r="AI358" s="80" t="e">
        <f>AL358-AK358</f>
        <v>#VALUE!</v>
      </c>
      <c r="AJ358" s="83" t="e">
        <f>AF358-AF357</f>
        <v>#VALUE!</v>
      </c>
      <c r="AK358" s="187" t="e">
        <f t="shared" si="2265"/>
        <v>#VALUE!</v>
      </c>
      <c r="AL358" s="192" t="e">
        <f t="shared" si="2266"/>
        <v>#VALUE!</v>
      </c>
      <c r="AM358" s="83" t="e">
        <f>AL358/K357</f>
        <v>#VALUE!</v>
      </c>
      <c r="AN358" s="80" t="e">
        <f>SUM(AL$28:AL358)</f>
        <v>#VALUE!</v>
      </c>
      <c r="AO358" s="109" t="e">
        <f>AN358/K$28</f>
        <v>#VALUE!</v>
      </c>
      <c r="AP358" s="194" t="e">
        <f t="shared" si="2267"/>
        <v>#VALUE!</v>
      </c>
      <c r="AQ358" s="199"/>
      <c r="AY358" s="67">
        <f t="shared" si="2268"/>
        <v>-60</v>
      </c>
    </row>
    <row r="359" spans="1:64" s="68" customFormat="1" ht="15" hidden="1">
      <c r="C359" s="70" t="str">
        <f t="shared" si="2257"/>
        <v>E</v>
      </c>
      <c r="D359" s="70" t="e">
        <f t="shared" si="2258"/>
        <v>#VALUE!</v>
      </c>
      <c r="E359" s="68" t="str">
        <f t="shared" si="2259"/>
        <v>FNMA3.0-TBA-E</v>
      </c>
      <c r="F359" s="68" t="e">
        <f t="shared" si="2260"/>
        <v>#VALUE!</v>
      </c>
      <c r="G359" s="68" t="str">
        <f t="shared" si="2261"/>
        <v>FNMA3.0-TBA-GEN</v>
      </c>
      <c r="I359" s="133" t="str">
        <f>[2]!YBWORKDAY(EDATE(Base_Date, AY359), -1, "USD")</f>
        <v>E</v>
      </c>
      <c r="J359" s="211" t="str">
        <f>[2]!YBHIST($I$352,$I359,K$25,"sec","")</f>
        <v>Error</v>
      </c>
      <c r="K359" s="217" t="str">
        <f>[2]!YBHIST($I$352,$I359,J$25,"sec","")</f>
        <v>E</v>
      </c>
      <c r="L359" s="80">
        <v>0</v>
      </c>
      <c r="M359" s="81" t="str">
        <f>[2]!YBPRICE($I$352,$K359&amp;"d",$I359,L$25,"Swap",$I359,"Default","","Model",100,"")</f>
        <v>E</v>
      </c>
      <c r="N359" s="73"/>
      <c r="O359" s="73"/>
      <c r="P359" s="80">
        <v>0</v>
      </c>
      <c r="Q359" s="82" t="str">
        <f>[2]!YBSCEN($I$352,$K359&amp;"d","Market",O$25,"Swap",$I359,"LMMSkew","","Model",100,0,29,"Gradual","ParShift|N",0,"Annualized ROR",0.25,100,"",,,,"Default",,,,"Default",,)</f>
        <v>E</v>
      </c>
      <c r="R359" s="80">
        <v>0</v>
      </c>
      <c r="S359" s="83">
        <v>0</v>
      </c>
      <c r="T359" s="80" t="e">
        <f>SUM(R$31:R359)</f>
        <v>#VALUE!</v>
      </c>
      <c r="U359" s="152" t="e">
        <f t="shared" ref="U359:U366" si="2269">T359/K$31</f>
        <v>#VALUE!</v>
      </c>
      <c r="V359" s="84" t="str">
        <f>[2]!YBPRICE($I$352,K359&amp;"d","Market","EffectiveDuration","Swap",I359,"LMMSkew","","Model",100,"")</f>
        <v>E</v>
      </c>
      <c r="W359" s="85" t="str">
        <f>[2]!YBPRICE($I$352,K359&amp;"d","Market","EffectiveDV01","Swap",I359,"LMMSkew","","Model",100,"")</f>
        <v>E</v>
      </c>
      <c r="X359" s="185" t="str">
        <f>[2]!YBHIST($E359,$I359,X$25,"sec","")</f>
        <v>E</v>
      </c>
      <c r="Y359" s="80">
        <v>0</v>
      </c>
      <c r="Z359" s="82">
        <v>0</v>
      </c>
      <c r="AA359" s="82" t="e">
        <f>[2]!YBHIST($F359,$I359,X$25,"sec","")</f>
        <v>#VALUE!</v>
      </c>
      <c r="AB359" s="82"/>
      <c r="AC359" s="187">
        <f t="shared" si="2262"/>
        <v>0</v>
      </c>
      <c r="AD359" s="189" t="str">
        <f>[2]!YBHIST($G359,I359,"LMMEffectiveDuration","sec","")</f>
        <v>E</v>
      </c>
      <c r="AE359" s="85" t="e">
        <f t="shared" si="2263"/>
        <v>#VALUE!</v>
      </c>
      <c r="AF359" s="86" t="e">
        <f t="shared" si="2264"/>
        <v>#VALUE!</v>
      </c>
      <c r="AG359" s="80"/>
      <c r="AH359" s="80"/>
      <c r="AI359" s="80">
        <f>AL359-AK359</f>
        <v>0</v>
      </c>
      <c r="AJ359" s="83">
        <v>0</v>
      </c>
      <c r="AK359" s="187">
        <f t="shared" si="2265"/>
        <v>0</v>
      </c>
      <c r="AL359" s="192">
        <f t="shared" si="2266"/>
        <v>0</v>
      </c>
      <c r="AM359" s="83">
        <v>0</v>
      </c>
      <c r="AN359" s="80" t="e">
        <f>SUM(AL$31:AL359)</f>
        <v>#VALUE!</v>
      </c>
      <c r="AO359" s="153" t="e">
        <f t="shared" ref="AO359:AO366" si="2270">AN359/K$31</f>
        <v>#VALUE!</v>
      </c>
      <c r="AP359" s="194" t="e">
        <f t="shared" si="2267"/>
        <v>#VALUE!</v>
      </c>
      <c r="AQ359" s="199"/>
      <c r="AY359" s="67">
        <f t="shared" si="2268"/>
        <v>-59</v>
      </c>
    </row>
    <row r="360" spans="1:64" s="68" customFormat="1" ht="15" hidden="1">
      <c r="C360" s="70" t="str">
        <f t="shared" si="2257"/>
        <v>E</v>
      </c>
      <c r="D360" s="70" t="e">
        <f t="shared" si="2258"/>
        <v>#VALUE!</v>
      </c>
      <c r="E360" s="68" t="str">
        <f t="shared" si="2259"/>
        <v>FNMA3.0-TBA-E</v>
      </c>
      <c r="F360" s="68" t="e">
        <f t="shared" si="2260"/>
        <v>#VALUE!</v>
      </c>
      <c r="G360" s="68" t="str">
        <f t="shared" si="2261"/>
        <v>FNMA3.0-TBA-GEN</v>
      </c>
      <c r="I360" s="133" t="str">
        <f>[2]!YBWORKDAY(EDATE(Base_Date, AY360), -1, "USD")</f>
        <v>E</v>
      </c>
      <c r="J360" s="211" t="str">
        <f>[2]!YBHIST($I$352,$I360,K$25,"sec","")</f>
        <v>Error</v>
      </c>
      <c r="K360" s="217" t="str">
        <f>[2]!YBHIST($I$352,$I360,J$25,"sec","")</f>
        <v>E</v>
      </c>
      <c r="L360" s="80" t="e">
        <f t="shared" ref="L360:L366" si="2271">K360-K359</f>
        <v>#VALUE!</v>
      </c>
      <c r="M360" s="81" t="str">
        <f>[2]!YBPRICE($I$352,$K360&amp;"d",$I360,L$25,"Swap",$I360,"Default","","Model",100,"")</f>
        <v>E</v>
      </c>
      <c r="N360" s="73" t="str">
        <f>[2]!YBHIST($I$352,$I359,M$25,"sec","")</f>
        <v>E</v>
      </c>
      <c r="O360" s="73"/>
      <c r="P360" s="80" t="e">
        <f t="shared" ref="P360:P366" si="2272">K359-Q359</f>
        <v>#VALUE!</v>
      </c>
      <c r="Q360" s="82" t="str">
        <f>[2]!YBSCEN($I$352,$K360&amp;"d","Market",O$25,"Swap",$I360,"LMMSkew","","Model",100,0,29,"Gradual","ParShift|N",0,"Annualized ROR",0.25,100,"",,,,"Default",,,,"Default",,)</f>
        <v>E</v>
      </c>
      <c r="R360" s="80" t="e">
        <f t="shared" ref="R360:R366" si="2273">L360+P360</f>
        <v>#VALUE!</v>
      </c>
      <c r="S360" s="83" t="e">
        <f>R360/K359</f>
        <v>#VALUE!</v>
      </c>
      <c r="T360" s="80" t="e">
        <f>SUM(R$31:R360)</f>
        <v>#VALUE!</v>
      </c>
      <c r="U360" s="83" t="e">
        <f t="shared" si="2269"/>
        <v>#VALUE!</v>
      </c>
      <c r="V360" s="84" t="str">
        <f>[2]!YBPRICE($I$352,K360&amp;"d","Market","EffectiveDuration","Swap",I360,"LMMSkew","","Model",100,"")</f>
        <v>E</v>
      </c>
      <c r="W360" s="85" t="str">
        <f>[2]!YBPRICE($I$352,K360&amp;"d","Market","EffectiveDV01","Swap",I360,"LMMSkew","","Model",100,"")</f>
        <v>E</v>
      </c>
      <c r="X360" s="185" t="str">
        <f>[2]!YBHIST($E360,$I360,X$25,"sec","")</f>
        <v>E</v>
      </c>
      <c r="Y360" s="80" t="e">
        <f t="shared" ref="Y360:Y395" si="2274">X360-X359</f>
        <v>#VALUE!</v>
      </c>
      <c r="Z360" s="82" t="e">
        <f t="shared" ref="Z360:Z367" si="2275">X359-AA359</f>
        <v>#VALUE!</v>
      </c>
      <c r="AA360" s="82" t="e">
        <f>[2]!YBHIST($F360,$I360,X$25,"sec","")</f>
        <v>#VALUE!</v>
      </c>
      <c r="AB360" s="82"/>
      <c r="AC360" s="187" t="e">
        <f t="shared" si="2262"/>
        <v>#VALUE!</v>
      </c>
      <c r="AD360" s="189" t="str">
        <f>[2]!YBHIST($G360,I360,"LMMEffectiveDuration","sec","")</f>
        <v>E</v>
      </c>
      <c r="AE360" s="85" t="e">
        <f t="shared" si="2263"/>
        <v>#VALUE!</v>
      </c>
      <c r="AF360" s="86" t="e">
        <f t="shared" si="2264"/>
        <v>#VALUE!</v>
      </c>
      <c r="AG360" s="80" t="e">
        <f t="shared" ref="AG360:AG366" si="2276">-AC360*AF359</f>
        <v>#VALUE!</v>
      </c>
      <c r="AH360" s="80"/>
      <c r="AI360" s="80" t="e">
        <f t="shared" ref="AI360:AI366" si="2277">AL360-AK360</f>
        <v>#VALUE!</v>
      </c>
      <c r="AJ360" s="83" t="e">
        <f t="shared" ref="AJ360:AJ366" si="2278">AF360-AF359</f>
        <v>#VALUE!</v>
      </c>
      <c r="AK360" s="187" t="e">
        <f t="shared" si="2265"/>
        <v>#VALUE!</v>
      </c>
      <c r="AL360" s="192" t="e">
        <f t="shared" si="2266"/>
        <v>#VALUE!</v>
      </c>
      <c r="AM360" s="83" t="e">
        <f t="shared" ref="AM360:AM366" si="2279">AL360/K359</f>
        <v>#VALUE!</v>
      </c>
      <c r="AN360" s="80" t="e">
        <f>SUM(AL$31:AL360)</f>
        <v>#VALUE!</v>
      </c>
      <c r="AO360" s="109" t="e">
        <f t="shared" si="2270"/>
        <v>#VALUE!</v>
      </c>
      <c r="AP360" s="194" t="e">
        <f t="shared" si="2267"/>
        <v>#VALUE!</v>
      </c>
      <c r="AQ360" s="199"/>
      <c r="AY360" s="67">
        <f t="shared" si="2268"/>
        <v>-58</v>
      </c>
    </row>
    <row r="361" spans="1:64" s="68" customFormat="1" ht="15" hidden="1">
      <c r="C361" s="70" t="str">
        <f t="shared" si="2257"/>
        <v>E</v>
      </c>
      <c r="D361" s="70" t="e">
        <f t="shared" si="2258"/>
        <v>#VALUE!</v>
      </c>
      <c r="E361" s="68" t="str">
        <f t="shared" si="2259"/>
        <v>FNMA3.0-TBA-E</v>
      </c>
      <c r="F361" s="68" t="e">
        <f t="shared" si="2260"/>
        <v>#VALUE!</v>
      </c>
      <c r="G361" s="68" t="str">
        <f t="shared" si="2261"/>
        <v>FNMA3.0-TBA-GEN</v>
      </c>
      <c r="I361" s="133" t="str">
        <f>[2]!YBWORKDAY(EDATE(Base_Date, AY361), -1, "USD")</f>
        <v>E</v>
      </c>
      <c r="J361" s="211" t="str">
        <f>[2]!YBHIST($I$352,$I361,K$25,"sec","")</f>
        <v>Error</v>
      </c>
      <c r="K361" s="217" t="str">
        <f>[2]!YBHIST($I$352,$I361,J$25,"sec","")</f>
        <v>E</v>
      </c>
      <c r="L361" s="80" t="e">
        <f t="shared" si="2271"/>
        <v>#VALUE!</v>
      </c>
      <c r="M361" s="81" t="str">
        <f>[2]!YBPRICE($I$352,$K361&amp;"d",$I361,L$25,"Swap",$I361,"Default","","Model",100,"")</f>
        <v>E</v>
      </c>
      <c r="N361" s="73" t="str">
        <f>[2]!YBHIST($I$352,$I360,M$25,"sec","")</f>
        <v>E</v>
      </c>
      <c r="O361" s="73"/>
      <c r="P361" s="80" t="e">
        <f t="shared" si="2272"/>
        <v>#VALUE!</v>
      </c>
      <c r="Q361" s="82" t="str">
        <f>[2]!YBSCEN($I$352,$K361&amp;"d","Market",O$25,"Swap",$I361,"LMMSkew","","Model",100,0,29,"Gradual","ParShift|N",0,"Annualized ROR",0.25,100,"",,,,"Default",,,,"Default",,)</f>
        <v>E</v>
      </c>
      <c r="R361" s="80" t="e">
        <f t="shared" si="2273"/>
        <v>#VALUE!</v>
      </c>
      <c r="S361" s="83" t="e">
        <f>R361/K360</f>
        <v>#VALUE!</v>
      </c>
      <c r="T361" s="80" t="e">
        <f>SUM(R$31:R361)</f>
        <v>#VALUE!</v>
      </c>
      <c r="U361" s="83" t="e">
        <f t="shared" si="2269"/>
        <v>#VALUE!</v>
      </c>
      <c r="V361" s="84" t="str">
        <f>[2]!YBPRICE($I$352,K361&amp;"d","Market","EffectiveDuration","Swap",I361,"LMMSkew","","Model",100,"")</f>
        <v>E</v>
      </c>
      <c r="W361" s="85" t="str">
        <f>[2]!YBPRICE($I$352,K361&amp;"d","Market","EffectiveDV01","Swap",I361,"LMMSkew","","Model",100,"")</f>
        <v>E</v>
      </c>
      <c r="X361" s="185" t="str">
        <f>[2]!YBHIST($E361,$I361,X$25,"sec","")</f>
        <v>E</v>
      </c>
      <c r="Y361" s="80" t="e">
        <f t="shared" si="2274"/>
        <v>#VALUE!</v>
      </c>
      <c r="Z361" s="82" t="e">
        <f t="shared" si="2275"/>
        <v>#VALUE!</v>
      </c>
      <c r="AA361" s="82" t="e">
        <f>[2]!YBHIST($F361,$I361,X$25,"sec","")</f>
        <v>#VALUE!</v>
      </c>
      <c r="AB361" s="82"/>
      <c r="AC361" s="187" t="e">
        <f t="shared" si="2262"/>
        <v>#VALUE!</v>
      </c>
      <c r="AD361" s="189" t="str">
        <f>[2]!YBHIST($G361,I361,"LMMEffectiveDuration","sec","")</f>
        <v>E</v>
      </c>
      <c r="AE361" s="85" t="e">
        <f t="shared" si="2263"/>
        <v>#VALUE!</v>
      </c>
      <c r="AF361" s="86" t="e">
        <f t="shared" si="2264"/>
        <v>#VALUE!</v>
      </c>
      <c r="AG361" s="80" t="e">
        <f t="shared" si="2276"/>
        <v>#VALUE!</v>
      </c>
      <c r="AH361" s="80"/>
      <c r="AI361" s="80" t="e">
        <f t="shared" si="2277"/>
        <v>#VALUE!</v>
      </c>
      <c r="AJ361" s="83" t="e">
        <f t="shared" si="2278"/>
        <v>#VALUE!</v>
      </c>
      <c r="AK361" s="187" t="e">
        <f t="shared" si="2265"/>
        <v>#VALUE!</v>
      </c>
      <c r="AL361" s="192" t="e">
        <f t="shared" si="2266"/>
        <v>#VALUE!</v>
      </c>
      <c r="AM361" s="83" t="e">
        <f t="shared" si="2279"/>
        <v>#VALUE!</v>
      </c>
      <c r="AN361" s="80" t="e">
        <f>SUM(AL$31:AL361)</f>
        <v>#VALUE!</v>
      </c>
      <c r="AO361" s="109" t="e">
        <f t="shared" si="2270"/>
        <v>#VALUE!</v>
      </c>
      <c r="AP361" s="194" t="e">
        <f t="shared" si="2267"/>
        <v>#VALUE!</v>
      </c>
      <c r="AQ361" s="199"/>
      <c r="AY361" s="67">
        <f t="shared" si="2268"/>
        <v>-57</v>
      </c>
    </row>
    <row r="362" spans="1:64" s="68" customFormat="1" ht="15" hidden="1">
      <c r="C362" s="70" t="str">
        <f t="shared" si="2257"/>
        <v>E</v>
      </c>
      <c r="D362" s="70" t="e">
        <f t="shared" si="2258"/>
        <v>#VALUE!</v>
      </c>
      <c r="E362" s="68" t="str">
        <f t="shared" si="2259"/>
        <v>FNMA3.0-TBA-E</v>
      </c>
      <c r="F362" s="68" t="e">
        <f t="shared" si="2260"/>
        <v>#VALUE!</v>
      </c>
      <c r="G362" s="68" t="str">
        <f t="shared" si="2261"/>
        <v>FNMA3.0-TBA-GEN</v>
      </c>
      <c r="I362" s="133" t="str">
        <f>[2]!YBWORKDAY(EDATE(Base_Date, AY362), -1, "USD")</f>
        <v>E</v>
      </c>
      <c r="J362" s="211" t="str">
        <f>[2]!YBHIST($I$352,$I362,K$25,"sec","")</f>
        <v>Error</v>
      </c>
      <c r="K362" s="217" t="str">
        <f>[2]!YBHIST($I$352,$I362,J$25,"sec","")</f>
        <v>E</v>
      </c>
      <c r="L362" s="80" t="e">
        <f t="shared" si="2271"/>
        <v>#VALUE!</v>
      </c>
      <c r="M362" s="81" t="str">
        <f>[2]!YBPRICE($I$352,$K362&amp;"d",$I362,L$25,"Swap",$I362,"Default","","Model",100,"")</f>
        <v>E</v>
      </c>
      <c r="N362" s="73" t="str">
        <f>[2]!YBHIST($I$352,$I361,M$25,"sec","")</f>
        <v>E</v>
      </c>
      <c r="O362" s="73"/>
      <c r="P362" s="80" t="e">
        <f t="shared" si="2272"/>
        <v>#VALUE!</v>
      </c>
      <c r="Q362" s="82" t="str">
        <f>[2]!YBSCEN($I$352,$K362&amp;"d","Market",O$25,"Swap",$I362,"LMMSkew","","Model",100,0,29,"Gradual","ParShift|N",0,"Annualized ROR",0.25,100,"",,,,"Default",,,,"Default",,)</f>
        <v>E</v>
      </c>
      <c r="R362" s="80" t="e">
        <f t="shared" si="2273"/>
        <v>#VALUE!</v>
      </c>
      <c r="S362" s="83" t="e">
        <f>R362/K361</f>
        <v>#VALUE!</v>
      </c>
      <c r="T362" s="80" t="e">
        <f>SUM(R$31:R362)</f>
        <v>#VALUE!</v>
      </c>
      <c r="U362" s="83" t="e">
        <f t="shared" si="2269"/>
        <v>#VALUE!</v>
      </c>
      <c r="V362" s="84" t="str">
        <f>[2]!YBPRICE($I$352,K362&amp;"d","Market","EffectiveDuration","Swap",I362,"LMMSkew","","Model",100,"")</f>
        <v>E</v>
      </c>
      <c r="W362" s="85" t="str">
        <f>[2]!YBPRICE($I$352,K362&amp;"d","Market","EffectiveDV01","Swap",I362,"LMMSkew","","Model",100,"")</f>
        <v>E</v>
      </c>
      <c r="X362" s="185" t="str">
        <f>[2]!YBHIST($E362,$I362,X$25,"sec","")</f>
        <v>E</v>
      </c>
      <c r="Y362" s="80" t="e">
        <f t="shared" si="2274"/>
        <v>#VALUE!</v>
      </c>
      <c r="Z362" s="82" t="e">
        <f t="shared" si="2275"/>
        <v>#VALUE!</v>
      </c>
      <c r="AA362" s="82" t="e">
        <f>[2]!YBHIST($F362,$I362,X$25,"sec","")</f>
        <v>#VALUE!</v>
      </c>
      <c r="AB362" s="82"/>
      <c r="AC362" s="187" t="e">
        <f t="shared" si="2262"/>
        <v>#VALUE!</v>
      </c>
      <c r="AD362" s="189" t="str">
        <f>[2]!YBHIST($G362,I362,"LMMEffectiveDuration","sec","")</f>
        <v>E</v>
      </c>
      <c r="AE362" s="85" t="e">
        <f t="shared" si="2263"/>
        <v>#VALUE!</v>
      </c>
      <c r="AF362" s="86" t="e">
        <f t="shared" si="2264"/>
        <v>#VALUE!</v>
      </c>
      <c r="AG362" s="80" t="e">
        <f t="shared" si="2276"/>
        <v>#VALUE!</v>
      </c>
      <c r="AH362" s="80"/>
      <c r="AI362" s="80" t="e">
        <f t="shared" si="2277"/>
        <v>#VALUE!</v>
      </c>
      <c r="AJ362" s="83" t="e">
        <f t="shared" si="2278"/>
        <v>#VALUE!</v>
      </c>
      <c r="AK362" s="187" t="e">
        <f t="shared" si="2265"/>
        <v>#VALUE!</v>
      </c>
      <c r="AL362" s="192" t="e">
        <f t="shared" si="2266"/>
        <v>#VALUE!</v>
      </c>
      <c r="AM362" s="83" t="e">
        <f t="shared" si="2279"/>
        <v>#VALUE!</v>
      </c>
      <c r="AN362" s="80" t="e">
        <f>SUM(AL$31:AL362)</f>
        <v>#VALUE!</v>
      </c>
      <c r="AO362" s="109" t="e">
        <f t="shared" si="2270"/>
        <v>#VALUE!</v>
      </c>
      <c r="AP362" s="194" t="e">
        <f t="shared" si="2267"/>
        <v>#VALUE!</v>
      </c>
      <c r="AQ362" s="199"/>
      <c r="AY362" s="67">
        <f t="shared" si="2268"/>
        <v>-56</v>
      </c>
    </row>
    <row r="363" spans="1:64" s="68" customFormat="1" ht="15" hidden="1">
      <c r="C363" s="70" t="str">
        <f t="shared" si="2257"/>
        <v>E</v>
      </c>
      <c r="D363" s="70" t="e">
        <f t="shared" si="2258"/>
        <v>#VALUE!</v>
      </c>
      <c r="E363" s="68" t="str">
        <f t="shared" si="2259"/>
        <v>FNMA3.0-TBA-E</v>
      </c>
      <c r="F363" s="68" t="e">
        <f t="shared" si="2260"/>
        <v>#VALUE!</v>
      </c>
      <c r="G363" s="68" t="str">
        <f t="shared" si="2261"/>
        <v>FNMA3.0-TBA-GEN</v>
      </c>
      <c r="I363" s="133" t="str">
        <f>[2]!YBWORKDAY(EDATE(Base_Date, AY363), -1, "USD")</f>
        <v>E</v>
      </c>
      <c r="J363" s="211" t="str">
        <f>[2]!YBHIST($I$352,$I363,K$25,"sec","")</f>
        <v>Error</v>
      </c>
      <c r="K363" s="217" t="str">
        <f>[2]!YBHIST($I$352,$I363,J$25,"sec","")</f>
        <v>E</v>
      </c>
      <c r="L363" s="80" t="e">
        <f t="shared" si="2271"/>
        <v>#VALUE!</v>
      </c>
      <c r="M363" s="81" t="str">
        <f>[2]!YBPRICE($I$352,$K363&amp;"d",$I363,L$25,"Swap",$I363,"Default","","Model",100,"")</f>
        <v>E</v>
      </c>
      <c r="N363" s="73" t="str">
        <f>[2]!YBHIST($I$352,$I362,M$25,"sec","")</f>
        <v>E</v>
      </c>
      <c r="O363" s="73"/>
      <c r="P363" s="80" t="e">
        <f t="shared" si="2272"/>
        <v>#VALUE!</v>
      </c>
      <c r="Q363" s="82" t="str">
        <f>[2]!YBSCEN($I$352,$K363&amp;"d","Market",O$25,"Swap",$I363,"LMMSkew","","Model",100,0,29,"Gradual","ParShift|N",0,"Annualized ROR",0.25,100,"",,,,"Default",,,,"Default",,)</f>
        <v>E</v>
      </c>
      <c r="R363" s="80" t="e">
        <f t="shared" si="2273"/>
        <v>#VALUE!</v>
      </c>
      <c r="S363" s="83">
        <v>0</v>
      </c>
      <c r="T363" s="80" t="e">
        <f>SUM(R$31:R363)</f>
        <v>#VALUE!</v>
      </c>
      <c r="U363" s="83" t="e">
        <f t="shared" si="2269"/>
        <v>#VALUE!</v>
      </c>
      <c r="V363" s="84" t="str">
        <f>[2]!YBPRICE($I$352,K363&amp;"d","Market","EffectiveDuration","Swap",I363,"LMMSkew","","Model",100,"")</f>
        <v>E</v>
      </c>
      <c r="W363" s="85" t="str">
        <f>[2]!YBPRICE($I$352,K363&amp;"d","Market","EffectiveDV01","Swap",I363,"LMMSkew","","Model",100,"")</f>
        <v>E</v>
      </c>
      <c r="X363" s="185" t="str">
        <f>[2]!YBHIST($E363,$I363,X$25,"sec","")</f>
        <v>E</v>
      </c>
      <c r="Y363" s="80" t="e">
        <f t="shared" si="2274"/>
        <v>#VALUE!</v>
      </c>
      <c r="Z363" s="82" t="e">
        <f t="shared" si="2275"/>
        <v>#VALUE!</v>
      </c>
      <c r="AA363" s="82" t="e">
        <f>[2]!YBHIST($F363,$I363,X$25,"sec","")</f>
        <v>#VALUE!</v>
      </c>
      <c r="AB363" s="82"/>
      <c r="AC363" s="187" t="e">
        <f t="shared" si="2262"/>
        <v>#VALUE!</v>
      </c>
      <c r="AD363" s="189" t="str">
        <f>[2]!YBHIST($G363,I363,"LMMEffectiveDuration","sec","")</f>
        <v>E</v>
      </c>
      <c r="AE363" s="85" t="e">
        <f t="shared" si="2263"/>
        <v>#VALUE!</v>
      </c>
      <c r="AF363" s="86" t="e">
        <f t="shared" si="2264"/>
        <v>#VALUE!</v>
      </c>
      <c r="AG363" s="80" t="e">
        <f t="shared" si="2276"/>
        <v>#VALUE!</v>
      </c>
      <c r="AH363" s="80"/>
      <c r="AI363" s="80" t="e">
        <f t="shared" si="2277"/>
        <v>#VALUE!</v>
      </c>
      <c r="AJ363" s="83" t="e">
        <f t="shared" si="2278"/>
        <v>#VALUE!</v>
      </c>
      <c r="AK363" s="187" t="e">
        <f t="shared" si="2265"/>
        <v>#VALUE!</v>
      </c>
      <c r="AL363" s="192" t="e">
        <f t="shared" si="2266"/>
        <v>#VALUE!</v>
      </c>
      <c r="AM363" s="83" t="e">
        <f t="shared" si="2279"/>
        <v>#VALUE!</v>
      </c>
      <c r="AN363" s="80" t="e">
        <f>SUM(AL$31:AL363)</f>
        <v>#VALUE!</v>
      </c>
      <c r="AO363" s="109" t="e">
        <f t="shared" si="2270"/>
        <v>#VALUE!</v>
      </c>
      <c r="AP363" s="194" t="e">
        <f t="shared" si="2267"/>
        <v>#VALUE!</v>
      </c>
      <c r="AQ363" s="199"/>
      <c r="AY363" s="67">
        <f t="shared" si="2268"/>
        <v>-55</v>
      </c>
    </row>
    <row r="364" spans="1:64" s="68" customFormat="1" ht="15" hidden="1">
      <c r="C364" s="70" t="str">
        <f t="shared" si="2257"/>
        <v>E</v>
      </c>
      <c r="D364" s="70" t="e">
        <f t="shared" si="2258"/>
        <v>#VALUE!</v>
      </c>
      <c r="E364" s="68" t="str">
        <f t="shared" si="2259"/>
        <v>FNMA3.0-TBA-E</v>
      </c>
      <c r="F364" s="68" t="e">
        <f t="shared" si="2260"/>
        <v>#VALUE!</v>
      </c>
      <c r="G364" s="68" t="str">
        <f t="shared" si="2261"/>
        <v>FNMA3.0-TBA-GEN</v>
      </c>
      <c r="I364" s="133" t="str">
        <f>[2]!YBWORKDAY(EDATE(Base_Date, AY364), -1, "USD")</f>
        <v>E</v>
      </c>
      <c r="J364" s="211" t="str">
        <f>[2]!YBHIST($I$352,$I364,K$25,"sec","")</f>
        <v>Error</v>
      </c>
      <c r="K364" s="217" t="str">
        <f>[2]!YBHIST($I$352,$I364,J$25,"sec","")</f>
        <v>E</v>
      </c>
      <c r="L364" s="80" t="e">
        <f t="shared" si="2271"/>
        <v>#VALUE!</v>
      </c>
      <c r="M364" s="81" t="str">
        <f>[2]!YBPRICE($I$352,$K364&amp;"d",$I364,L$25,"Swap",$I364,"Default","","Model",100,"")</f>
        <v>E</v>
      </c>
      <c r="N364" s="73" t="str">
        <f>[2]!YBHIST($I$352,$I363,M$25,"sec","")</f>
        <v>E</v>
      </c>
      <c r="O364" s="73"/>
      <c r="P364" s="80" t="e">
        <f t="shared" si="2272"/>
        <v>#VALUE!</v>
      </c>
      <c r="Q364" s="82" t="str">
        <f>[2]!YBSCEN($I$352,$K364&amp;"d","Market",O$25,"Swap",$I364,"LMMSkew","","Model",100,0,29,"Gradual","ParShift|N",0,"Annualized ROR",0.25,100,"",,,,"Default",,,,"Default",,)</f>
        <v>E</v>
      </c>
      <c r="R364" s="80" t="e">
        <f t="shared" si="2273"/>
        <v>#VALUE!</v>
      </c>
      <c r="S364" s="83">
        <v>0</v>
      </c>
      <c r="T364" s="80" t="e">
        <f>SUM(R$31:R364)</f>
        <v>#VALUE!</v>
      </c>
      <c r="U364" s="83" t="e">
        <f t="shared" si="2269"/>
        <v>#VALUE!</v>
      </c>
      <c r="V364" s="84" t="str">
        <f>[2]!YBPRICE($I$352,K364&amp;"d","Market","EffectiveDuration","Swap",I364,"LMMSkew","","Model",100,"")</f>
        <v>E</v>
      </c>
      <c r="W364" s="85" t="str">
        <f>[2]!YBPRICE($I$352,K364&amp;"d","Market","EffectiveDV01","Swap",I364,"LMMSkew","","Model",100,"")</f>
        <v>E</v>
      </c>
      <c r="X364" s="185" t="str">
        <f>[2]!YBHIST($E364,$I364,X$25,"sec","")</f>
        <v>E</v>
      </c>
      <c r="Y364" s="80" t="e">
        <f t="shared" si="2274"/>
        <v>#VALUE!</v>
      </c>
      <c r="Z364" s="82" t="e">
        <f t="shared" si="2275"/>
        <v>#VALUE!</v>
      </c>
      <c r="AA364" s="82" t="e">
        <f>[2]!YBHIST($F364,$I364,X$25,"sec","")</f>
        <v>#VALUE!</v>
      </c>
      <c r="AB364" s="82"/>
      <c r="AC364" s="187" t="e">
        <f t="shared" si="2262"/>
        <v>#VALUE!</v>
      </c>
      <c r="AD364" s="189" t="str">
        <f>[2]!YBHIST($G364,I364,"LMMEffectiveDuration","sec","")</f>
        <v>E</v>
      </c>
      <c r="AE364" s="85" t="e">
        <f t="shared" si="2263"/>
        <v>#VALUE!</v>
      </c>
      <c r="AF364" s="86" t="e">
        <f t="shared" si="2264"/>
        <v>#VALUE!</v>
      </c>
      <c r="AG364" s="80" t="e">
        <f t="shared" si="2276"/>
        <v>#VALUE!</v>
      </c>
      <c r="AH364" s="80"/>
      <c r="AI364" s="80" t="e">
        <f t="shared" si="2277"/>
        <v>#VALUE!</v>
      </c>
      <c r="AJ364" s="83" t="e">
        <f t="shared" si="2278"/>
        <v>#VALUE!</v>
      </c>
      <c r="AK364" s="187" t="e">
        <f t="shared" si="2265"/>
        <v>#VALUE!</v>
      </c>
      <c r="AL364" s="192" t="e">
        <f t="shared" si="2266"/>
        <v>#VALUE!</v>
      </c>
      <c r="AM364" s="83" t="e">
        <f t="shared" si="2279"/>
        <v>#VALUE!</v>
      </c>
      <c r="AN364" s="80" t="e">
        <f>SUM(AL$31:AL364)</f>
        <v>#VALUE!</v>
      </c>
      <c r="AO364" s="109" t="e">
        <f t="shared" si="2270"/>
        <v>#VALUE!</v>
      </c>
      <c r="AP364" s="194" t="e">
        <f t="shared" si="2267"/>
        <v>#VALUE!</v>
      </c>
      <c r="AQ364" s="199"/>
      <c r="AY364" s="67">
        <f t="shared" si="2268"/>
        <v>-54</v>
      </c>
    </row>
    <row r="365" spans="1:64" s="68" customFormat="1" ht="15" hidden="1">
      <c r="C365" s="70" t="str">
        <f t="shared" si="2257"/>
        <v>E</v>
      </c>
      <c r="D365" s="70" t="e">
        <f t="shared" si="2258"/>
        <v>#VALUE!</v>
      </c>
      <c r="E365" s="68" t="str">
        <f t="shared" si="2259"/>
        <v>FNMA3.0-TBA-E</v>
      </c>
      <c r="F365" s="68" t="e">
        <f t="shared" si="2260"/>
        <v>#VALUE!</v>
      </c>
      <c r="G365" s="68" t="str">
        <f t="shared" si="2261"/>
        <v>FNMA3.0-TBA-GEN</v>
      </c>
      <c r="I365" s="133" t="str">
        <f>[2]!YBWORKDAY(EDATE(Base_Date, AY365), -1, "USD")</f>
        <v>E</v>
      </c>
      <c r="J365" s="211" t="str">
        <f>[2]!YBHIST($I$352,$I365,K$25,"sec","")</f>
        <v>Error</v>
      </c>
      <c r="K365" s="217" t="str">
        <f>[2]!YBHIST($I$352,$I365,J$25,"sec","")</f>
        <v>E</v>
      </c>
      <c r="L365" s="80" t="e">
        <f t="shared" si="2271"/>
        <v>#VALUE!</v>
      </c>
      <c r="M365" s="81" t="str">
        <f>[2]!YBPRICE($I$352,$K365&amp;"d",$I365,L$25,"Swap",$I365,"Default","","Model",100,"")</f>
        <v>E</v>
      </c>
      <c r="N365" s="73" t="str">
        <f>[2]!YBHIST($I$352,$I364,M$25,"sec","")</f>
        <v>E</v>
      </c>
      <c r="O365" s="73"/>
      <c r="P365" s="80" t="e">
        <f t="shared" si="2272"/>
        <v>#VALUE!</v>
      </c>
      <c r="Q365" s="82" t="str">
        <f>[2]!YBSCEN($I$352,$K365&amp;"d","Market",O$25,"Swap",$I365,"LMMSkew","","Model",100,0,29,"Gradual","ParShift|N",0,"Annualized ROR",0.25,100,"",,,,"Default",,,,"Default",,)</f>
        <v>E</v>
      </c>
      <c r="R365" s="80" t="e">
        <f t="shared" si="2273"/>
        <v>#VALUE!</v>
      </c>
      <c r="S365" s="83">
        <v>0</v>
      </c>
      <c r="T365" s="80" t="e">
        <f>SUM(R$31:R365)</f>
        <v>#VALUE!</v>
      </c>
      <c r="U365" s="83" t="e">
        <f t="shared" si="2269"/>
        <v>#VALUE!</v>
      </c>
      <c r="V365" s="84" t="str">
        <f>[2]!YBPRICE($I$352,K365&amp;"d","Market","EffectiveDuration","Swap",I365,"LMMSkew","","Model",100,"")</f>
        <v>E</v>
      </c>
      <c r="W365" s="85" t="str">
        <f>[2]!YBPRICE($I$352,K365&amp;"d","Market","EffectiveDV01","Swap",I365,"LMMSkew","","Model",100,"")</f>
        <v>E</v>
      </c>
      <c r="X365" s="185" t="str">
        <f>[2]!YBHIST($E365,$I365,X$25,"sec","")</f>
        <v>E</v>
      </c>
      <c r="Y365" s="80" t="e">
        <f t="shared" si="2274"/>
        <v>#VALUE!</v>
      </c>
      <c r="Z365" s="82" t="e">
        <f t="shared" si="2275"/>
        <v>#VALUE!</v>
      </c>
      <c r="AA365" s="82" t="e">
        <f>[2]!YBHIST($F365,$I365,X$25,"sec","")</f>
        <v>#VALUE!</v>
      </c>
      <c r="AB365" s="82"/>
      <c r="AC365" s="187" t="e">
        <f t="shared" si="2262"/>
        <v>#VALUE!</v>
      </c>
      <c r="AD365" s="189" t="str">
        <f>[2]!YBHIST($G365,I365,"LMMEffectiveDuration","sec","")</f>
        <v>E</v>
      </c>
      <c r="AE365" s="85" t="e">
        <f t="shared" si="2263"/>
        <v>#VALUE!</v>
      </c>
      <c r="AF365" s="86" t="e">
        <f t="shared" si="2264"/>
        <v>#VALUE!</v>
      </c>
      <c r="AG365" s="80" t="e">
        <f t="shared" si="2276"/>
        <v>#VALUE!</v>
      </c>
      <c r="AH365" s="80"/>
      <c r="AI365" s="80" t="e">
        <f t="shared" si="2277"/>
        <v>#VALUE!</v>
      </c>
      <c r="AJ365" s="83" t="e">
        <f t="shared" si="2278"/>
        <v>#VALUE!</v>
      </c>
      <c r="AK365" s="187" t="e">
        <f t="shared" si="2265"/>
        <v>#VALUE!</v>
      </c>
      <c r="AL365" s="192" t="e">
        <f t="shared" si="2266"/>
        <v>#VALUE!</v>
      </c>
      <c r="AM365" s="83" t="e">
        <f t="shared" si="2279"/>
        <v>#VALUE!</v>
      </c>
      <c r="AN365" s="80" t="e">
        <f>SUM(AL$31:AL365)</f>
        <v>#VALUE!</v>
      </c>
      <c r="AO365" s="109" t="e">
        <f t="shared" si="2270"/>
        <v>#VALUE!</v>
      </c>
      <c r="AP365" s="194" t="e">
        <f t="shared" si="2267"/>
        <v>#VALUE!</v>
      </c>
      <c r="AQ365" s="199"/>
      <c r="AY365" s="67">
        <f t="shared" si="2268"/>
        <v>-53</v>
      </c>
    </row>
    <row r="366" spans="1:64" s="68" customFormat="1" ht="15" hidden="1">
      <c r="C366" s="70" t="str">
        <f t="shared" si="2257"/>
        <v>E</v>
      </c>
      <c r="D366" s="70" t="e">
        <f t="shared" si="2258"/>
        <v>#VALUE!</v>
      </c>
      <c r="E366" s="68" t="str">
        <f t="shared" si="2259"/>
        <v>FNMA3.0-TBA-E</v>
      </c>
      <c r="F366" s="68" t="e">
        <f t="shared" si="2260"/>
        <v>#VALUE!</v>
      </c>
      <c r="G366" s="68" t="str">
        <f t="shared" si="2261"/>
        <v>FNMA3.0-TBA-GEN</v>
      </c>
      <c r="I366" s="133" t="str">
        <f>[2]!YBWORKDAY(EDATE(Base_Date, AY366), -1, "USD")</f>
        <v>E</v>
      </c>
      <c r="J366" s="211" t="str">
        <f>[2]!YBHIST($I$352,$I366,K$25,"sec","")</f>
        <v>Error</v>
      </c>
      <c r="K366" s="217" t="str">
        <f>[2]!YBHIST($I$352,$I366,J$25,"sec","")</f>
        <v>E</v>
      </c>
      <c r="L366" s="80" t="e">
        <f t="shared" si="2271"/>
        <v>#VALUE!</v>
      </c>
      <c r="M366" s="81" t="str">
        <f>[2]!YBPRICE($I$352,$K366&amp;"d",$I366,L$25,"Swap",$I366,"Default","","Model",100,"")</f>
        <v>E</v>
      </c>
      <c r="N366" s="73" t="str">
        <f>[2]!YBHIST($I$352,$I365,M$25,"sec","")</f>
        <v>E</v>
      </c>
      <c r="O366" s="73"/>
      <c r="P366" s="80" t="e">
        <f t="shared" si="2272"/>
        <v>#VALUE!</v>
      </c>
      <c r="Q366" s="82" t="str">
        <f>[2]!YBSCEN($I$352,$K366&amp;"d","Market",O$25,"Swap",$I366,"LMMSkew","","Model",100,0,29,"Gradual","ParShift|N",0,"Annualized ROR",0.25,100,"",,,,"Default",,,,"Default",,)</f>
        <v>E</v>
      </c>
      <c r="R366" s="80" t="e">
        <f t="shared" si="2273"/>
        <v>#VALUE!</v>
      </c>
      <c r="S366" s="83">
        <v>0</v>
      </c>
      <c r="T366" s="80" t="e">
        <f>SUM(R$31:R366)</f>
        <v>#VALUE!</v>
      </c>
      <c r="U366" s="83" t="e">
        <f t="shared" si="2269"/>
        <v>#VALUE!</v>
      </c>
      <c r="V366" s="84" t="str">
        <f>[2]!YBPRICE($I$352,K366&amp;"d","Market","EffectiveDuration","Swap",I366,"LMMSkew","","Model",100,"")</f>
        <v>E</v>
      </c>
      <c r="W366" s="85" t="str">
        <f>[2]!YBPRICE($I$352,K366&amp;"d","Market","EffectiveDV01","Swap",I366,"LMMSkew","","Model",100,"")</f>
        <v>E</v>
      </c>
      <c r="X366" s="185" t="str">
        <f>[2]!YBHIST($E366,$I366,X$25,"sec","")</f>
        <v>E</v>
      </c>
      <c r="Y366" s="80" t="e">
        <f t="shared" si="2274"/>
        <v>#VALUE!</v>
      </c>
      <c r="Z366" s="82" t="e">
        <f t="shared" si="2275"/>
        <v>#VALUE!</v>
      </c>
      <c r="AA366" s="82" t="e">
        <f>[2]!YBHIST($F366,$I366,X$25,"sec","")</f>
        <v>#VALUE!</v>
      </c>
      <c r="AB366" s="82"/>
      <c r="AC366" s="187" t="e">
        <f t="shared" si="2262"/>
        <v>#VALUE!</v>
      </c>
      <c r="AD366" s="189" t="str">
        <f>[2]!YBHIST($G366,I366,"LMMEffectiveDuration","sec","")</f>
        <v>E</v>
      </c>
      <c r="AE366" s="85" t="e">
        <f t="shared" si="2263"/>
        <v>#VALUE!</v>
      </c>
      <c r="AF366" s="86" t="e">
        <f t="shared" si="2264"/>
        <v>#VALUE!</v>
      </c>
      <c r="AG366" s="80" t="e">
        <f t="shared" si="2276"/>
        <v>#VALUE!</v>
      </c>
      <c r="AH366" s="80"/>
      <c r="AI366" s="80" t="e">
        <f t="shared" si="2277"/>
        <v>#VALUE!</v>
      </c>
      <c r="AJ366" s="83" t="e">
        <f t="shared" si="2278"/>
        <v>#VALUE!</v>
      </c>
      <c r="AK366" s="187" t="e">
        <f t="shared" si="2265"/>
        <v>#VALUE!</v>
      </c>
      <c r="AL366" s="192" t="e">
        <f t="shared" si="2266"/>
        <v>#VALUE!</v>
      </c>
      <c r="AM366" s="83" t="e">
        <f t="shared" si="2279"/>
        <v>#VALUE!</v>
      </c>
      <c r="AN366" s="80" t="e">
        <f>SUM(AL$31:AL366)</f>
        <v>#VALUE!</v>
      </c>
      <c r="AO366" s="109" t="e">
        <f t="shared" si="2270"/>
        <v>#VALUE!</v>
      </c>
      <c r="AP366" s="194" t="e">
        <f t="shared" si="2267"/>
        <v>#VALUE!</v>
      </c>
      <c r="AQ366" s="199"/>
      <c r="AY366" s="67">
        <f t="shared" si="2268"/>
        <v>-52</v>
      </c>
    </row>
    <row r="367" spans="1:64" s="68" customFormat="1" ht="15" hidden="1">
      <c r="C367" s="70" t="str">
        <f t="shared" si="2257"/>
        <v>E</v>
      </c>
      <c r="D367" s="70" t="e">
        <f t="shared" si="2258"/>
        <v>#VALUE!</v>
      </c>
      <c r="E367" s="68" t="str">
        <f t="shared" si="2259"/>
        <v>FNMA3.0-TBA-E</v>
      </c>
      <c r="F367" s="68" t="e">
        <f t="shared" si="2260"/>
        <v>#VALUE!</v>
      </c>
      <c r="G367" s="68" t="str">
        <f t="shared" si="2261"/>
        <v>FNMA3.0-TBA-GEN</v>
      </c>
      <c r="I367" s="133" t="str">
        <f>[2]!YBWORKDAY(EDATE(Base_Date, AY367), -1, "USD")</f>
        <v>E</v>
      </c>
      <c r="J367" s="212" t="str">
        <f>[2]!YBHIST($I$352,$I367,K$25,"sec","")</f>
        <v>Error</v>
      </c>
      <c r="K367" s="218" t="str">
        <f>[2]!YBHIST($I$352,$I367,J$25,"sec","")</f>
        <v>E</v>
      </c>
      <c r="L367" s="80">
        <v>0</v>
      </c>
      <c r="M367" s="81" t="str">
        <f>[2]!YBPRICE($I$352,$K367&amp;"d",$I367,L$25,"Swap",$I367,"Default","","Model",100,"")</f>
        <v>E</v>
      </c>
      <c r="N367" s="73"/>
      <c r="O367" s="73" t="str">
        <f>[2]!YBHIST("1 Month LIBOR",I367,"Yield","bmk","")</f>
        <v>E</v>
      </c>
      <c r="P367" s="80">
        <v>0</v>
      </c>
      <c r="Q367" s="82">
        <v>0</v>
      </c>
      <c r="R367" s="80">
        <v>0</v>
      </c>
      <c r="S367" s="83">
        <v>0</v>
      </c>
      <c r="T367" s="80" t="e">
        <f>SUM(R$39:R367)</f>
        <v>#VALUE!</v>
      </c>
      <c r="U367" s="83">
        <f>(1+S367)-1</f>
        <v>0</v>
      </c>
      <c r="V367" s="84" t="str">
        <f>[2]!YBPRICE($I$352,K367&amp;"d","Market","EffectiveDuration","Swap",I367,"LMMSkew","","Model",100,"")</f>
        <v>E</v>
      </c>
      <c r="W367" s="85" t="str">
        <f>[2]!YBPRICE($I$352,K367&amp;"d","Market","EffectiveDV01","Swap",I367,"LMMSkew","","Model",100,"")</f>
        <v>E</v>
      </c>
      <c r="X367" s="185" t="str">
        <f>[2]!YBHIST($E367,$I367,X$25,"sec","")</f>
        <v>E</v>
      </c>
      <c r="Y367" s="80" t="e">
        <f t="shared" si="2274"/>
        <v>#VALUE!</v>
      </c>
      <c r="Z367" s="82" t="e">
        <f t="shared" si="2275"/>
        <v>#VALUE!</v>
      </c>
      <c r="AA367" s="82" t="e">
        <f>[2]!YBHIST($F367,$I367,X$25,"sec","")</f>
        <v>#VALUE!</v>
      </c>
      <c r="AB367" s="82" t="e">
        <f>X366-Z367</f>
        <v>#VALUE!</v>
      </c>
      <c r="AC367" s="187" t="e">
        <f t="shared" si="2262"/>
        <v>#VALUE!</v>
      </c>
      <c r="AD367" s="189" t="str">
        <f>[2]!YBHIST($G367,I367,"LMMEffectiveDuration","sec","")</f>
        <v>E</v>
      </c>
      <c r="AE367" s="85" t="e">
        <f t="shared" si="2263"/>
        <v>#VALUE!</v>
      </c>
      <c r="AF367" s="86" t="e">
        <f t="shared" si="2264"/>
        <v>#VALUE!</v>
      </c>
      <c r="AG367" s="80"/>
      <c r="AH367" s="80"/>
      <c r="AI367" s="80" t="e">
        <f>AL367+AK367</f>
        <v>#VALUE!</v>
      </c>
      <c r="AJ367" s="83">
        <v>0</v>
      </c>
      <c r="AK367" s="187" t="e">
        <f>(AJ367*Y367)/2</f>
        <v>#VALUE!</v>
      </c>
      <c r="AL367" s="192">
        <f t="shared" si="2266"/>
        <v>0</v>
      </c>
      <c r="AM367" s="83">
        <v>0</v>
      </c>
      <c r="AN367" s="80" t="e">
        <f>SUM(AL$41:AL367)</f>
        <v>#VALUE!</v>
      </c>
      <c r="AO367" s="109">
        <f>(1+AM367)-1</f>
        <v>0</v>
      </c>
      <c r="AP367" s="194" t="e">
        <f t="shared" si="2267"/>
        <v>#VALUE!</v>
      </c>
      <c r="AQ367" s="199"/>
      <c r="AR367" s="126"/>
      <c r="AS367" s="109"/>
      <c r="AY367" s="67">
        <f t="shared" si="2268"/>
        <v>-51</v>
      </c>
    </row>
    <row r="368" spans="1:64" s="68" customFormat="1" ht="15" hidden="1">
      <c r="C368" s="70" t="str">
        <f t="shared" si="2257"/>
        <v>E</v>
      </c>
      <c r="D368" s="70" t="e">
        <f t="shared" si="2258"/>
        <v>#VALUE!</v>
      </c>
      <c r="E368" s="68" t="str">
        <f t="shared" si="2259"/>
        <v>FNMA3.0-TBA-E</v>
      </c>
      <c r="F368" s="68" t="e">
        <f t="shared" si="2260"/>
        <v>#VALUE!</v>
      </c>
      <c r="G368" s="68" t="str">
        <f t="shared" si="2261"/>
        <v>FNMA3.0-TBA-GEN</v>
      </c>
      <c r="I368" s="133" t="str">
        <f>[2]!YBWORKDAY(EDATE(Base_Date, AY368), -1, "USD")</f>
        <v>E</v>
      </c>
      <c r="J368" s="219" t="str">
        <f>[2]!YBHIST($I$352,$I368,K$25,"sec","")</f>
        <v>Error</v>
      </c>
      <c r="K368" s="217" t="str">
        <f>[2]!YBHIST($I$352,$I368,J$25,"sec","")</f>
        <v>E</v>
      </c>
      <c r="L368" s="80" t="e">
        <f>K368-K367</f>
        <v>#VALUE!</v>
      </c>
      <c r="M368" s="81" t="str">
        <f>[2]!YBPRICE($I$352,$K368&amp;"d",$I368,L$25,"Swap",$I368,"Default","","Model",100,"")</f>
        <v>E</v>
      </c>
      <c r="N368" s="73" t="str">
        <f>[2]!YBHIST($I$352,$I367,M$25,"sec","")</f>
        <v>E</v>
      </c>
      <c r="O368" s="73" t="str">
        <f>[2]!YBHIST("1 Month LIBOR",I368,"Yield","bmk","")</f>
        <v>E</v>
      </c>
      <c r="P368" s="80">
        <v>0</v>
      </c>
      <c r="Q368" s="82" t="str">
        <f>[2]!YBSCEN($I$352,$K367&amp;"d","Market",O$25,"Swap",$I367,"LMMSkew","","Model",100,0,29,"Gradual","ParShift|N",0,"Annualized ROR",O367,100,"",,,,"Default",,,,"Default",,)</f>
        <v>E</v>
      </c>
      <c r="R368" s="80">
        <v>0</v>
      </c>
      <c r="S368" s="83">
        <v>0</v>
      </c>
      <c r="T368" s="80" t="e">
        <f>SUM(R$39:R368)</f>
        <v>#VALUE!</v>
      </c>
      <c r="U368" s="83">
        <f>((1+S363)*(1+S364)*(1+S365)*(1+S366)*(1+S367)*(1+S368))-1</f>
        <v>0</v>
      </c>
      <c r="V368" s="84" t="str">
        <f>[2]!YBPRICE($I$352,K368&amp;"d","Market","EffectiveDuration","Swap",I368,"LMMSkew","","Model",100,"")</f>
        <v>E</v>
      </c>
      <c r="W368" s="85" t="str">
        <f>[2]!YBPRICE($I$352,K368&amp;"d","Market","EffectiveDV01","Swap",I368,"LMMSkew","","Model",100,"")</f>
        <v>E</v>
      </c>
      <c r="X368" s="185" t="str">
        <f>[2]!YBHIST($E368,$I368,X$25,"sec","")</f>
        <v>E</v>
      </c>
      <c r="Y368" s="80" t="e">
        <f t="shared" si="2274"/>
        <v>#VALUE!</v>
      </c>
      <c r="Z368" s="82" t="e">
        <f>X367-AA367</f>
        <v>#VALUE!</v>
      </c>
      <c r="AA368" s="82" t="e">
        <f>[2]!YBHIST($F368,$I368,X$25,"sec","")</f>
        <v>#VALUE!</v>
      </c>
      <c r="AB368" s="82"/>
      <c r="AC368" s="187" t="e">
        <f t="shared" si="2262"/>
        <v>#VALUE!</v>
      </c>
      <c r="AD368" s="189" t="str">
        <f>[2]!YBHIST($G368,I368,"LMMEffectiveDuration","sec","")</f>
        <v>E</v>
      </c>
      <c r="AE368" s="85" t="e">
        <f t="shared" si="2263"/>
        <v>#VALUE!</v>
      </c>
      <c r="AF368" s="86" t="e">
        <f t="shared" si="2264"/>
        <v>#VALUE!</v>
      </c>
      <c r="AG368" s="80" t="e">
        <f>-AC368*AF367</f>
        <v>#VALUE!</v>
      </c>
      <c r="AH368" s="80"/>
      <c r="AI368" s="80">
        <f>AL368+AK368</f>
        <v>0</v>
      </c>
      <c r="AJ368" s="83" t="e">
        <f>AF368-AF367</f>
        <v>#VALUE!</v>
      </c>
      <c r="AK368" s="187">
        <v>0</v>
      </c>
      <c r="AL368" s="192">
        <v>0</v>
      </c>
      <c r="AM368" s="83">
        <v>0</v>
      </c>
      <c r="AN368" s="80" t="e">
        <f>SUM(AL$41:AL368)</f>
        <v>#VALUE!</v>
      </c>
      <c r="AO368" s="109" t="e">
        <f>((1+AM363)*(1+AM364)*(1+AM365)*(1+AM366)*(1+AM367)*(1+AM368))-1</f>
        <v>#VALUE!</v>
      </c>
      <c r="AP368" s="194" t="e">
        <f t="shared" si="2267"/>
        <v>#VALUE!</v>
      </c>
      <c r="AQ368" s="199"/>
      <c r="AR368" s="202"/>
      <c r="AS368" s="203"/>
      <c r="AY368" s="67">
        <f>AV369-1</f>
        <v>-50</v>
      </c>
    </row>
    <row r="369" spans="1:64" s="68" customFormat="1" ht="15">
      <c r="C369" s="70" t="e">
        <f t="shared" ref="C369:C393" si="2280">I369+10</f>
        <v>#VALUE!</v>
      </c>
      <c r="D369" s="70" t="e">
        <f t="shared" si="2258"/>
        <v>#VALUE!</v>
      </c>
      <c r="E369" s="68" t="e">
        <f t="shared" si="2259"/>
        <v>#VALUE!</v>
      </c>
      <c r="F369" s="68" t="e">
        <f t="shared" si="2260"/>
        <v>#VALUE!</v>
      </c>
      <c r="G369" s="68" t="str">
        <f t="shared" si="2261"/>
        <v>FNMA3.0-TBA-GEN</v>
      </c>
      <c r="I369" s="133" t="str">
        <f>[2]!YBWORKDAY(EDATE(Base_Date, AV369), -1, "USD")</f>
        <v>E</v>
      </c>
      <c r="J369" s="220" t="str">
        <f t="shared" ref="J369:J395" si="2281">AX369</f>
        <v>E</v>
      </c>
      <c r="K369" s="80" t="e">
        <f t="shared" ref="K369:K395" si="2282">AX369+AY369</f>
        <v>#VALUE!</v>
      </c>
      <c r="L369" s="80"/>
      <c r="M369" s="81" t="str">
        <f>[2]!YBHIST($I$352,$I369,"LMMOAS","sec")</f>
        <v>E</v>
      </c>
      <c r="N369" s="73" t="str">
        <f>[2]!YBHIST($I$352,$I368,M$25,"sec","")</f>
        <v>E</v>
      </c>
      <c r="O369" s="170" t="str">
        <f>[2]!YBHIST("1 Month LIBOR",I369,"Yield","bmk","")</f>
        <v>E</v>
      </c>
      <c r="P369" s="80"/>
      <c r="Q369" s="82"/>
      <c r="R369" s="80"/>
      <c r="S369" s="83"/>
      <c r="T369" s="80"/>
      <c r="U369" s="83"/>
      <c r="V369" s="84" t="e">
        <f>VLOOKUP($I369, 'Barcap OAD'!$A:$S, $F$352, FALSE)</f>
        <v>#N/A</v>
      </c>
      <c r="W369" s="172" t="e">
        <f>$K369*$V369/10000</f>
        <v>#VALUE!</v>
      </c>
      <c r="X369" s="185" t="e">
        <f>[2]!YBHIST($E369,$I369,X$25,"sec","")</f>
        <v>#VALUE!</v>
      </c>
      <c r="Y369" s="80" t="e">
        <f t="shared" si="2274"/>
        <v>#VALUE!</v>
      </c>
      <c r="Z369" s="82" t="e">
        <f t="shared" ref="Z369:Z395" si="2283">X368-AA368</f>
        <v>#VALUE!</v>
      </c>
      <c r="AA369" s="82" t="e">
        <f>[2]!YBHIST($F369,$I369,X$25,"sec","")</f>
        <v>#VALUE!</v>
      </c>
      <c r="AB369" s="82" t="e">
        <f>X368-Z369</f>
        <v>#VALUE!</v>
      </c>
      <c r="AC369" s="187"/>
      <c r="AD369" s="189" t="e">
        <f>VLOOKUP($I369, 'Barcap OAD'!$A:$S, $F$26, FALSE)</f>
        <v>#N/A</v>
      </c>
      <c r="AE369" s="172" t="e">
        <f t="shared" si="2263"/>
        <v>#VALUE!</v>
      </c>
      <c r="AF369" s="86" t="e">
        <f t="shared" si="2264"/>
        <v>#VALUE!</v>
      </c>
      <c r="AG369" s="80"/>
      <c r="AH369" s="83"/>
      <c r="AI369" s="80" t="e">
        <f>AL369+AK369</f>
        <v>#VALUE!</v>
      </c>
      <c r="AJ369" s="83">
        <v>0</v>
      </c>
      <c r="AK369" s="187" t="e">
        <f t="shared" ref="AK369:AK395" si="2284">(AJ369*Y369)/2</f>
        <v>#VALUE!</v>
      </c>
      <c r="AL369" s="192"/>
      <c r="AM369" s="83"/>
      <c r="AN369" s="80"/>
      <c r="AO369" s="109"/>
      <c r="AP369" s="194"/>
      <c r="AQ369" s="200"/>
      <c r="AR369" s="204"/>
      <c r="AS369" s="221"/>
      <c r="AV369" s="67">
        <f t="shared" ref="AV369:AV418" si="2285">AV297</f>
        <v>-49</v>
      </c>
      <c r="AX369" s="207" t="str">
        <f>[2]!YBHIST($I$352,$I369,J$25,"sec","")</f>
        <v>E</v>
      </c>
      <c r="AY369" s="205" t="str">
        <f>[2]!YBPRICE($I$352,AX369&amp;"d","Market","AccruedInterest","Swap",$I369,"LMMSkew","","Model",100,"")</f>
        <v>E</v>
      </c>
      <c r="BA369" s="211" t="e">
        <f>[2]!YBHIST($E369,$I369,X$25,"sec","")</f>
        <v>#VALUE!</v>
      </c>
      <c r="BB369" s="67" t="e">
        <f>[2]!YBPRICE(E$41,BA369,"Market","AccruedInterest","Swap",$I369,"LMMSkew","","Model",100,"OASEDUR")</f>
        <v>#VALUE!</v>
      </c>
      <c r="BD369" s="211" t="e">
        <f>[2]!YBHIST($F369,$I369,X$25,"sec","")</f>
        <v>#VALUE!</v>
      </c>
      <c r="BE369" s="67" t="e">
        <f>[2]!YBPRICE(E$41,BD369,"Market","AccruedInterest","Swap",$I369,"LMMSkew","","Model",100,"OASEDUR")</f>
        <v>#VALUE!</v>
      </c>
      <c r="BI369" s="518"/>
    </row>
    <row r="370" spans="1:64" s="68" customFormat="1" ht="15">
      <c r="C370" s="70" t="e">
        <f t="shared" si="2280"/>
        <v>#VALUE!</v>
      </c>
      <c r="D370" s="70" t="e">
        <f t="shared" si="2258"/>
        <v>#VALUE!</v>
      </c>
      <c r="E370" s="68" t="e">
        <f t="shared" si="2259"/>
        <v>#VALUE!</v>
      </c>
      <c r="F370" s="68" t="e">
        <f t="shared" si="2260"/>
        <v>#VALUE!</v>
      </c>
      <c r="G370" s="68" t="str">
        <f t="shared" si="2261"/>
        <v>FNMA3.0-TBA-GEN</v>
      </c>
      <c r="I370" s="133" t="str">
        <f>[2]!YBWORKDAY(EDATE(Base_Date, AV370), -1, "USD")</f>
        <v>E</v>
      </c>
      <c r="J370" s="217" t="str">
        <f t="shared" si="2281"/>
        <v>E</v>
      </c>
      <c r="K370" s="80" t="e">
        <f t="shared" si="2282"/>
        <v>#VALUE!</v>
      </c>
      <c r="L370" s="80" t="e">
        <f t="shared" ref="L370:L395" si="2286">K370-K369</f>
        <v>#VALUE!</v>
      </c>
      <c r="M370" s="81" t="str">
        <f>[2]!YBHIST($I$352,$I370,"LMMOAS","sec")</f>
        <v>E</v>
      </c>
      <c r="N370" s="73" t="str">
        <f>[2]!YBHIST($I$352,$I369,M$25,"sec","")</f>
        <v>E</v>
      </c>
      <c r="O370" s="170" t="str">
        <f>[2]!YBHIST("1 Month LIBOR",I370,"Yield","bmk","")</f>
        <v>E</v>
      </c>
      <c r="P370" s="80" t="e">
        <f t="shared" ref="P370:P395" si="2287">K369-Q370</f>
        <v>#VALUE!</v>
      </c>
      <c r="Q370" s="82" t="str">
        <f>[2]!YBSCEN($I$352,$J369&amp;"d","Market",O$25,"Swap",$I369,"MarketWSkew","","Model",100,0,29,"Gradual","ParShift|N",0,"Annualized ROR",O369,100,"",,,,"Default",,,,"Default",,)</f>
        <v>E</v>
      </c>
      <c r="R370" s="80" t="e">
        <f t="shared" ref="R370:R395" si="2288">L370+P370</f>
        <v>#VALUE!</v>
      </c>
      <c r="S370" s="83" t="e">
        <f t="shared" ref="S370:S395" si="2289">R370/K369</f>
        <v>#VALUE!</v>
      </c>
      <c r="T370" s="80" t="e">
        <f>SUM(R$369:R370)</f>
        <v>#VALUE!</v>
      </c>
      <c r="U370" s="83" t="e">
        <f>BJ370</f>
        <v>#VALUE!</v>
      </c>
      <c r="V370" s="84" t="e">
        <f>VLOOKUP($I370, 'Barcap OAD'!$A:$S, $F$352, FALSE)</f>
        <v>#N/A</v>
      </c>
      <c r="W370" s="172" t="e">
        <f t="shared" ref="W370:W418" si="2290">$K370*$V370/10000</f>
        <v>#VALUE!</v>
      </c>
      <c r="X370" s="185" t="e">
        <f>[2]!YBHIST($E370,$I370,X$25,"sec","")</f>
        <v>#VALUE!</v>
      </c>
      <c r="Y370" s="80" t="e">
        <f t="shared" si="2274"/>
        <v>#VALUE!</v>
      </c>
      <c r="Z370" s="82" t="e">
        <f t="shared" si="2283"/>
        <v>#VALUE!</v>
      </c>
      <c r="AA370" s="82" t="e">
        <f>[2]!YBHIST($F370,$I370,X$25,"sec","")</f>
        <v>#VALUE!</v>
      </c>
      <c r="AB370" s="82" t="e">
        <f>X369-Z370</f>
        <v>#VALUE!</v>
      </c>
      <c r="AC370" s="187" t="e">
        <f>Y370+Z370</f>
        <v>#VALUE!</v>
      </c>
      <c r="AD370" s="189" t="e">
        <f>VLOOKUP($I370, 'Barcap OAD'!$A:$S, $F$26, FALSE)</f>
        <v>#N/A</v>
      </c>
      <c r="AE370" s="172" t="e">
        <f t="shared" si="2263"/>
        <v>#VALUE!</v>
      </c>
      <c r="AF370" s="86" t="e">
        <f t="shared" si="2264"/>
        <v>#VALUE!</v>
      </c>
      <c r="AG370" s="80" t="e">
        <f>-AC370*AF369</f>
        <v>#VALUE!</v>
      </c>
      <c r="AH370" s="83" t="e">
        <f>AG370/K369</f>
        <v>#VALUE!</v>
      </c>
      <c r="AI370" s="80" t="e">
        <f>AL370+AK370</f>
        <v>#VALUE!</v>
      </c>
      <c r="AJ370" s="83" t="e">
        <f t="shared" ref="AJ370:AJ395" si="2291">AF370-AF369</f>
        <v>#VALUE!</v>
      </c>
      <c r="AK370" s="187" t="e">
        <f t="shared" si="2284"/>
        <v>#VALUE!</v>
      </c>
      <c r="AL370" s="192" t="e">
        <f t="shared" ref="AL370:AL395" si="2292">AG370+R370</f>
        <v>#VALUE!</v>
      </c>
      <c r="AM370" s="83" t="e">
        <f t="shared" ref="AM370:AM395" si="2293">AL370/K369</f>
        <v>#VALUE!</v>
      </c>
      <c r="AN370" s="80" t="e">
        <f>SUM(AL$369:AL370)</f>
        <v>#VALUE!</v>
      </c>
      <c r="AO370" s="109" t="e">
        <f>BL370</f>
        <v>#VALUE!</v>
      </c>
      <c r="AP370" s="194" t="e">
        <f>(Z370*AF370*-1)+P370</f>
        <v>#VALUE!</v>
      </c>
      <c r="AQ370" s="200" t="e">
        <f t="shared" ref="AQ370:AQ395" si="2294">AP370/K369</f>
        <v>#VALUE!</v>
      </c>
      <c r="AR370" s="204"/>
      <c r="AS370" s="221"/>
      <c r="AV370" s="67">
        <f t="shared" si="2285"/>
        <v>-48</v>
      </c>
      <c r="AX370" s="207" t="str">
        <f>[2]!YBHIST($I$352,$I370,J$25,"sec","")</f>
        <v>E</v>
      </c>
      <c r="AY370" s="205" t="str">
        <f>[2]!YBPRICE($I$352,AX370&amp;"d","Market","AccruedInterest","Swap",$I370,"LMMSkew","","Model",100,"")</f>
        <v>E</v>
      </c>
      <c r="BA370" s="211" t="e">
        <f>[2]!YBHIST($E370,$I370,X$25,"sec","")</f>
        <v>#VALUE!</v>
      </c>
      <c r="BB370" s="67" t="e">
        <f>[2]!YBPRICE(E$41,BA370,"Market","AccruedInterest","Swap",$I370,"LMMSkew","","Model",100,"OASEDUR")</f>
        <v>#VALUE!</v>
      </c>
      <c r="BD370" s="211" t="e">
        <f>[2]!YBHIST($F370,$I370,X$25,"sec","")</f>
        <v>#VALUE!</v>
      </c>
      <c r="BE370" s="67" t="e">
        <f>[2]!YBPRICE(E$41,BD370,"Market","AccruedInterest","Swap",$I370,"LMMSkew","","Model",100,"OASEDUR")</f>
        <v>#VALUE!</v>
      </c>
      <c r="BI370" s="518" t="e">
        <f t="shared" ref="BI370" si="2295">1+S370</f>
        <v>#VALUE!</v>
      </c>
      <c r="BJ370" s="520" t="e">
        <f>PRODUCT($BI$369:BI370)-1</f>
        <v>#VALUE!</v>
      </c>
      <c r="BK370" s="518" t="e">
        <f>1+AM370</f>
        <v>#VALUE!</v>
      </c>
      <c r="BL370" s="520" t="e">
        <f>PRODUCT($BK$369:BK370)-1</f>
        <v>#VALUE!</v>
      </c>
    </row>
    <row r="371" spans="1:64" s="68" customFormat="1" ht="15">
      <c r="C371" s="70" t="e">
        <f t="shared" si="2280"/>
        <v>#VALUE!</v>
      </c>
      <c r="D371" s="70" t="e">
        <f t="shared" si="2258"/>
        <v>#VALUE!</v>
      </c>
      <c r="E371" s="68" t="e">
        <f t="shared" si="2259"/>
        <v>#VALUE!</v>
      </c>
      <c r="F371" s="68" t="e">
        <f t="shared" si="2260"/>
        <v>#VALUE!</v>
      </c>
      <c r="G371" s="68" t="str">
        <f t="shared" si="2261"/>
        <v>FNMA3.0-TBA-GEN</v>
      </c>
      <c r="I371" s="133" t="str">
        <f>[2]!YBWORKDAY(EDATE(Base_Date, AV371), -1, "USD")</f>
        <v>E</v>
      </c>
      <c r="J371" s="217" t="str">
        <f t="shared" si="2281"/>
        <v>E</v>
      </c>
      <c r="K371" s="80" t="e">
        <f t="shared" si="2282"/>
        <v>#VALUE!</v>
      </c>
      <c r="L371" s="80" t="e">
        <f t="shared" si="2286"/>
        <v>#VALUE!</v>
      </c>
      <c r="M371" s="81" t="str">
        <f>[2]!YBHIST($I$352,$I371,"LMMOAS","sec")</f>
        <v>E</v>
      </c>
      <c r="N371" s="73" t="str">
        <f>[2]!YBHIST($I$352,$I370,M$25,"sec","")</f>
        <v>E</v>
      </c>
      <c r="O371" s="170" t="str">
        <f>[2]!YBHIST("1 Month LIBOR",I371,"Yield","bmk","")</f>
        <v>E</v>
      </c>
      <c r="P371" s="80" t="e">
        <f t="shared" si="2287"/>
        <v>#VALUE!</v>
      </c>
      <c r="Q371" s="82" t="str">
        <f>[2]!YBSCEN($I$352,$J370&amp;"d","Market",O$25,"Swap",$I370,"MarketWSkew","","Model",100,0,29,"Gradual","ParShift|N",0,"Annualized ROR",O370,100,"",,,,"Default",,,,"Default",,)</f>
        <v>E</v>
      </c>
      <c r="R371" s="80" t="e">
        <f t="shared" si="2288"/>
        <v>#VALUE!</v>
      </c>
      <c r="S371" s="83" t="e">
        <f t="shared" si="2289"/>
        <v>#VALUE!</v>
      </c>
      <c r="T371" s="80" t="e">
        <f>SUM(R$369:R371)</f>
        <v>#VALUE!</v>
      </c>
      <c r="U371" s="83" t="e">
        <f t="shared" ref="U371:U403" si="2296">BJ371</f>
        <v>#VALUE!</v>
      </c>
      <c r="V371" s="84" t="e">
        <f>VLOOKUP($I371, 'Barcap OAD'!$A:$S, $F$352, FALSE)</f>
        <v>#N/A</v>
      </c>
      <c r="W371" s="172" t="e">
        <f t="shared" si="2290"/>
        <v>#VALUE!</v>
      </c>
      <c r="X371" s="185" t="e">
        <f>[2]!YBHIST($E371,$I371,X$25,"sec","")</f>
        <v>#VALUE!</v>
      </c>
      <c r="Y371" s="80" t="e">
        <f t="shared" si="2274"/>
        <v>#VALUE!</v>
      </c>
      <c r="Z371" s="82" t="e">
        <f t="shared" si="2283"/>
        <v>#VALUE!</v>
      </c>
      <c r="AA371" s="82" t="e">
        <f>[2]!YBHIST($F371,$I371,X$25,"sec","")</f>
        <v>#VALUE!</v>
      </c>
      <c r="AB371" s="82" t="e">
        <f>X370-Z371</f>
        <v>#VALUE!</v>
      </c>
      <c r="AC371" s="187" t="e">
        <f>X371-AB371</f>
        <v>#VALUE!</v>
      </c>
      <c r="AD371" s="189" t="e">
        <f>VLOOKUP($I371, 'Barcap OAD'!$A:$S, $F$26, FALSE)</f>
        <v>#N/A</v>
      </c>
      <c r="AE371" s="172" t="e">
        <f t="shared" si="2263"/>
        <v>#VALUE!</v>
      </c>
      <c r="AF371" s="86" t="e">
        <f t="shared" si="2264"/>
        <v>#VALUE!</v>
      </c>
      <c r="AG371" s="80" t="e">
        <f t="shared" ref="AG371:AG395" si="2297">-AC371*AF370</f>
        <v>#VALUE!</v>
      </c>
      <c r="AH371" s="83" t="e">
        <f t="shared" ref="AH371:AH395" si="2298">AG371/K370</f>
        <v>#VALUE!</v>
      </c>
      <c r="AI371" s="80" t="e">
        <f t="shared" ref="AI371:AI395" si="2299">AL371+AK371</f>
        <v>#VALUE!</v>
      </c>
      <c r="AJ371" s="83" t="e">
        <f t="shared" si="2291"/>
        <v>#VALUE!</v>
      </c>
      <c r="AK371" s="187" t="e">
        <f t="shared" si="2284"/>
        <v>#VALUE!</v>
      </c>
      <c r="AL371" s="192" t="e">
        <f t="shared" si="2292"/>
        <v>#VALUE!</v>
      </c>
      <c r="AM371" s="83" t="e">
        <f t="shared" si="2293"/>
        <v>#VALUE!</v>
      </c>
      <c r="AN371" s="80" t="e">
        <f>SUM(AL$369:AL371)</f>
        <v>#VALUE!</v>
      </c>
      <c r="AO371" s="109" t="e">
        <f t="shared" ref="AO371:AO403" si="2300">BL371</f>
        <v>#VALUE!</v>
      </c>
      <c r="AP371" s="194" t="e">
        <f t="shared" ref="AP371:AP395" si="2301">(Z371*AF371*-1)+P371</f>
        <v>#VALUE!</v>
      </c>
      <c r="AQ371" s="200" t="e">
        <f t="shared" si="2294"/>
        <v>#VALUE!</v>
      </c>
      <c r="AR371" s="204"/>
      <c r="AS371" s="221"/>
      <c r="AV371" s="67">
        <f t="shared" si="2285"/>
        <v>-47</v>
      </c>
      <c r="AX371" s="207" t="str">
        <f>[2]!YBHIST($I$352,$I371,J$25,"sec","")</f>
        <v>E</v>
      </c>
      <c r="AY371" s="205" t="str">
        <f>[2]!YBPRICE($I$352,AX371&amp;"d","Market","AccruedInterest","Swap",$I371,"LMMSkew","","Model",100,"")</f>
        <v>E</v>
      </c>
      <c r="BA371" s="211" t="e">
        <f>[2]!YBHIST($E371,$I371,X$25,"sec","")</f>
        <v>#VALUE!</v>
      </c>
      <c r="BB371" s="67" t="e">
        <f>[2]!YBPRICE(E$41,BA371,"Market","AccruedInterest","Swap",$I371,"LMMSkew","","Model",100,"OASEDUR")</f>
        <v>#VALUE!</v>
      </c>
      <c r="BD371" s="211" t="e">
        <f>[2]!YBHIST($F371,$I371,X$25,"sec","")</f>
        <v>#VALUE!</v>
      </c>
      <c r="BE371" s="67" t="e">
        <f>[2]!YBPRICE(E$41,BD371,"Market","AccruedInterest","Swap",$I371,"LMMSkew","","Model",100,"OASEDUR")</f>
        <v>#VALUE!</v>
      </c>
      <c r="BI371" s="518" t="e">
        <f t="shared" ref="BI371:BI403" si="2302">1+S371</f>
        <v>#VALUE!</v>
      </c>
      <c r="BJ371" s="520" t="e">
        <f>PRODUCT($BI$369:BI371)-1</f>
        <v>#VALUE!</v>
      </c>
      <c r="BK371" s="518" t="e">
        <f t="shared" ref="BK371:BK403" si="2303">1+AM371</f>
        <v>#VALUE!</v>
      </c>
      <c r="BL371" s="520" t="e">
        <f>PRODUCT($BK$369:BK371)-1</f>
        <v>#VALUE!</v>
      </c>
    </row>
    <row r="372" spans="1:64" s="68" customFormat="1" ht="15">
      <c r="C372" s="70" t="e">
        <f t="shared" si="2280"/>
        <v>#VALUE!</v>
      </c>
      <c r="D372" s="70" t="e">
        <f t="shared" si="2258"/>
        <v>#VALUE!</v>
      </c>
      <c r="E372" s="68" t="e">
        <f t="shared" si="2259"/>
        <v>#VALUE!</v>
      </c>
      <c r="F372" s="68" t="e">
        <f t="shared" si="2260"/>
        <v>#VALUE!</v>
      </c>
      <c r="G372" s="68" t="str">
        <f t="shared" si="2261"/>
        <v>FNMA3.0-TBA-GEN</v>
      </c>
      <c r="I372" s="133" t="str">
        <f>[2]!YBWORKDAY(EDATE(Base_Date, AV372), -1, "USD")</f>
        <v>E</v>
      </c>
      <c r="J372" s="217" t="str">
        <f t="shared" si="2281"/>
        <v>E</v>
      </c>
      <c r="K372" s="80" t="e">
        <f t="shared" si="2282"/>
        <v>#VALUE!</v>
      </c>
      <c r="L372" s="80" t="e">
        <f t="shared" si="2286"/>
        <v>#VALUE!</v>
      </c>
      <c r="M372" s="81" t="str">
        <f>[2]!YBHIST($I$352,$I372,"LMMOAS","sec")</f>
        <v>E</v>
      </c>
      <c r="N372" s="73" t="str">
        <f>[2]!YBHIST($I$352,$I371,M$25,"sec","")</f>
        <v>E</v>
      </c>
      <c r="O372" s="170" t="str">
        <f>[2]!YBHIST("1 Month LIBOR",I372,"Yield","bmk","")</f>
        <v>E</v>
      </c>
      <c r="P372" s="80" t="e">
        <f t="shared" si="2287"/>
        <v>#VALUE!</v>
      </c>
      <c r="Q372" s="82" t="str">
        <f>[2]!YBSCEN($I$352,$J371&amp;"d","Market",O$25,"Swap",$I371,"MarketWSkew","","Model",100,0,29,"Gradual","ParShift|N",0,"Annualized ROR",O371,100,"",,,,"Default",,,,"Default",,)</f>
        <v>E</v>
      </c>
      <c r="R372" s="80" t="e">
        <f t="shared" si="2288"/>
        <v>#VALUE!</v>
      </c>
      <c r="S372" s="83" t="e">
        <f t="shared" si="2289"/>
        <v>#VALUE!</v>
      </c>
      <c r="T372" s="80" t="e">
        <f>SUM(R$369:R372)</f>
        <v>#VALUE!</v>
      </c>
      <c r="U372" s="83" t="e">
        <f t="shared" si="2296"/>
        <v>#VALUE!</v>
      </c>
      <c r="V372" s="84" t="e">
        <f>VLOOKUP($I372, 'Barcap OAD'!$A:$S, $F$352, FALSE)</f>
        <v>#N/A</v>
      </c>
      <c r="W372" s="172" t="e">
        <f t="shared" si="2290"/>
        <v>#VALUE!</v>
      </c>
      <c r="X372" s="185" t="e">
        <f>[2]!YBHIST($E372,$I372,X$25,"sec","")</f>
        <v>#VALUE!</v>
      </c>
      <c r="Y372" s="80" t="e">
        <f t="shared" si="2274"/>
        <v>#VALUE!</v>
      </c>
      <c r="Z372" s="82" t="e">
        <f t="shared" si="2283"/>
        <v>#VALUE!</v>
      </c>
      <c r="AA372" s="82" t="e">
        <f>[2]!YBHIST($F372,$I372,X$25,"sec","")</f>
        <v>#VALUE!</v>
      </c>
      <c r="AB372" s="82" t="e">
        <f t="shared" ref="AB372:AB395" si="2304">X371-Z372</f>
        <v>#VALUE!</v>
      </c>
      <c r="AC372" s="187" t="e">
        <f>X372-AB372</f>
        <v>#VALUE!</v>
      </c>
      <c r="AD372" s="189" t="e">
        <f>VLOOKUP($I372, 'Barcap OAD'!$A:$S, $F$26, FALSE)</f>
        <v>#N/A</v>
      </c>
      <c r="AE372" s="172" t="e">
        <f t="shared" si="2263"/>
        <v>#VALUE!</v>
      </c>
      <c r="AF372" s="86" t="e">
        <f t="shared" si="2264"/>
        <v>#VALUE!</v>
      </c>
      <c r="AG372" s="80" t="e">
        <f t="shared" si="2297"/>
        <v>#VALUE!</v>
      </c>
      <c r="AH372" s="83" t="e">
        <f t="shared" si="2298"/>
        <v>#VALUE!</v>
      </c>
      <c r="AI372" s="80" t="e">
        <f t="shared" si="2299"/>
        <v>#VALUE!</v>
      </c>
      <c r="AJ372" s="83" t="e">
        <f t="shared" si="2291"/>
        <v>#VALUE!</v>
      </c>
      <c r="AK372" s="187" t="e">
        <f t="shared" si="2284"/>
        <v>#VALUE!</v>
      </c>
      <c r="AL372" s="192" t="e">
        <f t="shared" si="2292"/>
        <v>#VALUE!</v>
      </c>
      <c r="AM372" s="83" t="e">
        <f t="shared" si="2293"/>
        <v>#VALUE!</v>
      </c>
      <c r="AN372" s="80" t="e">
        <f>SUM(AL$369:AL372)</f>
        <v>#VALUE!</v>
      </c>
      <c r="AO372" s="109" t="e">
        <f t="shared" si="2300"/>
        <v>#VALUE!</v>
      </c>
      <c r="AP372" s="194" t="e">
        <f t="shared" si="2301"/>
        <v>#VALUE!</v>
      </c>
      <c r="AQ372" s="200" t="e">
        <f t="shared" si="2294"/>
        <v>#VALUE!</v>
      </c>
      <c r="AR372" s="204"/>
      <c r="AS372" s="221"/>
      <c r="AV372" s="67">
        <f t="shared" si="2285"/>
        <v>-46</v>
      </c>
      <c r="AX372" s="207" t="str">
        <f>[2]!YBHIST($I$352,$I372,J$25,"sec","")</f>
        <v>E</v>
      </c>
      <c r="AY372" s="205" t="str">
        <f>[2]!YBPRICE($I$352,AX372&amp;"d","Market","AccruedInterest","Swap",$I372,"LMMSkew","","Model",100,"")</f>
        <v>E</v>
      </c>
      <c r="BA372" s="211" t="e">
        <f>[2]!YBHIST($E372,$I372,X$25,"sec","")</f>
        <v>#VALUE!</v>
      </c>
      <c r="BB372" s="67" t="e">
        <f>[2]!YBPRICE(E$41,BA372,"Market","AccruedInterest","Swap",$I372,"LMMSkew","","Model",100,"OASEDUR")</f>
        <v>#VALUE!</v>
      </c>
      <c r="BD372" s="211" t="e">
        <f>[2]!YBHIST($F372,$I372,X$25,"sec","")</f>
        <v>#VALUE!</v>
      </c>
      <c r="BE372" s="67" t="e">
        <f>[2]!YBPRICE(E$41,BD372,"Market","AccruedInterest","Swap",$I372,"LMMSkew","","Model",100,"OASEDUR")</f>
        <v>#VALUE!</v>
      </c>
      <c r="BI372" s="518" t="e">
        <f t="shared" si="2302"/>
        <v>#VALUE!</v>
      </c>
      <c r="BJ372" s="520" t="e">
        <f>PRODUCT($BI$369:BI372)-1</f>
        <v>#VALUE!</v>
      </c>
      <c r="BK372" s="518" t="e">
        <f t="shared" si="2303"/>
        <v>#VALUE!</v>
      </c>
      <c r="BL372" s="520" t="e">
        <f>PRODUCT($BK$369:BK372)-1</f>
        <v>#VALUE!</v>
      </c>
    </row>
    <row r="373" spans="1:64" s="68" customFormat="1" ht="15">
      <c r="C373" s="70" t="e">
        <f t="shared" si="2280"/>
        <v>#VALUE!</v>
      </c>
      <c r="D373" s="70" t="e">
        <f t="shared" si="2258"/>
        <v>#VALUE!</v>
      </c>
      <c r="E373" s="68" t="e">
        <f t="shared" si="2259"/>
        <v>#VALUE!</v>
      </c>
      <c r="F373" s="68" t="e">
        <f t="shared" si="2260"/>
        <v>#VALUE!</v>
      </c>
      <c r="G373" s="68" t="str">
        <f t="shared" si="2261"/>
        <v>FNMA3.0-TBA-GEN</v>
      </c>
      <c r="I373" s="133" t="str">
        <f>[2]!YBWORKDAY(EDATE(Base_Date, AV373), -1, "USD")</f>
        <v>E</v>
      </c>
      <c r="J373" s="217" t="str">
        <f t="shared" si="2281"/>
        <v>E</v>
      </c>
      <c r="K373" s="80" t="e">
        <f t="shared" si="2282"/>
        <v>#VALUE!</v>
      </c>
      <c r="L373" s="80" t="e">
        <f t="shared" si="2286"/>
        <v>#VALUE!</v>
      </c>
      <c r="M373" s="81" t="str">
        <f>[2]!YBHIST($I$352,$I373,"LMMOAS","sec")</f>
        <v>E</v>
      </c>
      <c r="N373" s="73" t="str">
        <f>[2]!YBHIST($I$352,$I372,M$25,"sec","")</f>
        <v>E</v>
      </c>
      <c r="O373" s="170" t="str">
        <f>[2]!YBHIST("1 Month LIBOR",I373,"Yield","bmk","")</f>
        <v>E</v>
      </c>
      <c r="P373" s="80" t="e">
        <f t="shared" si="2287"/>
        <v>#VALUE!</v>
      </c>
      <c r="Q373" s="82" t="str">
        <f>[2]!YBSCEN($I$352,$J372&amp;"d","Market",O$25,"Swap",$I372,"MarketWSkew","","Model",100,0,29,"Gradual","ParShift|N",0,"Annualized ROR",O372,100,"",,,,"Default",,,,"Default",,)</f>
        <v>E</v>
      </c>
      <c r="R373" s="80" t="e">
        <f t="shared" si="2288"/>
        <v>#VALUE!</v>
      </c>
      <c r="S373" s="83" t="e">
        <f t="shared" si="2289"/>
        <v>#VALUE!</v>
      </c>
      <c r="T373" s="80" t="e">
        <f>SUM(R$369:R373)</f>
        <v>#VALUE!</v>
      </c>
      <c r="U373" s="83" t="e">
        <f t="shared" si="2296"/>
        <v>#VALUE!</v>
      </c>
      <c r="V373" s="84" t="e">
        <f>VLOOKUP($I373, 'Barcap OAD'!$A:$S, $F$352, FALSE)</f>
        <v>#N/A</v>
      </c>
      <c r="W373" s="172" t="e">
        <f t="shared" si="2290"/>
        <v>#VALUE!</v>
      </c>
      <c r="X373" s="185" t="e">
        <f>[2]!YBHIST($E373,$I373,X$25,"sec","")</f>
        <v>#VALUE!</v>
      </c>
      <c r="Y373" s="80" t="e">
        <f t="shared" si="2274"/>
        <v>#VALUE!</v>
      </c>
      <c r="Z373" s="82" t="e">
        <f t="shared" si="2283"/>
        <v>#VALUE!</v>
      </c>
      <c r="AA373" s="82" t="e">
        <f>[2]!YBHIST($F373,$I373,X$25,"sec","")</f>
        <v>#VALUE!</v>
      </c>
      <c r="AB373" s="82" t="e">
        <f t="shared" si="2304"/>
        <v>#VALUE!</v>
      </c>
      <c r="AC373" s="187" t="e">
        <f t="shared" ref="AC373:AC395" si="2305">Y373+Z373</f>
        <v>#VALUE!</v>
      </c>
      <c r="AD373" s="189" t="e">
        <f>VLOOKUP($I373, 'Barcap OAD'!$A:$S, $F$26, FALSE)</f>
        <v>#N/A</v>
      </c>
      <c r="AE373" s="172" t="e">
        <f t="shared" si="2263"/>
        <v>#VALUE!</v>
      </c>
      <c r="AF373" s="86" t="e">
        <f t="shared" si="2264"/>
        <v>#VALUE!</v>
      </c>
      <c r="AG373" s="80" t="e">
        <f t="shared" si="2297"/>
        <v>#VALUE!</v>
      </c>
      <c r="AH373" s="83" t="e">
        <f t="shared" si="2298"/>
        <v>#VALUE!</v>
      </c>
      <c r="AI373" s="80" t="e">
        <f t="shared" si="2299"/>
        <v>#VALUE!</v>
      </c>
      <c r="AJ373" s="83" t="e">
        <f t="shared" si="2291"/>
        <v>#VALUE!</v>
      </c>
      <c r="AK373" s="187" t="e">
        <f t="shared" si="2284"/>
        <v>#VALUE!</v>
      </c>
      <c r="AL373" s="192" t="e">
        <f t="shared" si="2292"/>
        <v>#VALUE!</v>
      </c>
      <c r="AM373" s="83" t="e">
        <f t="shared" si="2293"/>
        <v>#VALUE!</v>
      </c>
      <c r="AN373" s="80" t="e">
        <f>SUM(AL$369:AL373)</f>
        <v>#VALUE!</v>
      </c>
      <c r="AO373" s="109" t="e">
        <f t="shared" si="2300"/>
        <v>#VALUE!</v>
      </c>
      <c r="AP373" s="194" t="e">
        <f t="shared" si="2301"/>
        <v>#VALUE!</v>
      </c>
      <c r="AQ373" s="200" t="e">
        <f t="shared" si="2294"/>
        <v>#VALUE!</v>
      </c>
      <c r="AR373" s="204"/>
      <c r="AS373" s="221"/>
      <c r="AV373" s="67">
        <f t="shared" si="2285"/>
        <v>-45</v>
      </c>
      <c r="AX373" s="207" t="str">
        <f>[2]!YBHIST($I$352,$I373,J$25,"sec","")</f>
        <v>E</v>
      </c>
      <c r="AY373" s="205" t="str">
        <f>[2]!YBPRICE($I$352,AX373&amp;"d","Market","AccruedInterest","Swap",$I373,"LMMSkew","","Model",100,"")</f>
        <v>E</v>
      </c>
      <c r="BA373" s="211" t="e">
        <f>[2]!YBHIST($E373,$I373,X$25,"sec","")</f>
        <v>#VALUE!</v>
      </c>
      <c r="BB373" s="67" t="e">
        <f>[2]!YBPRICE(E$41,BA373,"Market","AccruedInterest","Swap",$I373,"LMMSkew","","Model",100,"OASEDUR")</f>
        <v>#VALUE!</v>
      </c>
      <c r="BD373" s="211" t="e">
        <f>[2]!YBHIST($F373,$I373,X$25,"sec","")</f>
        <v>#VALUE!</v>
      </c>
      <c r="BE373" s="67" t="e">
        <f>[2]!YBPRICE(E$41,BD373,"Market","AccruedInterest","Swap",$I373,"LMMSkew","","Model",100,"OASEDUR")</f>
        <v>#VALUE!</v>
      </c>
      <c r="BI373" s="518" t="e">
        <f t="shared" si="2302"/>
        <v>#VALUE!</v>
      </c>
      <c r="BJ373" s="520" t="e">
        <f>PRODUCT($BI$369:BI373)-1</f>
        <v>#VALUE!</v>
      </c>
      <c r="BK373" s="518" t="e">
        <f t="shared" si="2303"/>
        <v>#VALUE!</v>
      </c>
      <c r="BL373" s="520" t="e">
        <f>PRODUCT($BK$369:BK373)-1</f>
        <v>#VALUE!</v>
      </c>
    </row>
    <row r="374" spans="1:64" s="68" customFormat="1" ht="15">
      <c r="C374" s="70" t="e">
        <f t="shared" si="2280"/>
        <v>#VALUE!</v>
      </c>
      <c r="D374" s="70" t="e">
        <f t="shared" si="2258"/>
        <v>#VALUE!</v>
      </c>
      <c r="E374" s="68" t="e">
        <f t="shared" si="2259"/>
        <v>#VALUE!</v>
      </c>
      <c r="F374" s="68" t="e">
        <f t="shared" si="2260"/>
        <v>#VALUE!</v>
      </c>
      <c r="G374" s="68" t="str">
        <f t="shared" si="2261"/>
        <v>FNMA3.0-TBA-GEN</v>
      </c>
      <c r="I374" s="133" t="str">
        <f>[2]!YBWORKDAY(EDATE(Base_Date, AV374), -1, "USD")</f>
        <v>E</v>
      </c>
      <c r="J374" s="217" t="str">
        <f t="shared" si="2281"/>
        <v>E</v>
      </c>
      <c r="K374" s="80" t="e">
        <f t="shared" si="2282"/>
        <v>#VALUE!</v>
      </c>
      <c r="L374" s="80" t="e">
        <f t="shared" si="2286"/>
        <v>#VALUE!</v>
      </c>
      <c r="M374" s="81" t="str">
        <f>[2]!YBHIST($I$352,$I374,"LMMOAS","sec")</f>
        <v>E</v>
      </c>
      <c r="N374" s="73" t="str">
        <f>[2]!YBHIST($I$352,$I373,M$25,"sec","")</f>
        <v>E</v>
      </c>
      <c r="O374" s="170" t="str">
        <f>[2]!YBHIST("1 Month LIBOR",I374,"Yield","bmk","")</f>
        <v>E</v>
      </c>
      <c r="P374" s="80" t="e">
        <f t="shared" si="2287"/>
        <v>#VALUE!</v>
      </c>
      <c r="Q374" s="82" t="str">
        <f>[2]!YBSCEN($I$352,$J373&amp;"d","Market",O$25,"Swap",$I373,"MarketWSkew","","Model",100,0,29,"Gradual","ParShift|N",0,"Annualized ROR",O373,100,"",,,,"Default",,,,"Default",,)</f>
        <v>E</v>
      </c>
      <c r="R374" s="80" t="e">
        <f t="shared" si="2288"/>
        <v>#VALUE!</v>
      </c>
      <c r="S374" s="83" t="e">
        <f t="shared" si="2289"/>
        <v>#VALUE!</v>
      </c>
      <c r="T374" s="80" t="e">
        <f>SUM(R$369:R374)</f>
        <v>#VALUE!</v>
      </c>
      <c r="U374" s="83" t="e">
        <f t="shared" si="2296"/>
        <v>#VALUE!</v>
      </c>
      <c r="V374" s="84" t="e">
        <f>VLOOKUP($I374, 'Barcap OAD'!$A:$S, $F$352, FALSE)</f>
        <v>#N/A</v>
      </c>
      <c r="W374" s="172" t="e">
        <f t="shared" si="2290"/>
        <v>#VALUE!</v>
      </c>
      <c r="X374" s="185" t="e">
        <f>[2]!YBHIST($E374,$I374,X$25,"sec","")</f>
        <v>#VALUE!</v>
      </c>
      <c r="Y374" s="80" t="e">
        <f t="shared" si="2274"/>
        <v>#VALUE!</v>
      </c>
      <c r="Z374" s="82" t="e">
        <f t="shared" si="2283"/>
        <v>#VALUE!</v>
      </c>
      <c r="AA374" s="82" t="e">
        <f>[2]!YBHIST($F374,$I374,X$25,"sec","")</f>
        <v>#VALUE!</v>
      </c>
      <c r="AB374" s="82" t="e">
        <f t="shared" si="2304"/>
        <v>#VALUE!</v>
      </c>
      <c r="AC374" s="187" t="e">
        <f t="shared" si="2305"/>
        <v>#VALUE!</v>
      </c>
      <c r="AD374" s="189" t="e">
        <f>VLOOKUP($I374, 'Barcap OAD'!$A:$S, $F$26, FALSE)</f>
        <v>#N/A</v>
      </c>
      <c r="AE374" s="172" t="e">
        <f t="shared" si="2263"/>
        <v>#VALUE!</v>
      </c>
      <c r="AF374" s="86" t="e">
        <f t="shared" si="2264"/>
        <v>#VALUE!</v>
      </c>
      <c r="AG374" s="80" t="e">
        <f t="shared" si="2297"/>
        <v>#VALUE!</v>
      </c>
      <c r="AH374" s="83" t="e">
        <f t="shared" si="2298"/>
        <v>#VALUE!</v>
      </c>
      <c r="AI374" s="80" t="e">
        <f t="shared" si="2299"/>
        <v>#VALUE!</v>
      </c>
      <c r="AJ374" s="83" t="e">
        <f t="shared" si="2291"/>
        <v>#VALUE!</v>
      </c>
      <c r="AK374" s="187" t="e">
        <f t="shared" si="2284"/>
        <v>#VALUE!</v>
      </c>
      <c r="AL374" s="192" t="e">
        <f t="shared" si="2292"/>
        <v>#VALUE!</v>
      </c>
      <c r="AM374" s="83" t="e">
        <f t="shared" si="2293"/>
        <v>#VALUE!</v>
      </c>
      <c r="AN374" s="80" t="e">
        <f>SUM(AL$369:AL374)</f>
        <v>#VALUE!</v>
      </c>
      <c r="AO374" s="109" t="e">
        <f t="shared" si="2300"/>
        <v>#VALUE!</v>
      </c>
      <c r="AP374" s="194" t="e">
        <f t="shared" si="2301"/>
        <v>#VALUE!</v>
      </c>
      <c r="AQ374" s="200" t="e">
        <f t="shared" si="2294"/>
        <v>#VALUE!</v>
      </c>
      <c r="AR374" s="204"/>
      <c r="AS374" s="221"/>
      <c r="AV374" s="67">
        <f t="shared" si="2285"/>
        <v>-44</v>
      </c>
      <c r="AX374" s="207" t="str">
        <f>[2]!YBHIST($I$352,$I374,J$25,"sec","")</f>
        <v>E</v>
      </c>
      <c r="AY374" s="205" t="str">
        <f>[2]!YBPRICE($I$352,AX374&amp;"d","Market","AccruedInterest","Swap",$I374,"LMMSkew","","Model",100,"")</f>
        <v>E</v>
      </c>
      <c r="BA374" s="211" t="e">
        <f>[2]!YBHIST($E374,$I374,X$25,"sec","")</f>
        <v>#VALUE!</v>
      </c>
      <c r="BB374" s="67" t="e">
        <f>[2]!YBPRICE(E$41,BA374,"Market","AccruedInterest","Swap",$I374,"LMMSkew","","Model",100,"OASEDUR")</f>
        <v>#VALUE!</v>
      </c>
      <c r="BD374" s="211" t="e">
        <f>[2]!YBHIST($F374,$I374,X$25,"sec","")</f>
        <v>#VALUE!</v>
      </c>
      <c r="BE374" s="67" t="e">
        <f>[2]!YBPRICE(E$41,BD374,"Market","AccruedInterest","Swap",$I374,"LMMSkew","","Model",100,"OASEDUR")</f>
        <v>#VALUE!</v>
      </c>
      <c r="BI374" s="518" t="e">
        <f t="shared" si="2302"/>
        <v>#VALUE!</v>
      </c>
      <c r="BJ374" s="520" t="e">
        <f>PRODUCT($BI$369:BI374)-1</f>
        <v>#VALUE!</v>
      </c>
      <c r="BK374" s="518" t="e">
        <f t="shared" si="2303"/>
        <v>#VALUE!</v>
      </c>
      <c r="BL374" s="520" t="e">
        <f>PRODUCT($BK$369:BK374)-1</f>
        <v>#VALUE!</v>
      </c>
    </row>
    <row r="375" spans="1:64" s="68" customFormat="1" ht="15">
      <c r="C375" s="70" t="e">
        <f t="shared" si="2280"/>
        <v>#VALUE!</v>
      </c>
      <c r="D375" s="70" t="e">
        <f t="shared" si="2258"/>
        <v>#VALUE!</v>
      </c>
      <c r="E375" s="68" t="e">
        <f t="shared" si="2259"/>
        <v>#VALUE!</v>
      </c>
      <c r="F375" s="68" t="e">
        <f t="shared" si="2260"/>
        <v>#VALUE!</v>
      </c>
      <c r="G375" s="68" t="str">
        <f t="shared" si="2261"/>
        <v>FNMA3.0-TBA-GEN</v>
      </c>
      <c r="I375" s="133" t="str">
        <f>[2]!YBWORKDAY(EDATE(Base_Date, AV375), -1, "USD")</f>
        <v>E</v>
      </c>
      <c r="J375" s="217" t="str">
        <f t="shared" si="2281"/>
        <v>E</v>
      </c>
      <c r="K375" s="80" t="e">
        <f t="shared" si="2282"/>
        <v>#VALUE!</v>
      </c>
      <c r="L375" s="80" t="e">
        <f t="shared" si="2286"/>
        <v>#VALUE!</v>
      </c>
      <c r="M375" s="81" t="str">
        <f>[2]!YBHIST($I$352,$I375,"LMMOAS","sec")</f>
        <v>E</v>
      </c>
      <c r="N375" s="73" t="str">
        <f>[2]!YBHIST($I$352,$I374,M$25,"sec","")</f>
        <v>E</v>
      </c>
      <c r="O375" s="170" t="str">
        <f>[2]!YBHIST("1 Month LIBOR",I375,"Yield","bmk","")</f>
        <v>E</v>
      </c>
      <c r="P375" s="80" t="e">
        <f t="shared" si="2287"/>
        <v>#VALUE!</v>
      </c>
      <c r="Q375" s="82" t="str">
        <f>[2]!YBSCEN($I$352,$J374&amp;"d","Market",O$25,"Swap",$I374,"MarketWSkew","","Model",100,0,29,"Gradual","ParShift|N",0,"Annualized ROR",O374,100,"",,,,"Default",,,,"Default",,)</f>
        <v>E</v>
      </c>
      <c r="R375" s="80" t="e">
        <f t="shared" si="2288"/>
        <v>#VALUE!</v>
      </c>
      <c r="S375" s="83" t="e">
        <f t="shared" si="2289"/>
        <v>#VALUE!</v>
      </c>
      <c r="T375" s="80" t="e">
        <f>SUM(R$369:R375)</f>
        <v>#VALUE!</v>
      </c>
      <c r="U375" s="83" t="e">
        <f t="shared" si="2296"/>
        <v>#VALUE!</v>
      </c>
      <c r="V375" s="84" t="e">
        <f>VLOOKUP($I375, 'Barcap OAD'!$A:$S, $F$352, FALSE)</f>
        <v>#N/A</v>
      </c>
      <c r="W375" s="172" t="e">
        <f t="shared" si="2290"/>
        <v>#VALUE!</v>
      </c>
      <c r="X375" s="185" t="e">
        <f>[2]!YBHIST($E375,$I375,X$25,"sec","")</f>
        <v>#VALUE!</v>
      </c>
      <c r="Y375" s="80" t="e">
        <f t="shared" si="2274"/>
        <v>#VALUE!</v>
      </c>
      <c r="Z375" s="82" t="e">
        <f t="shared" si="2283"/>
        <v>#VALUE!</v>
      </c>
      <c r="AA375" s="82" t="e">
        <f>[2]!YBHIST($F375,$I375,X$25,"sec","")</f>
        <v>#VALUE!</v>
      </c>
      <c r="AB375" s="82" t="e">
        <f t="shared" si="2304"/>
        <v>#VALUE!</v>
      </c>
      <c r="AC375" s="187" t="e">
        <f t="shared" si="2305"/>
        <v>#VALUE!</v>
      </c>
      <c r="AD375" s="189" t="e">
        <f>VLOOKUP($I375, 'Barcap OAD'!$A:$S, $F$26, FALSE)</f>
        <v>#N/A</v>
      </c>
      <c r="AE375" s="172" t="e">
        <f t="shared" si="2263"/>
        <v>#VALUE!</v>
      </c>
      <c r="AF375" s="86" t="e">
        <f t="shared" si="2264"/>
        <v>#VALUE!</v>
      </c>
      <c r="AG375" s="80" t="e">
        <f t="shared" si="2297"/>
        <v>#VALUE!</v>
      </c>
      <c r="AH375" s="83" t="e">
        <f t="shared" si="2298"/>
        <v>#VALUE!</v>
      </c>
      <c r="AI375" s="80" t="e">
        <f t="shared" si="2299"/>
        <v>#VALUE!</v>
      </c>
      <c r="AJ375" s="83" t="e">
        <f t="shared" si="2291"/>
        <v>#VALUE!</v>
      </c>
      <c r="AK375" s="187" t="e">
        <f t="shared" si="2284"/>
        <v>#VALUE!</v>
      </c>
      <c r="AL375" s="192" t="e">
        <f t="shared" si="2292"/>
        <v>#VALUE!</v>
      </c>
      <c r="AM375" s="83" t="e">
        <f t="shared" si="2293"/>
        <v>#VALUE!</v>
      </c>
      <c r="AN375" s="80" t="e">
        <f>SUM(AL$369:AL375)</f>
        <v>#VALUE!</v>
      </c>
      <c r="AO375" s="109" t="e">
        <f t="shared" si="2300"/>
        <v>#VALUE!</v>
      </c>
      <c r="AP375" s="194" t="e">
        <f t="shared" si="2301"/>
        <v>#VALUE!</v>
      </c>
      <c r="AQ375" s="200" t="e">
        <f t="shared" si="2294"/>
        <v>#VALUE!</v>
      </c>
      <c r="AR375" s="204"/>
      <c r="AS375" s="221"/>
      <c r="AV375" s="67">
        <f t="shared" si="2285"/>
        <v>-43</v>
      </c>
      <c r="AX375" s="207" t="str">
        <f>[2]!YBHIST($I$352,$I375,J$25,"sec","")</f>
        <v>E</v>
      </c>
      <c r="AY375" s="205" t="str">
        <f>[2]!YBPRICE($I$352,AX375&amp;"d","Market","AccruedInterest","Swap",$I375,"LMMSkew","","Model",100,"")</f>
        <v>E</v>
      </c>
      <c r="BA375" s="211" t="e">
        <f>[2]!YBHIST($E375,$I375,X$25,"sec","")</f>
        <v>#VALUE!</v>
      </c>
      <c r="BB375" s="67" t="e">
        <f>[2]!YBPRICE(E$41,BA375,"Market","AccruedInterest","Swap",$I375,"LMMSkew","","Model",100,"OASEDUR")</f>
        <v>#VALUE!</v>
      </c>
      <c r="BD375" s="211" t="e">
        <f>[2]!YBHIST($F375,$I375,X$25,"sec","")</f>
        <v>#VALUE!</v>
      </c>
      <c r="BE375" s="67" t="e">
        <f>[2]!YBPRICE(E$41,BD375,"Market","AccruedInterest","Swap",$I375,"LMMSkew","","Model",100,"OASEDUR")</f>
        <v>#VALUE!</v>
      </c>
      <c r="BI375" s="518" t="e">
        <f t="shared" si="2302"/>
        <v>#VALUE!</v>
      </c>
      <c r="BJ375" s="520" t="e">
        <f>PRODUCT($BI$369:BI375)-1</f>
        <v>#VALUE!</v>
      </c>
      <c r="BK375" s="518" t="e">
        <f t="shared" si="2303"/>
        <v>#VALUE!</v>
      </c>
      <c r="BL375" s="520" t="e">
        <f>PRODUCT($BK$369:BK375)-1</f>
        <v>#VALUE!</v>
      </c>
    </row>
    <row r="376" spans="1:64" s="68" customFormat="1" ht="15">
      <c r="C376" s="70" t="e">
        <f t="shared" si="2280"/>
        <v>#VALUE!</v>
      </c>
      <c r="D376" s="70" t="e">
        <f t="shared" si="2258"/>
        <v>#VALUE!</v>
      </c>
      <c r="E376" s="68" t="e">
        <f t="shared" si="2259"/>
        <v>#VALUE!</v>
      </c>
      <c r="F376" s="68" t="e">
        <f t="shared" si="2260"/>
        <v>#VALUE!</v>
      </c>
      <c r="G376" s="68" t="str">
        <f t="shared" si="2261"/>
        <v>FNMA3.0-TBA-GEN</v>
      </c>
      <c r="I376" s="133" t="str">
        <f>[2]!YBWORKDAY(EDATE(Base_Date, AV376), -1, "USD")</f>
        <v>E</v>
      </c>
      <c r="J376" s="217" t="str">
        <f t="shared" si="2281"/>
        <v>E</v>
      </c>
      <c r="K376" s="80" t="e">
        <f t="shared" si="2282"/>
        <v>#VALUE!</v>
      </c>
      <c r="L376" s="80" t="e">
        <f t="shared" si="2286"/>
        <v>#VALUE!</v>
      </c>
      <c r="M376" s="81" t="str">
        <f>[2]!YBHIST($I$352,$I376,"LMMOAS","sec")</f>
        <v>E</v>
      </c>
      <c r="N376" s="73" t="str">
        <f>[2]!YBHIST($I$352,$I375,M$25,"sec","")</f>
        <v>E</v>
      </c>
      <c r="O376" s="170" t="str">
        <f>[2]!YBHIST("1 Month LIBOR",I376,"Yield","bmk","")</f>
        <v>E</v>
      </c>
      <c r="P376" s="80" t="e">
        <f t="shared" si="2287"/>
        <v>#VALUE!</v>
      </c>
      <c r="Q376" s="82" t="str">
        <f>[2]!YBSCEN($I$352,$J375&amp;"d","Market",O$25,"Swap",$I375,"MarketWSkew","","Model",100,0,29,"Gradual","ParShift|N",0,"Annualized ROR",O375,100,"",,,,"Default",,,,"Default",,)</f>
        <v>E</v>
      </c>
      <c r="R376" s="80" t="e">
        <f t="shared" si="2288"/>
        <v>#VALUE!</v>
      </c>
      <c r="S376" s="83" t="e">
        <f t="shared" si="2289"/>
        <v>#VALUE!</v>
      </c>
      <c r="T376" s="80" t="e">
        <f>SUM(R$369:R376)</f>
        <v>#VALUE!</v>
      </c>
      <c r="U376" s="83" t="e">
        <f t="shared" si="2296"/>
        <v>#VALUE!</v>
      </c>
      <c r="V376" s="84" t="e">
        <f>VLOOKUP($I376, 'Barcap OAD'!$A:$S, $F$352, FALSE)</f>
        <v>#N/A</v>
      </c>
      <c r="W376" s="172" t="e">
        <f t="shared" si="2290"/>
        <v>#VALUE!</v>
      </c>
      <c r="X376" s="185" t="e">
        <f>[2]!YBHIST($E376,$I376,X$25,"sec","")</f>
        <v>#VALUE!</v>
      </c>
      <c r="Y376" s="80" t="e">
        <f t="shared" si="2274"/>
        <v>#VALUE!</v>
      </c>
      <c r="Z376" s="82" t="e">
        <f t="shared" si="2283"/>
        <v>#VALUE!</v>
      </c>
      <c r="AA376" s="82" t="e">
        <f>[2]!YBHIST($F376,$I376,X$25,"sec","")</f>
        <v>#VALUE!</v>
      </c>
      <c r="AB376" s="82" t="e">
        <f t="shared" si="2304"/>
        <v>#VALUE!</v>
      </c>
      <c r="AC376" s="187" t="e">
        <f t="shared" si="2305"/>
        <v>#VALUE!</v>
      </c>
      <c r="AD376" s="189" t="e">
        <f>VLOOKUP($I376, 'Barcap OAD'!$A:$S, $F$26, FALSE)</f>
        <v>#N/A</v>
      </c>
      <c r="AE376" s="172" t="e">
        <f t="shared" si="2263"/>
        <v>#VALUE!</v>
      </c>
      <c r="AF376" s="86" t="e">
        <f t="shared" si="2264"/>
        <v>#VALUE!</v>
      </c>
      <c r="AG376" s="80" t="e">
        <f t="shared" si="2297"/>
        <v>#VALUE!</v>
      </c>
      <c r="AH376" s="83" t="e">
        <f t="shared" si="2298"/>
        <v>#VALUE!</v>
      </c>
      <c r="AI376" s="80" t="e">
        <f t="shared" si="2299"/>
        <v>#VALUE!</v>
      </c>
      <c r="AJ376" s="83" t="e">
        <f t="shared" si="2291"/>
        <v>#VALUE!</v>
      </c>
      <c r="AK376" s="187" t="e">
        <f t="shared" si="2284"/>
        <v>#VALUE!</v>
      </c>
      <c r="AL376" s="192" t="e">
        <f t="shared" si="2292"/>
        <v>#VALUE!</v>
      </c>
      <c r="AM376" s="83" t="e">
        <f t="shared" si="2293"/>
        <v>#VALUE!</v>
      </c>
      <c r="AN376" s="80" t="e">
        <f>SUM(AL$369:AL376)</f>
        <v>#VALUE!</v>
      </c>
      <c r="AO376" s="109" t="e">
        <f t="shared" si="2300"/>
        <v>#VALUE!</v>
      </c>
      <c r="AP376" s="194" t="e">
        <f t="shared" si="2301"/>
        <v>#VALUE!</v>
      </c>
      <c r="AQ376" s="200" t="e">
        <f t="shared" si="2294"/>
        <v>#VALUE!</v>
      </c>
      <c r="AR376" s="204"/>
      <c r="AS376" s="221"/>
      <c r="AV376" s="67">
        <f t="shared" si="2285"/>
        <v>-42</v>
      </c>
      <c r="AX376" s="207" t="str">
        <f>[2]!YBHIST($I$352,$I376,J$25,"sec","")</f>
        <v>E</v>
      </c>
      <c r="AY376" s="205" t="str">
        <f>[2]!YBPRICE($I$352,AX376&amp;"d","Market","AccruedInterest","Swap",$I376,"LMMSkew","","Model",100,"")</f>
        <v>E</v>
      </c>
      <c r="BA376" s="211" t="e">
        <f>[2]!YBHIST($E376,$I376,X$25,"sec","")</f>
        <v>#VALUE!</v>
      </c>
      <c r="BB376" s="67" t="e">
        <f>[2]!YBPRICE(E$41,BA376,"Market","AccruedInterest","Swap",$I376,"LMMSkew","","Model",100,"OASEDUR")</f>
        <v>#VALUE!</v>
      </c>
      <c r="BD376" s="211" t="e">
        <f>[2]!YBHIST($F376,$I376,X$25,"sec","")</f>
        <v>#VALUE!</v>
      </c>
      <c r="BE376" s="67" t="e">
        <f>[2]!YBPRICE(E$41,BD376,"Market","AccruedInterest","Swap",$I376,"LMMSkew","","Model",100,"OASEDUR")</f>
        <v>#VALUE!</v>
      </c>
      <c r="BI376" s="518" t="e">
        <f t="shared" si="2302"/>
        <v>#VALUE!</v>
      </c>
      <c r="BJ376" s="520" t="e">
        <f>PRODUCT($BI$369:BI376)-1</f>
        <v>#VALUE!</v>
      </c>
      <c r="BK376" s="518" t="e">
        <f t="shared" si="2303"/>
        <v>#VALUE!</v>
      </c>
      <c r="BL376" s="520" t="e">
        <f>PRODUCT($BK$369:BK376)-1</f>
        <v>#VALUE!</v>
      </c>
    </row>
    <row r="377" spans="1:64" s="68" customFormat="1" ht="15">
      <c r="C377" s="70" t="e">
        <f t="shared" si="2280"/>
        <v>#VALUE!</v>
      </c>
      <c r="D377" s="70" t="e">
        <f t="shared" si="2258"/>
        <v>#VALUE!</v>
      </c>
      <c r="E377" s="68" t="e">
        <f t="shared" si="2259"/>
        <v>#VALUE!</v>
      </c>
      <c r="F377" s="68" t="e">
        <f t="shared" si="2260"/>
        <v>#VALUE!</v>
      </c>
      <c r="G377" s="68" t="str">
        <f t="shared" si="2261"/>
        <v>FNMA3.0-TBA-GEN</v>
      </c>
      <c r="I377" s="133" t="str">
        <f>[2]!YBWORKDAY(EDATE(Base_Date, AV377), -1, "USD")</f>
        <v>E</v>
      </c>
      <c r="J377" s="217" t="str">
        <f t="shared" si="2281"/>
        <v>E</v>
      </c>
      <c r="K377" s="80" t="e">
        <f t="shared" si="2282"/>
        <v>#VALUE!</v>
      </c>
      <c r="L377" s="80" t="e">
        <f t="shared" si="2286"/>
        <v>#VALUE!</v>
      </c>
      <c r="M377" s="81" t="str">
        <f>[2]!YBHIST($I$352,$I377,"LMMOAS","sec")</f>
        <v>E</v>
      </c>
      <c r="N377" s="73" t="str">
        <f>[2]!YBHIST($I$352,$I376,M$25,"sec","")</f>
        <v>E</v>
      </c>
      <c r="O377" s="170" t="str">
        <f>[2]!YBHIST("1 Month LIBOR",I377,"Yield","bmk","")</f>
        <v>E</v>
      </c>
      <c r="P377" s="80" t="e">
        <f t="shared" si="2287"/>
        <v>#VALUE!</v>
      </c>
      <c r="Q377" s="82" t="str">
        <f>[2]!YBSCEN($I$352,$J376&amp;"d","Market",O$25,"Swap",$I376,"MarketWSkew","","Model",100,0,29,"Gradual","ParShift|N",0,"Annualized ROR",O376,100,"",,,,"Default",,,,"Default",,)</f>
        <v>E</v>
      </c>
      <c r="R377" s="80" t="e">
        <f t="shared" si="2288"/>
        <v>#VALUE!</v>
      </c>
      <c r="S377" s="83" t="e">
        <f t="shared" si="2289"/>
        <v>#VALUE!</v>
      </c>
      <c r="T377" s="80" t="e">
        <f>SUM(R$369:R377)</f>
        <v>#VALUE!</v>
      </c>
      <c r="U377" s="83" t="e">
        <f t="shared" si="2296"/>
        <v>#VALUE!</v>
      </c>
      <c r="V377" s="84" t="e">
        <f>VLOOKUP($I377, 'Barcap OAD'!$A:$S, $F$352, FALSE)</f>
        <v>#N/A</v>
      </c>
      <c r="W377" s="172" t="e">
        <f t="shared" si="2290"/>
        <v>#VALUE!</v>
      </c>
      <c r="X377" s="185" t="e">
        <f>[2]!YBHIST($E377,$I377,X$25,"sec","")</f>
        <v>#VALUE!</v>
      </c>
      <c r="Y377" s="80" t="e">
        <f t="shared" si="2274"/>
        <v>#VALUE!</v>
      </c>
      <c r="Z377" s="82" t="e">
        <f t="shared" si="2283"/>
        <v>#VALUE!</v>
      </c>
      <c r="AA377" s="82" t="e">
        <f>[2]!YBHIST($F377,$I377,X$25,"sec","")</f>
        <v>#VALUE!</v>
      </c>
      <c r="AB377" s="82" t="e">
        <f t="shared" si="2304"/>
        <v>#VALUE!</v>
      </c>
      <c r="AC377" s="187" t="e">
        <f t="shared" si="2305"/>
        <v>#VALUE!</v>
      </c>
      <c r="AD377" s="189" t="e">
        <f>VLOOKUP($I377, 'Barcap OAD'!$A:$S, $F$26, FALSE)</f>
        <v>#N/A</v>
      </c>
      <c r="AE377" s="172" t="e">
        <f t="shared" si="2263"/>
        <v>#VALUE!</v>
      </c>
      <c r="AF377" s="86" t="e">
        <f t="shared" si="2264"/>
        <v>#VALUE!</v>
      </c>
      <c r="AG377" s="80" t="e">
        <f t="shared" si="2297"/>
        <v>#VALUE!</v>
      </c>
      <c r="AH377" s="83" t="e">
        <f t="shared" si="2298"/>
        <v>#VALUE!</v>
      </c>
      <c r="AI377" s="80" t="e">
        <f t="shared" si="2299"/>
        <v>#VALUE!</v>
      </c>
      <c r="AJ377" s="83" t="e">
        <f t="shared" si="2291"/>
        <v>#VALUE!</v>
      </c>
      <c r="AK377" s="187" t="e">
        <f t="shared" si="2284"/>
        <v>#VALUE!</v>
      </c>
      <c r="AL377" s="192" t="e">
        <f t="shared" si="2292"/>
        <v>#VALUE!</v>
      </c>
      <c r="AM377" s="83" t="e">
        <f t="shared" si="2293"/>
        <v>#VALUE!</v>
      </c>
      <c r="AN377" s="80" t="e">
        <f>SUM(AL$369:AL377)</f>
        <v>#VALUE!</v>
      </c>
      <c r="AO377" s="109" t="e">
        <f t="shared" si="2300"/>
        <v>#VALUE!</v>
      </c>
      <c r="AP377" s="194" t="e">
        <f t="shared" si="2301"/>
        <v>#VALUE!</v>
      </c>
      <c r="AQ377" s="200" t="e">
        <f t="shared" si="2294"/>
        <v>#VALUE!</v>
      </c>
      <c r="AR377" s="204"/>
      <c r="AS377" s="221"/>
      <c r="AV377" s="67">
        <f t="shared" si="2285"/>
        <v>-41</v>
      </c>
      <c r="AX377" s="207" t="str">
        <f>[2]!YBHIST($I$352,$I377,J$25,"sec","")</f>
        <v>E</v>
      </c>
      <c r="AY377" s="205" t="str">
        <f>[2]!YBPRICE($I$352,AX377&amp;"d","Market","AccruedInterest","Swap",$I377,"LMMSkew","","Model",100,"")</f>
        <v>E</v>
      </c>
      <c r="BA377" s="211" t="e">
        <f>[2]!YBHIST($E377,$I377,X$25,"sec","")</f>
        <v>#VALUE!</v>
      </c>
      <c r="BB377" s="67" t="e">
        <f>[2]!YBPRICE(E$41,BA377,"Market","AccruedInterest","Swap",$I377,"LMMSkew","","Model",100,"OASEDUR")</f>
        <v>#VALUE!</v>
      </c>
      <c r="BD377" s="211" t="e">
        <f>[2]!YBHIST($F377,$I377,X$25,"sec","")</f>
        <v>#VALUE!</v>
      </c>
      <c r="BE377" s="67" t="e">
        <f>[2]!YBPRICE(E$41,BD377,"Market","AccruedInterest","Swap",$I377,"LMMSkew","","Model",100,"OASEDUR")</f>
        <v>#VALUE!</v>
      </c>
      <c r="BI377" s="518" t="e">
        <f t="shared" si="2302"/>
        <v>#VALUE!</v>
      </c>
      <c r="BJ377" s="520" t="e">
        <f>PRODUCT($BI$369:BI377)-1</f>
        <v>#VALUE!</v>
      </c>
      <c r="BK377" s="518" t="e">
        <f t="shared" si="2303"/>
        <v>#VALUE!</v>
      </c>
      <c r="BL377" s="520" t="e">
        <f>PRODUCT($BK$369:BK377)-1</f>
        <v>#VALUE!</v>
      </c>
    </row>
    <row r="378" spans="1:64" s="68" customFormat="1" ht="15">
      <c r="C378" s="70" t="e">
        <f t="shared" si="2280"/>
        <v>#VALUE!</v>
      </c>
      <c r="D378" s="70" t="e">
        <f t="shared" si="2258"/>
        <v>#VALUE!</v>
      </c>
      <c r="E378" s="68" t="e">
        <f t="shared" si="2259"/>
        <v>#VALUE!</v>
      </c>
      <c r="F378" s="68" t="e">
        <f t="shared" si="2260"/>
        <v>#VALUE!</v>
      </c>
      <c r="G378" s="68" t="str">
        <f t="shared" si="2261"/>
        <v>FNMA3.0-TBA-GEN</v>
      </c>
      <c r="I378" s="133" t="str">
        <f>[2]!YBWORKDAY(EDATE(Base_Date, AV378), -1, "USD")</f>
        <v>E</v>
      </c>
      <c r="J378" s="217" t="str">
        <f t="shared" si="2281"/>
        <v>E</v>
      </c>
      <c r="K378" s="80" t="e">
        <f t="shared" si="2282"/>
        <v>#VALUE!</v>
      </c>
      <c r="L378" s="80" t="e">
        <f t="shared" si="2286"/>
        <v>#VALUE!</v>
      </c>
      <c r="M378" s="81" t="str">
        <f>[2]!YBHIST($I$352,$I378,"LMMOAS","sec")</f>
        <v>E</v>
      </c>
      <c r="N378" s="73" t="str">
        <f>[2]!YBHIST($I$352,$I377,M$25,"sec","")</f>
        <v>E</v>
      </c>
      <c r="O378" s="170" t="str">
        <f>[2]!YBHIST("1 Month LIBOR",I378,"Yield","bmk","")</f>
        <v>E</v>
      </c>
      <c r="P378" s="80" t="e">
        <f t="shared" si="2287"/>
        <v>#VALUE!</v>
      </c>
      <c r="Q378" s="82" t="str">
        <f>[2]!YBSCEN($I$352,$J377&amp;"d","Market",O$25,"Swap",$I377,"MarketWSkew","","Model",100,0,29,"Gradual","ParShift|N",0,"Annualized ROR",O377,100,"",,,,"Default",,,,"Default",,)</f>
        <v>E</v>
      </c>
      <c r="R378" s="80" t="e">
        <f t="shared" si="2288"/>
        <v>#VALUE!</v>
      </c>
      <c r="S378" s="83" t="e">
        <f t="shared" si="2289"/>
        <v>#VALUE!</v>
      </c>
      <c r="T378" s="80" t="e">
        <f>SUM(R$369:R378)</f>
        <v>#VALUE!</v>
      </c>
      <c r="U378" s="83" t="e">
        <f t="shared" si="2296"/>
        <v>#VALUE!</v>
      </c>
      <c r="V378" s="84" t="e">
        <f>VLOOKUP($I378, 'Barcap OAD'!$A:$S, $F$352, FALSE)</f>
        <v>#N/A</v>
      </c>
      <c r="W378" s="172" t="e">
        <f t="shared" si="2290"/>
        <v>#VALUE!</v>
      </c>
      <c r="X378" s="185" t="e">
        <f>[2]!YBHIST($E378,$I378,X$25,"sec","")</f>
        <v>#VALUE!</v>
      </c>
      <c r="Y378" s="80" t="e">
        <f t="shared" si="2274"/>
        <v>#VALUE!</v>
      </c>
      <c r="Z378" s="82" t="e">
        <f t="shared" si="2283"/>
        <v>#VALUE!</v>
      </c>
      <c r="AA378" s="82" t="e">
        <f>[2]!YBHIST($F378,$I378,X$25,"sec","")</f>
        <v>#VALUE!</v>
      </c>
      <c r="AB378" s="82" t="e">
        <f t="shared" si="2304"/>
        <v>#VALUE!</v>
      </c>
      <c r="AC378" s="187" t="e">
        <f t="shared" si="2305"/>
        <v>#VALUE!</v>
      </c>
      <c r="AD378" s="189" t="e">
        <f>VLOOKUP($I378, 'Barcap OAD'!$A:$S, $F$26, FALSE)</f>
        <v>#N/A</v>
      </c>
      <c r="AE378" s="172" t="e">
        <f t="shared" si="2263"/>
        <v>#VALUE!</v>
      </c>
      <c r="AF378" s="86" t="e">
        <f t="shared" si="2264"/>
        <v>#VALUE!</v>
      </c>
      <c r="AG378" s="80" t="e">
        <f t="shared" si="2297"/>
        <v>#VALUE!</v>
      </c>
      <c r="AH378" s="83" t="e">
        <f t="shared" si="2298"/>
        <v>#VALUE!</v>
      </c>
      <c r="AI378" s="80" t="e">
        <f t="shared" si="2299"/>
        <v>#VALUE!</v>
      </c>
      <c r="AJ378" s="83" t="e">
        <f t="shared" si="2291"/>
        <v>#VALUE!</v>
      </c>
      <c r="AK378" s="187" t="e">
        <f t="shared" si="2284"/>
        <v>#VALUE!</v>
      </c>
      <c r="AL378" s="192" t="e">
        <f t="shared" si="2292"/>
        <v>#VALUE!</v>
      </c>
      <c r="AM378" s="83" t="e">
        <f t="shared" si="2293"/>
        <v>#VALUE!</v>
      </c>
      <c r="AN378" s="80" t="e">
        <f>SUM(AL$369:AL378)</f>
        <v>#VALUE!</v>
      </c>
      <c r="AO378" s="109" t="e">
        <f t="shared" si="2300"/>
        <v>#VALUE!</v>
      </c>
      <c r="AP378" s="194" t="e">
        <f t="shared" si="2301"/>
        <v>#VALUE!</v>
      </c>
      <c r="AQ378" s="200" t="e">
        <f t="shared" si="2294"/>
        <v>#VALUE!</v>
      </c>
      <c r="AR378" s="204"/>
      <c r="AS378" s="221"/>
      <c r="AV378" s="67">
        <f t="shared" si="2285"/>
        <v>-40</v>
      </c>
      <c r="AX378" s="207" t="str">
        <f>[2]!YBHIST($I$352,$I378,J$25,"sec","")</f>
        <v>E</v>
      </c>
      <c r="AY378" s="205" t="str">
        <f>[2]!YBPRICE($I$352,AX378&amp;"d","Market","AccruedInterest","Swap",$I378,"LMMSkew","","Model",100,"")</f>
        <v>E</v>
      </c>
      <c r="BA378" s="211" t="e">
        <f>[2]!YBHIST($E378,$I378,X$25,"sec","")</f>
        <v>#VALUE!</v>
      </c>
      <c r="BB378" s="67" t="e">
        <f>[2]!YBPRICE(E$41,BA378,"Market","AccruedInterest","Swap",$I378,"LMMSkew","","Model",100,"OASEDUR")</f>
        <v>#VALUE!</v>
      </c>
      <c r="BD378" s="211" t="e">
        <f>[2]!YBHIST($F378,$I378,X$25,"sec","")</f>
        <v>#VALUE!</v>
      </c>
      <c r="BE378" s="67" t="e">
        <f>[2]!YBPRICE(E$41,BD378,"Market","AccruedInterest","Swap",$I378,"LMMSkew","","Model",100,"OASEDUR")</f>
        <v>#VALUE!</v>
      </c>
      <c r="BI378" s="518" t="e">
        <f t="shared" si="2302"/>
        <v>#VALUE!</v>
      </c>
      <c r="BJ378" s="520" t="e">
        <f>PRODUCT($BI$369:BI378)-1</f>
        <v>#VALUE!</v>
      </c>
      <c r="BK378" s="518" t="e">
        <f t="shared" si="2303"/>
        <v>#VALUE!</v>
      </c>
      <c r="BL378" s="520" t="e">
        <f>PRODUCT($BK$369:BK378)-1</f>
        <v>#VALUE!</v>
      </c>
    </row>
    <row r="379" spans="1:64" s="68" customFormat="1" ht="15">
      <c r="C379" s="70" t="e">
        <f t="shared" si="2280"/>
        <v>#VALUE!</v>
      </c>
      <c r="D379" s="70" t="e">
        <f t="shared" si="2258"/>
        <v>#VALUE!</v>
      </c>
      <c r="E379" s="68" t="e">
        <f t="shared" si="2259"/>
        <v>#VALUE!</v>
      </c>
      <c r="F379" s="68" t="e">
        <f t="shared" si="2260"/>
        <v>#VALUE!</v>
      </c>
      <c r="G379" s="68" t="str">
        <f t="shared" si="2261"/>
        <v>FNMA3.0-TBA-GEN</v>
      </c>
      <c r="I379" s="133" t="str">
        <f>[2]!YBWORKDAY(EDATE(Base_Date, AV379), -1, "USD")</f>
        <v>E</v>
      </c>
      <c r="J379" s="217" t="str">
        <f t="shared" si="2281"/>
        <v>E</v>
      </c>
      <c r="K379" s="80" t="e">
        <f t="shared" si="2282"/>
        <v>#VALUE!</v>
      </c>
      <c r="L379" s="80" t="e">
        <f t="shared" si="2286"/>
        <v>#VALUE!</v>
      </c>
      <c r="M379" s="81" t="str">
        <f>[2]!YBHIST($I$352,$I379,"LMMOAS","sec")</f>
        <v>E</v>
      </c>
      <c r="N379" s="73" t="str">
        <f>[2]!YBHIST($I$352,$I378,M$25,"sec","")</f>
        <v>E</v>
      </c>
      <c r="O379" s="170" t="str">
        <f>[2]!YBHIST("1 Month LIBOR",I379,"Yield","bmk","")</f>
        <v>E</v>
      </c>
      <c r="P379" s="80" t="e">
        <f t="shared" si="2287"/>
        <v>#VALUE!</v>
      </c>
      <c r="Q379" s="82" t="str">
        <f>[2]!YBSCEN($I$352,$J378&amp;"d","Market",O$25,"Swap",$I378,"MarketWSkew","","Model",100,0,29,"Gradual","ParShift|N",0,"Annualized ROR",O378,100,"",,,,"Default",,,,"Default",,)</f>
        <v>E</v>
      </c>
      <c r="R379" s="80" t="e">
        <f t="shared" si="2288"/>
        <v>#VALUE!</v>
      </c>
      <c r="S379" s="83" t="e">
        <f t="shared" si="2289"/>
        <v>#VALUE!</v>
      </c>
      <c r="T379" s="80" t="e">
        <f>SUM(R$369:R379)</f>
        <v>#VALUE!</v>
      </c>
      <c r="U379" s="83" t="e">
        <f t="shared" si="2296"/>
        <v>#VALUE!</v>
      </c>
      <c r="V379" s="84" t="e">
        <f>VLOOKUP($I379, 'Barcap OAD'!$A:$S, $F$352, FALSE)</f>
        <v>#N/A</v>
      </c>
      <c r="W379" s="172" t="e">
        <f t="shared" si="2290"/>
        <v>#VALUE!</v>
      </c>
      <c r="X379" s="185" t="e">
        <f>[2]!YBHIST($E379,$I379,X$25,"sec","")</f>
        <v>#VALUE!</v>
      </c>
      <c r="Y379" s="80" t="e">
        <f t="shared" si="2274"/>
        <v>#VALUE!</v>
      </c>
      <c r="Z379" s="82" t="e">
        <f t="shared" si="2283"/>
        <v>#VALUE!</v>
      </c>
      <c r="AA379" s="82" t="e">
        <f>[2]!YBHIST($F379,$I379,X$25,"sec","")</f>
        <v>#VALUE!</v>
      </c>
      <c r="AB379" s="82" t="e">
        <f t="shared" si="2304"/>
        <v>#VALUE!</v>
      </c>
      <c r="AC379" s="187" t="e">
        <f t="shared" si="2305"/>
        <v>#VALUE!</v>
      </c>
      <c r="AD379" s="189" t="e">
        <f>VLOOKUP($I379, 'Barcap OAD'!$A:$S, $F$26, FALSE)</f>
        <v>#N/A</v>
      </c>
      <c r="AE379" s="172" t="e">
        <f t="shared" si="2263"/>
        <v>#VALUE!</v>
      </c>
      <c r="AF379" s="86" t="e">
        <f t="shared" si="2264"/>
        <v>#VALUE!</v>
      </c>
      <c r="AG379" s="80" t="e">
        <f t="shared" si="2297"/>
        <v>#VALUE!</v>
      </c>
      <c r="AH379" s="83" t="e">
        <f t="shared" si="2298"/>
        <v>#VALUE!</v>
      </c>
      <c r="AI379" s="80" t="e">
        <f t="shared" si="2299"/>
        <v>#VALUE!</v>
      </c>
      <c r="AJ379" s="83" t="e">
        <f t="shared" si="2291"/>
        <v>#VALUE!</v>
      </c>
      <c r="AK379" s="187" t="e">
        <f t="shared" si="2284"/>
        <v>#VALUE!</v>
      </c>
      <c r="AL379" s="192" t="e">
        <f t="shared" si="2292"/>
        <v>#VALUE!</v>
      </c>
      <c r="AM379" s="83" t="e">
        <f t="shared" si="2293"/>
        <v>#VALUE!</v>
      </c>
      <c r="AN379" s="80" t="e">
        <f>SUM(AL$369:AL379)</f>
        <v>#VALUE!</v>
      </c>
      <c r="AO379" s="109" t="e">
        <f t="shared" si="2300"/>
        <v>#VALUE!</v>
      </c>
      <c r="AP379" s="194" t="e">
        <f t="shared" si="2301"/>
        <v>#VALUE!</v>
      </c>
      <c r="AQ379" s="200" t="e">
        <f t="shared" si="2294"/>
        <v>#VALUE!</v>
      </c>
      <c r="AR379" s="204"/>
      <c r="AS379" s="221"/>
      <c r="AV379" s="67">
        <f t="shared" si="2285"/>
        <v>-39</v>
      </c>
      <c r="AX379" s="207" t="str">
        <f>[2]!YBHIST($I$352,$I379,J$25,"sec","")</f>
        <v>E</v>
      </c>
      <c r="AY379" s="205" t="str">
        <f>[2]!YBPRICE($I$352,AX379&amp;"d","Market","AccruedInterest","Swap",$I379,"LMMSkew","","Model",100,"")</f>
        <v>E</v>
      </c>
      <c r="BA379" s="211" t="e">
        <f>[2]!YBHIST($E379,$I379,X$25,"sec","")</f>
        <v>#VALUE!</v>
      </c>
      <c r="BB379" s="67" t="e">
        <f>[2]!YBPRICE(E$41,BA379,"Market","AccruedInterest","Swap",$I379,"LMMSkew","","Model",100,"OASEDUR")</f>
        <v>#VALUE!</v>
      </c>
      <c r="BD379" s="211" t="e">
        <f>[2]!YBHIST($F379,$I379,X$25,"sec","")</f>
        <v>#VALUE!</v>
      </c>
      <c r="BE379" s="67" t="e">
        <f>[2]!YBPRICE(E$41,BD379,"Market","AccruedInterest","Swap",$I379,"LMMSkew","","Model",100,"OASEDUR")</f>
        <v>#VALUE!</v>
      </c>
      <c r="BI379" s="518" t="e">
        <f t="shared" si="2302"/>
        <v>#VALUE!</v>
      </c>
      <c r="BJ379" s="520" t="e">
        <f>PRODUCT($BI$369:BI379)-1</f>
        <v>#VALUE!</v>
      </c>
      <c r="BK379" s="518" t="e">
        <f t="shared" si="2303"/>
        <v>#VALUE!</v>
      </c>
      <c r="BL379" s="520" t="e">
        <f>PRODUCT($BK$369:BK379)-1</f>
        <v>#VALUE!</v>
      </c>
    </row>
    <row r="380" spans="1:64" s="68" customFormat="1" ht="15">
      <c r="C380" s="70" t="e">
        <f t="shared" si="2280"/>
        <v>#VALUE!</v>
      </c>
      <c r="D380" s="70" t="e">
        <f t="shared" si="2258"/>
        <v>#VALUE!</v>
      </c>
      <c r="E380" s="68" t="e">
        <f t="shared" si="2259"/>
        <v>#VALUE!</v>
      </c>
      <c r="F380" s="68" t="e">
        <f t="shared" si="2260"/>
        <v>#VALUE!</v>
      </c>
      <c r="G380" s="68" t="str">
        <f t="shared" si="2261"/>
        <v>FNMA3.0-TBA-GEN</v>
      </c>
      <c r="I380" s="133" t="str">
        <f>[2]!YBWORKDAY(EDATE(Base_Date, AV380), -1, "USD")</f>
        <v>E</v>
      </c>
      <c r="J380" s="217" t="str">
        <f t="shared" si="2281"/>
        <v>E</v>
      </c>
      <c r="K380" s="80" t="e">
        <f t="shared" si="2282"/>
        <v>#VALUE!</v>
      </c>
      <c r="L380" s="80" t="e">
        <f t="shared" si="2286"/>
        <v>#VALUE!</v>
      </c>
      <c r="M380" s="81" t="str">
        <f>[2]!YBHIST($I$352,$I380,"LMMOAS","sec")</f>
        <v>E</v>
      </c>
      <c r="N380" s="73" t="str">
        <f>[2]!YBHIST($I$352,$I379,M$25,"sec","")</f>
        <v>E</v>
      </c>
      <c r="O380" s="170" t="str">
        <f>[2]!YBHIST("1 Month LIBOR",I380,"Yield","bmk","")</f>
        <v>E</v>
      </c>
      <c r="P380" s="80" t="e">
        <f t="shared" si="2287"/>
        <v>#VALUE!</v>
      </c>
      <c r="Q380" s="82" t="str">
        <f>[2]!YBSCEN($I$352,$J379&amp;"d","Market",O$25,"Swap",$I379,"MarketWSkew","","Model",100,0,29,"Gradual","ParShift|N",0,"Annualized ROR",O379,100,"",,,,"Default",,,,"Default",,)</f>
        <v>E</v>
      </c>
      <c r="R380" s="80" t="e">
        <f t="shared" si="2288"/>
        <v>#VALUE!</v>
      </c>
      <c r="S380" s="83" t="e">
        <f t="shared" si="2289"/>
        <v>#VALUE!</v>
      </c>
      <c r="T380" s="80" t="e">
        <f>SUM(R$369:R380)</f>
        <v>#VALUE!</v>
      </c>
      <c r="U380" s="83" t="e">
        <f t="shared" si="2296"/>
        <v>#VALUE!</v>
      </c>
      <c r="V380" s="84" t="e">
        <f>VLOOKUP($I380, 'Barcap OAD'!$A:$S, $F$352, FALSE)</f>
        <v>#N/A</v>
      </c>
      <c r="W380" s="172" t="e">
        <f t="shared" si="2290"/>
        <v>#VALUE!</v>
      </c>
      <c r="X380" s="185" t="e">
        <f>[2]!YBHIST($E380,$I380,X$25,"sec","")</f>
        <v>#VALUE!</v>
      </c>
      <c r="Y380" s="80" t="e">
        <f t="shared" si="2274"/>
        <v>#VALUE!</v>
      </c>
      <c r="Z380" s="82" t="e">
        <f t="shared" si="2283"/>
        <v>#VALUE!</v>
      </c>
      <c r="AA380" s="82" t="e">
        <f>[2]!YBHIST($F380,$I380,X$25,"sec","")</f>
        <v>#VALUE!</v>
      </c>
      <c r="AB380" s="82" t="e">
        <f t="shared" si="2304"/>
        <v>#VALUE!</v>
      </c>
      <c r="AC380" s="187" t="e">
        <f t="shared" si="2305"/>
        <v>#VALUE!</v>
      </c>
      <c r="AD380" s="189" t="e">
        <f>VLOOKUP($I380, 'Barcap OAD'!$A:$S, $F$26, FALSE)</f>
        <v>#N/A</v>
      </c>
      <c r="AE380" s="172" t="e">
        <f t="shared" si="2263"/>
        <v>#VALUE!</v>
      </c>
      <c r="AF380" s="86" t="e">
        <f t="shared" si="2264"/>
        <v>#VALUE!</v>
      </c>
      <c r="AG380" s="80" t="e">
        <f t="shared" si="2297"/>
        <v>#VALUE!</v>
      </c>
      <c r="AH380" s="83" t="e">
        <f t="shared" si="2298"/>
        <v>#VALUE!</v>
      </c>
      <c r="AI380" s="80" t="e">
        <f t="shared" si="2299"/>
        <v>#VALUE!</v>
      </c>
      <c r="AJ380" s="83" t="e">
        <f t="shared" si="2291"/>
        <v>#VALUE!</v>
      </c>
      <c r="AK380" s="187" t="e">
        <f t="shared" si="2284"/>
        <v>#VALUE!</v>
      </c>
      <c r="AL380" s="192" t="e">
        <f t="shared" si="2292"/>
        <v>#VALUE!</v>
      </c>
      <c r="AM380" s="83" t="e">
        <f t="shared" si="2293"/>
        <v>#VALUE!</v>
      </c>
      <c r="AN380" s="80" t="e">
        <f>SUM(AL$369:AL380)</f>
        <v>#VALUE!</v>
      </c>
      <c r="AO380" s="109" t="e">
        <f t="shared" si="2300"/>
        <v>#VALUE!</v>
      </c>
      <c r="AP380" s="194" t="e">
        <f t="shared" si="2301"/>
        <v>#VALUE!</v>
      </c>
      <c r="AQ380" s="200" t="e">
        <f t="shared" si="2294"/>
        <v>#VALUE!</v>
      </c>
      <c r="AR380" s="204"/>
      <c r="AS380" s="221"/>
      <c r="AV380" s="67">
        <f t="shared" si="2285"/>
        <v>-38</v>
      </c>
      <c r="AX380" s="207" t="str">
        <f>[2]!YBHIST($I$352,$I380,J$25,"sec","")</f>
        <v>E</v>
      </c>
      <c r="AY380" s="205" t="str">
        <f>[2]!YBPRICE($I$352,AX380&amp;"d","Market","AccruedInterest","Swap",$I380,"LMMSkew","","Model",100,"")</f>
        <v>E</v>
      </c>
      <c r="BA380" s="211" t="e">
        <f>[2]!YBHIST($E380,$I380,X$25,"sec","")</f>
        <v>#VALUE!</v>
      </c>
      <c r="BB380" s="67" t="e">
        <f>[2]!YBPRICE(E$41,BA380,"Market","AccruedInterest","Swap",$I380,"LMMSkew","","Model",100,"OASEDUR")</f>
        <v>#VALUE!</v>
      </c>
      <c r="BD380" s="211" t="e">
        <f>[2]!YBHIST($F380,$I380,X$25,"sec","")</f>
        <v>#VALUE!</v>
      </c>
      <c r="BE380" s="67" t="e">
        <f>[2]!YBPRICE(E$41,BD380,"Market","AccruedInterest","Swap",$I380,"LMMSkew","","Model",100,"OASEDUR")</f>
        <v>#VALUE!</v>
      </c>
      <c r="BI380" s="518" t="e">
        <f t="shared" si="2302"/>
        <v>#VALUE!</v>
      </c>
      <c r="BJ380" s="520" t="e">
        <f>PRODUCT($BI$369:BI380)-1</f>
        <v>#VALUE!</v>
      </c>
      <c r="BK380" s="518" t="e">
        <f t="shared" si="2303"/>
        <v>#VALUE!</v>
      </c>
      <c r="BL380" s="520" t="e">
        <f>PRODUCT($BK$369:BK380)-1</f>
        <v>#VALUE!</v>
      </c>
    </row>
    <row r="381" spans="1:64" s="68" customFormat="1" ht="15">
      <c r="C381" s="70" t="e">
        <f t="shared" si="2280"/>
        <v>#VALUE!</v>
      </c>
      <c r="D381" s="70" t="e">
        <f t="shared" si="2258"/>
        <v>#VALUE!</v>
      </c>
      <c r="E381" s="68" t="e">
        <f t="shared" si="2259"/>
        <v>#VALUE!</v>
      </c>
      <c r="F381" s="68" t="e">
        <f t="shared" si="2260"/>
        <v>#VALUE!</v>
      </c>
      <c r="G381" s="68" t="str">
        <f t="shared" si="2261"/>
        <v>FNMA3.0-TBA-GEN</v>
      </c>
      <c r="I381" s="133" t="str">
        <f>[2]!YBWORKDAY(EDATE(Base_Date, AV381), -1, "USD")</f>
        <v>E</v>
      </c>
      <c r="J381" s="217" t="str">
        <f t="shared" si="2281"/>
        <v>E</v>
      </c>
      <c r="K381" s="80" t="e">
        <f t="shared" si="2282"/>
        <v>#VALUE!</v>
      </c>
      <c r="L381" s="80" t="e">
        <f t="shared" si="2286"/>
        <v>#VALUE!</v>
      </c>
      <c r="M381" s="81" t="str">
        <f>[2]!YBHIST($I$352,$I381,"LMMOAS","sec")</f>
        <v>E</v>
      </c>
      <c r="N381" s="73" t="str">
        <f>[2]!YBHIST($I$352,$I380,M$25,"sec","")</f>
        <v>E</v>
      </c>
      <c r="O381" s="170" t="str">
        <f>[2]!YBHIST("1 Month LIBOR",I381,"Yield","bmk","")</f>
        <v>E</v>
      </c>
      <c r="P381" s="80" t="e">
        <f t="shared" si="2287"/>
        <v>#VALUE!</v>
      </c>
      <c r="Q381" s="82" t="str">
        <f>[2]!YBSCEN($I$352,$J380&amp;"d","Market",O$25,"Swap",$I380,"MarketWSkew","","Model",100,0,29,"Gradual","ParShift|N",0,"Annualized ROR",O380,100,"",,,,"Default",,,,"Default",,)</f>
        <v>E</v>
      </c>
      <c r="R381" s="80" t="e">
        <f t="shared" si="2288"/>
        <v>#VALUE!</v>
      </c>
      <c r="S381" s="83" t="e">
        <f t="shared" si="2289"/>
        <v>#VALUE!</v>
      </c>
      <c r="T381" s="80" t="e">
        <f>SUM(R$369:R381)</f>
        <v>#VALUE!</v>
      </c>
      <c r="U381" s="83" t="e">
        <f t="shared" si="2296"/>
        <v>#VALUE!</v>
      </c>
      <c r="V381" s="84" t="e">
        <f>VLOOKUP($I381, 'Barcap OAD'!$A:$S, $F$352, FALSE)</f>
        <v>#N/A</v>
      </c>
      <c r="W381" s="172" t="e">
        <f t="shared" si="2290"/>
        <v>#VALUE!</v>
      </c>
      <c r="X381" s="185" t="e">
        <f>[2]!YBHIST($E381,$I381,X$25,"sec","")</f>
        <v>#VALUE!</v>
      </c>
      <c r="Y381" s="80" t="e">
        <f t="shared" si="2274"/>
        <v>#VALUE!</v>
      </c>
      <c r="Z381" s="82" t="e">
        <f t="shared" si="2283"/>
        <v>#VALUE!</v>
      </c>
      <c r="AA381" s="82" t="e">
        <f>[2]!YBHIST($F381,$I381,X$25,"sec","")</f>
        <v>#VALUE!</v>
      </c>
      <c r="AB381" s="82" t="e">
        <f t="shared" si="2304"/>
        <v>#VALUE!</v>
      </c>
      <c r="AC381" s="187" t="e">
        <f t="shared" si="2305"/>
        <v>#VALUE!</v>
      </c>
      <c r="AD381" s="189" t="e">
        <f>VLOOKUP($I381, 'Barcap OAD'!$A:$S, $F$26, FALSE)</f>
        <v>#N/A</v>
      </c>
      <c r="AE381" s="172" t="e">
        <f t="shared" si="2263"/>
        <v>#VALUE!</v>
      </c>
      <c r="AF381" s="86" t="e">
        <f t="shared" si="2264"/>
        <v>#VALUE!</v>
      </c>
      <c r="AG381" s="80" t="e">
        <f t="shared" si="2297"/>
        <v>#VALUE!</v>
      </c>
      <c r="AH381" s="83" t="e">
        <f t="shared" si="2298"/>
        <v>#VALUE!</v>
      </c>
      <c r="AI381" s="80" t="e">
        <f t="shared" si="2299"/>
        <v>#VALUE!</v>
      </c>
      <c r="AJ381" s="83" t="e">
        <f t="shared" si="2291"/>
        <v>#VALUE!</v>
      </c>
      <c r="AK381" s="187" t="e">
        <f t="shared" si="2284"/>
        <v>#VALUE!</v>
      </c>
      <c r="AL381" s="192" t="e">
        <f t="shared" si="2292"/>
        <v>#VALUE!</v>
      </c>
      <c r="AM381" s="83" t="e">
        <f t="shared" si="2293"/>
        <v>#VALUE!</v>
      </c>
      <c r="AN381" s="80" t="e">
        <f>SUM(AL$369:AL381)</f>
        <v>#VALUE!</v>
      </c>
      <c r="AO381" s="109" t="e">
        <f t="shared" si="2300"/>
        <v>#VALUE!</v>
      </c>
      <c r="AP381" s="194" t="e">
        <f t="shared" si="2301"/>
        <v>#VALUE!</v>
      </c>
      <c r="AQ381" s="200" t="e">
        <f t="shared" si="2294"/>
        <v>#VALUE!</v>
      </c>
      <c r="AR381" s="204"/>
      <c r="AS381" s="221"/>
      <c r="AV381" s="67">
        <f t="shared" si="2285"/>
        <v>-37</v>
      </c>
      <c r="AX381" s="207" t="str">
        <f>[2]!YBHIST($I$352,$I381,J$25,"sec","")</f>
        <v>E</v>
      </c>
      <c r="AY381" s="205" t="str">
        <f>[2]!YBPRICE($I$352,AX381&amp;"d","Market","AccruedInterest","Swap",$I381,"LMMSkew","","Model",100,"")</f>
        <v>E</v>
      </c>
      <c r="BA381" s="211" t="e">
        <f>[2]!YBHIST($E381,$I381,X$25,"sec","")</f>
        <v>#VALUE!</v>
      </c>
      <c r="BB381" s="67" t="e">
        <f>[2]!YBPRICE(E$41,BA381,"Market","AccruedInterest","Swap",$I381,"LMMSkew","","Model",100,"OASEDUR")</f>
        <v>#VALUE!</v>
      </c>
      <c r="BD381" s="211" t="e">
        <f>[2]!YBHIST($F381,$I381,X$25,"sec","")</f>
        <v>#VALUE!</v>
      </c>
      <c r="BE381" s="67" t="e">
        <f>[2]!YBPRICE(E$41,BD381,"Market","AccruedInterest","Swap",$I381,"LMMSkew","","Model",100,"OASEDUR")</f>
        <v>#VALUE!</v>
      </c>
      <c r="BI381" s="518" t="e">
        <f t="shared" si="2302"/>
        <v>#VALUE!</v>
      </c>
      <c r="BJ381" s="520" t="e">
        <f>PRODUCT($BI$369:BI381)-1</f>
        <v>#VALUE!</v>
      </c>
      <c r="BK381" s="518" t="e">
        <f t="shared" si="2303"/>
        <v>#VALUE!</v>
      </c>
      <c r="BL381" s="520" t="e">
        <f>PRODUCT($BK$369:BK381)-1</f>
        <v>#VALUE!</v>
      </c>
    </row>
    <row r="382" spans="1:64" ht="15" customHeight="1">
      <c r="A382" s="67" t="s">
        <v>78</v>
      </c>
      <c r="B382" s="69">
        <v>2.5</v>
      </c>
      <c r="C382" s="70" t="e">
        <f t="shared" si="2280"/>
        <v>#VALUE!</v>
      </c>
      <c r="D382" s="70" t="e">
        <f>I382+35</f>
        <v>#VALUE!</v>
      </c>
      <c r="E382" s="70" t="e">
        <f t="shared" si="2259"/>
        <v>#VALUE!</v>
      </c>
      <c r="F382" s="70" t="e">
        <f t="shared" si="2260"/>
        <v>#VALUE!</v>
      </c>
      <c r="G382" s="70" t="str">
        <f>"FNMA"&amp;TEXT($J$23,"0.0")&amp;"-TBA-GEN"</f>
        <v>FNMA3.0-TBA-GEN</v>
      </c>
      <c r="H382" s="71"/>
      <c r="I382" s="133" t="str">
        <f>[2]!YBWORKDAY(EDATE(Base_Date, AV382), -1, "USD")</f>
        <v>E</v>
      </c>
      <c r="J382" s="217" t="str">
        <f t="shared" si="2281"/>
        <v>E</v>
      </c>
      <c r="K382" s="80" t="e">
        <f t="shared" si="2282"/>
        <v>#VALUE!</v>
      </c>
      <c r="L382" s="80" t="e">
        <f t="shared" si="2286"/>
        <v>#VALUE!</v>
      </c>
      <c r="M382" s="81" t="str">
        <f>[2]!YBHIST($I$352,$I382,"LMMOAS","sec")</f>
        <v>E</v>
      </c>
      <c r="N382" s="73" t="str">
        <f>[2]!YBHIST($I$352,$I381,M$25,"sec","")</f>
        <v>E</v>
      </c>
      <c r="O382" s="170" t="str">
        <f>[2]!YBHIST("1 Month LIBOR",I382,"Yield","bmk","")</f>
        <v>E</v>
      </c>
      <c r="P382" s="80" t="e">
        <f t="shared" si="2287"/>
        <v>#VALUE!</v>
      </c>
      <c r="Q382" s="82" t="str">
        <f>[2]!YBSCEN($I$352,$J381&amp;"d","Market",O$25,"Swap",$I381,"MarketWSkew","","Model",100,0,29,"Gradual","ParShift|N",0,"Annualized ROR",O381,100,"",,,,"Default",,,,"Default",,)</f>
        <v>E</v>
      </c>
      <c r="R382" s="80" t="e">
        <f t="shared" si="2288"/>
        <v>#VALUE!</v>
      </c>
      <c r="S382" s="83" t="e">
        <f t="shared" si="2289"/>
        <v>#VALUE!</v>
      </c>
      <c r="T382" s="80" t="e">
        <f>SUM(R$369:R382)</f>
        <v>#VALUE!</v>
      </c>
      <c r="U382" s="83" t="e">
        <f t="shared" si="2296"/>
        <v>#VALUE!</v>
      </c>
      <c r="V382" s="84" t="e">
        <f>VLOOKUP($I382, 'Barcap OAD'!$A:$S, $F$352, FALSE)</f>
        <v>#N/A</v>
      </c>
      <c r="W382" s="172" t="e">
        <f t="shared" si="2290"/>
        <v>#VALUE!</v>
      </c>
      <c r="X382" s="185" t="e">
        <f>[2]!YBHIST($E382,$I382,X$25,"sec","")</f>
        <v>#VALUE!</v>
      </c>
      <c r="Y382" s="80" t="e">
        <f t="shared" si="2274"/>
        <v>#VALUE!</v>
      </c>
      <c r="Z382" s="82" t="e">
        <f t="shared" si="2283"/>
        <v>#VALUE!</v>
      </c>
      <c r="AA382" s="82" t="e">
        <f>[2]!YBHIST($F382,$I382,X$25,"sec","")</f>
        <v>#VALUE!</v>
      </c>
      <c r="AB382" s="82" t="e">
        <f t="shared" si="2304"/>
        <v>#VALUE!</v>
      </c>
      <c r="AC382" s="187" t="e">
        <f t="shared" si="2305"/>
        <v>#VALUE!</v>
      </c>
      <c r="AD382" s="189" t="e">
        <f>VLOOKUP($I382, 'Barcap OAD'!$A:$S, $F$26, FALSE)</f>
        <v>#N/A</v>
      </c>
      <c r="AE382" s="172" t="e">
        <f t="shared" si="2263"/>
        <v>#VALUE!</v>
      </c>
      <c r="AF382" s="86" t="e">
        <f t="shared" si="2264"/>
        <v>#VALUE!</v>
      </c>
      <c r="AG382" s="80" t="e">
        <f t="shared" si="2297"/>
        <v>#VALUE!</v>
      </c>
      <c r="AH382" s="83" t="e">
        <f t="shared" si="2298"/>
        <v>#VALUE!</v>
      </c>
      <c r="AI382" s="80" t="e">
        <f t="shared" si="2299"/>
        <v>#VALUE!</v>
      </c>
      <c r="AJ382" s="83" t="e">
        <f t="shared" si="2291"/>
        <v>#VALUE!</v>
      </c>
      <c r="AK382" s="187" t="e">
        <f t="shared" si="2284"/>
        <v>#VALUE!</v>
      </c>
      <c r="AL382" s="192" t="e">
        <f t="shared" si="2292"/>
        <v>#VALUE!</v>
      </c>
      <c r="AM382" s="83" t="e">
        <f t="shared" si="2293"/>
        <v>#VALUE!</v>
      </c>
      <c r="AN382" s="80" t="e">
        <f>SUM(AL$369:AL382)</f>
        <v>#VALUE!</v>
      </c>
      <c r="AO382" s="109" t="e">
        <f t="shared" si="2300"/>
        <v>#VALUE!</v>
      </c>
      <c r="AP382" s="194" t="e">
        <f t="shared" si="2301"/>
        <v>#VALUE!</v>
      </c>
      <c r="AQ382" s="200" t="e">
        <f t="shared" si="2294"/>
        <v>#VALUE!</v>
      </c>
      <c r="AR382" s="204"/>
      <c r="AS382" s="221"/>
      <c r="AV382" s="67">
        <f t="shared" si="2285"/>
        <v>-36</v>
      </c>
      <c r="AX382" s="208" t="str">
        <f>[2]!YBHIST($I$352,$I382,J$25,"sec","")</f>
        <v>E</v>
      </c>
      <c r="AY382" s="206" t="str">
        <f>[2]!YBPRICE($I$352,AX382&amp;"d","Market","AccruedInterest","Swap",$I382,"LMMSkew","","Model",100,"")</f>
        <v>E</v>
      </c>
      <c r="BA382" s="211" t="e">
        <f>[2]!YBHIST($E382,$I382,X$25,"sec","")</f>
        <v>#VALUE!</v>
      </c>
      <c r="BB382" s="67" t="e">
        <f>[2]!YBPRICE(E$41,BA382,"Market","AccruedInterest","Swap",$I382,"LMMSkew","","Model",100,"OASEDUR")</f>
        <v>#VALUE!</v>
      </c>
      <c r="BD382" s="211" t="e">
        <f>[2]!YBHIST($F382,$I382,X$25,"sec","")</f>
        <v>#VALUE!</v>
      </c>
      <c r="BE382" s="67" t="e">
        <f>[2]!YBPRICE(E$41,BD382,"Market","AccruedInterest","Swap",$I382,"LMMSkew","","Model",100,"OASEDUR")</f>
        <v>#VALUE!</v>
      </c>
      <c r="BI382" s="518" t="e">
        <f t="shared" si="2302"/>
        <v>#VALUE!</v>
      </c>
      <c r="BJ382" s="520" t="e">
        <f>PRODUCT($BI$369:BI382)-1</f>
        <v>#VALUE!</v>
      </c>
      <c r="BK382" s="518" t="e">
        <f t="shared" si="2303"/>
        <v>#VALUE!</v>
      </c>
      <c r="BL382" s="520" t="e">
        <f>PRODUCT($BK$369:BK382)-1</f>
        <v>#VALUE!</v>
      </c>
    </row>
    <row r="383" spans="1:64" ht="15" customHeight="1">
      <c r="A383" s="67" t="s">
        <v>80</v>
      </c>
      <c r="B383" s="69">
        <v>3</v>
      </c>
      <c r="C383" s="70" t="e">
        <f t="shared" si="2280"/>
        <v>#VALUE!</v>
      </c>
      <c r="D383" s="70" t="e">
        <f t="shared" ref="D383:D395" si="2306">I383+35</f>
        <v>#VALUE!</v>
      </c>
      <c r="E383" s="70" t="e">
        <f t="shared" si="2259"/>
        <v>#VALUE!</v>
      </c>
      <c r="F383" s="70" t="e">
        <f t="shared" si="2260"/>
        <v>#VALUE!</v>
      </c>
      <c r="G383" s="70" t="str">
        <f t="shared" ref="G383:G418" si="2307">"FNMA"&amp;TEXT($J$23,"0.0")&amp;"-TBA-GEN"</f>
        <v>FNMA3.0-TBA-GEN</v>
      </c>
      <c r="H383" s="71"/>
      <c r="I383" s="133" t="str">
        <f>[2]!YBWORKDAY(EDATE(Base_Date, AV383), -1, "USD")</f>
        <v>E</v>
      </c>
      <c r="J383" s="217" t="str">
        <f t="shared" si="2281"/>
        <v>E</v>
      </c>
      <c r="K383" s="80" t="e">
        <f t="shared" si="2282"/>
        <v>#VALUE!</v>
      </c>
      <c r="L383" s="80" t="e">
        <f t="shared" si="2286"/>
        <v>#VALUE!</v>
      </c>
      <c r="M383" s="81" t="str">
        <f>[2]!YBHIST($I$352,$I383,"LMMOAS","sec")</f>
        <v>E</v>
      </c>
      <c r="N383" s="73" t="str">
        <f>[2]!YBHIST($I$352,$I382,M$25,"sec","")</f>
        <v>E</v>
      </c>
      <c r="O383" s="170" t="str">
        <f>[2]!YBHIST("1 Month LIBOR",I383,"Yield","bmk","")</f>
        <v>E</v>
      </c>
      <c r="P383" s="80" t="e">
        <f t="shared" si="2287"/>
        <v>#VALUE!</v>
      </c>
      <c r="Q383" s="82" t="str">
        <f>[2]!YBSCEN($I$352,$J382&amp;"d","Market",O$25,"Swap",$I382,"MarketWSkew","","Model",100,0,29,"Gradual","ParShift|N",0,"Annualized ROR",O382,100,"",,,,"Default",,,,"Default",,)</f>
        <v>E</v>
      </c>
      <c r="R383" s="80" t="e">
        <f t="shared" si="2288"/>
        <v>#VALUE!</v>
      </c>
      <c r="S383" s="83" t="e">
        <f t="shared" si="2289"/>
        <v>#VALUE!</v>
      </c>
      <c r="T383" s="80" t="e">
        <f>SUM(R$369:R383)</f>
        <v>#VALUE!</v>
      </c>
      <c r="U383" s="83" t="e">
        <f t="shared" si="2296"/>
        <v>#VALUE!</v>
      </c>
      <c r="V383" s="84" t="e">
        <f>VLOOKUP($I383, 'Barcap OAD'!$A:$S, $F$352, FALSE)</f>
        <v>#N/A</v>
      </c>
      <c r="W383" s="172" t="e">
        <f t="shared" si="2290"/>
        <v>#VALUE!</v>
      </c>
      <c r="X383" s="185" t="e">
        <f>[2]!YBHIST($E383,$I383,X$25,"sec","")</f>
        <v>#VALUE!</v>
      </c>
      <c r="Y383" s="80" t="e">
        <f t="shared" si="2274"/>
        <v>#VALUE!</v>
      </c>
      <c r="Z383" s="82" t="e">
        <f t="shared" si="2283"/>
        <v>#VALUE!</v>
      </c>
      <c r="AA383" s="82" t="e">
        <f>[2]!YBHIST($F383,$I383,X$25,"sec","")</f>
        <v>#VALUE!</v>
      </c>
      <c r="AB383" s="82" t="e">
        <f t="shared" si="2304"/>
        <v>#VALUE!</v>
      </c>
      <c r="AC383" s="187" t="e">
        <f t="shared" si="2305"/>
        <v>#VALUE!</v>
      </c>
      <c r="AD383" s="189" t="e">
        <f>VLOOKUP($I383, 'Barcap OAD'!$A:$S, $F$26, FALSE)</f>
        <v>#N/A</v>
      </c>
      <c r="AE383" s="172" t="e">
        <f t="shared" si="2263"/>
        <v>#VALUE!</v>
      </c>
      <c r="AF383" s="86" t="e">
        <f t="shared" si="2264"/>
        <v>#VALUE!</v>
      </c>
      <c r="AG383" s="80" t="e">
        <f t="shared" si="2297"/>
        <v>#VALUE!</v>
      </c>
      <c r="AH383" s="83" t="e">
        <f t="shared" si="2298"/>
        <v>#VALUE!</v>
      </c>
      <c r="AI383" s="80" t="e">
        <f t="shared" si="2299"/>
        <v>#VALUE!</v>
      </c>
      <c r="AJ383" s="83" t="e">
        <f t="shared" si="2291"/>
        <v>#VALUE!</v>
      </c>
      <c r="AK383" s="187" t="e">
        <f t="shared" si="2284"/>
        <v>#VALUE!</v>
      </c>
      <c r="AL383" s="192" t="e">
        <f t="shared" si="2292"/>
        <v>#VALUE!</v>
      </c>
      <c r="AM383" s="83" t="e">
        <f t="shared" si="2293"/>
        <v>#VALUE!</v>
      </c>
      <c r="AN383" s="80" t="e">
        <f>SUM(AL$369:AL383)</f>
        <v>#VALUE!</v>
      </c>
      <c r="AO383" s="109" t="e">
        <f t="shared" si="2300"/>
        <v>#VALUE!</v>
      </c>
      <c r="AP383" s="194" t="e">
        <f t="shared" si="2301"/>
        <v>#VALUE!</v>
      </c>
      <c r="AQ383" s="200" t="e">
        <f t="shared" si="2294"/>
        <v>#VALUE!</v>
      </c>
      <c r="AR383" s="204"/>
      <c r="AS383" s="221"/>
      <c r="AV383" s="67">
        <f t="shared" si="2285"/>
        <v>-35</v>
      </c>
      <c r="AX383" s="208" t="str">
        <f>[2]!YBHIST($I$352,$I383,J$25,"sec","")</f>
        <v>E</v>
      </c>
      <c r="AY383" s="206" t="str">
        <f>[2]!YBPRICE($I$352,AX383&amp;"d","Market","AccruedInterest","Swap",$I383,"LMMSkew","","Model",100,"")</f>
        <v>E</v>
      </c>
      <c r="BA383" s="211" t="e">
        <f>[2]!YBHIST($E383,$I383,X$25,"sec","")</f>
        <v>#VALUE!</v>
      </c>
      <c r="BB383" s="67" t="e">
        <f>[2]!YBPRICE(E$41,BA383,"Market","AccruedInterest","Swap",$I383,"LMMSkew","","Model",100,"OASEDUR")</f>
        <v>#VALUE!</v>
      </c>
      <c r="BD383" s="211" t="e">
        <f>[2]!YBHIST($F383,$I383,X$25,"sec","")</f>
        <v>#VALUE!</v>
      </c>
      <c r="BE383" s="67" t="e">
        <f>[2]!YBPRICE(E$41,BD383,"Market","AccruedInterest","Swap",$I383,"LMMSkew","","Model",100,"OASEDUR")</f>
        <v>#VALUE!</v>
      </c>
      <c r="BI383" s="518" t="e">
        <f t="shared" si="2302"/>
        <v>#VALUE!</v>
      </c>
      <c r="BJ383" s="520" t="e">
        <f>PRODUCT($BI$369:BI383)-1</f>
        <v>#VALUE!</v>
      </c>
      <c r="BK383" s="518" t="e">
        <f t="shared" si="2303"/>
        <v>#VALUE!</v>
      </c>
      <c r="BL383" s="520" t="e">
        <f>PRODUCT($BK$369:BK383)-1</f>
        <v>#VALUE!</v>
      </c>
    </row>
    <row r="384" spans="1:64" ht="15" customHeight="1">
      <c r="A384" s="67" t="s">
        <v>83</v>
      </c>
      <c r="B384" s="69">
        <v>3.5</v>
      </c>
      <c r="C384" s="70" t="e">
        <f t="shared" si="2280"/>
        <v>#VALUE!</v>
      </c>
      <c r="D384" s="70" t="e">
        <f t="shared" si="2306"/>
        <v>#VALUE!</v>
      </c>
      <c r="E384" s="70" t="e">
        <f t="shared" si="2259"/>
        <v>#VALUE!</v>
      </c>
      <c r="F384" s="70" t="e">
        <f t="shared" si="2260"/>
        <v>#VALUE!</v>
      </c>
      <c r="G384" s="70" t="str">
        <f t="shared" si="2307"/>
        <v>FNMA3.0-TBA-GEN</v>
      </c>
      <c r="H384" s="71"/>
      <c r="I384" s="133" t="str">
        <f>[2]!YBWORKDAY(EDATE(Base_Date, AV384), -1, "USD")</f>
        <v>E</v>
      </c>
      <c r="J384" s="217" t="str">
        <f t="shared" si="2281"/>
        <v>E</v>
      </c>
      <c r="K384" s="80" t="e">
        <f t="shared" si="2282"/>
        <v>#VALUE!</v>
      </c>
      <c r="L384" s="80" t="e">
        <f t="shared" si="2286"/>
        <v>#VALUE!</v>
      </c>
      <c r="M384" s="81" t="str">
        <f>[2]!YBHIST($I$352,$I384,"LMMOAS","sec")</f>
        <v>E</v>
      </c>
      <c r="N384" s="73" t="str">
        <f>[2]!YBHIST($I$352,$I383,M$25,"sec","")</f>
        <v>E</v>
      </c>
      <c r="O384" s="170" t="str">
        <f>[2]!YBHIST("1 Month LIBOR",I384,"Yield","bmk","")</f>
        <v>E</v>
      </c>
      <c r="P384" s="80" t="e">
        <f t="shared" si="2287"/>
        <v>#VALUE!</v>
      </c>
      <c r="Q384" s="82" t="str">
        <f>[2]!YBSCEN($I$352,$J383&amp;"d","Market",O$25,"Swap",$I383,"MarketWSkew","","Model",100,0,29,"Gradual","ParShift|N",0,"Annualized ROR",O383,100,"",,,,"Default",,,,"Default",,)</f>
        <v>E</v>
      </c>
      <c r="R384" s="80" t="e">
        <f t="shared" si="2288"/>
        <v>#VALUE!</v>
      </c>
      <c r="S384" s="83" t="e">
        <f t="shared" si="2289"/>
        <v>#VALUE!</v>
      </c>
      <c r="T384" s="80" t="e">
        <f>SUM(R$369:R384)</f>
        <v>#VALUE!</v>
      </c>
      <c r="U384" s="83" t="e">
        <f t="shared" si="2296"/>
        <v>#VALUE!</v>
      </c>
      <c r="V384" s="84" t="e">
        <f>VLOOKUP($I384, 'Barcap OAD'!$A:$S, $F$352, FALSE)</f>
        <v>#N/A</v>
      </c>
      <c r="W384" s="172" t="e">
        <f t="shared" si="2290"/>
        <v>#VALUE!</v>
      </c>
      <c r="X384" s="185" t="e">
        <f>[2]!YBHIST($E384,$I384,X$25,"sec","")</f>
        <v>#VALUE!</v>
      </c>
      <c r="Y384" s="80" t="e">
        <f t="shared" si="2274"/>
        <v>#VALUE!</v>
      </c>
      <c r="Z384" s="82" t="e">
        <f t="shared" si="2283"/>
        <v>#VALUE!</v>
      </c>
      <c r="AA384" s="82" t="e">
        <f>[2]!YBHIST($F384,$I384,X$25,"sec","")</f>
        <v>#VALUE!</v>
      </c>
      <c r="AB384" s="82" t="e">
        <f t="shared" si="2304"/>
        <v>#VALUE!</v>
      </c>
      <c r="AC384" s="187" t="e">
        <f t="shared" si="2305"/>
        <v>#VALUE!</v>
      </c>
      <c r="AD384" s="189" t="e">
        <f>VLOOKUP($I384, 'Barcap OAD'!$A:$S, $F$26, FALSE)</f>
        <v>#N/A</v>
      </c>
      <c r="AE384" s="172" t="e">
        <f t="shared" si="2263"/>
        <v>#VALUE!</v>
      </c>
      <c r="AF384" s="86" t="e">
        <f t="shared" si="2264"/>
        <v>#VALUE!</v>
      </c>
      <c r="AG384" s="80" t="e">
        <f t="shared" si="2297"/>
        <v>#VALUE!</v>
      </c>
      <c r="AH384" s="83" t="e">
        <f t="shared" si="2298"/>
        <v>#VALUE!</v>
      </c>
      <c r="AI384" s="80" t="e">
        <f t="shared" si="2299"/>
        <v>#VALUE!</v>
      </c>
      <c r="AJ384" s="83" t="e">
        <f t="shared" si="2291"/>
        <v>#VALUE!</v>
      </c>
      <c r="AK384" s="187" t="e">
        <f t="shared" si="2284"/>
        <v>#VALUE!</v>
      </c>
      <c r="AL384" s="192" t="e">
        <f t="shared" si="2292"/>
        <v>#VALUE!</v>
      </c>
      <c r="AM384" s="83" t="e">
        <f t="shared" si="2293"/>
        <v>#VALUE!</v>
      </c>
      <c r="AN384" s="80" t="e">
        <f>SUM(AL$369:AL384)</f>
        <v>#VALUE!</v>
      </c>
      <c r="AO384" s="109" t="e">
        <f t="shared" si="2300"/>
        <v>#VALUE!</v>
      </c>
      <c r="AP384" s="194" t="e">
        <f t="shared" si="2301"/>
        <v>#VALUE!</v>
      </c>
      <c r="AQ384" s="200" t="e">
        <f t="shared" si="2294"/>
        <v>#VALUE!</v>
      </c>
      <c r="AR384" s="204"/>
      <c r="AS384" s="221"/>
      <c r="AV384" s="67">
        <f t="shared" si="2285"/>
        <v>-34</v>
      </c>
      <c r="AX384" s="208" t="str">
        <f>[2]!YBHIST($I$352,$I384,J$25,"sec","")</f>
        <v>E</v>
      </c>
      <c r="AY384" s="206" t="str">
        <f>[2]!YBPRICE($I$352,AX384&amp;"d","Market","AccruedInterest","Swap",$I384,"LMMSkew","","Model",100,"")</f>
        <v>E</v>
      </c>
      <c r="BA384" s="211" t="e">
        <f>[2]!YBHIST($E384,$I384,X$25,"sec","")</f>
        <v>#VALUE!</v>
      </c>
      <c r="BB384" s="67" t="e">
        <f>[2]!YBPRICE(E$41,BA384,"Market","AccruedInterest","Swap",$I384,"LMMSkew","","Model",100,"OASEDUR")</f>
        <v>#VALUE!</v>
      </c>
      <c r="BD384" s="211" t="e">
        <f>[2]!YBHIST($F384,$I384,X$25,"sec","")</f>
        <v>#VALUE!</v>
      </c>
      <c r="BE384" s="67" t="e">
        <f>[2]!YBPRICE(E$41,BD384,"Market","AccruedInterest","Swap",$I384,"LMMSkew","","Model",100,"OASEDUR")</f>
        <v>#VALUE!</v>
      </c>
      <c r="BI384" s="518" t="e">
        <f t="shared" si="2302"/>
        <v>#VALUE!</v>
      </c>
      <c r="BJ384" s="520" t="e">
        <f>PRODUCT($BI$369:BI384)-1</f>
        <v>#VALUE!</v>
      </c>
      <c r="BK384" s="518" t="e">
        <f t="shared" si="2303"/>
        <v>#VALUE!</v>
      </c>
      <c r="BL384" s="520" t="e">
        <f>PRODUCT($BK$369:BK384)-1</f>
        <v>#VALUE!</v>
      </c>
    </row>
    <row r="385" spans="1:64" ht="15" customHeight="1">
      <c r="A385" s="67" t="s">
        <v>83</v>
      </c>
      <c r="B385" s="69">
        <v>4</v>
      </c>
      <c r="C385" s="70" t="e">
        <f t="shared" si="2280"/>
        <v>#VALUE!</v>
      </c>
      <c r="D385" s="70" t="e">
        <f t="shared" si="2306"/>
        <v>#VALUE!</v>
      </c>
      <c r="E385" s="70" t="e">
        <f t="shared" si="2259"/>
        <v>#VALUE!</v>
      </c>
      <c r="F385" s="70" t="e">
        <f t="shared" si="2260"/>
        <v>#VALUE!</v>
      </c>
      <c r="G385" s="70" t="str">
        <f t="shared" si="2307"/>
        <v>FNMA3.0-TBA-GEN</v>
      </c>
      <c r="H385" s="71"/>
      <c r="I385" s="133" t="str">
        <f>[2]!YBWORKDAY(EDATE(Base_Date, AV385), -1, "USD")</f>
        <v>E</v>
      </c>
      <c r="J385" s="217" t="str">
        <f t="shared" si="2281"/>
        <v>E</v>
      </c>
      <c r="K385" s="80" t="e">
        <f t="shared" si="2282"/>
        <v>#VALUE!</v>
      </c>
      <c r="L385" s="80" t="e">
        <f t="shared" si="2286"/>
        <v>#VALUE!</v>
      </c>
      <c r="M385" s="81" t="str">
        <f>[2]!YBHIST($I$352,$I385,"LMMOAS","sec")</f>
        <v>E</v>
      </c>
      <c r="N385" s="73" t="str">
        <f>[2]!YBHIST($I$352,$I384,M$25,"sec","")</f>
        <v>E</v>
      </c>
      <c r="O385" s="170" t="str">
        <f>[2]!YBHIST("1 Month LIBOR",I385,"Yield","bmk","")</f>
        <v>E</v>
      </c>
      <c r="P385" s="80" t="e">
        <f t="shared" si="2287"/>
        <v>#VALUE!</v>
      </c>
      <c r="Q385" s="82" t="str">
        <f>[2]!YBSCEN($I$352,$J384&amp;"d","Market",O$25,"Swap",$I384,"MarketWSkew","","Model",100,0,29,"Gradual","ParShift|N",0,"Annualized ROR",O384,100,"",,,,"Default",,,,"Default",,)</f>
        <v>E</v>
      </c>
      <c r="R385" s="80" t="e">
        <f t="shared" si="2288"/>
        <v>#VALUE!</v>
      </c>
      <c r="S385" s="83" t="e">
        <f t="shared" si="2289"/>
        <v>#VALUE!</v>
      </c>
      <c r="T385" s="80" t="e">
        <f>SUM(R$369:R385)</f>
        <v>#VALUE!</v>
      </c>
      <c r="U385" s="83" t="e">
        <f t="shared" si="2296"/>
        <v>#VALUE!</v>
      </c>
      <c r="V385" s="84" t="e">
        <f>VLOOKUP($I385, 'Barcap OAD'!$A:$S, $F$352, FALSE)</f>
        <v>#N/A</v>
      </c>
      <c r="W385" s="172" t="e">
        <f t="shared" si="2290"/>
        <v>#VALUE!</v>
      </c>
      <c r="X385" s="185" t="e">
        <f>[2]!YBHIST($E385,$I385,X$25,"sec","")</f>
        <v>#VALUE!</v>
      </c>
      <c r="Y385" s="80" t="e">
        <f t="shared" si="2274"/>
        <v>#VALUE!</v>
      </c>
      <c r="Z385" s="82" t="e">
        <f t="shared" si="2283"/>
        <v>#VALUE!</v>
      </c>
      <c r="AA385" s="82" t="e">
        <f>[2]!YBHIST($F385,$I385,X$25,"sec","")</f>
        <v>#VALUE!</v>
      </c>
      <c r="AB385" s="82" t="e">
        <f t="shared" si="2304"/>
        <v>#VALUE!</v>
      </c>
      <c r="AC385" s="187" t="e">
        <f t="shared" si="2305"/>
        <v>#VALUE!</v>
      </c>
      <c r="AD385" s="189" t="e">
        <f>VLOOKUP($I385, 'Barcap OAD'!$A:$S, $F$26, FALSE)</f>
        <v>#N/A</v>
      </c>
      <c r="AE385" s="172" t="e">
        <f t="shared" si="2263"/>
        <v>#VALUE!</v>
      </c>
      <c r="AF385" s="86" t="e">
        <f t="shared" si="2264"/>
        <v>#VALUE!</v>
      </c>
      <c r="AG385" s="80" t="e">
        <f t="shared" si="2297"/>
        <v>#VALUE!</v>
      </c>
      <c r="AH385" s="83" t="e">
        <f t="shared" si="2298"/>
        <v>#VALUE!</v>
      </c>
      <c r="AI385" s="80" t="e">
        <f t="shared" si="2299"/>
        <v>#VALUE!</v>
      </c>
      <c r="AJ385" s="83" t="e">
        <f t="shared" si="2291"/>
        <v>#VALUE!</v>
      </c>
      <c r="AK385" s="187" t="e">
        <f t="shared" si="2284"/>
        <v>#VALUE!</v>
      </c>
      <c r="AL385" s="192" t="e">
        <f t="shared" si="2292"/>
        <v>#VALUE!</v>
      </c>
      <c r="AM385" s="83" t="e">
        <f t="shared" si="2293"/>
        <v>#VALUE!</v>
      </c>
      <c r="AN385" s="80" t="e">
        <f>SUM(AL$369:AL385)</f>
        <v>#VALUE!</v>
      </c>
      <c r="AO385" s="109" t="e">
        <f t="shared" si="2300"/>
        <v>#VALUE!</v>
      </c>
      <c r="AP385" s="194" t="e">
        <f t="shared" si="2301"/>
        <v>#VALUE!</v>
      </c>
      <c r="AQ385" s="200" t="e">
        <f t="shared" si="2294"/>
        <v>#VALUE!</v>
      </c>
      <c r="AR385" s="204"/>
      <c r="AS385" s="221"/>
      <c r="AV385" s="67">
        <f t="shared" si="2285"/>
        <v>-33</v>
      </c>
      <c r="AX385" s="208" t="str">
        <f>[2]!YBHIST($I$352,$I385,J$25,"sec","")</f>
        <v>E</v>
      </c>
      <c r="AY385" s="206" t="str">
        <f>[2]!YBPRICE($I$352,AX385&amp;"d","Market","AccruedInterest","Swap",$I385,"LMMSkew","","Model",100,"")</f>
        <v>E</v>
      </c>
      <c r="BA385" s="211" t="e">
        <f>[2]!YBHIST($E385,$I385,X$25,"sec","")</f>
        <v>#VALUE!</v>
      </c>
      <c r="BB385" s="67" t="e">
        <f>[2]!YBPRICE(E$41,BA385,"Market","AccruedInterest","Swap",$I385,"LMMSkew","","Model",100,"OASEDUR")</f>
        <v>#VALUE!</v>
      </c>
      <c r="BD385" s="211" t="e">
        <f>[2]!YBHIST($F385,$I385,X$25,"sec","")</f>
        <v>#VALUE!</v>
      </c>
      <c r="BE385" s="67" t="e">
        <f>[2]!YBPRICE(E$41,BD385,"Market","AccruedInterest","Swap",$I385,"LMMSkew","","Model",100,"OASEDUR")</f>
        <v>#VALUE!</v>
      </c>
      <c r="BI385" s="518" t="e">
        <f t="shared" si="2302"/>
        <v>#VALUE!</v>
      </c>
      <c r="BJ385" s="520" t="e">
        <f>PRODUCT($BI$369:BI385)-1</f>
        <v>#VALUE!</v>
      </c>
      <c r="BK385" s="518" t="e">
        <f t="shared" si="2303"/>
        <v>#VALUE!</v>
      </c>
      <c r="BL385" s="520" t="e">
        <f>PRODUCT($BK$369:BK385)-1</f>
        <v>#VALUE!</v>
      </c>
    </row>
    <row r="386" spans="1:64" ht="15" customHeight="1">
      <c r="A386" s="67" t="s">
        <v>85</v>
      </c>
      <c r="B386" s="69">
        <v>4.5</v>
      </c>
      <c r="C386" s="70" t="e">
        <f t="shared" si="2280"/>
        <v>#VALUE!</v>
      </c>
      <c r="D386" s="70" t="e">
        <f t="shared" si="2306"/>
        <v>#VALUE!</v>
      </c>
      <c r="E386" s="70" t="e">
        <f t="shared" si="2259"/>
        <v>#VALUE!</v>
      </c>
      <c r="F386" s="70" t="e">
        <f t="shared" si="2260"/>
        <v>#VALUE!</v>
      </c>
      <c r="G386" s="70" t="str">
        <f t="shared" si="2307"/>
        <v>FNMA3.0-TBA-GEN</v>
      </c>
      <c r="H386" s="71"/>
      <c r="I386" s="133" t="str">
        <f>[2]!YBWORKDAY(EDATE(Base_Date, AV386), -1, "USD")</f>
        <v>E</v>
      </c>
      <c r="J386" s="217" t="str">
        <f t="shared" si="2281"/>
        <v>E</v>
      </c>
      <c r="K386" s="80" t="e">
        <f t="shared" si="2282"/>
        <v>#VALUE!</v>
      </c>
      <c r="L386" s="80" t="e">
        <f t="shared" si="2286"/>
        <v>#VALUE!</v>
      </c>
      <c r="M386" s="81" t="str">
        <f>[2]!YBHIST($I$352,$I386,"LMMOAS","sec")</f>
        <v>E</v>
      </c>
      <c r="N386" s="73" t="str">
        <f>[2]!YBHIST($I$352,$I385,M$25,"sec","")</f>
        <v>E</v>
      </c>
      <c r="O386" s="170" t="str">
        <f>[2]!YBHIST("1 Month LIBOR",I386,"Yield","bmk","")</f>
        <v>E</v>
      </c>
      <c r="P386" s="80" t="e">
        <f t="shared" si="2287"/>
        <v>#VALUE!</v>
      </c>
      <c r="Q386" s="82" t="str">
        <f>[2]!YBSCEN($I$352,$J385&amp;"d","Market",O$25,"Swap",$I385,"MarketWSkew","","Model",100,0,29,"Gradual","ParShift|N",0,"Annualized ROR",O385,100,"",,,,"Default",,,,"Default",,)</f>
        <v>E</v>
      </c>
      <c r="R386" s="80" t="e">
        <f t="shared" si="2288"/>
        <v>#VALUE!</v>
      </c>
      <c r="S386" s="83" t="e">
        <f t="shared" si="2289"/>
        <v>#VALUE!</v>
      </c>
      <c r="T386" s="80" t="e">
        <f>SUM(R$369:R386)</f>
        <v>#VALUE!</v>
      </c>
      <c r="U386" s="83" t="e">
        <f t="shared" si="2296"/>
        <v>#VALUE!</v>
      </c>
      <c r="V386" s="84" t="e">
        <f>VLOOKUP($I386, 'Barcap OAD'!$A:$S, $F$352, FALSE)</f>
        <v>#N/A</v>
      </c>
      <c r="W386" s="172" t="e">
        <f t="shared" si="2290"/>
        <v>#VALUE!</v>
      </c>
      <c r="X386" s="185" t="e">
        <f>[2]!YBHIST($E386,$I386,X$25,"sec","")</f>
        <v>#VALUE!</v>
      </c>
      <c r="Y386" s="80" t="e">
        <f t="shared" si="2274"/>
        <v>#VALUE!</v>
      </c>
      <c r="Z386" s="82" t="e">
        <f t="shared" si="2283"/>
        <v>#VALUE!</v>
      </c>
      <c r="AA386" s="82" t="e">
        <f>[2]!YBHIST($F386,$I386,X$25,"sec","")</f>
        <v>#VALUE!</v>
      </c>
      <c r="AB386" s="82" t="e">
        <f t="shared" si="2304"/>
        <v>#VALUE!</v>
      </c>
      <c r="AC386" s="187" t="e">
        <f t="shared" si="2305"/>
        <v>#VALUE!</v>
      </c>
      <c r="AD386" s="189" t="e">
        <f>VLOOKUP($I386, 'Barcap OAD'!$A:$S, $F$26, FALSE)</f>
        <v>#N/A</v>
      </c>
      <c r="AE386" s="172" t="e">
        <f t="shared" si="2263"/>
        <v>#VALUE!</v>
      </c>
      <c r="AF386" s="86" t="e">
        <f t="shared" si="2264"/>
        <v>#VALUE!</v>
      </c>
      <c r="AG386" s="80" t="e">
        <f t="shared" si="2297"/>
        <v>#VALUE!</v>
      </c>
      <c r="AH386" s="83" t="e">
        <f t="shared" si="2298"/>
        <v>#VALUE!</v>
      </c>
      <c r="AI386" s="80" t="e">
        <f t="shared" si="2299"/>
        <v>#VALUE!</v>
      </c>
      <c r="AJ386" s="83" t="e">
        <f t="shared" si="2291"/>
        <v>#VALUE!</v>
      </c>
      <c r="AK386" s="187" t="e">
        <f t="shared" si="2284"/>
        <v>#VALUE!</v>
      </c>
      <c r="AL386" s="192" t="e">
        <f t="shared" si="2292"/>
        <v>#VALUE!</v>
      </c>
      <c r="AM386" s="83" t="e">
        <f t="shared" si="2293"/>
        <v>#VALUE!</v>
      </c>
      <c r="AN386" s="80" t="e">
        <f>SUM(AL$369:AL386)</f>
        <v>#VALUE!</v>
      </c>
      <c r="AO386" s="109" t="e">
        <f t="shared" si="2300"/>
        <v>#VALUE!</v>
      </c>
      <c r="AP386" s="194" t="e">
        <f t="shared" si="2301"/>
        <v>#VALUE!</v>
      </c>
      <c r="AQ386" s="200" t="e">
        <f t="shared" si="2294"/>
        <v>#VALUE!</v>
      </c>
      <c r="AR386" s="204"/>
      <c r="AS386" s="221"/>
      <c r="AV386" s="67">
        <f t="shared" si="2285"/>
        <v>-32</v>
      </c>
      <c r="AX386" s="208" t="str">
        <f>[2]!YBHIST($I$352,$I386,J$25,"sec","")</f>
        <v>E</v>
      </c>
      <c r="AY386" s="206" t="str">
        <f>[2]!YBPRICE($I$352,AX386&amp;"d","Market","AccruedInterest","Swap",$I386,"LMMSkew","","Model",100,"")</f>
        <v>E</v>
      </c>
      <c r="BA386" s="211" t="e">
        <f>[2]!YBHIST($E386,$I386,X$25,"sec","")</f>
        <v>#VALUE!</v>
      </c>
      <c r="BB386" s="67" t="e">
        <f>[2]!YBPRICE(E$41,BA386,"Market","AccruedInterest","Swap",$I386,"LMMSkew","","Model",100,"OASEDUR")</f>
        <v>#VALUE!</v>
      </c>
      <c r="BD386" s="211" t="e">
        <f>[2]!YBHIST($F386,$I386,X$25,"sec","")</f>
        <v>#VALUE!</v>
      </c>
      <c r="BE386" s="67" t="e">
        <f>[2]!YBPRICE(E$41,BD386,"Market","AccruedInterest","Swap",$I386,"LMMSkew","","Model",100,"OASEDUR")</f>
        <v>#VALUE!</v>
      </c>
      <c r="BI386" s="518" t="e">
        <f t="shared" si="2302"/>
        <v>#VALUE!</v>
      </c>
      <c r="BJ386" s="520" t="e">
        <f>PRODUCT($BI$369:BI386)-1</f>
        <v>#VALUE!</v>
      </c>
      <c r="BK386" s="518" t="e">
        <f t="shared" si="2303"/>
        <v>#VALUE!</v>
      </c>
      <c r="BL386" s="520" t="e">
        <f>PRODUCT($BK$369:BK386)-1</f>
        <v>#VALUE!</v>
      </c>
    </row>
    <row r="387" spans="1:64" ht="15" customHeight="1">
      <c r="B387" s="69">
        <v>5</v>
      </c>
      <c r="C387" s="70" t="e">
        <f t="shared" si="2280"/>
        <v>#VALUE!</v>
      </c>
      <c r="D387" s="70" t="e">
        <f t="shared" si="2306"/>
        <v>#VALUE!</v>
      </c>
      <c r="E387" s="70" t="e">
        <f t="shared" si="2259"/>
        <v>#VALUE!</v>
      </c>
      <c r="F387" s="70" t="e">
        <f t="shared" si="2260"/>
        <v>#VALUE!</v>
      </c>
      <c r="G387" s="70" t="str">
        <f t="shared" si="2307"/>
        <v>FNMA3.0-TBA-GEN</v>
      </c>
      <c r="H387" s="71"/>
      <c r="I387" s="133" t="str">
        <f>[2]!YBWORKDAY(EDATE(Base_Date, AV387), -1, "USD")</f>
        <v>E</v>
      </c>
      <c r="J387" s="217" t="str">
        <f t="shared" si="2281"/>
        <v>E</v>
      </c>
      <c r="K387" s="80" t="e">
        <f t="shared" si="2282"/>
        <v>#VALUE!</v>
      </c>
      <c r="L387" s="80" t="e">
        <f t="shared" si="2286"/>
        <v>#VALUE!</v>
      </c>
      <c r="M387" s="81" t="str">
        <f>[2]!YBHIST($I$352,$I387,"LMMOAS","sec")</f>
        <v>E</v>
      </c>
      <c r="N387" s="73" t="str">
        <f>[2]!YBHIST($I$352,$I386,M$25,"sec","")</f>
        <v>E</v>
      </c>
      <c r="O387" s="170" t="str">
        <f>[2]!YBHIST("1 Month LIBOR",I387,"Yield","bmk","")</f>
        <v>E</v>
      </c>
      <c r="P387" s="80" t="e">
        <f t="shared" si="2287"/>
        <v>#VALUE!</v>
      </c>
      <c r="Q387" s="82" t="str">
        <f>[2]!YBSCEN($I$352,$J386&amp;"d","Market",O$25,"Swap",$I386,"MarketWSkew","","Model",100,0,29,"Gradual","ParShift|N",0,"Annualized ROR",O386,100,"",,,,"Default",,,,"Default",,)</f>
        <v>E</v>
      </c>
      <c r="R387" s="80" t="e">
        <f t="shared" si="2288"/>
        <v>#VALUE!</v>
      </c>
      <c r="S387" s="83" t="e">
        <f t="shared" si="2289"/>
        <v>#VALUE!</v>
      </c>
      <c r="T387" s="80" t="e">
        <f>SUM(R$369:R387)</f>
        <v>#VALUE!</v>
      </c>
      <c r="U387" s="83" t="e">
        <f t="shared" si="2296"/>
        <v>#VALUE!</v>
      </c>
      <c r="V387" s="84" t="e">
        <f>VLOOKUP($I387, 'Barcap OAD'!$A:$S, $F$352, FALSE)</f>
        <v>#N/A</v>
      </c>
      <c r="W387" s="172" t="e">
        <f t="shared" si="2290"/>
        <v>#VALUE!</v>
      </c>
      <c r="X387" s="185" t="e">
        <f>[2]!YBHIST($E387,$I387,X$25,"sec","")</f>
        <v>#VALUE!</v>
      </c>
      <c r="Y387" s="80" t="e">
        <f t="shared" si="2274"/>
        <v>#VALUE!</v>
      </c>
      <c r="Z387" s="82" t="e">
        <f t="shared" si="2283"/>
        <v>#VALUE!</v>
      </c>
      <c r="AA387" s="82" t="e">
        <f>[2]!YBHIST($F387,$I387,X$25,"sec","")</f>
        <v>#VALUE!</v>
      </c>
      <c r="AB387" s="82" t="e">
        <f t="shared" si="2304"/>
        <v>#VALUE!</v>
      </c>
      <c r="AC387" s="187" t="e">
        <f t="shared" si="2305"/>
        <v>#VALUE!</v>
      </c>
      <c r="AD387" s="189" t="e">
        <f>VLOOKUP($I387, 'Barcap OAD'!$A:$S, $F$26, FALSE)</f>
        <v>#N/A</v>
      </c>
      <c r="AE387" s="172" t="e">
        <f t="shared" si="2263"/>
        <v>#VALUE!</v>
      </c>
      <c r="AF387" s="86" t="e">
        <f t="shared" si="2264"/>
        <v>#VALUE!</v>
      </c>
      <c r="AG387" s="80" t="e">
        <f t="shared" si="2297"/>
        <v>#VALUE!</v>
      </c>
      <c r="AH387" s="83" t="e">
        <f t="shared" si="2298"/>
        <v>#VALUE!</v>
      </c>
      <c r="AI387" s="80" t="e">
        <f t="shared" si="2299"/>
        <v>#VALUE!</v>
      </c>
      <c r="AJ387" s="83" t="e">
        <f t="shared" si="2291"/>
        <v>#VALUE!</v>
      </c>
      <c r="AK387" s="187" t="e">
        <f t="shared" si="2284"/>
        <v>#VALUE!</v>
      </c>
      <c r="AL387" s="192" t="e">
        <f t="shared" si="2292"/>
        <v>#VALUE!</v>
      </c>
      <c r="AM387" s="83" t="e">
        <f t="shared" si="2293"/>
        <v>#VALUE!</v>
      </c>
      <c r="AN387" s="80" t="e">
        <f>SUM(AL$369:AL387)</f>
        <v>#VALUE!</v>
      </c>
      <c r="AO387" s="109" t="e">
        <f t="shared" si="2300"/>
        <v>#VALUE!</v>
      </c>
      <c r="AP387" s="194" t="e">
        <f t="shared" si="2301"/>
        <v>#VALUE!</v>
      </c>
      <c r="AQ387" s="200" t="e">
        <f t="shared" si="2294"/>
        <v>#VALUE!</v>
      </c>
      <c r="AR387" s="204"/>
      <c r="AS387" s="221"/>
      <c r="AV387" s="67">
        <f t="shared" si="2285"/>
        <v>-31</v>
      </c>
      <c r="AX387" s="208" t="str">
        <f>[2]!YBHIST($I$352,$I387,J$25,"sec","")</f>
        <v>E</v>
      </c>
      <c r="AY387" s="206" t="str">
        <f>[2]!YBPRICE($I$352,AX387&amp;"d","Market","AccruedInterest","Swap",$I387,"LMMSkew","","Model",100,"")</f>
        <v>E</v>
      </c>
      <c r="BA387" s="211" t="e">
        <f>[2]!YBHIST($E387,$I387,X$25,"sec","")</f>
        <v>#VALUE!</v>
      </c>
      <c r="BB387" s="67" t="e">
        <f>[2]!YBPRICE(E$41,BA387,"Market","AccruedInterest","Swap",$I387,"LMMSkew","","Model",100,"OASEDUR")</f>
        <v>#VALUE!</v>
      </c>
      <c r="BD387" s="211" t="e">
        <f>[2]!YBHIST($F387,$I387,X$25,"sec","")</f>
        <v>#VALUE!</v>
      </c>
      <c r="BE387" s="67" t="e">
        <f>[2]!YBPRICE(E$41,BD387,"Market","AccruedInterest","Swap",$I387,"LMMSkew","","Model",100,"OASEDUR")</f>
        <v>#VALUE!</v>
      </c>
      <c r="BI387" s="518" t="e">
        <f t="shared" si="2302"/>
        <v>#VALUE!</v>
      </c>
      <c r="BJ387" s="520" t="e">
        <f>PRODUCT($BI$369:BI387)-1</f>
        <v>#VALUE!</v>
      </c>
      <c r="BK387" s="518" t="e">
        <f t="shared" si="2303"/>
        <v>#VALUE!</v>
      </c>
      <c r="BL387" s="520" t="e">
        <f>PRODUCT($BK$369:BK387)-1</f>
        <v>#VALUE!</v>
      </c>
    </row>
    <row r="388" spans="1:64" ht="15" customHeight="1">
      <c r="B388" s="69">
        <v>5.5</v>
      </c>
      <c r="C388" s="70" t="e">
        <f t="shared" si="2280"/>
        <v>#VALUE!</v>
      </c>
      <c r="D388" s="70" t="e">
        <f t="shared" si="2306"/>
        <v>#VALUE!</v>
      </c>
      <c r="E388" s="70" t="e">
        <f t="shared" si="2259"/>
        <v>#VALUE!</v>
      </c>
      <c r="F388" s="70" t="e">
        <f t="shared" si="2260"/>
        <v>#VALUE!</v>
      </c>
      <c r="G388" s="70" t="str">
        <f t="shared" si="2307"/>
        <v>FNMA3.0-TBA-GEN</v>
      </c>
      <c r="H388" s="71"/>
      <c r="I388" s="133" t="str">
        <f>[2]!YBWORKDAY(EDATE(Base_Date, AV388), -1, "USD")</f>
        <v>E</v>
      </c>
      <c r="J388" s="217" t="str">
        <f t="shared" si="2281"/>
        <v>E</v>
      </c>
      <c r="K388" s="80" t="e">
        <f t="shared" si="2282"/>
        <v>#VALUE!</v>
      </c>
      <c r="L388" s="80" t="e">
        <f t="shared" si="2286"/>
        <v>#VALUE!</v>
      </c>
      <c r="M388" s="81" t="str">
        <f>[2]!YBHIST($I$352,$I388,"LMMOAS","sec")</f>
        <v>E</v>
      </c>
      <c r="N388" s="73" t="str">
        <f>[2]!YBHIST($I$352,$I387,M$25,"sec","")</f>
        <v>E</v>
      </c>
      <c r="O388" s="170" t="str">
        <f>[2]!YBHIST("1 Month LIBOR",I388,"Yield","bmk","")</f>
        <v>E</v>
      </c>
      <c r="P388" s="80" t="e">
        <f t="shared" si="2287"/>
        <v>#VALUE!</v>
      </c>
      <c r="Q388" s="82" t="str">
        <f>[2]!YBSCEN($I$352,$J387&amp;"d","Market",O$25,"Swap",$I387,"MarketWSkew","","Model",100,0,29,"Gradual","ParShift|N",0,"Annualized ROR",O387,100,"",,,,"Default",,,,"Default",,)</f>
        <v>E</v>
      </c>
      <c r="R388" s="80" t="e">
        <f t="shared" si="2288"/>
        <v>#VALUE!</v>
      </c>
      <c r="S388" s="83" t="e">
        <f t="shared" si="2289"/>
        <v>#VALUE!</v>
      </c>
      <c r="T388" s="80" t="e">
        <f>SUM(R$369:R388)</f>
        <v>#VALUE!</v>
      </c>
      <c r="U388" s="83" t="e">
        <f t="shared" si="2296"/>
        <v>#VALUE!</v>
      </c>
      <c r="V388" s="84" t="e">
        <f>VLOOKUP($I388, 'Barcap OAD'!$A:$S, $F$352, FALSE)</f>
        <v>#N/A</v>
      </c>
      <c r="W388" s="172" t="e">
        <f t="shared" si="2290"/>
        <v>#VALUE!</v>
      </c>
      <c r="X388" s="185" t="e">
        <f>[2]!YBHIST($E388,$I388,X$25,"sec","")</f>
        <v>#VALUE!</v>
      </c>
      <c r="Y388" s="80" t="e">
        <f t="shared" si="2274"/>
        <v>#VALUE!</v>
      </c>
      <c r="Z388" s="82" t="e">
        <f t="shared" si="2283"/>
        <v>#VALUE!</v>
      </c>
      <c r="AA388" s="82" t="e">
        <f>[2]!YBHIST($F388,$I388,X$25,"sec","")</f>
        <v>#VALUE!</v>
      </c>
      <c r="AB388" s="82" t="e">
        <f t="shared" si="2304"/>
        <v>#VALUE!</v>
      </c>
      <c r="AC388" s="187" t="e">
        <f t="shared" si="2305"/>
        <v>#VALUE!</v>
      </c>
      <c r="AD388" s="189" t="e">
        <f>VLOOKUP($I388, 'Barcap OAD'!$A:$S, $F$26, FALSE)</f>
        <v>#N/A</v>
      </c>
      <c r="AE388" s="172" t="e">
        <f t="shared" si="2263"/>
        <v>#VALUE!</v>
      </c>
      <c r="AF388" s="86" t="e">
        <f t="shared" si="2264"/>
        <v>#VALUE!</v>
      </c>
      <c r="AG388" s="80" t="e">
        <f t="shared" si="2297"/>
        <v>#VALUE!</v>
      </c>
      <c r="AH388" s="83" t="e">
        <f t="shared" si="2298"/>
        <v>#VALUE!</v>
      </c>
      <c r="AI388" s="80" t="e">
        <f t="shared" si="2299"/>
        <v>#VALUE!</v>
      </c>
      <c r="AJ388" s="83" t="e">
        <f t="shared" si="2291"/>
        <v>#VALUE!</v>
      </c>
      <c r="AK388" s="187" t="e">
        <f t="shared" si="2284"/>
        <v>#VALUE!</v>
      </c>
      <c r="AL388" s="192" t="e">
        <f t="shared" si="2292"/>
        <v>#VALUE!</v>
      </c>
      <c r="AM388" s="83" t="e">
        <f t="shared" si="2293"/>
        <v>#VALUE!</v>
      </c>
      <c r="AN388" s="80" t="e">
        <f>SUM(AL$369:AL388)</f>
        <v>#VALUE!</v>
      </c>
      <c r="AO388" s="109" t="e">
        <f t="shared" si="2300"/>
        <v>#VALUE!</v>
      </c>
      <c r="AP388" s="194" t="e">
        <f t="shared" si="2301"/>
        <v>#VALUE!</v>
      </c>
      <c r="AQ388" s="200" t="e">
        <f t="shared" si="2294"/>
        <v>#VALUE!</v>
      </c>
      <c r="AR388" s="204"/>
      <c r="AS388" s="221"/>
      <c r="AV388" s="67">
        <f t="shared" si="2285"/>
        <v>-30</v>
      </c>
      <c r="AX388" s="208" t="str">
        <f>[2]!YBHIST($I$352,$I388,J$25,"sec","")</f>
        <v>E</v>
      </c>
      <c r="AY388" s="206" t="str">
        <f>[2]!YBPRICE($I$352,AX388&amp;"d","Market","AccruedInterest","Swap",$I388,"LMMSkew","","Model",100,"")</f>
        <v>E</v>
      </c>
      <c r="BA388" s="211" t="e">
        <f>[2]!YBHIST($E388,$I388,X$25,"sec","")</f>
        <v>#VALUE!</v>
      </c>
      <c r="BB388" s="67" t="e">
        <f>[2]!YBPRICE(E$41,BA388,"Market","AccruedInterest","Swap",$I388,"LMMSkew","","Model",100,"OASEDUR")</f>
        <v>#VALUE!</v>
      </c>
      <c r="BD388" s="211" t="e">
        <f>[2]!YBHIST($F388,$I388,X$25,"sec","")</f>
        <v>#VALUE!</v>
      </c>
      <c r="BE388" s="67" t="e">
        <f>[2]!YBPRICE(E$41,BD388,"Market","AccruedInterest","Swap",$I388,"LMMSkew","","Model",100,"OASEDUR")</f>
        <v>#VALUE!</v>
      </c>
      <c r="BI388" s="518" t="e">
        <f t="shared" si="2302"/>
        <v>#VALUE!</v>
      </c>
      <c r="BJ388" s="520" t="e">
        <f>PRODUCT($BI$369:BI388)-1</f>
        <v>#VALUE!</v>
      </c>
      <c r="BK388" s="518" t="e">
        <f t="shared" si="2303"/>
        <v>#VALUE!</v>
      </c>
      <c r="BL388" s="520" t="e">
        <f>PRODUCT($BK$369:BK388)-1</f>
        <v>#VALUE!</v>
      </c>
    </row>
    <row r="389" spans="1:64" ht="15" customHeight="1">
      <c r="B389" s="69">
        <v>6</v>
      </c>
      <c r="C389" s="70" t="e">
        <f t="shared" si="2280"/>
        <v>#VALUE!</v>
      </c>
      <c r="D389" s="70" t="e">
        <f t="shared" si="2306"/>
        <v>#VALUE!</v>
      </c>
      <c r="E389" s="70" t="e">
        <f t="shared" si="2259"/>
        <v>#VALUE!</v>
      </c>
      <c r="F389" s="70" t="e">
        <f t="shared" si="2260"/>
        <v>#VALUE!</v>
      </c>
      <c r="G389" s="70" t="str">
        <f t="shared" si="2307"/>
        <v>FNMA3.0-TBA-GEN</v>
      </c>
      <c r="H389" s="71"/>
      <c r="I389" s="133" t="str">
        <f>[2]!YBWORKDAY(EDATE(Base_Date, AV389), -1, "USD")</f>
        <v>E</v>
      </c>
      <c r="J389" s="217" t="str">
        <f t="shared" si="2281"/>
        <v>E</v>
      </c>
      <c r="K389" s="80" t="e">
        <f t="shared" si="2282"/>
        <v>#VALUE!</v>
      </c>
      <c r="L389" s="80" t="e">
        <f t="shared" si="2286"/>
        <v>#VALUE!</v>
      </c>
      <c r="M389" s="81" t="str">
        <f>[2]!YBHIST($I$352,$I389,"LMMOAS","sec")</f>
        <v>E</v>
      </c>
      <c r="N389" s="73" t="str">
        <f>[2]!YBHIST($I$352,$I388,M$25,"sec","")</f>
        <v>E</v>
      </c>
      <c r="O389" s="170" t="str">
        <f>[2]!YBHIST("1 Month LIBOR",I389,"Yield","bmk","")</f>
        <v>E</v>
      </c>
      <c r="P389" s="80" t="e">
        <f t="shared" si="2287"/>
        <v>#VALUE!</v>
      </c>
      <c r="Q389" s="82" t="str">
        <f>[2]!YBSCEN($I$352,$J388&amp;"d","Market",O$25,"Swap",$I388,"MarketWSkew","","Model",100,0,29,"Gradual","ParShift|N",0,"Annualized ROR",O388,100,"",,,,"Default",,,,"Default",,)</f>
        <v>E</v>
      </c>
      <c r="R389" s="80" t="e">
        <f t="shared" si="2288"/>
        <v>#VALUE!</v>
      </c>
      <c r="S389" s="83" t="e">
        <f t="shared" si="2289"/>
        <v>#VALUE!</v>
      </c>
      <c r="T389" s="80" t="e">
        <f>SUM(R$369:R389)</f>
        <v>#VALUE!</v>
      </c>
      <c r="U389" s="83" t="e">
        <f t="shared" si="2296"/>
        <v>#VALUE!</v>
      </c>
      <c r="V389" s="84" t="e">
        <f>VLOOKUP($I389, 'Barcap OAD'!$A:$S, $F$352, FALSE)</f>
        <v>#N/A</v>
      </c>
      <c r="W389" s="172" t="e">
        <f t="shared" si="2290"/>
        <v>#VALUE!</v>
      </c>
      <c r="X389" s="185" t="e">
        <f>[2]!YBHIST($E389,$I389,X$25,"sec","")</f>
        <v>#VALUE!</v>
      </c>
      <c r="Y389" s="80" t="e">
        <f t="shared" si="2274"/>
        <v>#VALUE!</v>
      </c>
      <c r="Z389" s="82" t="e">
        <f t="shared" si="2283"/>
        <v>#VALUE!</v>
      </c>
      <c r="AA389" s="82" t="e">
        <f>[2]!YBHIST($F389,$I389,X$25,"sec","")</f>
        <v>#VALUE!</v>
      </c>
      <c r="AB389" s="82" t="e">
        <f t="shared" si="2304"/>
        <v>#VALUE!</v>
      </c>
      <c r="AC389" s="187" t="e">
        <f t="shared" si="2305"/>
        <v>#VALUE!</v>
      </c>
      <c r="AD389" s="189" t="e">
        <f>VLOOKUP($I389, 'Barcap OAD'!$A:$S, $F$26, FALSE)</f>
        <v>#N/A</v>
      </c>
      <c r="AE389" s="172" t="e">
        <f t="shared" si="2263"/>
        <v>#VALUE!</v>
      </c>
      <c r="AF389" s="86" t="e">
        <f t="shared" si="2264"/>
        <v>#VALUE!</v>
      </c>
      <c r="AG389" s="80" t="e">
        <f t="shared" si="2297"/>
        <v>#VALUE!</v>
      </c>
      <c r="AH389" s="83" t="e">
        <f t="shared" si="2298"/>
        <v>#VALUE!</v>
      </c>
      <c r="AI389" s="80" t="e">
        <f t="shared" si="2299"/>
        <v>#VALUE!</v>
      </c>
      <c r="AJ389" s="83" t="e">
        <f t="shared" si="2291"/>
        <v>#VALUE!</v>
      </c>
      <c r="AK389" s="187" t="e">
        <f t="shared" si="2284"/>
        <v>#VALUE!</v>
      </c>
      <c r="AL389" s="192" t="e">
        <f t="shared" si="2292"/>
        <v>#VALUE!</v>
      </c>
      <c r="AM389" s="83" t="e">
        <f t="shared" si="2293"/>
        <v>#VALUE!</v>
      </c>
      <c r="AN389" s="80" t="e">
        <f>SUM(AL$369:AL389)</f>
        <v>#VALUE!</v>
      </c>
      <c r="AO389" s="109" t="e">
        <f t="shared" si="2300"/>
        <v>#VALUE!</v>
      </c>
      <c r="AP389" s="194" t="e">
        <f t="shared" si="2301"/>
        <v>#VALUE!</v>
      </c>
      <c r="AQ389" s="200" t="e">
        <f t="shared" si="2294"/>
        <v>#VALUE!</v>
      </c>
      <c r="AR389" s="204"/>
      <c r="AS389" s="221"/>
      <c r="AV389" s="67">
        <f t="shared" si="2285"/>
        <v>-29</v>
      </c>
      <c r="AX389" s="208" t="str">
        <f>[2]!YBHIST($I$352,$I389,J$25,"sec","")</f>
        <v>E</v>
      </c>
      <c r="AY389" s="206" t="str">
        <f>[2]!YBPRICE($I$352,AX389&amp;"d","Market","AccruedInterest","Swap",$I389,"LMMSkew","","Model",100,"")</f>
        <v>E</v>
      </c>
      <c r="BA389" s="211" t="e">
        <f>[2]!YBHIST($E389,$I389,X$25,"sec","")</f>
        <v>#VALUE!</v>
      </c>
      <c r="BB389" s="67" t="e">
        <f>[2]!YBPRICE(E$41,BA389,"Market","AccruedInterest","Swap",$I389,"LMMSkew","","Model",100,"OASEDUR")</f>
        <v>#VALUE!</v>
      </c>
      <c r="BD389" s="211" t="e">
        <f>[2]!YBHIST($F389,$I389,X$25,"sec","")</f>
        <v>#VALUE!</v>
      </c>
      <c r="BE389" s="67" t="e">
        <f>[2]!YBPRICE(E$41,BD389,"Market","AccruedInterest","Swap",$I389,"LMMSkew","","Model",100,"OASEDUR")</f>
        <v>#VALUE!</v>
      </c>
      <c r="BI389" s="518" t="e">
        <f t="shared" si="2302"/>
        <v>#VALUE!</v>
      </c>
      <c r="BJ389" s="520" t="e">
        <f>PRODUCT($BI$369:BI389)-1</f>
        <v>#VALUE!</v>
      </c>
      <c r="BK389" s="518" t="e">
        <f t="shared" si="2303"/>
        <v>#VALUE!</v>
      </c>
      <c r="BL389" s="520" t="e">
        <f>PRODUCT($BK$369:BK389)-1</f>
        <v>#VALUE!</v>
      </c>
    </row>
    <row r="390" spans="1:64" ht="15" customHeight="1">
      <c r="B390" s="69">
        <v>6.5</v>
      </c>
      <c r="C390" s="70" t="e">
        <f t="shared" si="2280"/>
        <v>#VALUE!</v>
      </c>
      <c r="D390" s="70" t="e">
        <f t="shared" si="2306"/>
        <v>#VALUE!</v>
      </c>
      <c r="E390" s="70" t="e">
        <f t="shared" si="2259"/>
        <v>#VALUE!</v>
      </c>
      <c r="F390" s="70" t="e">
        <f t="shared" si="2260"/>
        <v>#VALUE!</v>
      </c>
      <c r="G390" s="70" t="str">
        <f t="shared" si="2307"/>
        <v>FNMA3.0-TBA-GEN</v>
      </c>
      <c r="H390" s="71"/>
      <c r="I390" s="133" t="str">
        <f>[2]!YBWORKDAY(EDATE(Base_Date, AV390), -1, "USD")</f>
        <v>E</v>
      </c>
      <c r="J390" s="217" t="str">
        <f t="shared" si="2281"/>
        <v>E</v>
      </c>
      <c r="K390" s="80" t="e">
        <f t="shared" si="2282"/>
        <v>#VALUE!</v>
      </c>
      <c r="L390" s="80" t="e">
        <f t="shared" si="2286"/>
        <v>#VALUE!</v>
      </c>
      <c r="M390" s="81" t="str">
        <f>[2]!YBHIST($I$352,$I390,"LMMOAS","sec")</f>
        <v>E</v>
      </c>
      <c r="N390" s="73" t="str">
        <f>[2]!YBHIST($I$352,$I389,M$25,"sec","")</f>
        <v>E</v>
      </c>
      <c r="O390" s="170" t="str">
        <f>[2]!YBHIST("1 Month LIBOR",I390,"Yield","bmk","")</f>
        <v>E</v>
      </c>
      <c r="P390" s="80" t="e">
        <f t="shared" si="2287"/>
        <v>#VALUE!</v>
      </c>
      <c r="Q390" s="82" t="str">
        <f>[2]!YBSCEN($I$352,$J389&amp;"d","Market",O$25,"Swap",$I389,"MarketWSkew","","Model",100,0,29,"Gradual","ParShift|N",0,"Annualized ROR",O389,100,"",,,,"Default",,,,"Default",,)</f>
        <v>E</v>
      </c>
      <c r="R390" s="80" t="e">
        <f t="shared" si="2288"/>
        <v>#VALUE!</v>
      </c>
      <c r="S390" s="83" t="e">
        <f t="shared" si="2289"/>
        <v>#VALUE!</v>
      </c>
      <c r="T390" s="80" t="e">
        <f>SUM(R$369:R390)</f>
        <v>#VALUE!</v>
      </c>
      <c r="U390" s="83" t="e">
        <f t="shared" si="2296"/>
        <v>#VALUE!</v>
      </c>
      <c r="V390" s="84" t="e">
        <f>VLOOKUP($I390, 'Barcap OAD'!$A:$S, $F$352, FALSE)</f>
        <v>#N/A</v>
      </c>
      <c r="W390" s="172" t="e">
        <f t="shared" si="2290"/>
        <v>#VALUE!</v>
      </c>
      <c r="X390" s="185" t="e">
        <f>[2]!YBHIST($E390,$I390,X$25,"sec","")</f>
        <v>#VALUE!</v>
      </c>
      <c r="Y390" s="80" t="e">
        <f t="shared" si="2274"/>
        <v>#VALUE!</v>
      </c>
      <c r="Z390" s="82" t="e">
        <f t="shared" si="2283"/>
        <v>#VALUE!</v>
      </c>
      <c r="AA390" s="82" t="e">
        <f>[2]!YBHIST($F390,$I390,X$25,"sec","")</f>
        <v>#VALUE!</v>
      </c>
      <c r="AB390" s="82" t="e">
        <f t="shared" si="2304"/>
        <v>#VALUE!</v>
      </c>
      <c r="AC390" s="187" t="e">
        <f t="shared" si="2305"/>
        <v>#VALUE!</v>
      </c>
      <c r="AD390" s="189" t="e">
        <f>VLOOKUP($I390, 'Barcap OAD'!$A:$S, $F$26, FALSE)</f>
        <v>#N/A</v>
      </c>
      <c r="AE390" s="172" t="e">
        <f t="shared" si="2263"/>
        <v>#VALUE!</v>
      </c>
      <c r="AF390" s="86" t="e">
        <f t="shared" si="2264"/>
        <v>#VALUE!</v>
      </c>
      <c r="AG390" s="80" t="e">
        <f t="shared" si="2297"/>
        <v>#VALUE!</v>
      </c>
      <c r="AH390" s="83" t="e">
        <f t="shared" si="2298"/>
        <v>#VALUE!</v>
      </c>
      <c r="AI390" s="80" t="e">
        <f t="shared" si="2299"/>
        <v>#VALUE!</v>
      </c>
      <c r="AJ390" s="83" t="e">
        <f t="shared" si="2291"/>
        <v>#VALUE!</v>
      </c>
      <c r="AK390" s="187" t="e">
        <f t="shared" si="2284"/>
        <v>#VALUE!</v>
      </c>
      <c r="AL390" s="192" t="e">
        <f t="shared" si="2292"/>
        <v>#VALUE!</v>
      </c>
      <c r="AM390" s="83" t="e">
        <f t="shared" si="2293"/>
        <v>#VALUE!</v>
      </c>
      <c r="AN390" s="80" t="e">
        <f>SUM(AL$369:AL390)</f>
        <v>#VALUE!</v>
      </c>
      <c r="AO390" s="109" t="e">
        <f t="shared" si="2300"/>
        <v>#VALUE!</v>
      </c>
      <c r="AP390" s="194" t="e">
        <f t="shared" si="2301"/>
        <v>#VALUE!</v>
      </c>
      <c r="AQ390" s="200" t="e">
        <f t="shared" si="2294"/>
        <v>#VALUE!</v>
      </c>
      <c r="AR390" s="204"/>
      <c r="AS390" s="221"/>
      <c r="AV390" s="67">
        <f t="shared" si="2285"/>
        <v>-28</v>
      </c>
      <c r="AX390" s="208" t="str">
        <f>[2]!YBHIST($I$352,$I390,J$25,"sec","")</f>
        <v>E</v>
      </c>
      <c r="AY390" s="206" t="str">
        <f>[2]!YBPRICE($I$352,AX390&amp;"d","Market","AccruedInterest","Swap",$I390,"LMMSkew","","Model",100,"")</f>
        <v>E</v>
      </c>
      <c r="BA390" s="211" t="e">
        <f>[2]!YBHIST($E390,$I390,X$25,"sec","")</f>
        <v>#VALUE!</v>
      </c>
      <c r="BB390" s="67" t="e">
        <f>[2]!YBPRICE(E$41,BA390,"Market","AccruedInterest","Swap",$I390,"LMMSkew","","Model",100,"OASEDUR")</f>
        <v>#VALUE!</v>
      </c>
      <c r="BD390" s="211" t="e">
        <f>[2]!YBHIST($F390,$I390,X$25,"sec","")</f>
        <v>#VALUE!</v>
      </c>
      <c r="BE390" s="67" t="e">
        <f>[2]!YBPRICE(E$41,BD390,"Market","AccruedInterest","Swap",$I390,"LMMSkew","","Model",100,"OASEDUR")</f>
        <v>#VALUE!</v>
      </c>
      <c r="BI390" s="518" t="e">
        <f t="shared" si="2302"/>
        <v>#VALUE!</v>
      </c>
      <c r="BJ390" s="520" t="e">
        <f>PRODUCT($BI$369:BI390)-1</f>
        <v>#VALUE!</v>
      </c>
      <c r="BK390" s="518" t="e">
        <f t="shared" si="2303"/>
        <v>#VALUE!</v>
      </c>
      <c r="BL390" s="520" t="e">
        <f>PRODUCT($BK$369:BK390)-1</f>
        <v>#VALUE!</v>
      </c>
    </row>
    <row r="391" spans="1:64" ht="15" customHeight="1">
      <c r="C391" s="70" t="e">
        <f t="shared" si="2280"/>
        <v>#VALUE!</v>
      </c>
      <c r="D391" s="70" t="e">
        <f t="shared" si="2306"/>
        <v>#VALUE!</v>
      </c>
      <c r="E391" s="70" t="e">
        <f t="shared" si="2259"/>
        <v>#VALUE!</v>
      </c>
      <c r="F391" s="70" t="e">
        <f t="shared" si="2260"/>
        <v>#VALUE!</v>
      </c>
      <c r="G391" s="70" t="str">
        <f t="shared" si="2307"/>
        <v>FNMA3.0-TBA-GEN</v>
      </c>
      <c r="H391" s="71"/>
      <c r="I391" s="133" t="str">
        <f>[2]!YBWORKDAY(EDATE(Base_Date, AV391), -1, "USD")</f>
        <v>E</v>
      </c>
      <c r="J391" s="217" t="str">
        <f t="shared" si="2281"/>
        <v>E</v>
      </c>
      <c r="K391" s="80" t="e">
        <f t="shared" si="2282"/>
        <v>#VALUE!</v>
      </c>
      <c r="L391" s="80" t="e">
        <f t="shared" si="2286"/>
        <v>#VALUE!</v>
      </c>
      <c r="M391" s="81" t="str">
        <f>[2]!YBHIST($I$352,$I391,"LMMOAS","sec")</f>
        <v>E</v>
      </c>
      <c r="N391" s="73" t="str">
        <f>[2]!YBHIST($I$352,$I390,M$25,"sec","")</f>
        <v>E</v>
      </c>
      <c r="O391" s="170" t="str">
        <f>[2]!YBHIST("1 Month LIBOR",I391,"Yield","bmk","")</f>
        <v>E</v>
      </c>
      <c r="P391" s="80" t="e">
        <f t="shared" si="2287"/>
        <v>#VALUE!</v>
      </c>
      <c r="Q391" s="82" t="str">
        <f>[2]!YBSCEN($I$352,$J390&amp;"d","Market",O$25,"Swap",$I390,"MarketWSkew","","Model",100,0,29,"Gradual","ParShift|N",0,"Annualized ROR",O390,100,"",,,,"Default",,,,"Default",,)</f>
        <v>E</v>
      </c>
      <c r="R391" s="80" t="e">
        <f t="shared" si="2288"/>
        <v>#VALUE!</v>
      </c>
      <c r="S391" s="83" t="e">
        <f t="shared" si="2289"/>
        <v>#VALUE!</v>
      </c>
      <c r="T391" s="80" t="e">
        <f>SUM(R$369:R391)</f>
        <v>#VALUE!</v>
      </c>
      <c r="U391" s="83" t="e">
        <f t="shared" si="2296"/>
        <v>#VALUE!</v>
      </c>
      <c r="V391" s="84" t="e">
        <f>VLOOKUP($I391, 'Barcap OAD'!$A:$S, $F$352, FALSE)</f>
        <v>#N/A</v>
      </c>
      <c r="W391" s="172" t="e">
        <f t="shared" si="2290"/>
        <v>#VALUE!</v>
      </c>
      <c r="X391" s="185" t="e">
        <f>[2]!YBHIST($E391,$I391,X$25,"sec","")</f>
        <v>#VALUE!</v>
      </c>
      <c r="Y391" s="80" t="e">
        <f t="shared" si="2274"/>
        <v>#VALUE!</v>
      </c>
      <c r="Z391" s="82" t="e">
        <f t="shared" si="2283"/>
        <v>#VALUE!</v>
      </c>
      <c r="AA391" s="82" t="e">
        <f>[2]!YBHIST($F391,$I391,X$25,"sec","")</f>
        <v>#VALUE!</v>
      </c>
      <c r="AB391" s="82" t="e">
        <f t="shared" si="2304"/>
        <v>#VALUE!</v>
      </c>
      <c r="AC391" s="187" t="e">
        <f t="shared" si="2305"/>
        <v>#VALUE!</v>
      </c>
      <c r="AD391" s="189" t="e">
        <f>VLOOKUP($I391, 'Barcap OAD'!$A:$S, $F$26, FALSE)</f>
        <v>#N/A</v>
      </c>
      <c r="AE391" s="172" t="e">
        <f t="shared" si="2263"/>
        <v>#VALUE!</v>
      </c>
      <c r="AF391" s="86" t="e">
        <f t="shared" si="2264"/>
        <v>#VALUE!</v>
      </c>
      <c r="AG391" s="80" t="e">
        <f t="shared" si="2297"/>
        <v>#VALUE!</v>
      </c>
      <c r="AH391" s="83" t="e">
        <f t="shared" si="2298"/>
        <v>#VALUE!</v>
      </c>
      <c r="AI391" s="80" t="e">
        <f t="shared" si="2299"/>
        <v>#VALUE!</v>
      </c>
      <c r="AJ391" s="83" t="e">
        <f t="shared" si="2291"/>
        <v>#VALUE!</v>
      </c>
      <c r="AK391" s="187" t="e">
        <f t="shared" si="2284"/>
        <v>#VALUE!</v>
      </c>
      <c r="AL391" s="192" t="e">
        <f t="shared" si="2292"/>
        <v>#VALUE!</v>
      </c>
      <c r="AM391" s="83" t="e">
        <f t="shared" si="2293"/>
        <v>#VALUE!</v>
      </c>
      <c r="AN391" s="80" t="e">
        <f>SUM(AL$369:AL391)</f>
        <v>#VALUE!</v>
      </c>
      <c r="AO391" s="109" t="e">
        <f t="shared" si="2300"/>
        <v>#VALUE!</v>
      </c>
      <c r="AP391" s="194" t="e">
        <f t="shared" si="2301"/>
        <v>#VALUE!</v>
      </c>
      <c r="AQ391" s="200" t="e">
        <f t="shared" si="2294"/>
        <v>#VALUE!</v>
      </c>
      <c r="AR391" s="204"/>
      <c r="AS391" s="221"/>
      <c r="AV391" s="67">
        <f t="shared" si="2285"/>
        <v>-27</v>
      </c>
      <c r="AX391" s="208" t="str">
        <f>[2]!YBHIST($I$352,$I391,J$25,"sec","")</f>
        <v>E</v>
      </c>
      <c r="AY391" s="206" t="str">
        <f>[2]!YBPRICE($I$352,AX391&amp;"d","Market","AccruedInterest","Swap",$I391,"LMMSkew","","Model",100,"")</f>
        <v>E</v>
      </c>
      <c r="BA391" s="211" t="e">
        <f>[2]!YBHIST($E391,$I391,X$25,"sec","")</f>
        <v>#VALUE!</v>
      </c>
      <c r="BB391" s="67" t="e">
        <f>[2]!YBPRICE(E$41,BA391,"Market","AccruedInterest","Swap",$I391,"LMMSkew","","Model",100,"OASEDUR")</f>
        <v>#VALUE!</v>
      </c>
      <c r="BD391" s="211" t="e">
        <f>[2]!YBHIST($F391,$I391,X$25,"sec","")</f>
        <v>#VALUE!</v>
      </c>
      <c r="BE391" s="67" t="e">
        <f>[2]!YBPRICE(E$41,BD391,"Market","AccruedInterest","Swap",$I391,"LMMSkew","","Model",100,"OASEDUR")</f>
        <v>#VALUE!</v>
      </c>
      <c r="BI391" s="518" t="e">
        <f t="shared" si="2302"/>
        <v>#VALUE!</v>
      </c>
      <c r="BJ391" s="520" t="e">
        <f>PRODUCT($BI$369:BI391)-1</f>
        <v>#VALUE!</v>
      </c>
      <c r="BK391" s="518" t="e">
        <f t="shared" si="2303"/>
        <v>#VALUE!</v>
      </c>
      <c r="BL391" s="520" t="e">
        <f>PRODUCT($BK$369:BK391)-1</f>
        <v>#VALUE!</v>
      </c>
    </row>
    <row r="392" spans="1:64" ht="15" customHeight="1">
      <c r="C392" s="70" t="e">
        <f t="shared" si="2280"/>
        <v>#VALUE!</v>
      </c>
      <c r="D392" s="70" t="e">
        <f t="shared" si="2306"/>
        <v>#VALUE!</v>
      </c>
      <c r="E392" s="70" t="e">
        <f t="shared" si="2259"/>
        <v>#VALUE!</v>
      </c>
      <c r="F392" s="70" t="e">
        <f t="shared" si="2260"/>
        <v>#VALUE!</v>
      </c>
      <c r="G392" s="70" t="str">
        <f t="shared" si="2307"/>
        <v>FNMA3.0-TBA-GEN</v>
      </c>
      <c r="H392" s="71"/>
      <c r="I392" s="133" t="str">
        <f>[2]!YBWORKDAY(EDATE(Base_Date, AV392), -1, "USD")</f>
        <v>E</v>
      </c>
      <c r="J392" s="217" t="str">
        <f t="shared" si="2281"/>
        <v>E</v>
      </c>
      <c r="K392" s="80" t="e">
        <f t="shared" si="2282"/>
        <v>#VALUE!</v>
      </c>
      <c r="L392" s="80" t="e">
        <f t="shared" si="2286"/>
        <v>#VALUE!</v>
      </c>
      <c r="M392" s="81" t="str">
        <f>[2]!YBHIST($I$352,$I392,"LMMOAS","sec")</f>
        <v>E</v>
      </c>
      <c r="N392" s="73" t="str">
        <f>[2]!YBHIST($I$352,$I391,M$25,"sec","")</f>
        <v>E</v>
      </c>
      <c r="O392" s="170" t="str">
        <f>[2]!YBHIST("1 Month LIBOR",I392,"Yield","bmk","")</f>
        <v>E</v>
      </c>
      <c r="P392" s="80" t="e">
        <f t="shared" si="2287"/>
        <v>#VALUE!</v>
      </c>
      <c r="Q392" s="82" t="str">
        <f>[2]!YBSCEN($I$352,$J391&amp;"d","Market",O$25,"Swap",$I391,"LMMSkew","","Model",100,0,29,"Gradual","ParShift|N",0,"Annualized ROR",O391,100,"",,,,"Default",,,,"Default",,)</f>
        <v>E</v>
      </c>
      <c r="R392" s="80" t="e">
        <f t="shared" si="2288"/>
        <v>#VALUE!</v>
      </c>
      <c r="S392" s="83" t="e">
        <f t="shared" si="2289"/>
        <v>#VALUE!</v>
      </c>
      <c r="T392" s="80" t="e">
        <f>SUM(R$369:R392)</f>
        <v>#VALUE!</v>
      </c>
      <c r="U392" s="83" t="e">
        <f t="shared" si="2296"/>
        <v>#VALUE!</v>
      </c>
      <c r="V392" s="84" t="e">
        <f>VLOOKUP($I392, 'Barcap OAD'!$A:$S, $F$352, FALSE)</f>
        <v>#N/A</v>
      </c>
      <c r="W392" s="172" t="e">
        <f t="shared" si="2290"/>
        <v>#VALUE!</v>
      </c>
      <c r="X392" s="185" t="e">
        <f>[2]!YBHIST($E392,$I392,X$25,"sec","")</f>
        <v>#VALUE!</v>
      </c>
      <c r="Y392" s="80" t="e">
        <f t="shared" si="2274"/>
        <v>#VALUE!</v>
      </c>
      <c r="Z392" s="82" t="e">
        <f t="shared" si="2283"/>
        <v>#VALUE!</v>
      </c>
      <c r="AA392" s="82" t="e">
        <f>[2]!YBHIST($F392,$I392,X$25,"sec","")</f>
        <v>#VALUE!</v>
      </c>
      <c r="AB392" s="82" t="e">
        <f t="shared" si="2304"/>
        <v>#VALUE!</v>
      </c>
      <c r="AC392" s="187" t="e">
        <f t="shared" si="2305"/>
        <v>#VALUE!</v>
      </c>
      <c r="AD392" s="189" t="e">
        <f>VLOOKUP($I392, 'Barcap OAD'!$A:$S, $F$26, FALSE)</f>
        <v>#N/A</v>
      </c>
      <c r="AE392" s="172" t="e">
        <f t="shared" si="2263"/>
        <v>#VALUE!</v>
      </c>
      <c r="AF392" s="86" t="e">
        <f t="shared" si="2264"/>
        <v>#VALUE!</v>
      </c>
      <c r="AG392" s="80" t="e">
        <f t="shared" si="2297"/>
        <v>#VALUE!</v>
      </c>
      <c r="AH392" s="83" t="e">
        <f t="shared" si="2298"/>
        <v>#VALUE!</v>
      </c>
      <c r="AI392" s="80" t="e">
        <f t="shared" si="2299"/>
        <v>#VALUE!</v>
      </c>
      <c r="AJ392" s="83" t="e">
        <f t="shared" si="2291"/>
        <v>#VALUE!</v>
      </c>
      <c r="AK392" s="187" t="e">
        <f t="shared" si="2284"/>
        <v>#VALUE!</v>
      </c>
      <c r="AL392" s="192" t="e">
        <f t="shared" si="2292"/>
        <v>#VALUE!</v>
      </c>
      <c r="AM392" s="83" t="e">
        <f t="shared" si="2293"/>
        <v>#VALUE!</v>
      </c>
      <c r="AN392" s="80" t="e">
        <f>SUM(AL$369:AL392)</f>
        <v>#VALUE!</v>
      </c>
      <c r="AO392" s="109" t="e">
        <f t="shared" si="2300"/>
        <v>#VALUE!</v>
      </c>
      <c r="AP392" s="194" t="e">
        <f t="shared" si="2301"/>
        <v>#VALUE!</v>
      </c>
      <c r="AQ392" s="200" t="e">
        <f t="shared" si="2294"/>
        <v>#VALUE!</v>
      </c>
      <c r="AR392" s="204"/>
      <c r="AS392" s="221"/>
      <c r="AV392" s="67">
        <f t="shared" si="2285"/>
        <v>-26</v>
      </c>
      <c r="AX392" s="208" t="str">
        <f>[2]!YBHIST($I$352,$I392,J$25,"sec","")</f>
        <v>E</v>
      </c>
      <c r="AY392" s="206" t="str">
        <f>[2]!YBPRICE($I$352,AX392&amp;"d","Market","AccruedInterest","Swap",$I392,"LMMSkew","","Model",100,"")</f>
        <v>E</v>
      </c>
      <c r="BA392" s="211" t="e">
        <f>[2]!YBHIST($E392,$I392,X$25,"sec","")</f>
        <v>#VALUE!</v>
      </c>
      <c r="BB392" s="67" t="e">
        <f>[2]!YBPRICE(E$41,BA392,"Market","AccruedInterest","Swap",$I392,"LMMSkew","","Model",100,"OASEDUR")</f>
        <v>#VALUE!</v>
      </c>
      <c r="BD392" s="211" t="e">
        <f>[2]!YBHIST($F392,$I392,X$25,"sec","")</f>
        <v>#VALUE!</v>
      </c>
      <c r="BE392" s="67" t="e">
        <f>[2]!YBPRICE(E$41,BD392,"Market","AccruedInterest","Swap",$I392,"LMMSkew","","Model",100,"OASEDUR")</f>
        <v>#VALUE!</v>
      </c>
      <c r="BI392" s="518" t="e">
        <f t="shared" si="2302"/>
        <v>#VALUE!</v>
      </c>
      <c r="BJ392" s="520" t="e">
        <f>PRODUCT($BI$369:BI392)-1</f>
        <v>#VALUE!</v>
      </c>
      <c r="BK392" s="518" t="e">
        <f t="shared" si="2303"/>
        <v>#VALUE!</v>
      </c>
      <c r="BL392" s="520" t="e">
        <f>PRODUCT($BK$369:BK392)-1</f>
        <v>#VALUE!</v>
      </c>
    </row>
    <row r="393" spans="1:64" ht="15" customHeight="1">
      <c r="C393" s="70" t="e">
        <f t="shared" si="2280"/>
        <v>#VALUE!</v>
      </c>
      <c r="D393" s="70" t="e">
        <f t="shared" si="2306"/>
        <v>#VALUE!</v>
      </c>
      <c r="E393" s="70" t="e">
        <f t="shared" si="2259"/>
        <v>#VALUE!</v>
      </c>
      <c r="F393" s="70" t="e">
        <f t="shared" si="2260"/>
        <v>#VALUE!</v>
      </c>
      <c r="G393" s="70" t="str">
        <f t="shared" si="2307"/>
        <v>FNMA3.0-TBA-GEN</v>
      </c>
      <c r="H393" s="71"/>
      <c r="I393" s="133" t="str">
        <f>[2]!YBWORKDAY(EDATE(Base_Date, AV393), -1, "USD")</f>
        <v>E</v>
      </c>
      <c r="J393" s="217" t="str">
        <f t="shared" si="2281"/>
        <v>E</v>
      </c>
      <c r="K393" s="80" t="e">
        <f t="shared" si="2282"/>
        <v>#VALUE!</v>
      </c>
      <c r="L393" s="80" t="e">
        <f t="shared" si="2286"/>
        <v>#VALUE!</v>
      </c>
      <c r="M393" s="81" t="str">
        <f>[2]!YBHIST($I$352,$I393,"LMMOAS","sec")</f>
        <v>E</v>
      </c>
      <c r="N393" s="73" t="str">
        <f>[2]!YBHIST($I$352,$I392,M$25,"sec","")</f>
        <v>E</v>
      </c>
      <c r="O393" s="170" t="str">
        <f>[2]!YBHIST("1 Month LIBOR",I393,"Yield","bmk","")</f>
        <v>E</v>
      </c>
      <c r="P393" s="80" t="e">
        <f t="shared" si="2287"/>
        <v>#VALUE!</v>
      </c>
      <c r="Q393" s="82" t="str">
        <f>[2]!YBSCEN($I$352,$J392&amp;"d","Market",O$25,"Swap",$I392,"LMMSkew","","Model",100,0,29,"Gradual","ParShift|N",0,"Annualized ROR",O392,100,"",,,,"Default",,,,"Default",,)</f>
        <v>E</v>
      </c>
      <c r="R393" s="80" t="e">
        <f t="shared" si="2288"/>
        <v>#VALUE!</v>
      </c>
      <c r="S393" s="83" t="e">
        <f t="shared" si="2289"/>
        <v>#VALUE!</v>
      </c>
      <c r="T393" s="80" t="e">
        <f>SUM(R$369:R393)</f>
        <v>#VALUE!</v>
      </c>
      <c r="U393" s="83" t="e">
        <f t="shared" si="2296"/>
        <v>#VALUE!</v>
      </c>
      <c r="V393" s="84" t="e">
        <f>VLOOKUP($I393, 'Barcap OAD'!$A:$S, $F$352, FALSE)</f>
        <v>#N/A</v>
      </c>
      <c r="W393" s="172" t="e">
        <f t="shared" si="2290"/>
        <v>#VALUE!</v>
      </c>
      <c r="X393" s="185" t="e">
        <f>[2]!YBHIST($E393,$I393,X$25,"sec","")</f>
        <v>#VALUE!</v>
      </c>
      <c r="Y393" s="80" t="e">
        <f t="shared" si="2274"/>
        <v>#VALUE!</v>
      </c>
      <c r="Z393" s="82" t="e">
        <f t="shared" si="2283"/>
        <v>#VALUE!</v>
      </c>
      <c r="AA393" s="82" t="e">
        <f>[2]!YBHIST($F393,$I393,X$25,"sec","")</f>
        <v>#VALUE!</v>
      </c>
      <c r="AB393" s="82" t="e">
        <f t="shared" si="2304"/>
        <v>#VALUE!</v>
      </c>
      <c r="AC393" s="187" t="e">
        <f t="shared" si="2305"/>
        <v>#VALUE!</v>
      </c>
      <c r="AD393" s="189" t="e">
        <f>VLOOKUP($I393, 'Barcap OAD'!$A:$S, $F$26, FALSE)</f>
        <v>#N/A</v>
      </c>
      <c r="AE393" s="172" t="e">
        <f t="shared" si="2263"/>
        <v>#VALUE!</v>
      </c>
      <c r="AF393" s="86" t="e">
        <f t="shared" si="2264"/>
        <v>#VALUE!</v>
      </c>
      <c r="AG393" s="80" t="e">
        <f t="shared" si="2297"/>
        <v>#VALUE!</v>
      </c>
      <c r="AH393" s="83" t="e">
        <f t="shared" si="2298"/>
        <v>#VALUE!</v>
      </c>
      <c r="AI393" s="80" t="e">
        <f t="shared" si="2299"/>
        <v>#VALUE!</v>
      </c>
      <c r="AJ393" s="83" t="e">
        <f t="shared" si="2291"/>
        <v>#VALUE!</v>
      </c>
      <c r="AK393" s="187" t="e">
        <f t="shared" si="2284"/>
        <v>#VALUE!</v>
      </c>
      <c r="AL393" s="192" t="e">
        <f t="shared" si="2292"/>
        <v>#VALUE!</v>
      </c>
      <c r="AM393" s="83" t="e">
        <f t="shared" si="2293"/>
        <v>#VALUE!</v>
      </c>
      <c r="AN393" s="80" t="e">
        <f>SUM(AL$369:AL393)</f>
        <v>#VALUE!</v>
      </c>
      <c r="AO393" s="109" t="e">
        <f t="shared" si="2300"/>
        <v>#VALUE!</v>
      </c>
      <c r="AP393" s="194" t="e">
        <f t="shared" si="2301"/>
        <v>#VALUE!</v>
      </c>
      <c r="AQ393" s="200" t="e">
        <f t="shared" si="2294"/>
        <v>#VALUE!</v>
      </c>
      <c r="AR393" s="204"/>
      <c r="AS393" s="221"/>
      <c r="AV393" s="67">
        <f t="shared" si="2285"/>
        <v>-25</v>
      </c>
      <c r="AX393" s="208" t="str">
        <f>[2]!YBHIST($I$352,$I393,J$25,"sec","")</f>
        <v>E</v>
      </c>
      <c r="AY393" s="206" t="str">
        <f>[2]!YBPRICE($I$352,AX393&amp;"d","Market","AccruedInterest","Swap",$I393,"LMMSkew","","Model",100,"")</f>
        <v>E</v>
      </c>
      <c r="BA393" s="211" t="e">
        <f>[2]!YBHIST($E393,$I393,X$25,"sec","")</f>
        <v>#VALUE!</v>
      </c>
      <c r="BB393" s="67" t="e">
        <f>[2]!YBPRICE(E$41,BA393,"Market","AccruedInterest","Swap",$I393,"LMMSkew","","Model",100,"OASEDUR")</f>
        <v>#VALUE!</v>
      </c>
      <c r="BD393" s="211" t="e">
        <f>[2]!YBHIST($F393,$I393,X$25,"sec","")</f>
        <v>#VALUE!</v>
      </c>
      <c r="BE393" s="67" t="e">
        <f>[2]!YBPRICE(E$41,BD393,"Market","AccruedInterest","Swap",$I393,"LMMSkew","","Model",100,"OASEDUR")</f>
        <v>#VALUE!</v>
      </c>
      <c r="BI393" s="518" t="e">
        <f t="shared" si="2302"/>
        <v>#VALUE!</v>
      </c>
      <c r="BJ393" s="520" t="e">
        <f>PRODUCT($BI$369:BI393)-1</f>
        <v>#VALUE!</v>
      </c>
      <c r="BK393" s="518" t="e">
        <f t="shared" si="2303"/>
        <v>#VALUE!</v>
      </c>
      <c r="BL393" s="520" t="e">
        <f>PRODUCT($BK$369:BK393)-1</f>
        <v>#VALUE!</v>
      </c>
    </row>
    <row r="394" spans="1:64" ht="15" customHeight="1">
      <c r="C394" s="222" t="e">
        <f t="shared" ref="C394:C399" si="2308">I394+10</f>
        <v>#VALUE!</v>
      </c>
      <c r="D394" s="70" t="e">
        <f t="shared" si="2306"/>
        <v>#VALUE!</v>
      </c>
      <c r="E394" s="70" t="e">
        <f t="shared" si="2259"/>
        <v>#VALUE!</v>
      </c>
      <c r="F394" s="70" t="e">
        <f t="shared" si="2260"/>
        <v>#VALUE!</v>
      </c>
      <c r="G394" s="70" t="str">
        <f t="shared" si="2307"/>
        <v>FNMA3.0-TBA-GEN</v>
      </c>
      <c r="H394" s="71"/>
      <c r="I394" s="133" t="str">
        <f>[2]!YBWORKDAY(EDATE(Base_Date, AV394), -1, "USD")</f>
        <v>E</v>
      </c>
      <c r="J394" s="234" t="str">
        <f t="shared" si="2281"/>
        <v>E</v>
      </c>
      <c r="K394" s="237" t="e">
        <f t="shared" si="2282"/>
        <v>#VALUE!</v>
      </c>
      <c r="L394" s="237" t="e">
        <f t="shared" si="2286"/>
        <v>#VALUE!</v>
      </c>
      <c r="M394" s="238" t="str">
        <f>[2]!YBHIST($I$352,$I394,"LMMOAS","sec")</f>
        <v>E</v>
      </c>
      <c r="N394" s="239" t="str">
        <f>[2]!YBHIST($I$352,$I393,M$25,"sec","")</f>
        <v>E</v>
      </c>
      <c r="O394" s="240" t="str">
        <f>[2]!YBHIST("1 Month LIBOR",I394,"Yield","bmk","")</f>
        <v>E</v>
      </c>
      <c r="P394" s="237" t="e">
        <f t="shared" si="2287"/>
        <v>#VALUE!</v>
      </c>
      <c r="Q394" s="171" t="str">
        <f>[2]!YBSCEN($I$352,$J393&amp;"d","Market",O$25,"Swap",$I393,"LMMSkew","","Model",100,0,29,"Gradual","ParShift|N",0,"Annualized ROR",O393,100,"",,,,"Default",,,,"Default",,)</f>
        <v>E</v>
      </c>
      <c r="R394" s="237" t="e">
        <f t="shared" si="2288"/>
        <v>#VALUE!</v>
      </c>
      <c r="S394" s="241" t="e">
        <f t="shared" si="2289"/>
        <v>#VALUE!</v>
      </c>
      <c r="T394" s="237" t="e">
        <f>SUM(R$369:R394)</f>
        <v>#VALUE!</v>
      </c>
      <c r="U394" s="241" t="e">
        <f t="shared" si="2296"/>
        <v>#VALUE!</v>
      </c>
      <c r="V394" s="242" t="e">
        <f>VLOOKUP($I394, 'Barcap OAD'!$A:$S, $F$352, FALSE)</f>
        <v>#N/A</v>
      </c>
      <c r="W394" s="243" t="e">
        <f t="shared" si="2290"/>
        <v>#VALUE!</v>
      </c>
      <c r="X394" s="244" t="e">
        <f>[2]!YBHIST($E394,$I394,X$25,"sec","")</f>
        <v>#VALUE!</v>
      </c>
      <c r="Y394" s="237" t="e">
        <f t="shared" si="2274"/>
        <v>#VALUE!</v>
      </c>
      <c r="Z394" s="171" t="e">
        <f t="shared" si="2283"/>
        <v>#VALUE!</v>
      </c>
      <c r="AA394" s="171" t="e">
        <f>[2]!YBHIST($F394,$I394,X$25,"sec","")</f>
        <v>#VALUE!</v>
      </c>
      <c r="AB394" s="171" t="e">
        <f t="shared" si="2304"/>
        <v>#VALUE!</v>
      </c>
      <c r="AC394" s="245" t="e">
        <f t="shared" si="2305"/>
        <v>#VALUE!</v>
      </c>
      <c r="AD394" s="246" t="e">
        <f>VLOOKUP($I394, 'Barcap OAD'!$A:$S, $F$26, FALSE)</f>
        <v>#N/A</v>
      </c>
      <c r="AE394" s="243" t="e">
        <f t="shared" si="2263"/>
        <v>#VALUE!</v>
      </c>
      <c r="AF394" s="247" t="e">
        <f t="shared" si="2264"/>
        <v>#VALUE!</v>
      </c>
      <c r="AG394" s="237" t="e">
        <f t="shared" si="2297"/>
        <v>#VALUE!</v>
      </c>
      <c r="AH394" s="241" t="e">
        <f t="shared" si="2298"/>
        <v>#VALUE!</v>
      </c>
      <c r="AI394" s="237" t="e">
        <f t="shared" si="2299"/>
        <v>#VALUE!</v>
      </c>
      <c r="AJ394" s="241" t="e">
        <f t="shared" si="2291"/>
        <v>#VALUE!</v>
      </c>
      <c r="AK394" s="245" t="e">
        <f t="shared" si="2284"/>
        <v>#VALUE!</v>
      </c>
      <c r="AL394" s="248" t="e">
        <f t="shared" si="2292"/>
        <v>#VALUE!</v>
      </c>
      <c r="AM394" s="241" t="e">
        <f t="shared" si="2293"/>
        <v>#VALUE!</v>
      </c>
      <c r="AN394" s="237" t="e">
        <f>SUM(AL$369:AL394)</f>
        <v>#VALUE!</v>
      </c>
      <c r="AO394" s="203" t="e">
        <f t="shared" si="2300"/>
        <v>#VALUE!</v>
      </c>
      <c r="AP394" s="249" t="e">
        <f t="shared" si="2301"/>
        <v>#VALUE!</v>
      </c>
      <c r="AQ394" s="250" t="e">
        <f t="shared" si="2294"/>
        <v>#VALUE!</v>
      </c>
      <c r="AR394" s="204"/>
      <c r="AS394" s="221"/>
      <c r="AV394" s="67">
        <f t="shared" si="2285"/>
        <v>-24</v>
      </c>
      <c r="AX394" s="208" t="str">
        <f>[2]!YBHIST($I$352,$I394,J$25,"sec","")</f>
        <v>E</v>
      </c>
      <c r="AY394" s="206" t="str">
        <f>[2]!YBPRICE($I$352,AX394&amp;"d","Market","AccruedInterest","Swap",$I394,"LMMSkew","","Model",100,"")</f>
        <v>E</v>
      </c>
      <c r="BA394" s="211" t="e">
        <f>[2]!YBHIST($E394,$I394,X$25,"sec","")</f>
        <v>#VALUE!</v>
      </c>
      <c r="BB394" s="67" t="e">
        <f>[2]!YBPRICE(E$41,BA394,"Market","AccruedInterest","Swap",$I394,"LMMSkew","","Model",100,"OASEDUR")</f>
        <v>#VALUE!</v>
      </c>
      <c r="BD394" s="211" t="e">
        <f>[2]!YBHIST($F394,$I394,X$25,"sec","")</f>
        <v>#VALUE!</v>
      </c>
      <c r="BE394" s="67" t="e">
        <f>[2]!YBPRICE(E$41,BD394,"Market","AccruedInterest","Swap",$I394,"LMMSkew","","Model",100,"OASEDUR")</f>
        <v>#VALUE!</v>
      </c>
      <c r="BI394" s="518" t="e">
        <f t="shared" si="2302"/>
        <v>#VALUE!</v>
      </c>
      <c r="BJ394" s="520" t="e">
        <f>PRODUCT($BI$369:BI394)-1</f>
        <v>#VALUE!</v>
      </c>
      <c r="BK394" s="518" t="e">
        <f t="shared" si="2303"/>
        <v>#VALUE!</v>
      </c>
      <c r="BL394" s="520" t="e">
        <f>PRODUCT($BK$369:BK394)-1</f>
        <v>#VALUE!</v>
      </c>
    </row>
    <row r="395" spans="1:64" ht="15" customHeight="1">
      <c r="C395" s="222" t="e">
        <f t="shared" si="2308"/>
        <v>#VALUE!</v>
      </c>
      <c r="D395" s="70" t="e">
        <f t="shared" si="2306"/>
        <v>#VALUE!</v>
      </c>
      <c r="E395" s="70" t="e">
        <f t="shared" si="2259"/>
        <v>#VALUE!</v>
      </c>
      <c r="F395" s="70" t="e">
        <f t="shared" si="2260"/>
        <v>#VALUE!</v>
      </c>
      <c r="G395" s="70" t="str">
        <f t="shared" si="2307"/>
        <v>FNMA3.0-TBA-GEN</v>
      </c>
      <c r="H395" s="71"/>
      <c r="I395" s="133" t="str">
        <f>[2]!YBWORKDAY(EDATE(Base_Date, AV395), -1, "USD")</f>
        <v>E</v>
      </c>
      <c r="J395" s="234" t="str">
        <f t="shared" si="2281"/>
        <v>E</v>
      </c>
      <c r="K395" s="237" t="e">
        <f t="shared" si="2282"/>
        <v>#VALUE!</v>
      </c>
      <c r="L395" s="237" t="e">
        <f t="shared" si="2286"/>
        <v>#VALUE!</v>
      </c>
      <c r="M395" s="238" t="str">
        <f>[2]!YBHIST($I$352,$I395,"LMMOAS","sec")</f>
        <v>E</v>
      </c>
      <c r="N395" s="239" t="str">
        <f>[2]!YBHIST($I$352,$I394,M$25,"sec","")</f>
        <v>E</v>
      </c>
      <c r="O395" s="240" t="str">
        <f>[2]!YBHIST("1 Month LIBOR",I395,"Yield","bmk","")</f>
        <v>E</v>
      </c>
      <c r="P395" s="237" t="e">
        <f t="shared" si="2287"/>
        <v>#VALUE!</v>
      </c>
      <c r="Q395" s="171" t="str">
        <f>[2]!YBSCEN($I$352,$J394&amp;"d","Market",O$25,"Swap",$I394,"LMMSkew","","Model",100,0,29,"Gradual","ParShift|N",0,"Annualized ROR",O394,100,"",,,,"Default",,,,"Default",,)</f>
        <v>E</v>
      </c>
      <c r="R395" s="237" t="e">
        <f t="shared" si="2288"/>
        <v>#VALUE!</v>
      </c>
      <c r="S395" s="241" t="e">
        <f t="shared" si="2289"/>
        <v>#VALUE!</v>
      </c>
      <c r="T395" s="237" t="e">
        <f>SUM(R$369:R395)</f>
        <v>#VALUE!</v>
      </c>
      <c r="U395" s="241" t="e">
        <f t="shared" si="2296"/>
        <v>#VALUE!</v>
      </c>
      <c r="V395" s="242" t="e">
        <f>VLOOKUP($I395, 'Barcap OAD'!$A:$S, $F$352, FALSE)</f>
        <v>#N/A</v>
      </c>
      <c r="W395" s="243" t="e">
        <f t="shared" si="2290"/>
        <v>#VALUE!</v>
      </c>
      <c r="X395" s="244" t="e">
        <f>[2]!YBHIST($E395,$I395,X$25,"sec","")</f>
        <v>#VALUE!</v>
      </c>
      <c r="Y395" s="237" t="e">
        <f t="shared" si="2274"/>
        <v>#VALUE!</v>
      </c>
      <c r="Z395" s="171" t="e">
        <f t="shared" si="2283"/>
        <v>#VALUE!</v>
      </c>
      <c r="AA395" s="171" t="e">
        <f>[2]!YBHIST($F395,$I395,X$25,"sec","")</f>
        <v>#VALUE!</v>
      </c>
      <c r="AB395" s="171" t="e">
        <f t="shared" si="2304"/>
        <v>#VALUE!</v>
      </c>
      <c r="AC395" s="245" t="e">
        <f t="shared" si="2305"/>
        <v>#VALUE!</v>
      </c>
      <c r="AD395" s="246" t="e">
        <f>VLOOKUP($I395, 'Barcap OAD'!$A:$S, $F$26, FALSE)</f>
        <v>#N/A</v>
      </c>
      <c r="AE395" s="243" t="e">
        <f t="shared" si="2263"/>
        <v>#VALUE!</v>
      </c>
      <c r="AF395" s="247" t="e">
        <f t="shared" si="2264"/>
        <v>#VALUE!</v>
      </c>
      <c r="AG395" s="237" t="e">
        <f t="shared" si="2297"/>
        <v>#VALUE!</v>
      </c>
      <c r="AH395" s="241" t="e">
        <f t="shared" si="2298"/>
        <v>#VALUE!</v>
      </c>
      <c r="AI395" s="237" t="e">
        <f t="shared" si="2299"/>
        <v>#VALUE!</v>
      </c>
      <c r="AJ395" s="241" t="e">
        <f t="shared" si="2291"/>
        <v>#VALUE!</v>
      </c>
      <c r="AK395" s="245" t="e">
        <f t="shared" si="2284"/>
        <v>#VALUE!</v>
      </c>
      <c r="AL395" s="248" t="e">
        <f t="shared" si="2292"/>
        <v>#VALUE!</v>
      </c>
      <c r="AM395" s="241" t="e">
        <f t="shared" si="2293"/>
        <v>#VALUE!</v>
      </c>
      <c r="AN395" s="237" t="e">
        <f>SUM(AL$369:AL395)</f>
        <v>#VALUE!</v>
      </c>
      <c r="AO395" s="203" t="e">
        <f t="shared" si="2300"/>
        <v>#VALUE!</v>
      </c>
      <c r="AP395" s="249" t="e">
        <f t="shared" si="2301"/>
        <v>#VALUE!</v>
      </c>
      <c r="AQ395" s="250" t="e">
        <f t="shared" si="2294"/>
        <v>#VALUE!</v>
      </c>
      <c r="AR395" s="204"/>
      <c r="AS395" s="221"/>
      <c r="AV395" s="67">
        <f t="shared" si="2285"/>
        <v>-23</v>
      </c>
      <c r="AX395" s="208" t="str">
        <f>[2]!YBHIST($I$352,$I395,J$25,"sec","")</f>
        <v>E</v>
      </c>
      <c r="AY395" s="206" t="str">
        <f>[2]!YBPRICE($I$352,AX395&amp;"d","Market","AccruedInterest","Swap",$I395,"LMMSkew","","Model",100,"")</f>
        <v>E</v>
      </c>
      <c r="BA395" s="211" t="e">
        <f>[2]!YBHIST($E395,$I395,X$25,"sec","")</f>
        <v>#VALUE!</v>
      </c>
      <c r="BB395" s="67" t="e">
        <f>[2]!YBPRICE(E$41,BA395,"Market","AccruedInterest","Swap",$I395,"LMMSkew","","Model",100,"OASEDUR")</f>
        <v>#VALUE!</v>
      </c>
      <c r="BD395" s="211" t="e">
        <f>[2]!YBHIST($F395,$I395,X$25,"sec","")</f>
        <v>#VALUE!</v>
      </c>
      <c r="BE395" s="67" t="e">
        <f>[2]!YBPRICE(E$41,BD395,"Market","AccruedInterest","Swap",$I395,"LMMSkew","","Model",100,"OASEDUR")</f>
        <v>#VALUE!</v>
      </c>
      <c r="BI395" s="518" t="e">
        <f t="shared" si="2302"/>
        <v>#VALUE!</v>
      </c>
      <c r="BJ395" s="520" t="e">
        <f>PRODUCT($BI$369:BI395)-1</f>
        <v>#VALUE!</v>
      </c>
      <c r="BK395" s="518" t="e">
        <f t="shared" si="2303"/>
        <v>#VALUE!</v>
      </c>
      <c r="BL395" s="520" t="e">
        <f>PRODUCT($BK$369:BK395)-1</f>
        <v>#VALUE!</v>
      </c>
    </row>
    <row r="396" spans="1:64" ht="15">
      <c r="C396" s="222" t="e">
        <f t="shared" si="2308"/>
        <v>#VALUE!</v>
      </c>
      <c r="D396" s="70" t="e">
        <f t="shared" ref="D396:D401" si="2309">I396+35</f>
        <v>#VALUE!</v>
      </c>
      <c r="E396" s="70" t="e">
        <f t="shared" ref="E396:F400" si="2310">"FNMA"&amp;TEXT($J$23,"0.0")&amp;"-TBA-"&amp;TEXT(C396,"mmm")</f>
        <v>#VALUE!</v>
      </c>
      <c r="F396" s="70" t="e">
        <f t="shared" si="2310"/>
        <v>#VALUE!</v>
      </c>
      <c r="G396" s="70" t="str">
        <f t="shared" si="2307"/>
        <v>FNMA3.0-TBA-GEN</v>
      </c>
      <c r="H396" s="71"/>
      <c r="I396" s="133" t="str">
        <f>[2]!YBWORKDAY(EDATE(Base_Date, AV396), -1, "USD")</f>
        <v>E</v>
      </c>
      <c r="J396" s="234" t="str">
        <f t="shared" ref="J396:J401" si="2311">AX396</f>
        <v>E</v>
      </c>
      <c r="K396" s="237" t="e">
        <f t="shared" ref="K396:K401" si="2312">AX396+AY396</f>
        <v>#VALUE!</v>
      </c>
      <c r="L396" s="237" t="e">
        <f t="shared" ref="L396:L402" si="2313">K396-K395</f>
        <v>#VALUE!</v>
      </c>
      <c r="M396" s="238" t="str">
        <f>[2]!YBHIST($I$352,$I396,"LMMOAS","sec")</f>
        <v>E</v>
      </c>
      <c r="N396" s="239" t="str">
        <f>[2]!YBHIST($I$352,$I395,M$25,"sec","")</f>
        <v>E</v>
      </c>
      <c r="O396" s="240" t="str">
        <f>[2]!YBHIST("1 Month LIBOR",I396,"Yield","bmk","")</f>
        <v>E</v>
      </c>
      <c r="P396" s="237" t="e">
        <f t="shared" ref="P396:P401" si="2314">K395-Q396</f>
        <v>#VALUE!</v>
      </c>
      <c r="Q396" s="171" t="str">
        <f>[2]!YBSCEN($I$352,$J395&amp;"d","Market",O$25,"Swap",$I395,"LMMSkew","","Model",100,0,29,"Gradual","ParShift|N",0,"Annualized ROR",O395,100,"",,,,"Default",,,,"Default",,)</f>
        <v>E</v>
      </c>
      <c r="R396" s="237" t="e">
        <f t="shared" ref="R396:R401" si="2315">L396+P396</f>
        <v>#VALUE!</v>
      </c>
      <c r="S396" s="241" t="e">
        <f t="shared" ref="S396:S401" si="2316">R396/K395</f>
        <v>#VALUE!</v>
      </c>
      <c r="T396" s="237" t="e">
        <f>SUM(R$369:R396)</f>
        <v>#VALUE!</v>
      </c>
      <c r="U396" s="241" t="e">
        <f t="shared" si="2296"/>
        <v>#VALUE!</v>
      </c>
      <c r="V396" s="242" t="e">
        <f>VLOOKUP($I396, 'Barcap OAD'!$A:$S, $F$352, FALSE)</f>
        <v>#N/A</v>
      </c>
      <c r="W396" s="243" t="e">
        <f t="shared" si="2290"/>
        <v>#VALUE!</v>
      </c>
      <c r="X396" s="244" t="e">
        <f>[2]!YBHIST($E396,$I396,X$25,"sec","")</f>
        <v>#VALUE!</v>
      </c>
      <c r="Y396" s="237" t="e">
        <f t="shared" ref="Y396:Y402" si="2317">X396-X395</f>
        <v>#VALUE!</v>
      </c>
      <c r="Z396" s="171" t="e">
        <f t="shared" ref="Z396:Z401" si="2318">X395-AA395</f>
        <v>#VALUE!</v>
      </c>
      <c r="AA396" s="171" t="e">
        <f>[2]!YBHIST($F396,$I396,X$25,"sec","")</f>
        <v>#VALUE!</v>
      </c>
      <c r="AB396" s="171" t="e">
        <f t="shared" ref="AB396:AB401" si="2319">X395-Z396</f>
        <v>#VALUE!</v>
      </c>
      <c r="AC396" s="245" t="e">
        <f t="shared" ref="AC396:AC401" si="2320">Y396+Z396</f>
        <v>#VALUE!</v>
      </c>
      <c r="AD396" s="246" t="e">
        <f>VLOOKUP($I396, 'Barcap OAD'!$A:$S, $F$26, FALSE)</f>
        <v>#N/A</v>
      </c>
      <c r="AE396" s="243" t="e">
        <f t="shared" ref="AE396:AE401" si="2321">X396*AD396/10000</f>
        <v>#VALUE!</v>
      </c>
      <c r="AF396" s="247" t="e">
        <f t="shared" ref="AF396:AF401" si="2322">W396/AE396</f>
        <v>#VALUE!</v>
      </c>
      <c r="AG396" s="237" t="e">
        <f t="shared" ref="AG396:AG401" si="2323">-AC396*AF395</f>
        <v>#VALUE!</v>
      </c>
      <c r="AH396" s="241" t="e">
        <f t="shared" ref="AH396:AH401" si="2324">AG396/K395</f>
        <v>#VALUE!</v>
      </c>
      <c r="AI396" s="237" t="e">
        <f t="shared" ref="AI396:AI401" si="2325">AL396+AK396</f>
        <v>#VALUE!</v>
      </c>
      <c r="AJ396" s="241" t="e">
        <f t="shared" ref="AJ396:AJ401" si="2326">AF396-AF395</f>
        <v>#VALUE!</v>
      </c>
      <c r="AK396" s="245" t="e">
        <f t="shared" ref="AK396:AK401" si="2327">(AJ396*Y396)/2</f>
        <v>#VALUE!</v>
      </c>
      <c r="AL396" s="248" t="e">
        <f t="shared" ref="AL396:AL401" si="2328">AG396+R396</f>
        <v>#VALUE!</v>
      </c>
      <c r="AM396" s="241" t="e">
        <f t="shared" ref="AM396:AM401" si="2329">AL396/K395</f>
        <v>#VALUE!</v>
      </c>
      <c r="AN396" s="237" t="e">
        <f>SUM(AL$369:AL396)</f>
        <v>#VALUE!</v>
      </c>
      <c r="AO396" s="203" t="e">
        <f t="shared" si="2300"/>
        <v>#VALUE!</v>
      </c>
      <c r="AP396" s="249" t="e">
        <f t="shared" ref="AP396:AP401" si="2330">(Z396*AF396*-1)+P396</f>
        <v>#VALUE!</v>
      </c>
      <c r="AQ396" s="250" t="e">
        <f t="shared" ref="AQ396:AQ401" si="2331">AP396/K395</f>
        <v>#VALUE!</v>
      </c>
      <c r="AV396" s="67">
        <f t="shared" si="2285"/>
        <v>-22</v>
      </c>
      <c r="AX396" s="208" t="str">
        <f>[2]!YBHIST($I$352,$I396,J$25,"sec","")</f>
        <v>E</v>
      </c>
      <c r="AY396" s="206" t="str">
        <f>[2]!YBPRICE($I$352,AX396&amp;"d","Market","AccruedInterest","Swap",$I396,"LMMSkew","","Model",100,"")</f>
        <v>E</v>
      </c>
      <c r="BA396" s="211" t="e">
        <f>[2]!YBHIST($E396,$I396,X$25,"sec","")</f>
        <v>#VALUE!</v>
      </c>
      <c r="BB396" s="67" t="e">
        <f>[2]!YBPRICE(E$41,BA396,"Market","AccruedInterest","Swap",$I396,"LMMSkew","","Model",100,"OASEDUR")</f>
        <v>#VALUE!</v>
      </c>
      <c r="BD396" s="211" t="e">
        <f>[2]!YBHIST($F396,$I396,X$25,"sec","")</f>
        <v>#VALUE!</v>
      </c>
      <c r="BE396" s="67" t="e">
        <f>[2]!YBPRICE(E$41,BD396,"Market","AccruedInterest","Swap",$I396,"LMMSkew","","Model",100,"OASEDUR")</f>
        <v>#VALUE!</v>
      </c>
      <c r="BI396" s="518" t="e">
        <f t="shared" si="2302"/>
        <v>#VALUE!</v>
      </c>
      <c r="BJ396" s="520" t="e">
        <f>PRODUCT($BI$369:BI396)-1</f>
        <v>#VALUE!</v>
      </c>
      <c r="BK396" s="518" t="e">
        <f t="shared" si="2303"/>
        <v>#VALUE!</v>
      </c>
      <c r="BL396" s="520" t="e">
        <f>PRODUCT($BK$369:BK396)-1</f>
        <v>#VALUE!</v>
      </c>
    </row>
    <row r="397" spans="1:64" ht="15">
      <c r="C397" s="222" t="e">
        <f t="shared" si="2308"/>
        <v>#VALUE!</v>
      </c>
      <c r="D397" s="70" t="e">
        <f t="shared" si="2309"/>
        <v>#VALUE!</v>
      </c>
      <c r="E397" s="70" t="e">
        <f t="shared" si="2310"/>
        <v>#VALUE!</v>
      </c>
      <c r="F397" s="70" t="e">
        <f t="shared" si="2310"/>
        <v>#VALUE!</v>
      </c>
      <c r="G397" s="70" t="str">
        <f t="shared" si="2307"/>
        <v>FNMA3.0-TBA-GEN</v>
      </c>
      <c r="I397" s="133" t="str">
        <f>[2]!YBWORKDAY(EDATE(Base_Date, AV397), -1, "USD")</f>
        <v>E</v>
      </c>
      <c r="J397" s="234" t="str">
        <f t="shared" si="2311"/>
        <v>E</v>
      </c>
      <c r="K397" s="237" t="e">
        <f t="shared" si="2312"/>
        <v>#VALUE!</v>
      </c>
      <c r="L397" s="237" t="e">
        <f t="shared" si="2313"/>
        <v>#VALUE!</v>
      </c>
      <c r="M397" s="238" t="str">
        <f>[2]!YBHIST($I$352,$I397,"LMMOAS","sec")</f>
        <v>E</v>
      </c>
      <c r="N397" s="239" t="str">
        <f>[2]!YBHIST($I$352,$I396,M$25,"sec","")</f>
        <v>E</v>
      </c>
      <c r="O397" s="240" t="str">
        <f>[2]!YBHIST("1 Month LIBOR",I397,"Yield","bmk","")</f>
        <v>E</v>
      </c>
      <c r="P397" s="237" t="e">
        <f t="shared" si="2314"/>
        <v>#VALUE!</v>
      </c>
      <c r="Q397" s="171" t="str">
        <f>[2]!YBSCEN($I$352,$J396&amp;"d","Market",O$25,"Swap",$I396,"LMMSkew","","Model",100,0,29,"Gradual","ParShift|N",0,"Annualized ROR",O396,100,"",,,,"Default",,,,"Default",,)</f>
        <v>E</v>
      </c>
      <c r="R397" s="237" t="e">
        <f t="shared" si="2315"/>
        <v>#VALUE!</v>
      </c>
      <c r="S397" s="241" t="e">
        <f t="shared" si="2316"/>
        <v>#VALUE!</v>
      </c>
      <c r="T397" s="237" t="e">
        <f>SUM(R$369:R397)</f>
        <v>#VALUE!</v>
      </c>
      <c r="U397" s="241" t="e">
        <f t="shared" si="2296"/>
        <v>#VALUE!</v>
      </c>
      <c r="V397" s="242" t="e">
        <f>VLOOKUP($I397, 'Barcap OAD'!$A:$S, $F$352, FALSE)</f>
        <v>#N/A</v>
      </c>
      <c r="W397" s="243" t="e">
        <f t="shared" si="2290"/>
        <v>#VALUE!</v>
      </c>
      <c r="X397" s="244" t="e">
        <f>[2]!YBHIST($E397,$I397,X$25,"sec","")</f>
        <v>#VALUE!</v>
      </c>
      <c r="Y397" s="237" t="e">
        <f t="shared" si="2317"/>
        <v>#VALUE!</v>
      </c>
      <c r="Z397" s="171" t="e">
        <f t="shared" si="2318"/>
        <v>#VALUE!</v>
      </c>
      <c r="AA397" s="171" t="e">
        <f>[2]!YBHIST($F397,$I397,X$25,"sec","")</f>
        <v>#VALUE!</v>
      </c>
      <c r="AB397" s="171" t="e">
        <f t="shared" si="2319"/>
        <v>#VALUE!</v>
      </c>
      <c r="AC397" s="245" t="e">
        <f t="shared" si="2320"/>
        <v>#VALUE!</v>
      </c>
      <c r="AD397" s="246" t="e">
        <f>VLOOKUP($I397, 'Barcap OAD'!$A:$S, $F$26, FALSE)</f>
        <v>#N/A</v>
      </c>
      <c r="AE397" s="243" t="e">
        <f t="shared" si="2321"/>
        <v>#VALUE!</v>
      </c>
      <c r="AF397" s="247" t="e">
        <f t="shared" si="2322"/>
        <v>#VALUE!</v>
      </c>
      <c r="AG397" s="237" t="e">
        <f t="shared" si="2323"/>
        <v>#VALUE!</v>
      </c>
      <c r="AH397" s="241" t="e">
        <f t="shared" si="2324"/>
        <v>#VALUE!</v>
      </c>
      <c r="AI397" s="237" t="e">
        <f t="shared" si="2325"/>
        <v>#VALUE!</v>
      </c>
      <c r="AJ397" s="241" t="e">
        <f t="shared" si="2326"/>
        <v>#VALUE!</v>
      </c>
      <c r="AK397" s="245" t="e">
        <f t="shared" si="2327"/>
        <v>#VALUE!</v>
      </c>
      <c r="AL397" s="248" t="e">
        <f t="shared" si="2328"/>
        <v>#VALUE!</v>
      </c>
      <c r="AM397" s="241" t="e">
        <f t="shared" si="2329"/>
        <v>#VALUE!</v>
      </c>
      <c r="AN397" s="237" t="e">
        <f>SUM(AL$369:AL397)</f>
        <v>#VALUE!</v>
      </c>
      <c r="AO397" s="203" t="e">
        <f t="shared" si="2300"/>
        <v>#VALUE!</v>
      </c>
      <c r="AP397" s="249" t="e">
        <f t="shared" si="2330"/>
        <v>#VALUE!</v>
      </c>
      <c r="AQ397" s="250" t="e">
        <f t="shared" si="2331"/>
        <v>#VALUE!</v>
      </c>
      <c r="AV397" s="67">
        <f t="shared" si="2285"/>
        <v>-21</v>
      </c>
      <c r="AX397" s="208" t="str">
        <f>[2]!YBHIST($I$352,$I397,J$25,"sec","")</f>
        <v>E</v>
      </c>
      <c r="AY397" s="206" t="str">
        <f>[2]!YBPRICE($I$352,AX397&amp;"d","Market","AccruedInterest","Swap",$I397,"LMMSkew","","Model",100,"")</f>
        <v>E</v>
      </c>
      <c r="BA397" s="211" t="e">
        <f>[2]!YBHIST($E397,$I397,X$25,"sec","")</f>
        <v>#VALUE!</v>
      </c>
      <c r="BB397" s="67" t="e">
        <f>[2]!YBPRICE(E$41,BA397,"Market","AccruedInterest","Swap",$I397,"LMMSkew","","Model",100,"OASEDUR")</f>
        <v>#VALUE!</v>
      </c>
      <c r="BD397" s="211" t="e">
        <f>[2]!YBHIST($F397,$I397,X$25,"sec","")</f>
        <v>#VALUE!</v>
      </c>
      <c r="BE397" s="67" t="e">
        <f>[2]!YBPRICE(E$41,BD397,"Market","AccruedInterest","Swap",$I397,"LMMSkew","","Model",100,"OASEDUR")</f>
        <v>#VALUE!</v>
      </c>
      <c r="BI397" s="518" t="e">
        <f t="shared" si="2302"/>
        <v>#VALUE!</v>
      </c>
      <c r="BJ397" s="520" t="e">
        <f>PRODUCT($BI$369:BI397)-1</f>
        <v>#VALUE!</v>
      </c>
      <c r="BK397" s="518" t="e">
        <f t="shared" si="2303"/>
        <v>#VALUE!</v>
      </c>
      <c r="BL397" s="520" t="e">
        <f>PRODUCT($BK$369:BK397)-1</f>
        <v>#VALUE!</v>
      </c>
    </row>
    <row r="398" spans="1:64" ht="15">
      <c r="C398" s="222" t="e">
        <f t="shared" si="2308"/>
        <v>#VALUE!</v>
      </c>
      <c r="D398" s="70" t="e">
        <f t="shared" si="2309"/>
        <v>#VALUE!</v>
      </c>
      <c r="E398" s="70" t="e">
        <f t="shared" si="2310"/>
        <v>#VALUE!</v>
      </c>
      <c r="F398" s="70" t="e">
        <f t="shared" si="2310"/>
        <v>#VALUE!</v>
      </c>
      <c r="G398" s="70" t="str">
        <f t="shared" si="2307"/>
        <v>FNMA3.0-TBA-GEN</v>
      </c>
      <c r="I398" s="133" t="str">
        <f>[2]!YBWORKDAY(EDATE(Base_Date, AV398), -1, "USD")</f>
        <v>E</v>
      </c>
      <c r="J398" s="234" t="str">
        <f t="shared" si="2311"/>
        <v>E</v>
      </c>
      <c r="K398" s="237" t="e">
        <f t="shared" si="2312"/>
        <v>#VALUE!</v>
      </c>
      <c r="L398" s="237" t="e">
        <f t="shared" si="2313"/>
        <v>#VALUE!</v>
      </c>
      <c r="M398" s="238" t="str">
        <f>[2]!YBHIST($I$352,$I398,"LMMOAS","sec")</f>
        <v>E</v>
      </c>
      <c r="N398" s="239" t="str">
        <f>[2]!YBHIST($I$352,$I397,M$25,"sec","")</f>
        <v>E</v>
      </c>
      <c r="O398" s="240" t="str">
        <f>[2]!YBHIST("1 Month LIBOR",I398,"Yield","bmk","")</f>
        <v>E</v>
      </c>
      <c r="P398" s="237" t="e">
        <f t="shared" si="2314"/>
        <v>#VALUE!</v>
      </c>
      <c r="Q398" s="171" t="str">
        <f>[2]!YBSCEN($I$352,$J397&amp;"d","Market",O$25,"Swap",$I397,"LMMSkew","","Model",100,0,29,"Gradual","ParShift|N",0,"Annualized ROR",O397,100,"",,,,"Default",,,,"Default",,)</f>
        <v>E</v>
      </c>
      <c r="R398" s="237" t="e">
        <f t="shared" si="2315"/>
        <v>#VALUE!</v>
      </c>
      <c r="S398" s="241" t="e">
        <f t="shared" si="2316"/>
        <v>#VALUE!</v>
      </c>
      <c r="T398" s="237" t="e">
        <f>SUM(R$369:R398)</f>
        <v>#VALUE!</v>
      </c>
      <c r="U398" s="241" t="e">
        <f t="shared" si="2296"/>
        <v>#VALUE!</v>
      </c>
      <c r="V398" s="242" t="e">
        <f>VLOOKUP($I398, 'Barcap OAD'!$A:$S, $F$352, FALSE)</f>
        <v>#N/A</v>
      </c>
      <c r="W398" s="243" t="e">
        <f t="shared" si="2290"/>
        <v>#VALUE!</v>
      </c>
      <c r="X398" s="244" t="e">
        <f>[2]!YBHIST($E398,$I398,X$25,"sec","")</f>
        <v>#VALUE!</v>
      </c>
      <c r="Y398" s="237" t="e">
        <f t="shared" si="2317"/>
        <v>#VALUE!</v>
      </c>
      <c r="Z398" s="171" t="e">
        <f t="shared" si="2318"/>
        <v>#VALUE!</v>
      </c>
      <c r="AA398" s="171" t="e">
        <f>[2]!YBHIST($F398,$I398,X$25,"sec","")</f>
        <v>#VALUE!</v>
      </c>
      <c r="AB398" s="171" t="e">
        <f t="shared" si="2319"/>
        <v>#VALUE!</v>
      </c>
      <c r="AC398" s="245" t="e">
        <f t="shared" si="2320"/>
        <v>#VALUE!</v>
      </c>
      <c r="AD398" s="246" t="e">
        <f>VLOOKUP($I398, 'Barcap OAD'!$A:$S, $F$26, FALSE)</f>
        <v>#N/A</v>
      </c>
      <c r="AE398" s="243" t="e">
        <f t="shared" si="2321"/>
        <v>#VALUE!</v>
      </c>
      <c r="AF398" s="247" t="e">
        <f t="shared" si="2322"/>
        <v>#VALUE!</v>
      </c>
      <c r="AG398" s="237" t="e">
        <f t="shared" si="2323"/>
        <v>#VALUE!</v>
      </c>
      <c r="AH398" s="241" t="e">
        <f t="shared" si="2324"/>
        <v>#VALUE!</v>
      </c>
      <c r="AI398" s="237" t="e">
        <f t="shared" si="2325"/>
        <v>#VALUE!</v>
      </c>
      <c r="AJ398" s="241" t="e">
        <f t="shared" si="2326"/>
        <v>#VALUE!</v>
      </c>
      <c r="AK398" s="245" t="e">
        <f t="shared" si="2327"/>
        <v>#VALUE!</v>
      </c>
      <c r="AL398" s="248" t="e">
        <f t="shared" si="2328"/>
        <v>#VALUE!</v>
      </c>
      <c r="AM398" s="241" t="e">
        <f t="shared" si="2329"/>
        <v>#VALUE!</v>
      </c>
      <c r="AN398" s="237" t="e">
        <f>SUM(AL$369:AL398)</f>
        <v>#VALUE!</v>
      </c>
      <c r="AO398" s="203" t="e">
        <f t="shared" si="2300"/>
        <v>#VALUE!</v>
      </c>
      <c r="AP398" s="249" t="e">
        <f t="shared" si="2330"/>
        <v>#VALUE!</v>
      </c>
      <c r="AQ398" s="250" t="e">
        <f t="shared" si="2331"/>
        <v>#VALUE!</v>
      </c>
      <c r="AV398" s="67">
        <f t="shared" si="2285"/>
        <v>-20</v>
      </c>
      <c r="AX398" s="208" t="str">
        <f>[2]!YBHIST($I$352,$I398,J$25,"sec","")</f>
        <v>E</v>
      </c>
      <c r="AY398" s="206" t="str">
        <f>[2]!YBPRICE($I$352,AX398&amp;"d","Market","AccruedInterest","Swap",$I398,"LMMSkew","","Model",100,"")</f>
        <v>E</v>
      </c>
      <c r="BA398" s="211" t="e">
        <f>[2]!YBHIST($E398,$I398,X$25,"sec","")</f>
        <v>#VALUE!</v>
      </c>
      <c r="BB398" s="67" t="e">
        <f>[2]!YBPRICE(E$41,BA398,"Market","AccruedInterest","Swap",$I398,"LMMSkew","","Model",100,"OASEDUR")</f>
        <v>#VALUE!</v>
      </c>
      <c r="BI398" s="518" t="e">
        <f t="shared" si="2302"/>
        <v>#VALUE!</v>
      </c>
      <c r="BJ398" s="520" t="e">
        <f>PRODUCT($BI$369:BI398)-1</f>
        <v>#VALUE!</v>
      </c>
      <c r="BK398" s="518" t="e">
        <f t="shared" si="2303"/>
        <v>#VALUE!</v>
      </c>
      <c r="BL398" s="520" t="e">
        <f>PRODUCT($BK$369:BK398)-1</f>
        <v>#VALUE!</v>
      </c>
    </row>
    <row r="399" spans="1:64" ht="15">
      <c r="C399" s="222" t="e">
        <f t="shared" si="2308"/>
        <v>#VALUE!</v>
      </c>
      <c r="D399" s="70" t="e">
        <f t="shared" si="2309"/>
        <v>#VALUE!</v>
      </c>
      <c r="E399" s="70" t="e">
        <f t="shared" si="2310"/>
        <v>#VALUE!</v>
      </c>
      <c r="F399" s="70" t="e">
        <f t="shared" si="2310"/>
        <v>#VALUE!</v>
      </c>
      <c r="G399" s="70" t="str">
        <f t="shared" si="2307"/>
        <v>FNMA3.0-TBA-GEN</v>
      </c>
      <c r="I399" s="133" t="str">
        <f>[2]!YBWORKDAY(EDATE(Base_Date, AV399), -1, "USD")</f>
        <v>E</v>
      </c>
      <c r="J399" s="234" t="str">
        <f t="shared" si="2311"/>
        <v>E</v>
      </c>
      <c r="K399" s="237" t="e">
        <f t="shared" si="2312"/>
        <v>#VALUE!</v>
      </c>
      <c r="L399" s="237" t="e">
        <f t="shared" si="2313"/>
        <v>#VALUE!</v>
      </c>
      <c r="M399" s="238" t="str">
        <f>[2]!YBHIST($I$352,$I399,"LMMOAS","sec")</f>
        <v>E</v>
      </c>
      <c r="N399" s="239" t="str">
        <f>[2]!YBHIST($I$352,$I398,M$25,"sec","")</f>
        <v>E</v>
      </c>
      <c r="O399" s="240" t="str">
        <f>[2]!YBHIST("1 Month LIBOR",I399,"Yield","bmk","")</f>
        <v>E</v>
      </c>
      <c r="P399" s="237" t="e">
        <f t="shared" si="2314"/>
        <v>#VALUE!</v>
      </c>
      <c r="Q399" s="171" t="str">
        <f>[2]!YBSCEN($I$352,$J398&amp;"d","Market",O$25,"Swap",$I398,"LMMSkew","","Model",100,0,29,"Gradual","ParShift|N",0,"Annualized ROR",O398,100,"",,,,"Default",,,,"Default",,)</f>
        <v>E</v>
      </c>
      <c r="R399" s="237" t="e">
        <f t="shared" si="2315"/>
        <v>#VALUE!</v>
      </c>
      <c r="S399" s="241" t="e">
        <f t="shared" si="2316"/>
        <v>#VALUE!</v>
      </c>
      <c r="T399" s="237" t="e">
        <f>SUM(R$369:R399)</f>
        <v>#VALUE!</v>
      </c>
      <c r="U399" s="241" t="e">
        <f t="shared" si="2296"/>
        <v>#VALUE!</v>
      </c>
      <c r="V399" s="242" t="e">
        <f>VLOOKUP($I399, 'Barcap OAD'!$A:$S, $F$352, FALSE)</f>
        <v>#N/A</v>
      </c>
      <c r="W399" s="243" t="e">
        <f t="shared" si="2290"/>
        <v>#VALUE!</v>
      </c>
      <c r="X399" s="244" t="e">
        <f>[2]!YBHIST($E399,$I399,X$25,"sec","")</f>
        <v>#VALUE!</v>
      </c>
      <c r="Y399" s="237" t="e">
        <f t="shared" si="2317"/>
        <v>#VALUE!</v>
      </c>
      <c r="Z399" s="171" t="e">
        <f t="shared" si="2318"/>
        <v>#VALUE!</v>
      </c>
      <c r="AA399" s="171" t="e">
        <f>[2]!YBHIST($F399,$I399,X$25,"sec","")</f>
        <v>#VALUE!</v>
      </c>
      <c r="AB399" s="171" t="e">
        <f t="shared" si="2319"/>
        <v>#VALUE!</v>
      </c>
      <c r="AC399" s="245" t="e">
        <f t="shared" si="2320"/>
        <v>#VALUE!</v>
      </c>
      <c r="AD399" s="246" t="e">
        <f>VLOOKUP($I399, 'Barcap OAD'!$A:$S, $F$26, FALSE)</f>
        <v>#N/A</v>
      </c>
      <c r="AE399" s="243" t="e">
        <f t="shared" si="2321"/>
        <v>#VALUE!</v>
      </c>
      <c r="AF399" s="247" t="e">
        <f t="shared" si="2322"/>
        <v>#VALUE!</v>
      </c>
      <c r="AG399" s="237" t="e">
        <f t="shared" si="2323"/>
        <v>#VALUE!</v>
      </c>
      <c r="AH399" s="241" t="e">
        <f t="shared" si="2324"/>
        <v>#VALUE!</v>
      </c>
      <c r="AI399" s="237" t="e">
        <f t="shared" si="2325"/>
        <v>#VALUE!</v>
      </c>
      <c r="AJ399" s="241" t="e">
        <f t="shared" si="2326"/>
        <v>#VALUE!</v>
      </c>
      <c r="AK399" s="245" t="e">
        <f t="shared" si="2327"/>
        <v>#VALUE!</v>
      </c>
      <c r="AL399" s="248" t="e">
        <f t="shared" si="2328"/>
        <v>#VALUE!</v>
      </c>
      <c r="AM399" s="241" t="e">
        <f t="shared" si="2329"/>
        <v>#VALUE!</v>
      </c>
      <c r="AN399" s="237" t="e">
        <f>SUM(AL$369:AL399)</f>
        <v>#VALUE!</v>
      </c>
      <c r="AO399" s="203" t="e">
        <f t="shared" si="2300"/>
        <v>#VALUE!</v>
      </c>
      <c r="AP399" s="249" t="e">
        <f t="shared" si="2330"/>
        <v>#VALUE!</v>
      </c>
      <c r="AQ399" s="250" t="e">
        <f t="shared" si="2331"/>
        <v>#VALUE!</v>
      </c>
      <c r="AV399" s="67">
        <f t="shared" si="2285"/>
        <v>-19</v>
      </c>
      <c r="AX399" s="208" t="str">
        <f>[2]!YBHIST($I$352,$I399,J$25,"sec","")</f>
        <v>E</v>
      </c>
      <c r="AY399" s="206" t="str">
        <f>[2]!YBPRICE($I$352,AX399&amp;"d","Market","AccruedInterest","Swap",$I399,"LMMSkew","","Model",100,"")</f>
        <v>E</v>
      </c>
      <c r="BA399" s="211" t="e">
        <f>[2]!YBHIST($E399,$I399,X$25,"sec","")</f>
        <v>#VALUE!</v>
      </c>
      <c r="BB399" s="67" t="e">
        <f>[2]!YBPRICE(E$41,BA399,"Market","AccruedInterest","Swap",$I399,"LMMSkew","","Model",100,"OASEDUR")</f>
        <v>#VALUE!</v>
      </c>
      <c r="BI399" s="518" t="e">
        <f t="shared" si="2302"/>
        <v>#VALUE!</v>
      </c>
      <c r="BJ399" s="520" t="e">
        <f>PRODUCT($BI$369:BI399)-1</f>
        <v>#VALUE!</v>
      </c>
      <c r="BK399" s="518" t="e">
        <f t="shared" si="2303"/>
        <v>#VALUE!</v>
      </c>
      <c r="BL399" s="520" t="e">
        <f>PRODUCT($BK$369:BK399)-1</f>
        <v>#VALUE!</v>
      </c>
    </row>
    <row r="400" spans="1:64" ht="15">
      <c r="C400" s="222" t="e">
        <f t="shared" ref="C400:C405" si="2332">I400+10</f>
        <v>#VALUE!</v>
      </c>
      <c r="D400" s="70" t="e">
        <f t="shared" si="2309"/>
        <v>#VALUE!</v>
      </c>
      <c r="E400" s="70" t="e">
        <f t="shared" si="2310"/>
        <v>#VALUE!</v>
      </c>
      <c r="F400" s="70" t="e">
        <f t="shared" si="2310"/>
        <v>#VALUE!</v>
      </c>
      <c r="G400" s="70" t="str">
        <f t="shared" si="2307"/>
        <v>FNMA3.0-TBA-GEN</v>
      </c>
      <c r="I400" s="133" t="str">
        <f>[2]!YBWORKDAY(EDATE(Base_Date, AV400), -1, "USD")</f>
        <v>E</v>
      </c>
      <c r="J400" s="234" t="str">
        <f t="shared" si="2311"/>
        <v>E</v>
      </c>
      <c r="K400" s="237" t="e">
        <f t="shared" si="2312"/>
        <v>#VALUE!</v>
      </c>
      <c r="L400" s="237" t="e">
        <f t="shared" si="2313"/>
        <v>#VALUE!</v>
      </c>
      <c r="M400" s="238" t="str">
        <f>[2]!YBHIST($I$352,$I400,"LMMOAS","sec")</f>
        <v>E</v>
      </c>
      <c r="N400" s="239" t="str">
        <f>[2]!YBHIST($I$352,$I399,M$25,"sec","")</f>
        <v>E</v>
      </c>
      <c r="O400" s="240" t="str">
        <f>[2]!YBHIST("1 Month LIBOR",I400,"Yield","bmk","")</f>
        <v>E</v>
      </c>
      <c r="P400" s="237" t="e">
        <f t="shared" si="2314"/>
        <v>#VALUE!</v>
      </c>
      <c r="Q400" s="171" t="str">
        <f>[2]!YBSCEN($I$352,$J399&amp;"d","Market",O$25,"Swap",$I399,"LMMSkew","","Model",100,0,29,"Gradual","ParShift|N",0,"Annualized ROR",O399,100,"",,,,"Default",,,,"Default",,)</f>
        <v>E</v>
      </c>
      <c r="R400" s="237" t="e">
        <f t="shared" si="2315"/>
        <v>#VALUE!</v>
      </c>
      <c r="S400" s="241" t="e">
        <f t="shared" si="2316"/>
        <v>#VALUE!</v>
      </c>
      <c r="T400" s="237" t="e">
        <f>SUM(R$369:R400)</f>
        <v>#VALUE!</v>
      </c>
      <c r="U400" s="241" t="e">
        <f t="shared" si="2296"/>
        <v>#VALUE!</v>
      </c>
      <c r="V400" s="242" t="e">
        <f>VLOOKUP($I400, 'Barcap OAD'!$A:$S, $F$352, FALSE)</f>
        <v>#N/A</v>
      </c>
      <c r="W400" s="243" t="e">
        <f t="shared" si="2290"/>
        <v>#VALUE!</v>
      </c>
      <c r="X400" s="244" t="e">
        <f>[2]!YBHIST($E400,$I400,X$25,"sec","")</f>
        <v>#VALUE!</v>
      </c>
      <c r="Y400" s="237" t="e">
        <f t="shared" si="2317"/>
        <v>#VALUE!</v>
      </c>
      <c r="Z400" s="171" t="e">
        <f t="shared" si="2318"/>
        <v>#VALUE!</v>
      </c>
      <c r="AA400" s="171" t="e">
        <f>[2]!YBHIST($F400,$I400,X$25,"sec","")</f>
        <v>#VALUE!</v>
      </c>
      <c r="AB400" s="171" t="e">
        <f t="shared" si="2319"/>
        <v>#VALUE!</v>
      </c>
      <c r="AC400" s="245" t="e">
        <f t="shared" si="2320"/>
        <v>#VALUE!</v>
      </c>
      <c r="AD400" s="246" t="e">
        <f>VLOOKUP($I400, 'Barcap OAD'!$A:$S, $F$26, FALSE)</f>
        <v>#N/A</v>
      </c>
      <c r="AE400" s="243" t="e">
        <f t="shared" si="2321"/>
        <v>#VALUE!</v>
      </c>
      <c r="AF400" s="247" t="e">
        <f t="shared" si="2322"/>
        <v>#VALUE!</v>
      </c>
      <c r="AG400" s="237" t="e">
        <f t="shared" si="2323"/>
        <v>#VALUE!</v>
      </c>
      <c r="AH400" s="241" t="e">
        <f t="shared" si="2324"/>
        <v>#VALUE!</v>
      </c>
      <c r="AI400" s="237" t="e">
        <f t="shared" si="2325"/>
        <v>#VALUE!</v>
      </c>
      <c r="AJ400" s="241" t="e">
        <f t="shared" si="2326"/>
        <v>#VALUE!</v>
      </c>
      <c r="AK400" s="245" t="e">
        <f t="shared" si="2327"/>
        <v>#VALUE!</v>
      </c>
      <c r="AL400" s="248" t="e">
        <f t="shared" si="2328"/>
        <v>#VALUE!</v>
      </c>
      <c r="AM400" s="241" t="e">
        <f t="shared" si="2329"/>
        <v>#VALUE!</v>
      </c>
      <c r="AN400" s="237" t="e">
        <f>SUM(AL$369:AL400)</f>
        <v>#VALUE!</v>
      </c>
      <c r="AO400" s="203" t="e">
        <f t="shared" si="2300"/>
        <v>#VALUE!</v>
      </c>
      <c r="AP400" s="249" t="e">
        <f t="shared" si="2330"/>
        <v>#VALUE!</v>
      </c>
      <c r="AQ400" s="250" t="e">
        <f t="shared" si="2331"/>
        <v>#VALUE!</v>
      </c>
      <c r="AV400" s="67">
        <f t="shared" si="2285"/>
        <v>-18</v>
      </c>
      <c r="AX400" s="208" t="str">
        <f>[2]!YBHIST($I$352,$I400,J$25,"sec","")</f>
        <v>E</v>
      </c>
      <c r="AY400" s="206" t="str">
        <f>[2]!YBPRICE($I$352,AX400&amp;"d","Market","AccruedInterest","Swap",$I400,"LMMSkew","","Model",100,"")</f>
        <v>E</v>
      </c>
      <c r="BA400" s="211" t="e">
        <f>[2]!YBHIST($E400,$I400,X$25,"sec","")</f>
        <v>#VALUE!</v>
      </c>
      <c r="BB400" s="67" t="e">
        <f>[2]!YBPRICE(E$41,BA400,"Market","AccruedInterest","Swap",$I400,"LMMSkew","","Model",100,"OASEDUR")</f>
        <v>#VALUE!</v>
      </c>
      <c r="BI400" s="518" t="e">
        <f t="shared" si="2302"/>
        <v>#VALUE!</v>
      </c>
      <c r="BJ400" s="520" t="e">
        <f>PRODUCT($BI$369:BI400)-1</f>
        <v>#VALUE!</v>
      </c>
      <c r="BK400" s="518" t="e">
        <f t="shared" si="2303"/>
        <v>#VALUE!</v>
      </c>
      <c r="BL400" s="520" t="e">
        <f>PRODUCT($BK$369:BK400)-1</f>
        <v>#VALUE!</v>
      </c>
    </row>
    <row r="401" spans="3:64" ht="15">
      <c r="C401" s="222" t="e">
        <f t="shared" si="2332"/>
        <v>#VALUE!</v>
      </c>
      <c r="D401" s="70" t="e">
        <f t="shared" si="2309"/>
        <v>#VALUE!</v>
      </c>
      <c r="E401" s="70" t="e">
        <f t="shared" ref="E401" si="2333">"FNMA"&amp;TEXT($J$23,"0.0")&amp;"-TBA-"&amp;TEXT(C401,"mmm")</f>
        <v>#VALUE!</v>
      </c>
      <c r="F401" s="70" t="e">
        <f t="shared" ref="F401" si="2334">"FNMA"&amp;TEXT($J$23,"0.0")&amp;"-TBA-"&amp;TEXT(D401,"mmm")</f>
        <v>#VALUE!</v>
      </c>
      <c r="G401" s="70" t="str">
        <f t="shared" si="2307"/>
        <v>FNMA3.0-TBA-GEN</v>
      </c>
      <c r="I401" s="133" t="str">
        <f>[2]!YBWORKDAY(EDATE(Base_Date, AV401), -1, "USD")</f>
        <v>E</v>
      </c>
      <c r="J401" s="217" t="str">
        <f t="shared" si="2311"/>
        <v>E</v>
      </c>
      <c r="K401" s="80" t="e">
        <f t="shared" si="2312"/>
        <v>#VALUE!</v>
      </c>
      <c r="L401" s="80" t="e">
        <f t="shared" si="2313"/>
        <v>#VALUE!</v>
      </c>
      <c r="M401" s="81" t="str">
        <f>[2]!YBHIST($I$352,$I401,"LMMOAS","sec")</f>
        <v>E</v>
      </c>
      <c r="N401" s="73" t="str">
        <f>[2]!YBHIST($I$352,$I400,M$25,"sec","")</f>
        <v>E</v>
      </c>
      <c r="O401" s="170" t="str">
        <f>[2]!YBHIST("1 Month LIBOR",I401,"Yield","bmk","")</f>
        <v>E</v>
      </c>
      <c r="P401" s="80" t="e">
        <f t="shared" si="2314"/>
        <v>#VALUE!</v>
      </c>
      <c r="Q401" s="82" t="str">
        <f>[2]!YBSCEN($I$352,$J400&amp;"d","Market",O$25,"Swap",$I400,"LMMSkew","","Model",100,0,29,"Gradual","ParShift|N",0,"Annualized ROR",O400,100,"",,,,"Default",,,,"Default",,)</f>
        <v>E</v>
      </c>
      <c r="R401" s="80" t="e">
        <f t="shared" si="2315"/>
        <v>#VALUE!</v>
      </c>
      <c r="S401" s="83" t="e">
        <f t="shared" si="2316"/>
        <v>#VALUE!</v>
      </c>
      <c r="T401" s="80" t="e">
        <f>SUM(R$369:R401)</f>
        <v>#VALUE!</v>
      </c>
      <c r="U401" s="83" t="e">
        <f t="shared" si="2296"/>
        <v>#VALUE!</v>
      </c>
      <c r="V401" s="84" t="e">
        <f>VLOOKUP($I401, 'Barcap OAD'!$A:$S, $F$352, FALSE)</f>
        <v>#N/A</v>
      </c>
      <c r="W401" s="172" t="e">
        <f t="shared" si="2290"/>
        <v>#VALUE!</v>
      </c>
      <c r="X401" s="185" t="e">
        <f>[2]!YBHIST($E401,$I401,X$25,"sec","")</f>
        <v>#VALUE!</v>
      </c>
      <c r="Y401" s="80" t="e">
        <f t="shared" si="2317"/>
        <v>#VALUE!</v>
      </c>
      <c r="Z401" s="82" t="e">
        <f t="shared" si="2318"/>
        <v>#VALUE!</v>
      </c>
      <c r="AA401" s="82" t="e">
        <f>[2]!YBHIST($F401,$I401,X$25,"sec","")</f>
        <v>#VALUE!</v>
      </c>
      <c r="AB401" s="82" t="e">
        <f t="shared" si="2319"/>
        <v>#VALUE!</v>
      </c>
      <c r="AC401" s="187" t="e">
        <f t="shared" si="2320"/>
        <v>#VALUE!</v>
      </c>
      <c r="AD401" s="189" t="e">
        <f>VLOOKUP($I401, 'Barcap OAD'!$A:$S, $F$26, FALSE)</f>
        <v>#N/A</v>
      </c>
      <c r="AE401" s="172" t="e">
        <f t="shared" si="2321"/>
        <v>#VALUE!</v>
      </c>
      <c r="AF401" s="86" t="e">
        <f t="shared" si="2322"/>
        <v>#VALUE!</v>
      </c>
      <c r="AG401" s="80" t="e">
        <f t="shared" si="2323"/>
        <v>#VALUE!</v>
      </c>
      <c r="AH401" s="83" t="e">
        <f t="shared" si="2324"/>
        <v>#VALUE!</v>
      </c>
      <c r="AI401" s="80" t="e">
        <f t="shared" si="2325"/>
        <v>#VALUE!</v>
      </c>
      <c r="AJ401" s="83" t="e">
        <f t="shared" si="2326"/>
        <v>#VALUE!</v>
      </c>
      <c r="AK401" s="187" t="e">
        <f t="shared" si="2327"/>
        <v>#VALUE!</v>
      </c>
      <c r="AL401" s="192" t="e">
        <f t="shared" si="2328"/>
        <v>#VALUE!</v>
      </c>
      <c r="AM401" s="83" t="e">
        <f t="shared" si="2329"/>
        <v>#VALUE!</v>
      </c>
      <c r="AN401" s="80" t="e">
        <f>SUM(AL$369:AL401)</f>
        <v>#VALUE!</v>
      </c>
      <c r="AO401" s="109" t="e">
        <f t="shared" si="2300"/>
        <v>#VALUE!</v>
      </c>
      <c r="AP401" s="194" t="e">
        <f t="shared" si="2330"/>
        <v>#VALUE!</v>
      </c>
      <c r="AQ401" s="200" t="e">
        <f t="shared" si="2331"/>
        <v>#VALUE!</v>
      </c>
      <c r="AV401" s="67">
        <f t="shared" si="2285"/>
        <v>-17</v>
      </c>
      <c r="AX401" s="208" t="str">
        <f>[2]!YBHIST($I$352,$I401,J$25,"sec","")</f>
        <v>E</v>
      </c>
      <c r="AY401" s="206" t="str">
        <f>[2]!YBPRICE($I$352,AX401&amp;"d","Market","AccruedInterest","Swap",$I401,"LMMSkew","","Model",100,"")</f>
        <v>E</v>
      </c>
      <c r="BA401" s="211" t="e">
        <f>[2]!YBHIST($E401,$I401,X$25,"sec","")</f>
        <v>#VALUE!</v>
      </c>
      <c r="BB401" s="67" t="e">
        <f>[2]!YBPRICE(E$41,BA401,"Market","AccruedInterest","Swap",$I401,"LMMSkew","","Model",100,"OASEDUR")</f>
        <v>#VALUE!</v>
      </c>
      <c r="BI401" s="518" t="e">
        <f t="shared" si="2302"/>
        <v>#VALUE!</v>
      </c>
      <c r="BJ401" s="520" t="e">
        <f>PRODUCT($BI$369:BI401)-1</f>
        <v>#VALUE!</v>
      </c>
      <c r="BK401" s="518" t="e">
        <f t="shared" si="2303"/>
        <v>#VALUE!</v>
      </c>
      <c r="BL401" s="520" t="e">
        <f>PRODUCT($BK$369:BK401)-1</f>
        <v>#VALUE!</v>
      </c>
    </row>
    <row r="402" spans="3:64" ht="15">
      <c r="C402" s="222" t="e">
        <f t="shared" si="2332"/>
        <v>#VALUE!</v>
      </c>
      <c r="D402" s="70" t="e">
        <f t="shared" ref="D402" si="2335">I402+35</f>
        <v>#VALUE!</v>
      </c>
      <c r="E402" s="70" t="e">
        <f t="shared" ref="E402" si="2336">"FNMA"&amp;TEXT($J$23,"0.0")&amp;"-TBA-"&amp;TEXT(C402,"mmm")</f>
        <v>#VALUE!</v>
      </c>
      <c r="F402" s="70" t="e">
        <f t="shared" ref="F402" si="2337">"FNMA"&amp;TEXT($J$23,"0.0")&amp;"-TBA-"&amp;TEXT(D402,"mmm")</f>
        <v>#VALUE!</v>
      </c>
      <c r="G402" s="70" t="str">
        <f t="shared" si="2307"/>
        <v>FNMA3.0-TBA-GEN</v>
      </c>
      <c r="I402" s="133" t="str">
        <f>[2]!YBWORKDAY(EDATE(Base_Date, AV402), -1, "USD")</f>
        <v>E</v>
      </c>
      <c r="J402" s="331" t="str">
        <f t="shared" ref="J402" si="2338">AX402</f>
        <v>E</v>
      </c>
      <c r="K402" s="332" t="e">
        <f t="shared" ref="K402" si="2339">AX402+AY402</f>
        <v>#VALUE!</v>
      </c>
      <c r="L402" s="332" t="e">
        <f t="shared" si="2313"/>
        <v>#VALUE!</v>
      </c>
      <c r="M402" s="333" t="str">
        <f>[2]!YBHIST($I$352,$I402,"LMMOAS","sec")</f>
        <v>E</v>
      </c>
      <c r="N402" s="334" t="str">
        <f>[2]!YBHIST($I$352,$I401,M$25,"sec","")</f>
        <v>E</v>
      </c>
      <c r="O402" s="335" t="str">
        <f>[2]!YBHIST("1 Month LIBOR",I402,"Yield","bmk","")</f>
        <v>E</v>
      </c>
      <c r="P402" s="332" t="e">
        <f t="shared" ref="P402" si="2340">K401-Q402</f>
        <v>#VALUE!</v>
      </c>
      <c r="Q402" s="336" t="str">
        <f>[2]!YBSCEN($I$352,$J401&amp;"d","Market",O$25,"Swap",$I401,"LMMSkew","","Model",100,0,29,"Gradual","ParShift|N",0,"Annualized ROR",O401,100,"",,,,"Default",,,,"Default",,)</f>
        <v>E</v>
      </c>
      <c r="R402" s="332" t="e">
        <f t="shared" ref="R402" si="2341">L402+P402</f>
        <v>#VALUE!</v>
      </c>
      <c r="S402" s="337" t="e">
        <f t="shared" ref="S402" si="2342">R402/K401</f>
        <v>#VALUE!</v>
      </c>
      <c r="T402" s="332" t="e">
        <f>SUM(R$369:R402)</f>
        <v>#VALUE!</v>
      </c>
      <c r="U402" s="337" t="e">
        <f t="shared" si="2296"/>
        <v>#VALUE!</v>
      </c>
      <c r="V402" s="338" t="e">
        <f>VLOOKUP($I402, 'Barcap OAD'!$A:$S, $F$352, FALSE)</f>
        <v>#N/A</v>
      </c>
      <c r="W402" s="339" t="e">
        <f t="shared" si="2290"/>
        <v>#VALUE!</v>
      </c>
      <c r="X402" s="340" t="e">
        <f>[2]!YBHIST($E402,$I402,X$25,"sec","")</f>
        <v>#VALUE!</v>
      </c>
      <c r="Y402" s="332" t="e">
        <f t="shared" si="2317"/>
        <v>#VALUE!</v>
      </c>
      <c r="Z402" s="336" t="e">
        <f t="shared" ref="Z402" si="2343">X401-AA401</f>
        <v>#VALUE!</v>
      </c>
      <c r="AA402" s="336" t="e">
        <f>[2]!YBHIST($F402,$I402,X$25,"sec","")</f>
        <v>#VALUE!</v>
      </c>
      <c r="AB402" s="336" t="e">
        <f t="shared" ref="AB402" si="2344">X401-Z402</f>
        <v>#VALUE!</v>
      </c>
      <c r="AC402" s="341" t="e">
        <f t="shared" ref="AC402" si="2345">Y402+Z402</f>
        <v>#VALUE!</v>
      </c>
      <c r="AD402" s="342" t="e">
        <f>VLOOKUP($I402, 'Barcap OAD'!$A:$S, $F$26, FALSE)</f>
        <v>#N/A</v>
      </c>
      <c r="AE402" s="339" t="e">
        <f t="shared" ref="AE402" si="2346">X402*AD402/10000</f>
        <v>#VALUE!</v>
      </c>
      <c r="AF402" s="343" t="e">
        <f t="shared" ref="AF402" si="2347">W402/AE402</f>
        <v>#VALUE!</v>
      </c>
      <c r="AG402" s="332" t="e">
        <f t="shared" ref="AG402" si="2348">-AC402*AF401</f>
        <v>#VALUE!</v>
      </c>
      <c r="AH402" s="337" t="e">
        <f t="shared" ref="AH402" si="2349">AG402/K401</f>
        <v>#VALUE!</v>
      </c>
      <c r="AI402" s="332" t="e">
        <f t="shared" ref="AI402" si="2350">AL402+AK402</f>
        <v>#VALUE!</v>
      </c>
      <c r="AJ402" s="337" t="e">
        <f t="shared" ref="AJ402" si="2351">AF402-AF401</f>
        <v>#VALUE!</v>
      </c>
      <c r="AK402" s="341" t="e">
        <f t="shared" ref="AK402" si="2352">(AJ402*Y402)/2</f>
        <v>#VALUE!</v>
      </c>
      <c r="AL402" s="344" t="e">
        <f t="shared" ref="AL402" si="2353">AG402+R402</f>
        <v>#VALUE!</v>
      </c>
      <c r="AM402" s="337" t="e">
        <f t="shared" ref="AM402" si="2354">AL402/K401</f>
        <v>#VALUE!</v>
      </c>
      <c r="AN402" s="332" t="e">
        <f>SUM(AL$369:AL402)</f>
        <v>#VALUE!</v>
      </c>
      <c r="AO402" s="345" t="e">
        <f t="shared" si="2300"/>
        <v>#VALUE!</v>
      </c>
      <c r="AP402" s="346" t="e">
        <f t="shared" ref="AP402" si="2355">(Z402*AF402*-1)+P402</f>
        <v>#VALUE!</v>
      </c>
      <c r="AQ402" s="347" t="e">
        <f t="shared" ref="AQ402" si="2356">AP402/K401</f>
        <v>#VALUE!</v>
      </c>
      <c r="AV402" s="67">
        <f t="shared" si="2285"/>
        <v>-16</v>
      </c>
      <c r="AX402" s="208" t="str">
        <f>[2]!YBHIST($I$352,$I402,J$25,"sec","")</f>
        <v>E</v>
      </c>
      <c r="AY402" s="206" t="str">
        <f>[2]!YBPRICE($I$352,AX402&amp;"d","Market","AccruedInterest","Swap",$I402,"LMMSkew","","Model",100,"")</f>
        <v>E</v>
      </c>
      <c r="BA402" s="211" t="e">
        <f>[2]!YBHIST($E402,$I402,X$25,"sec","")</f>
        <v>#VALUE!</v>
      </c>
      <c r="BB402" s="67" t="e">
        <f>[2]!YBPRICE(E$41,BA402,"Market","AccruedInterest","Swap",$I402,"LMMSkew","","Model",100,"OASEDUR")</f>
        <v>#VALUE!</v>
      </c>
      <c r="BI402" s="518" t="e">
        <f t="shared" si="2302"/>
        <v>#VALUE!</v>
      </c>
      <c r="BJ402" s="520" t="e">
        <f>PRODUCT($BI$369:BI402)-1</f>
        <v>#VALUE!</v>
      </c>
      <c r="BK402" s="518" t="e">
        <f t="shared" si="2303"/>
        <v>#VALUE!</v>
      </c>
      <c r="BL402" s="520" t="e">
        <f>PRODUCT($BK$369:BK402)-1</f>
        <v>#VALUE!</v>
      </c>
    </row>
    <row r="403" spans="3:64" ht="15">
      <c r="C403" s="222" t="e">
        <f t="shared" si="2332"/>
        <v>#VALUE!</v>
      </c>
      <c r="D403" s="70" t="e">
        <f t="shared" ref="D403" si="2357">I403+35</f>
        <v>#VALUE!</v>
      </c>
      <c r="E403" s="70" t="e">
        <f t="shared" ref="E403" si="2358">"FNMA"&amp;TEXT($J$23,"0.0")&amp;"-TBA-"&amp;TEXT(C403,"mmm")</f>
        <v>#VALUE!</v>
      </c>
      <c r="F403" s="70" t="e">
        <f t="shared" ref="F403" si="2359">"FNMA"&amp;TEXT($J$23,"0.0")&amp;"-TBA-"&amp;TEXT(D403,"mmm")</f>
        <v>#VALUE!</v>
      </c>
      <c r="G403" s="70" t="str">
        <f t="shared" si="2307"/>
        <v>FNMA3.0-TBA-GEN</v>
      </c>
      <c r="I403" s="133" t="str">
        <f>[2]!YBWORKDAY(EDATE(Base_Date, AV403), -1, "USD")</f>
        <v>E</v>
      </c>
      <c r="J403" s="331" t="str">
        <f t="shared" ref="J403" si="2360">AX403</f>
        <v>E</v>
      </c>
      <c r="K403" s="332" t="e">
        <f t="shared" ref="K403" si="2361">AX403+AY403</f>
        <v>#VALUE!</v>
      </c>
      <c r="L403" s="332" t="e">
        <f t="shared" ref="L403" si="2362">K403-K402</f>
        <v>#VALUE!</v>
      </c>
      <c r="M403" s="333" t="str">
        <f>[2]!YBHIST($I$352,$I403,"LMMOAS","sec")</f>
        <v>E</v>
      </c>
      <c r="N403" s="334" t="str">
        <f>[2]!YBHIST($I$352,$I402,M$25,"sec","")</f>
        <v>E</v>
      </c>
      <c r="O403" s="335" t="str">
        <f>[2]!YBHIST("1 Month LIBOR",I403,"Yield","bmk","")</f>
        <v>E</v>
      </c>
      <c r="P403" s="332" t="e">
        <f t="shared" ref="P403" si="2363">K402-Q403</f>
        <v>#VALUE!</v>
      </c>
      <c r="Q403" s="336" t="str">
        <f>[2]!YBSCEN($I$352,$J402&amp;"d","Market",O$25,"Swap",$I402,"LMMSkew","","Model",100,0,29,"Gradual","ParShift|N",0,"Annualized ROR",O402,100,"",,,,"Default",,,,"Default",,)</f>
        <v>E</v>
      </c>
      <c r="R403" s="332" t="e">
        <f t="shared" ref="R403" si="2364">L403+P403</f>
        <v>#VALUE!</v>
      </c>
      <c r="S403" s="337" t="e">
        <f t="shared" ref="S403" si="2365">R403/K402</f>
        <v>#VALUE!</v>
      </c>
      <c r="T403" s="332" t="e">
        <f>SUM(R$369:R403)</f>
        <v>#VALUE!</v>
      </c>
      <c r="U403" s="337" t="e">
        <f t="shared" si="2296"/>
        <v>#VALUE!</v>
      </c>
      <c r="V403" s="338" t="e">
        <f>VLOOKUP($I403, 'Barcap OAD'!$A:$S, $F$352, FALSE)</f>
        <v>#N/A</v>
      </c>
      <c r="W403" s="339" t="e">
        <f t="shared" si="2290"/>
        <v>#VALUE!</v>
      </c>
      <c r="X403" s="340" t="e">
        <f>[2]!YBHIST($E403,$I403,X$25,"sec","")</f>
        <v>#VALUE!</v>
      </c>
      <c r="Y403" s="332" t="e">
        <f t="shared" ref="Y403" si="2366">X403-X402</f>
        <v>#VALUE!</v>
      </c>
      <c r="Z403" s="336" t="e">
        <f t="shared" ref="Z403" si="2367">X402-AA402</f>
        <v>#VALUE!</v>
      </c>
      <c r="AA403" s="336" t="e">
        <f>[2]!YBHIST($F403,$I403,X$25,"sec","")</f>
        <v>#VALUE!</v>
      </c>
      <c r="AB403" s="336" t="e">
        <f t="shared" ref="AB403" si="2368">X402-Z403</f>
        <v>#VALUE!</v>
      </c>
      <c r="AC403" s="341" t="e">
        <f t="shared" ref="AC403" si="2369">Y403+Z403</f>
        <v>#VALUE!</v>
      </c>
      <c r="AD403" s="342" t="e">
        <f>VLOOKUP($I403, 'Barcap OAD'!$A:$S, $F$26, FALSE)</f>
        <v>#N/A</v>
      </c>
      <c r="AE403" s="339" t="e">
        <f t="shared" ref="AE403" si="2370">X403*AD403/10000</f>
        <v>#VALUE!</v>
      </c>
      <c r="AF403" s="343" t="e">
        <f t="shared" ref="AF403" si="2371">W403/AE403</f>
        <v>#VALUE!</v>
      </c>
      <c r="AG403" s="332" t="e">
        <f t="shared" ref="AG403" si="2372">-AC403*AF402</f>
        <v>#VALUE!</v>
      </c>
      <c r="AH403" s="337" t="e">
        <f t="shared" ref="AH403" si="2373">AG403/K402</f>
        <v>#VALUE!</v>
      </c>
      <c r="AI403" s="332" t="e">
        <f t="shared" ref="AI403" si="2374">AL403+AK403</f>
        <v>#VALUE!</v>
      </c>
      <c r="AJ403" s="337" t="e">
        <f t="shared" ref="AJ403" si="2375">AF403-AF402</f>
        <v>#VALUE!</v>
      </c>
      <c r="AK403" s="341" t="e">
        <f t="shared" ref="AK403" si="2376">(AJ403*Y403)/2</f>
        <v>#VALUE!</v>
      </c>
      <c r="AL403" s="344" t="e">
        <f t="shared" ref="AL403" si="2377">AG403+R403</f>
        <v>#VALUE!</v>
      </c>
      <c r="AM403" s="337" t="e">
        <f t="shared" ref="AM403" si="2378">AL403/K402</f>
        <v>#VALUE!</v>
      </c>
      <c r="AN403" s="332" t="e">
        <f>SUM(AL$369:AL403)</f>
        <v>#VALUE!</v>
      </c>
      <c r="AO403" s="345" t="e">
        <f t="shared" si="2300"/>
        <v>#VALUE!</v>
      </c>
      <c r="AP403" s="346" t="e">
        <f t="shared" ref="AP403" si="2379">(Z403*AF403*-1)+P403</f>
        <v>#VALUE!</v>
      </c>
      <c r="AQ403" s="347" t="e">
        <f t="shared" ref="AQ403" si="2380">AP403/K402</f>
        <v>#VALUE!</v>
      </c>
      <c r="AV403" s="67">
        <f t="shared" si="2285"/>
        <v>-15</v>
      </c>
      <c r="AX403" s="208" t="str">
        <f>[2]!YBHIST($I$352,$I403,J$25,"sec","")</f>
        <v>E</v>
      </c>
      <c r="AY403" s="206" t="str">
        <f>[2]!YBPRICE($I$352,AX403&amp;"d","Market","AccruedInterest","Swap",$I403,"LMMSkew","","Model",100,"")</f>
        <v>E</v>
      </c>
      <c r="BA403" s="211" t="e">
        <f>[2]!YBHIST($E403,$I403,X$25,"sec","")</f>
        <v>#VALUE!</v>
      </c>
      <c r="BB403" s="67" t="e">
        <f>[2]!YBPRICE(E$41,BA403,"Market","AccruedInterest","Swap",$I403,"LMMSkew","","Model",100,"OASEDUR")</f>
        <v>#VALUE!</v>
      </c>
      <c r="BI403" s="518" t="e">
        <f t="shared" si="2302"/>
        <v>#VALUE!</v>
      </c>
      <c r="BJ403" s="520" t="e">
        <f>PRODUCT($BI$369:BI403)-1</f>
        <v>#VALUE!</v>
      </c>
      <c r="BK403" s="518" t="e">
        <f t="shared" si="2303"/>
        <v>#VALUE!</v>
      </c>
      <c r="BL403" s="520" t="e">
        <f>PRODUCT($BK$369:BK403)-1</f>
        <v>#VALUE!</v>
      </c>
    </row>
    <row r="404" spans="3:64" ht="15">
      <c r="C404" s="222" t="e">
        <f t="shared" si="2332"/>
        <v>#VALUE!</v>
      </c>
      <c r="D404" s="70" t="e">
        <f t="shared" ref="D404" si="2381">I404+35</f>
        <v>#VALUE!</v>
      </c>
      <c r="E404" s="70" t="e">
        <f t="shared" ref="E404" si="2382">"FNMA"&amp;TEXT($J$23,"0.0")&amp;"-TBA-"&amp;TEXT(C404,"mmm")</f>
        <v>#VALUE!</v>
      </c>
      <c r="F404" s="70" t="e">
        <f t="shared" ref="F404" si="2383">"FNMA"&amp;TEXT($J$23,"0.0")&amp;"-TBA-"&amp;TEXT(D404,"mmm")</f>
        <v>#VALUE!</v>
      </c>
      <c r="G404" s="70" t="str">
        <f t="shared" si="2307"/>
        <v>FNMA3.0-TBA-GEN</v>
      </c>
      <c r="I404" s="133" t="str">
        <f>[2]!YBWORKDAY(EDATE(Base_Date, AV404), -1, "USD")</f>
        <v>E</v>
      </c>
      <c r="J404" s="234" t="str">
        <f t="shared" ref="J404" si="2384">AX404</f>
        <v>E</v>
      </c>
      <c r="K404" s="237" t="e">
        <f t="shared" ref="K404" si="2385">AX404+AY404</f>
        <v>#VALUE!</v>
      </c>
      <c r="L404" s="237" t="e">
        <f t="shared" ref="L404" si="2386">K404-K403</f>
        <v>#VALUE!</v>
      </c>
      <c r="M404" s="238" t="str">
        <f>[2]!YBHIST($I$352,$I404,"LMMOAS","sec")</f>
        <v>E</v>
      </c>
      <c r="N404" s="239" t="str">
        <f>[2]!YBHIST($I$352,$I403,M$25,"sec","")</f>
        <v>E</v>
      </c>
      <c r="O404" s="240" t="str">
        <f>[2]!YBHIST("1 Month LIBOR",I404,"Yield","bmk","")</f>
        <v>E</v>
      </c>
      <c r="P404" s="237" t="e">
        <f t="shared" ref="P404" si="2387">K403-Q404</f>
        <v>#VALUE!</v>
      </c>
      <c r="Q404" s="171" t="str">
        <f>[2]!YBSCEN($I$352,$J403&amp;"d","Market",O$25,"Swap",$I403,"LMMSkew","","Model",100,0,29,"Gradual","ParShift|N",0,"Annualized ROR",O403,100,"",,,,"Default",,,,"Default",,)</f>
        <v>E</v>
      </c>
      <c r="R404" s="237" t="e">
        <f t="shared" ref="R404" si="2388">L404+P404</f>
        <v>#VALUE!</v>
      </c>
      <c r="S404" s="241" t="e">
        <f t="shared" ref="S404" si="2389">R404/K403</f>
        <v>#VALUE!</v>
      </c>
      <c r="T404" s="237" t="e">
        <f>SUM(R$369:R404)</f>
        <v>#VALUE!</v>
      </c>
      <c r="U404" s="241" t="e">
        <f t="shared" ref="U404" si="2390">BJ404</f>
        <v>#VALUE!</v>
      </c>
      <c r="V404" s="242" t="e">
        <f>VLOOKUP($I404, 'Barcap OAD'!$A:$S, $F$352, FALSE)</f>
        <v>#N/A</v>
      </c>
      <c r="W404" s="243" t="e">
        <f t="shared" si="2290"/>
        <v>#VALUE!</v>
      </c>
      <c r="X404" s="244" t="e">
        <f>[2]!YBHIST($E404,$I404,X$25,"sec","")</f>
        <v>#VALUE!</v>
      </c>
      <c r="Y404" s="237" t="e">
        <f t="shared" ref="Y404" si="2391">X404-X403</f>
        <v>#VALUE!</v>
      </c>
      <c r="Z404" s="171" t="e">
        <f t="shared" ref="Z404" si="2392">X403-AA403</f>
        <v>#VALUE!</v>
      </c>
      <c r="AA404" s="171" t="e">
        <f>[2]!YBHIST($F404,$I404,X$25,"sec","")</f>
        <v>#VALUE!</v>
      </c>
      <c r="AB404" s="171" t="e">
        <f t="shared" ref="AB404" si="2393">X403-Z404</f>
        <v>#VALUE!</v>
      </c>
      <c r="AC404" s="245" t="e">
        <f t="shared" ref="AC404" si="2394">Y404+Z404</f>
        <v>#VALUE!</v>
      </c>
      <c r="AD404" s="246" t="e">
        <f>VLOOKUP($I404, 'Barcap OAD'!$A:$S, $F$26, FALSE)</f>
        <v>#N/A</v>
      </c>
      <c r="AE404" s="243" t="e">
        <f t="shared" ref="AE404" si="2395">X404*AD404/10000</f>
        <v>#VALUE!</v>
      </c>
      <c r="AF404" s="247" t="e">
        <f t="shared" ref="AF404" si="2396">W404/AE404</f>
        <v>#VALUE!</v>
      </c>
      <c r="AG404" s="237" t="e">
        <f t="shared" ref="AG404" si="2397">-AC404*AF403</f>
        <v>#VALUE!</v>
      </c>
      <c r="AH404" s="241" t="e">
        <f t="shared" ref="AH404" si="2398">AG404/K403</f>
        <v>#VALUE!</v>
      </c>
      <c r="AI404" s="237" t="e">
        <f t="shared" ref="AI404" si="2399">AL404+AK404</f>
        <v>#VALUE!</v>
      </c>
      <c r="AJ404" s="241" t="e">
        <f t="shared" ref="AJ404" si="2400">AF404-AF403</f>
        <v>#VALUE!</v>
      </c>
      <c r="AK404" s="245" t="e">
        <f t="shared" ref="AK404" si="2401">(AJ404*Y404)/2</f>
        <v>#VALUE!</v>
      </c>
      <c r="AL404" s="248" t="e">
        <f t="shared" ref="AL404" si="2402">AG404+R404</f>
        <v>#VALUE!</v>
      </c>
      <c r="AM404" s="241" t="e">
        <f t="shared" ref="AM404" si="2403">AL404/K403</f>
        <v>#VALUE!</v>
      </c>
      <c r="AN404" s="237" t="e">
        <f>SUM(AL$369:AL404)</f>
        <v>#VALUE!</v>
      </c>
      <c r="AO404" s="203" t="e">
        <f t="shared" ref="AO404" si="2404">BL404</f>
        <v>#VALUE!</v>
      </c>
      <c r="AP404" s="249" t="e">
        <f t="shared" ref="AP404" si="2405">(Z404*AF404*-1)+P404</f>
        <v>#VALUE!</v>
      </c>
      <c r="AQ404" s="250" t="e">
        <f t="shared" ref="AQ404" si="2406">AP404/K403</f>
        <v>#VALUE!</v>
      </c>
      <c r="AV404" s="67">
        <f t="shared" si="2285"/>
        <v>-14</v>
      </c>
      <c r="AX404" s="208" t="str">
        <f>[2]!YBHIST($I$352,$I404,J$25,"sec","")</f>
        <v>E</v>
      </c>
      <c r="AY404" s="206" t="str">
        <f>[2]!YBPRICE($I$352,AX404&amp;"d","Market","AccruedInterest","Swap",$I404,"LMMSkew","","Model",100,"")</f>
        <v>E</v>
      </c>
      <c r="BA404" s="211" t="e">
        <f>[2]!YBHIST($E404,$I404,X$25,"sec","")</f>
        <v>#VALUE!</v>
      </c>
      <c r="BB404" s="67" t="e">
        <f>[2]!YBPRICE(E$41,BA404,"Market","AccruedInterest","Swap",$I404,"LMMSkew","","Model",100,"OASEDUR")</f>
        <v>#VALUE!</v>
      </c>
      <c r="BI404" s="518" t="e">
        <f t="shared" ref="BI404" si="2407">1+S404</f>
        <v>#VALUE!</v>
      </c>
      <c r="BJ404" s="520" t="e">
        <f>PRODUCT($BI$369:BI404)-1</f>
        <v>#VALUE!</v>
      </c>
      <c r="BK404" s="518" t="e">
        <f t="shared" ref="BK404" si="2408">1+AM404</f>
        <v>#VALUE!</v>
      </c>
      <c r="BL404" s="520" t="e">
        <f>PRODUCT($BK$369:BK404)-1</f>
        <v>#VALUE!</v>
      </c>
    </row>
    <row r="405" spans="3:64" ht="15">
      <c r="C405" s="222" t="e">
        <f t="shared" si="2332"/>
        <v>#VALUE!</v>
      </c>
      <c r="D405" s="70" t="e">
        <f t="shared" ref="D405" si="2409">I405+35</f>
        <v>#VALUE!</v>
      </c>
      <c r="E405" s="70" t="e">
        <f t="shared" ref="E405" si="2410">"FNMA"&amp;TEXT($J$23,"0.0")&amp;"-TBA-"&amp;TEXT(C405,"mmm")</f>
        <v>#VALUE!</v>
      </c>
      <c r="F405" s="70" t="e">
        <f t="shared" ref="F405" si="2411">"FNMA"&amp;TEXT($J$23,"0.0")&amp;"-TBA-"&amp;TEXT(D405,"mmm")</f>
        <v>#VALUE!</v>
      </c>
      <c r="G405" s="70" t="str">
        <f t="shared" si="2307"/>
        <v>FNMA3.0-TBA-GEN</v>
      </c>
      <c r="I405" s="133" t="str">
        <f>[2]!YBWORKDAY(EDATE(Base_Date, AV405), -1, "USD")</f>
        <v>E</v>
      </c>
      <c r="J405" s="234" t="str">
        <f t="shared" ref="J405" si="2412">AX405</f>
        <v>E</v>
      </c>
      <c r="K405" s="237" t="e">
        <f t="shared" ref="K405" si="2413">AX405+AY405</f>
        <v>#VALUE!</v>
      </c>
      <c r="L405" s="237" t="e">
        <f t="shared" ref="L405" si="2414">K405-K404</f>
        <v>#VALUE!</v>
      </c>
      <c r="M405" s="238" t="str">
        <f>[2]!YBHIST($I$352,$I405,"LMMOAS","sec")</f>
        <v>E</v>
      </c>
      <c r="N405" s="239" t="str">
        <f>[2]!YBHIST($I$352,$I404,M$25,"sec","")</f>
        <v>E</v>
      </c>
      <c r="O405" s="240" t="str">
        <f>[2]!YBHIST("1 Month LIBOR",I405,"Yield","bmk","")</f>
        <v>E</v>
      </c>
      <c r="P405" s="237" t="e">
        <f t="shared" ref="P405" si="2415">K404-Q405</f>
        <v>#VALUE!</v>
      </c>
      <c r="Q405" s="171" t="str">
        <f>[2]!YBSCEN($I$352,$J404&amp;"d","Market",O$25,"Swap",$I404,"LMMSkew","","Model",100,0,29,"Gradual","ParShift|N",0,"Annualized ROR",O404,100,"",,,,"Default",,,,"Default",,)</f>
        <v>E</v>
      </c>
      <c r="R405" s="237" t="e">
        <f t="shared" ref="R405" si="2416">L405+P405</f>
        <v>#VALUE!</v>
      </c>
      <c r="S405" s="241" t="e">
        <f t="shared" ref="S405" si="2417">R405/K404</f>
        <v>#VALUE!</v>
      </c>
      <c r="T405" s="237" t="e">
        <f>SUM(R$369:R405)</f>
        <v>#VALUE!</v>
      </c>
      <c r="U405" s="241" t="e">
        <f t="shared" ref="U405" si="2418">BJ405</f>
        <v>#VALUE!</v>
      </c>
      <c r="V405" s="242" t="e">
        <f>VLOOKUP($I405, 'Barcap OAD'!$A:$S, $F$352, FALSE)</f>
        <v>#N/A</v>
      </c>
      <c r="W405" s="243" t="e">
        <f t="shared" si="2290"/>
        <v>#VALUE!</v>
      </c>
      <c r="X405" s="244" t="e">
        <f>[2]!YBHIST($E405,$I405,X$25,"sec","")</f>
        <v>#VALUE!</v>
      </c>
      <c r="Y405" s="237" t="e">
        <f t="shared" ref="Y405" si="2419">X405-X404</f>
        <v>#VALUE!</v>
      </c>
      <c r="Z405" s="171" t="e">
        <f t="shared" ref="Z405" si="2420">X404-AA404</f>
        <v>#VALUE!</v>
      </c>
      <c r="AA405" s="171" t="e">
        <f>[2]!YBHIST($F405,$I405,X$25,"sec","")</f>
        <v>#VALUE!</v>
      </c>
      <c r="AB405" s="171" t="e">
        <f t="shared" ref="AB405" si="2421">X404-Z405</f>
        <v>#VALUE!</v>
      </c>
      <c r="AC405" s="245" t="e">
        <f t="shared" ref="AC405" si="2422">Y405+Z405</f>
        <v>#VALUE!</v>
      </c>
      <c r="AD405" s="246" t="e">
        <f>VLOOKUP($I405, 'Barcap OAD'!$A:$S, $F$26, FALSE)</f>
        <v>#N/A</v>
      </c>
      <c r="AE405" s="243" t="e">
        <f t="shared" ref="AE405" si="2423">X405*AD405/10000</f>
        <v>#VALUE!</v>
      </c>
      <c r="AF405" s="247" t="e">
        <f t="shared" ref="AF405" si="2424">W405/AE405</f>
        <v>#VALUE!</v>
      </c>
      <c r="AG405" s="237" t="e">
        <f t="shared" ref="AG405" si="2425">-AC405*AF404</f>
        <v>#VALUE!</v>
      </c>
      <c r="AH405" s="241" t="e">
        <f t="shared" ref="AH405" si="2426">AG405/K404</f>
        <v>#VALUE!</v>
      </c>
      <c r="AI405" s="237" t="e">
        <f t="shared" ref="AI405" si="2427">AL405+AK405</f>
        <v>#VALUE!</v>
      </c>
      <c r="AJ405" s="241" t="e">
        <f t="shared" ref="AJ405" si="2428">AF405-AF404</f>
        <v>#VALUE!</v>
      </c>
      <c r="AK405" s="245" t="e">
        <f t="shared" ref="AK405" si="2429">(AJ405*Y405)/2</f>
        <v>#VALUE!</v>
      </c>
      <c r="AL405" s="248" t="e">
        <f t="shared" ref="AL405" si="2430">AG405+R405</f>
        <v>#VALUE!</v>
      </c>
      <c r="AM405" s="241" t="e">
        <f t="shared" ref="AM405" si="2431">AL405/K404</f>
        <v>#VALUE!</v>
      </c>
      <c r="AN405" s="237" t="e">
        <f>SUM(AL$369:AL405)</f>
        <v>#VALUE!</v>
      </c>
      <c r="AO405" s="203" t="e">
        <f t="shared" ref="AO405" si="2432">BL405</f>
        <v>#VALUE!</v>
      </c>
      <c r="AP405" s="249" t="e">
        <f t="shared" ref="AP405" si="2433">(Z405*AF405*-1)+P405</f>
        <v>#VALUE!</v>
      </c>
      <c r="AQ405" s="250" t="e">
        <f t="shared" ref="AQ405" si="2434">AP405/K404</f>
        <v>#VALUE!</v>
      </c>
      <c r="AV405" s="67">
        <f t="shared" si="2285"/>
        <v>-13</v>
      </c>
      <c r="AX405" s="208" t="str">
        <f>[2]!YBHIST($I$352,$I405,J$25,"sec","")</f>
        <v>E</v>
      </c>
      <c r="AY405" s="206" t="str">
        <f>[2]!YBPRICE($I$352,AX405&amp;"d","Market","AccruedInterest","Swap",$I405,"LMMSkew","","Model",100,"")</f>
        <v>E</v>
      </c>
      <c r="BA405" s="211" t="e">
        <f>[2]!YBHIST($E405,$I405,X$25,"sec","")</f>
        <v>#VALUE!</v>
      </c>
      <c r="BB405" s="67" t="e">
        <f>[2]!YBPRICE(E$41,BA405,"Market","AccruedInterest","Swap",$I405,"LMMSkew","","Model",100,"OASEDUR")</f>
        <v>#VALUE!</v>
      </c>
      <c r="BI405" s="518" t="e">
        <f t="shared" ref="BI405" si="2435">1+S405</f>
        <v>#VALUE!</v>
      </c>
      <c r="BJ405" s="520" t="e">
        <f>PRODUCT($BI$369:BI405)-1</f>
        <v>#VALUE!</v>
      </c>
      <c r="BK405" s="518" t="e">
        <f t="shared" ref="BK405" si="2436">1+AM405</f>
        <v>#VALUE!</v>
      </c>
      <c r="BL405" s="520" t="e">
        <f>PRODUCT($BK$369:BK405)-1</f>
        <v>#VALUE!</v>
      </c>
    </row>
    <row r="406" spans="3:64" ht="15">
      <c r="C406" s="222" t="e">
        <f t="shared" ref="C406" si="2437">I406+10</f>
        <v>#VALUE!</v>
      </c>
      <c r="D406" s="70" t="e">
        <f t="shared" ref="D406" si="2438">I406+35</f>
        <v>#VALUE!</v>
      </c>
      <c r="E406" s="70" t="e">
        <f t="shared" ref="E406" si="2439">"FNMA"&amp;TEXT($J$23,"0.0")&amp;"-TBA-"&amp;TEXT(C406,"mmm")</f>
        <v>#VALUE!</v>
      </c>
      <c r="F406" s="70" t="e">
        <f t="shared" ref="F406" si="2440">"FNMA"&amp;TEXT($J$23,"0.0")&amp;"-TBA-"&amp;TEXT(D406,"mmm")</f>
        <v>#VALUE!</v>
      </c>
      <c r="G406" s="70" t="str">
        <f t="shared" si="2307"/>
        <v>FNMA3.0-TBA-GEN</v>
      </c>
      <c r="I406" s="133" t="str">
        <f>[2]!YBWORKDAY(EDATE(Base_Date, AV406), -1, "USD")</f>
        <v>E</v>
      </c>
      <c r="J406" s="234" t="str">
        <f t="shared" ref="J406" si="2441">AX406</f>
        <v>E</v>
      </c>
      <c r="K406" s="237" t="e">
        <f t="shared" ref="K406" si="2442">AX406+AY406</f>
        <v>#VALUE!</v>
      </c>
      <c r="L406" s="237" t="e">
        <f t="shared" ref="L406" si="2443">K406-K405</f>
        <v>#VALUE!</v>
      </c>
      <c r="M406" s="238" t="str">
        <f>[2]!YBHIST($I$352,$I406,"LMMOAS","sec")</f>
        <v>E</v>
      </c>
      <c r="N406" s="239" t="str">
        <f>[2]!YBHIST($I$352,$I405,M$25,"sec","")</f>
        <v>E</v>
      </c>
      <c r="O406" s="240" t="str">
        <f>[2]!YBHIST("1 Month LIBOR",I406,"Yield","bmk","")</f>
        <v>E</v>
      </c>
      <c r="P406" s="237" t="e">
        <f t="shared" ref="P406" si="2444">K405-Q406</f>
        <v>#VALUE!</v>
      </c>
      <c r="Q406" s="171" t="str">
        <f>[2]!YBSCEN($I$352,$J405&amp;"d","Market",O$25,"Swap",$I405,"LMMSkew","","Model",100,0,29,"Gradual","ParShift|N",0,"Annualized ROR",O405,100,"",,,,"Default",,,,"Default",,)</f>
        <v>E</v>
      </c>
      <c r="R406" s="237" t="e">
        <f t="shared" ref="R406" si="2445">L406+P406</f>
        <v>#VALUE!</v>
      </c>
      <c r="S406" s="241" t="e">
        <f t="shared" ref="S406" si="2446">R406/K405</f>
        <v>#VALUE!</v>
      </c>
      <c r="T406" s="237" t="e">
        <f>SUM(R$369:R406)</f>
        <v>#VALUE!</v>
      </c>
      <c r="U406" s="241" t="e">
        <f t="shared" ref="U406" si="2447">BJ406</f>
        <v>#VALUE!</v>
      </c>
      <c r="V406" s="242" t="e">
        <f>VLOOKUP($I406, 'Barcap OAD'!$A:$S, $F$352, FALSE)</f>
        <v>#N/A</v>
      </c>
      <c r="W406" s="243" t="e">
        <f t="shared" si="2290"/>
        <v>#VALUE!</v>
      </c>
      <c r="X406" s="244" t="e">
        <f>[2]!YBHIST($E406,$I406,X$25,"sec","")</f>
        <v>#VALUE!</v>
      </c>
      <c r="Y406" s="237" t="e">
        <f t="shared" ref="Y406" si="2448">X406-X405</f>
        <v>#VALUE!</v>
      </c>
      <c r="Z406" s="171" t="e">
        <f t="shared" ref="Z406" si="2449">X405-AA405</f>
        <v>#VALUE!</v>
      </c>
      <c r="AA406" s="171" t="e">
        <f>[2]!YBHIST($F406,$I406,X$25,"sec","")</f>
        <v>#VALUE!</v>
      </c>
      <c r="AB406" s="171" t="e">
        <f t="shared" ref="AB406" si="2450">X405-Z406</f>
        <v>#VALUE!</v>
      </c>
      <c r="AC406" s="245" t="e">
        <f t="shared" ref="AC406" si="2451">Y406+Z406</f>
        <v>#VALUE!</v>
      </c>
      <c r="AD406" s="246" t="e">
        <f>VLOOKUP($I406, 'Barcap OAD'!$A:$S, $F$26, FALSE)</f>
        <v>#N/A</v>
      </c>
      <c r="AE406" s="243" t="e">
        <f t="shared" ref="AE406" si="2452">X406*AD406/10000</f>
        <v>#VALUE!</v>
      </c>
      <c r="AF406" s="247" t="e">
        <f t="shared" ref="AF406" si="2453">W406/AE406</f>
        <v>#VALUE!</v>
      </c>
      <c r="AG406" s="237" t="e">
        <f t="shared" ref="AG406" si="2454">-AC406*AF405</f>
        <v>#VALUE!</v>
      </c>
      <c r="AH406" s="241" t="e">
        <f t="shared" ref="AH406" si="2455">AG406/K405</f>
        <v>#VALUE!</v>
      </c>
      <c r="AI406" s="237" t="e">
        <f t="shared" ref="AI406" si="2456">AL406+AK406</f>
        <v>#VALUE!</v>
      </c>
      <c r="AJ406" s="241" t="e">
        <f t="shared" ref="AJ406" si="2457">AF406-AF405</f>
        <v>#VALUE!</v>
      </c>
      <c r="AK406" s="245" t="e">
        <f t="shared" ref="AK406" si="2458">(AJ406*Y406)/2</f>
        <v>#VALUE!</v>
      </c>
      <c r="AL406" s="248" t="e">
        <f t="shared" ref="AL406" si="2459">AG406+R406</f>
        <v>#VALUE!</v>
      </c>
      <c r="AM406" s="241" t="e">
        <f t="shared" ref="AM406" si="2460">AL406/K405</f>
        <v>#VALUE!</v>
      </c>
      <c r="AN406" s="237" t="e">
        <f>SUM(AL$369:AL406)</f>
        <v>#VALUE!</v>
      </c>
      <c r="AO406" s="203" t="e">
        <f t="shared" ref="AO406" si="2461">BL406</f>
        <v>#VALUE!</v>
      </c>
      <c r="AP406" s="249" t="e">
        <f t="shared" ref="AP406" si="2462">(Z406*AF406*-1)+P406</f>
        <v>#VALUE!</v>
      </c>
      <c r="AQ406" s="250" t="e">
        <f t="shared" ref="AQ406" si="2463">AP406/K405</f>
        <v>#VALUE!</v>
      </c>
      <c r="AV406" s="67">
        <f t="shared" si="2285"/>
        <v>-12</v>
      </c>
      <c r="AX406" s="208" t="str">
        <f>[2]!YBHIST($I$352,$I406,J$25,"sec","")</f>
        <v>E</v>
      </c>
      <c r="AY406" s="206" t="str">
        <f>[2]!YBPRICE($I$352,AX406&amp;"d","Market","AccruedInterest","Swap",$I406,"LMMSkew","","Model",100,"")</f>
        <v>E</v>
      </c>
      <c r="BA406" s="211" t="e">
        <f>[2]!YBHIST($E406,$I406,X$25,"sec","")</f>
        <v>#VALUE!</v>
      </c>
      <c r="BB406" s="67" t="e">
        <f>[2]!YBPRICE(E$41,BA406,"Market","AccruedInterest","Swap",$I406,"LMMSkew","","Model",100,"OASEDUR")</f>
        <v>#VALUE!</v>
      </c>
      <c r="BI406" s="518" t="e">
        <f t="shared" ref="BI406" si="2464">1+S406</f>
        <v>#VALUE!</v>
      </c>
      <c r="BJ406" s="520" t="e">
        <f>PRODUCT($BI$369:BI406)-1</f>
        <v>#VALUE!</v>
      </c>
      <c r="BK406" s="518" t="e">
        <f t="shared" ref="BK406" si="2465">1+AM406</f>
        <v>#VALUE!</v>
      </c>
      <c r="BL406" s="520" t="e">
        <f>PRODUCT($BK$369:BK406)-1</f>
        <v>#VALUE!</v>
      </c>
    </row>
    <row r="407" spans="3:64" ht="15">
      <c r="C407" s="222" t="e">
        <f t="shared" ref="C407" si="2466">I407+10</f>
        <v>#VALUE!</v>
      </c>
      <c r="D407" s="70" t="e">
        <f t="shared" ref="D407" si="2467">I407+35</f>
        <v>#VALUE!</v>
      </c>
      <c r="E407" s="70" t="e">
        <f t="shared" ref="E407" si="2468">"FNMA"&amp;TEXT($J$23,"0.0")&amp;"-TBA-"&amp;TEXT(C407,"mmm")</f>
        <v>#VALUE!</v>
      </c>
      <c r="F407" s="70" t="e">
        <f t="shared" ref="F407" si="2469">"FNMA"&amp;TEXT($J$23,"0.0")&amp;"-TBA-"&amp;TEXT(D407,"mmm")</f>
        <v>#VALUE!</v>
      </c>
      <c r="G407" s="70" t="str">
        <f t="shared" si="2307"/>
        <v>FNMA3.0-TBA-GEN</v>
      </c>
      <c r="I407" s="133" t="str">
        <f>[2]!YBWORKDAY(EDATE(Base_Date, AV407), -1, "USD")</f>
        <v>E</v>
      </c>
      <c r="J407" s="234" t="str">
        <f t="shared" ref="J407" si="2470">AX407</f>
        <v>E</v>
      </c>
      <c r="K407" s="237" t="e">
        <f t="shared" ref="K407" si="2471">AX407+AY407</f>
        <v>#VALUE!</v>
      </c>
      <c r="L407" s="237" t="e">
        <f t="shared" ref="L407" si="2472">K407-K406</f>
        <v>#VALUE!</v>
      </c>
      <c r="M407" s="238" t="str">
        <f>[2]!YBHIST($I$352,$I407,"LMMOAS","sec")</f>
        <v>E</v>
      </c>
      <c r="N407" s="239" t="str">
        <f>[2]!YBHIST($I$352,$I406,M$25,"sec","")</f>
        <v>E</v>
      </c>
      <c r="O407" s="240" t="str">
        <f>[2]!YBHIST("1 Month LIBOR",I407,"Yield","bmk","")</f>
        <v>E</v>
      </c>
      <c r="P407" s="237" t="e">
        <f t="shared" ref="P407" si="2473">K406-Q407</f>
        <v>#VALUE!</v>
      </c>
      <c r="Q407" s="171" t="str">
        <f>[2]!YBSCEN($I$352,$J406&amp;"d","Market",O$25,"Swap",$I406,"LMMSkew","","Model",100,0,29,"Gradual","ParShift|N",0,"Annualized ROR",O406,100,"",,,,"Default",,,,"Default",,)</f>
        <v>E</v>
      </c>
      <c r="R407" s="237" t="e">
        <f t="shared" ref="R407" si="2474">L407+P407</f>
        <v>#VALUE!</v>
      </c>
      <c r="S407" s="241" t="e">
        <f t="shared" ref="S407" si="2475">R407/K406</f>
        <v>#VALUE!</v>
      </c>
      <c r="T407" s="237" t="e">
        <f>SUM(R$369:R407)</f>
        <v>#VALUE!</v>
      </c>
      <c r="U407" s="241" t="e">
        <f t="shared" ref="U407" si="2476">BJ407</f>
        <v>#VALUE!</v>
      </c>
      <c r="V407" s="242" t="e">
        <f>VLOOKUP($I407, 'Barcap OAD'!$A:$S, $F$352, FALSE)</f>
        <v>#N/A</v>
      </c>
      <c r="W407" s="243" t="e">
        <f t="shared" si="2290"/>
        <v>#VALUE!</v>
      </c>
      <c r="X407" s="244" t="e">
        <f>[2]!YBHIST($E407,$I407,X$25,"sec","")</f>
        <v>#VALUE!</v>
      </c>
      <c r="Y407" s="237" t="e">
        <f t="shared" ref="Y407" si="2477">X407-X406</f>
        <v>#VALUE!</v>
      </c>
      <c r="Z407" s="171" t="e">
        <f t="shared" ref="Z407" si="2478">X406-AA406</f>
        <v>#VALUE!</v>
      </c>
      <c r="AA407" s="171" t="e">
        <f>[2]!YBHIST($F407,$I407,X$25,"sec","")</f>
        <v>#VALUE!</v>
      </c>
      <c r="AB407" s="171" t="e">
        <f t="shared" ref="AB407" si="2479">X406-Z407</f>
        <v>#VALUE!</v>
      </c>
      <c r="AC407" s="245" t="e">
        <f t="shared" ref="AC407" si="2480">Y407+Z407</f>
        <v>#VALUE!</v>
      </c>
      <c r="AD407" s="246" t="e">
        <f>VLOOKUP($I407, 'Barcap OAD'!$A:$S, $F$26, FALSE)</f>
        <v>#N/A</v>
      </c>
      <c r="AE407" s="243" t="e">
        <f t="shared" ref="AE407" si="2481">X407*AD407/10000</f>
        <v>#VALUE!</v>
      </c>
      <c r="AF407" s="247" t="e">
        <f t="shared" ref="AF407" si="2482">W407/AE407</f>
        <v>#VALUE!</v>
      </c>
      <c r="AG407" s="237" t="e">
        <f t="shared" ref="AG407" si="2483">-AC407*AF406</f>
        <v>#VALUE!</v>
      </c>
      <c r="AH407" s="241" t="e">
        <f t="shared" ref="AH407" si="2484">AG407/K406</f>
        <v>#VALUE!</v>
      </c>
      <c r="AI407" s="237" t="e">
        <f t="shared" ref="AI407" si="2485">AL407+AK407</f>
        <v>#VALUE!</v>
      </c>
      <c r="AJ407" s="241" t="e">
        <f t="shared" ref="AJ407" si="2486">AF407-AF406</f>
        <v>#VALUE!</v>
      </c>
      <c r="AK407" s="245" t="e">
        <f t="shared" ref="AK407" si="2487">(AJ407*Y407)/2</f>
        <v>#VALUE!</v>
      </c>
      <c r="AL407" s="248" t="e">
        <f t="shared" ref="AL407" si="2488">AG407+R407</f>
        <v>#VALUE!</v>
      </c>
      <c r="AM407" s="241" t="e">
        <f t="shared" ref="AM407" si="2489">AL407/K406</f>
        <v>#VALUE!</v>
      </c>
      <c r="AN407" s="237" t="e">
        <f>SUM(AL$369:AL407)</f>
        <v>#VALUE!</v>
      </c>
      <c r="AO407" s="203" t="e">
        <f t="shared" ref="AO407" si="2490">BL407</f>
        <v>#VALUE!</v>
      </c>
      <c r="AP407" s="249" t="e">
        <f t="shared" ref="AP407" si="2491">(Z407*AF407*-1)+P407</f>
        <v>#VALUE!</v>
      </c>
      <c r="AQ407" s="250" t="e">
        <f t="shared" ref="AQ407" si="2492">AP407/K406</f>
        <v>#VALUE!</v>
      </c>
      <c r="AV407" s="67">
        <f t="shared" si="2285"/>
        <v>-11</v>
      </c>
      <c r="AX407" s="208" t="str">
        <f>[2]!YBHIST($I$352,$I407,J$25,"sec","")</f>
        <v>E</v>
      </c>
      <c r="AY407" s="206" t="str">
        <f>[2]!YBPRICE($I$352,AX407&amp;"d","Market","AccruedInterest","Swap",$I407,"LMMSkew","","Model",100,"")</f>
        <v>E</v>
      </c>
      <c r="BA407" s="211" t="e">
        <f>[2]!YBHIST($E407,$I407,X$25,"sec","")</f>
        <v>#VALUE!</v>
      </c>
      <c r="BB407" s="67" t="e">
        <f>[2]!YBPRICE(E$41,BA407,"Market","AccruedInterest","Swap",$I407,"LMMSkew","","Model",100,"OASEDUR")</f>
        <v>#VALUE!</v>
      </c>
      <c r="BI407" s="518" t="e">
        <f t="shared" ref="BI407" si="2493">1+S407</f>
        <v>#VALUE!</v>
      </c>
      <c r="BJ407" s="520" t="e">
        <f>PRODUCT($BI$369:BI407)-1</f>
        <v>#VALUE!</v>
      </c>
      <c r="BK407" s="518" t="e">
        <f t="shared" ref="BK407" si="2494">1+AM407</f>
        <v>#VALUE!</v>
      </c>
      <c r="BL407" s="520" t="e">
        <f>PRODUCT($BK$369:BK407)-1</f>
        <v>#VALUE!</v>
      </c>
    </row>
    <row r="408" spans="3:64" ht="15">
      <c r="C408" s="222" t="e">
        <f t="shared" ref="C408" si="2495">I408+10</f>
        <v>#VALUE!</v>
      </c>
      <c r="D408" s="70" t="e">
        <f t="shared" ref="D408" si="2496">I408+35</f>
        <v>#VALUE!</v>
      </c>
      <c r="E408" s="70" t="e">
        <f t="shared" ref="E408" si="2497">"FNMA"&amp;TEXT($J$23,"0.0")&amp;"-TBA-"&amp;TEXT(C408,"mmm")</f>
        <v>#VALUE!</v>
      </c>
      <c r="F408" s="70" t="e">
        <f t="shared" ref="F408" si="2498">"FNMA"&amp;TEXT($J$23,"0.0")&amp;"-TBA-"&amp;TEXT(D408,"mmm")</f>
        <v>#VALUE!</v>
      </c>
      <c r="G408" s="70" t="str">
        <f t="shared" si="2307"/>
        <v>FNMA3.0-TBA-GEN</v>
      </c>
      <c r="I408" s="133" t="str">
        <f>[2]!YBWORKDAY(EDATE(Base_Date, AV408), -1, "USD")</f>
        <v>E</v>
      </c>
      <c r="J408" s="331" t="str">
        <f t="shared" ref="J408" si="2499">AX408</f>
        <v>E</v>
      </c>
      <c r="K408" s="332" t="e">
        <f t="shared" ref="K408" si="2500">AX408+AY408</f>
        <v>#VALUE!</v>
      </c>
      <c r="L408" s="332" t="e">
        <f t="shared" ref="L408" si="2501">K408-K407</f>
        <v>#VALUE!</v>
      </c>
      <c r="M408" s="333" t="str">
        <f>[2]!YBHIST($I$352,$I408,"LMMOAS","sec")</f>
        <v>E</v>
      </c>
      <c r="N408" s="334" t="str">
        <f>[2]!YBHIST($I$352,$I407,M$25,"sec","")</f>
        <v>E</v>
      </c>
      <c r="O408" s="335" t="str">
        <f>[2]!YBHIST("1 Month LIBOR",I408,"Yield","bmk","")</f>
        <v>E</v>
      </c>
      <c r="P408" s="332" t="e">
        <f t="shared" ref="P408" si="2502">K407-Q408</f>
        <v>#VALUE!</v>
      </c>
      <c r="Q408" s="336" t="str">
        <f>[2]!YBSCEN($I$352,$J407&amp;"d","Market",O$25,"Swap",$I407,"LMMSkew","","Model",100,0,29,"Gradual","ParShift|N",0,"Annualized ROR",O407,100,"",,,,"Default",,,,"Default",,)</f>
        <v>E</v>
      </c>
      <c r="R408" s="332" t="e">
        <f t="shared" ref="R408" si="2503">L408+P408</f>
        <v>#VALUE!</v>
      </c>
      <c r="S408" s="337" t="e">
        <f t="shared" ref="S408" si="2504">R408/K407</f>
        <v>#VALUE!</v>
      </c>
      <c r="T408" s="332" t="e">
        <f>SUM(R$369:R408)</f>
        <v>#VALUE!</v>
      </c>
      <c r="U408" s="337" t="e">
        <f t="shared" ref="U408" si="2505">BJ408</f>
        <v>#VALUE!</v>
      </c>
      <c r="V408" s="338" t="e">
        <f>VLOOKUP($I408, 'Barcap OAD'!$A:$S, $F$352, FALSE)</f>
        <v>#N/A</v>
      </c>
      <c r="W408" s="339" t="e">
        <f t="shared" si="2290"/>
        <v>#VALUE!</v>
      </c>
      <c r="X408" s="340" t="e">
        <f>[2]!YBHIST($E408,$I408,X$25,"sec","")</f>
        <v>#VALUE!</v>
      </c>
      <c r="Y408" s="332" t="e">
        <f t="shared" ref="Y408" si="2506">X408-X407</f>
        <v>#VALUE!</v>
      </c>
      <c r="Z408" s="336" t="e">
        <f t="shared" ref="Z408" si="2507">X407-AA407</f>
        <v>#VALUE!</v>
      </c>
      <c r="AA408" s="336" t="e">
        <f>[2]!YBHIST($F408,$I408,X$25,"sec","")</f>
        <v>#VALUE!</v>
      </c>
      <c r="AB408" s="336" t="e">
        <f t="shared" ref="AB408" si="2508">X407-Z408</f>
        <v>#VALUE!</v>
      </c>
      <c r="AC408" s="341" t="e">
        <f t="shared" ref="AC408" si="2509">Y408+Z408</f>
        <v>#VALUE!</v>
      </c>
      <c r="AD408" s="342" t="e">
        <f>VLOOKUP($I408, 'Barcap OAD'!$A:$S, $F$26, FALSE)</f>
        <v>#N/A</v>
      </c>
      <c r="AE408" s="339" t="e">
        <f t="shared" ref="AE408" si="2510">X408*AD408/10000</f>
        <v>#VALUE!</v>
      </c>
      <c r="AF408" s="343" t="e">
        <f t="shared" ref="AF408" si="2511">W408/AE408</f>
        <v>#VALUE!</v>
      </c>
      <c r="AG408" s="332" t="e">
        <f t="shared" ref="AG408" si="2512">-AC408*AF407</f>
        <v>#VALUE!</v>
      </c>
      <c r="AH408" s="337" t="e">
        <f t="shared" ref="AH408" si="2513">AG408/K407</f>
        <v>#VALUE!</v>
      </c>
      <c r="AI408" s="332" t="e">
        <f t="shared" ref="AI408" si="2514">AL408+AK408</f>
        <v>#VALUE!</v>
      </c>
      <c r="AJ408" s="337" t="e">
        <f t="shared" ref="AJ408" si="2515">AF408-AF407</f>
        <v>#VALUE!</v>
      </c>
      <c r="AK408" s="341" t="e">
        <f t="shared" ref="AK408" si="2516">(AJ408*Y408)/2</f>
        <v>#VALUE!</v>
      </c>
      <c r="AL408" s="344" t="e">
        <f t="shared" ref="AL408" si="2517">AG408+R408</f>
        <v>#VALUE!</v>
      </c>
      <c r="AM408" s="337" t="e">
        <f t="shared" ref="AM408" si="2518">AL408/K407</f>
        <v>#VALUE!</v>
      </c>
      <c r="AN408" s="332" t="e">
        <f>SUM(AL$369:AL408)</f>
        <v>#VALUE!</v>
      </c>
      <c r="AO408" s="345" t="e">
        <f t="shared" ref="AO408" si="2519">BL408</f>
        <v>#VALUE!</v>
      </c>
      <c r="AP408" s="346" t="e">
        <f t="shared" ref="AP408" si="2520">(Z408*AF408*-1)+P408</f>
        <v>#VALUE!</v>
      </c>
      <c r="AQ408" s="347" t="e">
        <f t="shared" ref="AQ408" si="2521">AP408/K407</f>
        <v>#VALUE!</v>
      </c>
      <c r="AV408" s="67">
        <f t="shared" si="2285"/>
        <v>-10</v>
      </c>
      <c r="AX408" s="208" t="str">
        <f>[2]!YBHIST($I$352,$I408,J$25,"sec","")</f>
        <v>E</v>
      </c>
      <c r="AY408" s="206" t="str">
        <f>[2]!YBPRICE($I$352,AX408&amp;"d","Market","AccruedInterest","Swap",$I408,"LMMSkew","","Model",100,"")</f>
        <v>E</v>
      </c>
      <c r="BA408" s="211" t="e">
        <f>[2]!YBHIST($E408,$I408,X$25,"sec","")</f>
        <v>#VALUE!</v>
      </c>
      <c r="BB408" s="67" t="e">
        <f>[2]!YBPRICE(E$41,BA408,"Market","AccruedInterest","Swap",$I408,"LMMSkew","","Model",100,"OASEDUR")</f>
        <v>#VALUE!</v>
      </c>
      <c r="BI408" s="518" t="e">
        <f t="shared" ref="BI408" si="2522">1+S408</f>
        <v>#VALUE!</v>
      </c>
      <c r="BJ408" s="520" t="e">
        <f>PRODUCT($BI$369:BI408)-1</f>
        <v>#VALUE!</v>
      </c>
      <c r="BK408" s="518" t="e">
        <f t="shared" ref="BK408" si="2523">1+AM408</f>
        <v>#VALUE!</v>
      </c>
      <c r="BL408" s="520" t="e">
        <f>PRODUCT($BK$369:BK408)-1</f>
        <v>#VALUE!</v>
      </c>
    </row>
    <row r="409" spans="3:64" ht="15">
      <c r="C409" s="222" t="e">
        <f t="shared" ref="C409" si="2524">I409+10</f>
        <v>#VALUE!</v>
      </c>
      <c r="D409" s="70" t="e">
        <f t="shared" ref="D409" si="2525">I409+35</f>
        <v>#VALUE!</v>
      </c>
      <c r="E409" s="70" t="e">
        <f t="shared" ref="E409" si="2526">"FNMA"&amp;TEXT($J$23,"0.0")&amp;"-TBA-"&amp;TEXT(C409,"mmm")</f>
        <v>#VALUE!</v>
      </c>
      <c r="F409" s="70" t="e">
        <f t="shared" ref="F409" si="2527">"FNMA"&amp;TEXT($J$23,"0.0")&amp;"-TBA-"&amp;TEXT(D409,"mmm")</f>
        <v>#VALUE!</v>
      </c>
      <c r="G409" s="70" t="str">
        <f t="shared" si="2307"/>
        <v>FNMA3.0-TBA-GEN</v>
      </c>
      <c r="I409" s="133" t="str">
        <f>[2]!YBWORKDAY(EDATE(Base_Date, AV409), -1, "USD")</f>
        <v>E</v>
      </c>
      <c r="J409" s="234" t="str">
        <f t="shared" ref="J409" si="2528">AX409</f>
        <v>E</v>
      </c>
      <c r="K409" s="237" t="e">
        <f t="shared" ref="K409" si="2529">AX409+AY409</f>
        <v>#VALUE!</v>
      </c>
      <c r="L409" s="237" t="e">
        <f t="shared" ref="L409" si="2530">K409-K408</f>
        <v>#VALUE!</v>
      </c>
      <c r="M409" s="238" t="str">
        <f>[2]!YBHIST($I$352,$I409,"LMMOAS","sec")</f>
        <v>E</v>
      </c>
      <c r="N409" s="239" t="str">
        <f>[2]!YBHIST($I$352,$I408,M$25,"sec","")</f>
        <v>E</v>
      </c>
      <c r="O409" s="240" t="str">
        <f>[2]!YBHIST("1 Month LIBOR",I409,"Yield","bmk","")</f>
        <v>E</v>
      </c>
      <c r="P409" s="237" t="e">
        <f t="shared" ref="P409" si="2531">K408-Q409</f>
        <v>#VALUE!</v>
      </c>
      <c r="Q409" s="171" t="str">
        <f>[2]!YBSCEN($I$352,$J408&amp;"d","Market",O$25,"Swap",$I408,"LMMSkew","","Model",100,0,29,"Gradual","ParShift|N",0,"Annualized ROR",O408,100,"",,,,"Default",,,,"Default",,)</f>
        <v>E</v>
      </c>
      <c r="R409" s="237" t="e">
        <f t="shared" ref="R409" si="2532">L409+P409</f>
        <v>#VALUE!</v>
      </c>
      <c r="S409" s="241" t="e">
        <f t="shared" ref="S409" si="2533">R409/K408</f>
        <v>#VALUE!</v>
      </c>
      <c r="T409" s="237" t="e">
        <f>SUM(R$369:R409)</f>
        <v>#VALUE!</v>
      </c>
      <c r="U409" s="241" t="e">
        <f t="shared" ref="U409" si="2534">BJ409</f>
        <v>#VALUE!</v>
      </c>
      <c r="V409" s="242" t="e">
        <f>VLOOKUP($I409, 'Barcap OAD'!$A:$S, $F$352, FALSE)</f>
        <v>#N/A</v>
      </c>
      <c r="W409" s="243" t="e">
        <f t="shared" si="2290"/>
        <v>#VALUE!</v>
      </c>
      <c r="X409" s="244" t="e">
        <f>[2]!YBHIST($E409,$I409,X$25,"sec","")</f>
        <v>#VALUE!</v>
      </c>
      <c r="Y409" s="237" t="e">
        <f t="shared" ref="Y409" si="2535">X409-X408</f>
        <v>#VALUE!</v>
      </c>
      <c r="Z409" s="171" t="e">
        <f t="shared" ref="Z409" si="2536">X408-AA408</f>
        <v>#VALUE!</v>
      </c>
      <c r="AA409" s="171" t="e">
        <f>[2]!YBHIST($F409,$I409,X$25,"sec","")</f>
        <v>#VALUE!</v>
      </c>
      <c r="AB409" s="171" t="e">
        <f t="shared" ref="AB409" si="2537">X408-Z409</f>
        <v>#VALUE!</v>
      </c>
      <c r="AC409" s="245" t="e">
        <f t="shared" ref="AC409" si="2538">Y409+Z409</f>
        <v>#VALUE!</v>
      </c>
      <c r="AD409" s="246" t="e">
        <f>VLOOKUP($I409, 'Barcap OAD'!$A:$S, $F$26, FALSE)</f>
        <v>#N/A</v>
      </c>
      <c r="AE409" s="243" t="e">
        <f t="shared" ref="AE409" si="2539">X409*AD409/10000</f>
        <v>#VALUE!</v>
      </c>
      <c r="AF409" s="247" t="e">
        <f t="shared" ref="AF409" si="2540">W409/AE409</f>
        <v>#VALUE!</v>
      </c>
      <c r="AG409" s="237" t="e">
        <f t="shared" ref="AG409" si="2541">-AC409*AF408</f>
        <v>#VALUE!</v>
      </c>
      <c r="AH409" s="241" t="e">
        <f t="shared" ref="AH409" si="2542">AG409/K408</f>
        <v>#VALUE!</v>
      </c>
      <c r="AI409" s="237" t="e">
        <f t="shared" ref="AI409" si="2543">AL409+AK409</f>
        <v>#VALUE!</v>
      </c>
      <c r="AJ409" s="241" t="e">
        <f t="shared" ref="AJ409" si="2544">AF409-AF408</f>
        <v>#VALUE!</v>
      </c>
      <c r="AK409" s="245" t="e">
        <f t="shared" ref="AK409" si="2545">(AJ409*Y409)/2</f>
        <v>#VALUE!</v>
      </c>
      <c r="AL409" s="248" t="e">
        <f t="shared" ref="AL409" si="2546">AG409+R409</f>
        <v>#VALUE!</v>
      </c>
      <c r="AM409" s="241" t="e">
        <f t="shared" ref="AM409" si="2547">AL409/K408</f>
        <v>#VALUE!</v>
      </c>
      <c r="AN409" s="237" t="e">
        <f>SUM(AL$369:AL409)</f>
        <v>#VALUE!</v>
      </c>
      <c r="AO409" s="203" t="e">
        <f t="shared" ref="AO409" si="2548">BL409</f>
        <v>#VALUE!</v>
      </c>
      <c r="AP409" s="249" t="e">
        <f t="shared" ref="AP409" si="2549">(Z409*AF409*-1)+P409</f>
        <v>#VALUE!</v>
      </c>
      <c r="AQ409" s="250" t="e">
        <f t="shared" ref="AQ409" si="2550">AP409/K408</f>
        <v>#VALUE!</v>
      </c>
      <c r="AV409" s="67">
        <f t="shared" si="2285"/>
        <v>-9</v>
      </c>
      <c r="AX409" s="208" t="str">
        <f>[2]!YBHIST($I$352,$I409,J$25,"sec","")</f>
        <v>E</v>
      </c>
      <c r="AY409" s="206" t="str">
        <f>[2]!YBPRICE($I$352,AX409&amp;"d","Market","AccruedInterest","Swap",$I409,"LMMSkew","","Model",100,"")</f>
        <v>E</v>
      </c>
      <c r="BA409" s="211" t="e">
        <f>[2]!YBHIST($E409,$I409,X$25,"sec","")</f>
        <v>#VALUE!</v>
      </c>
      <c r="BB409" s="67" t="e">
        <f>[2]!YBPRICE(E$41,BA409,"Market","AccruedInterest","Swap",$I409,"LMMSkew","","Model",100,"OASEDUR")</f>
        <v>#VALUE!</v>
      </c>
      <c r="BI409" s="518" t="e">
        <f t="shared" ref="BI409" si="2551">1+S409</f>
        <v>#VALUE!</v>
      </c>
      <c r="BJ409" s="520" t="e">
        <f>PRODUCT($BI$369:BI409)-1</f>
        <v>#VALUE!</v>
      </c>
      <c r="BK409" s="518" t="e">
        <f t="shared" ref="BK409" si="2552">1+AM409</f>
        <v>#VALUE!</v>
      </c>
      <c r="BL409" s="520" t="e">
        <f>PRODUCT($BK$369:BK409)-1</f>
        <v>#VALUE!</v>
      </c>
    </row>
    <row r="410" spans="3:64" ht="15">
      <c r="C410" s="222" t="e">
        <f t="shared" ref="C410" si="2553">I410+10</f>
        <v>#VALUE!</v>
      </c>
      <c r="D410" s="70" t="e">
        <f t="shared" ref="D410" si="2554">I410+35</f>
        <v>#VALUE!</v>
      </c>
      <c r="E410" s="70" t="e">
        <f t="shared" ref="E410" si="2555">"FNMA"&amp;TEXT($J$23,"0.0")&amp;"-TBA-"&amp;TEXT(C410,"mmm")</f>
        <v>#VALUE!</v>
      </c>
      <c r="F410" s="70" t="e">
        <f t="shared" ref="F410" si="2556">"FNMA"&amp;TEXT($J$23,"0.0")&amp;"-TBA-"&amp;TEXT(D410,"mmm")</f>
        <v>#VALUE!</v>
      </c>
      <c r="G410" s="70" t="str">
        <f t="shared" si="2307"/>
        <v>FNMA3.0-TBA-GEN</v>
      </c>
      <c r="I410" s="133" t="str">
        <f>[2]!YBWORKDAY(EDATE(Base_Date, AV410), -1, "USD")</f>
        <v>E</v>
      </c>
      <c r="J410" s="234" t="str">
        <f t="shared" ref="J410" si="2557">AX410</f>
        <v>E</v>
      </c>
      <c r="K410" s="237" t="e">
        <f t="shared" ref="K410" si="2558">AX410+AY410</f>
        <v>#VALUE!</v>
      </c>
      <c r="L410" s="237" t="e">
        <f t="shared" ref="L410" si="2559">K410-K409</f>
        <v>#VALUE!</v>
      </c>
      <c r="M410" s="238" t="str">
        <f>[2]!YBHIST($I$352,$I410,"LMMOAS","sec")</f>
        <v>E</v>
      </c>
      <c r="N410" s="239" t="str">
        <f>[2]!YBHIST($I$352,$I409,M$25,"sec","")</f>
        <v>E</v>
      </c>
      <c r="O410" s="240" t="str">
        <f>[2]!YBHIST("1 Month LIBOR",I410,"Yield","bmk","")</f>
        <v>E</v>
      </c>
      <c r="P410" s="237" t="e">
        <f t="shared" ref="P410" si="2560">K409-Q410</f>
        <v>#VALUE!</v>
      </c>
      <c r="Q410" s="171" t="str">
        <f>[2]!YBSCEN($I$352,$J409&amp;"d","Market",O$25,"Swap",$I409,"LMMSkew","","Model",100,0,29,"Gradual","ParShift|N",0,"Annualized ROR",O409,100,"",,,,"Default",,,,"Default",,)</f>
        <v>E</v>
      </c>
      <c r="R410" s="237" t="e">
        <f t="shared" ref="R410" si="2561">L410+P410</f>
        <v>#VALUE!</v>
      </c>
      <c r="S410" s="241" t="e">
        <f t="shared" ref="S410" si="2562">R410/K409</f>
        <v>#VALUE!</v>
      </c>
      <c r="T410" s="237" t="e">
        <f>SUM(R$369:R410)</f>
        <v>#VALUE!</v>
      </c>
      <c r="U410" s="241" t="e">
        <f t="shared" ref="U410" si="2563">BJ410</f>
        <v>#VALUE!</v>
      </c>
      <c r="V410" s="242" t="e">
        <f>VLOOKUP($I410, 'Barcap OAD'!$A:$S, $F$352, FALSE)</f>
        <v>#N/A</v>
      </c>
      <c r="W410" s="243" t="e">
        <f t="shared" si="2290"/>
        <v>#VALUE!</v>
      </c>
      <c r="X410" s="244" t="e">
        <f>[2]!YBHIST($E410,$I410,X$25,"sec","")</f>
        <v>#VALUE!</v>
      </c>
      <c r="Y410" s="237" t="e">
        <f t="shared" ref="Y410" si="2564">X410-X409</f>
        <v>#VALUE!</v>
      </c>
      <c r="Z410" s="171" t="e">
        <f t="shared" ref="Z410" si="2565">X409-AA409</f>
        <v>#VALUE!</v>
      </c>
      <c r="AA410" s="171" t="e">
        <f>[2]!YBHIST($F410,$I410,X$25,"sec","")</f>
        <v>#VALUE!</v>
      </c>
      <c r="AB410" s="171" t="e">
        <f t="shared" ref="AB410" si="2566">X409-Z410</f>
        <v>#VALUE!</v>
      </c>
      <c r="AC410" s="245" t="e">
        <f t="shared" ref="AC410" si="2567">Y410+Z410</f>
        <v>#VALUE!</v>
      </c>
      <c r="AD410" s="246" t="e">
        <f>VLOOKUP($I410, 'Barcap OAD'!$A:$S, $F$26, FALSE)</f>
        <v>#N/A</v>
      </c>
      <c r="AE410" s="243" t="e">
        <f t="shared" ref="AE410" si="2568">X410*AD410/10000</f>
        <v>#VALUE!</v>
      </c>
      <c r="AF410" s="247" t="e">
        <f t="shared" ref="AF410" si="2569">W410/AE410</f>
        <v>#VALUE!</v>
      </c>
      <c r="AG410" s="237" t="e">
        <f t="shared" ref="AG410" si="2570">-AC410*AF409</f>
        <v>#VALUE!</v>
      </c>
      <c r="AH410" s="241" t="e">
        <f t="shared" ref="AH410" si="2571">AG410/K409</f>
        <v>#VALUE!</v>
      </c>
      <c r="AI410" s="237" t="e">
        <f t="shared" ref="AI410" si="2572">AL410+AK410</f>
        <v>#VALUE!</v>
      </c>
      <c r="AJ410" s="241" t="e">
        <f t="shared" ref="AJ410" si="2573">AF410-AF409</f>
        <v>#VALUE!</v>
      </c>
      <c r="AK410" s="245" t="e">
        <f t="shared" ref="AK410" si="2574">(AJ410*Y410)/2</f>
        <v>#VALUE!</v>
      </c>
      <c r="AL410" s="248" t="e">
        <f t="shared" ref="AL410" si="2575">AG410+R410</f>
        <v>#VALUE!</v>
      </c>
      <c r="AM410" s="241" t="e">
        <f t="shared" ref="AM410" si="2576">AL410/K409</f>
        <v>#VALUE!</v>
      </c>
      <c r="AN410" s="237" t="e">
        <f>SUM(AL$369:AL410)</f>
        <v>#VALUE!</v>
      </c>
      <c r="AO410" s="203" t="e">
        <f t="shared" ref="AO410" si="2577">BL410</f>
        <v>#VALUE!</v>
      </c>
      <c r="AP410" s="249" t="e">
        <f t="shared" ref="AP410" si="2578">(Z410*AF410*-1)+P410</f>
        <v>#VALUE!</v>
      </c>
      <c r="AQ410" s="250" t="e">
        <f t="shared" ref="AQ410" si="2579">AP410/K409</f>
        <v>#VALUE!</v>
      </c>
      <c r="AV410" s="67">
        <f t="shared" si="2285"/>
        <v>-8</v>
      </c>
      <c r="AX410" s="208" t="str">
        <f>[2]!YBHIST($I$352,$I410,J$25,"sec","")</f>
        <v>E</v>
      </c>
      <c r="AY410" s="206" t="str">
        <f>[2]!YBPRICE($I$352,AX410&amp;"d","Market","AccruedInterest","Swap",$I410,"LMMSkew","","Model",100,"")</f>
        <v>E</v>
      </c>
      <c r="BA410" s="211" t="e">
        <f>[2]!YBHIST($E410,$I410,X$25,"sec","")</f>
        <v>#VALUE!</v>
      </c>
      <c r="BB410" s="67" t="e">
        <f>[2]!YBPRICE(E$41,BA410,"Market","AccruedInterest","Swap",$I410,"LMMSkew","","Model",100,"OASEDUR")</f>
        <v>#VALUE!</v>
      </c>
      <c r="BI410" s="518" t="e">
        <f t="shared" ref="BI410" si="2580">1+S410</f>
        <v>#VALUE!</v>
      </c>
      <c r="BJ410" s="520" t="e">
        <f>PRODUCT($BI$369:BI410)-1</f>
        <v>#VALUE!</v>
      </c>
      <c r="BK410" s="518" t="e">
        <f t="shared" ref="BK410" si="2581">1+AM410</f>
        <v>#VALUE!</v>
      </c>
      <c r="BL410" s="520" t="e">
        <f>PRODUCT($BK$369:BK410)-1</f>
        <v>#VALUE!</v>
      </c>
    </row>
    <row r="411" spans="3:64" ht="15">
      <c r="C411" s="222" t="e">
        <f t="shared" ref="C411" si="2582">I411+10</f>
        <v>#VALUE!</v>
      </c>
      <c r="D411" s="70" t="e">
        <f t="shared" ref="D411" si="2583">I411+35</f>
        <v>#VALUE!</v>
      </c>
      <c r="E411" s="70" t="e">
        <f t="shared" ref="E411" si="2584">"FNMA"&amp;TEXT($J$23,"0.0")&amp;"-TBA-"&amp;TEXT(C411,"mmm")</f>
        <v>#VALUE!</v>
      </c>
      <c r="F411" s="70" t="e">
        <f t="shared" ref="F411" si="2585">"FNMA"&amp;TEXT($J$23,"0.0")&amp;"-TBA-"&amp;TEXT(D411,"mmm")</f>
        <v>#VALUE!</v>
      </c>
      <c r="G411" s="70" t="str">
        <f t="shared" si="2307"/>
        <v>FNMA3.0-TBA-GEN</v>
      </c>
      <c r="I411" s="133" t="str">
        <f>[2]!YBWORKDAY(EDATE(Base_Date, AV411), -1, "USD")</f>
        <v>E</v>
      </c>
      <c r="J411" s="234" t="str">
        <f t="shared" ref="J411" si="2586">AX411</f>
        <v>E</v>
      </c>
      <c r="K411" s="237" t="e">
        <f t="shared" ref="K411" si="2587">AX411+AY411</f>
        <v>#VALUE!</v>
      </c>
      <c r="L411" s="237" t="e">
        <f t="shared" ref="L411" si="2588">K411-K410</f>
        <v>#VALUE!</v>
      </c>
      <c r="M411" s="238" t="str">
        <f>[2]!YBHIST($I$352,$I411,"LMMOAS","sec")</f>
        <v>E</v>
      </c>
      <c r="N411" s="239" t="str">
        <f>[2]!YBHIST($I$352,$I410,M$25,"sec","")</f>
        <v>E</v>
      </c>
      <c r="O411" s="240" t="str">
        <f>[2]!YBHIST("1 Month LIBOR",I411,"Yield","bmk","")</f>
        <v>E</v>
      </c>
      <c r="P411" s="237" t="e">
        <f t="shared" ref="P411" si="2589">K410-Q411</f>
        <v>#VALUE!</v>
      </c>
      <c r="Q411" s="171" t="str">
        <f>[2]!YBSCEN($I$352,$J410&amp;"d","Market",O$25,"Swap",$I410,"LMMSkew","","Model",100,0,29,"Gradual","ParShift|N",0,"Annualized ROR",O410,100,"",,,,"Default",,,,"Default",,)</f>
        <v>E</v>
      </c>
      <c r="R411" s="237" t="e">
        <f t="shared" ref="R411" si="2590">L411+P411</f>
        <v>#VALUE!</v>
      </c>
      <c r="S411" s="241" t="e">
        <f t="shared" ref="S411" si="2591">R411/K410</f>
        <v>#VALUE!</v>
      </c>
      <c r="T411" s="237" t="e">
        <f>SUM(R$369:R411)</f>
        <v>#VALUE!</v>
      </c>
      <c r="U411" s="241" t="e">
        <f t="shared" ref="U411" si="2592">BJ411</f>
        <v>#VALUE!</v>
      </c>
      <c r="V411" s="242" t="e">
        <f>VLOOKUP($I411, 'Barcap OAD'!$A:$S, $F$352, FALSE)</f>
        <v>#N/A</v>
      </c>
      <c r="W411" s="243" t="e">
        <f t="shared" si="2290"/>
        <v>#VALUE!</v>
      </c>
      <c r="X411" s="244" t="e">
        <f>[2]!YBHIST($E411,$I411,X$25,"sec","")</f>
        <v>#VALUE!</v>
      </c>
      <c r="Y411" s="237" t="e">
        <f t="shared" ref="Y411" si="2593">X411-X410</f>
        <v>#VALUE!</v>
      </c>
      <c r="Z411" s="171" t="e">
        <f t="shared" ref="Z411" si="2594">X410-AA410</f>
        <v>#VALUE!</v>
      </c>
      <c r="AA411" s="171" t="e">
        <f>[2]!YBHIST($F411,$I411,X$25,"sec","")</f>
        <v>#VALUE!</v>
      </c>
      <c r="AB411" s="171" t="e">
        <f t="shared" ref="AB411" si="2595">X410-Z411</f>
        <v>#VALUE!</v>
      </c>
      <c r="AC411" s="245" t="e">
        <f t="shared" ref="AC411" si="2596">Y411+Z411</f>
        <v>#VALUE!</v>
      </c>
      <c r="AD411" s="246" t="e">
        <f>VLOOKUP($I411, 'Barcap OAD'!$A:$S, $F$26, FALSE)</f>
        <v>#N/A</v>
      </c>
      <c r="AE411" s="243" t="e">
        <f t="shared" ref="AE411" si="2597">X411*AD411/10000</f>
        <v>#VALUE!</v>
      </c>
      <c r="AF411" s="247" t="e">
        <f t="shared" ref="AF411" si="2598">W411/AE411</f>
        <v>#VALUE!</v>
      </c>
      <c r="AG411" s="237" t="e">
        <f t="shared" ref="AG411" si="2599">-AC411*AF410</f>
        <v>#VALUE!</v>
      </c>
      <c r="AH411" s="241" t="e">
        <f t="shared" ref="AH411" si="2600">AG411/K410</f>
        <v>#VALUE!</v>
      </c>
      <c r="AI411" s="237" t="e">
        <f t="shared" ref="AI411" si="2601">AL411+AK411</f>
        <v>#VALUE!</v>
      </c>
      <c r="AJ411" s="241" t="e">
        <f t="shared" ref="AJ411" si="2602">AF411-AF410</f>
        <v>#VALUE!</v>
      </c>
      <c r="AK411" s="245" t="e">
        <f t="shared" ref="AK411" si="2603">(AJ411*Y411)/2</f>
        <v>#VALUE!</v>
      </c>
      <c r="AL411" s="248" t="e">
        <f t="shared" ref="AL411" si="2604">AG411+R411</f>
        <v>#VALUE!</v>
      </c>
      <c r="AM411" s="241" t="e">
        <f t="shared" ref="AM411" si="2605">AL411/K410</f>
        <v>#VALUE!</v>
      </c>
      <c r="AN411" s="237" t="e">
        <f>SUM(AL$369:AL411)</f>
        <v>#VALUE!</v>
      </c>
      <c r="AO411" s="203" t="e">
        <f t="shared" ref="AO411" si="2606">BL411</f>
        <v>#VALUE!</v>
      </c>
      <c r="AP411" s="249" t="e">
        <f t="shared" ref="AP411" si="2607">(Z411*AF411*-1)+P411</f>
        <v>#VALUE!</v>
      </c>
      <c r="AQ411" s="250" t="e">
        <f t="shared" ref="AQ411" si="2608">AP411/K410</f>
        <v>#VALUE!</v>
      </c>
      <c r="AV411" s="67">
        <f t="shared" si="2285"/>
        <v>-7</v>
      </c>
      <c r="AX411" s="208" t="str">
        <f>[2]!YBHIST($I$352,$I411,J$25,"sec","")</f>
        <v>E</v>
      </c>
      <c r="AY411" s="206" t="str">
        <f>[2]!YBPRICE($I$352,AX411&amp;"d","Market","AccruedInterest","Swap",$I411,"LMMSkew","","Model",100,"")</f>
        <v>E</v>
      </c>
      <c r="BA411" s="211" t="e">
        <f>[2]!YBHIST($E411,$I411,X$25,"sec","")</f>
        <v>#VALUE!</v>
      </c>
      <c r="BB411" s="67" t="e">
        <f>[2]!YBPRICE(E$41,BA411,"Market","AccruedInterest","Swap",$I411,"LMMSkew","","Model",100,"OASEDUR")</f>
        <v>#VALUE!</v>
      </c>
      <c r="BI411" s="518" t="e">
        <f t="shared" ref="BI411" si="2609">1+S411</f>
        <v>#VALUE!</v>
      </c>
      <c r="BJ411" s="520" t="e">
        <f>PRODUCT($BI$369:BI411)-1</f>
        <v>#VALUE!</v>
      </c>
      <c r="BK411" s="518" t="e">
        <f t="shared" ref="BK411" si="2610">1+AM411</f>
        <v>#VALUE!</v>
      </c>
      <c r="BL411" s="520" t="e">
        <f>PRODUCT($BK$369:BK411)-1</f>
        <v>#VALUE!</v>
      </c>
    </row>
    <row r="412" spans="3:64" ht="15">
      <c r="C412" s="222" t="e">
        <f t="shared" ref="C412" si="2611">I412+10</f>
        <v>#VALUE!</v>
      </c>
      <c r="D412" s="70" t="e">
        <f t="shared" ref="D412" si="2612">I412+35</f>
        <v>#VALUE!</v>
      </c>
      <c r="E412" s="70" t="e">
        <f t="shared" ref="E412" si="2613">"FNMA"&amp;TEXT($J$23,"0.0")&amp;"-TBA-"&amp;TEXT(C412,"mmm")</f>
        <v>#VALUE!</v>
      </c>
      <c r="F412" s="70" t="e">
        <f t="shared" ref="F412" si="2614">"FNMA"&amp;TEXT($J$23,"0.0")&amp;"-TBA-"&amp;TEXT(D412,"mmm")</f>
        <v>#VALUE!</v>
      </c>
      <c r="G412" s="70" t="str">
        <f t="shared" si="2307"/>
        <v>FNMA3.0-TBA-GEN</v>
      </c>
      <c r="I412" s="133" t="str">
        <f>[2]!YBWORKDAY(EDATE(Base_Date, AV412), -1, "USD")</f>
        <v>E</v>
      </c>
      <c r="J412" s="234" t="str">
        <f t="shared" ref="J412" si="2615">AX412</f>
        <v>E</v>
      </c>
      <c r="K412" s="237" t="e">
        <f t="shared" ref="K412" si="2616">AX412+AY412</f>
        <v>#VALUE!</v>
      </c>
      <c r="L412" s="237" t="e">
        <f t="shared" ref="L412" si="2617">K412-K411</f>
        <v>#VALUE!</v>
      </c>
      <c r="M412" s="238" t="str">
        <f>[2]!YBHIST($I$352,$I412,"LMMOAS","sec")</f>
        <v>E</v>
      </c>
      <c r="N412" s="239" t="str">
        <f>[2]!YBHIST($I$352,$I411,M$25,"sec","")</f>
        <v>E</v>
      </c>
      <c r="O412" s="240" t="str">
        <f>[2]!YBHIST("1 Month LIBOR",I412,"Yield","bmk","")</f>
        <v>E</v>
      </c>
      <c r="P412" s="237" t="e">
        <f t="shared" ref="P412" si="2618">K411-Q412</f>
        <v>#VALUE!</v>
      </c>
      <c r="Q412" s="171" t="str">
        <f>[2]!YBSCEN($I$352,$J411&amp;"d","Market",O$25,"Swap",$I411,"LMMSkew","","Model",100,0,29,"Gradual","ParShift|N",0,"Annualized ROR",O411,100,"",,,,"Default",,,,"Default",,)</f>
        <v>E</v>
      </c>
      <c r="R412" s="237" t="e">
        <f t="shared" ref="R412" si="2619">L412+P412</f>
        <v>#VALUE!</v>
      </c>
      <c r="S412" s="241" t="e">
        <f t="shared" ref="S412" si="2620">R412/K411</f>
        <v>#VALUE!</v>
      </c>
      <c r="T412" s="237" t="e">
        <f>SUM(R$369:R412)</f>
        <v>#VALUE!</v>
      </c>
      <c r="U412" s="241" t="e">
        <f t="shared" ref="U412" si="2621">BJ412</f>
        <v>#VALUE!</v>
      </c>
      <c r="V412" s="242" t="e">
        <f>VLOOKUP($I412, 'Barcap OAD'!$A:$S, $F$352, FALSE)</f>
        <v>#N/A</v>
      </c>
      <c r="W412" s="243" t="e">
        <f t="shared" si="2290"/>
        <v>#VALUE!</v>
      </c>
      <c r="X412" s="244" t="e">
        <f>[2]!YBHIST($E412,$I412,X$25,"sec","")</f>
        <v>#VALUE!</v>
      </c>
      <c r="Y412" s="237" t="e">
        <f t="shared" ref="Y412" si="2622">X412-X411</f>
        <v>#VALUE!</v>
      </c>
      <c r="Z412" s="171" t="e">
        <f t="shared" ref="Z412" si="2623">X411-AA411</f>
        <v>#VALUE!</v>
      </c>
      <c r="AA412" s="171" t="e">
        <f>[2]!YBHIST($F412,$I412,X$25,"sec","")</f>
        <v>#VALUE!</v>
      </c>
      <c r="AB412" s="171" t="e">
        <f t="shared" ref="AB412" si="2624">X411-Z412</f>
        <v>#VALUE!</v>
      </c>
      <c r="AC412" s="245" t="e">
        <f t="shared" ref="AC412" si="2625">Y412+Z412</f>
        <v>#VALUE!</v>
      </c>
      <c r="AD412" s="246" t="e">
        <f>VLOOKUP($I412, 'Barcap OAD'!$A:$S, $F$26, FALSE)</f>
        <v>#N/A</v>
      </c>
      <c r="AE412" s="243" t="e">
        <f t="shared" ref="AE412" si="2626">X412*AD412/10000</f>
        <v>#VALUE!</v>
      </c>
      <c r="AF412" s="247" t="e">
        <f t="shared" ref="AF412" si="2627">W412/AE412</f>
        <v>#VALUE!</v>
      </c>
      <c r="AG412" s="237" t="e">
        <f t="shared" ref="AG412" si="2628">-AC412*AF411</f>
        <v>#VALUE!</v>
      </c>
      <c r="AH412" s="241" t="e">
        <f t="shared" ref="AH412" si="2629">AG412/K411</f>
        <v>#VALUE!</v>
      </c>
      <c r="AI412" s="237" t="e">
        <f t="shared" ref="AI412" si="2630">AL412+AK412</f>
        <v>#VALUE!</v>
      </c>
      <c r="AJ412" s="241" t="e">
        <f t="shared" ref="AJ412" si="2631">AF412-AF411</f>
        <v>#VALUE!</v>
      </c>
      <c r="AK412" s="245" t="e">
        <f t="shared" ref="AK412" si="2632">(AJ412*Y412)/2</f>
        <v>#VALUE!</v>
      </c>
      <c r="AL412" s="248" t="e">
        <f t="shared" ref="AL412" si="2633">AG412+R412</f>
        <v>#VALUE!</v>
      </c>
      <c r="AM412" s="241" t="e">
        <f t="shared" ref="AM412" si="2634">AL412/K411</f>
        <v>#VALUE!</v>
      </c>
      <c r="AN412" s="237" t="e">
        <f>SUM(AL$369:AL412)</f>
        <v>#VALUE!</v>
      </c>
      <c r="AO412" s="203" t="e">
        <f t="shared" ref="AO412" si="2635">BL412</f>
        <v>#VALUE!</v>
      </c>
      <c r="AP412" s="249" t="e">
        <f t="shared" ref="AP412" si="2636">(Z412*AF412*-1)+P412</f>
        <v>#VALUE!</v>
      </c>
      <c r="AQ412" s="250" t="e">
        <f t="shared" ref="AQ412" si="2637">AP412/K411</f>
        <v>#VALUE!</v>
      </c>
      <c r="AV412" s="67">
        <f t="shared" si="2285"/>
        <v>-6</v>
      </c>
      <c r="AX412" s="208" t="str">
        <f>[2]!YBHIST($I$352,$I412,J$25,"sec","")</f>
        <v>E</v>
      </c>
      <c r="AY412" s="206" t="str">
        <f>[2]!YBPRICE($I$352,AX412&amp;"d","Market","AccruedInterest","Swap",$I412,"LMMSkew","","Model",100,"")</f>
        <v>E</v>
      </c>
      <c r="BA412" s="211" t="e">
        <f>[2]!YBHIST($E412,$I412,X$25,"sec","")</f>
        <v>#VALUE!</v>
      </c>
      <c r="BB412" s="67" t="e">
        <f>[2]!YBPRICE(E$41,BA412,"Market","AccruedInterest","Swap",$I412,"LMMSkew","","Model",100,"OASEDUR")</f>
        <v>#VALUE!</v>
      </c>
      <c r="BI412" s="518" t="e">
        <f t="shared" ref="BI412" si="2638">1+S412</f>
        <v>#VALUE!</v>
      </c>
      <c r="BJ412" s="520" t="e">
        <f>PRODUCT($BI$369:BI412)-1</f>
        <v>#VALUE!</v>
      </c>
      <c r="BK412" s="518" t="e">
        <f t="shared" ref="BK412" si="2639">1+AM412</f>
        <v>#VALUE!</v>
      </c>
      <c r="BL412" s="520" t="e">
        <f>PRODUCT($BK$369:BK412)-1</f>
        <v>#VALUE!</v>
      </c>
    </row>
    <row r="413" spans="3:64" ht="15">
      <c r="C413" s="222" t="e">
        <f t="shared" ref="C413" si="2640">I413+10</f>
        <v>#VALUE!</v>
      </c>
      <c r="D413" s="70" t="e">
        <f t="shared" ref="D413" si="2641">I413+35</f>
        <v>#VALUE!</v>
      </c>
      <c r="E413" s="70" t="e">
        <f t="shared" ref="E413" si="2642">"FNMA"&amp;TEXT($J$23,"0.0")&amp;"-TBA-"&amp;TEXT(C413,"mmm")</f>
        <v>#VALUE!</v>
      </c>
      <c r="F413" s="70" t="e">
        <f t="shared" ref="F413" si="2643">"FNMA"&amp;TEXT($J$23,"0.0")&amp;"-TBA-"&amp;TEXT(D413,"mmm")</f>
        <v>#VALUE!</v>
      </c>
      <c r="G413" s="70" t="str">
        <f t="shared" si="2307"/>
        <v>FNMA3.0-TBA-GEN</v>
      </c>
      <c r="I413" s="133" t="str">
        <f>[2]!YBWORKDAY(EDATE(Base_Date, AV413), -1, "USD")</f>
        <v>E</v>
      </c>
      <c r="J413" s="501" t="str">
        <f t="shared" ref="J413" si="2644">AX413</f>
        <v>E</v>
      </c>
      <c r="K413" s="502" t="e">
        <f t="shared" ref="K413" si="2645">AX413+AY413</f>
        <v>#VALUE!</v>
      </c>
      <c r="L413" s="502" t="e">
        <f t="shared" ref="L413" si="2646">K413-K412</f>
        <v>#VALUE!</v>
      </c>
      <c r="M413" s="503" t="str">
        <f>[2]!YBHIST($I$352,$I413,"LMMOAS","sec")</f>
        <v>E</v>
      </c>
      <c r="N413" s="504" t="str">
        <f>[2]!YBHIST($I$352,$I412,M$25,"sec","")</f>
        <v>E</v>
      </c>
      <c r="O413" s="505" t="str">
        <f>[2]!YBHIST("1 Month LIBOR",I413,"Yield","bmk","")</f>
        <v>E</v>
      </c>
      <c r="P413" s="502" t="e">
        <f t="shared" ref="P413" si="2647">K412-Q413</f>
        <v>#VALUE!</v>
      </c>
      <c r="Q413" s="506" t="str">
        <f>[2]!YBSCEN($I$352,$J412&amp;"d","Market",O$25,"Swap",$I412,"LMMSkew","","Model",100,0,29,"Gradual","ParShift|N",0,"Annualized ROR",O412,100,"",,,,"Default",,,,"Default",,)</f>
        <v>E</v>
      </c>
      <c r="R413" s="502" t="e">
        <f t="shared" ref="R413" si="2648">L413+P413</f>
        <v>#VALUE!</v>
      </c>
      <c r="S413" s="507" t="e">
        <f t="shared" ref="S413" si="2649">R413/K412</f>
        <v>#VALUE!</v>
      </c>
      <c r="T413" s="502" t="e">
        <f>SUM(R$369:R413)</f>
        <v>#VALUE!</v>
      </c>
      <c r="U413" s="507" t="e">
        <f t="shared" ref="U413" si="2650">BJ413</f>
        <v>#VALUE!</v>
      </c>
      <c r="V413" s="508" t="e">
        <f>VLOOKUP($I413, 'Barcap OAD'!$A:$S, $F$352, FALSE)</f>
        <v>#N/A</v>
      </c>
      <c r="W413" s="509" t="e">
        <f t="shared" si="2290"/>
        <v>#VALUE!</v>
      </c>
      <c r="X413" s="510" t="e">
        <f>[2]!YBHIST($E413,$I413,X$25,"sec","")</f>
        <v>#VALUE!</v>
      </c>
      <c r="Y413" s="502" t="e">
        <f t="shared" ref="Y413" si="2651">X413-X412</f>
        <v>#VALUE!</v>
      </c>
      <c r="Z413" s="506" t="e">
        <f t="shared" ref="Z413" si="2652">X412-AA412</f>
        <v>#VALUE!</v>
      </c>
      <c r="AA413" s="506" t="e">
        <f>[2]!YBHIST($F413,$I413,X$25,"sec","")</f>
        <v>#VALUE!</v>
      </c>
      <c r="AB413" s="506" t="e">
        <f t="shared" ref="AB413" si="2653">X412-Z413</f>
        <v>#VALUE!</v>
      </c>
      <c r="AC413" s="511" t="e">
        <f t="shared" ref="AC413" si="2654">Y413+Z413</f>
        <v>#VALUE!</v>
      </c>
      <c r="AD413" s="512" t="e">
        <f>VLOOKUP($I413, 'Barcap OAD'!$A:$S, $F$26, FALSE)</f>
        <v>#N/A</v>
      </c>
      <c r="AE413" s="509" t="e">
        <f t="shared" ref="AE413" si="2655">X413*AD413/10000</f>
        <v>#VALUE!</v>
      </c>
      <c r="AF413" s="513" t="e">
        <f t="shared" ref="AF413" si="2656">W413/AE413</f>
        <v>#VALUE!</v>
      </c>
      <c r="AG413" s="502" t="e">
        <f t="shared" ref="AG413" si="2657">-AC413*AF412</f>
        <v>#VALUE!</v>
      </c>
      <c r="AH413" s="507" t="e">
        <f t="shared" ref="AH413" si="2658">AG413/K412</f>
        <v>#VALUE!</v>
      </c>
      <c r="AI413" s="502" t="e">
        <f t="shared" ref="AI413" si="2659">AL413+AK413</f>
        <v>#VALUE!</v>
      </c>
      <c r="AJ413" s="507" t="e">
        <f t="shared" ref="AJ413" si="2660">AF413-AF412</f>
        <v>#VALUE!</v>
      </c>
      <c r="AK413" s="511" t="e">
        <f t="shared" ref="AK413" si="2661">(AJ413*Y413)/2</f>
        <v>#VALUE!</v>
      </c>
      <c r="AL413" s="514" t="e">
        <f t="shared" ref="AL413" si="2662">AG413+R413</f>
        <v>#VALUE!</v>
      </c>
      <c r="AM413" s="507" t="e">
        <f t="shared" ref="AM413" si="2663">AL413/K412</f>
        <v>#VALUE!</v>
      </c>
      <c r="AN413" s="502" t="e">
        <f>SUM(AL$369:AL413)</f>
        <v>#VALUE!</v>
      </c>
      <c r="AO413" s="232" t="e">
        <f t="shared" ref="AO413" si="2664">BL413</f>
        <v>#VALUE!</v>
      </c>
      <c r="AP413" s="515" t="e">
        <f t="shared" ref="AP413" si="2665">(Z413*AF413*-1)+P413</f>
        <v>#VALUE!</v>
      </c>
      <c r="AQ413" s="516" t="e">
        <f t="shared" ref="AQ413" si="2666">AP413/K412</f>
        <v>#VALUE!</v>
      </c>
      <c r="AV413" s="67">
        <f t="shared" si="2285"/>
        <v>-5</v>
      </c>
      <c r="AX413" s="208" t="str">
        <f>[2]!YBHIST($I$352,$I413,J$25,"sec","")</f>
        <v>E</v>
      </c>
      <c r="AY413" s="206" t="str">
        <f>[2]!YBPRICE($I$352,AX413&amp;"d","Market","AccruedInterest","Swap",$I413,"LMMSkew","","Model",100,"")</f>
        <v>E</v>
      </c>
      <c r="BA413" s="211" t="e">
        <f>[2]!YBHIST($E413,$I413,X$25,"sec","")</f>
        <v>#VALUE!</v>
      </c>
      <c r="BB413" s="67" t="e">
        <f>[2]!YBPRICE(E$41,BA413,"Market","AccruedInterest","Swap",$I413,"LMMSkew","","Model",100,"OASEDUR")</f>
        <v>#VALUE!</v>
      </c>
      <c r="BI413" s="518" t="e">
        <f t="shared" ref="BI413" si="2667">1+S413</f>
        <v>#VALUE!</v>
      </c>
      <c r="BJ413" s="520" t="e">
        <f>PRODUCT($BI$369:BI413)-1</f>
        <v>#VALUE!</v>
      </c>
      <c r="BK413" s="518" t="e">
        <f t="shared" ref="BK413" si="2668">1+AM413</f>
        <v>#VALUE!</v>
      </c>
      <c r="BL413" s="520" t="e">
        <f>PRODUCT($BK$369:BK413)-1</f>
        <v>#VALUE!</v>
      </c>
    </row>
    <row r="414" spans="3:64" ht="15">
      <c r="C414" s="222" t="e">
        <f t="shared" ref="C414" si="2669">I414+10</f>
        <v>#VALUE!</v>
      </c>
      <c r="D414" s="70" t="e">
        <f t="shared" ref="D414" si="2670">I414+35</f>
        <v>#VALUE!</v>
      </c>
      <c r="E414" s="70" t="e">
        <f t="shared" ref="E414" si="2671">"FNMA"&amp;TEXT($J$23,"0.0")&amp;"-TBA-"&amp;TEXT(C414,"mmm")</f>
        <v>#VALUE!</v>
      </c>
      <c r="F414" s="70" t="e">
        <f t="shared" ref="F414" si="2672">"FNMA"&amp;TEXT($J$23,"0.0")&amp;"-TBA-"&amp;TEXT(D414,"mmm")</f>
        <v>#VALUE!</v>
      </c>
      <c r="G414" s="70" t="str">
        <f t="shared" si="2307"/>
        <v>FNMA3.0-TBA-GEN</v>
      </c>
      <c r="I414" s="133" t="str">
        <f>[2]!YBWORKDAY(EDATE(Base_Date, AV414), -1, "USD")</f>
        <v>E</v>
      </c>
      <c r="J414" s="234" t="str">
        <f t="shared" ref="J414" si="2673">AX414</f>
        <v>E</v>
      </c>
      <c r="K414" s="237" t="e">
        <f t="shared" ref="K414" si="2674">AX414+AY414</f>
        <v>#VALUE!</v>
      </c>
      <c r="L414" s="237" t="e">
        <f t="shared" ref="L414" si="2675">K414-K413</f>
        <v>#VALUE!</v>
      </c>
      <c r="M414" s="238" t="str">
        <f>[2]!YBHIST($I$352,$I414,"LMMOAS","sec")</f>
        <v>E</v>
      </c>
      <c r="N414" s="239" t="str">
        <f>[2]!YBHIST($I$352,$I413,M$25,"sec","")</f>
        <v>E</v>
      </c>
      <c r="O414" s="240" t="str">
        <f>[2]!YBHIST("1 Month LIBOR",I414,"Yield","bmk","")</f>
        <v>E</v>
      </c>
      <c r="P414" s="237" t="e">
        <f t="shared" ref="P414" si="2676">K413-Q414</f>
        <v>#VALUE!</v>
      </c>
      <c r="Q414" s="171" t="str">
        <f>[2]!YBSCEN($I$352,$J413&amp;"d","Market",O$25,"Swap",$I413,"LMMSkew","","Model",100,0,29,"Gradual","ParShift|N",0,"Annualized ROR",O413,100,"",,,,"Default",,,,"Default",,)</f>
        <v>E</v>
      </c>
      <c r="R414" s="237" t="e">
        <f t="shared" ref="R414" si="2677">L414+P414</f>
        <v>#VALUE!</v>
      </c>
      <c r="S414" s="241" t="e">
        <f t="shared" ref="S414" si="2678">R414/K413</f>
        <v>#VALUE!</v>
      </c>
      <c r="T414" s="237" t="e">
        <f>SUM(R$369:R414)</f>
        <v>#VALUE!</v>
      </c>
      <c r="U414" s="241" t="e">
        <f t="shared" ref="U414" si="2679">BJ414</f>
        <v>#VALUE!</v>
      </c>
      <c r="V414" s="242" t="e">
        <f>VLOOKUP($I414, 'Barcap OAD'!$A:$S, $F$352, FALSE)</f>
        <v>#N/A</v>
      </c>
      <c r="W414" s="243" t="e">
        <f t="shared" si="2290"/>
        <v>#VALUE!</v>
      </c>
      <c r="X414" s="244" t="e">
        <f>[2]!YBHIST($E414,$I414,X$25,"sec","")</f>
        <v>#VALUE!</v>
      </c>
      <c r="Y414" s="237" t="e">
        <f t="shared" ref="Y414" si="2680">X414-X413</f>
        <v>#VALUE!</v>
      </c>
      <c r="Z414" s="171" t="e">
        <f t="shared" ref="Z414" si="2681">X413-AA413</f>
        <v>#VALUE!</v>
      </c>
      <c r="AA414" s="171" t="e">
        <f>[2]!YBHIST($F414,$I414,X$25,"sec","")</f>
        <v>#VALUE!</v>
      </c>
      <c r="AB414" s="171" t="e">
        <f t="shared" ref="AB414" si="2682">X413-Z414</f>
        <v>#VALUE!</v>
      </c>
      <c r="AC414" s="245" t="e">
        <f t="shared" ref="AC414" si="2683">Y414+Z414</f>
        <v>#VALUE!</v>
      </c>
      <c r="AD414" s="246" t="e">
        <f>VLOOKUP($I414, 'Barcap OAD'!$A:$S, $F$26, FALSE)</f>
        <v>#N/A</v>
      </c>
      <c r="AE414" s="243" t="e">
        <f t="shared" ref="AE414" si="2684">X414*AD414/10000</f>
        <v>#VALUE!</v>
      </c>
      <c r="AF414" s="247" t="e">
        <f t="shared" ref="AF414" si="2685">W414/AE414</f>
        <v>#VALUE!</v>
      </c>
      <c r="AG414" s="237" t="e">
        <f t="shared" ref="AG414" si="2686">-AC414*AF413</f>
        <v>#VALUE!</v>
      </c>
      <c r="AH414" s="241" t="e">
        <f t="shared" ref="AH414" si="2687">AG414/K413</f>
        <v>#VALUE!</v>
      </c>
      <c r="AI414" s="237" t="e">
        <f t="shared" ref="AI414" si="2688">AL414+AK414</f>
        <v>#VALUE!</v>
      </c>
      <c r="AJ414" s="241" t="e">
        <f t="shared" ref="AJ414" si="2689">AF414-AF413</f>
        <v>#VALUE!</v>
      </c>
      <c r="AK414" s="245" t="e">
        <f t="shared" ref="AK414" si="2690">(AJ414*Y414)/2</f>
        <v>#VALUE!</v>
      </c>
      <c r="AL414" s="248" t="e">
        <f t="shared" ref="AL414" si="2691">AG414+R414</f>
        <v>#VALUE!</v>
      </c>
      <c r="AM414" s="241" t="e">
        <f t="shared" ref="AM414" si="2692">AL414/K413</f>
        <v>#VALUE!</v>
      </c>
      <c r="AN414" s="237" t="e">
        <f>SUM(AL$369:AL414)</f>
        <v>#VALUE!</v>
      </c>
      <c r="AO414" s="203" t="e">
        <f t="shared" ref="AO414" si="2693">BL414</f>
        <v>#VALUE!</v>
      </c>
      <c r="AP414" s="249" t="e">
        <f t="shared" ref="AP414" si="2694">(Z414*AF414*-1)+P414</f>
        <v>#VALUE!</v>
      </c>
      <c r="AQ414" s="250" t="e">
        <f t="shared" ref="AQ414" si="2695">AP414/K413</f>
        <v>#VALUE!</v>
      </c>
      <c r="AV414" s="67">
        <f t="shared" si="2285"/>
        <v>-4</v>
      </c>
      <c r="AX414" s="208" t="str">
        <f>[2]!YBHIST($I$352,$I414,J$25,"sec","")</f>
        <v>E</v>
      </c>
      <c r="AY414" s="206" t="str">
        <f>[2]!YBPRICE($I$352,AX414&amp;"d","Market","AccruedInterest","Swap",$I414,"LMMSkew","","Model",100,"")</f>
        <v>E</v>
      </c>
      <c r="BA414" s="211" t="e">
        <f>[2]!YBHIST($E414,$I414,X$25,"sec","")</f>
        <v>#VALUE!</v>
      </c>
      <c r="BB414" s="67" t="e">
        <f>[2]!YBPRICE(E$41,BA414,"Market","AccruedInterest","Swap",$I414,"LMMSkew","","Model",100,"OASEDUR")</f>
        <v>#VALUE!</v>
      </c>
      <c r="BI414" s="518" t="e">
        <f t="shared" ref="BI414" si="2696">1+S414</f>
        <v>#VALUE!</v>
      </c>
      <c r="BJ414" s="520" t="e">
        <f>PRODUCT($BI$369:BI414)-1</f>
        <v>#VALUE!</v>
      </c>
      <c r="BK414" s="518" t="e">
        <f t="shared" ref="BK414" si="2697">1+AM414</f>
        <v>#VALUE!</v>
      </c>
      <c r="BL414" s="520" t="e">
        <f>PRODUCT($BK$369:BK414)-1</f>
        <v>#VALUE!</v>
      </c>
    </row>
    <row r="415" spans="3:64" ht="15">
      <c r="C415" s="222" t="e">
        <f t="shared" ref="C415" si="2698">I415+10</f>
        <v>#VALUE!</v>
      </c>
      <c r="D415" s="70" t="e">
        <f t="shared" ref="D415" si="2699">I415+35</f>
        <v>#VALUE!</v>
      </c>
      <c r="E415" s="70" t="e">
        <f t="shared" ref="E415" si="2700">"FNMA"&amp;TEXT($J$23,"0.0")&amp;"-TBA-"&amp;TEXT(C415,"mmm")</f>
        <v>#VALUE!</v>
      </c>
      <c r="F415" s="70" t="e">
        <f t="shared" ref="F415" si="2701">"FNMA"&amp;TEXT($J$23,"0.0")&amp;"-TBA-"&amp;TEXT(D415,"mmm")</f>
        <v>#VALUE!</v>
      </c>
      <c r="G415" s="70" t="str">
        <f t="shared" si="2307"/>
        <v>FNMA3.0-TBA-GEN</v>
      </c>
      <c r="I415" s="133" t="str">
        <f>[2]!YBWORKDAY(EDATE(Base_Date, AV415), -1, "USD")</f>
        <v>E</v>
      </c>
      <c r="J415" s="501" t="str">
        <f t="shared" ref="J415" si="2702">AX415</f>
        <v>E</v>
      </c>
      <c r="K415" s="502" t="e">
        <f t="shared" ref="K415" si="2703">AX415+AY415</f>
        <v>#VALUE!</v>
      </c>
      <c r="L415" s="502" t="e">
        <f t="shared" ref="L415" si="2704">K415-K414</f>
        <v>#VALUE!</v>
      </c>
      <c r="M415" s="503" t="str">
        <f>[2]!YBHIST($I$352,$I415,"LMMOAS","sec")</f>
        <v>E</v>
      </c>
      <c r="N415" s="504" t="str">
        <f>[2]!YBHIST($I$352,$I414,M$25,"sec","")</f>
        <v>E</v>
      </c>
      <c r="O415" s="505" t="str">
        <f>[2]!YBHIST("1 Month LIBOR",I415,"Yield","bmk","")</f>
        <v>E</v>
      </c>
      <c r="P415" s="502" t="e">
        <f t="shared" ref="P415" si="2705">K414-Q415</f>
        <v>#VALUE!</v>
      </c>
      <c r="Q415" s="506" t="str">
        <f>[2]!YBSCEN($I$352,$J414&amp;"d","Market",O$25,"Swap",$I414,"LMMSkew","","Model",100,0,29,"Gradual","ParShift|N",0,"Annualized ROR",O414,100,"",,,,"Default",,,,"Default",,)</f>
        <v>E</v>
      </c>
      <c r="R415" s="502" t="e">
        <f t="shared" ref="R415" si="2706">L415+P415</f>
        <v>#VALUE!</v>
      </c>
      <c r="S415" s="507" t="e">
        <f t="shared" ref="S415" si="2707">R415/K414</f>
        <v>#VALUE!</v>
      </c>
      <c r="T415" s="502" t="e">
        <f>SUM(R$369:R415)</f>
        <v>#VALUE!</v>
      </c>
      <c r="U415" s="507" t="e">
        <f t="shared" ref="U415" si="2708">BJ415</f>
        <v>#VALUE!</v>
      </c>
      <c r="V415" s="508" t="e">
        <f>VLOOKUP($I415, 'Barcap OAD'!$A:$S, $F$352, FALSE)</f>
        <v>#N/A</v>
      </c>
      <c r="W415" s="509" t="e">
        <f t="shared" si="2290"/>
        <v>#VALUE!</v>
      </c>
      <c r="X415" s="510" t="e">
        <f>[2]!YBHIST($E415,$I415,X$25,"sec","")</f>
        <v>#VALUE!</v>
      </c>
      <c r="Y415" s="502" t="e">
        <f t="shared" ref="Y415" si="2709">X415-X414</f>
        <v>#VALUE!</v>
      </c>
      <c r="Z415" s="506" t="e">
        <f t="shared" ref="Z415" si="2710">X414-AA414</f>
        <v>#VALUE!</v>
      </c>
      <c r="AA415" s="506" t="e">
        <f>[2]!YBHIST($F415,$I415,X$25,"sec","")</f>
        <v>#VALUE!</v>
      </c>
      <c r="AB415" s="506" t="e">
        <f t="shared" ref="AB415" si="2711">X414-Z415</f>
        <v>#VALUE!</v>
      </c>
      <c r="AC415" s="511" t="e">
        <f t="shared" ref="AC415" si="2712">Y415+Z415</f>
        <v>#VALUE!</v>
      </c>
      <c r="AD415" s="512" t="e">
        <f>VLOOKUP($I415, 'Barcap OAD'!$A:$S, $F$26, FALSE)</f>
        <v>#N/A</v>
      </c>
      <c r="AE415" s="509" t="e">
        <f t="shared" ref="AE415" si="2713">X415*AD415/10000</f>
        <v>#VALUE!</v>
      </c>
      <c r="AF415" s="513" t="e">
        <f t="shared" ref="AF415" si="2714">W415/AE415</f>
        <v>#VALUE!</v>
      </c>
      <c r="AG415" s="502" t="e">
        <f t="shared" ref="AG415" si="2715">-AC415*AF414</f>
        <v>#VALUE!</v>
      </c>
      <c r="AH415" s="507" t="e">
        <f t="shared" ref="AH415" si="2716">AG415/K414</f>
        <v>#VALUE!</v>
      </c>
      <c r="AI415" s="502" t="e">
        <f t="shared" ref="AI415" si="2717">AL415+AK415</f>
        <v>#VALUE!</v>
      </c>
      <c r="AJ415" s="507" t="e">
        <f t="shared" ref="AJ415" si="2718">AF415-AF414</f>
        <v>#VALUE!</v>
      </c>
      <c r="AK415" s="511" t="e">
        <f t="shared" ref="AK415" si="2719">(AJ415*Y415)/2</f>
        <v>#VALUE!</v>
      </c>
      <c r="AL415" s="514" t="e">
        <f t="shared" ref="AL415" si="2720">AG415+R415</f>
        <v>#VALUE!</v>
      </c>
      <c r="AM415" s="507" t="e">
        <f t="shared" ref="AM415" si="2721">AL415/K414</f>
        <v>#VALUE!</v>
      </c>
      <c r="AN415" s="502" t="e">
        <f>SUM(AL$369:AL415)</f>
        <v>#VALUE!</v>
      </c>
      <c r="AO415" s="232" t="e">
        <f t="shared" ref="AO415" si="2722">BL415</f>
        <v>#VALUE!</v>
      </c>
      <c r="AP415" s="515" t="e">
        <f t="shared" ref="AP415" si="2723">(Z415*AF415*-1)+P415</f>
        <v>#VALUE!</v>
      </c>
      <c r="AQ415" s="516" t="e">
        <f t="shared" ref="AQ415" si="2724">AP415/K414</f>
        <v>#VALUE!</v>
      </c>
      <c r="AV415" s="67">
        <f t="shared" si="2285"/>
        <v>-3</v>
      </c>
      <c r="AX415" s="208" t="str">
        <f>[2]!YBHIST($I$352,$I415,J$25,"sec","")</f>
        <v>E</v>
      </c>
      <c r="AY415" s="206" t="str">
        <f>[2]!YBPRICE($I$352,AX415&amp;"d","Market","AccruedInterest","Swap",$I415,"LMMSkew","","Model",100,"")</f>
        <v>E</v>
      </c>
      <c r="BA415" s="211" t="e">
        <f>[2]!YBHIST($E415,$I415,X$25,"sec","")</f>
        <v>#VALUE!</v>
      </c>
      <c r="BB415" s="67" t="e">
        <f>[2]!YBPRICE(E$41,BA415,"Market","AccruedInterest","Swap",$I415,"LMMSkew","","Model",100,"OASEDUR")</f>
        <v>#VALUE!</v>
      </c>
      <c r="BI415" s="518" t="e">
        <f t="shared" ref="BI415" si="2725">1+S415</f>
        <v>#VALUE!</v>
      </c>
      <c r="BJ415" s="520" t="e">
        <f>PRODUCT($BI$369:BI415)-1</f>
        <v>#VALUE!</v>
      </c>
      <c r="BK415" s="518" t="e">
        <f t="shared" ref="BK415" si="2726">1+AM415</f>
        <v>#VALUE!</v>
      </c>
      <c r="BL415" s="520" t="e">
        <f>PRODUCT($BK$369:BK415)-1</f>
        <v>#VALUE!</v>
      </c>
    </row>
    <row r="416" spans="3:64" ht="15">
      <c r="C416" s="222" t="e">
        <f t="shared" ref="C416" si="2727">I416+10</f>
        <v>#VALUE!</v>
      </c>
      <c r="D416" s="70" t="e">
        <f t="shared" ref="D416" si="2728">I416+35</f>
        <v>#VALUE!</v>
      </c>
      <c r="E416" s="70" t="e">
        <f t="shared" ref="E416" si="2729">"FNMA"&amp;TEXT($J$23,"0.0")&amp;"-TBA-"&amp;TEXT(C416,"mmm")</f>
        <v>#VALUE!</v>
      </c>
      <c r="F416" s="70" t="e">
        <f t="shared" ref="F416" si="2730">"FNMA"&amp;TEXT($J$23,"0.0")&amp;"-TBA-"&amp;TEXT(D416,"mmm")</f>
        <v>#VALUE!</v>
      </c>
      <c r="G416" s="70" t="str">
        <f t="shared" si="2307"/>
        <v>FNMA3.0-TBA-GEN</v>
      </c>
      <c r="I416" s="133" t="str">
        <f>[2]!YBWORKDAY(EDATE(Base_Date, AV416), -1, "USD")</f>
        <v>E</v>
      </c>
      <c r="J416" s="217" t="str">
        <f t="shared" ref="J416" si="2731">AX416</f>
        <v>E</v>
      </c>
      <c r="K416" s="80" t="e">
        <f t="shared" ref="K416" si="2732">AX416+AY416</f>
        <v>#VALUE!</v>
      </c>
      <c r="L416" s="80" t="e">
        <f t="shared" ref="L416" si="2733">K416-K415</f>
        <v>#VALUE!</v>
      </c>
      <c r="M416" s="81" t="str">
        <f>[2]!YBHIST($I$352,$I416,"LMMOAS","sec")</f>
        <v>E</v>
      </c>
      <c r="N416" s="73" t="str">
        <f>[2]!YBHIST($I$352,$I415,M$25,"sec","")</f>
        <v>E</v>
      </c>
      <c r="O416" s="170" t="str">
        <f>[2]!YBHIST("1 Month LIBOR",I416,"Yield","bmk","")</f>
        <v>E</v>
      </c>
      <c r="P416" s="80" t="e">
        <f t="shared" ref="P416" si="2734">K415-Q416</f>
        <v>#VALUE!</v>
      </c>
      <c r="Q416" s="82" t="str">
        <f>[2]!YBSCEN($I$352,$J415&amp;"d","Market",O$25,"Swap",$I415,"LMMSkew","","Model",100,0,29,"Gradual","ParShift|N",0,"Annualized ROR",O415,100,"",,,,"Default",,,,"Default",,)</f>
        <v>E</v>
      </c>
      <c r="R416" s="80" t="e">
        <f t="shared" ref="R416" si="2735">L416+P416</f>
        <v>#VALUE!</v>
      </c>
      <c r="S416" s="83" t="e">
        <f t="shared" ref="S416" si="2736">R416/K415</f>
        <v>#VALUE!</v>
      </c>
      <c r="T416" s="80" t="e">
        <f>SUM(R$369:R416)</f>
        <v>#VALUE!</v>
      </c>
      <c r="U416" s="83" t="e">
        <f t="shared" ref="U416" si="2737">BJ416</f>
        <v>#VALUE!</v>
      </c>
      <c r="V416" s="84" t="e">
        <f>VLOOKUP($I416, 'Barcap OAD'!$A:$S, $F$352, FALSE)</f>
        <v>#N/A</v>
      </c>
      <c r="W416" s="172" t="e">
        <f t="shared" si="2290"/>
        <v>#VALUE!</v>
      </c>
      <c r="X416" s="185" t="e">
        <f>[2]!YBHIST($E416,$I416,X$25,"sec","")</f>
        <v>#VALUE!</v>
      </c>
      <c r="Y416" s="80" t="e">
        <f t="shared" ref="Y416" si="2738">X416-X415</f>
        <v>#VALUE!</v>
      </c>
      <c r="Z416" s="82" t="e">
        <f t="shared" ref="Z416" si="2739">X415-AA415</f>
        <v>#VALUE!</v>
      </c>
      <c r="AA416" s="82" t="e">
        <f>[2]!YBHIST($F416,$I416,X$25,"sec","")</f>
        <v>#VALUE!</v>
      </c>
      <c r="AB416" s="82" t="e">
        <f t="shared" ref="AB416" si="2740">X415-Z416</f>
        <v>#VALUE!</v>
      </c>
      <c r="AC416" s="187" t="e">
        <f t="shared" ref="AC416" si="2741">Y416+Z416</f>
        <v>#VALUE!</v>
      </c>
      <c r="AD416" s="189" t="e">
        <f>VLOOKUP($I416, 'Barcap OAD'!$A:$S, $F$26, FALSE)</f>
        <v>#N/A</v>
      </c>
      <c r="AE416" s="172" t="e">
        <f t="shared" ref="AE416" si="2742">X416*AD416/10000</f>
        <v>#VALUE!</v>
      </c>
      <c r="AF416" s="86" t="e">
        <f t="shared" ref="AF416" si="2743">W416/AE416</f>
        <v>#VALUE!</v>
      </c>
      <c r="AG416" s="80" t="e">
        <f t="shared" ref="AG416" si="2744">-AC416*AF415</f>
        <v>#VALUE!</v>
      </c>
      <c r="AH416" s="83" t="e">
        <f t="shared" ref="AH416" si="2745">AG416/K415</f>
        <v>#VALUE!</v>
      </c>
      <c r="AI416" s="80" t="e">
        <f t="shared" ref="AI416" si="2746">AL416+AK416</f>
        <v>#VALUE!</v>
      </c>
      <c r="AJ416" s="83" t="e">
        <f t="shared" ref="AJ416" si="2747">AF416-AF415</f>
        <v>#VALUE!</v>
      </c>
      <c r="AK416" s="187" t="e">
        <f t="shared" ref="AK416" si="2748">(AJ416*Y416)/2</f>
        <v>#VALUE!</v>
      </c>
      <c r="AL416" s="192" t="e">
        <f t="shared" ref="AL416" si="2749">AG416+R416</f>
        <v>#VALUE!</v>
      </c>
      <c r="AM416" s="83" t="e">
        <f t="shared" ref="AM416" si="2750">AL416/K415</f>
        <v>#VALUE!</v>
      </c>
      <c r="AN416" s="80" t="e">
        <f>SUM(AL$369:AL416)</f>
        <v>#VALUE!</v>
      </c>
      <c r="AO416" s="109" t="e">
        <f t="shared" ref="AO416" si="2751">BL416</f>
        <v>#VALUE!</v>
      </c>
      <c r="AP416" s="194" t="e">
        <f t="shared" ref="AP416" si="2752">(Z416*AF416*-1)+P416</f>
        <v>#VALUE!</v>
      </c>
      <c r="AQ416" s="200" t="e">
        <f t="shared" ref="AQ416" si="2753">AP416/K415</f>
        <v>#VALUE!</v>
      </c>
      <c r="AV416" s="67">
        <f t="shared" si="2285"/>
        <v>-2</v>
      </c>
      <c r="AX416" s="208" t="str">
        <f>[2]!YBHIST($I$352,$I416,J$25,"sec","")</f>
        <v>E</v>
      </c>
      <c r="AY416" s="206" t="str">
        <f>[2]!YBPRICE($I$352,AX416&amp;"d","Market","AccruedInterest","Swap",$I416,"LMMSkew","","Model",100,"")</f>
        <v>E</v>
      </c>
      <c r="BA416" s="211" t="e">
        <f>[2]!YBHIST($E416,$I416,X$25,"sec","")</f>
        <v>#VALUE!</v>
      </c>
      <c r="BB416" s="67" t="e">
        <f>[2]!YBPRICE(E$41,BA416,"Market","AccruedInterest","Swap",$I416,"LMMSkew","","Model",100,"OASEDUR")</f>
        <v>#VALUE!</v>
      </c>
      <c r="BI416" s="518" t="e">
        <f t="shared" ref="BI416" si="2754">1+S416</f>
        <v>#VALUE!</v>
      </c>
      <c r="BJ416" s="520" t="e">
        <f>PRODUCT($BI$369:BI416)-1</f>
        <v>#VALUE!</v>
      </c>
      <c r="BK416" s="518" t="e">
        <f t="shared" ref="BK416" si="2755">1+AM416</f>
        <v>#VALUE!</v>
      </c>
      <c r="BL416" s="520" t="e">
        <f>PRODUCT($BK$369:BK416)-1</f>
        <v>#VALUE!</v>
      </c>
    </row>
    <row r="417" spans="3:64" ht="15">
      <c r="C417" s="222" t="e">
        <f t="shared" ref="C417" si="2756">I417+10</f>
        <v>#VALUE!</v>
      </c>
      <c r="D417" s="70" t="e">
        <f t="shared" ref="D417" si="2757">I417+35</f>
        <v>#VALUE!</v>
      </c>
      <c r="E417" s="70" t="e">
        <f t="shared" ref="E417" si="2758">"FNMA"&amp;TEXT($J$23,"0.0")&amp;"-TBA-"&amp;TEXT(C417,"mmm")</f>
        <v>#VALUE!</v>
      </c>
      <c r="F417" s="70" t="e">
        <f t="shared" ref="F417" si="2759">"FNMA"&amp;TEXT($J$23,"0.0")&amp;"-TBA-"&amp;TEXT(D417,"mmm")</f>
        <v>#VALUE!</v>
      </c>
      <c r="G417" s="70" t="str">
        <f t="shared" si="2307"/>
        <v>FNMA3.0-TBA-GEN</v>
      </c>
      <c r="I417" s="133" t="str">
        <f>[2]!YBWORKDAY(EDATE(Base_Date, AV417), -1, "USD")</f>
        <v>E</v>
      </c>
      <c r="J417" s="217" t="str">
        <f t="shared" ref="J417" si="2760">AX417</f>
        <v>E</v>
      </c>
      <c r="K417" s="80" t="e">
        <f t="shared" ref="K417" si="2761">AX417+AY417</f>
        <v>#VALUE!</v>
      </c>
      <c r="L417" s="80" t="e">
        <f t="shared" ref="L417" si="2762">K417-K416</f>
        <v>#VALUE!</v>
      </c>
      <c r="M417" s="81" t="str">
        <f>[2]!YBHIST($I$352,$I417,"LMMOAS","sec")</f>
        <v>E</v>
      </c>
      <c r="N417" s="73" t="str">
        <f>[2]!YBHIST($I$352,$I416,M$25,"sec","")</f>
        <v>E</v>
      </c>
      <c r="O417" s="170" t="str">
        <f>[2]!YBHIST("1 Month LIBOR",I417,"Yield","bmk","")</f>
        <v>E</v>
      </c>
      <c r="P417" s="80" t="e">
        <f t="shared" ref="P417" si="2763">K416-Q417</f>
        <v>#VALUE!</v>
      </c>
      <c r="Q417" s="82" t="str">
        <f>[2]!YBSCEN($I$352,$J416&amp;"d","Market",O$25,"Swap",$I416,"LMMSkew","","Model",100,0,29,"Gradual","ParShift|N",0,"Annualized ROR",O416,100,"",,,,"Default",,,,"Default",,)</f>
        <v>E</v>
      </c>
      <c r="R417" s="80" t="e">
        <f t="shared" ref="R417" si="2764">L417+P417</f>
        <v>#VALUE!</v>
      </c>
      <c r="S417" s="83" t="e">
        <f t="shared" ref="S417" si="2765">R417/K416</f>
        <v>#VALUE!</v>
      </c>
      <c r="T417" s="80" t="e">
        <f>SUM(R$369:R417)</f>
        <v>#VALUE!</v>
      </c>
      <c r="U417" s="83" t="e">
        <f t="shared" ref="U417" si="2766">BJ417</f>
        <v>#VALUE!</v>
      </c>
      <c r="V417" s="84" t="e">
        <f>VLOOKUP($I417, 'Barcap OAD'!$A:$S, $F$352, FALSE)</f>
        <v>#N/A</v>
      </c>
      <c r="W417" s="172" t="e">
        <f t="shared" si="2290"/>
        <v>#VALUE!</v>
      </c>
      <c r="X417" s="185" t="e">
        <f>[2]!YBHIST($E417,$I417,X$25,"sec","")</f>
        <v>#VALUE!</v>
      </c>
      <c r="Y417" s="80" t="e">
        <f t="shared" ref="Y417" si="2767">X417-X416</f>
        <v>#VALUE!</v>
      </c>
      <c r="Z417" s="82" t="e">
        <f t="shared" ref="Z417" si="2768">X416-AA416</f>
        <v>#VALUE!</v>
      </c>
      <c r="AA417" s="82" t="e">
        <f>[2]!YBHIST($F417,$I417,X$25,"sec","")</f>
        <v>#VALUE!</v>
      </c>
      <c r="AB417" s="82" t="e">
        <f t="shared" ref="AB417" si="2769">X416-Z417</f>
        <v>#VALUE!</v>
      </c>
      <c r="AC417" s="187" t="e">
        <f t="shared" ref="AC417" si="2770">Y417+Z417</f>
        <v>#VALUE!</v>
      </c>
      <c r="AD417" s="189" t="e">
        <f>VLOOKUP($I417, 'Barcap OAD'!$A:$S, $F$26, FALSE)</f>
        <v>#N/A</v>
      </c>
      <c r="AE417" s="172" t="e">
        <f t="shared" ref="AE417" si="2771">X417*AD417/10000</f>
        <v>#VALUE!</v>
      </c>
      <c r="AF417" s="86" t="e">
        <f t="shared" ref="AF417" si="2772">W417/AE417</f>
        <v>#VALUE!</v>
      </c>
      <c r="AG417" s="80" t="e">
        <f t="shared" ref="AG417" si="2773">-AC417*AF416</f>
        <v>#VALUE!</v>
      </c>
      <c r="AH417" s="83" t="e">
        <f t="shared" ref="AH417" si="2774">AG417/K416</f>
        <v>#VALUE!</v>
      </c>
      <c r="AI417" s="80" t="e">
        <f t="shared" ref="AI417" si="2775">AL417+AK417</f>
        <v>#VALUE!</v>
      </c>
      <c r="AJ417" s="83" t="e">
        <f t="shared" ref="AJ417" si="2776">AF417-AF416</f>
        <v>#VALUE!</v>
      </c>
      <c r="AK417" s="187" t="e">
        <f t="shared" ref="AK417" si="2777">(AJ417*Y417)/2</f>
        <v>#VALUE!</v>
      </c>
      <c r="AL417" s="192" t="e">
        <f t="shared" ref="AL417" si="2778">AG417+R417</f>
        <v>#VALUE!</v>
      </c>
      <c r="AM417" s="83" t="e">
        <f t="shared" ref="AM417" si="2779">AL417/K416</f>
        <v>#VALUE!</v>
      </c>
      <c r="AN417" s="80" t="e">
        <f>SUM(AL$369:AL417)</f>
        <v>#VALUE!</v>
      </c>
      <c r="AO417" s="109" t="e">
        <f t="shared" ref="AO417" si="2780">BL417</f>
        <v>#VALUE!</v>
      </c>
      <c r="AP417" s="194" t="e">
        <f t="shared" ref="AP417" si="2781">(Z417*AF417*-1)+P417</f>
        <v>#VALUE!</v>
      </c>
      <c r="AQ417" s="200" t="e">
        <f t="shared" ref="AQ417" si="2782">AP417/K416</f>
        <v>#VALUE!</v>
      </c>
      <c r="AV417" s="67">
        <f t="shared" si="2285"/>
        <v>-1</v>
      </c>
      <c r="AX417" s="208" t="str">
        <f>[2]!YBHIST($I$352,$I417,J$25,"sec","")</f>
        <v>E</v>
      </c>
      <c r="AY417" s="206" t="str">
        <f>[2]!YBPRICE($I$352,AX417&amp;"d","Market","AccruedInterest","Swap",$I417,"LMMSkew","","Model",100,"")</f>
        <v>E</v>
      </c>
      <c r="BA417" s="211" t="e">
        <f>[2]!YBHIST($E417,$I417,X$25,"sec","")</f>
        <v>#VALUE!</v>
      </c>
      <c r="BB417" s="67" t="e">
        <f>[2]!YBPRICE(E$41,BA417,"Market","AccruedInterest","Swap",$I417,"LMMSkew","","Model",100,"OASEDUR")</f>
        <v>#VALUE!</v>
      </c>
      <c r="BI417" s="518" t="e">
        <f t="shared" ref="BI417" si="2783">1+S417</f>
        <v>#VALUE!</v>
      </c>
      <c r="BJ417" s="520" t="e">
        <f>PRODUCT($BI$369:BI417)-1</f>
        <v>#VALUE!</v>
      </c>
      <c r="BK417" s="518" t="e">
        <f t="shared" ref="BK417" si="2784">1+AM417</f>
        <v>#VALUE!</v>
      </c>
      <c r="BL417" s="520" t="e">
        <f>PRODUCT($BK$369:BK417)-1</f>
        <v>#VALUE!</v>
      </c>
    </row>
    <row r="418" spans="3:64" ht="15">
      <c r="C418" s="222" t="e">
        <f t="shared" ref="C418" si="2785">I418+10</f>
        <v>#VALUE!</v>
      </c>
      <c r="D418" s="70" t="e">
        <f t="shared" ref="D418" si="2786">I418+35</f>
        <v>#VALUE!</v>
      </c>
      <c r="E418" s="70" t="e">
        <f t="shared" ref="E418" si="2787">"FNMA"&amp;TEXT($J$23,"0.0")&amp;"-TBA-"&amp;TEXT(C418,"mmm")</f>
        <v>#VALUE!</v>
      </c>
      <c r="F418" s="70" t="e">
        <f t="shared" ref="F418" si="2788">"FNMA"&amp;TEXT($J$23,"0.0")&amp;"-TBA-"&amp;TEXT(D418,"mmm")</f>
        <v>#VALUE!</v>
      </c>
      <c r="G418" s="70" t="str">
        <f t="shared" si="2307"/>
        <v>FNMA3.0-TBA-GEN</v>
      </c>
      <c r="I418" s="149" t="str">
        <f>[2]!YBWORKDAY(EDATE(Base_Date, AV418), -1, "USD")</f>
        <v>E</v>
      </c>
      <c r="J418" s="312" t="str">
        <f t="shared" ref="J418" si="2789">AX418</f>
        <v>E</v>
      </c>
      <c r="K418" s="313" t="e">
        <f t="shared" ref="K418" si="2790">AX418+AY418</f>
        <v>#VALUE!</v>
      </c>
      <c r="L418" s="313" t="e">
        <f t="shared" ref="L418" si="2791">K418-K417</f>
        <v>#VALUE!</v>
      </c>
      <c r="M418" s="314" t="str">
        <f>[2]!YBHIST($I$352,$I418,"LMMOAS","sec")</f>
        <v>E</v>
      </c>
      <c r="N418" s="315" t="str">
        <f>[2]!YBHIST($I$352,$I417,M$25,"sec","")</f>
        <v>E</v>
      </c>
      <c r="O418" s="316" t="str">
        <f>[2]!YBHIST("1 Month LIBOR",I418,"Yield","bmk","")</f>
        <v>E</v>
      </c>
      <c r="P418" s="313" t="e">
        <f t="shared" ref="P418" si="2792">K417-Q418</f>
        <v>#VALUE!</v>
      </c>
      <c r="Q418" s="317" t="str">
        <f>[2]!YBSCEN($I$352,$J417&amp;"d","Market",O$25,"Swap",$I417,"LMMSkew","","Model",100,0,29,"Gradual","ParShift|N",0,"Annualized ROR",O417,100,"",,,,"Default",,,,"Default",,)</f>
        <v>E</v>
      </c>
      <c r="R418" s="313" t="e">
        <f t="shared" ref="R418" si="2793">L418+P418</f>
        <v>#VALUE!</v>
      </c>
      <c r="S418" s="318" t="e">
        <f t="shared" ref="S418" si="2794">R418/K417</f>
        <v>#VALUE!</v>
      </c>
      <c r="T418" s="313" t="e">
        <f>SUM(R$369:R418)</f>
        <v>#VALUE!</v>
      </c>
      <c r="U418" s="318" t="e">
        <f t="shared" ref="U418" si="2795">BJ418</f>
        <v>#VALUE!</v>
      </c>
      <c r="V418" s="319" t="e">
        <f>VLOOKUP($I418, 'Barcap OAD'!$A:$S, $F$352, FALSE)</f>
        <v>#N/A</v>
      </c>
      <c r="W418" s="320" t="e">
        <f t="shared" si="2290"/>
        <v>#VALUE!</v>
      </c>
      <c r="X418" s="321" t="e">
        <f>[2]!YBHIST($E418,$I418,X$25,"sec","")</f>
        <v>#VALUE!</v>
      </c>
      <c r="Y418" s="313" t="e">
        <f t="shared" ref="Y418" si="2796">X418-X417</f>
        <v>#VALUE!</v>
      </c>
      <c r="Z418" s="317" t="e">
        <f t="shared" ref="Z418" si="2797">X417-AA417</f>
        <v>#VALUE!</v>
      </c>
      <c r="AA418" s="317" t="e">
        <f>[2]!YBHIST($F418,$I418,X$25,"sec","")</f>
        <v>#VALUE!</v>
      </c>
      <c r="AB418" s="317" t="e">
        <f t="shared" ref="AB418" si="2798">X417-Z418</f>
        <v>#VALUE!</v>
      </c>
      <c r="AC418" s="322" t="e">
        <f t="shared" ref="AC418" si="2799">Y418+Z418</f>
        <v>#VALUE!</v>
      </c>
      <c r="AD418" s="323" t="e">
        <f>VLOOKUP($I418, 'Barcap OAD'!$A:$S, $F$26, FALSE)</f>
        <v>#N/A</v>
      </c>
      <c r="AE418" s="320" t="e">
        <f t="shared" ref="AE418" si="2800">X418*AD418/10000</f>
        <v>#VALUE!</v>
      </c>
      <c r="AF418" s="324" t="e">
        <f t="shared" ref="AF418" si="2801">W418/AE418</f>
        <v>#VALUE!</v>
      </c>
      <c r="AG418" s="313" t="e">
        <f t="shared" ref="AG418" si="2802">-AC418*AF417</f>
        <v>#VALUE!</v>
      </c>
      <c r="AH418" s="318" t="e">
        <f t="shared" ref="AH418" si="2803">AG418/K417</f>
        <v>#VALUE!</v>
      </c>
      <c r="AI418" s="313" t="e">
        <f t="shared" ref="AI418" si="2804">AL418+AK418</f>
        <v>#VALUE!</v>
      </c>
      <c r="AJ418" s="318" t="e">
        <f t="shared" ref="AJ418" si="2805">AF418-AF417</f>
        <v>#VALUE!</v>
      </c>
      <c r="AK418" s="322" t="e">
        <f t="shared" ref="AK418" si="2806">(AJ418*Y418)/2</f>
        <v>#VALUE!</v>
      </c>
      <c r="AL418" s="325" t="e">
        <f t="shared" ref="AL418" si="2807">AG418+R418</f>
        <v>#VALUE!</v>
      </c>
      <c r="AM418" s="318" t="e">
        <f t="shared" ref="AM418" si="2808">AL418/K417</f>
        <v>#VALUE!</v>
      </c>
      <c r="AN418" s="313" t="e">
        <f>SUM(AL$369:AL418)</f>
        <v>#VALUE!</v>
      </c>
      <c r="AO418" s="326" t="e">
        <f t="shared" ref="AO418" si="2809">BL418</f>
        <v>#VALUE!</v>
      </c>
      <c r="AP418" s="327" t="e">
        <f t="shared" ref="AP418" si="2810">(Z418*AF418*-1)+P418</f>
        <v>#VALUE!</v>
      </c>
      <c r="AQ418" s="328" t="e">
        <f t="shared" ref="AQ418" si="2811">AP418/K417</f>
        <v>#VALUE!</v>
      </c>
      <c r="AV418" s="67">
        <f t="shared" si="2285"/>
        <v>0</v>
      </c>
      <c r="AX418" s="208" t="str">
        <f>[2]!YBHIST($I$352,$I418,J$25,"sec","")</f>
        <v>E</v>
      </c>
      <c r="AY418" s="206" t="str">
        <f>[2]!YBPRICE($I$352,AX418&amp;"d","Market","AccruedInterest","Swap",$I418,"LMMSkew","","Model",100,"")</f>
        <v>E</v>
      </c>
      <c r="BA418" s="211" t="e">
        <f>[2]!YBHIST($E418,$I418,X$25,"sec","")</f>
        <v>#VALUE!</v>
      </c>
      <c r="BB418" s="67" t="e">
        <f>[2]!YBPRICE(E$41,BA418,"Market","AccruedInterest","Swap",$I418,"LMMSkew","","Model",100,"OASEDUR")</f>
        <v>#VALUE!</v>
      </c>
      <c r="BI418" s="518" t="e">
        <f t="shared" ref="BI418" si="2812">1+S418</f>
        <v>#VALUE!</v>
      </c>
      <c r="BJ418" s="520" t="e">
        <f>PRODUCT($BI$369:BI418)-1</f>
        <v>#VALUE!</v>
      </c>
      <c r="BK418" s="518" t="e">
        <f t="shared" ref="BK418" si="2813">1+AM418</f>
        <v>#VALUE!</v>
      </c>
      <c r="BL418" s="520" t="e">
        <f>PRODUCT($BK$369:BK418)-1</f>
        <v>#VALUE!</v>
      </c>
    </row>
  </sheetData>
  <mergeCells count="31">
    <mergeCell ref="BI283:BJ283"/>
    <mergeCell ref="BK283:BL283"/>
    <mergeCell ref="BI355:BJ355"/>
    <mergeCell ref="BK355:BL355"/>
    <mergeCell ref="BI27:BJ27"/>
    <mergeCell ref="BK27:BL27"/>
    <mergeCell ref="BI140:BJ140"/>
    <mergeCell ref="BK140:BL140"/>
    <mergeCell ref="BI211:BJ211"/>
    <mergeCell ref="BK211:BL211"/>
    <mergeCell ref="X26:AE26"/>
    <mergeCell ref="AF26:AK26"/>
    <mergeCell ref="AL26:AQ26"/>
    <mergeCell ref="J26:W26"/>
    <mergeCell ref="J139:W139"/>
    <mergeCell ref="X139:AE139"/>
    <mergeCell ref="AF139:AK139"/>
    <mergeCell ref="AL139:AQ139"/>
    <mergeCell ref="L133:AQ133"/>
    <mergeCell ref="J354:W354"/>
    <mergeCell ref="X354:AE354"/>
    <mergeCell ref="AF354:AK354"/>
    <mergeCell ref="AL354:AQ354"/>
    <mergeCell ref="J210:W210"/>
    <mergeCell ref="X210:AE210"/>
    <mergeCell ref="AF210:AK210"/>
    <mergeCell ref="AL210:AQ210"/>
    <mergeCell ref="J282:W282"/>
    <mergeCell ref="X282:AE282"/>
    <mergeCell ref="AF282:AK282"/>
    <mergeCell ref="AL282:AQ282"/>
  </mergeCells>
  <dataValidations disablePrompts="1" count="2">
    <dataValidation type="list" allowBlank="1" showInputMessage="1" showErrorMessage="1" sqref="J23">
      <formula1>$B$54:$B$62</formula1>
    </dataValidation>
    <dataValidation type="list" allowBlank="1" showInputMessage="1" showErrorMessage="1" sqref="I24 I137 I208 I280 I352">
      <formula1>IOS_List</formula1>
    </dataValidation>
  </dataValidations>
  <printOptions horizontalCentered="1"/>
  <pageMargins left="0.25" right="0.25" top="0.25" bottom="0.25" header="0.3" footer="0.15"/>
  <pageSetup scale="33" orientation="landscape" horizontalDpi="300" verticalDpi="300" r:id="rId1"/>
  <headerFooter scaleWithDoc="0">
    <oddHeader>&amp;L&amp;G&amp;C&amp;"-,Bold"&amp;12&amp;K2E398A
&amp;15FN30.350.10(IOX) Performance&amp;R&amp;"-,Bold"&amp;14&amp;K2E398A
&amp;12Cello Fixed Income Master Fund, LP&amp;"-,Regular"&amp;10&amp;K000000
&amp;"-,Bold"&amp;K2E398A As of Feb, 2013</oddHeader>
    <oddFooter>&amp;L&amp;8&amp;K2E398AReport Created on &amp;D &amp;T&amp;C&amp;G
&amp;8&amp;K2E398APage &amp;P of &amp;N</oddFooter>
  </headerFooter>
  <drawing r:id="rId2"/>
  <legacyDrawing r:id="rId3"/>
  <legacyDrawingHF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3" tint="0.79998168889431442"/>
    <pageSetUpPr fitToPage="1"/>
  </sheetPr>
  <dimension ref="A1:BL276"/>
  <sheetViews>
    <sheetView workbookViewId="0"/>
  </sheetViews>
  <sheetFormatPr defaultRowHeight="12.75"/>
  <cols>
    <col min="1" max="2" width="15.5703125" style="67" customWidth="1"/>
    <col min="3" max="3" width="12.5703125" style="67" customWidth="1"/>
    <col min="4" max="4" width="11.85546875" style="67" customWidth="1"/>
    <col min="5" max="7" width="17.85546875" style="67" customWidth="1"/>
    <col min="8" max="8" width="2.140625" style="67" customWidth="1"/>
    <col min="9" max="9" width="10.28515625" style="67" customWidth="1"/>
    <col min="10" max="11" width="9" style="67" customWidth="1"/>
    <col min="12" max="12" width="8.7109375" style="67" bestFit="1" customWidth="1"/>
    <col min="13" max="13" width="8.28515625" style="67" bestFit="1" customWidth="1"/>
    <col min="14" max="14" width="6.7109375" style="67" customWidth="1"/>
    <col min="15" max="15" width="8.85546875" style="67" customWidth="1"/>
    <col min="16" max="16" width="9.140625" style="67" bestFit="1" customWidth="1"/>
    <col min="17" max="17" width="10.85546875" style="67" customWidth="1"/>
    <col min="18" max="18" width="10.28515625" style="67" customWidth="1"/>
    <col min="19" max="19" width="10.7109375" style="67" customWidth="1"/>
    <col min="20" max="20" width="10.85546875" style="67" bestFit="1" customWidth="1"/>
    <col min="21" max="21" width="10.5703125" style="67" customWidth="1"/>
    <col min="22" max="22" width="6.5703125" style="67" customWidth="1"/>
    <col min="23" max="23" width="8.7109375" style="67" customWidth="1"/>
    <col min="24" max="24" width="10.28515625" style="67" bestFit="1" customWidth="1"/>
    <col min="25" max="25" width="10.28515625" style="67" customWidth="1"/>
    <col min="26" max="26" width="8.42578125" style="67" bestFit="1" customWidth="1"/>
    <col min="27" max="28" width="10.140625" style="67" customWidth="1"/>
    <col min="29" max="29" width="8.85546875" style="67" customWidth="1"/>
    <col min="30" max="30" width="5.85546875" style="67" customWidth="1"/>
    <col min="31" max="31" width="8.5703125" style="67" customWidth="1"/>
    <col min="32" max="33" width="9.28515625" style="67" customWidth="1"/>
    <col min="34" max="34" width="10.28515625" style="67" customWidth="1"/>
    <col min="35" max="35" width="8" style="67" hidden="1" customWidth="1"/>
    <col min="36" max="36" width="9.42578125" style="67" hidden="1" customWidth="1"/>
    <col min="37" max="37" width="8.7109375" style="67" hidden="1" customWidth="1"/>
    <col min="38" max="38" width="8.42578125" style="67" customWidth="1"/>
    <col min="39" max="39" width="10.85546875" style="67" bestFit="1" customWidth="1"/>
    <col min="40" max="40" width="11.140625" style="67" customWidth="1"/>
    <col min="41" max="41" width="10.5703125" style="67" customWidth="1"/>
    <col min="42" max="42" width="8.28515625" style="67" customWidth="1"/>
    <col min="43" max="43" width="7" style="67" customWidth="1"/>
    <col min="44" max="44" width="3.140625" style="67" customWidth="1"/>
    <col min="45" max="45" width="10.42578125" style="67" bestFit="1" customWidth="1"/>
    <col min="46" max="46" width="9.140625" style="67" bestFit="1" customWidth="1"/>
    <col min="47" max="47" width="9.42578125" style="67" bestFit="1" customWidth="1"/>
    <col min="48" max="49" width="9.140625" style="67"/>
    <col min="50" max="50" width="9.28515625" style="67" bestFit="1" customWidth="1"/>
    <col min="51" max="51" width="10.42578125" style="67" bestFit="1" customWidth="1"/>
    <col min="52" max="52" width="9.140625" style="67"/>
    <col min="53" max="53" width="9.28515625" style="67" bestFit="1" customWidth="1"/>
    <col min="54" max="16384" width="9.140625" style="67"/>
  </cols>
  <sheetData>
    <row r="1" spans="46:53">
      <c r="AT1" s="115" t="s">
        <v>100</v>
      </c>
      <c r="AU1" s="119">
        <f ca="1">DATE(YEAR(TODAY()), MONTH(TODAY()), 1)</f>
        <v>42095</v>
      </c>
    </row>
    <row r="3" spans="46:53">
      <c r="AT3" s="226"/>
      <c r="AU3" s="226"/>
    </row>
    <row r="4" spans="46:53">
      <c r="AT4" s="227"/>
      <c r="AU4" s="228"/>
      <c r="AW4" s="2"/>
      <c r="AX4" s="1"/>
      <c r="BA4" s="1"/>
    </row>
    <row r="5" spans="46:53">
      <c r="AT5" s="227"/>
      <c r="AU5" s="229"/>
    </row>
    <row r="6" spans="46:53">
      <c r="AT6" s="227"/>
      <c r="AU6" s="230"/>
    </row>
    <row r="7" spans="46:53">
      <c r="AT7" s="226"/>
      <c r="AU7" s="226"/>
    </row>
    <row r="8" spans="46:53">
      <c r="AT8" s="227"/>
      <c r="AU8" s="231"/>
    </row>
    <row r="9" spans="46:53">
      <c r="AT9" s="227"/>
      <c r="AU9" s="230"/>
    </row>
    <row r="10" spans="46:53">
      <c r="AT10" s="227"/>
      <c r="AU10" s="230"/>
    </row>
    <row r="11" spans="46:53">
      <c r="AT11" s="226"/>
      <c r="AU11" s="226"/>
    </row>
    <row r="23" spans="1:64" hidden="1">
      <c r="I23" s="77" t="s">
        <v>77</v>
      </c>
      <c r="J23" s="74">
        <v>3</v>
      </c>
    </row>
    <row r="24" spans="1:64" ht="15">
      <c r="E24" s="67" t="s">
        <v>254</v>
      </c>
      <c r="F24" s="67">
        <f>MATCH(IOS_Selector, 'Barcap OAD'!$A$1:$S$1, 0)</f>
        <v>6</v>
      </c>
      <c r="I24" s="75" t="s">
        <v>82</v>
      </c>
    </row>
    <row r="25" spans="1:64" s="76" customFormat="1" ht="8.25" hidden="1" customHeight="1">
      <c r="J25" s="76" t="s">
        <v>7</v>
      </c>
      <c r="L25" s="76" t="s">
        <v>8</v>
      </c>
      <c r="M25" s="76" t="s">
        <v>9</v>
      </c>
      <c r="O25" s="76" t="s">
        <v>231</v>
      </c>
      <c r="W25" s="76" t="s">
        <v>11</v>
      </c>
      <c r="X25" s="76" t="s">
        <v>7</v>
      </c>
      <c r="Y25" s="76" t="s">
        <v>7</v>
      </c>
    </row>
    <row r="26" spans="1:64" ht="22.5" customHeight="1">
      <c r="E26" s="67" t="s">
        <v>255</v>
      </c>
      <c r="F26" s="67">
        <f>MATCH(Benchmark_TBA, 'Barcap OAD'!$A$1:$S$1, 0)</f>
        <v>2</v>
      </c>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151</v>
      </c>
      <c r="AG26" s="638"/>
      <c r="AH26" s="638"/>
      <c r="AI26" s="638"/>
      <c r="AJ26" s="638"/>
      <c r="AK26" s="638"/>
      <c r="AL26" s="639" t="s">
        <v>150</v>
      </c>
      <c r="AM26" s="640"/>
      <c r="AN26" s="640"/>
      <c r="AO26" s="640"/>
      <c r="AP26" s="640"/>
      <c r="AQ26" s="641"/>
    </row>
    <row r="27" spans="1:64" s="68" customFormat="1" ht="46.5" customHeight="1">
      <c r="A27" s="68" t="s">
        <v>12</v>
      </c>
      <c r="B27" s="68" t="s">
        <v>13</v>
      </c>
      <c r="C27" s="68" t="s">
        <v>14</v>
      </c>
      <c r="D27" s="68" t="s">
        <v>15</v>
      </c>
      <c r="E27" s="68" t="s">
        <v>16</v>
      </c>
      <c r="F27" s="68" t="s">
        <v>17</v>
      </c>
      <c r="G27" s="68" t="s">
        <v>18</v>
      </c>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5" t="s">
        <v>73</v>
      </c>
      <c r="AB27" s="214" t="s">
        <v>122</v>
      </c>
      <c r="AC27" s="214" t="s">
        <v>160</v>
      </c>
      <c r="AD27" s="14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X27" s="209" t="s">
        <v>153</v>
      </c>
      <c r="AY27" s="209" t="s">
        <v>152</v>
      </c>
      <c r="BI27" s="643" t="s">
        <v>271</v>
      </c>
      <c r="BJ27" s="643"/>
      <c r="BK27" s="643" t="s">
        <v>272</v>
      </c>
      <c r="BL27" s="643"/>
    </row>
    <row r="28" spans="1:64" s="68" customFormat="1" ht="15" hidden="1" customHeight="1">
      <c r="C28" s="70">
        <f t="shared" ref="C28:C65" ca="1" si="0">I28+10</f>
        <v>40217</v>
      </c>
      <c r="D28" s="70">
        <f t="shared" ref="D28:D53" ca="1" si="1">I28+35</f>
        <v>40242</v>
      </c>
      <c r="E28" s="68" t="str">
        <f t="shared" ref="E28:F53" ca="1" si="2">"FNMA"&amp;TEXT($J$23,"0.0")&amp;"-TBA-"&amp;TEXT(C28,"mmm")</f>
        <v>FNMA3.0-TBA-Feb</v>
      </c>
      <c r="F28" s="68" t="str">
        <f t="shared" ca="1" si="2"/>
        <v>FNMA3.0-TBA-Mar</v>
      </c>
      <c r="G28" s="68" t="str">
        <f t="shared" ref="G28:G53" si="3">"FNMA"&amp;TEXT($J$23,"0.0")&amp;"-TBA-GEN"</f>
        <v>FNMA3.0-TBA-GEN</v>
      </c>
      <c r="I28" s="148">
        <f ca="1">[2]!YBWORKDAY(EDATE(Base_Date, BA28), -1, "USD")</f>
        <v>40207</v>
      </c>
      <c r="J28" s="210"/>
      <c r="K28" s="216"/>
      <c r="L28" s="134"/>
      <c r="M28" s="135"/>
      <c r="N28" s="136"/>
      <c r="O28" s="136"/>
      <c r="P28" s="134"/>
      <c r="Q28" s="137"/>
      <c r="R28" s="134"/>
      <c r="S28" s="138"/>
      <c r="T28" s="134"/>
      <c r="U28" s="151"/>
      <c r="V28" s="139"/>
      <c r="W28" s="140"/>
      <c r="X28" s="184"/>
      <c r="Y28" s="134"/>
      <c r="Z28" s="137"/>
      <c r="AA28" s="137"/>
      <c r="AB28" s="137"/>
      <c r="AC28" s="186"/>
      <c r="AD28" s="188"/>
      <c r="AE28" s="140"/>
      <c r="AF28" s="141"/>
      <c r="AG28" s="134"/>
      <c r="AH28" s="134"/>
      <c r="AI28" s="134"/>
      <c r="AJ28" s="138"/>
      <c r="AK28" s="186"/>
      <c r="AL28" s="191"/>
      <c r="AM28" s="138"/>
      <c r="AN28" s="134"/>
      <c r="AO28" s="150"/>
      <c r="AP28" s="193"/>
      <c r="AQ28" s="199"/>
      <c r="AY28" s="67" t="e">
        <f t="shared" ref="AY28:AY38" ca="1" si="4">AY29-1</f>
        <v>#VALUE!</v>
      </c>
      <c r="BA28" s="67">
        <f t="shared" ref="BA28:BA89" si="5">BA29-1</f>
        <v>-62</v>
      </c>
    </row>
    <row r="29" spans="1:64" s="68" customFormat="1" ht="15" hidden="1" customHeight="1">
      <c r="C29" s="70">
        <f t="shared" ca="1" si="0"/>
        <v>40245</v>
      </c>
      <c r="D29" s="70">
        <f t="shared" ca="1" si="1"/>
        <v>40270</v>
      </c>
      <c r="E29" s="68" t="str">
        <f t="shared" ca="1" si="2"/>
        <v>FNMA3.0-TBA-Mar</v>
      </c>
      <c r="F29" s="68" t="str">
        <f t="shared" ca="1" si="2"/>
        <v>FNMA3.0-TBA-Apr</v>
      </c>
      <c r="G29" s="68" t="str">
        <f t="shared" si="3"/>
        <v>FNMA3.0-TBA-GEN</v>
      </c>
      <c r="I29" s="133">
        <f ca="1">[2]!YBWORKDAY(EDATE(Base_Date, BA29), -1, "USD")</f>
        <v>40235</v>
      </c>
      <c r="J29" s="211"/>
      <c r="K29" s="217"/>
      <c r="L29" s="80"/>
      <c r="M29" s="81"/>
      <c r="N29" s="73"/>
      <c r="O29" s="73"/>
      <c r="P29" s="80"/>
      <c r="Q29" s="82"/>
      <c r="R29" s="80"/>
      <c r="S29" s="83"/>
      <c r="T29" s="80"/>
      <c r="U29" s="83"/>
      <c r="V29" s="84"/>
      <c r="W29" s="85"/>
      <c r="X29" s="185"/>
      <c r="Y29" s="80"/>
      <c r="Z29" s="82"/>
      <c r="AA29" s="82"/>
      <c r="AB29" s="82"/>
      <c r="AC29" s="187"/>
      <c r="AD29" s="189"/>
      <c r="AE29" s="85"/>
      <c r="AF29" s="86"/>
      <c r="AG29" s="80"/>
      <c r="AH29" s="80"/>
      <c r="AI29" s="80"/>
      <c r="AJ29" s="83"/>
      <c r="AK29" s="187"/>
      <c r="AL29" s="192"/>
      <c r="AM29" s="83"/>
      <c r="AN29" s="80"/>
      <c r="AO29" s="109"/>
      <c r="AP29" s="194"/>
      <c r="AQ29" s="199"/>
      <c r="AY29" s="67" t="e">
        <f t="shared" ca="1" si="4"/>
        <v>#VALUE!</v>
      </c>
      <c r="BA29" s="67">
        <f t="shared" si="5"/>
        <v>-61</v>
      </c>
    </row>
    <row r="30" spans="1:64" s="68" customFormat="1" ht="15" hidden="1" customHeight="1">
      <c r="C30" s="70">
        <f t="shared" ca="1" si="0"/>
        <v>40278</v>
      </c>
      <c r="D30" s="70">
        <f t="shared" ca="1" si="1"/>
        <v>40303</v>
      </c>
      <c r="E30" s="68" t="str">
        <f t="shared" ca="1" si="2"/>
        <v>FNMA3.0-TBA-Apr</v>
      </c>
      <c r="F30" s="68" t="str">
        <f t="shared" ca="1" si="2"/>
        <v>FNMA3.0-TBA-May</v>
      </c>
      <c r="G30" s="68" t="str">
        <f t="shared" si="3"/>
        <v>FNMA3.0-TBA-GEN</v>
      </c>
      <c r="I30" s="133">
        <f ca="1">[2]!YBWORKDAY(EDATE(Base_Date, BA30), -1, "USD")</f>
        <v>40268</v>
      </c>
      <c r="J30" s="211"/>
      <c r="K30" s="217"/>
      <c r="L30" s="80"/>
      <c r="M30" s="81"/>
      <c r="N30" s="73"/>
      <c r="O30" s="73"/>
      <c r="P30" s="80"/>
      <c r="Q30" s="82"/>
      <c r="R30" s="80"/>
      <c r="S30" s="83"/>
      <c r="T30" s="80"/>
      <c r="U30" s="83"/>
      <c r="V30" s="84"/>
      <c r="W30" s="85"/>
      <c r="X30" s="185"/>
      <c r="Y30" s="80"/>
      <c r="Z30" s="82"/>
      <c r="AA30" s="82"/>
      <c r="AB30" s="82"/>
      <c r="AC30" s="187"/>
      <c r="AD30" s="189"/>
      <c r="AE30" s="85"/>
      <c r="AF30" s="86"/>
      <c r="AG30" s="80"/>
      <c r="AH30" s="80"/>
      <c r="AI30" s="80"/>
      <c r="AJ30" s="83"/>
      <c r="AK30" s="187"/>
      <c r="AL30" s="192"/>
      <c r="AM30" s="83"/>
      <c r="AN30" s="80"/>
      <c r="AO30" s="109"/>
      <c r="AP30" s="194"/>
      <c r="AQ30" s="199"/>
      <c r="AY30" s="67" t="e">
        <f t="shared" ca="1" si="4"/>
        <v>#VALUE!</v>
      </c>
      <c r="BA30" s="67">
        <f t="shared" si="5"/>
        <v>-60</v>
      </c>
    </row>
    <row r="31" spans="1:64" s="68" customFormat="1" ht="15" hidden="1" customHeight="1">
      <c r="C31" s="70">
        <f t="shared" ca="1" si="0"/>
        <v>40308</v>
      </c>
      <c r="D31" s="70">
        <f t="shared" ca="1" si="1"/>
        <v>40333</v>
      </c>
      <c r="E31" s="68" t="str">
        <f t="shared" ca="1" si="2"/>
        <v>FNMA3.0-TBA-May</v>
      </c>
      <c r="F31" s="68" t="str">
        <f t="shared" ca="1" si="2"/>
        <v>FNMA3.0-TBA-Jun</v>
      </c>
      <c r="G31" s="68" t="str">
        <f t="shared" si="3"/>
        <v>FNMA3.0-TBA-GEN</v>
      </c>
      <c r="I31" s="133">
        <f ca="1">[2]!YBWORKDAY(EDATE(Base_Date, BA31), -1, "USD")</f>
        <v>40298</v>
      </c>
      <c r="J31" s="211"/>
      <c r="K31" s="217"/>
      <c r="L31" s="80"/>
      <c r="M31" s="81"/>
      <c r="N31" s="73"/>
      <c r="O31" s="73"/>
      <c r="P31" s="80"/>
      <c r="Q31" s="82"/>
      <c r="R31" s="80"/>
      <c r="S31" s="83"/>
      <c r="T31" s="80"/>
      <c r="U31" s="152"/>
      <c r="V31" s="84"/>
      <c r="W31" s="85"/>
      <c r="X31" s="185"/>
      <c r="Y31" s="80"/>
      <c r="Z31" s="82"/>
      <c r="AA31" s="82"/>
      <c r="AB31" s="82"/>
      <c r="AC31" s="187"/>
      <c r="AD31" s="189"/>
      <c r="AE31" s="85"/>
      <c r="AF31" s="86"/>
      <c r="AG31" s="80"/>
      <c r="AH31" s="80"/>
      <c r="AI31" s="80"/>
      <c r="AJ31" s="83"/>
      <c r="AK31" s="187"/>
      <c r="AL31" s="192"/>
      <c r="AM31" s="83"/>
      <c r="AN31" s="80"/>
      <c r="AO31" s="153"/>
      <c r="AP31" s="194"/>
      <c r="AQ31" s="199"/>
      <c r="AY31" s="67" t="e">
        <f t="shared" ca="1" si="4"/>
        <v>#VALUE!</v>
      </c>
      <c r="BA31" s="67">
        <f t="shared" si="5"/>
        <v>-59</v>
      </c>
    </row>
    <row r="32" spans="1:64" s="68" customFormat="1" ht="15" hidden="1" customHeight="1">
      <c r="C32" s="70">
        <f t="shared" ca="1" si="0"/>
        <v>40336</v>
      </c>
      <c r="D32" s="70">
        <f t="shared" ca="1" si="1"/>
        <v>40361</v>
      </c>
      <c r="E32" s="68" t="str">
        <f t="shared" ca="1" si="2"/>
        <v>FNMA3.0-TBA-Jun</v>
      </c>
      <c r="F32" s="68" t="str">
        <f t="shared" ca="1" si="2"/>
        <v>FNMA3.0-TBA-Jul</v>
      </c>
      <c r="G32" s="68" t="str">
        <f t="shared" si="3"/>
        <v>FNMA3.0-TBA-GEN</v>
      </c>
      <c r="I32" s="133">
        <f ca="1">[2]!YBWORKDAY(EDATE(Base_Date, BA32), -1, "USD")</f>
        <v>40326</v>
      </c>
      <c r="J32" s="211"/>
      <c r="K32" s="217"/>
      <c r="L32" s="80"/>
      <c r="M32" s="81"/>
      <c r="N32" s="73"/>
      <c r="O32" s="73"/>
      <c r="P32" s="80"/>
      <c r="Q32" s="82"/>
      <c r="R32" s="80"/>
      <c r="S32" s="83"/>
      <c r="T32" s="80"/>
      <c r="U32" s="83"/>
      <c r="V32" s="84"/>
      <c r="W32" s="85"/>
      <c r="X32" s="185"/>
      <c r="Y32" s="80"/>
      <c r="Z32" s="82"/>
      <c r="AA32" s="82"/>
      <c r="AB32" s="82"/>
      <c r="AC32" s="187"/>
      <c r="AD32" s="189"/>
      <c r="AE32" s="85"/>
      <c r="AF32" s="86"/>
      <c r="AG32" s="80"/>
      <c r="AH32" s="80"/>
      <c r="AI32" s="80"/>
      <c r="AJ32" s="83"/>
      <c r="AK32" s="187"/>
      <c r="AL32" s="192"/>
      <c r="AM32" s="83"/>
      <c r="AN32" s="80"/>
      <c r="AO32" s="109"/>
      <c r="AP32" s="194"/>
      <c r="AQ32" s="199"/>
      <c r="AY32" s="67" t="e">
        <f t="shared" ca="1" si="4"/>
        <v>#VALUE!</v>
      </c>
      <c r="BA32" s="67">
        <f t="shared" si="5"/>
        <v>-58</v>
      </c>
    </row>
    <row r="33" spans="3:53" s="68" customFormat="1" ht="15" hidden="1" customHeight="1">
      <c r="C33" s="70">
        <f t="shared" ca="1" si="0"/>
        <v>40369</v>
      </c>
      <c r="D33" s="70">
        <f t="shared" ca="1" si="1"/>
        <v>40394</v>
      </c>
      <c r="E33" s="68" t="str">
        <f t="shared" ca="1" si="2"/>
        <v>FNMA3.0-TBA-Jul</v>
      </c>
      <c r="F33" s="68" t="str">
        <f t="shared" ca="1" si="2"/>
        <v>FNMA3.0-TBA-Aug</v>
      </c>
      <c r="G33" s="68" t="str">
        <f t="shared" si="3"/>
        <v>FNMA3.0-TBA-GEN</v>
      </c>
      <c r="I33" s="133">
        <f ca="1">[2]!YBWORKDAY(EDATE(Base_Date, BA33), -1, "USD")</f>
        <v>40359</v>
      </c>
      <c r="J33" s="211"/>
      <c r="K33" s="217"/>
      <c r="L33" s="80"/>
      <c r="M33" s="81"/>
      <c r="N33" s="73"/>
      <c r="O33" s="73"/>
      <c r="P33" s="80"/>
      <c r="Q33" s="82"/>
      <c r="R33" s="80"/>
      <c r="S33" s="83"/>
      <c r="T33" s="80"/>
      <c r="U33" s="83"/>
      <c r="V33" s="84"/>
      <c r="W33" s="85"/>
      <c r="X33" s="185"/>
      <c r="Y33" s="80"/>
      <c r="Z33" s="82"/>
      <c r="AA33" s="82"/>
      <c r="AB33" s="82"/>
      <c r="AC33" s="187"/>
      <c r="AD33" s="189"/>
      <c r="AE33" s="85"/>
      <c r="AF33" s="86"/>
      <c r="AG33" s="80"/>
      <c r="AH33" s="80"/>
      <c r="AI33" s="80"/>
      <c r="AJ33" s="83"/>
      <c r="AK33" s="187"/>
      <c r="AL33" s="192"/>
      <c r="AM33" s="83"/>
      <c r="AN33" s="80"/>
      <c r="AO33" s="109"/>
      <c r="AP33" s="194"/>
      <c r="AQ33" s="199"/>
      <c r="AY33" s="67" t="e">
        <f t="shared" ca="1" si="4"/>
        <v>#VALUE!</v>
      </c>
      <c r="BA33" s="67">
        <f t="shared" si="5"/>
        <v>-57</v>
      </c>
    </row>
    <row r="34" spans="3:53" s="68" customFormat="1" ht="15" hidden="1" customHeight="1">
      <c r="C34" s="70">
        <f t="shared" ca="1" si="0"/>
        <v>40399</v>
      </c>
      <c r="D34" s="70">
        <f t="shared" ca="1" si="1"/>
        <v>40424</v>
      </c>
      <c r="E34" s="68" t="str">
        <f t="shared" ca="1" si="2"/>
        <v>FNMA3.0-TBA-Aug</v>
      </c>
      <c r="F34" s="68" t="str">
        <f t="shared" ca="1" si="2"/>
        <v>FNMA3.0-TBA-Sep</v>
      </c>
      <c r="G34" s="68" t="str">
        <f t="shared" si="3"/>
        <v>FNMA3.0-TBA-GEN</v>
      </c>
      <c r="I34" s="133">
        <f ca="1">[2]!YBWORKDAY(EDATE(Base_Date, BA34), -1, "USD")</f>
        <v>40389</v>
      </c>
      <c r="J34" s="211"/>
      <c r="K34" s="217"/>
      <c r="L34" s="80"/>
      <c r="M34" s="81"/>
      <c r="N34" s="73"/>
      <c r="O34" s="73"/>
      <c r="P34" s="80"/>
      <c r="Q34" s="82"/>
      <c r="R34" s="80"/>
      <c r="S34" s="83"/>
      <c r="T34" s="80"/>
      <c r="U34" s="83"/>
      <c r="V34" s="84"/>
      <c r="W34" s="85"/>
      <c r="X34" s="185"/>
      <c r="Y34" s="80"/>
      <c r="Z34" s="82"/>
      <c r="AA34" s="82"/>
      <c r="AB34" s="82"/>
      <c r="AC34" s="187"/>
      <c r="AD34" s="189"/>
      <c r="AE34" s="85"/>
      <c r="AF34" s="86"/>
      <c r="AG34" s="80"/>
      <c r="AH34" s="80"/>
      <c r="AI34" s="80"/>
      <c r="AJ34" s="83"/>
      <c r="AK34" s="187"/>
      <c r="AL34" s="192"/>
      <c r="AM34" s="83"/>
      <c r="AN34" s="80"/>
      <c r="AO34" s="109"/>
      <c r="AP34" s="194"/>
      <c r="AQ34" s="199"/>
      <c r="AY34" s="67" t="e">
        <f t="shared" ca="1" si="4"/>
        <v>#VALUE!</v>
      </c>
      <c r="BA34" s="67">
        <f t="shared" si="5"/>
        <v>-56</v>
      </c>
    </row>
    <row r="35" spans="3:53" s="68" customFormat="1" ht="15" hidden="1" customHeight="1">
      <c r="C35" s="70">
        <f t="shared" ca="1" si="0"/>
        <v>40431</v>
      </c>
      <c r="D35" s="70">
        <f t="shared" ca="1" si="1"/>
        <v>40456</v>
      </c>
      <c r="E35" s="68" t="str">
        <f t="shared" ca="1" si="2"/>
        <v>FNMA3.0-TBA-Sep</v>
      </c>
      <c r="F35" s="68" t="str">
        <f t="shared" ca="1" si="2"/>
        <v>FNMA3.0-TBA-Oct</v>
      </c>
      <c r="G35" s="68" t="str">
        <f t="shared" si="3"/>
        <v>FNMA3.0-TBA-GEN</v>
      </c>
      <c r="I35" s="133">
        <f ca="1">[2]!YBWORKDAY(EDATE(Base_Date, BA35), -1, "USD")</f>
        <v>40421</v>
      </c>
      <c r="J35" s="211"/>
      <c r="K35" s="217"/>
      <c r="L35" s="80"/>
      <c r="M35" s="81"/>
      <c r="N35" s="73"/>
      <c r="O35" s="73"/>
      <c r="P35" s="80"/>
      <c r="Q35" s="82"/>
      <c r="R35" s="80"/>
      <c r="S35" s="83"/>
      <c r="T35" s="80"/>
      <c r="U35" s="83"/>
      <c r="V35" s="84"/>
      <c r="W35" s="85"/>
      <c r="X35" s="185"/>
      <c r="Y35" s="80"/>
      <c r="Z35" s="82"/>
      <c r="AA35" s="82"/>
      <c r="AB35" s="82"/>
      <c r="AC35" s="187"/>
      <c r="AD35" s="189"/>
      <c r="AE35" s="85"/>
      <c r="AF35" s="86"/>
      <c r="AG35" s="80"/>
      <c r="AH35" s="80"/>
      <c r="AI35" s="80"/>
      <c r="AJ35" s="83"/>
      <c r="AK35" s="187"/>
      <c r="AL35" s="192"/>
      <c r="AM35" s="83"/>
      <c r="AN35" s="80"/>
      <c r="AO35" s="109"/>
      <c r="AP35" s="194"/>
      <c r="AQ35" s="199"/>
      <c r="AY35" s="67" t="e">
        <f t="shared" ca="1" si="4"/>
        <v>#VALUE!</v>
      </c>
      <c r="BA35" s="67">
        <f t="shared" si="5"/>
        <v>-55</v>
      </c>
    </row>
    <row r="36" spans="3:53" s="68" customFormat="1" ht="15" hidden="1" customHeight="1">
      <c r="C36" s="70">
        <f t="shared" ca="1" si="0"/>
        <v>40461</v>
      </c>
      <c r="D36" s="70">
        <f t="shared" ca="1" si="1"/>
        <v>40486</v>
      </c>
      <c r="E36" s="68" t="str">
        <f t="shared" ca="1" si="2"/>
        <v>FNMA3.0-TBA-Oct</v>
      </c>
      <c r="F36" s="68" t="str">
        <f t="shared" ca="1" si="2"/>
        <v>FNMA3.0-TBA-Nov</v>
      </c>
      <c r="G36" s="68" t="str">
        <f t="shared" si="3"/>
        <v>FNMA3.0-TBA-GEN</v>
      </c>
      <c r="I36" s="133">
        <f ca="1">[2]!YBWORKDAY(EDATE(Base_Date, BA36), -1, "USD")</f>
        <v>40451</v>
      </c>
      <c r="J36" s="211"/>
      <c r="K36" s="217"/>
      <c r="L36" s="80"/>
      <c r="M36" s="81"/>
      <c r="N36" s="73"/>
      <c r="O36" s="73"/>
      <c r="P36" s="80"/>
      <c r="Q36" s="82"/>
      <c r="R36" s="80"/>
      <c r="S36" s="83"/>
      <c r="T36" s="80"/>
      <c r="U36" s="83"/>
      <c r="V36" s="84"/>
      <c r="W36" s="85"/>
      <c r="X36" s="185"/>
      <c r="Y36" s="80"/>
      <c r="Z36" s="82"/>
      <c r="AA36" s="82"/>
      <c r="AB36" s="82"/>
      <c r="AC36" s="187"/>
      <c r="AD36" s="189"/>
      <c r="AE36" s="85"/>
      <c r="AF36" s="86"/>
      <c r="AG36" s="80"/>
      <c r="AH36" s="80"/>
      <c r="AI36" s="80"/>
      <c r="AJ36" s="83"/>
      <c r="AK36" s="187"/>
      <c r="AL36" s="192"/>
      <c r="AM36" s="83"/>
      <c r="AN36" s="80"/>
      <c r="AO36" s="109"/>
      <c r="AP36" s="194"/>
      <c r="AQ36" s="199"/>
      <c r="AY36" s="67" t="e">
        <f t="shared" ca="1" si="4"/>
        <v>#VALUE!</v>
      </c>
      <c r="BA36" s="67">
        <f t="shared" si="5"/>
        <v>-54</v>
      </c>
    </row>
    <row r="37" spans="3:53" s="68" customFormat="1" ht="15" hidden="1" customHeight="1">
      <c r="C37" s="70">
        <f t="shared" ca="1" si="0"/>
        <v>40490</v>
      </c>
      <c r="D37" s="70">
        <f t="shared" ca="1" si="1"/>
        <v>40515</v>
      </c>
      <c r="E37" s="68" t="str">
        <f t="shared" ca="1" si="2"/>
        <v>FNMA3.0-TBA-Nov</v>
      </c>
      <c r="F37" s="68" t="str">
        <f t="shared" ca="1" si="2"/>
        <v>FNMA3.0-TBA-Dec</v>
      </c>
      <c r="G37" s="68" t="str">
        <f t="shared" si="3"/>
        <v>FNMA3.0-TBA-GEN</v>
      </c>
      <c r="I37" s="133">
        <f ca="1">[2]!YBWORKDAY(EDATE(Base_Date, BA37), -1, "USD")</f>
        <v>40480</v>
      </c>
      <c r="J37" s="211"/>
      <c r="K37" s="217"/>
      <c r="L37" s="80"/>
      <c r="M37" s="81"/>
      <c r="N37" s="73"/>
      <c r="O37" s="73"/>
      <c r="P37" s="80"/>
      <c r="Q37" s="82"/>
      <c r="R37" s="80"/>
      <c r="S37" s="83"/>
      <c r="T37" s="80"/>
      <c r="U37" s="83"/>
      <c r="V37" s="84"/>
      <c r="W37" s="85"/>
      <c r="X37" s="185"/>
      <c r="Y37" s="80"/>
      <c r="Z37" s="82"/>
      <c r="AA37" s="82"/>
      <c r="AB37" s="82"/>
      <c r="AC37" s="187"/>
      <c r="AD37" s="189"/>
      <c r="AE37" s="85"/>
      <c r="AF37" s="86"/>
      <c r="AG37" s="80"/>
      <c r="AH37" s="80"/>
      <c r="AI37" s="80"/>
      <c r="AJ37" s="83"/>
      <c r="AK37" s="187"/>
      <c r="AL37" s="192"/>
      <c r="AM37" s="83"/>
      <c r="AN37" s="80"/>
      <c r="AO37" s="109"/>
      <c r="AP37" s="194"/>
      <c r="AQ37" s="199"/>
      <c r="AY37" s="67" t="e">
        <f t="shared" ca="1" si="4"/>
        <v>#VALUE!</v>
      </c>
      <c r="BA37" s="67">
        <f t="shared" si="5"/>
        <v>-53</v>
      </c>
    </row>
    <row r="38" spans="3:53" s="68" customFormat="1" ht="15" hidden="1" customHeight="1">
      <c r="C38" s="70">
        <f t="shared" ca="1" si="0"/>
        <v>40522</v>
      </c>
      <c r="D38" s="70">
        <f t="shared" ca="1" si="1"/>
        <v>40547</v>
      </c>
      <c r="E38" s="68" t="str">
        <f t="shared" ca="1" si="2"/>
        <v>FNMA3.0-TBA-Dec</v>
      </c>
      <c r="F38" s="68" t="str">
        <f t="shared" ca="1" si="2"/>
        <v>FNMA3.0-TBA-Jan</v>
      </c>
      <c r="G38" s="68" t="str">
        <f t="shared" si="3"/>
        <v>FNMA3.0-TBA-GEN</v>
      </c>
      <c r="I38" s="133">
        <f ca="1">[2]!YBWORKDAY(EDATE(Base_Date, BA38), -1, "USD")</f>
        <v>40512</v>
      </c>
      <c r="J38" s="211"/>
      <c r="K38" s="217"/>
      <c r="L38" s="80"/>
      <c r="M38" s="81"/>
      <c r="N38" s="73"/>
      <c r="O38" s="73"/>
      <c r="P38" s="80"/>
      <c r="Q38" s="82"/>
      <c r="R38" s="80"/>
      <c r="S38" s="83"/>
      <c r="T38" s="80"/>
      <c r="U38" s="83"/>
      <c r="V38" s="84"/>
      <c r="W38" s="85"/>
      <c r="X38" s="185"/>
      <c r="Y38" s="80"/>
      <c r="Z38" s="82"/>
      <c r="AA38" s="82"/>
      <c r="AB38" s="82"/>
      <c r="AC38" s="187"/>
      <c r="AD38" s="189"/>
      <c r="AE38" s="85"/>
      <c r="AF38" s="86"/>
      <c r="AG38" s="80"/>
      <c r="AH38" s="80"/>
      <c r="AI38" s="80"/>
      <c r="AJ38" s="83"/>
      <c r="AK38" s="187"/>
      <c r="AL38" s="192"/>
      <c r="AM38" s="83"/>
      <c r="AN38" s="80"/>
      <c r="AO38" s="109"/>
      <c r="AP38" s="194"/>
      <c r="AQ38" s="199"/>
      <c r="AY38" s="67" t="e">
        <f t="shared" ca="1" si="4"/>
        <v>#VALUE!</v>
      </c>
      <c r="BA38" s="67">
        <f t="shared" si="5"/>
        <v>-52</v>
      </c>
    </row>
    <row r="39" spans="3:53" s="68" customFormat="1" ht="15" hidden="1" customHeight="1">
      <c r="C39" s="70">
        <f t="shared" ca="1" si="0"/>
        <v>40553</v>
      </c>
      <c r="D39" s="70">
        <f t="shared" ca="1" si="1"/>
        <v>40578</v>
      </c>
      <c r="E39" s="68" t="str">
        <f t="shared" ca="1" si="2"/>
        <v>FNMA3.0-TBA-Jan</v>
      </c>
      <c r="F39" s="68" t="str">
        <f t="shared" ca="1" si="2"/>
        <v>FNMA3.0-TBA-Feb</v>
      </c>
      <c r="G39" s="68" t="str">
        <f t="shared" si="3"/>
        <v>FNMA3.0-TBA-GEN</v>
      </c>
      <c r="I39" s="133">
        <f ca="1">[2]!YBWORKDAY(EDATE(Base_Date, BA39), -1, "USD")</f>
        <v>40543</v>
      </c>
      <c r="J39" s="269"/>
      <c r="K39" s="80"/>
      <c r="L39" s="80"/>
      <c r="M39" s="81"/>
      <c r="N39" s="73"/>
      <c r="O39" s="73"/>
      <c r="P39" s="80"/>
      <c r="Q39" s="82"/>
      <c r="R39" s="80"/>
      <c r="S39" s="83"/>
      <c r="T39" s="80"/>
      <c r="U39" s="83"/>
      <c r="V39" s="84"/>
      <c r="W39" s="85"/>
      <c r="X39" s="185"/>
      <c r="Y39" s="80"/>
      <c r="Z39" s="82"/>
      <c r="AA39" s="82"/>
      <c r="AB39" s="82"/>
      <c r="AC39" s="187"/>
      <c r="AD39" s="189"/>
      <c r="AE39" s="85"/>
      <c r="AF39" s="86"/>
      <c r="AG39" s="80"/>
      <c r="AH39" s="83"/>
      <c r="AI39" s="80"/>
      <c r="AJ39" s="83"/>
      <c r="AK39" s="187"/>
      <c r="AL39" s="192"/>
      <c r="AM39" s="83"/>
      <c r="AN39" s="80"/>
      <c r="AO39" s="109"/>
      <c r="AP39" s="194"/>
      <c r="AQ39" s="200"/>
      <c r="AR39" s="204"/>
      <c r="AS39" s="123"/>
      <c r="AX39" s="207" t="str">
        <f ca="1">[2]!YBHIST($I$24,$I39,J$25,"sec","")</f>
        <v>E</v>
      </c>
      <c r="AY39" s="205" t="str">
        <f ca="1">[2]!YBPRICE($I$24,AX39&amp;"d","Market","AccruedInterest","Swap",$I39,"LMMSkew","","Model",100,"")</f>
        <v>E</v>
      </c>
      <c r="BA39" s="67">
        <f t="shared" si="5"/>
        <v>-51</v>
      </c>
    </row>
    <row r="40" spans="3:53" s="68" customFormat="1" ht="15" hidden="1" customHeight="1">
      <c r="C40" s="70">
        <f ca="1">I40+10</f>
        <v>40584</v>
      </c>
      <c r="D40" s="70">
        <f t="shared" ca="1" si="1"/>
        <v>40609</v>
      </c>
      <c r="E40" s="68" t="str">
        <f t="shared" ca="1" si="2"/>
        <v>FNMA3.0-TBA-Feb</v>
      </c>
      <c r="F40" s="68" t="str">
        <f t="shared" ca="1" si="2"/>
        <v>FNMA3.0-TBA-Mar</v>
      </c>
      <c r="G40" s="68" t="str">
        <f t="shared" si="3"/>
        <v>FNMA3.0-TBA-GEN</v>
      </c>
      <c r="I40" s="133">
        <f ca="1">[2]!YBWORKDAY(EDATE(Base_Date, BA40), -1, "USD")</f>
        <v>40574</v>
      </c>
      <c r="J40" s="236"/>
      <c r="K40" s="80"/>
      <c r="L40" s="80"/>
      <c r="M40" s="81"/>
      <c r="N40" s="73"/>
      <c r="O40" s="73"/>
      <c r="P40" s="80"/>
      <c r="Q40" s="82"/>
      <c r="R40" s="80"/>
      <c r="S40" s="83"/>
      <c r="T40" s="80"/>
      <c r="U40" s="83"/>
      <c r="V40" s="84"/>
      <c r="W40" s="85"/>
      <c r="X40" s="185"/>
      <c r="Y40" s="80"/>
      <c r="Z40" s="82"/>
      <c r="AA40" s="82"/>
      <c r="AB40" s="82"/>
      <c r="AC40" s="187"/>
      <c r="AD40" s="189"/>
      <c r="AE40" s="85"/>
      <c r="AF40" s="86"/>
      <c r="AG40" s="80"/>
      <c r="AH40" s="83"/>
      <c r="AI40" s="80"/>
      <c r="AJ40" s="83"/>
      <c r="AK40" s="187"/>
      <c r="AL40" s="192"/>
      <c r="AM40" s="83"/>
      <c r="AN40" s="80"/>
      <c r="AO40" s="109"/>
      <c r="AP40" s="194"/>
      <c r="AQ40" s="200"/>
      <c r="AR40" s="233"/>
      <c r="AS40" s="232"/>
      <c r="AX40" s="207" t="str">
        <f ca="1">[2]!YBHIST($I$24,$I40,J$25,"sec","")</f>
        <v>E</v>
      </c>
      <c r="AY40" s="205" t="str">
        <f ca="1">[2]!YBPRICE($I$24,AX40&amp;"d","Market","AccruedInterest","Swap",$I40,"LMMSkew","","Model",100,"")</f>
        <v>E</v>
      </c>
      <c r="BA40" s="67">
        <f t="shared" si="5"/>
        <v>-50</v>
      </c>
    </row>
    <row r="41" spans="3:53" s="68" customFormat="1" ht="15" hidden="1" customHeight="1">
      <c r="C41" s="70">
        <f t="shared" ca="1" si="0"/>
        <v>40612</v>
      </c>
      <c r="D41" s="70">
        <f t="shared" ca="1" si="1"/>
        <v>40637</v>
      </c>
      <c r="E41" s="68" t="str">
        <f t="shared" ca="1" si="2"/>
        <v>FNMA3.0-TBA-Mar</v>
      </c>
      <c r="F41" s="68" t="str">
        <f t="shared" ca="1" si="2"/>
        <v>FNMA3.0-TBA-Apr</v>
      </c>
      <c r="G41" s="68" t="str">
        <f t="shared" si="3"/>
        <v>FNMA3.0-TBA-GEN</v>
      </c>
      <c r="I41" s="133">
        <f ca="1">[2]!YBWORKDAY(EDATE(Base_Date, BA41), -1, "USD")</f>
        <v>40602</v>
      </c>
      <c r="J41" s="235"/>
      <c r="K41" s="80"/>
      <c r="L41" s="80"/>
      <c r="M41" s="81"/>
      <c r="N41" s="73"/>
      <c r="O41" s="170"/>
      <c r="P41" s="80"/>
      <c r="Q41" s="82"/>
      <c r="R41" s="80"/>
      <c r="S41" s="83"/>
      <c r="T41" s="80"/>
      <c r="U41" s="83"/>
      <c r="V41" s="84"/>
      <c r="W41" s="172"/>
      <c r="X41" s="185"/>
      <c r="Y41" s="80"/>
      <c r="Z41" s="82"/>
      <c r="AA41" s="82"/>
      <c r="AB41" s="82"/>
      <c r="AC41" s="187"/>
      <c r="AD41" s="189"/>
      <c r="AE41" s="172"/>
      <c r="AF41" s="86"/>
      <c r="AG41" s="80"/>
      <c r="AH41" s="83"/>
      <c r="AI41" s="80"/>
      <c r="AJ41" s="83"/>
      <c r="AK41" s="187"/>
      <c r="AL41" s="192"/>
      <c r="AM41" s="83"/>
      <c r="AN41" s="80"/>
      <c r="AO41" s="109"/>
      <c r="AP41" s="194"/>
      <c r="AQ41" s="200"/>
      <c r="AR41" s="204"/>
      <c r="AS41" s="221"/>
      <c r="AX41" s="207" t="str">
        <f ca="1">[2]!YBHIST($I$24,$I41,J$25,"sec","")</f>
        <v>E</v>
      </c>
      <c r="AY41" s="205" t="str">
        <f ca="1">[2]!YBPRICE($I$24,AX41&amp;"d","Market","AccruedInterest","Swap",$I41,"LMMSkew","","Model",100,"")</f>
        <v>E</v>
      </c>
      <c r="BA41" s="67">
        <f t="shared" si="5"/>
        <v>-49</v>
      </c>
    </row>
    <row r="42" spans="3:53" s="68" customFormat="1" ht="15" hidden="1" customHeight="1">
      <c r="C42" s="70">
        <f t="shared" ca="1" si="0"/>
        <v>40643</v>
      </c>
      <c r="D42" s="70">
        <f t="shared" ca="1" si="1"/>
        <v>40668</v>
      </c>
      <c r="E42" s="68" t="str">
        <f t="shared" ca="1" si="2"/>
        <v>FNMA3.0-TBA-Apr</v>
      </c>
      <c r="F42" s="68" t="str">
        <f t="shared" ca="1" si="2"/>
        <v>FNMA3.0-TBA-May</v>
      </c>
      <c r="G42" s="68" t="str">
        <f t="shared" si="3"/>
        <v>FNMA3.0-TBA-GEN</v>
      </c>
      <c r="I42" s="133">
        <f ca="1">[2]!YBWORKDAY(EDATE(Base_Date, BA42), -1, "USD")</f>
        <v>40633</v>
      </c>
      <c r="J42" s="216"/>
      <c r="K42" s="80"/>
      <c r="L42" s="80"/>
      <c r="M42" s="81"/>
      <c r="N42" s="73"/>
      <c r="O42" s="170"/>
      <c r="P42" s="80"/>
      <c r="Q42" s="82"/>
      <c r="R42" s="80"/>
      <c r="S42" s="83"/>
      <c r="T42" s="80"/>
      <c r="U42" s="83"/>
      <c r="V42" s="84"/>
      <c r="W42" s="172"/>
      <c r="X42" s="185"/>
      <c r="Y42" s="80"/>
      <c r="Z42" s="82"/>
      <c r="AA42" s="82"/>
      <c r="AB42" s="82"/>
      <c r="AC42" s="187"/>
      <c r="AD42" s="189"/>
      <c r="AE42" s="172"/>
      <c r="AF42" s="86"/>
      <c r="AG42" s="80"/>
      <c r="AH42" s="83"/>
      <c r="AI42" s="80"/>
      <c r="AJ42" s="83"/>
      <c r="AK42" s="187"/>
      <c r="AL42" s="192"/>
      <c r="AM42" s="83"/>
      <c r="AN42" s="80"/>
      <c r="AO42" s="109"/>
      <c r="AP42" s="194"/>
      <c r="AQ42" s="200"/>
      <c r="AR42" s="204"/>
      <c r="AS42" s="221"/>
      <c r="AX42" s="207" t="str">
        <f ca="1">[2]!YBHIST($I$24,$I42,J$25,"sec","")</f>
        <v>E</v>
      </c>
      <c r="AY42" s="205" t="str">
        <f ca="1">[2]!YBPRICE($I$24,AX42&amp;"d","Market","AccruedInterest","Swap",$I42,"LMMSkew","","Model",100,"")</f>
        <v>E</v>
      </c>
      <c r="BA42" s="67">
        <f t="shared" si="5"/>
        <v>-48</v>
      </c>
    </row>
    <row r="43" spans="3:53" s="68" customFormat="1" ht="15" hidden="1">
      <c r="C43" s="70">
        <f t="shared" ca="1" si="0"/>
        <v>40672</v>
      </c>
      <c r="D43" s="70">
        <f t="shared" ca="1" si="1"/>
        <v>40697</v>
      </c>
      <c r="E43" s="68" t="str">
        <f t="shared" ca="1" si="2"/>
        <v>FNMA3.0-TBA-May</v>
      </c>
      <c r="F43" s="68" t="str">
        <f t="shared" ca="1" si="2"/>
        <v>FNMA3.0-TBA-Jun</v>
      </c>
      <c r="G43" s="68" t="str">
        <f t="shared" si="3"/>
        <v>FNMA3.0-TBA-GEN</v>
      </c>
      <c r="I43" s="133">
        <f ca="1">[2]!YBWORKDAY(EDATE(Base_Date, BA43), -1, "USD")</f>
        <v>40662</v>
      </c>
      <c r="J43" s="217"/>
      <c r="K43" s="80"/>
      <c r="L43" s="80"/>
      <c r="M43" s="81"/>
      <c r="N43" s="73"/>
      <c r="O43" s="170"/>
      <c r="P43" s="80"/>
      <c r="Q43" s="82"/>
      <c r="R43" s="80"/>
      <c r="S43" s="83"/>
      <c r="T43" s="80"/>
      <c r="U43" s="83"/>
      <c r="V43" s="84"/>
      <c r="W43" s="172"/>
      <c r="X43" s="185"/>
      <c r="Y43" s="80"/>
      <c r="Z43" s="82"/>
      <c r="AA43" s="82"/>
      <c r="AB43" s="82"/>
      <c r="AC43" s="187"/>
      <c r="AD43" s="189"/>
      <c r="AE43" s="172"/>
      <c r="AF43" s="86"/>
      <c r="AG43" s="80"/>
      <c r="AH43" s="83"/>
      <c r="AI43" s="80"/>
      <c r="AJ43" s="83"/>
      <c r="AK43" s="187"/>
      <c r="AL43" s="192"/>
      <c r="AM43" s="83"/>
      <c r="AN43" s="80"/>
      <c r="AO43" s="109"/>
      <c r="AP43" s="194"/>
      <c r="AQ43" s="200"/>
      <c r="AR43" s="204"/>
      <c r="AS43" s="221"/>
      <c r="AX43" s="207" t="str">
        <f ca="1">[2]!YBHIST($I$24,$I43,J$25,"sec","")</f>
        <v>E</v>
      </c>
      <c r="AY43" s="205" t="str">
        <f ca="1">[2]!YBPRICE($I$24,AX43&amp;"d","Market","AccruedInterest","Swap",$I43,"LMMSkew","","Model",100,"")</f>
        <v>E</v>
      </c>
      <c r="BA43" s="67">
        <f t="shared" si="5"/>
        <v>-47</v>
      </c>
    </row>
    <row r="44" spans="3:53" s="68" customFormat="1" ht="15" hidden="1">
      <c r="C44" s="70">
        <f t="shared" ca="1" si="0"/>
        <v>40704</v>
      </c>
      <c r="D44" s="70">
        <f t="shared" ca="1" si="1"/>
        <v>40729</v>
      </c>
      <c r="E44" s="68" t="str">
        <f t="shared" ca="1" si="2"/>
        <v>FNMA3.0-TBA-Jun</v>
      </c>
      <c r="F44" s="68" t="str">
        <f t="shared" ca="1" si="2"/>
        <v>FNMA3.0-TBA-Jul</v>
      </c>
      <c r="G44" s="68" t="str">
        <f t="shared" si="3"/>
        <v>FNMA3.0-TBA-GEN</v>
      </c>
      <c r="I44" s="133">
        <f ca="1">[2]!YBWORKDAY(EDATE(Base_Date, BA44), -1, "USD")</f>
        <v>40694</v>
      </c>
      <c r="J44" s="234"/>
      <c r="K44" s="237"/>
      <c r="L44" s="237"/>
      <c r="M44" s="238"/>
      <c r="N44" s="239"/>
      <c r="O44" s="240"/>
      <c r="P44" s="237"/>
      <c r="Q44" s="171"/>
      <c r="R44" s="237"/>
      <c r="S44" s="241"/>
      <c r="T44" s="237"/>
      <c r="U44" s="241"/>
      <c r="V44" s="242"/>
      <c r="W44" s="243"/>
      <c r="X44" s="244"/>
      <c r="Y44" s="237"/>
      <c r="Z44" s="171"/>
      <c r="AA44" s="171"/>
      <c r="AB44" s="171"/>
      <c r="AC44" s="245"/>
      <c r="AD44" s="246"/>
      <c r="AE44" s="243"/>
      <c r="AF44" s="247"/>
      <c r="AG44" s="237"/>
      <c r="AH44" s="241"/>
      <c r="AI44" s="237"/>
      <c r="AJ44" s="241"/>
      <c r="AK44" s="245"/>
      <c r="AL44" s="248"/>
      <c r="AM44" s="241"/>
      <c r="AN44" s="237"/>
      <c r="AO44" s="203"/>
      <c r="AP44" s="249"/>
      <c r="AQ44" s="250"/>
      <c r="AR44" s="204"/>
      <c r="AS44" s="221"/>
      <c r="AX44" s="207" t="str">
        <f ca="1">[2]!YBHIST($I$24,$I44,J$25,"sec","")</f>
        <v>E</v>
      </c>
      <c r="AY44" s="205" t="str">
        <f ca="1">[2]!YBPRICE($I$24,AX44&amp;"d","Market","AccruedInterest","Swap",$I44,"LMMSkew","","Model",100,"")</f>
        <v>E</v>
      </c>
      <c r="BA44" s="67">
        <f t="shared" si="5"/>
        <v>-46</v>
      </c>
    </row>
    <row r="45" spans="3:53" s="68" customFormat="1" ht="15" hidden="1">
      <c r="C45" s="70">
        <f t="shared" ca="1" si="0"/>
        <v>40734</v>
      </c>
      <c r="D45" s="70">
        <f t="shared" ca="1" si="1"/>
        <v>40759</v>
      </c>
      <c r="E45" s="68" t="str">
        <f t="shared" ca="1" si="2"/>
        <v>FNMA3.0-TBA-Jul</v>
      </c>
      <c r="F45" s="68" t="str">
        <f t="shared" ca="1" si="2"/>
        <v>FNMA3.0-TBA-Aug</v>
      </c>
      <c r="G45" s="68" t="str">
        <f t="shared" si="3"/>
        <v>FNMA3.0-TBA-GEN</v>
      </c>
      <c r="I45" s="133">
        <f ca="1">[2]!YBWORKDAY(EDATE(Base_Date, BA45), -1, "USD")</f>
        <v>40724</v>
      </c>
      <c r="J45" s="235"/>
      <c r="K45" s="253"/>
      <c r="L45" s="253"/>
      <c r="M45" s="254"/>
      <c r="N45" s="255"/>
      <c r="O45" s="256"/>
      <c r="P45" s="253"/>
      <c r="Q45" s="257"/>
      <c r="R45" s="253"/>
      <c r="S45" s="258"/>
      <c r="T45" s="253"/>
      <c r="U45" s="258"/>
      <c r="V45" s="259"/>
      <c r="W45" s="260"/>
      <c r="X45" s="261"/>
      <c r="Y45" s="253"/>
      <c r="Z45" s="257"/>
      <c r="AA45" s="257"/>
      <c r="AB45" s="257"/>
      <c r="AC45" s="262"/>
      <c r="AD45" s="263"/>
      <c r="AE45" s="260"/>
      <c r="AF45" s="264"/>
      <c r="AG45" s="253"/>
      <c r="AH45" s="258"/>
      <c r="AI45" s="253"/>
      <c r="AJ45" s="258"/>
      <c r="AK45" s="262"/>
      <c r="AL45" s="265"/>
      <c r="AM45" s="258"/>
      <c r="AN45" s="253"/>
      <c r="AO45" s="266"/>
      <c r="AP45" s="267"/>
      <c r="AQ45" s="268"/>
      <c r="AR45" s="204"/>
      <c r="AS45" s="221"/>
      <c r="AX45" s="207" t="str">
        <f ca="1">[2]!YBHIST($I$24,$I45,J$25,"sec","")</f>
        <v>E</v>
      </c>
      <c r="AY45" s="205" t="str">
        <f ca="1">[2]!YBPRICE($I$24,AX45&amp;"d","Market","AccruedInterest","Swap",$I45,"LMMSkew","","Model",100,"")</f>
        <v>E</v>
      </c>
      <c r="BA45" s="67">
        <f t="shared" si="5"/>
        <v>-45</v>
      </c>
    </row>
    <row r="46" spans="3:53" s="68" customFormat="1" ht="15" hidden="1">
      <c r="C46" s="70">
        <f t="shared" ca="1" si="0"/>
        <v>40763</v>
      </c>
      <c r="D46" s="70">
        <f t="shared" ca="1" si="1"/>
        <v>40788</v>
      </c>
      <c r="E46" s="68" t="str">
        <f t="shared" ca="1" si="2"/>
        <v>FNMA3.0-TBA-Aug</v>
      </c>
      <c r="F46" s="68" t="str">
        <f t="shared" ca="1" si="2"/>
        <v>FNMA3.0-TBA-Sep</v>
      </c>
      <c r="G46" s="68" t="str">
        <f t="shared" si="3"/>
        <v>FNMA3.0-TBA-GEN</v>
      </c>
      <c r="I46" s="133">
        <f ca="1">[2]!YBWORKDAY(EDATE(Base_Date, BA46), -1, "USD")</f>
        <v>40753</v>
      </c>
      <c r="J46" s="216"/>
      <c r="K46" s="134"/>
      <c r="L46" s="134"/>
      <c r="M46" s="135"/>
      <c r="N46" s="136"/>
      <c r="O46" s="251"/>
      <c r="P46" s="134"/>
      <c r="Q46" s="137"/>
      <c r="R46" s="134"/>
      <c r="S46" s="138"/>
      <c r="T46" s="134"/>
      <c r="U46" s="138"/>
      <c r="V46" s="139"/>
      <c r="W46" s="173"/>
      <c r="X46" s="184"/>
      <c r="Y46" s="134"/>
      <c r="Z46" s="137"/>
      <c r="AA46" s="137"/>
      <c r="AB46" s="137"/>
      <c r="AC46" s="186"/>
      <c r="AD46" s="188"/>
      <c r="AE46" s="173"/>
      <c r="AF46" s="141"/>
      <c r="AG46" s="134"/>
      <c r="AH46" s="138"/>
      <c r="AI46" s="134"/>
      <c r="AJ46" s="138"/>
      <c r="AK46" s="186"/>
      <c r="AL46" s="191"/>
      <c r="AM46" s="138"/>
      <c r="AN46" s="134"/>
      <c r="AO46" s="142"/>
      <c r="AP46" s="193"/>
      <c r="AQ46" s="252"/>
      <c r="AR46" s="204"/>
      <c r="AS46" s="221"/>
      <c r="AX46" s="207" t="str">
        <f ca="1">[2]!YBHIST($I$24,$I46,J$25,"sec","")</f>
        <v>E</v>
      </c>
      <c r="AY46" s="205" t="str">
        <f ca="1">[2]!YBPRICE($I$24,AX46&amp;"d","Market","AccruedInterest","Swap",$I46,"LMMSkew","","Model",100,"")</f>
        <v>E</v>
      </c>
      <c r="BA46" s="67">
        <f t="shared" si="5"/>
        <v>-44</v>
      </c>
    </row>
    <row r="47" spans="3:53" s="68" customFormat="1" ht="15" hidden="1">
      <c r="C47" s="70">
        <f t="shared" ca="1" si="0"/>
        <v>40796</v>
      </c>
      <c r="D47" s="70">
        <f t="shared" ca="1" si="1"/>
        <v>40821</v>
      </c>
      <c r="E47" s="68" t="str">
        <f t="shared" ca="1" si="2"/>
        <v>FNMA3.0-TBA-Sep</v>
      </c>
      <c r="F47" s="68" t="str">
        <f t="shared" ca="1" si="2"/>
        <v>FNMA3.0-TBA-Oct</v>
      </c>
      <c r="G47" s="68" t="str">
        <f t="shared" si="3"/>
        <v>FNMA3.0-TBA-GEN</v>
      </c>
      <c r="I47" s="133">
        <f ca="1">[2]!YBWORKDAY(EDATE(Base_Date, BA47), -1, "USD")</f>
        <v>40786</v>
      </c>
      <c r="J47" s="234"/>
      <c r="K47" s="237"/>
      <c r="L47" s="237"/>
      <c r="M47" s="238"/>
      <c r="N47" s="239"/>
      <c r="O47" s="240"/>
      <c r="P47" s="237"/>
      <c r="Q47" s="171"/>
      <c r="R47" s="237"/>
      <c r="S47" s="241"/>
      <c r="T47" s="237"/>
      <c r="U47" s="241"/>
      <c r="V47" s="242"/>
      <c r="W47" s="243"/>
      <c r="X47" s="244"/>
      <c r="Y47" s="237"/>
      <c r="Z47" s="171"/>
      <c r="AA47" s="171"/>
      <c r="AB47" s="171"/>
      <c r="AC47" s="245"/>
      <c r="AD47" s="246"/>
      <c r="AE47" s="243"/>
      <c r="AF47" s="247"/>
      <c r="AG47" s="237"/>
      <c r="AH47" s="241"/>
      <c r="AI47" s="237"/>
      <c r="AJ47" s="241"/>
      <c r="AK47" s="245"/>
      <c r="AL47" s="248"/>
      <c r="AM47" s="241"/>
      <c r="AN47" s="237"/>
      <c r="AO47" s="203"/>
      <c r="AP47" s="249"/>
      <c r="AQ47" s="250"/>
      <c r="AR47" s="204"/>
      <c r="AS47" s="221"/>
      <c r="AX47" s="207" t="str">
        <f ca="1">[2]!YBHIST($I$24,$I47,J$25,"sec","")</f>
        <v>E</v>
      </c>
      <c r="AY47" s="205" t="str">
        <f ca="1">[2]!YBPRICE($I$24,AX47&amp;"d","Market","AccruedInterest","Swap",$I47,"LMMSkew","","Model",100,"")</f>
        <v>E</v>
      </c>
      <c r="BA47" s="67">
        <f t="shared" si="5"/>
        <v>-43</v>
      </c>
    </row>
    <row r="48" spans="3:53" s="68" customFormat="1" ht="15" hidden="1">
      <c r="C48" s="70">
        <f t="shared" ca="1" si="0"/>
        <v>40826</v>
      </c>
      <c r="D48" s="70">
        <f t="shared" ca="1" si="1"/>
        <v>40851</v>
      </c>
      <c r="E48" s="68" t="str">
        <f t="shared" ca="1" si="2"/>
        <v>FNMA3.0-TBA-Oct</v>
      </c>
      <c r="F48" s="68" t="str">
        <f t="shared" ca="1" si="2"/>
        <v>FNMA3.0-TBA-Nov</v>
      </c>
      <c r="G48" s="68" t="str">
        <f t="shared" si="3"/>
        <v>FNMA3.0-TBA-GEN</v>
      </c>
      <c r="I48" s="133">
        <f ca="1">[2]!YBWORKDAY(EDATE(Base_Date, BA48), -1, "USD")</f>
        <v>40816</v>
      </c>
      <c r="J48" s="235"/>
      <c r="K48" s="253"/>
      <c r="L48" s="253"/>
      <c r="M48" s="254"/>
      <c r="N48" s="255"/>
      <c r="O48" s="256"/>
      <c r="P48" s="253"/>
      <c r="Q48" s="257"/>
      <c r="R48" s="253"/>
      <c r="S48" s="258"/>
      <c r="T48" s="253"/>
      <c r="U48" s="258"/>
      <c r="V48" s="259"/>
      <c r="W48" s="260"/>
      <c r="X48" s="261"/>
      <c r="Y48" s="253"/>
      <c r="Z48" s="257"/>
      <c r="AA48" s="257"/>
      <c r="AB48" s="257"/>
      <c r="AC48" s="262"/>
      <c r="AD48" s="263"/>
      <c r="AE48" s="260"/>
      <c r="AF48" s="264"/>
      <c r="AG48" s="253"/>
      <c r="AH48" s="258"/>
      <c r="AI48" s="253"/>
      <c r="AJ48" s="258"/>
      <c r="AK48" s="262"/>
      <c r="AL48" s="265"/>
      <c r="AM48" s="258"/>
      <c r="AN48" s="253"/>
      <c r="AO48" s="266"/>
      <c r="AP48" s="267"/>
      <c r="AQ48" s="268"/>
      <c r="AR48" s="204"/>
      <c r="AS48" s="221"/>
      <c r="AX48" s="207" t="str">
        <f ca="1">[2]!YBHIST($I$24,$I48,J$25,"sec","")</f>
        <v>E</v>
      </c>
      <c r="AY48" s="205" t="str">
        <f ca="1">[2]!YBPRICE($I$24,AX48&amp;"d","Market","AccruedInterest","Swap",$I48,"LMMSkew","","Model",100,"")</f>
        <v>E</v>
      </c>
      <c r="BA48" s="67">
        <f t="shared" si="5"/>
        <v>-42</v>
      </c>
    </row>
    <row r="49" spans="1:64" s="68" customFormat="1" ht="15" hidden="1">
      <c r="C49" s="70">
        <f t="shared" ca="1" si="0"/>
        <v>40857</v>
      </c>
      <c r="D49" s="70">
        <f t="shared" ca="1" si="1"/>
        <v>40882</v>
      </c>
      <c r="E49" s="68" t="str">
        <f t="shared" ca="1" si="2"/>
        <v>FNMA3.0-TBA-Nov</v>
      </c>
      <c r="F49" s="68" t="str">
        <f t="shared" ca="1" si="2"/>
        <v>FNMA3.0-TBA-Dec</v>
      </c>
      <c r="G49" s="68" t="str">
        <f t="shared" si="3"/>
        <v>FNMA3.0-TBA-GEN</v>
      </c>
      <c r="I49" s="133">
        <f ca="1">[2]!YBWORKDAY(EDATE(Base_Date, BA49), -1, "USD")</f>
        <v>40847</v>
      </c>
      <c r="J49" s="216"/>
      <c r="K49" s="134"/>
      <c r="L49" s="134"/>
      <c r="M49" s="135"/>
      <c r="N49" s="136"/>
      <c r="O49" s="251"/>
      <c r="P49" s="134"/>
      <c r="Q49" s="137"/>
      <c r="R49" s="134"/>
      <c r="S49" s="138"/>
      <c r="T49" s="134"/>
      <c r="U49" s="138"/>
      <c r="V49" s="139"/>
      <c r="W49" s="173"/>
      <c r="X49" s="184"/>
      <c r="Y49" s="134"/>
      <c r="Z49" s="137"/>
      <c r="AA49" s="137"/>
      <c r="AB49" s="137"/>
      <c r="AC49" s="186"/>
      <c r="AD49" s="188"/>
      <c r="AE49" s="173"/>
      <c r="AF49" s="141"/>
      <c r="AG49" s="134"/>
      <c r="AH49" s="138"/>
      <c r="AI49" s="134"/>
      <c r="AJ49" s="138"/>
      <c r="AK49" s="186"/>
      <c r="AL49" s="191"/>
      <c r="AM49" s="138"/>
      <c r="AN49" s="134"/>
      <c r="AO49" s="142"/>
      <c r="AP49" s="193"/>
      <c r="AQ49" s="252"/>
      <c r="AR49" s="204"/>
      <c r="AS49" s="221"/>
      <c r="AX49" s="207" t="str">
        <f ca="1">[2]!YBHIST($I$24,$I49,J$25,"sec","")</f>
        <v>E</v>
      </c>
      <c r="AY49" s="205" t="str">
        <f ca="1">[2]!YBPRICE($I$24,AX49&amp;"d","Market","AccruedInterest","Swap",$I49,"LMMSkew","","Model",100,"")</f>
        <v>E</v>
      </c>
      <c r="BA49" s="67">
        <f t="shared" si="5"/>
        <v>-41</v>
      </c>
    </row>
    <row r="50" spans="1:64" s="68" customFormat="1" ht="15" hidden="1">
      <c r="C50" s="70">
        <f t="shared" ca="1" si="0"/>
        <v>40887</v>
      </c>
      <c r="D50" s="70">
        <f t="shared" ca="1" si="1"/>
        <v>40912</v>
      </c>
      <c r="E50" s="68" t="str">
        <f t="shared" ca="1" si="2"/>
        <v>FNMA3.0-TBA-Dec</v>
      </c>
      <c r="F50" s="68" t="str">
        <f t="shared" ca="1" si="2"/>
        <v>FNMA3.0-TBA-Jan</v>
      </c>
      <c r="G50" s="68" t="str">
        <f t="shared" si="3"/>
        <v>FNMA3.0-TBA-GEN</v>
      </c>
      <c r="I50" s="133">
        <f ca="1">[2]!YBWORKDAY(EDATE(Base_Date, BA50), -1, "USD")</f>
        <v>40877</v>
      </c>
      <c r="J50" s="217"/>
      <c r="K50" s="80"/>
      <c r="L50" s="80"/>
      <c r="M50" s="81"/>
      <c r="N50" s="73"/>
      <c r="O50" s="170"/>
      <c r="P50" s="80"/>
      <c r="Q50" s="82"/>
      <c r="R50" s="80"/>
      <c r="S50" s="83"/>
      <c r="T50" s="80"/>
      <c r="U50" s="83"/>
      <c r="V50" s="84"/>
      <c r="W50" s="172"/>
      <c r="X50" s="185"/>
      <c r="Y50" s="80"/>
      <c r="Z50" s="82"/>
      <c r="AA50" s="82"/>
      <c r="AB50" s="82"/>
      <c r="AC50" s="187"/>
      <c r="AD50" s="189"/>
      <c r="AE50" s="172"/>
      <c r="AF50" s="86"/>
      <c r="AG50" s="80"/>
      <c r="AH50" s="83"/>
      <c r="AI50" s="80"/>
      <c r="AJ50" s="83"/>
      <c r="AK50" s="187"/>
      <c r="AL50" s="192"/>
      <c r="AM50" s="83"/>
      <c r="AN50" s="80"/>
      <c r="AO50" s="109"/>
      <c r="AP50" s="194"/>
      <c r="AQ50" s="200"/>
      <c r="AR50" s="204"/>
      <c r="AS50" s="221"/>
      <c r="AX50" s="207" t="str">
        <f ca="1">[2]!YBHIST($I$24,$I50,J$25,"sec","")</f>
        <v>E</v>
      </c>
      <c r="AY50" s="205" t="str">
        <f ca="1">[2]!YBPRICE($I$24,AX50&amp;"d","Market","AccruedInterest","Swap",$I50,"LMMSkew","","Model",100,"")</f>
        <v>E</v>
      </c>
      <c r="BA50" s="67">
        <f t="shared" si="5"/>
        <v>-40</v>
      </c>
    </row>
    <row r="51" spans="1:64" s="68" customFormat="1" ht="15" hidden="1">
      <c r="C51" s="70">
        <f t="shared" ca="1" si="0"/>
        <v>40917</v>
      </c>
      <c r="D51" s="70">
        <f t="shared" ca="1" si="1"/>
        <v>40942</v>
      </c>
      <c r="E51" s="68" t="str">
        <f t="shared" ca="1" si="2"/>
        <v>FNMA3.0-TBA-Jan</v>
      </c>
      <c r="F51" s="68" t="str">
        <f t="shared" ca="1" si="2"/>
        <v>FNMA3.0-TBA-Feb</v>
      </c>
      <c r="G51" s="68" t="str">
        <f t="shared" si="3"/>
        <v>FNMA3.0-TBA-GEN</v>
      </c>
      <c r="I51" s="133">
        <f ca="1">[2]!YBWORKDAY(EDATE(Base_Date, BA51), -1, "USD")</f>
        <v>40907</v>
      </c>
      <c r="J51" s="217"/>
      <c r="K51" s="80"/>
      <c r="L51" s="80"/>
      <c r="M51" s="81"/>
      <c r="N51" s="73"/>
      <c r="O51" s="170"/>
      <c r="P51" s="80"/>
      <c r="Q51" s="82"/>
      <c r="R51" s="80"/>
      <c r="S51" s="83"/>
      <c r="T51" s="80"/>
      <c r="U51" s="83"/>
      <c r="V51" s="84"/>
      <c r="W51" s="172"/>
      <c r="X51" s="185"/>
      <c r="Y51" s="80"/>
      <c r="Z51" s="82"/>
      <c r="AA51" s="82"/>
      <c r="AB51" s="82"/>
      <c r="AC51" s="187"/>
      <c r="AD51" s="189"/>
      <c r="AE51" s="172"/>
      <c r="AF51" s="86"/>
      <c r="AG51" s="80"/>
      <c r="AH51" s="83"/>
      <c r="AI51" s="80"/>
      <c r="AJ51" s="83"/>
      <c r="AK51" s="187"/>
      <c r="AL51" s="192"/>
      <c r="AM51" s="83"/>
      <c r="AN51" s="80"/>
      <c r="AO51" s="109"/>
      <c r="AP51" s="194"/>
      <c r="AQ51" s="200"/>
      <c r="AR51" s="204"/>
      <c r="AS51" s="221"/>
      <c r="AX51" s="207" t="str">
        <f ca="1">[2]!YBHIST($I$24,$I51,J$25,"sec","")</f>
        <v>E</v>
      </c>
      <c r="AY51" s="205" t="str">
        <f ca="1">[2]!YBPRICE($I$24,AX51&amp;"d","Market","AccruedInterest","Swap",$I51,"LMMSkew","","Model",100,"")</f>
        <v>E</v>
      </c>
      <c r="BA51" s="67">
        <f t="shared" si="5"/>
        <v>-39</v>
      </c>
    </row>
    <row r="52" spans="1:64" s="68" customFormat="1" ht="15" hidden="1">
      <c r="C52" s="70">
        <f t="shared" ca="1" si="0"/>
        <v>40949</v>
      </c>
      <c r="D52" s="70">
        <f t="shared" ca="1" si="1"/>
        <v>40974</v>
      </c>
      <c r="E52" s="68" t="str">
        <f t="shared" ca="1" si="2"/>
        <v>FNMA3.0-TBA-Feb</v>
      </c>
      <c r="F52" s="68" t="str">
        <f t="shared" ca="1" si="2"/>
        <v>FNMA3.0-TBA-Mar</v>
      </c>
      <c r="G52" s="68" t="str">
        <f t="shared" si="3"/>
        <v>FNMA3.0-TBA-GEN</v>
      </c>
      <c r="I52" s="133">
        <f ca="1">[2]!YBWORKDAY(EDATE(Base_Date, BA52), -1, "USD")</f>
        <v>40939</v>
      </c>
      <c r="J52" s="217" t="str">
        <f ca="1">AX52</f>
        <v>E</v>
      </c>
      <c r="K52" s="80" t="e">
        <f ca="1">AX52+AY52</f>
        <v>#VALUE!</v>
      </c>
      <c r="L52" s="80"/>
      <c r="M52" s="81" t="str">
        <f ca="1">[2]!YBPRICE($I$24,$K52&amp;"d",$I52,L$25,"Swap",$I52,"Default","","Model",100,"")</f>
        <v>E</v>
      </c>
      <c r="N52" s="73" t="str">
        <f ca="1">[2]!YBHIST($I$24,$I51,M$25,"sec","")</f>
        <v>E</v>
      </c>
      <c r="O52" s="170" t="str">
        <f ca="1">[2]!YBHIST("1 Month LIBOR",I52,"Yield","bmk","")</f>
        <v>E</v>
      </c>
      <c r="P52" s="80"/>
      <c r="Q52" s="82"/>
      <c r="R52" s="80"/>
      <c r="S52" s="83"/>
      <c r="T52" s="80"/>
      <c r="U52" s="83"/>
      <c r="V52" s="84" t="str">
        <f ca="1">[2]!YBPRICE($I$24,J52&amp;"d","Market","EffectiveDuration","Swap",I52,"LMMSkew","","Model",100,"")</f>
        <v>E</v>
      </c>
      <c r="W52" s="172" t="str">
        <f ca="1">[2]!YBPRICE($I$24,J52&amp;"d","Market","EffectiveDV01","Swap",I52,"LMMSkew","","Model",100,"")</f>
        <v>E</v>
      </c>
      <c r="X52" s="185" t="str">
        <f ca="1">[2]!YBHIST($E52,$I52,X$25,"sec","")</f>
        <v>E</v>
      </c>
      <c r="Y52" s="80" t="e">
        <f t="shared" ref="Y52:Y67" ca="1" si="6">X52-X51</f>
        <v>#VALUE!</v>
      </c>
      <c r="Z52" s="82">
        <f t="shared" ref="Z52:Z67" si="7">X51-AA51</f>
        <v>0</v>
      </c>
      <c r="AA52" s="82" t="str">
        <f ca="1">[2]!YBHIST($F52,$I52,X$25,"sec","")</f>
        <v>E</v>
      </c>
      <c r="AB52" s="82">
        <f>X51-Z52</f>
        <v>0</v>
      </c>
      <c r="AC52" s="187"/>
      <c r="AD52" s="189" t="str">
        <f ca="1">[2]!YBHIST($G52,I52,"LMMEffectiveDuration","sec","")</f>
        <v>E</v>
      </c>
      <c r="AE52" s="172" t="e">
        <f t="shared" ref="AE52:AE67" ca="1" si="8">X52*AD52/10000</f>
        <v>#VALUE!</v>
      </c>
      <c r="AF52" s="86" t="e">
        <f t="shared" ref="AF52:AF67" ca="1" si="9">W52/AE52</f>
        <v>#VALUE!</v>
      </c>
      <c r="AG52" s="80"/>
      <c r="AH52" s="83"/>
      <c r="AI52" s="80" t="e">
        <f ca="1">AL52+AK52</f>
        <v>#VALUE!</v>
      </c>
      <c r="AJ52" s="83">
        <v>0</v>
      </c>
      <c r="AK52" s="187" t="e">
        <f ca="1">(AJ52*Y52)/2</f>
        <v>#VALUE!</v>
      </c>
      <c r="AL52" s="192"/>
      <c r="AM52" s="83"/>
      <c r="AN52" s="80"/>
      <c r="AO52" s="109"/>
      <c r="AP52" s="194"/>
      <c r="AQ52" s="200"/>
      <c r="AR52" s="204"/>
      <c r="AS52" s="221"/>
      <c r="AX52" s="207" t="str">
        <f ca="1">[2]!YBHIST($I$24,$I52,J$25,"sec","")</f>
        <v>E</v>
      </c>
      <c r="AY52" s="205" t="str">
        <f ca="1">[2]!YBPRICE($I$24,AX52&amp;"d","Market","AccruedInterest","Swap",$I52,"LMMSkew","","Model",100,"")</f>
        <v>E</v>
      </c>
      <c r="BA52" s="67">
        <f t="shared" si="5"/>
        <v>-38</v>
      </c>
    </row>
    <row r="53" spans="1:64" s="68" customFormat="1" ht="15">
      <c r="C53" s="70">
        <f t="shared" ca="1" si="0"/>
        <v>40978</v>
      </c>
      <c r="D53" s="70">
        <f t="shared" ca="1" si="1"/>
        <v>41003</v>
      </c>
      <c r="E53" s="68" t="str">
        <f t="shared" ca="1" si="2"/>
        <v>FNMA3.0-TBA-Mar</v>
      </c>
      <c r="F53" s="68" t="str">
        <f t="shared" ca="1" si="2"/>
        <v>FNMA3.0-TBA-Apr</v>
      </c>
      <c r="G53" s="68" t="str">
        <f t="shared" si="3"/>
        <v>FNMA3.0-TBA-GEN</v>
      </c>
      <c r="I53" s="133">
        <f ca="1">[2]!YBWORKDAY(EDATE(Base_Date, BA53), -1, "USD")</f>
        <v>40968</v>
      </c>
      <c r="J53" s="217" t="str">
        <f ca="1">AX53</f>
        <v>E</v>
      </c>
      <c r="K53" s="80" t="e">
        <f ca="1">AX53+AY53</f>
        <v>#VALUE!</v>
      </c>
      <c r="L53" s="80"/>
      <c r="M53" s="81" t="str">
        <f ca="1">[2]!YBHIST($I$24,$I53,"LMMOAS","sec")</f>
        <v>E</v>
      </c>
      <c r="N53" s="73" t="str">
        <f ca="1">[2]!YBHIST($I$24,$I52,M$25,"sec","")</f>
        <v>E</v>
      </c>
      <c r="O53" s="170" t="str">
        <f ca="1">[2]!YBHIST("1 Month LIBOR",I53,"Yield","bmk","")</f>
        <v>E</v>
      </c>
      <c r="P53" s="80"/>
      <c r="Q53" s="82"/>
      <c r="R53" s="80"/>
      <c r="S53" s="83"/>
      <c r="T53" s="80"/>
      <c r="U53" s="83"/>
      <c r="V53" s="84">
        <f ca="1">VLOOKUP($I53, 'Barcap OAD'!$A:$S, $F$24, FALSE)</f>
        <v>-22</v>
      </c>
      <c r="W53" s="172" t="e">
        <f ca="1">K53/10000*V53</f>
        <v>#VALUE!</v>
      </c>
      <c r="X53" s="185" t="str">
        <f ca="1">[2]!YBHIST($E53,$I53,X$25,"sec","")</f>
        <v>E</v>
      </c>
      <c r="Y53" s="80" t="e">
        <f ca="1">X53-X52</f>
        <v>#VALUE!</v>
      </c>
      <c r="Z53" s="82" t="e">
        <f ca="1">X52-AA52</f>
        <v>#VALUE!</v>
      </c>
      <c r="AA53" s="82" t="str">
        <f ca="1">[2]!YBHIST($F53,$I53,X$25,"sec","")</f>
        <v>E</v>
      </c>
      <c r="AB53" s="82" t="e">
        <f ca="1">X52-Z53</f>
        <v>#VALUE!</v>
      </c>
      <c r="AC53" s="187"/>
      <c r="AD53" s="189">
        <f ca="1">VLOOKUP($I53, 'Barcap OAD'!$A:$S, $F$26, FALSE)</f>
        <v>7.1929999999999996</v>
      </c>
      <c r="AE53" s="172" t="e">
        <f ca="1">X53*AD53/10000</f>
        <v>#VALUE!</v>
      </c>
      <c r="AF53" s="86" t="e">
        <f ca="1">W53/AE53</f>
        <v>#VALUE!</v>
      </c>
      <c r="AG53" s="80"/>
      <c r="AH53" s="83"/>
      <c r="AI53" s="80" t="e">
        <f ca="1">AL53+AK53</f>
        <v>#VALUE!</v>
      </c>
      <c r="AJ53" s="83">
        <v>0</v>
      </c>
      <c r="AK53" s="187" t="e">
        <f ca="1">(AJ53*Y53)/2</f>
        <v>#VALUE!</v>
      </c>
      <c r="AL53" s="192"/>
      <c r="AM53" s="83"/>
      <c r="AN53" s="80"/>
      <c r="AO53" s="109"/>
      <c r="AP53" s="194"/>
      <c r="AQ53" s="200"/>
      <c r="AR53" s="204"/>
      <c r="AS53" s="221"/>
      <c r="AX53" s="207" t="str">
        <f ca="1">[2]!YBHIST($I$24,$I53,J$25,"sec","")</f>
        <v>E</v>
      </c>
      <c r="AY53" s="205" t="str">
        <f ca="1">[2]!YBPRICE($I$24,AX53&amp;"d","Market","AccruedInterest","Swap",$I53,"LMMSkew","","Model",100,"")</f>
        <v>E</v>
      </c>
      <c r="BA53" s="67">
        <f t="shared" si="5"/>
        <v>-37</v>
      </c>
    </row>
    <row r="54" spans="1:64" ht="15" customHeight="1">
      <c r="A54" s="67" t="s">
        <v>81</v>
      </c>
      <c r="B54" s="69">
        <v>2.5</v>
      </c>
      <c r="C54" s="70">
        <f t="shared" ca="1" si="0"/>
        <v>41008</v>
      </c>
      <c r="D54" s="70">
        <f ca="1">I54+35</f>
        <v>41033</v>
      </c>
      <c r="E54" s="70" t="str">
        <f t="shared" ref="E54:F67" ca="1" si="10">"FNMA"&amp;TEXT($J$23,"0.0")&amp;"-TBA-"&amp;TEXT(C54,"mmm")</f>
        <v>FNMA3.0-TBA-Apr</v>
      </c>
      <c r="F54" s="70" t="str">
        <f t="shared" ca="1" si="10"/>
        <v>FNMA3.0-TBA-May</v>
      </c>
      <c r="G54" s="70" t="str">
        <f>"FNMA"&amp;TEXT($J$23,"0.0")&amp;"-TBA-GEN"</f>
        <v>FNMA3.0-TBA-GEN</v>
      </c>
      <c r="H54" s="71"/>
      <c r="I54" s="133">
        <f ca="1">[2]!YBWORKDAY(EDATE(Base_Date, BA54), -1, "USD")</f>
        <v>40998</v>
      </c>
      <c r="J54" s="217" t="str">
        <f t="shared" ref="J54:J67" ca="1" si="11">AX54</f>
        <v>E</v>
      </c>
      <c r="K54" s="80" t="e">
        <f t="shared" ref="K54:K67" ca="1" si="12">AX54+AY54</f>
        <v>#VALUE!</v>
      </c>
      <c r="L54" s="80" t="e">
        <f t="shared" ref="L54:L67" ca="1" si="13">K54-K53</f>
        <v>#VALUE!</v>
      </c>
      <c r="M54" s="81" t="str">
        <f ca="1">[2]!YBHIST($I$24,$I54,"LMMOAS","sec")</f>
        <v>E</v>
      </c>
      <c r="N54" s="73" t="str">
        <f ca="1">[2]!YBHIST($I$24,$I53,M$25,"sec","")</f>
        <v>E</v>
      </c>
      <c r="O54" s="170" t="str">
        <f ca="1">[2]!YBHIST("1 Month LIBOR",I54,"Yield","bmk","")</f>
        <v>E</v>
      </c>
      <c r="P54" s="80" t="e">
        <f t="shared" ref="P54:P67" ca="1" si="14">K53-Q54</f>
        <v>#VALUE!</v>
      </c>
      <c r="Q54" s="82" t="str">
        <f ca="1">[2]!YBSCEN($I$24,$J53&amp;"d","Market",O$25,"Swap",$I53,"MarketWSkew","","Model",100,0,29,"Gradual","ParShift|N",0,"Annualized ROR",O53,100,"",,,,"Default",,,,"Default",,)</f>
        <v>E</v>
      </c>
      <c r="R54" s="80" t="e">
        <f t="shared" ref="R54:R67" ca="1" si="15">L54+P54</f>
        <v>#VALUE!</v>
      </c>
      <c r="S54" s="83" t="e">
        <f t="shared" ref="S54:S67" ca="1" si="16">R54/K53</f>
        <v>#VALUE!</v>
      </c>
      <c r="T54" s="80" t="e">
        <f ca="1">SUM(R$53:R54)</f>
        <v>#VALUE!</v>
      </c>
      <c r="U54" s="83" t="e">
        <f ca="1">BJ54</f>
        <v>#VALUE!</v>
      </c>
      <c r="V54" s="84">
        <f ca="1">VLOOKUP($I54, 'Barcap OAD'!$A:$S, $F$24, FALSE)</f>
        <v>-19.2</v>
      </c>
      <c r="W54" s="172" t="e">
        <f t="shared" ref="W54:W67" ca="1" si="17">K54/10000*V54</f>
        <v>#VALUE!</v>
      </c>
      <c r="X54" s="185" t="str">
        <f ca="1">[2]!YBHIST($E54,$I54,X$25,"sec","")</f>
        <v>E</v>
      </c>
      <c r="Y54" s="80" t="e">
        <f t="shared" ca="1" si="6"/>
        <v>#VALUE!</v>
      </c>
      <c r="Z54" s="82" t="e">
        <f t="shared" ca="1" si="7"/>
        <v>#VALUE!</v>
      </c>
      <c r="AA54" s="82" t="str">
        <f ca="1">[2]!YBHIST($F54,$I54,X$25,"sec","")</f>
        <v>E</v>
      </c>
      <c r="AB54" s="82" t="e">
        <f t="shared" ref="AB54:AB67" ca="1" si="18">X53-Z54</f>
        <v>#VALUE!</v>
      </c>
      <c r="AC54" s="187" t="e">
        <f t="shared" ref="AC54:AC67" ca="1" si="19">Y54+Z54</f>
        <v>#VALUE!</v>
      </c>
      <c r="AD54" s="189">
        <f ca="1">VLOOKUP($I54, 'Barcap OAD'!$A:$S, $F$26, FALSE)</f>
        <v>7.2949999999999999</v>
      </c>
      <c r="AE54" s="172" t="e">
        <f t="shared" ca="1" si="8"/>
        <v>#VALUE!</v>
      </c>
      <c r="AF54" s="86" t="e">
        <f t="shared" ca="1" si="9"/>
        <v>#VALUE!</v>
      </c>
      <c r="AG54" s="80" t="e">
        <f t="shared" ref="AG54:AG67" ca="1" si="20">-AC54*AF53</f>
        <v>#VALUE!</v>
      </c>
      <c r="AH54" s="83" t="e">
        <f t="shared" ref="AH54:AH67" ca="1" si="21">AG54/K53</f>
        <v>#VALUE!</v>
      </c>
      <c r="AI54" s="80" t="e">
        <f t="shared" ref="AI54:AI67" ca="1" si="22">AL54+AK54</f>
        <v>#VALUE!</v>
      </c>
      <c r="AJ54" s="83" t="e">
        <f t="shared" ref="AJ54:AJ67" ca="1" si="23">AF54-AF53</f>
        <v>#VALUE!</v>
      </c>
      <c r="AK54" s="187" t="e">
        <f t="shared" ref="AK54:AK67" ca="1" si="24">(AJ54*Y54)/2</f>
        <v>#VALUE!</v>
      </c>
      <c r="AL54" s="192" t="e">
        <f t="shared" ref="AL54:AL67" ca="1" si="25">AG54+R54</f>
        <v>#VALUE!</v>
      </c>
      <c r="AM54" s="83" t="e">
        <f t="shared" ref="AM54:AM67" ca="1" si="26">AL54/K53</f>
        <v>#VALUE!</v>
      </c>
      <c r="AN54" s="80" t="e">
        <f ca="1">SUM(AL$53:AL54)</f>
        <v>#VALUE!</v>
      </c>
      <c r="AO54" s="109" t="e">
        <f ca="1">BL54</f>
        <v>#VALUE!</v>
      </c>
      <c r="AP54" s="194" t="e">
        <f t="shared" ref="AP54:AP67" ca="1" si="27">(Z54*AF54*-1)+P54</f>
        <v>#VALUE!</v>
      </c>
      <c r="AQ54" s="200" t="e">
        <f t="shared" ref="AQ54:AQ67" ca="1" si="28">AP54/K53</f>
        <v>#VALUE!</v>
      </c>
      <c r="AR54" s="204"/>
      <c r="AS54" s="221"/>
      <c r="AX54" s="208" t="str">
        <f ca="1">[2]!YBHIST($I$24,$I54,J$25,"sec","")</f>
        <v>E</v>
      </c>
      <c r="AY54" s="206" t="str">
        <f ca="1">[2]!YBPRICE($I$24,AX54&amp;"d","Market","AccruedInterest","Swap",$I54,"LMMSkew","","Model",100,"")</f>
        <v>E</v>
      </c>
      <c r="BA54" s="67">
        <f t="shared" si="5"/>
        <v>-36</v>
      </c>
      <c r="BI54" s="517" t="e">
        <f ca="1">1+S54</f>
        <v>#VALUE!</v>
      </c>
      <c r="BJ54" s="517" t="e">
        <f ca="1">PRODUCT($BI$53:BI54)-1</f>
        <v>#VALUE!</v>
      </c>
      <c r="BK54" s="517" t="e">
        <f ca="1">1+AM54</f>
        <v>#VALUE!</v>
      </c>
      <c r="BL54" s="517" t="e">
        <f ca="1">PRODUCT($BK$53:BK54)-1</f>
        <v>#VALUE!</v>
      </c>
    </row>
    <row r="55" spans="1:64" ht="15" customHeight="1">
      <c r="A55" s="67" t="s">
        <v>84</v>
      </c>
      <c r="B55" s="69">
        <v>3</v>
      </c>
      <c r="C55" s="70">
        <f t="shared" ca="1" si="0"/>
        <v>41039</v>
      </c>
      <c r="D55" s="70">
        <f t="shared" ref="D55:D67" ca="1" si="29">I55+35</f>
        <v>41064</v>
      </c>
      <c r="E55" s="70" t="str">
        <f t="shared" ca="1" si="10"/>
        <v>FNMA3.0-TBA-May</v>
      </c>
      <c r="F55" s="70" t="str">
        <f t="shared" ca="1" si="10"/>
        <v>FNMA3.0-TBA-Jun</v>
      </c>
      <c r="G55" s="70" t="str">
        <f t="shared" ref="G55:G90" si="30">"FNMA"&amp;TEXT($J$23,"0.0")&amp;"-TBA-GEN"</f>
        <v>FNMA3.0-TBA-GEN</v>
      </c>
      <c r="H55" s="71"/>
      <c r="I55" s="133">
        <f ca="1">[2]!YBWORKDAY(EDATE(Base_Date, BA55), -1, "USD")</f>
        <v>41029</v>
      </c>
      <c r="J55" s="217" t="str">
        <f t="shared" ca="1" si="11"/>
        <v>E</v>
      </c>
      <c r="K55" s="80" t="e">
        <f t="shared" ca="1" si="12"/>
        <v>#VALUE!</v>
      </c>
      <c r="L55" s="80" t="e">
        <f t="shared" ca="1" si="13"/>
        <v>#VALUE!</v>
      </c>
      <c r="M55" s="81" t="str">
        <f ca="1">[2]!YBHIST($I$24,$I55,"LMMOAS","sec")</f>
        <v>E</v>
      </c>
      <c r="N55" s="73" t="str">
        <f ca="1">[2]!YBHIST($I$24,$I54,M$25,"sec","")</f>
        <v>E</v>
      </c>
      <c r="O55" s="170" t="str">
        <f ca="1">[2]!YBHIST("1 Month LIBOR",I55,"Yield","bmk","")</f>
        <v>E</v>
      </c>
      <c r="P55" s="80" t="e">
        <f t="shared" ca="1" si="14"/>
        <v>#VALUE!</v>
      </c>
      <c r="Q55" s="82" t="str">
        <f ca="1">[2]!YBSCEN($I$24,$J54&amp;"d","Market",O$25,"Swap",$I54,"MarketWSkew","","Model",100,0,29,"Gradual","ParShift|N",0,"Annualized ROR",O54,100,"",,,,"Default",,,,"Default",,)</f>
        <v>E</v>
      </c>
      <c r="R55" s="80" t="e">
        <f t="shared" ca="1" si="15"/>
        <v>#VALUE!</v>
      </c>
      <c r="S55" s="83" t="e">
        <f t="shared" ca="1" si="16"/>
        <v>#VALUE!</v>
      </c>
      <c r="T55" s="80" t="e">
        <f ca="1">SUM(R$53:R55)</f>
        <v>#VALUE!</v>
      </c>
      <c r="U55" s="83" t="e">
        <f t="shared" ref="U55:U75" ca="1" si="31">BJ55</f>
        <v>#VALUE!</v>
      </c>
      <c r="V55" s="84">
        <f ca="1">VLOOKUP($I55, 'Barcap OAD'!$A:$S, $F$24, FALSE)</f>
        <v>-21.8</v>
      </c>
      <c r="W55" s="172" t="e">
        <f t="shared" ca="1" si="17"/>
        <v>#VALUE!</v>
      </c>
      <c r="X55" s="185" t="str">
        <f ca="1">[2]!YBHIST($E55,$I55,X$25,"sec","")</f>
        <v>E</v>
      </c>
      <c r="Y55" s="80" t="e">
        <f t="shared" ca="1" si="6"/>
        <v>#VALUE!</v>
      </c>
      <c r="Z55" s="82" t="e">
        <f t="shared" ca="1" si="7"/>
        <v>#VALUE!</v>
      </c>
      <c r="AA55" s="82" t="str">
        <f ca="1">[2]!YBHIST($F55,$I55,X$25,"sec","")</f>
        <v>E</v>
      </c>
      <c r="AB55" s="82" t="e">
        <f t="shared" ca="1" si="18"/>
        <v>#VALUE!</v>
      </c>
      <c r="AC55" s="187" t="e">
        <f t="shared" ca="1" si="19"/>
        <v>#VALUE!</v>
      </c>
      <c r="AD55" s="189">
        <f ca="1">VLOOKUP($I55, 'Barcap OAD'!$A:$S, $F$26, FALSE)</f>
        <v>6.6920000000000002</v>
      </c>
      <c r="AE55" s="172" t="e">
        <f t="shared" ca="1" si="8"/>
        <v>#VALUE!</v>
      </c>
      <c r="AF55" s="86" t="e">
        <f t="shared" ca="1" si="9"/>
        <v>#VALUE!</v>
      </c>
      <c r="AG55" s="80" t="e">
        <f t="shared" ca="1" si="20"/>
        <v>#VALUE!</v>
      </c>
      <c r="AH55" s="83" t="e">
        <f t="shared" ca="1" si="21"/>
        <v>#VALUE!</v>
      </c>
      <c r="AI55" s="80" t="e">
        <f t="shared" ca="1" si="22"/>
        <v>#VALUE!</v>
      </c>
      <c r="AJ55" s="83" t="e">
        <f t="shared" ca="1" si="23"/>
        <v>#VALUE!</v>
      </c>
      <c r="AK55" s="187" t="e">
        <f t="shared" ca="1" si="24"/>
        <v>#VALUE!</v>
      </c>
      <c r="AL55" s="192" t="e">
        <f t="shared" ca="1" si="25"/>
        <v>#VALUE!</v>
      </c>
      <c r="AM55" s="83" t="e">
        <f t="shared" ca="1" si="26"/>
        <v>#VALUE!</v>
      </c>
      <c r="AN55" s="80" t="e">
        <f ca="1">SUM(AL$53:AL55)</f>
        <v>#VALUE!</v>
      </c>
      <c r="AO55" s="109" t="e">
        <f t="shared" ref="AO55:AO75" ca="1" si="32">BL55</f>
        <v>#VALUE!</v>
      </c>
      <c r="AP55" s="194" t="e">
        <f t="shared" ca="1" si="27"/>
        <v>#VALUE!</v>
      </c>
      <c r="AQ55" s="200" t="e">
        <f t="shared" ca="1" si="28"/>
        <v>#VALUE!</v>
      </c>
      <c r="AR55" s="204"/>
      <c r="AS55" s="221"/>
      <c r="AX55" s="208" t="str">
        <f ca="1">[2]!YBHIST($I$24,$I55,J$25,"sec","")</f>
        <v>E</v>
      </c>
      <c r="AY55" s="206" t="str">
        <f ca="1">[2]!YBPRICE($I$24,AX55&amp;"d","Market","AccruedInterest","Swap",$I55,"LMMSkew","","Model",100,"")</f>
        <v>E</v>
      </c>
      <c r="BA55" s="67">
        <f t="shared" si="5"/>
        <v>-35</v>
      </c>
      <c r="BI55" s="517" t="e">
        <f t="shared" ref="BI55:BI75" ca="1" si="33">1+S55</f>
        <v>#VALUE!</v>
      </c>
      <c r="BJ55" s="517" t="e">
        <f ca="1">PRODUCT($BI$53:BI55)-1</f>
        <v>#VALUE!</v>
      </c>
      <c r="BK55" s="517" t="e">
        <f t="shared" ref="BK55:BK75" ca="1" si="34">1+AM55</f>
        <v>#VALUE!</v>
      </c>
      <c r="BL55" s="517" t="e">
        <f ca="1">PRODUCT($BK$53:BK55)-1</f>
        <v>#VALUE!</v>
      </c>
    </row>
    <row r="56" spans="1:64" ht="15" customHeight="1">
      <c r="A56" s="67" t="s">
        <v>86</v>
      </c>
      <c r="B56" s="69">
        <v>3.5</v>
      </c>
      <c r="C56" s="70">
        <f t="shared" ca="1" si="0"/>
        <v>41070</v>
      </c>
      <c r="D56" s="70">
        <f t="shared" ca="1" si="29"/>
        <v>41095</v>
      </c>
      <c r="E56" s="70" t="str">
        <f t="shared" ca="1" si="10"/>
        <v>FNMA3.0-TBA-Jun</v>
      </c>
      <c r="F56" s="70" t="str">
        <f t="shared" ca="1" si="10"/>
        <v>FNMA3.0-TBA-Jul</v>
      </c>
      <c r="G56" s="70" t="str">
        <f t="shared" si="30"/>
        <v>FNMA3.0-TBA-GEN</v>
      </c>
      <c r="H56" s="71"/>
      <c r="I56" s="133">
        <f ca="1">[2]!YBWORKDAY(EDATE(Base_Date, BA56), -1, "USD")</f>
        <v>41060</v>
      </c>
      <c r="J56" s="217" t="str">
        <f t="shared" ca="1" si="11"/>
        <v>E</v>
      </c>
      <c r="K56" s="80" t="e">
        <f t="shared" ca="1" si="12"/>
        <v>#VALUE!</v>
      </c>
      <c r="L56" s="80" t="e">
        <f t="shared" ca="1" si="13"/>
        <v>#VALUE!</v>
      </c>
      <c r="M56" s="81" t="str">
        <f ca="1">[2]!YBHIST($I$24,$I56,"LMMOAS","sec")</f>
        <v>E</v>
      </c>
      <c r="N56" s="73" t="str">
        <f ca="1">[2]!YBHIST($I$24,$I55,M$25,"sec","")</f>
        <v>E</v>
      </c>
      <c r="O56" s="170" t="str">
        <f ca="1">[2]!YBHIST("1 Month LIBOR",I56,"Yield","bmk","")</f>
        <v>E</v>
      </c>
      <c r="P56" s="80" t="e">
        <f t="shared" ca="1" si="14"/>
        <v>#VALUE!</v>
      </c>
      <c r="Q56" s="82" t="str">
        <f ca="1">[2]!YBSCEN($I$24,$J55&amp;"d","Market",O$25,"Swap",$I55,"MarketWSkew","","Model",100,0,29,"Gradual","ParShift|N",0,"Annualized ROR",O55,100,"",,,,"Default",,,,"Default",,)</f>
        <v>E</v>
      </c>
      <c r="R56" s="80" t="e">
        <f t="shared" ca="1" si="15"/>
        <v>#VALUE!</v>
      </c>
      <c r="S56" s="83" t="e">
        <f t="shared" ca="1" si="16"/>
        <v>#VALUE!</v>
      </c>
      <c r="T56" s="80" t="e">
        <f ca="1">SUM(R$53:R56)</f>
        <v>#VALUE!</v>
      </c>
      <c r="U56" s="83" t="e">
        <f t="shared" ca="1" si="31"/>
        <v>#VALUE!</v>
      </c>
      <c r="V56" s="84">
        <f ca="1">VLOOKUP($I56, 'Barcap OAD'!$A:$S, $F$24, FALSE)</f>
        <v>-24.3</v>
      </c>
      <c r="W56" s="172" t="e">
        <f t="shared" ca="1" si="17"/>
        <v>#VALUE!</v>
      </c>
      <c r="X56" s="185" t="str">
        <f ca="1">[2]!YBHIST($E56,$I56,X$25,"sec","")</f>
        <v>E</v>
      </c>
      <c r="Y56" s="80" t="e">
        <f t="shared" ca="1" si="6"/>
        <v>#VALUE!</v>
      </c>
      <c r="Z56" s="82" t="e">
        <f t="shared" ca="1" si="7"/>
        <v>#VALUE!</v>
      </c>
      <c r="AA56" s="82" t="str">
        <f ca="1">[2]!YBHIST($F56,$I56,X$25,"sec","")</f>
        <v>E</v>
      </c>
      <c r="AB56" s="82" t="e">
        <f t="shared" ca="1" si="18"/>
        <v>#VALUE!</v>
      </c>
      <c r="AC56" s="187" t="e">
        <f t="shared" ca="1" si="19"/>
        <v>#VALUE!</v>
      </c>
      <c r="AD56" s="189">
        <f ca="1">VLOOKUP($I56, 'Barcap OAD'!$A:$S, $F$26, FALSE)</f>
        <v>5.68</v>
      </c>
      <c r="AE56" s="172" t="e">
        <f t="shared" ca="1" si="8"/>
        <v>#VALUE!</v>
      </c>
      <c r="AF56" s="86" t="e">
        <f t="shared" ca="1" si="9"/>
        <v>#VALUE!</v>
      </c>
      <c r="AG56" s="80" t="e">
        <f t="shared" ca="1" si="20"/>
        <v>#VALUE!</v>
      </c>
      <c r="AH56" s="83" t="e">
        <f t="shared" ca="1" si="21"/>
        <v>#VALUE!</v>
      </c>
      <c r="AI56" s="80" t="e">
        <f t="shared" ca="1" si="22"/>
        <v>#VALUE!</v>
      </c>
      <c r="AJ56" s="83" t="e">
        <f t="shared" ca="1" si="23"/>
        <v>#VALUE!</v>
      </c>
      <c r="AK56" s="187" t="e">
        <f t="shared" ca="1" si="24"/>
        <v>#VALUE!</v>
      </c>
      <c r="AL56" s="192" t="e">
        <f t="shared" ca="1" si="25"/>
        <v>#VALUE!</v>
      </c>
      <c r="AM56" s="83" t="e">
        <f t="shared" ca="1" si="26"/>
        <v>#VALUE!</v>
      </c>
      <c r="AN56" s="80" t="e">
        <f ca="1">SUM(AL$53:AL56)</f>
        <v>#VALUE!</v>
      </c>
      <c r="AO56" s="109" t="e">
        <f t="shared" ca="1" si="32"/>
        <v>#VALUE!</v>
      </c>
      <c r="AP56" s="194" t="e">
        <f t="shared" ca="1" si="27"/>
        <v>#VALUE!</v>
      </c>
      <c r="AQ56" s="200" t="e">
        <f t="shared" ca="1" si="28"/>
        <v>#VALUE!</v>
      </c>
      <c r="AR56" s="204"/>
      <c r="AS56" s="221"/>
      <c r="AX56" s="208" t="str">
        <f ca="1">[2]!YBHIST($I$24,$I56,J$25,"sec","")</f>
        <v>E</v>
      </c>
      <c r="AY56" s="206" t="str">
        <f ca="1">[2]!YBPRICE($I$24,AX56&amp;"d","Market","AccruedInterest","Swap",$I56,"LMMSkew","","Model",100,"")</f>
        <v>E</v>
      </c>
      <c r="BA56" s="67">
        <f t="shared" si="5"/>
        <v>-34</v>
      </c>
      <c r="BI56" s="517" t="e">
        <f t="shared" ca="1" si="33"/>
        <v>#VALUE!</v>
      </c>
      <c r="BJ56" s="517" t="e">
        <f ca="1">PRODUCT($BI$53:BI56)-1</f>
        <v>#VALUE!</v>
      </c>
      <c r="BK56" s="517" t="e">
        <f t="shared" ca="1" si="34"/>
        <v>#VALUE!</v>
      </c>
      <c r="BL56" s="517" t="e">
        <f ca="1">PRODUCT($BK$53:BK56)-1</f>
        <v>#VALUE!</v>
      </c>
    </row>
    <row r="57" spans="1:64" ht="15" customHeight="1">
      <c r="B57" s="69">
        <v>4</v>
      </c>
      <c r="C57" s="70">
        <f t="shared" ca="1" si="0"/>
        <v>41099</v>
      </c>
      <c r="D57" s="70">
        <f t="shared" ca="1" si="29"/>
        <v>41124</v>
      </c>
      <c r="E57" s="70" t="str">
        <f t="shared" ca="1" si="10"/>
        <v>FNMA3.0-TBA-Jul</v>
      </c>
      <c r="F57" s="70" t="str">
        <f t="shared" ca="1" si="10"/>
        <v>FNMA3.0-TBA-Aug</v>
      </c>
      <c r="G57" s="70" t="str">
        <f t="shared" si="30"/>
        <v>FNMA3.0-TBA-GEN</v>
      </c>
      <c r="H57" s="71"/>
      <c r="I57" s="133">
        <f ca="1">[2]!YBWORKDAY(EDATE(Base_Date, BA57), -1, "USD")</f>
        <v>41089</v>
      </c>
      <c r="J57" s="217" t="str">
        <f t="shared" ca="1" si="11"/>
        <v>E</v>
      </c>
      <c r="K57" s="80" t="e">
        <f t="shared" ca="1" si="12"/>
        <v>#VALUE!</v>
      </c>
      <c r="L57" s="80" t="e">
        <f t="shared" ca="1" si="13"/>
        <v>#VALUE!</v>
      </c>
      <c r="M57" s="81" t="str">
        <f ca="1">[2]!YBHIST($I$24,$I57,"LMMOAS","sec")</f>
        <v>E</v>
      </c>
      <c r="N57" s="73" t="str">
        <f ca="1">[2]!YBHIST($I$24,$I56,M$25,"sec","")</f>
        <v>E</v>
      </c>
      <c r="O57" s="170" t="str">
        <f ca="1">[2]!YBHIST("1 Month LIBOR",I57,"Yield","bmk","")</f>
        <v>E</v>
      </c>
      <c r="P57" s="80" t="e">
        <f t="shared" ca="1" si="14"/>
        <v>#VALUE!</v>
      </c>
      <c r="Q57" s="82" t="str">
        <f ca="1">[2]!YBSCEN($I$24,$J56&amp;"d","Market",O$25,"Swap",$I56,"MarketWSkew","","Model",100,0,29,"Gradual","ParShift|N",0,"Annualized ROR",O56,100,"",,,,"Default",,,,"Default",,)</f>
        <v>E</v>
      </c>
      <c r="R57" s="80" t="e">
        <f t="shared" ca="1" si="15"/>
        <v>#VALUE!</v>
      </c>
      <c r="S57" s="83" t="e">
        <f t="shared" ca="1" si="16"/>
        <v>#VALUE!</v>
      </c>
      <c r="T57" s="80" t="e">
        <f ca="1">SUM(R$53:R57)</f>
        <v>#VALUE!</v>
      </c>
      <c r="U57" s="83" t="e">
        <f t="shared" ca="1" si="31"/>
        <v>#VALUE!</v>
      </c>
      <c r="V57" s="84">
        <f ca="1">VLOOKUP($I57, 'Barcap OAD'!$A:$S, $F$24, FALSE)</f>
        <v>-24.5</v>
      </c>
      <c r="W57" s="172" t="e">
        <f t="shared" ca="1" si="17"/>
        <v>#VALUE!</v>
      </c>
      <c r="X57" s="185" t="str">
        <f ca="1">[2]!YBHIST($E57,$I57,X$25,"sec","")</f>
        <v>E</v>
      </c>
      <c r="Y57" s="80" t="e">
        <f t="shared" ca="1" si="6"/>
        <v>#VALUE!</v>
      </c>
      <c r="Z57" s="82" t="e">
        <f t="shared" ca="1" si="7"/>
        <v>#VALUE!</v>
      </c>
      <c r="AA57" s="82" t="str">
        <f ca="1">[2]!YBHIST($F57,$I57,X$25,"sec","")</f>
        <v>E</v>
      </c>
      <c r="AB57" s="82" t="e">
        <f t="shared" ca="1" si="18"/>
        <v>#VALUE!</v>
      </c>
      <c r="AC57" s="187" t="e">
        <f t="shared" ca="1" si="19"/>
        <v>#VALUE!</v>
      </c>
      <c r="AD57" s="189">
        <f ca="1">VLOOKUP($I57, 'Barcap OAD'!$A:$S, $F$26, FALSE)</f>
        <v>5.4340000000000002</v>
      </c>
      <c r="AE57" s="172" t="e">
        <f t="shared" ca="1" si="8"/>
        <v>#VALUE!</v>
      </c>
      <c r="AF57" s="86" t="e">
        <f t="shared" ca="1" si="9"/>
        <v>#VALUE!</v>
      </c>
      <c r="AG57" s="80" t="e">
        <f t="shared" ca="1" si="20"/>
        <v>#VALUE!</v>
      </c>
      <c r="AH57" s="83" t="e">
        <f t="shared" ca="1" si="21"/>
        <v>#VALUE!</v>
      </c>
      <c r="AI57" s="80" t="e">
        <f t="shared" ca="1" si="22"/>
        <v>#VALUE!</v>
      </c>
      <c r="AJ57" s="83" t="e">
        <f t="shared" ca="1" si="23"/>
        <v>#VALUE!</v>
      </c>
      <c r="AK57" s="187" t="e">
        <f t="shared" ca="1" si="24"/>
        <v>#VALUE!</v>
      </c>
      <c r="AL57" s="192" t="e">
        <f t="shared" ca="1" si="25"/>
        <v>#VALUE!</v>
      </c>
      <c r="AM57" s="83" t="e">
        <f t="shared" ca="1" si="26"/>
        <v>#VALUE!</v>
      </c>
      <c r="AN57" s="80" t="e">
        <f ca="1">SUM(AL$53:AL57)</f>
        <v>#VALUE!</v>
      </c>
      <c r="AO57" s="109" t="e">
        <f t="shared" ca="1" si="32"/>
        <v>#VALUE!</v>
      </c>
      <c r="AP57" s="194" t="e">
        <f t="shared" ca="1" si="27"/>
        <v>#VALUE!</v>
      </c>
      <c r="AQ57" s="200" t="e">
        <f t="shared" ca="1" si="28"/>
        <v>#VALUE!</v>
      </c>
      <c r="AR57" s="204"/>
      <c r="AS57" s="221"/>
      <c r="AX57" s="208" t="str">
        <f ca="1">[2]!YBHIST($I$24,$I57,J$25,"sec","")</f>
        <v>E</v>
      </c>
      <c r="AY57" s="206" t="str">
        <f ca="1">[2]!YBPRICE($I$24,AX57&amp;"d","Market","AccruedInterest","Swap",$I57,"LMMSkew","","Model",100,"")</f>
        <v>E</v>
      </c>
      <c r="BA57" s="67">
        <f t="shared" si="5"/>
        <v>-33</v>
      </c>
      <c r="BI57" s="517" t="e">
        <f t="shared" ca="1" si="33"/>
        <v>#VALUE!</v>
      </c>
      <c r="BJ57" s="517" t="e">
        <f ca="1">PRODUCT($BI$53:BI57)-1</f>
        <v>#VALUE!</v>
      </c>
      <c r="BK57" s="517" t="e">
        <f t="shared" ca="1" si="34"/>
        <v>#VALUE!</v>
      </c>
      <c r="BL57" s="517" t="e">
        <f ca="1">PRODUCT($BK$53:BK57)-1</f>
        <v>#VALUE!</v>
      </c>
    </row>
    <row r="58" spans="1:64" ht="15" customHeight="1">
      <c r="B58" s="69">
        <v>4.5</v>
      </c>
      <c r="C58" s="70">
        <f t="shared" ca="1" si="0"/>
        <v>41131</v>
      </c>
      <c r="D58" s="70">
        <f t="shared" ca="1" si="29"/>
        <v>41156</v>
      </c>
      <c r="E58" s="70" t="str">
        <f t="shared" ca="1" si="10"/>
        <v>FNMA3.0-TBA-Aug</v>
      </c>
      <c r="F58" s="70" t="str">
        <f t="shared" ca="1" si="10"/>
        <v>FNMA3.0-TBA-Sep</v>
      </c>
      <c r="G58" s="70" t="str">
        <f t="shared" si="30"/>
        <v>FNMA3.0-TBA-GEN</v>
      </c>
      <c r="H58" s="71"/>
      <c r="I58" s="133">
        <f ca="1">[2]!YBWORKDAY(EDATE(Base_Date, BA58), -1, "USD")</f>
        <v>41121</v>
      </c>
      <c r="J58" s="217" t="str">
        <f t="shared" ca="1" si="11"/>
        <v>E</v>
      </c>
      <c r="K58" s="80" t="e">
        <f t="shared" ca="1" si="12"/>
        <v>#VALUE!</v>
      </c>
      <c r="L58" s="80" t="e">
        <f t="shared" ca="1" si="13"/>
        <v>#VALUE!</v>
      </c>
      <c r="M58" s="81" t="str">
        <f ca="1">[2]!YBHIST($I$24,$I58,"LMMOAS","sec")</f>
        <v>E</v>
      </c>
      <c r="N58" s="73" t="str">
        <f ca="1">[2]!YBHIST($I$24,$I57,M$25,"sec","")</f>
        <v>E</v>
      </c>
      <c r="O58" s="170" t="str">
        <f ca="1">[2]!YBHIST("1 Month LIBOR",I58,"Yield","bmk","")</f>
        <v>E</v>
      </c>
      <c r="P58" s="80" t="e">
        <f t="shared" ca="1" si="14"/>
        <v>#VALUE!</v>
      </c>
      <c r="Q58" s="82" t="str">
        <f ca="1">[2]!YBSCEN($I$24,$J57&amp;"d","Market",O$25,"Swap",$I57,"MarketWSkew","","Model",100,0,29,"Gradual","ParShift|N",0,"Annualized ROR",O57,100,"",,,,"Default",,,,"Default",,)</f>
        <v>E</v>
      </c>
      <c r="R58" s="80" t="e">
        <f t="shared" ca="1" si="15"/>
        <v>#VALUE!</v>
      </c>
      <c r="S58" s="83" t="e">
        <f t="shared" ca="1" si="16"/>
        <v>#VALUE!</v>
      </c>
      <c r="T58" s="80" t="e">
        <f ca="1">SUM(R$53:R58)</f>
        <v>#VALUE!</v>
      </c>
      <c r="U58" s="83" t="e">
        <f t="shared" ca="1" si="31"/>
        <v>#VALUE!</v>
      </c>
      <c r="V58" s="84">
        <f ca="1">VLOOKUP($I58, 'Barcap OAD'!$A:$S, $F$24, FALSE)</f>
        <v>-20.5</v>
      </c>
      <c r="W58" s="172" t="e">
        <f t="shared" ca="1" si="17"/>
        <v>#VALUE!</v>
      </c>
      <c r="X58" s="185" t="str">
        <f ca="1">[2]!YBHIST($E58,$I58,X$25,"sec","")</f>
        <v>E</v>
      </c>
      <c r="Y58" s="80" t="e">
        <f t="shared" ca="1" si="6"/>
        <v>#VALUE!</v>
      </c>
      <c r="Z58" s="82" t="e">
        <f t="shared" ca="1" si="7"/>
        <v>#VALUE!</v>
      </c>
      <c r="AA58" s="82" t="str">
        <f ca="1">[2]!YBHIST($F58,$I58,X$25,"sec","")</f>
        <v>E</v>
      </c>
      <c r="AB58" s="82" t="e">
        <f t="shared" ca="1" si="18"/>
        <v>#VALUE!</v>
      </c>
      <c r="AC58" s="187" t="e">
        <f t="shared" ca="1" si="19"/>
        <v>#VALUE!</v>
      </c>
      <c r="AD58" s="189">
        <f ca="1">VLOOKUP($I58, 'Barcap OAD'!$A:$S, $F$26, FALSE)</f>
        <v>4.7750000000000004</v>
      </c>
      <c r="AE58" s="172" t="e">
        <f t="shared" ca="1" si="8"/>
        <v>#VALUE!</v>
      </c>
      <c r="AF58" s="86" t="e">
        <f t="shared" ca="1" si="9"/>
        <v>#VALUE!</v>
      </c>
      <c r="AG58" s="80" t="e">
        <f t="shared" ca="1" si="20"/>
        <v>#VALUE!</v>
      </c>
      <c r="AH58" s="83" t="e">
        <f t="shared" ca="1" si="21"/>
        <v>#VALUE!</v>
      </c>
      <c r="AI58" s="80" t="e">
        <f t="shared" ca="1" si="22"/>
        <v>#VALUE!</v>
      </c>
      <c r="AJ58" s="83" t="e">
        <f t="shared" ca="1" si="23"/>
        <v>#VALUE!</v>
      </c>
      <c r="AK58" s="187" t="e">
        <f t="shared" ca="1" si="24"/>
        <v>#VALUE!</v>
      </c>
      <c r="AL58" s="192" t="e">
        <f t="shared" ca="1" si="25"/>
        <v>#VALUE!</v>
      </c>
      <c r="AM58" s="83" t="e">
        <f t="shared" ca="1" si="26"/>
        <v>#VALUE!</v>
      </c>
      <c r="AN58" s="80" t="e">
        <f ca="1">SUM(AL$53:AL58)</f>
        <v>#VALUE!</v>
      </c>
      <c r="AO58" s="109" t="e">
        <f t="shared" ca="1" si="32"/>
        <v>#VALUE!</v>
      </c>
      <c r="AP58" s="194" t="e">
        <f t="shared" ca="1" si="27"/>
        <v>#VALUE!</v>
      </c>
      <c r="AQ58" s="200" t="e">
        <f t="shared" ca="1" si="28"/>
        <v>#VALUE!</v>
      </c>
      <c r="AR58" s="204"/>
      <c r="AS58" s="221"/>
      <c r="AX58" s="208" t="str">
        <f ca="1">[2]!YBHIST($I$24,$I58,J$25,"sec","")</f>
        <v>E</v>
      </c>
      <c r="AY58" s="206" t="str">
        <f ca="1">[2]!YBPRICE($I$24,AX58&amp;"d","Market","AccruedInterest","Swap",$I58,"LMMSkew","","Model",100,"")</f>
        <v>E</v>
      </c>
      <c r="BA58" s="67">
        <f t="shared" si="5"/>
        <v>-32</v>
      </c>
      <c r="BI58" s="517" t="e">
        <f t="shared" ca="1" si="33"/>
        <v>#VALUE!</v>
      </c>
      <c r="BJ58" s="517" t="e">
        <f ca="1">PRODUCT($BI$53:BI58)-1</f>
        <v>#VALUE!</v>
      </c>
      <c r="BK58" s="517" t="e">
        <f t="shared" ca="1" si="34"/>
        <v>#VALUE!</v>
      </c>
      <c r="BL58" s="517" t="e">
        <f ca="1">PRODUCT($BK$53:BK58)-1</f>
        <v>#VALUE!</v>
      </c>
    </row>
    <row r="59" spans="1:64" ht="15" customHeight="1">
      <c r="B59" s="69">
        <v>5</v>
      </c>
      <c r="C59" s="70">
        <f t="shared" ca="1" si="0"/>
        <v>41162</v>
      </c>
      <c r="D59" s="70">
        <f t="shared" ca="1" si="29"/>
        <v>41187</v>
      </c>
      <c r="E59" s="70" t="str">
        <f t="shared" ca="1" si="10"/>
        <v>FNMA3.0-TBA-Sep</v>
      </c>
      <c r="F59" s="70" t="str">
        <f t="shared" ca="1" si="10"/>
        <v>FNMA3.0-TBA-Oct</v>
      </c>
      <c r="G59" s="70" t="str">
        <f t="shared" si="30"/>
        <v>FNMA3.0-TBA-GEN</v>
      </c>
      <c r="H59" s="71"/>
      <c r="I59" s="133">
        <f ca="1">[2]!YBWORKDAY(EDATE(Base_Date, BA59), -1, "USD")</f>
        <v>41152</v>
      </c>
      <c r="J59" s="217" t="str">
        <f t="shared" ca="1" si="11"/>
        <v>E</v>
      </c>
      <c r="K59" s="80" t="e">
        <f t="shared" ca="1" si="12"/>
        <v>#VALUE!</v>
      </c>
      <c r="L59" s="80" t="e">
        <f t="shared" ca="1" si="13"/>
        <v>#VALUE!</v>
      </c>
      <c r="M59" s="81" t="str">
        <f ca="1">[2]!YBHIST($I$24,$I59,"LMMOAS","sec")</f>
        <v>E</v>
      </c>
      <c r="N59" s="73" t="str">
        <f ca="1">[2]!YBHIST($I$24,$I58,M$25,"sec","")</f>
        <v>E</v>
      </c>
      <c r="O59" s="170" t="str">
        <f ca="1">[2]!YBHIST("1 Month LIBOR",I59,"Yield","bmk","")</f>
        <v>E</v>
      </c>
      <c r="P59" s="80" t="e">
        <f t="shared" ca="1" si="14"/>
        <v>#VALUE!</v>
      </c>
      <c r="Q59" s="82" t="str">
        <f ca="1">[2]!YBSCEN($I$24,$J58&amp;"d","Market",O$25,"Swap",$I58,"MarketWSkew","","Model",100,0,29,"Gradual","ParShift|N",0,"Annualized ROR",O58,100,"",,,,"Default",,,,"Default",,)</f>
        <v>E</v>
      </c>
      <c r="R59" s="80" t="e">
        <f t="shared" ca="1" si="15"/>
        <v>#VALUE!</v>
      </c>
      <c r="S59" s="83" t="e">
        <f t="shared" ca="1" si="16"/>
        <v>#VALUE!</v>
      </c>
      <c r="T59" s="80" t="e">
        <f ca="1">SUM(R$53:R59)</f>
        <v>#VALUE!</v>
      </c>
      <c r="U59" s="83" t="e">
        <f t="shared" ca="1" si="31"/>
        <v>#VALUE!</v>
      </c>
      <c r="V59" s="84">
        <f ca="1">VLOOKUP($I59, 'Barcap OAD'!$A:$S, $F$24, FALSE)</f>
        <v>-19.100000000000001</v>
      </c>
      <c r="W59" s="172" t="e">
        <f t="shared" ca="1" si="17"/>
        <v>#VALUE!</v>
      </c>
      <c r="X59" s="185" t="str">
        <f ca="1">[2]!YBHIST($E59,$I59,X$25,"sec","")</f>
        <v>E</v>
      </c>
      <c r="Y59" s="80" t="e">
        <f t="shared" ca="1" si="6"/>
        <v>#VALUE!</v>
      </c>
      <c r="Z59" s="82" t="e">
        <f t="shared" ca="1" si="7"/>
        <v>#VALUE!</v>
      </c>
      <c r="AA59" s="82" t="str">
        <f ca="1">[2]!YBHIST($F59,$I59,X$25,"sec","")</f>
        <v>E</v>
      </c>
      <c r="AB59" s="82" t="e">
        <f t="shared" ca="1" si="18"/>
        <v>#VALUE!</v>
      </c>
      <c r="AC59" s="187" t="e">
        <f t="shared" ca="1" si="19"/>
        <v>#VALUE!</v>
      </c>
      <c r="AD59" s="189">
        <f ca="1">VLOOKUP($I59, 'Barcap OAD'!$A:$S, $F$26, FALSE)</f>
        <v>4.8049999999999997</v>
      </c>
      <c r="AE59" s="172" t="e">
        <f t="shared" ca="1" si="8"/>
        <v>#VALUE!</v>
      </c>
      <c r="AF59" s="86" t="e">
        <f t="shared" ca="1" si="9"/>
        <v>#VALUE!</v>
      </c>
      <c r="AG59" s="80" t="e">
        <f t="shared" ca="1" si="20"/>
        <v>#VALUE!</v>
      </c>
      <c r="AH59" s="83" t="e">
        <f t="shared" ca="1" si="21"/>
        <v>#VALUE!</v>
      </c>
      <c r="AI59" s="80" t="e">
        <f t="shared" ca="1" si="22"/>
        <v>#VALUE!</v>
      </c>
      <c r="AJ59" s="83" t="e">
        <f t="shared" ca="1" si="23"/>
        <v>#VALUE!</v>
      </c>
      <c r="AK59" s="187" t="e">
        <f t="shared" ca="1" si="24"/>
        <v>#VALUE!</v>
      </c>
      <c r="AL59" s="192" t="e">
        <f t="shared" ca="1" si="25"/>
        <v>#VALUE!</v>
      </c>
      <c r="AM59" s="83" t="e">
        <f t="shared" ca="1" si="26"/>
        <v>#VALUE!</v>
      </c>
      <c r="AN59" s="80" t="e">
        <f ca="1">SUM(AL$53:AL59)</f>
        <v>#VALUE!</v>
      </c>
      <c r="AO59" s="109" t="e">
        <f t="shared" ca="1" si="32"/>
        <v>#VALUE!</v>
      </c>
      <c r="AP59" s="194" t="e">
        <f t="shared" ca="1" si="27"/>
        <v>#VALUE!</v>
      </c>
      <c r="AQ59" s="200" t="e">
        <f t="shared" ca="1" si="28"/>
        <v>#VALUE!</v>
      </c>
      <c r="AR59" s="204"/>
      <c r="AS59" s="221"/>
      <c r="AX59" s="208" t="str">
        <f ca="1">[2]!YBHIST($I$24,$I59,J$25,"sec","")</f>
        <v>E</v>
      </c>
      <c r="AY59" s="206" t="str">
        <f ca="1">[2]!YBPRICE($I$24,AX59&amp;"d","Market","AccruedInterest","Swap",$I59,"LMMSkew","","Model",100,"")</f>
        <v>E</v>
      </c>
      <c r="BA59" s="67">
        <f t="shared" si="5"/>
        <v>-31</v>
      </c>
      <c r="BI59" s="517" t="e">
        <f t="shared" ca="1" si="33"/>
        <v>#VALUE!</v>
      </c>
      <c r="BJ59" s="517" t="e">
        <f ca="1">PRODUCT($BI$53:BI59)-1</f>
        <v>#VALUE!</v>
      </c>
      <c r="BK59" s="517" t="e">
        <f t="shared" ca="1" si="34"/>
        <v>#VALUE!</v>
      </c>
      <c r="BL59" s="517" t="e">
        <f ca="1">PRODUCT($BK$53:BK59)-1</f>
        <v>#VALUE!</v>
      </c>
    </row>
    <row r="60" spans="1:64" ht="15" customHeight="1">
      <c r="B60" s="69">
        <v>5.5</v>
      </c>
      <c r="C60" s="70">
        <f t="shared" ca="1" si="0"/>
        <v>41190</v>
      </c>
      <c r="D60" s="70">
        <f t="shared" ca="1" si="29"/>
        <v>41215</v>
      </c>
      <c r="E60" s="70" t="str">
        <f t="shared" ca="1" si="10"/>
        <v>FNMA3.0-TBA-Oct</v>
      </c>
      <c r="F60" s="70" t="str">
        <f t="shared" ca="1" si="10"/>
        <v>FNMA3.0-TBA-Nov</v>
      </c>
      <c r="G60" s="70" t="str">
        <f t="shared" si="30"/>
        <v>FNMA3.0-TBA-GEN</v>
      </c>
      <c r="H60" s="71"/>
      <c r="I60" s="133">
        <f ca="1">[2]!YBWORKDAY(EDATE(Base_Date, BA60), -1, "USD")</f>
        <v>41180</v>
      </c>
      <c r="J60" s="217" t="str">
        <f t="shared" ca="1" si="11"/>
        <v>E</v>
      </c>
      <c r="K60" s="80" t="e">
        <f t="shared" ca="1" si="12"/>
        <v>#VALUE!</v>
      </c>
      <c r="L60" s="80" t="e">
        <f t="shared" ca="1" si="13"/>
        <v>#VALUE!</v>
      </c>
      <c r="M60" s="81" t="str">
        <f ca="1">[2]!YBHIST($I$24,$I60,"LMMOAS","sec")</f>
        <v>E</v>
      </c>
      <c r="N60" s="73" t="str">
        <f ca="1">[2]!YBHIST($I$24,$I59,M$25,"sec","")</f>
        <v>E</v>
      </c>
      <c r="O60" s="170" t="str">
        <f ca="1">[2]!YBHIST("1 Month LIBOR",I60,"Yield","bmk","")</f>
        <v>E</v>
      </c>
      <c r="P60" s="80" t="e">
        <f t="shared" ca="1" si="14"/>
        <v>#VALUE!</v>
      </c>
      <c r="Q60" s="82" t="str">
        <f ca="1">[2]!YBSCEN($I$24,$J59&amp;"d","Market",O$25,"Swap",$I59,"MarketWSkew","","Model",100,0,29,"Gradual","ParShift|N",0,"Annualized ROR",O59,100,"",,,,"Default",,,,"Default",,)</f>
        <v>E</v>
      </c>
      <c r="R60" s="80" t="e">
        <f t="shared" ca="1" si="15"/>
        <v>#VALUE!</v>
      </c>
      <c r="S60" s="83" t="e">
        <f t="shared" ca="1" si="16"/>
        <v>#VALUE!</v>
      </c>
      <c r="T60" s="80" t="e">
        <f ca="1">SUM(R$53:R60)</f>
        <v>#VALUE!</v>
      </c>
      <c r="U60" s="83" t="e">
        <f t="shared" ca="1" si="31"/>
        <v>#VALUE!</v>
      </c>
      <c r="V60" s="84">
        <f ca="1">VLOOKUP($I60, 'Barcap OAD'!$A:$S, $F$24, FALSE)</f>
        <v>-18.5</v>
      </c>
      <c r="W60" s="172" t="e">
        <f t="shared" ca="1" si="17"/>
        <v>#VALUE!</v>
      </c>
      <c r="X60" s="185" t="str">
        <f ca="1">[2]!YBHIST($E60,$I60,X$25,"sec","")</f>
        <v>E</v>
      </c>
      <c r="Y60" s="80" t="e">
        <f t="shared" ca="1" si="6"/>
        <v>#VALUE!</v>
      </c>
      <c r="Z60" s="82" t="e">
        <f t="shared" ca="1" si="7"/>
        <v>#VALUE!</v>
      </c>
      <c r="AA60" s="82" t="str">
        <f ca="1">[2]!YBHIST($F60,$I60,X$25,"sec","")</f>
        <v>E</v>
      </c>
      <c r="AB60" s="82" t="e">
        <f t="shared" ca="1" si="18"/>
        <v>#VALUE!</v>
      </c>
      <c r="AC60" s="187" t="e">
        <f t="shared" ca="1" si="19"/>
        <v>#VALUE!</v>
      </c>
      <c r="AD60" s="189">
        <f ca="1">VLOOKUP($I60, 'Barcap OAD'!$A:$S, $F$26, FALSE)</f>
        <v>4.3460000000000001</v>
      </c>
      <c r="AE60" s="172" t="e">
        <f t="shared" ca="1" si="8"/>
        <v>#VALUE!</v>
      </c>
      <c r="AF60" s="86" t="e">
        <f t="shared" ca="1" si="9"/>
        <v>#VALUE!</v>
      </c>
      <c r="AG60" s="80" t="e">
        <f t="shared" ca="1" si="20"/>
        <v>#VALUE!</v>
      </c>
      <c r="AH60" s="83" t="e">
        <f t="shared" ca="1" si="21"/>
        <v>#VALUE!</v>
      </c>
      <c r="AI60" s="80" t="e">
        <f t="shared" ca="1" si="22"/>
        <v>#VALUE!</v>
      </c>
      <c r="AJ60" s="83" t="e">
        <f t="shared" ca="1" si="23"/>
        <v>#VALUE!</v>
      </c>
      <c r="AK60" s="187" t="e">
        <f t="shared" ca="1" si="24"/>
        <v>#VALUE!</v>
      </c>
      <c r="AL60" s="192" t="e">
        <f t="shared" ca="1" si="25"/>
        <v>#VALUE!</v>
      </c>
      <c r="AM60" s="83" t="e">
        <f t="shared" ca="1" si="26"/>
        <v>#VALUE!</v>
      </c>
      <c r="AN60" s="80" t="e">
        <f ca="1">SUM(AL$53:AL60)</f>
        <v>#VALUE!</v>
      </c>
      <c r="AO60" s="109" t="e">
        <f t="shared" ca="1" si="32"/>
        <v>#VALUE!</v>
      </c>
      <c r="AP60" s="194" t="e">
        <f t="shared" ca="1" si="27"/>
        <v>#VALUE!</v>
      </c>
      <c r="AQ60" s="200" t="e">
        <f t="shared" ca="1" si="28"/>
        <v>#VALUE!</v>
      </c>
      <c r="AR60" s="204"/>
      <c r="AS60" s="221"/>
      <c r="AX60" s="208" t="str">
        <f ca="1">[2]!YBHIST($I$24,$I60,J$25,"sec","")</f>
        <v>E</v>
      </c>
      <c r="AY60" s="206" t="str">
        <f ca="1">[2]!YBPRICE($I$24,AX60&amp;"d","Market","AccruedInterest","Swap",$I60,"LMMSkew","","Model",100,"")</f>
        <v>E</v>
      </c>
      <c r="BA60" s="67">
        <f t="shared" si="5"/>
        <v>-30</v>
      </c>
      <c r="BI60" s="517" t="e">
        <f t="shared" ca="1" si="33"/>
        <v>#VALUE!</v>
      </c>
      <c r="BJ60" s="517" t="e">
        <f ca="1">PRODUCT($BI$53:BI60)-1</f>
        <v>#VALUE!</v>
      </c>
      <c r="BK60" s="517" t="e">
        <f t="shared" ca="1" si="34"/>
        <v>#VALUE!</v>
      </c>
      <c r="BL60" s="517" t="e">
        <f ca="1">PRODUCT($BK$53:BK60)-1</f>
        <v>#VALUE!</v>
      </c>
    </row>
    <row r="61" spans="1:64" ht="15" customHeight="1">
      <c r="B61" s="69">
        <v>6</v>
      </c>
      <c r="C61" s="70">
        <f t="shared" ca="1" si="0"/>
        <v>41223</v>
      </c>
      <c r="D61" s="70">
        <f t="shared" ca="1" si="29"/>
        <v>41248</v>
      </c>
      <c r="E61" s="70" t="str">
        <f t="shared" ca="1" si="10"/>
        <v>FNMA3.0-TBA-Nov</v>
      </c>
      <c r="F61" s="70" t="str">
        <f t="shared" ca="1" si="10"/>
        <v>FNMA3.0-TBA-Dec</v>
      </c>
      <c r="G61" s="70" t="str">
        <f t="shared" si="30"/>
        <v>FNMA3.0-TBA-GEN</v>
      </c>
      <c r="H61" s="71"/>
      <c r="I61" s="133">
        <f ca="1">[2]!YBWORKDAY(EDATE(Base_Date, BA61), -1, "USD")</f>
        <v>41213</v>
      </c>
      <c r="J61" s="217" t="str">
        <f t="shared" ca="1" si="11"/>
        <v>E</v>
      </c>
      <c r="K61" s="80" t="e">
        <f t="shared" ca="1" si="12"/>
        <v>#VALUE!</v>
      </c>
      <c r="L61" s="80" t="e">
        <f t="shared" ca="1" si="13"/>
        <v>#VALUE!</v>
      </c>
      <c r="M61" s="81" t="str">
        <f ca="1">[2]!YBHIST($I$24,$I61,"LMMOAS","sec")</f>
        <v>E</v>
      </c>
      <c r="N61" s="73" t="str">
        <f ca="1">[2]!YBHIST($I$24,$I60,M$25,"sec","")</f>
        <v>E</v>
      </c>
      <c r="O61" s="170" t="str">
        <f ca="1">[2]!YBHIST("1 Month LIBOR",I61,"Yield","bmk","")</f>
        <v>E</v>
      </c>
      <c r="P61" s="80" t="e">
        <f t="shared" ca="1" si="14"/>
        <v>#VALUE!</v>
      </c>
      <c r="Q61" s="82" t="str">
        <f ca="1">[2]!YBSCEN($I$24,$J60&amp;"d","Market",O$25,"Swap",$I60,"MarketWSkew","","Model",100,0,29,"Gradual","ParShift|N",0,"Annualized ROR",O60,100,"",,,,"Default",,,,"Default",,)</f>
        <v>E</v>
      </c>
      <c r="R61" s="80" t="e">
        <f t="shared" ca="1" si="15"/>
        <v>#VALUE!</v>
      </c>
      <c r="S61" s="83" t="e">
        <f t="shared" ca="1" si="16"/>
        <v>#VALUE!</v>
      </c>
      <c r="T61" s="80" t="e">
        <f ca="1">SUM(R$53:R61)</f>
        <v>#VALUE!</v>
      </c>
      <c r="U61" s="83" t="e">
        <f t="shared" ca="1" si="31"/>
        <v>#VALUE!</v>
      </c>
      <c r="V61" s="84">
        <f ca="1">VLOOKUP($I61, 'Barcap OAD'!$A:$S, $F$24, FALSE)</f>
        <v>-17.5</v>
      </c>
      <c r="W61" s="172" t="e">
        <f t="shared" ca="1" si="17"/>
        <v>#VALUE!</v>
      </c>
      <c r="X61" s="185" t="str">
        <f ca="1">[2]!YBHIST($E61,$I61,X$25,"sec","")</f>
        <v>E</v>
      </c>
      <c r="Y61" s="80" t="e">
        <f t="shared" ca="1" si="6"/>
        <v>#VALUE!</v>
      </c>
      <c r="Z61" s="82" t="e">
        <f t="shared" ca="1" si="7"/>
        <v>#VALUE!</v>
      </c>
      <c r="AA61" s="82" t="str">
        <f ca="1">[2]!YBHIST($F61,$I61,X$25,"sec","")</f>
        <v>E</v>
      </c>
      <c r="AB61" s="82" t="e">
        <f t="shared" ca="1" si="18"/>
        <v>#VALUE!</v>
      </c>
      <c r="AC61" s="187" t="e">
        <f t="shared" ca="1" si="19"/>
        <v>#VALUE!</v>
      </c>
      <c r="AD61" s="189">
        <f ca="1">VLOOKUP($I61, 'Barcap OAD'!$A:$S, $F$26, FALSE)</f>
        <v>4.6459999999999999</v>
      </c>
      <c r="AE61" s="172" t="e">
        <f t="shared" ca="1" si="8"/>
        <v>#VALUE!</v>
      </c>
      <c r="AF61" s="86" t="e">
        <f t="shared" ca="1" si="9"/>
        <v>#VALUE!</v>
      </c>
      <c r="AG61" s="80" t="e">
        <f t="shared" ca="1" si="20"/>
        <v>#VALUE!</v>
      </c>
      <c r="AH61" s="83" t="e">
        <f t="shared" ca="1" si="21"/>
        <v>#VALUE!</v>
      </c>
      <c r="AI61" s="80" t="e">
        <f t="shared" ca="1" si="22"/>
        <v>#VALUE!</v>
      </c>
      <c r="AJ61" s="83" t="e">
        <f t="shared" ca="1" si="23"/>
        <v>#VALUE!</v>
      </c>
      <c r="AK61" s="187" t="e">
        <f t="shared" ca="1" si="24"/>
        <v>#VALUE!</v>
      </c>
      <c r="AL61" s="192" t="e">
        <f t="shared" ca="1" si="25"/>
        <v>#VALUE!</v>
      </c>
      <c r="AM61" s="83" t="e">
        <f t="shared" ca="1" si="26"/>
        <v>#VALUE!</v>
      </c>
      <c r="AN61" s="80" t="e">
        <f ca="1">SUM(AL$53:AL61)</f>
        <v>#VALUE!</v>
      </c>
      <c r="AO61" s="109" t="e">
        <f t="shared" ca="1" si="32"/>
        <v>#VALUE!</v>
      </c>
      <c r="AP61" s="194" t="e">
        <f t="shared" ca="1" si="27"/>
        <v>#VALUE!</v>
      </c>
      <c r="AQ61" s="200" t="e">
        <f t="shared" ca="1" si="28"/>
        <v>#VALUE!</v>
      </c>
      <c r="AR61" s="204"/>
      <c r="AS61" s="221"/>
      <c r="AX61" s="208" t="str">
        <f ca="1">[2]!YBHIST($I$24,$I61,J$25,"sec","")</f>
        <v>E</v>
      </c>
      <c r="AY61" s="206" t="str">
        <f ca="1">[2]!YBPRICE($I$24,AX61&amp;"d","Market","AccruedInterest","Swap",$I61,"LMMSkew","","Model",100,"")</f>
        <v>E</v>
      </c>
      <c r="BA61" s="67">
        <f t="shared" si="5"/>
        <v>-29</v>
      </c>
      <c r="BI61" s="517" t="e">
        <f t="shared" ca="1" si="33"/>
        <v>#VALUE!</v>
      </c>
      <c r="BJ61" s="517" t="e">
        <f ca="1">PRODUCT($BI$53:BI61)-1</f>
        <v>#VALUE!</v>
      </c>
      <c r="BK61" s="517" t="e">
        <f t="shared" ca="1" si="34"/>
        <v>#VALUE!</v>
      </c>
      <c r="BL61" s="517" t="e">
        <f ca="1">PRODUCT($BK$53:BK61)-1</f>
        <v>#VALUE!</v>
      </c>
    </row>
    <row r="62" spans="1:64" ht="15" customHeight="1">
      <c r="B62" s="69">
        <v>6.5</v>
      </c>
      <c r="C62" s="70">
        <f t="shared" ca="1" si="0"/>
        <v>41253</v>
      </c>
      <c r="D62" s="70">
        <f t="shared" ca="1" si="29"/>
        <v>41278</v>
      </c>
      <c r="E62" s="70" t="str">
        <f t="shared" ca="1" si="10"/>
        <v>FNMA3.0-TBA-Dec</v>
      </c>
      <c r="F62" s="70" t="str">
        <f t="shared" ca="1" si="10"/>
        <v>FNMA3.0-TBA-Jan</v>
      </c>
      <c r="G62" s="70" t="str">
        <f t="shared" si="30"/>
        <v>FNMA3.0-TBA-GEN</v>
      </c>
      <c r="H62" s="71"/>
      <c r="I62" s="133">
        <f ca="1">[2]!YBWORKDAY(EDATE(Base_Date, BA62), -1, "USD")</f>
        <v>41243</v>
      </c>
      <c r="J62" s="217" t="str">
        <f t="shared" ca="1" si="11"/>
        <v>E</v>
      </c>
      <c r="K62" s="80" t="e">
        <f t="shared" ca="1" si="12"/>
        <v>#VALUE!</v>
      </c>
      <c r="L62" s="80" t="e">
        <f t="shared" ca="1" si="13"/>
        <v>#VALUE!</v>
      </c>
      <c r="M62" s="81" t="str">
        <f ca="1">[2]!YBHIST($I$24,$I62,"LMMOAS","sec")</f>
        <v>E</v>
      </c>
      <c r="N62" s="73" t="str">
        <f ca="1">[2]!YBHIST($I$24,$I61,M$25,"sec","")</f>
        <v>E</v>
      </c>
      <c r="O62" s="170" t="str">
        <f ca="1">[2]!YBHIST("1 Month LIBOR",I62,"Yield","bmk","")</f>
        <v>E</v>
      </c>
      <c r="P62" s="80" t="e">
        <f t="shared" ca="1" si="14"/>
        <v>#VALUE!</v>
      </c>
      <c r="Q62" s="82" t="str">
        <f ca="1">[2]!YBSCEN($I$24,$J61&amp;"d","Market",O$25,"Swap",$I61,"MarketWSkew","","Model",100,0,29,"Gradual","ParShift|N",0,"Annualized ROR",O61,100,"",,,,"Default",,,,"Default",,)</f>
        <v>E</v>
      </c>
      <c r="R62" s="80" t="e">
        <f t="shared" ca="1" si="15"/>
        <v>#VALUE!</v>
      </c>
      <c r="S62" s="83" t="e">
        <f t="shared" ca="1" si="16"/>
        <v>#VALUE!</v>
      </c>
      <c r="T62" s="80" t="e">
        <f ca="1">SUM(R$53:R62)</f>
        <v>#VALUE!</v>
      </c>
      <c r="U62" s="83" t="e">
        <f t="shared" ca="1" si="31"/>
        <v>#VALUE!</v>
      </c>
      <c r="V62" s="84">
        <f ca="1">VLOOKUP($I62, 'Barcap OAD'!$A:$S, $F$24, FALSE)</f>
        <v>-17</v>
      </c>
      <c r="W62" s="172" t="e">
        <f t="shared" ca="1" si="17"/>
        <v>#VALUE!</v>
      </c>
      <c r="X62" s="185" t="str">
        <f ca="1">[2]!YBHIST($E62,$I62,X$25,"sec","")</f>
        <v>E</v>
      </c>
      <c r="Y62" s="80" t="e">
        <f t="shared" ca="1" si="6"/>
        <v>#VALUE!</v>
      </c>
      <c r="Z62" s="82" t="e">
        <f t="shared" ca="1" si="7"/>
        <v>#VALUE!</v>
      </c>
      <c r="AA62" s="82" t="str">
        <f ca="1">[2]!YBHIST($F62,$I62,X$25,"sec","")</f>
        <v>E</v>
      </c>
      <c r="AB62" s="82" t="e">
        <f t="shared" ca="1" si="18"/>
        <v>#VALUE!</v>
      </c>
      <c r="AC62" s="187" t="e">
        <f t="shared" ca="1" si="19"/>
        <v>#VALUE!</v>
      </c>
      <c r="AD62" s="189">
        <f ca="1">VLOOKUP($I62, 'Barcap OAD'!$A:$S, $F$26, FALSE)</f>
        <v>5.2729999999999997</v>
      </c>
      <c r="AE62" s="172" t="e">
        <f t="shared" ca="1" si="8"/>
        <v>#VALUE!</v>
      </c>
      <c r="AF62" s="86" t="e">
        <f t="shared" ca="1" si="9"/>
        <v>#VALUE!</v>
      </c>
      <c r="AG62" s="80" t="e">
        <f t="shared" ca="1" si="20"/>
        <v>#VALUE!</v>
      </c>
      <c r="AH62" s="83" t="e">
        <f t="shared" ca="1" si="21"/>
        <v>#VALUE!</v>
      </c>
      <c r="AI62" s="80" t="e">
        <f t="shared" ca="1" si="22"/>
        <v>#VALUE!</v>
      </c>
      <c r="AJ62" s="83" t="e">
        <f t="shared" ca="1" si="23"/>
        <v>#VALUE!</v>
      </c>
      <c r="AK62" s="187" t="e">
        <f t="shared" ca="1" si="24"/>
        <v>#VALUE!</v>
      </c>
      <c r="AL62" s="192" t="e">
        <f t="shared" ca="1" si="25"/>
        <v>#VALUE!</v>
      </c>
      <c r="AM62" s="83" t="e">
        <f t="shared" ca="1" si="26"/>
        <v>#VALUE!</v>
      </c>
      <c r="AN62" s="80" t="e">
        <f ca="1">SUM(AL$53:AL62)</f>
        <v>#VALUE!</v>
      </c>
      <c r="AO62" s="109" t="e">
        <f t="shared" ca="1" si="32"/>
        <v>#VALUE!</v>
      </c>
      <c r="AP62" s="194" t="e">
        <f t="shared" ca="1" si="27"/>
        <v>#VALUE!</v>
      </c>
      <c r="AQ62" s="200" t="e">
        <f t="shared" ca="1" si="28"/>
        <v>#VALUE!</v>
      </c>
      <c r="AR62" s="204"/>
      <c r="AS62" s="221"/>
      <c r="AX62" s="208" t="str">
        <f ca="1">[2]!YBHIST($I$24,$I62,J$25,"sec","")</f>
        <v>E</v>
      </c>
      <c r="AY62" s="206" t="str">
        <f ca="1">[2]!YBPRICE($I$24,AX62&amp;"d","Market","AccruedInterest","Swap",$I62,"LMMSkew","","Model",100,"")</f>
        <v>E</v>
      </c>
      <c r="BA62" s="67">
        <f t="shared" si="5"/>
        <v>-28</v>
      </c>
      <c r="BI62" s="517" t="e">
        <f t="shared" ca="1" si="33"/>
        <v>#VALUE!</v>
      </c>
      <c r="BJ62" s="517" t="e">
        <f ca="1">PRODUCT($BI$53:BI62)-1</f>
        <v>#VALUE!</v>
      </c>
      <c r="BK62" s="517" t="e">
        <f t="shared" ca="1" si="34"/>
        <v>#VALUE!</v>
      </c>
      <c r="BL62" s="517" t="e">
        <f ca="1">PRODUCT($BK$53:BK62)-1</f>
        <v>#VALUE!</v>
      </c>
    </row>
    <row r="63" spans="1:64" ht="15" customHeight="1">
      <c r="C63" s="70">
        <f t="shared" ca="1" si="0"/>
        <v>41284</v>
      </c>
      <c r="D63" s="70">
        <f t="shared" ca="1" si="29"/>
        <v>41309</v>
      </c>
      <c r="E63" s="70" t="str">
        <f t="shared" ca="1" si="10"/>
        <v>FNMA3.0-TBA-Jan</v>
      </c>
      <c r="F63" s="70" t="str">
        <f t="shared" ca="1" si="10"/>
        <v>FNMA3.0-TBA-Feb</v>
      </c>
      <c r="G63" s="70" t="str">
        <f t="shared" si="30"/>
        <v>FNMA3.0-TBA-GEN</v>
      </c>
      <c r="H63" s="71"/>
      <c r="I63" s="133">
        <f ca="1">[2]!YBWORKDAY(EDATE(Base_Date, BA63), -1, "USD")</f>
        <v>41274</v>
      </c>
      <c r="J63" s="217" t="str">
        <f t="shared" ca="1" si="11"/>
        <v>E</v>
      </c>
      <c r="K63" s="80" t="e">
        <f t="shared" ca="1" si="12"/>
        <v>#VALUE!</v>
      </c>
      <c r="L63" s="80" t="e">
        <f t="shared" ca="1" si="13"/>
        <v>#VALUE!</v>
      </c>
      <c r="M63" s="81" t="str">
        <f ca="1">[2]!YBHIST($I$24,$I63,"LMMOAS","sec")</f>
        <v>E</v>
      </c>
      <c r="N63" s="73" t="str">
        <f ca="1">[2]!YBHIST($I$24,$I62,M$25,"sec","")</f>
        <v>E</v>
      </c>
      <c r="O63" s="170" t="str">
        <f ca="1">[2]!YBHIST("1 Month LIBOR",I63,"Yield","bmk","")</f>
        <v>E</v>
      </c>
      <c r="P63" s="80" t="e">
        <f t="shared" ca="1" si="14"/>
        <v>#VALUE!</v>
      </c>
      <c r="Q63" s="82" t="str">
        <f ca="1">[2]!YBSCEN($I$24,$J62&amp;"d","Market",O$25,"Swap",$I62,"MarketWSkew","","Model",100,0,29,"Gradual","ParShift|N",0,"Annualized ROR",O62,100,"",,,,"Default",,,,"Default",,)</f>
        <v>E</v>
      </c>
      <c r="R63" s="80" t="e">
        <f t="shared" ca="1" si="15"/>
        <v>#VALUE!</v>
      </c>
      <c r="S63" s="83" t="e">
        <f t="shared" ca="1" si="16"/>
        <v>#VALUE!</v>
      </c>
      <c r="T63" s="80" t="e">
        <f ca="1">SUM(R$53:R63)</f>
        <v>#VALUE!</v>
      </c>
      <c r="U63" s="83" t="e">
        <f t="shared" ca="1" si="31"/>
        <v>#VALUE!</v>
      </c>
      <c r="V63" s="84">
        <f ca="1">VLOOKUP($I63, 'Barcap OAD'!$A:$S, $F$24, FALSE)</f>
        <v>-16.8</v>
      </c>
      <c r="W63" s="172" t="e">
        <f t="shared" ca="1" si="17"/>
        <v>#VALUE!</v>
      </c>
      <c r="X63" s="185" t="str">
        <f ca="1">[2]!YBHIST($E63,$I63,X$25,"sec","")</f>
        <v>E</v>
      </c>
      <c r="Y63" s="80" t="e">
        <f t="shared" ca="1" si="6"/>
        <v>#VALUE!</v>
      </c>
      <c r="Z63" s="82" t="e">
        <f t="shared" ca="1" si="7"/>
        <v>#VALUE!</v>
      </c>
      <c r="AA63" s="82" t="str">
        <f ca="1">[2]!YBHIST($F63,$I63,X$25,"sec","")</f>
        <v>E</v>
      </c>
      <c r="AB63" s="82" t="e">
        <f t="shared" ca="1" si="18"/>
        <v>#VALUE!</v>
      </c>
      <c r="AC63" s="187" t="e">
        <f t="shared" ca="1" si="19"/>
        <v>#VALUE!</v>
      </c>
      <c r="AD63" s="189">
        <f ca="1">VLOOKUP($I63, 'Barcap OAD'!$A:$S, $F$26, FALSE)</f>
        <v>5.9370000000000003</v>
      </c>
      <c r="AE63" s="172" t="e">
        <f t="shared" ca="1" si="8"/>
        <v>#VALUE!</v>
      </c>
      <c r="AF63" s="86" t="e">
        <f t="shared" ca="1" si="9"/>
        <v>#VALUE!</v>
      </c>
      <c r="AG63" s="80" t="e">
        <f t="shared" ca="1" si="20"/>
        <v>#VALUE!</v>
      </c>
      <c r="AH63" s="83" t="e">
        <f t="shared" ca="1" si="21"/>
        <v>#VALUE!</v>
      </c>
      <c r="AI63" s="80" t="e">
        <f t="shared" ca="1" si="22"/>
        <v>#VALUE!</v>
      </c>
      <c r="AJ63" s="83" t="e">
        <f t="shared" ca="1" si="23"/>
        <v>#VALUE!</v>
      </c>
      <c r="AK63" s="187" t="e">
        <f t="shared" ca="1" si="24"/>
        <v>#VALUE!</v>
      </c>
      <c r="AL63" s="192" t="e">
        <f t="shared" ca="1" si="25"/>
        <v>#VALUE!</v>
      </c>
      <c r="AM63" s="83" t="e">
        <f t="shared" ca="1" si="26"/>
        <v>#VALUE!</v>
      </c>
      <c r="AN63" s="80" t="e">
        <f ca="1">SUM(AL$53:AL63)</f>
        <v>#VALUE!</v>
      </c>
      <c r="AO63" s="109" t="e">
        <f t="shared" ca="1" si="32"/>
        <v>#VALUE!</v>
      </c>
      <c r="AP63" s="194" t="e">
        <f t="shared" ca="1" si="27"/>
        <v>#VALUE!</v>
      </c>
      <c r="AQ63" s="200" t="e">
        <f t="shared" ca="1" si="28"/>
        <v>#VALUE!</v>
      </c>
      <c r="AR63" s="204"/>
      <c r="AS63" s="221"/>
      <c r="AX63" s="208" t="str">
        <f ca="1">[2]!YBHIST($I$24,$I63,J$25,"sec","")</f>
        <v>E</v>
      </c>
      <c r="AY63" s="206" t="str">
        <f ca="1">[2]!YBPRICE($I$24,AX63&amp;"d","Market","AccruedInterest","Swap",$I63,"LMMSkew","","Model",100,"")</f>
        <v>E</v>
      </c>
      <c r="BA63" s="67">
        <f t="shared" si="5"/>
        <v>-27</v>
      </c>
      <c r="BI63" s="517" t="e">
        <f t="shared" ca="1" si="33"/>
        <v>#VALUE!</v>
      </c>
      <c r="BJ63" s="517" t="e">
        <f ca="1">PRODUCT($BI$53:BI63)-1</f>
        <v>#VALUE!</v>
      </c>
      <c r="BK63" s="517" t="e">
        <f t="shared" ca="1" si="34"/>
        <v>#VALUE!</v>
      </c>
      <c r="BL63" s="517" t="e">
        <f ca="1">PRODUCT($BK$53:BK63)-1</f>
        <v>#VALUE!</v>
      </c>
    </row>
    <row r="64" spans="1:64" ht="15" customHeight="1">
      <c r="C64" s="70">
        <f t="shared" ca="1" si="0"/>
        <v>41315</v>
      </c>
      <c r="D64" s="70">
        <f t="shared" ca="1" si="29"/>
        <v>41340</v>
      </c>
      <c r="E64" s="70" t="str">
        <f t="shared" ca="1" si="10"/>
        <v>FNMA3.0-TBA-Feb</v>
      </c>
      <c r="F64" s="70" t="str">
        <f t="shared" ca="1" si="10"/>
        <v>FNMA3.0-TBA-Mar</v>
      </c>
      <c r="G64" s="70" t="str">
        <f t="shared" si="30"/>
        <v>FNMA3.0-TBA-GEN</v>
      </c>
      <c r="H64" s="71"/>
      <c r="I64" s="133">
        <f ca="1">[2]!YBWORKDAY(EDATE(Base_Date, BA64), -1, "USD")</f>
        <v>41305</v>
      </c>
      <c r="J64" s="217" t="str">
        <f t="shared" ca="1" si="11"/>
        <v>E</v>
      </c>
      <c r="K64" s="80" t="e">
        <f t="shared" ca="1" si="12"/>
        <v>#VALUE!</v>
      </c>
      <c r="L64" s="80" t="e">
        <f t="shared" ca="1" si="13"/>
        <v>#VALUE!</v>
      </c>
      <c r="M64" s="81" t="str">
        <f ca="1">[2]!YBHIST($I$24,$I64,"LMMOAS","sec")</f>
        <v>E</v>
      </c>
      <c r="N64" s="73" t="str">
        <f ca="1">[2]!YBHIST($I$24,$I63,M$25,"sec","")</f>
        <v>E</v>
      </c>
      <c r="O64" s="170" t="str">
        <f ca="1">[2]!YBHIST("1 Month LIBOR",I64,"Yield","bmk","")</f>
        <v>E</v>
      </c>
      <c r="P64" s="80" t="e">
        <f t="shared" ca="1" si="14"/>
        <v>#VALUE!</v>
      </c>
      <c r="Q64" s="82" t="str">
        <f ca="1">[2]!YBSCEN($I$24,$J63&amp;"d","Market",O$25,"Swap",$I63,"LMMSkew","","Model",100,0,29,"Gradual","ParShift|N",0,"Annualized ROR",O63,100,"",,,,"Default",,,,"Default",,)</f>
        <v>E</v>
      </c>
      <c r="R64" s="80" t="e">
        <f t="shared" ca="1" si="15"/>
        <v>#VALUE!</v>
      </c>
      <c r="S64" s="83" t="e">
        <f t="shared" ca="1" si="16"/>
        <v>#VALUE!</v>
      </c>
      <c r="T64" s="80" t="e">
        <f ca="1">SUM(R$53:R64)</f>
        <v>#VALUE!</v>
      </c>
      <c r="U64" s="83" t="e">
        <f t="shared" ca="1" si="31"/>
        <v>#VALUE!</v>
      </c>
      <c r="V64" s="84">
        <f ca="1">VLOOKUP($I64, 'Barcap OAD'!$A:$S, $F$24, FALSE)</f>
        <v>-16.2</v>
      </c>
      <c r="W64" s="172" t="e">
        <f t="shared" ca="1" si="17"/>
        <v>#VALUE!</v>
      </c>
      <c r="X64" s="185" t="str">
        <f ca="1">[2]!YBHIST($E64,$I64,X$25,"sec","")</f>
        <v>E</v>
      </c>
      <c r="Y64" s="80" t="e">
        <f t="shared" ca="1" si="6"/>
        <v>#VALUE!</v>
      </c>
      <c r="Z64" s="82" t="e">
        <f t="shared" ca="1" si="7"/>
        <v>#VALUE!</v>
      </c>
      <c r="AA64" s="82" t="str">
        <f ca="1">[2]!YBHIST($F64,$I64,X$25,"sec","")</f>
        <v>E</v>
      </c>
      <c r="AB64" s="82" t="e">
        <f t="shared" ca="1" si="18"/>
        <v>#VALUE!</v>
      </c>
      <c r="AC64" s="187" t="e">
        <f t="shared" ca="1" si="19"/>
        <v>#VALUE!</v>
      </c>
      <c r="AD64" s="189">
        <f ca="1">VLOOKUP($I64, 'Barcap OAD'!$A:$S, $F$26, FALSE)</f>
        <v>7.0540000000000003</v>
      </c>
      <c r="AE64" s="172" t="e">
        <f t="shared" ca="1" si="8"/>
        <v>#VALUE!</v>
      </c>
      <c r="AF64" s="86" t="e">
        <f t="shared" ca="1" si="9"/>
        <v>#VALUE!</v>
      </c>
      <c r="AG64" s="80" t="e">
        <f t="shared" ca="1" si="20"/>
        <v>#VALUE!</v>
      </c>
      <c r="AH64" s="83" t="e">
        <f t="shared" ca="1" si="21"/>
        <v>#VALUE!</v>
      </c>
      <c r="AI64" s="80" t="e">
        <f t="shared" ca="1" si="22"/>
        <v>#VALUE!</v>
      </c>
      <c r="AJ64" s="83" t="e">
        <f t="shared" ca="1" si="23"/>
        <v>#VALUE!</v>
      </c>
      <c r="AK64" s="187" t="e">
        <f t="shared" ca="1" si="24"/>
        <v>#VALUE!</v>
      </c>
      <c r="AL64" s="192" t="e">
        <f t="shared" ca="1" si="25"/>
        <v>#VALUE!</v>
      </c>
      <c r="AM64" s="83" t="e">
        <f t="shared" ca="1" si="26"/>
        <v>#VALUE!</v>
      </c>
      <c r="AN64" s="80" t="e">
        <f ca="1">SUM(AL$53:AL64)</f>
        <v>#VALUE!</v>
      </c>
      <c r="AO64" s="109" t="e">
        <f t="shared" ca="1" si="32"/>
        <v>#VALUE!</v>
      </c>
      <c r="AP64" s="194" t="e">
        <f t="shared" ca="1" si="27"/>
        <v>#VALUE!</v>
      </c>
      <c r="AQ64" s="200" t="e">
        <f t="shared" ca="1" si="28"/>
        <v>#VALUE!</v>
      </c>
      <c r="AR64" s="204"/>
      <c r="AS64" s="221"/>
      <c r="AX64" s="208" t="str">
        <f ca="1">[2]!YBHIST($I$24,$I64,J$25,"sec","")</f>
        <v>E</v>
      </c>
      <c r="AY64" s="206" t="str">
        <f ca="1">[2]!YBPRICE($I$24,AX64&amp;"d","Market","AccruedInterest","Swap",$I64,"LMMSkew","","Model",100,"")</f>
        <v>E</v>
      </c>
      <c r="BA64" s="67">
        <f t="shared" si="5"/>
        <v>-26</v>
      </c>
      <c r="BI64" s="517" t="e">
        <f t="shared" ca="1" si="33"/>
        <v>#VALUE!</v>
      </c>
      <c r="BJ64" s="517" t="e">
        <f ca="1">PRODUCT($BI$53:BI64)-1</f>
        <v>#VALUE!</v>
      </c>
      <c r="BK64" s="517" t="e">
        <f t="shared" ca="1" si="34"/>
        <v>#VALUE!</v>
      </c>
      <c r="BL64" s="517" t="e">
        <f ca="1">PRODUCT($BK$53:BK64)-1</f>
        <v>#VALUE!</v>
      </c>
    </row>
    <row r="65" spans="1:64" ht="15" customHeight="1">
      <c r="C65" s="70">
        <f t="shared" ca="1" si="0"/>
        <v>41343</v>
      </c>
      <c r="D65" s="70">
        <f t="shared" ca="1" si="29"/>
        <v>41368</v>
      </c>
      <c r="E65" s="70" t="str">
        <f t="shared" ca="1" si="10"/>
        <v>FNMA3.0-TBA-Mar</v>
      </c>
      <c r="F65" s="70" t="str">
        <f t="shared" ca="1" si="10"/>
        <v>FNMA3.0-TBA-Apr</v>
      </c>
      <c r="G65" s="70" t="str">
        <f t="shared" si="30"/>
        <v>FNMA3.0-TBA-GEN</v>
      </c>
      <c r="H65" s="71"/>
      <c r="I65" s="133">
        <f ca="1">[2]!YBWORKDAY(EDATE(Base_Date, BA65), -1, "USD")</f>
        <v>41333</v>
      </c>
      <c r="J65" s="217" t="str">
        <f t="shared" ca="1" si="11"/>
        <v>E</v>
      </c>
      <c r="K65" s="80" t="e">
        <f t="shared" ca="1" si="12"/>
        <v>#VALUE!</v>
      </c>
      <c r="L65" s="80" t="e">
        <f t="shared" ca="1" si="13"/>
        <v>#VALUE!</v>
      </c>
      <c r="M65" s="81" t="str">
        <f ca="1">[2]!YBHIST($I$24,$I65,"LMMOAS","sec")</f>
        <v>E</v>
      </c>
      <c r="N65" s="73" t="str">
        <f ca="1">[2]!YBHIST($I$24,$I64,M$25,"sec","")</f>
        <v>E</v>
      </c>
      <c r="O65" s="170" t="str">
        <f ca="1">[2]!YBHIST("1 Month LIBOR",I65,"Yield","bmk","")</f>
        <v>E</v>
      </c>
      <c r="P65" s="80" t="e">
        <f t="shared" ca="1" si="14"/>
        <v>#VALUE!</v>
      </c>
      <c r="Q65" s="82" t="str">
        <f ca="1">[2]!YBSCEN($I$24,$J64&amp;"d","Market",O$25,"Swap",$I64,"LMMSkew","","Model",100,0,29,"Gradual","ParShift|N",0,"Annualized ROR",O64,100,"",,,,"Default",,,,"Default",,)</f>
        <v>E</v>
      </c>
      <c r="R65" s="80" t="e">
        <f t="shared" ca="1" si="15"/>
        <v>#VALUE!</v>
      </c>
      <c r="S65" s="83" t="e">
        <f t="shared" ca="1" si="16"/>
        <v>#VALUE!</v>
      </c>
      <c r="T65" s="80" t="e">
        <f ca="1">SUM(R$53:R65)</f>
        <v>#VALUE!</v>
      </c>
      <c r="U65" s="83" t="e">
        <f t="shared" ca="1" si="31"/>
        <v>#VALUE!</v>
      </c>
      <c r="V65" s="84">
        <f ca="1">VLOOKUP($I65, 'Barcap OAD'!$A:$S, $F$24, FALSE)</f>
        <v>-15.8</v>
      </c>
      <c r="W65" s="172" t="e">
        <f t="shared" ca="1" si="17"/>
        <v>#VALUE!</v>
      </c>
      <c r="X65" s="185" t="str">
        <f ca="1">[2]!YBHIST($E65,$I65,X$25,"sec","")</f>
        <v>E</v>
      </c>
      <c r="Y65" s="80" t="e">
        <f t="shared" ca="1" si="6"/>
        <v>#VALUE!</v>
      </c>
      <c r="Z65" s="82" t="e">
        <f t="shared" ca="1" si="7"/>
        <v>#VALUE!</v>
      </c>
      <c r="AA65" s="82" t="str">
        <f ca="1">[2]!YBHIST($F65,$I65,X$25,"sec","")</f>
        <v>E</v>
      </c>
      <c r="AB65" s="82" t="e">
        <f t="shared" ca="1" si="18"/>
        <v>#VALUE!</v>
      </c>
      <c r="AC65" s="187" t="e">
        <f t="shared" ca="1" si="19"/>
        <v>#VALUE!</v>
      </c>
      <c r="AD65" s="189">
        <f ca="1">VLOOKUP($I65, 'Barcap OAD'!$A:$S, $F$26, FALSE)</f>
        <v>6.8920000000000003</v>
      </c>
      <c r="AE65" s="172" t="e">
        <f t="shared" ca="1" si="8"/>
        <v>#VALUE!</v>
      </c>
      <c r="AF65" s="86" t="e">
        <f t="shared" ca="1" si="9"/>
        <v>#VALUE!</v>
      </c>
      <c r="AG65" s="80" t="e">
        <f t="shared" ca="1" si="20"/>
        <v>#VALUE!</v>
      </c>
      <c r="AH65" s="83" t="e">
        <f t="shared" ca="1" si="21"/>
        <v>#VALUE!</v>
      </c>
      <c r="AI65" s="80" t="e">
        <f t="shared" ca="1" si="22"/>
        <v>#VALUE!</v>
      </c>
      <c r="AJ65" s="83" t="e">
        <f t="shared" ca="1" si="23"/>
        <v>#VALUE!</v>
      </c>
      <c r="AK65" s="187" t="e">
        <f t="shared" ca="1" si="24"/>
        <v>#VALUE!</v>
      </c>
      <c r="AL65" s="192" t="e">
        <f t="shared" ca="1" si="25"/>
        <v>#VALUE!</v>
      </c>
      <c r="AM65" s="83" t="e">
        <f t="shared" ca="1" si="26"/>
        <v>#VALUE!</v>
      </c>
      <c r="AN65" s="80" t="e">
        <f ca="1">SUM(AL$53:AL65)</f>
        <v>#VALUE!</v>
      </c>
      <c r="AO65" s="109" t="e">
        <f t="shared" ca="1" si="32"/>
        <v>#VALUE!</v>
      </c>
      <c r="AP65" s="194" t="e">
        <f t="shared" ca="1" si="27"/>
        <v>#VALUE!</v>
      </c>
      <c r="AQ65" s="200" t="e">
        <f t="shared" ca="1" si="28"/>
        <v>#VALUE!</v>
      </c>
      <c r="AR65" s="204"/>
      <c r="AS65" s="221"/>
      <c r="AX65" s="208" t="str">
        <f ca="1">[2]!YBHIST($I$24,$I65,J$25,"sec","")</f>
        <v>E</v>
      </c>
      <c r="AY65" s="206" t="str">
        <f ca="1">[2]!YBPRICE($I$24,AX65&amp;"d","Market","AccruedInterest","Swap",$I65,"LMMSkew","","Model",100,"")</f>
        <v>E</v>
      </c>
      <c r="BA65" s="67">
        <f t="shared" si="5"/>
        <v>-25</v>
      </c>
      <c r="BI65" s="517" t="e">
        <f t="shared" ca="1" si="33"/>
        <v>#VALUE!</v>
      </c>
      <c r="BJ65" s="517" t="e">
        <f ca="1">PRODUCT($BI$53:BI65)-1</f>
        <v>#VALUE!</v>
      </c>
      <c r="BK65" s="517" t="e">
        <f t="shared" ca="1" si="34"/>
        <v>#VALUE!</v>
      </c>
      <c r="BL65" s="517" t="e">
        <f ca="1">PRODUCT($BK$53:BK65)-1</f>
        <v>#VALUE!</v>
      </c>
    </row>
    <row r="66" spans="1:64" ht="15" customHeight="1">
      <c r="C66" s="222">
        <f t="shared" ref="C66:C71" ca="1" si="35">I66+10</f>
        <v>41371</v>
      </c>
      <c r="D66" s="70">
        <f t="shared" ca="1" si="29"/>
        <v>41396</v>
      </c>
      <c r="E66" s="70" t="str">
        <f t="shared" ca="1" si="10"/>
        <v>FNMA3.0-TBA-Apr</v>
      </c>
      <c r="F66" s="70" t="str">
        <f t="shared" ca="1" si="10"/>
        <v>FNMA3.0-TBA-May</v>
      </c>
      <c r="G66" s="70" t="str">
        <f t="shared" si="30"/>
        <v>FNMA3.0-TBA-GEN</v>
      </c>
      <c r="H66" s="71"/>
      <c r="I66" s="133">
        <f ca="1">[2]!YBWORKDAY(EDATE(Base_Date, BA66), -1, "USD")</f>
        <v>41361</v>
      </c>
      <c r="J66" s="234" t="str">
        <f t="shared" ca="1" si="11"/>
        <v>E</v>
      </c>
      <c r="K66" s="237" t="e">
        <f t="shared" ca="1" si="12"/>
        <v>#VALUE!</v>
      </c>
      <c r="L66" s="237" t="e">
        <f t="shared" ca="1" si="13"/>
        <v>#VALUE!</v>
      </c>
      <c r="M66" s="238" t="str">
        <f ca="1">[2]!YBHIST($I$24,$I66,"LMMOAS","sec")</f>
        <v>E</v>
      </c>
      <c r="N66" s="239" t="str">
        <f ca="1">[2]!YBHIST($I$24,$I65,M$25,"sec","")</f>
        <v>E</v>
      </c>
      <c r="O66" s="240" t="str">
        <f ca="1">[2]!YBHIST("1 Month LIBOR",I66,"Yield","bmk","")</f>
        <v>E</v>
      </c>
      <c r="P66" s="237" t="e">
        <f t="shared" ca="1" si="14"/>
        <v>#VALUE!</v>
      </c>
      <c r="Q66" s="171" t="str">
        <f ca="1">[2]!YBSCEN($I$24,$J65&amp;"d","Market",O$25,"Swap",$I65,"LMMSkew","","Model",100,0,29,"Gradual","ParShift|N",0,"Annualized ROR",O65,100,"",,,,"Default",,,,"Default",,)</f>
        <v>E</v>
      </c>
      <c r="R66" s="237" t="e">
        <f t="shared" ca="1" si="15"/>
        <v>#VALUE!</v>
      </c>
      <c r="S66" s="241" t="e">
        <f t="shared" ca="1" si="16"/>
        <v>#VALUE!</v>
      </c>
      <c r="T66" s="237" t="e">
        <f ca="1">SUM(R$53:R66)</f>
        <v>#VALUE!</v>
      </c>
      <c r="U66" s="241" t="e">
        <f t="shared" ca="1" si="31"/>
        <v>#VALUE!</v>
      </c>
      <c r="V66" s="242">
        <f ca="1">VLOOKUP($I66, 'Barcap OAD'!$A:$S, $F$24, FALSE)</f>
        <v>-15.7</v>
      </c>
      <c r="W66" s="243" t="e">
        <f t="shared" ca="1" si="17"/>
        <v>#VALUE!</v>
      </c>
      <c r="X66" s="244" t="str">
        <f ca="1">[2]!YBHIST($E66,$I66,X$25,"sec","")</f>
        <v>E</v>
      </c>
      <c r="Y66" s="237" t="e">
        <f t="shared" ca="1" si="6"/>
        <v>#VALUE!</v>
      </c>
      <c r="Z66" s="171" t="e">
        <f t="shared" ca="1" si="7"/>
        <v>#VALUE!</v>
      </c>
      <c r="AA66" s="171" t="str">
        <f ca="1">[2]!YBHIST($F66,$I66,X$25,"sec","")</f>
        <v>E</v>
      </c>
      <c r="AB66" s="171" t="e">
        <f t="shared" ca="1" si="18"/>
        <v>#VALUE!</v>
      </c>
      <c r="AC66" s="245" t="e">
        <f t="shared" ca="1" si="19"/>
        <v>#VALUE!</v>
      </c>
      <c r="AD66" s="246">
        <f ca="1">VLOOKUP($I66, 'Barcap OAD'!$A:$S, $F$26, FALSE)</f>
        <v>7.0179999999999998</v>
      </c>
      <c r="AE66" s="243" t="e">
        <f t="shared" ca="1" si="8"/>
        <v>#VALUE!</v>
      </c>
      <c r="AF66" s="247" t="e">
        <f t="shared" ca="1" si="9"/>
        <v>#VALUE!</v>
      </c>
      <c r="AG66" s="237" t="e">
        <f t="shared" ca="1" si="20"/>
        <v>#VALUE!</v>
      </c>
      <c r="AH66" s="241" t="e">
        <f t="shared" ca="1" si="21"/>
        <v>#VALUE!</v>
      </c>
      <c r="AI66" s="237" t="e">
        <f t="shared" ca="1" si="22"/>
        <v>#VALUE!</v>
      </c>
      <c r="AJ66" s="241" t="e">
        <f t="shared" ca="1" si="23"/>
        <v>#VALUE!</v>
      </c>
      <c r="AK66" s="245" t="e">
        <f t="shared" ca="1" si="24"/>
        <v>#VALUE!</v>
      </c>
      <c r="AL66" s="248" t="e">
        <f t="shared" ca="1" si="25"/>
        <v>#VALUE!</v>
      </c>
      <c r="AM66" s="241" t="e">
        <f t="shared" ca="1" si="26"/>
        <v>#VALUE!</v>
      </c>
      <c r="AN66" s="237" t="e">
        <f ca="1">SUM(AL$53:AL66)</f>
        <v>#VALUE!</v>
      </c>
      <c r="AO66" s="203" t="e">
        <f t="shared" ca="1" si="32"/>
        <v>#VALUE!</v>
      </c>
      <c r="AP66" s="249" t="e">
        <f t="shared" ca="1" si="27"/>
        <v>#VALUE!</v>
      </c>
      <c r="AQ66" s="250" t="e">
        <f t="shared" ca="1" si="28"/>
        <v>#VALUE!</v>
      </c>
      <c r="AR66" s="204"/>
      <c r="AS66" s="221"/>
      <c r="AX66" s="208" t="str">
        <f ca="1">[2]!YBHIST($I$24,$I66,J$25,"sec","")</f>
        <v>E</v>
      </c>
      <c r="AY66" s="206" t="str">
        <f ca="1">[2]!YBPRICE($I$24,AX66&amp;"d","Market","AccruedInterest","Swap",$I66,"LMMSkew","","Model",100,"")</f>
        <v>E</v>
      </c>
      <c r="BA66" s="67">
        <f t="shared" si="5"/>
        <v>-24</v>
      </c>
      <c r="BI66" s="517" t="e">
        <f t="shared" ca="1" si="33"/>
        <v>#VALUE!</v>
      </c>
      <c r="BJ66" s="517" t="e">
        <f ca="1">PRODUCT($BI$53:BI66)-1</f>
        <v>#VALUE!</v>
      </c>
      <c r="BK66" s="517" t="e">
        <f t="shared" ca="1" si="34"/>
        <v>#VALUE!</v>
      </c>
      <c r="BL66" s="517" t="e">
        <f ca="1">PRODUCT($BK$53:BK66)-1</f>
        <v>#VALUE!</v>
      </c>
    </row>
    <row r="67" spans="1:64" ht="15" customHeight="1">
      <c r="C67" s="222">
        <f t="shared" ca="1" si="35"/>
        <v>41404</v>
      </c>
      <c r="D67" s="70">
        <f t="shared" ca="1" si="29"/>
        <v>41429</v>
      </c>
      <c r="E67" s="70" t="str">
        <f t="shared" ca="1" si="10"/>
        <v>FNMA3.0-TBA-May</v>
      </c>
      <c r="F67" s="70" t="str">
        <f t="shared" ca="1" si="10"/>
        <v>FNMA3.0-TBA-Jun</v>
      </c>
      <c r="G67" s="70" t="str">
        <f t="shared" si="30"/>
        <v>FNMA3.0-TBA-GEN</v>
      </c>
      <c r="H67" s="71"/>
      <c r="I67" s="133">
        <f ca="1">[2]!YBWORKDAY(EDATE(Base_Date, BA67), -1, "USD")</f>
        <v>41394</v>
      </c>
      <c r="J67" s="331" t="str">
        <f t="shared" ca="1" si="11"/>
        <v>E</v>
      </c>
      <c r="K67" s="332" t="e">
        <f t="shared" ca="1" si="12"/>
        <v>#VALUE!</v>
      </c>
      <c r="L67" s="332" t="e">
        <f t="shared" ca="1" si="13"/>
        <v>#VALUE!</v>
      </c>
      <c r="M67" s="333" t="str">
        <f ca="1">[2]!YBHIST($I$24,$I67,"LMMOAS","sec")</f>
        <v>E</v>
      </c>
      <c r="N67" s="334" t="str">
        <f ca="1">[2]!YBHIST($I$24,$I66,M$25,"sec","")</f>
        <v>E</v>
      </c>
      <c r="O67" s="335" t="str">
        <f ca="1">[2]!YBHIST("1 Month LIBOR",I67,"Yield","bmk","")</f>
        <v>E</v>
      </c>
      <c r="P67" s="332" t="e">
        <f t="shared" ca="1" si="14"/>
        <v>#VALUE!</v>
      </c>
      <c r="Q67" s="336" t="str">
        <f ca="1">[2]!YBSCEN($I$24,$J66&amp;"d","Market",O$25,"Swap",$I66,"LMMSkew","","Model",100,0,29,"Gradual","ParShift|N",0,"Annualized ROR",O66,100,"",,,,"Default",,,,"Default",,)</f>
        <v>E</v>
      </c>
      <c r="R67" s="332" t="e">
        <f t="shared" ca="1" si="15"/>
        <v>#VALUE!</v>
      </c>
      <c r="S67" s="337" t="e">
        <f t="shared" ca="1" si="16"/>
        <v>#VALUE!</v>
      </c>
      <c r="T67" s="332" t="e">
        <f ca="1">SUM(R$53:R67)</f>
        <v>#VALUE!</v>
      </c>
      <c r="U67" s="337" t="e">
        <f t="shared" ca="1" si="31"/>
        <v>#VALUE!</v>
      </c>
      <c r="V67" s="338">
        <f ca="1">VLOOKUP($I67, 'Barcap OAD'!$A:$S, $F$24, FALSE)</f>
        <v>-15.3</v>
      </c>
      <c r="W67" s="339" t="e">
        <f t="shared" ca="1" si="17"/>
        <v>#VALUE!</v>
      </c>
      <c r="X67" s="340" t="str">
        <f ca="1">[2]!YBHIST($E67,$I67,X$25,"sec","")</f>
        <v>E</v>
      </c>
      <c r="Y67" s="332" t="e">
        <f t="shared" ca="1" si="6"/>
        <v>#VALUE!</v>
      </c>
      <c r="Z67" s="336" t="e">
        <f t="shared" ca="1" si="7"/>
        <v>#VALUE!</v>
      </c>
      <c r="AA67" s="336" t="str">
        <f ca="1">[2]!YBHIST($F67,$I67,X$25,"sec","")</f>
        <v>E</v>
      </c>
      <c r="AB67" s="336" t="e">
        <f t="shared" ca="1" si="18"/>
        <v>#VALUE!</v>
      </c>
      <c r="AC67" s="341" t="e">
        <f t="shared" ca="1" si="19"/>
        <v>#VALUE!</v>
      </c>
      <c r="AD67" s="342">
        <f ca="1">VLOOKUP($I67, 'Barcap OAD'!$A:$S, $F$26, FALSE)</f>
        <v>6.3730000000000002</v>
      </c>
      <c r="AE67" s="339" t="e">
        <f t="shared" ca="1" si="8"/>
        <v>#VALUE!</v>
      </c>
      <c r="AF67" s="343" t="e">
        <f t="shared" ca="1" si="9"/>
        <v>#VALUE!</v>
      </c>
      <c r="AG67" s="332" t="e">
        <f t="shared" ca="1" si="20"/>
        <v>#VALUE!</v>
      </c>
      <c r="AH67" s="337" t="e">
        <f t="shared" ca="1" si="21"/>
        <v>#VALUE!</v>
      </c>
      <c r="AI67" s="332" t="e">
        <f t="shared" ca="1" si="22"/>
        <v>#VALUE!</v>
      </c>
      <c r="AJ67" s="337" t="e">
        <f t="shared" ca="1" si="23"/>
        <v>#VALUE!</v>
      </c>
      <c r="AK67" s="341" t="e">
        <f t="shared" ca="1" si="24"/>
        <v>#VALUE!</v>
      </c>
      <c r="AL67" s="344" t="e">
        <f t="shared" ca="1" si="25"/>
        <v>#VALUE!</v>
      </c>
      <c r="AM67" s="337" t="e">
        <f t="shared" ca="1" si="26"/>
        <v>#VALUE!</v>
      </c>
      <c r="AN67" s="332" t="e">
        <f ca="1">SUM(AL$53:AL67)</f>
        <v>#VALUE!</v>
      </c>
      <c r="AO67" s="345" t="e">
        <f t="shared" ca="1" si="32"/>
        <v>#VALUE!</v>
      </c>
      <c r="AP67" s="346" t="e">
        <f t="shared" ca="1" si="27"/>
        <v>#VALUE!</v>
      </c>
      <c r="AQ67" s="347" t="e">
        <f t="shared" ca="1" si="28"/>
        <v>#VALUE!</v>
      </c>
      <c r="AR67" s="204"/>
      <c r="AS67" s="221"/>
      <c r="AX67" s="208" t="str">
        <f ca="1">[2]!YBHIST($I$24,$I67,J$25,"sec","")</f>
        <v>E</v>
      </c>
      <c r="AY67" s="206" t="str">
        <f ca="1">[2]!YBPRICE($I$24,AX67&amp;"d","Market","AccruedInterest","Swap",$I67,"LMMSkew","","Model",100,"")</f>
        <v>E</v>
      </c>
      <c r="BA67" s="67">
        <f t="shared" si="5"/>
        <v>-23</v>
      </c>
      <c r="BI67" s="517" t="e">
        <f t="shared" ca="1" si="33"/>
        <v>#VALUE!</v>
      </c>
      <c r="BJ67" s="517" t="e">
        <f ca="1">PRODUCT($BI$53:BI67)-1</f>
        <v>#VALUE!</v>
      </c>
      <c r="BK67" s="517" t="e">
        <f t="shared" ca="1" si="34"/>
        <v>#VALUE!</v>
      </c>
      <c r="BL67" s="517" t="e">
        <f ca="1">PRODUCT($BK$53:BK67)-1</f>
        <v>#VALUE!</v>
      </c>
    </row>
    <row r="68" spans="1:64" ht="15" customHeight="1">
      <c r="C68" s="222">
        <f t="shared" ca="1" si="35"/>
        <v>41435</v>
      </c>
      <c r="D68" s="70">
        <f t="shared" ref="D68:D73" ca="1" si="36">I68+35</f>
        <v>41460</v>
      </c>
      <c r="E68" s="70" t="str">
        <f t="shared" ref="E68:F72" ca="1" si="37">"FNMA"&amp;TEXT($J$23,"0.0")&amp;"-TBA-"&amp;TEXT(C68,"mmm")</f>
        <v>FNMA3.0-TBA-Jun</v>
      </c>
      <c r="F68" s="70" t="str">
        <f t="shared" ca="1" si="37"/>
        <v>FNMA3.0-TBA-Jul</v>
      </c>
      <c r="G68" s="70" t="str">
        <f t="shared" si="30"/>
        <v>FNMA3.0-TBA-GEN</v>
      </c>
      <c r="H68" s="71"/>
      <c r="I68" s="133">
        <f ca="1">[2]!YBWORKDAY(EDATE(Base_Date, BA68), -1, "USD")</f>
        <v>41425</v>
      </c>
      <c r="J68" s="234" t="str">
        <f t="shared" ref="J68:J73" ca="1" si="38">AX68</f>
        <v>E</v>
      </c>
      <c r="K68" s="237" t="e">
        <f t="shared" ref="K68:K73" ca="1" si="39">AX68+AY68</f>
        <v>#VALUE!</v>
      </c>
      <c r="L68" s="237" t="e">
        <f t="shared" ref="L68:L74" ca="1" si="40">K68-K67</f>
        <v>#VALUE!</v>
      </c>
      <c r="M68" s="238" t="str">
        <f ca="1">[2]!YBHIST($I$24,$I68,"LMMOAS","sec")</f>
        <v>E</v>
      </c>
      <c r="N68" s="239" t="str">
        <f ca="1">[2]!YBHIST($I$24,$I67,M$25,"sec","")</f>
        <v>E</v>
      </c>
      <c r="O68" s="240" t="str">
        <f ca="1">[2]!YBHIST("1 Month LIBOR",I68,"Yield","bmk","")</f>
        <v>E</v>
      </c>
      <c r="P68" s="237" t="e">
        <f t="shared" ref="P68:P73" ca="1" si="41">K67-Q68</f>
        <v>#VALUE!</v>
      </c>
      <c r="Q68" s="171" t="str">
        <f ca="1">[2]!YBSCEN($I$24,$J67&amp;"d","Market",O$25,"Swap",$I67,"LMMSkew","","Model",100,0,29,"Gradual","ParShift|N",0,"Annualized ROR",O67,100,"",,,,"Default",,,,"Default",,)</f>
        <v>E</v>
      </c>
      <c r="R68" s="237" t="e">
        <f t="shared" ref="R68:R73" ca="1" si="42">L68+P68</f>
        <v>#VALUE!</v>
      </c>
      <c r="S68" s="241" t="e">
        <f t="shared" ref="S68:S73" ca="1" si="43">R68/K67</f>
        <v>#VALUE!</v>
      </c>
      <c r="T68" s="237" t="e">
        <f ca="1">SUM(R$53:R68)</f>
        <v>#VALUE!</v>
      </c>
      <c r="U68" s="241" t="e">
        <f t="shared" ca="1" si="31"/>
        <v>#VALUE!</v>
      </c>
      <c r="V68" s="242">
        <f ca="1">VLOOKUP($I68, 'Barcap OAD'!$A:$S, $F$24, FALSE)</f>
        <v>-13.3</v>
      </c>
      <c r="W68" s="243" t="e">
        <f t="shared" ref="W68:W73" ca="1" si="44">K68/10000*V68</f>
        <v>#VALUE!</v>
      </c>
      <c r="X68" s="244" t="str">
        <f ca="1">[2]!YBHIST($E68,$I68,X$25,"sec","")</f>
        <v>E</v>
      </c>
      <c r="Y68" s="237" t="e">
        <f t="shared" ref="Y68:Y74" ca="1" si="45">X68-X67</f>
        <v>#VALUE!</v>
      </c>
      <c r="Z68" s="171" t="e">
        <f t="shared" ref="Z68:Z73" ca="1" si="46">X67-AA67</f>
        <v>#VALUE!</v>
      </c>
      <c r="AA68" s="171" t="str">
        <f ca="1">[2]!YBHIST($F68,$I68,X$25,"sec","")</f>
        <v>E</v>
      </c>
      <c r="AB68" s="171" t="e">
        <f t="shared" ref="AB68:AB73" ca="1" si="47">X67-Z68</f>
        <v>#VALUE!</v>
      </c>
      <c r="AC68" s="245" t="e">
        <f t="shared" ref="AC68:AC73" ca="1" si="48">Y68+Z68</f>
        <v>#VALUE!</v>
      </c>
      <c r="AD68" s="246">
        <f ca="1">VLOOKUP($I68, 'Barcap OAD'!$A:$S, $F$26, FALSE)</f>
        <v>7.5830000000000002</v>
      </c>
      <c r="AE68" s="243" t="e">
        <f t="shared" ref="AE68:AE73" ca="1" si="49">X68*AD68/10000</f>
        <v>#VALUE!</v>
      </c>
      <c r="AF68" s="247" t="e">
        <f t="shared" ref="AF68:AF73" ca="1" si="50">W68/AE68</f>
        <v>#VALUE!</v>
      </c>
      <c r="AG68" s="237" t="e">
        <f t="shared" ref="AG68:AG73" ca="1" si="51">-AC68*AF67</f>
        <v>#VALUE!</v>
      </c>
      <c r="AH68" s="241" t="e">
        <f t="shared" ref="AH68:AH73" ca="1" si="52">AG68/K67</f>
        <v>#VALUE!</v>
      </c>
      <c r="AI68" s="237" t="e">
        <f t="shared" ref="AI68:AI73" ca="1" si="53">AL68+AK68</f>
        <v>#VALUE!</v>
      </c>
      <c r="AJ68" s="241" t="e">
        <f t="shared" ref="AJ68:AJ73" ca="1" si="54">AF68-AF67</f>
        <v>#VALUE!</v>
      </c>
      <c r="AK68" s="245" t="e">
        <f t="shared" ref="AK68:AK73" ca="1" si="55">(AJ68*Y68)/2</f>
        <v>#VALUE!</v>
      </c>
      <c r="AL68" s="248" t="e">
        <f t="shared" ref="AL68:AL73" ca="1" si="56">AG68+R68</f>
        <v>#VALUE!</v>
      </c>
      <c r="AM68" s="241" t="e">
        <f t="shared" ref="AM68:AM73" ca="1" si="57">AL68/K67</f>
        <v>#VALUE!</v>
      </c>
      <c r="AN68" s="237" t="e">
        <f ca="1">SUM(AL$53:AL68)</f>
        <v>#VALUE!</v>
      </c>
      <c r="AO68" s="203" t="e">
        <f t="shared" ca="1" si="32"/>
        <v>#VALUE!</v>
      </c>
      <c r="AP68" s="249" t="e">
        <f t="shared" ref="AP68:AP73" ca="1" si="58">(Z68*AF68*-1)+P68</f>
        <v>#VALUE!</v>
      </c>
      <c r="AQ68" s="250" t="e">
        <f t="shared" ref="AQ68:AQ73" ca="1" si="59">AP68/K67</f>
        <v>#VALUE!</v>
      </c>
      <c r="AR68" s="204"/>
      <c r="AS68" s="221"/>
      <c r="AX68" s="208" t="str">
        <f ca="1">[2]!YBHIST($I$24,$I68,J$25,"sec","")</f>
        <v>E</v>
      </c>
      <c r="AY68" s="206" t="str">
        <f ca="1">[2]!YBPRICE($I$24,AX68&amp;"d","Market","AccruedInterest","Swap",$I68,"LMMSkew","","Model",100,"")</f>
        <v>E</v>
      </c>
      <c r="BA68" s="67">
        <f t="shared" si="5"/>
        <v>-22</v>
      </c>
      <c r="BI68" s="517" t="e">
        <f t="shared" ca="1" si="33"/>
        <v>#VALUE!</v>
      </c>
      <c r="BJ68" s="517" t="e">
        <f ca="1">PRODUCT($BI$53:BI68)-1</f>
        <v>#VALUE!</v>
      </c>
      <c r="BK68" s="517" t="e">
        <f t="shared" ca="1" si="34"/>
        <v>#VALUE!</v>
      </c>
      <c r="BL68" s="517" t="e">
        <f ca="1">PRODUCT($BK$53:BK68)-1</f>
        <v>#VALUE!</v>
      </c>
    </row>
    <row r="69" spans="1:64" ht="15">
      <c r="C69" s="222">
        <f t="shared" ca="1" si="35"/>
        <v>41463</v>
      </c>
      <c r="D69" s="70">
        <f t="shared" ca="1" si="36"/>
        <v>41488</v>
      </c>
      <c r="E69" s="70" t="str">
        <f t="shared" ca="1" si="37"/>
        <v>FNMA3.0-TBA-Jul</v>
      </c>
      <c r="F69" s="70" t="str">
        <f t="shared" ca="1" si="37"/>
        <v>FNMA3.0-TBA-Aug</v>
      </c>
      <c r="G69" s="70" t="str">
        <f t="shared" si="30"/>
        <v>FNMA3.0-TBA-GEN</v>
      </c>
      <c r="H69" s="71"/>
      <c r="I69" s="133">
        <f ca="1">[2]!YBWORKDAY(EDATE(Base_Date, BA69), -1, "USD")</f>
        <v>41453</v>
      </c>
      <c r="J69" s="331" t="str">
        <f t="shared" ca="1" si="38"/>
        <v>E</v>
      </c>
      <c r="K69" s="332" t="e">
        <f t="shared" ca="1" si="39"/>
        <v>#VALUE!</v>
      </c>
      <c r="L69" s="332" t="e">
        <f t="shared" ca="1" si="40"/>
        <v>#VALUE!</v>
      </c>
      <c r="M69" s="333" t="str">
        <f ca="1">[2]!YBHIST($I$24,$I69,"LMMOAS","sec")</f>
        <v>E</v>
      </c>
      <c r="N69" s="334" t="str">
        <f ca="1">[2]!YBHIST($I$24,$I68,M$25,"sec","")</f>
        <v>E</v>
      </c>
      <c r="O69" s="335" t="str">
        <f ca="1">[2]!YBHIST("1 Month LIBOR",I69,"Yield","bmk","")</f>
        <v>E</v>
      </c>
      <c r="P69" s="332" t="e">
        <f t="shared" ca="1" si="41"/>
        <v>#VALUE!</v>
      </c>
      <c r="Q69" s="336" t="str">
        <f ca="1">[2]!YBSCEN($I$24,$J68&amp;"d","Market",O$25,"Swap",$I68,"LMMSkew","","Model",100,0,29,"Gradual","ParShift|N",0,"Annualized ROR",O68,100,"",,,,"Default",,,,"Default",,)</f>
        <v>E</v>
      </c>
      <c r="R69" s="332" t="e">
        <f t="shared" ca="1" si="42"/>
        <v>#VALUE!</v>
      </c>
      <c r="S69" s="337" t="e">
        <f t="shared" ca="1" si="43"/>
        <v>#VALUE!</v>
      </c>
      <c r="T69" s="332" t="e">
        <f ca="1">SUM(R$53:R69)</f>
        <v>#VALUE!</v>
      </c>
      <c r="U69" s="337" t="e">
        <f t="shared" ca="1" si="31"/>
        <v>#VALUE!</v>
      </c>
      <c r="V69" s="338">
        <f ca="1">VLOOKUP($I69, 'Barcap OAD'!$A:$S, $F$24, FALSE)</f>
        <v>-10.6</v>
      </c>
      <c r="W69" s="339" t="e">
        <f t="shared" ca="1" si="44"/>
        <v>#VALUE!</v>
      </c>
      <c r="X69" s="340" t="str">
        <f ca="1">[2]!YBHIST($E69,$I69,X$25,"sec","")</f>
        <v>E</v>
      </c>
      <c r="Y69" s="332" t="e">
        <f t="shared" ca="1" si="45"/>
        <v>#VALUE!</v>
      </c>
      <c r="Z69" s="336" t="e">
        <f t="shared" ca="1" si="46"/>
        <v>#VALUE!</v>
      </c>
      <c r="AA69" s="336" t="str">
        <f ca="1">[2]!YBHIST($F69,$I69,X$25,"sec","")</f>
        <v>E</v>
      </c>
      <c r="AB69" s="336" t="e">
        <f t="shared" ca="1" si="47"/>
        <v>#VALUE!</v>
      </c>
      <c r="AC69" s="341" t="e">
        <f t="shared" ca="1" si="48"/>
        <v>#VALUE!</v>
      </c>
      <c r="AD69" s="342">
        <f ca="1">VLOOKUP($I69, 'Barcap OAD'!$A:$S, $F$26, FALSE)</f>
        <v>7.9279999999999999</v>
      </c>
      <c r="AE69" s="339" t="e">
        <f t="shared" ca="1" si="49"/>
        <v>#VALUE!</v>
      </c>
      <c r="AF69" s="343" t="e">
        <f t="shared" ca="1" si="50"/>
        <v>#VALUE!</v>
      </c>
      <c r="AG69" s="332" t="e">
        <f t="shared" ca="1" si="51"/>
        <v>#VALUE!</v>
      </c>
      <c r="AH69" s="337" t="e">
        <f t="shared" ca="1" si="52"/>
        <v>#VALUE!</v>
      </c>
      <c r="AI69" s="332" t="e">
        <f t="shared" ca="1" si="53"/>
        <v>#VALUE!</v>
      </c>
      <c r="AJ69" s="337" t="e">
        <f t="shared" ca="1" si="54"/>
        <v>#VALUE!</v>
      </c>
      <c r="AK69" s="341" t="e">
        <f t="shared" ca="1" si="55"/>
        <v>#VALUE!</v>
      </c>
      <c r="AL69" s="344" t="e">
        <f t="shared" ca="1" si="56"/>
        <v>#VALUE!</v>
      </c>
      <c r="AM69" s="337" t="e">
        <f t="shared" ca="1" si="57"/>
        <v>#VALUE!</v>
      </c>
      <c r="AN69" s="332" t="e">
        <f ca="1">SUM(AL$53:AL69)</f>
        <v>#VALUE!</v>
      </c>
      <c r="AO69" s="345" t="e">
        <f t="shared" ca="1" si="32"/>
        <v>#VALUE!</v>
      </c>
      <c r="AP69" s="346" t="e">
        <f t="shared" ca="1" si="58"/>
        <v>#VALUE!</v>
      </c>
      <c r="AQ69" s="347" t="e">
        <f t="shared" ca="1" si="59"/>
        <v>#VALUE!</v>
      </c>
      <c r="AR69" s="204"/>
      <c r="AS69" s="221"/>
      <c r="AX69" s="208" t="str">
        <f ca="1">[2]!YBHIST($I$24,$I69,J$25,"sec","")</f>
        <v>E</v>
      </c>
      <c r="AY69" s="206" t="str">
        <f ca="1">[2]!YBPRICE($I$24,AX69&amp;"d","Market","AccruedInterest","Swap",$I69,"LMMSkew","","Model",100,"")</f>
        <v>E</v>
      </c>
      <c r="BA69" s="67">
        <f t="shared" si="5"/>
        <v>-21</v>
      </c>
      <c r="BI69" s="517" t="e">
        <f t="shared" ca="1" si="33"/>
        <v>#VALUE!</v>
      </c>
      <c r="BJ69" s="517" t="e">
        <f ca="1">PRODUCT($BI$53:BI69)-1</f>
        <v>#VALUE!</v>
      </c>
      <c r="BK69" s="517" t="e">
        <f t="shared" ca="1" si="34"/>
        <v>#VALUE!</v>
      </c>
      <c r="BL69" s="517" t="e">
        <f ca="1">PRODUCT($BK$53:BK69)-1</f>
        <v>#VALUE!</v>
      </c>
    </row>
    <row r="70" spans="1:64" ht="15">
      <c r="A70" s="90"/>
      <c r="C70" s="222">
        <f t="shared" ca="1" si="35"/>
        <v>41496</v>
      </c>
      <c r="D70" s="70">
        <f t="shared" ca="1" si="36"/>
        <v>41521</v>
      </c>
      <c r="E70" s="70" t="str">
        <f t="shared" ca="1" si="37"/>
        <v>FNMA3.0-TBA-Aug</v>
      </c>
      <c r="F70" s="70" t="str">
        <f t="shared" ca="1" si="37"/>
        <v>FNMA3.0-TBA-Sep</v>
      </c>
      <c r="G70" s="70" t="str">
        <f t="shared" si="30"/>
        <v>FNMA3.0-TBA-GEN</v>
      </c>
      <c r="H70" s="71"/>
      <c r="I70" s="133">
        <f ca="1">[2]!YBWORKDAY(EDATE(Base_Date, BA70), -1, "USD")</f>
        <v>41486</v>
      </c>
      <c r="J70" s="331" t="str">
        <f t="shared" ca="1" si="38"/>
        <v>E</v>
      </c>
      <c r="K70" s="332" t="e">
        <f t="shared" ca="1" si="39"/>
        <v>#VALUE!</v>
      </c>
      <c r="L70" s="332" t="e">
        <f t="shared" ca="1" si="40"/>
        <v>#VALUE!</v>
      </c>
      <c r="M70" s="333" t="str">
        <f ca="1">[2]!YBHIST($I$24,$I70,"LMMOAS","sec")</f>
        <v>E</v>
      </c>
      <c r="N70" s="334" t="str">
        <f ca="1">[2]!YBHIST($I$24,$I69,M$25,"sec","")</f>
        <v>E</v>
      </c>
      <c r="O70" s="335" t="str">
        <f ca="1">[2]!YBHIST("1 Month LIBOR",I70,"Yield","bmk","")</f>
        <v>E</v>
      </c>
      <c r="P70" s="332" t="e">
        <f t="shared" ca="1" si="41"/>
        <v>#VALUE!</v>
      </c>
      <c r="Q70" s="336" t="str">
        <f ca="1">[2]!YBSCEN($I$24,$J69&amp;"d","Market",O$25,"Swap",$I69,"LMMSkew","","Model",100,0,29,"Gradual","ParShift|N",0,"Annualized ROR",O69,100,"",,,,"Default",,,,"Default",,)</f>
        <v>E</v>
      </c>
      <c r="R70" s="332" t="e">
        <f t="shared" ca="1" si="42"/>
        <v>#VALUE!</v>
      </c>
      <c r="S70" s="337" t="e">
        <f t="shared" ca="1" si="43"/>
        <v>#VALUE!</v>
      </c>
      <c r="T70" s="332" t="e">
        <f ca="1">SUM(R$53:R70)</f>
        <v>#VALUE!</v>
      </c>
      <c r="U70" s="337" t="e">
        <f t="shared" ca="1" si="31"/>
        <v>#VALUE!</v>
      </c>
      <c r="V70" s="338">
        <f ca="1">VLOOKUP($I70, 'Barcap OAD'!$A:$S, $F$24, FALSE)</f>
        <v>-9.5</v>
      </c>
      <c r="W70" s="339" t="e">
        <f t="shared" ca="1" si="44"/>
        <v>#VALUE!</v>
      </c>
      <c r="X70" s="340" t="str">
        <f ca="1">[2]!YBHIST($E70,$I70,X$25,"sec","")</f>
        <v>E</v>
      </c>
      <c r="Y70" s="332" t="e">
        <f t="shared" ca="1" si="45"/>
        <v>#VALUE!</v>
      </c>
      <c r="Z70" s="336" t="e">
        <f t="shared" ca="1" si="46"/>
        <v>#VALUE!</v>
      </c>
      <c r="AA70" s="336" t="str">
        <f ca="1">[2]!YBHIST($F70,$I70,X$25,"sec","")</f>
        <v>E</v>
      </c>
      <c r="AB70" s="336" t="e">
        <f t="shared" ca="1" si="47"/>
        <v>#VALUE!</v>
      </c>
      <c r="AC70" s="341" t="e">
        <f t="shared" ca="1" si="48"/>
        <v>#VALUE!</v>
      </c>
      <c r="AD70" s="342">
        <f ca="1">VLOOKUP($I70, 'Barcap OAD'!$A:$S, $F$26, FALSE)</f>
        <v>8.0239999999999991</v>
      </c>
      <c r="AE70" s="339" t="e">
        <f t="shared" ca="1" si="49"/>
        <v>#VALUE!</v>
      </c>
      <c r="AF70" s="343" t="e">
        <f t="shared" ca="1" si="50"/>
        <v>#VALUE!</v>
      </c>
      <c r="AG70" s="332" t="e">
        <f t="shared" ca="1" si="51"/>
        <v>#VALUE!</v>
      </c>
      <c r="AH70" s="337" t="e">
        <f t="shared" ca="1" si="52"/>
        <v>#VALUE!</v>
      </c>
      <c r="AI70" s="332" t="e">
        <f t="shared" ca="1" si="53"/>
        <v>#VALUE!</v>
      </c>
      <c r="AJ70" s="337" t="e">
        <f t="shared" ca="1" si="54"/>
        <v>#VALUE!</v>
      </c>
      <c r="AK70" s="341" t="e">
        <f t="shared" ca="1" si="55"/>
        <v>#VALUE!</v>
      </c>
      <c r="AL70" s="344" t="e">
        <f t="shared" ca="1" si="56"/>
        <v>#VALUE!</v>
      </c>
      <c r="AM70" s="337" t="e">
        <f t="shared" ca="1" si="57"/>
        <v>#VALUE!</v>
      </c>
      <c r="AN70" s="332" t="e">
        <f ca="1">SUM(AL$53:AL70)</f>
        <v>#VALUE!</v>
      </c>
      <c r="AO70" s="345" t="e">
        <f t="shared" ca="1" si="32"/>
        <v>#VALUE!</v>
      </c>
      <c r="AP70" s="346" t="e">
        <f t="shared" ca="1" si="58"/>
        <v>#VALUE!</v>
      </c>
      <c r="AQ70" s="347" t="e">
        <f t="shared" ca="1" si="59"/>
        <v>#VALUE!</v>
      </c>
      <c r="AR70" s="204"/>
      <c r="AS70" s="221"/>
      <c r="AX70" s="208" t="str">
        <f ca="1">[2]!YBHIST($I$24,$I70,J$25,"sec","")</f>
        <v>E</v>
      </c>
      <c r="AY70" s="206" t="str">
        <f ca="1">[2]!YBPRICE($I$24,AX70&amp;"d","Market","AccruedInterest","Swap",$I70,"LMMSkew","","Model",100,"")</f>
        <v>E</v>
      </c>
      <c r="BA70" s="67">
        <f t="shared" si="5"/>
        <v>-20</v>
      </c>
      <c r="BI70" s="517" t="e">
        <f t="shared" ca="1" si="33"/>
        <v>#VALUE!</v>
      </c>
      <c r="BJ70" s="517" t="e">
        <f ca="1">PRODUCT($BI$53:BI70)-1</f>
        <v>#VALUE!</v>
      </c>
      <c r="BK70" s="517" t="e">
        <f t="shared" ca="1" si="34"/>
        <v>#VALUE!</v>
      </c>
      <c r="BL70" s="517" t="e">
        <f ca="1">PRODUCT($BK$53:BK70)-1</f>
        <v>#VALUE!</v>
      </c>
    </row>
    <row r="71" spans="1:64" ht="15">
      <c r="A71" s="90"/>
      <c r="C71" s="222">
        <f t="shared" ca="1" si="35"/>
        <v>41526</v>
      </c>
      <c r="D71" s="70">
        <f t="shared" ca="1" si="36"/>
        <v>41551</v>
      </c>
      <c r="E71" s="70" t="str">
        <f t="shared" ca="1" si="37"/>
        <v>FNMA3.0-TBA-Sep</v>
      </c>
      <c r="F71" s="70" t="str">
        <f t="shared" ca="1" si="37"/>
        <v>FNMA3.0-TBA-Oct</v>
      </c>
      <c r="G71" s="70" t="str">
        <f t="shared" si="30"/>
        <v>FNMA3.0-TBA-GEN</v>
      </c>
      <c r="H71" s="71"/>
      <c r="I71" s="133">
        <f ca="1">[2]!YBWORKDAY(EDATE(Base_Date, BA71), -1, "USD")</f>
        <v>41516</v>
      </c>
      <c r="J71" s="234" t="str">
        <f t="shared" ca="1" si="38"/>
        <v>E</v>
      </c>
      <c r="K71" s="237" t="e">
        <f t="shared" ca="1" si="39"/>
        <v>#VALUE!</v>
      </c>
      <c r="L71" s="237" t="e">
        <f t="shared" ca="1" si="40"/>
        <v>#VALUE!</v>
      </c>
      <c r="M71" s="238" t="str">
        <f ca="1">[2]!YBHIST($I$24,$I71,"LMMOAS","sec")</f>
        <v>E</v>
      </c>
      <c r="N71" s="239" t="str">
        <f ca="1">[2]!YBHIST($I$24,$I70,M$25,"sec","")</f>
        <v>E</v>
      </c>
      <c r="O71" s="240" t="str">
        <f ca="1">[2]!YBHIST("1 Month LIBOR",I71,"Yield","bmk","")</f>
        <v>E</v>
      </c>
      <c r="P71" s="237" t="e">
        <f t="shared" ca="1" si="41"/>
        <v>#VALUE!</v>
      </c>
      <c r="Q71" s="171" t="str">
        <f ca="1">[2]!YBSCEN($I$24,$J70&amp;"d","Market",O$25,"Swap",$I70,"LMMSkew","","Model",100,0,29,"Gradual","ParShift|N",0,"Annualized ROR",O70,100,"",,,,"Default",,,,"Default",,)</f>
        <v>E</v>
      </c>
      <c r="R71" s="237" t="e">
        <f t="shared" ca="1" si="42"/>
        <v>#VALUE!</v>
      </c>
      <c r="S71" s="241" t="e">
        <f t="shared" ca="1" si="43"/>
        <v>#VALUE!</v>
      </c>
      <c r="T71" s="237" t="e">
        <f ca="1">SUM(R$53:R71)</f>
        <v>#VALUE!</v>
      </c>
      <c r="U71" s="241" t="e">
        <f t="shared" ca="1" si="31"/>
        <v>#VALUE!</v>
      </c>
      <c r="V71" s="242">
        <f ca="1">VLOOKUP($I71, 'Barcap OAD'!$A:$S, $F$24, FALSE)</f>
        <v>-8.9</v>
      </c>
      <c r="W71" s="243" t="e">
        <f t="shared" ca="1" si="44"/>
        <v>#VALUE!</v>
      </c>
      <c r="X71" s="244" t="str">
        <f ca="1">[2]!YBHIST($E71,$I71,X$25,"sec","")</f>
        <v>E</v>
      </c>
      <c r="Y71" s="237" t="e">
        <f t="shared" ca="1" si="45"/>
        <v>#VALUE!</v>
      </c>
      <c r="Z71" s="171" t="e">
        <f t="shared" ca="1" si="46"/>
        <v>#VALUE!</v>
      </c>
      <c r="AA71" s="171" t="str">
        <f ca="1">[2]!YBHIST($F71,$I71,X$25,"sec","")</f>
        <v>E</v>
      </c>
      <c r="AB71" s="171" t="e">
        <f t="shared" ca="1" si="47"/>
        <v>#VALUE!</v>
      </c>
      <c r="AC71" s="245" t="e">
        <f t="shared" ca="1" si="48"/>
        <v>#VALUE!</v>
      </c>
      <c r="AD71" s="246">
        <f ca="1">VLOOKUP($I71, 'Barcap OAD'!$A:$S, $F$26, FALSE)</f>
        <v>8.0820000000000007</v>
      </c>
      <c r="AE71" s="243" t="e">
        <f t="shared" ca="1" si="49"/>
        <v>#VALUE!</v>
      </c>
      <c r="AF71" s="247" t="e">
        <f t="shared" ca="1" si="50"/>
        <v>#VALUE!</v>
      </c>
      <c r="AG71" s="237" t="e">
        <f t="shared" ca="1" si="51"/>
        <v>#VALUE!</v>
      </c>
      <c r="AH71" s="241" t="e">
        <f t="shared" ca="1" si="52"/>
        <v>#VALUE!</v>
      </c>
      <c r="AI71" s="237" t="e">
        <f t="shared" ca="1" si="53"/>
        <v>#VALUE!</v>
      </c>
      <c r="AJ71" s="241" t="e">
        <f t="shared" ca="1" si="54"/>
        <v>#VALUE!</v>
      </c>
      <c r="AK71" s="245" t="e">
        <f t="shared" ca="1" si="55"/>
        <v>#VALUE!</v>
      </c>
      <c r="AL71" s="248" t="e">
        <f t="shared" ca="1" si="56"/>
        <v>#VALUE!</v>
      </c>
      <c r="AM71" s="241" t="e">
        <f t="shared" ca="1" si="57"/>
        <v>#VALUE!</v>
      </c>
      <c r="AN71" s="237" t="e">
        <f ca="1">SUM(AL$53:AL71)</f>
        <v>#VALUE!</v>
      </c>
      <c r="AO71" s="203" t="e">
        <f t="shared" ca="1" si="32"/>
        <v>#VALUE!</v>
      </c>
      <c r="AP71" s="249" t="e">
        <f t="shared" ca="1" si="58"/>
        <v>#VALUE!</v>
      </c>
      <c r="AQ71" s="250" t="e">
        <f t="shared" ca="1" si="59"/>
        <v>#VALUE!</v>
      </c>
      <c r="AR71" s="204"/>
      <c r="AS71" s="221"/>
      <c r="AX71" s="208" t="str">
        <f ca="1">[2]!YBHIST($I$24,$I71,J$25,"sec","")</f>
        <v>E</v>
      </c>
      <c r="AY71" s="206" t="str">
        <f ca="1">[2]!YBPRICE($I$24,AX71&amp;"d","Market","AccruedInterest","Swap",$I71,"LMMSkew","","Model",100,"")</f>
        <v>E</v>
      </c>
      <c r="BA71" s="67">
        <f t="shared" si="5"/>
        <v>-19</v>
      </c>
      <c r="BI71" s="517" t="e">
        <f t="shared" ca="1" si="33"/>
        <v>#VALUE!</v>
      </c>
      <c r="BJ71" s="517" t="e">
        <f ca="1">PRODUCT($BI$53:BI71)-1</f>
        <v>#VALUE!</v>
      </c>
      <c r="BK71" s="517" t="e">
        <f t="shared" ca="1" si="34"/>
        <v>#VALUE!</v>
      </c>
      <c r="BL71" s="517" t="e">
        <f ca="1">PRODUCT($BK$53:BK71)-1</f>
        <v>#VALUE!</v>
      </c>
    </row>
    <row r="72" spans="1:64" ht="15">
      <c r="A72" s="90"/>
      <c r="C72" s="222">
        <f t="shared" ref="C72:C77" ca="1" si="60">I72+10</f>
        <v>41557</v>
      </c>
      <c r="D72" s="70">
        <f t="shared" ca="1" si="36"/>
        <v>41582</v>
      </c>
      <c r="E72" s="70" t="str">
        <f t="shared" ca="1" si="37"/>
        <v>FNMA3.0-TBA-Oct</v>
      </c>
      <c r="F72" s="70" t="str">
        <f t="shared" ca="1" si="37"/>
        <v>FNMA3.0-TBA-Nov</v>
      </c>
      <c r="G72" s="70" t="str">
        <f t="shared" si="30"/>
        <v>FNMA3.0-TBA-GEN</v>
      </c>
      <c r="H72" s="71"/>
      <c r="I72" s="133">
        <f ca="1">[2]!YBWORKDAY(EDATE(Base_Date, BA72), -1, "USD")</f>
        <v>41547</v>
      </c>
      <c r="J72" s="234" t="str">
        <f t="shared" ca="1" si="38"/>
        <v>E</v>
      </c>
      <c r="K72" s="237" t="e">
        <f t="shared" ca="1" si="39"/>
        <v>#VALUE!</v>
      </c>
      <c r="L72" s="237" t="e">
        <f t="shared" ca="1" si="40"/>
        <v>#VALUE!</v>
      </c>
      <c r="M72" s="238" t="str">
        <f ca="1">[2]!YBHIST($I$24,$I72,"LMMOAS","sec")</f>
        <v>E</v>
      </c>
      <c r="N72" s="239" t="str">
        <f ca="1">[2]!YBHIST($I$24,$I71,M$25,"sec","")</f>
        <v>E</v>
      </c>
      <c r="O72" s="240" t="str">
        <f ca="1">[2]!YBHIST("1 Month LIBOR",I72,"Yield","bmk","")</f>
        <v>E</v>
      </c>
      <c r="P72" s="237" t="e">
        <f t="shared" ca="1" si="41"/>
        <v>#VALUE!</v>
      </c>
      <c r="Q72" s="171" t="str">
        <f ca="1">[2]!YBSCEN($I$24,$J71&amp;"d","Market",O$25,"Swap",$I71,"LMMSkew","","Model",100,0,29,"Gradual","ParShift|N",0,"Annualized ROR",O71,100,"",,,,"Default",,,,"Default",,)</f>
        <v>E</v>
      </c>
      <c r="R72" s="237" t="e">
        <f t="shared" ca="1" si="42"/>
        <v>#VALUE!</v>
      </c>
      <c r="S72" s="241" t="e">
        <f t="shared" ca="1" si="43"/>
        <v>#VALUE!</v>
      </c>
      <c r="T72" s="237" t="e">
        <f ca="1">SUM(R$53:R72)</f>
        <v>#VALUE!</v>
      </c>
      <c r="U72" s="241" t="e">
        <f t="shared" ca="1" si="31"/>
        <v>#VALUE!</v>
      </c>
      <c r="V72" s="242">
        <f ca="1">VLOOKUP($I72, 'Barcap OAD'!$A:$S, $F$24, FALSE)</f>
        <v>-10.4</v>
      </c>
      <c r="W72" s="243" t="e">
        <f t="shared" ca="1" si="44"/>
        <v>#VALUE!</v>
      </c>
      <c r="X72" s="244" t="str">
        <f ca="1">[2]!YBHIST($E72,$I72,X$25,"sec","")</f>
        <v>E</v>
      </c>
      <c r="Y72" s="237" t="e">
        <f t="shared" ca="1" si="45"/>
        <v>#VALUE!</v>
      </c>
      <c r="Z72" s="171" t="e">
        <f t="shared" ca="1" si="46"/>
        <v>#VALUE!</v>
      </c>
      <c r="AA72" s="171" t="str">
        <f ca="1">[2]!YBHIST($F72,$I72,X$25,"sec","")</f>
        <v>E</v>
      </c>
      <c r="AB72" s="171" t="e">
        <f t="shared" ca="1" si="47"/>
        <v>#VALUE!</v>
      </c>
      <c r="AC72" s="245" t="e">
        <f t="shared" ca="1" si="48"/>
        <v>#VALUE!</v>
      </c>
      <c r="AD72" s="246">
        <f ca="1">VLOOKUP($I72, 'Barcap OAD'!$A:$S, $F$26, FALSE)</f>
        <v>7.9720000000000004</v>
      </c>
      <c r="AE72" s="243" t="e">
        <f t="shared" ca="1" si="49"/>
        <v>#VALUE!</v>
      </c>
      <c r="AF72" s="247" t="e">
        <f t="shared" ca="1" si="50"/>
        <v>#VALUE!</v>
      </c>
      <c r="AG72" s="237" t="e">
        <f t="shared" ca="1" si="51"/>
        <v>#VALUE!</v>
      </c>
      <c r="AH72" s="241" t="e">
        <f t="shared" ca="1" si="52"/>
        <v>#VALUE!</v>
      </c>
      <c r="AI72" s="237" t="e">
        <f t="shared" ca="1" si="53"/>
        <v>#VALUE!</v>
      </c>
      <c r="AJ72" s="241" t="e">
        <f t="shared" ca="1" si="54"/>
        <v>#VALUE!</v>
      </c>
      <c r="AK72" s="245" t="e">
        <f t="shared" ca="1" si="55"/>
        <v>#VALUE!</v>
      </c>
      <c r="AL72" s="248" t="e">
        <f t="shared" ca="1" si="56"/>
        <v>#VALUE!</v>
      </c>
      <c r="AM72" s="241" t="e">
        <f t="shared" ca="1" si="57"/>
        <v>#VALUE!</v>
      </c>
      <c r="AN72" s="237" t="e">
        <f ca="1">SUM(AL$53:AL72)</f>
        <v>#VALUE!</v>
      </c>
      <c r="AO72" s="203" t="e">
        <f t="shared" ca="1" si="32"/>
        <v>#VALUE!</v>
      </c>
      <c r="AP72" s="249" t="e">
        <f t="shared" ca="1" si="58"/>
        <v>#VALUE!</v>
      </c>
      <c r="AQ72" s="250" t="e">
        <f t="shared" ca="1" si="59"/>
        <v>#VALUE!</v>
      </c>
      <c r="AX72" s="208" t="str">
        <f ca="1">[2]!YBHIST($I$24,$I72,J$25,"sec","")</f>
        <v>E</v>
      </c>
      <c r="AY72" s="206" t="str">
        <f ca="1">[2]!YBPRICE($I$24,AX72&amp;"d","Market","AccruedInterest","Swap",$I72,"LMMSkew","","Model",100,"")</f>
        <v>E</v>
      </c>
      <c r="BA72" s="67">
        <f t="shared" si="5"/>
        <v>-18</v>
      </c>
      <c r="BI72" s="517" t="e">
        <f t="shared" ca="1" si="33"/>
        <v>#VALUE!</v>
      </c>
      <c r="BJ72" s="517" t="e">
        <f ca="1">PRODUCT($BI$53:BI72)-1</f>
        <v>#VALUE!</v>
      </c>
      <c r="BK72" s="517" t="e">
        <f t="shared" ca="1" si="34"/>
        <v>#VALUE!</v>
      </c>
      <c r="BL72" s="517" t="e">
        <f ca="1">PRODUCT($BK$53:BK72)-1</f>
        <v>#VALUE!</v>
      </c>
    </row>
    <row r="73" spans="1:64" ht="15">
      <c r="A73" s="90"/>
      <c r="C73" s="222">
        <f t="shared" ca="1" si="60"/>
        <v>41588</v>
      </c>
      <c r="D73" s="70">
        <f t="shared" ca="1" si="36"/>
        <v>41613</v>
      </c>
      <c r="E73" s="70" t="str">
        <f t="shared" ref="E73" ca="1" si="61">"FNMA"&amp;TEXT($J$23,"0.0")&amp;"-TBA-"&amp;TEXT(C73,"mmm")</f>
        <v>FNMA3.0-TBA-Nov</v>
      </c>
      <c r="F73" s="70" t="str">
        <f t="shared" ref="F73" ca="1" si="62">"FNMA"&amp;TEXT($J$23,"0.0")&amp;"-TBA-"&amp;TEXT(D73,"mmm")</f>
        <v>FNMA3.0-TBA-Dec</v>
      </c>
      <c r="G73" s="70" t="str">
        <f t="shared" si="30"/>
        <v>FNMA3.0-TBA-GEN</v>
      </c>
      <c r="H73" s="71"/>
      <c r="I73" s="133">
        <f ca="1">[2]!YBWORKDAY(EDATE(Base_Date, BA73), -1, "USD")</f>
        <v>41578</v>
      </c>
      <c r="J73" s="234" t="str">
        <f t="shared" ca="1" si="38"/>
        <v>E</v>
      </c>
      <c r="K73" s="237" t="e">
        <f t="shared" ca="1" si="39"/>
        <v>#VALUE!</v>
      </c>
      <c r="L73" s="237" t="e">
        <f t="shared" ca="1" si="40"/>
        <v>#VALUE!</v>
      </c>
      <c r="M73" s="238" t="str">
        <f ca="1">[2]!YBHIST($I$24,$I73,"LMMOAS","sec")</f>
        <v>E</v>
      </c>
      <c r="N73" s="239" t="str">
        <f ca="1">[2]!YBHIST($I$24,$I72,M$25,"sec","")</f>
        <v>E</v>
      </c>
      <c r="O73" s="240" t="str">
        <f ca="1">[2]!YBHIST("1 Month LIBOR",I73,"Yield","bmk","")</f>
        <v>E</v>
      </c>
      <c r="P73" s="237" t="e">
        <f t="shared" ca="1" si="41"/>
        <v>#VALUE!</v>
      </c>
      <c r="Q73" s="171" t="str">
        <f ca="1">[2]!YBSCEN($I$24,$J72&amp;"d","Market",O$25,"Swap",$I72,"LMMSkew","","Model",100,0,29,"Gradual","ParShift|N",0,"Annualized ROR",O72,100,"",,,,"Default",,,,"Default",,)</f>
        <v>E</v>
      </c>
      <c r="R73" s="237" t="e">
        <f t="shared" ca="1" si="42"/>
        <v>#VALUE!</v>
      </c>
      <c r="S73" s="241" t="e">
        <f t="shared" ca="1" si="43"/>
        <v>#VALUE!</v>
      </c>
      <c r="T73" s="237" t="e">
        <f ca="1">SUM(R$53:R73)</f>
        <v>#VALUE!</v>
      </c>
      <c r="U73" s="241" t="e">
        <f t="shared" ca="1" si="31"/>
        <v>#VALUE!</v>
      </c>
      <c r="V73" s="242">
        <f ca="1">VLOOKUP($I73, 'Barcap OAD'!$A:$S, $F$24, FALSE)</f>
        <v>-11.3</v>
      </c>
      <c r="W73" s="243" t="e">
        <f t="shared" ca="1" si="44"/>
        <v>#VALUE!</v>
      </c>
      <c r="X73" s="244" t="str">
        <f ca="1">[2]!YBHIST($E73,$I73,X$25,"sec","")</f>
        <v>E</v>
      </c>
      <c r="Y73" s="237" t="e">
        <f t="shared" ca="1" si="45"/>
        <v>#VALUE!</v>
      </c>
      <c r="Z73" s="171" t="e">
        <f t="shared" ca="1" si="46"/>
        <v>#VALUE!</v>
      </c>
      <c r="AA73" s="171" t="str">
        <f ca="1">[2]!YBHIST($F73,$I73,X$25,"sec","")</f>
        <v>E</v>
      </c>
      <c r="AB73" s="171" t="e">
        <f t="shared" ca="1" si="47"/>
        <v>#VALUE!</v>
      </c>
      <c r="AC73" s="245" t="e">
        <f t="shared" ca="1" si="48"/>
        <v>#VALUE!</v>
      </c>
      <c r="AD73" s="246">
        <f ca="1">VLOOKUP($I73, 'Barcap OAD'!$A:$S, $F$26, FALSE)</f>
        <v>7.7620750000000003</v>
      </c>
      <c r="AE73" s="243" t="e">
        <f t="shared" ca="1" si="49"/>
        <v>#VALUE!</v>
      </c>
      <c r="AF73" s="247" t="e">
        <f t="shared" ca="1" si="50"/>
        <v>#VALUE!</v>
      </c>
      <c r="AG73" s="237" t="e">
        <f t="shared" ca="1" si="51"/>
        <v>#VALUE!</v>
      </c>
      <c r="AH73" s="241" t="e">
        <f t="shared" ca="1" si="52"/>
        <v>#VALUE!</v>
      </c>
      <c r="AI73" s="237" t="e">
        <f t="shared" ca="1" si="53"/>
        <v>#VALUE!</v>
      </c>
      <c r="AJ73" s="241" t="e">
        <f t="shared" ca="1" si="54"/>
        <v>#VALUE!</v>
      </c>
      <c r="AK73" s="245" t="e">
        <f t="shared" ca="1" si="55"/>
        <v>#VALUE!</v>
      </c>
      <c r="AL73" s="248" t="e">
        <f t="shared" ca="1" si="56"/>
        <v>#VALUE!</v>
      </c>
      <c r="AM73" s="241" t="e">
        <f t="shared" ca="1" si="57"/>
        <v>#VALUE!</v>
      </c>
      <c r="AN73" s="237" t="e">
        <f ca="1">SUM(AL$53:AL73)</f>
        <v>#VALUE!</v>
      </c>
      <c r="AO73" s="203" t="e">
        <f t="shared" ca="1" si="32"/>
        <v>#VALUE!</v>
      </c>
      <c r="AP73" s="249" t="e">
        <f t="shared" ca="1" si="58"/>
        <v>#VALUE!</v>
      </c>
      <c r="AQ73" s="250" t="e">
        <f t="shared" ca="1" si="59"/>
        <v>#VALUE!</v>
      </c>
      <c r="AX73" s="208" t="str">
        <f ca="1">[2]!YBHIST($I$24,$I73,J$25,"sec","")</f>
        <v>E</v>
      </c>
      <c r="AY73" s="206" t="str">
        <f ca="1">[2]!YBPRICE($I$24,AX73&amp;"d","Market","AccruedInterest","Swap",$I73,"LMMSkew","","Model",100,"")</f>
        <v>E</v>
      </c>
      <c r="BA73" s="67">
        <f t="shared" si="5"/>
        <v>-17</v>
      </c>
      <c r="BI73" s="517" t="e">
        <f t="shared" ca="1" si="33"/>
        <v>#VALUE!</v>
      </c>
      <c r="BJ73" s="517" t="e">
        <f ca="1">PRODUCT($BI$53:BI73)-1</f>
        <v>#VALUE!</v>
      </c>
      <c r="BK73" s="517" t="e">
        <f t="shared" ca="1" si="34"/>
        <v>#VALUE!</v>
      </c>
      <c r="BL73" s="517" t="e">
        <f ca="1">PRODUCT($BK$53:BK73)-1</f>
        <v>#VALUE!</v>
      </c>
    </row>
    <row r="74" spans="1:64" ht="15">
      <c r="A74" s="90"/>
      <c r="C74" s="222">
        <f t="shared" ca="1" si="60"/>
        <v>41617</v>
      </c>
      <c r="D74" s="70">
        <f t="shared" ref="D74" ca="1" si="63">I74+35</f>
        <v>41642</v>
      </c>
      <c r="E74" s="70" t="str">
        <f t="shared" ref="E74" ca="1" si="64">"FNMA"&amp;TEXT($J$23,"0.0")&amp;"-TBA-"&amp;TEXT(C74,"mmm")</f>
        <v>FNMA3.0-TBA-Dec</v>
      </c>
      <c r="F74" s="70" t="str">
        <f t="shared" ref="F74" ca="1" si="65">"FNMA"&amp;TEXT($J$23,"0.0")&amp;"-TBA-"&amp;TEXT(D74,"mmm")</f>
        <v>FNMA3.0-TBA-Jan</v>
      </c>
      <c r="G74" s="70" t="str">
        <f t="shared" si="30"/>
        <v>FNMA3.0-TBA-GEN</v>
      </c>
      <c r="H74" s="71"/>
      <c r="I74" s="133">
        <f ca="1">[2]!YBWORKDAY(EDATE(Base_Date, BA74), -1, "USD")</f>
        <v>41607</v>
      </c>
      <c r="J74" s="331" t="str">
        <f t="shared" ref="J74" ca="1" si="66">AX74</f>
        <v>E</v>
      </c>
      <c r="K74" s="332" t="e">
        <f t="shared" ref="K74" ca="1" si="67">AX74+AY74</f>
        <v>#VALUE!</v>
      </c>
      <c r="L74" s="332" t="e">
        <f t="shared" ca="1" si="40"/>
        <v>#VALUE!</v>
      </c>
      <c r="M74" s="333" t="str">
        <f ca="1">[2]!YBHIST($I$24,$I74,"LMMOAS","sec")</f>
        <v>E</v>
      </c>
      <c r="N74" s="334" t="str">
        <f ca="1">[2]!YBHIST($I$24,$I73,M$25,"sec","")</f>
        <v>E</v>
      </c>
      <c r="O74" s="335" t="str">
        <f ca="1">[2]!YBHIST("1 Month LIBOR",I74,"Yield","bmk","")</f>
        <v>E</v>
      </c>
      <c r="P74" s="332" t="e">
        <f t="shared" ref="P74" ca="1" si="68">K73-Q74</f>
        <v>#VALUE!</v>
      </c>
      <c r="Q74" s="336" t="str">
        <f ca="1">[2]!YBSCEN($I$24,$J73&amp;"d","Market",O$25,"Swap",$I73,"LMMSkew","","Model",100,0,29,"Gradual","ParShift|N",0,"Annualized ROR",O73,100,"",,,,"Default",,,,"Default",,)</f>
        <v>E</v>
      </c>
      <c r="R74" s="332" t="e">
        <f t="shared" ref="R74" ca="1" si="69">L74+P74</f>
        <v>#VALUE!</v>
      </c>
      <c r="S74" s="337" t="e">
        <f t="shared" ref="S74" ca="1" si="70">R74/K73</f>
        <v>#VALUE!</v>
      </c>
      <c r="T74" s="332" t="e">
        <f ca="1">SUM(R$53:R74)</f>
        <v>#VALUE!</v>
      </c>
      <c r="U74" s="337" t="e">
        <f t="shared" ca="1" si="31"/>
        <v>#VALUE!</v>
      </c>
      <c r="V74" s="338">
        <f ca="1">VLOOKUP($I74, 'Barcap OAD'!$A:$S, $F$24, FALSE)</f>
        <v>-9.5</v>
      </c>
      <c r="W74" s="339" t="e">
        <f t="shared" ref="W74" ca="1" si="71">K74/10000*V74</f>
        <v>#VALUE!</v>
      </c>
      <c r="X74" s="340" t="str">
        <f ca="1">[2]!YBHIST($E74,$I74,X$25,"sec","")</f>
        <v>E</v>
      </c>
      <c r="Y74" s="332" t="e">
        <f t="shared" ca="1" si="45"/>
        <v>#VALUE!</v>
      </c>
      <c r="Z74" s="336" t="e">
        <f t="shared" ref="Z74" ca="1" si="72">X73-AA73</f>
        <v>#VALUE!</v>
      </c>
      <c r="AA74" s="336" t="str">
        <f ca="1">[2]!YBHIST($F74,$I74,X$25,"sec","")</f>
        <v>E</v>
      </c>
      <c r="AB74" s="336" t="e">
        <f t="shared" ref="AB74" ca="1" si="73">X73-Z74</f>
        <v>#VALUE!</v>
      </c>
      <c r="AC74" s="341" t="e">
        <f t="shared" ref="AC74" ca="1" si="74">Y74+Z74</f>
        <v>#VALUE!</v>
      </c>
      <c r="AD74" s="342">
        <f ca="1">VLOOKUP($I74, 'Barcap OAD'!$A:$S, $F$26, FALSE)</f>
        <v>8.0552030000000006</v>
      </c>
      <c r="AE74" s="339" t="e">
        <f t="shared" ref="AE74" ca="1" si="75">X74*AD74/10000</f>
        <v>#VALUE!</v>
      </c>
      <c r="AF74" s="343" t="e">
        <f t="shared" ref="AF74" ca="1" si="76">W74/AE74</f>
        <v>#VALUE!</v>
      </c>
      <c r="AG74" s="332" t="e">
        <f t="shared" ref="AG74" ca="1" si="77">-AC74*AF73</f>
        <v>#VALUE!</v>
      </c>
      <c r="AH74" s="337" t="e">
        <f t="shared" ref="AH74" ca="1" si="78">AG74/K73</f>
        <v>#VALUE!</v>
      </c>
      <c r="AI74" s="332" t="e">
        <f t="shared" ref="AI74" ca="1" si="79">AL74+AK74</f>
        <v>#VALUE!</v>
      </c>
      <c r="AJ74" s="337" t="e">
        <f t="shared" ref="AJ74" ca="1" si="80">AF74-AF73</f>
        <v>#VALUE!</v>
      </c>
      <c r="AK74" s="341" t="e">
        <f t="shared" ref="AK74" ca="1" si="81">(AJ74*Y74)/2</f>
        <v>#VALUE!</v>
      </c>
      <c r="AL74" s="344" t="e">
        <f t="shared" ref="AL74" ca="1" si="82">AG74+R74</f>
        <v>#VALUE!</v>
      </c>
      <c r="AM74" s="337" t="e">
        <f t="shared" ref="AM74" ca="1" si="83">AL74/K73</f>
        <v>#VALUE!</v>
      </c>
      <c r="AN74" s="332" t="e">
        <f ca="1">SUM(AL$53:AL74)</f>
        <v>#VALUE!</v>
      </c>
      <c r="AO74" s="345" t="e">
        <f t="shared" ca="1" si="32"/>
        <v>#VALUE!</v>
      </c>
      <c r="AP74" s="346" t="e">
        <f t="shared" ref="AP74" ca="1" si="84">(Z74*AF74*-1)+P74</f>
        <v>#VALUE!</v>
      </c>
      <c r="AQ74" s="347" t="e">
        <f t="shared" ref="AQ74" ca="1" si="85">AP74/K73</f>
        <v>#VALUE!</v>
      </c>
      <c r="AX74" s="208" t="str">
        <f ca="1">[2]!YBHIST($I$24,$I74,J$25,"sec","")</f>
        <v>E</v>
      </c>
      <c r="AY74" s="206" t="str">
        <f ca="1">[2]!YBPRICE($I$24,AX74&amp;"d","Market","AccruedInterest","Swap",$I74,"LMMSkew","","Model",100,"")</f>
        <v>E</v>
      </c>
      <c r="BA74" s="67">
        <f t="shared" si="5"/>
        <v>-16</v>
      </c>
      <c r="BI74" s="517" t="e">
        <f t="shared" ca="1" si="33"/>
        <v>#VALUE!</v>
      </c>
      <c r="BJ74" s="517" t="e">
        <f ca="1">PRODUCT($BI$53:BI74)-1</f>
        <v>#VALUE!</v>
      </c>
      <c r="BK74" s="517" t="e">
        <f t="shared" ca="1" si="34"/>
        <v>#VALUE!</v>
      </c>
      <c r="BL74" s="517" t="e">
        <f ca="1">PRODUCT($BK$53:BK74)-1</f>
        <v>#VALUE!</v>
      </c>
    </row>
    <row r="75" spans="1:64" ht="15">
      <c r="A75" s="90"/>
      <c r="C75" s="222">
        <f t="shared" ca="1" si="60"/>
        <v>41649</v>
      </c>
      <c r="D75" s="70">
        <f t="shared" ref="D75" ca="1" si="86">I75+35</f>
        <v>41674</v>
      </c>
      <c r="E75" s="70" t="str">
        <f t="shared" ref="E75" ca="1" si="87">"FNMA"&amp;TEXT($J$23,"0.0")&amp;"-TBA-"&amp;TEXT(C75,"mmm")</f>
        <v>FNMA3.0-TBA-Jan</v>
      </c>
      <c r="F75" s="70" t="str">
        <f t="shared" ref="F75" ca="1" si="88">"FNMA"&amp;TEXT($J$23,"0.0")&amp;"-TBA-"&amp;TEXT(D75,"mmm")</f>
        <v>FNMA3.0-TBA-Feb</v>
      </c>
      <c r="G75" s="70" t="str">
        <f t="shared" si="30"/>
        <v>FNMA3.0-TBA-GEN</v>
      </c>
      <c r="H75" s="71"/>
      <c r="I75" s="133">
        <f ca="1">[2]!YBWORKDAY(EDATE(Base_Date, BA75), -1, "USD")</f>
        <v>41639</v>
      </c>
      <c r="J75" s="234" t="str">
        <f t="shared" ref="J75" ca="1" si="89">AX75</f>
        <v>E</v>
      </c>
      <c r="K75" s="237" t="e">
        <f t="shared" ref="K75" ca="1" si="90">AX75+AY75</f>
        <v>#VALUE!</v>
      </c>
      <c r="L75" s="237" t="e">
        <f t="shared" ref="L75" ca="1" si="91">K75-K74</f>
        <v>#VALUE!</v>
      </c>
      <c r="M75" s="238" t="str">
        <f ca="1">[2]!YBHIST($I$24,$I75,"LMMOAS","sec")</f>
        <v>E</v>
      </c>
      <c r="N75" s="239" t="str">
        <f ca="1">[2]!YBHIST($I$24,$I74,M$25,"sec","")</f>
        <v>E</v>
      </c>
      <c r="O75" s="240" t="str">
        <f ca="1">[2]!YBHIST("1 Month LIBOR",I75,"Yield","bmk","")</f>
        <v>E</v>
      </c>
      <c r="P75" s="237" t="e">
        <f t="shared" ref="P75" ca="1" si="92">K74-Q75</f>
        <v>#VALUE!</v>
      </c>
      <c r="Q75" s="171" t="str">
        <f ca="1">[2]!YBSCEN($I$24,$J74&amp;"d","Market",O$25,"Swap",$I74,"LMMSkew","","Model",100,0,29,"Gradual","ParShift|N",0,"Annualized ROR",O74,100,"",,,,"Default",,,,"Default",,)</f>
        <v>E</v>
      </c>
      <c r="R75" s="237" t="e">
        <f t="shared" ref="R75" ca="1" si="93">L75+P75</f>
        <v>#VALUE!</v>
      </c>
      <c r="S75" s="241" t="e">
        <f t="shared" ref="S75" ca="1" si="94">R75/K74</f>
        <v>#VALUE!</v>
      </c>
      <c r="T75" s="237" t="e">
        <f ca="1">SUM(R$53:R75)</f>
        <v>#VALUE!</v>
      </c>
      <c r="U75" s="241" t="e">
        <f t="shared" ca="1" si="31"/>
        <v>#VALUE!</v>
      </c>
      <c r="V75" s="242">
        <f ca="1">VLOOKUP($I75, 'Barcap OAD'!$A:$S, $F$24, FALSE)</f>
        <v>-8.5</v>
      </c>
      <c r="W75" s="243" t="e">
        <f t="shared" ref="W75" ca="1" si="95">K75/10000*V75</f>
        <v>#VALUE!</v>
      </c>
      <c r="X75" s="244" t="str">
        <f ca="1">[2]!YBHIST($E75,$I75,X$25,"sec","")</f>
        <v>E</v>
      </c>
      <c r="Y75" s="237" t="e">
        <f t="shared" ref="Y75" ca="1" si="96">X75-X74</f>
        <v>#VALUE!</v>
      </c>
      <c r="Z75" s="171" t="e">
        <f t="shared" ref="Z75" ca="1" si="97">X74-AA74</f>
        <v>#VALUE!</v>
      </c>
      <c r="AA75" s="171" t="str">
        <f ca="1">[2]!YBHIST($F75,$I75,X$25,"sec","")</f>
        <v>E</v>
      </c>
      <c r="AB75" s="171" t="e">
        <f t="shared" ref="AB75" ca="1" si="98">X74-Z75</f>
        <v>#VALUE!</v>
      </c>
      <c r="AC75" s="245" t="e">
        <f t="shared" ref="AC75" ca="1" si="99">Y75+Z75</f>
        <v>#VALUE!</v>
      </c>
      <c r="AD75" s="246">
        <f ca="1">VLOOKUP($I75, 'Barcap OAD'!$A:$S, $F$26, FALSE)</f>
        <v>8.0500100000000003</v>
      </c>
      <c r="AE75" s="243" t="e">
        <f t="shared" ref="AE75" ca="1" si="100">X75*AD75/10000</f>
        <v>#VALUE!</v>
      </c>
      <c r="AF75" s="247" t="e">
        <f t="shared" ref="AF75" ca="1" si="101">W75/AE75</f>
        <v>#VALUE!</v>
      </c>
      <c r="AG75" s="237" t="e">
        <f t="shared" ref="AG75" ca="1" si="102">-AC75*AF74</f>
        <v>#VALUE!</v>
      </c>
      <c r="AH75" s="241" t="e">
        <f t="shared" ref="AH75" ca="1" si="103">AG75/K74</f>
        <v>#VALUE!</v>
      </c>
      <c r="AI75" s="237" t="e">
        <f t="shared" ref="AI75" ca="1" si="104">AL75+AK75</f>
        <v>#VALUE!</v>
      </c>
      <c r="AJ75" s="241" t="e">
        <f t="shared" ref="AJ75" ca="1" si="105">AF75-AF74</f>
        <v>#VALUE!</v>
      </c>
      <c r="AK75" s="245" t="e">
        <f t="shared" ref="AK75" ca="1" si="106">(AJ75*Y75)/2</f>
        <v>#VALUE!</v>
      </c>
      <c r="AL75" s="248" t="e">
        <f t="shared" ref="AL75" ca="1" si="107">AG75+R75</f>
        <v>#VALUE!</v>
      </c>
      <c r="AM75" s="241" t="e">
        <f t="shared" ref="AM75" ca="1" si="108">AL75/K74</f>
        <v>#VALUE!</v>
      </c>
      <c r="AN75" s="237" t="e">
        <f ca="1">SUM(AL$53:AL75)</f>
        <v>#VALUE!</v>
      </c>
      <c r="AO75" s="203" t="e">
        <f t="shared" ca="1" si="32"/>
        <v>#VALUE!</v>
      </c>
      <c r="AP75" s="249" t="e">
        <f t="shared" ref="AP75" ca="1" si="109">(Z75*AF75*-1)+P75</f>
        <v>#VALUE!</v>
      </c>
      <c r="AQ75" s="250" t="e">
        <f t="shared" ref="AQ75" ca="1" si="110">AP75/K74</f>
        <v>#VALUE!</v>
      </c>
      <c r="AX75" s="208" t="str">
        <f ca="1">[2]!YBHIST($I$24,$I75,J$25,"sec","")</f>
        <v>E</v>
      </c>
      <c r="AY75" s="206" t="str">
        <f ca="1">[2]!YBPRICE($I$24,AX75&amp;"d","Market","AccruedInterest","Swap",$I75,"LMMSkew","","Model",100,"")</f>
        <v>E</v>
      </c>
      <c r="BA75" s="67">
        <f t="shared" si="5"/>
        <v>-15</v>
      </c>
      <c r="BI75" s="517" t="e">
        <f t="shared" ca="1" si="33"/>
        <v>#VALUE!</v>
      </c>
      <c r="BJ75" s="517" t="e">
        <f ca="1">PRODUCT($BI$53:BI75)-1</f>
        <v>#VALUE!</v>
      </c>
      <c r="BK75" s="517" t="e">
        <f t="shared" ca="1" si="34"/>
        <v>#VALUE!</v>
      </c>
      <c r="BL75" s="517" t="e">
        <f ca="1">PRODUCT($BK$53:BK75)-1</f>
        <v>#VALUE!</v>
      </c>
    </row>
    <row r="76" spans="1:64" ht="15">
      <c r="A76" s="90"/>
      <c r="C76" s="222">
        <f t="shared" ca="1" si="60"/>
        <v>41680</v>
      </c>
      <c r="D76" s="70">
        <f t="shared" ref="D76" ca="1" si="111">I76+35</f>
        <v>41705</v>
      </c>
      <c r="E76" s="70" t="str">
        <f t="shared" ref="E76" ca="1" si="112">"FNMA"&amp;TEXT($J$23,"0.0")&amp;"-TBA-"&amp;TEXT(C76,"mmm")</f>
        <v>FNMA3.0-TBA-Feb</v>
      </c>
      <c r="F76" s="70" t="str">
        <f t="shared" ref="F76" ca="1" si="113">"FNMA"&amp;TEXT($J$23,"0.0")&amp;"-TBA-"&amp;TEXT(D76,"mmm")</f>
        <v>FNMA3.0-TBA-Mar</v>
      </c>
      <c r="G76" s="70" t="str">
        <f t="shared" si="30"/>
        <v>FNMA3.0-TBA-GEN</v>
      </c>
      <c r="H76" s="71"/>
      <c r="I76" s="133">
        <f ca="1">[2]!YBWORKDAY(EDATE(Base_Date, BA76), -1, "USD")</f>
        <v>41670</v>
      </c>
      <c r="J76" s="331" t="str">
        <f t="shared" ref="J76" ca="1" si="114">AX76</f>
        <v>E</v>
      </c>
      <c r="K76" s="332" t="e">
        <f t="shared" ref="K76" ca="1" si="115">AX76+AY76</f>
        <v>#VALUE!</v>
      </c>
      <c r="L76" s="332" t="e">
        <f t="shared" ref="L76" ca="1" si="116">K76-K75</f>
        <v>#VALUE!</v>
      </c>
      <c r="M76" s="333" t="str">
        <f ca="1">[2]!YBHIST($I$24,$I76,"LMMOAS","sec")</f>
        <v>E</v>
      </c>
      <c r="N76" s="334" t="str">
        <f ca="1">[2]!YBHIST($I$24,$I75,M$25,"sec","")</f>
        <v>E</v>
      </c>
      <c r="O76" s="335" t="str">
        <f ca="1">[2]!YBHIST("1 Month LIBOR",I76,"Yield","bmk","")</f>
        <v>E</v>
      </c>
      <c r="P76" s="332" t="e">
        <f t="shared" ref="P76" ca="1" si="117">K75-Q76</f>
        <v>#VALUE!</v>
      </c>
      <c r="Q76" s="336" t="str">
        <f ca="1">[2]!YBSCEN($I$24,$J75&amp;"d","Market",O$25,"Swap",$I75,"LMMSkew","","Model",100,0,29,"Gradual","ParShift|N",0,"Annualized ROR",O75,100,"",,,,"Default",,,,"Default",,)</f>
        <v>E</v>
      </c>
      <c r="R76" s="332" t="e">
        <f t="shared" ref="R76" ca="1" si="118">L76+P76</f>
        <v>#VALUE!</v>
      </c>
      <c r="S76" s="337" t="e">
        <f t="shared" ref="S76" ca="1" si="119">R76/K75</f>
        <v>#VALUE!</v>
      </c>
      <c r="T76" s="332" t="e">
        <f ca="1">SUM(R$53:R76)</f>
        <v>#VALUE!</v>
      </c>
      <c r="U76" s="337" t="e">
        <f t="shared" ref="U76" ca="1" si="120">BJ76</f>
        <v>#VALUE!</v>
      </c>
      <c r="V76" s="338">
        <f ca="1">VLOOKUP($I76, 'Barcap OAD'!$A:$S, $F$24, FALSE)</f>
        <v>-10.4</v>
      </c>
      <c r="W76" s="339" t="e">
        <f t="shared" ref="W76" ca="1" si="121">K76/10000*V76</f>
        <v>#VALUE!</v>
      </c>
      <c r="X76" s="340" t="str">
        <f ca="1">[2]!YBHIST($E76,$I76,X$25,"sec","")</f>
        <v>E</v>
      </c>
      <c r="Y76" s="332" t="e">
        <f t="shared" ref="Y76" ca="1" si="122">X76-X75</f>
        <v>#VALUE!</v>
      </c>
      <c r="Z76" s="336" t="e">
        <f t="shared" ref="Z76" ca="1" si="123">X75-AA75</f>
        <v>#VALUE!</v>
      </c>
      <c r="AA76" s="336" t="str">
        <f ca="1">[2]!YBHIST($F76,$I76,X$25,"sec","")</f>
        <v>E</v>
      </c>
      <c r="AB76" s="336" t="e">
        <f t="shared" ref="AB76" ca="1" si="124">X75-Z76</f>
        <v>#VALUE!</v>
      </c>
      <c r="AC76" s="341" t="e">
        <f t="shared" ref="AC76" ca="1" si="125">Y76+Z76</f>
        <v>#VALUE!</v>
      </c>
      <c r="AD76" s="342">
        <f ca="1">VLOOKUP($I76, 'Barcap OAD'!$A:$S, $F$26, FALSE)</f>
        <v>7.5514489999999999</v>
      </c>
      <c r="AE76" s="339" t="e">
        <f t="shared" ref="AE76" ca="1" si="126">X76*AD76/10000</f>
        <v>#VALUE!</v>
      </c>
      <c r="AF76" s="343" t="e">
        <f t="shared" ref="AF76" ca="1" si="127">W76/AE76</f>
        <v>#VALUE!</v>
      </c>
      <c r="AG76" s="332" t="e">
        <f t="shared" ref="AG76" ca="1" si="128">-AC76*AF75</f>
        <v>#VALUE!</v>
      </c>
      <c r="AH76" s="337" t="e">
        <f t="shared" ref="AH76" ca="1" si="129">AG76/K75</f>
        <v>#VALUE!</v>
      </c>
      <c r="AI76" s="332" t="e">
        <f t="shared" ref="AI76" ca="1" si="130">AL76+AK76</f>
        <v>#VALUE!</v>
      </c>
      <c r="AJ76" s="337" t="e">
        <f t="shared" ref="AJ76" ca="1" si="131">AF76-AF75</f>
        <v>#VALUE!</v>
      </c>
      <c r="AK76" s="341" t="e">
        <f t="shared" ref="AK76" ca="1" si="132">(AJ76*Y76)/2</f>
        <v>#VALUE!</v>
      </c>
      <c r="AL76" s="344" t="e">
        <f t="shared" ref="AL76" ca="1" si="133">AG76+R76</f>
        <v>#VALUE!</v>
      </c>
      <c r="AM76" s="337" t="e">
        <f t="shared" ref="AM76" ca="1" si="134">AL76/K75</f>
        <v>#VALUE!</v>
      </c>
      <c r="AN76" s="332" t="e">
        <f ca="1">SUM(AL$53:AL76)</f>
        <v>#VALUE!</v>
      </c>
      <c r="AO76" s="345" t="e">
        <f t="shared" ref="AO76" ca="1" si="135">BL76</f>
        <v>#VALUE!</v>
      </c>
      <c r="AP76" s="346" t="e">
        <f t="shared" ref="AP76" ca="1" si="136">(Z76*AF76*-1)+P76</f>
        <v>#VALUE!</v>
      </c>
      <c r="AQ76" s="347" t="e">
        <f t="shared" ref="AQ76" ca="1" si="137">AP76/K75</f>
        <v>#VALUE!</v>
      </c>
      <c r="AX76" s="208" t="str">
        <f ca="1">[2]!YBHIST($I$24,$I76,J$25,"sec","")</f>
        <v>E</v>
      </c>
      <c r="AY76" s="206" t="str">
        <f ca="1">[2]!YBPRICE($I$24,AX76&amp;"d","Market","AccruedInterest","Swap",$I76,"LMMSkew","","Model",100,"")</f>
        <v>E</v>
      </c>
      <c r="BA76" s="67">
        <f t="shared" si="5"/>
        <v>-14</v>
      </c>
      <c r="BI76" s="517" t="e">
        <f t="shared" ref="BI76" ca="1" si="138">1+S76</f>
        <v>#VALUE!</v>
      </c>
      <c r="BJ76" s="517" t="e">
        <f ca="1">PRODUCT($BI$53:BI76)-1</f>
        <v>#VALUE!</v>
      </c>
      <c r="BK76" s="517" t="e">
        <f t="shared" ref="BK76" ca="1" si="139">1+AM76</f>
        <v>#VALUE!</v>
      </c>
      <c r="BL76" s="517" t="e">
        <f ca="1">PRODUCT($BK$53:BK76)-1</f>
        <v>#VALUE!</v>
      </c>
    </row>
    <row r="77" spans="1:64" ht="15">
      <c r="A77" s="90"/>
      <c r="C77" s="222">
        <f t="shared" ca="1" si="60"/>
        <v>41708</v>
      </c>
      <c r="D77" s="70">
        <f t="shared" ref="D77" ca="1" si="140">I77+35</f>
        <v>41733</v>
      </c>
      <c r="E77" s="70" t="str">
        <f t="shared" ref="E77" ca="1" si="141">"FNMA"&amp;TEXT($J$23,"0.0")&amp;"-TBA-"&amp;TEXT(C77,"mmm")</f>
        <v>FNMA3.0-TBA-Mar</v>
      </c>
      <c r="F77" s="70" t="str">
        <f t="shared" ref="F77" ca="1" si="142">"FNMA"&amp;TEXT($J$23,"0.0")&amp;"-TBA-"&amp;TEXT(D77,"mmm")</f>
        <v>FNMA3.0-TBA-Apr</v>
      </c>
      <c r="G77" s="70" t="str">
        <f t="shared" si="30"/>
        <v>FNMA3.0-TBA-GEN</v>
      </c>
      <c r="H77" s="71"/>
      <c r="I77" s="133">
        <f ca="1">[2]!YBWORKDAY(EDATE(Base_Date, BA77), -1, "USD")</f>
        <v>41698</v>
      </c>
      <c r="J77" s="234" t="str">
        <f t="shared" ref="J77" ca="1" si="143">AX77</f>
        <v>E</v>
      </c>
      <c r="K77" s="237" t="e">
        <f t="shared" ref="K77" ca="1" si="144">AX77+AY77</f>
        <v>#VALUE!</v>
      </c>
      <c r="L77" s="237" t="e">
        <f t="shared" ref="L77" ca="1" si="145">K77-K76</f>
        <v>#VALUE!</v>
      </c>
      <c r="M77" s="238" t="str">
        <f ca="1">[2]!YBHIST($I$24,$I77,"LMMOAS","sec")</f>
        <v>E</v>
      </c>
      <c r="N77" s="239" t="str">
        <f ca="1">[2]!YBHIST($I$24,$I76,M$25,"sec","")</f>
        <v>E</v>
      </c>
      <c r="O77" s="240" t="str">
        <f ca="1">[2]!YBHIST("1 Month LIBOR",I77,"Yield","bmk","")</f>
        <v>E</v>
      </c>
      <c r="P77" s="237" t="e">
        <f t="shared" ref="P77" ca="1" si="146">K76-Q77</f>
        <v>#VALUE!</v>
      </c>
      <c r="Q77" s="171" t="str">
        <f ca="1">[2]!YBSCEN($I$24,$J76&amp;"d","Market",O$25,"Swap",$I76,"LMMSkew","","Model",100,0,29,"Gradual","ParShift|N",0,"Annualized ROR",O76,100,"",,,,"Default",,,,"Default",,)</f>
        <v>E</v>
      </c>
      <c r="R77" s="237" t="e">
        <f t="shared" ref="R77" ca="1" si="147">L77+P77</f>
        <v>#VALUE!</v>
      </c>
      <c r="S77" s="241" t="e">
        <f t="shared" ref="S77" ca="1" si="148">R77/K76</f>
        <v>#VALUE!</v>
      </c>
      <c r="T77" s="237" t="e">
        <f ca="1">SUM(R$53:R77)</f>
        <v>#VALUE!</v>
      </c>
      <c r="U77" s="241" t="e">
        <f t="shared" ref="U77" ca="1" si="149">BJ77</f>
        <v>#VALUE!</v>
      </c>
      <c r="V77" s="242">
        <f ca="1">VLOOKUP($I77, 'Barcap OAD'!$A:$S, $F$24, FALSE)</f>
        <v>-10.4</v>
      </c>
      <c r="W77" s="243" t="e">
        <f t="shared" ref="W77" ca="1" si="150">K77/10000*V77</f>
        <v>#VALUE!</v>
      </c>
      <c r="X77" s="244" t="str">
        <f ca="1">[2]!YBHIST($E77,$I77,X$25,"sec","")</f>
        <v>E</v>
      </c>
      <c r="Y77" s="237" t="e">
        <f t="shared" ref="Y77" ca="1" si="151">X77-X76</f>
        <v>#VALUE!</v>
      </c>
      <c r="Z77" s="171" t="e">
        <f t="shared" ref="Z77" ca="1" si="152">X76-AA76</f>
        <v>#VALUE!</v>
      </c>
      <c r="AA77" s="171" t="str">
        <f ca="1">[2]!YBHIST($F77,$I77,X$25,"sec","")</f>
        <v>E</v>
      </c>
      <c r="AB77" s="171" t="e">
        <f t="shared" ref="AB77" ca="1" si="153">X76-Z77</f>
        <v>#VALUE!</v>
      </c>
      <c r="AC77" s="245" t="e">
        <f t="shared" ref="AC77" ca="1" si="154">Y77+Z77</f>
        <v>#VALUE!</v>
      </c>
      <c r="AD77" s="246">
        <f ca="1">VLOOKUP($I77, 'Barcap OAD'!$A:$S, $F$26, FALSE)</f>
        <v>7.6578980000000003</v>
      </c>
      <c r="AE77" s="243" t="e">
        <f t="shared" ref="AE77" ca="1" si="155">X77*AD77/10000</f>
        <v>#VALUE!</v>
      </c>
      <c r="AF77" s="247" t="e">
        <f t="shared" ref="AF77" ca="1" si="156">W77/AE77</f>
        <v>#VALUE!</v>
      </c>
      <c r="AG77" s="237" t="e">
        <f t="shared" ref="AG77" ca="1" si="157">-AC77*AF76</f>
        <v>#VALUE!</v>
      </c>
      <c r="AH77" s="241" t="e">
        <f t="shared" ref="AH77" ca="1" si="158">AG77/K76</f>
        <v>#VALUE!</v>
      </c>
      <c r="AI77" s="237" t="e">
        <f t="shared" ref="AI77" ca="1" si="159">AL77+AK77</f>
        <v>#VALUE!</v>
      </c>
      <c r="AJ77" s="241" t="e">
        <f t="shared" ref="AJ77" ca="1" si="160">AF77-AF76</f>
        <v>#VALUE!</v>
      </c>
      <c r="AK77" s="245" t="e">
        <f t="shared" ref="AK77" ca="1" si="161">(AJ77*Y77)/2</f>
        <v>#VALUE!</v>
      </c>
      <c r="AL77" s="248" t="e">
        <f t="shared" ref="AL77" ca="1" si="162">AG77+R77</f>
        <v>#VALUE!</v>
      </c>
      <c r="AM77" s="241" t="e">
        <f t="shared" ref="AM77" ca="1" si="163">AL77/K76</f>
        <v>#VALUE!</v>
      </c>
      <c r="AN77" s="237" t="e">
        <f ca="1">SUM(AL$53:AL77)</f>
        <v>#VALUE!</v>
      </c>
      <c r="AO77" s="203" t="e">
        <f t="shared" ref="AO77" ca="1" si="164">BL77</f>
        <v>#VALUE!</v>
      </c>
      <c r="AP77" s="249" t="e">
        <f t="shared" ref="AP77" ca="1" si="165">(Z77*AF77*-1)+P77</f>
        <v>#VALUE!</v>
      </c>
      <c r="AQ77" s="250" t="e">
        <f t="shared" ref="AQ77" ca="1" si="166">AP77/K76</f>
        <v>#VALUE!</v>
      </c>
      <c r="AX77" s="208" t="str">
        <f ca="1">[2]!YBHIST($I$24,$I77,J$25,"sec","")</f>
        <v>E</v>
      </c>
      <c r="AY77" s="206" t="str">
        <f ca="1">[2]!YBPRICE($I$24,AX77&amp;"d","Market","AccruedInterest","Swap",$I77,"LMMSkew","","Model",100,"")</f>
        <v>E</v>
      </c>
      <c r="BA77" s="67">
        <f t="shared" si="5"/>
        <v>-13</v>
      </c>
      <c r="BI77" s="517" t="e">
        <f t="shared" ref="BI77" ca="1" si="167">1+S77</f>
        <v>#VALUE!</v>
      </c>
      <c r="BJ77" s="517" t="e">
        <f ca="1">PRODUCT($BI$53:BI77)-1</f>
        <v>#VALUE!</v>
      </c>
      <c r="BK77" s="517" t="e">
        <f t="shared" ref="BK77" ca="1" si="168">1+AM77</f>
        <v>#VALUE!</v>
      </c>
      <c r="BL77" s="517" t="e">
        <f ca="1">PRODUCT($BK$53:BK77)-1</f>
        <v>#VALUE!</v>
      </c>
    </row>
    <row r="78" spans="1:64" ht="15">
      <c r="A78" s="90"/>
      <c r="C78" s="222">
        <f t="shared" ref="C78" ca="1" si="169">I78+10</f>
        <v>41739</v>
      </c>
      <c r="D78" s="70">
        <f t="shared" ref="D78" ca="1" si="170">I78+35</f>
        <v>41764</v>
      </c>
      <c r="E78" s="70" t="str">
        <f t="shared" ref="E78" ca="1" si="171">"FNMA"&amp;TEXT($J$23,"0.0")&amp;"-TBA-"&amp;TEXT(C78,"mmm")</f>
        <v>FNMA3.0-TBA-Apr</v>
      </c>
      <c r="F78" s="70" t="str">
        <f t="shared" ref="F78" ca="1" si="172">"FNMA"&amp;TEXT($J$23,"0.0")&amp;"-TBA-"&amp;TEXT(D78,"mmm")</f>
        <v>FNMA3.0-TBA-May</v>
      </c>
      <c r="G78" s="70" t="str">
        <f t="shared" si="30"/>
        <v>FNMA3.0-TBA-GEN</v>
      </c>
      <c r="H78" s="71"/>
      <c r="I78" s="133">
        <f ca="1">[2]!YBWORKDAY(EDATE(Base_Date, BA78), -1, "USD")</f>
        <v>41729</v>
      </c>
      <c r="J78" s="234" t="str">
        <f t="shared" ref="J78" ca="1" si="173">AX78</f>
        <v>E</v>
      </c>
      <c r="K78" s="237" t="e">
        <f t="shared" ref="K78" ca="1" si="174">AX78+AY78</f>
        <v>#VALUE!</v>
      </c>
      <c r="L78" s="237" t="e">
        <f t="shared" ref="L78" ca="1" si="175">K78-K77</f>
        <v>#VALUE!</v>
      </c>
      <c r="M78" s="238" t="str">
        <f ca="1">[2]!YBHIST($I$24,$I78,"LMMOAS","sec")</f>
        <v>E</v>
      </c>
      <c r="N78" s="239" t="str">
        <f ca="1">[2]!YBHIST($I$24,$I77,M$25,"sec","")</f>
        <v>E</v>
      </c>
      <c r="O78" s="240" t="str">
        <f ca="1">[2]!YBHIST("1 Month LIBOR",I78,"Yield","bmk","")</f>
        <v>E</v>
      </c>
      <c r="P78" s="237" t="e">
        <f t="shared" ref="P78" ca="1" si="176">K77-Q78</f>
        <v>#VALUE!</v>
      </c>
      <c r="Q78" s="171" t="str">
        <f ca="1">[2]!YBSCEN($I$24,$J77&amp;"d","Market",O$25,"Swap",$I77,"LMMSkew","","Model",100,0,29,"Gradual","ParShift|N",0,"Annualized ROR",O77,100,"",,,,"Default",,,,"Default",,)</f>
        <v>E</v>
      </c>
      <c r="R78" s="237" t="e">
        <f t="shared" ref="R78" ca="1" si="177">L78+P78</f>
        <v>#VALUE!</v>
      </c>
      <c r="S78" s="241" t="e">
        <f t="shared" ref="S78" ca="1" si="178">R78/K77</f>
        <v>#VALUE!</v>
      </c>
      <c r="T78" s="237" t="e">
        <f ca="1">SUM(R$53:R78)</f>
        <v>#VALUE!</v>
      </c>
      <c r="U78" s="241" t="e">
        <f t="shared" ref="U78" ca="1" si="179">BJ78</f>
        <v>#VALUE!</v>
      </c>
      <c r="V78" s="242">
        <f ca="1">VLOOKUP($I78, 'Barcap OAD'!$A:$S, $F$24, FALSE)</f>
        <v>-10</v>
      </c>
      <c r="W78" s="243" t="e">
        <f t="shared" ref="W78" ca="1" si="180">K78/10000*V78</f>
        <v>#VALUE!</v>
      </c>
      <c r="X78" s="244" t="str">
        <f ca="1">[2]!YBHIST($E78,$I78,X$25,"sec","")</f>
        <v>E</v>
      </c>
      <c r="Y78" s="237" t="e">
        <f t="shared" ref="Y78" ca="1" si="181">X78-X77</f>
        <v>#VALUE!</v>
      </c>
      <c r="Z78" s="171" t="e">
        <f t="shared" ref="Z78" ca="1" si="182">X77-AA77</f>
        <v>#VALUE!</v>
      </c>
      <c r="AA78" s="171" t="str">
        <f ca="1">[2]!YBHIST($F78,$I78,X$25,"sec","")</f>
        <v>E</v>
      </c>
      <c r="AB78" s="171" t="e">
        <f t="shared" ref="AB78" ca="1" si="183">X77-Z78</f>
        <v>#VALUE!</v>
      </c>
      <c r="AC78" s="245" t="e">
        <f t="shared" ref="AC78" ca="1" si="184">Y78+Z78</f>
        <v>#VALUE!</v>
      </c>
      <c r="AD78" s="246">
        <f ca="1">VLOOKUP($I78, 'Barcap OAD'!$A:$S, $F$26, FALSE)</f>
        <v>7.6721079999999997</v>
      </c>
      <c r="AE78" s="243" t="e">
        <f t="shared" ref="AE78" ca="1" si="185">X78*AD78/10000</f>
        <v>#VALUE!</v>
      </c>
      <c r="AF78" s="247" t="e">
        <f t="shared" ref="AF78" ca="1" si="186">W78/AE78</f>
        <v>#VALUE!</v>
      </c>
      <c r="AG78" s="237" t="e">
        <f t="shared" ref="AG78" ca="1" si="187">-AC78*AF77</f>
        <v>#VALUE!</v>
      </c>
      <c r="AH78" s="241" t="e">
        <f t="shared" ref="AH78" ca="1" si="188">AG78/K77</f>
        <v>#VALUE!</v>
      </c>
      <c r="AI78" s="237" t="e">
        <f t="shared" ref="AI78" ca="1" si="189">AL78+AK78</f>
        <v>#VALUE!</v>
      </c>
      <c r="AJ78" s="241" t="e">
        <f t="shared" ref="AJ78" ca="1" si="190">AF78-AF77</f>
        <v>#VALUE!</v>
      </c>
      <c r="AK78" s="245" t="e">
        <f t="shared" ref="AK78" ca="1" si="191">(AJ78*Y78)/2</f>
        <v>#VALUE!</v>
      </c>
      <c r="AL78" s="248" t="e">
        <f t="shared" ref="AL78" ca="1" si="192">AG78+R78</f>
        <v>#VALUE!</v>
      </c>
      <c r="AM78" s="241" t="e">
        <f t="shared" ref="AM78" ca="1" si="193">AL78/K77</f>
        <v>#VALUE!</v>
      </c>
      <c r="AN78" s="237" t="e">
        <f ca="1">SUM(AL$53:AL78)</f>
        <v>#VALUE!</v>
      </c>
      <c r="AO78" s="203" t="e">
        <f t="shared" ref="AO78" ca="1" si="194">BL78</f>
        <v>#VALUE!</v>
      </c>
      <c r="AP78" s="249" t="e">
        <f t="shared" ref="AP78" ca="1" si="195">(Z78*AF78*-1)+P78</f>
        <v>#VALUE!</v>
      </c>
      <c r="AQ78" s="250" t="e">
        <f t="shared" ref="AQ78" ca="1" si="196">AP78/K77</f>
        <v>#VALUE!</v>
      </c>
      <c r="AX78" s="208" t="str">
        <f ca="1">[2]!YBHIST($I$24,$I78,J$25,"sec","")</f>
        <v>E</v>
      </c>
      <c r="AY78" s="206" t="str">
        <f ca="1">[2]!YBPRICE($I$24,AX78&amp;"d","Market","AccruedInterest","Swap",$I78,"LMMSkew","","Model",100,"")</f>
        <v>E</v>
      </c>
      <c r="BA78" s="67">
        <f t="shared" si="5"/>
        <v>-12</v>
      </c>
      <c r="BI78" s="517" t="e">
        <f t="shared" ref="BI78" ca="1" si="197">1+S78</f>
        <v>#VALUE!</v>
      </c>
      <c r="BJ78" s="517" t="e">
        <f ca="1">PRODUCT($BI$53:BI78)-1</f>
        <v>#VALUE!</v>
      </c>
      <c r="BK78" s="517" t="e">
        <f t="shared" ref="BK78" ca="1" si="198">1+AM78</f>
        <v>#VALUE!</v>
      </c>
      <c r="BL78" s="517" t="e">
        <f ca="1">PRODUCT($BK$53:BK78)-1</f>
        <v>#VALUE!</v>
      </c>
    </row>
    <row r="79" spans="1:64" ht="15">
      <c r="A79" s="90"/>
      <c r="C79" s="222">
        <f t="shared" ref="C79" ca="1" si="199">I79+10</f>
        <v>41769</v>
      </c>
      <c r="D79" s="70">
        <f t="shared" ref="D79" ca="1" si="200">I79+35</f>
        <v>41794</v>
      </c>
      <c r="E79" s="70" t="str">
        <f t="shared" ref="E79" ca="1" si="201">"FNMA"&amp;TEXT($J$23,"0.0")&amp;"-TBA-"&amp;TEXT(C79,"mmm")</f>
        <v>FNMA3.0-TBA-May</v>
      </c>
      <c r="F79" s="70" t="str">
        <f t="shared" ref="F79" ca="1" si="202">"FNMA"&amp;TEXT($J$23,"0.0")&amp;"-TBA-"&amp;TEXT(D79,"mmm")</f>
        <v>FNMA3.0-TBA-Jun</v>
      </c>
      <c r="G79" s="70" t="str">
        <f t="shared" si="30"/>
        <v>FNMA3.0-TBA-GEN</v>
      </c>
      <c r="H79" s="71"/>
      <c r="I79" s="133">
        <f ca="1">[2]!YBWORKDAY(EDATE(Base_Date, BA79), -1, "USD")</f>
        <v>41759</v>
      </c>
      <c r="J79" s="234" t="str">
        <f t="shared" ref="J79" ca="1" si="203">AX79</f>
        <v>E</v>
      </c>
      <c r="K79" s="237" t="e">
        <f t="shared" ref="K79" ca="1" si="204">AX79+AY79</f>
        <v>#VALUE!</v>
      </c>
      <c r="L79" s="237" t="e">
        <f t="shared" ref="L79" ca="1" si="205">K79-K78</f>
        <v>#VALUE!</v>
      </c>
      <c r="M79" s="238" t="str">
        <f ca="1">[2]!YBHIST($I$24,$I79,"LMMOAS","sec")</f>
        <v>E</v>
      </c>
      <c r="N79" s="239" t="str">
        <f ca="1">[2]!YBHIST($I$24,$I78,M$25,"sec","")</f>
        <v>E</v>
      </c>
      <c r="O79" s="240" t="str">
        <f ca="1">[2]!YBHIST("1 Month LIBOR",I79,"Yield","bmk","")</f>
        <v>E</v>
      </c>
      <c r="P79" s="237" t="e">
        <f t="shared" ref="P79" ca="1" si="206">K78-Q79</f>
        <v>#VALUE!</v>
      </c>
      <c r="Q79" s="171" t="str">
        <f ca="1">[2]!YBSCEN($I$24,$J78&amp;"d","Market",O$25,"Swap",$I78,"LMMSkew","","Model",100,0,29,"Gradual","ParShift|N",0,"Annualized ROR",O78,100,"",,,,"Default",,,,"Default",,)</f>
        <v>E</v>
      </c>
      <c r="R79" s="237" t="e">
        <f t="shared" ref="R79" ca="1" si="207">L79+P79</f>
        <v>#VALUE!</v>
      </c>
      <c r="S79" s="241" t="e">
        <f t="shared" ref="S79" ca="1" si="208">R79/K78</f>
        <v>#VALUE!</v>
      </c>
      <c r="T79" s="237" t="e">
        <f ca="1">SUM(R$53:R79)</f>
        <v>#VALUE!</v>
      </c>
      <c r="U79" s="241" t="e">
        <f t="shared" ref="U79" ca="1" si="209">BJ79</f>
        <v>#VALUE!</v>
      </c>
      <c r="V79" s="242">
        <f ca="1">VLOOKUP($I79, 'Barcap OAD'!$A:$S, $F$24, FALSE)</f>
        <v>-10.8</v>
      </c>
      <c r="W79" s="243" t="e">
        <f t="shared" ref="W79" ca="1" si="210">K79/10000*V79</f>
        <v>#VALUE!</v>
      </c>
      <c r="X79" s="244" t="str">
        <f ca="1">[2]!YBHIST($E79,$I79,X$25,"sec","")</f>
        <v>E</v>
      </c>
      <c r="Y79" s="237" t="e">
        <f t="shared" ref="Y79" ca="1" si="211">X79-X78</f>
        <v>#VALUE!</v>
      </c>
      <c r="Z79" s="171" t="e">
        <f t="shared" ref="Z79" ca="1" si="212">X78-AA78</f>
        <v>#VALUE!</v>
      </c>
      <c r="AA79" s="171" t="str">
        <f ca="1">[2]!YBHIST($F79,$I79,X$25,"sec","")</f>
        <v>E</v>
      </c>
      <c r="AB79" s="171" t="e">
        <f t="shared" ref="AB79" ca="1" si="213">X78-Z79</f>
        <v>#VALUE!</v>
      </c>
      <c r="AC79" s="245" t="e">
        <f t="shared" ref="AC79" ca="1" si="214">Y79+Z79</f>
        <v>#VALUE!</v>
      </c>
      <c r="AD79" s="246">
        <f ca="1">VLOOKUP($I79, 'Barcap OAD'!$A:$S, $F$26, FALSE)</f>
        <v>7.508197</v>
      </c>
      <c r="AE79" s="243" t="e">
        <f t="shared" ref="AE79" ca="1" si="215">X79*AD79/10000</f>
        <v>#VALUE!</v>
      </c>
      <c r="AF79" s="247" t="e">
        <f t="shared" ref="AF79" ca="1" si="216">W79/AE79</f>
        <v>#VALUE!</v>
      </c>
      <c r="AG79" s="237" t="e">
        <f t="shared" ref="AG79" ca="1" si="217">-AC79*AF78</f>
        <v>#VALUE!</v>
      </c>
      <c r="AH79" s="241" t="e">
        <f t="shared" ref="AH79" ca="1" si="218">AG79/K78</f>
        <v>#VALUE!</v>
      </c>
      <c r="AI79" s="237" t="e">
        <f t="shared" ref="AI79" ca="1" si="219">AL79+AK79</f>
        <v>#VALUE!</v>
      </c>
      <c r="AJ79" s="241" t="e">
        <f t="shared" ref="AJ79" ca="1" si="220">AF79-AF78</f>
        <v>#VALUE!</v>
      </c>
      <c r="AK79" s="245" t="e">
        <f t="shared" ref="AK79" ca="1" si="221">(AJ79*Y79)/2</f>
        <v>#VALUE!</v>
      </c>
      <c r="AL79" s="248" t="e">
        <f t="shared" ref="AL79" ca="1" si="222">AG79+R79</f>
        <v>#VALUE!</v>
      </c>
      <c r="AM79" s="241" t="e">
        <f t="shared" ref="AM79" ca="1" si="223">AL79/K78</f>
        <v>#VALUE!</v>
      </c>
      <c r="AN79" s="237" t="e">
        <f ca="1">SUM(AL$53:AL79)</f>
        <v>#VALUE!</v>
      </c>
      <c r="AO79" s="203" t="e">
        <f t="shared" ref="AO79" ca="1" si="224">BL79</f>
        <v>#VALUE!</v>
      </c>
      <c r="AP79" s="249" t="e">
        <f t="shared" ref="AP79" ca="1" si="225">(Z79*AF79*-1)+P79</f>
        <v>#VALUE!</v>
      </c>
      <c r="AQ79" s="250" t="e">
        <f t="shared" ref="AQ79" ca="1" si="226">AP79/K78</f>
        <v>#VALUE!</v>
      </c>
      <c r="AX79" s="208" t="str">
        <f ca="1">[2]!YBHIST($I$24,$I79,J$25,"sec","")</f>
        <v>E</v>
      </c>
      <c r="AY79" s="206" t="str">
        <f ca="1">[2]!YBPRICE($I$24,AX79&amp;"d","Market","AccruedInterest","Swap",$I79,"LMMSkew","","Model",100,"")</f>
        <v>E</v>
      </c>
      <c r="BA79" s="67">
        <f t="shared" si="5"/>
        <v>-11</v>
      </c>
      <c r="BI79" s="517" t="e">
        <f t="shared" ref="BI79" ca="1" si="227">1+S79</f>
        <v>#VALUE!</v>
      </c>
      <c r="BJ79" s="517" t="e">
        <f ca="1">PRODUCT($BI$53:BI79)-1</f>
        <v>#VALUE!</v>
      </c>
      <c r="BK79" s="517" t="e">
        <f t="shared" ref="BK79" ca="1" si="228">1+AM79</f>
        <v>#VALUE!</v>
      </c>
      <c r="BL79" s="517" t="e">
        <f ca="1">PRODUCT($BK$53:BK79)-1</f>
        <v>#VALUE!</v>
      </c>
    </row>
    <row r="80" spans="1:64" ht="15">
      <c r="A80" s="90"/>
      <c r="C80" s="222">
        <f t="shared" ref="C80" ca="1" si="229">I80+10</f>
        <v>41799</v>
      </c>
      <c r="D80" s="70">
        <f t="shared" ref="D80" ca="1" si="230">I80+35</f>
        <v>41824</v>
      </c>
      <c r="E80" s="70" t="str">
        <f t="shared" ref="E80" ca="1" si="231">"FNMA"&amp;TEXT($J$23,"0.0")&amp;"-TBA-"&amp;TEXT(C80,"mmm")</f>
        <v>FNMA3.0-TBA-Jun</v>
      </c>
      <c r="F80" s="70" t="str">
        <f t="shared" ref="F80" ca="1" si="232">"FNMA"&amp;TEXT($J$23,"0.0")&amp;"-TBA-"&amp;TEXT(D80,"mmm")</f>
        <v>FNMA3.0-TBA-Jul</v>
      </c>
      <c r="G80" s="70" t="str">
        <f t="shared" si="30"/>
        <v>FNMA3.0-TBA-GEN</v>
      </c>
      <c r="H80" s="71"/>
      <c r="I80" s="133">
        <f ca="1">[2]!YBWORKDAY(EDATE(Base_Date, BA80), -1, "USD")</f>
        <v>41789</v>
      </c>
      <c r="J80" s="331" t="str">
        <f t="shared" ref="J80" ca="1" si="233">AX80</f>
        <v>E</v>
      </c>
      <c r="K80" s="332" t="e">
        <f t="shared" ref="K80" ca="1" si="234">AX80+AY80</f>
        <v>#VALUE!</v>
      </c>
      <c r="L80" s="332" t="e">
        <f t="shared" ref="L80" ca="1" si="235">K80-K79</f>
        <v>#VALUE!</v>
      </c>
      <c r="M80" s="333" t="str">
        <f ca="1">[2]!YBHIST($I$24,$I80,"LMMOAS","sec")</f>
        <v>E</v>
      </c>
      <c r="N80" s="334" t="str">
        <f ca="1">[2]!YBHIST($I$24,$I79,M$25,"sec","")</f>
        <v>E</v>
      </c>
      <c r="O80" s="335" t="str">
        <f ca="1">[2]!YBHIST("1 Month LIBOR",I80,"Yield","bmk","")</f>
        <v>E</v>
      </c>
      <c r="P80" s="332" t="e">
        <f t="shared" ref="P80" ca="1" si="236">K79-Q80</f>
        <v>#VALUE!</v>
      </c>
      <c r="Q80" s="336" t="str">
        <f ca="1">[2]!YBSCEN($I$24,$J79&amp;"d","Market",O$25,"Swap",$I79,"LMMSkew","","Model",100,0,29,"Gradual","ParShift|N",0,"Annualized ROR",O79,100,"",,,,"Default",,,,"Default",,)</f>
        <v>E</v>
      </c>
      <c r="R80" s="332" t="e">
        <f t="shared" ref="R80" ca="1" si="237">L80+P80</f>
        <v>#VALUE!</v>
      </c>
      <c r="S80" s="337" t="e">
        <f t="shared" ref="S80" ca="1" si="238">R80/K79</f>
        <v>#VALUE!</v>
      </c>
      <c r="T80" s="332" t="e">
        <f ca="1">SUM(R$53:R80)</f>
        <v>#VALUE!</v>
      </c>
      <c r="U80" s="337" t="e">
        <f t="shared" ref="U80" ca="1" si="239">BJ80</f>
        <v>#VALUE!</v>
      </c>
      <c r="V80" s="338">
        <f ca="1">VLOOKUP($I80, 'Barcap OAD'!$A:$S, $F$24, FALSE)</f>
        <v>-12.2</v>
      </c>
      <c r="W80" s="339" t="e">
        <f t="shared" ref="W80" ca="1" si="240">K80/10000*V80</f>
        <v>#VALUE!</v>
      </c>
      <c r="X80" s="340" t="str">
        <f ca="1">[2]!YBHIST($E80,$I80,X$25,"sec","")</f>
        <v>E</v>
      </c>
      <c r="Y80" s="332" t="e">
        <f t="shared" ref="Y80" ca="1" si="241">X80-X79</f>
        <v>#VALUE!</v>
      </c>
      <c r="Z80" s="336" t="e">
        <f t="shared" ref="Z80" ca="1" si="242">X79-AA79</f>
        <v>#VALUE!</v>
      </c>
      <c r="AA80" s="336" t="str">
        <f ca="1">[2]!YBHIST($F80,$I80,X$25,"sec","")</f>
        <v>E</v>
      </c>
      <c r="AB80" s="336" t="e">
        <f t="shared" ref="AB80" ca="1" si="243">X79-Z80</f>
        <v>#VALUE!</v>
      </c>
      <c r="AC80" s="341" t="e">
        <f t="shared" ref="AC80" ca="1" si="244">Y80+Z80</f>
        <v>#VALUE!</v>
      </c>
      <c r="AD80" s="342">
        <f ca="1">VLOOKUP($I80, 'Barcap OAD'!$A:$S, $F$26, FALSE)</f>
        <v>7.1980000000000004</v>
      </c>
      <c r="AE80" s="339" t="e">
        <f t="shared" ref="AE80" ca="1" si="245">X80*AD80/10000</f>
        <v>#VALUE!</v>
      </c>
      <c r="AF80" s="343" t="e">
        <f t="shared" ref="AF80" ca="1" si="246">W80/AE80</f>
        <v>#VALUE!</v>
      </c>
      <c r="AG80" s="332" t="e">
        <f t="shared" ref="AG80" ca="1" si="247">-AC80*AF79</f>
        <v>#VALUE!</v>
      </c>
      <c r="AH80" s="337" t="e">
        <f t="shared" ref="AH80" ca="1" si="248">AG80/K79</f>
        <v>#VALUE!</v>
      </c>
      <c r="AI80" s="332" t="e">
        <f t="shared" ref="AI80" ca="1" si="249">AL80+AK80</f>
        <v>#VALUE!</v>
      </c>
      <c r="AJ80" s="337" t="e">
        <f t="shared" ref="AJ80" ca="1" si="250">AF80-AF79</f>
        <v>#VALUE!</v>
      </c>
      <c r="AK80" s="341" t="e">
        <f t="shared" ref="AK80" ca="1" si="251">(AJ80*Y80)/2</f>
        <v>#VALUE!</v>
      </c>
      <c r="AL80" s="344" t="e">
        <f t="shared" ref="AL80" ca="1" si="252">AG80+R80</f>
        <v>#VALUE!</v>
      </c>
      <c r="AM80" s="337" t="e">
        <f t="shared" ref="AM80" ca="1" si="253">AL80/K79</f>
        <v>#VALUE!</v>
      </c>
      <c r="AN80" s="332" t="e">
        <f ca="1">SUM(AL$53:AL80)</f>
        <v>#VALUE!</v>
      </c>
      <c r="AO80" s="345" t="e">
        <f t="shared" ref="AO80" ca="1" si="254">BL80</f>
        <v>#VALUE!</v>
      </c>
      <c r="AP80" s="346" t="e">
        <f t="shared" ref="AP80" ca="1" si="255">(Z80*AF80*-1)+P80</f>
        <v>#VALUE!</v>
      </c>
      <c r="AQ80" s="347" t="e">
        <f t="shared" ref="AQ80" ca="1" si="256">AP80/K79</f>
        <v>#VALUE!</v>
      </c>
      <c r="AX80" s="208" t="str">
        <f ca="1">[2]!YBHIST($I$24,$I80,J$25,"sec","")</f>
        <v>E</v>
      </c>
      <c r="AY80" s="206" t="str">
        <f ca="1">[2]!YBPRICE($I$24,AX80&amp;"d","Market","AccruedInterest","Swap",$I80,"LMMSkew","","Model",100,"")</f>
        <v>E</v>
      </c>
      <c r="BA80" s="67">
        <f t="shared" si="5"/>
        <v>-10</v>
      </c>
      <c r="BI80" s="517" t="e">
        <f t="shared" ref="BI80" ca="1" si="257">1+S80</f>
        <v>#VALUE!</v>
      </c>
      <c r="BJ80" s="517" t="e">
        <f ca="1">PRODUCT($BI$53:BI80)-1</f>
        <v>#VALUE!</v>
      </c>
      <c r="BK80" s="517" t="e">
        <f t="shared" ref="BK80" ca="1" si="258">1+AM80</f>
        <v>#VALUE!</v>
      </c>
      <c r="BL80" s="517" t="e">
        <f ca="1">PRODUCT($BK$53:BK80)-1</f>
        <v>#VALUE!</v>
      </c>
    </row>
    <row r="81" spans="1:64" ht="15">
      <c r="A81" s="90"/>
      <c r="C81" s="222">
        <f t="shared" ref="C81" ca="1" si="259">I81+10</f>
        <v>41830</v>
      </c>
      <c r="D81" s="70">
        <f t="shared" ref="D81" ca="1" si="260">I81+35</f>
        <v>41855</v>
      </c>
      <c r="E81" s="70" t="str">
        <f t="shared" ref="E81" ca="1" si="261">"FNMA"&amp;TEXT($J$23,"0.0")&amp;"-TBA-"&amp;TEXT(C81,"mmm")</f>
        <v>FNMA3.0-TBA-Jul</v>
      </c>
      <c r="F81" s="70" t="str">
        <f t="shared" ref="F81" ca="1" si="262">"FNMA"&amp;TEXT($J$23,"0.0")&amp;"-TBA-"&amp;TEXT(D81,"mmm")</f>
        <v>FNMA3.0-TBA-Aug</v>
      </c>
      <c r="G81" s="70" t="str">
        <f t="shared" si="30"/>
        <v>FNMA3.0-TBA-GEN</v>
      </c>
      <c r="H81" s="71"/>
      <c r="I81" s="133">
        <f ca="1">[2]!YBWORKDAY(EDATE(Base_Date, BA81), -1, "USD")</f>
        <v>41820</v>
      </c>
      <c r="J81" s="234" t="str">
        <f t="shared" ref="J81" ca="1" si="263">AX81</f>
        <v>E</v>
      </c>
      <c r="K81" s="237" t="e">
        <f t="shared" ref="K81" ca="1" si="264">AX81+AY81</f>
        <v>#VALUE!</v>
      </c>
      <c r="L81" s="237" t="e">
        <f t="shared" ref="L81" ca="1" si="265">K81-K80</f>
        <v>#VALUE!</v>
      </c>
      <c r="M81" s="238" t="str">
        <f ca="1">[2]!YBHIST($I$24,$I81,"LMMOAS","sec")</f>
        <v>E</v>
      </c>
      <c r="N81" s="239" t="str">
        <f ca="1">[2]!YBHIST($I$24,$I80,M$25,"sec","")</f>
        <v>E</v>
      </c>
      <c r="O81" s="240" t="str">
        <f ca="1">[2]!YBHIST("1 Month LIBOR",I81,"Yield","bmk","")</f>
        <v>E</v>
      </c>
      <c r="P81" s="237" t="e">
        <f t="shared" ref="P81" ca="1" si="266">K80-Q81</f>
        <v>#VALUE!</v>
      </c>
      <c r="Q81" s="171" t="str">
        <f ca="1">[2]!YBSCEN($I$24,$J80&amp;"d","Market",O$25,"Swap",$I80,"LMMSkew","","Model",100,0,29,"Gradual","ParShift|N",0,"Annualized ROR",O80,100,"",,,,"Default",,,,"Default",,)</f>
        <v>E</v>
      </c>
      <c r="R81" s="237" t="e">
        <f t="shared" ref="R81" ca="1" si="267">L81+P81</f>
        <v>#VALUE!</v>
      </c>
      <c r="S81" s="241" t="e">
        <f t="shared" ref="S81" ca="1" si="268">R81/K80</f>
        <v>#VALUE!</v>
      </c>
      <c r="T81" s="237" t="e">
        <f ca="1">SUM(R$53:R81)</f>
        <v>#VALUE!</v>
      </c>
      <c r="U81" s="241" t="e">
        <f t="shared" ref="U81" ca="1" si="269">BJ81</f>
        <v>#VALUE!</v>
      </c>
      <c r="V81" s="242">
        <f ca="1">VLOOKUP($I81, 'Barcap OAD'!$A:$S, $F$24, FALSE)</f>
        <v>-12.3</v>
      </c>
      <c r="W81" s="243" t="e">
        <f t="shared" ref="W81" ca="1" si="270">K81/10000*V81</f>
        <v>#VALUE!</v>
      </c>
      <c r="X81" s="244" t="str">
        <f ca="1">[2]!YBHIST($E81,$I81,X$25,"sec","")</f>
        <v>E</v>
      </c>
      <c r="Y81" s="237" t="e">
        <f t="shared" ref="Y81" ca="1" si="271">X81-X80</f>
        <v>#VALUE!</v>
      </c>
      <c r="Z81" s="171" t="e">
        <f t="shared" ref="Z81" ca="1" si="272">X80-AA80</f>
        <v>#VALUE!</v>
      </c>
      <c r="AA81" s="171" t="str">
        <f ca="1">[2]!YBHIST($F81,$I81,X$25,"sec","")</f>
        <v>E</v>
      </c>
      <c r="AB81" s="171" t="e">
        <f t="shared" ref="AB81" ca="1" si="273">X80-Z81</f>
        <v>#VALUE!</v>
      </c>
      <c r="AC81" s="245" t="e">
        <f t="shared" ref="AC81" ca="1" si="274">Y81+Z81</f>
        <v>#VALUE!</v>
      </c>
      <c r="AD81" s="246">
        <f ca="1">VLOOKUP($I81, 'Barcap OAD'!$A:$S, $F$26, FALSE)</f>
        <v>7.2728479999999998</v>
      </c>
      <c r="AE81" s="243" t="e">
        <f t="shared" ref="AE81" ca="1" si="275">X81*AD81/10000</f>
        <v>#VALUE!</v>
      </c>
      <c r="AF81" s="247" t="e">
        <f t="shared" ref="AF81" ca="1" si="276">W81/AE81</f>
        <v>#VALUE!</v>
      </c>
      <c r="AG81" s="237" t="e">
        <f t="shared" ref="AG81" ca="1" si="277">-AC81*AF80</f>
        <v>#VALUE!</v>
      </c>
      <c r="AH81" s="241" t="e">
        <f t="shared" ref="AH81" ca="1" si="278">AG81/K80</f>
        <v>#VALUE!</v>
      </c>
      <c r="AI81" s="237" t="e">
        <f t="shared" ref="AI81" ca="1" si="279">AL81+AK81</f>
        <v>#VALUE!</v>
      </c>
      <c r="AJ81" s="241" t="e">
        <f t="shared" ref="AJ81" ca="1" si="280">AF81-AF80</f>
        <v>#VALUE!</v>
      </c>
      <c r="AK81" s="245" t="e">
        <f t="shared" ref="AK81" ca="1" si="281">(AJ81*Y81)/2</f>
        <v>#VALUE!</v>
      </c>
      <c r="AL81" s="248" t="e">
        <f t="shared" ref="AL81" ca="1" si="282">AG81+R81</f>
        <v>#VALUE!</v>
      </c>
      <c r="AM81" s="241" t="e">
        <f t="shared" ref="AM81" ca="1" si="283">AL81/K80</f>
        <v>#VALUE!</v>
      </c>
      <c r="AN81" s="237" t="e">
        <f ca="1">SUM(AL$53:AL81)</f>
        <v>#VALUE!</v>
      </c>
      <c r="AO81" s="203" t="e">
        <f t="shared" ref="AO81" ca="1" si="284">BL81</f>
        <v>#VALUE!</v>
      </c>
      <c r="AP81" s="249" t="e">
        <f t="shared" ref="AP81" ca="1" si="285">(Z81*AF81*-1)+P81</f>
        <v>#VALUE!</v>
      </c>
      <c r="AQ81" s="250" t="e">
        <f t="shared" ref="AQ81" ca="1" si="286">AP81/K80</f>
        <v>#VALUE!</v>
      </c>
      <c r="AX81" s="208" t="str">
        <f ca="1">[2]!YBHIST($I$24,$I81,J$25,"sec","")</f>
        <v>E</v>
      </c>
      <c r="AY81" s="206" t="str">
        <f ca="1">[2]!YBPRICE($I$24,AX81&amp;"d","Market","AccruedInterest","Swap",$I81,"LMMSkew","","Model",100,"")</f>
        <v>E</v>
      </c>
      <c r="BA81" s="67">
        <f t="shared" si="5"/>
        <v>-9</v>
      </c>
      <c r="BI81" s="517" t="e">
        <f t="shared" ref="BI81" ca="1" si="287">1+S81</f>
        <v>#VALUE!</v>
      </c>
      <c r="BJ81" s="517" t="e">
        <f ca="1">PRODUCT($BI$53:BI81)-1</f>
        <v>#VALUE!</v>
      </c>
      <c r="BK81" s="517" t="e">
        <f t="shared" ref="BK81" ca="1" si="288">1+AM81</f>
        <v>#VALUE!</v>
      </c>
      <c r="BL81" s="517" t="e">
        <f ca="1">PRODUCT($BK$53:BK81)-1</f>
        <v>#VALUE!</v>
      </c>
    </row>
    <row r="82" spans="1:64" ht="15">
      <c r="A82" s="90"/>
      <c r="C82" s="222">
        <f t="shared" ref="C82" ca="1" si="289">I82+10</f>
        <v>41861</v>
      </c>
      <c r="D82" s="70">
        <f t="shared" ref="D82" ca="1" si="290">I82+35</f>
        <v>41886</v>
      </c>
      <c r="E82" s="70" t="str">
        <f t="shared" ref="E82" ca="1" si="291">"FNMA"&amp;TEXT($J$23,"0.0")&amp;"-TBA-"&amp;TEXT(C82,"mmm")</f>
        <v>FNMA3.0-TBA-Aug</v>
      </c>
      <c r="F82" s="70" t="str">
        <f t="shared" ref="F82" ca="1" si="292">"FNMA"&amp;TEXT($J$23,"0.0")&amp;"-TBA-"&amp;TEXT(D82,"mmm")</f>
        <v>FNMA3.0-TBA-Sep</v>
      </c>
      <c r="G82" s="70" t="str">
        <f t="shared" si="30"/>
        <v>FNMA3.0-TBA-GEN</v>
      </c>
      <c r="H82" s="71"/>
      <c r="I82" s="133">
        <f ca="1">[2]!YBWORKDAY(EDATE(Base_Date, BA82), -1, "USD")</f>
        <v>41851</v>
      </c>
      <c r="J82" s="234" t="str">
        <f t="shared" ref="J82" ca="1" si="293">AX82</f>
        <v>E</v>
      </c>
      <c r="K82" s="237" t="e">
        <f t="shared" ref="K82" ca="1" si="294">AX82+AY82</f>
        <v>#VALUE!</v>
      </c>
      <c r="L82" s="237" t="e">
        <f t="shared" ref="L82" ca="1" si="295">K82-K81</f>
        <v>#VALUE!</v>
      </c>
      <c r="M82" s="238" t="str">
        <f ca="1">[2]!YBHIST($I$24,$I82,"LMMOAS","sec")</f>
        <v>E</v>
      </c>
      <c r="N82" s="239" t="str">
        <f ca="1">[2]!YBHIST($I$24,$I81,M$25,"sec","")</f>
        <v>E</v>
      </c>
      <c r="O82" s="240" t="str">
        <f ca="1">[2]!YBHIST("1 Month LIBOR",I82,"Yield","bmk","")</f>
        <v>E</v>
      </c>
      <c r="P82" s="237" t="e">
        <f t="shared" ref="P82" ca="1" si="296">K81-Q82</f>
        <v>#VALUE!</v>
      </c>
      <c r="Q82" s="171" t="str">
        <f ca="1">[2]!YBSCEN($I$24,$J81&amp;"d","Market",O$25,"Swap",$I81,"LMMSkew","","Model",100,0,29,"Gradual","ParShift|N",0,"Annualized ROR",O81,100,"",,,,"Default",,,,"Default",,)</f>
        <v>E</v>
      </c>
      <c r="R82" s="237" t="e">
        <f t="shared" ref="R82" ca="1" si="297">L82+P82</f>
        <v>#VALUE!</v>
      </c>
      <c r="S82" s="241" t="e">
        <f t="shared" ref="S82" ca="1" si="298">R82/K81</f>
        <v>#VALUE!</v>
      </c>
      <c r="T82" s="237" t="e">
        <f ca="1">SUM(R$53:R82)</f>
        <v>#VALUE!</v>
      </c>
      <c r="U82" s="241" t="e">
        <f t="shared" ref="U82" ca="1" si="299">BJ82</f>
        <v>#VALUE!</v>
      </c>
      <c r="V82" s="242">
        <f ca="1">VLOOKUP($I82, 'Barcap OAD'!$A:$S, $F$24, FALSE)</f>
        <v>-11.3</v>
      </c>
      <c r="W82" s="243" t="e">
        <f t="shared" ref="W82" ca="1" si="300">K82/10000*V82</f>
        <v>#VALUE!</v>
      </c>
      <c r="X82" s="244" t="str">
        <f ca="1">[2]!YBHIST($E82,$I82,X$25,"sec","")</f>
        <v>E</v>
      </c>
      <c r="Y82" s="237" t="e">
        <f t="shared" ref="Y82" ca="1" si="301">X82-X81</f>
        <v>#VALUE!</v>
      </c>
      <c r="Z82" s="171" t="e">
        <f t="shared" ref="Z82" ca="1" si="302">X81-AA81</f>
        <v>#VALUE!</v>
      </c>
      <c r="AA82" s="171" t="str">
        <f ca="1">[2]!YBHIST($F82,$I82,X$25,"sec","")</f>
        <v>E</v>
      </c>
      <c r="AB82" s="171" t="e">
        <f t="shared" ref="AB82" ca="1" si="303">X81-Z82</f>
        <v>#VALUE!</v>
      </c>
      <c r="AC82" s="245" t="e">
        <f t="shared" ref="AC82" ca="1" si="304">Y82+Z82</f>
        <v>#VALUE!</v>
      </c>
      <c r="AD82" s="246">
        <f ca="1">VLOOKUP($I82, 'Barcap OAD'!$A:$S, $F$26, FALSE)</f>
        <v>7.148028</v>
      </c>
      <c r="AE82" s="243" t="e">
        <f t="shared" ref="AE82" ca="1" si="305">X82*AD82/10000</f>
        <v>#VALUE!</v>
      </c>
      <c r="AF82" s="247" t="e">
        <f t="shared" ref="AF82" ca="1" si="306">W82/AE82</f>
        <v>#VALUE!</v>
      </c>
      <c r="AG82" s="237" t="e">
        <f t="shared" ref="AG82" ca="1" si="307">-AC82*AF81</f>
        <v>#VALUE!</v>
      </c>
      <c r="AH82" s="241" t="e">
        <f t="shared" ref="AH82" ca="1" si="308">AG82/K81</f>
        <v>#VALUE!</v>
      </c>
      <c r="AI82" s="237" t="e">
        <f t="shared" ref="AI82" ca="1" si="309">AL82+AK82</f>
        <v>#VALUE!</v>
      </c>
      <c r="AJ82" s="241" t="e">
        <f t="shared" ref="AJ82" ca="1" si="310">AF82-AF81</f>
        <v>#VALUE!</v>
      </c>
      <c r="AK82" s="245" t="e">
        <f t="shared" ref="AK82" ca="1" si="311">(AJ82*Y82)/2</f>
        <v>#VALUE!</v>
      </c>
      <c r="AL82" s="248" t="e">
        <f t="shared" ref="AL82" ca="1" si="312">AG82+R82</f>
        <v>#VALUE!</v>
      </c>
      <c r="AM82" s="241" t="e">
        <f t="shared" ref="AM82" ca="1" si="313">AL82/K81</f>
        <v>#VALUE!</v>
      </c>
      <c r="AN82" s="237" t="e">
        <f ca="1">SUM(AL$53:AL82)</f>
        <v>#VALUE!</v>
      </c>
      <c r="AO82" s="203" t="e">
        <f t="shared" ref="AO82" ca="1" si="314">BL82</f>
        <v>#VALUE!</v>
      </c>
      <c r="AP82" s="249" t="e">
        <f t="shared" ref="AP82" ca="1" si="315">(Z82*AF82*-1)+P82</f>
        <v>#VALUE!</v>
      </c>
      <c r="AQ82" s="250" t="e">
        <f t="shared" ref="AQ82" ca="1" si="316">AP82/K81</f>
        <v>#VALUE!</v>
      </c>
      <c r="AX82" s="208" t="str">
        <f ca="1">[2]!YBHIST($I$24,$I82,J$25,"sec","")</f>
        <v>E</v>
      </c>
      <c r="AY82" s="206" t="str">
        <f ca="1">[2]!YBPRICE($I$24,AX82&amp;"d","Market","AccruedInterest","Swap",$I82,"LMMSkew","","Model",100,"")</f>
        <v>E</v>
      </c>
      <c r="BA82" s="67">
        <f t="shared" si="5"/>
        <v>-8</v>
      </c>
      <c r="BI82" s="517" t="e">
        <f t="shared" ref="BI82" ca="1" si="317">1+S82</f>
        <v>#VALUE!</v>
      </c>
      <c r="BJ82" s="517" t="e">
        <f ca="1">PRODUCT($BI$53:BI82)-1</f>
        <v>#VALUE!</v>
      </c>
      <c r="BK82" s="517" t="e">
        <f t="shared" ref="BK82" ca="1" si="318">1+AM82</f>
        <v>#VALUE!</v>
      </c>
      <c r="BL82" s="517" t="e">
        <f ca="1">PRODUCT($BK$53:BK82)-1</f>
        <v>#VALUE!</v>
      </c>
    </row>
    <row r="83" spans="1:64" ht="15">
      <c r="A83" s="90"/>
      <c r="C83" s="222">
        <f t="shared" ref="C83" ca="1" si="319">I83+10</f>
        <v>41890</v>
      </c>
      <c r="D83" s="70">
        <f t="shared" ref="D83" ca="1" si="320">I83+35</f>
        <v>41915</v>
      </c>
      <c r="E83" s="70" t="str">
        <f t="shared" ref="E83" ca="1" si="321">"FNMA"&amp;TEXT($J$23,"0.0")&amp;"-TBA-"&amp;TEXT(C83,"mmm")</f>
        <v>FNMA3.0-TBA-Sep</v>
      </c>
      <c r="F83" s="70" t="str">
        <f t="shared" ref="F83" ca="1" si="322">"FNMA"&amp;TEXT($J$23,"0.0")&amp;"-TBA-"&amp;TEXT(D83,"mmm")</f>
        <v>FNMA3.0-TBA-Oct</v>
      </c>
      <c r="G83" s="70" t="str">
        <f t="shared" si="30"/>
        <v>FNMA3.0-TBA-GEN</v>
      </c>
      <c r="H83" s="71"/>
      <c r="I83" s="133">
        <f ca="1">[2]!YBWORKDAY(EDATE(Base_Date, BA83), -1, "USD")</f>
        <v>41880</v>
      </c>
      <c r="J83" s="234" t="str">
        <f t="shared" ref="J83" ca="1" si="323">AX83</f>
        <v>E</v>
      </c>
      <c r="K83" s="237" t="e">
        <f t="shared" ref="K83" ca="1" si="324">AX83+AY83</f>
        <v>#VALUE!</v>
      </c>
      <c r="L83" s="237" t="e">
        <f t="shared" ref="L83" ca="1" si="325">K83-K82</f>
        <v>#VALUE!</v>
      </c>
      <c r="M83" s="238" t="str">
        <f ca="1">[2]!YBHIST($I$24,$I83,"LMMOAS","sec")</f>
        <v>E</v>
      </c>
      <c r="N83" s="239" t="str">
        <f ca="1">[2]!YBHIST($I$24,$I82,M$25,"sec","")</f>
        <v>E</v>
      </c>
      <c r="O83" s="240" t="str">
        <f ca="1">[2]!YBHIST("1 Month LIBOR",I83,"Yield","bmk","")</f>
        <v>E</v>
      </c>
      <c r="P83" s="237" t="e">
        <f t="shared" ref="P83" ca="1" si="326">K82-Q83</f>
        <v>#VALUE!</v>
      </c>
      <c r="Q83" s="171" t="str">
        <f ca="1">[2]!YBSCEN($I$24,$J82&amp;"d","Market",O$25,"Swap",$I82,"LMMSkew","","Model",100,0,29,"Gradual","ParShift|N",0,"Annualized ROR",O82,100,"",,,,"Default",,,,"Default",,)</f>
        <v>E</v>
      </c>
      <c r="R83" s="237" t="e">
        <f t="shared" ref="R83" ca="1" si="327">L83+P83</f>
        <v>#VALUE!</v>
      </c>
      <c r="S83" s="241" t="e">
        <f t="shared" ref="S83" ca="1" si="328">R83/K82</f>
        <v>#VALUE!</v>
      </c>
      <c r="T83" s="237" t="e">
        <f ca="1">SUM(R$53:R83)</f>
        <v>#VALUE!</v>
      </c>
      <c r="U83" s="241" t="e">
        <f t="shared" ref="U83" ca="1" si="329">BJ83</f>
        <v>#VALUE!</v>
      </c>
      <c r="V83" s="242">
        <f ca="1">VLOOKUP($I83, 'Barcap OAD'!$A:$S, $F$24, FALSE)</f>
        <v>-12.7</v>
      </c>
      <c r="W83" s="243" t="e">
        <f t="shared" ref="W83" ca="1" si="330">K83/10000*V83</f>
        <v>#VALUE!</v>
      </c>
      <c r="X83" s="244" t="str">
        <f ca="1">[2]!YBHIST($E83,$I83,X$25,"sec","")</f>
        <v>E</v>
      </c>
      <c r="Y83" s="237" t="e">
        <f t="shared" ref="Y83" ca="1" si="331">X83-X82</f>
        <v>#VALUE!</v>
      </c>
      <c r="Z83" s="171" t="e">
        <f t="shared" ref="Z83" ca="1" si="332">X82-AA82</f>
        <v>#VALUE!</v>
      </c>
      <c r="AA83" s="171" t="str">
        <f ca="1">[2]!YBHIST($F83,$I83,X$25,"sec","")</f>
        <v>E</v>
      </c>
      <c r="AB83" s="171" t="e">
        <f t="shared" ref="AB83" ca="1" si="333">X82-Z83</f>
        <v>#VALUE!</v>
      </c>
      <c r="AC83" s="245" t="e">
        <f t="shared" ref="AC83" ca="1" si="334">Y83+Z83</f>
        <v>#VALUE!</v>
      </c>
      <c r="AD83" s="246">
        <f ca="1">VLOOKUP($I83, 'Barcap OAD'!$A:$S, $F$26, FALSE)</f>
        <v>6.8048909999999996</v>
      </c>
      <c r="AE83" s="243" t="e">
        <f t="shared" ref="AE83" ca="1" si="335">X83*AD83/10000</f>
        <v>#VALUE!</v>
      </c>
      <c r="AF83" s="247" t="e">
        <f t="shared" ref="AF83" ca="1" si="336">W83/AE83</f>
        <v>#VALUE!</v>
      </c>
      <c r="AG83" s="237" t="e">
        <f t="shared" ref="AG83" ca="1" si="337">-AC83*AF82</f>
        <v>#VALUE!</v>
      </c>
      <c r="AH83" s="241" t="e">
        <f t="shared" ref="AH83" ca="1" si="338">AG83/K82</f>
        <v>#VALUE!</v>
      </c>
      <c r="AI83" s="237" t="e">
        <f t="shared" ref="AI83" ca="1" si="339">AL83+AK83</f>
        <v>#VALUE!</v>
      </c>
      <c r="AJ83" s="241" t="e">
        <f t="shared" ref="AJ83" ca="1" si="340">AF83-AF82</f>
        <v>#VALUE!</v>
      </c>
      <c r="AK83" s="245" t="e">
        <f t="shared" ref="AK83" ca="1" si="341">(AJ83*Y83)/2</f>
        <v>#VALUE!</v>
      </c>
      <c r="AL83" s="248" t="e">
        <f t="shared" ref="AL83" ca="1" si="342">AG83+R83</f>
        <v>#VALUE!</v>
      </c>
      <c r="AM83" s="241" t="e">
        <f t="shared" ref="AM83" ca="1" si="343">AL83/K82</f>
        <v>#VALUE!</v>
      </c>
      <c r="AN83" s="237" t="e">
        <f ca="1">SUM(AL$53:AL83)</f>
        <v>#VALUE!</v>
      </c>
      <c r="AO83" s="203" t="e">
        <f t="shared" ref="AO83" ca="1" si="344">BL83</f>
        <v>#VALUE!</v>
      </c>
      <c r="AP83" s="249" t="e">
        <f t="shared" ref="AP83" ca="1" si="345">(Z83*AF83*-1)+P83</f>
        <v>#VALUE!</v>
      </c>
      <c r="AQ83" s="250" t="e">
        <f t="shared" ref="AQ83" ca="1" si="346">AP83/K82</f>
        <v>#VALUE!</v>
      </c>
      <c r="AX83" s="208" t="str">
        <f ca="1">[2]!YBHIST($I$24,$I83,J$25,"sec","")</f>
        <v>E</v>
      </c>
      <c r="AY83" s="206" t="str">
        <f ca="1">[2]!YBPRICE($I$24,AX83&amp;"d","Market","AccruedInterest","Swap",$I83,"LMMSkew","","Model",100,"")</f>
        <v>E</v>
      </c>
      <c r="BA83" s="67">
        <f t="shared" si="5"/>
        <v>-7</v>
      </c>
      <c r="BI83" s="517" t="e">
        <f t="shared" ref="BI83" ca="1" si="347">1+S83</f>
        <v>#VALUE!</v>
      </c>
      <c r="BJ83" s="517" t="e">
        <f ca="1">PRODUCT($BI$53:BI83)-1</f>
        <v>#VALUE!</v>
      </c>
      <c r="BK83" s="517" t="e">
        <f t="shared" ref="BK83" ca="1" si="348">1+AM83</f>
        <v>#VALUE!</v>
      </c>
      <c r="BL83" s="517" t="e">
        <f ca="1">PRODUCT($BK$53:BK83)-1</f>
        <v>#VALUE!</v>
      </c>
    </row>
    <row r="84" spans="1:64" ht="15">
      <c r="A84" s="90"/>
      <c r="C84" s="222">
        <f t="shared" ref="C84" ca="1" si="349">I84+10</f>
        <v>41922</v>
      </c>
      <c r="D84" s="70">
        <f t="shared" ref="D84" ca="1" si="350">I84+35</f>
        <v>41947</v>
      </c>
      <c r="E84" s="70" t="str">
        <f t="shared" ref="E84" ca="1" si="351">"FNMA"&amp;TEXT($J$23,"0.0")&amp;"-TBA-"&amp;TEXT(C84,"mmm")</f>
        <v>FNMA3.0-TBA-Oct</v>
      </c>
      <c r="F84" s="70" t="str">
        <f t="shared" ref="F84" ca="1" si="352">"FNMA"&amp;TEXT($J$23,"0.0")&amp;"-TBA-"&amp;TEXT(D84,"mmm")</f>
        <v>FNMA3.0-TBA-Nov</v>
      </c>
      <c r="G84" s="70" t="str">
        <f t="shared" si="30"/>
        <v>FNMA3.0-TBA-GEN</v>
      </c>
      <c r="H84" s="71"/>
      <c r="I84" s="133">
        <f ca="1">[2]!YBWORKDAY(EDATE(Base_Date, BA84), -1, "USD")</f>
        <v>41912</v>
      </c>
      <c r="J84" s="234" t="str">
        <f t="shared" ref="J84" ca="1" si="353">AX84</f>
        <v>E</v>
      </c>
      <c r="K84" s="237" t="e">
        <f t="shared" ref="K84" ca="1" si="354">AX84+AY84</f>
        <v>#VALUE!</v>
      </c>
      <c r="L84" s="237" t="e">
        <f t="shared" ref="L84" ca="1" si="355">K84-K83</f>
        <v>#VALUE!</v>
      </c>
      <c r="M84" s="238" t="str">
        <f ca="1">[2]!YBHIST($I$24,$I84,"LMMOAS","sec")</f>
        <v>E</v>
      </c>
      <c r="N84" s="239" t="str">
        <f ca="1">[2]!YBHIST($I$24,$I83,M$25,"sec","")</f>
        <v>E</v>
      </c>
      <c r="O84" s="240" t="str">
        <f ca="1">[2]!YBHIST("1 Month LIBOR",I84,"Yield","bmk","")</f>
        <v>E</v>
      </c>
      <c r="P84" s="237" t="e">
        <f t="shared" ref="P84" ca="1" si="356">K83-Q84</f>
        <v>#VALUE!</v>
      </c>
      <c r="Q84" s="171" t="str">
        <f ca="1">[2]!YBSCEN($I$24,$J83&amp;"d","Market",O$25,"Swap",$I83,"LMMSkew","","Model",100,0,29,"Gradual","ParShift|N",0,"Annualized ROR",O83,100,"",,,,"Default",,,,"Default",,)</f>
        <v>E</v>
      </c>
      <c r="R84" s="237" t="e">
        <f t="shared" ref="R84" ca="1" si="357">L84+P84</f>
        <v>#VALUE!</v>
      </c>
      <c r="S84" s="241" t="e">
        <f t="shared" ref="S84" ca="1" si="358">R84/K83</f>
        <v>#VALUE!</v>
      </c>
      <c r="T84" s="237" t="e">
        <f ca="1">SUM(R$53:R84)</f>
        <v>#VALUE!</v>
      </c>
      <c r="U84" s="241" t="e">
        <f t="shared" ref="U84" ca="1" si="359">BJ84</f>
        <v>#VALUE!</v>
      </c>
      <c r="V84" s="242">
        <f ca="1">VLOOKUP($I84, 'Barcap OAD'!$A:$S, $F$24, FALSE)</f>
        <v>-11.8</v>
      </c>
      <c r="W84" s="243" t="e">
        <f t="shared" ref="W84" ca="1" si="360">K84/10000*V84</f>
        <v>#VALUE!</v>
      </c>
      <c r="X84" s="244" t="str">
        <f ca="1">[2]!YBHIST($E84,$I84,X$25,"sec","")</f>
        <v>E</v>
      </c>
      <c r="Y84" s="237" t="e">
        <f t="shared" ref="Y84" ca="1" si="361">X84-X83</f>
        <v>#VALUE!</v>
      </c>
      <c r="Z84" s="171" t="e">
        <f t="shared" ref="Z84" ca="1" si="362">X83-AA83</f>
        <v>#VALUE!</v>
      </c>
      <c r="AA84" s="171" t="str">
        <f ca="1">[2]!YBHIST($F84,$I84,X$25,"sec","")</f>
        <v>E</v>
      </c>
      <c r="AB84" s="171" t="e">
        <f t="shared" ref="AB84" ca="1" si="363">X83-Z84</f>
        <v>#VALUE!</v>
      </c>
      <c r="AC84" s="245" t="e">
        <f t="shared" ref="AC84" ca="1" si="364">Y84+Z84</f>
        <v>#VALUE!</v>
      </c>
      <c r="AD84" s="246">
        <f ca="1">VLOOKUP($I84, 'Barcap OAD'!$A:$S, $F$26, FALSE)</f>
        <v>6.9646030000000003</v>
      </c>
      <c r="AE84" s="243" t="e">
        <f t="shared" ref="AE84" ca="1" si="365">X84*AD84/10000</f>
        <v>#VALUE!</v>
      </c>
      <c r="AF84" s="247" t="e">
        <f t="shared" ref="AF84" ca="1" si="366">W84/AE84</f>
        <v>#VALUE!</v>
      </c>
      <c r="AG84" s="237" t="e">
        <f t="shared" ref="AG84" ca="1" si="367">-AC84*AF83</f>
        <v>#VALUE!</v>
      </c>
      <c r="AH84" s="241" t="e">
        <f t="shared" ref="AH84" ca="1" si="368">AG84/K83</f>
        <v>#VALUE!</v>
      </c>
      <c r="AI84" s="237" t="e">
        <f t="shared" ref="AI84" ca="1" si="369">AL84+AK84</f>
        <v>#VALUE!</v>
      </c>
      <c r="AJ84" s="241" t="e">
        <f t="shared" ref="AJ84" ca="1" si="370">AF84-AF83</f>
        <v>#VALUE!</v>
      </c>
      <c r="AK84" s="245" t="e">
        <f t="shared" ref="AK84" ca="1" si="371">(AJ84*Y84)/2</f>
        <v>#VALUE!</v>
      </c>
      <c r="AL84" s="248" t="e">
        <f t="shared" ref="AL84" ca="1" si="372">AG84+R84</f>
        <v>#VALUE!</v>
      </c>
      <c r="AM84" s="241" t="e">
        <f t="shared" ref="AM84" ca="1" si="373">AL84/K83</f>
        <v>#VALUE!</v>
      </c>
      <c r="AN84" s="237" t="e">
        <f ca="1">SUM(AL$53:AL84)</f>
        <v>#VALUE!</v>
      </c>
      <c r="AO84" s="203" t="e">
        <f t="shared" ref="AO84" ca="1" si="374">BL84</f>
        <v>#VALUE!</v>
      </c>
      <c r="AP84" s="249" t="e">
        <f t="shared" ref="AP84" ca="1" si="375">(Z84*AF84*-1)+P84</f>
        <v>#VALUE!</v>
      </c>
      <c r="AQ84" s="250" t="e">
        <f t="shared" ref="AQ84" ca="1" si="376">AP84/K83</f>
        <v>#VALUE!</v>
      </c>
      <c r="AX84" s="208" t="str">
        <f ca="1">[2]!YBHIST($I$24,$I84,J$25,"sec","")</f>
        <v>E</v>
      </c>
      <c r="AY84" s="206" t="str">
        <f ca="1">[2]!YBPRICE($I$24,AX84&amp;"d","Market","AccruedInterest","Swap",$I84,"LMMSkew","","Model",100,"")</f>
        <v>E</v>
      </c>
      <c r="BA84" s="67">
        <f t="shared" si="5"/>
        <v>-6</v>
      </c>
      <c r="BI84" s="517" t="e">
        <f t="shared" ref="BI84" ca="1" si="377">1+S84</f>
        <v>#VALUE!</v>
      </c>
      <c r="BJ84" s="517" t="e">
        <f ca="1">PRODUCT($BI$53:BI84)-1</f>
        <v>#VALUE!</v>
      </c>
      <c r="BK84" s="517" t="e">
        <f t="shared" ref="BK84" ca="1" si="378">1+AM84</f>
        <v>#VALUE!</v>
      </c>
      <c r="BL84" s="517" t="e">
        <f ca="1">PRODUCT($BK$53:BK84)-1</f>
        <v>#VALUE!</v>
      </c>
    </row>
    <row r="85" spans="1:64" ht="15">
      <c r="A85" s="90"/>
      <c r="C85" s="222">
        <f t="shared" ref="C85" ca="1" si="379">I85+10</f>
        <v>41953</v>
      </c>
      <c r="D85" s="70">
        <f t="shared" ref="D85" ca="1" si="380">I85+35</f>
        <v>41978</v>
      </c>
      <c r="E85" s="70" t="str">
        <f t="shared" ref="E85" ca="1" si="381">"FNMA"&amp;TEXT($J$23,"0.0")&amp;"-TBA-"&amp;TEXT(C85,"mmm")</f>
        <v>FNMA3.0-TBA-Nov</v>
      </c>
      <c r="F85" s="70" t="str">
        <f t="shared" ref="F85" ca="1" si="382">"FNMA"&amp;TEXT($J$23,"0.0")&amp;"-TBA-"&amp;TEXT(D85,"mmm")</f>
        <v>FNMA3.0-TBA-Dec</v>
      </c>
      <c r="G85" s="70" t="str">
        <f t="shared" si="30"/>
        <v>FNMA3.0-TBA-GEN</v>
      </c>
      <c r="H85" s="71"/>
      <c r="I85" s="133">
        <f ca="1">[2]!YBWORKDAY(EDATE(Base_Date, BA85), -1, "USD")</f>
        <v>41943</v>
      </c>
      <c r="J85" s="234" t="str">
        <f t="shared" ref="J85" ca="1" si="383">AX85</f>
        <v>E</v>
      </c>
      <c r="K85" s="237" t="e">
        <f t="shared" ref="K85" ca="1" si="384">AX85+AY85</f>
        <v>#VALUE!</v>
      </c>
      <c r="L85" s="237" t="e">
        <f t="shared" ref="L85" ca="1" si="385">K85-K84</f>
        <v>#VALUE!</v>
      </c>
      <c r="M85" s="238" t="str">
        <f ca="1">[2]!YBHIST($I$24,$I85,"LMMOAS","sec")</f>
        <v>E</v>
      </c>
      <c r="N85" s="239" t="str">
        <f ca="1">[2]!YBHIST($I$24,$I84,M$25,"sec","")</f>
        <v>E</v>
      </c>
      <c r="O85" s="240" t="str">
        <f ca="1">[2]!YBHIST("1 Month LIBOR",I85,"Yield","bmk","")</f>
        <v>E</v>
      </c>
      <c r="P85" s="237" t="e">
        <f t="shared" ref="P85" ca="1" si="386">K84-Q85</f>
        <v>#VALUE!</v>
      </c>
      <c r="Q85" s="171" t="str">
        <f ca="1">[2]!YBSCEN($I$24,$J84&amp;"d","Market",O$25,"Swap",$I84,"LMMSkew","","Model",100,0,29,"Gradual","ParShift|N",0,"Annualized ROR",O84,100,"",,,,"Default",,,,"Default",,)</f>
        <v>E</v>
      </c>
      <c r="R85" s="237" t="e">
        <f t="shared" ref="R85" ca="1" si="387">L85+P85</f>
        <v>#VALUE!</v>
      </c>
      <c r="S85" s="241" t="e">
        <f t="shared" ref="S85" ca="1" si="388">R85/K84</f>
        <v>#VALUE!</v>
      </c>
      <c r="T85" s="237" t="e">
        <f ca="1">SUM(R$53:R85)</f>
        <v>#VALUE!</v>
      </c>
      <c r="U85" s="241" t="e">
        <f t="shared" ref="U85" ca="1" si="389">BJ85</f>
        <v>#VALUE!</v>
      </c>
      <c r="V85" s="242">
        <f ca="1">VLOOKUP($I85, 'Barcap OAD'!$A:$S, $F$24, FALSE)</f>
        <v>-13.1</v>
      </c>
      <c r="W85" s="243" t="e">
        <f t="shared" ref="W85" ca="1" si="390">K85/10000*V85</f>
        <v>#VALUE!</v>
      </c>
      <c r="X85" s="244" t="str">
        <f ca="1">[2]!YBHIST($E85,$I85,X$25,"sec","")</f>
        <v>E</v>
      </c>
      <c r="Y85" s="237" t="e">
        <f t="shared" ref="Y85" ca="1" si="391">X85-X84</f>
        <v>#VALUE!</v>
      </c>
      <c r="Z85" s="171" t="e">
        <f t="shared" ref="Z85" ca="1" si="392">X84-AA84</f>
        <v>#VALUE!</v>
      </c>
      <c r="AA85" s="171" t="str">
        <f ca="1">[2]!YBHIST($F85,$I85,X$25,"sec","")</f>
        <v>E</v>
      </c>
      <c r="AB85" s="171" t="e">
        <f t="shared" ref="AB85" ca="1" si="393">X84-Z85</f>
        <v>#VALUE!</v>
      </c>
      <c r="AC85" s="245" t="e">
        <f t="shared" ref="AC85" ca="1" si="394">Y85+Z85</f>
        <v>#VALUE!</v>
      </c>
      <c r="AD85" s="246">
        <f ca="1">VLOOKUP($I85, 'Barcap OAD'!$A:$S, $F$26, FALSE)</f>
        <v>6.6523269999999997</v>
      </c>
      <c r="AE85" s="243" t="e">
        <f t="shared" ref="AE85" ca="1" si="395">X85*AD85/10000</f>
        <v>#VALUE!</v>
      </c>
      <c r="AF85" s="247" t="e">
        <f t="shared" ref="AF85" ca="1" si="396">W85/AE85</f>
        <v>#VALUE!</v>
      </c>
      <c r="AG85" s="237" t="e">
        <f t="shared" ref="AG85" ca="1" si="397">-AC85*AF84</f>
        <v>#VALUE!</v>
      </c>
      <c r="AH85" s="241" t="e">
        <f t="shared" ref="AH85" ca="1" si="398">AG85/K84</f>
        <v>#VALUE!</v>
      </c>
      <c r="AI85" s="237" t="e">
        <f t="shared" ref="AI85" ca="1" si="399">AL85+AK85</f>
        <v>#VALUE!</v>
      </c>
      <c r="AJ85" s="241" t="e">
        <f t="shared" ref="AJ85" ca="1" si="400">AF85-AF84</f>
        <v>#VALUE!</v>
      </c>
      <c r="AK85" s="245" t="e">
        <f t="shared" ref="AK85" ca="1" si="401">(AJ85*Y85)/2</f>
        <v>#VALUE!</v>
      </c>
      <c r="AL85" s="248" t="e">
        <f t="shared" ref="AL85" ca="1" si="402">AG85+R85</f>
        <v>#VALUE!</v>
      </c>
      <c r="AM85" s="241" t="e">
        <f t="shared" ref="AM85" ca="1" si="403">AL85/K84</f>
        <v>#VALUE!</v>
      </c>
      <c r="AN85" s="237" t="e">
        <f ca="1">SUM(AL$53:AL85)</f>
        <v>#VALUE!</v>
      </c>
      <c r="AO85" s="203" t="e">
        <f t="shared" ref="AO85" ca="1" si="404">BL85</f>
        <v>#VALUE!</v>
      </c>
      <c r="AP85" s="249" t="e">
        <f t="shared" ref="AP85" ca="1" si="405">(Z85*AF85*-1)+P85</f>
        <v>#VALUE!</v>
      </c>
      <c r="AQ85" s="250" t="e">
        <f t="shared" ref="AQ85" ca="1" si="406">AP85/K84</f>
        <v>#VALUE!</v>
      </c>
      <c r="AX85" s="208" t="str">
        <f ca="1">[2]!YBHIST($I$24,$I85,J$25,"sec","")</f>
        <v>E</v>
      </c>
      <c r="AY85" s="206" t="str">
        <f ca="1">[2]!YBPRICE($I$24,AX85&amp;"d","Market","AccruedInterest","Swap",$I85,"LMMSkew","","Model",100,"")</f>
        <v>E</v>
      </c>
      <c r="BA85" s="67">
        <f t="shared" si="5"/>
        <v>-5</v>
      </c>
      <c r="BI85" s="517" t="e">
        <f t="shared" ref="BI85" ca="1" si="407">1+S85</f>
        <v>#VALUE!</v>
      </c>
      <c r="BJ85" s="517" t="e">
        <f ca="1">PRODUCT($BI$53:BI85)-1</f>
        <v>#VALUE!</v>
      </c>
      <c r="BK85" s="517" t="e">
        <f t="shared" ref="BK85" ca="1" si="408">1+AM85</f>
        <v>#VALUE!</v>
      </c>
      <c r="BL85" s="517" t="e">
        <f ca="1">PRODUCT($BK$53:BK85)-1</f>
        <v>#VALUE!</v>
      </c>
    </row>
    <row r="86" spans="1:64" ht="15">
      <c r="A86" s="90"/>
      <c r="C86" s="222">
        <f t="shared" ref="C86" ca="1" si="409">I86+10</f>
        <v>41981</v>
      </c>
      <c r="D86" s="70">
        <f t="shared" ref="D86" ca="1" si="410">I86+35</f>
        <v>42006</v>
      </c>
      <c r="E86" s="70" t="str">
        <f t="shared" ref="E86" ca="1" si="411">"FNMA"&amp;TEXT($J$23,"0.0")&amp;"-TBA-"&amp;TEXT(C86,"mmm")</f>
        <v>FNMA3.0-TBA-Dec</v>
      </c>
      <c r="F86" s="70" t="str">
        <f t="shared" ref="F86" ca="1" si="412">"FNMA"&amp;TEXT($J$23,"0.0")&amp;"-TBA-"&amp;TEXT(D86,"mmm")</f>
        <v>FNMA3.0-TBA-Jan</v>
      </c>
      <c r="G86" s="70" t="str">
        <f t="shared" si="30"/>
        <v>FNMA3.0-TBA-GEN</v>
      </c>
      <c r="H86" s="71"/>
      <c r="I86" s="133">
        <f ca="1">[2]!YBWORKDAY(EDATE(Base_Date, BA86), -1, "USD")</f>
        <v>41971</v>
      </c>
      <c r="J86" s="234" t="str">
        <f t="shared" ref="J86" ca="1" si="413">AX86</f>
        <v>E</v>
      </c>
      <c r="K86" s="237" t="e">
        <f t="shared" ref="K86" ca="1" si="414">AX86+AY86</f>
        <v>#VALUE!</v>
      </c>
      <c r="L86" s="237" t="e">
        <f t="shared" ref="L86" ca="1" si="415">K86-K85</f>
        <v>#VALUE!</v>
      </c>
      <c r="M86" s="238" t="str">
        <f ca="1">[2]!YBHIST($I$24,$I86,"LMMOAS","sec")</f>
        <v>E</v>
      </c>
      <c r="N86" s="239" t="str">
        <f ca="1">[2]!YBHIST($I$24,$I85,M$25,"sec","")</f>
        <v>E</v>
      </c>
      <c r="O86" s="240" t="str">
        <f ca="1">[2]!YBHIST("1 Month LIBOR",I86,"Yield","bmk","")</f>
        <v>E</v>
      </c>
      <c r="P86" s="237" t="e">
        <f t="shared" ref="P86" ca="1" si="416">K85-Q86</f>
        <v>#VALUE!</v>
      </c>
      <c r="Q86" s="171" t="str">
        <f ca="1">[2]!YBSCEN($I$24,$J85&amp;"d","Market",O$25,"Swap",$I85,"LMMSkew","","Model",100,0,29,"Gradual","ParShift|N",0,"Annualized ROR",O85,100,"",,,,"Default",,,,"Default",,)</f>
        <v>E</v>
      </c>
      <c r="R86" s="237" t="e">
        <f t="shared" ref="R86" ca="1" si="417">L86+P86</f>
        <v>#VALUE!</v>
      </c>
      <c r="S86" s="241" t="e">
        <f t="shared" ref="S86" ca="1" si="418">R86/K85</f>
        <v>#VALUE!</v>
      </c>
      <c r="T86" s="237" t="e">
        <f ca="1">SUM(R$53:R86)</f>
        <v>#VALUE!</v>
      </c>
      <c r="U86" s="241" t="e">
        <f t="shared" ref="U86" ca="1" si="419">BJ86</f>
        <v>#VALUE!</v>
      </c>
      <c r="V86" s="242">
        <f ca="1">VLOOKUP($I86, 'Barcap OAD'!$A:$S, $F$24, FALSE)</f>
        <v>-14.2</v>
      </c>
      <c r="W86" s="243" t="e">
        <f t="shared" ref="W86" ca="1" si="420">K86/10000*V86</f>
        <v>#VALUE!</v>
      </c>
      <c r="X86" s="244" t="str">
        <f ca="1">[2]!YBHIST($E86,$I86,X$25,"sec","")</f>
        <v>E</v>
      </c>
      <c r="Y86" s="237" t="e">
        <f t="shared" ref="Y86" ca="1" si="421">X86-X85</f>
        <v>#VALUE!</v>
      </c>
      <c r="Z86" s="171" t="e">
        <f t="shared" ref="Z86" ca="1" si="422">X85-AA85</f>
        <v>#VALUE!</v>
      </c>
      <c r="AA86" s="171" t="str">
        <f ca="1">[2]!YBHIST($F86,$I86,X$25,"sec","")</f>
        <v>E</v>
      </c>
      <c r="AB86" s="171" t="e">
        <f t="shared" ref="AB86" ca="1" si="423">X85-Z86</f>
        <v>#VALUE!</v>
      </c>
      <c r="AC86" s="245" t="e">
        <f t="shared" ref="AC86" ca="1" si="424">Y86+Z86</f>
        <v>#VALUE!</v>
      </c>
      <c r="AD86" s="246">
        <f ca="1">VLOOKUP($I86, 'Barcap OAD'!$A:$S, $F$26, FALSE)</f>
        <v>6.2499140000000004</v>
      </c>
      <c r="AE86" s="243" t="e">
        <f t="shared" ref="AE86" ca="1" si="425">X86*AD86/10000</f>
        <v>#VALUE!</v>
      </c>
      <c r="AF86" s="247" t="e">
        <f t="shared" ref="AF86" ca="1" si="426">W86/AE86</f>
        <v>#VALUE!</v>
      </c>
      <c r="AG86" s="237" t="e">
        <f t="shared" ref="AG86" ca="1" si="427">-AC86*AF85</f>
        <v>#VALUE!</v>
      </c>
      <c r="AH86" s="241" t="e">
        <f t="shared" ref="AH86" ca="1" si="428">AG86/K85</f>
        <v>#VALUE!</v>
      </c>
      <c r="AI86" s="237" t="e">
        <f t="shared" ref="AI86" ca="1" si="429">AL86+AK86</f>
        <v>#VALUE!</v>
      </c>
      <c r="AJ86" s="241" t="e">
        <f t="shared" ref="AJ86" ca="1" si="430">AF86-AF85</f>
        <v>#VALUE!</v>
      </c>
      <c r="AK86" s="245" t="e">
        <f t="shared" ref="AK86" ca="1" si="431">(AJ86*Y86)/2</f>
        <v>#VALUE!</v>
      </c>
      <c r="AL86" s="248" t="e">
        <f t="shared" ref="AL86" ca="1" si="432">AG86+R86</f>
        <v>#VALUE!</v>
      </c>
      <c r="AM86" s="241" t="e">
        <f t="shared" ref="AM86" ca="1" si="433">AL86/K85</f>
        <v>#VALUE!</v>
      </c>
      <c r="AN86" s="237" t="e">
        <f ca="1">SUM(AL$53:AL86)</f>
        <v>#VALUE!</v>
      </c>
      <c r="AO86" s="203" t="e">
        <f t="shared" ref="AO86" ca="1" si="434">BL86</f>
        <v>#VALUE!</v>
      </c>
      <c r="AP86" s="249" t="e">
        <f t="shared" ref="AP86" ca="1" si="435">(Z86*AF86*-1)+P86</f>
        <v>#VALUE!</v>
      </c>
      <c r="AQ86" s="250" t="e">
        <f t="shared" ref="AQ86" ca="1" si="436">AP86/K85</f>
        <v>#VALUE!</v>
      </c>
      <c r="AX86" s="208" t="str">
        <f ca="1">[2]!YBHIST($I$24,$I86,J$25,"sec","")</f>
        <v>E</v>
      </c>
      <c r="AY86" s="206" t="str">
        <f ca="1">[2]!YBPRICE($I$24,AX86&amp;"d","Market","AccruedInterest","Swap",$I86,"LMMSkew","","Model",100,"")</f>
        <v>E</v>
      </c>
      <c r="BA86" s="67">
        <f t="shared" si="5"/>
        <v>-4</v>
      </c>
      <c r="BI86" s="517" t="e">
        <f t="shared" ref="BI86" ca="1" si="437">1+S86</f>
        <v>#VALUE!</v>
      </c>
      <c r="BJ86" s="517" t="e">
        <f ca="1">PRODUCT($BI$53:BI86)-1</f>
        <v>#VALUE!</v>
      </c>
      <c r="BK86" s="517" t="e">
        <f t="shared" ref="BK86" ca="1" si="438">1+AM86</f>
        <v>#VALUE!</v>
      </c>
      <c r="BL86" s="517" t="e">
        <f ca="1">PRODUCT($BK$53:BK86)-1</f>
        <v>#VALUE!</v>
      </c>
    </row>
    <row r="87" spans="1:64" ht="15">
      <c r="A87" s="90"/>
      <c r="C87" s="222">
        <f t="shared" ref="C87" ca="1" si="439">I87+10</f>
        <v>42014</v>
      </c>
      <c r="D87" s="70">
        <f t="shared" ref="D87" ca="1" si="440">I87+35</f>
        <v>42039</v>
      </c>
      <c r="E87" s="70" t="str">
        <f t="shared" ref="E87" ca="1" si="441">"FNMA"&amp;TEXT($J$23,"0.0")&amp;"-TBA-"&amp;TEXT(C87,"mmm")</f>
        <v>FNMA3.0-TBA-Jan</v>
      </c>
      <c r="F87" s="70" t="str">
        <f t="shared" ref="F87" ca="1" si="442">"FNMA"&amp;TEXT($J$23,"0.0")&amp;"-TBA-"&amp;TEXT(D87,"mmm")</f>
        <v>FNMA3.0-TBA-Feb</v>
      </c>
      <c r="G87" s="70" t="str">
        <f t="shared" si="30"/>
        <v>FNMA3.0-TBA-GEN</v>
      </c>
      <c r="H87" s="71"/>
      <c r="I87" s="133">
        <f ca="1">[2]!YBWORKDAY(EDATE(Base_Date, BA87), -1, "USD")</f>
        <v>42004</v>
      </c>
      <c r="J87" s="234" t="str">
        <f t="shared" ref="J87" ca="1" si="443">AX87</f>
        <v>E</v>
      </c>
      <c r="K87" s="237" t="e">
        <f t="shared" ref="K87" ca="1" si="444">AX87+AY87</f>
        <v>#VALUE!</v>
      </c>
      <c r="L87" s="237" t="e">
        <f t="shared" ref="L87" ca="1" si="445">K87-K86</f>
        <v>#VALUE!</v>
      </c>
      <c r="M87" s="238" t="str">
        <f ca="1">[2]!YBHIST($I$24,$I87,"LMMOAS","sec")</f>
        <v>E</v>
      </c>
      <c r="N87" s="239" t="str">
        <f ca="1">[2]!YBHIST($I$24,$I86,M$25,"sec","")</f>
        <v>E</v>
      </c>
      <c r="O87" s="240" t="str">
        <f ca="1">[2]!YBHIST("1 Month LIBOR",I87,"Yield","bmk","")</f>
        <v>E</v>
      </c>
      <c r="P87" s="237" t="e">
        <f t="shared" ref="P87" ca="1" si="446">K86-Q87</f>
        <v>#VALUE!</v>
      </c>
      <c r="Q87" s="171" t="str">
        <f ca="1">[2]!YBSCEN($I$24,$J86&amp;"d","Market",O$25,"Swap",$I86,"LMMSkew","","Model",100,0,29,"Gradual","ParShift|N",0,"Annualized ROR",O86,100,"",,,,"Default",,,,"Default",,)</f>
        <v>E</v>
      </c>
      <c r="R87" s="237" t="e">
        <f t="shared" ref="R87" ca="1" si="447">L87+P87</f>
        <v>#VALUE!</v>
      </c>
      <c r="S87" s="241" t="e">
        <f t="shared" ref="S87" ca="1" si="448">R87/K86</f>
        <v>#VALUE!</v>
      </c>
      <c r="T87" s="237" t="e">
        <f ca="1">SUM(R$53:R87)</f>
        <v>#VALUE!</v>
      </c>
      <c r="U87" s="241" t="e">
        <f t="shared" ref="U87" ca="1" si="449">BJ87</f>
        <v>#VALUE!</v>
      </c>
      <c r="V87" s="242">
        <f ca="1">VLOOKUP($I87, 'Barcap OAD'!$A:$S, $F$24, FALSE)</f>
        <v>-14.2</v>
      </c>
      <c r="W87" s="243" t="e">
        <f t="shared" ref="W87" ca="1" si="450">K87/10000*V87</f>
        <v>#VALUE!</v>
      </c>
      <c r="X87" s="244" t="str">
        <f ca="1">[2]!YBHIST($E87,$I87,X$25,"sec","")</f>
        <v>E</v>
      </c>
      <c r="Y87" s="237" t="e">
        <f t="shared" ref="Y87" ca="1" si="451">X87-X86</f>
        <v>#VALUE!</v>
      </c>
      <c r="Z87" s="171" t="e">
        <f t="shared" ref="Z87" ca="1" si="452">X86-AA86</f>
        <v>#VALUE!</v>
      </c>
      <c r="AA87" s="171" t="str">
        <f ca="1">[2]!YBHIST($F87,$I87,X$25,"sec","")</f>
        <v>E</v>
      </c>
      <c r="AB87" s="171" t="e">
        <f t="shared" ref="AB87" ca="1" si="453">X86-Z87</f>
        <v>#VALUE!</v>
      </c>
      <c r="AC87" s="245" t="e">
        <f t="shared" ref="AC87" ca="1" si="454">Y87+Z87</f>
        <v>#VALUE!</v>
      </c>
      <c r="AD87" s="246">
        <f ca="1">VLOOKUP($I87, 'Barcap OAD'!$A:$S, $F$26, FALSE)</f>
        <v>5.9987959999999996</v>
      </c>
      <c r="AE87" s="243" t="e">
        <f t="shared" ref="AE87" ca="1" si="455">X87*AD87/10000</f>
        <v>#VALUE!</v>
      </c>
      <c r="AF87" s="247" t="e">
        <f t="shared" ref="AF87" ca="1" si="456">W87/AE87</f>
        <v>#VALUE!</v>
      </c>
      <c r="AG87" s="237" t="e">
        <f t="shared" ref="AG87" ca="1" si="457">-AC87*AF86</f>
        <v>#VALUE!</v>
      </c>
      <c r="AH87" s="241" t="e">
        <f t="shared" ref="AH87" ca="1" si="458">AG87/K86</f>
        <v>#VALUE!</v>
      </c>
      <c r="AI87" s="237" t="e">
        <f t="shared" ref="AI87" ca="1" si="459">AL87+AK87</f>
        <v>#VALUE!</v>
      </c>
      <c r="AJ87" s="241" t="e">
        <f t="shared" ref="AJ87" ca="1" si="460">AF87-AF86</f>
        <v>#VALUE!</v>
      </c>
      <c r="AK87" s="245" t="e">
        <f t="shared" ref="AK87" ca="1" si="461">(AJ87*Y87)/2</f>
        <v>#VALUE!</v>
      </c>
      <c r="AL87" s="248" t="e">
        <f t="shared" ref="AL87" ca="1" si="462">AG87+R87</f>
        <v>#VALUE!</v>
      </c>
      <c r="AM87" s="241" t="e">
        <f t="shared" ref="AM87" ca="1" si="463">AL87/K86</f>
        <v>#VALUE!</v>
      </c>
      <c r="AN87" s="237" t="e">
        <f ca="1">SUM(AL$53:AL87)</f>
        <v>#VALUE!</v>
      </c>
      <c r="AO87" s="203" t="e">
        <f t="shared" ref="AO87" ca="1" si="464">BL87</f>
        <v>#VALUE!</v>
      </c>
      <c r="AP87" s="249" t="e">
        <f t="shared" ref="AP87" ca="1" si="465">(Z87*AF87*-1)+P87</f>
        <v>#VALUE!</v>
      </c>
      <c r="AQ87" s="250" t="e">
        <f t="shared" ref="AQ87" ca="1" si="466">AP87/K86</f>
        <v>#VALUE!</v>
      </c>
      <c r="AX87" s="208" t="str">
        <f ca="1">[2]!YBHIST($I$24,$I87,J$25,"sec","")</f>
        <v>E</v>
      </c>
      <c r="AY87" s="206" t="str">
        <f ca="1">[2]!YBPRICE($I$24,AX87&amp;"d","Market","AccruedInterest","Swap",$I87,"LMMSkew","","Model",100,"")</f>
        <v>E</v>
      </c>
      <c r="BA87" s="67">
        <f t="shared" si="5"/>
        <v>-3</v>
      </c>
      <c r="BI87" s="517" t="e">
        <f t="shared" ref="BI87" ca="1" si="467">1+S87</f>
        <v>#VALUE!</v>
      </c>
      <c r="BJ87" s="517" t="e">
        <f ca="1">PRODUCT($BI$53:BI87)-1</f>
        <v>#VALUE!</v>
      </c>
      <c r="BK87" s="517" t="e">
        <f t="shared" ref="BK87" ca="1" si="468">1+AM87</f>
        <v>#VALUE!</v>
      </c>
      <c r="BL87" s="517" t="e">
        <f ca="1">PRODUCT($BK$53:BK87)-1</f>
        <v>#VALUE!</v>
      </c>
    </row>
    <row r="88" spans="1:64" ht="15">
      <c r="A88" s="90"/>
      <c r="C88" s="222">
        <f t="shared" ref="C88" ca="1" si="469">I88+10</f>
        <v>42044</v>
      </c>
      <c r="D88" s="70">
        <f t="shared" ref="D88" ca="1" si="470">I88+35</f>
        <v>42069</v>
      </c>
      <c r="E88" s="70" t="str">
        <f t="shared" ref="E88" ca="1" si="471">"FNMA"&amp;TEXT($J$23,"0.0")&amp;"-TBA-"&amp;TEXT(C88,"mmm")</f>
        <v>FNMA3.0-TBA-Feb</v>
      </c>
      <c r="F88" s="70" t="str">
        <f t="shared" ref="F88" ca="1" si="472">"FNMA"&amp;TEXT($J$23,"0.0")&amp;"-TBA-"&amp;TEXT(D88,"mmm")</f>
        <v>FNMA3.0-TBA-Mar</v>
      </c>
      <c r="G88" s="70" t="str">
        <f t="shared" si="30"/>
        <v>FNMA3.0-TBA-GEN</v>
      </c>
      <c r="H88" s="71"/>
      <c r="I88" s="133">
        <f ca="1">[2]!YBWORKDAY(EDATE(Base_Date, BA88), -1, "USD")</f>
        <v>42034</v>
      </c>
      <c r="J88" s="234" t="str">
        <f t="shared" ref="J88" ca="1" si="473">AX88</f>
        <v>E</v>
      </c>
      <c r="K88" s="237" t="e">
        <f t="shared" ref="K88" ca="1" si="474">AX88+AY88</f>
        <v>#VALUE!</v>
      </c>
      <c r="L88" s="237" t="e">
        <f t="shared" ref="L88" ca="1" si="475">K88-K87</f>
        <v>#VALUE!</v>
      </c>
      <c r="M88" s="238" t="str">
        <f ca="1">[2]!YBHIST($I$24,$I88,"LMMOAS","sec")</f>
        <v>E</v>
      </c>
      <c r="N88" s="239" t="str">
        <f ca="1">[2]!YBHIST($I$24,$I87,M$25,"sec","")</f>
        <v>E</v>
      </c>
      <c r="O88" s="240" t="str">
        <f ca="1">[2]!YBHIST("1 Month LIBOR",I88,"Yield","bmk","")</f>
        <v>E</v>
      </c>
      <c r="P88" s="237" t="e">
        <f t="shared" ref="P88" ca="1" si="476">K87-Q88</f>
        <v>#VALUE!</v>
      </c>
      <c r="Q88" s="171" t="str">
        <f ca="1">[2]!YBSCEN($I$24,$J87&amp;"d","Market",O$25,"Swap",$I87,"LMMSkew","","Model",100,0,29,"Gradual","ParShift|N",0,"Annualized ROR",O87,100,"",,,,"Default",,,,"Default",,)</f>
        <v>E</v>
      </c>
      <c r="R88" s="237" t="e">
        <f t="shared" ref="R88" ca="1" si="477">L88+P88</f>
        <v>#VALUE!</v>
      </c>
      <c r="S88" s="241" t="e">
        <f t="shared" ref="S88" ca="1" si="478">R88/K87</f>
        <v>#VALUE!</v>
      </c>
      <c r="T88" s="237" t="e">
        <f ca="1">SUM(R$53:R88)</f>
        <v>#VALUE!</v>
      </c>
      <c r="U88" s="241" t="e">
        <f t="shared" ref="U88" ca="1" si="479">BJ88</f>
        <v>#VALUE!</v>
      </c>
      <c r="V88" s="242">
        <f ca="1">VLOOKUP($I88, 'Barcap OAD'!$A:$S, $F$24, FALSE)</f>
        <v>-27.9</v>
      </c>
      <c r="W88" s="243" t="e">
        <f t="shared" ref="W88" ca="1" si="480">K88/10000*V88</f>
        <v>#VALUE!</v>
      </c>
      <c r="X88" s="244" t="str">
        <f ca="1">[2]!YBHIST($E88,$I88,X$25,"sec","")</f>
        <v>E</v>
      </c>
      <c r="Y88" s="237" t="e">
        <f t="shared" ref="Y88" ca="1" si="481">X88-X87</f>
        <v>#VALUE!</v>
      </c>
      <c r="Z88" s="171" t="e">
        <f t="shared" ref="Z88" ca="1" si="482">X87-AA87</f>
        <v>#VALUE!</v>
      </c>
      <c r="AA88" s="171" t="str">
        <f ca="1">[2]!YBHIST($F88,$I88,X$25,"sec","")</f>
        <v>E</v>
      </c>
      <c r="AB88" s="171" t="e">
        <f t="shared" ref="AB88" ca="1" si="483">X87-Z88</f>
        <v>#VALUE!</v>
      </c>
      <c r="AC88" s="245" t="e">
        <f t="shared" ref="AC88" ca="1" si="484">Y88+Z88</f>
        <v>#VALUE!</v>
      </c>
      <c r="AD88" s="246">
        <f ca="1">VLOOKUP($I88, 'Barcap OAD'!$A:$S, $F$26, FALSE)</f>
        <v>5.4045230000000002</v>
      </c>
      <c r="AE88" s="243" t="e">
        <f t="shared" ref="AE88" ca="1" si="485">X88*AD88/10000</f>
        <v>#VALUE!</v>
      </c>
      <c r="AF88" s="247" t="e">
        <f t="shared" ref="AF88" ca="1" si="486">W88/AE88</f>
        <v>#VALUE!</v>
      </c>
      <c r="AG88" s="237" t="e">
        <f t="shared" ref="AG88" ca="1" si="487">-AC88*AF87</f>
        <v>#VALUE!</v>
      </c>
      <c r="AH88" s="241" t="e">
        <f t="shared" ref="AH88" ca="1" si="488">AG88/K87</f>
        <v>#VALUE!</v>
      </c>
      <c r="AI88" s="237" t="e">
        <f t="shared" ref="AI88" ca="1" si="489">AL88+AK88</f>
        <v>#VALUE!</v>
      </c>
      <c r="AJ88" s="241" t="e">
        <f t="shared" ref="AJ88" ca="1" si="490">AF88-AF87</f>
        <v>#VALUE!</v>
      </c>
      <c r="AK88" s="245" t="e">
        <f t="shared" ref="AK88" ca="1" si="491">(AJ88*Y88)/2</f>
        <v>#VALUE!</v>
      </c>
      <c r="AL88" s="248" t="e">
        <f t="shared" ref="AL88" ca="1" si="492">AG88+R88</f>
        <v>#VALUE!</v>
      </c>
      <c r="AM88" s="241" t="e">
        <f t="shared" ref="AM88" ca="1" si="493">AL88/K87</f>
        <v>#VALUE!</v>
      </c>
      <c r="AN88" s="237" t="e">
        <f ca="1">SUM(AL$53:AL88)</f>
        <v>#VALUE!</v>
      </c>
      <c r="AO88" s="203" t="e">
        <f t="shared" ref="AO88" ca="1" si="494">BL88</f>
        <v>#VALUE!</v>
      </c>
      <c r="AP88" s="249" t="e">
        <f t="shared" ref="AP88" ca="1" si="495">(Z88*AF88*-1)+P88</f>
        <v>#VALUE!</v>
      </c>
      <c r="AQ88" s="250" t="e">
        <f t="shared" ref="AQ88" ca="1" si="496">AP88/K87</f>
        <v>#VALUE!</v>
      </c>
      <c r="AX88" s="208" t="str">
        <f ca="1">[2]!YBHIST($I$24,$I88,J$25,"sec","")</f>
        <v>E</v>
      </c>
      <c r="AY88" s="206" t="str">
        <f ca="1">[2]!YBPRICE($I$24,AX88&amp;"d","Market","AccruedInterest","Swap",$I88,"LMMSkew","","Model",100,"")</f>
        <v>E</v>
      </c>
      <c r="BA88" s="67">
        <f t="shared" si="5"/>
        <v>-2</v>
      </c>
      <c r="BI88" s="517" t="e">
        <f t="shared" ref="BI88" ca="1" si="497">1+S88</f>
        <v>#VALUE!</v>
      </c>
      <c r="BJ88" s="517" t="e">
        <f ca="1">PRODUCT($BI$53:BI88)-1</f>
        <v>#VALUE!</v>
      </c>
      <c r="BK88" s="517" t="e">
        <f t="shared" ref="BK88" ca="1" si="498">1+AM88</f>
        <v>#VALUE!</v>
      </c>
      <c r="BL88" s="517" t="e">
        <f ca="1">PRODUCT($BK$53:BK88)-1</f>
        <v>#VALUE!</v>
      </c>
    </row>
    <row r="89" spans="1:64" ht="15">
      <c r="A89" s="90"/>
      <c r="C89" s="222">
        <f t="shared" ref="C89" ca="1" si="499">I89+10</f>
        <v>42072</v>
      </c>
      <c r="D89" s="70">
        <f t="shared" ref="D89" ca="1" si="500">I89+35</f>
        <v>42097</v>
      </c>
      <c r="E89" s="70" t="str">
        <f t="shared" ref="E89" ca="1" si="501">"FNMA"&amp;TEXT($J$23,"0.0")&amp;"-TBA-"&amp;TEXT(C89,"mmm")</f>
        <v>FNMA3.0-TBA-Mar</v>
      </c>
      <c r="F89" s="70" t="str">
        <f t="shared" ref="F89" ca="1" si="502">"FNMA"&amp;TEXT($J$23,"0.0")&amp;"-TBA-"&amp;TEXT(D89,"mmm")</f>
        <v>FNMA3.0-TBA-Apr</v>
      </c>
      <c r="G89" s="70" t="str">
        <f t="shared" si="30"/>
        <v>FNMA3.0-TBA-GEN</v>
      </c>
      <c r="H89" s="71"/>
      <c r="I89" s="133">
        <f ca="1">[2]!YBWORKDAY(EDATE(Base_Date, BA89), -1, "USD")</f>
        <v>42062</v>
      </c>
      <c r="J89" s="234" t="str">
        <f t="shared" ref="J89" ca="1" si="503">AX89</f>
        <v>E</v>
      </c>
      <c r="K89" s="237" t="e">
        <f t="shared" ref="K89" ca="1" si="504">AX89+AY89</f>
        <v>#VALUE!</v>
      </c>
      <c r="L89" s="237" t="e">
        <f t="shared" ref="L89" ca="1" si="505">K89-K88</f>
        <v>#VALUE!</v>
      </c>
      <c r="M89" s="238" t="str">
        <f ca="1">[2]!YBHIST($I$24,$I89,"LMMOAS","sec")</f>
        <v>E</v>
      </c>
      <c r="N89" s="239" t="str">
        <f ca="1">[2]!YBHIST($I$24,$I88,M$25,"sec","")</f>
        <v>E</v>
      </c>
      <c r="O89" s="240" t="str">
        <f ca="1">[2]!YBHIST("1 Month LIBOR",I89,"Yield","bmk","")</f>
        <v>E</v>
      </c>
      <c r="P89" s="237" t="e">
        <f t="shared" ref="P89" ca="1" si="506">K88-Q89</f>
        <v>#VALUE!</v>
      </c>
      <c r="Q89" s="171" t="str">
        <f ca="1">[2]!YBSCEN($I$24,$J88&amp;"d","Market",O$25,"Swap",$I88,"LMMSkew","","Model",100,0,29,"Gradual","ParShift|N",0,"Annualized ROR",O88,100,"",,,,"Default",,,,"Default",,)</f>
        <v>E</v>
      </c>
      <c r="R89" s="237" t="e">
        <f t="shared" ref="R89" ca="1" si="507">L89+P89</f>
        <v>#VALUE!</v>
      </c>
      <c r="S89" s="241" t="e">
        <f t="shared" ref="S89" ca="1" si="508">R89/K88</f>
        <v>#VALUE!</v>
      </c>
      <c r="T89" s="237" t="e">
        <f ca="1">SUM(R$53:R89)</f>
        <v>#VALUE!</v>
      </c>
      <c r="U89" s="241" t="e">
        <f t="shared" ref="U89" ca="1" si="509">BJ89</f>
        <v>#VALUE!</v>
      </c>
      <c r="V89" s="242">
        <f ca="1">VLOOKUP($I89, 'Barcap OAD'!$A:$S, $F$24, FALSE)</f>
        <v>-23.5</v>
      </c>
      <c r="W89" s="243" t="e">
        <f t="shared" ref="W89" ca="1" si="510">K89/10000*V89</f>
        <v>#VALUE!</v>
      </c>
      <c r="X89" s="244" t="str">
        <f ca="1">[2]!YBHIST($E89,$I89,X$25,"sec","")</f>
        <v>E</v>
      </c>
      <c r="Y89" s="237" t="e">
        <f t="shared" ref="Y89" ca="1" si="511">X89-X88</f>
        <v>#VALUE!</v>
      </c>
      <c r="Z89" s="171" t="e">
        <f t="shared" ref="Z89" ca="1" si="512">X88-AA88</f>
        <v>#VALUE!</v>
      </c>
      <c r="AA89" s="171" t="str">
        <f ca="1">[2]!YBHIST($F89,$I89,X$25,"sec","")</f>
        <v>E</v>
      </c>
      <c r="AB89" s="171" t="e">
        <f t="shared" ref="AB89" ca="1" si="513">X88-Z89</f>
        <v>#VALUE!</v>
      </c>
      <c r="AC89" s="245" t="e">
        <f t="shared" ref="AC89" ca="1" si="514">Y89+Z89</f>
        <v>#VALUE!</v>
      </c>
      <c r="AD89" s="246">
        <f ca="1">VLOOKUP($I89, 'Barcap OAD'!$A:$S, $F$26, FALSE)</f>
        <v>6.1613049999999996</v>
      </c>
      <c r="AE89" s="243" t="e">
        <f t="shared" ref="AE89" ca="1" si="515">X89*AD89/10000</f>
        <v>#VALUE!</v>
      </c>
      <c r="AF89" s="247" t="e">
        <f t="shared" ref="AF89" ca="1" si="516">W89/AE89</f>
        <v>#VALUE!</v>
      </c>
      <c r="AG89" s="237" t="e">
        <f t="shared" ref="AG89" ca="1" si="517">-AC89*AF88</f>
        <v>#VALUE!</v>
      </c>
      <c r="AH89" s="241" t="e">
        <f t="shared" ref="AH89" ca="1" si="518">AG89/K88</f>
        <v>#VALUE!</v>
      </c>
      <c r="AI89" s="237" t="e">
        <f t="shared" ref="AI89" ca="1" si="519">AL89+AK89</f>
        <v>#VALUE!</v>
      </c>
      <c r="AJ89" s="241" t="e">
        <f t="shared" ref="AJ89" ca="1" si="520">AF89-AF88</f>
        <v>#VALUE!</v>
      </c>
      <c r="AK89" s="245" t="e">
        <f t="shared" ref="AK89" ca="1" si="521">(AJ89*Y89)/2</f>
        <v>#VALUE!</v>
      </c>
      <c r="AL89" s="248" t="e">
        <f t="shared" ref="AL89" ca="1" si="522">AG89+R89</f>
        <v>#VALUE!</v>
      </c>
      <c r="AM89" s="241" t="e">
        <f t="shared" ref="AM89" ca="1" si="523">AL89/K88</f>
        <v>#VALUE!</v>
      </c>
      <c r="AN89" s="237" t="e">
        <f ca="1">SUM(AL$53:AL89)</f>
        <v>#VALUE!</v>
      </c>
      <c r="AO89" s="203" t="e">
        <f t="shared" ref="AO89" ca="1" si="524">BL89</f>
        <v>#VALUE!</v>
      </c>
      <c r="AP89" s="249" t="e">
        <f t="shared" ref="AP89" ca="1" si="525">(Z89*AF89*-1)+P89</f>
        <v>#VALUE!</v>
      </c>
      <c r="AQ89" s="250" t="e">
        <f t="shared" ref="AQ89" ca="1" si="526">AP89/K88</f>
        <v>#VALUE!</v>
      </c>
      <c r="AX89" s="208" t="str">
        <f ca="1">[2]!YBHIST($I$24,$I89,J$25,"sec","")</f>
        <v>E</v>
      </c>
      <c r="AY89" s="206" t="str">
        <f ca="1">[2]!YBPRICE($I$24,AX89&amp;"d","Market","AccruedInterest","Swap",$I89,"LMMSkew","","Model",100,"")</f>
        <v>E</v>
      </c>
      <c r="BA89" s="67">
        <f t="shared" si="5"/>
        <v>-1</v>
      </c>
      <c r="BI89" s="517" t="e">
        <f t="shared" ref="BI89" ca="1" si="527">1+S89</f>
        <v>#VALUE!</v>
      </c>
      <c r="BJ89" s="517" t="e">
        <f ca="1">PRODUCT($BI$53:BI89)-1</f>
        <v>#VALUE!</v>
      </c>
      <c r="BK89" s="517" t="e">
        <f t="shared" ref="BK89" ca="1" si="528">1+AM89</f>
        <v>#VALUE!</v>
      </c>
      <c r="BL89" s="517" t="e">
        <f ca="1">PRODUCT($BK$53:BK89)-1</f>
        <v>#VALUE!</v>
      </c>
    </row>
    <row r="90" spans="1:64" ht="15">
      <c r="A90" s="90"/>
      <c r="C90" s="222">
        <f t="shared" ref="C90" ca="1" si="529">I90+10</f>
        <v>42104</v>
      </c>
      <c r="D90" s="70">
        <f t="shared" ref="D90" ca="1" si="530">I90+35</f>
        <v>42129</v>
      </c>
      <c r="E90" s="70" t="str">
        <f t="shared" ref="E90" ca="1" si="531">"FNMA"&amp;TEXT($J$23,"0.0")&amp;"-TBA-"&amp;TEXT(C90,"mmm")</f>
        <v>FNMA3.0-TBA-Apr</v>
      </c>
      <c r="F90" s="70" t="str">
        <f t="shared" ref="F90" ca="1" si="532">"FNMA"&amp;TEXT($J$23,"0.0")&amp;"-TBA-"&amp;TEXT(D90,"mmm")</f>
        <v>FNMA3.0-TBA-May</v>
      </c>
      <c r="G90" s="70" t="str">
        <f t="shared" si="30"/>
        <v>FNMA3.0-TBA-GEN</v>
      </c>
      <c r="H90" s="71"/>
      <c r="I90" s="149">
        <f ca="1">[2]!YBWORKDAY(EDATE(Base_Date, BA90), -1, "USD")</f>
        <v>42094</v>
      </c>
      <c r="J90" s="312" t="str">
        <f t="shared" ref="J90" ca="1" si="533">AX90</f>
        <v>E</v>
      </c>
      <c r="K90" s="313" t="e">
        <f t="shared" ref="K90" ca="1" si="534">AX90+AY90</f>
        <v>#VALUE!</v>
      </c>
      <c r="L90" s="313" t="e">
        <f t="shared" ref="L90" ca="1" si="535">K90-K89</f>
        <v>#VALUE!</v>
      </c>
      <c r="M90" s="314" t="str">
        <f ca="1">[2]!YBHIST($I$24,$I90,"LMMOAS","sec")</f>
        <v>E</v>
      </c>
      <c r="N90" s="315" t="str">
        <f ca="1">[2]!YBHIST($I$24,$I89,M$25,"sec","")</f>
        <v>E</v>
      </c>
      <c r="O90" s="316" t="str">
        <f ca="1">[2]!YBHIST("1 Month LIBOR",I90,"Yield","bmk","")</f>
        <v>E</v>
      </c>
      <c r="P90" s="313" t="e">
        <f t="shared" ref="P90" ca="1" si="536">K89-Q90</f>
        <v>#VALUE!</v>
      </c>
      <c r="Q90" s="317" t="str">
        <f ca="1">[2]!YBSCEN($I$24,$J89&amp;"d","Market",O$25,"Swap",$I89,"LMMSkew","","Model",100,0,29,"Gradual","ParShift|N",0,"Annualized ROR",O89,100,"",,,,"Default",,,,"Default",,)</f>
        <v>E</v>
      </c>
      <c r="R90" s="313" t="e">
        <f t="shared" ref="R90" ca="1" si="537">L90+P90</f>
        <v>#VALUE!</v>
      </c>
      <c r="S90" s="318" t="e">
        <f t="shared" ref="S90" ca="1" si="538">R90/K89</f>
        <v>#VALUE!</v>
      </c>
      <c r="T90" s="313" t="e">
        <f ca="1">SUM(R$53:R90)</f>
        <v>#VALUE!</v>
      </c>
      <c r="U90" s="318" t="e">
        <f t="shared" ref="U90" ca="1" si="539">BJ90</f>
        <v>#VALUE!</v>
      </c>
      <c r="V90" s="319">
        <f ca="1">VLOOKUP($I90, 'Barcap OAD'!$A:$S, $F$24, FALSE)</f>
        <v>-24.1</v>
      </c>
      <c r="W90" s="320" t="e">
        <f t="shared" ref="W90" ca="1" si="540">K90/10000*V90</f>
        <v>#VALUE!</v>
      </c>
      <c r="X90" s="321" t="str">
        <f ca="1">[2]!YBHIST($E90,$I90,X$25,"sec","")</f>
        <v>E</v>
      </c>
      <c r="Y90" s="313" t="e">
        <f t="shared" ref="Y90" ca="1" si="541">X90-X89</f>
        <v>#VALUE!</v>
      </c>
      <c r="Z90" s="317" t="e">
        <f t="shared" ref="Z90" ca="1" si="542">X89-AA89</f>
        <v>#VALUE!</v>
      </c>
      <c r="AA90" s="317" t="str">
        <f ca="1">[2]!YBHIST($F90,$I90,X$25,"sec","")</f>
        <v>E</v>
      </c>
      <c r="AB90" s="317" t="e">
        <f t="shared" ref="AB90" ca="1" si="543">X89-Z90</f>
        <v>#VALUE!</v>
      </c>
      <c r="AC90" s="322" t="e">
        <f t="shared" ref="AC90" ca="1" si="544">Y90+Z90</f>
        <v>#VALUE!</v>
      </c>
      <c r="AD90" s="323">
        <f ca="1">VLOOKUP($I90, 'Barcap OAD'!$A:$S, $F$26, FALSE)</f>
        <v>5.6016069999999996</v>
      </c>
      <c r="AE90" s="320" t="e">
        <f t="shared" ref="AE90" ca="1" si="545">X90*AD90/10000</f>
        <v>#VALUE!</v>
      </c>
      <c r="AF90" s="324" t="e">
        <f t="shared" ref="AF90" ca="1" si="546">W90/AE90</f>
        <v>#VALUE!</v>
      </c>
      <c r="AG90" s="313" t="e">
        <f t="shared" ref="AG90" ca="1" si="547">-AC90*AF89</f>
        <v>#VALUE!</v>
      </c>
      <c r="AH90" s="318" t="e">
        <f t="shared" ref="AH90" ca="1" si="548">AG90/K89</f>
        <v>#VALUE!</v>
      </c>
      <c r="AI90" s="313" t="e">
        <f t="shared" ref="AI90" ca="1" si="549">AL90+AK90</f>
        <v>#VALUE!</v>
      </c>
      <c r="AJ90" s="318" t="e">
        <f t="shared" ref="AJ90" ca="1" si="550">AF90-AF89</f>
        <v>#VALUE!</v>
      </c>
      <c r="AK90" s="322" t="e">
        <f t="shared" ref="AK90" ca="1" si="551">(AJ90*Y90)/2</f>
        <v>#VALUE!</v>
      </c>
      <c r="AL90" s="325" t="e">
        <f t="shared" ref="AL90" ca="1" si="552">AG90+R90</f>
        <v>#VALUE!</v>
      </c>
      <c r="AM90" s="318" t="e">
        <f t="shared" ref="AM90" ca="1" si="553">AL90/K89</f>
        <v>#VALUE!</v>
      </c>
      <c r="AN90" s="313" t="e">
        <f ca="1">SUM(AL$53:AL90)</f>
        <v>#VALUE!</v>
      </c>
      <c r="AO90" s="326" t="e">
        <f t="shared" ref="AO90" ca="1" si="554">BL90</f>
        <v>#VALUE!</v>
      </c>
      <c r="AP90" s="327" t="e">
        <f t="shared" ref="AP90" ca="1" si="555">(Z90*AF90*-1)+P90</f>
        <v>#VALUE!</v>
      </c>
      <c r="AQ90" s="328" t="e">
        <f t="shared" ref="AQ90" ca="1" si="556">AP90/K89</f>
        <v>#VALUE!</v>
      </c>
      <c r="AX90" s="208" t="str">
        <f ca="1">[2]!YBHIST($I$24,$I90,J$25,"sec","")</f>
        <v>E</v>
      </c>
      <c r="AY90" s="206" t="str">
        <f ca="1">[2]!YBPRICE($I$24,AX90&amp;"d","Market","AccruedInterest","Swap",$I90,"LMMSkew","","Model",100,"")</f>
        <v>E</v>
      </c>
      <c r="BA90" s="67">
        <v>0</v>
      </c>
      <c r="BI90" s="517" t="e">
        <f t="shared" ref="BI90" ca="1" si="557">1+S90</f>
        <v>#VALUE!</v>
      </c>
      <c r="BJ90" s="517" t="e">
        <f ca="1">PRODUCT($BI$53:BI90)-1</f>
        <v>#VALUE!</v>
      </c>
      <c r="BK90" s="517" t="e">
        <f t="shared" ref="BK90" ca="1" si="558">1+AM90</f>
        <v>#VALUE!</v>
      </c>
      <c r="BL90" s="517" t="e">
        <f ca="1">PRODUCT($BK$53:BK90)-1</f>
        <v>#VALUE!</v>
      </c>
    </row>
    <row r="133" spans="1:64" ht="21">
      <c r="L133" s="642" t="s">
        <v>233</v>
      </c>
      <c r="M133" s="642"/>
      <c r="N133" s="642"/>
      <c r="O133" s="642"/>
      <c r="P133" s="642"/>
      <c r="Q133" s="642"/>
      <c r="R133" s="642"/>
      <c r="S133" s="642"/>
      <c r="T133" s="642"/>
      <c r="U133" s="642"/>
      <c r="V133" s="642"/>
      <c r="W133" s="642"/>
      <c r="X133" s="642"/>
      <c r="Y133" s="642"/>
      <c r="Z133" s="642"/>
      <c r="AA133" s="642"/>
      <c r="AB133" s="642"/>
      <c r="AC133" s="642"/>
      <c r="AD133" s="642"/>
      <c r="AE133" s="642"/>
      <c r="AF133" s="642"/>
      <c r="AG133" s="642"/>
      <c r="AH133" s="642"/>
      <c r="AI133" s="642"/>
      <c r="AJ133" s="642"/>
      <c r="AK133" s="642"/>
      <c r="AL133" s="642"/>
      <c r="AM133" s="642"/>
      <c r="AN133" s="642"/>
      <c r="AO133" s="642"/>
      <c r="AP133" s="642"/>
      <c r="AQ133" s="642"/>
    </row>
    <row r="134" spans="1:64" ht="13.5" thickBot="1"/>
    <row r="135" spans="1:64" s="330" customFormat="1" ht="13.5" thickTop="1"/>
    <row r="137" spans="1:64" ht="15">
      <c r="E137" s="67" t="s">
        <v>254</v>
      </c>
      <c r="F137" s="67">
        <f>MATCH(I137, 'Barcap OAD'!$A$1:$S$1, 0)</f>
        <v>5</v>
      </c>
      <c r="I137" s="75" t="s">
        <v>79</v>
      </c>
    </row>
    <row r="138" spans="1:64" s="76" customFormat="1" ht="8.25" hidden="1" customHeight="1">
      <c r="J138" s="76" t="s">
        <v>7</v>
      </c>
      <c r="L138" s="76" t="s">
        <v>8</v>
      </c>
      <c r="M138" s="76" t="s">
        <v>9</v>
      </c>
      <c r="O138" s="76" t="s">
        <v>231</v>
      </c>
      <c r="W138" s="76" t="s">
        <v>11</v>
      </c>
      <c r="X138" s="76" t="s">
        <v>7</v>
      </c>
      <c r="Y138" s="76" t="s">
        <v>7</v>
      </c>
    </row>
    <row r="139" spans="1:64" ht="22.5" customHeight="1">
      <c r="I139" s="78"/>
      <c r="J139" s="633" t="s">
        <v>67</v>
      </c>
      <c r="K139" s="634"/>
      <c r="L139" s="634"/>
      <c r="M139" s="634"/>
      <c r="N139" s="634"/>
      <c r="O139" s="634"/>
      <c r="P139" s="634"/>
      <c r="Q139" s="634"/>
      <c r="R139" s="634"/>
      <c r="S139" s="634"/>
      <c r="T139" s="634"/>
      <c r="U139" s="634"/>
      <c r="V139" s="634"/>
      <c r="W139" s="634"/>
      <c r="X139" s="635" t="s">
        <v>90</v>
      </c>
      <c r="Y139" s="634"/>
      <c r="Z139" s="634"/>
      <c r="AA139" s="634"/>
      <c r="AB139" s="634"/>
      <c r="AC139" s="634"/>
      <c r="AD139" s="634"/>
      <c r="AE139" s="636"/>
      <c r="AF139" s="637" t="s">
        <v>151</v>
      </c>
      <c r="AG139" s="638"/>
      <c r="AH139" s="638"/>
      <c r="AI139" s="638"/>
      <c r="AJ139" s="638"/>
      <c r="AK139" s="638"/>
      <c r="AL139" s="639" t="s">
        <v>150</v>
      </c>
      <c r="AM139" s="640"/>
      <c r="AN139" s="640"/>
      <c r="AO139" s="640"/>
      <c r="AP139" s="640"/>
      <c r="AQ139" s="641"/>
    </row>
    <row r="140" spans="1:64" s="68" customFormat="1" ht="46.5" customHeight="1">
      <c r="A140" s="68" t="s">
        <v>12</v>
      </c>
      <c r="B140" s="68" t="s">
        <v>13</v>
      </c>
      <c r="C140" s="68" t="s">
        <v>14</v>
      </c>
      <c r="D140" s="68" t="s">
        <v>15</v>
      </c>
      <c r="E140" s="68" t="s">
        <v>16</v>
      </c>
      <c r="F140" s="68" t="s">
        <v>17</v>
      </c>
      <c r="G140" s="68" t="s">
        <v>18</v>
      </c>
      <c r="I140" s="143" t="s">
        <v>19</v>
      </c>
      <c r="J140" s="143" t="s">
        <v>68</v>
      </c>
      <c r="K140" s="144" t="s">
        <v>157</v>
      </c>
      <c r="L140" s="144" t="s">
        <v>188</v>
      </c>
      <c r="M140" s="145" t="s">
        <v>8</v>
      </c>
      <c r="N140" s="144" t="s">
        <v>70</v>
      </c>
      <c r="O140" s="144" t="s">
        <v>123</v>
      </c>
      <c r="P140" s="144" t="s">
        <v>154</v>
      </c>
      <c r="Q140" s="144" t="s">
        <v>122</v>
      </c>
      <c r="R140" s="144" t="s">
        <v>147</v>
      </c>
      <c r="S140" s="145" t="s">
        <v>148</v>
      </c>
      <c r="T140" s="144" t="s">
        <v>145</v>
      </c>
      <c r="U140" s="145" t="s">
        <v>71</v>
      </c>
      <c r="V140" s="144" t="s">
        <v>269</v>
      </c>
      <c r="W140" s="144" t="s">
        <v>72</v>
      </c>
      <c r="X140" s="213" t="s">
        <v>68</v>
      </c>
      <c r="Y140" s="214" t="s">
        <v>69</v>
      </c>
      <c r="Z140" s="214" t="s">
        <v>186</v>
      </c>
      <c r="AA140" s="215" t="s">
        <v>73</v>
      </c>
      <c r="AB140" s="214" t="s">
        <v>122</v>
      </c>
      <c r="AC140" s="214" t="s">
        <v>160</v>
      </c>
      <c r="AD140" s="214" t="s">
        <v>269</v>
      </c>
      <c r="AE140" s="214" t="s">
        <v>72</v>
      </c>
      <c r="AF140" s="146" t="s">
        <v>146</v>
      </c>
      <c r="AG140" s="147" t="s">
        <v>149</v>
      </c>
      <c r="AH140" s="147" t="s">
        <v>189</v>
      </c>
      <c r="AI140" s="190" t="s">
        <v>105</v>
      </c>
      <c r="AJ140" s="147" t="s">
        <v>74</v>
      </c>
      <c r="AK140" s="190" t="s">
        <v>91</v>
      </c>
      <c r="AL140" s="201" t="s">
        <v>155</v>
      </c>
      <c r="AM140" s="196" t="s">
        <v>76</v>
      </c>
      <c r="AN140" s="197" t="s">
        <v>145</v>
      </c>
      <c r="AO140" s="196" t="s">
        <v>71</v>
      </c>
      <c r="AP140" s="195" t="s">
        <v>154</v>
      </c>
      <c r="AQ140" s="198" t="s">
        <v>156</v>
      </c>
      <c r="AX140" s="209" t="s">
        <v>153</v>
      </c>
      <c r="AY140" s="209" t="s">
        <v>152</v>
      </c>
      <c r="BI140" s="643" t="s">
        <v>271</v>
      </c>
      <c r="BJ140" s="643"/>
      <c r="BK140" s="643" t="s">
        <v>272</v>
      </c>
      <c r="BL140" s="643"/>
    </row>
    <row r="141" spans="1:64" s="68" customFormat="1" ht="15" hidden="1">
      <c r="C141" s="70">
        <f t="shared" ref="C141:C152" ca="1" si="559">I141+10</f>
        <v>40217</v>
      </c>
      <c r="D141" s="70">
        <f t="shared" ref="D141:D166" ca="1" si="560">I141+35</f>
        <v>40242</v>
      </c>
      <c r="E141" s="68" t="str">
        <f t="shared" ref="E141:E180" ca="1" si="561">"FNMA"&amp;TEXT($J$23,"0.0")&amp;"-TBA-"&amp;TEXT(C141,"mmm")</f>
        <v>FNMA3.0-TBA-Feb</v>
      </c>
      <c r="F141" s="68" t="str">
        <f t="shared" ref="F141:F180" ca="1" si="562">"FNMA"&amp;TEXT($J$23,"0.0")&amp;"-TBA-"&amp;TEXT(D141,"mmm")</f>
        <v>FNMA3.0-TBA-Mar</v>
      </c>
      <c r="G141" s="68" t="str">
        <f t="shared" ref="G141:G166" si="563">"FNMA"&amp;TEXT($J$23,"0.0")&amp;"-TBA-GEN"</f>
        <v>FNMA3.0-TBA-GEN</v>
      </c>
      <c r="I141" s="148">
        <f ca="1">[2]!YBWORKDAY(EDATE(Base_Date, BA141), -1, "USD")</f>
        <v>40207</v>
      </c>
      <c r="J141" s="210"/>
      <c r="K141" s="216"/>
      <c r="L141" s="134"/>
      <c r="M141" s="135"/>
      <c r="N141" s="136"/>
      <c r="O141" s="136"/>
      <c r="P141" s="134"/>
      <c r="Q141" s="137"/>
      <c r="R141" s="134"/>
      <c r="S141" s="138"/>
      <c r="T141" s="134"/>
      <c r="U141" s="151"/>
      <c r="V141" s="139"/>
      <c r="W141" s="140"/>
      <c r="X141" s="184"/>
      <c r="Y141" s="134"/>
      <c r="Z141" s="137"/>
      <c r="AA141" s="137"/>
      <c r="AB141" s="137"/>
      <c r="AC141" s="186"/>
      <c r="AD141" s="188"/>
      <c r="AE141" s="140"/>
      <c r="AF141" s="141"/>
      <c r="AG141" s="134"/>
      <c r="AH141" s="134"/>
      <c r="AI141" s="134"/>
      <c r="AJ141" s="138"/>
      <c r="AK141" s="186"/>
      <c r="AL141" s="191"/>
      <c r="AM141" s="138"/>
      <c r="AN141" s="134"/>
      <c r="AO141" s="150"/>
      <c r="AP141" s="193"/>
      <c r="AQ141" s="199"/>
      <c r="AY141" s="67" t="e">
        <f t="shared" ref="AY141:AY151" ca="1" si="564">AY142-1</f>
        <v>#VALUE!</v>
      </c>
      <c r="BA141" s="67">
        <f t="shared" ref="BA141:BA165" si="565">BA142-1</f>
        <v>-62</v>
      </c>
    </row>
    <row r="142" spans="1:64" s="68" customFormat="1" ht="15" hidden="1">
      <c r="C142" s="70">
        <f t="shared" ca="1" si="559"/>
        <v>40245</v>
      </c>
      <c r="D142" s="70">
        <f t="shared" ca="1" si="560"/>
        <v>40270</v>
      </c>
      <c r="E142" s="68" t="str">
        <f t="shared" ca="1" si="561"/>
        <v>FNMA3.0-TBA-Mar</v>
      </c>
      <c r="F142" s="68" t="str">
        <f t="shared" ca="1" si="562"/>
        <v>FNMA3.0-TBA-Apr</v>
      </c>
      <c r="G142" s="68" t="str">
        <f t="shared" si="563"/>
        <v>FNMA3.0-TBA-GEN</v>
      </c>
      <c r="I142" s="133">
        <f ca="1">[2]!YBWORKDAY(EDATE(Base_Date, BA142), -1, "USD")</f>
        <v>40235</v>
      </c>
      <c r="J142" s="211"/>
      <c r="K142" s="217"/>
      <c r="L142" s="80"/>
      <c r="M142" s="81"/>
      <c r="N142" s="73"/>
      <c r="O142" s="73"/>
      <c r="P142" s="80"/>
      <c r="Q142" s="82"/>
      <c r="R142" s="80"/>
      <c r="S142" s="83"/>
      <c r="T142" s="80"/>
      <c r="U142" s="83"/>
      <c r="V142" s="84"/>
      <c r="W142" s="85"/>
      <c r="X142" s="185"/>
      <c r="Y142" s="80"/>
      <c r="Z142" s="82"/>
      <c r="AA142" s="82"/>
      <c r="AB142" s="82"/>
      <c r="AC142" s="187"/>
      <c r="AD142" s="189"/>
      <c r="AE142" s="85"/>
      <c r="AF142" s="86"/>
      <c r="AG142" s="80"/>
      <c r="AH142" s="80"/>
      <c r="AI142" s="80"/>
      <c r="AJ142" s="83"/>
      <c r="AK142" s="187"/>
      <c r="AL142" s="192"/>
      <c r="AM142" s="83"/>
      <c r="AN142" s="80"/>
      <c r="AO142" s="109"/>
      <c r="AP142" s="194"/>
      <c r="AQ142" s="199"/>
      <c r="AY142" s="67" t="e">
        <f t="shared" ca="1" si="564"/>
        <v>#VALUE!</v>
      </c>
      <c r="BA142" s="67">
        <f t="shared" si="565"/>
        <v>-61</v>
      </c>
    </row>
    <row r="143" spans="1:64" s="68" customFormat="1" ht="15" hidden="1">
      <c r="C143" s="70">
        <f t="shared" ca="1" si="559"/>
        <v>40278</v>
      </c>
      <c r="D143" s="70">
        <f t="shared" ca="1" si="560"/>
        <v>40303</v>
      </c>
      <c r="E143" s="68" t="str">
        <f t="shared" ca="1" si="561"/>
        <v>FNMA3.0-TBA-Apr</v>
      </c>
      <c r="F143" s="68" t="str">
        <f t="shared" ca="1" si="562"/>
        <v>FNMA3.0-TBA-May</v>
      </c>
      <c r="G143" s="68" t="str">
        <f t="shared" si="563"/>
        <v>FNMA3.0-TBA-GEN</v>
      </c>
      <c r="I143" s="133">
        <f ca="1">[2]!YBWORKDAY(EDATE(Base_Date, BA143), -1, "USD")</f>
        <v>40268</v>
      </c>
      <c r="J143" s="211"/>
      <c r="K143" s="217"/>
      <c r="L143" s="80"/>
      <c r="M143" s="81"/>
      <c r="N143" s="73"/>
      <c r="O143" s="73"/>
      <c r="P143" s="80"/>
      <c r="Q143" s="82"/>
      <c r="R143" s="80"/>
      <c r="S143" s="83"/>
      <c r="T143" s="80"/>
      <c r="U143" s="83"/>
      <c r="V143" s="84"/>
      <c r="W143" s="85"/>
      <c r="X143" s="185"/>
      <c r="Y143" s="80"/>
      <c r="Z143" s="82"/>
      <c r="AA143" s="82"/>
      <c r="AB143" s="82"/>
      <c r="AC143" s="187"/>
      <c r="AD143" s="189"/>
      <c r="AE143" s="85"/>
      <c r="AF143" s="86"/>
      <c r="AG143" s="80"/>
      <c r="AH143" s="80"/>
      <c r="AI143" s="80"/>
      <c r="AJ143" s="83"/>
      <c r="AK143" s="187"/>
      <c r="AL143" s="192"/>
      <c r="AM143" s="83"/>
      <c r="AN143" s="80"/>
      <c r="AO143" s="109"/>
      <c r="AP143" s="194"/>
      <c r="AQ143" s="199"/>
      <c r="AY143" s="67" t="e">
        <f t="shared" ca="1" si="564"/>
        <v>#VALUE!</v>
      </c>
      <c r="BA143" s="67">
        <f t="shared" si="565"/>
        <v>-60</v>
      </c>
    </row>
    <row r="144" spans="1:64" s="68" customFormat="1" ht="15" hidden="1">
      <c r="C144" s="70">
        <f t="shared" ca="1" si="559"/>
        <v>40308</v>
      </c>
      <c r="D144" s="70">
        <f t="shared" ca="1" si="560"/>
        <v>40333</v>
      </c>
      <c r="E144" s="68" t="str">
        <f t="shared" ca="1" si="561"/>
        <v>FNMA3.0-TBA-May</v>
      </c>
      <c r="F144" s="68" t="str">
        <f t="shared" ca="1" si="562"/>
        <v>FNMA3.0-TBA-Jun</v>
      </c>
      <c r="G144" s="68" t="str">
        <f t="shared" si="563"/>
        <v>FNMA3.0-TBA-GEN</v>
      </c>
      <c r="I144" s="133">
        <f ca="1">[2]!YBWORKDAY(EDATE(Base_Date, BA144), -1, "USD")</f>
        <v>40298</v>
      </c>
      <c r="J144" s="211"/>
      <c r="K144" s="217"/>
      <c r="L144" s="80"/>
      <c r="M144" s="81"/>
      <c r="N144" s="73"/>
      <c r="O144" s="73"/>
      <c r="P144" s="80"/>
      <c r="Q144" s="82"/>
      <c r="R144" s="80"/>
      <c r="S144" s="83"/>
      <c r="T144" s="80"/>
      <c r="U144" s="152"/>
      <c r="V144" s="84"/>
      <c r="W144" s="85"/>
      <c r="X144" s="185"/>
      <c r="Y144" s="80"/>
      <c r="Z144" s="82"/>
      <c r="AA144" s="82"/>
      <c r="AB144" s="82"/>
      <c r="AC144" s="187"/>
      <c r="AD144" s="189"/>
      <c r="AE144" s="85"/>
      <c r="AF144" s="86"/>
      <c r="AG144" s="80"/>
      <c r="AH144" s="80"/>
      <c r="AI144" s="80"/>
      <c r="AJ144" s="83"/>
      <c r="AK144" s="187"/>
      <c r="AL144" s="192"/>
      <c r="AM144" s="83"/>
      <c r="AN144" s="80"/>
      <c r="AO144" s="153"/>
      <c r="AP144" s="194"/>
      <c r="AQ144" s="199"/>
      <c r="AY144" s="67" t="e">
        <f t="shared" ca="1" si="564"/>
        <v>#VALUE!</v>
      </c>
      <c r="BA144" s="67">
        <f t="shared" si="565"/>
        <v>-59</v>
      </c>
    </row>
    <row r="145" spans="3:53" s="68" customFormat="1" ht="15" hidden="1">
      <c r="C145" s="70">
        <f t="shared" ca="1" si="559"/>
        <v>40336</v>
      </c>
      <c r="D145" s="70">
        <f t="shared" ca="1" si="560"/>
        <v>40361</v>
      </c>
      <c r="E145" s="68" t="str">
        <f t="shared" ca="1" si="561"/>
        <v>FNMA3.0-TBA-Jun</v>
      </c>
      <c r="F145" s="68" t="str">
        <f t="shared" ca="1" si="562"/>
        <v>FNMA3.0-TBA-Jul</v>
      </c>
      <c r="G145" s="68" t="str">
        <f t="shared" si="563"/>
        <v>FNMA3.0-TBA-GEN</v>
      </c>
      <c r="I145" s="133">
        <f ca="1">[2]!YBWORKDAY(EDATE(Base_Date, BA145), -1, "USD")</f>
        <v>40326</v>
      </c>
      <c r="J145" s="211"/>
      <c r="K145" s="217"/>
      <c r="L145" s="80"/>
      <c r="M145" s="81"/>
      <c r="N145" s="73"/>
      <c r="O145" s="73"/>
      <c r="P145" s="80"/>
      <c r="Q145" s="82"/>
      <c r="R145" s="80"/>
      <c r="S145" s="83"/>
      <c r="T145" s="80"/>
      <c r="U145" s="83"/>
      <c r="V145" s="84"/>
      <c r="W145" s="85"/>
      <c r="X145" s="185"/>
      <c r="Y145" s="80"/>
      <c r="Z145" s="82"/>
      <c r="AA145" s="82"/>
      <c r="AB145" s="82"/>
      <c r="AC145" s="187"/>
      <c r="AD145" s="189"/>
      <c r="AE145" s="85"/>
      <c r="AF145" s="86"/>
      <c r="AG145" s="80"/>
      <c r="AH145" s="80"/>
      <c r="AI145" s="80"/>
      <c r="AJ145" s="83"/>
      <c r="AK145" s="187"/>
      <c r="AL145" s="192"/>
      <c r="AM145" s="83"/>
      <c r="AN145" s="80"/>
      <c r="AO145" s="109"/>
      <c r="AP145" s="194"/>
      <c r="AQ145" s="199"/>
      <c r="AY145" s="67" t="e">
        <f t="shared" ca="1" si="564"/>
        <v>#VALUE!</v>
      </c>
      <c r="BA145" s="67">
        <f t="shared" si="565"/>
        <v>-58</v>
      </c>
    </row>
    <row r="146" spans="3:53" s="68" customFormat="1" ht="15" hidden="1">
      <c r="C146" s="70">
        <f t="shared" ca="1" si="559"/>
        <v>40369</v>
      </c>
      <c r="D146" s="70">
        <f t="shared" ca="1" si="560"/>
        <v>40394</v>
      </c>
      <c r="E146" s="68" t="str">
        <f t="shared" ca="1" si="561"/>
        <v>FNMA3.0-TBA-Jul</v>
      </c>
      <c r="F146" s="68" t="str">
        <f t="shared" ca="1" si="562"/>
        <v>FNMA3.0-TBA-Aug</v>
      </c>
      <c r="G146" s="68" t="str">
        <f t="shared" si="563"/>
        <v>FNMA3.0-TBA-GEN</v>
      </c>
      <c r="I146" s="133">
        <f ca="1">[2]!YBWORKDAY(EDATE(Base_Date, BA146), -1, "USD")</f>
        <v>40359</v>
      </c>
      <c r="J146" s="211"/>
      <c r="K146" s="217"/>
      <c r="L146" s="80"/>
      <c r="M146" s="81"/>
      <c r="N146" s="73"/>
      <c r="O146" s="73"/>
      <c r="P146" s="80"/>
      <c r="Q146" s="82"/>
      <c r="R146" s="80"/>
      <c r="S146" s="83"/>
      <c r="T146" s="80"/>
      <c r="U146" s="83"/>
      <c r="V146" s="84"/>
      <c r="W146" s="85"/>
      <c r="X146" s="185"/>
      <c r="Y146" s="80"/>
      <c r="Z146" s="82"/>
      <c r="AA146" s="82"/>
      <c r="AB146" s="82"/>
      <c r="AC146" s="187"/>
      <c r="AD146" s="189"/>
      <c r="AE146" s="85"/>
      <c r="AF146" s="86"/>
      <c r="AG146" s="80"/>
      <c r="AH146" s="80"/>
      <c r="AI146" s="80"/>
      <c r="AJ146" s="83"/>
      <c r="AK146" s="187"/>
      <c r="AL146" s="192"/>
      <c r="AM146" s="83"/>
      <c r="AN146" s="80"/>
      <c r="AO146" s="109"/>
      <c r="AP146" s="194"/>
      <c r="AQ146" s="199"/>
      <c r="AY146" s="67" t="e">
        <f t="shared" ca="1" si="564"/>
        <v>#VALUE!</v>
      </c>
      <c r="BA146" s="67">
        <f t="shared" si="565"/>
        <v>-57</v>
      </c>
    </row>
    <row r="147" spans="3:53" s="68" customFormat="1" ht="15" hidden="1">
      <c r="C147" s="70">
        <f t="shared" ca="1" si="559"/>
        <v>40399</v>
      </c>
      <c r="D147" s="70">
        <f t="shared" ca="1" si="560"/>
        <v>40424</v>
      </c>
      <c r="E147" s="68" t="str">
        <f t="shared" ca="1" si="561"/>
        <v>FNMA3.0-TBA-Aug</v>
      </c>
      <c r="F147" s="68" t="str">
        <f t="shared" ca="1" si="562"/>
        <v>FNMA3.0-TBA-Sep</v>
      </c>
      <c r="G147" s="68" t="str">
        <f t="shared" si="563"/>
        <v>FNMA3.0-TBA-GEN</v>
      </c>
      <c r="I147" s="133">
        <f ca="1">[2]!YBWORKDAY(EDATE(Base_Date, BA147), -1, "USD")</f>
        <v>40389</v>
      </c>
      <c r="J147" s="211"/>
      <c r="K147" s="217"/>
      <c r="L147" s="80"/>
      <c r="M147" s="81"/>
      <c r="N147" s="73"/>
      <c r="O147" s="73"/>
      <c r="P147" s="80"/>
      <c r="Q147" s="82"/>
      <c r="R147" s="80"/>
      <c r="S147" s="83"/>
      <c r="T147" s="80"/>
      <c r="U147" s="83"/>
      <c r="V147" s="84"/>
      <c r="W147" s="85"/>
      <c r="X147" s="185"/>
      <c r="Y147" s="80"/>
      <c r="Z147" s="82"/>
      <c r="AA147" s="82"/>
      <c r="AB147" s="82"/>
      <c r="AC147" s="187"/>
      <c r="AD147" s="189"/>
      <c r="AE147" s="85"/>
      <c r="AF147" s="86"/>
      <c r="AG147" s="80"/>
      <c r="AH147" s="80"/>
      <c r="AI147" s="80"/>
      <c r="AJ147" s="83"/>
      <c r="AK147" s="187"/>
      <c r="AL147" s="192"/>
      <c r="AM147" s="83"/>
      <c r="AN147" s="80"/>
      <c r="AO147" s="109"/>
      <c r="AP147" s="194"/>
      <c r="AQ147" s="199"/>
      <c r="AY147" s="67" t="e">
        <f t="shared" ca="1" si="564"/>
        <v>#VALUE!</v>
      </c>
      <c r="BA147" s="67">
        <f t="shared" si="565"/>
        <v>-56</v>
      </c>
    </row>
    <row r="148" spans="3:53" s="68" customFormat="1" ht="15" hidden="1">
      <c r="C148" s="70">
        <f t="shared" ca="1" si="559"/>
        <v>40431</v>
      </c>
      <c r="D148" s="70">
        <f t="shared" ca="1" si="560"/>
        <v>40456</v>
      </c>
      <c r="E148" s="68" t="str">
        <f t="shared" ca="1" si="561"/>
        <v>FNMA3.0-TBA-Sep</v>
      </c>
      <c r="F148" s="68" t="str">
        <f t="shared" ca="1" si="562"/>
        <v>FNMA3.0-TBA-Oct</v>
      </c>
      <c r="G148" s="68" t="str">
        <f t="shared" si="563"/>
        <v>FNMA3.0-TBA-GEN</v>
      </c>
      <c r="I148" s="133">
        <f ca="1">[2]!YBWORKDAY(EDATE(Base_Date, BA148), -1, "USD")</f>
        <v>40421</v>
      </c>
      <c r="J148" s="211"/>
      <c r="K148" s="217"/>
      <c r="L148" s="80"/>
      <c r="M148" s="81"/>
      <c r="N148" s="73"/>
      <c r="O148" s="73"/>
      <c r="P148" s="80"/>
      <c r="Q148" s="82"/>
      <c r="R148" s="80"/>
      <c r="S148" s="83"/>
      <c r="T148" s="80"/>
      <c r="U148" s="83"/>
      <c r="V148" s="84"/>
      <c r="W148" s="85"/>
      <c r="X148" s="185"/>
      <c r="Y148" s="80"/>
      <c r="Z148" s="82"/>
      <c r="AA148" s="82"/>
      <c r="AB148" s="82"/>
      <c r="AC148" s="187"/>
      <c r="AD148" s="189"/>
      <c r="AE148" s="85"/>
      <c r="AF148" s="86"/>
      <c r="AG148" s="80"/>
      <c r="AH148" s="80"/>
      <c r="AI148" s="80"/>
      <c r="AJ148" s="83"/>
      <c r="AK148" s="187"/>
      <c r="AL148" s="192"/>
      <c r="AM148" s="83"/>
      <c r="AN148" s="80"/>
      <c r="AO148" s="109"/>
      <c r="AP148" s="194"/>
      <c r="AQ148" s="199"/>
      <c r="AY148" s="67" t="e">
        <f t="shared" ca="1" si="564"/>
        <v>#VALUE!</v>
      </c>
      <c r="BA148" s="67">
        <f t="shared" si="565"/>
        <v>-55</v>
      </c>
    </row>
    <row r="149" spans="3:53" s="68" customFormat="1" ht="15" hidden="1">
      <c r="C149" s="70">
        <f t="shared" ca="1" si="559"/>
        <v>40461</v>
      </c>
      <c r="D149" s="70">
        <f t="shared" ca="1" si="560"/>
        <v>40486</v>
      </c>
      <c r="E149" s="68" t="str">
        <f t="shared" ca="1" si="561"/>
        <v>FNMA3.0-TBA-Oct</v>
      </c>
      <c r="F149" s="68" t="str">
        <f t="shared" ca="1" si="562"/>
        <v>FNMA3.0-TBA-Nov</v>
      </c>
      <c r="G149" s="68" t="str">
        <f t="shared" si="563"/>
        <v>FNMA3.0-TBA-GEN</v>
      </c>
      <c r="I149" s="133">
        <f ca="1">[2]!YBWORKDAY(EDATE(Base_Date, BA149), -1, "USD")</f>
        <v>40451</v>
      </c>
      <c r="J149" s="211"/>
      <c r="K149" s="217"/>
      <c r="L149" s="80"/>
      <c r="M149" s="81"/>
      <c r="N149" s="73"/>
      <c r="O149" s="73"/>
      <c r="P149" s="80"/>
      <c r="Q149" s="82"/>
      <c r="R149" s="80"/>
      <c r="S149" s="83"/>
      <c r="T149" s="80"/>
      <c r="U149" s="83"/>
      <c r="V149" s="84"/>
      <c r="W149" s="85"/>
      <c r="X149" s="185"/>
      <c r="Y149" s="80"/>
      <c r="Z149" s="82"/>
      <c r="AA149" s="82"/>
      <c r="AB149" s="82"/>
      <c r="AC149" s="187"/>
      <c r="AD149" s="189"/>
      <c r="AE149" s="85"/>
      <c r="AF149" s="86"/>
      <c r="AG149" s="80"/>
      <c r="AH149" s="80"/>
      <c r="AI149" s="80"/>
      <c r="AJ149" s="83"/>
      <c r="AK149" s="187"/>
      <c r="AL149" s="192"/>
      <c r="AM149" s="83"/>
      <c r="AN149" s="80"/>
      <c r="AO149" s="109"/>
      <c r="AP149" s="194"/>
      <c r="AQ149" s="199"/>
      <c r="AY149" s="67" t="e">
        <f t="shared" ca="1" si="564"/>
        <v>#VALUE!</v>
      </c>
      <c r="BA149" s="67">
        <f t="shared" si="565"/>
        <v>-54</v>
      </c>
    </row>
    <row r="150" spans="3:53" s="68" customFormat="1" ht="15" hidden="1">
      <c r="C150" s="70">
        <f t="shared" ca="1" si="559"/>
        <v>40490</v>
      </c>
      <c r="D150" s="70">
        <f t="shared" ca="1" si="560"/>
        <v>40515</v>
      </c>
      <c r="E150" s="68" t="str">
        <f t="shared" ca="1" si="561"/>
        <v>FNMA3.0-TBA-Nov</v>
      </c>
      <c r="F150" s="68" t="str">
        <f t="shared" ca="1" si="562"/>
        <v>FNMA3.0-TBA-Dec</v>
      </c>
      <c r="G150" s="68" t="str">
        <f t="shared" si="563"/>
        <v>FNMA3.0-TBA-GEN</v>
      </c>
      <c r="I150" s="133">
        <f ca="1">[2]!YBWORKDAY(EDATE(Base_Date, BA150), -1, "USD")</f>
        <v>40480</v>
      </c>
      <c r="J150" s="211"/>
      <c r="K150" s="217"/>
      <c r="L150" s="80"/>
      <c r="M150" s="81"/>
      <c r="N150" s="73"/>
      <c r="O150" s="73"/>
      <c r="P150" s="80"/>
      <c r="Q150" s="82"/>
      <c r="R150" s="80"/>
      <c r="S150" s="83"/>
      <c r="T150" s="80"/>
      <c r="U150" s="83"/>
      <c r="V150" s="84"/>
      <c r="W150" s="85"/>
      <c r="X150" s="185"/>
      <c r="Y150" s="80"/>
      <c r="Z150" s="82"/>
      <c r="AA150" s="82"/>
      <c r="AB150" s="82"/>
      <c r="AC150" s="187"/>
      <c r="AD150" s="189"/>
      <c r="AE150" s="85"/>
      <c r="AF150" s="86"/>
      <c r="AG150" s="80"/>
      <c r="AH150" s="80"/>
      <c r="AI150" s="80"/>
      <c r="AJ150" s="83"/>
      <c r="AK150" s="187"/>
      <c r="AL150" s="192"/>
      <c r="AM150" s="83"/>
      <c r="AN150" s="80"/>
      <c r="AO150" s="109"/>
      <c r="AP150" s="194"/>
      <c r="AQ150" s="199"/>
      <c r="AY150" s="67" t="e">
        <f t="shared" ca="1" si="564"/>
        <v>#VALUE!</v>
      </c>
      <c r="BA150" s="67">
        <f t="shared" si="565"/>
        <v>-53</v>
      </c>
    </row>
    <row r="151" spans="3:53" s="68" customFormat="1" ht="15" hidden="1">
      <c r="C151" s="70">
        <f t="shared" ca="1" si="559"/>
        <v>40522</v>
      </c>
      <c r="D151" s="70">
        <f t="shared" ca="1" si="560"/>
        <v>40547</v>
      </c>
      <c r="E151" s="68" t="str">
        <f t="shared" ca="1" si="561"/>
        <v>FNMA3.0-TBA-Dec</v>
      </c>
      <c r="F151" s="68" t="str">
        <f t="shared" ca="1" si="562"/>
        <v>FNMA3.0-TBA-Jan</v>
      </c>
      <c r="G151" s="68" t="str">
        <f t="shared" si="563"/>
        <v>FNMA3.0-TBA-GEN</v>
      </c>
      <c r="I151" s="133">
        <f ca="1">[2]!YBWORKDAY(EDATE(Base_Date, BA151), -1, "USD")</f>
        <v>40512</v>
      </c>
      <c r="J151" s="211"/>
      <c r="K151" s="217"/>
      <c r="L151" s="80"/>
      <c r="M151" s="81"/>
      <c r="N151" s="73"/>
      <c r="O151" s="73"/>
      <c r="P151" s="80"/>
      <c r="Q151" s="82"/>
      <c r="R151" s="80"/>
      <c r="S151" s="83"/>
      <c r="T151" s="80"/>
      <c r="U151" s="83"/>
      <c r="V151" s="84"/>
      <c r="W151" s="85"/>
      <c r="X151" s="185"/>
      <c r="Y151" s="80"/>
      <c r="Z151" s="82"/>
      <c r="AA151" s="82"/>
      <c r="AB151" s="82"/>
      <c r="AC151" s="187"/>
      <c r="AD151" s="189"/>
      <c r="AE151" s="85"/>
      <c r="AF151" s="86"/>
      <c r="AG151" s="80"/>
      <c r="AH151" s="80"/>
      <c r="AI151" s="80"/>
      <c r="AJ151" s="83"/>
      <c r="AK151" s="187"/>
      <c r="AL151" s="192"/>
      <c r="AM151" s="83"/>
      <c r="AN151" s="80"/>
      <c r="AO151" s="109"/>
      <c r="AP151" s="194"/>
      <c r="AQ151" s="199"/>
      <c r="AY151" s="67" t="e">
        <f t="shared" ca="1" si="564"/>
        <v>#VALUE!</v>
      </c>
      <c r="BA151" s="67">
        <f t="shared" si="565"/>
        <v>-52</v>
      </c>
    </row>
    <row r="152" spans="3:53" s="68" customFormat="1" ht="15" hidden="1">
      <c r="C152" s="70">
        <f t="shared" ca="1" si="559"/>
        <v>40553</v>
      </c>
      <c r="D152" s="70">
        <f t="shared" ca="1" si="560"/>
        <v>40578</v>
      </c>
      <c r="E152" s="68" t="str">
        <f t="shared" ca="1" si="561"/>
        <v>FNMA3.0-TBA-Jan</v>
      </c>
      <c r="F152" s="68" t="str">
        <f t="shared" ca="1" si="562"/>
        <v>FNMA3.0-TBA-Feb</v>
      </c>
      <c r="G152" s="68" t="str">
        <f t="shared" si="563"/>
        <v>FNMA3.0-TBA-GEN</v>
      </c>
      <c r="I152" s="133">
        <f ca="1">[2]!YBWORKDAY(EDATE(Base_Date, BA152), -1, "USD")</f>
        <v>40543</v>
      </c>
      <c r="J152" s="269"/>
      <c r="K152" s="80"/>
      <c r="L152" s="80"/>
      <c r="M152" s="81"/>
      <c r="N152" s="73"/>
      <c r="O152" s="73"/>
      <c r="P152" s="80"/>
      <c r="Q152" s="82"/>
      <c r="R152" s="80"/>
      <c r="S152" s="83"/>
      <c r="T152" s="80"/>
      <c r="U152" s="83"/>
      <c r="V152" s="84"/>
      <c r="W152" s="85"/>
      <c r="X152" s="185"/>
      <c r="Y152" s="80"/>
      <c r="Z152" s="82"/>
      <c r="AA152" s="82"/>
      <c r="AB152" s="82"/>
      <c r="AC152" s="187"/>
      <c r="AD152" s="189"/>
      <c r="AE152" s="85"/>
      <c r="AF152" s="86"/>
      <c r="AG152" s="80"/>
      <c r="AH152" s="83"/>
      <c r="AI152" s="80"/>
      <c r="AJ152" s="83"/>
      <c r="AK152" s="187"/>
      <c r="AL152" s="192"/>
      <c r="AM152" s="83"/>
      <c r="AN152" s="80"/>
      <c r="AO152" s="109"/>
      <c r="AP152" s="194"/>
      <c r="AQ152" s="200"/>
      <c r="AR152" s="204"/>
      <c r="AS152" s="123"/>
      <c r="AX152" s="207" t="str">
        <f ca="1">[2]!YBHIST($I$137,$I152,J$25,"sec","")</f>
        <v>E</v>
      </c>
      <c r="AY152" s="205" t="str">
        <f ca="1">[2]!YBPRICE($I$137,AX152&amp;"d","Market","AccruedInterest","Swap",$I152,"LMMSkew","","Model",100,"")</f>
        <v>E</v>
      </c>
      <c r="BA152" s="67">
        <f t="shared" si="565"/>
        <v>-51</v>
      </c>
    </row>
    <row r="153" spans="3:53" s="68" customFormat="1" ht="15" hidden="1">
      <c r="C153" s="70">
        <f ca="1">I153+10</f>
        <v>40584</v>
      </c>
      <c r="D153" s="70">
        <f t="shared" ca="1" si="560"/>
        <v>40609</v>
      </c>
      <c r="E153" s="68" t="str">
        <f t="shared" ca="1" si="561"/>
        <v>FNMA3.0-TBA-Feb</v>
      </c>
      <c r="F153" s="68" t="str">
        <f t="shared" ca="1" si="562"/>
        <v>FNMA3.0-TBA-Mar</v>
      </c>
      <c r="G153" s="68" t="str">
        <f t="shared" si="563"/>
        <v>FNMA3.0-TBA-GEN</v>
      </c>
      <c r="I153" s="133">
        <f ca="1">[2]!YBWORKDAY(EDATE(Base_Date, BA153), -1, "USD")</f>
        <v>40574</v>
      </c>
      <c r="J153" s="236"/>
      <c r="K153" s="80"/>
      <c r="L153" s="80"/>
      <c r="M153" s="81"/>
      <c r="N153" s="73"/>
      <c r="O153" s="73"/>
      <c r="P153" s="80"/>
      <c r="Q153" s="82"/>
      <c r="R153" s="80"/>
      <c r="S153" s="83"/>
      <c r="T153" s="80"/>
      <c r="U153" s="83"/>
      <c r="V153" s="84"/>
      <c r="W153" s="85"/>
      <c r="X153" s="185"/>
      <c r="Y153" s="80"/>
      <c r="Z153" s="82"/>
      <c r="AA153" s="82"/>
      <c r="AB153" s="82"/>
      <c r="AC153" s="187"/>
      <c r="AD153" s="189"/>
      <c r="AE153" s="85"/>
      <c r="AF153" s="86"/>
      <c r="AG153" s="80"/>
      <c r="AH153" s="83"/>
      <c r="AI153" s="80"/>
      <c r="AJ153" s="83"/>
      <c r="AK153" s="187"/>
      <c r="AL153" s="192"/>
      <c r="AM153" s="83"/>
      <c r="AN153" s="80"/>
      <c r="AO153" s="109"/>
      <c r="AP153" s="194"/>
      <c r="AQ153" s="200"/>
      <c r="AR153" s="233"/>
      <c r="AS153" s="232"/>
      <c r="AX153" s="207" t="str">
        <f ca="1">[2]!YBHIST($I$137,$I153,J$25,"sec","")</f>
        <v>E</v>
      </c>
      <c r="AY153" s="205" t="str">
        <f ca="1">[2]!YBPRICE($I$137,AX153&amp;"d","Market","AccruedInterest","Swap",$I153,"LMMSkew","","Model",100,"")</f>
        <v>E</v>
      </c>
      <c r="BA153" s="67">
        <f t="shared" si="565"/>
        <v>-50</v>
      </c>
    </row>
    <row r="154" spans="3:53" s="68" customFormat="1" ht="15" hidden="1">
      <c r="C154" s="70">
        <f t="shared" ref="C154:C178" ca="1" si="566">I154+10</f>
        <v>40612</v>
      </c>
      <c r="D154" s="70">
        <f t="shared" ca="1" si="560"/>
        <v>40637</v>
      </c>
      <c r="E154" s="68" t="str">
        <f t="shared" ca="1" si="561"/>
        <v>FNMA3.0-TBA-Mar</v>
      </c>
      <c r="F154" s="68" t="str">
        <f t="shared" ca="1" si="562"/>
        <v>FNMA3.0-TBA-Apr</v>
      </c>
      <c r="G154" s="68" t="str">
        <f t="shared" si="563"/>
        <v>FNMA3.0-TBA-GEN</v>
      </c>
      <c r="I154" s="133">
        <f ca="1">[2]!YBWORKDAY(EDATE(Base_Date, BA154), -1, "USD")</f>
        <v>40602</v>
      </c>
      <c r="J154" s="235"/>
      <c r="K154" s="80"/>
      <c r="L154" s="80"/>
      <c r="M154" s="81"/>
      <c r="N154" s="73"/>
      <c r="O154" s="170"/>
      <c r="P154" s="80"/>
      <c r="Q154" s="82"/>
      <c r="R154" s="80"/>
      <c r="S154" s="83"/>
      <c r="T154" s="80"/>
      <c r="U154" s="83"/>
      <c r="V154" s="84"/>
      <c r="W154" s="172"/>
      <c r="X154" s="185"/>
      <c r="Y154" s="80"/>
      <c r="Z154" s="82"/>
      <c r="AA154" s="82"/>
      <c r="AB154" s="82"/>
      <c r="AC154" s="187"/>
      <c r="AD154" s="189"/>
      <c r="AE154" s="172"/>
      <c r="AF154" s="86"/>
      <c r="AG154" s="80"/>
      <c r="AH154" s="83"/>
      <c r="AI154" s="80"/>
      <c r="AJ154" s="83"/>
      <c r="AK154" s="187"/>
      <c r="AL154" s="192"/>
      <c r="AM154" s="83"/>
      <c r="AN154" s="80"/>
      <c r="AO154" s="109"/>
      <c r="AP154" s="194"/>
      <c r="AQ154" s="200"/>
      <c r="AR154" s="204"/>
      <c r="AS154" s="221"/>
      <c r="AX154" s="207" t="str">
        <f ca="1">[2]!YBHIST($I$137,$I154,J$25,"sec","")</f>
        <v>E</v>
      </c>
      <c r="AY154" s="205" t="str">
        <f ca="1">[2]!YBPRICE($I$137,AX154&amp;"d","Market","AccruedInterest","Swap",$I154,"LMMSkew","","Model",100,"")</f>
        <v>E</v>
      </c>
      <c r="BA154" s="67">
        <f t="shared" si="565"/>
        <v>-49</v>
      </c>
    </row>
    <row r="155" spans="3:53" s="68" customFormat="1" ht="15" hidden="1">
      <c r="C155" s="70">
        <f t="shared" ca="1" si="566"/>
        <v>40643</v>
      </c>
      <c r="D155" s="70">
        <f t="shared" ca="1" si="560"/>
        <v>40668</v>
      </c>
      <c r="E155" s="68" t="str">
        <f t="shared" ca="1" si="561"/>
        <v>FNMA3.0-TBA-Apr</v>
      </c>
      <c r="F155" s="68" t="str">
        <f t="shared" ca="1" si="562"/>
        <v>FNMA3.0-TBA-May</v>
      </c>
      <c r="G155" s="68" t="str">
        <f t="shared" si="563"/>
        <v>FNMA3.0-TBA-GEN</v>
      </c>
      <c r="I155" s="133">
        <f ca="1">[2]!YBWORKDAY(EDATE(Base_Date, BA155), -1, "USD")</f>
        <v>40633</v>
      </c>
      <c r="J155" s="216"/>
      <c r="K155" s="80"/>
      <c r="L155" s="80"/>
      <c r="M155" s="81"/>
      <c r="N155" s="73"/>
      <c r="O155" s="170"/>
      <c r="P155" s="80"/>
      <c r="Q155" s="82"/>
      <c r="R155" s="80"/>
      <c r="S155" s="83"/>
      <c r="T155" s="80"/>
      <c r="U155" s="83"/>
      <c r="V155" s="84"/>
      <c r="W155" s="172"/>
      <c r="X155" s="185"/>
      <c r="Y155" s="80"/>
      <c r="Z155" s="82"/>
      <c r="AA155" s="82"/>
      <c r="AB155" s="82"/>
      <c r="AC155" s="187"/>
      <c r="AD155" s="189"/>
      <c r="AE155" s="172"/>
      <c r="AF155" s="86"/>
      <c r="AG155" s="80"/>
      <c r="AH155" s="83"/>
      <c r="AI155" s="80"/>
      <c r="AJ155" s="83"/>
      <c r="AK155" s="187"/>
      <c r="AL155" s="192"/>
      <c r="AM155" s="83"/>
      <c r="AN155" s="80"/>
      <c r="AO155" s="109"/>
      <c r="AP155" s="194"/>
      <c r="AQ155" s="200"/>
      <c r="AR155" s="204"/>
      <c r="AS155" s="221"/>
      <c r="AX155" s="207" t="str">
        <f ca="1">[2]!YBHIST($I$137,$I155,J$25,"sec","")</f>
        <v>E</v>
      </c>
      <c r="AY155" s="205" t="str">
        <f ca="1">[2]!YBPRICE($I$137,AX155&amp;"d","Market","AccruedInterest","Swap",$I155,"LMMSkew","","Model",100,"")</f>
        <v>E</v>
      </c>
      <c r="BA155" s="67">
        <f t="shared" si="565"/>
        <v>-48</v>
      </c>
    </row>
    <row r="156" spans="3:53" s="68" customFormat="1" ht="15" hidden="1">
      <c r="C156" s="70">
        <f t="shared" ca="1" si="566"/>
        <v>40672</v>
      </c>
      <c r="D156" s="70">
        <f t="shared" ca="1" si="560"/>
        <v>40697</v>
      </c>
      <c r="E156" s="68" t="str">
        <f t="shared" ca="1" si="561"/>
        <v>FNMA3.0-TBA-May</v>
      </c>
      <c r="F156" s="68" t="str">
        <f t="shared" ca="1" si="562"/>
        <v>FNMA3.0-TBA-Jun</v>
      </c>
      <c r="G156" s="68" t="str">
        <f t="shared" si="563"/>
        <v>FNMA3.0-TBA-GEN</v>
      </c>
      <c r="I156" s="133">
        <f ca="1">[2]!YBWORKDAY(EDATE(Base_Date, BA156), -1, "USD")</f>
        <v>40662</v>
      </c>
      <c r="J156" s="217"/>
      <c r="K156" s="80"/>
      <c r="L156" s="80"/>
      <c r="M156" s="81"/>
      <c r="N156" s="73"/>
      <c r="O156" s="170"/>
      <c r="P156" s="80"/>
      <c r="Q156" s="82"/>
      <c r="R156" s="80"/>
      <c r="S156" s="83"/>
      <c r="T156" s="80"/>
      <c r="U156" s="83"/>
      <c r="V156" s="84"/>
      <c r="W156" s="172"/>
      <c r="X156" s="185"/>
      <c r="Y156" s="80"/>
      <c r="Z156" s="82"/>
      <c r="AA156" s="82"/>
      <c r="AB156" s="82"/>
      <c r="AC156" s="187"/>
      <c r="AD156" s="189"/>
      <c r="AE156" s="172"/>
      <c r="AF156" s="86"/>
      <c r="AG156" s="80"/>
      <c r="AH156" s="83"/>
      <c r="AI156" s="80"/>
      <c r="AJ156" s="83"/>
      <c r="AK156" s="187"/>
      <c r="AL156" s="192"/>
      <c r="AM156" s="83"/>
      <c r="AN156" s="80"/>
      <c r="AO156" s="109"/>
      <c r="AP156" s="194"/>
      <c r="AQ156" s="200"/>
      <c r="AR156" s="204"/>
      <c r="AS156" s="221"/>
      <c r="AX156" s="207" t="str">
        <f ca="1">[2]!YBHIST($I$137,$I156,J$25,"sec","")</f>
        <v>E</v>
      </c>
      <c r="AY156" s="205" t="str">
        <f ca="1">[2]!YBPRICE($I$137,AX156&amp;"d","Market","AccruedInterest","Swap",$I156,"LMMSkew","","Model",100,"")</f>
        <v>E</v>
      </c>
      <c r="BA156" s="67">
        <f t="shared" si="565"/>
        <v>-47</v>
      </c>
    </row>
    <row r="157" spans="3:53" s="68" customFormat="1" ht="15" hidden="1">
      <c r="C157" s="70">
        <f t="shared" ca="1" si="566"/>
        <v>40704</v>
      </c>
      <c r="D157" s="70">
        <f t="shared" ca="1" si="560"/>
        <v>40729</v>
      </c>
      <c r="E157" s="68" t="str">
        <f t="shared" ca="1" si="561"/>
        <v>FNMA3.0-TBA-Jun</v>
      </c>
      <c r="F157" s="68" t="str">
        <f t="shared" ca="1" si="562"/>
        <v>FNMA3.0-TBA-Jul</v>
      </c>
      <c r="G157" s="68" t="str">
        <f t="shared" si="563"/>
        <v>FNMA3.0-TBA-GEN</v>
      </c>
      <c r="I157" s="133">
        <f ca="1">[2]!YBWORKDAY(EDATE(Base_Date, BA157), -1, "USD")</f>
        <v>40694</v>
      </c>
      <c r="J157" s="234"/>
      <c r="K157" s="237"/>
      <c r="L157" s="237"/>
      <c r="M157" s="238"/>
      <c r="N157" s="239"/>
      <c r="O157" s="240"/>
      <c r="P157" s="237"/>
      <c r="Q157" s="171"/>
      <c r="R157" s="237"/>
      <c r="S157" s="241"/>
      <c r="T157" s="237"/>
      <c r="U157" s="241"/>
      <c r="V157" s="242"/>
      <c r="W157" s="243"/>
      <c r="X157" s="244"/>
      <c r="Y157" s="237"/>
      <c r="Z157" s="171"/>
      <c r="AA157" s="171"/>
      <c r="AB157" s="171"/>
      <c r="AC157" s="245"/>
      <c r="AD157" s="246"/>
      <c r="AE157" s="243"/>
      <c r="AF157" s="247"/>
      <c r="AG157" s="237"/>
      <c r="AH157" s="241"/>
      <c r="AI157" s="237"/>
      <c r="AJ157" s="241"/>
      <c r="AK157" s="245"/>
      <c r="AL157" s="248"/>
      <c r="AM157" s="241"/>
      <c r="AN157" s="237"/>
      <c r="AO157" s="203"/>
      <c r="AP157" s="249"/>
      <c r="AQ157" s="250"/>
      <c r="AR157" s="204"/>
      <c r="AS157" s="221"/>
      <c r="AX157" s="207" t="str">
        <f ca="1">[2]!YBHIST($I$137,$I157,J$25,"sec","")</f>
        <v>E</v>
      </c>
      <c r="AY157" s="205" t="str">
        <f ca="1">[2]!YBPRICE($I$137,AX157&amp;"d","Market","AccruedInterest","Swap",$I157,"LMMSkew","","Model",100,"")</f>
        <v>E</v>
      </c>
      <c r="BA157" s="67">
        <f t="shared" si="565"/>
        <v>-46</v>
      </c>
    </row>
    <row r="158" spans="3:53" s="68" customFormat="1" ht="15" hidden="1">
      <c r="C158" s="70">
        <f t="shared" ca="1" si="566"/>
        <v>40734</v>
      </c>
      <c r="D158" s="70">
        <f t="shared" ca="1" si="560"/>
        <v>40759</v>
      </c>
      <c r="E158" s="68" t="str">
        <f t="shared" ca="1" si="561"/>
        <v>FNMA3.0-TBA-Jul</v>
      </c>
      <c r="F158" s="68" t="str">
        <f t="shared" ca="1" si="562"/>
        <v>FNMA3.0-TBA-Aug</v>
      </c>
      <c r="G158" s="68" t="str">
        <f t="shared" si="563"/>
        <v>FNMA3.0-TBA-GEN</v>
      </c>
      <c r="I158" s="133">
        <f ca="1">[2]!YBWORKDAY(EDATE(Base_Date, BA158), -1, "USD")</f>
        <v>40724</v>
      </c>
      <c r="J158" s="235"/>
      <c r="K158" s="253"/>
      <c r="L158" s="253"/>
      <c r="M158" s="254"/>
      <c r="N158" s="255"/>
      <c r="O158" s="256"/>
      <c r="P158" s="253"/>
      <c r="Q158" s="257"/>
      <c r="R158" s="253"/>
      <c r="S158" s="258"/>
      <c r="T158" s="253"/>
      <c r="U158" s="258"/>
      <c r="V158" s="259"/>
      <c r="W158" s="260"/>
      <c r="X158" s="261"/>
      <c r="Y158" s="253"/>
      <c r="Z158" s="257"/>
      <c r="AA158" s="257"/>
      <c r="AB158" s="257"/>
      <c r="AC158" s="262"/>
      <c r="AD158" s="263"/>
      <c r="AE158" s="260"/>
      <c r="AF158" s="264"/>
      <c r="AG158" s="253"/>
      <c r="AH158" s="258"/>
      <c r="AI158" s="253"/>
      <c r="AJ158" s="258"/>
      <c r="AK158" s="262"/>
      <c r="AL158" s="265"/>
      <c r="AM158" s="258"/>
      <c r="AN158" s="253"/>
      <c r="AO158" s="266"/>
      <c r="AP158" s="267"/>
      <c r="AQ158" s="268"/>
      <c r="AR158" s="204"/>
      <c r="AS158" s="221"/>
      <c r="AX158" s="207" t="str">
        <f ca="1">[2]!YBHIST($I$137,$I158,J$25,"sec","")</f>
        <v>E</v>
      </c>
      <c r="AY158" s="205" t="str">
        <f ca="1">[2]!YBPRICE($I$137,AX158&amp;"d","Market","AccruedInterest","Swap",$I158,"LMMSkew","","Model",100,"")</f>
        <v>E</v>
      </c>
      <c r="BA158" s="67">
        <f t="shared" si="565"/>
        <v>-45</v>
      </c>
    </row>
    <row r="159" spans="3:53" s="68" customFormat="1" ht="15" hidden="1">
      <c r="C159" s="70">
        <f t="shared" ca="1" si="566"/>
        <v>40763</v>
      </c>
      <c r="D159" s="70">
        <f t="shared" ca="1" si="560"/>
        <v>40788</v>
      </c>
      <c r="E159" s="68" t="str">
        <f t="shared" ca="1" si="561"/>
        <v>FNMA3.0-TBA-Aug</v>
      </c>
      <c r="F159" s="68" t="str">
        <f t="shared" ca="1" si="562"/>
        <v>FNMA3.0-TBA-Sep</v>
      </c>
      <c r="G159" s="68" t="str">
        <f t="shared" si="563"/>
        <v>FNMA3.0-TBA-GEN</v>
      </c>
      <c r="I159" s="133">
        <f ca="1">[2]!YBWORKDAY(EDATE(Base_Date, BA159), -1, "USD")</f>
        <v>40753</v>
      </c>
      <c r="J159" s="216"/>
      <c r="K159" s="134"/>
      <c r="L159" s="134"/>
      <c r="M159" s="135"/>
      <c r="N159" s="136"/>
      <c r="O159" s="251"/>
      <c r="P159" s="134"/>
      <c r="Q159" s="137"/>
      <c r="R159" s="134"/>
      <c r="S159" s="138"/>
      <c r="T159" s="134"/>
      <c r="U159" s="138"/>
      <c r="V159" s="139"/>
      <c r="W159" s="173"/>
      <c r="X159" s="184"/>
      <c r="Y159" s="134"/>
      <c r="Z159" s="137"/>
      <c r="AA159" s="137"/>
      <c r="AB159" s="137"/>
      <c r="AC159" s="186"/>
      <c r="AD159" s="188"/>
      <c r="AE159" s="173"/>
      <c r="AF159" s="141"/>
      <c r="AG159" s="134"/>
      <c r="AH159" s="138"/>
      <c r="AI159" s="134"/>
      <c r="AJ159" s="138"/>
      <c r="AK159" s="186"/>
      <c r="AL159" s="191"/>
      <c r="AM159" s="138"/>
      <c r="AN159" s="134"/>
      <c r="AO159" s="142"/>
      <c r="AP159" s="193"/>
      <c r="AQ159" s="252"/>
      <c r="AR159" s="204"/>
      <c r="AS159" s="221"/>
      <c r="AX159" s="207" t="str">
        <f ca="1">[2]!YBHIST($I$137,$I159,J$25,"sec","")</f>
        <v>E</v>
      </c>
      <c r="AY159" s="205" t="str">
        <f ca="1">[2]!YBPRICE($I$137,AX159&amp;"d","Market","AccruedInterest","Swap",$I159,"LMMSkew","","Model",100,"")</f>
        <v>E</v>
      </c>
      <c r="BA159" s="67">
        <f t="shared" si="565"/>
        <v>-44</v>
      </c>
    </row>
    <row r="160" spans="3:53" s="68" customFormat="1" ht="15" hidden="1">
      <c r="C160" s="70">
        <f t="shared" ca="1" si="566"/>
        <v>40796</v>
      </c>
      <c r="D160" s="70">
        <f t="shared" ca="1" si="560"/>
        <v>40821</v>
      </c>
      <c r="E160" s="68" t="str">
        <f t="shared" ca="1" si="561"/>
        <v>FNMA3.0-TBA-Sep</v>
      </c>
      <c r="F160" s="68" t="str">
        <f t="shared" ca="1" si="562"/>
        <v>FNMA3.0-TBA-Oct</v>
      </c>
      <c r="G160" s="68" t="str">
        <f t="shared" si="563"/>
        <v>FNMA3.0-TBA-GEN</v>
      </c>
      <c r="I160" s="133">
        <f ca="1">[2]!YBWORKDAY(EDATE(Base_Date, BA160), -1, "USD")</f>
        <v>40786</v>
      </c>
      <c r="J160" s="234"/>
      <c r="K160" s="237"/>
      <c r="L160" s="237"/>
      <c r="M160" s="238"/>
      <c r="N160" s="239"/>
      <c r="O160" s="240"/>
      <c r="P160" s="237"/>
      <c r="Q160" s="171"/>
      <c r="R160" s="237"/>
      <c r="S160" s="241"/>
      <c r="T160" s="237"/>
      <c r="U160" s="241"/>
      <c r="V160" s="242"/>
      <c r="W160" s="243"/>
      <c r="X160" s="244"/>
      <c r="Y160" s="237"/>
      <c r="Z160" s="171"/>
      <c r="AA160" s="171"/>
      <c r="AB160" s="171"/>
      <c r="AC160" s="245"/>
      <c r="AD160" s="246"/>
      <c r="AE160" s="243"/>
      <c r="AF160" s="247"/>
      <c r="AG160" s="237"/>
      <c r="AH160" s="241"/>
      <c r="AI160" s="237"/>
      <c r="AJ160" s="241"/>
      <c r="AK160" s="245"/>
      <c r="AL160" s="248"/>
      <c r="AM160" s="241"/>
      <c r="AN160" s="237"/>
      <c r="AO160" s="203"/>
      <c r="AP160" s="249"/>
      <c r="AQ160" s="250"/>
      <c r="AR160" s="204"/>
      <c r="AS160" s="221"/>
      <c r="AX160" s="207" t="str">
        <f ca="1">[2]!YBHIST($I$137,$I160,J$25,"sec","")</f>
        <v>E</v>
      </c>
      <c r="AY160" s="205" t="str">
        <f ca="1">[2]!YBPRICE($I$137,AX160&amp;"d","Market","AccruedInterest","Swap",$I160,"LMMSkew","","Model",100,"")</f>
        <v>E</v>
      </c>
      <c r="BA160" s="67">
        <f t="shared" si="565"/>
        <v>-43</v>
      </c>
    </row>
    <row r="161" spans="1:64" s="68" customFormat="1" ht="15" hidden="1">
      <c r="C161" s="70">
        <f t="shared" ca="1" si="566"/>
        <v>40826</v>
      </c>
      <c r="D161" s="70">
        <f t="shared" ca="1" si="560"/>
        <v>40851</v>
      </c>
      <c r="E161" s="68" t="str">
        <f t="shared" ca="1" si="561"/>
        <v>FNMA3.0-TBA-Oct</v>
      </c>
      <c r="F161" s="68" t="str">
        <f t="shared" ca="1" si="562"/>
        <v>FNMA3.0-TBA-Nov</v>
      </c>
      <c r="G161" s="68" t="str">
        <f t="shared" si="563"/>
        <v>FNMA3.0-TBA-GEN</v>
      </c>
      <c r="I161" s="133">
        <f ca="1">[2]!YBWORKDAY(EDATE(Base_Date, BA161), -1, "USD")</f>
        <v>40816</v>
      </c>
      <c r="J161" s="235"/>
      <c r="K161" s="253"/>
      <c r="L161" s="253"/>
      <c r="M161" s="254"/>
      <c r="N161" s="255"/>
      <c r="O161" s="256"/>
      <c r="P161" s="253"/>
      <c r="Q161" s="257"/>
      <c r="R161" s="253"/>
      <c r="S161" s="258"/>
      <c r="T161" s="253"/>
      <c r="U161" s="258"/>
      <c r="V161" s="259"/>
      <c r="W161" s="260"/>
      <c r="X161" s="261"/>
      <c r="Y161" s="253"/>
      <c r="Z161" s="257"/>
      <c r="AA161" s="257"/>
      <c r="AB161" s="257"/>
      <c r="AC161" s="262"/>
      <c r="AD161" s="263"/>
      <c r="AE161" s="260"/>
      <c r="AF161" s="264"/>
      <c r="AG161" s="253"/>
      <c r="AH161" s="258"/>
      <c r="AI161" s="253"/>
      <c r="AJ161" s="258"/>
      <c r="AK161" s="262"/>
      <c r="AL161" s="265"/>
      <c r="AM161" s="258"/>
      <c r="AN161" s="253"/>
      <c r="AO161" s="266"/>
      <c r="AP161" s="267"/>
      <c r="AQ161" s="268"/>
      <c r="AR161" s="204"/>
      <c r="AS161" s="221"/>
      <c r="AX161" s="207" t="str">
        <f ca="1">[2]!YBHIST($I$137,$I161,J$25,"sec","")</f>
        <v>E</v>
      </c>
      <c r="AY161" s="205" t="str">
        <f ca="1">[2]!YBPRICE($I$137,AX161&amp;"d","Market","AccruedInterest","Swap",$I161,"LMMSkew","","Model",100,"")</f>
        <v>E</v>
      </c>
      <c r="BA161" s="67">
        <f t="shared" si="565"/>
        <v>-42</v>
      </c>
    </row>
    <row r="162" spans="1:64" s="68" customFormat="1" ht="15" hidden="1">
      <c r="C162" s="70">
        <f t="shared" ca="1" si="566"/>
        <v>40857</v>
      </c>
      <c r="D162" s="70">
        <f t="shared" ca="1" si="560"/>
        <v>40882</v>
      </c>
      <c r="E162" s="68" t="str">
        <f t="shared" ca="1" si="561"/>
        <v>FNMA3.0-TBA-Nov</v>
      </c>
      <c r="F162" s="68" t="str">
        <f t="shared" ca="1" si="562"/>
        <v>FNMA3.0-TBA-Dec</v>
      </c>
      <c r="G162" s="68" t="str">
        <f t="shared" si="563"/>
        <v>FNMA3.0-TBA-GEN</v>
      </c>
      <c r="I162" s="133">
        <f ca="1">[2]!YBWORKDAY(EDATE(Base_Date, BA162), -1, "USD")</f>
        <v>40847</v>
      </c>
      <c r="J162" s="216"/>
      <c r="K162" s="134"/>
      <c r="L162" s="134"/>
      <c r="M162" s="135"/>
      <c r="N162" s="136"/>
      <c r="O162" s="251"/>
      <c r="P162" s="134"/>
      <c r="Q162" s="137"/>
      <c r="R162" s="134"/>
      <c r="S162" s="138"/>
      <c r="T162" s="134"/>
      <c r="U162" s="138"/>
      <c r="V162" s="139"/>
      <c r="W162" s="173"/>
      <c r="X162" s="184"/>
      <c r="Y162" s="134"/>
      <c r="Z162" s="137"/>
      <c r="AA162" s="137"/>
      <c r="AB162" s="137"/>
      <c r="AC162" s="186"/>
      <c r="AD162" s="188"/>
      <c r="AE162" s="173"/>
      <c r="AF162" s="141"/>
      <c r="AG162" s="134"/>
      <c r="AH162" s="138"/>
      <c r="AI162" s="134"/>
      <c r="AJ162" s="138"/>
      <c r="AK162" s="186"/>
      <c r="AL162" s="191"/>
      <c r="AM162" s="138"/>
      <c r="AN162" s="134"/>
      <c r="AO162" s="142"/>
      <c r="AP162" s="193"/>
      <c r="AQ162" s="252"/>
      <c r="AR162" s="204"/>
      <c r="AS162" s="221"/>
      <c r="AX162" s="207" t="str">
        <f ca="1">[2]!YBHIST($I$137,$I162,J$25,"sec","")</f>
        <v>E</v>
      </c>
      <c r="AY162" s="205" t="str">
        <f ca="1">[2]!YBPRICE($I$137,AX162&amp;"d","Market","AccruedInterest","Swap",$I162,"LMMSkew","","Model",100,"")</f>
        <v>E</v>
      </c>
      <c r="BA162" s="67">
        <f t="shared" si="565"/>
        <v>-41</v>
      </c>
    </row>
    <row r="163" spans="1:64" s="68" customFormat="1" ht="15" hidden="1">
      <c r="C163" s="70">
        <f t="shared" ca="1" si="566"/>
        <v>40887</v>
      </c>
      <c r="D163" s="70">
        <f t="shared" ca="1" si="560"/>
        <v>40912</v>
      </c>
      <c r="E163" s="68" t="str">
        <f t="shared" ca="1" si="561"/>
        <v>FNMA3.0-TBA-Dec</v>
      </c>
      <c r="F163" s="68" t="str">
        <f t="shared" ca="1" si="562"/>
        <v>FNMA3.0-TBA-Jan</v>
      </c>
      <c r="G163" s="68" t="str">
        <f t="shared" si="563"/>
        <v>FNMA3.0-TBA-GEN</v>
      </c>
      <c r="I163" s="133">
        <f ca="1">[2]!YBWORKDAY(EDATE(Base_Date, BA163), -1, "USD")</f>
        <v>40877</v>
      </c>
      <c r="J163" s="217"/>
      <c r="K163" s="80"/>
      <c r="L163" s="80"/>
      <c r="M163" s="81"/>
      <c r="N163" s="73"/>
      <c r="O163" s="170"/>
      <c r="P163" s="80"/>
      <c r="Q163" s="82"/>
      <c r="R163" s="80"/>
      <c r="S163" s="83"/>
      <c r="T163" s="80"/>
      <c r="U163" s="83"/>
      <c r="V163" s="84"/>
      <c r="W163" s="172"/>
      <c r="X163" s="185"/>
      <c r="Y163" s="80"/>
      <c r="Z163" s="82"/>
      <c r="AA163" s="82"/>
      <c r="AB163" s="82"/>
      <c r="AC163" s="187"/>
      <c r="AD163" s="189"/>
      <c r="AE163" s="172"/>
      <c r="AF163" s="86"/>
      <c r="AG163" s="80"/>
      <c r="AH163" s="83"/>
      <c r="AI163" s="80"/>
      <c r="AJ163" s="83"/>
      <c r="AK163" s="187"/>
      <c r="AL163" s="192"/>
      <c r="AM163" s="83"/>
      <c r="AN163" s="80"/>
      <c r="AO163" s="109"/>
      <c r="AP163" s="194"/>
      <c r="AQ163" s="200"/>
      <c r="AR163" s="204"/>
      <c r="AS163" s="221"/>
      <c r="AX163" s="207" t="str">
        <f ca="1">[2]!YBHIST($I$137,$I163,J$25,"sec","")</f>
        <v>E</v>
      </c>
      <c r="AY163" s="205" t="str">
        <f ca="1">[2]!YBPRICE($I$137,AX163&amp;"d","Market","AccruedInterest","Swap",$I163,"LMMSkew","","Model",100,"")</f>
        <v>E</v>
      </c>
      <c r="BA163" s="67">
        <f t="shared" si="565"/>
        <v>-40</v>
      </c>
    </row>
    <row r="164" spans="1:64" s="68" customFormat="1" ht="15" hidden="1">
      <c r="C164" s="70">
        <f t="shared" ca="1" si="566"/>
        <v>40917</v>
      </c>
      <c r="D164" s="70">
        <f t="shared" ca="1" si="560"/>
        <v>40942</v>
      </c>
      <c r="E164" s="68" t="str">
        <f t="shared" ca="1" si="561"/>
        <v>FNMA3.0-TBA-Jan</v>
      </c>
      <c r="F164" s="68" t="str">
        <f t="shared" ca="1" si="562"/>
        <v>FNMA3.0-TBA-Feb</v>
      </c>
      <c r="G164" s="68" t="str">
        <f t="shared" si="563"/>
        <v>FNMA3.0-TBA-GEN</v>
      </c>
      <c r="I164" s="133">
        <f ca="1">[2]!YBWORKDAY(EDATE(Base_Date, BA164), -1, "USD")</f>
        <v>40907</v>
      </c>
      <c r="J164" s="217"/>
      <c r="K164" s="80"/>
      <c r="L164" s="80"/>
      <c r="M164" s="81"/>
      <c r="N164" s="73"/>
      <c r="O164" s="170"/>
      <c r="P164" s="80"/>
      <c r="Q164" s="82"/>
      <c r="R164" s="80"/>
      <c r="S164" s="83"/>
      <c r="T164" s="80"/>
      <c r="U164" s="83"/>
      <c r="V164" s="84"/>
      <c r="W164" s="172"/>
      <c r="X164" s="185"/>
      <c r="Y164" s="80"/>
      <c r="Z164" s="82"/>
      <c r="AA164" s="82"/>
      <c r="AB164" s="82"/>
      <c r="AC164" s="187"/>
      <c r="AD164" s="189"/>
      <c r="AE164" s="172"/>
      <c r="AF164" s="86"/>
      <c r="AG164" s="80"/>
      <c r="AH164" s="83"/>
      <c r="AI164" s="80"/>
      <c r="AJ164" s="83"/>
      <c r="AK164" s="187"/>
      <c r="AL164" s="192"/>
      <c r="AM164" s="83"/>
      <c r="AN164" s="80"/>
      <c r="AO164" s="109"/>
      <c r="AP164" s="194"/>
      <c r="AQ164" s="200"/>
      <c r="AR164" s="204"/>
      <c r="AS164" s="221"/>
      <c r="AX164" s="207" t="str">
        <f ca="1">[2]!YBHIST($I$137,$I164,J$25,"sec","")</f>
        <v>E</v>
      </c>
      <c r="AY164" s="205" t="str">
        <f ca="1">[2]!YBPRICE($I$137,AX164&amp;"d","Market","AccruedInterest","Swap",$I164,"LMMSkew","","Model",100,"")</f>
        <v>E</v>
      </c>
      <c r="BA164" s="67">
        <f t="shared" si="565"/>
        <v>-39</v>
      </c>
    </row>
    <row r="165" spans="1:64" s="68" customFormat="1" ht="15" hidden="1">
      <c r="C165" s="70">
        <f t="shared" ca="1" si="566"/>
        <v>40949</v>
      </c>
      <c r="D165" s="70">
        <f t="shared" ca="1" si="560"/>
        <v>40974</v>
      </c>
      <c r="E165" s="68" t="str">
        <f t="shared" ca="1" si="561"/>
        <v>FNMA3.0-TBA-Feb</v>
      </c>
      <c r="F165" s="68" t="str">
        <f t="shared" ca="1" si="562"/>
        <v>FNMA3.0-TBA-Mar</v>
      </c>
      <c r="G165" s="68" t="str">
        <f t="shared" si="563"/>
        <v>FNMA3.0-TBA-GEN</v>
      </c>
      <c r="I165" s="133">
        <f ca="1">[2]!YBWORKDAY(EDATE(Base_Date, BA165), -1, "USD")</f>
        <v>40939</v>
      </c>
      <c r="J165" s="217" t="str">
        <f t="shared" ref="J165:J180" ca="1" si="567">AX165</f>
        <v>E</v>
      </c>
      <c r="K165" s="80" t="e">
        <f t="shared" ref="K165:K180" ca="1" si="568">AX165+AY165</f>
        <v>#VALUE!</v>
      </c>
      <c r="L165" s="80"/>
      <c r="M165" s="81" t="str">
        <f ca="1">[2]!YBPRICE($I$137,$K165&amp;"d",$I165,L$25,"Swap",$I165,"Default","","Model",100,"")</f>
        <v>E</v>
      </c>
      <c r="N165" s="73" t="str">
        <f ca="1">[2]!YBHIST($I$137,$I164,M$25,"sec","")</f>
        <v>E</v>
      </c>
      <c r="O165" s="170" t="str">
        <f ca="1">[2]!YBHIST("1 Month LIBOR",I165,"Yield","bmk","")</f>
        <v>E</v>
      </c>
      <c r="P165" s="80"/>
      <c r="Q165" s="82"/>
      <c r="R165" s="80"/>
      <c r="S165" s="83"/>
      <c r="T165" s="80"/>
      <c r="U165" s="83"/>
      <c r="V165" s="84" t="str">
        <f ca="1">[2]!YBPRICE($I$137,J165&amp;"d","Market","EffectiveDuration","Swap",I165,"LMMSkew","","Model",100,"")</f>
        <v>E</v>
      </c>
      <c r="W165" s="172" t="str">
        <f ca="1">[2]!YBPRICE($I$137,J165&amp;"d","Market","EffectiveDV01","Swap",I165,"LMMSkew","","Model",100,"")</f>
        <v>E</v>
      </c>
      <c r="X165" s="185" t="str">
        <f ca="1">[2]!YBHIST($E165,$I165,X$25,"sec","")</f>
        <v>E</v>
      </c>
      <c r="Y165" s="80" t="e">
        <f t="shared" ref="Y165:Y180" ca="1" si="569">X165-X164</f>
        <v>#VALUE!</v>
      </c>
      <c r="Z165" s="82">
        <f t="shared" ref="Z165:Z180" si="570">X164-AA164</f>
        <v>0</v>
      </c>
      <c r="AA165" s="82" t="str">
        <f ca="1">[2]!YBHIST($F165,$I165,X$25,"sec","")</f>
        <v>E</v>
      </c>
      <c r="AB165" s="82">
        <f>X164-Z165</f>
        <v>0</v>
      </c>
      <c r="AC165" s="187"/>
      <c r="AD165" s="189" t="str">
        <f ca="1">[2]!YBHIST($G165,I165,"LMMEffectiveDuration","sec","")</f>
        <v>E</v>
      </c>
      <c r="AE165" s="172" t="e">
        <f t="shared" ref="AE165:AE180" ca="1" si="571">X165*AD165/10000</f>
        <v>#VALUE!</v>
      </c>
      <c r="AF165" s="86" t="e">
        <f t="shared" ref="AF165:AF180" ca="1" si="572">W165/AE165</f>
        <v>#VALUE!</v>
      </c>
      <c r="AG165" s="80"/>
      <c r="AH165" s="83"/>
      <c r="AI165" s="80" t="e">
        <f ca="1">AL165+AK165</f>
        <v>#VALUE!</v>
      </c>
      <c r="AJ165" s="83">
        <v>0</v>
      </c>
      <c r="AK165" s="187" t="e">
        <f t="shared" ref="AK165:AK180" ca="1" si="573">(AJ165*Y165)/2</f>
        <v>#VALUE!</v>
      </c>
      <c r="AL165" s="192"/>
      <c r="AM165" s="83"/>
      <c r="AN165" s="80"/>
      <c r="AO165" s="109"/>
      <c r="AP165" s="194"/>
      <c r="AQ165" s="200"/>
      <c r="AR165" s="204"/>
      <c r="AS165" s="221"/>
      <c r="AX165" s="207" t="str">
        <f ca="1">[2]!YBHIST($I$137,$I165,J$25,"sec","")</f>
        <v>E</v>
      </c>
      <c r="AY165" s="205" t="str">
        <f ca="1">[2]!YBPRICE($I$137,AX165&amp;"d","Market","AccruedInterest","Swap",$I165,"LMMSkew","","Model",100,"")</f>
        <v>E</v>
      </c>
      <c r="BA165" s="67">
        <f t="shared" si="565"/>
        <v>-38</v>
      </c>
    </row>
    <row r="166" spans="1:64" s="68" customFormat="1" ht="15">
      <c r="C166" s="70">
        <f t="shared" ca="1" si="566"/>
        <v>40978</v>
      </c>
      <c r="D166" s="70">
        <f t="shared" ca="1" si="560"/>
        <v>41003</v>
      </c>
      <c r="E166" s="68" t="str">
        <f t="shared" ca="1" si="561"/>
        <v>FNMA3.0-TBA-Mar</v>
      </c>
      <c r="F166" s="68" t="str">
        <f t="shared" ca="1" si="562"/>
        <v>FNMA3.0-TBA-Apr</v>
      </c>
      <c r="G166" s="68" t="str">
        <f t="shared" si="563"/>
        <v>FNMA3.0-TBA-GEN</v>
      </c>
      <c r="I166" s="133">
        <f ca="1">[2]!YBWORKDAY(EDATE(Base_Date, BA166), -1, "USD")</f>
        <v>40968</v>
      </c>
      <c r="J166" s="217" t="str">
        <f t="shared" ca="1" si="567"/>
        <v>E</v>
      </c>
      <c r="K166" s="80" t="e">
        <f t="shared" ca="1" si="568"/>
        <v>#VALUE!</v>
      </c>
      <c r="L166" s="80"/>
      <c r="M166" s="81" t="str">
        <f ca="1">[2]!YBHIST($I$137,$I166,"LMMOAS","sec")</f>
        <v>E</v>
      </c>
      <c r="N166" s="73" t="str">
        <f ca="1">[2]!YBHIST($I$137,$I165,M$25,"sec","")</f>
        <v>E</v>
      </c>
      <c r="O166" s="170" t="str">
        <f ca="1">[2]!YBHIST("1 Month LIBOR",I166,"Yield","bmk","")</f>
        <v>E</v>
      </c>
      <c r="P166" s="80"/>
      <c r="Q166" s="82"/>
      <c r="R166" s="80"/>
      <c r="S166" s="83"/>
      <c r="T166" s="80"/>
      <c r="U166" s="83"/>
      <c r="V166" s="84">
        <f ca="1">VLOOKUP($I166, 'Barcap OAD'!$A:$S, $F$137, FALSE)</f>
        <v>-21.5</v>
      </c>
      <c r="W166" s="172" t="e">
        <f ca="1">K166/10000*V166</f>
        <v>#VALUE!</v>
      </c>
      <c r="X166" s="185" t="str">
        <f ca="1">[2]!YBHIST($E166,$I166,X$25,"sec","")</f>
        <v>E</v>
      </c>
      <c r="Y166" s="80" t="e">
        <f t="shared" ca="1" si="569"/>
        <v>#VALUE!</v>
      </c>
      <c r="Z166" s="82" t="e">
        <f t="shared" ca="1" si="570"/>
        <v>#VALUE!</v>
      </c>
      <c r="AA166" s="82" t="str">
        <f ca="1">[2]!YBHIST($F166,$I166,X$25,"sec","")</f>
        <v>E</v>
      </c>
      <c r="AB166" s="82" t="e">
        <f ca="1">X165-Z166</f>
        <v>#VALUE!</v>
      </c>
      <c r="AC166" s="187"/>
      <c r="AD166" s="189">
        <f ca="1">VLOOKUP($I166, 'Barcap OAD'!$A:$S, $F$26, FALSE)</f>
        <v>7.1929999999999996</v>
      </c>
      <c r="AE166" s="172" t="e">
        <f t="shared" ca="1" si="571"/>
        <v>#VALUE!</v>
      </c>
      <c r="AF166" s="86" t="e">
        <f t="shared" ca="1" si="572"/>
        <v>#VALUE!</v>
      </c>
      <c r="AG166" s="80"/>
      <c r="AH166" s="83"/>
      <c r="AI166" s="80" t="e">
        <f ca="1">AL166+AK166</f>
        <v>#VALUE!</v>
      </c>
      <c r="AJ166" s="83">
        <v>0</v>
      </c>
      <c r="AK166" s="187" t="e">
        <f t="shared" ca="1" si="573"/>
        <v>#VALUE!</v>
      </c>
      <c r="AL166" s="192"/>
      <c r="AM166" s="83"/>
      <c r="AN166" s="80"/>
      <c r="AO166" s="109"/>
      <c r="AP166" s="194"/>
      <c r="AQ166" s="200"/>
      <c r="AR166" s="204"/>
      <c r="AS166" s="221"/>
      <c r="AX166" s="207" t="str">
        <f ca="1">[2]!YBHIST($I$137,$I166,J$25,"sec","")</f>
        <v>E</v>
      </c>
      <c r="AY166" s="205" t="str">
        <f ca="1">[2]!YBPRICE($I$137,AX166&amp;"d","Market","AccruedInterest","Swap",$I166,"LMMSkew","","Model",100,"")</f>
        <v>E</v>
      </c>
      <c r="BA166" s="67">
        <f t="shared" ref="BA166:BA203" si="574">BA53</f>
        <v>-37</v>
      </c>
    </row>
    <row r="167" spans="1:64" ht="15" customHeight="1">
      <c r="A167" s="67" t="s">
        <v>81</v>
      </c>
      <c r="B167" s="69">
        <v>2.5</v>
      </c>
      <c r="C167" s="70">
        <f t="shared" ca="1" si="566"/>
        <v>41008</v>
      </c>
      <c r="D167" s="70">
        <f ca="1">I167+35</f>
        <v>41033</v>
      </c>
      <c r="E167" s="70" t="str">
        <f t="shared" ca="1" si="561"/>
        <v>FNMA3.0-TBA-Apr</v>
      </c>
      <c r="F167" s="70" t="str">
        <f t="shared" ca="1" si="562"/>
        <v>FNMA3.0-TBA-May</v>
      </c>
      <c r="G167" s="70" t="str">
        <f>"FNMA"&amp;TEXT($J$23,"0.0")&amp;"-TBA-GEN"</f>
        <v>FNMA3.0-TBA-GEN</v>
      </c>
      <c r="H167" s="71"/>
      <c r="I167" s="133">
        <f ca="1">[2]!YBWORKDAY(EDATE(Base_Date, BA167), -1, "USD")</f>
        <v>40998</v>
      </c>
      <c r="J167" s="217" t="str">
        <f t="shared" ca="1" si="567"/>
        <v>E</v>
      </c>
      <c r="K167" s="80" t="e">
        <f t="shared" ca="1" si="568"/>
        <v>#VALUE!</v>
      </c>
      <c r="L167" s="80" t="e">
        <f t="shared" ref="L167:L180" ca="1" si="575">K167-K166</f>
        <v>#VALUE!</v>
      </c>
      <c r="M167" s="81" t="str">
        <f ca="1">[2]!YBHIST($I$137,$I167,"LMMOAS","sec")</f>
        <v>E</v>
      </c>
      <c r="N167" s="73" t="str">
        <f ca="1">[2]!YBHIST($I$137,$I166,M$25,"sec","")</f>
        <v>E</v>
      </c>
      <c r="O167" s="170" t="str">
        <f ca="1">[2]!YBHIST("1 Month LIBOR",I167,"Yield","bmk","")</f>
        <v>E</v>
      </c>
      <c r="P167" s="80" t="e">
        <f ca="1">K166-Q167</f>
        <v>#VALUE!</v>
      </c>
      <c r="Q167" s="82" t="str">
        <f ca="1">[2]!YBSCEN($I$137,$J166&amp;"d","Market",O$25,"Swap",$I166,"MarketWSkew","","Model",100,0,29,"Gradual","ParShift|N",0,"Annualized ROR",O166,100,"",,,,"Default",,,,"Default",,)</f>
        <v>E</v>
      </c>
      <c r="R167" s="80" t="e">
        <f t="shared" ref="R167:R180" ca="1" si="576">L167+P167</f>
        <v>#VALUE!</v>
      </c>
      <c r="S167" s="83" t="e">
        <f t="shared" ref="S167:S180" ca="1" si="577">R167/K166</f>
        <v>#VALUE!</v>
      </c>
      <c r="T167" s="80" t="e">
        <f ca="1">SUM(R$165:R167)</f>
        <v>#VALUE!</v>
      </c>
      <c r="U167" s="83" t="e">
        <f ca="1">BJ167</f>
        <v>#VALUE!</v>
      </c>
      <c r="V167" s="84">
        <f ca="1">VLOOKUP($I167, 'Barcap OAD'!$A:$S, $F$137, FALSE)</f>
        <v>-19.3</v>
      </c>
      <c r="W167" s="172" t="e">
        <f t="shared" ref="W167:W180" ca="1" si="578">K167/10000*V167</f>
        <v>#VALUE!</v>
      </c>
      <c r="X167" s="185" t="str">
        <f ca="1">[2]!YBHIST($E167,$I167,X$25,"sec","")</f>
        <v>E</v>
      </c>
      <c r="Y167" s="80" t="e">
        <f t="shared" ca="1" si="569"/>
        <v>#VALUE!</v>
      </c>
      <c r="Z167" s="82" t="e">
        <f t="shared" ca="1" si="570"/>
        <v>#VALUE!</v>
      </c>
      <c r="AA167" s="82" t="str">
        <f ca="1">[2]!YBHIST($F167,$I167,X$25,"sec","")</f>
        <v>E</v>
      </c>
      <c r="AB167" s="82" t="e">
        <f t="shared" ref="AB167:AB180" ca="1" si="579">X166-Z167</f>
        <v>#VALUE!</v>
      </c>
      <c r="AC167" s="187" t="e">
        <f t="shared" ref="AC167:AC180" ca="1" si="580">Y167+Z167</f>
        <v>#VALUE!</v>
      </c>
      <c r="AD167" s="189">
        <f ca="1">VLOOKUP($I167, 'Barcap OAD'!$A:$S, $F$26, FALSE)</f>
        <v>7.2949999999999999</v>
      </c>
      <c r="AE167" s="172" t="e">
        <f t="shared" ca="1" si="571"/>
        <v>#VALUE!</v>
      </c>
      <c r="AF167" s="86" t="e">
        <f t="shared" ca="1" si="572"/>
        <v>#VALUE!</v>
      </c>
      <c r="AG167" s="80" t="e">
        <f t="shared" ref="AG167:AG180" ca="1" si="581">-AC167*AF166</f>
        <v>#VALUE!</v>
      </c>
      <c r="AH167" s="83" t="e">
        <f t="shared" ref="AH167:AH180" ca="1" si="582">AG167/K166</f>
        <v>#VALUE!</v>
      </c>
      <c r="AI167" s="80" t="e">
        <f t="shared" ref="AI167:AI180" ca="1" si="583">AL167+AK167</f>
        <v>#VALUE!</v>
      </c>
      <c r="AJ167" s="83" t="e">
        <f t="shared" ref="AJ167:AJ180" ca="1" si="584">AF167-AF166</f>
        <v>#VALUE!</v>
      </c>
      <c r="AK167" s="187" t="e">
        <f t="shared" ca="1" si="573"/>
        <v>#VALUE!</v>
      </c>
      <c r="AL167" s="192" t="e">
        <f t="shared" ref="AL167:AL180" ca="1" si="585">AG167+R167</f>
        <v>#VALUE!</v>
      </c>
      <c r="AM167" s="83" t="e">
        <f t="shared" ref="AM167:AM180" ca="1" si="586">AL167/K166</f>
        <v>#VALUE!</v>
      </c>
      <c r="AN167" s="80" t="e">
        <f ca="1">SUM(AL$166:AL167)</f>
        <v>#VALUE!</v>
      </c>
      <c r="AO167" s="109" t="e">
        <f ca="1">BL167</f>
        <v>#VALUE!</v>
      </c>
      <c r="AP167" s="194" t="e">
        <f t="shared" ref="AP167:AP180" ca="1" si="587">(Z167*AF167*-1)+P167</f>
        <v>#VALUE!</v>
      </c>
      <c r="AQ167" s="200" t="e">
        <f t="shared" ref="AQ167:AQ180" ca="1" si="588">AP167/K166</f>
        <v>#VALUE!</v>
      </c>
      <c r="AR167" s="204"/>
      <c r="AS167" s="221"/>
      <c r="AX167" s="208" t="str">
        <f ca="1">[2]!YBHIST($I$137,$I167,J$25,"sec","")</f>
        <v>E</v>
      </c>
      <c r="AY167" s="206" t="str">
        <f ca="1">[2]!YBPRICE($I$137,AX167&amp;"d","Market","AccruedInterest","Swap",$I167,"LMMSkew","","Model",100,"")</f>
        <v>E</v>
      </c>
      <c r="BA167" s="67">
        <f t="shared" si="574"/>
        <v>-36</v>
      </c>
      <c r="BI167" s="517" t="e">
        <f ca="1">1+S167</f>
        <v>#VALUE!</v>
      </c>
      <c r="BJ167" s="517" t="e">
        <f ca="1">PRODUCT($BI$166:BI167)-1</f>
        <v>#VALUE!</v>
      </c>
      <c r="BK167" s="517" t="e">
        <f ca="1">1+AM167</f>
        <v>#VALUE!</v>
      </c>
      <c r="BL167" s="517" t="e">
        <f ca="1">PRODUCT($BK$166:BK167)-1</f>
        <v>#VALUE!</v>
      </c>
    </row>
    <row r="168" spans="1:64" ht="15" customHeight="1">
      <c r="A168" s="67" t="s">
        <v>84</v>
      </c>
      <c r="B168" s="69">
        <v>3</v>
      </c>
      <c r="C168" s="70">
        <f t="shared" ca="1" si="566"/>
        <v>41039</v>
      </c>
      <c r="D168" s="70">
        <f t="shared" ref="D168:D180" ca="1" si="589">I168+35</f>
        <v>41064</v>
      </c>
      <c r="E168" s="70" t="str">
        <f t="shared" ca="1" si="561"/>
        <v>FNMA3.0-TBA-May</v>
      </c>
      <c r="F168" s="70" t="str">
        <f t="shared" ca="1" si="562"/>
        <v>FNMA3.0-TBA-Jun</v>
      </c>
      <c r="G168" s="70" t="str">
        <f t="shared" ref="G168:G203" si="590">"FNMA"&amp;TEXT($J$23,"0.0")&amp;"-TBA-GEN"</f>
        <v>FNMA3.0-TBA-GEN</v>
      </c>
      <c r="H168" s="71"/>
      <c r="I168" s="133">
        <f ca="1">[2]!YBWORKDAY(EDATE(Base_Date, BA168), -1, "USD")</f>
        <v>41029</v>
      </c>
      <c r="J168" s="217" t="str">
        <f t="shared" ca="1" si="567"/>
        <v>E</v>
      </c>
      <c r="K168" s="80" t="e">
        <f t="shared" ca="1" si="568"/>
        <v>#VALUE!</v>
      </c>
      <c r="L168" s="80" t="e">
        <f t="shared" ca="1" si="575"/>
        <v>#VALUE!</v>
      </c>
      <c r="M168" s="81" t="str">
        <f ca="1">[2]!YBHIST($I$137,$I168,"LMMOAS","sec")</f>
        <v>E</v>
      </c>
      <c r="N168" s="73" t="str">
        <f ca="1">[2]!YBHIST($I$137,$I167,M$25,"sec","")</f>
        <v>E</v>
      </c>
      <c r="O168" s="170" t="str">
        <f ca="1">[2]!YBHIST("1 Month LIBOR",I168,"Yield","bmk","")</f>
        <v>E</v>
      </c>
      <c r="P168" s="80" t="e">
        <f t="shared" ref="P168:P180" ca="1" si="591">K167-Q168</f>
        <v>#VALUE!</v>
      </c>
      <c r="Q168" s="82" t="str">
        <f ca="1">[2]!YBSCEN($I$137,$J167&amp;"d","Market",O$25,"Swap",$I167,"MarketWSkew","","Model",100,0,29,"Gradual","ParShift|N",0,"Annualized ROR",O167,100,"",,,,"Default",,,,"Default",,)</f>
        <v>E</v>
      </c>
      <c r="R168" s="80" t="e">
        <f t="shared" ca="1" si="576"/>
        <v>#VALUE!</v>
      </c>
      <c r="S168" s="83" t="e">
        <f t="shared" ca="1" si="577"/>
        <v>#VALUE!</v>
      </c>
      <c r="T168" s="80" t="e">
        <f ca="1">SUM(R$165:R168)</f>
        <v>#VALUE!</v>
      </c>
      <c r="U168" s="83" t="e">
        <f t="shared" ref="U168:U188" ca="1" si="592">BJ168</f>
        <v>#VALUE!</v>
      </c>
      <c r="V168" s="84">
        <f ca="1">VLOOKUP($I168, 'Barcap OAD'!$A:$S, $F$137, FALSE)</f>
        <v>-22.4</v>
      </c>
      <c r="W168" s="172" t="e">
        <f t="shared" ca="1" si="578"/>
        <v>#VALUE!</v>
      </c>
      <c r="X168" s="185" t="str">
        <f ca="1">[2]!YBHIST($E168,$I168,X$25,"sec","")</f>
        <v>E</v>
      </c>
      <c r="Y168" s="80" t="e">
        <f t="shared" ca="1" si="569"/>
        <v>#VALUE!</v>
      </c>
      <c r="Z168" s="82" t="e">
        <f t="shared" ca="1" si="570"/>
        <v>#VALUE!</v>
      </c>
      <c r="AA168" s="82" t="str">
        <f ca="1">[2]!YBHIST($F168,$I168,X$25,"sec","")</f>
        <v>E</v>
      </c>
      <c r="AB168" s="82" t="e">
        <f t="shared" ca="1" si="579"/>
        <v>#VALUE!</v>
      </c>
      <c r="AC168" s="187" t="e">
        <f t="shared" ca="1" si="580"/>
        <v>#VALUE!</v>
      </c>
      <c r="AD168" s="189">
        <f ca="1">VLOOKUP($I168, 'Barcap OAD'!$A:$S, $F$26, FALSE)</f>
        <v>6.6920000000000002</v>
      </c>
      <c r="AE168" s="172" t="e">
        <f t="shared" ca="1" si="571"/>
        <v>#VALUE!</v>
      </c>
      <c r="AF168" s="86" t="e">
        <f t="shared" ca="1" si="572"/>
        <v>#VALUE!</v>
      </c>
      <c r="AG168" s="80" t="e">
        <f t="shared" ca="1" si="581"/>
        <v>#VALUE!</v>
      </c>
      <c r="AH168" s="83" t="e">
        <f t="shared" ca="1" si="582"/>
        <v>#VALUE!</v>
      </c>
      <c r="AI168" s="80" t="e">
        <f t="shared" ca="1" si="583"/>
        <v>#VALUE!</v>
      </c>
      <c r="AJ168" s="83" t="e">
        <f t="shared" ca="1" si="584"/>
        <v>#VALUE!</v>
      </c>
      <c r="AK168" s="187" t="e">
        <f t="shared" ca="1" si="573"/>
        <v>#VALUE!</v>
      </c>
      <c r="AL168" s="192" t="e">
        <f t="shared" ca="1" si="585"/>
        <v>#VALUE!</v>
      </c>
      <c r="AM168" s="83" t="e">
        <f t="shared" ca="1" si="586"/>
        <v>#VALUE!</v>
      </c>
      <c r="AN168" s="80" t="e">
        <f ca="1">SUM(AL$166:AL168)</f>
        <v>#VALUE!</v>
      </c>
      <c r="AO168" s="109" t="e">
        <f t="shared" ref="AO168:AO188" ca="1" si="593">BL168</f>
        <v>#VALUE!</v>
      </c>
      <c r="AP168" s="194" t="e">
        <f t="shared" ca="1" si="587"/>
        <v>#VALUE!</v>
      </c>
      <c r="AQ168" s="200" t="e">
        <f t="shared" ca="1" si="588"/>
        <v>#VALUE!</v>
      </c>
      <c r="AR168" s="204"/>
      <c r="AS168" s="221"/>
      <c r="AX168" s="208" t="str">
        <f ca="1">[2]!YBHIST($I$137,$I168,J$25,"sec","")</f>
        <v>E</v>
      </c>
      <c r="AY168" s="206" t="str">
        <f ca="1">[2]!YBPRICE($I$137,AX168&amp;"d","Market","AccruedInterest","Swap",$I168,"LMMSkew","","Model",100,"")</f>
        <v>E</v>
      </c>
      <c r="BA168" s="67">
        <f t="shared" si="574"/>
        <v>-35</v>
      </c>
      <c r="BI168" s="517" t="e">
        <f t="shared" ref="BI168:BI188" ca="1" si="594">1+S168</f>
        <v>#VALUE!</v>
      </c>
      <c r="BJ168" s="517" t="e">
        <f ca="1">PRODUCT($BI$166:BI168)-1</f>
        <v>#VALUE!</v>
      </c>
      <c r="BK168" s="517" t="e">
        <f t="shared" ref="BK168:BK188" ca="1" si="595">1+AM168</f>
        <v>#VALUE!</v>
      </c>
      <c r="BL168" s="517" t="e">
        <f ca="1">PRODUCT($BK$166:BK168)-1</f>
        <v>#VALUE!</v>
      </c>
    </row>
    <row r="169" spans="1:64" ht="15" customHeight="1">
      <c r="A169" s="67" t="s">
        <v>86</v>
      </c>
      <c r="B169" s="69">
        <v>3.5</v>
      </c>
      <c r="C169" s="70">
        <f t="shared" ca="1" si="566"/>
        <v>41070</v>
      </c>
      <c r="D169" s="70">
        <f t="shared" ca="1" si="589"/>
        <v>41095</v>
      </c>
      <c r="E169" s="70" t="str">
        <f t="shared" ca="1" si="561"/>
        <v>FNMA3.0-TBA-Jun</v>
      </c>
      <c r="F169" s="70" t="str">
        <f t="shared" ca="1" si="562"/>
        <v>FNMA3.0-TBA-Jul</v>
      </c>
      <c r="G169" s="70" t="str">
        <f t="shared" si="590"/>
        <v>FNMA3.0-TBA-GEN</v>
      </c>
      <c r="H169" s="71"/>
      <c r="I169" s="133">
        <f ca="1">[2]!YBWORKDAY(EDATE(Base_Date, BA169), -1, "USD")</f>
        <v>41060</v>
      </c>
      <c r="J169" s="217" t="str">
        <f t="shared" ca="1" si="567"/>
        <v>E</v>
      </c>
      <c r="K169" s="80" t="e">
        <f t="shared" ca="1" si="568"/>
        <v>#VALUE!</v>
      </c>
      <c r="L169" s="80" t="e">
        <f t="shared" ca="1" si="575"/>
        <v>#VALUE!</v>
      </c>
      <c r="M169" s="81" t="str">
        <f ca="1">[2]!YBHIST($I$137,$I169,"LMMOAS","sec")</f>
        <v>E</v>
      </c>
      <c r="N169" s="73" t="str">
        <f ca="1">[2]!YBHIST($I$137,$I168,M$25,"sec","")</f>
        <v>E</v>
      </c>
      <c r="O169" s="170" t="str">
        <f ca="1">[2]!YBHIST("1 Month LIBOR",I169,"Yield","bmk","")</f>
        <v>E</v>
      </c>
      <c r="P169" s="80" t="e">
        <f t="shared" ca="1" si="591"/>
        <v>#VALUE!</v>
      </c>
      <c r="Q169" s="82" t="str">
        <f ca="1">[2]!YBSCEN($I$137,$J168&amp;"d","Market",O$25,"Swap",$I168,"MarketWSkew","","Model",100,0,29,"Gradual","ParShift|N",0,"Annualized ROR",O168,100,"",,,,"Default",,,,"Default",,)</f>
        <v>E</v>
      </c>
      <c r="R169" s="80" t="e">
        <f t="shared" ca="1" si="576"/>
        <v>#VALUE!</v>
      </c>
      <c r="S169" s="83" t="e">
        <f t="shared" ca="1" si="577"/>
        <v>#VALUE!</v>
      </c>
      <c r="T169" s="80" t="e">
        <f ca="1">SUM(R$165:R169)</f>
        <v>#VALUE!</v>
      </c>
      <c r="U169" s="83" t="e">
        <f t="shared" ca="1" si="592"/>
        <v>#VALUE!</v>
      </c>
      <c r="V169" s="84">
        <f ca="1">VLOOKUP($I169, 'Barcap OAD'!$A:$S, $F$137, FALSE)</f>
        <v>-24.8</v>
      </c>
      <c r="W169" s="172" t="e">
        <f t="shared" ca="1" si="578"/>
        <v>#VALUE!</v>
      </c>
      <c r="X169" s="185" t="str">
        <f ca="1">[2]!YBHIST($E169,$I169,X$25,"sec","")</f>
        <v>E</v>
      </c>
      <c r="Y169" s="80" t="e">
        <f t="shared" ca="1" si="569"/>
        <v>#VALUE!</v>
      </c>
      <c r="Z169" s="82" t="e">
        <f t="shared" ca="1" si="570"/>
        <v>#VALUE!</v>
      </c>
      <c r="AA169" s="82" t="str">
        <f ca="1">[2]!YBHIST($F169,$I169,X$25,"sec","")</f>
        <v>E</v>
      </c>
      <c r="AB169" s="82" t="e">
        <f t="shared" ca="1" si="579"/>
        <v>#VALUE!</v>
      </c>
      <c r="AC169" s="187" t="e">
        <f t="shared" ca="1" si="580"/>
        <v>#VALUE!</v>
      </c>
      <c r="AD169" s="189">
        <f ca="1">VLOOKUP($I169, 'Barcap OAD'!$A:$S, $F$26, FALSE)</f>
        <v>5.68</v>
      </c>
      <c r="AE169" s="172" t="e">
        <f t="shared" ca="1" si="571"/>
        <v>#VALUE!</v>
      </c>
      <c r="AF169" s="86" t="e">
        <f t="shared" ca="1" si="572"/>
        <v>#VALUE!</v>
      </c>
      <c r="AG169" s="80" t="e">
        <f t="shared" ca="1" si="581"/>
        <v>#VALUE!</v>
      </c>
      <c r="AH169" s="83" t="e">
        <f t="shared" ca="1" si="582"/>
        <v>#VALUE!</v>
      </c>
      <c r="AI169" s="80" t="e">
        <f t="shared" ca="1" si="583"/>
        <v>#VALUE!</v>
      </c>
      <c r="AJ169" s="83" t="e">
        <f t="shared" ca="1" si="584"/>
        <v>#VALUE!</v>
      </c>
      <c r="AK169" s="187" t="e">
        <f t="shared" ca="1" si="573"/>
        <v>#VALUE!</v>
      </c>
      <c r="AL169" s="192" t="e">
        <f t="shared" ca="1" si="585"/>
        <v>#VALUE!</v>
      </c>
      <c r="AM169" s="83" t="e">
        <f t="shared" ca="1" si="586"/>
        <v>#VALUE!</v>
      </c>
      <c r="AN169" s="80" t="e">
        <f ca="1">SUM(AL$166:AL169)</f>
        <v>#VALUE!</v>
      </c>
      <c r="AO169" s="109" t="e">
        <f t="shared" ca="1" si="593"/>
        <v>#VALUE!</v>
      </c>
      <c r="AP169" s="194" t="e">
        <f t="shared" ca="1" si="587"/>
        <v>#VALUE!</v>
      </c>
      <c r="AQ169" s="200" t="e">
        <f t="shared" ca="1" si="588"/>
        <v>#VALUE!</v>
      </c>
      <c r="AR169" s="204"/>
      <c r="AS169" s="221"/>
      <c r="AX169" s="208" t="str">
        <f ca="1">[2]!YBHIST($I$137,$I169,J$25,"sec","")</f>
        <v>E</v>
      </c>
      <c r="AY169" s="206" t="str">
        <f ca="1">[2]!YBPRICE($I$137,AX169&amp;"d","Market","AccruedInterest","Swap",$I169,"LMMSkew","","Model",100,"")</f>
        <v>E</v>
      </c>
      <c r="BA169" s="67">
        <f t="shared" si="574"/>
        <v>-34</v>
      </c>
      <c r="BI169" s="517" t="e">
        <f t="shared" ca="1" si="594"/>
        <v>#VALUE!</v>
      </c>
      <c r="BJ169" s="517" t="e">
        <f ca="1">PRODUCT($BI$166:BI169)-1</f>
        <v>#VALUE!</v>
      </c>
      <c r="BK169" s="517" t="e">
        <f t="shared" ca="1" si="595"/>
        <v>#VALUE!</v>
      </c>
      <c r="BL169" s="517" t="e">
        <f ca="1">PRODUCT($BK$166:BK169)-1</f>
        <v>#VALUE!</v>
      </c>
    </row>
    <row r="170" spans="1:64" ht="15" customHeight="1">
      <c r="B170" s="69">
        <v>4</v>
      </c>
      <c r="C170" s="70">
        <f t="shared" ca="1" si="566"/>
        <v>41099</v>
      </c>
      <c r="D170" s="70">
        <f t="shared" ca="1" si="589"/>
        <v>41124</v>
      </c>
      <c r="E170" s="70" t="str">
        <f t="shared" ca="1" si="561"/>
        <v>FNMA3.0-TBA-Jul</v>
      </c>
      <c r="F170" s="70" t="str">
        <f t="shared" ca="1" si="562"/>
        <v>FNMA3.0-TBA-Aug</v>
      </c>
      <c r="G170" s="70" t="str">
        <f t="shared" si="590"/>
        <v>FNMA3.0-TBA-GEN</v>
      </c>
      <c r="H170" s="71"/>
      <c r="I170" s="133">
        <f ca="1">[2]!YBWORKDAY(EDATE(Base_Date, BA170), -1, "USD")</f>
        <v>41089</v>
      </c>
      <c r="J170" s="217" t="str">
        <f t="shared" ca="1" si="567"/>
        <v>E</v>
      </c>
      <c r="K170" s="80" t="e">
        <f t="shared" ca="1" si="568"/>
        <v>#VALUE!</v>
      </c>
      <c r="L170" s="80" t="e">
        <f t="shared" ca="1" si="575"/>
        <v>#VALUE!</v>
      </c>
      <c r="M170" s="81" t="str">
        <f ca="1">[2]!YBHIST($I$137,$I170,"LMMOAS","sec")</f>
        <v>E</v>
      </c>
      <c r="N170" s="73" t="str">
        <f ca="1">[2]!YBHIST($I$137,$I169,M$25,"sec","")</f>
        <v>E</v>
      </c>
      <c r="O170" s="170" t="str">
        <f ca="1">[2]!YBHIST("1 Month LIBOR",I170,"Yield","bmk","")</f>
        <v>E</v>
      </c>
      <c r="P170" s="80" t="e">
        <f t="shared" ca="1" si="591"/>
        <v>#VALUE!</v>
      </c>
      <c r="Q170" s="82" t="str">
        <f ca="1">[2]!YBSCEN($I$137,$J169&amp;"d","Market",O$25,"Swap",$I169,"MarketWSkew","","Model",100,0,29,"Gradual","ParShift|N",0,"Annualized ROR",O169,100,"",,,,"Default",,,,"Default",,)</f>
        <v>E</v>
      </c>
      <c r="R170" s="80" t="e">
        <f t="shared" ca="1" si="576"/>
        <v>#VALUE!</v>
      </c>
      <c r="S170" s="83" t="e">
        <f t="shared" ca="1" si="577"/>
        <v>#VALUE!</v>
      </c>
      <c r="T170" s="80" t="e">
        <f ca="1">SUM(R$165:R170)</f>
        <v>#VALUE!</v>
      </c>
      <c r="U170" s="83" t="e">
        <f t="shared" ca="1" si="592"/>
        <v>#VALUE!</v>
      </c>
      <c r="V170" s="84">
        <f ca="1">VLOOKUP($I170, 'Barcap OAD'!$A:$S, $F$137, FALSE)</f>
        <v>-24.7</v>
      </c>
      <c r="W170" s="172" t="e">
        <f t="shared" ca="1" si="578"/>
        <v>#VALUE!</v>
      </c>
      <c r="X170" s="185" t="str">
        <f ca="1">[2]!YBHIST($E170,$I170,X$25,"sec","")</f>
        <v>E</v>
      </c>
      <c r="Y170" s="80" t="e">
        <f t="shared" ca="1" si="569"/>
        <v>#VALUE!</v>
      </c>
      <c r="Z170" s="82" t="e">
        <f t="shared" ca="1" si="570"/>
        <v>#VALUE!</v>
      </c>
      <c r="AA170" s="82" t="str">
        <f ca="1">[2]!YBHIST($F170,$I170,X$25,"sec","")</f>
        <v>E</v>
      </c>
      <c r="AB170" s="82" t="e">
        <f t="shared" ca="1" si="579"/>
        <v>#VALUE!</v>
      </c>
      <c r="AC170" s="187" t="e">
        <f t="shared" ca="1" si="580"/>
        <v>#VALUE!</v>
      </c>
      <c r="AD170" s="189">
        <f ca="1">VLOOKUP($I170, 'Barcap OAD'!$A:$S, $F$26, FALSE)</f>
        <v>5.4340000000000002</v>
      </c>
      <c r="AE170" s="172" t="e">
        <f t="shared" ca="1" si="571"/>
        <v>#VALUE!</v>
      </c>
      <c r="AF170" s="86" t="e">
        <f t="shared" ca="1" si="572"/>
        <v>#VALUE!</v>
      </c>
      <c r="AG170" s="80" t="e">
        <f t="shared" ca="1" si="581"/>
        <v>#VALUE!</v>
      </c>
      <c r="AH170" s="83" t="e">
        <f t="shared" ca="1" si="582"/>
        <v>#VALUE!</v>
      </c>
      <c r="AI170" s="80" t="e">
        <f t="shared" ca="1" si="583"/>
        <v>#VALUE!</v>
      </c>
      <c r="AJ170" s="83" t="e">
        <f t="shared" ca="1" si="584"/>
        <v>#VALUE!</v>
      </c>
      <c r="AK170" s="187" t="e">
        <f t="shared" ca="1" si="573"/>
        <v>#VALUE!</v>
      </c>
      <c r="AL170" s="192" t="e">
        <f t="shared" ca="1" si="585"/>
        <v>#VALUE!</v>
      </c>
      <c r="AM170" s="83" t="e">
        <f t="shared" ca="1" si="586"/>
        <v>#VALUE!</v>
      </c>
      <c r="AN170" s="80" t="e">
        <f ca="1">SUM(AL$166:AL170)</f>
        <v>#VALUE!</v>
      </c>
      <c r="AO170" s="109" t="e">
        <f t="shared" ca="1" si="593"/>
        <v>#VALUE!</v>
      </c>
      <c r="AP170" s="194" t="e">
        <f t="shared" ca="1" si="587"/>
        <v>#VALUE!</v>
      </c>
      <c r="AQ170" s="200" t="e">
        <f t="shared" ca="1" si="588"/>
        <v>#VALUE!</v>
      </c>
      <c r="AR170" s="204"/>
      <c r="AS170" s="221"/>
      <c r="AX170" s="208" t="str">
        <f ca="1">[2]!YBHIST($I$137,$I170,J$25,"sec","")</f>
        <v>E</v>
      </c>
      <c r="AY170" s="206" t="str">
        <f ca="1">[2]!YBPRICE($I$137,AX170&amp;"d","Market","AccruedInterest","Swap",$I170,"LMMSkew","","Model",100,"")</f>
        <v>E</v>
      </c>
      <c r="BA170" s="67">
        <f t="shared" si="574"/>
        <v>-33</v>
      </c>
      <c r="BI170" s="517" t="e">
        <f t="shared" ca="1" si="594"/>
        <v>#VALUE!</v>
      </c>
      <c r="BJ170" s="517" t="e">
        <f ca="1">PRODUCT($BI$166:BI170)-1</f>
        <v>#VALUE!</v>
      </c>
      <c r="BK170" s="517" t="e">
        <f t="shared" ca="1" si="595"/>
        <v>#VALUE!</v>
      </c>
      <c r="BL170" s="517" t="e">
        <f ca="1">PRODUCT($BK$166:BK170)-1</f>
        <v>#VALUE!</v>
      </c>
    </row>
    <row r="171" spans="1:64" ht="15" customHeight="1">
      <c r="B171" s="69">
        <v>4.5</v>
      </c>
      <c r="C171" s="70">
        <f t="shared" ca="1" si="566"/>
        <v>41131</v>
      </c>
      <c r="D171" s="70">
        <f t="shared" ca="1" si="589"/>
        <v>41156</v>
      </c>
      <c r="E171" s="70" t="str">
        <f t="shared" ca="1" si="561"/>
        <v>FNMA3.0-TBA-Aug</v>
      </c>
      <c r="F171" s="70" t="str">
        <f t="shared" ca="1" si="562"/>
        <v>FNMA3.0-TBA-Sep</v>
      </c>
      <c r="G171" s="70" t="str">
        <f t="shared" si="590"/>
        <v>FNMA3.0-TBA-GEN</v>
      </c>
      <c r="H171" s="71"/>
      <c r="I171" s="133">
        <f ca="1">[2]!YBWORKDAY(EDATE(Base_Date, BA171), -1, "USD")</f>
        <v>41121</v>
      </c>
      <c r="J171" s="217" t="str">
        <f t="shared" ca="1" si="567"/>
        <v>E</v>
      </c>
      <c r="K171" s="80" t="e">
        <f t="shared" ca="1" si="568"/>
        <v>#VALUE!</v>
      </c>
      <c r="L171" s="80" t="e">
        <f t="shared" ca="1" si="575"/>
        <v>#VALUE!</v>
      </c>
      <c r="M171" s="81" t="str">
        <f ca="1">[2]!YBHIST($I$137,$I171,"LMMOAS","sec")</f>
        <v>E</v>
      </c>
      <c r="N171" s="73" t="str">
        <f ca="1">[2]!YBHIST($I$137,$I170,M$25,"sec","")</f>
        <v>E</v>
      </c>
      <c r="O171" s="170" t="str">
        <f ca="1">[2]!YBHIST("1 Month LIBOR",I171,"Yield","bmk","")</f>
        <v>E</v>
      </c>
      <c r="P171" s="80" t="e">
        <f t="shared" ca="1" si="591"/>
        <v>#VALUE!</v>
      </c>
      <c r="Q171" s="82" t="str">
        <f ca="1">[2]!YBSCEN($I$137,$J170&amp;"d","Market",O$25,"Swap",$I170,"MarketWSkew","","Model",100,0,29,"Gradual","ParShift|N",0,"Annualized ROR",O170,100,"",,,,"Default",,,,"Default",,)</f>
        <v>E</v>
      </c>
      <c r="R171" s="80" t="e">
        <f t="shared" ca="1" si="576"/>
        <v>#VALUE!</v>
      </c>
      <c r="S171" s="83" t="e">
        <f t="shared" ca="1" si="577"/>
        <v>#VALUE!</v>
      </c>
      <c r="T171" s="80" t="e">
        <f ca="1">SUM(R$165:R171)</f>
        <v>#VALUE!</v>
      </c>
      <c r="U171" s="83" t="e">
        <f t="shared" ca="1" si="592"/>
        <v>#VALUE!</v>
      </c>
      <c r="V171" s="84">
        <f ca="1">VLOOKUP($I171, 'Barcap OAD'!$A:$S, $F$137, FALSE)</f>
        <v>-27.6</v>
      </c>
      <c r="W171" s="172" t="e">
        <f t="shared" ca="1" si="578"/>
        <v>#VALUE!</v>
      </c>
      <c r="X171" s="185" t="str">
        <f ca="1">[2]!YBHIST($E171,$I171,X$25,"sec","")</f>
        <v>E</v>
      </c>
      <c r="Y171" s="80" t="e">
        <f t="shared" ca="1" si="569"/>
        <v>#VALUE!</v>
      </c>
      <c r="Z171" s="82" t="e">
        <f t="shared" ca="1" si="570"/>
        <v>#VALUE!</v>
      </c>
      <c r="AA171" s="82" t="str">
        <f ca="1">[2]!YBHIST($F171,$I171,X$25,"sec","")</f>
        <v>E</v>
      </c>
      <c r="AB171" s="82" t="e">
        <f t="shared" ca="1" si="579"/>
        <v>#VALUE!</v>
      </c>
      <c r="AC171" s="187" t="e">
        <f t="shared" ca="1" si="580"/>
        <v>#VALUE!</v>
      </c>
      <c r="AD171" s="189">
        <f ca="1">VLOOKUP($I171, 'Barcap OAD'!$A:$S, $F$26, FALSE)</f>
        <v>4.7750000000000004</v>
      </c>
      <c r="AE171" s="172" t="e">
        <f t="shared" ca="1" si="571"/>
        <v>#VALUE!</v>
      </c>
      <c r="AF171" s="86" t="e">
        <f t="shared" ca="1" si="572"/>
        <v>#VALUE!</v>
      </c>
      <c r="AG171" s="80" t="e">
        <f t="shared" ca="1" si="581"/>
        <v>#VALUE!</v>
      </c>
      <c r="AH171" s="83" t="e">
        <f t="shared" ca="1" si="582"/>
        <v>#VALUE!</v>
      </c>
      <c r="AI171" s="80" t="e">
        <f t="shared" ca="1" si="583"/>
        <v>#VALUE!</v>
      </c>
      <c r="AJ171" s="83" t="e">
        <f t="shared" ca="1" si="584"/>
        <v>#VALUE!</v>
      </c>
      <c r="AK171" s="187" t="e">
        <f t="shared" ca="1" si="573"/>
        <v>#VALUE!</v>
      </c>
      <c r="AL171" s="192" t="e">
        <f t="shared" ca="1" si="585"/>
        <v>#VALUE!</v>
      </c>
      <c r="AM171" s="83" t="e">
        <f t="shared" ca="1" si="586"/>
        <v>#VALUE!</v>
      </c>
      <c r="AN171" s="80" t="e">
        <f ca="1">SUM(AL$166:AL171)</f>
        <v>#VALUE!</v>
      </c>
      <c r="AO171" s="109" t="e">
        <f t="shared" ca="1" si="593"/>
        <v>#VALUE!</v>
      </c>
      <c r="AP171" s="194" t="e">
        <f t="shared" ca="1" si="587"/>
        <v>#VALUE!</v>
      </c>
      <c r="AQ171" s="200" t="e">
        <f t="shared" ca="1" si="588"/>
        <v>#VALUE!</v>
      </c>
      <c r="AR171" s="204"/>
      <c r="AS171" s="221"/>
      <c r="AX171" s="208" t="str">
        <f ca="1">[2]!YBHIST($I$137,$I171,J$25,"sec","")</f>
        <v>E</v>
      </c>
      <c r="AY171" s="206" t="str">
        <f ca="1">[2]!YBPRICE($I$137,AX171&amp;"d","Market","AccruedInterest","Swap",$I171,"LMMSkew","","Model",100,"")</f>
        <v>E</v>
      </c>
      <c r="BA171" s="67">
        <f t="shared" si="574"/>
        <v>-32</v>
      </c>
      <c r="BI171" s="517" t="e">
        <f t="shared" ca="1" si="594"/>
        <v>#VALUE!</v>
      </c>
      <c r="BJ171" s="517" t="e">
        <f ca="1">PRODUCT($BI$166:BI171)-1</f>
        <v>#VALUE!</v>
      </c>
      <c r="BK171" s="517" t="e">
        <f t="shared" ca="1" si="595"/>
        <v>#VALUE!</v>
      </c>
      <c r="BL171" s="517" t="e">
        <f ca="1">PRODUCT($BK$166:BK171)-1</f>
        <v>#VALUE!</v>
      </c>
    </row>
    <row r="172" spans="1:64" ht="15" customHeight="1">
      <c r="B172" s="69">
        <v>5</v>
      </c>
      <c r="C172" s="70">
        <f t="shared" ca="1" si="566"/>
        <v>41162</v>
      </c>
      <c r="D172" s="70">
        <f t="shared" ca="1" si="589"/>
        <v>41187</v>
      </c>
      <c r="E172" s="70" t="str">
        <f t="shared" ca="1" si="561"/>
        <v>FNMA3.0-TBA-Sep</v>
      </c>
      <c r="F172" s="70" t="str">
        <f t="shared" ca="1" si="562"/>
        <v>FNMA3.0-TBA-Oct</v>
      </c>
      <c r="G172" s="70" t="str">
        <f t="shared" si="590"/>
        <v>FNMA3.0-TBA-GEN</v>
      </c>
      <c r="H172" s="71"/>
      <c r="I172" s="133">
        <f ca="1">[2]!YBWORKDAY(EDATE(Base_Date, BA172), -1, "USD")</f>
        <v>41152</v>
      </c>
      <c r="J172" s="217" t="str">
        <f t="shared" ca="1" si="567"/>
        <v>E</v>
      </c>
      <c r="K172" s="80" t="e">
        <f t="shared" ca="1" si="568"/>
        <v>#VALUE!</v>
      </c>
      <c r="L172" s="80" t="e">
        <f t="shared" ca="1" si="575"/>
        <v>#VALUE!</v>
      </c>
      <c r="M172" s="81" t="str">
        <f ca="1">[2]!YBHIST($I$137,$I172,"LMMOAS","sec")</f>
        <v>E</v>
      </c>
      <c r="N172" s="73" t="str">
        <f ca="1">[2]!YBHIST($I$137,$I171,M$25,"sec","")</f>
        <v>E</v>
      </c>
      <c r="O172" s="170" t="str">
        <f ca="1">[2]!YBHIST("1 Month LIBOR",I172,"Yield","bmk","")</f>
        <v>E</v>
      </c>
      <c r="P172" s="80" t="e">
        <f t="shared" ca="1" si="591"/>
        <v>#VALUE!</v>
      </c>
      <c r="Q172" s="82" t="str">
        <f ca="1">[2]!YBSCEN($I$137,$J171&amp;"d","Market",O$25,"Swap",$I171,"MarketWSkew","","Model",100,0,29,"Gradual","ParShift|N",0,"Annualized ROR",O171,100,"",,,,"Default",,,,"Default",,)</f>
        <v>E</v>
      </c>
      <c r="R172" s="80" t="e">
        <f t="shared" ca="1" si="576"/>
        <v>#VALUE!</v>
      </c>
      <c r="S172" s="83" t="e">
        <f t="shared" ca="1" si="577"/>
        <v>#VALUE!</v>
      </c>
      <c r="T172" s="80" t="e">
        <f ca="1">SUM(R$165:R172)</f>
        <v>#VALUE!</v>
      </c>
      <c r="U172" s="83" t="e">
        <f t="shared" ca="1" si="592"/>
        <v>#VALUE!</v>
      </c>
      <c r="V172" s="84">
        <f ca="1">VLOOKUP($I172, 'Barcap OAD'!$A:$S, $F$137, FALSE)</f>
        <v>-25.1</v>
      </c>
      <c r="W172" s="172" t="e">
        <f t="shared" ca="1" si="578"/>
        <v>#VALUE!</v>
      </c>
      <c r="X172" s="185" t="str">
        <f ca="1">[2]!YBHIST($E172,$I172,X$25,"sec","")</f>
        <v>E</v>
      </c>
      <c r="Y172" s="80" t="e">
        <f t="shared" ca="1" si="569"/>
        <v>#VALUE!</v>
      </c>
      <c r="Z172" s="82" t="e">
        <f t="shared" ca="1" si="570"/>
        <v>#VALUE!</v>
      </c>
      <c r="AA172" s="82" t="str">
        <f ca="1">[2]!YBHIST($F172,$I172,X$25,"sec","")</f>
        <v>E</v>
      </c>
      <c r="AB172" s="82" t="e">
        <f t="shared" ca="1" si="579"/>
        <v>#VALUE!</v>
      </c>
      <c r="AC172" s="187" t="e">
        <f t="shared" ca="1" si="580"/>
        <v>#VALUE!</v>
      </c>
      <c r="AD172" s="189">
        <f ca="1">VLOOKUP($I172, 'Barcap OAD'!$A:$S, $F$26, FALSE)</f>
        <v>4.8049999999999997</v>
      </c>
      <c r="AE172" s="172" t="e">
        <f t="shared" ca="1" si="571"/>
        <v>#VALUE!</v>
      </c>
      <c r="AF172" s="86" t="e">
        <f t="shared" ca="1" si="572"/>
        <v>#VALUE!</v>
      </c>
      <c r="AG172" s="80" t="e">
        <f t="shared" ca="1" si="581"/>
        <v>#VALUE!</v>
      </c>
      <c r="AH172" s="83" t="e">
        <f t="shared" ca="1" si="582"/>
        <v>#VALUE!</v>
      </c>
      <c r="AI172" s="80" t="e">
        <f t="shared" ca="1" si="583"/>
        <v>#VALUE!</v>
      </c>
      <c r="AJ172" s="83" t="e">
        <f t="shared" ca="1" si="584"/>
        <v>#VALUE!</v>
      </c>
      <c r="AK172" s="187" t="e">
        <f t="shared" ca="1" si="573"/>
        <v>#VALUE!</v>
      </c>
      <c r="AL172" s="192" t="e">
        <f t="shared" ca="1" si="585"/>
        <v>#VALUE!</v>
      </c>
      <c r="AM172" s="83" t="e">
        <f t="shared" ca="1" si="586"/>
        <v>#VALUE!</v>
      </c>
      <c r="AN172" s="80" t="e">
        <f ca="1">SUM(AL$166:AL172)</f>
        <v>#VALUE!</v>
      </c>
      <c r="AO172" s="109" t="e">
        <f t="shared" ca="1" si="593"/>
        <v>#VALUE!</v>
      </c>
      <c r="AP172" s="194" t="e">
        <f t="shared" ca="1" si="587"/>
        <v>#VALUE!</v>
      </c>
      <c r="AQ172" s="200" t="e">
        <f t="shared" ca="1" si="588"/>
        <v>#VALUE!</v>
      </c>
      <c r="AR172" s="204"/>
      <c r="AS172" s="221"/>
      <c r="AX172" s="208" t="str">
        <f ca="1">[2]!YBHIST($I$137,$I172,J$25,"sec","")</f>
        <v>E</v>
      </c>
      <c r="AY172" s="206" t="str">
        <f ca="1">[2]!YBPRICE($I$137,AX172&amp;"d","Market","AccruedInterest","Swap",$I172,"LMMSkew","","Model",100,"")</f>
        <v>E</v>
      </c>
      <c r="BA172" s="67">
        <f t="shared" si="574"/>
        <v>-31</v>
      </c>
      <c r="BI172" s="517" t="e">
        <f t="shared" ca="1" si="594"/>
        <v>#VALUE!</v>
      </c>
      <c r="BJ172" s="517" t="e">
        <f ca="1">PRODUCT($BI$166:BI172)-1</f>
        <v>#VALUE!</v>
      </c>
      <c r="BK172" s="517" t="e">
        <f t="shared" ca="1" si="595"/>
        <v>#VALUE!</v>
      </c>
      <c r="BL172" s="517" t="e">
        <f ca="1">PRODUCT($BK$166:BK172)-1</f>
        <v>#VALUE!</v>
      </c>
    </row>
    <row r="173" spans="1:64" ht="15" customHeight="1">
      <c r="B173" s="69">
        <v>5.5</v>
      </c>
      <c r="C173" s="70">
        <f t="shared" ca="1" si="566"/>
        <v>41190</v>
      </c>
      <c r="D173" s="70">
        <f t="shared" ca="1" si="589"/>
        <v>41215</v>
      </c>
      <c r="E173" s="70" t="str">
        <f t="shared" ca="1" si="561"/>
        <v>FNMA3.0-TBA-Oct</v>
      </c>
      <c r="F173" s="70" t="str">
        <f t="shared" ca="1" si="562"/>
        <v>FNMA3.0-TBA-Nov</v>
      </c>
      <c r="G173" s="70" t="str">
        <f t="shared" si="590"/>
        <v>FNMA3.0-TBA-GEN</v>
      </c>
      <c r="H173" s="71"/>
      <c r="I173" s="133">
        <f ca="1">[2]!YBWORKDAY(EDATE(Base_Date, BA173), -1, "USD")</f>
        <v>41180</v>
      </c>
      <c r="J173" s="217" t="str">
        <f t="shared" ca="1" si="567"/>
        <v>E</v>
      </c>
      <c r="K173" s="80" t="e">
        <f t="shared" ca="1" si="568"/>
        <v>#VALUE!</v>
      </c>
      <c r="L173" s="80" t="e">
        <f t="shared" ca="1" si="575"/>
        <v>#VALUE!</v>
      </c>
      <c r="M173" s="81" t="str">
        <f ca="1">[2]!YBHIST($I$137,$I173,"LMMOAS","sec")</f>
        <v>E</v>
      </c>
      <c r="N173" s="73" t="str">
        <f ca="1">[2]!YBHIST($I$137,$I172,M$25,"sec","")</f>
        <v>E</v>
      </c>
      <c r="O173" s="170" t="str">
        <f ca="1">[2]!YBHIST("1 Month LIBOR",I173,"Yield","bmk","")</f>
        <v>E</v>
      </c>
      <c r="P173" s="80" t="e">
        <f t="shared" ca="1" si="591"/>
        <v>#VALUE!</v>
      </c>
      <c r="Q173" s="82" t="str">
        <f ca="1">[2]!YBSCEN($I$137,$J172&amp;"d","Market",O$25,"Swap",$I172,"MarketWSkew","","Model",100,0,29,"Gradual","ParShift|N",0,"Annualized ROR",O172,100,"",,,,"Default",,,,"Default",,)</f>
        <v>E</v>
      </c>
      <c r="R173" s="80" t="e">
        <f t="shared" ca="1" si="576"/>
        <v>#VALUE!</v>
      </c>
      <c r="S173" s="83" t="e">
        <f t="shared" ca="1" si="577"/>
        <v>#VALUE!</v>
      </c>
      <c r="T173" s="80" t="e">
        <f ca="1">SUM(R$165:R173)</f>
        <v>#VALUE!</v>
      </c>
      <c r="U173" s="83" t="e">
        <f t="shared" ca="1" si="592"/>
        <v>#VALUE!</v>
      </c>
      <c r="V173" s="84">
        <f ca="1">VLOOKUP($I173, 'Barcap OAD'!$A:$S, $F$137, FALSE)</f>
        <v>-26.6</v>
      </c>
      <c r="W173" s="172" t="e">
        <f t="shared" ca="1" si="578"/>
        <v>#VALUE!</v>
      </c>
      <c r="X173" s="185" t="str">
        <f ca="1">[2]!YBHIST($E173,$I173,X$25,"sec","")</f>
        <v>E</v>
      </c>
      <c r="Y173" s="80" t="e">
        <f t="shared" ca="1" si="569"/>
        <v>#VALUE!</v>
      </c>
      <c r="Z173" s="82" t="e">
        <f t="shared" ca="1" si="570"/>
        <v>#VALUE!</v>
      </c>
      <c r="AA173" s="82" t="str">
        <f ca="1">[2]!YBHIST($F173,$I173,X$25,"sec","")</f>
        <v>E</v>
      </c>
      <c r="AB173" s="82" t="e">
        <f t="shared" ca="1" si="579"/>
        <v>#VALUE!</v>
      </c>
      <c r="AC173" s="187" t="e">
        <f t="shared" ca="1" si="580"/>
        <v>#VALUE!</v>
      </c>
      <c r="AD173" s="189">
        <f ca="1">VLOOKUP($I173, 'Barcap OAD'!$A:$S, $F$26, FALSE)</f>
        <v>4.3460000000000001</v>
      </c>
      <c r="AE173" s="172" t="e">
        <f t="shared" ca="1" si="571"/>
        <v>#VALUE!</v>
      </c>
      <c r="AF173" s="86" t="e">
        <f t="shared" ca="1" si="572"/>
        <v>#VALUE!</v>
      </c>
      <c r="AG173" s="80" t="e">
        <f t="shared" ca="1" si="581"/>
        <v>#VALUE!</v>
      </c>
      <c r="AH173" s="83" t="e">
        <f t="shared" ca="1" si="582"/>
        <v>#VALUE!</v>
      </c>
      <c r="AI173" s="80" t="e">
        <f t="shared" ca="1" si="583"/>
        <v>#VALUE!</v>
      </c>
      <c r="AJ173" s="83" t="e">
        <f t="shared" ca="1" si="584"/>
        <v>#VALUE!</v>
      </c>
      <c r="AK173" s="187" t="e">
        <f t="shared" ca="1" si="573"/>
        <v>#VALUE!</v>
      </c>
      <c r="AL173" s="192" t="e">
        <f t="shared" ca="1" si="585"/>
        <v>#VALUE!</v>
      </c>
      <c r="AM173" s="83" t="e">
        <f t="shared" ca="1" si="586"/>
        <v>#VALUE!</v>
      </c>
      <c r="AN173" s="80" t="e">
        <f ca="1">SUM(AL$166:AL173)</f>
        <v>#VALUE!</v>
      </c>
      <c r="AO173" s="109" t="e">
        <f t="shared" ca="1" si="593"/>
        <v>#VALUE!</v>
      </c>
      <c r="AP173" s="194" t="e">
        <f t="shared" ca="1" si="587"/>
        <v>#VALUE!</v>
      </c>
      <c r="AQ173" s="200" t="e">
        <f t="shared" ca="1" si="588"/>
        <v>#VALUE!</v>
      </c>
      <c r="AR173" s="204"/>
      <c r="AS173" s="221"/>
      <c r="AX173" s="208" t="str">
        <f ca="1">[2]!YBHIST($I$137,$I173,J$25,"sec","")</f>
        <v>E</v>
      </c>
      <c r="AY173" s="206" t="str">
        <f ca="1">[2]!YBPRICE($I$137,AX173&amp;"d","Market","AccruedInterest","Swap",$I173,"LMMSkew","","Model",100,"")</f>
        <v>E</v>
      </c>
      <c r="BA173" s="67">
        <f t="shared" si="574"/>
        <v>-30</v>
      </c>
      <c r="BI173" s="517" t="e">
        <f t="shared" ca="1" si="594"/>
        <v>#VALUE!</v>
      </c>
      <c r="BJ173" s="517" t="e">
        <f ca="1">PRODUCT($BI$166:BI173)-1</f>
        <v>#VALUE!</v>
      </c>
      <c r="BK173" s="517" t="e">
        <f t="shared" ca="1" si="595"/>
        <v>#VALUE!</v>
      </c>
      <c r="BL173" s="517" t="e">
        <f ca="1">PRODUCT($BK$166:BK173)-1</f>
        <v>#VALUE!</v>
      </c>
    </row>
    <row r="174" spans="1:64" ht="15" customHeight="1">
      <c r="B174" s="69">
        <v>6</v>
      </c>
      <c r="C174" s="70">
        <f t="shared" ca="1" si="566"/>
        <v>41223</v>
      </c>
      <c r="D174" s="70">
        <f t="shared" ca="1" si="589"/>
        <v>41248</v>
      </c>
      <c r="E174" s="70" t="str">
        <f t="shared" ca="1" si="561"/>
        <v>FNMA3.0-TBA-Nov</v>
      </c>
      <c r="F174" s="70" t="str">
        <f t="shared" ca="1" si="562"/>
        <v>FNMA3.0-TBA-Dec</v>
      </c>
      <c r="G174" s="70" t="str">
        <f t="shared" si="590"/>
        <v>FNMA3.0-TBA-GEN</v>
      </c>
      <c r="H174" s="71"/>
      <c r="I174" s="133">
        <f ca="1">[2]!YBWORKDAY(EDATE(Base_Date, BA174), -1, "USD")</f>
        <v>41213</v>
      </c>
      <c r="J174" s="217" t="str">
        <f t="shared" ca="1" si="567"/>
        <v>E</v>
      </c>
      <c r="K174" s="80" t="e">
        <f t="shared" ca="1" si="568"/>
        <v>#VALUE!</v>
      </c>
      <c r="L174" s="80" t="e">
        <f t="shared" ca="1" si="575"/>
        <v>#VALUE!</v>
      </c>
      <c r="M174" s="81" t="str">
        <f ca="1">[2]!YBHIST($I$137,$I174,"LMMOAS","sec")</f>
        <v>E</v>
      </c>
      <c r="N174" s="73" t="str">
        <f ca="1">[2]!YBHIST($I$137,$I173,M$25,"sec","")</f>
        <v>E</v>
      </c>
      <c r="O174" s="170" t="str">
        <f ca="1">[2]!YBHIST("1 Month LIBOR",I174,"Yield","bmk","")</f>
        <v>E</v>
      </c>
      <c r="P174" s="80" t="e">
        <f t="shared" ca="1" si="591"/>
        <v>#VALUE!</v>
      </c>
      <c r="Q174" s="82" t="str">
        <f ca="1">[2]!YBSCEN($I$137,$J173&amp;"d","Market",O$25,"Swap",$I173,"MarketWSkew","","Model",100,0,29,"Gradual","ParShift|N",0,"Annualized ROR",O173,100,"",,,,"Default",,,,"Default",,)</f>
        <v>E</v>
      </c>
      <c r="R174" s="80" t="e">
        <f t="shared" ca="1" si="576"/>
        <v>#VALUE!</v>
      </c>
      <c r="S174" s="83" t="e">
        <f t="shared" ca="1" si="577"/>
        <v>#VALUE!</v>
      </c>
      <c r="T174" s="80" t="e">
        <f ca="1">SUM(R$165:R174)</f>
        <v>#VALUE!</v>
      </c>
      <c r="U174" s="83" t="e">
        <f t="shared" ca="1" si="592"/>
        <v>#VALUE!</v>
      </c>
      <c r="V174" s="84">
        <f ca="1">VLOOKUP($I174, 'Barcap OAD'!$A:$S, $F$137, FALSE)</f>
        <v>-24.1</v>
      </c>
      <c r="W174" s="172" t="e">
        <f t="shared" ca="1" si="578"/>
        <v>#VALUE!</v>
      </c>
      <c r="X174" s="185" t="str">
        <f ca="1">[2]!YBHIST($E174,$I174,X$25,"sec","")</f>
        <v>E</v>
      </c>
      <c r="Y174" s="80" t="e">
        <f t="shared" ca="1" si="569"/>
        <v>#VALUE!</v>
      </c>
      <c r="Z174" s="82" t="e">
        <f t="shared" ca="1" si="570"/>
        <v>#VALUE!</v>
      </c>
      <c r="AA174" s="82" t="str">
        <f ca="1">[2]!YBHIST($F174,$I174,X$25,"sec","")</f>
        <v>E</v>
      </c>
      <c r="AB174" s="82" t="e">
        <f t="shared" ca="1" si="579"/>
        <v>#VALUE!</v>
      </c>
      <c r="AC174" s="187" t="e">
        <f t="shared" ca="1" si="580"/>
        <v>#VALUE!</v>
      </c>
      <c r="AD174" s="189">
        <f ca="1">VLOOKUP($I174, 'Barcap OAD'!$A:$S, $F$26, FALSE)</f>
        <v>4.6459999999999999</v>
      </c>
      <c r="AE174" s="172" t="e">
        <f t="shared" ca="1" si="571"/>
        <v>#VALUE!</v>
      </c>
      <c r="AF174" s="86" t="e">
        <f t="shared" ca="1" si="572"/>
        <v>#VALUE!</v>
      </c>
      <c r="AG174" s="80" t="e">
        <f t="shared" ca="1" si="581"/>
        <v>#VALUE!</v>
      </c>
      <c r="AH174" s="83" t="e">
        <f t="shared" ca="1" si="582"/>
        <v>#VALUE!</v>
      </c>
      <c r="AI174" s="80" t="e">
        <f t="shared" ca="1" si="583"/>
        <v>#VALUE!</v>
      </c>
      <c r="AJ174" s="83" t="e">
        <f t="shared" ca="1" si="584"/>
        <v>#VALUE!</v>
      </c>
      <c r="AK174" s="187" t="e">
        <f t="shared" ca="1" si="573"/>
        <v>#VALUE!</v>
      </c>
      <c r="AL174" s="192" t="e">
        <f t="shared" ca="1" si="585"/>
        <v>#VALUE!</v>
      </c>
      <c r="AM174" s="83" t="e">
        <f t="shared" ca="1" si="586"/>
        <v>#VALUE!</v>
      </c>
      <c r="AN174" s="80" t="e">
        <f ca="1">SUM(AL$166:AL174)</f>
        <v>#VALUE!</v>
      </c>
      <c r="AO174" s="109" t="e">
        <f t="shared" ca="1" si="593"/>
        <v>#VALUE!</v>
      </c>
      <c r="AP174" s="194" t="e">
        <f t="shared" ca="1" si="587"/>
        <v>#VALUE!</v>
      </c>
      <c r="AQ174" s="200" t="e">
        <f t="shared" ca="1" si="588"/>
        <v>#VALUE!</v>
      </c>
      <c r="AR174" s="204"/>
      <c r="AS174" s="221"/>
      <c r="AX174" s="208" t="str">
        <f ca="1">[2]!YBHIST($I$137,$I174,J$25,"sec","")</f>
        <v>E</v>
      </c>
      <c r="AY174" s="206" t="str">
        <f ca="1">[2]!YBPRICE($I$137,AX174&amp;"d","Market","AccruedInterest","Swap",$I174,"LMMSkew","","Model",100,"")</f>
        <v>E</v>
      </c>
      <c r="BA174" s="67">
        <f t="shared" si="574"/>
        <v>-29</v>
      </c>
      <c r="BI174" s="517" t="e">
        <f t="shared" ca="1" si="594"/>
        <v>#VALUE!</v>
      </c>
      <c r="BJ174" s="517" t="e">
        <f ca="1">PRODUCT($BI$166:BI174)-1</f>
        <v>#VALUE!</v>
      </c>
      <c r="BK174" s="517" t="e">
        <f t="shared" ca="1" si="595"/>
        <v>#VALUE!</v>
      </c>
      <c r="BL174" s="517" t="e">
        <f ca="1">PRODUCT($BK$166:BK174)-1</f>
        <v>#VALUE!</v>
      </c>
    </row>
    <row r="175" spans="1:64" ht="15" customHeight="1">
      <c r="B175" s="69">
        <v>6.5</v>
      </c>
      <c r="C175" s="70">
        <f t="shared" ca="1" si="566"/>
        <v>41253</v>
      </c>
      <c r="D175" s="70">
        <f t="shared" ca="1" si="589"/>
        <v>41278</v>
      </c>
      <c r="E175" s="70" t="str">
        <f t="shared" ca="1" si="561"/>
        <v>FNMA3.0-TBA-Dec</v>
      </c>
      <c r="F175" s="70" t="str">
        <f t="shared" ca="1" si="562"/>
        <v>FNMA3.0-TBA-Jan</v>
      </c>
      <c r="G175" s="70" t="str">
        <f t="shared" si="590"/>
        <v>FNMA3.0-TBA-GEN</v>
      </c>
      <c r="H175" s="71"/>
      <c r="I175" s="133">
        <f ca="1">[2]!YBWORKDAY(EDATE(Base_Date, BA175), -1, "USD")</f>
        <v>41243</v>
      </c>
      <c r="J175" s="217" t="str">
        <f t="shared" ca="1" si="567"/>
        <v>E</v>
      </c>
      <c r="K175" s="80" t="e">
        <f t="shared" ca="1" si="568"/>
        <v>#VALUE!</v>
      </c>
      <c r="L175" s="80" t="e">
        <f t="shared" ca="1" si="575"/>
        <v>#VALUE!</v>
      </c>
      <c r="M175" s="81" t="str">
        <f ca="1">[2]!YBHIST($I$137,$I175,"LMMOAS","sec")</f>
        <v>E</v>
      </c>
      <c r="N175" s="73" t="str">
        <f ca="1">[2]!YBHIST($I$137,$I174,M$25,"sec","")</f>
        <v>E</v>
      </c>
      <c r="O175" s="170" t="str">
        <f ca="1">[2]!YBHIST("1 Month LIBOR",I175,"Yield","bmk","")</f>
        <v>E</v>
      </c>
      <c r="P175" s="80" t="e">
        <f t="shared" ca="1" si="591"/>
        <v>#VALUE!</v>
      </c>
      <c r="Q175" s="82" t="str">
        <f ca="1">[2]!YBSCEN($I$137,$J174&amp;"d","Market",O$25,"Swap",$I174,"MarketWSkew","","Model",100,0,29,"Gradual","ParShift|N",0,"Annualized ROR",O174,100,"",,,,"Default",,,,"Default",,)</f>
        <v>E</v>
      </c>
      <c r="R175" s="80" t="e">
        <f t="shared" ca="1" si="576"/>
        <v>#VALUE!</v>
      </c>
      <c r="S175" s="83" t="e">
        <f t="shared" ca="1" si="577"/>
        <v>#VALUE!</v>
      </c>
      <c r="T175" s="80" t="e">
        <f ca="1">SUM(R$165:R175)</f>
        <v>#VALUE!</v>
      </c>
      <c r="U175" s="83" t="e">
        <f t="shared" ca="1" si="592"/>
        <v>#VALUE!</v>
      </c>
      <c r="V175" s="84">
        <f ca="1">VLOOKUP($I175, 'Barcap OAD'!$A:$S, $F$137, FALSE)</f>
        <v>-25.1</v>
      </c>
      <c r="W175" s="172" t="e">
        <f t="shared" ca="1" si="578"/>
        <v>#VALUE!</v>
      </c>
      <c r="X175" s="185" t="str">
        <f ca="1">[2]!YBHIST($E175,$I175,X$25,"sec","")</f>
        <v>E</v>
      </c>
      <c r="Y175" s="80" t="e">
        <f t="shared" ca="1" si="569"/>
        <v>#VALUE!</v>
      </c>
      <c r="Z175" s="82" t="e">
        <f t="shared" ca="1" si="570"/>
        <v>#VALUE!</v>
      </c>
      <c r="AA175" s="82" t="str">
        <f ca="1">[2]!YBHIST($F175,$I175,X$25,"sec","")</f>
        <v>E</v>
      </c>
      <c r="AB175" s="82" t="e">
        <f t="shared" ca="1" si="579"/>
        <v>#VALUE!</v>
      </c>
      <c r="AC175" s="187">
        <v>2</v>
      </c>
      <c r="AD175" s="189">
        <f ca="1">VLOOKUP($I175, 'Barcap OAD'!$A:$S, $F$26, FALSE)</f>
        <v>5.2729999999999997</v>
      </c>
      <c r="AE175" s="172" t="e">
        <f t="shared" ca="1" si="571"/>
        <v>#VALUE!</v>
      </c>
      <c r="AF175" s="86" t="e">
        <f t="shared" ca="1" si="572"/>
        <v>#VALUE!</v>
      </c>
      <c r="AG175" s="80" t="e">
        <f t="shared" ca="1" si="581"/>
        <v>#VALUE!</v>
      </c>
      <c r="AH175" s="83" t="e">
        <f t="shared" ca="1" si="582"/>
        <v>#VALUE!</v>
      </c>
      <c r="AI175" s="80" t="e">
        <f t="shared" ca="1" si="583"/>
        <v>#VALUE!</v>
      </c>
      <c r="AJ175" s="83" t="e">
        <f t="shared" ca="1" si="584"/>
        <v>#VALUE!</v>
      </c>
      <c r="AK175" s="187" t="e">
        <f t="shared" ca="1" si="573"/>
        <v>#VALUE!</v>
      </c>
      <c r="AL175" s="192" t="e">
        <f t="shared" ca="1" si="585"/>
        <v>#VALUE!</v>
      </c>
      <c r="AM175" s="83" t="e">
        <f t="shared" ca="1" si="586"/>
        <v>#VALUE!</v>
      </c>
      <c r="AN175" s="80" t="e">
        <f ca="1">SUM(AL$166:AL175)</f>
        <v>#VALUE!</v>
      </c>
      <c r="AO175" s="109" t="e">
        <f t="shared" ca="1" si="593"/>
        <v>#VALUE!</v>
      </c>
      <c r="AP175" s="194" t="e">
        <f t="shared" ca="1" si="587"/>
        <v>#VALUE!</v>
      </c>
      <c r="AQ175" s="200" t="e">
        <f t="shared" ca="1" si="588"/>
        <v>#VALUE!</v>
      </c>
      <c r="AR175" s="204"/>
      <c r="AS175" s="221"/>
      <c r="AX175" s="208" t="str">
        <f ca="1">[2]!YBHIST($I$137,$I175,J$25,"sec","")</f>
        <v>E</v>
      </c>
      <c r="AY175" s="206" t="str">
        <f ca="1">[2]!YBPRICE($I$137,AX175&amp;"d","Market","AccruedInterest","Swap",$I175,"LMMSkew","","Model",100,"")</f>
        <v>E</v>
      </c>
      <c r="BA175" s="67">
        <f t="shared" si="574"/>
        <v>-28</v>
      </c>
      <c r="BI175" s="517" t="e">
        <f t="shared" ca="1" si="594"/>
        <v>#VALUE!</v>
      </c>
      <c r="BJ175" s="517" t="e">
        <f ca="1">PRODUCT($BI$166:BI175)-1</f>
        <v>#VALUE!</v>
      </c>
      <c r="BK175" s="517" t="e">
        <f t="shared" ca="1" si="595"/>
        <v>#VALUE!</v>
      </c>
      <c r="BL175" s="517" t="e">
        <f ca="1">PRODUCT($BK$166:BK175)-1</f>
        <v>#VALUE!</v>
      </c>
    </row>
    <row r="176" spans="1:64" ht="15" customHeight="1">
      <c r="C176" s="70">
        <f t="shared" ca="1" si="566"/>
        <v>41284</v>
      </c>
      <c r="D176" s="70">
        <f t="shared" ca="1" si="589"/>
        <v>41309</v>
      </c>
      <c r="E176" s="70" t="str">
        <f t="shared" ca="1" si="561"/>
        <v>FNMA3.0-TBA-Jan</v>
      </c>
      <c r="F176" s="70" t="str">
        <f t="shared" ca="1" si="562"/>
        <v>FNMA3.0-TBA-Feb</v>
      </c>
      <c r="G176" s="70" t="str">
        <f t="shared" si="590"/>
        <v>FNMA3.0-TBA-GEN</v>
      </c>
      <c r="H176" s="71"/>
      <c r="I176" s="133">
        <f ca="1">[2]!YBWORKDAY(EDATE(Base_Date, BA176), -1, "USD")</f>
        <v>41274</v>
      </c>
      <c r="J176" s="217" t="str">
        <f t="shared" ca="1" si="567"/>
        <v>E</v>
      </c>
      <c r="K176" s="80" t="e">
        <f t="shared" ca="1" si="568"/>
        <v>#VALUE!</v>
      </c>
      <c r="L176" s="80" t="e">
        <f t="shared" ca="1" si="575"/>
        <v>#VALUE!</v>
      </c>
      <c r="M176" s="81" t="str">
        <f ca="1">[2]!YBHIST($I$137,$I176,"LMMOAS","sec")</f>
        <v>E</v>
      </c>
      <c r="N176" s="73" t="str">
        <f ca="1">[2]!YBHIST($I$137,$I175,M$25,"sec","")</f>
        <v>E</v>
      </c>
      <c r="O176" s="170" t="str">
        <f ca="1">[2]!YBHIST("1 Month LIBOR",I176,"Yield","bmk","")</f>
        <v>E</v>
      </c>
      <c r="P176" s="80" t="e">
        <f t="shared" ca="1" si="591"/>
        <v>#VALUE!</v>
      </c>
      <c r="Q176" s="82" t="str">
        <f ca="1">[2]!YBSCEN($I$137,$J175&amp;"d","Market",O$25,"Swap",$I175,"MarketWSkew","","Model",100,0,29,"Gradual","ParShift|N",0,"Annualized ROR",O175,100,"",,,,"Default",,,,"Default",,)</f>
        <v>E</v>
      </c>
      <c r="R176" s="80" t="e">
        <f t="shared" ca="1" si="576"/>
        <v>#VALUE!</v>
      </c>
      <c r="S176" s="83" t="e">
        <f t="shared" ca="1" si="577"/>
        <v>#VALUE!</v>
      </c>
      <c r="T176" s="80" t="e">
        <f ca="1">SUM(R$165:R176)</f>
        <v>#VALUE!</v>
      </c>
      <c r="U176" s="83" t="e">
        <f t="shared" ca="1" si="592"/>
        <v>#VALUE!</v>
      </c>
      <c r="V176" s="84">
        <f ca="1">VLOOKUP($I176, 'Barcap OAD'!$A:$S, $F$137, FALSE)</f>
        <v>-24.1</v>
      </c>
      <c r="W176" s="172" t="e">
        <f t="shared" ca="1" si="578"/>
        <v>#VALUE!</v>
      </c>
      <c r="X176" s="185" t="str">
        <f ca="1">[2]!YBHIST($E176,$I176,X$25,"sec","")</f>
        <v>E</v>
      </c>
      <c r="Y176" s="80" t="e">
        <f t="shared" ca="1" si="569"/>
        <v>#VALUE!</v>
      </c>
      <c r="Z176" s="82" t="e">
        <f t="shared" ca="1" si="570"/>
        <v>#VALUE!</v>
      </c>
      <c r="AA176" s="82" t="str">
        <f ca="1">[2]!YBHIST($F176,$I176,X$25,"sec","")</f>
        <v>E</v>
      </c>
      <c r="AB176" s="82" t="e">
        <f t="shared" ca="1" si="579"/>
        <v>#VALUE!</v>
      </c>
      <c r="AC176" s="187" t="e">
        <f t="shared" ca="1" si="580"/>
        <v>#VALUE!</v>
      </c>
      <c r="AD176" s="189">
        <f ca="1">VLOOKUP($I176, 'Barcap OAD'!$A:$S, $F$26, FALSE)</f>
        <v>5.9370000000000003</v>
      </c>
      <c r="AE176" s="172" t="e">
        <f t="shared" ca="1" si="571"/>
        <v>#VALUE!</v>
      </c>
      <c r="AF176" s="86" t="e">
        <f t="shared" ca="1" si="572"/>
        <v>#VALUE!</v>
      </c>
      <c r="AG176" s="80" t="e">
        <f t="shared" ca="1" si="581"/>
        <v>#VALUE!</v>
      </c>
      <c r="AH176" s="83" t="e">
        <f t="shared" ca="1" si="582"/>
        <v>#VALUE!</v>
      </c>
      <c r="AI176" s="80" t="e">
        <f t="shared" ca="1" si="583"/>
        <v>#VALUE!</v>
      </c>
      <c r="AJ176" s="83" t="e">
        <f t="shared" ca="1" si="584"/>
        <v>#VALUE!</v>
      </c>
      <c r="AK176" s="187" t="e">
        <f t="shared" ca="1" si="573"/>
        <v>#VALUE!</v>
      </c>
      <c r="AL176" s="192" t="e">
        <f t="shared" ca="1" si="585"/>
        <v>#VALUE!</v>
      </c>
      <c r="AM176" s="83" t="e">
        <f t="shared" ca="1" si="586"/>
        <v>#VALUE!</v>
      </c>
      <c r="AN176" s="80" t="e">
        <f ca="1">SUM(AL$166:AL176)</f>
        <v>#VALUE!</v>
      </c>
      <c r="AO176" s="109" t="e">
        <f t="shared" ca="1" si="593"/>
        <v>#VALUE!</v>
      </c>
      <c r="AP176" s="194" t="e">
        <f t="shared" ca="1" si="587"/>
        <v>#VALUE!</v>
      </c>
      <c r="AQ176" s="200" t="e">
        <f t="shared" ca="1" si="588"/>
        <v>#VALUE!</v>
      </c>
      <c r="AR176" s="204"/>
      <c r="AS176" s="221"/>
      <c r="AX176" s="208" t="str">
        <f ca="1">[2]!YBHIST($I$137,$I176,J$25,"sec","")</f>
        <v>E</v>
      </c>
      <c r="AY176" s="206" t="str">
        <f ca="1">[2]!YBPRICE($I$137,AX176&amp;"d","Market","AccruedInterest","Swap",$I176,"LMMSkew","","Model",100,"")</f>
        <v>E</v>
      </c>
      <c r="BA176" s="67">
        <f t="shared" si="574"/>
        <v>-27</v>
      </c>
      <c r="BI176" s="517" t="e">
        <f t="shared" ca="1" si="594"/>
        <v>#VALUE!</v>
      </c>
      <c r="BJ176" s="517" t="e">
        <f ca="1">PRODUCT($BI$166:BI176)-1</f>
        <v>#VALUE!</v>
      </c>
      <c r="BK176" s="517" t="e">
        <f t="shared" ca="1" si="595"/>
        <v>#VALUE!</v>
      </c>
      <c r="BL176" s="517" t="e">
        <f ca="1">PRODUCT($BK$166:BK176)-1</f>
        <v>#VALUE!</v>
      </c>
    </row>
    <row r="177" spans="3:64" ht="15" customHeight="1">
      <c r="C177" s="70">
        <f t="shared" ca="1" si="566"/>
        <v>41315</v>
      </c>
      <c r="D177" s="70">
        <f t="shared" ca="1" si="589"/>
        <v>41340</v>
      </c>
      <c r="E177" s="70" t="str">
        <f t="shared" ca="1" si="561"/>
        <v>FNMA3.0-TBA-Feb</v>
      </c>
      <c r="F177" s="70" t="str">
        <f t="shared" ca="1" si="562"/>
        <v>FNMA3.0-TBA-Mar</v>
      </c>
      <c r="G177" s="70" t="str">
        <f t="shared" si="590"/>
        <v>FNMA3.0-TBA-GEN</v>
      </c>
      <c r="H177" s="71"/>
      <c r="I177" s="133">
        <f ca="1">[2]!YBWORKDAY(EDATE(Base_Date, BA177), -1, "USD")</f>
        <v>41305</v>
      </c>
      <c r="J177" s="217" t="str">
        <f t="shared" ca="1" si="567"/>
        <v>E</v>
      </c>
      <c r="K177" s="80" t="e">
        <f t="shared" ca="1" si="568"/>
        <v>#VALUE!</v>
      </c>
      <c r="L177" s="80" t="e">
        <f t="shared" ca="1" si="575"/>
        <v>#VALUE!</v>
      </c>
      <c r="M177" s="81" t="str">
        <f ca="1">[2]!YBHIST($I$137,$I177,"LMMOAS","sec")</f>
        <v>E</v>
      </c>
      <c r="N177" s="73" t="str">
        <f ca="1">[2]!YBHIST($I$137,$I176,M$25,"sec","")</f>
        <v>E</v>
      </c>
      <c r="O177" s="170" t="str">
        <f ca="1">[2]!YBHIST("1 Month LIBOR",I177,"Yield","bmk","")</f>
        <v>E</v>
      </c>
      <c r="P177" s="80" t="e">
        <f t="shared" ca="1" si="591"/>
        <v>#VALUE!</v>
      </c>
      <c r="Q177" s="82" t="str">
        <f ca="1">[2]!YBSCEN($I$137,$J176&amp;"d","Market",O$25,"Swap",$I176,"LMMSkew","","Model",100,0,29,"Gradual","ParShift|N",0,"Annualized ROR",O176,100,"",,,,"Default",,,,"Default",,)</f>
        <v>E</v>
      </c>
      <c r="R177" s="80" t="e">
        <f t="shared" ca="1" si="576"/>
        <v>#VALUE!</v>
      </c>
      <c r="S177" s="83" t="e">
        <f t="shared" ca="1" si="577"/>
        <v>#VALUE!</v>
      </c>
      <c r="T177" s="80" t="e">
        <f ca="1">SUM(R$165:R177)</f>
        <v>#VALUE!</v>
      </c>
      <c r="U177" s="83" t="e">
        <f t="shared" ca="1" si="592"/>
        <v>#VALUE!</v>
      </c>
      <c r="V177" s="84">
        <f ca="1">VLOOKUP($I177, 'Barcap OAD'!$A:$S, $F$137, FALSE)</f>
        <v>-20.9</v>
      </c>
      <c r="W177" s="172" t="e">
        <f t="shared" ca="1" si="578"/>
        <v>#VALUE!</v>
      </c>
      <c r="X177" s="185" t="str">
        <f ca="1">[2]!YBHIST($E177,$I177,X$25,"sec","")</f>
        <v>E</v>
      </c>
      <c r="Y177" s="80" t="e">
        <f t="shared" ca="1" si="569"/>
        <v>#VALUE!</v>
      </c>
      <c r="Z177" s="82" t="e">
        <f t="shared" ca="1" si="570"/>
        <v>#VALUE!</v>
      </c>
      <c r="AA177" s="82" t="str">
        <f ca="1">[2]!YBHIST($F177,$I177,X$25,"sec","")</f>
        <v>E</v>
      </c>
      <c r="AB177" s="82" t="e">
        <f t="shared" ca="1" si="579"/>
        <v>#VALUE!</v>
      </c>
      <c r="AC177" s="187" t="e">
        <f t="shared" ca="1" si="580"/>
        <v>#VALUE!</v>
      </c>
      <c r="AD177" s="189">
        <f ca="1">VLOOKUP($I177, 'Barcap OAD'!$A:$S, $F$26, FALSE)</f>
        <v>7.0540000000000003</v>
      </c>
      <c r="AE177" s="172" t="e">
        <f t="shared" ca="1" si="571"/>
        <v>#VALUE!</v>
      </c>
      <c r="AF177" s="86" t="e">
        <f t="shared" ca="1" si="572"/>
        <v>#VALUE!</v>
      </c>
      <c r="AG177" s="80" t="e">
        <f t="shared" ca="1" si="581"/>
        <v>#VALUE!</v>
      </c>
      <c r="AH177" s="83" t="e">
        <f t="shared" ca="1" si="582"/>
        <v>#VALUE!</v>
      </c>
      <c r="AI177" s="80" t="e">
        <f t="shared" ca="1" si="583"/>
        <v>#VALUE!</v>
      </c>
      <c r="AJ177" s="83" t="e">
        <f t="shared" ca="1" si="584"/>
        <v>#VALUE!</v>
      </c>
      <c r="AK177" s="187" t="e">
        <f t="shared" ca="1" si="573"/>
        <v>#VALUE!</v>
      </c>
      <c r="AL177" s="192" t="e">
        <f t="shared" ca="1" si="585"/>
        <v>#VALUE!</v>
      </c>
      <c r="AM177" s="83" t="e">
        <f t="shared" ca="1" si="586"/>
        <v>#VALUE!</v>
      </c>
      <c r="AN177" s="80" t="e">
        <f ca="1">SUM(AL$166:AL177)</f>
        <v>#VALUE!</v>
      </c>
      <c r="AO177" s="109" t="e">
        <f t="shared" ca="1" si="593"/>
        <v>#VALUE!</v>
      </c>
      <c r="AP177" s="194" t="e">
        <f t="shared" ca="1" si="587"/>
        <v>#VALUE!</v>
      </c>
      <c r="AQ177" s="200" t="e">
        <f t="shared" ca="1" si="588"/>
        <v>#VALUE!</v>
      </c>
      <c r="AR177" s="204"/>
      <c r="AS177" s="221"/>
      <c r="AX177" s="208" t="str">
        <f ca="1">[2]!YBHIST($I$137,$I177,J$25,"sec","")</f>
        <v>E</v>
      </c>
      <c r="AY177" s="206" t="str">
        <f ca="1">[2]!YBPRICE($I$137,AX177&amp;"d","Market","AccruedInterest","Swap",$I177,"LMMSkew","","Model",100,"")</f>
        <v>E</v>
      </c>
      <c r="BA177" s="67">
        <f t="shared" si="574"/>
        <v>-26</v>
      </c>
      <c r="BI177" s="517" t="e">
        <f t="shared" ca="1" si="594"/>
        <v>#VALUE!</v>
      </c>
      <c r="BJ177" s="517" t="e">
        <f ca="1">PRODUCT($BI$166:BI177)-1</f>
        <v>#VALUE!</v>
      </c>
      <c r="BK177" s="517" t="e">
        <f t="shared" ca="1" si="595"/>
        <v>#VALUE!</v>
      </c>
      <c r="BL177" s="517" t="e">
        <f ca="1">PRODUCT($BK$166:BK177)-1</f>
        <v>#VALUE!</v>
      </c>
    </row>
    <row r="178" spans="3:64" ht="15" customHeight="1">
      <c r="C178" s="70">
        <f t="shared" ca="1" si="566"/>
        <v>41343</v>
      </c>
      <c r="D178" s="70">
        <f t="shared" ca="1" si="589"/>
        <v>41368</v>
      </c>
      <c r="E178" s="70" t="str">
        <f t="shared" ca="1" si="561"/>
        <v>FNMA3.0-TBA-Mar</v>
      </c>
      <c r="F178" s="70" t="str">
        <f t="shared" ca="1" si="562"/>
        <v>FNMA3.0-TBA-Apr</v>
      </c>
      <c r="G178" s="70" t="str">
        <f t="shared" si="590"/>
        <v>FNMA3.0-TBA-GEN</v>
      </c>
      <c r="H178" s="71"/>
      <c r="I178" s="133">
        <f ca="1">[2]!YBWORKDAY(EDATE(Base_Date, BA178), -1, "USD")</f>
        <v>41333</v>
      </c>
      <c r="J178" s="217" t="str">
        <f t="shared" ca="1" si="567"/>
        <v>E</v>
      </c>
      <c r="K178" s="80" t="e">
        <f t="shared" ca="1" si="568"/>
        <v>#VALUE!</v>
      </c>
      <c r="L178" s="80" t="e">
        <f t="shared" ca="1" si="575"/>
        <v>#VALUE!</v>
      </c>
      <c r="M178" s="81" t="str">
        <f ca="1">[2]!YBHIST($I$137,$I178,"LMMOAS","sec")</f>
        <v>E</v>
      </c>
      <c r="N178" s="73" t="str">
        <f ca="1">[2]!YBHIST($I$137,$I177,M$25,"sec","")</f>
        <v>E</v>
      </c>
      <c r="O178" s="170" t="str">
        <f ca="1">[2]!YBHIST("1 Month LIBOR",I178,"Yield","bmk","")</f>
        <v>E</v>
      </c>
      <c r="P178" s="80" t="e">
        <f t="shared" ca="1" si="591"/>
        <v>#VALUE!</v>
      </c>
      <c r="Q178" s="82" t="str">
        <f ca="1">[2]!YBSCEN($I$137,$J177&amp;"d","Market",O$25,"Swap",$I177,"LMMSkew","","Model",100,0,29,"Gradual","ParShift|N",0,"Annualized ROR",O177,100,"",,,,"Default",,,,"Default",,)</f>
        <v>E</v>
      </c>
      <c r="R178" s="80" t="e">
        <f t="shared" ca="1" si="576"/>
        <v>#VALUE!</v>
      </c>
      <c r="S178" s="83" t="e">
        <f t="shared" ca="1" si="577"/>
        <v>#VALUE!</v>
      </c>
      <c r="T178" s="80" t="e">
        <f ca="1">SUM(R$165:R178)</f>
        <v>#VALUE!</v>
      </c>
      <c r="U178" s="83" t="e">
        <f t="shared" ca="1" si="592"/>
        <v>#VALUE!</v>
      </c>
      <c r="V178" s="84">
        <f ca="1">VLOOKUP($I178, 'Barcap OAD'!$A:$S, $F$137, FALSE)</f>
        <v>-20.2</v>
      </c>
      <c r="W178" s="172" t="e">
        <f t="shared" ca="1" si="578"/>
        <v>#VALUE!</v>
      </c>
      <c r="X178" s="185" t="str">
        <f ca="1">[2]!YBHIST($E178,$I178,X$25,"sec","")</f>
        <v>E</v>
      </c>
      <c r="Y178" s="80" t="e">
        <f t="shared" ca="1" si="569"/>
        <v>#VALUE!</v>
      </c>
      <c r="Z178" s="82" t="e">
        <f t="shared" ca="1" si="570"/>
        <v>#VALUE!</v>
      </c>
      <c r="AA178" s="82" t="str">
        <f ca="1">[2]!YBHIST($F178,$I178,X$25,"sec","")</f>
        <v>E</v>
      </c>
      <c r="AB178" s="82" t="e">
        <f t="shared" ca="1" si="579"/>
        <v>#VALUE!</v>
      </c>
      <c r="AC178" s="187" t="e">
        <f t="shared" ca="1" si="580"/>
        <v>#VALUE!</v>
      </c>
      <c r="AD178" s="189">
        <f ca="1">VLOOKUP($I178, 'Barcap OAD'!$A:$S, $F$26, FALSE)</f>
        <v>6.8920000000000003</v>
      </c>
      <c r="AE178" s="172" t="e">
        <f t="shared" ca="1" si="571"/>
        <v>#VALUE!</v>
      </c>
      <c r="AF178" s="86" t="e">
        <f t="shared" ca="1" si="572"/>
        <v>#VALUE!</v>
      </c>
      <c r="AG178" s="80" t="e">
        <f t="shared" ca="1" si="581"/>
        <v>#VALUE!</v>
      </c>
      <c r="AH178" s="83" t="e">
        <f t="shared" ca="1" si="582"/>
        <v>#VALUE!</v>
      </c>
      <c r="AI178" s="80" t="e">
        <f t="shared" ca="1" si="583"/>
        <v>#VALUE!</v>
      </c>
      <c r="AJ178" s="83" t="e">
        <f t="shared" ca="1" si="584"/>
        <v>#VALUE!</v>
      </c>
      <c r="AK178" s="187" t="e">
        <f t="shared" ca="1" si="573"/>
        <v>#VALUE!</v>
      </c>
      <c r="AL178" s="192" t="e">
        <f t="shared" ca="1" si="585"/>
        <v>#VALUE!</v>
      </c>
      <c r="AM178" s="83" t="e">
        <f t="shared" ca="1" si="586"/>
        <v>#VALUE!</v>
      </c>
      <c r="AN178" s="80" t="e">
        <f ca="1">SUM(AL$166:AL178)</f>
        <v>#VALUE!</v>
      </c>
      <c r="AO178" s="109" t="e">
        <f t="shared" ca="1" si="593"/>
        <v>#VALUE!</v>
      </c>
      <c r="AP178" s="194" t="e">
        <f t="shared" ca="1" si="587"/>
        <v>#VALUE!</v>
      </c>
      <c r="AQ178" s="200" t="e">
        <f t="shared" ca="1" si="588"/>
        <v>#VALUE!</v>
      </c>
      <c r="AR178" s="204"/>
      <c r="AS178" s="221"/>
      <c r="AX178" s="208" t="str">
        <f ca="1">[2]!YBHIST($I$137,$I178,J$25,"sec","")</f>
        <v>E</v>
      </c>
      <c r="AY178" s="206" t="str">
        <f ca="1">[2]!YBPRICE($I$137,AX178&amp;"d","Market","AccruedInterest","Swap",$I178,"LMMSkew","","Model",100,"")</f>
        <v>E</v>
      </c>
      <c r="BA178" s="67">
        <f t="shared" si="574"/>
        <v>-25</v>
      </c>
      <c r="BI178" s="517" t="e">
        <f t="shared" ca="1" si="594"/>
        <v>#VALUE!</v>
      </c>
      <c r="BJ178" s="517" t="e">
        <f ca="1">PRODUCT($BI$166:BI178)-1</f>
        <v>#VALUE!</v>
      </c>
      <c r="BK178" s="517" t="e">
        <f t="shared" ca="1" si="595"/>
        <v>#VALUE!</v>
      </c>
      <c r="BL178" s="517" t="e">
        <f ca="1">PRODUCT($BK$166:BK178)-1</f>
        <v>#VALUE!</v>
      </c>
    </row>
    <row r="179" spans="3:64" ht="15" customHeight="1">
      <c r="C179" s="222">
        <f t="shared" ref="C179:C184" ca="1" si="596">I179+10</f>
        <v>41371</v>
      </c>
      <c r="D179" s="70">
        <f t="shared" ca="1" si="589"/>
        <v>41396</v>
      </c>
      <c r="E179" s="70" t="str">
        <f t="shared" ca="1" si="561"/>
        <v>FNMA3.0-TBA-Apr</v>
      </c>
      <c r="F179" s="70" t="str">
        <f t="shared" ca="1" si="562"/>
        <v>FNMA3.0-TBA-May</v>
      </c>
      <c r="G179" s="70" t="str">
        <f t="shared" si="590"/>
        <v>FNMA3.0-TBA-GEN</v>
      </c>
      <c r="H179" s="71"/>
      <c r="I179" s="133">
        <f ca="1">[2]!YBWORKDAY(EDATE(Base_Date, BA179), -1, "USD")</f>
        <v>41361</v>
      </c>
      <c r="J179" s="234" t="str">
        <f t="shared" ca="1" si="567"/>
        <v>E</v>
      </c>
      <c r="K179" s="237" t="e">
        <f t="shared" ca="1" si="568"/>
        <v>#VALUE!</v>
      </c>
      <c r="L179" s="237" t="e">
        <f t="shared" ca="1" si="575"/>
        <v>#VALUE!</v>
      </c>
      <c r="M179" s="238" t="str">
        <f ca="1">[2]!YBHIST($I$137,$I179,"LMMOAS","sec")</f>
        <v>E</v>
      </c>
      <c r="N179" s="239" t="str">
        <f ca="1">[2]!YBHIST($I$137,$I178,M$25,"sec","")</f>
        <v>E</v>
      </c>
      <c r="O179" s="240" t="str">
        <f ca="1">[2]!YBHIST("1 Month LIBOR",I179,"Yield","bmk","")</f>
        <v>E</v>
      </c>
      <c r="P179" s="237" t="e">
        <f t="shared" ca="1" si="591"/>
        <v>#VALUE!</v>
      </c>
      <c r="Q179" s="171" t="str">
        <f ca="1">[2]!YBSCEN($I$137,$J178&amp;"d","Market",O$25,"Swap",$I178,"LMMSkew","","Model",100,0,29,"Gradual","ParShift|N",0,"Annualized ROR",O178,100,"",,,,"Default",,,,"Default",,)</f>
        <v>E</v>
      </c>
      <c r="R179" s="237" t="e">
        <f t="shared" ca="1" si="576"/>
        <v>#VALUE!</v>
      </c>
      <c r="S179" s="241" t="e">
        <f t="shared" ca="1" si="577"/>
        <v>#VALUE!</v>
      </c>
      <c r="T179" s="237" t="e">
        <f ca="1">SUM(R$165:R179)</f>
        <v>#VALUE!</v>
      </c>
      <c r="U179" s="241" t="e">
        <f t="shared" ca="1" si="592"/>
        <v>#VALUE!</v>
      </c>
      <c r="V179" s="242">
        <f ca="1">VLOOKUP($I179, 'Barcap OAD'!$A:$S, $F$137, FALSE)</f>
        <v>-19.5</v>
      </c>
      <c r="W179" s="243" t="e">
        <f t="shared" ca="1" si="578"/>
        <v>#VALUE!</v>
      </c>
      <c r="X179" s="244" t="str">
        <f ca="1">[2]!YBHIST($E179,$I179,X$25,"sec","")</f>
        <v>E</v>
      </c>
      <c r="Y179" s="237" t="e">
        <f t="shared" ca="1" si="569"/>
        <v>#VALUE!</v>
      </c>
      <c r="Z179" s="171" t="e">
        <f t="shared" ca="1" si="570"/>
        <v>#VALUE!</v>
      </c>
      <c r="AA179" s="171" t="str">
        <f ca="1">[2]!YBHIST($F179,$I179,X$25,"sec","")</f>
        <v>E</v>
      </c>
      <c r="AB179" s="171" t="e">
        <f t="shared" ca="1" si="579"/>
        <v>#VALUE!</v>
      </c>
      <c r="AC179" s="245" t="e">
        <f t="shared" ca="1" si="580"/>
        <v>#VALUE!</v>
      </c>
      <c r="AD179" s="246">
        <f ca="1">VLOOKUP($I179, 'Barcap OAD'!$A:$S, $F$26, FALSE)</f>
        <v>7.0179999999999998</v>
      </c>
      <c r="AE179" s="243" t="e">
        <f t="shared" ca="1" si="571"/>
        <v>#VALUE!</v>
      </c>
      <c r="AF179" s="247" t="e">
        <f t="shared" ca="1" si="572"/>
        <v>#VALUE!</v>
      </c>
      <c r="AG179" s="237" t="e">
        <f t="shared" ca="1" si="581"/>
        <v>#VALUE!</v>
      </c>
      <c r="AH179" s="241" t="e">
        <f t="shared" ca="1" si="582"/>
        <v>#VALUE!</v>
      </c>
      <c r="AI179" s="237" t="e">
        <f t="shared" ca="1" si="583"/>
        <v>#VALUE!</v>
      </c>
      <c r="AJ179" s="241" t="e">
        <f t="shared" ca="1" si="584"/>
        <v>#VALUE!</v>
      </c>
      <c r="AK179" s="245" t="e">
        <f t="shared" ca="1" si="573"/>
        <v>#VALUE!</v>
      </c>
      <c r="AL179" s="248" t="e">
        <f t="shared" ca="1" si="585"/>
        <v>#VALUE!</v>
      </c>
      <c r="AM179" s="241" t="e">
        <f t="shared" ca="1" si="586"/>
        <v>#VALUE!</v>
      </c>
      <c r="AN179" s="237" t="e">
        <f ca="1">SUM(AL$166:AL179)</f>
        <v>#VALUE!</v>
      </c>
      <c r="AO179" s="203" t="e">
        <f t="shared" ca="1" si="593"/>
        <v>#VALUE!</v>
      </c>
      <c r="AP179" s="249" t="e">
        <f t="shared" ca="1" si="587"/>
        <v>#VALUE!</v>
      </c>
      <c r="AQ179" s="250" t="e">
        <f t="shared" ca="1" si="588"/>
        <v>#VALUE!</v>
      </c>
      <c r="AR179" s="204"/>
      <c r="AS179" s="221"/>
      <c r="AX179" s="208" t="str">
        <f ca="1">[2]!YBHIST($I$137,$I179,J$25,"sec","")</f>
        <v>E</v>
      </c>
      <c r="AY179" s="206" t="str">
        <f ca="1">[2]!YBPRICE($I$137,AX179&amp;"d","Market","AccruedInterest","Swap",$I179,"LMMSkew","","Model",100,"")</f>
        <v>E</v>
      </c>
      <c r="BA179" s="67">
        <f t="shared" si="574"/>
        <v>-24</v>
      </c>
      <c r="BI179" s="517" t="e">
        <f t="shared" ca="1" si="594"/>
        <v>#VALUE!</v>
      </c>
      <c r="BJ179" s="517" t="e">
        <f ca="1">PRODUCT($BI$166:BI179)-1</f>
        <v>#VALUE!</v>
      </c>
      <c r="BK179" s="517" t="e">
        <f t="shared" ca="1" si="595"/>
        <v>#VALUE!</v>
      </c>
      <c r="BL179" s="517" t="e">
        <f ca="1">PRODUCT($BK$166:BK179)-1</f>
        <v>#VALUE!</v>
      </c>
    </row>
    <row r="180" spans="3:64" ht="15" customHeight="1">
      <c r="C180" s="222">
        <f t="shared" ca="1" si="596"/>
        <v>41404</v>
      </c>
      <c r="D180" s="70">
        <f t="shared" ca="1" si="589"/>
        <v>41429</v>
      </c>
      <c r="E180" s="70" t="str">
        <f t="shared" ca="1" si="561"/>
        <v>FNMA3.0-TBA-May</v>
      </c>
      <c r="F180" s="70" t="str">
        <f t="shared" ca="1" si="562"/>
        <v>FNMA3.0-TBA-Jun</v>
      </c>
      <c r="G180" s="70" t="str">
        <f t="shared" si="590"/>
        <v>FNMA3.0-TBA-GEN</v>
      </c>
      <c r="H180" s="71"/>
      <c r="I180" s="133">
        <f ca="1">[2]!YBWORKDAY(EDATE(Base_Date, BA180), -1, "USD")</f>
        <v>41394</v>
      </c>
      <c r="J180" s="234" t="str">
        <f t="shared" ca="1" si="567"/>
        <v>E</v>
      </c>
      <c r="K180" s="237" t="e">
        <f t="shared" ca="1" si="568"/>
        <v>#VALUE!</v>
      </c>
      <c r="L180" s="237" t="e">
        <f t="shared" ca="1" si="575"/>
        <v>#VALUE!</v>
      </c>
      <c r="M180" s="238" t="str">
        <f ca="1">[2]!YBHIST($I$137,$I180,"LMMOAS","sec")</f>
        <v>E</v>
      </c>
      <c r="N180" s="239" t="str">
        <f ca="1">[2]!YBHIST($I$137,$I179,M$25,"sec","")</f>
        <v>E</v>
      </c>
      <c r="O180" s="240" t="str">
        <f ca="1">[2]!YBHIST("1 Month LIBOR",I180,"Yield","bmk","")</f>
        <v>E</v>
      </c>
      <c r="P180" s="237" t="e">
        <f t="shared" ca="1" si="591"/>
        <v>#VALUE!</v>
      </c>
      <c r="Q180" s="171" t="str">
        <f ca="1">[2]!YBSCEN($I$137,$J179&amp;"d","Market",O$25,"Swap",$I179,"LMMSkew","","Model",100,0,29,"Gradual","ParShift|N",0,"Annualized ROR",O179,100,"",,,,"Default",,,,"Default",,)</f>
        <v>E</v>
      </c>
      <c r="R180" s="237" t="e">
        <f t="shared" ca="1" si="576"/>
        <v>#VALUE!</v>
      </c>
      <c r="S180" s="241" t="e">
        <f t="shared" ca="1" si="577"/>
        <v>#VALUE!</v>
      </c>
      <c r="T180" s="237" t="e">
        <f ca="1">SUM(R$165:R180)</f>
        <v>#VALUE!</v>
      </c>
      <c r="U180" s="241" t="e">
        <f t="shared" ca="1" si="592"/>
        <v>#VALUE!</v>
      </c>
      <c r="V180" s="242">
        <f ca="1">VLOOKUP($I180, 'Barcap OAD'!$A:$S, $F$137, FALSE)</f>
        <v>-21.4</v>
      </c>
      <c r="W180" s="243" t="e">
        <f t="shared" ca="1" si="578"/>
        <v>#VALUE!</v>
      </c>
      <c r="X180" s="244" t="str">
        <f ca="1">[2]!YBHIST($E180,$I180,X$25,"sec","")</f>
        <v>E</v>
      </c>
      <c r="Y180" s="237" t="e">
        <f t="shared" ca="1" si="569"/>
        <v>#VALUE!</v>
      </c>
      <c r="Z180" s="171" t="e">
        <f t="shared" ca="1" si="570"/>
        <v>#VALUE!</v>
      </c>
      <c r="AA180" s="171" t="str">
        <f ca="1">[2]!YBHIST($F180,$I180,X$25,"sec","")</f>
        <v>E</v>
      </c>
      <c r="AB180" s="171" t="e">
        <f t="shared" ca="1" si="579"/>
        <v>#VALUE!</v>
      </c>
      <c r="AC180" s="245" t="e">
        <f t="shared" ca="1" si="580"/>
        <v>#VALUE!</v>
      </c>
      <c r="AD180" s="246">
        <f ca="1">VLOOKUP($I180, 'Barcap OAD'!$A:$S, $F$26, FALSE)</f>
        <v>6.3730000000000002</v>
      </c>
      <c r="AE180" s="243" t="e">
        <f t="shared" ca="1" si="571"/>
        <v>#VALUE!</v>
      </c>
      <c r="AF180" s="247" t="e">
        <f t="shared" ca="1" si="572"/>
        <v>#VALUE!</v>
      </c>
      <c r="AG180" s="237" t="e">
        <f t="shared" ca="1" si="581"/>
        <v>#VALUE!</v>
      </c>
      <c r="AH180" s="241" t="e">
        <f t="shared" ca="1" si="582"/>
        <v>#VALUE!</v>
      </c>
      <c r="AI180" s="237" t="e">
        <f t="shared" ca="1" si="583"/>
        <v>#VALUE!</v>
      </c>
      <c r="AJ180" s="241" t="e">
        <f t="shared" ca="1" si="584"/>
        <v>#VALUE!</v>
      </c>
      <c r="AK180" s="245" t="e">
        <f t="shared" ca="1" si="573"/>
        <v>#VALUE!</v>
      </c>
      <c r="AL180" s="248" t="e">
        <f t="shared" ca="1" si="585"/>
        <v>#VALUE!</v>
      </c>
      <c r="AM180" s="241" t="e">
        <f t="shared" ca="1" si="586"/>
        <v>#VALUE!</v>
      </c>
      <c r="AN180" s="237" t="e">
        <f ca="1">SUM(AL$166:AL180)</f>
        <v>#VALUE!</v>
      </c>
      <c r="AO180" s="203" t="e">
        <f t="shared" ca="1" si="593"/>
        <v>#VALUE!</v>
      </c>
      <c r="AP180" s="249" t="e">
        <f t="shared" ca="1" si="587"/>
        <v>#VALUE!</v>
      </c>
      <c r="AQ180" s="250" t="e">
        <f t="shared" ca="1" si="588"/>
        <v>#VALUE!</v>
      </c>
      <c r="AR180" s="204"/>
      <c r="AS180" s="221"/>
      <c r="AX180" s="208" t="str">
        <f ca="1">[2]!YBHIST($I$137,$I180,J$25,"sec","")</f>
        <v>E</v>
      </c>
      <c r="AY180" s="206" t="str">
        <f ca="1">[2]!YBPRICE($I$137,AX180&amp;"d","Market","AccruedInterest","Swap",$I180,"LMMSkew","","Model",100,"")</f>
        <v>E</v>
      </c>
      <c r="BA180" s="67">
        <f t="shared" si="574"/>
        <v>-23</v>
      </c>
      <c r="BI180" s="517" t="e">
        <f t="shared" ca="1" si="594"/>
        <v>#VALUE!</v>
      </c>
      <c r="BJ180" s="517" t="e">
        <f ca="1">PRODUCT($BI$166:BI180)-1</f>
        <v>#VALUE!</v>
      </c>
      <c r="BK180" s="517" t="e">
        <f t="shared" ca="1" si="595"/>
        <v>#VALUE!</v>
      </c>
      <c r="BL180" s="517" t="e">
        <f ca="1">PRODUCT($BK$166:BK180)-1</f>
        <v>#VALUE!</v>
      </c>
    </row>
    <row r="181" spans="3:64" ht="15" customHeight="1">
      <c r="C181" s="222">
        <f t="shared" ca="1" si="596"/>
        <v>41435</v>
      </c>
      <c r="D181" s="70">
        <f t="shared" ref="D181:D186" ca="1" si="597">I181+35</f>
        <v>41460</v>
      </c>
      <c r="E181" s="70" t="str">
        <f t="shared" ref="E181:F185" ca="1" si="598">"FNMA"&amp;TEXT($J$23,"0.0")&amp;"-TBA-"&amp;TEXT(C181,"mmm")</f>
        <v>FNMA3.0-TBA-Jun</v>
      </c>
      <c r="F181" s="70" t="str">
        <f t="shared" ca="1" si="598"/>
        <v>FNMA3.0-TBA-Jul</v>
      </c>
      <c r="G181" s="70" t="str">
        <f t="shared" si="590"/>
        <v>FNMA3.0-TBA-GEN</v>
      </c>
      <c r="H181" s="71"/>
      <c r="I181" s="133">
        <f ca="1">[2]!YBWORKDAY(EDATE(Base_Date, BA181), -1, "USD")</f>
        <v>41425</v>
      </c>
      <c r="J181" s="234" t="str">
        <f t="shared" ref="J181:J186" ca="1" si="599">AX181</f>
        <v>E</v>
      </c>
      <c r="K181" s="237" t="e">
        <f t="shared" ref="K181:K186" ca="1" si="600">AX181+AY181</f>
        <v>#VALUE!</v>
      </c>
      <c r="L181" s="237" t="e">
        <f t="shared" ref="L181:L187" ca="1" si="601">K181-K180</f>
        <v>#VALUE!</v>
      </c>
      <c r="M181" s="238" t="str">
        <f ca="1">[2]!YBHIST($I$137,$I181,"LMMOAS","sec")</f>
        <v>E</v>
      </c>
      <c r="N181" s="239" t="str">
        <f ca="1">[2]!YBHIST($I$137,$I180,M$25,"sec","")</f>
        <v>E</v>
      </c>
      <c r="O181" s="240" t="str">
        <f ca="1">[2]!YBHIST("1 Month LIBOR",I181,"Yield","bmk","")</f>
        <v>E</v>
      </c>
      <c r="P181" s="237" t="e">
        <f t="shared" ref="P181:P186" ca="1" si="602">K180-Q181</f>
        <v>#VALUE!</v>
      </c>
      <c r="Q181" s="171" t="str">
        <f ca="1">[2]!YBSCEN($I$137,$J180&amp;"d","Market",O$25,"Swap",$I180,"LMMSkew","","Model",100,0,29,"Gradual","ParShift|N",0,"Annualized ROR",O180,100,"",,,,"Default",,,,"Default",,)</f>
        <v>E</v>
      </c>
      <c r="R181" s="237" t="e">
        <f t="shared" ref="R181:R186" ca="1" si="603">L181+P181</f>
        <v>#VALUE!</v>
      </c>
      <c r="S181" s="241" t="e">
        <f t="shared" ref="S181:S186" ca="1" si="604">R181/K180</f>
        <v>#VALUE!</v>
      </c>
      <c r="T181" s="237" t="e">
        <f ca="1">SUM(R$165:R181)</f>
        <v>#VALUE!</v>
      </c>
      <c r="U181" s="241" t="e">
        <f t="shared" ca="1" si="592"/>
        <v>#VALUE!</v>
      </c>
      <c r="V181" s="242">
        <f ca="1">VLOOKUP($I181, 'Barcap OAD'!$A:$S, $F$137, FALSE)</f>
        <v>-15.9</v>
      </c>
      <c r="W181" s="243" t="e">
        <f t="shared" ref="W181:W186" ca="1" si="605">K181/10000*V181</f>
        <v>#VALUE!</v>
      </c>
      <c r="X181" s="244" t="str">
        <f ca="1">[2]!YBHIST($E181,$I181,X$25,"sec","")</f>
        <v>E</v>
      </c>
      <c r="Y181" s="237" t="e">
        <f t="shared" ref="Y181:Y187" ca="1" si="606">X181-X180</f>
        <v>#VALUE!</v>
      </c>
      <c r="Z181" s="171" t="e">
        <f t="shared" ref="Z181:Z186" ca="1" si="607">X180-AA180</f>
        <v>#VALUE!</v>
      </c>
      <c r="AA181" s="171" t="str">
        <f ca="1">[2]!YBHIST($F181,$I181,X$25,"sec","")</f>
        <v>E</v>
      </c>
      <c r="AB181" s="171" t="e">
        <f t="shared" ref="AB181:AB186" ca="1" si="608">X180-Z181</f>
        <v>#VALUE!</v>
      </c>
      <c r="AC181" s="245" t="e">
        <f t="shared" ref="AC181:AC186" ca="1" si="609">Y181+Z181</f>
        <v>#VALUE!</v>
      </c>
      <c r="AD181" s="246">
        <f ca="1">VLOOKUP($I181, 'Barcap OAD'!$A:$S, $F$26, FALSE)</f>
        <v>7.5830000000000002</v>
      </c>
      <c r="AE181" s="243" t="e">
        <f t="shared" ref="AE181:AE186" ca="1" si="610">X181*AD181/10000</f>
        <v>#VALUE!</v>
      </c>
      <c r="AF181" s="247" t="e">
        <f t="shared" ref="AF181:AF186" ca="1" si="611">W181/AE181</f>
        <v>#VALUE!</v>
      </c>
      <c r="AG181" s="237" t="e">
        <f t="shared" ref="AG181:AG186" ca="1" si="612">-AC181*AF180</f>
        <v>#VALUE!</v>
      </c>
      <c r="AH181" s="241" t="e">
        <f t="shared" ref="AH181:AH186" ca="1" si="613">AG181/K180</f>
        <v>#VALUE!</v>
      </c>
      <c r="AI181" s="237" t="e">
        <f t="shared" ref="AI181:AI186" ca="1" si="614">AL181+AK181</f>
        <v>#VALUE!</v>
      </c>
      <c r="AJ181" s="241" t="e">
        <f t="shared" ref="AJ181:AJ186" ca="1" si="615">AF181-AF180</f>
        <v>#VALUE!</v>
      </c>
      <c r="AK181" s="245" t="e">
        <f t="shared" ref="AK181:AK186" ca="1" si="616">(AJ181*Y181)/2</f>
        <v>#VALUE!</v>
      </c>
      <c r="AL181" s="248" t="e">
        <f t="shared" ref="AL181:AL186" ca="1" si="617">AG181+R181</f>
        <v>#VALUE!</v>
      </c>
      <c r="AM181" s="241" t="e">
        <f t="shared" ref="AM181:AM186" ca="1" si="618">AL181/K180</f>
        <v>#VALUE!</v>
      </c>
      <c r="AN181" s="237" t="e">
        <f ca="1">SUM(AL$166:AL181)</f>
        <v>#VALUE!</v>
      </c>
      <c r="AO181" s="203" t="e">
        <f t="shared" ca="1" si="593"/>
        <v>#VALUE!</v>
      </c>
      <c r="AP181" s="249" t="e">
        <f t="shared" ref="AP181:AP186" ca="1" si="619">(Z181*AF181*-1)+P181</f>
        <v>#VALUE!</v>
      </c>
      <c r="AQ181" s="250" t="e">
        <f t="shared" ref="AQ181:AQ186" ca="1" si="620">AP181/K180</f>
        <v>#VALUE!</v>
      </c>
      <c r="AR181" s="204"/>
      <c r="AS181" s="221"/>
      <c r="AX181" s="208" t="str">
        <f ca="1">[2]!YBHIST($I$137,$I181,J$25,"sec","")</f>
        <v>E</v>
      </c>
      <c r="AY181" s="206" t="str">
        <f ca="1">[2]!YBPRICE($I$137,AX181&amp;"d","Market","AccruedInterest","Swap",$I181,"LMMSkew","","Model",100,"")</f>
        <v>E</v>
      </c>
      <c r="BA181" s="67">
        <f t="shared" si="574"/>
        <v>-22</v>
      </c>
      <c r="BI181" s="517" t="e">
        <f t="shared" ca="1" si="594"/>
        <v>#VALUE!</v>
      </c>
      <c r="BJ181" s="517" t="e">
        <f ca="1">PRODUCT($BI$166:BI181)-1</f>
        <v>#VALUE!</v>
      </c>
      <c r="BK181" s="517" t="e">
        <f t="shared" ca="1" si="595"/>
        <v>#VALUE!</v>
      </c>
      <c r="BL181" s="517" t="e">
        <f ca="1">PRODUCT($BK$166:BK181)-1</f>
        <v>#VALUE!</v>
      </c>
    </row>
    <row r="182" spans="3:64" ht="15" customHeight="1">
      <c r="C182" s="222">
        <f t="shared" ca="1" si="596"/>
        <v>41463</v>
      </c>
      <c r="D182" s="70">
        <f t="shared" ca="1" si="597"/>
        <v>41488</v>
      </c>
      <c r="E182" s="70" t="str">
        <f t="shared" ca="1" si="598"/>
        <v>FNMA3.0-TBA-Jul</v>
      </c>
      <c r="F182" s="70" t="str">
        <f t="shared" ca="1" si="598"/>
        <v>FNMA3.0-TBA-Aug</v>
      </c>
      <c r="G182" s="70" t="str">
        <f t="shared" si="590"/>
        <v>FNMA3.0-TBA-GEN</v>
      </c>
      <c r="H182" s="71"/>
      <c r="I182" s="133">
        <f ca="1">[2]!YBWORKDAY(EDATE(Base_Date, BA182), -1, "USD")</f>
        <v>41453</v>
      </c>
      <c r="J182" s="331" t="str">
        <f t="shared" ca="1" si="599"/>
        <v>E</v>
      </c>
      <c r="K182" s="332" t="e">
        <f t="shared" ca="1" si="600"/>
        <v>#VALUE!</v>
      </c>
      <c r="L182" s="332" t="e">
        <f t="shared" ca="1" si="601"/>
        <v>#VALUE!</v>
      </c>
      <c r="M182" s="333" t="str">
        <f ca="1">[2]!YBHIST($I$137,$I182,"LMMOAS","sec")</f>
        <v>E</v>
      </c>
      <c r="N182" s="334" t="str">
        <f ca="1">[2]!YBHIST($I$137,$I181,M$25,"sec","")</f>
        <v>E</v>
      </c>
      <c r="O182" s="335" t="str">
        <f ca="1">[2]!YBHIST("1 Month LIBOR",I182,"Yield","bmk","")</f>
        <v>E</v>
      </c>
      <c r="P182" s="332" t="e">
        <f t="shared" ca="1" si="602"/>
        <v>#VALUE!</v>
      </c>
      <c r="Q182" s="336" t="str">
        <f ca="1">[2]!YBSCEN($I$137,$J181&amp;"d","Market",O$25,"Swap",$I181,"LMMSkew","","Model",100,0,29,"Gradual","ParShift|N",0,"Annualized ROR",O181,100,"",,,,"Default",,,,"Default",,)</f>
        <v>E</v>
      </c>
      <c r="R182" s="332" t="e">
        <f t="shared" ca="1" si="603"/>
        <v>#VALUE!</v>
      </c>
      <c r="S182" s="337" t="e">
        <f t="shared" ca="1" si="604"/>
        <v>#VALUE!</v>
      </c>
      <c r="T182" s="332" t="e">
        <f ca="1">SUM(R$165:R182)</f>
        <v>#VALUE!</v>
      </c>
      <c r="U182" s="337" t="e">
        <f t="shared" ca="1" si="592"/>
        <v>#VALUE!</v>
      </c>
      <c r="V182" s="338">
        <f ca="1">VLOOKUP($I182, 'Barcap OAD'!$A:$S, $F$137, FALSE)</f>
        <v>-12.7</v>
      </c>
      <c r="W182" s="339" t="e">
        <f t="shared" ca="1" si="605"/>
        <v>#VALUE!</v>
      </c>
      <c r="X182" s="340" t="str">
        <f ca="1">[2]!YBHIST($E182,$I182,X$25,"sec","")</f>
        <v>E</v>
      </c>
      <c r="Y182" s="332" t="e">
        <f t="shared" ca="1" si="606"/>
        <v>#VALUE!</v>
      </c>
      <c r="Z182" s="336" t="e">
        <f t="shared" ca="1" si="607"/>
        <v>#VALUE!</v>
      </c>
      <c r="AA182" s="336" t="str">
        <f ca="1">[2]!YBHIST($F182,$I182,X$25,"sec","")</f>
        <v>E</v>
      </c>
      <c r="AB182" s="336" t="e">
        <f t="shared" ca="1" si="608"/>
        <v>#VALUE!</v>
      </c>
      <c r="AC182" s="341" t="e">
        <f t="shared" ca="1" si="609"/>
        <v>#VALUE!</v>
      </c>
      <c r="AD182" s="342">
        <f ca="1">VLOOKUP($I182, 'Barcap OAD'!$A:$S, $F$26, FALSE)</f>
        <v>7.9279999999999999</v>
      </c>
      <c r="AE182" s="339" t="e">
        <f t="shared" ca="1" si="610"/>
        <v>#VALUE!</v>
      </c>
      <c r="AF182" s="343" t="e">
        <f t="shared" ca="1" si="611"/>
        <v>#VALUE!</v>
      </c>
      <c r="AG182" s="332" t="e">
        <f t="shared" ca="1" si="612"/>
        <v>#VALUE!</v>
      </c>
      <c r="AH182" s="337" t="e">
        <f t="shared" ca="1" si="613"/>
        <v>#VALUE!</v>
      </c>
      <c r="AI182" s="332" t="e">
        <f t="shared" ca="1" si="614"/>
        <v>#VALUE!</v>
      </c>
      <c r="AJ182" s="337" t="e">
        <f t="shared" ca="1" si="615"/>
        <v>#VALUE!</v>
      </c>
      <c r="AK182" s="341" t="e">
        <f t="shared" ca="1" si="616"/>
        <v>#VALUE!</v>
      </c>
      <c r="AL182" s="344" t="e">
        <f t="shared" ca="1" si="617"/>
        <v>#VALUE!</v>
      </c>
      <c r="AM182" s="337" t="e">
        <f t="shared" ca="1" si="618"/>
        <v>#VALUE!</v>
      </c>
      <c r="AN182" s="332" t="e">
        <f ca="1">SUM(AL$166:AL182)</f>
        <v>#VALUE!</v>
      </c>
      <c r="AO182" s="345" t="e">
        <f t="shared" ca="1" si="593"/>
        <v>#VALUE!</v>
      </c>
      <c r="AP182" s="346" t="e">
        <f t="shared" ca="1" si="619"/>
        <v>#VALUE!</v>
      </c>
      <c r="AQ182" s="347" t="e">
        <f t="shared" ca="1" si="620"/>
        <v>#VALUE!</v>
      </c>
      <c r="AR182" s="204"/>
      <c r="AS182" s="221"/>
      <c r="AX182" s="208" t="str">
        <f ca="1">[2]!YBHIST($I$137,$I182,J$25,"sec","")</f>
        <v>E</v>
      </c>
      <c r="AY182" s="206" t="str">
        <f ca="1">[2]!YBPRICE($I$137,AX182&amp;"d","Market","AccruedInterest","Swap",$I182,"LMMSkew","","Model",100,"")</f>
        <v>E</v>
      </c>
      <c r="BA182" s="67">
        <f t="shared" si="574"/>
        <v>-21</v>
      </c>
      <c r="BI182" s="517" t="e">
        <f t="shared" ca="1" si="594"/>
        <v>#VALUE!</v>
      </c>
      <c r="BJ182" s="517" t="e">
        <f ca="1">PRODUCT($BI$166:BI182)-1</f>
        <v>#VALUE!</v>
      </c>
      <c r="BK182" s="517" t="e">
        <f t="shared" ca="1" si="595"/>
        <v>#VALUE!</v>
      </c>
      <c r="BL182" s="517" t="e">
        <f ca="1">PRODUCT($BK$166:BK182)-1</f>
        <v>#VALUE!</v>
      </c>
    </row>
    <row r="183" spans="3:64" ht="15">
      <c r="C183" s="222">
        <f t="shared" ca="1" si="596"/>
        <v>41496</v>
      </c>
      <c r="D183" s="70">
        <f t="shared" ca="1" si="597"/>
        <v>41521</v>
      </c>
      <c r="E183" s="70" t="str">
        <f t="shared" ca="1" si="598"/>
        <v>FNMA3.0-TBA-Aug</v>
      </c>
      <c r="F183" s="70" t="str">
        <f t="shared" ca="1" si="598"/>
        <v>FNMA3.0-TBA-Sep</v>
      </c>
      <c r="G183" s="70" t="str">
        <f t="shared" si="590"/>
        <v>FNMA3.0-TBA-GEN</v>
      </c>
      <c r="H183" s="71"/>
      <c r="I183" s="133">
        <f ca="1">[2]!YBWORKDAY(EDATE(Base_Date, BA183), -1, "USD")</f>
        <v>41486</v>
      </c>
      <c r="J183" s="331" t="str">
        <f t="shared" ca="1" si="599"/>
        <v>E</v>
      </c>
      <c r="K183" s="332" t="e">
        <f t="shared" ca="1" si="600"/>
        <v>#VALUE!</v>
      </c>
      <c r="L183" s="332" t="e">
        <f t="shared" ca="1" si="601"/>
        <v>#VALUE!</v>
      </c>
      <c r="M183" s="333" t="str">
        <f ca="1">[2]!YBHIST($I$137,$I183,"LMMOAS","sec")</f>
        <v>E</v>
      </c>
      <c r="N183" s="334" t="str">
        <f ca="1">[2]!YBHIST($I$137,$I182,M$25,"sec","")</f>
        <v>E</v>
      </c>
      <c r="O183" s="335" t="str">
        <f ca="1">[2]!YBHIST("1 Month LIBOR",I183,"Yield","bmk","")</f>
        <v>E</v>
      </c>
      <c r="P183" s="332" t="e">
        <f t="shared" ca="1" si="602"/>
        <v>#VALUE!</v>
      </c>
      <c r="Q183" s="336" t="str">
        <f ca="1">[2]!YBSCEN($I$137,$J182&amp;"d","Market",O$25,"Swap",$I182,"LMMSkew","","Model",100,0,29,"Gradual","ParShift|N",0,"Annualized ROR",O182,100,"",,,,"Default",,,,"Default",,)</f>
        <v>E</v>
      </c>
      <c r="R183" s="332" t="e">
        <f t="shared" ca="1" si="603"/>
        <v>#VALUE!</v>
      </c>
      <c r="S183" s="337" t="e">
        <f t="shared" ca="1" si="604"/>
        <v>#VALUE!</v>
      </c>
      <c r="T183" s="332" t="e">
        <f ca="1">SUM(R$165:R183)</f>
        <v>#VALUE!</v>
      </c>
      <c r="U183" s="337" t="e">
        <f t="shared" ca="1" si="592"/>
        <v>#VALUE!</v>
      </c>
      <c r="V183" s="338">
        <f ca="1">VLOOKUP($I183, 'Barcap OAD'!$A:$S, $F$137, FALSE)</f>
        <v>-11.2</v>
      </c>
      <c r="W183" s="339" t="e">
        <f t="shared" ca="1" si="605"/>
        <v>#VALUE!</v>
      </c>
      <c r="X183" s="340" t="str">
        <f ca="1">[2]!YBHIST($E183,$I183,X$25,"sec","")</f>
        <v>E</v>
      </c>
      <c r="Y183" s="332" t="e">
        <f t="shared" ca="1" si="606"/>
        <v>#VALUE!</v>
      </c>
      <c r="Z183" s="336" t="e">
        <f t="shared" ca="1" si="607"/>
        <v>#VALUE!</v>
      </c>
      <c r="AA183" s="336" t="str">
        <f ca="1">[2]!YBHIST($F183,$I183,X$25,"sec","")</f>
        <v>E</v>
      </c>
      <c r="AB183" s="336" t="e">
        <f t="shared" ca="1" si="608"/>
        <v>#VALUE!</v>
      </c>
      <c r="AC183" s="341" t="e">
        <f t="shared" ca="1" si="609"/>
        <v>#VALUE!</v>
      </c>
      <c r="AD183" s="342">
        <f ca="1">VLOOKUP($I183, 'Barcap OAD'!$A:$S, $F$26, FALSE)</f>
        <v>8.0239999999999991</v>
      </c>
      <c r="AE183" s="339" t="e">
        <f t="shared" ca="1" si="610"/>
        <v>#VALUE!</v>
      </c>
      <c r="AF183" s="343" t="e">
        <f t="shared" ca="1" si="611"/>
        <v>#VALUE!</v>
      </c>
      <c r="AG183" s="332" t="e">
        <f t="shared" ca="1" si="612"/>
        <v>#VALUE!</v>
      </c>
      <c r="AH183" s="337" t="e">
        <f t="shared" ca="1" si="613"/>
        <v>#VALUE!</v>
      </c>
      <c r="AI183" s="332" t="e">
        <f t="shared" ca="1" si="614"/>
        <v>#VALUE!</v>
      </c>
      <c r="AJ183" s="337" t="e">
        <f t="shared" ca="1" si="615"/>
        <v>#VALUE!</v>
      </c>
      <c r="AK183" s="341" t="e">
        <f t="shared" ca="1" si="616"/>
        <v>#VALUE!</v>
      </c>
      <c r="AL183" s="344" t="e">
        <f t="shared" ca="1" si="617"/>
        <v>#VALUE!</v>
      </c>
      <c r="AM183" s="337" t="e">
        <f t="shared" ca="1" si="618"/>
        <v>#VALUE!</v>
      </c>
      <c r="AN183" s="332" t="e">
        <f ca="1">SUM(AL$166:AL183)</f>
        <v>#VALUE!</v>
      </c>
      <c r="AO183" s="345" t="e">
        <f t="shared" ca="1" si="593"/>
        <v>#VALUE!</v>
      </c>
      <c r="AP183" s="346" t="e">
        <f t="shared" ca="1" si="619"/>
        <v>#VALUE!</v>
      </c>
      <c r="AQ183" s="347" t="e">
        <f t="shared" ca="1" si="620"/>
        <v>#VALUE!</v>
      </c>
      <c r="AR183" s="204"/>
      <c r="AS183" s="221"/>
      <c r="AX183" s="208" t="str">
        <f ca="1">[2]!YBHIST($I$137,$I183,J$25,"sec","")</f>
        <v>E</v>
      </c>
      <c r="AY183" s="206" t="str">
        <f ca="1">[2]!YBPRICE($I$137,AX183&amp;"d","Market","AccruedInterest","Swap",$I183,"LMMSkew","","Model",100,"")</f>
        <v>E</v>
      </c>
      <c r="BA183" s="67">
        <f t="shared" si="574"/>
        <v>-20</v>
      </c>
      <c r="BI183" s="517" t="e">
        <f t="shared" ca="1" si="594"/>
        <v>#VALUE!</v>
      </c>
      <c r="BJ183" s="517" t="e">
        <f ca="1">PRODUCT($BI$166:BI183)-1</f>
        <v>#VALUE!</v>
      </c>
      <c r="BK183" s="517" t="e">
        <f t="shared" ca="1" si="595"/>
        <v>#VALUE!</v>
      </c>
      <c r="BL183" s="517" t="e">
        <f ca="1">PRODUCT($BK$166:BK183)-1</f>
        <v>#VALUE!</v>
      </c>
    </row>
    <row r="184" spans="3:64" ht="15">
      <c r="C184" s="222">
        <f t="shared" ca="1" si="596"/>
        <v>41526</v>
      </c>
      <c r="D184" s="70">
        <f t="shared" ca="1" si="597"/>
        <v>41551</v>
      </c>
      <c r="E184" s="70" t="str">
        <f t="shared" ca="1" si="598"/>
        <v>FNMA3.0-TBA-Sep</v>
      </c>
      <c r="F184" s="70" t="str">
        <f t="shared" ca="1" si="598"/>
        <v>FNMA3.0-TBA-Oct</v>
      </c>
      <c r="G184" s="70" t="str">
        <f t="shared" si="590"/>
        <v>FNMA3.0-TBA-GEN</v>
      </c>
      <c r="H184" s="71"/>
      <c r="I184" s="133">
        <f ca="1">[2]!YBWORKDAY(EDATE(Base_Date, BA184), -1, "USD")</f>
        <v>41516</v>
      </c>
      <c r="J184" s="234" t="str">
        <f t="shared" ca="1" si="599"/>
        <v>E</v>
      </c>
      <c r="K184" s="237" t="e">
        <f t="shared" ca="1" si="600"/>
        <v>#VALUE!</v>
      </c>
      <c r="L184" s="237" t="e">
        <f t="shared" ca="1" si="601"/>
        <v>#VALUE!</v>
      </c>
      <c r="M184" s="238" t="str">
        <f ca="1">[2]!YBHIST($I$137,$I184,"LMMOAS","sec")</f>
        <v>E</v>
      </c>
      <c r="N184" s="239" t="str">
        <f ca="1">[2]!YBHIST($I$137,$I183,M$25,"sec","")</f>
        <v>E</v>
      </c>
      <c r="O184" s="240" t="str">
        <f ca="1">[2]!YBHIST("1 Month LIBOR",I184,"Yield","bmk","")</f>
        <v>E</v>
      </c>
      <c r="P184" s="237" t="e">
        <f t="shared" ca="1" si="602"/>
        <v>#VALUE!</v>
      </c>
      <c r="Q184" s="171" t="str">
        <f ca="1">[2]!YBSCEN($I$137,$J183&amp;"d","Market",O$25,"Swap",$I183,"LMMSkew","","Model",100,0,29,"Gradual","ParShift|N",0,"Annualized ROR",O183,100,"",,,,"Default",,,,"Default",,)</f>
        <v>E</v>
      </c>
      <c r="R184" s="237" t="e">
        <f t="shared" ca="1" si="603"/>
        <v>#VALUE!</v>
      </c>
      <c r="S184" s="241" t="e">
        <f t="shared" ca="1" si="604"/>
        <v>#VALUE!</v>
      </c>
      <c r="T184" s="237" t="e">
        <f ca="1">SUM(R$165:R184)</f>
        <v>#VALUE!</v>
      </c>
      <c r="U184" s="241" t="e">
        <f t="shared" ca="1" si="592"/>
        <v>#VALUE!</v>
      </c>
      <c r="V184" s="242">
        <f ca="1">VLOOKUP($I184, 'Barcap OAD'!$A:$S, $F$137, FALSE)</f>
        <v>-10.3</v>
      </c>
      <c r="W184" s="243" t="e">
        <f t="shared" ca="1" si="605"/>
        <v>#VALUE!</v>
      </c>
      <c r="X184" s="244" t="str">
        <f ca="1">[2]!YBHIST($E184,$I184,X$25,"sec","")</f>
        <v>E</v>
      </c>
      <c r="Y184" s="237" t="e">
        <f t="shared" ca="1" si="606"/>
        <v>#VALUE!</v>
      </c>
      <c r="Z184" s="171" t="e">
        <f t="shared" ca="1" si="607"/>
        <v>#VALUE!</v>
      </c>
      <c r="AA184" s="171" t="str">
        <f ca="1">[2]!YBHIST($F184,$I184,X$25,"sec","")</f>
        <v>E</v>
      </c>
      <c r="AB184" s="171" t="e">
        <f t="shared" ca="1" si="608"/>
        <v>#VALUE!</v>
      </c>
      <c r="AC184" s="245" t="e">
        <f t="shared" ca="1" si="609"/>
        <v>#VALUE!</v>
      </c>
      <c r="AD184" s="246">
        <f ca="1">VLOOKUP($I184, 'Barcap OAD'!$A:$S, $F$26, FALSE)</f>
        <v>8.0820000000000007</v>
      </c>
      <c r="AE184" s="243" t="e">
        <f t="shared" ca="1" si="610"/>
        <v>#VALUE!</v>
      </c>
      <c r="AF184" s="247" t="e">
        <f t="shared" ca="1" si="611"/>
        <v>#VALUE!</v>
      </c>
      <c r="AG184" s="237" t="e">
        <f t="shared" ca="1" si="612"/>
        <v>#VALUE!</v>
      </c>
      <c r="AH184" s="241" t="e">
        <f t="shared" ca="1" si="613"/>
        <v>#VALUE!</v>
      </c>
      <c r="AI184" s="237" t="e">
        <f t="shared" ca="1" si="614"/>
        <v>#VALUE!</v>
      </c>
      <c r="AJ184" s="241" t="e">
        <f t="shared" ca="1" si="615"/>
        <v>#VALUE!</v>
      </c>
      <c r="AK184" s="245" t="e">
        <f t="shared" ca="1" si="616"/>
        <v>#VALUE!</v>
      </c>
      <c r="AL184" s="248" t="e">
        <f t="shared" ca="1" si="617"/>
        <v>#VALUE!</v>
      </c>
      <c r="AM184" s="241" t="e">
        <f t="shared" ca="1" si="618"/>
        <v>#VALUE!</v>
      </c>
      <c r="AN184" s="237" t="e">
        <f ca="1">SUM(AL$166:AL184)</f>
        <v>#VALUE!</v>
      </c>
      <c r="AO184" s="203" t="e">
        <f t="shared" ca="1" si="593"/>
        <v>#VALUE!</v>
      </c>
      <c r="AP184" s="249" t="e">
        <f t="shared" ca="1" si="619"/>
        <v>#VALUE!</v>
      </c>
      <c r="AQ184" s="250" t="e">
        <f t="shared" ca="1" si="620"/>
        <v>#VALUE!</v>
      </c>
      <c r="AR184" s="204"/>
      <c r="AS184" s="221"/>
      <c r="AX184" s="208" t="str">
        <f ca="1">[2]!YBHIST($I$137,$I184,J$25,"sec","")</f>
        <v>E</v>
      </c>
      <c r="AY184" s="206" t="str">
        <f ca="1">[2]!YBPRICE($I$137,AX184&amp;"d","Market","AccruedInterest","Swap",$I184,"LMMSkew","","Model",100,"")</f>
        <v>E</v>
      </c>
      <c r="BA184" s="67">
        <f t="shared" si="574"/>
        <v>-19</v>
      </c>
      <c r="BI184" s="517" t="e">
        <f t="shared" ca="1" si="594"/>
        <v>#VALUE!</v>
      </c>
      <c r="BJ184" s="517" t="e">
        <f ca="1">PRODUCT($BI$166:BI184)-1</f>
        <v>#VALUE!</v>
      </c>
      <c r="BK184" s="517" t="e">
        <f t="shared" ca="1" si="595"/>
        <v>#VALUE!</v>
      </c>
      <c r="BL184" s="517" t="e">
        <f ca="1">PRODUCT($BK$166:BK184)-1</f>
        <v>#VALUE!</v>
      </c>
    </row>
    <row r="185" spans="3:64" ht="15">
      <c r="C185" s="222">
        <f t="shared" ref="C185:C190" ca="1" si="621">I185+10</f>
        <v>41557</v>
      </c>
      <c r="D185" s="70">
        <f t="shared" ca="1" si="597"/>
        <v>41582</v>
      </c>
      <c r="E185" s="70" t="str">
        <f t="shared" ca="1" si="598"/>
        <v>FNMA3.0-TBA-Oct</v>
      </c>
      <c r="F185" s="70" t="str">
        <f t="shared" ca="1" si="598"/>
        <v>FNMA3.0-TBA-Nov</v>
      </c>
      <c r="G185" s="70" t="str">
        <f t="shared" si="590"/>
        <v>FNMA3.0-TBA-GEN</v>
      </c>
      <c r="H185" s="71"/>
      <c r="I185" s="133">
        <f ca="1">[2]!YBWORKDAY(EDATE(Base_Date, BA185), -1, "USD")</f>
        <v>41547</v>
      </c>
      <c r="J185" s="234" t="str">
        <f t="shared" ca="1" si="599"/>
        <v>E</v>
      </c>
      <c r="K185" s="237" t="e">
        <f t="shared" ca="1" si="600"/>
        <v>#VALUE!</v>
      </c>
      <c r="L185" s="237" t="e">
        <f t="shared" ca="1" si="601"/>
        <v>#VALUE!</v>
      </c>
      <c r="M185" s="238" t="str">
        <f ca="1">[2]!YBHIST($I$137,$I185,"LMMOAS","sec")</f>
        <v>E</v>
      </c>
      <c r="N185" s="239" t="str">
        <f ca="1">[2]!YBHIST($I$137,$I184,M$25,"sec","")</f>
        <v>E</v>
      </c>
      <c r="O185" s="240" t="str">
        <f ca="1">[2]!YBHIST("1 Month LIBOR",I185,"Yield","bmk","")</f>
        <v>E</v>
      </c>
      <c r="P185" s="237" t="e">
        <f t="shared" ca="1" si="602"/>
        <v>#VALUE!</v>
      </c>
      <c r="Q185" s="171" t="str">
        <f ca="1">[2]!YBSCEN($I$137,$J184&amp;"d","Market",O$25,"Swap",$I184,"LMMSkew","","Model",100,0,29,"Gradual","ParShift|N",0,"Annualized ROR",O184,100,"",,,,"Default",,,,"Default",,)</f>
        <v>E</v>
      </c>
      <c r="R185" s="237" t="e">
        <f t="shared" ca="1" si="603"/>
        <v>#VALUE!</v>
      </c>
      <c r="S185" s="241" t="e">
        <f t="shared" ca="1" si="604"/>
        <v>#VALUE!</v>
      </c>
      <c r="T185" s="237" t="e">
        <f ca="1">SUM(R$165:R185)</f>
        <v>#VALUE!</v>
      </c>
      <c r="U185" s="241" t="e">
        <f t="shared" ca="1" si="592"/>
        <v>#VALUE!</v>
      </c>
      <c r="V185" s="242">
        <f ca="1">VLOOKUP($I185, 'Barcap OAD'!$A:$S, $F$137, FALSE)</f>
        <v>-12.8</v>
      </c>
      <c r="W185" s="243" t="e">
        <f t="shared" ca="1" si="605"/>
        <v>#VALUE!</v>
      </c>
      <c r="X185" s="244" t="str">
        <f ca="1">[2]!YBHIST($E185,$I185,X$25,"sec","")</f>
        <v>E</v>
      </c>
      <c r="Y185" s="237" t="e">
        <f t="shared" ca="1" si="606"/>
        <v>#VALUE!</v>
      </c>
      <c r="Z185" s="171" t="e">
        <f t="shared" ca="1" si="607"/>
        <v>#VALUE!</v>
      </c>
      <c r="AA185" s="171" t="str">
        <f ca="1">[2]!YBHIST($F185,$I185,X$25,"sec","")</f>
        <v>E</v>
      </c>
      <c r="AB185" s="171" t="e">
        <f t="shared" ca="1" si="608"/>
        <v>#VALUE!</v>
      </c>
      <c r="AC185" s="245" t="e">
        <f t="shared" ca="1" si="609"/>
        <v>#VALUE!</v>
      </c>
      <c r="AD185" s="246">
        <f ca="1">VLOOKUP($I185, 'Barcap OAD'!$A:$S, $F$26, FALSE)</f>
        <v>7.9720000000000004</v>
      </c>
      <c r="AE185" s="243" t="e">
        <f t="shared" ca="1" si="610"/>
        <v>#VALUE!</v>
      </c>
      <c r="AF185" s="247" t="e">
        <f t="shared" ca="1" si="611"/>
        <v>#VALUE!</v>
      </c>
      <c r="AG185" s="237" t="e">
        <f t="shared" ca="1" si="612"/>
        <v>#VALUE!</v>
      </c>
      <c r="AH185" s="241" t="e">
        <f t="shared" ca="1" si="613"/>
        <v>#VALUE!</v>
      </c>
      <c r="AI185" s="237" t="e">
        <f t="shared" ca="1" si="614"/>
        <v>#VALUE!</v>
      </c>
      <c r="AJ185" s="241" t="e">
        <f t="shared" ca="1" si="615"/>
        <v>#VALUE!</v>
      </c>
      <c r="AK185" s="245" t="e">
        <f t="shared" ca="1" si="616"/>
        <v>#VALUE!</v>
      </c>
      <c r="AL185" s="248" t="e">
        <f t="shared" ca="1" si="617"/>
        <v>#VALUE!</v>
      </c>
      <c r="AM185" s="241" t="e">
        <f t="shared" ca="1" si="618"/>
        <v>#VALUE!</v>
      </c>
      <c r="AN185" s="237" t="e">
        <f ca="1">SUM(AL$166:AL185)</f>
        <v>#VALUE!</v>
      </c>
      <c r="AO185" s="203" t="e">
        <f t="shared" ca="1" si="593"/>
        <v>#VALUE!</v>
      </c>
      <c r="AP185" s="249" t="e">
        <f t="shared" ca="1" si="619"/>
        <v>#VALUE!</v>
      </c>
      <c r="AQ185" s="250" t="e">
        <f t="shared" ca="1" si="620"/>
        <v>#VALUE!</v>
      </c>
      <c r="AR185" s="204"/>
      <c r="AS185" s="221"/>
      <c r="AX185" s="208" t="str">
        <f ca="1">[2]!YBHIST($I$137,$I185,J$25,"sec","")</f>
        <v>E</v>
      </c>
      <c r="AY185" s="206" t="str">
        <f ca="1">[2]!YBPRICE($I$137,AX185&amp;"d","Market","AccruedInterest","Swap",$I185,"LMMSkew","","Model",100,"")</f>
        <v>E</v>
      </c>
      <c r="BA185" s="67">
        <f t="shared" si="574"/>
        <v>-18</v>
      </c>
      <c r="BI185" s="517" t="e">
        <f t="shared" ca="1" si="594"/>
        <v>#VALUE!</v>
      </c>
      <c r="BJ185" s="517" t="e">
        <f ca="1">PRODUCT($BI$166:BI185)-1</f>
        <v>#VALUE!</v>
      </c>
      <c r="BK185" s="517" t="e">
        <f t="shared" ca="1" si="595"/>
        <v>#VALUE!</v>
      </c>
      <c r="BL185" s="517" t="e">
        <f ca="1">PRODUCT($BK$166:BK185)-1</f>
        <v>#VALUE!</v>
      </c>
    </row>
    <row r="186" spans="3:64" ht="15">
      <c r="C186" s="222">
        <f t="shared" ca="1" si="621"/>
        <v>41588</v>
      </c>
      <c r="D186" s="70">
        <f t="shared" ca="1" si="597"/>
        <v>41613</v>
      </c>
      <c r="E186" s="70" t="str">
        <f t="shared" ref="E186" ca="1" si="622">"FNMA"&amp;TEXT($J$23,"0.0")&amp;"-TBA-"&amp;TEXT(C186,"mmm")</f>
        <v>FNMA3.0-TBA-Nov</v>
      </c>
      <c r="F186" s="70" t="str">
        <f t="shared" ref="F186" ca="1" si="623">"FNMA"&amp;TEXT($J$23,"0.0")&amp;"-TBA-"&amp;TEXT(D186,"mmm")</f>
        <v>FNMA3.0-TBA-Dec</v>
      </c>
      <c r="G186" s="70" t="str">
        <f t="shared" si="590"/>
        <v>FNMA3.0-TBA-GEN</v>
      </c>
      <c r="H186" s="71"/>
      <c r="I186" s="133">
        <f ca="1">[2]!YBWORKDAY(EDATE(Base_Date, BA186), -1, "USD")</f>
        <v>41578</v>
      </c>
      <c r="J186" s="234" t="str">
        <f t="shared" ca="1" si="599"/>
        <v>E</v>
      </c>
      <c r="K186" s="237" t="e">
        <f t="shared" ca="1" si="600"/>
        <v>#VALUE!</v>
      </c>
      <c r="L186" s="237" t="e">
        <f t="shared" ca="1" si="601"/>
        <v>#VALUE!</v>
      </c>
      <c r="M186" s="238" t="str">
        <f ca="1">[2]!YBHIST($I$137,$I186,"LMMOAS","sec")</f>
        <v>E</v>
      </c>
      <c r="N186" s="239" t="str">
        <f ca="1">[2]!YBHIST($I$137,$I185,M$25,"sec","")</f>
        <v>E</v>
      </c>
      <c r="O186" s="240" t="str">
        <f ca="1">[2]!YBHIST("1 Month LIBOR",I186,"Yield","bmk","")</f>
        <v>E</v>
      </c>
      <c r="P186" s="237" t="e">
        <f t="shared" ca="1" si="602"/>
        <v>#VALUE!</v>
      </c>
      <c r="Q186" s="171" t="str">
        <f ca="1">[2]!YBSCEN($I$137,$J185&amp;"d","Market",O$25,"Swap",$I185,"LMMSkew","","Model",100,0,29,"Gradual","ParShift|N",0,"Annualized ROR",O185,100,"",,,,"Default",,,,"Default",,)</f>
        <v>E</v>
      </c>
      <c r="R186" s="237" t="e">
        <f t="shared" ca="1" si="603"/>
        <v>#VALUE!</v>
      </c>
      <c r="S186" s="241" t="e">
        <f t="shared" ca="1" si="604"/>
        <v>#VALUE!</v>
      </c>
      <c r="T186" s="237" t="e">
        <f ca="1">SUM(R$165:R186)</f>
        <v>#VALUE!</v>
      </c>
      <c r="U186" s="241" t="e">
        <f t="shared" ca="1" si="592"/>
        <v>#VALUE!</v>
      </c>
      <c r="V186" s="242">
        <f ca="1">VLOOKUP($I186, 'Barcap OAD'!$A:$S, $F$137, FALSE)</f>
        <v>-14.2</v>
      </c>
      <c r="W186" s="243" t="e">
        <f t="shared" ca="1" si="605"/>
        <v>#VALUE!</v>
      </c>
      <c r="X186" s="244" t="str">
        <f ca="1">[2]!YBHIST($E186,$I186,X$25,"sec","")</f>
        <v>E</v>
      </c>
      <c r="Y186" s="237" t="e">
        <f t="shared" ca="1" si="606"/>
        <v>#VALUE!</v>
      </c>
      <c r="Z186" s="171" t="e">
        <f t="shared" ca="1" si="607"/>
        <v>#VALUE!</v>
      </c>
      <c r="AA186" s="171" t="str">
        <f ca="1">[2]!YBHIST($F186,$I186,X$25,"sec","")</f>
        <v>E</v>
      </c>
      <c r="AB186" s="171" t="e">
        <f t="shared" ca="1" si="608"/>
        <v>#VALUE!</v>
      </c>
      <c r="AC186" s="245" t="e">
        <f t="shared" ca="1" si="609"/>
        <v>#VALUE!</v>
      </c>
      <c r="AD186" s="246">
        <f ca="1">VLOOKUP($I186, 'Barcap OAD'!$A:$S, $F$26, FALSE)</f>
        <v>7.7620750000000003</v>
      </c>
      <c r="AE186" s="243" t="e">
        <f t="shared" ca="1" si="610"/>
        <v>#VALUE!</v>
      </c>
      <c r="AF186" s="247" t="e">
        <f t="shared" ca="1" si="611"/>
        <v>#VALUE!</v>
      </c>
      <c r="AG186" s="237" t="e">
        <f t="shared" ca="1" si="612"/>
        <v>#VALUE!</v>
      </c>
      <c r="AH186" s="241" t="e">
        <f t="shared" ca="1" si="613"/>
        <v>#VALUE!</v>
      </c>
      <c r="AI186" s="237" t="e">
        <f t="shared" ca="1" si="614"/>
        <v>#VALUE!</v>
      </c>
      <c r="AJ186" s="241" t="e">
        <f t="shared" ca="1" si="615"/>
        <v>#VALUE!</v>
      </c>
      <c r="AK186" s="245" t="e">
        <f t="shared" ca="1" si="616"/>
        <v>#VALUE!</v>
      </c>
      <c r="AL186" s="248" t="e">
        <f t="shared" ca="1" si="617"/>
        <v>#VALUE!</v>
      </c>
      <c r="AM186" s="241" t="e">
        <f t="shared" ca="1" si="618"/>
        <v>#VALUE!</v>
      </c>
      <c r="AN186" s="237" t="e">
        <f ca="1">SUM(AL$166:AL186)</f>
        <v>#VALUE!</v>
      </c>
      <c r="AO186" s="203" t="e">
        <f t="shared" ca="1" si="593"/>
        <v>#VALUE!</v>
      </c>
      <c r="AP186" s="249" t="e">
        <f t="shared" ca="1" si="619"/>
        <v>#VALUE!</v>
      </c>
      <c r="AQ186" s="250" t="e">
        <f t="shared" ca="1" si="620"/>
        <v>#VALUE!</v>
      </c>
      <c r="AR186" s="204"/>
      <c r="AS186" s="221"/>
      <c r="AX186" s="208" t="str">
        <f ca="1">[2]!YBHIST($I$137,$I186,J$25,"sec","")</f>
        <v>E</v>
      </c>
      <c r="AY186" s="206" t="str">
        <f ca="1">[2]!YBPRICE($I$137,AX186&amp;"d","Market","AccruedInterest","Swap",$I186,"LMMSkew","","Model",100,"")</f>
        <v>E</v>
      </c>
      <c r="BA186" s="67">
        <f t="shared" si="574"/>
        <v>-17</v>
      </c>
      <c r="BI186" s="517" t="e">
        <f t="shared" ca="1" si="594"/>
        <v>#VALUE!</v>
      </c>
      <c r="BJ186" s="517" t="e">
        <f ca="1">PRODUCT($BI$166:BI186)-1</f>
        <v>#VALUE!</v>
      </c>
      <c r="BK186" s="517" t="e">
        <f t="shared" ca="1" si="595"/>
        <v>#VALUE!</v>
      </c>
      <c r="BL186" s="517" t="e">
        <f ca="1">PRODUCT($BK$166:BK186)-1</f>
        <v>#VALUE!</v>
      </c>
    </row>
    <row r="187" spans="3:64" ht="15">
      <c r="C187" s="222">
        <f t="shared" ca="1" si="621"/>
        <v>41617</v>
      </c>
      <c r="D187" s="70">
        <f t="shared" ref="D187" ca="1" si="624">I187+35</f>
        <v>41642</v>
      </c>
      <c r="E187" s="70" t="str">
        <f t="shared" ref="E187" ca="1" si="625">"FNMA"&amp;TEXT($J$23,"0.0")&amp;"-TBA-"&amp;TEXT(C187,"mmm")</f>
        <v>FNMA3.0-TBA-Dec</v>
      </c>
      <c r="F187" s="70" t="str">
        <f t="shared" ref="F187" ca="1" si="626">"FNMA"&amp;TEXT($J$23,"0.0")&amp;"-TBA-"&amp;TEXT(D187,"mmm")</f>
        <v>FNMA3.0-TBA-Jan</v>
      </c>
      <c r="G187" s="70" t="str">
        <f t="shared" si="590"/>
        <v>FNMA3.0-TBA-GEN</v>
      </c>
      <c r="H187" s="71"/>
      <c r="I187" s="133">
        <f ca="1">[2]!YBWORKDAY(EDATE(Base_Date, BA187), -1, "USD")</f>
        <v>41607</v>
      </c>
      <c r="J187" s="217" t="str">
        <f t="shared" ref="J187" ca="1" si="627">AX187</f>
        <v>E</v>
      </c>
      <c r="K187" s="80" t="e">
        <f t="shared" ref="K187" ca="1" si="628">AX187+AY187</f>
        <v>#VALUE!</v>
      </c>
      <c r="L187" s="80" t="e">
        <f t="shared" ca="1" si="601"/>
        <v>#VALUE!</v>
      </c>
      <c r="M187" s="81" t="str">
        <f ca="1">[2]!YBHIST($I$137,$I187,"LMMOAS","sec")</f>
        <v>E</v>
      </c>
      <c r="N187" s="73" t="str">
        <f ca="1">[2]!YBHIST($I$137,$I186,M$25,"sec","")</f>
        <v>E</v>
      </c>
      <c r="O187" s="170" t="str">
        <f ca="1">[2]!YBHIST("1 Month LIBOR",I187,"Yield","bmk","")</f>
        <v>E</v>
      </c>
      <c r="P187" s="80" t="e">
        <f t="shared" ref="P187" ca="1" si="629">K186-Q187</f>
        <v>#VALUE!</v>
      </c>
      <c r="Q187" s="82" t="str">
        <f ca="1">[2]!YBSCEN($I$137,$J186&amp;"d","Market",O$25,"Swap",$I186,"LMMSkew","","Model",100,0,29,"Gradual","ParShift|N",0,"Annualized ROR",O186,100,"",,,,"Default",,,,"Default",,)</f>
        <v>E</v>
      </c>
      <c r="R187" s="80" t="e">
        <f t="shared" ref="R187" ca="1" si="630">L187+P187</f>
        <v>#VALUE!</v>
      </c>
      <c r="S187" s="83" t="e">
        <f t="shared" ref="S187" ca="1" si="631">R187/K186</f>
        <v>#VALUE!</v>
      </c>
      <c r="T187" s="80" t="e">
        <f ca="1">SUM(R$165:R187)</f>
        <v>#VALUE!</v>
      </c>
      <c r="U187" s="83" t="e">
        <f t="shared" ca="1" si="592"/>
        <v>#VALUE!</v>
      </c>
      <c r="V187" s="84">
        <f ca="1">VLOOKUP($I187, 'Barcap OAD'!$A:$S, $F$137, FALSE)</f>
        <v>-11.3</v>
      </c>
      <c r="W187" s="172" t="e">
        <f t="shared" ref="W187" ca="1" si="632">K187/10000*V187</f>
        <v>#VALUE!</v>
      </c>
      <c r="X187" s="185" t="str">
        <f ca="1">[2]!YBHIST($E187,$I187,X$25,"sec","")</f>
        <v>E</v>
      </c>
      <c r="Y187" s="80" t="e">
        <f t="shared" ca="1" si="606"/>
        <v>#VALUE!</v>
      </c>
      <c r="Z187" s="82" t="e">
        <f t="shared" ref="Z187" ca="1" si="633">X186-AA186</f>
        <v>#VALUE!</v>
      </c>
      <c r="AA187" s="82" t="str">
        <f ca="1">[2]!YBHIST($F187,$I187,X$25,"sec","")</f>
        <v>E</v>
      </c>
      <c r="AB187" s="82" t="e">
        <f t="shared" ref="AB187" ca="1" si="634">X186-Z187</f>
        <v>#VALUE!</v>
      </c>
      <c r="AC187" s="187" t="e">
        <f t="shared" ref="AC187" ca="1" si="635">Y187+Z187</f>
        <v>#VALUE!</v>
      </c>
      <c r="AD187" s="189">
        <f ca="1">VLOOKUP($I187, 'Barcap OAD'!$A:$S, $F$26, FALSE)</f>
        <v>8.0552030000000006</v>
      </c>
      <c r="AE187" s="172" t="e">
        <f t="shared" ref="AE187" ca="1" si="636">X187*AD187/10000</f>
        <v>#VALUE!</v>
      </c>
      <c r="AF187" s="86" t="e">
        <f t="shared" ref="AF187" ca="1" si="637">W187/AE187</f>
        <v>#VALUE!</v>
      </c>
      <c r="AG187" s="80" t="e">
        <f t="shared" ref="AG187" ca="1" si="638">-AC187*AF186</f>
        <v>#VALUE!</v>
      </c>
      <c r="AH187" s="83" t="e">
        <f t="shared" ref="AH187" ca="1" si="639">AG187/K186</f>
        <v>#VALUE!</v>
      </c>
      <c r="AI187" s="80" t="e">
        <f t="shared" ref="AI187" ca="1" si="640">AL187+AK187</f>
        <v>#VALUE!</v>
      </c>
      <c r="AJ187" s="83" t="e">
        <f t="shared" ref="AJ187" ca="1" si="641">AF187-AF186</f>
        <v>#VALUE!</v>
      </c>
      <c r="AK187" s="187" t="e">
        <f t="shared" ref="AK187" ca="1" si="642">(AJ187*Y187)/2</f>
        <v>#VALUE!</v>
      </c>
      <c r="AL187" s="192" t="e">
        <f t="shared" ref="AL187" ca="1" si="643">AG187+R187</f>
        <v>#VALUE!</v>
      </c>
      <c r="AM187" s="83" t="e">
        <f t="shared" ref="AM187" ca="1" si="644">AL187/K186</f>
        <v>#VALUE!</v>
      </c>
      <c r="AN187" s="80" t="e">
        <f ca="1">SUM(AL$166:AL187)</f>
        <v>#VALUE!</v>
      </c>
      <c r="AO187" s="109" t="e">
        <f t="shared" ca="1" si="593"/>
        <v>#VALUE!</v>
      </c>
      <c r="AP187" s="194" t="e">
        <f t="shared" ref="AP187" ca="1" si="645">(Z187*AF187*-1)+P187</f>
        <v>#VALUE!</v>
      </c>
      <c r="AQ187" s="200" t="e">
        <f t="shared" ref="AQ187" ca="1" si="646">AP187/K186</f>
        <v>#VALUE!</v>
      </c>
      <c r="AR187" s="204"/>
      <c r="AS187" s="221"/>
      <c r="AX187" s="208" t="str">
        <f ca="1">[2]!YBHIST($I$137,$I187,J$25,"sec","")</f>
        <v>E</v>
      </c>
      <c r="AY187" s="206" t="str">
        <f ca="1">[2]!YBPRICE($I$137,AX187&amp;"d","Market","AccruedInterest","Swap",$I187,"LMMSkew","","Model",100,"")</f>
        <v>E</v>
      </c>
      <c r="BA187" s="67">
        <f t="shared" si="574"/>
        <v>-16</v>
      </c>
      <c r="BI187" s="517" t="e">
        <f t="shared" ca="1" si="594"/>
        <v>#VALUE!</v>
      </c>
      <c r="BJ187" s="517" t="e">
        <f ca="1">PRODUCT($BI$166:BI187)-1</f>
        <v>#VALUE!</v>
      </c>
      <c r="BK187" s="517" t="e">
        <f t="shared" ca="1" si="595"/>
        <v>#VALUE!</v>
      </c>
      <c r="BL187" s="517" t="e">
        <f ca="1">PRODUCT($BK$166:BK187)-1</f>
        <v>#VALUE!</v>
      </c>
    </row>
    <row r="188" spans="3:64" ht="15">
      <c r="C188" s="222">
        <f t="shared" ca="1" si="621"/>
        <v>41649</v>
      </c>
      <c r="D188" s="70">
        <f t="shared" ref="D188" ca="1" si="647">I188+35</f>
        <v>41674</v>
      </c>
      <c r="E188" s="70" t="str">
        <f t="shared" ref="E188" ca="1" si="648">"FNMA"&amp;TEXT($J$23,"0.0")&amp;"-TBA-"&amp;TEXT(C188,"mmm")</f>
        <v>FNMA3.0-TBA-Jan</v>
      </c>
      <c r="F188" s="70" t="str">
        <f t="shared" ref="F188" ca="1" si="649">"FNMA"&amp;TEXT($J$23,"0.0")&amp;"-TBA-"&amp;TEXT(D188,"mmm")</f>
        <v>FNMA3.0-TBA-Feb</v>
      </c>
      <c r="G188" s="70" t="str">
        <f t="shared" si="590"/>
        <v>FNMA3.0-TBA-GEN</v>
      </c>
      <c r="H188" s="71"/>
      <c r="I188" s="133">
        <f ca="1">[2]!YBWORKDAY(EDATE(Base_Date, BA188), -1, "USD")</f>
        <v>41639</v>
      </c>
      <c r="J188" s="217" t="str">
        <f t="shared" ref="J188" ca="1" si="650">AX188</f>
        <v>E</v>
      </c>
      <c r="K188" s="80" t="e">
        <f t="shared" ref="K188" ca="1" si="651">AX188+AY188</f>
        <v>#VALUE!</v>
      </c>
      <c r="L188" s="80" t="e">
        <f t="shared" ref="L188" ca="1" si="652">K188-K187</f>
        <v>#VALUE!</v>
      </c>
      <c r="M188" s="81" t="str">
        <f ca="1">[2]!YBHIST($I$137,$I188,"LMMOAS","sec")</f>
        <v>E</v>
      </c>
      <c r="N188" s="73" t="str">
        <f ca="1">[2]!YBHIST($I$137,$I187,M$25,"sec","")</f>
        <v>E</v>
      </c>
      <c r="O188" s="170" t="str">
        <f ca="1">[2]!YBHIST("1 Month LIBOR",I188,"Yield","bmk","")</f>
        <v>E</v>
      </c>
      <c r="P188" s="80" t="e">
        <f t="shared" ref="P188" ca="1" si="653">K187-Q188</f>
        <v>#VALUE!</v>
      </c>
      <c r="Q188" s="82" t="str">
        <f ca="1">[2]!YBSCEN($I$137,$J187&amp;"d","Market",O$25,"Swap",$I187,"LMMSkew","","Model",100,0,29,"Gradual","ParShift|N",0,"Annualized ROR",O187,100,"",,,,"Default",,,,"Default",,)</f>
        <v>E</v>
      </c>
      <c r="R188" s="80" t="e">
        <f t="shared" ref="R188" ca="1" si="654">L188+P188</f>
        <v>#VALUE!</v>
      </c>
      <c r="S188" s="83" t="e">
        <f t="shared" ref="S188" ca="1" si="655">R188/K187</f>
        <v>#VALUE!</v>
      </c>
      <c r="T188" s="80" t="e">
        <f ca="1">SUM(R$165:R188)</f>
        <v>#VALUE!</v>
      </c>
      <c r="U188" s="83" t="e">
        <f t="shared" ca="1" si="592"/>
        <v>#VALUE!</v>
      </c>
      <c r="V188" s="84">
        <f ca="1">VLOOKUP($I188, 'Barcap OAD'!$A:$S, $F$137, FALSE)</f>
        <v>-9.6999999999999993</v>
      </c>
      <c r="W188" s="172" t="e">
        <f t="shared" ref="W188" ca="1" si="656">K188/10000*V188</f>
        <v>#VALUE!</v>
      </c>
      <c r="X188" s="185" t="str">
        <f ca="1">[2]!YBHIST($E188,$I188,X$25,"sec","")</f>
        <v>E</v>
      </c>
      <c r="Y188" s="80" t="e">
        <f t="shared" ref="Y188" ca="1" si="657">X188-X187</f>
        <v>#VALUE!</v>
      </c>
      <c r="Z188" s="82" t="e">
        <f t="shared" ref="Z188" ca="1" si="658">X187-AA187</f>
        <v>#VALUE!</v>
      </c>
      <c r="AA188" s="82" t="str">
        <f ca="1">[2]!YBHIST($F188,$I188,X$25,"sec","")</f>
        <v>E</v>
      </c>
      <c r="AB188" s="82" t="e">
        <f t="shared" ref="AB188" ca="1" si="659">X187-Z188</f>
        <v>#VALUE!</v>
      </c>
      <c r="AC188" s="187" t="e">
        <f t="shared" ref="AC188" ca="1" si="660">Y188+Z188</f>
        <v>#VALUE!</v>
      </c>
      <c r="AD188" s="189">
        <f ca="1">VLOOKUP($I188, 'Barcap OAD'!$A:$S, $F$26, FALSE)</f>
        <v>8.0500100000000003</v>
      </c>
      <c r="AE188" s="172" t="e">
        <f t="shared" ref="AE188" ca="1" si="661">X188*AD188/10000</f>
        <v>#VALUE!</v>
      </c>
      <c r="AF188" s="86" t="e">
        <f t="shared" ref="AF188" ca="1" si="662">W188/AE188</f>
        <v>#VALUE!</v>
      </c>
      <c r="AG188" s="80" t="e">
        <f t="shared" ref="AG188" ca="1" si="663">-AC188*AF187</f>
        <v>#VALUE!</v>
      </c>
      <c r="AH188" s="83" t="e">
        <f t="shared" ref="AH188" ca="1" si="664">AG188/K187</f>
        <v>#VALUE!</v>
      </c>
      <c r="AI188" s="80" t="e">
        <f t="shared" ref="AI188" ca="1" si="665">AL188+AK188</f>
        <v>#VALUE!</v>
      </c>
      <c r="AJ188" s="83" t="e">
        <f t="shared" ref="AJ188" ca="1" si="666">AF188-AF187</f>
        <v>#VALUE!</v>
      </c>
      <c r="AK188" s="187" t="e">
        <f t="shared" ref="AK188" ca="1" si="667">(AJ188*Y188)/2</f>
        <v>#VALUE!</v>
      </c>
      <c r="AL188" s="192" t="e">
        <f t="shared" ref="AL188" ca="1" si="668">AG188+R188</f>
        <v>#VALUE!</v>
      </c>
      <c r="AM188" s="83" t="e">
        <f t="shared" ref="AM188" ca="1" si="669">AL188/K187</f>
        <v>#VALUE!</v>
      </c>
      <c r="AN188" s="80" t="e">
        <f ca="1">SUM(AL$166:AL188)</f>
        <v>#VALUE!</v>
      </c>
      <c r="AO188" s="109" t="e">
        <f t="shared" ca="1" si="593"/>
        <v>#VALUE!</v>
      </c>
      <c r="AP188" s="194" t="e">
        <f t="shared" ref="AP188" ca="1" si="670">(Z188*AF188*-1)+P188</f>
        <v>#VALUE!</v>
      </c>
      <c r="AQ188" s="200" t="e">
        <f t="shared" ref="AQ188" ca="1" si="671">AP188/K187</f>
        <v>#VALUE!</v>
      </c>
      <c r="AR188" s="204"/>
      <c r="AS188" s="221"/>
      <c r="AX188" s="208" t="str">
        <f ca="1">[2]!YBHIST($I$137,$I188,J$25,"sec","")</f>
        <v>E</v>
      </c>
      <c r="AY188" s="206" t="str">
        <f ca="1">[2]!YBPRICE($I$137,AX188&amp;"d","Market","AccruedInterest","Swap",$I188,"LMMSkew","","Model",100,"")</f>
        <v>E</v>
      </c>
      <c r="BA188" s="67">
        <f t="shared" si="574"/>
        <v>-15</v>
      </c>
      <c r="BI188" s="517" t="e">
        <f t="shared" ca="1" si="594"/>
        <v>#VALUE!</v>
      </c>
      <c r="BJ188" s="517" t="e">
        <f ca="1">PRODUCT($BI$166:BI188)-1</f>
        <v>#VALUE!</v>
      </c>
      <c r="BK188" s="517" t="e">
        <f t="shared" ca="1" si="595"/>
        <v>#VALUE!</v>
      </c>
      <c r="BL188" s="517" t="e">
        <f ca="1">PRODUCT($BK$166:BK188)-1</f>
        <v>#VALUE!</v>
      </c>
    </row>
    <row r="189" spans="3:64" ht="15">
      <c r="C189" s="222">
        <f t="shared" ca="1" si="621"/>
        <v>41680</v>
      </c>
      <c r="D189" s="70">
        <f t="shared" ref="D189" ca="1" si="672">I189+35</f>
        <v>41705</v>
      </c>
      <c r="E189" s="70" t="str">
        <f t="shared" ref="E189" ca="1" si="673">"FNMA"&amp;TEXT($J$23,"0.0")&amp;"-TBA-"&amp;TEXT(C189,"mmm")</f>
        <v>FNMA3.0-TBA-Feb</v>
      </c>
      <c r="F189" s="70" t="str">
        <f t="shared" ref="F189" ca="1" si="674">"FNMA"&amp;TEXT($J$23,"0.0")&amp;"-TBA-"&amp;TEXT(D189,"mmm")</f>
        <v>FNMA3.0-TBA-Mar</v>
      </c>
      <c r="G189" s="70" t="str">
        <f t="shared" si="590"/>
        <v>FNMA3.0-TBA-GEN</v>
      </c>
      <c r="H189" s="71"/>
      <c r="I189" s="133">
        <f ca="1">[2]!YBWORKDAY(EDATE(Base_Date, BA189), -1, "USD")</f>
        <v>41670</v>
      </c>
      <c r="J189" s="331" t="str">
        <f t="shared" ref="J189" ca="1" si="675">AX189</f>
        <v>E</v>
      </c>
      <c r="K189" s="332" t="e">
        <f t="shared" ref="K189" ca="1" si="676">AX189+AY189</f>
        <v>#VALUE!</v>
      </c>
      <c r="L189" s="332" t="e">
        <f t="shared" ref="L189" ca="1" si="677">K189-K188</f>
        <v>#VALUE!</v>
      </c>
      <c r="M189" s="333" t="str">
        <f ca="1">[2]!YBHIST($I$137,$I189,"LMMOAS","sec")</f>
        <v>E</v>
      </c>
      <c r="N189" s="334" t="str">
        <f ca="1">[2]!YBHIST($I$137,$I188,M$25,"sec","")</f>
        <v>E</v>
      </c>
      <c r="O189" s="335" t="str">
        <f ca="1">[2]!YBHIST("1 Month LIBOR",I189,"Yield","bmk","")</f>
        <v>E</v>
      </c>
      <c r="P189" s="332" t="e">
        <f t="shared" ref="P189" ca="1" si="678">K188-Q189</f>
        <v>#VALUE!</v>
      </c>
      <c r="Q189" s="336" t="str">
        <f ca="1">[2]!YBSCEN($I$137,$J188&amp;"d","Market",O$25,"Swap",$I188,"LMMSkew","","Model",100,0,29,"Gradual","ParShift|N",0,"Annualized ROR",O188,100,"",,,,"Default",,,,"Default",,)</f>
        <v>E</v>
      </c>
      <c r="R189" s="332" t="e">
        <f t="shared" ref="R189" ca="1" si="679">L189+P189</f>
        <v>#VALUE!</v>
      </c>
      <c r="S189" s="337" t="e">
        <f t="shared" ref="S189" ca="1" si="680">R189/K188</f>
        <v>#VALUE!</v>
      </c>
      <c r="T189" s="332" t="e">
        <f ca="1">SUM(R$165:R189)</f>
        <v>#VALUE!</v>
      </c>
      <c r="U189" s="337" t="e">
        <f t="shared" ref="U189" ca="1" si="681">BJ189</f>
        <v>#VALUE!</v>
      </c>
      <c r="V189" s="338">
        <f ca="1">VLOOKUP($I189, 'Barcap OAD'!$A:$S, $F$137, FALSE)</f>
        <v>-12.8</v>
      </c>
      <c r="W189" s="339" t="e">
        <f t="shared" ref="W189" ca="1" si="682">K189/10000*V189</f>
        <v>#VALUE!</v>
      </c>
      <c r="X189" s="340" t="str">
        <f ca="1">[2]!YBHIST($E189,$I189,X$25,"sec","")</f>
        <v>E</v>
      </c>
      <c r="Y189" s="332" t="e">
        <f t="shared" ref="Y189" ca="1" si="683">X189-X188</f>
        <v>#VALUE!</v>
      </c>
      <c r="Z189" s="336" t="e">
        <f t="shared" ref="Z189" ca="1" si="684">X188-AA188</f>
        <v>#VALUE!</v>
      </c>
      <c r="AA189" s="336" t="str">
        <f ca="1">[2]!YBHIST($F189,$I189,X$25,"sec","")</f>
        <v>E</v>
      </c>
      <c r="AB189" s="336" t="e">
        <f t="shared" ref="AB189" ca="1" si="685">X188-Z189</f>
        <v>#VALUE!</v>
      </c>
      <c r="AC189" s="341" t="e">
        <f t="shared" ref="AC189" ca="1" si="686">Y189+Z189</f>
        <v>#VALUE!</v>
      </c>
      <c r="AD189" s="342">
        <f ca="1">VLOOKUP($I189, 'Barcap OAD'!$A:$S, $F$26, FALSE)</f>
        <v>7.5514489999999999</v>
      </c>
      <c r="AE189" s="339" t="e">
        <f t="shared" ref="AE189" ca="1" si="687">X189*AD189/10000</f>
        <v>#VALUE!</v>
      </c>
      <c r="AF189" s="343" t="e">
        <f t="shared" ref="AF189" ca="1" si="688">W189/AE189</f>
        <v>#VALUE!</v>
      </c>
      <c r="AG189" s="332" t="e">
        <f t="shared" ref="AG189" ca="1" si="689">-AC189*AF188</f>
        <v>#VALUE!</v>
      </c>
      <c r="AH189" s="337" t="e">
        <f t="shared" ref="AH189" ca="1" si="690">AG189/K188</f>
        <v>#VALUE!</v>
      </c>
      <c r="AI189" s="332" t="e">
        <f t="shared" ref="AI189" ca="1" si="691">AL189+AK189</f>
        <v>#VALUE!</v>
      </c>
      <c r="AJ189" s="337" t="e">
        <f t="shared" ref="AJ189" ca="1" si="692">AF189-AF188</f>
        <v>#VALUE!</v>
      </c>
      <c r="AK189" s="341" t="e">
        <f t="shared" ref="AK189" ca="1" si="693">(AJ189*Y189)/2</f>
        <v>#VALUE!</v>
      </c>
      <c r="AL189" s="344" t="e">
        <f t="shared" ref="AL189" ca="1" si="694">AG189+R189</f>
        <v>#VALUE!</v>
      </c>
      <c r="AM189" s="337" t="e">
        <f t="shared" ref="AM189" ca="1" si="695">AL189/K188</f>
        <v>#VALUE!</v>
      </c>
      <c r="AN189" s="332" t="e">
        <f ca="1">SUM(AL$166:AL189)</f>
        <v>#VALUE!</v>
      </c>
      <c r="AO189" s="345" t="e">
        <f t="shared" ref="AO189" ca="1" si="696">BL189</f>
        <v>#VALUE!</v>
      </c>
      <c r="AP189" s="346" t="e">
        <f t="shared" ref="AP189" ca="1" si="697">(Z189*AF189*-1)+P189</f>
        <v>#VALUE!</v>
      </c>
      <c r="AQ189" s="347" t="e">
        <f t="shared" ref="AQ189" ca="1" si="698">AP189/K188</f>
        <v>#VALUE!</v>
      </c>
      <c r="AR189" s="204"/>
      <c r="AS189" s="221"/>
      <c r="AX189" s="208" t="str">
        <f ca="1">[2]!YBHIST($I$137,$I189,J$25,"sec","")</f>
        <v>E</v>
      </c>
      <c r="AY189" s="206" t="str">
        <f ca="1">[2]!YBPRICE($I$137,AX189&amp;"d","Market","AccruedInterest","Swap",$I189,"LMMSkew","","Model",100,"")</f>
        <v>E</v>
      </c>
      <c r="BA189" s="67">
        <f t="shared" si="574"/>
        <v>-14</v>
      </c>
      <c r="BI189" s="517" t="e">
        <f t="shared" ref="BI189" ca="1" si="699">1+S189</f>
        <v>#VALUE!</v>
      </c>
      <c r="BJ189" s="517" t="e">
        <f ca="1">PRODUCT($BI$166:BI189)-1</f>
        <v>#VALUE!</v>
      </c>
      <c r="BK189" s="517" t="e">
        <f t="shared" ref="BK189" ca="1" si="700">1+AM189</f>
        <v>#VALUE!</v>
      </c>
      <c r="BL189" s="517" t="e">
        <f ca="1">PRODUCT($BK$166:BK189)-1</f>
        <v>#VALUE!</v>
      </c>
    </row>
    <row r="190" spans="3:64" ht="15">
      <c r="C190" s="222">
        <f t="shared" ca="1" si="621"/>
        <v>41708</v>
      </c>
      <c r="D190" s="70">
        <f t="shared" ref="D190" ca="1" si="701">I190+35</f>
        <v>41733</v>
      </c>
      <c r="E190" s="70" t="str">
        <f t="shared" ref="E190" ca="1" si="702">"FNMA"&amp;TEXT($J$23,"0.0")&amp;"-TBA-"&amp;TEXT(C190,"mmm")</f>
        <v>FNMA3.0-TBA-Mar</v>
      </c>
      <c r="F190" s="70" t="str">
        <f t="shared" ref="F190" ca="1" si="703">"FNMA"&amp;TEXT($J$23,"0.0")&amp;"-TBA-"&amp;TEXT(D190,"mmm")</f>
        <v>FNMA3.0-TBA-Apr</v>
      </c>
      <c r="G190" s="70" t="str">
        <f t="shared" si="590"/>
        <v>FNMA3.0-TBA-GEN</v>
      </c>
      <c r="H190" s="71"/>
      <c r="I190" s="133">
        <f ca="1">[2]!YBWORKDAY(EDATE(Base_Date, BA190), -1, "USD")</f>
        <v>41698</v>
      </c>
      <c r="J190" s="234" t="str">
        <f t="shared" ref="J190" ca="1" si="704">AX190</f>
        <v>E</v>
      </c>
      <c r="K190" s="237" t="e">
        <f t="shared" ref="K190" ca="1" si="705">AX190+AY190</f>
        <v>#VALUE!</v>
      </c>
      <c r="L190" s="237" t="e">
        <f t="shared" ref="L190" ca="1" si="706">K190-K189</f>
        <v>#VALUE!</v>
      </c>
      <c r="M190" s="238" t="str">
        <f ca="1">[2]!YBHIST($I$137,$I190,"LMMOAS","sec")</f>
        <v>E</v>
      </c>
      <c r="N190" s="239" t="str">
        <f ca="1">[2]!YBHIST($I$137,$I189,M$25,"sec","")</f>
        <v>E</v>
      </c>
      <c r="O190" s="240" t="str">
        <f ca="1">[2]!YBHIST("1 Month LIBOR",I190,"Yield","bmk","")</f>
        <v>E</v>
      </c>
      <c r="P190" s="237" t="e">
        <f t="shared" ref="P190" ca="1" si="707">K189-Q190</f>
        <v>#VALUE!</v>
      </c>
      <c r="Q190" s="171" t="str">
        <f ca="1">[2]!YBSCEN($I$137,$J189&amp;"d","Market",O$25,"Swap",$I189,"LMMSkew","","Model",100,0,29,"Gradual","ParShift|N",0,"Annualized ROR",O189,100,"",,,,"Default",,,,"Default",,)</f>
        <v>E</v>
      </c>
      <c r="R190" s="237" t="e">
        <f t="shared" ref="R190" ca="1" si="708">L190+P190</f>
        <v>#VALUE!</v>
      </c>
      <c r="S190" s="241" t="e">
        <f t="shared" ref="S190" ca="1" si="709">R190/K189</f>
        <v>#VALUE!</v>
      </c>
      <c r="T190" s="237" t="e">
        <f ca="1">SUM(R$165:R190)</f>
        <v>#VALUE!</v>
      </c>
      <c r="U190" s="241" t="e">
        <f t="shared" ref="U190" ca="1" si="710">BJ190</f>
        <v>#VALUE!</v>
      </c>
      <c r="V190" s="242">
        <f ca="1">VLOOKUP($I190, 'Barcap OAD'!$A:$S, $F$137, FALSE)</f>
        <v>-13</v>
      </c>
      <c r="W190" s="243" t="e">
        <f t="shared" ref="W190" ca="1" si="711">K190/10000*V190</f>
        <v>#VALUE!</v>
      </c>
      <c r="X190" s="244" t="str">
        <f ca="1">[2]!YBHIST($E190,$I190,X$25,"sec","")</f>
        <v>E</v>
      </c>
      <c r="Y190" s="237" t="e">
        <f t="shared" ref="Y190" ca="1" si="712">X190-X189</f>
        <v>#VALUE!</v>
      </c>
      <c r="Z190" s="171" t="e">
        <f t="shared" ref="Z190" ca="1" si="713">X189-AA189</f>
        <v>#VALUE!</v>
      </c>
      <c r="AA190" s="171" t="str">
        <f ca="1">[2]!YBHIST($F190,$I190,X$25,"sec","")</f>
        <v>E</v>
      </c>
      <c r="AB190" s="171" t="e">
        <f t="shared" ref="AB190" ca="1" si="714">X189-Z190</f>
        <v>#VALUE!</v>
      </c>
      <c r="AC190" s="245" t="e">
        <f t="shared" ref="AC190" ca="1" si="715">Y190+Z190</f>
        <v>#VALUE!</v>
      </c>
      <c r="AD190" s="246">
        <f ca="1">VLOOKUP($I190, 'Barcap OAD'!$A:$S, $F$26, FALSE)</f>
        <v>7.6578980000000003</v>
      </c>
      <c r="AE190" s="243" t="e">
        <f t="shared" ref="AE190" ca="1" si="716">X190*AD190/10000</f>
        <v>#VALUE!</v>
      </c>
      <c r="AF190" s="247" t="e">
        <f t="shared" ref="AF190" ca="1" si="717">W190/AE190</f>
        <v>#VALUE!</v>
      </c>
      <c r="AG190" s="237" t="e">
        <f t="shared" ref="AG190" ca="1" si="718">-AC190*AF189</f>
        <v>#VALUE!</v>
      </c>
      <c r="AH190" s="241" t="e">
        <f t="shared" ref="AH190" ca="1" si="719">AG190/K189</f>
        <v>#VALUE!</v>
      </c>
      <c r="AI190" s="237" t="e">
        <f t="shared" ref="AI190" ca="1" si="720">AL190+AK190</f>
        <v>#VALUE!</v>
      </c>
      <c r="AJ190" s="241" t="e">
        <f t="shared" ref="AJ190" ca="1" si="721">AF190-AF189</f>
        <v>#VALUE!</v>
      </c>
      <c r="AK190" s="245" t="e">
        <f t="shared" ref="AK190" ca="1" si="722">(AJ190*Y190)/2</f>
        <v>#VALUE!</v>
      </c>
      <c r="AL190" s="248" t="e">
        <f t="shared" ref="AL190" ca="1" si="723">AG190+R190</f>
        <v>#VALUE!</v>
      </c>
      <c r="AM190" s="241" t="e">
        <f t="shared" ref="AM190" ca="1" si="724">AL190/K189</f>
        <v>#VALUE!</v>
      </c>
      <c r="AN190" s="237" t="e">
        <f ca="1">SUM(AL$166:AL190)</f>
        <v>#VALUE!</v>
      </c>
      <c r="AO190" s="203" t="e">
        <f t="shared" ref="AO190" ca="1" si="725">BL190</f>
        <v>#VALUE!</v>
      </c>
      <c r="AP190" s="249" t="e">
        <f t="shared" ref="AP190" ca="1" si="726">(Z190*AF190*-1)+P190</f>
        <v>#VALUE!</v>
      </c>
      <c r="AQ190" s="250" t="e">
        <f t="shared" ref="AQ190" ca="1" si="727">AP190/K189</f>
        <v>#VALUE!</v>
      </c>
      <c r="AR190" s="204"/>
      <c r="AS190" s="221"/>
      <c r="AX190" s="208" t="str">
        <f ca="1">[2]!YBHIST($I$137,$I190,J$25,"sec","")</f>
        <v>E</v>
      </c>
      <c r="AY190" s="206" t="str">
        <f ca="1">[2]!YBPRICE($I$137,AX190&amp;"d","Market","AccruedInterest","Swap",$I190,"LMMSkew","","Model",100,"")</f>
        <v>E</v>
      </c>
      <c r="BA190" s="67">
        <f t="shared" si="574"/>
        <v>-13</v>
      </c>
      <c r="BI190" s="517" t="e">
        <f t="shared" ref="BI190" ca="1" si="728">1+S190</f>
        <v>#VALUE!</v>
      </c>
      <c r="BJ190" s="517" t="e">
        <f ca="1">PRODUCT($BI$166:BI190)-1</f>
        <v>#VALUE!</v>
      </c>
      <c r="BK190" s="517" t="e">
        <f t="shared" ref="BK190" ca="1" si="729">1+AM190</f>
        <v>#VALUE!</v>
      </c>
      <c r="BL190" s="517" t="e">
        <f ca="1">PRODUCT($BK$166:BK190)-1</f>
        <v>#VALUE!</v>
      </c>
    </row>
    <row r="191" spans="3:64" ht="15">
      <c r="C191" s="222">
        <f t="shared" ref="C191" ca="1" si="730">I191+10</f>
        <v>41739</v>
      </c>
      <c r="D191" s="70">
        <f t="shared" ref="D191" ca="1" si="731">I191+35</f>
        <v>41764</v>
      </c>
      <c r="E191" s="70" t="str">
        <f t="shared" ref="E191" ca="1" si="732">"FNMA"&amp;TEXT($J$23,"0.0")&amp;"-TBA-"&amp;TEXT(C191,"mmm")</f>
        <v>FNMA3.0-TBA-Apr</v>
      </c>
      <c r="F191" s="70" t="str">
        <f t="shared" ref="F191" ca="1" si="733">"FNMA"&amp;TEXT($J$23,"0.0")&amp;"-TBA-"&amp;TEXT(D191,"mmm")</f>
        <v>FNMA3.0-TBA-May</v>
      </c>
      <c r="G191" s="70" t="str">
        <f t="shared" si="590"/>
        <v>FNMA3.0-TBA-GEN</v>
      </c>
      <c r="H191" s="71"/>
      <c r="I191" s="133">
        <f ca="1">[2]!YBWORKDAY(EDATE(Base_Date, BA191), -1, "USD")</f>
        <v>41729</v>
      </c>
      <c r="J191" s="234" t="str">
        <f t="shared" ref="J191" ca="1" si="734">AX191</f>
        <v>E</v>
      </c>
      <c r="K191" s="237" t="e">
        <f t="shared" ref="K191" ca="1" si="735">AX191+AY191</f>
        <v>#VALUE!</v>
      </c>
      <c r="L191" s="237" t="e">
        <f t="shared" ref="L191" ca="1" si="736">K191-K190</f>
        <v>#VALUE!</v>
      </c>
      <c r="M191" s="238" t="str">
        <f ca="1">[2]!YBHIST($I$137,$I191,"LMMOAS","sec")</f>
        <v>E</v>
      </c>
      <c r="N191" s="239" t="str">
        <f ca="1">[2]!YBHIST($I$137,$I190,M$25,"sec","")</f>
        <v>E</v>
      </c>
      <c r="O191" s="240" t="str">
        <f ca="1">[2]!YBHIST("1 Month LIBOR",I191,"Yield","bmk","")</f>
        <v>E</v>
      </c>
      <c r="P191" s="237" t="e">
        <f t="shared" ref="P191" ca="1" si="737">K190-Q191</f>
        <v>#VALUE!</v>
      </c>
      <c r="Q191" s="171" t="str">
        <f ca="1">[2]!YBSCEN($I$137,$J190&amp;"d","Market",O$25,"Swap",$I190,"LMMSkew","","Model",100,0,29,"Gradual","ParShift|N",0,"Annualized ROR",O190,100,"",,,,"Default",,,,"Default",,)</f>
        <v>E</v>
      </c>
      <c r="R191" s="237" t="e">
        <f t="shared" ref="R191" ca="1" si="738">L191+P191</f>
        <v>#VALUE!</v>
      </c>
      <c r="S191" s="241" t="e">
        <f t="shared" ref="S191" ca="1" si="739">R191/K190</f>
        <v>#VALUE!</v>
      </c>
      <c r="T191" s="237" t="e">
        <f ca="1">SUM(R$165:R191)</f>
        <v>#VALUE!</v>
      </c>
      <c r="U191" s="241" t="e">
        <f t="shared" ref="U191" ca="1" si="740">BJ191</f>
        <v>#VALUE!</v>
      </c>
      <c r="V191" s="242">
        <f ca="1">VLOOKUP($I191, 'Barcap OAD'!$A:$S, $F$137, FALSE)</f>
        <v>-12.3</v>
      </c>
      <c r="W191" s="243" t="e">
        <f t="shared" ref="W191" ca="1" si="741">K191/10000*V191</f>
        <v>#VALUE!</v>
      </c>
      <c r="X191" s="244" t="str">
        <f ca="1">[2]!YBHIST($E191,$I191,X$25,"sec","")</f>
        <v>E</v>
      </c>
      <c r="Y191" s="237" t="e">
        <f t="shared" ref="Y191" ca="1" si="742">X191-X190</f>
        <v>#VALUE!</v>
      </c>
      <c r="Z191" s="171" t="e">
        <f t="shared" ref="Z191" ca="1" si="743">X190-AA190</f>
        <v>#VALUE!</v>
      </c>
      <c r="AA191" s="171" t="str">
        <f ca="1">[2]!YBHIST($F191,$I191,X$25,"sec","")</f>
        <v>E</v>
      </c>
      <c r="AB191" s="171" t="e">
        <f t="shared" ref="AB191" ca="1" si="744">X190-Z191</f>
        <v>#VALUE!</v>
      </c>
      <c r="AC191" s="245" t="e">
        <f t="shared" ref="AC191" ca="1" si="745">Y191+Z191</f>
        <v>#VALUE!</v>
      </c>
      <c r="AD191" s="246">
        <f ca="1">VLOOKUP($I191, 'Barcap OAD'!$A:$S, $F$26, FALSE)</f>
        <v>7.6721079999999997</v>
      </c>
      <c r="AE191" s="243" t="e">
        <f t="shared" ref="AE191" ca="1" si="746">X191*AD191/10000</f>
        <v>#VALUE!</v>
      </c>
      <c r="AF191" s="247" t="e">
        <f t="shared" ref="AF191" ca="1" si="747">W191/AE191</f>
        <v>#VALUE!</v>
      </c>
      <c r="AG191" s="237" t="e">
        <f t="shared" ref="AG191" ca="1" si="748">-AC191*AF190</f>
        <v>#VALUE!</v>
      </c>
      <c r="AH191" s="241" t="e">
        <f t="shared" ref="AH191" ca="1" si="749">AG191/K190</f>
        <v>#VALUE!</v>
      </c>
      <c r="AI191" s="237" t="e">
        <f t="shared" ref="AI191" ca="1" si="750">AL191+AK191</f>
        <v>#VALUE!</v>
      </c>
      <c r="AJ191" s="241" t="e">
        <f t="shared" ref="AJ191" ca="1" si="751">AF191-AF190</f>
        <v>#VALUE!</v>
      </c>
      <c r="AK191" s="245" t="e">
        <f t="shared" ref="AK191" ca="1" si="752">(AJ191*Y191)/2</f>
        <v>#VALUE!</v>
      </c>
      <c r="AL191" s="248" t="e">
        <f t="shared" ref="AL191" ca="1" si="753">AG191+R191</f>
        <v>#VALUE!</v>
      </c>
      <c r="AM191" s="241" t="e">
        <f t="shared" ref="AM191" ca="1" si="754">AL191/K190</f>
        <v>#VALUE!</v>
      </c>
      <c r="AN191" s="237" t="e">
        <f ca="1">SUM(AL$166:AL191)</f>
        <v>#VALUE!</v>
      </c>
      <c r="AO191" s="203" t="e">
        <f t="shared" ref="AO191" ca="1" si="755">BL191</f>
        <v>#VALUE!</v>
      </c>
      <c r="AP191" s="249" t="e">
        <f t="shared" ref="AP191" ca="1" si="756">(Z191*AF191*-1)+P191</f>
        <v>#VALUE!</v>
      </c>
      <c r="AQ191" s="250" t="e">
        <f t="shared" ref="AQ191" ca="1" si="757">AP191/K190</f>
        <v>#VALUE!</v>
      </c>
      <c r="AR191" s="204"/>
      <c r="AS191" s="221"/>
      <c r="AX191" s="208" t="str">
        <f ca="1">[2]!YBHIST($I$137,$I191,J$25,"sec","")</f>
        <v>E</v>
      </c>
      <c r="AY191" s="206" t="str">
        <f ca="1">[2]!YBPRICE($I$137,AX191&amp;"d","Market","AccruedInterest","Swap",$I191,"LMMSkew","","Model",100,"")</f>
        <v>E</v>
      </c>
      <c r="BA191" s="67">
        <f t="shared" si="574"/>
        <v>-12</v>
      </c>
      <c r="BI191" s="517" t="e">
        <f t="shared" ref="BI191" ca="1" si="758">1+S191</f>
        <v>#VALUE!</v>
      </c>
      <c r="BJ191" s="517" t="e">
        <f ca="1">PRODUCT($BI$166:BI191)-1</f>
        <v>#VALUE!</v>
      </c>
      <c r="BK191" s="517" t="e">
        <f t="shared" ref="BK191" ca="1" si="759">1+AM191</f>
        <v>#VALUE!</v>
      </c>
      <c r="BL191" s="517" t="e">
        <f ca="1">PRODUCT($BK$166:BK191)-1</f>
        <v>#VALUE!</v>
      </c>
    </row>
    <row r="192" spans="3:64" ht="15">
      <c r="C192" s="222">
        <f t="shared" ref="C192" ca="1" si="760">I192+10</f>
        <v>41769</v>
      </c>
      <c r="D192" s="70">
        <f t="shared" ref="D192" ca="1" si="761">I192+35</f>
        <v>41794</v>
      </c>
      <c r="E192" s="70" t="str">
        <f t="shared" ref="E192" ca="1" si="762">"FNMA"&amp;TEXT($J$23,"0.0")&amp;"-TBA-"&amp;TEXT(C192,"mmm")</f>
        <v>FNMA3.0-TBA-May</v>
      </c>
      <c r="F192" s="70" t="str">
        <f t="shared" ref="F192" ca="1" si="763">"FNMA"&amp;TEXT($J$23,"0.0")&amp;"-TBA-"&amp;TEXT(D192,"mmm")</f>
        <v>FNMA3.0-TBA-Jun</v>
      </c>
      <c r="G192" s="70" t="str">
        <f t="shared" si="590"/>
        <v>FNMA3.0-TBA-GEN</v>
      </c>
      <c r="H192" s="71"/>
      <c r="I192" s="133">
        <f ca="1">[2]!YBWORKDAY(EDATE(Base_Date, BA192), -1, "USD")</f>
        <v>41759</v>
      </c>
      <c r="J192" s="234" t="str">
        <f t="shared" ref="J192" ca="1" si="764">AX192</f>
        <v>E</v>
      </c>
      <c r="K192" s="237" t="e">
        <f t="shared" ref="K192" ca="1" si="765">AX192+AY192</f>
        <v>#VALUE!</v>
      </c>
      <c r="L192" s="237" t="e">
        <f t="shared" ref="L192" ca="1" si="766">K192-K191</f>
        <v>#VALUE!</v>
      </c>
      <c r="M192" s="238" t="str">
        <f ca="1">[2]!YBHIST($I$137,$I192,"LMMOAS","sec")</f>
        <v>E</v>
      </c>
      <c r="N192" s="239" t="str">
        <f ca="1">[2]!YBHIST($I$137,$I191,M$25,"sec","")</f>
        <v>E</v>
      </c>
      <c r="O192" s="240" t="str">
        <f ca="1">[2]!YBHIST("1 Month LIBOR",I192,"Yield","bmk","")</f>
        <v>E</v>
      </c>
      <c r="P192" s="237" t="e">
        <f t="shared" ref="P192" ca="1" si="767">K191-Q192</f>
        <v>#VALUE!</v>
      </c>
      <c r="Q192" s="171" t="str">
        <f ca="1">[2]!YBSCEN($I$137,$J191&amp;"d","Market",O$25,"Swap",$I191,"LMMSkew","","Model",100,0,29,"Gradual","ParShift|N",0,"Annualized ROR",O191,100,"",,,,"Default",,,,"Default",,)</f>
        <v>E</v>
      </c>
      <c r="R192" s="237" t="e">
        <f t="shared" ref="R192" ca="1" si="768">L192+P192</f>
        <v>#VALUE!</v>
      </c>
      <c r="S192" s="241" t="e">
        <f t="shared" ref="S192" ca="1" si="769">R192/K191</f>
        <v>#VALUE!</v>
      </c>
      <c r="T192" s="237" t="e">
        <f ca="1">SUM(R$165:R192)</f>
        <v>#VALUE!</v>
      </c>
      <c r="U192" s="241" t="e">
        <f t="shared" ref="U192" ca="1" si="770">BJ192</f>
        <v>#VALUE!</v>
      </c>
      <c r="V192" s="242">
        <f ca="1">VLOOKUP($I192, 'Barcap OAD'!$A:$S, $F$137, FALSE)</f>
        <v>-13.8</v>
      </c>
      <c r="W192" s="243" t="e">
        <f t="shared" ref="W192" ca="1" si="771">K192/10000*V192</f>
        <v>#VALUE!</v>
      </c>
      <c r="X192" s="244" t="str">
        <f ca="1">[2]!YBHIST($E192,$I192,X$25,"sec","")</f>
        <v>E</v>
      </c>
      <c r="Y192" s="237" t="e">
        <f t="shared" ref="Y192" ca="1" si="772">X192-X191</f>
        <v>#VALUE!</v>
      </c>
      <c r="Z192" s="171" t="e">
        <f t="shared" ref="Z192" ca="1" si="773">X191-AA191</f>
        <v>#VALUE!</v>
      </c>
      <c r="AA192" s="171" t="str">
        <f ca="1">[2]!YBHIST($F192,$I192,X$25,"sec","")</f>
        <v>E</v>
      </c>
      <c r="AB192" s="171" t="e">
        <f t="shared" ref="AB192" ca="1" si="774">X191-Z192</f>
        <v>#VALUE!</v>
      </c>
      <c r="AC192" s="245" t="e">
        <f t="shared" ref="AC192" ca="1" si="775">Y192+Z192</f>
        <v>#VALUE!</v>
      </c>
      <c r="AD192" s="246">
        <f ca="1">VLOOKUP($I192, 'Barcap OAD'!$A:$S, $F$26, FALSE)</f>
        <v>7.508197</v>
      </c>
      <c r="AE192" s="243" t="e">
        <f t="shared" ref="AE192" ca="1" si="776">X192*AD192/10000</f>
        <v>#VALUE!</v>
      </c>
      <c r="AF192" s="247" t="e">
        <f t="shared" ref="AF192" ca="1" si="777">W192/AE192</f>
        <v>#VALUE!</v>
      </c>
      <c r="AG192" s="237" t="e">
        <f t="shared" ref="AG192" ca="1" si="778">-AC192*AF191</f>
        <v>#VALUE!</v>
      </c>
      <c r="AH192" s="241" t="e">
        <f t="shared" ref="AH192" ca="1" si="779">AG192/K191</f>
        <v>#VALUE!</v>
      </c>
      <c r="AI192" s="237" t="e">
        <f t="shared" ref="AI192" ca="1" si="780">AL192+AK192</f>
        <v>#VALUE!</v>
      </c>
      <c r="AJ192" s="241" t="e">
        <f t="shared" ref="AJ192" ca="1" si="781">AF192-AF191</f>
        <v>#VALUE!</v>
      </c>
      <c r="AK192" s="245" t="e">
        <f t="shared" ref="AK192" ca="1" si="782">(AJ192*Y192)/2</f>
        <v>#VALUE!</v>
      </c>
      <c r="AL192" s="248" t="e">
        <f t="shared" ref="AL192" ca="1" si="783">AG192+R192</f>
        <v>#VALUE!</v>
      </c>
      <c r="AM192" s="241" t="e">
        <f t="shared" ref="AM192" ca="1" si="784">AL192/K191</f>
        <v>#VALUE!</v>
      </c>
      <c r="AN192" s="237" t="e">
        <f ca="1">SUM(AL$166:AL192)</f>
        <v>#VALUE!</v>
      </c>
      <c r="AO192" s="203" t="e">
        <f t="shared" ref="AO192" ca="1" si="785">BL192</f>
        <v>#VALUE!</v>
      </c>
      <c r="AP192" s="249" t="e">
        <f t="shared" ref="AP192" ca="1" si="786">(Z192*AF192*-1)+P192</f>
        <v>#VALUE!</v>
      </c>
      <c r="AQ192" s="250" t="e">
        <f t="shared" ref="AQ192" ca="1" si="787">AP192/K191</f>
        <v>#VALUE!</v>
      </c>
      <c r="AR192" s="204"/>
      <c r="AS192" s="221"/>
      <c r="AX192" s="208" t="str">
        <f ca="1">[2]!YBHIST($I$137,$I192,J$25,"sec","")</f>
        <v>E</v>
      </c>
      <c r="AY192" s="206" t="str">
        <f ca="1">[2]!YBPRICE($I$137,AX192&amp;"d","Market","AccruedInterest","Swap",$I192,"LMMSkew","","Model",100,"")</f>
        <v>E</v>
      </c>
      <c r="BA192" s="67">
        <f t="shared" si="574"/>
        <v>-11</v>
      </c>
      <c r="BI192" s="517" t="e">
        <f t="shared" ref="BI192" ca="1" si="788">1+S192</f>
        <v>#VALUE!</v>
      </c>
      <c r="BJ192" s="517" t="e">
        <f ca="1">PRODUCT($BI$166:BI192)-1</f>
        <v>#VALUE!</v>
      </c>
      <c r="BK192" s="517" t="e">
        <f t="shared" ref="BK192" ca="1" si="789">1+AM192</f>
        <v>#VALUE!</v>
      </c>
      <c r="BL192" s="517" t="e">
        <f ca="1">PRODUCT($BK$166:BK192)-1</f>
        <v>#VALUE!</v>
      </c>
    </row>
    <row r="193" spans="3:64" ht="15">
      <c r="C193" s="222">
        <f t="shared" ref="C193" ca="1" si="790">I193+10</f>
        <v>41799</v>
      </c>
      <c r="D193" s="70">
        <f t="shared" ref="D193" ca="1" si="791">I193+35</f>
        <v>41824</v>
      </c>
      <c r="E193" s="70" t="str">
        <f t="shared" ref="E193" ca="1" si="792">"FNMA"&amp;TEXT($J$23,"0.0")&amp;"-TBA-"&amp;TEXT(C193,"mmm")</f>
        <v>FNMA3.0-TBA-Jun</v>
      </c>
      <c r="F193" s="70" t="str">
        <f t="shared" ref="F193" ca="1" si="793">"FNMA"&amp;TEXT($J$23,"0.0")&amp;"-TBA-"&amp;TEXT(D193,"mmm")</f>
        <v>FNMA3.0-TBA-Jul</v>
      </c>
      <c r="G193" s="70" t="str">
        <f t="shared" si="590"/>
        <v>FNMA3.0-TBA-GEN</v>
      </c>
      <c r="H193" s="71"/>
      <c r="I193" s="133">
        <f ca="1">[2]!YBWORKDAY(EDATE(Base_Date, BA193), -1, "USD")</f>
        <v>41789</v>
      </c>
      <c r="J193" s="331" t="str">
        <f t="shared" ref="J193" ca="1" si="794">AX193</f>
        <v>E</v>
      </c>
      <c r="K193" s="332" t="e">
        <f t="shared" ref="K193" ca="1" si="795">AX193+AY193</f>
        <v>#VALUE!</v>
      </c>
      <c r="L193" s="332" t="e">
        <f t="shared" ref="L193" ca="1" si="796">K193-K192</f>
        <v>#VALUE!</v>
      </c>
      <c r="M193" s="333" t="str">
        <f ca="1">[2]!YBHIST($I$137,$I193,"LMMOAS","sec")</f>
        <v>E</v>
      </c>
      <c r="N193" s="334" t="str">
        <f ca="1">[2]!YBHIST($I$137,$I192,M$25,"sec","")</f>
        <v>E</v>
      </c>
      <c r="O193" s="335" t="str">
        <f ca="1">[2]!YBHIST("1 Month LIBOR",I193,"Yield","bmk","")</f>
        <v>E</v>
      </c>
      <c r="P193" s="332" t="e">
        <f t="shared" ref="P193" ca="1" si="797">K192-Q193</f>
        <v>#VALUE!</v>
      </c>
      <c r="Q193" s="336" t="str">
        <f ca="1">[2]!YBSCEN($I$137,$J192&amp;"d","Market",O$25,"Swap",$I192,"LMMSkew","","Model",100,0,29,"Gradual","ParShift|N",0,"Annualized ROR",O192,100,"",,,,"Default",,,,"Default",,)</f>
        <v>E</v>
      </c>
      <c r="R193" s="332" t="e">
        <f t="shared" ref="R193" ca="1" si="798">L193+P193</f>
        <v>#VALUE!</v>
      </c>
      <c r="S193" s="337" t="e">
        <f t="shared" ref="S193" ca="1" si="799">R193/K192</f>
        <v>#VALUE!</v>
      </c>
      <c r="T193" s="332" t="e">
        <f ca="1">SUM(R$165:R193)</f>
        <v>#VALUE!</v>
      </c>
      <c r="U193" s="337" t="e">
        <f t="shared" ref="U193" ca="1" si="800">BJ193</f>
        <v>#VALUE!</v>
      </c>
      <c r="V193" s="338">
        <f ca="1">VLOOKUP($I193, 'Barcap OAD'!$A:$S, $F$137, FALSE)</f>
        <v>-16</v>
      </c>
      <c r="W193" s="339" t="e">
        <f t="shared" ref="W193" ca="1" si="801">K193/10000*V193</f>
        <v>#VALUE!</v>
      </c>
      <c r="X193" s="340" t="str">
        <f ca="1">[2]!YBHIST($E193,$I193,X$25,"sec","")</f>
        <v>E</v>
      </c>
      <c r="Y193" s="332" t="e">
        <f t="shared" ref="Y193" ca="1" si="802">X193-X192</f>
        <v>#VALUE!</v>
      </c>
      <c r="Z193" s="336" t="e">
        <f t="shared" ref="Z193" ca="1" si="803">X192-AA192</f>
        <v>#VALUE!</v>
      </c>
      <c r="AA193" s="336" t="str">
        <f ca="1">[2]!YBHIST($F193,$I193,X$25,"sec","")</f>
        <v>E</v>
      </c>
      <c r="AB193" s="336" t="e">
        <f t="shared" ref="AB193" ca="1" si="804">X192-Z193</f>
        <v>#VALUE!</v>
      </c>
      <c r="AC193" s="341" t="e">
        <f t="shared" ref="AC193" ca="1" si="805">Y193+Z193</f>
        <v>#VALUE!</v>
      </c>
      <c r="AD193" s="342">
        <f ca="1">VLOOKUP($I193, 'Barcap OAD'!$A:$S, $F$26, FALSE)</f>
        <v>7.1980000000000004</v>
      </c>
      <c r="AE193" s="339" t="e">
        <f t="shared" ref="AE193" ca="1" si="806">X193*AD193/10000</f>
        <v>#VALUE!</v>
      </c>
      <c r="AF193" s="343" t="e">
        <f t="shared" ref="AF193" ca="1" si="807">W193/AE193</f>
        <v>#VALUE!</v>
      </c>
      <c r="AG193" s="332" t="e">
        <f t="shared" ref="AG193" ca="1" si="808">-AC193*AF192</f>
        <v>#VALUE!</v>
      </c>
      <c r="AH193" s="337" t="e">
        <f t="shared" ref="AH193" ca="1" si="809">AG193/K192</f>
        <v>#VALUE!</v>
      </c>
      <c r="AI193" s="332" t="e">
        <f t="shared" ref="AI193" ca="1" si="810">AL193+AK193</f>
        <v>#VALUE!</v>
      </c>
      <c r="AJ193" s="337" t="e">
        <f t="shared" ref="AJ193" ca="1" si="811">AF193-AF192</f>
        <v>#VALUE!</v>
      </c>
      <c r="AK193" s="341" t="e">
        <f t="shared" ref="AK193" ca="1" si="812">(AJ193*Y193)/2</f>
        <v>#VALUE!</v>
      </c>
      <c r="AL193" s="344" t="e">
        <f t="shared" ref="AL193" ca="1" si="813">AG193+R193</f>
        <v>#VALUE!</v>
      </c>
      <c r="AM193" s="337" t="e">
        <f t="shared" ref="AM193" ca="1" si="814">AL193/K192</f>
        <v>#VALUE!</v>
      </c>
      <c r="AN193" s="332" t="e">
        <f ca="1">SUM(AL$166:AL193)</f>
        <v>#VALUE!</v>
      </c>
      <c r="AO193" s="345" t="e">
        <f t="shared" ref="AO193" ca="1" si="815">BL193</f>
        <v>#VALUE!</v>
      </c>
      <c r="AP193" s="346" t="e">
        <f t="shared" ref="AP193" ca="1" si="816">(Z193*AF193*-1)+P193</f>
        <v>#VALUE!</v>
      </c>
      <c r="AQ193" s="347" t="e">
        <f t="shared" ref="AQ193" ca="1" si="817">AP193/K192</f>
        <v>#VALUE!</v>
      </c>
      <c r="AR193" s="204"/>
      <c r="AS193" s="221"/>
      <c r="AX193" s="208" t="str">
        <f ca="1">[2]!YBHIST($I$137,$I193,J$25,"sec","")</f>
        <v>E</v>
      </c>
      <c r="AY193" s="206" t="str">
        <f ca="1">[2]!YBPRICE($I$137,AX193&amp;"d","Market","AccruedInterest","Swap",$I193,"LMMSkew","","Model",100,"")</f>
        <v>E</v>
      </c>
      <c r="BA193" s="67">
        <f t="shared" si="574"/>
        <v>-10</v>
      </c>
      <c r="BI193" s="517" t="e">
        <f t="shared" ref="BI193" ca="1" si="818">1+S193</f>
        <v>#VALUE!</v>
      </c>
      <c r="BJ193" s="517" t="e">
        <f ca="1">PRODUCT($BI$166:BI193)-1</f>
        <v>#VALUE!</v>
      </c>
      <c r="BK193" s="517" t="e">
        <f t="shared" ref="BK193" ca="1" si="819">1+AM193</f>
        <v>#VALUE!</v>
      </c>
      <c r="BL193" s="517" t="e">
        <f ca="1">PRODUCT($BK$166:BK193)-1</f>
        <v>#VALUE!</v>
      </c>
    </row>
    <row r="194" spans="3:64" ht="15">
      <c r="C194" s="222">
        <f t="shared" ref="C194" ca="1" si="820">I194+10</f>
        <v>41830</v>
      </c>
      <c r="D194" s="70">
        <f t="shared" ref="D194" ca="1" si="821">I194+35</f>
        <v>41855</v>
      </c>
      <c r="E194" s="70" t="str">
        <f t="shared" ref="E194" ca="1" si="822">"FNMA"&amp;TEXT($J$23,"0.0")&amp;"-TBA-"&amp;TEXT(C194,"mmm")</f>
        <v>FNMA3.0-TBA-Jul</v>
      </c>
      <c r="F194" s="70" t="str">
        <f t="shared" ref="F194" ca="1" si="823">"FNMA"&amp;TEXT($J$23,"0.0")&amp;"-TBA-"&amp;TEXT(D194,"mmm")</f>
        <v>FNMA3.0-TBA-Aug</v>
      </c>
      <c r="G194" s="70" t="str">
        <f t="shared" si="590"/>
        <v>FNMA3.0-TBA-GEN</v>
      </c>
      <c r="H194" s="71"/>
      <c r="I194" s="133">
        <f ca="1">[2]!YBWORKDAY(EDATE(Base_Date, BA194), -1, "USD")</f>
        <v>41820</v>
      </c>
      <c r="J194" s="234" t="str">
        <f t="shared" ref="J194" ca="1" si="824">AX194</f>
        <v>E</v>
      </c>
      <c r="K194" s="237" t="e">
        <f t="shared" ref="K194" ca="1" si="825">AX194+AY194</f>
        <v>#VALUE!</v>
      </c>
      <c r="L194" s="237" t="e">
        <f t="shared" ref="L194" ca="1" si="826">K194-K193</f>
        <v>#VALUE!</v>
      </c>
      <c r="M194" s="238" t="str">
        <f ca="1">[2]!YBHIST($I$137,$I194,"LMMOAS","sec")</f>
        <v>E</v>
      </c>
      <c r="N194" s="239" t="str">
        <f ca="1">[2]!YBHIST($I$137,$I193,M$25,"sec","")</f>
        <v>E</v>
      </c>
      <c r="O194" s="240" t="str">
        <f ca="1">[2]!YBHIST("1 Month LIBOR",I194,"Yield","bmk","")</f>
        <v>E</v>
      </c>
      <c r="P194" s="237" t="e">
        <f t="shared" ref="P194" ca="1" si="827">K193-Q194</f>
        <v>#VALUE!</v>
      </c>
      <c r="Q194" s="171" t="str">
        <f ca="1">[2]!YBSCEN($I$137,$J193&amp;"d","Market",O$25,"Swap",$I193,"LMMSkew","","Model",100,0,29,"Gradual","ParShift|N",0,"Annualized ROR",O193,100,"",,,,"Default",,,,"Default",,)</f>
        <v>E</v>
      </c>
      <c r="R194" s="237" t="e">
        <f t="shared" ref="R194" ca="1" si="828">L194+P194</f>
        <v>#VALUE!</v>
      </c>
      <c r="S194" s="241" t="e">
        <f t="shared" ref="S194" ca="1" si="829">R194/K193</f>
        <v>#VALUE!</v>
      </c>
      <c r="T194" s="237" t="e">
        <f ca="1">SUM(R$165:R194)</f>
        <v>#VALUE!</v>
      </c>
      <c r="U194" s="241" t="e">
        <f t="shared" ref="U194" ca="1" si="830">BJ194</f>
        <v>#VALUE!</v>
      </c>
      <c r="V194" s="242">
        <f ca="1">VLOOKUP($I194, 'Barcap OAD'!$A:$S, $F$137, FALSE)</f>
        <v>-16</v>
      </c>
      <c r="W194" s="243" t="e">
        <f t="shared" ref="W194" ca="1" si="831">K194/10000*V194</f>
        <v>#VALUE!</v>
      </c>
      <c r="X194" s="244" t="str">
        <f ca="1">[2]!YBHIST($E194,$I194,X$25,"sec","")</f>
        <v>E</v>
      </c>
      <c r="Y194" s="237" t="e">
        <f t="shared" ref="Y194" ca="1" si="832">X194-X193</f>
        <v>#VALUE!</v>
      </c>
      <c r="Z194" s="171" t="e">
        <f t="shared" ref="Z194" ca="1" si="833">X193-AA193</f>
        <v>#VALUE!</v>
      </c>
      <c r="AA194" s="171" t="str">
        <f ca="1">[2]!YBHIST($F194,$I194,X$25,"sec","")</f>
        <v>E</v>
      </c>
      <c r="AB194" s="171" t="e">
        <f t="shared" ref="AB194" ca="1" si="834">X193-Z194</f>
        <v>#VALUE!</v>
      </c>
      <c r="AC194" s="245" t="e">
        <f t="shared" ref="AC194" ca="1" si="835">Y194+Z194</f>
        <v>#VALUE!</v>
      </c>
      <c r="AD194" s="246">
        <f ca="1">VLOOKUP($I194, 'Barcap OAD'!$A:$S, $F$26, FALSE)</f>
        <v>7.2728479999999998</v>
      </c>
      <c r="AE194" s="243" t="e">
        <f t="shared" ref="AE194" ca="1" si="836">X194*AD194/10000</f>
        <v>#VALUE!</v>
      </c>
      <c r="AF194" s="247" t="e">
        <f t="shared" ref="AF194" ca="1" si="837">W194/AE194</f>
        <v>#VALUE!</v>
      </c>
      <c r="AG194" s="237" t="e">
        <f t="shared" ref="AG194" ca="1" si="838">-AC194*AF193</f>
        <v>#VALUE!</v>
      </c>
      <c r="AH194" s="241" t="e">
        <f t="shared" ref="AH194" ca="1" si="839">AG194/K193</f>
        <v>#VALUE!</v>
      </c>
      <c r="AI194" s="237" t="e">
        <f t="shared" ref="AI194" ca="1" si="840">AL194+AK194</f>
        <v>#VALUE!</v>
      </c>
      <c r="AJ194" s="241" t="e">
        <f t="shared" ref="AJ194" ca="1" si="841">AF194-AF193</f>
        <v>#VALUE!</v>
      </c>
      <c r="AK194" s="245" t="e">
        <f t="shared" ref="AK194" ca="1" si="842">(AJ194*Y194)/2</f>
        <v>#VALUE!</v>
      </c>
      <c r="AL194" s="248" t="e">
        <f t="shared" ref="AL194" ca="1" si="843">AG194+R194</f>
        <v>#VALUE!</v>
      </c>
      <c r="AM194" s="241" t="e">
        <f t="shared" ref="AM194" ca="1" si="844">AL194/K193</f>
        <v>#VALUE!</v>
      </c>
      <c r="AN194" s="237" t="e">
        <f ca="1">SUM(AL$166:AL194)</f>
        <v>#VALUE!</v>
      </c>
      <c r="AO194" s="203" t="e">
        <f t="shared" ref="AO194" ca="1" si="845">BL194</f>
        <v>#VALUE!</v>
      </c>
      <c r="AP194" s="249" t="e">
        <f t="shared" ref="AP194" ca="1" si="846">(Z194*AF194*-1)+P194</f>
        <v>#VALUE!</v>
      </c>
      <c r="AQ194" s="250" t="e">
        <f t="shared" ref="AQ194" ca="1" si="847">AP194/K193</f>
        <v>#VALUE!</v>
      </c>
      <c r="AR194" s="204"/>
      <c r="AS194" s="221"/>
      <c r="AX194" s="208" t="str">
        <f ca="1">[2]!YBHIST($I$137,$I194,J$25,"sec","")</f>
        <v>E</v>
      </c>
      <c r="AY194" s="206" t="str">
        <f ca="1">[2]!YBPRICE($I$137,AX194&amp;"d","Market","AccruedInterest","Swap",$I194,"LMMSkew","","Model",100,"")</f>
        <v>E</v>
      </c>
      <c r="BA194" s="67">
        <f t="shared" si="574"/>
        <v>-9</v>
      </c>
      <c r="BI194" s="517" t="e">
        <f t="shared" ref="BI194" ca="1" si="848">1+S194</f>
        <v>#VALUE!</v>
      </c>
      <c r="BJ194" s="517" t="e">
        <f ca="1">PRODUCT($BI$166:BI194)-1</f>
        <v>#VALUE!</v>
      </c>
      <c r="BK194" s="517" t="e">
        <f t="shared" ref="BK194" ca="1" si="849">1+AM194</f>
        <v>#VALUE!</v>
      </c>
      <c r="BL194" s="517" t="e">
        <f ca="1">PRODUCT($BK$166:BK194)-1</f>
        <v>#VALUE!</v>
      </c>
    </row>
    <row r="195" spans="3:64" ht="15">
      <c r="C195" s="222">
        <f t="shared" ref="C195" ca="1" si="850">I195+10</f>
        <v>41861</v>
      </c>
      <c r="D195" s="70">
        <f t="shared" ref="D195" ca="1" si="851">I195+35</f>
        <v>41886</v>
      </c>
      <c r="E195" s="70" t="str">
        <f t="shared" ref="E195" ca="1" si="852">"FNMA"&amp;TEXT($J$23,"0.0")&amp;"-TBA-"&amp;TEXT(C195,"mmm")</f>
        <v>FNMA3.0-TBA-Aug</v>
      </c>
      <c r="F195" s="70" t="str">
        <f t="shared" ref="F195" ca="1" si="853">"FNMA"&amp;TEXT($J$23,"0.0")&amp;"-TBA-"&amp;TEXT(D195,"mmm")</f>
        <v>FNMA3.0-TBA-Sep</v>
      </c>
      <c r="G195" s="70" t="str">
        <f t="shared" si="590"/>
        <v>FNMA3.0-TBA-GEN</v>
      </c>
      <c r="H195" s="71"/>
      <c r="I195" s="133">
        <f ca="1">[2]!YBWORKDAY(EDATE(Base_Date, BA195), -1, "USD")</f>
        <v>41851</v>
      </c>
      <c r="J195" s="234" t="str">
        <f t="shared" ref="J195" ca="1" si="854">AX195</f>
        <v>E</v>
      </c>
      <c r="K195" s="237" t="e">
        <f t="shared" ref="K195" ca="1" si="855">AX195+AY195</f>
        <v>#VALUE!</v>
      </c>
      <c r="L195" s="237" t="e">
        <f t="shared" ref="L195" ca="1" si="856">K195-K194</f>
        <v>#VALUE!</v>
      </c>
      <c r="M195" s="238" t="str">
        <f ca="1">[2]!YBHIST($I$137,$I195,"LMMOAS","sec")</f>
        <v>E</v>
      </c>
      <c r="N195" s="239" t="str">
        <f ca="1">[2]!YBHIST($I$137,$I194,M$25,"sec","")</f>
        <v>E</v>
      </c>
      <c r="O195" s="240" t="str">
        <f ca="1">[2]!YBHIST("1 Month LIBOR",I195,"Yield","bmk","")</f>
        <v>E</v>
      </c>
      <c r="P195" s="237" t="e">
        <f t="shared" ref="P195" ca="1" si="857">K194-Q195</f>
        <v>#VALUE!</v>
      </c>
      <c r="Q195" s="171" t="str">
        <f ca="1">[2]!YBSCEN($I$137,$J194&amp;"d","Market",O$25,"Swap",$I194,"LMMSkew","","Model",100,0,29,"Gradual","ParShift|N",0,"Annualized ROR",O194,100,"",,,,"Default",,,,"Default",,)</f>
        <v>E</v>
      </c>
      <c r="R195" s="237" t="e">
        <f t="shared" ref="R195" ca="1" si="858">L195+P195</f>
        <v>#VALUE!</v>
      </c>
      <c r="S195" s="241" t="e">
        <f t="shared" ref="S195" ca="1" si="859">R195/K194</f>
        <v>#VALUE!</v>
      </c>
      <c r="T195" s="237" t="e">
        <f ca="1">SUM(R$165:R195)</f>
        <v>#VALUE!</v>
      </c>
      <c r="U195" s="241" t="e">
        <f t="shared" ref="U195" ca="1" si="860">BJ195</f>
        <v>#VALUE!</v>
      </c>
      <c r="V195" s="242">
        <f ca="1">VLOOKUP($I195, 'Barcap OAD'!$A:$S, $F$137, FALSE)</f>
        <v>-14.7</v>
      </c>
      <c r="W195" s="243" t="e">
        <f t="shared" ref="W195" ca="1" si="861">K195/10000*V195</f>
        <v>#VALUE!</v>
      </c>
      <c r="X195" s="244" t="str">
        <f ca="1">[2]!YBHIST($E195,$I195,X$25,"sec","")</f>
        <v>E</v>
      </c>
      <c r="Y195" s="237" t="e">
        <f t="shared" ref="Y195" ca="1" si="862">X195-X194</f>
        <v>#VALUE!</v>
      </c>
      <c r="Z195" s="171" t="e">
        <f t="shared" ref="Z195" ca="1" si="863">X194-AA194</f>
        <v>#VALUE!</v>
      </c>
      <c r="AA195" s="171" t="str">
        <f ca="1">[2]!YBHIST($F195,$I195,X$25,"sec","")</f>
        <v>E</v>
      </c>
      <c r="AB195" s="171" t="e">
        <f t="shared" ref="AB195" ca="1" si="864">X194-Z195</f>
        <v>#VALUE!</v>
      </c>
      <c r="AC195" s="245" t="e">
        <f t="shared" ref="AC195" ca="1" si="865">Y195+Z195</f>
        <v>#VALUE!</v>
      </c>
      <c r="AD195" s="246">
        <f ca="1">VLOOKUP($I195, 'Barcap OAD'!$A:$S, $F$26, FALSE)</f>
        <v>7.148028</v>
      </c>
      <c r="AE195" s="243" t="e">
        <f t="shared" ref="AE195" ca="1" si="866">X195*AD195/10000</f>
        <v>#VALUE!</v>
      </c>
      <c r="AF195" s="247" t="e">
        <f t="shared" ref="AF195" ca="1" si="867">W195/AE195</f>
        <v>#VALUE!</v>
      </c>
      <c r="AG195" s="237" t="e">
        <f t="shared" ref="AG195" ca="1" si="868">-AC195*AF194</f>
        <v>#VALUE!</v>
      </c>
      <c r="AH195" s="241" t="e">
        <f t="shared" ref="AH195" ca="1" si="869">AG195/K194</f>
        <v>#VALUE!</v>
      </c>
      <c r="AI195" s="237" t="e">
        <f t="shared" ref="AI195" ca="1" si="870">AL195+AK195</f>
        <v>#VALUE!</v>
      </c>
      <c r="AJ195" s="241" t="e">
        <f t="shared" ref="AJ195" ca="1" si="871">AF195-AF194</f>
        <v>#VALUE!</v>
      </c>
      <c r="AK195" s="245" t="e">
        <f t="shared" ref="AK195" ca="1" si="872">(AJ195*Y195)/2</f>
        <v>#VALUE!</v>
      </c>
      <c r="AL195" s="248" t="e">
        <f t="shared" ref="AL195" ca="1" si="873">AG195+R195</f>
        <v>#VALUE!</v>
      </c>
      <c r="AM195" s="241" t="e">
        <f t="shared" ref="AM195" ca="1" si="874">AL195/K194</f>
        <v>#VALUE!</v>
      </c>
      <c r="AN195" s="237" t="e">
        <f ca="1">SUM(AL$166:AL195)</f>
        <v>#VALUE!</v>
      </c>
      <c r="AO195" s="203" t="e">
        <f t="shared" ref="AO195" ca="1" si="875">BL195</f>
        <v>#VALUE!</v>
      </c>
      <c r="AP195" s="249" t="e">
        <f t="shared" ref="AP195" ca="1" si="876">(Z195*AF195*-1)+P195</f>
        <v>#VALUE!</v>
      </c>
      <c r="AQ195" s="250" t="e">
        <f t="shared" ref="AQ195" ca="1" si="877">AP195/K194</f>
        <v>#VALUE!</v>
      </c>
      <c r="AR195" s="204"/>
      <c r="AS195" s="221"/>
      <c r="AX195" s="208" t="str">
        <f ca="1">[2]!YBHIST($I$137,$I195,J$25,"sec","")</f>
        <v>E</v>
      </c>
      <c r="AY195" s="206" t="str">
        <f ca="1">[2]!YBPRICE($I$137,AX195&amp;"d","Market","AccruedInterest","Swap",$I195,"LMMSkew","","Model",100,"")</f>
        <v>E</v>
      </c>
      <c r="BA195" s="67">
        <f t="shared" si="574"/>
        <v>-8</v>
      </c>
      <c r="BI195" s="517" t="e">
        <f t="shared" ref="BI195" ca="1" si="878">1+S195</f>
        <v>#VALUE!</v>
      </c>
      <c r="BJ195" s="517" t="e">
        <f ca="1">PRODUCT($BI$166:BI195)-1</f>
        <v>#VALUE!</v>
      </c>
      <c r="BK195" s="517" t="e">
        <f t="shared" ref="BK195" ca="1" si="879">1+AM195</f>
        <v>#VALUE!</v>
      </c>
      <c r="BL195" s="517" t="e">
        <f ca="1">PRODUCT($BK$166:BK195)-1</f>
        <v>#VALUE!</v>
      </c>
    </row>
    <row r="196" spans="3:64" ht="15">
      <c r="C196" s="222">
        <f t="shared" ref="C196" ca="1" si="880">I196+10</f>
        <v>41890</v>
      </c>
      <c r="D196" s="70">
        <f t="shared" ref="D196" ca="1" si="881">I196+35</f>
        <v>41915</v>
      </c>
      <c r="E196" s="70" t="str">
        <f t="shared" ref="E196" ca="1" si="882">"FNMA"&amp;TEXT($J$23,"0.0")&amp;"-TBA-"&amp;TEXT(C196,"mmm")</f>
        <v>FNMA3.0-TBA-Sep</v>
      </c>
      <c r="F196" s="70" t="str">
        <f t="shared" ref="F196" ca="1" si="883">"FNMA"&amp;TEXT($J$23,"0.0")&amp;"-TBA-"&amp;TEXT(D196,"mmm")</f>
        <v>FNMA3.0-TBA-Oct</v>
      </c>
      <c r="G196" s="70" t="str">
        <f t="shared" si="590"/>
        <v>FNMA3.0-TBA-GEN</v>
      </c>
      <c r="H196" s="71"/>
      <c r="I196" s="133">
        <f ca="1">[2]!YBWORKDAY(EDATE(Base_Date, BA196), -1, "USD")</f>
        <v>41880</v>
      </c>
      <c r="J196" s="234" t="str">
        <f t="shared" ref="J196" ca="1" si="884">AX196</f>
        <v>E</v>
      </c>
      <c r="K196" s="237" t="e">
        <f t="shared" ref="K196" ca="1" si="885">AX196+AY196</f>
        <v>#VALUE!</v>
      </c>
      <c r="L196" s="237" t="e">
        <f t="shared" ref="L196" ca="1" si="886">K196-K195</f>
        <v>#VALUE!</v>
      </c>
      <c r="M196" s="238" t="str">
        <f ca="1">[2]!YBHIST($I$137,$I196,"LMMOAS","sec")</f>
        <v>E</v>
      </c>
      <c r="N196" s="239" t="str">
        <f ca="1">[2]!YBHIST($I$137,$I195,M$25,"sec","")</f>
        <v>E</v>
      </c>
      <c r="O196" s="240" t="str">
        <f ca="1">[2]!YBHIST("1 Month LIBOR",I196,"Yield","bmk","")</f>
        <v>E</v>
      </c>
      <c r="P196" s="237" t="e">
        <f t="shared" ref="P196" ca="1" si="887">K195-Q196</f>
        <v>#VALUE!</v>
      </c>
      <c r="Q196" s="171" t="str">
        <f ca="1">[2]!YBSCEN($I$137,$J195&amp;"d","Market",O$25,"Swap",$I195,"LMMSkew","","Model",100,0,29,"Gradual","ParShift|N",0,"Annualized ROR",O195,100,"",,,,"Default",,,,"Default",,)</f>
        <v>E</v>
      </c>
      <c r="R196" s="237" t="e">
        <f t="shared" ref="R196" ca="1" si="888">L196+P196</f>
        <v>#VALUE!</v>
      </c>
      <c r="S196" s="241" t="e">
        <f t="shared" ref="S196" ca="1" si="889">R196/K195</f>
        <v>#VALUE!</v>
      </c>
      <c r="T196" s="237" t="e">
        <f ca="1">SUM(R$165:R196)</f>
        <v>#VALUE!</v>
      </c>
      <c r="U196" s="241" t="e">
        <f t="shared" ref="U196" ca="1" si="890">BJ196</f>
        <v>#VALUE!</v>
      </c>
      <c r="V196" s="242">
        <f ca="1">VLOOKUP($I196, 'Barcap OAD'!$A:$S, $F$137, FALSE)</f>
        <v>-16.899999999999999</v>
      </c>
      <c r="W196" s="243" t="e">
        <f t="shared" ref="W196" ca="1" si="891">K196/10000*V196</f>
        <v>#VALUE!</v>
      </c>
      <c r="X196" s="244" t="str">
        <f ca="1">[2]!YBHIST($E196,$I196,X$25,"sec","")</f>
        <v>E</v>
      </c>
      <c r="Y196" s="237" t="e">
        <f t="shared" ref="Y196" ca="1" si="892">X196-X195</f>
        <v>#VALUE!</v>
      </c>
      <c r="Z196" s="171" t="e">
        <f t="shared" ref="Z196" ca="1" si="893">X195-AA195</f>
        <v>#VALUE!</v>
      </c>
      <c r="AA196" s="171" t="str">
        <f ca="1">[2]!YBHIST($F196,$I196,X$25,"sec","")</f>
        <v>E</v>
      </c>
      <c r="AB196" s="171" t="e">
        <f t="shared" ref="AB196" ca="1" si="894">X195-Z196</f>
        <v>#VALUE!</v>
      </c>
      <c r="AC196" s="245" t="e">
        <f t="shared" ref="AC196" ca="1" si="895">Y196+Z196</f>
        <v>#VALUE!</v>
      </c>
      <c r="AD196" s="246">
        <f ca="1">VLOOKUP($I196, 'Barcap OAD'!$A:$S, $F$26, FALSE)</f>
        <v>6.8048909999999996</v>
      </c>
      <c r="AE196" s="243" t="e">
        <f t="shared" ref="AE196" ca="1" si="896">X196*AD196/10000</f>
        <v>#VALUE!</v>
      </c>
      <c r="AF196" s="247" t="e">
        <f t="shared" ref="AF196" ca="1" si="897">W196/AE196</f>
        <v>#VALUE!</v>
      </c>
      <c r="AG196" s="237" t="e">
        <f t="shared" ref="AG196" ca="1" si="898">-AC196*AF195</f>
        <v>#VALUE!</v>
      </c>
      <c r="AH196" s="241" t="e">
        <f t="shared" ref="AH196" ca="1" si="899">AG196/K195</f>
        <v>#VALUE!</v>
      </c>
      <c r="AI196" s="237" t="e">
        <f t="shared" ref="AI196" ca="1" si="900">AL196+AK196</f>
        <v>#VALUE!</v>
      </c>
      <c r="AJ196" s="241" t="e">
        <f t="shared" ref="AJ196" ca="1" si="901">AF196-AF195</f>
        <v>#VALUE!</v>
      </c>
      <c r="AK196" s="245" t="e">
        <f t="shared" ref="AK196" ca="1" si="902">(AJ196*Y196)/2</f>
        <v>#VALUE!</v>
      </c>
      <c r="AL196" s="248" t="e">
        <f t="shared" ref="AL196" ca="1" si="903">AG196+R196</f>
        <v>#VALUE!</v>
      </c>
      <c r="AM196" s="241" t="e">
        <f t="shared" ref="AM196" ca="1" si="904">AL196/K195</f>
        <v>#VALUE!</v>
      </c>
      <c r="AN196" s="237" t="e">
        <f ca="1">SUM(AL$166:AL196)</f>
        <v>#VALUE!</v>
      </c>
      <c r="AO196" s="203" t="e">
        <f t="shared" ref="AO196" ca="1" si="905">BL196</f>
        <v>#VALUE!</v>
      </c>
      <c r="AP196" s="249" t="e">
        <f t="shared" ref="AP196" ca="1" si="906">(Z196*AF196*-1)+P196</f>
        <v>#VALUE!</v>
      </c>
      <c r="AQ196" s="250" t="e">
        <f t="shared" ref="AQ196" ca="1" si="907">AP196/K195</f>
        <v>#VALUE!</v>
      </c>
      <c r="AR196" s="204"/>
      <c r="AS196" s="221"/>
      <c r="AX196" s="208" t="str">
        <f ca="1">[2]!YBHIST($I$137,$I196,J$25,"sec","")</f>
        <v>E</v>
      </c>
      <c r="AY196" s="206" t="str">
        <f ca="1">[2]!YBPRICE($I$137,AX196&amp;"d","Market","AccruedInterest","Swap",$I196,"LMMSkew","","Model",100,"")</f>
        <v>E</v>
      </c>
      <c r="BA196" s="67">
        <f t="shared" si="574"/>
        <v>-7</v>
      </c>
      <c r="BI196" s="517" t="e">
        <f t="shared" ref="BI196" ca="1" si="908">1+S196</f>
        <v>#VALUE!</v>
      </c>
      <c r="BJ196" s="517" t="e">
        <f ca="1">PRODUCT($BI$166:BI196)-1</f>
        <v>#VALUE!</v>
      </c>
      <c r="BK196" s="517" t="e">
        <f t="shared" ref="BK196" ca="1" si="909">1+AM196</f>
        <v>#VALUE!</v>
      </c>
      <c r="BL196" s="517" t="e">
        <f ca="1">PRODUCT($BK$166:BK196)-1</f>
        <v>#VALUE!</v>
      </c>
    </row>
    <row r="197" spans="3:64" ht="15">
      <c r="C197" s="222">
        <f t="shared" ref="C197" ca="1" si="910">I197+10</f>
        <v>41922</v>
      </c>
      <c r="D197" s="70">
        <f t="shared" ref="D197" ca="1" si="911">I197+35</f>
        <v>41947</v>
      </c>
      <c r="E197" s="70" t="str">
        <f t="shared" ref="E197" ca="1" si="912">"FNMA"&amp;TEXT($J$23,"0.0")&amp;"-TBA-"&amp;TEXT(C197,"mmm")</f>
        <v>FNMA3.0-TBA-Oct</v>
      </c>
      <c r="F197" s="70" t="str">
        <f t="shared" ref="F197" ca="1" si="913">"FNMA"&amp;TEXT($J$23,"0.0")&amp;"-TBA-"&amp;TEXT(D197,"mmm")</f>
        <v>FNMA3.0-TBA-Nov</v>
      </c>
      <c r="G197" s="70" t="str">
        <f t="shared" si="590"/>
        <v>FNMA3.0-TBA-GEN</v>
      </c>
      <c r="H197" s="71"/>
      <c r="I197" s="133">
        <f ca="1">[2]!YBWORKDAY(EDATE(Base_Date, BA197), -1, "USD")</f>
        <v>41912</v>
      </c>
      <c r="J197" s="234" t="str">
        <f t="shared" ref="J197" ca="1" si="914">AX197</f>
        <v>E</v>
      </c>
      <c r="K197" s="237" t="e">
        <f t="shared" ref="K197" ca="1" si="915">AX197+AY197</f>
        <v>#VALUE!</v>
      </c>
      <c r="L197" s="237" t="e">
        <f t="shared" ref="L197" ca="1" si="916">K197-K196</f>
        <v>#VALUE!</v>
      </c>
      <c r="M197" s="238" t="str">
        <f ca="1">[2]!YBHIST($I$137,$I197,"LMMOAS","sec")</f>
        <v>E</v>
      </c>
      <c r="N197" s="239" t="str">
        <f ca="1">[2]!YBHIST($I$137,$I196,M$25,"sec","")</f>
        <v>E</v>
      </c>
      <c r="O197" s="240" t="str">
        <f ca="1">[2]!YBHIST("1 Month LIBOR",I197,"Yield","bmk","")</f>
        <v>E</v>
      </c>
      <c r="P197" s="237" t="e">
        <f t="shared" ref="P197" ca="1" si="917">K196-Q197</f>
        <v>#VALUE!</v>
      </c>
      <c r="Q197" s="171" t="str">
        <f ca="1">[2]!YBSCEN($I$137,$J196&amp;"d","Market",O$25,"Swap",$I196,"LMMSkew","","Model",100,0,29,"Gradual","ParShift|N",0,"Annualized ROR",O196,100,"",,,,"Default",,,,"Default",,)</f>
        <v>E</v>
      </c>
      <c r="R197" s="237" t="e">
        <f t="shared" ref="R197" ca="1" si="918">L197+P197</f>
        <v>#VALUE!</v>
      </c>
      <c r="S197" s="241" t="e">
        <f t="shared" ref="S197" ca="1" si="919">R197/K196</f>
        <v>#VALUE!</v>
      </c>
      <c r="T197" s="237" t="e">
        <f ca="1">SUM(R$165:R197)</f>
        <v>#VALUE!</v>
      </c>
      <c r="U197" s="241" t="e">
        <f t="shared" ref="U197" ca="1" si="920">BJ197</f>
        <v>#VALUE!</v>
      </c>
      <c r="V197" s="242">
        <f ca="1">VLOOKUP($I197, 'Barcap OAD'!$A:$S, $F$137, FALSE)</f>
        <v>-15.3</v>
      </c>
      <c r="W197" s="243" t="e">
        <f t="shared" ref="W197" ca="1" si="921">K197/10000*V197</f>
        <v>#VALUE!</v>
      </c>
      <c r="X197" s="244" t="str">
        <f ca="1">[2]!YBHIST($E197,$I197,X$25,"sec","")</f>
        <v>E</v>
      </c>
      <c r="Y197" s="237" t="e">
        <f t="shared" ref="Y197" ca="1" si="922">X197-X196</f>
        <v>#VALUE!</v>
      </c>
      <c r="Z197" s="171" t="e">
        <f t="shared" ref="Z197" ca="1" si="923">X196-AA196</f>
        <v>#VALUE!</v>
      </c>
      <c r="AA197" s="171" t="str">
        <f ca="1">[2]!YBHIST($F197,$I197,X$25,"sec","")</f>
        <v>E</v>
      </c>
      <c r="AB197" s="171" t="e">
        <f t="shared" ref="AB197" ca="1" si="924">X196-Z197</f>
        <v>#VALUE!</v>
      </c>
      <c r="AC197" s="245" t="e">
        <f t="shared" ref="AC197" ca="1" si="925">Y197+Z197</f>
        <v>#VALUE!</v>
      </c>
      <c r="AD197" s="246">
        <f ca="1">VLOOKUP($I197, 'Barcap OAD'!$A:$S, $F$26, FALSE)</f>
        <v>6.9646030000000003</v>
      </c>
      <c r="AE197" s="243" t="e">
        <f t="shared" ref="AE197" ca="1" si="926">X197*AD197/10000</f>
        <v>#VALUE!</v>
      </c>
      <c r="AF197" s="247" t="e">
        <f t="shared" ref="AF197" ca="1" si="927">W197/AE197</f>
        <v>#VALUE!</v>
      </c>
      <c r="AG197" s="237" t="e">
        <f t="shared" ref="AG197" ca="1" si="928">-AC197*AF196</f>
        <v>#VALUE!</v>
      </c>
      <c r="AH197" s="241" t="e">
        <f t="shared" ref="AH197" ca="1" si="929">AG197/K196</f>
        <v>#VALUE!</v>
      </c>
      <c r="AI197" s="237" t="e">
        <f t="shared" ref="AI197" ca="1" si="930">AL197+AK197</f>
        <v>#VALUE!</v>
      </c>
      <c r="AJ197" s="241" t="e">
        <f t="shared" ref="AJ197" ca="1" si="931">AF197-AF196</f>
        <v>#VALUE!</v>
      </c>
      <c r="AK197" s="245" t="e">
        <f t="shared" ref="AK197" ca="1" si="932">(AJ197*Y197)/2</f>
        <v>#VALUE!</v>
      </c>
      <c r="AL197" s="248" t="e">
        <f t="shared" ref="AL197" ca="1" si="933">AG197+R197</f>
        <v>#VALUE!</v>
      </c>
      <c r="AM197" s="241" t="e">
        <f t="shared" ref="AM197" ca="1" si="934">AL197/K196</f>
        <v>#VALUE!</v>
      </c>
      <c r="AN197" s="237" t="e">
        <f ca="1">SUM(AL$166:AL197)</f>
        <v>#VALUE!</v>
      </c>
      <c r="AO197" s="203" t="e">
        <f t="shared" ref="AO197" ca="1" si="935">BL197</f>
        <v>#VALUE!</v>
      </c>
      <c r="AP197" s="249" t="e">
        <f t="shared" ref="AP197" ca="1" si="936">(Z197*AF197*-1)+P197</f>
        <v>#VALUE!</v>
      </c>
      <c r="AQ197" s="250" t="e">
        <f t="shared" ref="AQ197" ca="1" si="937">AP197/K196</f>
        <v>#VALUE!</v>
      </c>
      <c r="AR197" s="204"/>
      <c r="AS197" s="221"/>
      <c r="AX197" s="208" t="str">
        <f ca="1">[2]!YBHIST($I$137,$I197,J$25,"sec","")</f>
        <v>E</v>
      </c>
      <c r="AY197" s="206" t="str">
        <f ca="1">[2]!YBPRICE($I$137,AX197&amp;"d","Market","AccruedInterest","Swap",$I197,"LMMSkew","","Model",100,"")</f>
        <v>E</v>
      </c>
      <c r="BA197" s="67">
        <f t="shared" si="574"/>
        <v>-6</v>
      </c>
      <c r="BI197" s="517" t="e">
        <f t="shared" ref="BI197" ca="1" si="938">1+S197</f>
        <v>#VALUE!</v>
      </c>
      <c r="BJ197" s="517" t="e">
        <f ca="1">PRODUCT($BI$166:BI197)-1</f>
        <v>#VALUE!</v>
      </c>
      <c r="BK197" s="517" t="e">
        <f t="shared" ref="BK197" ca="1" si="939">1+AM197</f>
        <v>#VALUE!</v>
      </c>
      <c r="BL197" s="517" t="e">
        <f ca="1">PRODUCT($BK$166:BK197)-1</f>
        <v>#VALUE!</v>
      </c>
    </row>
    <row r="198" spans="3:64" ht="15">
      <c r="C198" s="222">
        <f t="shared" ref="C198" ca="1" si="940">I198+10</f>
        <v>41953</v>
      </c>
      <c r="D198" s="70">
        <f t="shared" ref="D198" ca="1" si="941">I198+35</f>
        <v>41978</v>
      </c>
      <c r="E198" s="70" t="str">
        <f t="shared" ref="E198" ca="1" si="942">"FNMA"&amp;TEXT($J$23,"0.0")&amp;"-TBA-"&amp;TEXT(C198,"mmm")</f>
        <v>FNMA3.0-TBA-Nov</v>
      </c>
      <c r="F198" s="70" t="str">
        <f t="shared" ref="F198" ca="1" si="943">"FNMA"&amp;TEXT($J$23,"0.0")&amp;"-TBA-"&amp;TEXT(D198,"mmm")</f>
        <v>FNMA3.0-TBA-Dec</v>
      </c>
      <c r="G198" s="70" t="str">
        <f t="shared" si="590"/>
        <v>FNMA3.0-TBA-GEN</v>
      </c>
      <c r="H198" s="71"/>
      <c r="I198" s="133">
        <f ca="1">[2]!YBWORKDAY(EDATE(Base_Date, BA198), -1, "USD")</f>
        <v>41943</v>
      </c>
      <c r="J198" s="234" t="str">
        <f t="shared" ref="J198" ca="1" si="944">AX198</f>
        <v>E</v>
      </c>
      <c r="K198" s="237" t="e">
        <f t="shared" ref="K198" ca="1" si="945">AX198+AY198</f>
        <v>#VALUE!</v>
      </c>
      <c r="L198" s="237" t="e">
        <f t="shared" ref="L198" ca="1" si="946">K198-K197</f>
        <v>#VALUE!</v>
      </c>
      <c r="M198" s="238" t="str">
        <f ca="1">[2]!YBHIST($I$137,$I198,"LMMOAS","sec")</f>
        <v>E</v>
      </c>
      <c r="N198" s="239" t="str">
        <f ca="1">[2]!YBHIST($I$137,$I197,M$25,"sec","")</f>
        <v>E</v>
      </c>
      <c r="O198" s="240" t="str">
        <f ca="1">[2]!YBHIST("1 Month LIBOR",I198,"Yield","bmk","")</f>
        <v>E</v>
      </c>
      <c r="P198" s="237" t="e">
        <f t="shared" ref="P198" ca="1" si="947">K197-Q198</f>
        <v>#VALUE!</v>
      </c>
      <c r="Q198" s="171" t="str">
        <f ca="1">[2]!YBSCEN($I$137,$J197&amp;"d","Market",O$25,"Swap",$I197,"LMMSkew","","Model",100,0,29,"Gradual","ParShift|N",0,"Annualized ROR",O197,100,"",,,,"Default",,,,"Default",,)</f>
        <v>E</v>
      </c>
      <c r="R198" s="237" t="e">
        <f t="shared" ref="R198" ca="1" si="948">L198+P198</f>
        <v>#VALUE!</v>
      </c>
      <c r="S198" s="241" t="e">
        <f t="shared" ref="S198" ca="1" si="949">R198/K197</f>
        <v>#VALUE!</v>
      </c>
      <c r="T198" s="237" t="e">
        <f ca="1">SUM(R$165:R198)</f>
        <v>#VALUE!</v>
      </c>
      <c r="U198" s="241" t="e">
        <f t="shared" ref="U198" ca="1" si="950">BJ198</f>
        <v>#VALUE!</v>
      </c>
      <c r="V198" s="242">
        <f ca="1">VLOOKUP($I198, 'Barcap OAD'!$A:$S, $F$137, FALSE)</f>
        <v>-17.100000000000001</v>
      </c>
      <c r="W198" s="243" t="e">
        <f t="shared" ref="W198" ca="1" si="951">K198/10000*V198</f>
        <v>#VALUE!</v>
      </c>
      <c r="X198" s="244" t="str">
        <f ca="1">[2]!YBHIST($E198,$I198,X$25,"sec","")</f>
        <v>E</v>
      </c>
      <c r="Y198" s="237" t="e">
        <f t="shared" ref="Y198" ca="1" si="952">X198-X197</f>
        <v>#VALUE!</v>
      </c>
      <c r="Z198" s="171" t="e">
        <f t="shared" ref="Z198" ca="1" si="953">X197-AA197</f>
        <v>#VALUE!</v>
      </c>
      <c r="AA198" s="171" t="str">
        <f ca="1">[2]!YBHIST($F198,$I198,X$25,"sec","")</f>
        <v>E</v>
      </c>
      <c r="AB198" s="171" t="e">
        <f t="shared" ref="AB198" ca="1" si="954">X197-Z198</f>
        <v>#VALUE!</v>
      </c>
      <c r="AC198" s="245" t="e">
        <f t="shared" ref="AC198" ca="1" si="955">Y198+Z198</f>
        <v>#VALUE!</v>
      </c>
      <c r="AD198" s="246">
        <f ca="1">VLOOKUP($I198, 'Barcap OAD'!$A:$S, $F$26, FALSE)</f>
        <v>6.6523269999999997</v>
      </c>
      <c r="AE198" s="243" t="e">
        <f t="shared" ref="AE198" ca="1" si="956">X198*AD198/10000</f>
        <v>#VALUE!</v>
      </c>
      <c r="AF198" s="247" t="e">
        <f t="shared" ref="AF198" ca="1" si="957">W198/AE198</f>
        <v>#VALUE!</v>
      </c>
      <c r="AG198" s="237" t="e">
        <f t="shared" ref="AG198" ca="1" si="958">-AC198*AF197</f>
        <v>#VALUE!</v>
      </c>
      <c r="AH198" s="241" t="e">
        <f t="shared" ref="AH198" ca="1" si="959">AG198/K197</f>
        <v>#VALUE!</v>
      </c>
      <c r="AI198" s="237" t="e">
        <f t="shared" ref="AI198" ca="1" si="960">AL198+AK198</f>
        <v>#VALUE!</v>
      </c>
      <c r="AJ198" s="241" t="e">
        <f t="shared" ref="AJ198" ca="1" si="961">AF198-AF197</f>
        <v>#VALUE!</v>
      </c>
      <c r="AK198" s="245" t="e">
        <f t="shared" ref="AK198" ca="1" si="962">(AJ198*Y198)/2</f>
        <v>#VALUE!</v>
      </c>
      <c r="AL198" s="248" t="e">
        <f t="shared" ref="AL198" ca="1" si="963">AG198+R198</f>
        <v>#VALUE!</v>
      </c>
      <c r="AM198" s="241" t="e">
        <f t="shared" ref="AM198" ca="1" si="964">AL198/K197</f>
        <v>#VALUE!</v>
      </c>
      <c r="AN198" s="237" t="e">
        <f ca="1">SUM(AL$166:AL198)</f>
        <v>#VALUE!</v>
      </c>
      <c r="AO198" s="203" t="e">
        <f t="shared" ref="AO198" ca="1" si="965">BL198</f>
        <v>#VALUE!</v>
      </c>
      <c r="AP198" s="249" t="e">
        <f t="shared" ref="AP198" ca="1" si="966">(Z198*AF198*-1)+P198</f>
        <v>#VALUE!</v>
      </c>
      <c r="AQ198" s="250" t="e">
        <f t="shared" ref="AQ198" ca="1" si="967">AP198/K197</f>
        <v>#VALUE!</v>
      </c>
      <c r="AR198" s="204"/>
      <c r="AS198" s="221"/>
      <c r="AX198" s="208" t="str">
        <f ca="1">[2]!YBHIST($I$137,$I198,J$25,"sec","")</f>
        <v>E</v>
      </c>
      <c r="AY198" s="206" t="str">
        <f ca="1">[2]!YBPRICE($I$137,AX198&amp;"d","Market","AccruedInterest","Swap",$I198,"LMMSkew","","Model",100,"")</f>
        <v>E</v>
      </c>
      <c r="BA198" s="67">
        <f t="shared" si="574"/>
        <v>-5</v>
      </c>
      <c r="BI198" s="517" t="e">
        <f t="shared" ref="BI198" ca="1" si="968">1+S198</f>
        <v>#VALUE!</v>
      </c>
      <c r="BJ198" s="517" t="e">
        <f ca="1">PRODUCT($BI$166:BI198)-1</f>
        <v>#VALUE!</v>
      </c>
      <c r="BK198" s="517" t="e">
        <f t="shared" ref="BK198" ca="1" si="969">1+AM198</f>
        <v>#VALUE!</v>
      </c>
      <c r="BL198" s="517" t="e">
        <f ca="1">PRODUCT($BK$166:BK198)-1</f>
        <v>#VALUE!</v>
      </c>
    </row>
    <row r="199" spans="3:64" ht="15">
      <c r="C199" s="222">
        <f t="shared" ref="C199" ca="1" si="970">I199+10</f>
        <v>41981</v>
      </c>
      <c r="D199" s="70">
        <f t="shared" ref="D199" ca="1" si="971">I199+35</f>
        <v>42006</v>
      </c>
      <c r="E199" s="70" t="str">
        <f t="shared" ref="E199" ca="1" si="972">"FNMA"&amp;TEXT($J$23,"0.0")&amp;"-TBA-"&amp;TEXT(C199,"mmm")</f>
        <v>FNMA3.0-TBA-Dec</v>
      </c>
      <c r="F199" s="70" t="str">
        <f t="shared" ref="F199" ca="1" si="973">"FNMA"&amp;TEXT($J$23,"0.0")&amp;"-TBA-"&amp;TEXT(D199,"mmm")</f>
        <v>FNMA3.0-TBA-Jan</v>
      </c>
      <c r="G199" s="70" t="str">
        <f t="shared" si="590"/>
        <v>FNMA3.0-TBA-GEN</v>
      </c>
      <c r="H199" s="71"/>
      <c r="I199" s="133">
        <f ca="1">[2]!YBWORKDAY(EDATE(Base_Date, BA199), -1, "USD")</f>
        <v>41971</v>
      </c>
      <c r="J199" s="234" t="str">
        <f t="shared" ref="J199" ca="1" si="974">AX199</f>
        <v>E</v>
      </c>
      <c r="K199" s="237" t="e">
        <f t="shared" ref="K199" ca="1" si="975">AX199+AY199</f>
        <v>#VALUE!</v>
      </c>
      <c r="L199" s="237" t="e">
        <f t="shared" ref="L199" ca="1" si="976">K199-K198</f>
        <v>#VALUE!</v>
      </c>
      <c r="M199" s="238" t="str">
        <f ca="1">[2]!YBHIST($I$137,$I199,"LMMOAS","sec")</f>
        <v>E</v>
      </c>
      <c r="N199" s="239" t="str">
        <f ca="1">[2]!YBHIST($I$137,$I198,M$25,"sec","")</f>
        <v>E</v>
      </c>
      <c r="O199" s="240" t="str">
        <f ca="1">[2]!YBHIST("1 Month LIBOR",I199,"Yield","bmk","")</f>
        <v>E</v>
      </c>
      <c r="P199" s="237" t="e">
        <f t="shared" ref="P199" ca="1" si="977">K198-Q199</f>
        <v>#VALUE!</v>
      </c>
      <c r="Q199" s="171" t="str">
        <f ca="1">[2]!YBSCEN($I$137,$J198&amp;"d","Market",O$25,"Swap",$I198,"LMMSkew","","Model",100,0,29,"Gradual","ParShift|N",0,"Annualized ROR",O198,100,"",,,,"Default",,,,"Default",,)</f>
        <v>E</v>
      </c>
      <c r="R199" s="237" t="e">
        <f t="shared" ref="R199" ca="1" si="978">L199+P199</f>
        <v>#VALUE!</v>
      </c>
      <c r="S199" s="241" t="e">
        <f t="shared" ref="S199" ca="1" si="979">R199/K198</f>
        <v>#VALUE!</v>
      </c>
      <c r="T199" s="237" t="e">
        <f ca="1">SUM(R$165:R199)</f>
        <v>#VALUE!</v>
      </c>
      <c r="U199" s="241" t="e">
        <f t="shared" ref="U199" ca="1" si="980">BJ199</f>
        <v>#VALUE!</v>
      </c>
      <c r="V199" s="242">
        <f ca="1">VLOOKUP($I199, 'Barcap OAD'!$A:$S, $F$137, FALSE)</f>
        <v>-18.5</v>
      </c>
      <c r="W199" s="243" t="e">
        <f t="shared" ref="W199" ca="1" si="981">K199/10000*V199</f>
        <v>#VALUE!</v>
      </c>
      <c r="X199" s="244" t="str">
        <f ca="1">[2]!YBHIST($E199,$I199,X$25,"sec","")</f>
        <v>E</v>
      </c>
      <c r="Y199" s="237" t="e">
        <f t="shared" ref="Y199" ca="1" si="982">X199-X198</f>
        <v>#VALUE!</v>
      </c>
      <c r="Z199" s="171" t="e">
        <f t="shared" ref="Z199" ca="1" si="983">X198-AA198</f>
        <v>#VALUE!</v>
      </c>
      <c r="AA199" s="171" t="str">
        <f ca="1">[2]!YBHIST($F199,$I199,X$25,"sec","")</f>
        <v>E</v>
      </c>
      <c r="AB199" s="171" t="e">
        <f t="shared" ref="AB199" ca="1" si="984">X198-Z199</f>
        <v>#VALUE!</v>
      </c>
      <c r="AC199" s="245" t="e">
        <f t="shared" ref="AC199" ca="1" si="985">Y199+Z199</f>
        <v>#VALUE!</v>
      </c>
      <c r="AD199" s="246">
        <f ca="1">VLOOKUP($I199, 'Barcap OAD'!$A:$S, $F$26, FALSE)</f>
        <v>6.2499140000000004</v>
      </c>
      <c r="AE199" s="243" t="e">
        <f t="shared" ref="AE199" ca="1" si="986">X199*AD199/10000</f>
        <v>#VALUE!</v>
      </c>
      <c r="AF199" s="247" t="e">
        <f t="shared" ref="AF199" ca="1" si="987">W199/AE199</f>
        <v>#VALUE!</v>
      </c>
      <c r="AG199" s="237" t="e">
        <f t="shared" ref="AG199" ca="1" si="988">-AC199*AF198</f>
        <v>#VALUE!</v>
      </c>
      <c r="AH199" s="241" t="e">
        <f t="shared" ref="AH199" ca="1" si="989">AG199/K198</f>
        <v>#VALUE!</v>
      </c>
      <c r="AI199" s="237" t="e">
        <f t="shared" ref="AI199" ca="1" si="990">AL199+AK199</f>
        <v>#VALUE!</v>
      </c>
      <c r="AJ199" s="241" t="e">
        <f t="shared" ref="AJ199" ca="1" si="991">AF199-AF198</f>
        <v>#VALUE!</v>
      </c>
      <c r="AK199" s="245" t="e">
        <f t="shared" ref="AK199" ca="1" si="992">(AJ199*Y199)/2</f>
        <v>#VALUE!</v>
      </c>
      <c r="AL199" s="248" t="e">
        <f t="shared" ref="AL199" ca="1" si="993">AG199+R199</f>
        <v>#VALUE!</v>
      </c>
      <c r="AM199" s="241" t="e">
        <f t="shared" ref="AM199" ca="1" si="994">AL199/K198</f>
        <v>#VALUE!</v>
      </c>
      <c r="AN199" s="237" t="e">
        <f ca="1">SUM(AL$166:AL199)</f>
        <v>#VALUE!</v>
      </c>
      <c r="AO199" s="203" t="e">
        <f t="shared" ref="AO199" ca="1" si="995">BL199</f>
        <v>#VALUE!</v>
      </c>
      <c r="AP199" s="249" t="e">
        <f t="shared" ref="AP199" ca="1" si="996">(Z199*AF199*-1)+P199</f>
        <v>#VALUE!</v>
      </c>
      <c r="AQ199" s="250" t="e">
        <f t="shared" ref="AQ199" ca="1" si="997">AP199/K198</f>
        <v>#VALUE!</v>
      </c>
      <c r="AR199" s="204"/>
      <c r="AS199" s="221"/>
      <c r="AX199" s="208" t="str">
        <f ca="1">[2]!YBHIST($I$137,$I199,J$25,"sec","")</f>
        <v>E</v>
      </c>
      <c r="AY199" s="206" t="str">
        <f ca="1">[2]!YBPRICE($I$137,AX199&amp;"d","Market","AccruedInterest","Swap",$I199,"LMMSkew","","Model",100,"")</f>
        <v>E</v>
      </c>
      <c r="BA199" s="67">
        <f t="shared" si="574"/>
        <v>-4</v>
      </c>
      <c r="BI199" s="517" t="e">
        <f t="shared" ref="BI199" ca="1" si="998">1+S199</f>
        <v>#VALUE!</v>
      </c>
      <c r="BJ199" s="517" t="e">
        <f ca="1">PRODUCT($BI$166:BI199)-1</f>
        <v>#VALUE!</v>
      </c>
      <c r="BK199" s="517" t="e">
        <f t="shared" ref="BK199" ca="1" si="999">1+AM199</f>
        <v>#VALUE!</v>
      </c>
      <c r="BL199" s="517" t="e">
        <f ca="1">PRODUCT($BK$166:BK199)-1</f>
        <v>#VALUE!</v>
      </c>
    </row>
    <row r="200" spans="3:64" ht="15">
      <c r="C200" s="222">
        <f t="shared" ref="C200" ca="1" si="1000">I200+10</f>
        <v>42014</v>
      </c>
      <c r="D200" s="70">
        <f t="shared" ref="D200" ca="1" si="1001">I200+35</f>
        <v>42039</v>
      </c>
      <c r="E200" s="70" t="str">
        <f t="shared" ref="E200" ca="1" si="1002">"FNMA"&amp;TEXT($J$23,"0.0")&amp;"-TBA-"&amp;TEXT(C200,"mmm")</f>
        <v>FNMA3.0-TBA-Jan</v>
      </c>
      <c r="F200" s="70" t="str">
        <f t="shared" ref="F200" ca="1" si="1003">"FNMA"&amp;TEXT($J$23,"0.0")&amp;"-TBA-"&amp;TEXT(D200,"mmm")</f>
        <v>FNMA3.0-TBA-Feb</v>
      </c>
      <c r="G200" s="70" t="str">
        <f t="shared" si="590"/>
        <v>FNMA3.0-TBA-GEN</v>
      </c>
      <c r="H200" s="71"/>
      <c r="I200" s="133">
        <f ca="1">[2]!YBWORKDAY(EDATE(Base_Date, BA200), -1, "USD")</f>
        <v>42004</v>
      </c>
      <c r="J200" s="234" t="str">
        <f t="shared" ref="J200" ca="1" si="1004">AX200</f>
        <v>E</v>
      </c>
      <c r="K200" s="237" t="e">
        <f t="shared" ref="K200" ca="1" si="1005">AX200+AY200</f>
        <v>#VALUE!</v>
      </c>
      <c r="L200" s="237" t="e">
        <f t="shared" ref="L200" ca="1" si="1006">K200-K199</f>
        <v>#VALUE!</v>
      </c>
      <c r="M200" s="238" t="str">
        <f ca="1">[2]!YBHIST($I$137,$I200,"LMMOAS","sec")</f>
        <v>E</v>
      </c>
      <c r="N200" s="239" t="str">
        <f ca="1">[2]!YBHIST($I$137,$I199,M$25,"sec","")</f>
        <v>E</v>
      </c>
      <c r="O200" s="240" t="str">
        <f ca="1">[2]!YBHIST("1 Month LIBOR",I200,"Yield","bmk","")</f>
        <v>E</v>
      </c>
      <c r="P200" s="237" t="e">
        <f t="shared" ref="P200" ca="1" si="1007">K199-Q200</f>
        <v>#VALUE!</v>
      </c>
      <c r="Q200" s="171" t="str">
        <f ca="1">[2]!YBSCEN($I$137,$J199&amp;"d","Market",O$25,"Swap",$I199,"LMMSkew","","Model",100,0,29,"Gradual","ParShift|N",0,"Annualized ROR",O199,100,"",,,,"Default",,,,"Default",,)</f>
        <v>E</v>
      </c>
      <c r="R200" s="237" t="e">
        <f t="shared" ref="R200" ca="1" si="1008">L200+P200</f>
        <v>#VALUE!</v>
      </c>
      <c r="S200" s="241" t="e">
        <f t="shared" ref="S200" ca="1" si="1009">R200/K199</f>
        <v>#VALUE!</v>
      </c>
      <c r="T200" s="237" t="e">
        <f ca="1">SUM(R$165:R200)</f>
        <v>#VALUE!</v>
      </c>
      <c r="U200" s="241" t="e">
        <f t="shared" ref="U200" ca="1" si="1010">BJ200</f>
        <v>#VALUE!</v>
      </c>
      <c r="V200" s="242">
        <f ca="1">VLOOKUP($I200, 'Barcap OAD'!$A:$S, $F$137, FALSE)</f>
        <v>-18.5</v>
      </c>
      <c r="W200" s="243" t="e">
        <f t="shared" ref="W200" ca="1" si="1011">K200/10000*V200</f>
        <v>#VALUE!</v>
      </c>
      <c r="X200" s="244" t="str">
        <f ca="1">[2]!YBHIST($E200,$I200,X$25,"sec","")</f>
        <v>E</v>
      </c>
      <c r="Y200" s="237" t="e">
        <f t="shared" ref="Y200" ca="1" si="1012">X200-X199</f>
        <v>#VALUE!</v>
      </c>
      <c r="Z200" s="171" t="e">
        <f t="shared" ref="Z200" ca="1" si="1013">X199-AA199</f>
        <v>#VALUE!</v>
      </c>
      <c r="AA200" s="171" t="str">
        <f ca="1">[2]!YBHIST($F200,$I200,X$25,"sec","")</f>
        <v>E</v>
      </c>
      <c r="AB200" s="171" t="e">
        <f t="shared" ref="AB200" ca="1" si="1014">X199-Z200</f>
        <v>#VALUE!</v>
      </c>
      <c r="AC200" s="245" t="e">
        <f t="shared" ref="AC200" ca="1" si="1015">Y200+Z200</f>
        <v>#VALUE!</v>
      </c>
      <c r="AD200" s="246">
        <f ca="1">VLOOKUP($I200, 'Barcap OAD'!$A:$S, $F$26, FALSE)</f>
        <v>5.9987959999999996</v>
      </c>
      <c r="AE200" s="243" t="e">
        <f t="shared" ref="AE200" ca="1" si="1016">X200*AD200/10000</f>
        <v>#VALUE!</v>
      </c>
      <c r="AF200" s="247" t="e">
        <f t="shared" ref="AF200" ca="1" si="1017">W200/AE200</f>
        <v>#VALUE!</v>
      </c>
      <c r="AG200" s="237" t="e">
        <f t="shared" ref="AG200" ca="1" si="1018">-AC200*AF199</f>
        <v>#VALUE!</v>
      </c>
      <c r="AH200" s="241" t="e">
        <f t="shared" ref="AH200" ca="1" si="1019">AG200/K199</f>
        <v>#VALUE!</v>
      </c>
      <c r="AI200" s="237" t="e">
        <f t="shared" ref="AI200" ca="1" si="1020">AL200+AK200</f>
        <v>#VALUE!</v>
      </c>
      <c r="AJ200" s="241" t="e">
        <f t="shared" ref="AJ200" ca="1" si="1021">AF200-AF199</f>
        <v>#VALUE!</v>
      </c>
      <c r="AK200" s="245" t="e">
        <f t="shared" ref="AK200" ca="1" si="1022">(AJ200*Y200)/2</f>
        <v>#VALUE!</v>
      </c>
      <c r="AL200" s="248" t="e">
        <f t="shared" ref="AL200" ca="1" si="1023">AG200+R200</f>
        <v>#VALUE!</v>
      </c>
      <c r="AM200" s="241" t="e">
        <f t="shared" ref="AM200" ca="1" si="1024">AL200/K199</f>
        <v>#VALUE!</v>
      </c>
      <c r="AN200" s="237" t="e">
        <f ca="1">SUM(AL$166:AL200)</f>
        <v>#VALUE!</v>
      </c>
      <c r="AO200" s="203" t="e">
        <f t="shared" ref="AO200" ca="1" si="1025">BL200</f>
        <v>#VALUE!</v>
      </c>
      <c r="AP200" s="249" t="e">
        <f t="shared" ref="AP200" ca="1" si="1026">(Z200*AF200*-1)+P200</f>
        <v>#VALUE!</v>
      </c>
      <c r="AQ200" s="250" t="e">
        <f t="shared" ref="AQ200" ca="1" si="1027">AP200/K199</f>
        <v>#VALUE!</v>
      </c>
      <c r="AR200" s="204"/>
      <c r="AS200" s="221"/>
      <c r="AX200" s="208" t="str">
        <f ca="1">[2]!YBHIST($I$137,$I200,J$25,"sec","")</f>
        <v>E</v>
      </c>
      <c r="AY200" s="206" t="str">
        <f ca="1">[2]!YBPRICE($I$137,AX200&amp;"d","Market","AccruedInterest","Swap",$I200,"LMMSkew","","Model",100,"")</f>
        <v>E</v>
      </c>
      <c r="BA200" s="67">
        <f t="shared" si="574"/>
        <v>-3</v>
      </c>
      <c r="BI200" s="517" t="e">
        <f t="shared" ref="BI200" ca="1" si="1028">1+S200</f>
        <v>#VALUE!</v>
      </c>
      <c r="BJ200" s="517" t="e">
        <f ca="1">PRODUCT($BI$166:BI200)-1</f>
        <v>#VALUE!</v>
      </c>
      <c r="BK200" s="517" t="e">
        <f t="shared" ref="BK200" ca="1" si="1029">1+AM200</f>
        <v>#VALUE!</v>
      </c>
      <c r="BL200" s="517" t="e">
        <f ca="1">PRODUCT($BK$166:BK200)-1</f>
        <v>#VALUE!</v>
      </c>
    </row>
    <row r="201" spans="3:64" ht="15">
      <c r="C201" s="222">
        <f t="shared" ref="C201" ca="1" si="1030">I201+10</f>
        <v>42044</v>
      </c>
      <c r="D201" s="70">
        <f t="shared" ref="D201" ca="1" si="1031">I201+35</f>
        <v>42069</v>
      </c>
      <c r="E201" s="70" t="str">
        <f t="shared" ref="E201" ca="1" si="1032">"FNMA"&amp;TEXT($J$23,"0.0")&amp;"-TBA-"&amp;TEXT(C201,"mmm")</f>
        <v>FNMA3.0-TBA-Feb</v>
      </c>
      <c r="F201" s="70" t="str">
        <f t="shared" ref="F201" ca="1" si="1033">"FNMA"&amp;TEXT($J$23,"0.0")&amp;"-TBA-"&amp;TEXT(D201,"mmm")</f>
        <v>FNMA3.0-TBA-Mar</v>
      </c>
      <c r="G201" s="70" t="str">
        <f t="shared" si="590"/>
        <v>FNMA3.0-TBA-GEN</v>
      </c>
      <c r="H201" s="71"/>
      <c r="I201" s="133">
        <f ca="1">[2]!YBWORKDAY(EDATE(Base_Date, BA201), -1, "USD")</f>
        <v>42034</v>
      </c>
      <c r="J201" s="234" t="str">
        <f t="shared" ref="J201" ca="1" si="1034">AX201</f>
        <v>E</v>
      </c>
      <c r="K201" s="237" t="e">
        <f t="shared" ref="K201" ca="1" si="1035">AX201+AY201</f>
        <v>#VALUE!</v>
      </c>
      <c r="L201" s="237" t="e">
        <f t="shared" ref="L201" ca="1" si="1036">K201-K200</f>
        <v>#VALUE!</v>
      </c>
      <c r="M201" s="238" t="str">
        <f ca="1">[2]!YBHIST($I$137,$I201,"LMMOAS","sec")</f>
        <v>E</v>
      </c>
      <c r="N201" s="239" t="str">
        <f ca="1">[2]!YBHIST($I$137,$I200,M$25,"sec","")</f>
        <v>E</v>
      </c>
      <c r="O201" s="240" t="str">
        <f ca="1">[2]!YBHIST("1 Month LIBOR",I201,"Yield","bmk","")</f>
        <v>E</v>
      </c>
      <c r="P201" s="237" t="e">
        <f t="shared" ref="P201" ca="1" si="1037">K200-Q201</f>
        <v>#VALUE!</v>
      </c>
      <c r="Q201" s="171" t="str">
        <f ca="1">[2]!YBSCEN($I$137,$J200&amp;"d","Market",O$25,"Swap",$I200,"LMMSkew","","Model",100,0,29,"Gradual","ParShift|N",0,"Annualized ROR",O200,100,"",,,,"Default",,,,"Default",,)</f>
        <v>E</v>
      </c>
      <c r="R201" s="237" t="e">
        <f t="shared" ref="R201" ca="1" si="1038">L201+P201</f>
        <v>#VALUE!</v>
      </c>
      <c r="S201" s="241" t="e">
        <f t="shared" ref="S201" ca="1" si="1039">R201/K200</f>
        <v>#VALUE!</v>
      </c>
      <c r="T201" s="237" t="e">
        <f ca="1">SUM(R$165:R201)</f>
        <v>#VALUE!</v>
      </c>
      <c r="U201" s="241" t="e">
        <f t="shared" ref="U201" ca="1" si="1040">BJ201</f>
        <v>#VALUE!</v>
      </c>
      <c r="V201" s="242">
        <f ca="1">VLOOKUP($I201, 'Barcap OAD'!$A:$S, $F$137, FALSE)</f>
        <v>-29.9</v>
      </c>
      <c r="W201" s="243" t="e">
        <f t="shared" ref="W201" ca="1" si="1041">K201/10000*V201</f>
        <v>#VALUE!</v>
      </c>
      <c r="X201" s="244" t="str">
        <f ca="1">[2]!YBHIST($E201,$I201,X$25,"sec","")</f>
        <v>E</v>
      </c>
      <c r="Y201" s="237" t="e">
        <f t="shared" ref="Y201" ca="1" si="1042">X201-X200</f>
        <v>#VALUE!</v>
      </c>
      <c r="Z201" s="171" t="e">
        <f t="shared" ref="Z201" ca="1" si="1043">X200-AA200</f>
        <v>#VALUE!</v>
      </c>
      <c r="AA201" s="171" t="str">
        <f ca="1">[2]!YBHIST($F201,$I201,X$25,"sec","")</f>
        <v>E</v>
      </c>
      <c r="AB201" s="171" t="e">
        <f t="shared" ref="AB201" ca="1" si="1044">X200-Z201</f>
        <v>#VALUE!</v>
      </c>
      <c r="AC201" s="245" t="e">
        <f t="shared" ref="AC201" ca="1" si="1045">Y201+Z201</f>
        <v>#VALUE!</v>
      </c>
      <c r="AD201" s="246">
        <f ca="1">VLOOKUP($I201, 'Barcap OAD'!$A:$S, $F$26, FALSE)</f>
        <v>5.4045230000000002</v>
      </c>
      <c r="AE201" s="243" t="e">
        <f t="shared" ref="AE201" ca="1" si="1046">X201*AD201/10000</f>
        <v>#VALUE!</v>
      </c>
      <c r="AF201" s="247" t="e">
        <f t="shared" ref="AF201" ca="1" si="1047">W201/AE201</f>
        <v>#VALUE!</v>
      </c>
      <c r="AG201" s="237" t="e">
        <f t="shared" ref="AG201" ca="1" si="1048">-AC201*AF200</f>
        <v>#VALUE!</v>
      </c>
      <c r="AH201" s="241" t="e">
        <f t="shared" ref="AH201" ca="1" si="1049">AG201/K200</f>
        <v>#VALUE!</v>
      </c>
      <c r="AI201" s="237" t="e">
        <f t="shared" ref="AI201" ca="1" si="1050">AL201+AK201</f>
        <v>#VALUE!</v>
      </c>
      <c r="AJ201" s="241" t="e">
        <f t="shared" ref="AJ201" ca="1" si="1051">AF201-AF200</f>
        <v>#VALUE!</v>
      </c>
      <c r="AK201" s="245" t="e">
        <f t="shared" ref="AK201" ca="1" si="1052">(AJ201*Y201)/2</f>
        <v>#VALUE!</v>
      </c>
      <c r="AL201" s="248" t="e">
        <f t="shared" ref="AL201" ca="1" si="1053">AG201+R201</f>
        <v>#VALUE!</v>
      </c>
      <c r="AM201" s="241" t="e">
        <f t="shared" ref="AM201" ca="1" si="1054">AL201/K200</f>
        <v>#VALUE!</v>
      </c>
      <c r="AN201" s="237" t="e">
        <f ca="1">SUM(AL$166:AL201)</f>
        <v>#VALUE!</v>
      </c>
      <c r="AO201" s="203" t="e">
        <f t="shared" ref="AO201" ca="1" si="1055">BL201</f>
        <v>#VALUE!</v>
      </c>
      <c r="AP201" s="249" t="e">
        <f t="shared" ref="AP201" ca="1" si="1056">(Z201*AF201*-1)+P201</f>
        <v>#VALUE!</v>
      </c>
      <c r="AQ201" s="250" t="e">
        <f t="shared" ref="AQ201" ca="1" si="1057">AP201/K200</f>
        <v>#VALUE!</v>
      </c>
      <c r="AR201" s="204"/>
      <c r="AS201" s="221"/>
      <c r="AX201" s="208" t="str">
        <f ca="1">[2]!YBHIST($I$137,$I201,J$25,"sec","")</f>
        <v>E</v>
      </c>
      <c r="AY201" s="206" t="str">
        <f ca="1">[2]!YBPRICE($I$137,AX201&amp;"d","Market","AccruedInterest","Swap",$I201,"LMMSkew","","Model",100,"")</f>
        <v>E</v>
      </c>
      <c r="BA201" s="67">
        <f t="shared" si="574"/>
        <v>-2</v>
      </c>
      <c r="BI201" s="517" t="e">
        <f t="shared" ref="BI201" ca="1" si="1058">1+S201</f>
        <v>#VALUE!</v>
      </c>
      <c r="BJ201" s="517" t="e">
        <f ca="1">PRODUCT($BI$166:BI201)-1</f>
        <v>#VALUE!</v>
      </c>
      <c r="BK201" s="517" t="e">
        <f t="shared" ref="BK201" ca="1" si="1059">1+AM201</f>
        <v>#VALUE!</v>
      </c>
      <c r="BL201" s="517" t="e">
        <f ca="1">PRODUCT($BK$166:BK201)-1</f>
        <v>#VALUE!</v>
      </c>
    </row>
    <row r="202" spans="3:64" ht="15">
      <c r="C202" s="222">
        <f t="shared" ref="C202" ca="1" si="1060">I202+10</f>
        <v>42072</v>
      </c>
      <c r="D202" s="70">
        <f t="shared" ref="D202" ca="1" si="1061">I202+35</f>
        <v>42097</v>
      </c>
      <c r="E202" s="70" t="str">
        <f t="shared" ref="E202" ca="1" si="1062">"FNMA"&amp;TEXT($J$23,"0.0")&amp;"-TBA-"&amp;TEXT(C202,"mmm")</f>
        <v>FNMA3.0-TBA-Mar</v>
      </c>
      <c r="F202" s="70" t="str">
        <f t="shared" ref="F202" ca="1" si="1063">"FNMA"&amp;TEXT($J$23,"0.0")&amp;"-TBA-"&amp;TEXT(D202,"mmm")</f>
        <v>FNMA3.0-TBA-Apr</v>
      </c>
      <c r="G202" s="70" t="str">
        <f t="shared" si="590"/>
        <v>FNMA3.0-TBA-GEN</v>
      </c>
      <c r="H202" s="71"/>
      <c r="I202" s="133">
        <f ca="1">[2]!YBWORKDAY(EDATE(Base_Date, BA202), -1, "USD")</f>
        <v>42062</v>
      </c>
      <c r="J202" s="234" t="str">
        <f t="shared" ref="J202" ca="1" si="1064">AX202</f>
        <v>E</v>
      </c>
      <c r="K202" s="237" t="e">
        <f t="shared" ref="K202" ca="1" si="1065">AX202+AY202</f>
        <v>#VALUE!</v>
      </c>
      <c r="L202" s="237" t="e">
        <f t="shared" ref="L202" ca="1" si="1066">K202-K201</f>
        <v>#VALUE!</v>
      </c>
      <c r="M202" s="238" t="str">
        <f ca="1">[2]!YBHIST($I$137,$I202,"LMMOAS","sec")</f>
        <v>E</v>
      </c>
      <c r="N202" s="239" t="str">
        <f ca="1">[2]!YBHIST($I$137,$I201,M$25,"sec","")</f>
        <v>E</v>
      </c>
      <c r="O202" s="240" t="str">
        <f ca="1">[2]!YBHIST("1 Month LIBOR",I202,"Yield","bmk","")</f>
        <v>E</v>
      </c>
      <c r="P202" s="237" t="e">
        <f t="shared" ref="P202" ca="1" si="1067">K201-Q202</f>
        <v>#VALUE!</v>
      </c>
      <c r="Q202" s="171" t="str">
        <f ca="1">[2]!YBSCEN($I$137,$J201&amp;"d","Market",O$25,"Swap",$I201,"LMMSkew","","Model",100,0,29,"Gradual","ParShift|N",0,"Annualized ROR",O201,100,"",,,,"Default",,,,"Default",,)</f>
        <v>E</v>
      </c>
      <c r="R202" s="237" t="e">
        <f t="shared" ref="R202" ca="1" si="1068">L202+P202</f>
        <v>#VALUE!</v>
      </c>
      <c r="S202" s="241" t="e">
        <f t="shared" ref="S202" ca="1" si="1069">R202/K201</f>
        <v>#VALUE!</v>
      </c>
      <c r="T202" s="237" t="e">
        <f ca="1">SUM(R$165:R202)</f>
        <v>#VALUE!</v>
      </c>
      <c r="U202" s="241" t="e">
        <f t="shared" ref="U202" ca="1" si="1070">BJ202</f>
        <v>#VALUE!</v>
      </c>
      <c r="V202" s="242">
        <f ca="1">VLOOKUP($I202, 'Barcap OAD'!$A:$S, $F$137, FALSE)</f>
        <v>-23.8</v>
      </c>
      <c r="W202" s="243" t="e">
        <f t="shared" ref="W202" ca="1" si="1071">K202/10000*V202</f>
        <v>#VALUE!</v>
      </c>
      <c r="X202" s="244" t="str">
        <f ca="1">[2]!YBHIST($E202,$I202,X$25,"sec","")</f>
        <v>E</v>
      </c>
      <c r="Y202" s="237" t="e">
        <f t="shared" ref="Y202" ca="1" si="1072">X202-X201</f>
        <v>#VALUE!</v>
      </c>
      <c r="Z202" s="171" t="e">
        <f t="shared" ref="Z202" ca="1" si="1073">X201-AA201</f>
        <v>#VALUE!</v>
      </c>
      <c r="AA202" s="171" t="str">
        <f ca="1">[2]!YBHIST($F202,$I202,X$25,"sec","")</f>
        <v>E</v>
      </c>
      <c r="AB202" s="171" t="e">
        <f t="shared" ref="AB202" ca="1" si="1074">X201-Z202</f>
        <v>#VALUE!</v>
      </c>
      <c r="AC202" s="245" t="e">
        <f t="shared" ref="AC202" ca="1" si="1075">Y202+Z202</f>
        <v>#VALUE!</v>
      </c>
      <c r="AD202" s="246">
        <f ca="1">VLOOKUP($I202, 'Barcap OAD'!$A:$S, $F$26, FALSE)</f>
        <v>6.1613049999999996</v>
      </c>
      <c r="AE202" s="243" t="e">
        <f t="shared" ref="AE202" ca="1" si="1076">X202*AD202/10000</f>
        <v>#VALUE!</v>
      </c>
      <c r="AF202" s="247" t="e">
        <f t="shared" ref="AF202" ca="1" si="1077">W202/AE202</f>
        <v>#VALUE!</v>
      </c>
      <c r="AG202" s="237" t="e">
        <f t="shared" ref="AG202" ca="1" si="1078">-AC202*AF201</f>
        <v>#VALUE!</v>
      </c>
      <c r="AH202" s="241" t="e">
        <f t="shared" ref="AH202" ca="1" si="1079">AG202/K201</f>
        <v>#VALUE!</v>
      </c>
      <c r="AI202" s="237" t="e">
        <f t="shared" ref="AI202" ca="1" si="1080">AL202+AK202</f>
        <v>#VALUE!</v>
      </c>
      <c r="AJ202" s="241" t="e">
        <f t="shared" ref="AJ202" ca="1" si="1081">AF202-AF201</f>
        <v>#VALUE!</v>
      </c>
      <c r="AK202" s="245" t="e">
        <f t="shared" ref="AK202" ca="1" si="1082">(AJ202*Y202)/2</f>
        <v>#VALUE!</v>
      </c>
      <c r="AL202" s="248" t="e">
        <f t="shared" ref="AL202" ca="1" si="1083">AG202+R202</f>
        <v>#VALUE!</v>
      </c>
      <c r="AM202" s="241" t="e">
        <f t="shared" ref="AM202" ca="1" si="1084">AL202/K201</f>
        <v>#VALUE!</v>
      </c>
      <c r="AN202" s="237" t="e">
        <f ca="1">SUM(AL$166:AL202)</f>
        <v>#VALUE!</v>
      </c>
      <c r="AO202" s="203" t="e">
        <f t="shared" ref="AO202" ca="1" si="1085">BL202</f>
        <v>#VALUE!</v>
      </c>
      <c r="AP202" s="249" t="e">
        <f t="shared" ref="AP202" ca="1" si="1086">(Z202*AF202*-1)+P202</f>
        <v>#VALUE!</v>
      </c>
      <c r="AQ202" s="250" t="e">
        <f t="shared" ref="AQ202" ca="1" si="1087">AP202/K201</f>
        <v>#VALUE!</v>
      </c>
      <c r="AR202" s="204"/>
      <c r="AS202" s="221"/>
      <c r="AX202" s="208" t="str">
        <f ca="1">[2]!YBHIST($I$137,$I202,J$25,"sec","")</f>
        <v>E</v>
      </c>
      <c r="AY202" s="206" t="str">
        <f ca="1">[2]!YBPRICE($I$137,AX202&amp;"d","Market","AccruedInterest","Swap",$I202,"LMMSkew","","Model",100,"")</f>
        <v>E</v>
      </c>
      <c r="BA202" s="67">
        <f t="shared" si="574"/>
        <v>-1</v>
      </c>
      <c r="BI202" s="517" t="e">
        <f t="shared" ref="BI202" ca="1" si="1088">1+S202</f>
        <v>#VALUE!</v>
      </c>
      <c r="BJ202" s="517" t="e">
        <f ca="1">PRODUCT($BI$166:BI202)-1</f>
        <v>#VALUE!</v>
      </c>
      <c r="BK202" s="517" t="e">
        <f t="shared" ref="BK202" ca="1" si="1089">1+AM202</f>
        <v>#VALUE!</v>
      </c>
      <c r="BL202" s="517" t="e">
        <f ca="1">PRODUCT($BK$166:BK202)-1</f>
        <v>#VALUE!</v>
      </c>
    </row>
    <row r="203" spans="3:64" ht="15">
      <c r="C203" s="222">
        <f t="shared" ref="C203" ca="1" si="1090">I203+10</f>
        <v>42104</v>
      </c>
      <c r="D203" s="70">
        <f t="shared" ref="D203" ca="1" si="1091">I203+35</f>
        <v>42129</v>
      </c>
      <c r="E203" s="70" t="str">
        <f t="shared" ref="E203" ca="1" si="1092">"FNMA"&amp;TEXT($J$23,"0.0")&amp;"-TBA-"&amp;TEXT(C203,"mmm")</f>
        <v>FNMA3.0-TBA-Apr</v>
      </c>
      <c r="F203" s="70" t="str">
        <f t="shared" ref="F203" ca="1" si="1093">"FNMA"&amp;TEXT($J$23,"0.0")&amp;"-TBA-"&amp;TEXT(D203,"mmm")</f>
        <v>FNMA3.0-TBA-May</v>
      </c>
      <c r="G203" s="70" t="str">
        <f t="shared" si="590"/>
        <v>FNMA3.0-TBA-GEN</v>
      </c>
      <c r="H203" s="71"/>
      <c r="I203" s="149">
        <f ca="1">[2]!YBWORKDAY(EDATE(Base_Date, BA203), -1, "USD")</f>
        <v>42094</v>
      </c>
      <c r="J203" s="312" t="str">
        <f t="shared" ref="J203" ca="1" si="1094">AX203</f>
        <v>E</v>
      </c>
      <c r="K203" s="313" t="e">
        <f t="shared" ref="K203" ca="1" si="1095">AX203+AY203</f>
        <v>#VALUE!</v>
      </c>
      <c r="L203" s="313" t="e">
        <f t="shared" ref="L203" ca="1" si="1096">K203-K202</f>
        <v>#VALUE!</v>
      </c>
      <c r="M203" s="314" t="str">
        <f ca="1">[2]!YBHIST($I$137,$I203,"LMMOAS","sec")</f>
        <v>E</v>
      </c>
      <c r="N203" s="315" t="str">
        <f ca="1">[2]!YBHIST($I$137,$I202,M$25,"sec","")</f>
        <v>E</v>
      </c>
      <c r="O203" s="316" t="str">
        <f ca="1">[2]!YBHIST("1 Month LIBOR",I203,"Yield","bmk","")</f>
        <v>E</v>
      </c>
      <c r="P203" s="313" t="e">
        <f t="shared" ref="P203" ca="1" si="1097">K202-Q203</f>
        <v>#VALUE!</v>
      </c>
      <c r="Q203" s="317" t="str">
        <f ca="1">[2]!YBSCEN($I$137,$J202&amp;"d","Market",O$25,"Swap",$I202,"LMMSkew","","Model",100,0,29,"Gradual","ParShift|N",0,"Annualized ROR",O202,100,"",,,,"Default",,,,"Default",,)</f>
        <v>E</v>
      </c>
      <c r="R203" s="313" t="e">
        <f t="shared" ref="R203" ca="1" si="1098">L203+P203</f>
        <v>#VALUE!</v>
      </c>
      <c r="S203" s="318" t="e">
        <f t="shared" ref="S203" ca="1" si="1099">R203/K202</f>
        <v>#VALUE!</v>
      </c>
      <c r="T203" s="313" t="e">
        <f ca="1">SUM(R$165:R203)</f>
        <v>#VALUE!</v>
      </c>
      <c r="U203" s="318" t="e">
        <f t="shared" ref="U203" ca="1" si="1100">BJ203</f>
        <v>#VALUE!</v>
      </c>
      <c r="V203" s="319">
        <f ca="1">VLOOKUP($I203, 'Barcap OAD'!$A:$S, $F$137, FALSE)</f>
        <v>-24.7</v>
      </c>
      <c r="W203" s="320" t="e">
        <f t="shared" ref="W203" ca="1" si="1101">K203/10000*V203</f>
        <v>#VALUE!</v>
      </c>
      <c r="X203" s="321" t="str">
        <f ca="1">[2]!YBHIST($E203,$I203,X$25,"sec","")</f>
        <v>E</v>
      </c>
      <c r="Y203" s="313" t="e">
        <f t="shared" ref="Y203" ca="1" si="1102">X203-X202</f>
        <v>#VALUE!</v>
      </c>
      <c r="Z203" s="317" t="e">
        <f t="shared" ref="Z203" ca="1" si="1103">X202-AA202</f>
        <v>#VALUE!</v>
      </c>
      <c r="AA203" s="317" t="str">
        <f ca="1">[2]!YBHIST($F203,$I203,X$25,"sec","")</f>
        <v>E</v>
      </c>
      <c r="AB203" s="317" t="e">
        <f t="shared" ref="AB203" ca="1" si="1104">X202-Z203</f>
        <v>#VALUE!</v>
      </c>
      <c r="AC203" s="322" t="e">
        <f t="shared" ref="AC203" ca="1" si="1105">Y203+Z203</f>
        <v>#VALUE!</v>
      </c>
      <c r="AD203" s="323">
        <f ca="1">VLOOKUP($I203, 'Barcap OAD'!$A:$S, $F$26, FALSE)</f>
        <v>5.6016069999999996</v>
      </c>
      <c r="AE203" s="320" t="e">
        <f t="shared" ref="AE203" ca="1" si="1106">X203*AD203/10000</f>
        <v>#VALUE!</v>
      </c>
      <c r="AF203" s="324" t="e">
        <f t="shared" ref="AF203" ca="1" si="1107">W203/AE203</f>
        <v>#VALUE!</v>
      </c>
      <c r="AG203" s="313" t="e">
        <f t="shared" ref="AG203" ca="1" si="1108">-AC203*AF202</f>
        <v>#VALUE!</v>
      </c>
      <c r="AH203" s="318" t="e">
        <f t="shared" ref="AH203" ca="1" si="1109">AG203/K202</f>
        <v>#VALUE!</v>
      </c>
      <c r="AI203" s="313" t="e">
        <f t="shared" ref="AI203" ca="1" si="1110">AL203+AK203</f>
        <v>#VALUE!</v>
      </c>
      <c r="AJ203" s="318" t="e">
        <f t="shared" ref="AJ203" ca="1" si="1111">AF203-AF202</f>
        <v>#VALUE!</v>
      </c>
      <c r="AK203" s="322" t="e">
        <f t="shared" ref="AK203" ca="1" si="1112">(AJ203*Y203)/2</f>
        <v>#VALUE!</v>
      </c>
      <c r="AL203" s="325" t="e">
        <f t="shared" ref="AL203" ca="1" si="1113">AG203+R203</f>
        <v>#VALUE!</v>
      </c>
      <c r="AM203" s="318" t="e">
        <f t="shared" ref="AM203" ca="1" si="1114">AL203/K202</f>
        <v>#VALUE!</v>
      </c>
      <c r="AN203" s="313" t="e">
        <f ca="1">SUM(AL$166:AL203)</f>
        <v>#VALUE!</v>
      </c>
      <c r="AO203" s="326" t="e">
        <f t="shared" ref="AO203" ca="1" si="1115">BL203</f>
        <v>#VALUE!</v>
      </c>
      <c r="AP203" s="327" t="e">
        <f t="shared" ref="AP203" ca="1" si="1116">(Z203*AF203*-1)+P203</f>
        <v>#VALUE!</v>
      </c>
      <c r="AQ203" s="328" t="e">
        <f t="shared" ref="AQ203" ca="1" si="1117">AP203/K202</f>
        <v>#VALUE!</v>
      </c>
      <c r="AR203" s="204"/>
      <c r="AS203" s="221"/>
      <c r="AX203" s="208" t="str">
        <f ca="1">[2]!YBHIST($I$137,$I203,J$25,"sec","")</f>
        <v>E</v>
      </c>
      <c r="AY203" s="206" t="str">
        <f ca="1">[2]!YBPRICE($I$137,AX203&amp;"d","Market","AccruedInterest","Swap",$I203,"LMMSkew","","Model",100,"")</f>
        <v>E</v>
      </c>
      <c r="BA203" s="67">
        <f t="shared" si="574"/>
        <v>0</v>
      </c>
      <c r="BI203" s="517" t="e">
        <f t="shared" ref="BI203" ca="1" si="1118">1+S203</f>
        <v>#VALUE!</v>
      </c>
      <c r="BJ203" s="517" t="e">
        <f ca="1">PRODUCT($BI$166:BI203)-1</f>
        <v>#VALUE!</v>
      </c>
      <c r="BK203" s="517" t="e">
        <f t="shared" ref="BK203" ca="1" si="1119">1+AM203</f>
        <v>#VALUE!</v>
      </c>
      <c r="BL203" s="517" t="e">
        <f ca="1">PRODUCT($BK$166:BK203)-1</f>
        <v>#VALUE!</v>
      </c>
    </row>
    <row r="210" spans="1:64" ht="15">
      <c r="E210" s="67" t="s">
        <v>254</v>
      </c>
      <c r="F210" s="67">
        <f>MATCH(I210, 'Barcap OAD'!$A$1:$S$1, 0)</f>
        <v>6</v>
      </c>
      <c r="I210" s="75" t="s">
        <v>82</v>
      </c>
    </row>
    <row r="211" spans="1:64" s="76" customFormat="1" ht="8.25" hidden="1" customHeight="1">
      <c r="J211" s="76" t="s">
        <v>7</v>
      </c>
      <c r="L211" s="76" t="s">
        <v>8</v>
      </c>
      <c r="M211" s="76" t="s">
        <v>9</v>
      </c>
      <c r="O211" s="76" t="s">
        <v>231</v>
      </c>
      <c r="W211" s="76" t="s">
        <v>11</v>
      </c>
      <c r="X211" s="76" t="s">
        <v>7</v>
      </c>
      <c r="Y211" s="76" t="s">
        <v>7</v>
      </c>
    </row>
    <row r="212" spans="1:64" ht="22.5" customHeight="1">
      <c r="I212" s="78"/>
      <c r="J212" s="633" t="s">
        <v>67</v>
      </c>
      <c r="K212" s="634"/>
      <c r="L212" s="634"/>
      <c r="M212" s="634"/>
      <c r="N212" s="634"/>
      <c r="O212" s="634"/>
      <c r="P212" s="634"/>
      <c r="Q212" s="634"/>
      <c r="R212" s="634"/>
      <c r="S212" s="634"/>
      <c r="T212" s="634"/>
      <c r="U212" s="634"/>
      <c r="V212" s="634"/>
      <c r="W212" s="634"/>
      <c r="X212" s="635" t="s">
        <v>90</v>
      </c>
      <c r="Y212" s="634"/>
      <c r="Z212" s="634"/>
      <c r="AA212" s="634"/>
      <c r="AB212" s="634"/>
      <c r="AC212" s="634"/>
      <c r="AD212" s="634"/>
      <c r="AE212" s="636"/>
      <c r="AF212" s="637" t="s">
        <v>151</v>
      </c>
      <c r="AG212" s="638"/>
      <c r="AH212" s="638"/>
      <c r="AI212" s="638"/>
      <c r="AJ212" s="638"/>
      <c r="AK212" s="638"/>
      <c r="AL212" s="639" t="s">
        <v>150</v>
      </c>
      <c r="AM212" s="640"/>
      <c r="AN212" s="640"/>
      <c r="AO212" s="640"/>
      <c r="AP212" s="640"/>
      <c r="AQ212" s="641"/>
    </row>
    <row r="213" spans="1:64" s="68" customFormat="1" ht="46.5" customHeight="1">
      <c r="A213" s="68" t="s">
        <v>12</v>
      </c>
      <c r="B213" s="68" t="s">
        <v>13</v>
      </c>
      <c r="C213" s="68" t="s">
        <v>14</v>
      </c>
      <c r="D213" s="68" t="s">
        <v>15</v>
      </c>
      <c r="E213" s="68" t="s">
        <v>16</v>
      </c>
      <c r="F213" s="68" t="s">
        <v>17</v>
      </c>
      <c r="G213" s="68" t="s">
        <v>18</v>
      </c>
      <c r="I213" s="143" t="s">
        <v>19</v>
      </c>
      <c r="J213" s="143" t="s">
        <v>68</v>
      </c>
      <c r="K213" s="144" t="s">
        <v>157</v>
      </c>
      <c r="L213" s="144" t="s">
        <v>188</v>
      </c>
      <c r="M213" s="145" t="s">
        <v>8</v>
      </c>
      <c r="N213" s="144" t="s">
        <v>70</v>
      </c>
      <c r="O213" s="144" t="s">
        <v>123</v>
      </c>
      <c r="P213" s="144" t="s">
        <v>154</v>
      </c>
      <c r="Q213" s="144" t="s">
        <v>122</v>
      </c>
      <c r="R213" s="144" t="s">
        <v>147</v>
      </c>
      <c r="S213" s="145" t="s">
        <v>148</v>
      </c>
      <c r="T213" s="144" t="s">
        <v>145</v>
      </c>
      <c r="U213" s="145" t="s">
        <v>71</v>
      </c>
      <c r="V213" s="144" t="s">
        <v>269</v>
      </c>
      <c r="W213" s="144" t="s">
        <v>72</v>
      </c>
      <c r="X213" s="213" t="s">
        <v>68</v>
      </c>
      <c r="Y213" s="214" t="s">
        <v>69</v>
      </c>
      <c r="Z213" s="214" t="s">
        <v>186</v>
      </c>
      <c r="AA213" s="215" t="s">
        <v>73</v>
      </c>
      <c r="AB213" s="214" t="s">
        <v>122</v>
      </c>
      <c r="AC213" s="214" t="s">
        <v>160</v>
      </c>
      <c r="AD213" s="214" t="s">
        <v>269</v>
      </c>
      <c r="AE213" s="214" t="s">
        <v>72</v>
      </c>
      <c r="AF213" s="146" t="s">
        <v>146</v>
      </c>
      <c r="AG213" s="147" t="s">
        <v>149</v>
      </c>
      <c r="AH213" s="147" t="s">
        <v>189</v>
      </c>
      <c r="AI213" s="190" t="s">
        <v>105</v>
      </c>
      <c r="AJ213" s="147" t="s">
        <v>74</v>
      </c>
      <c r="AK213" s="190" t="s">
        <v>91</v>
      </c>
      <c r="AL213" s="201" t="s">
        <v>155</v>
      </c>
      <c r="AM213" s="196" t="s">
        <v>76</v>
      </c>
      <c r="AN213" s="197" t="s">
        <v>145</v>
      </c>
      <c r="AO213" s="196" t="s">
        <v>71</v>
      </c>
      <c r="AP213" s="195" t="s">
        <v>154</v>
      </c>
      <c r="AQ213" s="198" t="s">
        <v>156</v>
      </c>
      <c r="AX213" s="209" t="s">
        <v>153</v>
      </c>
      <c r="AY213" s="209" t="s">
        <v>152</v>
      </c>
      <c r="BI213" s="643" t="s">
        <v>271</v>
      </c>
      <c r="BJ213" s="643"/>
      <c r="BK213" s="643" t="s">
        <v>272</v>
      </c>
      <c r="BL213" s="643"/>
    </row>
    <row r="214" spans="1:64" s="68" customFormat="1" ht="15" hidden="1">
      <c r="C214" s="70">
        <f t="shared" ref="C214:C225" ca="1" si="1120">I214+10</f>
        <v>40217</v>
      </c>
      <c r="D214" s="70">
        <f t="shared" ref="D214:D239" ca="1" si="1121">I214+35</f>
        <v>40242</v>
      </c>
      <c r="E214" s="68" t="str">
        <f t="shared" ref="E214:E253" ca="1" si="1122">"FNMA"&amp;TEXT($J$23,"0.0")&amp;"-TBA-"&amp;TEXT(C214,"mmm")</f>
        <v>FNMA3.0-TBA-Feb</v>
      </c>
      <c r="F214" s="68" t="str">
        <f t="shared" ref="F214:F253" ca="1" si="1123">"FNMA"&amp;TEXT($J$23,"0.0")&amp;"-TBA-"&amp;TEXT(D214,"mmm")</f>
        <v>FNMA3.0-TBA-Mar</v>
      </c>
      <c r="G214" s="68" t="str">
        <f t="shared" ref="G214:G239" si="1124">"FNMA"&amp;TEXT($J$23,"0.0")&amp;"-TBA-GEN"</f>
        <v>FNMA3.0-TBA-GEN</v>
      </c>
      <c r="I214" s="148">
        <f ca="1">[2]!YBWORKDAY(EDATE(Base_Date, BA214), -1, "USD")</f>
        <v>40207</v>
      </c>
      <c r="J214" s="210"/>
      <c r="K214" s="216"/>
      <c r="L214" s="134"/>
      <c r="M214" s="135"/>
      <c r="N214" s="136"/>
      <c r="O214" s="136"/>
      <c r="P214" s="134"/>
      <c r="Q214" s="137"/>
      <c r="R214" s="134"/>
      <c r="S214" s="138"/>
      <c r="T214" s="134"/>
      <c r="U214" s="151"/>
      <c r="V214" s="139"/>
      <c r="W214" s="140"/>
      <c r="X214" s="184"/>
      <c r="Y214" s="134"/>
      <c r="Z214" s="137"/>
      <c r="AA214" s="137"/>
      <c r="AB214" s="137"/>
      <c r="AC214" s="186"/>
      <c r="AD214" s="188"/>
      <c r="AE214" s="140"/>
      <c r="AF214" s="141"/>
      <c r="AG214" s="134"/>
      <c r="AH214" s="134"/>
      <c r="AI214" s="134"/>
      <c r="AJ214" s="138"/>
      <c r="AK214" s="186"/>
      <c r="AL214" s="191"/>
      <c r="AM214" s="138"/>
      <c r="AN214" s="134"/>
      <c r="AO214" s="150"/>
      <c r="AP214" s="193"/>
      <c r="AQ214" s="199"/>
      <c r="AY214" s="67" t="e">
        <f t="shared" ref="AY214:AY224" ca="1" si="1125">AY215-1</f>
        <v>#VALUE!</v>
      </c>
      <c r="BA214" s="67">
        <f t="shared" ref="BA214:BA238" si="1126">BA215-1</f>
        <v>-62</v>
      </c>
    </row>
    <row r="215" spans="1:64" s="68" customFormat="1" ht="15" hidden="1">
      <c r="C215" s="70">
        <f t="shared" ca="1" si="1120"/>
        <v>40245</v>
      </c>
      <c r="D215" s="70">
        <f t="shared" ca="1" si="1121"/>
        <v>40270</v>
      </c>
      <c r="E215" s="68" t="str">
        <f t="shared" ca="1" si="1122"/>
        <v>FNMA3.0-TBA-Mar</v>
      </c>
      <c r="F215" s="68" t="str">
        <f t="shared" ca="1" si="1123"/>
        <v>FNMA3.0-TBA-Apr</v>
      </c>
      <c r="G215" s="68" t="str">
        <f t="shared" si="1124"/>
        <v>FNMA3.0-TBA-GEN</v>
      </c>
      <c r="I215" s="133">
        <f ca="1">[2]!YBWORKDAY(EDATE(Base_Date, BA215), -1, "USD")</f>
        <v>40235</v>
      </c>
      <c r="J215" s="211"/>
      <c r="K215" s="217"/>
      <c r="L215" s="80"/>
      <c r="M215" s="81"/>
      <c r="N215" s="73"/>
      <c r="O215" s="73"/>
      <c r="P215" s="80"/>
      <c r="Q215" s="82"/>
      <c r="R215" s="80"/>
      <c r="S215" s="83"/>
      <c r="T215" s="80"/>
      <c r="U215" s="83"/>
      <c r="V215" s="84"/>
      <c r="W215" s="85"/>
      <c r="X215" s="185"/>
      <c r="Y215" s="80"/>
      <c r="Z215" s="82"/>
      <c r="AA215" s="82"/>
      <c r="AB215" s="82"/>
      <c r="AC215" s="187"/>
      <c r="AD215" s="189"/>
      <c r="AE215" s="85"/>
      <c r="AF215" s="86"/>
      <c r="AG215" s="80"/>
      <c r="AH215" s="80"/>
      <c r="AI215" s="80"/>
      <c r="AJ215" s="83"/>
      <c r="AK215" s="187"/>
      <c r="AL215" s="192"/>
      <c r="AM215" s="83"/>
      <c r="AN215" s="80"/>
      <c r="AO215" s="109"/>
      <c r="AP215" s="194"/>
      <c r="AQ215" s="199"/>
      <c r="AY215" s="67" t="e">
        <f t="shared" ca="1" si="1125"/>
        <v>#VALUE!</v>
      </c>
      <c r="BA215" s="67">
        <f t="shared" si="1126"/>
        <v>-61</v>
      </c>
    </row>
    <row r="216" spans="1:64" s="68" customFormat="1" ht="15" hidden="1">
      <c r="C216" s="70">
        <f t="shared" ca="1" si="1120"/>
        <v>40278</v>
      </c>
      <c r="D216" s="70">
        <f t="shared" ca="1" si="1121"/>
        <v>40303</v>
      </c>
      <c r="E216" s="68" t="str">
        <f t="shared" ca="1" si="1122"/>
        <v>FNMA3.0-TBA-Apr</v>
      </c>
      <c r="F216" s="68" t="str">
        <f t="shared" ca="1" si="1123"/>
        <v>FNMA3.0-TBA-May</v>
      </c>
      <c r="G216" s="68" t="str">
        <f t="shared" si="1124"/>
        <v>FNMA3.0-TBA-GEN</v>
      </c>
      <c r="I216" s="133">
        <f ca="1">[2]!YBWORKDAY(EDATE(Base_Date, BA216), -1, "USD")</f>
        <v>40268</v>
      </c>
      <c r="J216" s="211"/>
      <c r="K216" s="217"/>
      <c r="L216" s="80"/>
      <c r="M216" s="81"/>
      <c r="N216" s="73"/>
      <c r="O216" s="73"/>
      <c r="P216" s="80"/>
      <c r="Q216" s="82"/>
      <c r="R216" s="80"/>
      <c r="S216" s="83"/>
      <c r="T216" s="80"/>
      <c r="U216" s="83"/>
      <c r="V216" s="84"/>
      <c r="W216" s="85"/>
      <c r="X216" s="185"/>
      <c r="Y216" s="80"/>
      <c r="Z216" s="82"/>
      <c r="AA216" s="82"/>
      <c r="AB216" s="82"/>
      <c r="AC216" s="187"/>
      <c r="AD216" s="189"/>
      <c r="AE216" s="85"/>
      <c r="AF216" s="86"/>
      <c r="AG216" s="80"/>
      <c r="AH216" s="80"/>
      <c r="AI216" s="80"/>
      <c r="AJ216" s="83"/>
      <c r="AK216" s="187"/>
      <c r="AL216" s="192"/>
      <c r="AM216" s="83"/>
      <c r="AN216" s="80"/>
      <c r="AO216" s="109"/>
      <c r="AP216" s="194"/>
      <c r="AQ216" s="199"/>
      <c r="AY216" s="67" t="e">
        <f t="shared" ca="1" si="1125"/>
        <v>#VALUE!</v>
      </c>
      <c r="BA216" s="67">
        <f t="shared" si="1126"/>
        <v>-60</v>
      </c>
    </row>
    <row r="217" spans="1:64" s="68" customFormat="1" ht="15" hidden="1">
      <c r="C217" s="70">
        <f t="shared" ca="1" si="1120"/>
        <v>40308</v>
      </c>
      <c r="D217" s="70">
        <f t="shared" ca="1" si="1121"/>
        <v>40333</v>
      </c>
      <c r="E217" s="68" t="str">
        <f t="shared" ca="1" si="1122"/>
        <v>FNMA3.0-TBA-May</v>
      </c>
      <c r="F217" s="68" t="str">
        <f t="shared" ca="1" si="1123"/>
        <v>FNMA3.0-TBA-Jun</v>
      </c>
      <c r="G217" s="68" t="str">
        <f t="shared" si="1124"/>
        <v>FNMA3.0-TBA-GEN</v>
      </c>
      <c r="I217" s="133">
        <f ca="1">[2]!YBWORKDAY(EDATE(Base_Date, BA217), -1, "USD")</f>
        <v>40298</v>
      </c>
      <c r="J217" s="211"/>
      <c r="K217" s="217"/>
      <c r="L217" s="80"/>
      <c r="M217" s="81"/>
      <c r="N217" s="73"/>
      <c r="O217" s="73"/>
      <c r="P217" s="80"/>
      <c r="Q217" s="82"/>
      <c r="R217" s="80"/>
      <c r="S217" s="83"/>
      <c r="T217" s="80"/>
      <c r="U217" s="152"/>
      <c r="V217" s="84"/>
      <c r="W217" s="85"/>
      <c r="X217" s="185"/>
      <c r="Y217" s="80"/>
      <c r="Z217" s="82"/>
      <c r="AA217" s="82"/>
      <c r="AB217" s="82"/>
      <c r="AC217" s="187"/>
      <c r="AD217" s="189"/>
      <c r="AE217" s="85"/>
      <c r="AF217" s="86"/>
      <c r="AG217" s="80"/>
      <c r="AH217" s="80"/>
      <c r="AI217" s="80"/>
      <c r="AJ217" s="83"/>
      <c r="AK217" s="187"/>
      <c r="AL217" s="192"/>
      <c r="AM217" s="83"/>
      <c r="AN217" s="80"/>
      <c r="AO217" s="153"/>
      <c r="AP217" s="194"/>
      <c r="AQ217" s="199"/>
      <c r="AY217" s="67" t="e">
        <f t="shared" ca="1" si="1125"/>
        <v>#VALUE!</v>
      </c>
      <c r="BA217" s="67">
        <f t="shared" si="1126"/>
        <v>-59</v>
      </c>
    </row>
    <row r="218" spans="1:64" s="68" customFormat="1" ht="15" hidden="1">
      <c r="C218" s="70">
        <f t="shared" ca="1" si="1120"/>
        <v>40336</v>
      </c>
      <c r="D218" s="70">
        <f t="shared" ca="1" si="1121"/>
        <v>40361</v>
      </c>
      <c r="E218" s="68" t="str">
        <f t="shared" ca="1" si="1122"/>
        <v>FNMA3.0-TBA-Jun</v>
      </c>
      <c r="F218" s="68" t="str">
        <f t="shared" ca="1" si="1123"/>
        <v>FNMA3.0-TBA-Jul</v>
      </c>
      <c r="G218" s="68" t="str">
        <f t="shared" si="1124"/>
        <v>FNMA3.0-TBA-GEN</v>
      </c>
      <c r="I218" s="133">
        <f ca="1">[2]!YBWORKDAY(EDATE(Base_Date, BA218), -1, "USD")</f>
        <v>40326</v>
      </c>
      <c r="J218" s="211"/>
      <c r="K218" s="217"/>
      <c r="L218" s="80"/>
      <c r="M218" s="81"/>
      <c r="N218" s="73"/>
      <c r="O218" s="73"/>
      <c r="P218" s="80"/>
      <c r="Q218" s="82"/>
      <c r="R218" s="80"/>
      <c r="S218" s="83"/>
      <c r="T218" s="80"/>
      <c r="U218" s="83"/>
      <c r="V218" s="84"/>
      <c r="W218" s="85"/>
      <c r="X218" s="185"/>
      <c r="Y218" s="80"/>
      <c r="Z218" s="82"/>
      <c r="AA218" s="82"/>
      <c r="AB218" s="82"/>
      <c r="AC218" s="187"/>
      <c r="AD218" s="189"/>
      <c r="AE218" s="85"/>
      <c r="AF218" s="86"/>
      <c r="AG218" s="80"/>
      <c r="AH218" s="80"/>
      <c r="AI218" s="80"/>
      <c r="AJ218" s="83"/>
      <c r="AK218" s="187"/>
      <c r="AL218" s="192"/>
      <c r="AM218" s="83"/>
      <c r="AN218" s="80"/>
      <c r="AO218" s="109"/>
      <c r="AP218" s="194"/>
      <c r="AQ218" s="199"/>
      <c r="AY218" s="67" t="e">
        <f t="shared" ca="1" si="1125"/>
        <v>#VALUE!</v>
      </c>
      <c r="BA218" s="67">
        <f t="shared" si="1126"/>
        <v>-58</v>
      </c>
    </row>
    <row r="219" spans="1:64" s="68" customFormat="1" ht="15" hidden="1">
      <c r="C219" s="70">
        <f t="shared" ca="1" si="1120"/>
        <v>40369</v>
      </c>
      <c r="D219" s="70">
        <f t="shared" ca="1" si="1121"/>
        <v>40394</v>
      </c>
      <c r="E219" s="68" t="str">
        <f t="shared" ca="1" si="1122"/>
        <v>FNMA3.0-TBA-Jul</v>
      </c>
      <c r="F219" s="68" t="str">
        <f t="shared" ca="1" si="1123"/>
        <v>FNMA3.0-TBA-Aug</v>
      </c>
      <c r="G219" s="68" t="str">
        <f t="shared" si="1124"/>
        <v>FNMA3.0-TBA-GEN</v>
      </c>
      <c r="I219" s="133">
        <f ca="1">[2]!YBWORKDAY(EDATE(Base_Date, BA219), -1, "USD")</f>
        <v>40359</v>
      </c>
      <c r="J219" s="211"/>
      <c r="K219" s="217"/>
      <c r="L219" s="80"/>
      <c r="M219" s="81"/>
      <c r="N219" s="73"/>
      <c r="O219" s="73"/>
      <c r="P219" s="80"/>
      <c r="Q219" s="82"/>
      <c r="R219" s="80"/>
      <c r="S219" s="83"/>
      <c r="T219" s="80"/>
      <c r="U219" s="83"/>
      <c r="V219" s="84"/>
      <c r="W219" s="85"/>
      <c r="X219" s="185"/>
      <c r="Y219" s="80"/>
      <c r="Z219" s="82"/>
      <c r="AA219" s="82"/>
      <c r="AB219" s="82"/>
      <c r="AC219" s="187"/>
      <c r="AD219" s="189"/>
      <c r="AE219" s="85"/>
      <c r="AF219" s="86"/>
      <c r="AG219" s="80"/>
      <c r="AH219" s="80"/>
      <c r="AI219" s="80"/>
      <c r="AJ219" s="83"/>
      <c r="AK219" s="187"/>
      <c r="AL219" s="192"/>
      <c r="AM219" s="83"/>
      <c r="AN219" s="80"/>
      <c r="AO219" s="109"/>
      <c r="AP219" s="194"/>
      <c r="AQ219" s="199"/>
      <c r="AY219" s="67" t="e">
        <f t="shared" ca="1" si="1125"/>
        <v>#VALUE!</v>
      </c>
      <c r="BA219" s="67">
        <f t="shared" si="1126"/>
        <v>-57</v>
      </c>
    </row>
    <row r="220" spans="1:64" s="68" customFormat="1" ht="15" hidden="1">
      <c r="C220" s="70">
        <f t="shared" ca="1" si="1120"/>
        <v>40399</v>
      </c>
      <c r="D220" s="70">
        <f t="shared" ca="1" si="1121"/>
        <v>40424</v>
      </c>
      <c r="E220" s="68" t="str">
        <f t="shared" ca="1" si="1122"/>
        <v>FNMA3.0-TBA-Aug</v>
      </c>
      <c r="F220" s="68" t="str">
        <f t="shared" ca="1" si="1123"/>
        <v>FNMA3.0-TBA-Sep</v>
      </c>
      <c r="G220" s="68" t="str">
        <f t="shared" si="1124"/>
        <v>FNMA3.0-TBA-GEN</v>
      </c>
      <c r="I220" s="133">
        <f ca="1">[2]!YBWORKDAY(EDATE(Base_Date, BA220), -1, "USD")</f>
        <v>40389</v>
      </c>
      <c r="J220" s="211"/>
      <c r="K220" s="217"/>
      <c r="L220" s="80"/>
      <c r="M220" s="81"/>
      <c r="N220" s="73"/>
      <c r="O220" s="73"/>
      <c r="P220" s="80"/>
      <c r="Q220" s="82"/>
      <c r="R220" s="80"/>
      <c r="S220" s="83"/>
      <c r="T220" s="80"/>
      <c r="U220" s="83"/>
      <c r="V220" s="84"/>
      <c r="W220" s="85"/>
      <c r="X220" s="185"/>
      <c r="Y220" s="80"/>
      <c r="Z220" s="82"/>
      <c r="AA220" s="82"/>
      <c r="AB220" s="82"/>
      <c r="AC220" s="187"/>
      <c r="AD220" s="189"/>
      <c r="AE220" s="85"/>
      <c r="AF220" s="86"/>
      <c r="AG220" s="80"/>
      <c r="AH220" s="80"/>
      <c r="AI220" s="80"/>
      <c r="AJ220" s="83"/>
      <c r="AK220" s="187"/>
      <c r="AL220" s="192"/>
      <c r="AM220" s="83"/>
      <c r="AN220" s="80"/>
      <c r="AO220" s="109"/>
      <c r="AP220" s="194"/>
      <c r="AQ220" s="199"/>
      <c r="AY220" s="67" t="e">
        <f t="shared" ca="1" si="1125"/>
        <v>#VALUE!</v>
      </c>
      <c r="BA220" s="67">
        <f t="shared" si="1126"/>
        <v>-56</v>
      </c>
    </row>
    <row r="221" spans="1:64" s="68" customFormat="1" ht="15" hidden="1">
      <c r="C221" s="70">
        <f t="shared" ca="1" si="1120"/>
        <v>40431</v>
      </c>
      <c r="D221" s="70">
        <f t="shared" ca="1" si="1121"/>
        <v>40456</v>
      </c>
      <c r="E221" s="68" t="str">
        <f t="shared" ca="1" si="1122"/>
        <v>FNMA3.0-TBA-Sep</v>
      </c>
      <c r="F221" s="68" t="str">
        <f t="shared" ca="1" si="1123"/>
        <v>FNMA3.0-TBA-Oct</v>
      </c>
      <c r="G221" s="68" t="str">
        <f t="shared" si="1124"/>
        <v>FNMA3.0-TBA-GEN</v>
      </c>
      <c r="I221" s="133">
        <f ca="1">[2]!YBWORKDAY(EDATE(Base_Date, BA221), -1, "USD")</f>
        <v>40421</v>
      </c>
      <c r="J221" s="211"/>
      <c r="K221" s="217"/>
      <c r="L221" s="80"/>
      <c r="M221" s="81"/>
      <c r="N221" s="73"/>
      <c r="O221" s="73"/>
      <c r="P221" s="80"/>
      <c r="Q221" s="82"/>
      <c r="R221" s="80"/>
      <c r="S221" s="83"/>
      <c r="T221" s="80"/>
      <c r="U221" s="83"/>
      <c r="V221" s="84"/>
      <c r="W221" s="85"/>
      <c r="X221" s="185"/>
      <c r="Y221" s="80"/>
      <c r="Z221" s="82"/>
      <c r="AA221" s="82"/>
      <c r="AB221" s="82"/>
      <c r="AC221" s="187"/>
      <c r="AD221" s="189"/>
      <c r="AE221" s="85"/>
      <c r="AF221" s="86"/>
      <c r="AG221" s="80"/>
      <c r="AH221" s="80"/>
      <c r="AI221" s="80"/>
      <c r="AJ221" s="83"/>
      <c r="AK221" s="187"/>
      <c r="AL221" s="192"/>
      <c r="AM221" s="83"/>
      <c r="AN221" s="80"/>
      <c r="AO221" s="109"/>
      <c r="AP221" s="194"/>
      <c r="AQ221" s="199"/>
      <c r="AY221" s="67" t="e">
        <f t="shared" ca="1" si="1125"/>
        <v>#VALUE!</v>
      </c>
      <c r="BA221" s="67">
        <f t="shared" si="1126"/>
        <v>-55</v>
      </c>
    </row>
    <row r="222" spans="1:64" s="68" customFormat="1" ht="15" hidden="1">
      <c r="C222" s="70">
        <f t="shared" ca="1" si="1120"/>
        <v>40461</v>
      </c>
      <c r="D222" s="70">
        <f t="shared" ca="1" si="1121"/>
        <v>40486</v>
      </c>
      <c r="E222" s="68" t="str">
        <f t="shared" ca="1" si="1122"/>
        <v>FNMA3.0-TBA-Oct</v>
      </c>
      <c r="F222" s="68" t="str">
        <f t="shared" ca="1" si="1123"/>
        <v>FNMA3.0-TBA-Nov</v>
      </c>
      <c r="G222" s="68" t="str">
        <f t="shared" si="1124"/>
        <v>FNMA3.0-TBA-GEN</v>
      </c>
      <c r="I222" s="133">
        <f ca="1">[2]!YBWORKDAY(EDATE(Base_Date, BA222), -1, "USD")</f>
        <v>40451</v>
      </c>
      <c r="J222" s="211"/>
      <c r="K222" s="217"/>
      <c r="L222" s="80"/>
      <c r="M222" s="81"/>
      <c r="N222" s="73"/>
      <c r="O222" s="73"/>
      <c r="P222" s="80"/>
      <c r="Q222" s="82"/>
      <c r="R222" s="80"/>
      <c r="S222" s="83"/>
      <c r="T222" s="80"/>
      <c r="U222" s="83"/>
      <c r="V222" s="84"/>
      <c r="W222" s="85"/>
      <c r="X222" s="185"/>
      <c r="Y222" s="80"/>
      <c r="Z222" s="82"/>
      <c r="AA222" s="82"/>
      <c r="AB222" s="82"/>
      <c r="AC222" s="187"/>
      <c r="AD222" s="189"/>
      <c r="AE222" s="85"/>
      <c r="AF222" s="86"/>
      <c r="AG222" s="80"/>
      <c r="AH222" s="80"/>
      <c r="AI222" s="80"/>
      <c r="AJ222" s="83"/>
      <c r="AK222" s="187"/>
      <c r="AL222" s="192"/>
      <c r="AM222" s="83"/>
      <c r="AN222" s="80"/>
      <c r="AO222" s="109"/>
      <c r="AP222" s="194"/>
      <c r="AQ222" s="199"/>
      <c r="AY222" s="67" t="e">
        <f t="shared" ca="1" si="1125"/>
        <v>#VALUE!</v>
      </c>
      <c r="BA222" s="67">
        <f t="shared" si="1126"/>
        <v>-54</v>
      </c>
    </row>
    <row r="223" spans="1:64" s="68" customFormat="1" ht="15" hidden="1">
      <c r="C223" s="70">
        <f t="shared" ca="1" si="1120"/>
        <v>40490</v>
      </c>
      <c r="D223" s="70">
        <f t="shared" ca="1" si="1121"/>
        <v>40515</v>
      </c>
      <c r="E223" s="68" t="str">
        <f t="shared" ca="1" si="1122"/>
        <v>FNMA3.0-TBA-Nov</v>
      </c>
      <c r="F223" s="68" t="str">
        <f t="shared" ca="1" si="1123"/>
        <v>FNMA3.0-TBA-Dec</v>
      </c>
      <c r="G223" s="68" t="str">
        <f t="shared" si="1124"/>
        <v>FNMA3.0-TBA-GEN</v>
      </c>
      <c r="I223" s="133">
        <f ca="1">[2]!YBWORKDAY(EDATE(Base_Date, BA223), -1, "USD")</f>
        <v>40480</v>
      </c>
      <c r="J223" s="211"/>
      <c r="K223" s="217"/>
      <c r="L223" s="80"/>
      <c r="M223" s="81"/>
      <c r="N223" s="73"/>
      <c r="O223" s="73"/>
      <c r="P223" s="80"/>
      <c r="Q223" s="82"/>
      <c r="R223" s="80"/>
      <c r="S223" s="83"/>
      <c r="T223" s="80"/>
      <c r="U223" s="83"/>
      <c r="V223" s="84"/>
      <c r="W223" s="85"/>
      <c r="X223" s="185"/>
      <c r="Y223" s="80"/>
      <c r="Z223" s="82"/>
      <c r="AA223" s="82"/>
      <c r="AB223" s="82"/>
      <c r="AC223" s="187"/>
      <c r="AD223" s="189"/>
      <c r="AE223" s="85"/>
      <c r="AF223" s="86"/>
      <c r="AG223" s="80"/>
      <c r="AH223" s="80"/>
      <c r="AI223" s="80"/>
      <c r="AJ223" s="83"/>
      <c r="AK223" s="187"/>
      <c r="AL223" s="192"/>
      <c r="AM223" s="83"/>
      <c r="AN223" s="80"/>
      <c r="AO223" s="109"/>
      <c r="AP223" s="194"/>
      <c r="AQ223" s="199"/>
      <c r="AY223" s="67" t="e">
        <f t="shared" ca="1" si="1125"/>
        <v>#VALUE!</v>
      </c>
      <c r="BA223" s="67">
        <f t="shared" si="1126"/>
        <v>-53</v>
      </c>
    </row>
    <row r="224" spans="1:64" s="68" customFormat="1" ht="15" hidden="1">
      <c r="C224" s="70">
        <f t="shared" ca="1" si="1120"/>
        <v>40522</v>
      </c>
      <c r="D224" s="70">
        <f t="shared" ca="1" si="1121"/>
        <v>40547</v>
      </c>
      <c r="E224" s="68" t="str">
        <f t="shared" ca="1" si="1122"/>
        <v>FNMA3.0-TBA-Dec</v>
      </c>
      <c r="F224" s="68" t="str">
        <f t="shared" ca="1" si="1123"/>
        <v>FNMA3.0-TBA-Jan</v>
      </c>
      <c r="G224" s="68" t="str">
        <f t="shared" si="1124"/>
        <v>FNMA3.0-TBA-GEN</v>
      </c>
      <c r="I224" s="133">
        <f ca="1">[2]!YBWORKDAY(EDATE(Base_Date, BA224), -1, "USD")</f>
        <v>40512</v>
      </c>
      <c r="J224" s="211"/>
      <c r="K224" s="217"/>
      <c r="L224" s="80"/>
      <c r="M224" s="81"/>
      <c r="N224" s="73"/>
      <c r="O224" s="73"/>
      <c r="P224" s="80"/>
      <c r="Q224" s="82"/>
      <c r="R224" s="80"/>
      <c r="S224" s="83"/>
      <c r="T224" s="80"/>
      <c r="U224" s="83"/>
      <c r="V224" s="84"/>
      <c r="W224" s="85"/>
      <c r="X224" s="185"/>
      <c r="Y224" s="80"/>
      <c r="Z224" s="82"/>
      <c r="AA224" s="82"/>
      <c r="AB224" s="82"/>
      <c r="AC224" s="187"/>
      <c r="AD224" s="189"/>
      <c r="AE224" s="85"/>
      <c r="AF224" s="86"/>
      <c r="AG224" s="80"/>
      <c r="AH224" s="80"/>
      <c r="AI224" s="80"/>
      <c r="AJ224" s="83"/>
      <c r="AK224" s="187"/>
      <c r="AL224" s="192"/>
      <c r="AM224" s="83"/>
      <c r="AN224" s="80"/>
      <c r="AO224" s="109"/>
      <c r="AP224" s="194"/>
      <c r="AQ224" s="199"/>
      <c r="AY224" s="67" t="e">
        <f t="shared" ca="1" si="1125"/>
        <v>#VALUE!</v>
      </c>
      <c r="BA224" s="67">
        <f t="shared" si="1126"/>
        <v>-52</v>
      </c>
    </row>
    <row r="225" spans="1:64" s="68" customFormat="1" ht="15" hidden="1">
      <c r="C225" s="70">
        <f t="shared" ca="1" si="1120"/>
        <v>40553</v>
      </c>
      <c r="D225" s="70">
        <f t="shared" ca="1" si="1121"/>
        <v>40578</v>
      </c>
      <c r="E225" s="68" t="str">
        <f t="shared" ca="1" si="1122"/>
        <v>FNMA3.0-TBA-Jan</v>
      </c>
      <c r="F225" s="68" t="str">
        <f t="shared" ca="1" si="1123"/>
        <v>FNMA3.0-TBA-Feb</v>
      </c>
      <c r="G225" s="68" t="str">
        <f t="shared" si="1124"/>
        <v>FNMA3.0-TBA-GEN</v>
      </c>
      <c r="I225" s="133">
        <f ca="1">[2]!YBWORKDAY(EDATE(Base_Date, BA225), -1, "USD")</f>
        <v>40543</v>
      </c>
      <c r="J225" s="269"/>
      <c r="K225" s="80"/>
      <c r="L225" s="80"/>
      <c r="M225" s="81"/>
      <c r="N225" s="73"/>
      <c r="O225" s="73"/>
      <c r="P225" s="80"/>
      <c r="Q225" s="82"/>
      <c r="R225" s="80"/>
      <c r="S225" s="83"/>
      <c r="T225" s="80"/>
      <c r="U225" s="83"/>
      <c r="V225" s="84"/>
      <c r="W225" s="85"/>
      <c r="X225" s="185"/>
      <c r="Y225" s="80"/>
      <c r="Z225" s="82"/>
      <c r="AA225" s="82"/>
      <c r="AB225" s="82"/>
      <c r="AC225" s="187"/>
      <c r="AD225" s="189"/>
      <c r="AE225" s="85"/>
      <c r="AF225" s="86"/>
      <c r="AG225" s="80"/>
      <c r="AH225" s="83"/>
      <c r="AI225" s="80"/>
      <c r="AJ225" s="83"/>
      <c r="AK225" s="187"/>
      <c r="AL225" s="192"/>
      <c r="AM225" s="83"/>
      <c r="AN225" s="80"/>
      <c r="AO225" s="109"/>
      <c r="AP225" s="194"/>
      <c r="AQ225" s="200"/>
      <c r="AR225" s="204"/>
      <c r="AS225" s="123"/>
      <c r="AX225" s="207" t="str">
        <f ca="1">[2]!YBHIST($I$210,$I225,J$25,"sec","")</f>
        <v>E</v>
      </c>
      <c r="AY225" s="205" t="str">
        <f ca="1">[2]!YBPRICE($I$210,AX225&amp;"d","Market","AccruedInterest","Swap",$I225,"LMMSkew","","Model",100,"")</f>
        <v>E</v>
      </c>
      <c r="BA225" s="67">
        <f t="shared" si="1126"/>
        <v>-51</v>
      </c>
    </row>
    <row r="226" spans="1:64" s="68" customFormat="1" ht="15" hidden="1">
      <c r="C226" s="70">
        <f ca="1">I226+10</f>
        <v>40584</v>
      </c>
      <c r="D226" s="70">
        <f t="shared" ca="1" si="1121"/>
        <v>40609</v>
      </c>
      <c r="E226" s="68" t="str">
        <f t="shared" ca="1" si="1122"/>
        <v>FNMA3.0-TBA-Feb</v>
      </c>
      <c r="F226" s="68" t="str">
        <f t="shared" ca="1" si="1123"/>
        <v>FNMA3.0-TBA-Mar</v>
      </c>
      <c r="G226" s="68" t="str">
        <f t="shared" si="1124"/>
        <v>FNMA3.0-TBA-GEN</v>
      </c>
      <c r="I226" s="133">
        <f ca="1">[2]!YBWORKDAY(EDATE(Base_Date, BA226), -1, "USD")</f>
        <v>40574</v>
      </c>
      <c r="J226" s="236"/>
      <c r="K226" s="80"/>
      <c r="L226" s="80"/>
      <c r="M226" s="81"/>
      <c r="N226" s="73"/>
      <c r="O226" s="73"/>
      <c r="P226" s="80"/>
      <c r="Q226" s="82"/>
      <c r="R226" s="80"/>
      <c r="S226" s="83"/>
      <c r="T226" s="80"/>
      <c r="U226" s="83"/>
      <c r="V226" s="84"/>
      <c r="W226" s="85"/>
      <c r="X226" s="185"/>
      <c r="Y226" s="80"/>
      <c r="Z226" s="82"/>
      <c r="AA226" s="82"/>
      <c r="AB226" s="82"/>
      <c r="AC226" s="187"/>
      <c r="AD226" s="189"/>
      <c r="AE226" s="85"/>
      <c r="AF226" s="86"/>
      <c r="AG226" s="80"/>
      <c r="AH226" s="83"/>
      <c r="AI226" s="80"/>
      <c r="AJ226" s="83"/>
      <c r="AK226" s="187"/>
      <c r="AL226" s="192"/>
      <c r="AM226" s="83"/>
      <c r="AN226" s="80"/>
      <c r="AO226" s="109"/>
      <c r="AP226" s="194"/>
      <c r="AQ226" s="200"/>
      <c r="AR226" s="233"/>
      <c r="AS226" s="232"/>
      <c r="AX226" s="207" t="str">
        <f ca="1">[2]!YBHIST($I$210,$I226,J$25,"sec","")</f>
        <v>E</v>
      </c>
      <c r="AY226" s="205" t="str">
        <f ca="1">[2]!YBPRICE($I$210,AX226&amp;"d","Market","AccruedInterest","Swap",$I226,"LMMSkew","","Model",100,"")</f>
        <v>E</v>
      </c>
      <c r="BA226" s="67">
        <f t="shared" si="1126"/>
        <v>-50</v>
      </c>
    </row>
    <row r="227" spans="1:64" s="68" customFormat="1" ht="15" hidden="1">
      <c r="C227" s="70">
        <f t="shared" ref="C227:C251" ca="1" si="1127">I227+10</f>
        <v>40612</v>
      </c>
      <c r="D227" s="70">
        <f t="shared" ca="1" si="1121"/>
        <v>40637</v>
      </c>
      <c r="E227" s="68" t="str">
        <f t="shared" ca="1" si="1122"/>
        <v>FNMA3.0-TBA-Mar</v>
      </c>
      <c r="F227" s="68" t="str">
        <f t="shared" ca="1" si="1123"/>
        <v>FNMA3.0-TBA-Apr</v>
      </c>
      <c r="G227" s="68" t="str">
        <f t="shared" si="1124"/>
        <v>FNMA3.0-TBA-GEN</v>
      </c>
      <c r="I227" s="133">
        <f ca="1">[2]!YBWORKDAY(EDATE(Base_Date, BA227), -1, "USD")</f>
        <v>40602</v>
      </c>
      <c r="J227" s="235"/>
      <c r="K227" s="80"/>
      <c r="L227" s="80"/>
      <c r="M227" s="81"/>
      <c r="N227" s="73"/>
      <c r="O227" s="170"/>
      <c r="P227" s="80"/>
      <c r="Q227" s="82"/>
      <c r="R227" s="80"/>
      <c r="S227" s="83"/>
      <c r="T227" s="80"/>
      <c r="U227" s="83"/>
      <c r="V227" s="84"/>
      <c r="W227" s="172"/>
      <c r="X227" s="185"/>
      <c r="Y227" s="80"/>
      <c r="Z227" s="82"/>
      <c r="AA227" s="82"/>
      <c r="AB227" s="82"/>
      <c r="AC227" s="187"/>
      <c r="AD227" s="189"/>
      <c r="AE227" s="172"/>
      <c r="AF227" s="86"/>
      <c r="AG227" s="80"/>
      <c r="AH227" s="83"/>
      <c r="AI227" s="80"/>
      <c r="AJ227" s="83"/>
      <c r="AK227" s="187"/>
      <c r="AL227" s="192"/>
      <c r="AM227" s="83"/>
      <c r="AN227" s="80"/>
      <c r="AO227" s="109"/>
      <c r="AP227" s="194"/>
      <c r="AQ227" s="200"/>
      <c r="AR227" s="204"/>
      <c r="AS227" s="221"/>
      <c r="AX227" s="207" t="str">
        <f ca="1">[2]!YBHIST($I$210,$I227,J$25,"sec","")</f>
        <v>E</v>
      </c>
      <c r="AY227" s="205" t="str">
        <f ca="1">[2]!YBPRICE($I$210,AX227&amp;"d","Market","AccruedInterest","Swap",$I227,"LMMSkew","","Model",100,"")</f>
        <v>E</v>
      </c>
      <c r="BA227" s="67">
        <f t="shared" si="1126"/>
        <v>-49</v>
      </c>
    </row>
    <row r="228" spans="1:64" s="68" customFormat="1" ht="15" hidden="1">
      <c r="C228" s="70">
        <f t="shared" ca="1" si="1127"/>
        <v>40643</v>
      </c>
      <c r="D228" s="70">
        <f t="shared" ca="1" si="1121"/>
        <v>40668</v>
      </c>
      <c r="E228" s="68" t="str">
        <f t="shared" ca="1" si="1122"/>
        <v>FNMA3.0-TBA-Apr</v>
      </c>
      <c r="F228" s="68" t="str">
        <f t="shared" ca="1" si="1123"/>
        <v>FNMA3.0-TBA-May</v>
      </c>
      <c r="G228" s="68" t="str">
        <f t="shared" si="1124"/>
        <v>FNMA3.0-TBA-GEN</v>
      </c>
      <c r="I228" s="133">
        <f ca="1">[2]!YBWORKDAY(EDATE(Base_Date, BA228), -1, "USD")</f>
        <v>40633</v>
      </c>
      <c r="J228" s="216"/>
      <c r="K228" s="80"/>
      <c r="L228" s="80"/>
      <c r="M228" s="81"/>
      <c r="N228" s="73"/>
      <c r="O228" s="170"/>
      <c r="P228" s="80"/>
      <c r="Q228" s="82"/>
      <c r="R228" s="80"/>
      <c r="S228" s="83"/>
      <c r="T228" s="80"/>
      <c r="U228" s="83"/>
      <c r="V228" s="84"/>
      <c r="W228" s="172"/>
      <c r="X228" s="185"/>
      <c r="Y228" s="80"/>
      <c r="Z228" s="82"/>
      <c r="AA228" s="82"/>
      <c r="AB228" s="82"/>
      <c r="AC228" s="187"/>
      <c r="AD228" s="189"/>
      <c r="AE228" s="172"/>
      <c r="AF228" s="86"/>
      <c r="AG228" s="80"/>
      <c r="AH228" s="83"/>
      <c r="AI228" s="80"/>
      <c r="AJ228" s="83"/>
      <c r="AK228" s="187"/>
      <c r="AL228" s="192"/>
      <c r="AM228" s="83"/>
      <c r="AN228" s="80"/>
      <c r="AO228" s="109"/>
      <c r="AP228" s="194"/>
      <c r="AQ228" s="200"/>
      <c r="AR228" s="204"/>
      <c r="AS228" s="221"/>
      <c r="AX228" s="207" t="str">
        <f ca="1">[2]!YBHIST($I$210,$I228,J$25,"sec","")</f>
        <v>E</v>
      </c>
      <c r="AY228" s="205" t="str">
        <f ca="1">[2]!YBPRICE($I$210,AX228&amp;"d","Market","AccruedInterest","Swap",$I228,"LMMSkew","","Model",100,"")</f>
        <v>E</v>
      </c>
      <c r="BA228" s="67">
        <f t="shared" si="1126"/>
        <v>-48</v>
      </c>
    </row>
    <row r="229" spans="1:64" s="68" customFormat="1" ht="15" hidden="1">
      <c r="C229" s="70">
        <f t="shared" ca="1" si="1127"/>
        <v>40672</v>
      </c>
      <c r="D229" s="70">
        <f t="shared" ca="1" si="1121"/>
        <v>40697</v>
      </c>
      <c r="E229" s="68" t="str">
        <f t="shared" ca="1" si="1122"/>
        <v>FNMA3.0-TBA-May</v>
      </c>
      <c r="F229" s="68" t="str">
        <f t="shared" ca="1" si="1123"/>
        <v>FNMA3.0-TBA-Jun</v>
      </c>
      <c r="G229" s="68" t="str">
        <f t="shared" si="1124"/>
        <v>FNMA3.0-TBA-GEN</v>
      </c>
      <c r="I229" s="133">
        <f ca="1">[2]!YBWORKDAY(EDATE(Base_Date, BA229), -1, "USD")</f>
        <v>40662</v>
      </c>
      <c r="J229" s="217"/>
      <c r="K229" s="80"/>
      <c r="L229" s="80"/>
      <c r="M229" s="81"/>
      <c r="N229" s="73"/>
      <c r="O229" s="170"/>
      <c r="P229" s="80"/>
      <c r="Q229" s="82"/>
      <c r="R229" s="80"/>
      <c r="S229" s="83"/>
      <c r="T229" s="80"/>
      <c r="U229" s="83"/>
      <c r="V229" s="84"/>
      <c r="W229" s="172"/>
      <c r="X229" s="185"/>
      <c r="Y229" s="80"/>
      <c r="Z229" s="82"/>
      <c r="AA229" s="82"/>
      <c r="AB229" s="82"/>
      <c r="AC229" s="187"/>
      <c r="AD229" s="189"/>
      <c r="AE229" s="172"/>
      <c r="AF229" s="86"/>
      <c r="AG229" s="80"/>
      <c r="AH229" s="83"/>
      <c r="AI229" s="80"/>
      <c r="AJ229" s="83"/>
      <c r="AK229" s="187"/>
      <c r="AL229" s="192"/>
      <c r="AM229" s="83"/>
      <c r="AN229" s="80"/>
      <c r="AO229" s="109"/>
      <c r="AP229" s="194"/>
      <c r="AQ229" s="200"/>
      <c r="AR229" s="204"/>
      <c r="AS229" s="221"/>
      <c r="AX229" s="207" t="str">
        <f ca="1">[2]!YBHIST($I$210,$I229,J$25,"sec","")</f>
        <v>E</v>
      </c>
      <c r="AY229" s="205" t="str">
        <f ca="1">[2]!YBPRICE($I$210,AX229&amp;"d","Market","AccruedInterest","Swap",$I229,"LMMSkew","","Model",100,"")</f>
        <v>E</v>
      </c>
      <c r="BA229" s="67">
        <f t="shared" si="1126"/>
        <v>-47</v>
      </c>
    </row>
    <row r="230" spans="1:64" s="68" customFormat="1" ht="15" hidden="1">
      <c r="C230" s="70">
        <f t="shared" ca="1" si="1127"/>
        <v>40704</v>
      </c>
      <c r="D230" s="70">
        <f t="shared" ca="1" si="1121"/>
        <v>40729</v>
      </c>
      <c r="E230" s="68" t="str">
        <f t="shared" ca="1" si="1122"/>
        <v>FNMA3.0-TBA-Jun</v>
      </c>
      <c r="F230" s="68" t="str">
        <f t="shared" ca="1" si="1123"/>
        <v>FNMA3.0-TBA-Jul</v>
      </c>
      <c r="G230" s="68" t="str">
        <f t="shared" si="1124"/>
        <v>FNMA3.0-TBA-GEN</v>
      </c>
      <c r="I230" s="133">
        <f ca="1">[2]!YBWORKDAY(EDATE(Base_Date, BA230), -1, "USD")</f>
        <v>40694</v>
      </c>
      <c r="J230" s="234"/>
      <c r="K230" s="237"/>
      <c r="L230" s="237"/>
      <c r="M230" s="238"/>
      <c r="N230" s="239"/>
      <c r="O230" s="240"/>
      <c r="P230" s="237"/>
      <c r="Q230" s="171"/>
      <c r="R230" s="237"/>
      <c r="S230" s="241"/>
      <c r="T230" s="237"/>
      <c r="U230" s="241"/>
      <c r="V230" s="242"/>
      <c r="W230" s="243"/>
      <c r="X230" s="244"/>
      <c r="Y230" s="237"/>
      <c r="Z230" s="171"/>
      <c r="AA230" s="171"/>
      <c r="AB230" s="171"/>
      <c r="AC230" s="245"/>
      <c r="AD230" s="246"/>
      <c r="AE230" s="243"/>
      <c r="AF230" s="247"/>
      <c r="AG230" s="237"/>
      <c r="AH230" s="241"/>
      <c r="AI230" s="237"/>
      <c r="AJ230" s="241"/>
      <c r="AK230" s="245"/>
      <c r="AL230" s="248"/>
      <c r="AM230" s="241"/>
      <c r="AN230" s="237"/>
      <c r="AO230" s="203"/>
      <c r="AP230" s="249"/>
      <c r="AQ230" s="250"/>
      <c r="AR230" s="204"/>
      <c r="AS230" s="221"/>
      <c r="AX230" s="207" t="str">
        <f ca="1">[2]!YBHIST($I$210,$I230,J$25,"sec","")</f>
        <v>E</v>
      </c>
      <c r="AY230" s="205" t="str">
        <f ca="1">[2]!YBPRICE($I$210,AX230&amp;"d","Market","AccruedInterest","Swap",$I230,"LMMSkew","","Model",100,"")</f>
        <v>E</v>
      </c>
      <c r="BA230" s="67">
        <f t="shared" si="1126"/>
        <v>-46</v>
      </c>
    </row>
    <row r="231" spans="1:64" s="68" customFormat="1" ht="15" hidden="1">
      <c r="C231" s="70">
        <f t="shared" ca="1" si="1127"/>
        <v>40734</v>
      </c>
      <c r="D231" s="70">
        <f t="shared" ca="1" si="1121"/>
        <v>40759</v>
      </c>
      <c r="E231" s="68" t="str">
        <f t="shared" ca="1" si="1122"/>
        <v>FNMA3.0-TBA-Jul</v>
      </c>
      <c r="F231" s="68" t="str">
        <f t="shared" ca="1" si="1123"/>
        <v>FNMA3.0-TBA-Aug</v>
      </c>
      <c r="G231" s="68" t="str">
        <f t="shared" si="1124"/>
        <v>FNMA3.0-TBA-GEN</v>
      </c>
      <c r="I231" s="133">
        <f ca="1">[2]!YBWORKDAY(EDATE(Base_Date, BA231), -1, "USD")</f>
        <v>40724</v>
      </c>
      <c r="J231" s="235"/>
      <c r="K231" s="253"/>
      <c r="L231" s="253"/>
      <c r="M231" s="254"/>
      <c r="N231" s="255"/>
      <c r="O231" s="256"/>
      <c r="P231" s="253"/>
      <c r="Q231" s="257"/>
      <c r="R231" s="253"/>
      <c r="S231" s="258"/>
      <c r="T231" s="253"/>
      <c r="U231" s="258"/>
      <c r="V231" s="259"/>
      <c r="W231" s="260"/>
      <c r="X231" s="261"/>
      <c r="Y231" s="253"/>
      <c r="Z231" s="257"/>
      <c r="AA231" s="257"/>
      <c r="AB231" s="257"/>
      <c r="AC231" s="262"/>
      <c r="AD231" s="263"/>
      <c r="AE231" s="260"/>
      <c r="AF231" s="264"/>
      <c r="AG231" s="253"/>
      <c r="AH231" s="258"/>
      <c r="AI231" s="253"/>
      <c r="AJ231" s="258"/>
      <c r="AK231" s="262"/>
      <c r="AL231" s="265"/>
      <c r="AM231" s="258"/>
      <c r="AN231" s="253"/>
      <c r="AO231" s="266"/>
      <c r="AP231" s="267"/>
      <c r="AQ231" s="268"/>
      <c r="AR231" s="204"/>
      <c r="AS231" s="221"/>
      <c r="AX231" s="207" t="str">
        <f ca="1">[2]!YBHIST($I$210,$I231,J$25,"sec","")</f>
        <v>E</v>
      </c>
      <c r="AY231" s="205" t="str">
        <f ca="1">[2]!YBPRICE($I$210,AX231&amp;"d","Market","AccruedInterest","Swap",$I231,"LMMSkew","","Model",100,"")</f>
        <v>E</v>
      </c>
      <c r="BA231" s="67">
        <f t="shared" si="1126"/>
        <v>-45</v>
      </c>
    </row>
    <row r="232" spans="1:64" s="68" customFormat="1" ht="15" hidden="1">
      <c r="C232" s="70">
        <f t="shared" ca="1" si="1127"/>
        <v>40763</v>
      </c>
      <c r="D232" s="70">
        <f t="shared" ca="1" si="1121"/>
        <v>40788</v>
      </c>
      <c r="E232" s="68" t="str">
        <f t="shared" ca="1" si="1122"/>
        <v>FNMA3.0-TBA-Aug</v>
      </c>
      <c r="F232" s="68" t="str">
        <f t="shared" ca="1" si="1123"/>
        <v>FNMA3.0-TBA-Sep</v>
      </c>
      <c r="G232" s="68" t="str">
        <f t="shared" si="1124"/>
        <v>FNMA3.0-TBA-GEN</v>
      </c>
      <c r="I232" s="133">
        <f ca="1">[2]!YBWORKDAY(EDATE(Base_Date, BA232), -1, "USD")</f>
        <v>40753</v>
      </c>
      <c r="J232" s="216"/>
      <c r="K232" s="134"/>
      <c r="L232" s="134"/>
      <c r="M232" s="135"/>
      <c r="N232" s="136"/>
      <c r="O232" s="251"/>
      <c r="P232" s="134"/>
      <c r="Q232" s="137"/>
      <c r="R232" s="134"/>
      <c r="S232" s="138"/>
      <c r="T232" s="134"/>
      <c r="U232" s="138"/>
      <c r="V232" s="139"/>
      <c r="W232" s="173"/>
      <c r="X232" s="184"/>
      <c r="Y232" s="134"/>
      <c r="Z232" s="137"/>
      <c r="AA232" s="137"/>
      <c r="AB232" s="137"/>
      <c r="AC232" s="186"/>
      <c r="AD232" s="188"/>
      <c r="AE232" s="173"/>
      <c r="AF232" s="141"/>
      <c r="AG232" s="134"/>
      <c r="AH232" s="138"/>
      <c r="AI232" s="134"/>
      <c r="AJ232" s="138"/>
      <c r="AK232" s="186"/>
      <c r="AL232" s="191"/>
      <c r="AM232" s="138"/>
      <c r="AN232" s="134"/>
      <c r="AO232" s="142"/>
      <c r="AP232" s="193"/>
      <c r="AQ232" s="252"/>
      <c r="AR232" s="204"/>
      <c r="AS232" s="221"/>
      <c r="AX232" s="207" t="str">
        <f ca="1">[2]!YBHIST($I$210,$I232,J$25,"sec","")</f>
        <v>E</v>
      </c>
      <c r="AY232" s="205" t="str">
        <f ca="1">[2]!YBPRICE($I$210,AX232&amp;"d","Market","AccruedInterest","Swap",$I232,"LMMSkew","","Model",100,"")</f>
        <v>E</v>
      </c>
      <c r="BA232" s="67">
        <f t="shared" si="1126"/>
        <v>-44</v>
      </c>
    </row>
    <row r="233" spans="1:64" s="68" customFormat="1" ht="15" hidden="1">
      <c r="C233" s="70">
        <f t="shared" ca="1" si="1127"/>
        <v>40796</v>
      </c>
      <c r="D233" s="70">
        <f t="shared" ca="1" si="1121"/>
        <v>40821</v>
      </c>
      <c r="E233" s="68" t="str">
        <f t="shared" ca="1" si="1122"/>
        <v>FNMA3.0-TBA-Sep</v>
      </c>
      <c r="F233" s="68" t="str">
        <f t="shared" ca="1" si="1123"/>
        <v>FNMA3.0-TBA-Oct</v>
      </c>
      <c r="G233" s="68" t="str">
        <f t="shared" si="1124"/>
        <v>FNMA3.0-TBA-GEN</v>
      </c>
      <c r="I233" s="133">
        <f ca="1">[2]!YBWORKDAY(EDATE(Base_Date, BA233), -1, "USD")</f>
        <v>40786</v>
      </c>
      <c r="J233" s="234"/>
      <c r="K233" s="237"/>
      <c r="L233" s="237"/>
      <c r="M233" s="238"/>
      <c r="N233" s="239"/>
      <c r="O233" s="240"/>
      <c r="P233" s="237"/>
      <c r="Q233" s="171"/>
      <c r="R233" s="237"/>
      <c r="S233" s="241"/>
      <c r="T233" s="237"/>
      <c r="U233" s="241"/>
      <c r="V233" s="242"/>
      <c r="W233" s="243"/>
      <c r="X233" s="244"/>
      <c r="Y233" s="237"/>
      <c r="Z233" s="171"/>
      <c r="AA233" s="171"/>
      <c r="AB233" s="171"/>
      <c r="AC233" s="245"/>
      <c r="AD233" s="246"/>
      <c r="AE233" s="243"/>
      <c r="AF233" s="247"/>
      <c r="AG233" s="237"/>
      <c r="AH233" s="241"/>
      <c r="AI233" s="237"/>
      <c r="AJ233" s="241"/>
      <c r="AK233" s="245"/>
      <c r="AL233" s="248"/>
      <c r="AM233" s="241"/>
      <c r="AN233" s="237"/>
      <c r="AO233" s="203"/>
      <c r="AP233" s="249"/>
      <c r="AQ233" s="250"/>
      <c r="AR233" s="204"/>
      <c r="AS233" s="221"/>
      <c r="AX233" s="207" t="str">
        <f ca="1">[2]!YBHIST($I$210,$I233,J$25,"sec","")</f>
        <v>E</v>
      </c>
      <c r="AY233" s="205" t="str">
        <f ca="1">[2]!YBPRICE($I$210,AX233&amp;"d","Market","AccruedInterest","Swap",$I233,"LMMSkew","","Model",100,"")</f>
        <v>E</v>
      </c>
      <c r="BA233" s="67">
        <f t="shared" si="1126"/>
        <v>-43</v>
      </c>
    </row>
    <row r="234" spans="1:64" s="68" customFormat="1" ht="15" hidden="1">
      <c r="C234" s="70">
        <f t="shared" ca="1" si="1127"/>
        <v>40826</v>
      </c>
      <c r="D234" s="70">
        <f t="shared" ca="1" si="1121"/>
        <v>40851</v>
      </c>
      <c r="E234" s="68" t="str">
        <f t="shared" ca="1" si="1122"/>
        <v>FNMA3.0-TBA-Oct</v>
      </c>
      <c r="F234" s="68" t="str">
        <f t="shared" ca="1" si="1123"/>
        <v>FNMA3.0-TBA-Nov</v>
      </c>
      <c r="G234" s="68" t="str">
        <f t="shared" si="1124"/>
        <v>FNMA3.0-TBA-GEN</v>
      </c>
      <c r="I234" s="133">
        <f ca="1">[2]!YBWORKDAY(EDATE(Base_Date, BA234), -1, "USD")</f>
        <v>40816</v>
      </c>
      <c r="J234" s="235"/>
      <c r="K234" s="253"/>
      <c r="L234" s="253"/>
      <c r="M234" s="254"/>
      <c r="N234" s="255"/>
      <c r="O234" s="256"/>
      <c r="P234" s="253"/>
      <c r="Q234" s="257"/>
      <c r="R234" s="253"/>
      <c r="S234" s="258"/>
      <c r="T234" s="253"/>
      <c r="U234" s="258"/>
      <c r="V234" s="259"/>
      <c r="W234" s="260"/>
      <c r="X234" s="261"/>
      <c r="Y234" s="253"/>
      <c r="Z234" s="257"/>
      <c r="AA234" s="257"/>
      <c r="AB234" s="257"/>
      <c r="AC234" s="262"/>
      <c r="AD234" s="263"/>
      <c r="AE234" s="260"/>
      <c r="AF234" s="264"/>
      <c r="AG234" s="253"/>
      <c r="AH234" s="258"/>
      <c r="AI234" s="253"/>
      <c r="AJ234" s="258"/>
      <c r="AK234" s="262"/>
      <c r="AL234" s="265"/>
      <c r="AM234" s="258"/>
      <c r="AN234" s="253"/>
      <c r="AO234" s="266"/>
      <c r="AP234" s="267"/>
      <c r="AQ234" s="268"/>
      <c r="AR234" s="204"/>
      <c r="AS234" s="221"/>
      <c r="AX234" s="207" t="str">
        <f ca="1">[2]!YBHIST($I$210,$I234,J$25,"sec","")</f>
        <v>E</v>
      </c>
      <c r="AY234" s="205" t="str">
        <f ca="1">[2]!YBPRICE($I$210,AX234&amp;"d","Market","AccruedInterest","Swap",$I234,"LMMSkew","","Model",100,"")</f>
        <v>E</v>
      </c>
      <c r="BA234" s="67">
        <f t="shared" si="1126"/>
        <v>-42</v>
      </c>
    </row>
    <row r="235" spans="1:64" s="68" customFormat="1" ht="15" hidden="1">
      <c r="C235" s="70">
        <f t="shared" ca="1" si="1127"/>
        <v>40857</v>
      </c>
      <c r="D235" s="70">
        <f t="shared" ca="1" si="1121"/>
        <v>40882</v>
      </c>
      <c r="E235" s="68" t="str">
        <f t="shared" ca="1" si="1122"/>
        <v>FNMA3.0-TBA-Nov</v>
      </c>
      <c r="F235" s="68" t="str">
        <f t="shared" ca="1" si="1123"/>
        <v>FNMA3.0-TBA-Dec</v>
      </c>
      <c r="G235" s="68" t="str">
        <f t="shared" si="1124"/>
        <v>FNMA3.0-TBA-GEN</v>
      </c>
      <c r="I235" s="133">
        <f ca="1">[2]!YBWORKDAY(EDATE(Base_Date, BA235), -1, "USD")</f>
        <v>40847</v>
      </c>
      <c r="J235" s="216"/>
      <c r="K235" s="134"/>
      <c r="L235" s="134"/>
      <c r="M235" s="135"/>
      <c r="N235" s="136"/>
      <c r="O235" s="251"/>
      <c r="P235" s="134"/>
      <c r="Q235" s="137"/>
      <c r="R235" s="134"/>
      <c r="S235" s="138"/>
      <c r="T235" s="134"/>
      <c r="U235" s="138"/>
      <c r="V235" s="139"/>
      <c r="W235" s="173"/>
      <c r="X235" s="184"/>
      <c r="Y235" s="134"/>
      <c r="Z235" s="137"/>
      <c r="AA235" s="137"/>
      <c r="AB235" s="137"/>
      <c r="AC235" s="186"/>
      <c r="AD235" s="188"/>
      <c r="AE235" s="173"/>
      <c r="AF235" s="141"/>
      <c r="AG235" s="134"/>
      <c r="AH235" s="138"/>
      <c r="AI235" s="134"/>
      <c r="AJ235" s="138"/>
      <c r="AK235" s="186"/>
      <c r="AL235" s="191"/>
      <c r="AM235" s="138"/>
      <c r="AN235" s="134"/>
      <c r="AO235" s="142"/>
      <c r="AP235" s="193"/>
      <c r="AQ235" s="252"/>
      <c r="AR235" s="204"/>
      <c r="AS235" s="221"/>
      <c r="AX235" s="207" t="str">
        <f ca="1">[2]!YBHIST($I$210,$I235,J$25,"sec","")</f>
        <v>E</v>
      </c>
      <c r="AY235" s="205" t="str">
        <f ca="1">[2]!YBPRICE($I$210,AX235&amp;"d","Market","AccruedInterest","Swap",$I235,"LMMSkew","","Model",100,"")</f>
        <v>E</v>
      </c>
      <c r="BA235" s="67">
        <f t="shared" si="1126"/>
        <v>-41</v>
      </c>
    </row>
    <row r="236" spans="1:64" s="68" customFormat="1" ht="15" hidden="1">
      <c r="C236" s="70">
        <f t="shared" ca="1" si="1127"/>
        <v>40887</v>
      </c>
      <c r="D236" s="70">
        <f t="shared" ca="1" si="1121"/>
        <v>40912</v>
      </c>
      <c r="E236" s="68" t="str">
        <f t="shared" ca="1" si="1122"/>
        <v>FNMA3.0-TBA-Dec</v>
      </c>
      <c r="F236" s="68" t="str">
        <f t="shared" ca="1" si="1123"/>
        <v>FNMA3.0-TBA-Jan</v>
      </c>
      <c r="G236" s="68" t="str">
        <f t="shared" si="1124"/>
        <v>FNMA3.0-TBA-GEN</v>
      </c>
      <c r="I236" s="133">
        <f ca="1">[2]!YBWORKDAY(EDATE(Base_Date, BA236), -1, "USD")</f>
        <v>40877</v>
      </c>
      <c r="J236" s="217"/>
      <c r="K236" s="80"/>
      <c r="L236" s="80"/>
      <c r="M236" s="81"/>
      <c r="N236" s="73"/>
      <c r="O236" s="170"/>
      <c r="P236" s="80"/>
      <c r="Q236" s="82"/>
      <c r="R236" s="80"/>
      <c r="S236" s="83"/>
      <c r="T236" s="80"/>
      <c r="U236" s="83"/>
      <c r="V236" s="84"/>
      <c r="W236" s="172"/>
      <c r="X236" s="185"/>
      <c r="Y236" s="80"/>
      <c r="Z236" s="82"/>
      <c r="AA236" s="82"/>
      <c r="AB236" s="82"/>
      <c r="AC236" s="187"/>
      <c r="AD236" s="189"/>
      <c r="AE236" s="172"/>
      <c r="AF236" s="86"/>
      <c r="AG236" s="80"/>
      <c r="AH236" s="83"/>
      <c r="AI236" s="80"/>
      <c r="AJ236" s="83"/>
      <c r="AK236" s="187"/>
      <c r="AL236" s="192"/>
      <c r="AM236" s="83"/>
      <c r="AN236" s="80"/>
      <c r="AO236" s="109"/>
      <c r="AP236" s="194"/>
      <c r="AQ236" s="200"/>
      <c r="AR236" s="204"/>
      <c r="AS236" s="221"/>
      <c r="AX236" s="207" t="str">
        <f ca="1">[2]!YBHIST($I$210,$I236,J$25,"sec","")</f>
        <v>E</v>
      </c>
      <c r="AY236" s="205" t="str">
        <f ca="1">[2]!YBPRICE($I$210,AX236&amp;"d","Market","AccruedInterest","Swap",$I236,"LMMSkew","","Model",100,"")</f>
        <v>E</v>
      </c>
      <c r="BA236" s="67">
        <f t="shared" si="1126"/>
        <v>-40</v>
      </c>
    </row>
    <row r="237" spans="1:64" s="68" customFormat="1" ht="15" hidden="1">
      <c r="C237" s="70">
        <f t="shared" ca="1" si="1127"/>
        <v>40917</v>
      </c>
      <c r="D237" s="70">
        <f t="shared" ca="1" si="1121"/>
        <v>40942</v>
      </c>
      <c r="E237" s="68" t="str">
        <f t="shared" ca="1" si="1122"/>
        <v>FNMA3.0-TBA-Jan</v>
      </c>
      <c r="F237" s="68" t="str">
        <f t="shared" ca="1" si="1123"/>
        <v>FNMA3.0-TBA-Feb</v>
      </c>
      <c r="G237" s="68" t="str">
        <f t="shared" si="1124"/>
        <v>FNMA3.0-TBA-GEN</v>
      </c>
      <c r="I237" s="133">
        <f ca="1">[2]!YBWORKDAY(EDATE(Base_Date, BA237), -1, "USD")</f>
        <v>40907</v>
      </c>
      <c r="J237" s="217"/>
      <c r="K237" s="80"/>
      <c r="L237" s="80"/>
      <c r="M237" s="81"/>
      <c r="N237" s="73"/>
      <c r="O237" s="170"/>
      <c r="P237" s="80"/>
      <c r="Q237" s="82"/>
      <c r="R237" s="80"/>
      <c r="S237" s="83"/>
      <c r="T237" s="80"/>
      <c r="U237" s="83"/>
      <c r="V237" s="84"/>
      <c r="W237" s="172"/>
      <c r="X237" s="185"/>
      <c r="Y237" s="80"/>
      <c r="Z237" s="82"/>
      <c r="AA237" s="82"/>
      <c r="AB237" s="82"/>
      <c r="AC237" s="187"/>
      <c r="AD237" s="189"/>
      <c r="AE237" s="172"/>
      <c r="AF237" s="86"/>
      <c r="AG237" s="80"/>
      <c r="AH237" s="83"/>
      <c r="AI237" s="80"/>
      <c r="AJ237" s="83"/>
      <c r="AK237" s="187"/>
      <c r="AL237" s="192"/>
      <c r="AM237" s="83"/>
      <c r="AN237" s="80"/>
      <c r="AO237" s="109"/>
      <c r="AP237" s="194"/>
      <c r="AQ237" s="200"/>
      <c r="AR237" s="204"/>
      <c r="AS237" s="221"/>
      <c r="AX237" s="207" t="str">
        <f ca="1">[2]!YBHIST($I$210,$I237,J$25,"sec","")</f>
        <v>E</v>
      </c>
      <c r="AY237" s="205" t="str">
        <f ca="1">[2]!YBPRICE($I$210,AX237&amp;"d","Market","AccruedInterest","Swap",$I237,"LMMSkew","","Model",100,"")</f>
        <v>E</v>
      </c>
      <c r="BA237" s="67">
        <f t="shared" si="1126"/>
        <v>-39</v>
      </c>
    </row>
    <row r="238" spans="1:64" s="68" customFormat="1" ht="15" hidden="1">
      <c r="C238" s="70">
        <f t="shared" ca="1" si="1127"/>
        <v>40949</v>
      </c>
      <c r="D238" s="70">
        <f t="shared" ca="1" si="1121"/>
        <v>40974</v>
      </c>
      <c r="E238" s="68" t="str">
        <f t="shared" ca="1" si="1122"/>
        <v>FNMA3.0-TBA-Feb</v>
      </c>
      <c r="F238" s="68" t="str">
        <f t="shared" ca="1" si="1123"/>
        <v>FNMA3.0-TBA-Mar</v>
      </c>
      <c r="G238" s="68" t="str">
        <f t="shared" si="1124"/>
        <v>FNMA3.0-TBA-GEN</v>
      </c>
      <c r="I238" s="133">
        <f ca="1">[2]!YBWORKDAY(EDATE(Base_Date, BA238), -1, "USD")</f>
        <v>40939</v>
      </c>
      <c r="J238" s="217" t="str">
        <f t="shared" ref="J238:J253" ca="1" si="1128">AX238</f>
        <v>E</v>
      </c>
      <c r="K238" s="80" t="e">
        <f t="shared" ref="K238:K253" ca="1" si="1129">AX238+AY238</f>
        <v>#VALUE!</v>
      </c>
      <c r="L238" s="80"/>
      <c r="M238" s="81" t="str">
        <f ca="1">[2]!YBPRICE($I$210,$K238&amp;"d",$I238,L$25,"Swap",$I238,"Default","","Model",100,"")</f>
        <v>E</v>
      </c>
      <c r="N238" s="73" t="str">
        <f ca="1">[2]!YBHIST($I$210,$I237,M$25,"sec","")</f>
        <v>E</v>
      </c>
      <c r="O238" s="170" t="str">
        <f ca="1">[2]!YBHIST("1 Month LIBOR",I238,"Yield","bmk","")</f>
        <v>E</v>
      </c>
      <c r="P238" s="80"/>
      <c r="Q238" s="82"/>
      <c r="R238" s="80"/>
      <c r="S238" s="83"/>
      <c r="T238" s="80"/>
      <c r="U238" s="83"/>
      <c r="V238" s="84" t="str">
        <f ca="1">[2]!YBPRICE($I$210,J238&amp;"d","Market","EffectiveDuration","Swap",I238,"LMMSkew","","Model",100,"")</f>
        <v>E</v>
      </c>
      <c r="W238" s="172" t="str">
        <f ca="1">[2]!YBPRICE($I$210,J238&amp;"d","Market","EffectiveDV01","Swap",I238,"LMMSkew","","Model",100,"")</f>
        <v>E</v>
      </c>
      <c r="X238" s="185" t="str">
        <f ca="1">[2]!YBHIST($E238,$I238,X$25,"sec","")</f>
        <v>E</v>
      </c>
      <c r="Y238" s="80" t="e">
        <f t="shared" ref="Y238:Y253" ca="1" si="1130">X238-X237</f>
        <v>#VALUE!</v>
      </c>
      <c r="Z238" s="82">
        <f t="shared" ref="Z238:Z253" si="1131">X237-AA237</f>
        <v>0</v>
      </c>
      <c r="AA238" s="82" t="str">
        <f ca="1">[2]!YBHIST($F238,$I238,X$25,"sec","")</f>
        <v>E</v>
      </c>
      <c r="AB238" s="82">
        <f>X237-Z238</f>
        <v>0</v>
      </c>
      <c r="AC238" s="187"/>
      <c r="AD238" s="189" t="str">
        <f ca="1">[2]!YBHIST($G238,I238,"LMMEffectiveDuration","sec","")</f>
        <v>E</v>
      </c>
      <c r="AE238" s="172" t="e">
        <f t="shared" ref="AE238:AE253" ca="1" si="1132">X238*AD238/10000</f>
        <v>#VALUE!</v>
      </c>
      <c r="AF238" s="86" t="e">
        <f t="shared" ref="AF238:AF253" ca="1" si="1133">W238/AE238</f>
        <v>#VALUE!</v>
      </c>
      <c r="AG238" s="80"/>
      <c r="AH238" s="83"/>
      <c r="AI238" s="80" t="e">
        <f ca="1">AL238+AK238</f>
        <v>#VALUE!</v>
      </c>
      <c r="AJ238" s="83">
        <v>0</v>
      </c>
      <c r="AK238" s="187" t="e">
        <f t="shared" ref="AK238:AK253" ca="1" si="1134">(AJ238*Y238)/2</f>
        <v>#VALUE!</v>
      </c>
      <c r="AL238" s="192"/>
      <c r="AM238" s="83"/>
      <c r="AN238" s="80"/>
      <c r="AO238" s="109"/>
      <c r="AP238" s="194"/>
      <c r="AQ238" s="200"/>
      <c r="AR238" s="204"/>
      <c r="AS238" s="221"/>
      <c r="AX238" s="207" t="str">
        <f ca="1">[2]!YBHIST($I$210,$I238,J$25,"sec","")</f>
        <v>E</v>
      </c>
      <c r="AY238" s="205" t="str">
        <f ca="1">[2]!YBPRICE($I$210,AX238&amp;"d","Market","AccruedInterest","Swap",$I238,"LMMSkew","","Model",100,"")</f>
        <v>E</v>
      </c>
      <c r="BA238" s="67">
        <f t="shared" si="1126"/>
        <v>-38</v>
      </c>
    </row>
    <row r="239" spans="1:64" s="68" customFormat="1" ht="15">
      <c r="C239" s="70">
        <f t="shared" ca="1" si="1127"/>
        <v>40978</v>
      </c>
      <c r="D239" s="70">
        <f t="shared" ca="1" si="1121"/>
        <v>41003</v>
      </c>
      <c r="E239" s="68" t="str">
        <f t="shared" ca="1" si="1122"/>
        <v>FNMA3.0-TBA-Mar</v>
      </c>
      <c r="F239" s="68" t="str">
        <f t="shared" ca="1" si="1123"/>
        <v>FNMA3.0-TBA-Apr</v>
      </c>
      <c r="G239" s="68" t="str">
        <f t="shared" si="1124"/>
        <v>FNMA3.0-TBA-GEN</v>
      </c>
      <c r="I239" s="133">
        <f ca="1">[2]!YBWORKDAY(EDATE(Base_Date, BA239), -1, "USD")</f>
        <v>40968</v>
      </c>
      <c r="J239" s="217" t="str">
        <f t="shared" ca="1" si="1128"/>
        <v>E</v>
      </c>
      <c r="K239" s="80" t="e">
        <f t="shared" ca="1" si="1129"/>
        <v>#VALUE!</v>
      </c>
      <c r="L239" s="80"/>
      <c r="M239" s="81" t="str">
        <f ca="1">[2]!YBHIST($I$210,$I239,"LMMOAS","sec")</f>
        <v>E</v>
      </c>
      <c r="N239" s="73" t="str">
        <f ca="1">[2]!YBHIST($I$210,$I238,M$25,"sec","")</f>
        <v>E</v>
      </c>
      <c r="O239" s="170" t="str">
        <f ca="1">[2]!YBHIST("1 Month LIBOR",I239,"Yield","bmk","")</f>
        <v>E</v>
      </c>
      <c r="P239" s="80"/>
      <c r="Q239" s="82"/>
      <c r="R239" s="80"/>
      <c r="S239" s="83"/>
      <c r="T239" s="80"/>
      <c r="U239" s="83"/>
      <c r="V239" s="84">
        <f ca="1">VLOOKUP($I239, 'Barcap OAD'!$A:$S, $F$210, FALSE)</f>
        <v>-22</v>
      </c>
      <c r="W239" s="172" t="e">
        <f ca="1">K239/10000*V239</f>
        <v>#VALUE!</v>
      </c>
      <c r="X239" s="185" t="str">
        <f ca="1">[2]!YBHIST($E239,$I239,X$25,"sec","")</f>
        <v>E</v>
      </c>
      <c r="Y239" s="80" t="e">
        <f t="shared" ca="1" si="1130"/>
        <v>#VALUE!</v>
      </c>
      <c r="Z239" s="82" t="e">
        <f t="shared" ca="1" si="1131"/>
        <v>#VALUE!</v>
      </c>
      <c r="AA239" s="82" t="str">
        <f ca="1">[2]!YBHIST($F239,$I239,X$25,"sec","")</f>
        <v>E</v>
      </c>
      <c r="AB239" s="82" t="e">
        <f ca="1">X238-Z239</f>
        <v>#VALUE!</v>
      </c>
      <c r="AC239" s="187"/>
      <c r="AD239" s="189">
        <f ca="1">VLOOKUP($I239, 'Barcap OAD'!$A:$S, $F$26, FALSE)</f>
        <v>7.1929999999999996</v>
      </c>
      <c r="AE239" s="172" t="e">
        <f t="shared" ca="1" si="1132"/>
        <v>#VALUE!</v>
      </c>
      <c r="AF239" s="86" t="e">
        <f t="shared" ca="1" si="1133"/>
        <v>#VALUE!</v>
      </c>
      <c r="AG239" s="80"/>
      <c r="AH239" s="83"/>
      <c r="AI239" s="80" t="e">
        <f ca="1">AL239+AK239</f>
        <v>#VALUE!</v>
      </c>
      <c r="AJ239" s="83">
        <v>0</v>
      </c>
      <c r="AK239" s="187" t="e">
        <f t="shared" ca="1" si="1134"/>
        <v>#VALUE!</v>
      </c>
      <c r="AL239" s="192"/>
      <c r="AM239" s="83"/>
      <c r="AN239" s="80"/>
      <c r="AO239" s="109"/>
      <c r="AP239" s="194"/>
      <c r="AQ239" s="200"/>
      <c r="AR239" s="204"/>
      <c r="AS239" s="221"/>
      <c r="AX239" s="207" t="str">
        <f ca="1">[2]!YBHIST($I$210,$I239,J$25,"sec","")</f>
        <v>E</v>
      </c>
      <c r="AY239" s="205" t="str">
        <f ca="1">[2]!YBPRICE($I$210,AX239&amp;"d","Market","AccruedInterest","Swap",$I239,"LMMSkew","","Model",100,"")</f>
        <v>E</v>
      </c>
      <c r="BA239" s="67">
        <f t="shared" ref="BA239:BA276" si="1135">BA166</f>
        <v>-37</v>
      </c>
    </row>
    <row r="240" spans="1:64" ht="15" customHeight="1">
      <c r="A240" s="67" t="s">
        <v>81</v>
      </c>
      <c r="B240" s="69">
        <v>2.5</v>
      </c>
      <c r="C240" s="70">
        <f t="shared" ca="1" si="1127"/>
        <v>41008</v>
      </c>
      <c r="D240" s="70">
        <f ca="1">I240+35</f>
        <v>41033</v>
      </c>
      <c r="E240" s="70" t="str">
        <f t="shared" ca="1" si="1122"/>
        <v>FNMA3.0-TBA-Apr</v>
      </c>
      <c r="F240" s="70" t="str">
        <f t="shared" ca="1" si="1123"/>
        <v>FNMA3.0-TBA-May</v>
      </c>
      <c r="G240" s="70" t="str">
        <f>"FNMA"&amp;TEXT($J$23,"0.0")&amp;"-TBA-GEN"</f>
        <v>FNMA3.0-TBA-GEN</v>
      </c>
      <c r="H240" s="71"/>
      <c r="I240" s="133">
        <f ca="1">[2]!YBWORKDAY(EDATE(Base_Date, BA240), -1, "USD")</f>
        <v>40998</v>
      </c>
      <c r="J240" s="217" t="str">
        <f t="shared" ca="1" si="1128"/>
        <v>E</v>
      </c>
      <c r="K240" s="80" t="e">
        <f t="shared" ca="1" si="1129"/>
        <v>#VALUE!</v>
      </c>
      <c r="L240" s="80" t="e">
        <f t="shared" ref="L240:L253" ca="1" si="1136">K240-K239</f>
        <v>#VALUE!</v>
      </c>
      <c r="M240" s="81" t="str">
        <f ca="1">[2]!YBHIST($I$210,$I240,"LMMOAS","sec")</f>
        <v>E</v>
      </c>
      <c r="N240" s="73" t="str">
        <f ca="1">[2]!YBHIST($I$210,$I239,M$25,"sec","")</f>
        <v>E</v>
      </c>
      <c r="O240" s="170" t="str">
        <f ca="1">[2]!YBHIST("1 Month LIBOR",I240,"Yield","bmk","")</f>
        <v>E</v>
      </c>
      <c r="P240" s="80" t="e">
        <f t="shared" ref="P240:P253" ca="1" si="1137">K239-Q240</f>
        <v>#VALUE!</v>
      </c>
      <c r="Q240" s="82" t="str">
        <f ca="1">[2]!YBSCEN($I$210,$J239&amp;"d","Market",O$25,"Swap",$I239,"MarketWSkew","","Model",100,0,29,"Gradual","ParShift|N",0,"Annualized ROR",O239,100,"",,,,"Default",,,,"Default",,)</f>
        <v>E</v>
      </c>
      <c r="R240" s="80" t="e">
        <f t="shared" ref="R240:R253" ca="1" si="1138">L240+P240</f>
        <v>#VALUE!</v>
      </c>
      <c r="S240" s="83" t="e">
        <f t="shared" ref="S240:S253" ca="1" si="1139">R240/K239</f>
        <v>#VALUE!</v>
      </c>
      <c r="T240" s="80" t="e">
        <f ca="1">SUM(R$239:R240)</f>
        <v>#VALUE!</v>
      </c>
      <c r="U240" s="83" t="e">
        <f ca="1">BJ240</f>
        <v>#VALUE!</v>
      </c>
      <c r="V240" s="84">
        <f ca="1">VLOOKUP($I240, 'Barcap OAD'!$A:$S, $F$210, FALSE)</f>
        <v>-19.2</v>
      </c>
      <c r="W240" s="172" t="e">
        <f t="shared" ref="W240:W253" ca="1" si="1140">K240/10000*V240</f>
        <v>#VALUE!</v>
      </c>
      <c r="X240" s="185" t="str">
        <f ca="1">[2]!YBHIST($E240,$I240,X$25,"sec","")</f>
        <v>E</v>
      </c>
      <c r="Y240" s="80" t="e">
        <f t="shared" ca="1" si="1130"/>
        <v>#VALUE!</v>
      </c>
      <c r="Z240" s="82" t="e">
        <f t="shared" ca="1" si="1131"/>
        <v>#VALUE!</v>
      </c>
      <c r="AA240" s="82" t="str">
        <f ca="1">[2]!YBHIST($F240,$I240,X$25,"sec","")</f>
        <v>E</v>
      </c>
      <c r="AB240" s="82" t="e">
        <f t="shared" ref="AB240:AB253" ca="1" si="1141">X239-Z240</f>
        <v>#VALUE!</v>
      </c>
      <c r="AC240" s="187" t="e">
        <f t="shared" ref="AC240:AC253" ca="1" si="1142">Y240+Z240</f>
        <v>#VALUE!</v>
      </c>
      <c r="AD240" s="189">
        <f ca="1">VLOOKUP($I240, 'Barcap OAD'!$A:$S, $F$26, FALSE)</f>
        <v>7.2949999999999999</v>
      </c>
      <c r="AE240" s="172" t="e">
        <f t="shared" ca="1" si="1132"/>
        <v>#VALUE!</v>
      </c>
      <c r="AF240" s="86" t="e">
        <f t="shared" ca="1" si="1133"/>
        <v>#VALUE!</v>
      </c>
      <c r="AG240" s="80" t="e">
        <f t="shared" ref="AG240:AG253" ca="1" si="1143">-AC240*AF239</f>
        <v>#VALUE!</v>
      </c>
      <c r="AH240" s="83" t="e">
        <f t="shared" ref="AH240:AH253" ca="1" si="1144">AG240/K239</f>
        <v>#VALUE!</v>
      </c>
      <c r="AI240" s="80" t="e">
        <f t="shared" ref="AI240:AI253" ca="1" si="1145">AL240+AK240</f>
        <v>#VALUE!</v>
      </c>
      <c r="AJ240" s="83" t="e">
        <f t="shared" ref="AJ240:AJ253" ca="1" si="1146">AF240-AF239</f>
        <v>#VALUE!</v>
      </c>
      <c r="AK240" s="187" t="e">
        <f t="shared" ca="1" si="1134"/>
        <v>#VALUE!</v>
      </c>
      <c r="AL240" s="192" t="e">
        <f t="shared" ref="AL240:AL253" ca="1" si="1147">AG240+R240</f>
        <v>#VALUE!</v>
      </c>
      <c r="AM240" s="83" t="e">
        <f t="shared" ref="AM240:AM253" ca="1" si="1148">AL240/K239</f>
        <v>#VALUE!</v>
      </c>
      <c r="AN240" s="80" t="e">
        <f ca="1">SUM(AL$239:AL240)</f>
        <v>#VALUE!</v>
      </c>
      <c r="AO240" s="109" t="e">
        <f ca="1">BL240</f>
        <v>#VALUE!</v>
      </c>
      <c r="AP240" s="194" t="e">
        <f t="shared" ref="AP240:AP253" ca="1" si="1149">(Z240*AF240*-1)+P240</f>
        <v>#VALUE!</v>
      </c>
      <c r="AQ240" s="200" t="e">
        <f t="shared" ref="AQ240:AQ253" ca="1" si="1150">AP240/K239</f>
        <v>#VALUE!</v>
      </c>
      <c r="AR240" s="204"/>
      <c r="AS240" s="221"/>
      <c r="AX240" s="208" t="str">
        <f ca="1">[2]!YBHIST($I$210,$I240,J$25,"sec","")</f>
        <v>E</v>
      </c>
      <c r="AY240" s="206" t="str">
        <f ca="1">[2]!YBPRICE($I$210,AX240&amp;"d","Market","AccruedInterest","Swap",$I240,"LMMSkew","","Model",100,"")</f>
        <v>E</v>
      </c>
      <c r="BA240" s="67">
        <f t="shared" si="1135"/>
        <v>-36</v>
      </c>
      <c r="BI240" s="517" t="e">
        <f ca="1">1+S240</f>
        <v>#VALUE!</v>
      </c>
      <c r="BJ240" s="517" t="e">
        <f ca="1">PRODUCT($BI$239:BI240)-1</f>
        <v>#VALUE!</v>
      </c>
      <c r="BK240" s="517" t="e">
        <f ca="1">1+AM240</f>
        <v>#VALUE!</v>
      </c>
      <c r="BL240" s="517" t="e">
        <f ca="1">PRODUCT($BK$239:BK240)-1</f>
        <v>#VALUE!</v>
      </c>
    </row>
    <row r="241" spans="1:64" ht="15" customHeight="1">
      <c r="A241" s="67" t="s">
        <v>84</v>
      </c>
      <c r="B241" s="69">
        <v>3</v>
      </c>
      <c r="C241" s="70">
        <f t="shared" ca="1" si="1127"/>
        <v>41039</v>
      </c>
      <c r="D241" s="70">
        <f t="shared" ref="D241:D253" ca="1" si="1151">I241+35</f>
        <v>41064</v>
      </c>
      <c r="E241" s="70" t="str">
        <f t="shared" ca="1" si="1122"/>
        <v>FNMA3.0-TBA-May</v>
      </c>
      <c r="F241" s="70" t="str">
        <f t="shared" ca="1" si="1123"/>
        <v>FNMA3.0-TBA-Jun</v>
      </c>
      <c r="G241" s="70" t="str">
        <f t="shared" ref="G241:G276" si="1152">"FNMA"&amp;TEXT($J$23,"0.0")&amp;"-TBA-GEN"</f>
        <v>FNMA3.0-TBA-GEN</v>
      </c>
      <c r="H241" s="71"/>
      <c r="I241" s="133">
        <f ca="1">[2]!YBWORKDAY(EDATE(Base_Date, BA241), -1, "USD")</f>
        <v>41029</v>
      </c>
      <c r="J241" s="217" t="str">
        <f t="shared" ca="1" si="1128"/>
        <v>E</v>
      </c>
      <c r="K241" s="80" t="e">
        <f t="shared" ca="1" si="1129"/>
        <v>#VALUE!</v>
      </c>
      <c r="L241" s="80" t="e">
        <f t="shared" ca="1" si="1136"/>
        <v>#VALUE!</v>
      </c>
      <c r="M241" s="81" t="str">
        <f ca="1">[2]!YBHIST($I$210,$I241,"LMMOAS","sec")</f>
        <v>E</v>
      </c>
      <c r="N241" s="73" t="str">
        <f ca="1">[2]!YBHIST($I$210,$I240,M$25,"sec","")</f>
        <v>E</v>
      </c>
      <c r="O241" s="170" t="str">
        <f ca="1">[2]!YBHIST("1 Month LIBOR",I241,"Yield","bmk","")</f>
        <v>E</v>
      </c>
      <c r="P241" s="80" t="e">
        <f t="shared" ca="1" si="1137"/>
        <v>#VALUE!</v>
      </c>
      <c r="Q241" s="82" t="str">
        <f ca="1">[2]!YBSCEN($I$210,$J240&amp;"d","Market",O$25,"Swap",$I240,"MarketWSkew","","Model",100,0,29,"Gradual","ParShift|N",0,"Annualized ROR",O240,100,"",,,,"Default",,,,"Default",,)</f>
        <v>E</v>
      </c>
      <c r="R241" s="80" t="e">
        <f t="shared" ca="1" si="1138"/>
        <v>#VALUE!</v>
      </c>
      <c r="S241" s="83" t="e">
        <f t="shared" ca="1" si="1139"/>
        <v>#VALUE!</v>
      </c>
      <c r="T241" s="80" t="e">
        <f ca="1">SUM(R$239:R241)</f>
        <v>#VALUE!</v>
      </c>
      <c r="U241" s="83" t="e">
        <f t="shared" ref="U241:U261" ca="1" si="1153">BJ241</f>
        <v>#VALUE!</v>
      </c>
      <c r="V241" s="84">
        <f ca="1">VLOOKUP($I241, 'Barcap OAD'!$A:$S, $F$210, FALSE)</f>
        <v>-21.8</v>
      </c>
      <c r="W241" s="172" t="e">
        <f t="shared" ca="1" si="1140"/>
        <v>#VALUE!</v>
      </c>
      <c r="X241" s="185" t="str">
        <f ca="1">[2]!YBHIST($E241,$I241,X$25,"sec","")</f>
        <v>E</v>
      </c>
      <c r="Y241" s="80" t="e">
        <f t="shared" ca="1" si="1130"/>
        <v>#VALUE!</v>
      </c>
      <c r="Z241" s="82" t="e">
        <f t="shared" ca="1" si="1131"/>
        <v>#VALUE!</v>
      </c>
      <c r="AA241" s="82" t="str">
        <f ca="1">[2]!YBHIST($F241,$I241,X$25,"sec","")</f>
        <v>E</v>
      </c>
      <c r="AB241" s="82" t="e">
        <f t="shared" ca="1" si="1141"/>
        <v>#VALUE!</v>
      </c>
      <c r="AC241" s="187" t="e">
        <f t="shared" ca="1" si="1142"/>
        <v>#VALUE!</v>
      </c>
      <c r="AD241" s="189">
        <f ca="1">VLOOKUP($I241, 'Barcap OAD'!$A:$S, $F$26, FALSE)</f>
        <v>6.6920000000000002</v>
      </c>
      <c r="AE241" s="172" t="e">
        <f t="shared" ca="1" si="1132"/>
        <v>#VALUE!</v>
      </c>
      <c r="AF241" s="86" t="e">
        <f t="shared" ca="1" si="1133"/>
        <v>#VALUE!</v>
      </c>
      <c r="AG241" s="80" t="e">
        <f t="shared" ca="1" si="1143"/>
        <v>#VALUE!</v>
      </c>
      <c r="AH241" s="83" t="e">
        <f t="shared" ca="1" si="1144"/>
        <v>#VALUE!</v>
      </c>
      <c r="AI241" s="80" t="e">
        <f t="shared" ca="1" si="1145"/>
        <v>#VALUE!</v>
      </c>
      <c r="AJ241" s="83" t="e">
        <f t="shared" ca="1" si="1146"/>
        <v>#VALUE!</v>
      </c>
      <c r="AK241" s="187" t="e">
        <f t="shared" ca="1" si="1134"/>
        <v>#VALUE!</v>
      </c>
      <c r="AL241" s="192" t="e">
        <f t="shared" ca="1" si="1147"/>
        <v>#VALUE!</v>
      </c>
      <c r="AM241" s="83" t="e">
        <f t="shared" ca="1" si="1148"/>
        <v>#VALUE!</v>
      </c>
      <c r="AN241" s="80" t="e">
        <f ca="1">SUM(AL$53:AL241)</f>
        <v>#VALUE!</v>
      </c>
      <c r="AO241" s="109" t="e">
        <f t="shared" ref="AO241:AO261" ca="1" si="1154">BL241</f>
        <v>#VALUE!</v>
      </c>
      <c r="AP241" s="194" t="e">
        <f t="shared" ca="1" si="1149"/>
        <v>#VALUE!</v>
      </c>
      <c r="AQ241" s="200" t="e">
        <f t="shared" ca="1" si="1150"/>
        <v>#VALUE!</v>
      </c>
      <c r="AR241" s="204"/>
      <c r="AS241" s="221"/>
      <c r="AX241" s="208" t="str">
        <f ca="1">[2]!YBHIST($I$210,$I241,J$25,"sec","")</f>
        <v>E</v>
      </c>
      <c r="AY241" s="206" t="str">
        <f ca="1">[2]!YBPRICE($I$210,AX241&amp;"d","Market","AccruedInterest","Swap",$I241,"LMMSkew","","Model",100,"")</f>
        <v>E</v>
      </c>
      <c r="BA241" s="67">
        <f t="shared" si="1135"/>
        <v>-35</v>
      </c>
      <c r="BI241" s="517" t="e">
        <f t="shared" ref="BI241:BI261" ca="1" si="1155">1+S241</f>
        <v>#VALUE!</v>
      </c>
      <c r="BJ241" s="517" t="e">
        <f ca="1">PRODUCT($BI$239:BI241)-1</f>
        <v>#VALUE!</v>
      </c>
      <c r="BK241" s="517" t="e">
        <f t="shared" ref="BK241:BK261" ca="1" si="1156">1+AM241</f>
        <v>#VALUE!</v>
      </c>
      <c r="BL241" s="517" t="e">
        <f ca="1">PRODUCT($BK$239:BK241)-1</f>
        <v>#VALUE!</v>
      </c>
    </row>
    <row r="242" spans="1:64" ht="15" customHeight="1">
      <c r="A242" s="67" t="s">
        <v>86</v>
      </c>
      <c r="B242" s="69">
        <v>3.5</v>
      </c>
      <c r="C242" s="70">
        <f t="shared" ca="1" si="1127"/>
        <v>41070</v>
      </c>
      <c r="D242" s="70">
        <f t="shared" ca="1" si="1151"/>
        <v>41095</v>
      </c>
      <c r="E242" s="70" t="str">
        <f t="shared" ca="1" si="1122"/>
        <v>FNMA3.0-TBA-Jun</v>
      </c>
      <c r="F242" s="70" t="str">
        <f t="shared" ca="1" si="1123"/>
        <v>FNMA3.0-TBA-Jul</v>
      </c>
      <c r="G242" s="70" t="str">
        <f t="shared" si="1152"/>
        <v>FNMA3.0-TBA-GEN</v>
      </c>
      <c r="H242" s="71"/>
      <c r="I242" s="133">
        <f ca="1">[2]!YBWORKDAY(EDATE(Base_Date, BA242), -1, "USD")</f>
        <v>41060</v>
      </c>
      <c r="J242" s="217" t="str">
        <f t="shared" ca="1" si="1128"/>
        <v>E</v>
      </c>
      <c r="K242" s="80" t="e">
        <f t="shared" ca="1" si="1129"/>
        <v>#VALUE!</v>
      </c>
      <c r="L242" s="80" t="e">
        <f t="shared" ca="1" si="1136"/>
        <v>#VALUE!</v>
      </c>
      <c r="M242" s="81" t="str">
        <f ca="1">[2]!YBHIST($I$210,$I242,"LMMOAS","sec")</f>
        <v>E</v>
      </c>
      <c r="N242" s="73" t="str">
        <f ca="1">[2]!YBHIST($I$210,$I241,M$25,"sec","")</f>
        <v>E</v>
      </c>
      <c r="O242" s="170" t="str">
        <f ca="1">[2]!YBHIST("1 Month LIBOR",I242,"Yield","bmk","")</f>
        <v>E</v>
      </c>
      <c r="P242" s="80" t="e">
        <f t="shared" ca="1" si="1137"/>
        <v>#VALUE!</v>
      </c>
      <c r="Q242" s="82" t="str">
        <f ca="1">[2]!YBSCEN($I$210,$J241&amp;"d","Market",O$25,"Swap",$I241,"MarketWSkew","","Model",100,0,29,"Gradual","ParShift|N",0,"Annualized ROR",O241,100,"",,,,"Default",,,,"Default",,)</f>
        <v>E</v>
      </c>
      <c r="R242" s="80" t="e">
        <f t="shared" ca="1" si="1138"/>
        <v>#VALUE!</v>
      </c>
      <c r="S242" s="83" t="e">
        <f t="shared" ca="1" si="1139"/>
        <v>#VALUE!</v>
      </c>
      <c r="T242" s="80" t="e">
        <f ca="1">SUM(R$239:R242)</f>
        <v>#VALUE!</v>
      </c>
      <c r="U242" s="83" t="e">
        <f t="shared" ca="1" si="1153"/>
        <v>#VALUE!</v>
      </c>
      <c r="V242" s="84">
        <f ca="1">VLOOKUP($I242, 'Barcap OAD'!$A:$S, $F$210, FALSE)</f>
        <v>-24.3</v>
      </c>
      <c r="W242" s="172" t="e">
        <f t="shared" ca="1" si="1140"/>
        <v>#VALUE!</v>
      </c>
      <c r="X242" s="185" t="str">
        <f ca="1">[2]!YBHIST($E242,$I242,X$25,"sec","")</f>
        <v>E</v>
      </c>
      <c r="Y242" s="80" t="e">
        <f t="shared" ca="1" si="1130"/>
        <v>#VALUE!</v>
      </c>
      <c r="Z242" s="82" t="e">
        <f t="shared" ca="1" si="1131"/>
        <v>#VALUE!</v>
      </c>
      <c r="AA242" s="82" t="str">
        <f ca="1">[2]!YBHIST($F242,$I242,X$25,"sec","")</f>
        <v>E</v>
      </c>
      <c r="AB242" s="82" t="e">
        <f t="shared" ca="1" si="1141"/>
        <v>#VALUE!</v>
      </c>
      <c r="AC242" s="187" t="e">
        <f t="shared" ca="1" si="1142"/>
        <v>#VALUE!</v>
      </c>
      <c r="AD242" s="189">
        <f ca="1">VLOOKUP($I242, 'Barcap OAD'!$A:$S, $F$26, FALSE)</f>
        <v>5.68</v>
      </c>
      <c r="AE242" s="172" t="e">
        <f t="shared" ca="1" si="1132"/>
        <v>#VALUE!</v>
      </c>
      <c r="AF242" s="86" t="e">
        <f t="shared" ca="1" si="1133"/>
        <v>#VALUE!</v>
      </c>
      <c r="AG242" s="80" t="e">
        <f t="shared" ca="1" si="1143"/>
        <v>#VALUE!</v>
      </c>
      <c r="AH242" s="83" t="e">
        <f t="shared" ca="1" si="1144"/>
        <v>#VALUE!</v>
      </c>
      <c r="AI242" s="80" t="e">
        <f t="shared" ca="1" si="1145"/>
        <v>#VALUE!</v>
      </c>
      <c r="AJ242" s="83" t="e">
        <f t="shared" ca="1" si="1146"/>
        <v>#VALUE!</v>
      </c>
      <c r="AK242" s="187" t="e">
        <f t="shared" ca="1" si="1134"/>
        <v>#VALUE!</v>
      </c>
      <c r="AL242" s="192" t="e">
        <f t="shared" ca="1" si="1147"/>
        <v>#VALUE!</v>
      </c>
      <c r="AM242" s="83" t="e">
        <f t="shared" ca="1" si="1148"/>
        <v>#VALUE!</v>
      </c>
      <c r="AN242" s="80" t="e">
        <f ca="1">SUM(AL$53:AL242)</f>
        <v>#VALUE!</v>
      </c>
      <c r="AO242" s="109" t="e">
        <f t="shared" ca="1" si="1154"/>
        <v>#VALUE!</v>
      </c>
      <c r="AP242" s="194" t="e">
        <f t="shared" ca="1" si="1149"/>
        <v>#VALUE!</v>
      </c>
      <c r="AQ242" s="200" t="e">
        <f t="shared" ca="1" si="1150"/>
        <v>#VALUE!</v>
      </c>
      <c r="AR242" s="204"/>
      <c r="AS242" s="221"/>
      <c r="AX242" s="208" t="str">
        <f ca="1">[2]!YBHIST($I$210,$I242,J$25,"sec","")</f>
        <v>E</v>
      </c>
      <c r="AY242" s="206" t="str">
        <f ca="1">[2]!YBPRICE($I$210,AX242&amp;"d","Market","AccruedInterest","Swap",$I242,"LMMSkew","","Model",100,"")</f>
        <v>E</v>
      </c>
      <c r="BA242" s="67">
        <f t="shared" si="1135"/>
        <v>-34</v>
      </c>
      <c r="BI242" s="517" t="e">
        <f t="shared" ca="1" si="1155"/>
        <v>#VALUE!</v>
      </c>
      <c r="BJ242" s="517" t="e">
        <f ca="1">PRODUCT($BI$239:BI242)-1</f>
        <v>#VALUE!</v>
      </c>
      <c r="BK242" s="517" t="e">
        <f t="shared" ca="1" si="1156"/>
        <v>#VALUE!</v>
      </c>
      <c r="BL242" s="517" t="e">
        <f ca="1">PRODUCT($BK$239:BK242)-1</f>
        <v>#VALUE!</v>
      </c>
    </row>
    <row r="243" spans="1:64" ht="15" customHeight="1">
      <c r="B243" s="69">
        <v>4</v>
      </c>
      <c r="C243" s="70">
        <f t="shared" ca="1" si="1127"/>
        <v>41099</v>
      </c>
      <c r="D243" s="70">
        <f t="shared" ca="1" si="1151"/>
        <v>41124</v>
      </c>
      <c r="E243" s="70" t="str">
        <f t="shared" ca="1" si="1122"/>
        <v>FNMA3.0-TBA-Jul</v>
      </c>
      <c r="F243" s="70" t="str">
        <f t="shared" ca="1" si="1123"/>
        <v>FNMA3.0-TBA-Aug</v>
      </c>
      <c r="G243" s="70" t="str">
        <f t="shared" si="1152"/>
        <v>FNMA3.0-TBA-GEN</v>
      </c>
      <c r="H243" s="71"/>
      <c r="I243" s="133">
        <f ca="1">[2]!YBWORKDAY(EDATE(Base_Date, BA243), -1, "USD")</f>
        <v>41089</v>
      </c>
      <c r="J243" s="217" t="str">
        <f t="shared" ca="1" si="1128"/>
        <v>E</v>
      </c>
      <c r="K243" s="80" t="e">
        <f t="shared" ca="1" si="1129"/>
        <v>#VALUE!</v>
      </c>
      <c r="L243" s="80" t="e">
        <f t="shared" ca="1" si="1136"/>
        <v>#VALUE!</v>
      </c>
      <c r="M243" s="81" t="str">
        <f ca="1">[2]!YBHIST($I$210,$I243,"LMMOAS","sec")</f>
        <v>E</v>
      </c>
      <c r="N243" s="73" t="str">
        <f ca="1">[2]!YBHIST($I$210,$I242,M$25,"sec","")</f>
        <v>E</v>
      </c>
      <c r="O243" s="170" t="str">
        <f ca="1">[2]!YBHIST("1 Month LIBOR",I243,"Yield","bmk","")</f>
        <v>E</v>
      </c>
      <c r="P243" s="80" t="e">
        <f t="shared" ca="1" si="1137"/>
        <v>#VALUE!</v>
      </c>
      <c r="Q243" s="82" t="str">
        <f ca="1">[2]!YBSCEN($I$210,$J242&amp;"d","Market",O$25,"Swap",$I242,"MarketWSkew","","Model",100,0,29,"Gradual","ParShift|N",0,"Annualized ROR",O242,100,"",,,,"Default",,,,"Default",,)</f>
        <v>E</v>
      </c>
      <c r="R243" s="80" t="e">
        <f t="shared" ca="1" si="1138"/>
        <v>#VALUE!</v>
      </c>
      <c r="S243" s="83" t="e">
        <f t="shared" ca="1" si="1139"/>
        <v>#VALUE!</v>
      </c>
      <c r="T243" s="80" t="e">
        <f ca="1">SUM(R$239:R243)</f>
        <v>#VALUE!</v>
      </c>
      <c r="U243" s="83" t="e">
        <f t="shared" ca="1" si="1153"/>
        <v>#VALUE!</v>
      </c>
      <c r="V243" s="84">
        <f ca="1">VLOOKUP($I243, 'Barcap OAD'!$A:$S, $F$210, FALSE)</f>
        <v>-24.5</v>
      </c>
      <c r="W243" s="172" t="e">
        <f t="shared" ca="1" si="1140"/>
        <v>#VALUE!</v>
      </c>
      <c r="X243" s="185" t="str">
        <f ca="1">[2]!YBHIST($E243,$I243,X$25,"sec","")</f>
        <v>E</v>
      </c>
      <c r="Y243" s="80" t="e">
        <f t="shared" ca="1" si="1130"/>
        <v>#VALUE!</v>
      </c>
      <c r="Z243" s="82" t="e">
        <f t="shared" ca="1" si="1131"/>
        <v>#VALUE!</v>
      </c>
      <c r="AA243" s="82" t="str">
        <f ca="1">[2]!YBHIST($F243,$I243,X$25,"sec","")</f>
        <v>E</v>
      </c>
      <c r="AB243" s="82" t="e">
        <f t="shared" ca="1" si="1141"/>
        <v>#VALUE!</v>
      </c>
      <c r="AC243" s="187" t="e">
        <f t="shared" ca="1" si="1142"/>
        <v>#VALUE!</v>
      </c>
      <c r="AD243" s="189">
        <f ca="1">VLOOKUP($I243, 'Barcap OAD'!$A:$S, $F$26, FALSE)</f>
        <v>5.4340000000000002</v>
      </c>
      <c r="AE243" s="172" t="e">
        <f t="shared" ca="1" si="1132"/>
        <v>#VALUE!</v>
      </c>
      <c r="AF243" s="86" t="e">
        <f t="shared" ca="1" si="1133"/>
        <v>#VALUE!</v>
      </c>
      <c r="AG243" s="80" t="e">
        <f t="shared" ca="1" si="1143"/>
        <v>#VALUE!</v>
      </c>
      <c r="AH243" s="83" t="e">
        <f t="shared" ca="1" si="1144"/>
        <v>#VALUE!</v>
      </c>
      <c r="AI243" s="80" t="e">
        <f t="shared" ca="1" si="1145"/>
        <v>#VALUE!</v>
      </c>
      <c r="AJ243" s="83" t="e">
        <f t="shared" ca="1" si="1146"/>
        <v>#VALUE!</v>
      </c>
      <c r="AK243" s="187" t="e">
        <f t="shared" ca="1" si="1134"/>
        <v>#VALUE!</v>
      </c>
      <c r="AL243" s="192" t="e">
        <f t="shared" ca="1" si="1147"/>
        <v>#VALUE!</v>
      </c>
      <c r="AM243" s="83" t="e">
        <f t="shared" ca="1" si="1148"/>
        <v>#VALUE!</v>
      </c>
      <c r="AN243" s="80" t="e">
        <f ca="1">SUM(AL$53:AL243)</f>
        <v>#VALUE!</v>
      </c>
      <c r="AO243" s="109" t="e">
        <f t="shared" ca="1" si="1154"/>
        <v>#VALUE!</v>
      </c>
      <c r="AP243" s="194" t="e">
        <f t="shared" ca="1" si="1149"/>
        <v>#VALUE!</v>
      </c>
      <c r="AQ243" s="200" t="e">
        <f t="shared" ca="1" si="1150"/>
        <v>#VALUE!</v>
      </c>
      <c r="AR243" s="204"/>
      <c r="AS243" s="221"/>
      <c r="AX243" s="208" t="str">
        <f ca="1">[2]!YBHIST($I$210,$I243,J$25,"sec","")</f>
        <v>E</v>
      </c>
      <c r="AY243" s="206" t="str">
        <f ca="1">[2]!YBPRICE($I$210,AX243&amp;"d","Market","AccruedInterest","Swap",$I243,"LMMSkew","","Model",100,"")</f>
        <v>E</v>
      </c>
      <c r="BA243" s="67">
        <f t="shared" si="1135"/>
        <v>-33</v>
      </c>
      <c r="BI243" s="517" t="e">
        <f t="shared" ca="1" si="1155"/>
        <v>#VALUE!</v>
      </c>
      <c r="BJ243" s="517" t="e">
        <f ca="1">PRODUCT($BI$239:BI243)-1</f>
        <v>#VALUE!</v>
      </c>
      <c r="BK243" s="517" t="e">
        <f t="shared" ca="1" si="1156"/>
        <v>#VALUE!</v>
      </c>
      <c r="BL243" s="517" t="e">
        <f ca="1">PRODUCT($BK$239:BK243)-1</f>
        <v>#VALUE!</v>
      </c>
    </row>
    <row r="244" spans="1:64" ht="15" customHeight="1">
      <c r="B244" s="69">
        <v>4.5</v>
      </c>
      <c r="C244" s="70">
        <f t="shared" ca="1" si="1127"/>
        <v>41131</v>
      </c>
      <c r="D244" s="70">
        <f t="shared" ca="1" si="1151"/>
        <v>41156</v>
      </c>
      <c r="E244" s="70" t="str">
        <f t="shared" ca="1" si="1122"/>
        <v>FNMA3.0-TBA-Aug</v>
      </c>
      <c r="F244" s="70" t="str">
        <f t="shared" ca="1" si="1123"/>
        <v>FNMA3.0-TBA-Sep</v>
      </c>
      <c r="G244" s="70" t="str">
        <f t="shared" si="1152"/>
        <v>FNMA3.0-TBA-GEN</v>
      </c>
      <c r="H244" s="71"/>
      <c r="I244" s="133">
        <f ca="1">[2]!YBWORKDAY(EDATE(Base_Date, BA244), -1, "USD")</f>
        <v>41121</v>
      </c>
      <c r="J244" s="217" t="str">
        <f t="shared" ca="1" si="1128"/>
        <v>E</v>
      </c>
      <c r="K244" s="80" t="e">
        <f t="shared" ca="1" si="1129"/>
        <v>#VALUE!</v>
      </c>
      <c r="L244" s="80" t="e">
        <f t="shared" ca="1" si="1136"/>
        <v>#VALUE!</v>
      </c>
      <c r="M244" s="81" t="str">
        <f ca="1">[2]!YBHIST($I$210,$I244,"LMMOAS","sec")</f>
        <v>E</v>
      </c>
      <c r="N244" s="73" t="str">
        <f ca="1">[2]!YBHIST($I$210,$I243,M$25,"sec","")</f>
        <v>E</v>
      </c>
      <c r="O244" s="170" t="str">
        <f ca="1">[2]!YBHIST("1 Month LIBOR",I244,"Yield","bmk","")</f>
        <v>E</v>
      </c>
      <c r="P244" s="80" t="e">
        <f t="shared" ca="1" si="1137"/>
        <v>#VALUE!</v>
      </c>
      <c r="Q244" s="82" t="str">
        <f ca="1">[2]!YBSCEN($I$210,$J243&amp;"d","Market",O$25,"Swap",$I243,"MarketWSkew","","Model",100,0,29,"Gradual","ParShift|N",0,"Annualized ROR",O243,100,"",,,,"Default",,,,"Default",,)</f>
        <v>E</v>
      </c>
      <c r="R244" s="80" t="e">
        <f t="shared" ca="1" si="1138"/>
        <v>#VALUE!</v>
      </c>
      <c r="S244" s="83" t="e">
        <f t="shared" ca="1" si="1139"/>
        <v>#VALUE!</v>
      </c>
      <c r="T244" s="80" t="e">
        <f ca="1">SUM(R$239:R244)</f>
        <v>#VALUE!</v>
      </c>
      <c r="U244" s="83" t="e">
        <f t="shared" ca="1" si="1153"/>
        <v>#VALUE!</v>
      </c>
      <c r="V244" s="84">
        <f ca="1">VLOOKUP($I244, 'Barcap OAD'!$A:$S, $F$210, FALSE)</f>
        <v>-20.5</v>
      </c>
      <c r="W244" s="172" t="e">
        <f t="shared" ca="1" si="1140"/>
        <v>#VALUE!</v>
      </c>
      <c r="X244" s="185" t="str">
        <f ca="1">[2]!YBHIST($E244,$I244,X$25,"sec","")</f>
        <v>E</v>
      </c>
      <c r="Y244" s="80" t="e">
        <f t="shared" ca="1" si="1130"/>
        <v>#VALUE!</v>
      </c>
      <c r="Z244" s="82" t="e">
        <f t="shared" ca="1" si="1131"/>
        <v>#VALUE!</v>
      </c>
      <c r="AA244" s="82" t="str">
        <f ca="1">[2]!YBHIST($F244,$I244,X$25,"sec","")</f>
        <v>E</v>
      </c>
      <c r="AB244" s="82" t="e">
        <f t="shared" ca="1" si="1141"/>
        <v>#VALUE!</v>
      </c>
      <c r="AC244" s="187" t="e">
        <f t="shared" ca="1" si="1142"/>
        <v>#VALUE!</v>
      </c>
      <c r="AD244" s="189">
        <f ca="1">VLOOKUP($I244, 'Barcap OAD'!$A:$S, $F$26, FALSE)</f>
        <v>4.7750000000000004</v>
      </c>
      <c r="AE244" s="172" t="e">
        <f t="shared" ca="1" si="1132"/>
        <v>#VALUE!</v>
      </c>
      <c r="AF244" s="86" t="e">
        <f t="shared" ca="1" si="1133"/>
        <v>#VALUE!</v>
      </c>
      <c r="AG244" s="80" t="e">
        <f t="shared" ca="1" si="1143"/>
        <v>#VALUE!</v>
      </c>
      <c r="AH244" s="83" t="e">
        <f t="shared" ca="1" si="1144"/>
        <v>#VALUE!</v>
      </c>
      <c r="AI244" s="80" t="e">
        <f t="shared" ca="1" si="1145"/>
        <v>#VALUE!</v>
      </c>
      <c r="AJ244" s="83" t="e">
        <f t="shared" ca="1" si="1146"/>
        <v>#VALUE!</v>
      </c>
      <c r="AK244" s="187" t="e">
        <f t="shared" ca="1" si="1134"/>
        <v>#VALUE!</v>
      </c>
      <c r="AL244" s="192" t="e">
        <f t="shared" ca="1" si="1147"/>
        <v>#VALUE!</v>
      </c>
      <c r="AM244" s="83" t="e">
        <f t="shared" ca="1" si="1148"/>
        <v>#VALUE!</v>
      </c>
      <c r="AN244" s="80" t="e">
        <f ca="1">SUM(AL$53:AL244)</f>
        <v>#VALUE!</v>
      </c>
      <c r="AO244" s="109" t="e">
        <f t="shared" ca="1" si="1154"/>
        <v>#VALUE!</v>
      </c>
      <c r="AP244" s="194" t="e">
        <f t="shared" ca="1" si="1149"/>
        <v>#VALUE!</v>
      </c>
      <c r="AQ244" s="200" t="e">
        <f t="shared" ca="1" si="1150"/>
        <v>#VALUE!</v>
      </c>
      <c r="AR244" s="204"/>
      <c r="AS244" s="221"/>
      <c r="AX244" s="208" t="str">
        <f ca="1">[2]!YBHIST($I$210,$I244,J$25,"sec","")</f>
        <v>E</v>
      </c>
      <c r="AY244" s="206" t="str">
        <f ca="1">[2]!YBPRICE($I$210,AX244&amp;"d","Market","AccruedInterest","Swap",$I244,"LMMSkew","","Model",100,"")</f>
        <v>E</v>
      </c>
      <c r="BA244" s="67">
        <f t="shared" si="1135"/>
        <v>-32</v>
      </c>
      <c r="BI244" s="517" t="e">
        <f t="shared" ca="1" si="1155"/>
        <v>#VALUE!</v>
      </c>
      <c r="BJ244" s="517" t="e">
        <f ca="1">PRODUCT($BI$239:BI244)-1</f>
        <v>#VALUE!</v>
      </c>
      <c r="BK244" s="517" t="e">
        <f t="shared" ca="1" si="1156"/>
        <v>#VALUE!</v>
      </c>
      <c r="BL244" s="517" t="e">
        <f ca="1">PRODUCT($BK$239:BK244)-1</f>
        <v>#VALUE!</v>
      </c>
    </row>
    <row r="245" spans="1:64" ht="15" customHeight="1">
      <c r="B245" s="69">
        <v>5</v>
      </c>
      <c r="C245" s="70">
        <f t="shared" ca="1" si="1127"/>
        <v>41162</v>
      </c>
      <c r="D245" s="70">
        <f t="shared" ca="1" si="1151"/>
        <v>41187</v>
      </c>
      <c r="E245" s="70" t="str">
        <f t="shared" ca="1" si="1122"/>
        <v>FNMA3.0-TBA-Sep</v>
      </c>
      <c r="F245" s="70" t="str">
        <f t="shared" ca="1" si="1123"/>
        <v>FNMA3.0-TBA-Oct</v>
      </c>
      <c r="G245" s="70" t="str">
        <f t="shared" si="1152"/>
        <v>FNMA3.0-TBA-GEN</v>
      </c>
      <c r="H245" s="71"/>
      <c r="I245" s="133">
        <f ca="1">[2]!YBWORKDAY(EDATE(Base_Date, BA245), -1, "USD")</f>
        <v>41152</v>
      </c>
      <c r="J245" s="217" t="str">
        <f t="shared" ca="1" si="1128"/>
        <v>E</v>
      </c>
      <c r="K245" s="80" t="e">
        <f t="shared" ca="1" si="1129"/>
        <v>#VALUE!</v>
      </c>
      <c r="L245" s="80" t="e">
        <f t="shared" ca="1" si="1136"/>
        <v>#VALUE!</v>
      </c>
      <c r="M245" s="81" t="str">
        <f ca="1">[2]!YBHIST($I$210,$I245,"LMMOAS","sec")</f>
        <v>E</v>
      </c>
      <c r="N245" s="73" t="str">
        <f ca="1">[2]!YBHIST($I$210,$I244,M$25,"sec","")</f>
        <v>E</v>
      </c>
      <c r="O245" s="170" t="str">
        <f ca="1">[2]!YBHIST("1 Month LIBOR",I245,"Yield","bmk","")</f>
        <v>E</v>
      </c>
      <c r="P245" s="80" t="e">
        <f t="shared" ca="1" si="1137"/>
        <v>#VALUE!</v>
      </c>
      <c r="Q245" s="82" t="str">
        <f ca="1">[2]!YBSCEN($I$210,$J244&amp;"d","Market",O$25,"Swap",$I244,"MarketWSkew","","Model",100,0,29,"Gradual","ParShift|N",0,"Annualized ROR",O244,100,"",,,,"Default",,,,"Default",,)</f>
        <v>E</v>
      </c>
      <c r="R245" s="80" t="e">
        <f t="shared" ca="1" si="1138"/>
        <v>#VALUE!</v>
      </c>
      <c r="S245" s="83" t="e">
        <f t="shared" ca="1" si="1139"/>
        <v>#VALUE!</v>
      </c>
      <c r="T245" s="80" t="e">
        <f ca="1">SUM(R$239:R245)</f>
        <v>#VALUE!</v>
      </c>
      <c r="U245" s="83" t="e">
        <f t="shared" ca="1" si="1153"/>
        <v>#VALUE!</v>
      </c>
      <c r="V245" s="84">
        <f ca="1">VLOOKUP($I245, 'Barcap OAD'!$A:$S, $F$210, FALSE)</f>
        <v>-19.100000000000001</v>
      </c>
      <c r="W245" s="172" t="e">
        <f t="shared" ca="1" si="1140"/>
        <v>#VALUE!</v>
      </c>
      <c r="X245" s="185" t="str">
        <f ca="1">[2]!YBHIST($E245,$I245,X$25,"sec","")</f>
        <v>E</v>
      </c>
      <c r="Y245" s="80" t="e">
        <f t="shared" ca="1" si="1130"/>
        <v>#VALUE!</v>
      </c>
      <c r="Z245" s="82" t="e">
        <f t="shared" ca="1" si="1131"/>
        <v>#VALUE!</v>
      </c>
      <c r="AA245" s="82" t="str">
        <f ca="1">[2]!YBHIST($F245,$I245,X$25,"sec","")</f>
        <v>E</v>
      </c>
      <c r="AB245" s="82" t="e">
        <f t="shared" ca="1" si="1141"/>
        <v>#VALUE!</v>
      </c>
      <c r="AC245" s="187" t="e">
        <f t="shared" ca="1" si="1142"/>
        <v>#VALUE!</v>
      </c>
      <c r="AD245" s="189">
        <f ca="1">VLOOKUP($I245, 'Barcap OAD'!$A:$S, $F$26, FALSE)</f>
        <v>4.8049999999999997</v>
      </c>
      <c r="AE245" s="172" t="e">
        <f t="shared" ca="1" si="1132"/>
        <v>#VALUE!</v>
      </c>
      <c r="AF245" s="86" t="e">
        <f t="shared" ca="1" si="1133"/>
        <v>#VALUE!</v>
      </c>
      <c r="AG245" s="80" t="e">
        <f t="shared" ca="1" si="1143"/>
        <v>#VALUE!</v>
      </c>
      <c r="AH245" s="83" t="e">
        <f t="shared" ca="1" si="1144"/>
        <v>#VALUE!</v>
      </c>
      <c r="AI245" s="80" t="e">
        <f t="shared" ca="1" si="1145"/>
        <v>#VALUE!</v>
      </c>
      <c r="AJ245" s="83" t="e">
        <f t="shared" ca="1" si="1146"/>
        <v>#VALUE!</v>
      </c>
      <c r="AK245" s="187" t="e">
        <f t="shared" ca="1" si="1134"/>
        <v>#VALUE!</v>
      </c>
      <c r="AL245" s="192" t="e">
        <f t="shared" ca="1" si="1147"/>
        <v>#VALUE!</v>
      </c>
      <c r="AM245" s="83" t="e">
        <f t="shared" ca="1" si="1148"/>
        <v>#VALUE!</v>
      </c>
      <c r="AN245" s="80" t="e">
        <f ca="1">SUM(AL$53:AL245)</f>
        <v>#VALUE!</v>
      </c>
      <c r="AO245" s="109" t="e">
        <f t="shared" ca="1" si="1154"/>
        <v>#VALUE!</v>
      </c>
      <c r="AP245" s="194" t="e">
        <f t="shared" ca="1" si="1149"/>
        <v>#VALUE!</v>
      </c>
      <c r="AQ245" s="200" t="e">
        <f t="shared" ca="1" si="1150"/>
        <v>#VALUE!</v>
      </c>
      <c r="AR245" s="204"/>
      <c r="AS245" s="221"/>
      <c r="AX245" s="208" t="str">
        <f ca="1">[2]!YBHIST($I$210,$I245,J$25,"sec","")</f>
        <v>E</v>
      </c>
      <c r="AY245" s="206" t="str">
        <f ca="1">[2]!YBPRICE($I$210,AX245&amp;"d","Market","AccruedInterest","Swap",$I245,"LMMSkew","","Model",100,"")</f>
        <v>E</v>
      </c>
      <c r="BA245" s="67">
        <f t="shared" si="1135"/>
        <v>-31</v>
      </c>
      <c r="BI245" s="517" t="e">
        <f t="shared" ca="1" si="1155"/>
        <v>#VALUE!</v>
      </c>
      <c r="BJ245" s="517" t="e">
        <f ca="1">PRODUCT($BI$239:BI245)-1</f>
        <v>#VALUE!</v>
      </c>
      <c r="BK245" s="517" t="e">
        <f t="shared" ca="1" si="1156"/>
        <v>#VALUE!</v>
      </c>
      <c r="BL245" s="517" t="e">
        <f ca="1">PRODUCT($BK$239:BK245)-1</f>
        <v>#VALUE!</v>
      </c>
    </row>
    <row r="246" spans="1:64" ht="15" customHeight="1">
      <c r="B246" s="69">
        <v>5.5</v>
      </c>
      <c r="C246" s="70">
        <f t="shared" ca="1" si="1127"/>
        <v>41190</v>
      </c>
      <c r="D246" s="70">
        <f t="shared" ca="1" si="1151"/>
        <v>41215</v>
      </c>
      <c r="E246" s="70" t="str">
        <f t="shared" ca="1" si="1122"/>
        <v>FNMA3.0-TBA-Oct</v>
      </c>
      <c r="F246" s="70" t="str">
        <f t="shared" ca="1" si="1123"/>
        <v>FNMA3.0-TBA-Nov</v>
      </c>
      <c r="G246" s="70" t="str">
        <f t="shared" si="1152"/>
        <v>FNMA3.0-TBA-GEN</v>
      </c>
      <c r="H246" s="71"/>
      <c r="I246" s="133">
        <f ca="1">[2]!YBWORKDAY(EDATE(Base_Date, BA246), -1, "USD")</f>
        <v>41180</v>
      </c>
      <c r="J246" s="217" t="str">
        <f t="shared" ca="1" si="1128"/>
        <v>E</v>
      </c>
      <c r="K246" s="80" t="e">
        <f t="shared" ca="1" si="1129"/>
        <v>#VALUE!</v>
      </c>
      <c r="L246" s="80" t="e">
        <f t="shared" ca="1" si="1136"/>
        <v>#VALUE!</v>
      </c>
      <c r="M246" s="81" t="str">
        <f ca="1">[2]!YBHIST($I$210,$I246,"LMMOAS","sec")</f>
        <v>E</v>
      </c>
      <c r="N246" s="73" t="str">
        <f ca="1">[2]!YBHIST($I$210,$I245,M$25,"sec","")</f>
        <v>E</v>
      </c>
      <c r="O246" s="170" t="str">
        <f ca="1">[2]!YBHIST("1 Month LIBOR",I246,"Yield","bmk","")</f>
        <v>E</v>
      </c>
      <c r="P246" s="80" t="e">
        <f t="shared" ca="1" si="1137"/>
        <v>#VALUE!</v>
      </c>
      <c r="Q246" s="82" t="str">
        <f ca="1">[2]!YBSCEN($I$210,$J245&amp;"d","Market",O$25,"Swap",$I245,"MarketWSkew","","Model",100,0,29,"Gradual","ParShift|N",0,"Annualized ROR",O245,100,"",,,,"Default",,,,"Default",,)</f>
        <v>E</v>
      </c>
      <c r="R246" s="80" t="e">
        <f t="shared" ca="1" si="1138"/>
        <v>#VALUE!</v>
      </c>
      <c r="S246" s="83" t="e">
        <f t="shared" ca="1" si="1139"/>
        <v>#VALUE!</v>
      </c>
      <c r="T246" s="80" t="e">
        <f ca="1">SUM(R$239:R246)</f>
        <v>#VALUE!</v>
      </c>
      <c r="U246" s="83" t="e">
        <f t="shared" ca="1" si="1153"/>
        <v>#VALUE!</v>
      </c>
      <c r="V246" s="84">
        <f ca="1">VLOOKUP($I246, 'Barcap OAD'!$A:$S, $F$210, FALSE)</f>
        <v>-18.5</v>
      </c>
      <c r="W246" s="172" t="e">
        <f t="shared" ca="1" si="1140"/>
        <v>#VALUE!</v>
      </c>
      <c r="X246" s="185" t="str">
        <f ca="1">[2]!YBHIST($E246,$I246,X$25,"sec","")</f>
        <v>E</v>
      </c>
      <c r="Y246" s="80" t="e">
        <f t="shared" ca="1" si="1130"/>
        <v>#VALUE!</v>
      </c>
      <c r="Z246" s="82" t="e">
        <f t="shared" ca="1" si="1131"/>
        <v>#VALUE!</v>
      </c>
      <c r="AA246" s="82" t="str">
        <f ca="1">[2]!YBHIST($F246,$I246,X$25,"sec","")</f>
        <v>E</v>
      </c>
      <c r="AB246" s="82" t="e">
        <f t="shared" ca="1" si="1141"/>
        <v>#VALUE!</v>
      </c>
      <c r="AC246" s="187" t="e">
        <f t="shared" ca="1" si="1142"/>
        <v>#VALUE!</v>
      </c>
      <c r="AD246" s="189">
        <f ca="1">VLOOKUP($I246, 'Barcap OAD'!$A:$S, $F$26, FALSE)</f>
        <v>4.3460000000000001</v>
      </c>
      <c r="AE246" s="172" t="e">
        <f t="shared" ca="1" si="1132"/>
        <v>#VALUE!</v>
      </c>
      <c r="AF246" s="86" t="e">
        <f t="shared" ca="1" si="1133"/>
        <v>#VALUE!</v>
      </c>
      <c r="AG246" s="80" t="e">
        <f t="shared" ca="1" si="1143"/>
        <v>#VALUE!</v>
      </c>
      <c r="AH246" s="83" t="e">
        <f t="shared" ca="1" si="1144"/>
        <v>#VALUE!</v>
      </c>
      <c r="AI246" s="80" t="e">
        <f t="shared" ca="1" si="1145"/>
        <v>#VALUE!</v>
      </c>
      <c r="AJ246" s="83" t="e">
        <f t="shared" ca="1" si="1146"/>
        <v>#VALUE!</v>
      </c>
      <c r="AK246" s="187" t="e">
        <f t="shared" ca="1" si="1134"/>
        <v>#VALUE!</v>
      </c>
      <c r="AL246" s="192" t="e">
        <f t="shared" ca="1" si="1147"/>
        <v>#VALUE!</v>
      </c>
      <c r="AM246" s="83" t="e">
        <f t="shared" ca="1" si="1148"/>
        <v>#VALUE!</v>
      </c>
      <c r="AN246" s="80" t="e">
        <f ca="1">SUM(AL$53:AL246)</f>
        <v>#VALUE!</v>
      </c>
      <c r="AO246" s="109" t="e">
        <f t="shared" ca="1" si="1154"/>
        <v>#VALUE!</v>
      </c>
      <c r="AP246" s="194" t="e">
        <f t="shared" ca="1" si="1149"/>
        <v>#VALUE!</v>
      </c>
      <c r="AQ246" s="200" t="e">
        <f t="shared" ca="1" si="1150"/>
        <v>#VALUE!</v>
      </c>
      <c r="AR246" s="204"/>
      <c r="AS246" s="221"/>
      <c r="AX246" s="208" t="str">
        <f ca="1">[2]!YBHIST($I$210,$I246,J$25,"sec","")</f>
        <v>E</v>
      </c>
      <c r="AY246" s="206" t="str">
        <f ca="1">[2]!YBPRICE($I$210,AX246&amp;"d","Market","AccruedInterest","Swap",$I246,"LMMSkew","","Model",100,"")</f>
        <v>E</v>
      </c>
      <c r="BA246" s="67">
        <f t="shared" si="1135"/>
        <v>-30</v>
      </c>
      <c r="BI246" s="517" t="e">
        <f t="shared" ca="1" si="1155"/>
        <v>#VALUE!</v>
      </c>
      <c r="BJ246" s="517" t="e">
        <f ca="1">PRODUCT($BI$239:BI246)-1</f>
        <v>#VALUE!</v>
      </c>
      <c r="BK246" s="517" t="e">
        <f t="shared" ca="1" si="1156"/>
        <v>#VALUE!</v>
      </c>
      <c r="BL246" s="517" t="e">
        <f ca="1">PRODUCT($BK$239:BK246)-1</f>
        <v>#VALUE!</v>
      </c>
    </row>
    <row r="247" spans="1:64" ht="15" customHeight="1">
      <c r="B247" s="69">
        <v>6</v>
      </c>
      <c r="C247" s="70">
        <f t="shared" ca="1" si="1127"/>
        <v>41223</v>
      </c>
      <c r="D247" s="70">
        <f t="shared" ca="1" si="1151"/>
        <v>41248</v>
      </c>
      <c r="E247" s="70" t="str">
        <f t="shared" ca="1" si="1122"/>
        <v>FNMA3.0-TBA-Nov</v>
      </c>
      <c r="F247" s="70" t="str">
        <f t="shared" ca="1" si="1123"/>
        <v>FNMA3.0-TBA-Dec</v>
      </c>
      <c r="G247" s="70" t="str">
        <f t="shared" si="1152"/>
        <v>FNMA3.0-TBA-GEN</v>
      </c>
      <c r="H247" s="71"/>
      <c r="I247" s="133">
        <f ca="1">[2]!YBWORKDAY(EDATE(Base_Date, BA247), -1, "USD")</f>
        <v>41213</v>
      </c>
      <c r="J247" s="217" t="str">
        <f t="shared" ca="1" si="1128"/>
        <v>E</v>
      </c>
      <c r="K247" s="80" t="e">
        <f t="shared" ca="1" si="1129"/>
        <v>#VALUE!</v>
      </c>
      <c r="L247" s="80" t="e">
        <f t="shared" ca="1" si="1136"/>
        <v>#VALUE!</v>
      </c>
      <c r="M247" s="81" t="str">
        <f ca="1">[2]!YBHIST($I$210,$I247,"LMMOAS","sec")</f>
        <v>E</v>
      </c>
      <c r="N247" s="73" t="str">
        <f ca="1">[2]!YBHIST($I$210,$I246,M$25,"sec","")</f>
        <v>E</v>
      </c>
      <c r="O247" s="170" t="str">
        <f ca="1">[2]!YBHIST("1 Month LIBOR",I247,"Yield","bmk","")</f>
        <v>E</v>
      </c>
      <c r="P247" s="80" t="e">
        <f t="shared" ca="1" si="1137"/>
        <v>#VALUE!</v>
      </c>
      <c r="Q247" s="82" t="str">
        <f ca="1">[2]!YBSCEN($I$210,$J246&amp;"d","Market",O$25,"Swap",$I246,"MarketWSkew","","Model",100,0,29,"Gradual","ParShift|N",0,"Annualized ROR",O246,100,"",,,,"Default",,,,"Default",,)</f>
        <v>E</v>
      </c>
      <c r="R247" s="80" t="e">
        <f t="shared" ca="1" si="1138"/>
        <v>#VALUE!</v>
      </c>
      <c r="S247" s="83" t="e">
        <f t="shared" ca="1" si="1139"/>
        <v>#VALUE!</v>
      </c>
      <c r="T247" s="80" t="e">
        <f ca="1">SUM(R$239:R247)</f>
        <v>#VALUE!</v>
      </c>
      <c r="U247" s="83" t="e">
        <f t="shared" ca="1" si="1153"/>
        <v>#VALUE!</v>
      </c>
      <c r="V247" s="84">
        <f ca="1">VLOOKUP($I247, 'Barcap OAD'!$A:$S, $F$210, FALSE)</f>
        <v>-17.5</v>
      </c>
      <c r="W247" s="172" t="e">
        <f t="shared" ca="1" si="1140"/>
        <v>#VALUE!</v>
      </c>
      <c r="X247" s="185" t="str">
        <f ca="1">[2]!YBHIST($E247,$I247,X$25,"sec","")</f>
        <v>E</v>
      </c>
      <c r="Y247" s="80" t="e">
        <f t="shared" ca="1" si="1130"/>
        <v>#VALUE!</v>
      </c>
      <c r="Z247" s="82" t="e">
        <f t="shared" ca="1" si="1131"/>
        <v>#VALUE!</v>
      </c>
      <c r="AA247" s="82" t="str">
        <f ca="1">[2]!YBHIST($F247,$I247,X$25,"sec","")</f>
        <v>E</v>
      </c>
      <c r="AB247" s="82" t="e">
        <f t="shared" ca="1" si="1141"/>
        <v>#VALUE!</v>
      </c>
      <c r="AC247" s="187" t="e">
        <f t="shared" ca="1" si="1142"/>
        <v>#VALUE!</v>
      </c>
      <c r="AD247" s="189">
        <f ca="1">VLOOKUP($I247, 'Barcap OAD'!$A:$S, $F$26, FALSE)</f>
        <v>4.6459999999999999</v>
      </c>
      <c r="AE247" s="172" t="e">
        <f t="shared" ca="1" si="1132"/>
        <v>#VALUE!</v>
      </c>
      <c r="AF247" s="86" t="e">
        <f t="shared" ca="1" si="1133"/>
        <v>#VALUE!</v>
      </c>
      <c r="AG247" s="80" t="e">
        <f t="shared" ca="1" si="1143"/>
        <v>#VALUE!</v>
      </c>
      <c r="AH247" s="83" t="e">
        <f t="shared" ca="1" si="1144"/>
        <v>#VALUE!</v>
      </c>
      <c r="AI247" s="80" t="e">
        <f t="shared" ca="1" si="1145"/>
        <v>#VALUE!</v>
      </c>
      <c r="AJ247" s="83" t="e">
        <f t="shared" ca="1" si="1146"/>
        <v>#VALUE!</v>
      </c>
      <c r="AK247" s="187" t="e">
        <f t="shared" ca="1" si="1134"/>
        <v>#VALUE!</v>
      </c>
      <c r="AL247" s="192" t="e">
        <f t="shared" ca="1" si="1147"/>
        <v>#VALUE!</v>
      </c>
      <c r="AM247" s="83" t="e">
        <f t="shared" ca="1" si="1148"/>
        <v>#VALUE!</v>
      </c>
      <c r="AN247" s="80" t="e">
        <f ca="1">SUM(AL$53:AL247)</f>
        <v>#VALUE!</v>
      </c>
      <c r="AO247" s="109" t="e">
        <f t="shared" ca="1" si="1154"/>
        <v>#VALUE!</v>
      </c>
      <c r="AP247" s="194" t="e">
        <f t="shared" ca="1" si="1149"/>
        <v>#VALUE!</v>
      </c>
      <c r="AQ247" s="200" t="e">
        <f t="shared" ca="1" si="1150"/>
        <v>#VALUE!</v>
      </c>
      <c r="AR247" s="204"/>
      <c r="AS247" s="221"/>
      <c r="AX247" s="208" t="str">
        <f ca="1">[2]!YBHIST($I$210,$I247,J$25,"sec","")</f>
        <v>E</v>
      </c>
      <c r="AY247" s="206" t="str">
        <f ca="1">[2]!YBPRICE($I$210,AX247&amp;"d","Market","AccruedInterest","Swap",$I247,"LMMSkew","","Model",100,"")</f>
        <v>E</v>
      </c>
      <c r="BA247" s="67">
        <f t="shared" si="1135"/>
        <v>-29</v>
      </c>
      <c r="BI247" s="517" t="e">
        <f t="shared" ca="1" si="1155"/>
        <v>#VALUE!</v>
      </c>
      <c r="BJ247" s="517" t="e">
        <f ca="1">PRODUCT($BI$239:BI247)-1</f>
        <v>#VALUE!</v>
      </c>
      <c r="BK247" s="517" t="e">
        <f t="shared" ca="1" si="1156"/>
        <v>#VALUE!</v>
      </c>
      <c r="BL247" s="517" t="e">
        <f ca="1">PRODUCT($BK$239:BK247)-1</f>
        <v>#VALUE!</v>
      </c>
    </row>
    <row r="248" spans="1:64" ht="15" customHeight="1">
      <c r="B248" s="69">
        <v>6.5</v>
      </c>
      <c r="C248" s="70">
        <f t="shared" ca="1" si="1127"/>
        <v>41253</v>
      </c>
      <c r="D248" s="70">
        <f t="shared" ca="1" si="1151"/>
        <v>41278</v>
      </c>
      <c r="E248" s="70" t="str">
        <f t="shared" ca="1" si="1122"/>
        <v>FNMA3.0-TBA-Dec</v>
      </c>
      <c r="F248" s="70" t="str">
        <f t="shared" ca="1" si="1123"/>
        <v>FNMA3.0-TBA-Jan</v>
      </c>
      <c r="G248" s="70" t="str">
        <f t="shared" si="1152"/>
        <v>FNMA3.0-TBA-GEN</v>
      </c>
      <c r="H248" s="71"/>
      <c r="I248" s="133">
        <f ca="1">[2]!YBWORKDAY(EDATE(Base_Date, BA248), -1, "USD")</f>
        <v>41243</v>
      </c>
      <c r="J248" s="217" t="str">
        <f t="shared" ca="1" si="1128"/>
        <v>E</v>
      </c>
      <c r="K248" s="80" t="e">
        <f t="shared" ca="1" si="1129"/>
        <v>#VALUE!</v>
      </c>
      <c r="L248" s="80" t="e">
        <f t="shared" ca="1" si="1136"/>
        <v>#VALUE!</v>
      </c>
      <c r="M248" s="81" t="str">
        <f ca="1">[2]!YBHIST($I$210,$I248,"LMMOAS","sec")</f>
        <v>E</v>
      </c>
      <c r="N248" s="73" t="str">
        <f ca="1">[2]!YBHIST($I$210,$I247,M$25,"sec","")</f>
        <v>E</v>
      </c>
      <c r="O248" s="170" t="str">
        <f ca="1">[2]!YBHIST("1 Month LIBOR",I248,"Yield","bmk","")</f>
        <v>E</v>
      </c>
      <c r="P248" s="80" t="e">
        <f t="shared" ca="1" si="1137"/>
        <v>#VALUE!</v>
      </c>
      <c r="Q248" s="82" t="str">
        <f ca="1">[2]!YBSCEN($I$210,$J247&amp;"d","Market",O$25,"Swap",$I247,"MarketWSkew","","Model",100,0,29,"Gradual","ParShift|N",0,"Annualized ROR",O247,100,"",,,,"Default",,,,"Default",,)</f>
        <v>E</v>
      </c>
      <c r="R248" s="80" t="e">
        <f t="shared" ca="1" si="1138"/>
        <v>#VALUE!</v>
      </c>
      <c r="S248" s="83" t="e">
        <f t="shared" ca="1" si="1139"/>
        <v>#VALUE!</v>
      </c>
      <c r="T248" s="80" t="e">
        <f ca="1">SUM(R$239:R248)</f>
        <v>#VALUE!</v>
      </c>
      <c r="U248" s="83" t="e">
        <f t="shared" ca="1" si="1153"/>
        <v>#VALUE!</v>
      </c>
      <c r="V248" s="84">
        <f ca="1">VLOOKUP($I248, 'Barcap OAD'!$A:$S, $F$210, FALSE)</f>
        <v>-17</v>
      </c>
      <c r="W248" s="172" t="e">
        <f t="shared" ca="1" si="1140"/>
        <v>#VALUE!</v>
      </c>
      <c r="X248" s="185" t="str">
        <f ca="1">[2]!YBHIST($E248,$I248,X$25,"sec","")</f>
        <v>E</v>
      </c>
      <c r="Y248" s="80" t="e">
        <f t="shared" ca="1" si="1130"/>
        <v>#VALUE!</v>
      </c>
      <c r="Z248" s="82" t="e">
        <f t="shared" ca="1" si="1131"/>
        <v>#VALUE!</v>
      </c>
      <c r="AA248" s="82" t="str">
        <f ca="1">[2]!YBHIST($F248,$I248,X$25,"sec","")</f>
        <v>E</v>
      </c>
      <c r="AB248" s="82" t="e">
        <f t="shared" ca="1" si="1141"/>
        <v>#VALUE!</v>
      </c>
      <c r="AC248" s="187" t="e">
        <f t="shared" ca="1" si="1142"/>
        <v>#VALUE!</v>
      </c>
      <c r="AD248" s="189">
        <f ca="1">VLOOKUP($I248, 'Barcap OAD'!$A:$S, $F$26, FALSE)</f>
        <v>5.2729999999999997</v>
      </c>
      <c r="AE248" s="172" t="e">
        <f t="shared" ca="1" si="1132"/>
        <v>#VALUE!</v>
      </c>
      <c r="AF248" s="86" t="e">
        <f t="shared" ca="1" si="1133"/>
        <v>#VALUE!</v>
      </c>
      <c r="AG248" s="80" t="e">
        <f t="shared" ca="1" si="1143"/>
        <v>#VALUE!</v>
      </c>
      <c r="AH248" s="83" t="e">
        <f t="shared" ca="1" si="1144"/>
        <v>#VALUE!</v>
      </c>
      <c r="AI248" s="80" t="e">
        <f t="shared" ca="1" si="1145"/>
        <v>#VALUE!</v>
      </c>
      <c r="AJ248" s="83" t="e">
        <f t="shared" ca="1" si="1146"/>
        <v>#VALUE!</v>
      </c>
      <c r="AK248" s="187" t="e">
        <f t="shared" ca="1" si="1134"/>
        <v>#VALUE!</v>
      </c>
      <c r="AL248" s="192" t="e">
        <f t="shared" ca="1" si="1147"/>
        <v>#VALUE!</v>
      </c>
      <c r="AM248" s="83" t="e">
        <f t="shared" ca="1" si="1148"/>
        <v>#VALUE!</v>
      </c>
      <c r="AN248" s="80" t="e">
        <f ca="1">SUM(AL$53:AL248)</f>
        <v>#VALUE!</v>
      </c>
      <c r="AO248" s="109" t="e">
        <f t="shared" ca="1" si="1154"/>
        <v>#VALUE!</v>
      </c>
      <c r="AP248" s="194" t="e">
        <f t="shared" ca="1" si="1149"/>
        <v>#VALUE!</v>
      </c>
      <c r="AQ248" s="200" t="e">
        <f t="shared" ca="1" si="1150"/>
        <v>#VALUE!</v>
      </c>
      <c r="AR248" s="204"/>
      <c r="AS248" s="221"/>
      <c r="AX248" s="208" t="str">
        <f ca="1">[2]!YBHIST($I$210,$I248,J$25,"sec","")</f>
        <v>E</v>
      </c>
      <c r="AY248" s="206" t="str">
        <f ca="1">[2]!YBPRICE($I$210,AX248&amp;"d","Market","AccruedInterest","Swap",$I248,"LMMSkew","","Model",100,"")</f>
        <v>E</v>
      </c>
      <c r="BA248" s="67">
        <f t="shared" si="1135"/>
        <v>-28</v>
      </c>
      <c r="BI248" s="517" t="e">
        <f t="shared" ca="1" si="1155"/>
        <v>#VALUE!</v>
      </c>
      <c r="BJ248" s="517" t="e">
        <f ca="1">PRODUCT($BI$239:BI248)-1</f>
        <v>#VALUE!</v>
      </c>
      <c r="BK248" s="517" t="e">
        <f t="shared" ca="1" si="1156"/>
        <v>#VALUE!</v>
      </c>
      <c r="BL248" s="517" t="e">
        <f ca="1">PRODUCT($BK$239:BK248)-1</f>
        <v>#VALUE!</v>
      </c>
    </row>
    <row r="249" spans="1:64" ht="15" customHeight="1">
      <c r="C249" s="70">
        <f t="shared" ca="1" si="1127"/>
        <v>41284</v>
      </c>
      <c r="D249" s="70">
        <f t="shared" ca="1" si="1151"/>
        <v>41309</v>
      </c>
      <c r="E249" s="70" t="str">
        <f t="shared" ca="1" si="1122"/>
        <v>FNMA3.0-TBA-Jan</v>
      </c>
      <c r="F249" s="70" t="str">
        <f t="shared" ca="1" si="1123"/>
        <v>FNMA3.0-TBA-Feb</v>
      </c>
      <c r="G249" s="70" t="str">
        <f t="shared" si="1152"/>
        <v>FNMA3.0-TBA-GEN</v>
      </c>
      <c r="H249" s="71"/>
      <c r="I249" s="133">
        <f ca="1">[2]!YBWORKDAY(EDATE(Base_Date, BA249), -1, "USD")</f>
        <v>41274</v>
      </c>
      <c r="J249" s="217" t="str">
        <f t="shared" ca="1" si="1128"/>
        <v>E</v>
      </c>
      <c r="K249" s="80" t="e">
        <f t="shared" ca="1" si="1129"/>
        <v>#VALUE!</v>
      </c>
      <c r="L249" s="80" t="e">
        <f t="shared" ca="1" si="1136"/>
        <v>#VALUE!</v>
      </c>
      <c r="M249" s="81" t="str">
        <f ca="1">[2]!YBHIST($I$210,$I249,"LMMOAS","sec")</f>
        <v>E</v>
      </c>
      <c r="N249" s="73" t="str">
        <f ca="1">[2]!YBHIST($I$210,$I248,M$25,"sec","")</f>
        <v>E</v>
      </c>
      <c r="O249" s="170" t="str">
        <f ca="1">[2]!YBHIST("1 Month LIBOR",I249,"Yield","bmk","")</f>
        <v>E</v>
      </c>
      <c r="P249" s="80" t="e">
        <f t="shared" ca="1" si="1137"/>
        <v>#VALUE!</v>
      </c>
      <c r="Q249" s="82" t="str">
        <f ca="1">[2]!YBSCEN($I$210,$J248&amp;"d","Market",O$25,"Swap",$I248,"MarketWSkew","","Model",100,0,29,"Gradual","ParShift|N",0,"Annualized ROR",O248,100,"",,,,"Default",,,,"Default",,)</f>
        <v>E</v>
      </c>
      <c r="R249" s="80" t="e">
        <f t="shared" ca="1" si="1138"/>
        <v>#VALUE!</v>
      </c>
      <c r="S249" s="83" t="e">
        <f t="shared" ca="1" si="1139"/>
        <v>#VALUE!</v>
      </c>
      <c r="T249" s="80" t="e">
        <f ca="1">SUM(R$239:R249)</f>
        <v>#VALUE!</v>
      </c>
      <c r="U249" s="83" t="e">
        <f t="shared" ca="1" si="1153"/>
        <v>#VALUE!</v>
      </c>
      <c r="V249" s="84">
        <f ca="1">VLOOKUP($I249, 'Barcap OAD'!$A:$S, $F$210, FALSE)</f>
        <v>-16.8</v>
      </c>
      <c r="W249" s="172" t="e">
        <f t="shared" ca="1" si="1140"/>
        <v>#VALUE!</v>
      </c>
      <c r="X249" s="185" t="str">
        <f ca="1">[2]!YBHIST($E249,$I249,X$25,"sec","")</f>
        <v>E</v>
      </c>
      <c r="Y249" s="80" t="e">
        <f t="shared" ca="1" si="1130"/>
        <v>#VALUE!</v>
      </c>
      <c r="Z249" s="82" t="e">
        <f t="shared" ca="1" si="1131"/>
        <v>#VALUE!</v>
      </c>
      <c r="AA249" s="82" t="str">
        <f ca="1">[2]!YBHIST($F249,$I249,X$25,"sec","")</f>
        <v>E</v>
      </c>
      <c r="AB249" s="82" t="e">
        <f t="shared" ca="1" si="1141"/>
        <v>#VALUE!</v>
      </c>
      <c r="AC249" s="187" t="e">
        <f t="shared" ca="1" si="1142"/>
        <v>#VALUE!</v>
      </c>
      <c r="AD249" s="189">
        <f ca="1">VLOOKUP($I249, 'Barcap OAD'!$A:$S, $F$26, FALSE)</f>
        <v>5.9370000000000003</v>
      </c>
      <c r="AE249" s="172" t="e">
        <f t="shared" ca="1" si="1132"/>
        <v>#VALUE!</v>
      </c>
      <c r="AF249" s="86" t="e">
        <f t="shared" ca="1" si="1133"/>
        <v>#VALUE!</v>
      </c>
      <c r="AG249" s="80" t="e">
        <f t="shared" ca="1" si="1143"/>
        <v>#VALUE!</v>
      </c>
      <c r="AH249" s="83" t="e">
        <f t="shared" ca="1" si="1144"/>
        <v>#VALUE!</v>
      </c>
      <c r="AI249" s="80" t="e">
        <f t="shared" ca="1" si="1145"/>
        <v>#VALUE!</v>
      </c>
      <c r="AJ249" s="83" t="e">
        <f t="shared" ca="1" si="1146"/>
        <v>#VALUE!</v>
      </c>
      <c r="AK249" s="187" t="e">
        <f t="shared" ca="1" si="1134"/>
        <v>#VALUE!</v>
      </c>
      <c r="AL249" s="192" t="e">
        <f t="shared" ca="1" si="1147"/>
        <v>#VALUE!</v>
      </c>
      <c r="AM249" s="83" t="e">
        <f t="shared" ca="1" si="1148"/>
        <v>#VALUE!</v>
      </c>
      <c r="AN249" s="80" t="e">
        <f ca="1">SUM(AL$53:AL249)</f>
        <v>#VALUE!</v>
      </c>
      <c r="AO249" s="109" t="e">
        <f t="shared" ca="1" si="1154"/>
        <v>#VALUE!</v>
      </c>
      <c r="AP249" s="194" t="e">
        <f t="shared" ca="1" si="1149"/>
        <v>#VALUE!</v>
      </c>
      <c r="AQ249" s="200" t="e">
        <f t="shared" ca="1" si="1150"/>
        <v>#VALUE!</v>
      </c>
      <c r="AR249" s="204"/>
      <c r="AS249" s="221"/>
      <c r="AX249" s="208" t="str">
        <f ca="1">[2]!YBHIST($I$210,$I249,J$25,"sec","")</f>
        <v>E</v>
      </c>
      <c r="AY249" s="206" t="str">
        <f ca="1">[2]!YBPRICE($I$210,AX249&amp;"d","Market","AccruedInterest","Swap",$I249,"LMMSkew","","Model",100,"")</f>
        <v>E</v>
      </c>
      <c r="BA249" s="67">
        <f t="shared" si="1135"/>
        <v>-27</v>
      </c>
      <c r="BI249" s="517" t="e">
        <f t="shared" ca="1" si="1155"/>
        <v>#VALUE!</v>
      </c>
      <c r="BJ249" s="517" t="e">
        <f ca="1">PRODUCT($BI$239:BI249)-1</f>
        <v>#VALUE!</v>
      </c>
      <c r="BK249" s="517" t="e">
        <f t="shared" ca="1" si="1156"/>
        <v>#VALUE!</v>
      </c>
      <c r="BL249" s="517" t="e">
        <f ca="1">PRODUCT($BK$239:BK249)-1</f>
        <v>#VALUE!</v>
      </c>
    </row>
    <row r="250" spans="1:64" ht="15" customHeight="1">
      <c r="C250" s="70">
        <f t="shared" ca="1" si="1127"/>
        <v>41315</v>
      </c>
      <c r="D250" s="70">
        <f t="shared" ca="1" si="1151"/>
        <v>41340</v>
      </c>
      <c r="E250" s="70" t="str">
        <f t="shared" ca="1" si="1122"/>
        <v>FNMA3.0-TBA-Feb</v>
      </c>
      <c r="F250" s="70" t="str">
        <f t="shared" ca="1" si="1123"/>
        <v>FNMA3.0-TBA-Mar</v>
      </c>
      <c r="G250" s="70" t="str">
        <f t="shared" si="1152"/>
        <v>FNMA3.0-TBA-GEN</v>
      </c>
      <c r="H250" s="71"/>
      <c r="I250" s="133">
        <f ca="1">[2]!YBWORKDAY(EDATE(Base_Date, BA250), -1, "USD")</f>
        <v>41305</v>
      </c>
      <c r="J250" s="217" t="str">
        <f t="shared" ca="1" si="1128"/>
        <v>E</v>
      </c>
      <c r="K250" s="80" t="e">
        <f t="shared" ca="1" si="1129"/>
        <v>#VALUE!</v>
      </c>
      <c r="L250" s="80" t="e">
        <f t="shared" ca="1" si="1136"/>
        <v>#VALUE!</v>
      </c>
      <c r="M250" s="81" t="str">
        <f ca="1">[2]!YBHIST($I$210,$I250,"LMMOAS","sec")</f>
        <v>E</v>
      </c>
      <c r="N250" s="73" t="str">
        <f ca="1">[2]!YBHIST($I$210,$I249,M$25,"sec","")</f>
        <v>E</v>
      </c>
      <c r="O250" s="170" t="str">
        <f ca="1">[2]!YBHIST("1 Month LIBOR",I250,"Yield","bmk","")</f>
        <v>E</v>
      </c>
      <c r="P250" s="80" t="e">
        <f t="shared" ca="1" si="1137"/>
        <v>#VALUE!</v>
      </c>
      <c r="Q250" s="82" t="str">
        <f ca="1">[2]!YBSCEN($I$210,$J249&amp;"d","Market",O$25,"Swap",$I249,"LMMSkew","","Model",100,0,29,"Gradual","ParShift|N",0,"Annualized ROR",O249,100,"",,,,"Default",,,,"Default",,)</f>
        <v>E</v>
      </c>
      <c r="R250" s="80" t="e">
        <f t="shared" ca="1" si="1138"/>
        <v>#VALUE!</v>
      </c>
      <c r="S250" s="83" t="e">
        <f t="shared" ca="1" si="1139"/>
        <v>#VALUE!</v>
      </c>
      <c r="T250" s="80" t="e">
        <f ca="1">SUM(R$239:R250)</f>
        <v>#VALUE!</v>
      </c>
      <c r="U250" s="83" t="e">
        <f t="shared" ca="1" si="1153"/>
        <v>#VALUE!</v>
      </c>
      <c r="V250" s="84">
        <f ca="1">VLOOKUP($I250, 'Barcap OAD'!$A:$S, $F$210, FALSE)</f>
        <v>-16.2</v>
      </c>
      <c r="W250" s="172" t="e">
        <f t="shared" ca="1" si="1140"/>
        <v>#VALUE!</v>
      </c>
      <c r="X250" s="185" t="str">
        <f ca="1">[2]!YBHIST($E250,$I250,X$25,"sec","")</f>
        <v>E</v>
      </c>
      <c r="Y250" s="80" t="e">
        <f t="shared" ca="1" si="1130"/>
        <v>#VALUE!</v>
      </c>
      <c r="Z250" s="82" t="e">
        <f t="shared" ca="1" si="1131"/>
        <v>#VALUE!</v>
      </c>
      <c r="AA250" s="82" t="str">
        <f ca="1">[2]!YBHIST($F250,$I250,X$25,"sec","")</f>
        <v>E</v>
      </c>
      <c r="AB250" s="82" t="e">
        <f t="shared" ca="1" si="1141"/>
        <v>#VALUE!</v>
      </c>
      <c r="AC250" s="187" t="e">
        <f t="shared" ca="1" si="1142"/>
        <v>#VALUE!</v>
      </c>
      <c r="AD250" s="189">
        <f ca="1">VLOOKUP($I250, 'Barcap OAD'!$A:$S, $F$26, FALSE)</f>
        <v>7.0540000000000003</v>
      </c>
      <c r="AE250" s="172" t="e">
        <f t="shared" ca="1" si="1132"/>
        <v>#VALUE!</v>
      </c>
      <c r="AF250" s="86" t="e">
        <f t="shared" ca="1" si="1133"/>
        <v>#VALUE!</v>
      </c>
      <c r="AG250" s="80" t="e">
        <f t="shared" ca="1" si="1143"/>
        <v>#VALUE!</v>
      </c>
      <c r="AH250" s="83" t="e">
        <f t="shared" ca="1" si="1144"/>
        <v>#VALUE!</v>
      </c>
      <c r="AI250" s="80" t="e">
        <f t="shared" ca="1" si="1145"/>
        <v>#VALUE!</v>
      </c>
      <c r="AJ250" s="83" t="e">
        <f t="shared" ca="1" si="1146"/>
        <v>#VALUE!</v>
      </c>
      <c r="AK250" s="187" t="e">
        <f t="shared" ca="1" si="1134"/>
        <v>#VALUE!</v>
      </c>
      <c r="AL250" s="192" t="e">
        <f t="shared" ca="1" si="1147"/>
        <v>#VALUE!</v>
      </c>
      <c r="AM250" s="83" t="e">
        <f t="shared" ca="1" si="1148"/>
        <v>#VALUE!</v>
      </c>
      <c r="AN250" s="80" t="e">
        <f ca="1">SUM(AL$53:AL250)</f>
        <v>#VALUE!</v>
      </c>
      <c r="AO250" s="109" t="e">
        <f t="shared" ca="1" si="1154"/>
        <v>#VALUE!</v>
      </c>
      <c r="AP250" s="194" t="e">
        <f t="shared" ca="1" si="1149"/>
        <v>#VALUE!</v>
      </c>
      <c r="AQ250" s="200" t="e">
        <f t="shared" ca="1" si="1150"/>
        <v>#VALUE!</v>
      </c>
      <c r="AR250" s="204"/>
      <c r="AS250" s="221"/>
      <c r="AX250" s="208" t="str">
        <f ca="1">[2]!YBHIST($I$210,$I250,J$25,"sec","")</f>
        <v>E</v>
      </c>
      <c r="AY250" s="206" t="str">
        <f ca="1">[2]!YBPRICE($I$210,AX250&amp;"d","Market","AccruedInterest","Swap",$I250,"LMMSkew","","Model",100,"")</f>
        <v>E</v>
      </c>
      <c r="BA250" s="67">
        <f t="shared" si="1135"/>
        <v>-26</v>
      </c>
      <c r="BI250" s="517" t="e">
        <f t="shared" ca="1" si="1155"/>
        <v>#VALUE!</v>
      </c>
      <c r="BJ250" s="517" t="e">
        <f ca="1">PRODUCT($BI$239:BI250)-1</f>
        <v>#VALUE!</v>
      </c>
      <c r="BK250" s="517" t="e">
        <f t="shared" ca="1" si="1156"/>
        <v>#VALUE!</v>
      </c>
      <c r="BL250" s="517" t="e">
        <f ca="1">PRODUCT($BK$239:BK250)-1</f>
        <v>#VALUE!</v>
      </c>
    </row>
    <row r="251" spans="1:64" ht="15" customHeight="1">
      <c r="C251" s="70">
        <f t="shared" ca="1" si="1127"/>
        <v>41343</v>
      </c>
      <c r="D251" s="70">
        <f t="shared" ca="1" si="1151"/>
        <v>41368</v>
      </c>
      <c r="E251" s="70" t="str">
        <f t="shared" ca="1" si="1122"/>
        <v>FNMA3.0-TBA-Mar</v>
      </c>
      <c r="F251" s="70" t="str">
        <f t="shared" ca="1" si="1123"/>
        <v>FNMA3.0-TBA-Apr</v>
      </c>
      <c r="G251" s="70" t="str">
        <f t="shared" si="1152"/>
        <v>FNMA3.0-TBA-GEN</v>
      </c>
      <c r="H251" s="71"/>
      <c r="I251" s="133">
        <f ca="1">[2]!YBWORKDAY(EDATE(Base_Date, BA251), -1, "USD")</f>
        <v>41333</v>
      </c>
      <c r="J251" s="217" t="str">
        <f t="shared" ca="1" si="1128"/>
        <v>E</v>
      </c>
      <c r="K251" s="80" t="e">
        <f t="shared" ca="1" si="1129"/>
        <v>#VALUE!</v>
      </c>
      <c r="L251" s="80" t="e">
        <f t="shared" ca="1" si="1136"/>
        <v>#VALUE!</v>
      </c>
      <c r="M251" s="81" t="str">
        <f ca="1">[2]!YBHIST($I$210,$I251,"LMMOAS","sec")</f>
        <v>E</v>
      </c>
      <c r="N251" s="73" t="str">
        <f ca="1">[2]!YBHIST($I$210,$I250,M$25,"sec","")</f>
        <v>E</v>
      </c>
      <c r="O251" s="170" t="str">
        <f ca="1">[2]!YBHIST("1 Month LIBOR",I251,"Yield","bmk","")</f>
        <v>E</v>
      </c>
      <c r="P251" s="80" t="e">
        <f t="shared" ca="1" si="1137"/>
        <v>#VALUE!</v>
      </c>
      <c r="Q251" s="82" t="str">
        <f ca="1">[2]!YBSCEN($I$210,$J250&amp;"d","Market",O$25,"Swap",$I250,"LMMSkew","","Model",100,0,29,"Gradual","ParShift|N",0,"Annualized ROR",O250,100,"",,,,"Default",,,,"Default",,)</f>
        <v>E</v>
      </c>
      <c r="R251" s="80" t="e">
        <f t="shared" ca="1" si="1138"/>
        <v>#VALUE!</v>
      </c>
      <c r="S251" s="83" t="e">
        <f t="shared" ca="1" si="1139"/>
        <v>#VALUE!</v>
      </c>
      <c r="T251" s="80" t="e">
        <f ca="1">SUM(R$239:R251)</f>
        <v>#VALUE!</v>
      </c>
      <c r="U251" s="83" t="e">
        <f t="shared" ca="1" si="1153"/>
        <v>#VALUE!</v>
      </c>
      <c r="V251" s="84">
        <f ca="1">VLOOKUP($I251, 'Barcap OAD'!$A:$S, $F$210, FALSE)</f>
        <v>-15.8</v>
      </c>
      <c r="W251" s="172" t="e">
        <f t="shared" ca="1" si="1140"/>
        <v>#VALUE!</v>
      </c>
      <c r="X251" s="185" t="str">
        <f ca="1">[2]!YBHIST($E251,$I251,X$25,"sec","")</f>
        <v>E</v>
      </c>
      <c r="Y251" s="80" t="e">
        <f t="shared" ca="1" si="1130"/>
        <v>#VALUE!</v>
      </c>
      <c r="Z251" s="82" t="e">
        <f t="shared" ca="1" si="1131"/>
        <v>#VALUE!</v>
      </c>
      <c r="AA251" s="82" t="str">
        <f ca="1">[2]!YBHIST($F251,$I251,X$25,"sec","")</f>
        <v>E</v>
      </c>
      <c r="AB251" s="82" t="e">
        <f t="shared" ca="1" si="1141"/>
        <v>#VALUE!</v>
      </c>
      <c r="AC251" s="187" t="e">
        <f t="shared" ca="1" si="1142"/>
        <v>#VALUE!</v>
      </c>
      <c r="AD251" s="189">
        <f ca="1">VLOOKUP($I251, 'Barcap OAD'!$A:$S, $F$26, FALSE)</f>
        <v>6.8920000000000003</v>
      </c>
      <c r="AE251" s="172" t="e">
        <f t="shared" ca="1" si="1132"/>
        <v>#VALUE!</v>
      </c>
      <c r="AF251" s="86" t="e">
        <f t="shared" ca="1" si="1133"/>
        <v>#VALUE!</v>
      </c>
      <c r="AG251" s="80" t="e">
        <f t="shared" ca="1" si="1143"/>
        <v>#VALUE!</v>
      </c>
      <c r="AH251" s="83" t="e">
        <f t="shared" ca="1" si="1144"/>
        <v>#VALUE!</v>
      </c>
      <c r="AI251" s="80" t="e">
        <f t="shared" ca="1" si="1145"/>
        <v>#VALUE!</v>
      </c>
      <c r="AJ251" s="83" t="e">
        <f t="shared" ca="1" si="1146"/>
        <v>#VALUE!</v>
      </c>
      <c r="AK251" s="187" t="e">
        <f t="shared" ca="1" si="1134"/>
        <v>#VALUE!</v>
      </c>
      <c r="AL251" s="192" t="e">
        <f t="shared" ca="1" si="1147"/>
        <v>#VALUE!</v>
      </c>
      <c r="AM251" s="83" t="e">
        <f t="shared" ca="1" si="1148"/>
        <v>#VALUE!</v>
      </c>
      <c r="AN251" s="80" t="e">
        <f ca="1">SUM(AL$53:AL251)</f>
        <v>#VALUE!</v>
      </c>
      <c r="AO251" s="109" t="e">
        <f t="shared" ca="1" si="1154"/>
        <v>#VALUE!</v>
      </c>
      <c r="AP251" s="194" t="e">
        <f t="shared" ca="1" si="1149"/>
        <v>#VALUE!</v>
      </c>
      <c r="AQ251" s="200" t="e">
        <f t="shared" ca="1" si="1150"/>
        <v>#VALUE!</v>
      </c>
      <c r="AR251" s="204"/>
      <c r="AS251" s="221"/>
      <c r="AX251" s="208" t="str">
        <f ca="1">[2]!YBHIST($I$210,$I251,J$25,"sec","")</f>
        <v>E</v>
      </c>
      <c r="AY251" s="206" t="str">
        <f ca="1">[2]!YBPRICE($I$210,AX251&amp;"d","Market","AccruedInterest","Swap",$I251,"LMMSkew","","Model",100,"")</f>
        <v>E</v>
      </c>
      <c r="BA251" s="67">
        <f t="shared" si="1135"/>
        <v>-25</v>
      </c>
      <c r="BI251" s="517" t="e">
        <f t="shared" ca="1" si="1155"/>
        <v>#VALUE!</v>
      </c>
      <c r="BJ251" s="517" t="e">
        <f ca="1">PRODUCT($BI$239:BI251)-1</f>
        <v>#VALUE!</v>
      </c>
      <c r="BK251" s="517" t="e">
        <f t="shared" ca="1" si="1156"/>
        <v>#VALUE!</v>
      </c>
      <c r="BL251" s="517" t="e">
        <f ca="1">PRODUCT($BK$239:BK251)-1</f>
        <v>#VALUE!</v>
      </c>
    </row>
    <row r="252" spans="1:64" ht="15" customHeight="1">
      <c r="C252" s="222">
        <f t="shared" ref="C252:C257" ca="1" si="1157">I252+10</f>
        <v>41371</v>
      </c>
      <c r="D252" s="70">
        <f t="shared" ca="1" si="1151"/>
        <v>41396</v>
      </c>
      <c r="E252" s="70" t="str">
        <f t="shared" ca="1" si="1122"/>
        <v>FNMA3.0-TBA-Apr</v>
      </c>
      <c r="F252" s="70" t="str">
        <f t="shared" ca="1" si="1123"/>
        <v>FNMA3.0-TBA-May</v>
      </c>
      <c r="G252" s="70" t="str">
        <f t="shared" si="1152"/>
        <v>FNMA3.0-TBA-GEN</v>
      </c>
      <c r="H252" s="71"/>
      <c r="I252" s="133">
        <f ca="1">[2]!YBWORKDAY(EDATE(Base_Date, BA252), -1, "USD")</f>
        <v>41361</v>
      </c>
      <c r="J252" s="234" t="str">
        <f t="shared" ca="1" si="1128"/>
        <v>E</v>
      </c>
      <c r="K252" s="237" t="e">
        <f t="shared" ca="1" si="1129"/>
        <v>#VALUE!</v>
      </c>
      <c r="L252" s="237" t="e">
        <f t="shared" ca="1" si="1136"/>
        <v>#VALUE!</v>
      </c>
      <c r="M252" s="238" t="str">
        <f ca="1">[2]!YBHIST($I$210,$I252,"LMMOAS","sec")</f>
        <v>E</v>
      </c>
      <c r="N252" s="239" t="str">
        <f ca="1">[2]!YBHIST($I$210,$I251,M$25,"sec","")</f>
        <v>E</v>
      </c>
      <c r="O252" s="240" t="str">
        <f ca="1">[2]!YBHIST("1 Month LIBOR",I252,"Yield","bmk","")</f>
        <v>E</v>
      </c>
      <c r="P252" s="237" t="e">
        <f t="shared" ca="1" si="1137"/>
        <v>#VALUE!</v>
      </c>
      <c r="Q252" s="171" t="str">
        <f ca="1">[2]!YBSCEN($I$210,$J251&amp;"d","Market",O$25,"Swap",$I251,"LMMSkew","","Model",100,0,29,"Gradual","ParShift|N",0,"Annualized ROR",O251,100,"",,,,"Default",,,,"Default",,)</f>
        <v>E</v>
      </c>
      <c r="R252" s="237" t="e">
        <f t="shared" ca="1" si="1138"/>
        <v>#VALUE!</v>
      </c>
      <c r="S252" s="241" t="e">
        <f t="shared" ca="1" si="1139"/>
        <v>#VALUE!</v>
      </c>
      <c r="T252" s="237" t="e">
        <f ca="1">SUM(R$239:R252)</f>
        <v>#VALUE!</v>
      </c>
      <c r="U252" s="241" t="e">
        <f t="shared" ca="1" si="1153"/>
        <v>#VALUE!</v>
      </c>
      <c r="V252" s="242">
        <f ca="1">VLOOKUP($I252, 'Barcap OAD'!$A:$S, $F$210, FALSE)</f>
        <v>-15.7</v>
      </c>
      <c r="W252" s="243" t="e">
        <f t="shared" ca="1" si="1140"/>
        <v>#VALUE!</v>
      </c>
      <c r="X252" s="244" t="str">
        <f ca="1">[2]!YBHIST($E252,$I252,X$25,"sec","")</f>
        <v>E</v>
      </c>
      <c r="Y252" s="237" t="e">
        <f t="shared" ca="1" si="1130"/>
        <v>#VALUE!</v>
      </c>
      <c r="Z252" s="171" t="e">
        <f t="shared" ca="1" si="1131"/>
        <v>#VALUE!</v>
      </c>
      <c r="AA252" s="171" t="str">
        <f ca="1">[2]!YBHIST($F252,$I252,X$25,"sec","")</f>
        <v>E</v>
      </c>
      <c r="AB252" s="171" t="e">
        <f t="shared" ca="1" si="1141"/>
        <v>#VALUE!</v>
      </c>
      <c r="AC252" s="245" t="e">
        <f t="shared" ca="1" si="1142"/>
        <v>#VALUE!</v>
      </c>
      <c r="AD252" s="246">
        <f ca="1">VLOOKUP($I252, 'Barcap OAD'!$A:$S, $F$26, FALSE)</f>
        <v>7.0179999999999998</v>
      </c>
      <c r="AE252" s="243" t="e">
        <f t="shared" ca="1" si="1132"/>
        <v>#VALUE!</v>
      </c>
      <c r="AF252" s="247" t="e">
        <f t="shared" ca="1" si="1133"/>
        <v>#VALUE!</v>
      </c>
      <c r="AG252" s="237" t="e">
        <f t="shared" ca="1" si="1143"/>
        <v>#VALUE!</v>
      </c>
      <c r="AH252" s="241" t="e">
        <f t="shared" ca="1" si="1144"/>
        <v>#VALUE!</v>
      </c>
      <c r="AI252" s="237" t="e">
        <f t="shared" ca="1" si="1145"/>
        <v>#VALUE!</v>
      </c>
      <c r="AJ252" s="241" t="e">
        <f t="shared" ca="1" si="1146"/>
        <v>#VALUE!</v>
      </c>
      <c r="AK252" s="245" t="e">
        <f t="shared" ca="1" si="1134"/>
        <v>#VALUE!</v>
      </c>
      <c r="AL252" s="248" t="e">
        <f t="shared" ca="1" si="1147"/>
        <v>#VALUE!</v>
      </c>
      <c r="AM252" s="241" t="e">
        <f t="shared" ca="1" si="1148"/>
        <v>#VALUE!</v>
      </c>
      <c r="AN252" s="237" t="e">
        <f ca="1">SUM(AL$53:AL252)</f>
        <v>#VALUE!</v>
      </c>
      <c r="AO252" s="203" t="e">
        <f t="shared" ca="1" si="1154"/>
        <v>#VALUE!</v>
      </c>
      <c r="AP252" s="249" t="e">
        <f t="shared" ca="1" si="1149"/>
        <v>#VALUE!</v>
      </c>
      <c r="AQ252" s="250" t="e">
        <f t="shared" ca="1" si="1150"/>
        <v>#VALUE!</v>
      </c>
      <c r="AR252" s="204"/>
      <c r="AS252" s="221"/>
      <c r="AX252" s="208" t="str">
        <f ca="1">[2]!YBHIST($I$210,$I252,J$25,"sec","")</f>
        <v>E</v>
      </c>
      <c r="AY252" s="206" t="str">
        <f ca="1">[2]!YBPRICE($I$210,AX252&amp;"d","Market","AccruedInterest","Swap",$I252,"LMMSkew","","Model",100,"")</f>
        <v>E</v>
      </c>
      <c r="BA252" s="67">
        <f t="shared" si="1135"/>
        <v>-24</v>
      </c>
      <c r="BI252" s="517" t="e">
        <f t="shared" ca="1" si="1155"/>
        <v>#VALUE!</v>
      </c>
      <c r="BJ252" s="517" t="e">
        <f ca="1">PRODUCT($BI$239:BI252)-1</f>
        <v>#VALUE!</v>
      </c>
      <c r="BK252" s="517" t="e">
        <f t="shared" ca="1" si="1156"/>
        <v>#VALUE!</v>
      </c>
      <c r="BL252" s="517" t="e">
        <f ca="1">PRODUCT($BK$239:BK252)-1</f>
        <v>#VALUE!</v>
      </c>
    </row>
    <row r="253" spans="1:64" ht="15" customHeight="1">
      <c r="C253" s="222">
        <f t="shared" ca="1" si="1157"/>
        <v>41404</v>
      </c>
      <c r="D253" s="70">
        <f t="shared" ca="1" si="1151"/>
        <v>41429</v>
      </c>
      <c r="E253" s="70" t="str">
        <f t="shared" ca="1" si="1122"/>
        <v>FNMA3.0-TBA-May</v>
      </c>
      <c r="F253" s="70" t="str">
        <f t="shared" ca="1" si="1123"/>
        <v>FNMA3.0-TBA-Jun</v>
      </c>
      <c r="G253" s="70" t="str">
        <f t="shared" si="1152"/>
        <v>FNMA3.0-TBA-GEN</v>
      </c>
      <c r="H253" s="71"/>
      <c r="I253" s="133">
        <f ca="1">[2]!YBWORKDAY(EDATE(Base_Date, BA253), -1, "USD")</f>
        <v>41394</v>
      </c>
      <c r="J253" s="234" t="str">
        <f t="shared" ca="1" si="1128"/>
        <v>E</v>
      </c>
      <c r="K253" s="237" t="e">
        <f t="shared" ca="1" si="1129"/>
        <v>#VALUE!</v>
      </c>
      <c r="L253" s="237" t="e">
        <f t="shared" ca="1" si="1136"/>
        <v>#VALUE!</v>
      </c>
      <c r="M253" s="238" t="str">
        <f ca="1">[2]!YBHIST($I$210,$I253,"LMMOAS","sec")</f>
        <v>E</v>
      </c>
      <c r="N253" s="239" t="str">
        <f ca="1">[2]!YBHIST($I$210,$I252,M$25,"sec","")</f>
        <v>E</v>
      </c>
      <c r="O253" s="240" t="str">
        <f ca="1">[2]!YBHIST("1 Month LIBOR",I253,"Yield","bmk","")</f>
        <v>E</v>
      </c>
      <c r="P253" s="237" t="e">
        <f t="shared" ca="1" si="1137"/>
        <v>#VALUE!</v>
      </c>
      <c r="Q253" s="171" t="str">
        <f ca="1">[2]!YBSCEN($I$210,$J252&amp;"d","Market",O$25,"Swap",$I252,"LMMSkew","","Model",100,0,29,"Gradual","ParShift|N",0,"Annualized ROR",O252,100,"",,,,"Default",,,,"Default",,)</f>
        <v>E</v>
      </c>
      <c r="R253" s="237" t="e">
        <f t="shared" ca="1" si="1138"/>
        <v>#VALUE!</v>
      </c>
      <c r="S253" s="241" t="e">
        <f t="shared" ca="1" si="1139"/>
        <v>#VALUE!</v>
      </c>
      <c r="T253" s="237" t="e">
        <f ca="1">SUM(R$239:R253)</f>
        <v>#VALUE!</v>
      </c>
      <c r="U253" s="241" t="e">
        <f t="shared" ca="1" si="1153"/>
        <v>#VALUE!</v>
      </c>
      <c r="V253" s="242">
        <f ca="1">VLOOKUP($I253, 'Barcap OAD'!$A:$S, $F$210, FALSE)</f>
        <v>-15.3</v>
      </c>
      <c r="W253" s="243" t="e">
        <f t="shared" ca="1" si="1140"/>
        <v>#VALUE!</v>
      </c>
      <c r="X253" s="244" t="str">
        <f ca="1">[2]!YBHIST($E253,$I253,X$25,"sec","")</f>
        <v>E</v>
      </c>
      <c r="Y253" s="237" t="e">
        <f t="shared" ca="1" si="1130"/>
        <v>#VALUE!</v>
      </c>
      <c r="Z253" s="171" t="e">
        <f t="shared" ca="1" si="1131"/>
        <v>#VALUE!</v>
      </c>
      <c r="AA253" s="171" t="str">
        <f ca="1">[2]!YBHIST($F253,$I253,X$25,"sec","")</f>
        <v>E</v>
      </c>
      <c r="AB253" s="171" t="e">
        <f t="shared" ca="1" si="1141"/>
        <v>#VALUE!</v>
      </c>
      <c r="AC253" s="245" t="e">
        <f t="shared" ca="1" si="1142"/>
        <v>#VALUE!</v>
      </c>
      <c r="AD253" s="246">
        <f ca="1">VLOOKUP($I253, 'Barcap OAD'!$A:$S, $F$26, FALSE)</f>
        <v>6.3730000000000002</v>
      </c>
      <c r="AE253" s="243" t="e">
        <f t="shared" ca="1" si="1132"/>
        <v>#VALUE!</v>
      </c>
      <c r="AF253" s="247" t="e">
        <f t="shared" ca="1" si="1133"/>
        <v>#VALUE!</v>
      </c>
      <c r="AG253" s="237" t="e">
        <f t="shared" ca="1" si="1143"/>
        <v>#VALUE!</v>
      </c>
      <c r="AH253" s="241" t="e">
        <f t="shared" ca="1" si="1144"/>
        <v>#VALUE!</v>
      </c>
      <c r="AI253" s="237" t="e">
        <f t="shared" ca="1" si="1145"/>
        <v>#VALUE!</v>
      </c>
      <c r="AJ253" s="241" t="e">
        <f t="shared" ca="1" si="1146"/>
        <v>#VALUE!</v>
      </c>
      <c r="AK253" s="245" t="e">
        <f t="shared" ca="1" si="1134"/>
        <v>#VALUE!</v>
      </c>
      <c r="AL253" s="248" t="e">
        <f t="shared" ca="1" si="1147"/>
        <v>#VALUE!</v>
      </c>
      <c r="AM253" s="241" t="e">
        <f t="shared" ca="1" si="1148"/>
        <v>#VALUE!</v>
      </c>
      <c r="AN253" s="237" t="e">
        <f ca="1">SUM(AL$53:AL253)</f>
        <v>#VALUE!</v>
      </c>
      <c r="AO253" s="203" t="e">
        <f t="shared" ca="1" si="1154"/>
        <v>#VALUE!</v>
      </c>
      <c r="AP253" s="249" t="e">
        <f t="shared" ca="1" si="1149"/>
        <v>#VALUE!</v>
      </c>
      <c r="AQ253" s="250" t="e">
        <f t="shared" ca="1" si="1150"/>
        <v>#VALUE!</v>
      </c>
      <c r="AR253" s="204"/>
      <c r="AS253" s="221"/>
      <c r="AX253" s="208" t="str">
        <f ca="1">[2]!YBHIST($I$210,$I253,J$25,"sec","")</f>
        <v>E</v>
      </c>
      <c r="AY253" s="206" t="str">
        <f ca="1">[2]!YBPRICE($I$210,AX253&amp;"d","Market","AccruedInterest","Swap",$I253,"LMMSkew","","Model",100,"")</f>
        <v>E</v>
      </c>
      <c r="BA253" s="67">
        <f t="shared" si="1135"/>
        <v>-23</v>
      </c>
      <c r="BI253" s="517" t="e">
        <f t="shared" ca="1" si="1155"/>
        <v>#VALUE!</v>
      </c>
      <c r="BJ253" s="517" t="e">
        <f ca="1">PRODUCT($BI$239:BI253)-1</f>
        <v>#VALUE!</v>
      </c>
      <c r="BK253" s="517" t="e">
        <f t="shared" ca="1" si="1156"/>
        <v>#VALUE!</v>
      </c>
      <c r="BL253" s="517" t="e">
        <f ca="1">PRODUCT($BK$239:BK253)-1</f>
        <v>#VALUE!</v>
      </c>
    </row>
    <row r="254" spans="1:64" ht="15" customHeight="1">
      <c r="C254" s="222">
        <f t="shared" ca="1" si="1157"/>
        <v>41435</v>
      </c>
      <c r="D254" s="70">
        <f t="shared" ref="D254:D259" ca="1" si="1158">I254+35</f>
        <v>41460</v>
      </c>
      <c r="E254" s="70" t="str">
        <f t="shared" ref="E254:F258" ca="1" si="1159">"FNMA"&amp;TEXT($J$23,"0.0")&amp;"-TBA-"&amp;TEXT(C254,"mmm")</f>
        <v>FNMA3.0-TBA-Jun</v>
      </c>
      <c r="F254" s="70" t="str">
        <f t="shared" ca="1" si="1159"/>
        <v>FNMA3.0-TBA-Jul</v>
      </c>
      <c r="G254" s="70" t="str">
        <f t="shared" si="1152"/>
        <v>FNMA3.0-TBA-GEN</v>
      </c>
      <c r="H254" s="71"/>
      <c r="I254" s="133">
        <f ca="1">[2]!YBWORKDAY(EDATE(Base_Date, BA254), -1, "USD")</f>
        <v>41425</v>
      </c>
      <c r="J254" s="234" t="str">
        <f t="shared" ref="J254:J259" ca="1" si="1160">AX254</f>
        <v>E</v>
      </c>
      <c r="K254" s="237" t="e">
        <f t="shared" ref="K254:K259" ca="1" si="1161">AX254+AY254</f>
        <v>#VALUE!</v>
      </c>
      <c r="L254" s="237" t="e">
        <f t="shared" ref="L254:L260" ca="1" si="1162">K254-K253</f>
        <v>#VALUE!</v>
      </c>
      <c r="M254" s="238" t="str">
        <f ca="1">[2]!YBHIST($I$210,$I254,"LMMOAS","sec")</f>
        <v>E</v>
      </c>
      <c r="N254" s="239" t="str">
        <f ca="1">[2]!YBHIST($I$210,$I253,M$25,"sec","")</f>
        <v>E</v>
      </c>
      <c r="O254" s="240" t="str">
        <f ca="1">[2]!YBHIST("1 Month LIBOR",I254,"Yield","bmk","")</f>
        <v>E</v>
      </c>
      <c r="P254" s="237" t="e">
        <f t="shared" ref="P254:P259" ca="1" si="1163">K253-Q254</f>
        <v>#VALUE!</v>
      </c>
      <c r="Q254" s="171" t="str">
        <f ca="1">[2]!YBSCEN($I$210,$J253&amp;"d","Market",O$25,"Swap",$I253,"LMMSkew","","Model",100,0,29,"Gradual","ParShift|N",0,"Annualized ROR",O253,100,"",,,,"Default",,,,"Default",,)</f>
        <v>E</v>
      </c>
      <c r="R254" s="237" t="e">
        <f t="shared" ref="R254:R259" ca="1" si="1164">L254+P254</f>
        <v>#VALUE!</v>
      </c>
      <c r="S254" s="241" t="e">
        <f t="shared" ref="S254:S259" ca="1" si="1165">R254/K253</f>
        <v>#VALUE!</v>
      </c>
      <c r="T254" s="237" t="e">
        <f ca="1">SUM(R$239:R254)</f>
        <v>#VALUE!</v>
      </c>
      <c r="U254" s="241" t="e">
        <f t="shared" ca="1" si="1153"/>
        <v>#VALUE!</v>
      </c>
      <c r="V254" s="242">
        <f ca="1">VLOOKUP($I254, 'Barcap OAD'!$A:$S, $F$210, FALSE)</f>
        <v>-13.3</v>
      </c>
      <c r="W254" s="243" t="e">
        <f t="shared" ref="W254:W259" ca="1" si="1166">K254/10000*V254</f>
        <v>#VALUE!</v>
      </c>
      <c r="X254" s="244" t="str">
        <f ca="1">[2]!YBHIST($E254,$I254,X$25,"sec","")</f>
        <v>E</v>
      </c>
      <c r="Y254" s="237" t="e">
        <f t="shared" ref="Y254:Y260" ca="1" si="1167">X254-X253</f>
        <v>#VALUE!</v>
      </c>
      <c r="Z254" s="171" t="e">
        <f t="shared" ref="Z254:Z259" ca="1" si="1168">X253-AA253</f>
        <v>#VALUE!</v>
      </c>
      <c r="AA254" s="171" t="str">
        <f ca="1">[2]!YBHIST($F254,$I254,X$25,"sec","")</f>
        <v>E</v>
      </c>
      <c r="AB254" s="171" t="e">
        <f t="shared" ref="AB254:AB259" ca="1" si="1169">X253-Z254</f>
        <v>#VALUE!</v>
      </c>
      <c r="AC254" s="245" t="e">
        <f t="shared" ref="AC254:AC259" ca="1" si="1170">Y254+Z254</f>
        <v>#VALUE!</v>
      </c>
      <c r="AD254" s="246">
        <f ca="1">VLOOKUP($I254, 'Barcap OAD'!$A:$S, $F$26, FALSE)</f>
        <v>7.5830000000000002</v>
      </c>
      <c r="AE254" s="243" t="e">
        <f t="shared" ref="AE254:AE259" ca="1" si="1171">X254*AD254/10000</f>
        <v>#VALUE!</v>
      </c>
      <c r="AF254" s="247" t="e">
        <f t="shared" ref="AF254:AF259" ca="1" si="1172">W254/AE254</f>
        <v>#VALUE!</v>
      </c>
      <c r="AG254" s="237" t="e">
        <f t="shared" ref="AG254:AG259" ca="1" si="1173">-AC254*AF253</f>
        <v>#VALUE!</v>
      </c>
      <c r="AH254" s="241" t="e">
        <f t="shared" ref="AH254:AH259" ca="1" si="1174">AG254/K253</f>
        <v>#VALUE!</v>
      </c>
      <c r="AI254" s="237" t="e">
        <f t="shared" ref="AI254:AI259" ca="1" si="1175">AL254+AK254</f>
        <v>#VALUE!</v>
      </c>
      <c r="AJ254" s="241" t="e">
        <f t="shared" ref="AJ254:AJ259" ca="1" si="1176">AF254-AF253</f>
        <v>#VALUE!</v>
      </c>
      <c r="AK254" s="245" t="e">
        <f t="shared" ref="AK254:AK259" ca="1" si="1177">(AJ254*Y254)/2</f>
        <v>#VALUE!</v>
      </c>
      <c r="AL254" s="248" t="e">
        <f t="shared" ref="AL254:AL259" ca="1" si="1178">AG254+R254</f>
        <v>#VALUE!</v>
      </c>
      <c r="AM254" s="241" t="e">
        <f t="shared" ref="AM254:AM259" ca="1" si="1179">AL254/K253</f>
        <v>#VALUE!</v>
      </c>
      <c r="AN254" s="237" t="e">
        <f ca="1">SUM(AL$53:AL254)</f>
        <v>#VALUE!</v>
      </c>
      <c r="AO254" s="203" t="e">
        <f t="shared" ca="1" si="1154"/>
        <v>#VALUE!</v>
      </c>
      <c r="AP254" s="249" t="e">
        <f t="shared" ref="AP254:AP259" ca="1" si="1180">(Z254*AF254*-1)+P254</f>
        <v>#VALUE!</v>
      </c>
      <c r="AQ254" s="250" t="e">
        <f t="shared" ref="AQ254:AQ259" ca="1" si="1181">AP254/K253</f>
        <v>#VALUE!</v>
      </c>
      <c r="AR254" s="204"/>
      <c r="AS254" s="221"/>
      <c r="AX254" s="208" t="str">
        <f ca="1">[2]!YBHIST($I$210,$I254,J$25,"sec","")</f>
        <v>E</v>
      </c>
      <c r="AY254" s="206" t="str">
        <f ca="1">[2]!YBPRICE($I$210,AX254&amp;"d","Market","AccruedInterest","Swap",$I254,"LMMSkew","","Model",100,"")</f>
        <v>E</v>
      </c>
      <c r="BA254" s="67">
        <f t="shared" si="1135"/>
        <v>-22</v>
      </c>
      <c r="BI254" s="517" t="e">
        <f t="shared" ca="1" si="1155"/>
        <v>#VALUE!</v>
      </c>
      <c r="BJ254" s="517" t="e">
        <f ca="1">PRODUCT($BI$239:BI254)-1</f>
        <v>#VALUE!</v>
      </c>
      <c r="BK254" s="517" t="e">
        <f t="shared" ca="1" si="1156"/>
        <v>#VALUE!</v>
      </c>
      <c r="BL254" s="517" t="e">
        <f ca="1">PRODUCT($BK$239:BK254)-1</f>
        <v>#VALUE!</v>
      </c>
    </row>
    <row r="255" spans="1:64" ht="15" customHeight="1">
      <c r="C255" s="222">
        <f t="shared" ca="1" si="1157"/>
        <v>41463</v>
      </c>
      <c r="D255" s="70">
        <f t="shared" ca="1" si="1158"/>
        <v>41488</v>
      </c>
      <c r="E255" s="70" t="str">
        <f t="shared" ca="1" si="1159"/>
        <v>FNMA3.0-TBA-Jul</v>
      </c>
      <c r="F255" s="70" t="str">
        <f t="shared" ca="1" si="1159"/>
        <v>FNMA3.0-TBA-Aug</v>
      </c>
      <c r="G255" s="70" t="str">
        <f t="shared" si="1152"/>
        <v>FNMA3.0-TBA-GEN</v>
      </c>
      <c r="H255" s="71"/>
      <c r="I255" s="133">
        <f ca="1">[2]!YBWORKDAY(EDATE(Base_Date, BA255), -1, "USD")</f>
        <v>41453</v>
      </c>
      <c r="J255" s="331" t="str">
        <f t="shared" ca="1" si="1160"/>
        <v>E</v>
      </c>
      <c r="K255" s="332" t="e">
        <f t="shared" ca="1" si="1161"/>
        <v>#VALUE!</v>
      </c>
      <c r="L255" s="332" t="e">
        <f t="shared" ca="1" si="1162"/>
        <v>#VALUE!</v>
      </c>
      <c r="M255" s="333" t="str">
        <f ca="1">[2]!YBHIST($I$210,$I255,"LMMOAS","sec")</f>
        <v>E</v>
      </c>
      <c r="N255" s="334" t="str">
        <f ca="1">[2]!YBHIST($I$210,$I254,M$25,"sec","")</f>
        <v>E</v>
      </c>
      <c r="O255" s="335" t="str">
        <f ca="1">[2]!YBHIST("1 Month LIBOR",I255,"Yield","bmk","")</f>
        <v>E</v>
      </c>
      <c r="P255" s="332" t="e">
        <f t="shared" ca="1" si="1163"/>
        <v>#VALUE!</v>
      </c>
      <c r="Q255" s="336" t="str">
        <f ca="1">[2]!YBSCEN($I$210,$J254&amp;"d","Market",O$25,"Swap",$I254,"LMMSkew","","Model",100,0,29,"Gradual","ParShift|N",0,"Annualized ROR",O254,100,"",,,,"Default",,,,"Default",,)</f>
        <v>E</v>
      </c>
      <c r="R255" s="332" t="e">
        <f t="shared" ca="1" si="1164"/>
        <v>#VALUE!</v>
      </c>
      <c r="S255" s="337" t="e">
        <f t="shared" ca="1" si="1165"/>
        <v>#VALUE!</v>
      </c>
      <c r="T255" s="332" t="e">
        <f ca="1">SUM(R$239:R255)</f>
        <v>#VALUE!</v>
      </c>
      <c r="U255" s="337" t="e">
        <f t="shared" ca="1" si="1153"/>
        <v>#VALUE!</v>
      </c>
      <c r="V255" s="338">
        <f ca="1">VLOOKUP($I255, 'Barcap OAD'!$A:$S, $F$210, FALSE)</f>
        <v>-10.6</v>
      </c>
      <c r="W255" s="339" t="e">
        <f t="shared" ca="1" si="1166"/>
        <v>#VALUE!</v>
      </c>
      <c r="X255" s="340" t="str">
        <f ca="1">[2]!YBHIST($E255,$I255,X$25,"sec","")</f>
        <v>E</v>
      </c>
      <c r="Y255" s="332" t="e">
        <f t="shared" ca="1" si="1167"/>
        <v>#VALUE!</v>
      </c>
      <c r="Z255" s="336" t="e">
        <f t="shared" ca="1" si="1168"/>
        <v>#VALUE!</v>
      </c>
      <c r="AA255" s="336" t="str">
        <f ca="1">[2]!YBHIST($F255,$I255,X$25,"sec","")</f>
        <v>E</v>
      </c>
      <c r="AB255" s="336" t="e">
        <f t="shared" ca="1" si="1169"/>
        <v>#VALUE!</v>
      </c>
      <c r="AC255" s="341" t="e">
        <f t="shared" ca="1" si="1170"/>
        <v>#VALUE!</v>
      </c>
      <c r="AD255" s="342">
        <f ca="1">VLOOKUP($I255, 'Barcap OAD'!$A:$S, $F$26, FALSE)</f>
        <v>7.9279999999999999</v>
      </c>
      <c r="AE255" s="339" t="e">
        <f t="shared" ca="1" si="1171"/>
        <v>#VALUE!</v>
      </c>
      <c r="AF255" s="343" t="e">
        <f t="shared" ca="1" si="1172"/>
        <v>#VALUE!</v>
      </c>
      <c r="AG255" s="332" t="e">
        <f t="shared" ca="1" si="1173"/>
        <v>#VALUE!</v>
      </c>
      <c r="AH255" s="337" t="e">
        <f t="shared" ca="1" si="1174"/>
        <v>#VALUE!</v>
      </c>
      <c r="AI255" s="332" t="e">
        <f t="shared" ca="1" si="1175"/>
        <v>#VALUE!</v>
      </c>
      <c r="AJ255" s="337" t="e">
        <f t="shared" ca="1" si="1176"/>
        <v>#VALUE!</v>
      </c>
      <c r="AK255" s="341" t="e">
        <f t="shared" ca="1" si="1177"/>
        <v>#VALUE!</v>
      </c>
      <c r="AL255" s="344" t="e">
        <f t="shared" ca="1" si="1178"/>
        <v>#VALUE!</v>
      </c>
      <c r="AM255" s="337" t="e">
        <f t="shared" ca="1" si="1179"/>
        <v>#VALUE!</v>
      </c>
      <c r="AN255" s="332" t="e">
        <f ca="1">SUM(AL$53:AL255)</f>
        <v>#VALUE!</v>
      </c>
      <c r="AO255" s="345" t="e">
        <f t="shared" ca="1" si="1154"/>
        <v>#VALUE!</v>
      </c>
      <c r="AP255" s="346" t="e">
        <f t="shared" ca="1" si="1180"/>
        <v>#VALUE!</v>
      </c>
      <c r="AQ255" s="347" t="e">
        <f t="shared" ca="1" si="1181"/>
        <v>#VALUE!</v>
      </c>
      <c r="AR255" s="204"/>
      <c r="AS255" s="221"/>
      <c r="AX255" s="208" t="str">
        <f ca="1">[2]!YBHIST($I$210,$I255,J$25,"sec","")</f>
        <v>E</v>
      </c>
      <c r="AY255" s="206" t="str">
        <f ca="1">[2]!YBPRICE($I$210,AX255&amp;"d","Market","AccruedInterest","Swap",$I255,"LMMSkew","","Model",100,"")</f>
        <v>E</v>
      </c>
      <c r="BA255" s="67">
        <f t="shared" si="1135"/>
        <v>-21</v>
      </c>
      <c r="BI255" s="517" t="e">
        <f t="shared" ca="1" si="1155"/>
        <v>#VALUE!</v>
      </c>
      <c r="BJ255" s="517" t="e">
        <f ca="1">PRODUCT($BI$239:BI255)-1</f>
        <v>#VALUE!</v>
      </c>
      <c r="BK255" s="517" t="e">
        <f t="shared" ca="1" si="1156"/>
        <v>#VALUE!</v>
      </c>
      <c r="BL255" s="517" t="e">
        <f ca="1">PRODUCT($BK$239:BK255)-1</f>
        <v>#VALUE!</v>
      </c>
    </row>
    <row r="256" spans="1:64" ht="15">
      <c r="C256" s="222">
        <f t="shared" ca="1" si="1157"/>
        <v>41496</v>
      </c>
      <c r="D256" s="70">
        <f t="shared" ca="1" si="1158"/>
        <v>41521</v>
      </c>
      <c r="E256" s="70" t="str">
        <f t="shared" ca="1" si="1159"/>
        <v>FNMA3.0-TBA-Aug</v>
      </c>
      <c r="F256" s="70" t="str">
        <f t="shared" ca="1" si="1159"/>
        <v>FNMA3.0-TBA-Sep</v>
      </c>
      <c r="G256" s="70" t="str">
        <f t="shared" si="1152"/>
        <v>FNMA3.0-TBA-GEN</v>
      </c>
      <c r="H256" s="71"/>
      <c r="I256" s="133">
        <f ca="1">[2]!YBWORKDAY(EDATE(Base_Date, BA256), -1, "USD")</f>
        <v>41486</v>
      </c>
      <c r="J256" s="331" t="str">
        <f t="shared" ca="1" si="1160"/>
        <v>E</v>
      </c>
      <c r="K256" s="332" t="e">
        <f t="shared" ca="1" si="1161"/>
        <v>#VALUE!</v>
      </c>
      <c r="L256" s="332" t="e">
        <f t="shared" ca="1" si="1162"/>
        <v>#VALUE!</v>
      </c>
      <c r="M256" s="333" t="str">
        <f ca="1">[2]!YBHIST($I$210,$I256,"LMMOAS","sec")</f>
        <v>E</v>
      </c>
      <c r="N256" s="334" t="str">
        <f ca="1">[2]!YBHIST($I$210,$I255,M$25,"sec","")</f>
        <v>E</v>
      </c>
      <c r="O256" s="335" t="str">
        <f ca="1">[2]!YBHIST("1 Month LIBOR",I256,"Yield","bmk","")</f>
        <v>E</v>
      </c>
      <c r="P256" s="332" t="e">
        <f t="shared" ca="1" si="1163"/>
        <v>#VALUE!</v>
      </c>
      <c r="Q256" s="336" t="str">
        <f ca="1">[2]!YBSCEN($I$210,$J255&amp;"d","Market",O$25,"Swap",$I255,"LMMSkew","","Model",100,0,29,"Gradual","ParShift|N",0,"Annualized ROR",O255,100,"",,,,"Default",,,,"Default",,)</f>
        <v>E</v>
      </c>
      <c r="R256" s="332" t="e">
        <f t="shared" ca="1" si="1164"/>
        <v>#VALUE!</v>
      </c>
      <c r="S256" s="337" t="e">
        <f t="shared" ca="1" si="1165"/>
        <v>#VALUE!</v>
      </c>
      <c r="T256" s="332" t="e">
        <f ca="1">SUM(R$239:R256)</f>
        <v>#VALUE!</v>
      </c>
      <c r="U256" s="337" t="e">
        <f t="shared" ca="1" si="1153"/>
        <v>#VALUE!</v>
      </c>
      <c r="V256" s="338">
        <f ca="1">VLOOKUP($I256, 'Barcap OAD'!$A:$S, $F$210, FALSE)</f>
        <v>-9.5</v>
      </c>
      <c r="W256" s="339" t="e">
        <f t="shared" ca="1" si="1166"/>
        <v>#VALUE!</v>
      </c>
      <c r="X256" s="340" t="str">
        <f ca="1">[2]!YBHIST($E256,$I256,X$25,"sec","")</f>
        <v>E</v>
      </c>
      <c r="Y256" s="332" t="e">
        <f t="shared" ca="1" si="1167"/>
        <v>#VALUE!</v>
      </c>
      <c r="Z256" s="336" t="e">
        <f t="shared" ca="1" si="1168"/>
        <v>#VALUE!</v>
      </c>
      <c r="AA256" s="336" t="str">
        <f ca="1">[2]!YBHIST($F256,$I256,X$25,"sec","")</f>
        <v>E</v>
      </c>
      <c r="AB256" s="336" t="e">
        <f t="shared" ca="1" si="1169"/>
        <v>#VALUE!</v>
      </c>
      <c r="AC256" s="341" t="e">
        <f t="shared" ca="1" si="1170"/>
        <v>#VALUE!</v>
      </c>
      <c r="AD256" s="342">
        <f ca="1">VLOOKUP($I256, 'Barcap OAD'!$A:$S, $F$26, FALSE)</f>
        <v>8.0239999999999991</v>
      </c>
      <c r="AE256" s="339" t="e">
        <f t="shared" ca="1" si="1171"/>
        <v>#VALUE!</v>
      </c>
      <c r="AF256" s="343" t="e">
        <f t="shared" ca="1" si="1172"/>
        <v>#VALUE!</v>
      </c>
      <c r="AG256" s="332" t="e">
        <f t="shared" ca="1" si="1173"/>
        <v>#VALUE!</v>
      </c>
      <c r="AH256" s="337" t="e">
        <f t="shared" ca="1" si="1174"/>
        <v>#VALUE!</v>
      </c>
      <c r="AI256" s="332" t="e">
        <f t="shared" ca="1" si="1175"/>
        <v>#VALUE!</v>
      </c>
      <c r="AJ256" s="337" t="e">
        <f t="shared" ca="1" si="1176"/>
        <v>#VALUE!</v>
      </c>
      <c r="AK256" s="341" t="e">
        <f t="shared" ca="1" si="1177"/>
        <v>#VALUE!</v>
      </c>
      <c r="AL256" s="344" t="e">
        <f t="shared" ca="1" si="1178"/>
        <v>#VALUE!</v>
      </c>
      <c r="AM256" s="337" t="e">
        <f t="shared" ca="1" si="1179"/>
        <v>#VALUE!</v>
      </c>
      <c r="AN256" s="332" t="e">
        <f ca="1">SUM(AL$53:AL256)</f>
        <v>#VALUE!</v>
      </c>
      <c r="AO256" s="345" t="e">
        <f t="shared" ca="1" si="1154"/>
        <v>#VALUE!</v>
      </c>
      <c r="AP256" s="346" t="e">
        <f t="shared" ca="1" si="1180"/>
        <v>#VALUE!</v>
      </c>
      <c r="AQ256" s="347" t="e">
        <f t="shared" ca="1" si="1181"/>
        <v>#VALUE!</v>
      </c>
      <c r="AR256" s="204"/>
      <c r="AS256" s="221"/>
      <c r="AX256" s="208" t="str">
        <f ca="1">[2]!YBHIST($I$210,$I256,J$25,"sec","")</f>
        <v>E</v>
      </c>
      <c r="AY256" s="206" t="str">
        <f ca="1">[2]!YBPRICE($I$210,AX256&amp;"d","Market","AccruedInterest","Swap",$I256,"LMMSkew","","Model",100,"")</f>
        <v>E</v>
      </c>
      <c r="BA256" s="67">
        <f t="shared" si="1135"/>
        <v>-20</v>
      </c>
      <c r="BI256" s="517" t="e">
        <f t="shared" ca="1" si="1155"/>
        <v>#VALUE!</v>
      </c>
      <c r="BJ256" s="517" t="e">
        <f ca="1">PRODUCT($BI$239:BI256)-1</f>
        <v>#VALUE!</v>
      </c>
      <c r="BK256" s="517" t="e">
        <f t="shared" ca="1" si="1156"/>
        <v>#VALUE!</v>
      </c>
      <c r="BL256" s="517" t="e">
        <f ca="1">PRODUCT($BK$239:BK256)-1</f>
        <v>#VALUE!</v>
      </c>
    </row>
    <row r="257" spans="3:64" ht="15">
      <c r="C257" s="222">
        <f t="shared" ca="1" si="1157"/>
        <v>41526</v>
      </c>
      <c r="D257" s="70">
        <f t="shared" ca="1" si="1158"/>
        <v>41551</v>
      </c>
      <c r="E257" s="70" t="str">
        <f t="shared" ca="1" si="1159"/>
        <v>FNMA3.0-TBA-Sep</v>
      </c>
      <c r="F257" s="70" t="str">
        <f t="shared" ca="1" si="1159"/>
        <v>FNMA3.0-TBA-Oct</v>
      </c>
      <c r="G257" s="70" t="str">
        <f t="shared" si="1152"/>
        <v>FNMA3.0-TBA-GEN</v>
      </c>
      <c r="H257" s="71"/>
      <c r="I257" s="133">
        <f ca="1">[2]!YBWORKDAY(EDATE(Base_Date, BA257), -1, "USD")</f>
        <v>41516</v>
      </c>
      <c r="J257" s="234" t="str">
        <f t="shared" ca="1" si="1160"/>
        <v>E</v>
      </c>
      <c r="K257" s="237" t="e">
        <f t="shared" ca="1" si="1161"/>
        <v>#VALUE!</v>
      </c>
      <c r="L257" s="237" t="e">
        <f t="shared" ca="1" si="1162"/>
        <v>#VALUE!</v>
      </c>
      <c r="M257" s="238" t="str">
        <f ca="1">[2]!YBHIST($I$210,$I257,"LMMOAS","sec")</f>
        <v>E</v>
      </c>
      <c r="N257" s="239" t="str">
        <f ca="1">[2]!YBHIST($I$210,$I256,M$25,"sec","")</f>
        <v>E</v>
      </c>
      <c r="O257" s="240" t="str">
        <f ca="1">[2]!YBHIST("1 Month LIBOR",I257,"Yield","bmk","")</f>
        <v>E</v>
      </c>
      <c r="P257" s="237" t="e">
        <f t="shared" ca="1" si="1163"/>
        <v>#VALUE!</v>
      </c>
      <c r="Q257" s="171" t="str">
        <f ca="1">[2]!YBSCEN($I$210,$J256&amp;"d","Market",O$25,"Swap",$I256,"LMMSkew","","Model",100,0,29,"Gradual","ParShift|N",0,"Annualized ROR",O256,100,"",,,,"Default",,,,"Default",,)</f>
        <v>E</v>
      </c>
      <c r="R257" s="237" t="e">
        <f t="shared" ca="1" si="1164"/>
        <v>#VALUE!</v>
      </c>
      <c r="S257" s="241" t="e">
        <f t="shared" ca="1" si="1165"/>
        <v>#VALUE!</v>
      </c>
      <c r="T257" s="237" t="e">
        <f ca="1">SUM(R$239:R257)</f>
        <v>#VALUE!</v>
      </c>
      <c r="U257" s="241" t="e">
        <f t="shared" ca="1" si="1153"/>
        <v>#VALUE!</v>
      </c>
      <c r="V257" s="242">
        <f ca="1">VLOOKUP($I257, 'Barcap OAD'!$A:$S, $F$210, FALSE)</f>
        <v>-8.9</v>
      </c>
      <c r="W257" s="243" t="e">
        <f t="shared" ca="1" si="1166"/>
        <v>#VALUE!</v>
      </c>
      <c r="X257" s="244" t="str">
        <f ca="1">[2]!YBHIST($E257,$I257,X$25,"sec","")</f>
        <v>E</v>
      </c>
      <c r="Y257" s="237" t="e">
        <f t="shared" ca="1" si="1167"/>
        <v>#VALUE!</v>
      </c>
      <c r="Z257" s="171" t="e">
        <f t="shared" ca="1" si="1168"/>
        <v>#VALUE!</v>
      </c>
      <c r="AA257" s="171" t="str">
        <f ca="1">[2]!YBHIST($F257,$I257,X$25,"sec","")</f>
        <v>E</v>
      </c>
      <c r="AB257" s="171" t="e">
        <f t="shared" ca="1" si="1169"/>
        <v>#VALUE!</v>
      </c>
      <c r="AC257" s="245" t="e">
        <f t="shared" ca="1" si="1170"/>
        <v>#VALUE!</v>
      </c>
      <c r="AD257" s="246">
        <f ca="1">VLOOKUP($I257, 'Barcap OAD'!$A:$S, $F$26, FALSE)</f>
        <v>8.0820000000000007</v>
      </c>
      <c r="AE257" s="243" t="e">
        <f t="shared" ca="1" si="1171"/>
        <v>#VALUE!</v>
      </c>
      <c r="AF257" s="247" t="e">
        <f t="shared" ca="1" si="1172"/>
        <v>#VALUE!</v>
      </c>
      <c r="AG257" s="237" t="e">
        <f t="shared" ca="1" si="1173"/>
        <v>#VALUE!</v>
      </c>
      <c r="AH257" s="241" t="e">
        <f t="shared" ca="1" si="1174"/>
        <v>#VALUE!</v>
      </c>
      <c r="AI257" s="237" t="e">
        <f t="shared" ca="1" si="1175"/>
        <v>#VALUE!</v>
      </c>
      <c r="AJ257" s="241" t="e">
        <f t="shared" ca="1" si="1176"/>
        <v>#VALUE!</v>
      </c>
      <c r="AK257" s="245" t="e">
        <f t="shared" ca="1" si="1177"/>
        <v>#VALUE!</v>
      </c>
      <c r="AL257" s="248" t="e">
        <f t="shared" ca="1" si="1178"/>
        <v>#VALUE!</v>
      </c>
      <c r="AM257" s="241" t="e">
        <f t="shared" ca="1" si="1179"/>
        <v>#VALUE!</v>
      </c>
      <c r="AN257" s="237" t="e">
        <f ca="1">SUM(AL$53:AL257)</f>
        <v>#VALUE!</v>
      </c>
      <c r="AO257" s="203" t="e">
        <f t="shared" ca="1" si="1154"/>
        <v>#VALUE!</v>
      </c>
      <c r="AP257" s="249" t="e">
        <f t="shared" ca="1" si="1180"/>
        <v>#VALUE!</v>
      </c>
      <c r="AQ257" s="250" t="e">
        <f t="shared" ca="1" si="1181"/>
        <v>#VALUE!</v>
      </c>
      <c r="AR257" s="204"/>
      <c r="AS257" s="221"/>
      <c r="AX257" s="208" t="str">
        <f ca="1">[2]!YBHIST($I$210,$I257,J$25,"sec","")</f>
        <v>E</v>
      </c>
      <c r="AY257" s="206" t="str">
        <f ca="1">[2]!YBPRICE($I$210,AX257&amp;"d","Market","AccruedInterest","Swap",$I257,"LMMSkew","","Model",100,"")</f>
        <v>E</v>
      </c>
      <c r="BA257" s="67">
        <f t="shared" si="1135"/>
        <v>-19</v>
      </c>
      <c r="BI257" s="517" t="e">
        <f t="shared" ca="1" si="1155"/>
        <v>#VALUE!</v>
      </c>
      <c r="BJ257" s="517" t="e">
        <f ca="1">PRODUCT($BI$239:BI257)-1</f>
        <v>#VALUE!</v>
      </c>
      <c r="BK257" s="517" t="e">
        <f t="shared" ca="1" si="1156"/>
        <v>#VALUE!</v>
      </c>
      <c r="BL257" s="517" t="e">
        <f ca="1">PRODUCT($BK$239:BK257)-1</f>
        <v>#VALUE!</v>
      </c>
    </row>
    <row r="258" spans="3:64" ht="15">
      <c r="C258" s="222">
        <f t="shared" ref="C258:C263" ca="1" si="1182">I258+10</f>
        <v>41557</v>
      </c>
      <c r="D258" s="70">
        <f t="shared" ca="1" si="1158"/>
        <v>41582</v>
      </c>
      <c r="E258" s="70" t="str">
        <f t="shared" ca="1" si="1159"/>
        <v>FNMA3.0-TBA-Oct</v>
      </c>
      <c r="F258" s="70" t="str">
        <f t="shared" ca="1" si="1159"/>
        <v>FNMA3.0-TBA-Nov</v>
      </c>
      <c r="G258" s="70" t="str">
        <f t="shared" si="1152"/>
        <v>FNMA3.0-TBA-GEN</v>
      </c>
      <c r="H258" s="71"/>
      <c r="I258" s="133">
        <f ca="1">[2]!YBWORKDAY(EDATE(Base_Date, BA258), -1, "USD")</f>
        <v>41547</v>
      </c>
      <c r="J258" s="234" t="str">
        <f t="shared" ca="1" si="1160"/>
        <v>E</v>
      </c>
      <c r="K258" s="237" t="e">
        <f t="shared" ca="1" si="1161"/>
        <v>#VALUE!</v>
      </c>
      <c r="L258" s="237" t="e">
        <f t="shared" ca="1" si="1162"/>
        <v>#VALUE!</v>
      </c>
      <c r="M258" s="238" t="str">
        <f ca="1">[2]!YBHIST($I$210,$I258,"LMMOAS","sec")</f>
        <v>E</v>
      </c>
      <c r="N258" s="239" t="str">
        <f ca="1">[2]!YBHIST($I$210,$I257,M$25,"sec","")</f>
        <v>E</v>
      </c>
      <c r="O258" s="240" t="str">
        <f ca="1">[2]!YBHIST("1 Month LIBOR",I258,"Yield","bmk","")</f>
        <v>E</v>
      </c>
      <c r="P258" s="237" t="e">
        <f t="shared" ca="1" si="1163"/>
        <v>#VALUE!</v>
      </c>
      <c r="Q258" s="171" t="str">
        <f ca="1">[2]!YBSCEN($I$210,$J257&amp;"d","Market",O$25,"Swap",$I257,"LMMSkew","","Model",100,0,29,"Gradual","ParShift|N",0,"Annualized ROR",O257,100,"",,,,"Default",,,,"Default",,)</f>
        <v>E</v>
      </c>
      <c r="R258" s="237" t="e">
        <f t="shared" ca="1" si="1164"/>
        <v>#VALUE!</v>
      </c>
      <c r="S258" s="241" t="e">
        <f t="shared" ca="1" si="1165"/>
        <v>#VALUE!</v>
      </c>
      <c r="T258" s="237" t="e">
        <f ca="1">SUM(R$239:R258)</f>
        <v>#VALUE!</v>
      </c>
      <c r="U258" s="241" t="e">
        <f t="shared" ca="1" si="1153"/>
        <v>#VALUE!</v>
      </c>
      <c r="V258" s="242">
        <f ca="1">VLOOKUP($I258, 'Barcap OAD'!$A:$S, $F$210, FALSE)</f>
        <v>-10.4</v>
      </c>
      <c r="W258" s="243" t="e">
        <f t="shared" ca="1" si="1166"/>
        <v>#VALUE!</v>
      </c>
      <c r="X258" s="244" t="str">
        <f ca="1">[2]!YBHIST($E258,$I258,X$25,"sec","")</f>
        <v>E</v>
      </c>
      <c r="Y258" s="237" t="e">
        <f t="shared" ca="1" si="1167"/>
        <v>#VALUE!</v>
      </c>
      <c r="Z258" s="171" t="e">
        <f t="shared" ca="1" si="1168"/>
        <v>#VALUE!</v>
      </c>
      <c r="AA258" s="171" t="str">
        <f ca="1">[2]!YBHIST($F258,$I258,X$25,"sec","")</f>
        <v>E</v>
      </c>
      <c r="AB258" s="171" t="e">
        <f t="shared" ca="1" si="1169"/>
        <v>#VALUE!</v>
      </c>
      <c r="AC258" s="245" t="e">
        <f t="shared" ca="1" si="1170"/>
        <v>#VALUE!</v>
      </c>
      <c r="AD258" s="246">
        <f ca="1">VLOOKUP($I258, 'Barcap OAD'!$A:$S, $F$26, FALSE)</f>
        <v>7.9720000000000004</v>
      </c>
      <c r="AE258" s="243" t="e">
        <f t="shared" ca="1" si="1171"/>
        <v>#VALUE!</v>
      </c>
      <c r="AF258" s="247" t="e">
        <f t="shared" ca="1" si="1172"/>
        <v>#VALUE!</v>
      </c>
      <c r="AG258" s="237" t="e">
        <f t="shared" ca="1" si="1173"/>
        <v>#VALUE!</v>
      </c>
      <c r="AH258" s="241" t="e">
        <f t="shared" ca="1" si="1174"/>
        <v>#VALUE!</v>
      </c>
      <c r="AI258" s="237" t="e">
        <f t="shared" ca="1" si="1175"/>
        <v>#VALUE!</v>
      </c>
      <c r="AJ258" s="241" t="e">
        <f t="shared" ca="1" si="1176"/>
        <v>#VALUE!</v>
      </c>
      <c r="AK258" s="245" t="e">
        <f t="shared" ca="1" si="1177"/>
        <v>#VALUE!</v>
      </c>
      <c r="AL258" s="248" t="e">
        <f t="shared" ca="1" si="1178"/>
        <v>#VALUE!</v>
      </c>
      <c r="AM258" s="241" t="e">
        <f t="shared" ca="1" si="1179"/>
        <v>#VALUE!</v>
      </c>
      <c r="AN258" s="237" t="e">
        <f ca="1">SUM(AL$53:AL258)</f>
        <v>#VALUE!</v>
      </c>
      <c r="AO258" s="203" t="e">
        <f t="shared" ca="1" si="1154"/>
        <v>#VALUE!</v>
      </c>
      <c r="AP258" s="249" t="e">
        <f t="shared" ca="1" si="1180"/>
        <v>#VALUE!</v>
      </c>
      <c r="AQ258" s="250" t="e">
        <f t="shared" ca="1" si="1181"/>
        <v>#VALUE!</v>
      </c>
      <c r="AR258" s="204"/>
      <c r="AS258" s="221"/>
      <c r="AX258" s="208" t="str">
        <f ca="1">[2]!YBHIST($I$210,$I258,J$25,"sec","")</f>
        <v>E</v>
      </c>
      <c r="AY258" s="206" t="str">
        <f ca="1">[2]!YBPRICE($I$210,AX258&amp;"d","Market","AccruedInterest","Swap",$I258,"LMMSkew","","Model",100,"")</f>
        <v>E</v>
      </c>
      <c r="BA258" s="67">
        <f t="shared" si="1135"/>
        <v>-18</v>
      </c>
      <c r="BI258" s="517" t="e">
        <f t="shared" ca="1" si="1155"/>
        <v>#VALUE!</v>
      </c>
      <c r="BJ258" s="517" t="e">
        <f ca="1">PRODUCT($BI$239:BI258)-1</f>
        <v>#VALUE!</v>
      </c>
      <c r="BK258" s="517" t="e">
        <f t="shared" ca="1" si="1156"/>
        <v>#VALUE!</v>
      </c>
      <c r="BL258" s="517" t="e">
        <f ca="1">PRODUCT($BK$239:BK258)-1</f>
        <v>#VALUE!</v>
      </c>
    </row>
    <row r="259" spans="3:64" ht="15">
      <c r="C259" s="222">
        <f t="shared" ca="1" si="1182"/>
        <v>41588</v>
      </c>
      <c r="D259" s="70">
        <f t="shared" ca="1" si="1158"/>
        <v>41613</v>
      </c>
      <c r="E259" s="70" t="str">
        <f t="shared" ref="E259" ca="1" si="1183">"FNMA"&amp;TEXT($J$23,"0.0")&amp;"-TBA-"&amp;TEXT(C259,"mmm")</f>
        <v>FNMA3.0-TBA-Nov</v>
      </c>
      <c r="F259" s="70" t="str">
        <f t="shared" ref="F259" ca="1" si="1184">"FNMA"&amp;TEXT($J$23,"0.0")&amp;"-TBA-"&amp;TEXT(D259,"mmm")</f>
        <v>FNMA3.0-TBA-Dec</v>
      </c>
      <c r="G259" s="70" t="str">
        <f t="shared" si="1152"/>
        <v>FNMA3.0-TBA-GEN</v>
      </c>
      <c r="H259" s="71"/>
      <c r="I259" s="133">
        <f ca="1">[2]!YBWORKDAY(EDATE(Base_Date, BA259), -1, "USD")</f>
        <v>41578</v>
      </c>
      <c r="J259" s="234" t="str">
        <f t="shared" ca="1" si="1160"/>
        <v>E</v>
      </c>
      <c r="K259" s="237" t="e">
        <f t="shared" ca="1" si="1161"/>
        <v>#VALUE!</v>
      </c>
      <c r="L259" s="237" t="e">
        <f t="shared" ca="1" si="1162"/>
        <v>#VALUE!</v>
      </c>
      <c r="M259" s="238" t="str">
        <f ca="1">[2]!YBHIST($I$210,$I259,"LMMOAS","sec")</f>
        <v>E</v>
      </c>
      <c r="N259" s="239" t="str">
        <f ca="1">[2]!YBHIST($I$210,$I258,M$25,"sec","")</f>
        <v>E</v>
      </c>
      <c r="O259" s="240" t="str">
        <f ca="1">[2]!YBHIST("1 Month LIBOR",I259,"Yield","bmk","")</f>
        <v>E</v>
      </c>
      <c r="P259" s="237" t="e">
        <f t="shared" ca="1" si="1163"/>
        <v>#VALUE!</v>
      </c>
      <c r="Q259" s="171" t="str">
        <f ca="1">[2]!YBSCEN($I$210,$J258&amp;"d","Market",O$25,"Swap",$I258,"LMMSkew","","Model",100,0,29,"Gradual","ParShift|N",0,"Annualized ROR",O258,100,"",,,,"Default",,,,"Default",,)</f>
        <v>E</v>
      </c>
      <c r="R259" s="237" t="e">
        <f t="shared" ca="1" si="1164"/>
        <v>#VALUE!</v>
      </c>
      <c r="S259" s="241" t="e">
        <f t="shared" ca="1" si="1165"/>
        <v>#VALUE!</v>
      </c>
      <c r="T259" s="237" t="e">
        <f ca="1">SUM(R$239:R259)</f>
        <v>#VALUE!</v>
      </c>
      <c r="U259" s="241" t="e">
        <f t="shared" ca="1" si="1153"/>
        <v>#VALUE!</v>
      </c>
      <c r="V259" s="242">
        <f ca="1">VLOOKUP($I259, 'Barcap OAD'!$A:$S, $F$210, FALSE)</f>
        <v>-11.3</v>
      </c>
      <c r="W259" s="243" t="e">
        <f t="shared" ca="1" si="1166"/>
        <v>#VALUE!</v>
      </c>
      <c r="X259" s="244" t="str">
        <f ca="1">[2]!YBHIST($E259,$I259,X$25,"sec","")</f>
        <v>E</v>
      </c>
      <c r="Y259" s="237" t="e">
        <f t="shared" ca="1" si="1167"/>
        <v>#VALUE!</v>
      </c>
      <c r="Z259" s="171" t="e">
        <f t="shared" ca="1" si="1168"/>
        <v>#VALUE!</v>
      </c>
      <c r="AA259" s="171" t="str">
        <f ca="1">[2]!YBHIST($F259,$I259,X$25,"sec","")</f>
        <v>E</v>
      </c>
      <c r="AB259" s="171" t="e">
        <f t="shared" ca="1" si="1169"/>
        <v>#VALUE!</v>
      </c>
      <c r="AC259" s="245" t="e">
        <f t="shared" ca="1" si="1170"/>
        <v>#VALUE!</v>
      </c>
      <c r="AD259" s="246">
        <f ca="1">VLOOKUP($I259, 'Barcap OAD'!$A:$S, $F$26, FALSE)</f>
        <v>7.7620750000000003</v>
      </c>
      <c r="AE259" s="243" t="e">
        <f t="shared" ca="1" si="1171"/>
        <v>#VALUE!</v>
      </c>
      <c r="AF259" s="247" t="e">
        <f t="shared" ca="1" si="1172"/>
        <v>#VALUE!</v>
      </c>
      <c r="AG259" s="237" t="e">
        <f t="shared" ca="1" si="1173"/>
        <v>#VALUE!</v>
      </c>
      <c r="AH259" s="241" t="e">
        <f t="shared" ca="1" si="1174"/>
        <v>#VALUE!</v>
      </c>
      <c r="AI259" s="237" t="e">
        <f t="shared" ca="1" si="1175"/>
        <v>#VALUE!</v>
      </c>
      <c r="AJ259" s="241" t="e">
        <f t="shared" ca="1" si="1176"/>
        <v>#VALUE!</v>
      </c>
      <c r="AK259" s="245" t="e">
        <f t="shared" ca="1" si="1177"/>
        <v>#VALUE!</v>
      </c>
      <c r="AL259" s="248" t="e">
        <f t="shared" ca="1" si="1178"/>
        <v>#VALUE!</v>
      </c>
      <c r="AM259" s="241" t="e">
        <f t="shared" ca="1" si="1179"/>
        <v>#VALUE!</v>
      </c>
      <c r="AN259" s="237" t="e">
        <f ca="1">SUM(AL$53:AL259)</f>
        <v>#VALUE!</v>
      </c>
      <c r="AO259" s="203" t="e">
        <f t="shared" ca="1" si="1154"/>
        <v>#VALUE!</v>
      </c>
      <c r="AP259" s="249" t="e">
        <f t="shared" ca="1" si="1180"/>
        <v>#VALUE!</v>
      </c>
      <c r="AQ259" s="250" t="e">
        <f t="shared" ca="1" si="1181"/>
        <v>#VALUE!</v>
      </c>
      <c r="AR259" s="204"/>
      <c r="AS259" s="221"/>
      <c r="AX259" s="208" t="str">
        <f ca="1">[2]!YBHIST($I$210,$I259,J$25,"sec","")</f>
        <v>E</v>
      </c>
      <c r="AY259" s="206" t="str">
        <f ca="1">[2]!YBPRICE($I$210,AX259&amp;"d","Market","AccruedInterest","Swap",$I259,"LMMSkew","","Model",100,"")</f>
        <v>E</v>
      </c>
      <c r="BA259" s="67">
        <f t="shared" si="1135"/>
        <v>-17</v>
      </c>
      <c r="BI259" s="517" t="e">
        <f t="shared" ca="1" si="1155"/>
        <v>#VALUE!</v>
      </c>
      <c r="BJ259" s="517" t="e">
        <f ca="1">PRODUCT($BI$239:BI259)-1</f>
        <v>#VALUE!</v>
      </c>
      <c r="BK259" s="517" t="e">
        <f t="shared" ca="1" si="1156"/>
        <v>#VALUE!</v>
      </c>
      <c r="BL259" s="517" t="e">
        <f ca="1">PRODUCT($BK$239:BK259)-1</f>
        <v>#VALUE!</v>
      </c>
    </row>
    <row r="260" spans="3:64" ht="15">
      <c r="C260" s="222">
        <f t="shared" ca="1" si="1182"/>
        <v>41617</v>
      </c>
      <c r="D260" s="70">
        <f t="shared" ref="D260" ca="1" si="1185">I260+35</f>
        <v>41642</v>
      </c>
      <c r="E260" s="70" t="str">
        <f t="shared" ref="E260" ca="1" si="1186">"FNMA"&amp;TEXT($J$23,"0.0")&amp;"-TBA-"&amp;TEXT(C260,"mmm")</f>
        <v>FNMA3.0-TBA-Dec</v>
      </c>
      <c r="F260" s="70" t="str">
        <f t="shared" ref="F260" ca="1" si="1187">"FNMA"&amp;TEXT($J$23,"0.0")&amp;"-TBA-"&amp;TEXT(D260,"mmm")</f>
        <v>FNMA3.0-TBA-Jan</v>
      </c>
      <c r="G260" s="70" t="str">
        <f t="shared" si="1152"/>
        <v>FNMA3.0-TBA-GEN</v>
      </c>
      <c r="H260" s="71"/>
      <c r="I260" s="133">
        <f ca="1">[2]!YBWORKDAY(EDATE(Base_Date, BA260), -1, "USD")</f>
        <v>41607</v>
      </c>
      <c r="J260" s="217" t="str">
        <f t="shared" ref="J260" ca="1" si="1188">AX260</f>
        <v>E</v>
      </c>
      <c r="K260" s="80" t="e">
        <f t="shared" ref="K260" ca="1" si="1189">AX260+AY260</f>
        <v>#VALUE!</v>
      </c>
      <c r="L260" s="80" t="e">
        <f t="shared" ca="1" si="1162"/>
        <v>#VALUE!</v>
      </c>
      <c r="M260" s="81" t="str">
        <f ca="1">[2]!YBHIST($I$210,$I260,"LMMOAS","sec")</f>
        <v>E</v>
      </c>
      <c r="N260" s="73" t="str">
        <f ca="1">[2]!YBHIST($I$210,$I259,M$25,"sec","")</f>
        <v>E</v>
      </c>
      <c r="O260" s="170" t="str">
        <f ca="1">[2]!YBHIST("1 Month LIBOR",I260,"Yield","bmk","")</f>
        <v>E</v>
      </c>
      <c r="P260" s="80" t="e">
        <f t="shared" ref="P260" ca="1" si="1190">K259-Q260</f>
        <v>#VALUE!</v>
      </c>
      <c r="Q260" s="82" t="str">
        <f ca="1">[2]!YBSCEN($I$210,$J259&amp;"d","Market",O$25,"Swap",$I259,"LMMSkew","","Model",100,0,29,"Gradual","ParShift|N",0,"Annualized ROR",O259,100,"",,,,"Default",,,,"Default",,)</f>
        <v>E</v>
      </c>
      <c r="R260" s="80" t="e">
        <f t="shared" ref="R260" ca="1" si="1191">L260+P260</f>
        <v>#VALUE!</v>
      </c>
      <c r="S260" s="83" t="e">
        <f t="shared" ref="S260" ca="1" si="1192">R260/K259</f>
        <v>#VALUE!</v>
      </c>
      <c r="T260" s="80" t="e">
        <f ca="1">SUM(R$239:R260)</f>
        <v>#VALUE!</v>
      </c>
      <c r="U260" s="83" t="e">
        <f t="shared" ca="1" si="1153"/>
        <v>#VALUE!</v>
      </c>
      <c r="V260" s="84">
        <f ca="1">VLOOKUP($I260, 'Barcap OAD'!$A:$S, $F$210, FALSE)</f>
        <v>-9.5</v>
      </c>
      <c r="W260" s="172" t="e">
        <f t="shared" ref="W260" ca="1" si="1193">K260/10000*V260</f>
        <v>#VALUE!</v>
      </c>
      <c r="X260" s="185" t="str">
        <f ca="1">[2]!YBHIST($E260,$I260,X$25,"sec","")</f>
        <v>E</v>
      </c>
      <c r="Y260" s="80" t="e">
        <f t="shared" ca="1" si="1167"/>
        <v>#VALUE!</v>
      </c>
      <c r="Z260" s="82" t="e">
        <f t="shared" ref="Z260" ca="1" si="1194">X259-AA259</f>
        <v>#VALUE!</v>
      </c>
      <c r="AA260" s="82" t="str">
        <f ca="1">[2]!YBHIST($F260,$I260,X$25,"sec","")</f>
        <v>E</v>
      </c>
      <c r="AB260" s="82" t="e">
        <f t="shared" ref="AB260" ca="1" si="1195">X259-Z260</f>
        <v>#VALUE!</v>
      </c>
      <c r="AC260" s="187" t="e">
        <f t="shared" ref="AC260" ca="1" si="1196">Y260+Z260</f>
        <v>#VALUE!</v>
      </c>
      <c r="AD260" s="189">
        <f ca="1">VLOOKUP($I260, 'Barcap OAD'!$A:$S, $F$26, FALSE)</f>
        <v>8.0552030000000006</v>
      </c>
      <c r="AE260" s="172" t="e">
        <f t="shared" ref="AE260" ca="1" si="1197">X260*AD260/10000</f>
        <v>#VALUE!</v>
      </c>
      <c r="AF260" s="86" t="e">
        <f t="shared" ref="AF260" ca="1" si="1198">W260/AE260</f>
        <v>#VALUE!</v>
      </c>
      <c r="AG260" s="80" t="e">
        <f t="shared" ref="AG260" ca="1" si="1199">-AC260*AF259</f>
        <v>#VALUE!</v>
      </c>
      <c r="AH260" s="83" t="e">
        <f t="shared" ref="AH260" ca="1" si="1200">AG260/K259</f>
        <v>#VALUE!</v>
      </c>
      <c r="AI260" s="80" t="e">
        <f t="shared" ref="AI260" ca="1" si="1201">AL260+AK260</f>
        <v>#VALUE!</v>
      </c>
      <c r="AJ260" s="83" t="e">
        <f t="shared" ref="AJ260" ca="1" si="1202">AF260-AF259</f>
        <v>#VALUE!</v>
      </c>
      <c r="AK260" s="187" t="e">
        <f t="shared" ref="AK260" ca="1" si="1203">(AJ260*Y260)/2</f>
        <v>#VALUE!</v>
      </c>
      <c r="AL260" s="192" t="e">
        <f t="shared" ref="AL260" ca="1" si="1204">AG260+R260</f>
        <v>#VALUE!</v>
      </c>
      <c r="AM260" s="83" t="e">
        <f t="shared" ref="AM260" ca="1" si="1205">AL260/K259</f>
        <v>#VALUE!</v>
      </c>
      <c r="AN260" s="80" t="e">
        <f ca="1">SUM(AL$53:AL260)</f>
        <v>#VALUE!</v>
      </c>
      <c r="AO260" s="109" t="e">
        <f t="shared" ca="1" si="1154"/>
        <v>#VALUE!</v>
      </c>
      <c r="AP260" s="194" t="e">
        <f t="shared" ref="AP260" ca="1" si="1206">(Z260*AF260*-1)+P260</f>
        <v>#VALUE!</v>
      </c>
      <c r="AQ260" s="200" t="e">
        <f t="shared" ref="AQ260" ca="1" si="1207">AP260/K259</f>
        <v>#VALUE!</v>
      </c>
      <c r="AR260" s="204"/>
      <c r="AS260" s="221"/>
      <c r="AX260" s="208" t="str">
        <f ca="1">[2]!YBHIST($I$210,$I260,J$25,"sec","")</f>
        <v>E</v>
      </c>
      <c r="AY260" s="206" t="str">
        <f ca="1">[2]!YBPRICE($I$210,AX260&amp;"d","Market","AccruedInterest","Swap",$I260,"LMMSkew","","Model",100,"")</f>
        <v>E</v>
      </c>
      <c r="BA260" s="67">
        <f t="shared" si="1135"/>
        <v>-16</v>
      </c>
      <c r="BI260" s="517" t="e">
        <f t="shared" ca="1" si="1155"/>
        <v>#VALUE!</v>
      </c>
      <c r="BJ260" s="517" t="e">
        <f ca="1">PRODUCT($BI$239:BI260)-1</f>
        <v>#VALUE!</v>
      </c>
      <c r="BK260" s="517" t="e">
        <f t="shared" ca="1" si="1156"/>
        <v>#VALUE!</v>
      </c>
      <c r="BL260" s="517" t="e">
        <f ca="1">PRODUCT($BK$239:BK260)-1</f>
        <v>#VALUE!</v>
      </c>
    </row>
    <row r="261" spans="3:64" ht="15">
      <c r="C261" s="222">
        <f t="shared" ca="1" si="1182"/>
        <v>41649</v>
      </c>
      <c r="D261" s="70">
        <f t="shared" ref="D261" ca="1" si="1208">I261+35</f>
        <v>41674</v>
      </c>
      <c r="E261" s="70" t="str">
        <f t="shared" ref="E261" ca="1" si="1209">"FNMA"&amp;TEXT($J$23,"0.0")&amp;"-TBA-"&amp;TEXT(C261,"mmm")</f>
        <v>FNMA3.0-TBA-Jan</v>
      </c>
      <c r="F261" s="70" t="str">
        <f t="shared" ref="F261" ca="1" si="1210">"FNMA"&amp;TEXT($J$23,"0.0")&amp;"-TBA-"&amp;TEXT(D261,"mmm")</f>
        <v>FNMA3.0-TBA-Feb</v>
      </c>
      <c r="G261" s="70" t="str">
        <f t="shared" si="1152"/>
        <v>FNMA3.0-TBA-GEN</v>
      </c>
      <c r="H261" s="71"/>
      <c r="I261" s="133">
        <f ca="1">[2]!YBWORKDAY(EDATE(Base_Date, BA261), -1, "USD")</f>
        <v>41639</v>
      </c>
      <c r="J261" s="217" t="str">
        <f t="shared" ref="J261" ca="1" si="1211">AX261</f>
        <v>E</v>
      </c>
      <c r="K261" s="80" t="e">
        <f t="shared" ref="K261" ca="1" si="1212">AX261+AY261</f>
        <v>#VALUE!</v>
      </c>
      <c r="L261" s="80" t="e">
        <f t="shared" ref="L261" ca="1" si="1213">K261-K260</f>
        <v>#VALUE!</v>
      </c>
      <c r="M261" s="81" t="str">
        <f ca="1">[2]!YBHIST($I$210,$I261,"LMMOAS","sec")</f>
        <v>E</v>
      </c>
      <c r="N261" s="73" t="str">
        <f ca="1">[2]!YBHIST($I$210,$I260,M$25,"sec","")</f>
        <v>E</v>
      </c>
      <c r="O261" s="170" t="str">
        <f ca="1">[2]!YBHIST("1 Month LIBOR",I261,"Yield","bmk","")</f>
        <v>E</v>
      </c>
      <c r="P261" s="80" t="e">
        <f t="shared" ref="P261" ca="1" si="1214">K260-Q261</f>
        <v>#VALUE!</v>
      </c>
      <c r="Q261" s="82" t="str">
        <f ca="1">[2]!YBSCEN($I$210,$J260&amp;"d","Market",O$25,"Swap",$I260,"LMMSkew","","Model",100,0,29,"Gradual","ParShift|N",0,"Annualized ROR",O260,100,"",,,,"Default",,,,"Default",,)</f>
        <v>E</v>
      </c>
      <c r="R261" s="80" t="e">
        <f t="shared" ref="R261" ca="1" si="1215">L261+P261</f>
        <v>#VALUE!</v>
      </c>
      <c r="S261" s="83" t="e">
        <f t="shared" ref="S261" ca="1" si="1216">R261/K260</f>
        <v>#VALUE!</v>
      </c>
      <c r="T261" s="80" t="e">
        <f ca="1">SUM(R$239:R261)</f>
        <v>#VALUE!</v>
      </c>
      <c r="U261" s="83" t="e">
        <f t="shared" ca="1" si="1153"/>
        <v>#VALUE!</v>
      </c>
      <c r="V261" s="84">
        <f ca="1">VLOOKUP($I261, 'Barcap OAD'!$A:$S, $F$210, FALSE)</f>
        <v>-8.5</v>
      </c>
      <c r="W261" s="172" t="e">
        <f t="shared" ref="W261" ca="1" si="1217">K261/10000*V261</f>
        <v>#VALUE!</v>
      </c>
      <c r="X261" s="185" t="str">
        <f ca="1">[2]!YBHIST($E261,$I261,X$25,"sec","")</f>
        <v>E</v>
      </c>
      <c r="Y261" s="80" t="e">
        <f t="shared" ref="Y261" ca="1" si="1218">X261-X260</f>
        <v>#VALUE!</v>
      </c>
      <c r="Z261" s="82" t="e">
        <f t="shared" ref="Z261" ca="1" si="1219">X260-AA260</f>
        <v>#VALUE!</v>
      </c>
      <c r="AA261" s="82" t="str">
        <f ca="1">[2]!YBHIST($F261,$I261,X$25,"sec","")</f>
        <v>E</v>
      </c>
      <c r="AB261" s="82" t="e">
        <f t="shared" ref="AB261" ca="1" si="1220">X260-Z261</f>
        <v>#VALUE!</v>
      </c>
      <c r="AC261" s="187" t="e">
        <f t="shared" ref="AC261" ca="1" si="1221">Y261+Z261</f>
        <v>#VALUE!</v>
      </c>
      <c r="AD261" s="189">
        <f ca="1">VLOOKUP($I261, 'Barcap OAD'!$A:$S, $F$26, FALSE)</f>
        <v>8.0500100000000003</v>
      </c>
      <c r="AE261" s="172" t="e">
        <f t="shared" ref="AE261" ca="1" si="1222">X261*AD261/10000</f>
        <v>#VALUE!</v>
      </c>
      <c r="AF261" s="86" t="e">
        <f t="shared" ref="AF261" ca="1" si="1223">W261/AE261</f>
        <v>#VALUE!</v>
      </c>
      <c r="AG261" s="80" t="e">
        <f t="shared" ref="AG261" ca="1" si="1224">-AC261*AF260</f>
        <v>#VALUE!</v>
      </c>
      <c r="AH261" s="83" t="e">
        <f t="shared" ref="AH261" ca="1" si="1225">AG261/K260</f>
        <v>#VALUE!</v>
      </c>
      <c r="AI261" s="80" t="e">
        <f t="shared" ref="AI261" ca="1" si="1226">AL261+AK261</f>
        <v>#VALUE!</v>
      </c>
      <c r="AJ261" s="83" t="e">
        <f t="shared" ref="AJ261" ca="1" si="1227">AF261-AF260</f>
        <v>#VALUE!</v>
      </c>
      <c r="AK261" s="187" t="e">
        <f t="shared" ref="AK261" ca="1" si="1228">(AJ261*Y261)/2</f>
        <v>#VALUE!</v>
      </c>
      <c r="AL261" s="192" t="e">
        <f t="shared" ref="AL261" ca="1" si="1229">AG261+R261</f>
        <v>#VALUE!</v>
      </c>
      <c r="AM261" s="83" t="e">
        <f t="shared" ref="AM261" ca="1" si="1230">AL261/K260</f>
        <v>#VALUE!</v>
      </c>
      <c r="AN261" s="80" t="e">
        <f ca="1">SUM(AL$53:AL261)</f>
        <v>#VALUE!</v>
      </c>
      <c r="AO261" s="109" t="e">
        <f t="shared" ca="1" si="1154"/>
        <v>#VALUE!</v>
      </c>
      <c r="AP261" s="194" t="e">
        <f t="shared" ref="AP261" ca="1" si="1231">(Z261*AF261*-1)+P261</f>
        <v>#VALUE!</v>
      </c>
      <c r="AQ261" s="200" t="e">
        <f t="shared" ref="AQ261" ca="1" si="1232">AP261/K260</f>
        <v>#VALUE!</v>
      </c>
      <c r="AR261" s="204"/>
      <c r="AS261" s="221"/>
      <c r="AX261" s="208" t="str">
        <f ca="1">[2]!YBHIST($I$210,$I261,J$25,"sec","")</f>
        <v>E</v>
      </c>
      <c r="AY261" s="206" t="str">
        <f ca="1">[2]!YBPRICE($I$210,AX261&amp;"d","Market","AccruedInterest","Swap",$I261,"LMMSkew","","Model",100,"")</f>
        <v>E</v>
      </c>
      <c r="BA261" s="67">
        <f t="shared" si="1135"/>
        <v>-15</v>
      </c>
      <c r="BI261" s="517" t="e">
        <f t="shared" ca="1" si="1155"/>
        <v>#VALUE!</v>
      </c>
      <c r="BJ261" s="517" t="e">
        <f ca="1">PRODUCT($BI$239:BI261)-1</f>
        <v>#VALUE!</v>
      </c>
      <c r="BK261" s="517" t="e">
        <f t="shared" ca="1" si="1156"/>
        <v>#VALUE!</v>
      </c>
      <c r="BL261" s="517" t="e">
        <f ca="1">PRODUCT($BK$239:BK261)-1</f>
        <v>#VALUE!</v>
      </c>
    </row>
    <row r="262" spans="3:64" ht="15">
      <c r="C262" s="222">
        <f t="shared" ca="1" si="1182"/>
        <v>41680</v>
      </c>
      <c r="D262" s="70">
        <f t="shared" ref="D262" ca="1" si="1233">I262+35</f>
        <v>41705</v>
      </c>
      <c r="E262" s="70" t="str">
        <f t="shared" ref="E262" ca="1" si="1234">"FNMA"&amp;TEXT($J$23,"0.0")&amp;"-TBA-"&amp;TEXT(C262,"mmm")</f>
        <v>FNMA3.0-TBA-Feb</v>
      </c>
      <c r="F262" s="70" t="str">
        <f t="shared" ref="F262" ca="1" si="1235">"FNMA"&amp;TEXT($J$23,"0.0")&amp;"-TBA-"&amp;TEXT(D262,"mmm")</f>
        <v>FNMA3.0-TBA-Mar</v>
      </c>
      <c r="G262" s="70" t="str">
        <f t="shared" si="1152"/>
        <v>FNMA3.0-TBA-GEN</v>
      </c>
      <c r="H262" s="71"/>
      <c r="I262" s="133">
        <f ca="1">[2]!YBWORKDAY(EDATE(Base_Date, BA262), -1, "USD")</f>
        <v>41670</v>
      </c>
      <c r="J262" s="331" t="str">
        <f t="shared" ref="J262" ca="1" si="1236">AX262</f>
        <v>E</v>
      </c>
      <c r="K262" s="332" t="e">
        <f t="shared" ref="K262" ca="1" si="1237">AX262+AY262</f>
        <v>#VALUE!</v>
      </c>
      <c r="L262" s="332" t="e">
        <f t="shared" ref="L262" ca="1" si="1238">K262-K261</f>
        <v>#VALUE!</v>
      </c>
      <c r="M262" s="333" t="str">
        <f ca="1">[2]!YBHIST($I$210,$I262,"LMMOAS","sec")</f>
        <v>E</v>
      </c>
      <c r="N262" s="334" t="str">
        <f ca="1">[2]!YBHIST($I$210,$I261,M$25,"sec","")</f>
        <v>E</v>
      </c>
      <c r="O262" s="335" t="str">
        <f ca="1">[2]!YBHIST("1 Month LIBOR",I262,"Yield","bmk","")</f>
        <v>E</v>
      </c>
      <c r="P262" s="332" t="e">
        <f t="shared" ref="P262" ca="1" si="1239">K261-Q262</f>
        <v>#VALUE!</v>
      </c>
      <c r="Q262" s="336" t="str">
        <f ca="1">[2]!YBSCEN($I$210,$J261&amp;"d","Market",O$25,"Swap",$I261,"LMMSkew","","Model",100,0,29,"Gradual","ParShift|N",0,"Annualized ROR",O261,100,"",,,,"Default",,,,"Default",,)</f>
        <v>E</v>
      </c>
      <c r="R262" s="332" t="e">
        <f t="shared" ref="R262" ca="1" si="1240">L262+P262</f>
        <v>#VALUE!</v>
      </c>
      <c r="S262" s="337" t="e">
        <f t="shared" ref="S262" ca="1" si="1241">R262/K261</f>
        <v>#VALUE!</v>
      </c>
      <c r="T262" s="332" t="e">
        <f ca="1">SUM(R$239:R262)</f>
        <v>#VALUE!</v>
      </c>
      <c r="U262" s="337" t="e">
        <f t="shared" ref="U262" ca="1" si="1242">BJ262</f>
        <v>#VALUE!</v>
      </c>
      <c r="V262" s="338">
        <f ca="1">VLOOKUP($I262, 'Barcap OAD'!$A:$S, $F$210, FALSE)</f>
        <v>-10.4</v>
      </c>
      <c r="W262" s="339" t="e">
        <f t="shared" ref="W262" ca="1" si="1243">K262/10000*V262</f>
        <v>#VALUE!</v>
      </c>
      <c r="X262" s="340" t="str">
        <f ca="1">[2]!YBHIST($E262,$I262,X$25,"sec","")</f>
        <v>E</v>
      </c>
      <c r="Y262" s="332" t="e">
        <f t="shared" ref="Y262" ca="1" si="1244">X262-X261</f>
        <v>#VALUE!</v>
      </c>
      <c r="Z262" s="336" t="e">
        <f t="shared" ref="Z262" ca="1" si="1245">X261-AA261</f>
        <v>#VALUE!</v>
      </c>
      <c r="AA262" s="336" t="str">
        <f ca="1">[2]!YBHIST($F262,$I262,X$25,"sec","")</f>
        <v>E</v>
      </c>
      <c r="AB262" s="336" t="e">
        <f t="shared" ref="AB262" ca="1" si="1246">X261-Z262</f>
        <v>#VALUE!</v>
      </c>
      <c r="AC262" s="341" t="e">
        <f t="shared" ref="AC262" ca="1" si="1247">Y262+Z262</f>
        <v>#VALUE!</v>
      </c>
      <c r="AD262" s="342">
        <f ca="1">VLOOKUP($I262, 'Barcap OAD'!$A:$S, $F$26, FALSE)</f>
        <v>7.5514489999999999</v>
      </c>
      <c r="AE262" s="339" t="e">
        <f t="shared" ref="AE262" ca="1" si="1248">X262*AD262/10000</f>
        <v>#VALUE!</v>
      </c>
      <c r="AF262" s="343" t="e">
        <f t="shared" ref="AF262" ca="1" si="1249">W262/AE262</f>
        <v>#VALUE!</v>
      </c>
      <c r="AG262" s="332" t="e">
        <f t="shared" ref="AG262" ca="1" si="1250">-AC262*AF261</f>
        <v>#VALUE!</v>
      </c>
      <c r="AH262" s="337" t="e">
        <f t="shared" ref="AH262" ca="1" si="1251">AG262/K261</f>
        <v>#VALUE!</v>
      </c>
      <c r="AI262" s="332" t="e">
        <f t="shared" ref="AI262" ca="1" si="1252">AL262+AK262</f>
        <v>#VALUE!</v>
      </c>
      <c r="AJ262" s="337" t="e">
        <f t="shared" ref="AJ262" ca="1" si="1253">AF262-AF261</f>
        <v>#VALUE!</v>
      </c>
      <c r="AK262" s="341" t="e">
        <f t="shared" ref="AK262" ca="1" si="1254">(AJ262*Y262)/2</f>
        <v>#VALUE!</v>
      </c>
      <c r="AL262" s="344" t="e">
        <f t="shared" ref="AL262" ca="1" si="1255">AG262+R262</f>
        <v>#VALUE!</v>
      </c>
      <c r="AM262" s="337" t="e">
        <f t="shared" ref="AM262" ca="1" si="1256">AL262/K261</f>
        <v>#VALUE!</v>
      </c>
      <c r="AN262" s="332" t="e">
        <f ca="1">SUM(AL$53:AL262)</f>
        <v>#VALUE!</v>
      </c>
      <c r="AO262" s="345" t="e">
        <f t="shared" ref="AO262" ca="1" si="1257">BL262</f>
        <v>#VALUE!</v>
      </c>
      <c r="AP262" s="346" t="e">
        <f t="shared" ref="AP262" ca="1" si="1258">(Z262*AF262*-1)+P262</f>
        <v>#VALUE!</v>
      </c>
      <c r="AQ262" s="347" t="e">
        <f t="shared" ref="AQ262" ca="1" si="1259">AP262/K261</f>
        <v>#VALUE!</v>
      </c>
      <c r="AR262" s="204"/>
      <c r="AS262" s="221"/>
      <c r="AX262" s="208" t="str">
        <f ca="1">[2]!YBHIST($I$210,$I262,J$25,"sec","")</f>
        <v>E</v>
      </c>
      <c r="AY262" s="206" t="str">
        <f ca="1">[2]!YBPRICE($I$210,AX262&amp;"d","Market","AccruedInterest","Swap",$I262,"LMMSkew","","Model",100,"")</f>
        <v>E</v>
      </c>
      <c r="BA262" s="67">
        <f t="shared" si="1135"/>
        <v>-14</v>
      </c>
      <c r="BI262" s="517" t="e">
        <f t="shared" ref="BI262" ca="1" si="1260">1+S262</f>
        <v>#VALUE!</v>
      </c>
      <c r="BJ262" s="517" t="e">
        <f ca="1">PRODUCT($BI$239:BI262)-1</f>
        <v>#VALUE!</v>
      </c>
      <c r="BK262" s="517" t="e">
        <f t="shared" ref="BK262" ca="1" si="1261">1+AM262</f>
        <v>#VALUE!</v>
      </c>
      <c r="BL262" s="517" t="e">
        <f ca="1">PRODUCT($BK$239:BK262)-1</f>
        <v>#VALUE!</v>
      </c>
    </row>
    <row r="263" spans="3:64" ht="15">
      <c r="C263" s="222">
        <f t="shared" ca="1" si="1182"/>
        <v>41708</v>
      </c>
      <c r="D263" s="70">
        <f t="shared" ref="D263" ca="1" si="1262">I263+35</f>
        <v>41733</v>
      </c>
      <c r="E263" s="70" t="str">
        <f t="shared" ref="E263" ca="1" si="1263">"FNMA"&amp;TEXT($J$23,"0.0")&amp;"-TBA-"&amp;TEXT(C263,"mmm")</f>
        <v>FNMA3.0-TBA-Mar</v>
      </c>
      <c r="F263" s="70" t="str">
        <f t="shared" ref="F263" ca="1" si="1264">"FNMA"&amp;TEXT($J$23,"0.0")&amp;"-TBA-"&amp;TEXT(D263,"mmm")</f>
        <v>FNMA3.0-TBA-Apr</v>
      </c>
      <c r="G263" s="70" t="str">
        <f t="shared" si="1152"/>
        <v>FNMA3.0-TBA-GEN</v>
      </c>
      <c r="H263" s="71"/>
      <c r="I263" s="133">
        <f ca="1">[2]!YBWORKDAY(EDATE(Base_Date, BA263), -1, "USD")</f>
        <v>41698</v>
      </c>
      <c r="J263" s="234" t="str">
        <f t="shared" ref="J263" ca="1" si="1265">AX263</f>
        <v>E</v>
      </c>
      <c r="K263" s="237" t="e">
        <f t="shared" ref="K263" ca="1" si="1266">AX263+AY263</f>
        <v>#VALUE!</v>
      </c>
      <c r="L263" s="237" t="e">
        <f t="shared" ref="L263" ca="1" si="1267">K263-K262</f>
        <v>#VALUE!</v>
      </c>
      <c r="M263" s="238" t="str">
        <f ca="1">[2]!YBHIST($I$210,$I263,"LMMOAS","sec")</f>
        <v>E</v>
      </c>
      <c r="N263" s="239" t="str">
        <f ca="1">[2]!YBHIST($I$210,$I262,M$25,"sec","")</f>
        <v>E</v>
      </c>
      <c r="O263" s="240" t="str">
        <f ca="1">[2]!YBHIST("1 Month LIBOR",I263,"Yield","bmk","")</f>
        <v>E</v>
      </c>
      <c r="P263" s="237" t="e">
        <f t="shared" ref="P263" ca="1" si="1268">K262-Q263</f>
        <v>#VALUE!</v>
      </c>
      <c r="Q263" s="171" t="str">
        <f ca="1">[2]!YBSCEN($I$210,$J262&amp;"d","Market",O$25,"Swap",$I262,"LMMSkew","","Model",100,0,29,"Gradual","ParShift|N",0,"Annualized ROR",O262,100,"",,,,"Default",,,,"Default",,)</f>
        <v>E</v>
      </c>
      <c r="R263" s="237" t="e">
        <f t="shared" ref="R263" ca="1" si="1269">L263+P263</f>
        <v>#VALUE!</v>
      </c>
      <c r="S263" s="241" t="e">
        <f t="shared" ref="S263" ca="1" si="1270">R263/K262</f>
        <v>#VALUE!</v>
      </c>
      <c r="T263" s="237" t="e">
        <f ca="1">SUM(R$239:R263)</f>
        <v>#VALUE!</v>
      </c>
      <c r="U263" s="241" t="e">
        <f t="shared" ref="U263" ca="1" si="1271">BJ263</f>
        <v>#VALUE!</v>
      </c>
      <c r="V263" s="242">
        <f ca="1">VLOOKUP($I263, 'Barcap OAD'!$A:$S, $F$210, FALSE)</f>
        <v>-10.4</v>
      </c>
      <c r="W263" s="243" t="e">
        <f t="shared" ref="W263" ca="1" si="1272">K263/10000*V263</f>
        <v>#VALUE!</v>
      </c>
      <c r="X263" s="244" t="str">
        <f ca="1">[2]!YBHIST($E263,$I263,X$25,"sec","")</f>
        <v>E</v>
      </c>
      <c r="Y263" s="237" t="e">
        <f t="shared" ref="Y263" ca="1" si="1273">X263-X262</f>
        <v>#VALUE!</v>
      </c>
      <c r="Z263" s="171" t="e">
        <f t="shared" ref="Z263" ca="1" si="1274">X262-AA262</f>
        <v>#VALUE!</v>
      </c>
      <c r="AA263" s="171" t="str">
        <f ca="1">[2]!YBHIST($F263,$I263,X$25,"sec","")</f>
        <v>E</v>
      </c>
      <c r="AB263" s="171" t="e">
        <f t="shared" ref="AB263" ca="1" si="1275">X262-Z263</f>
        <v>#VALUE!</v>
      </c>
      <c r="AC263" s="245" t="e">
        <f t="shared" ref="AC263" ca="1" si="1276">Y263+Z263</f>
        <v>#VALUE!</v>
      </c>
      <c r="AD263" s="246">
        <f ca="1">VLOOKUP($I263, 'Barcap OAD'!$A:$S, $F$26, FALSE)</f>
        <v>7.6578980000000003</v>
      </c>
      <c r="AE263" s="243" t="e">
        <f t="shared" ref="AE263" ca="1" si="1277">X263*AD263/10000</f>
        <v>#VALUE!</v>
      </c>
      <c r="AF263" s="247" t="e">
        <f t="shared" ref="AF263" ca="1" si="1278">W263/AE263</f>
        <v>#VALUE!</v>
      </c>
      <c r="AG263" s="237" t="e">
        <f t="shared" ref="AG263" ca="1" si="1279">-AC263*AF262</f>
        <v>#VALUE!</v>
      </c>
      <c r="AH263" s="241" t="e">
        <f t="shared" ref="AH263" ca="1" si="1280">AG263/K262</f>
        <v>#VALUE!</v>
      </c>
      <c r="AI263" s="237" t="e">
        <f t="shared" ref="AI263" ca="1" si="1281">AL263+AK263</f>
        <v>#VALUE!</v>
      </c>
      <c r="AJ263" s="241" t="e">
        <f t="shared" ref="AJ263" ca="1" si="1282">AF263-AF262</f>
        <v>#VALUE!</v>
      </c>
      <c r="AK263" s="245" t="e">
        <f t="shared" ref="AK263" ca="1" si="1283">(AJ263*Y263)/2</f>
        <v>#VALUE!</v>
      </c>
      <c r="AL263" s="248" t="e">
        <f t="shared" ref="AL263" ca="1" si="1284">AG263+R263</f>
        <v>#VALUE!</v>
      </c>
      <c r="AM263" s="241" t="e">
        <f t="shared" ref="AM263" ca="1" si="1285">AL263/K262</f>
        <v>#VALUE!</v>
      </c>
      <c r="AN263" s="237" t="e">
        <f ca="1">SUM(AL$53:AL263)</f>
        <v>#VALUE!</v>
      </c>
      <c r="AO263" s="203" t="e">
        <f t="shared" ref="AO263" ca="1" si="1286">BL263</f>
        <v>#VALUE!</v>
      </c>
      <c r="AP263" s="249" t="e">
        <f t="shared" ref="AP263" ca="1" si="1287">(Z263*AF263*-1)+P263</f>
        <v>#VALUE!</v>
      </c>
      <c r="AQ263" s="250" t="e">
        <f t="shared" ref="AQ263" ca="1" si="1288">AP263/K262</f>
        <v>#VALUE!</v>
      </c>
      <c r="AR263" s="204"/>
      <c r="AS263" s="221"/>
      <c r="AX263" s="208" t="str">
        <f ca="1">[2]!YBHIST($I$210,$I263,J$25,"sec","")</f>
        <v>E</v>
      </c>
      <c r="AY263" s="206" t="str">
        <f ca="1">[2]!YBPRICE($I$210,AX263&amp;"d","Market","AccruedInterest","Swap",$I263,"LMMSkew","","Model",100,"")</f>
        <v>E</v>
      </c>
      <c r="BA263" s="67">
        <f t="shared" si="1135"/>
        <v>-13</v>
      </c>
      <c r="BI263" s="517" t="e">
        <f t="shared" ref="BI263" ca="1" si="1289">1+S263</f>
        <v>#VALUE!</v>
      </c>
      <c r="BJ263" s="517" t="e">
        <f ca="1">PRODUCT($BI$239:BI263)-1</f>
        <v>#VALUE!</v>
      </c>
      <c r="BK263" s="517" t="e">
        <f t="shared" ref="BK263" ca="1" si="1290">1+AM263</f>
        <v>#VALUE!</v>
      </c>
      <c r="BL263" s="517" t="e">
        <f ca="1">PRODUCT($BK$239:BK263)-1</f>
        <v>#VALUE!</v>
      </c>
    </row>
    <row r="264" spans="3:64" ht="15">
      <c r="C264" s="222">
        <f t="shared" ref="C264" ca="1" si="1291">I264+10</f>
        <v>41739</v>
      </c>
      <c r="D264" s="70">
        <f t="shared" ref="D264" ca="1" si="1292">I264+35</f>
        <v>41764</v>
      </c>
      <c r="E264" s="70" t="str">
        <f t="shared" ref="E264" ca="1" si="1293">"FNMA"&amp;TEXT($J$23,"0.0")&amp;"-TBA-"&amp;TEXT(C264,"mmm")</f>
        <v>FNMA3.0-TBA-Apr</v>
      </c>
      <c r="F264" s="70" t="str">
        <f t="shared" ref="F264" ca="1" si="1294">"FNMA"&amp;TEXT($J$23,"0.0")&amp;"-TBA-"&amp;TEXT(D264,"mmm")</f>
        <v>FNMA3.0-TBA-May</v>
      </c>
      <c r="G264" s="70" t="str">
        <f t="shared" si="1152"/>
        <v>FNMA3.0-TBA-GEN</v>
      </c>
      <c r="H264" s="71"/>
      <c r="I264" s="133">
        <f ca="1">[2]!YBWORKDAY(EDATE(Base_Date, BA264), -1, "USD")</f>
        <v>41729</v>
      </c>
      <c r="J264" s="234" t="str">
        <f t="shared" ref="J264" ca="1" si="1295">AX264</f>
        <v>E</v>
      </c>
      <c r="K264" s="237" t="e">
        <f t="shared" ref="K264" ca="1" si="1296">AX264+AY264</f>
        <v>#VALUE!</v>
      </c>
      <c r="L264" s="237" t="e">
        <f t="shared" ref="L264" ca="1" si="1297">K264-K263</f>
        <v>#VALUE!</v>
      </c>
      <c r="M264" s="238" t="str">
        <f ca="1">[2]!YBHIST($I$210,$I264,"LMMOAS","sec")</f>
        <v>E</v>
      </c>
      <c r="N264" s="239" t="str">
        <f ca="1">[2]!YBHIST($I$210,$I263,M$25,"sec","")</f>
        <v>E</v>
      </c>
      <c r="O264" s="240" t="str">
        <f ca="1">[2]!YBHIST("1 Month LIBOR",I264,"Yield","bmk","")</f>
        <v>E</v>
      </c>
      <c r="P264" s="237" t="e">
        <f t="shared" ref="P264" ca="1" si="1298">K263-Q264</f>
        <v>#VALUE!</v>
      </c>
      <c r="Q264" s="171" t="str">
        <f ca="1">[2]!YBSCEN($I$210,$J263&amp;"d","Market",O$25,"Swap",$I263,"LMMSkew","","Model",100,0,29,"Gradual","ParShift|N",0,"Annualized ROR",O263,100,"",,,,"Default",,,,"Default",,)</f>
        <v>E</v>
      </c>
      <c r="R264" s="237" t="e">
        <f t="shared" ref="R264" ca="1" si="1299">L264+P264</f>
        <v>#VALUE!</v>
      </c>
      <c r="S264" s="241" t="e">
        <f t="shared" ref="S264" ca="1" si="1300">R264/K263</f>
        <v>#VALUE!</v>
      </c>
      <c r="T264" s="237" t="e">
        <f ca="1">SUM(R$239:R264)</f>
        <v>#VALUE!</v>
      </c>
      <c r="U264" s="241" t="e">
        <f t="shared" ref="U264" ca="1" si="1301">BJ264</f>
        <v>#VALUE!</v>
      </c>
      <c r="V264" s="242">
        <f ca="1">VLOOKUP($I264, 'Barcap OAD'!$A:$S, $F$210, FALSE)</f>
        <v>-10</v>
      </c>
      <c r="W264" s="243" t="e">
        <f t="shared" ref="W264" ca="1" si="1302">K264/10000*V264</f>
        <v>#VALUE!</v>
      </c>
      <c r="X264" s="244" t="str">
        <f ca="1">[2]!YBHIST($E264,$I264,X$25,"sec","")</f>
        <v>E</v>
      </c>
      <c r="Y264" s="237" t="e">
        <f t="shared" ref="Y264" ca="1" si="1303">X264-X263</f>
        <v>#VALUE!</v>
      </c>
      <c r="Z264" s="171" t="e">
        <f t="shared" ref="Z264" ca="1" si="1304">X263-AA263</f>
        <v>#VALUE!</v>
      </c>
      <c r="AA264" s="171" t="str">
        <f ca="1">[2]!YBHIST($F264,$I264,X$25,"sec","")</f>
        <v>E</v>
      </c>
      <c r="AB264" s="171" t="e">
        <f t="shared" ref="AB264" ca="1" si="1305">X263-Z264</f>
        <v>#VALUE!</v>
      </c>
      <c r="AC264" s="245" t="e">
        <f t="shared" ref="AC264" ca="1" si="1306">Y264+Z264</f>
        <v>#VALUE!</v>
      </c>
      <c r="AD264" s="246">
        <f ca="1">VLOOKUP($I264, 'Barcap OAD'!$A:$S, $F$26, FALSE)</f>
        <v>7.6721079999999997</v>
      </c>
      <c r="AE264" s="243" t="e">
        <f t="shared" ref="AE264" ca="1" si="1307">X264*AD264/10000</f>
        <v>#VALUE!</v>
      </c>
      <c r="AF264" s="247" t="e">
        <f t="shared" ref="AF264" ca="1" si="1308">W264/AE264</f>
        <v>#VALUE!</v>
      </c>
      <c r="AG264" s="237" t="e">
        <f t="shared" ref="AG264" ca="1" si="1309">-AC264*AF263</f>
        <v>#VALUE!</v>
      </c>
      <c r="AH264" s="241" t="e">
        <f t="shared" ref="AH264" ca="1" si="1310">AG264/K263</f>
        <v>#VALUE!</v>
      </c>
      <c r="AI264" s="237" t="e">
        <f t="shared" ref="AI264" ca="1" si="1311">AL264+AK264</f>
        <v>#VALUE!</v>
      </c>
      <c r="AJ264" s="241" t="e">
        <f t="shared" ref="AJ264" ca="1" si="1312">AF264-AF263</f>
        <v>#VALUE!</v>
      </c>
      <c r="AK264" s="245" t="e">
        <f t="shared" ref="AK264" ca="1" si="1313">(AJ264*Y264)/2</f>
        <v>#VALUE!</v>
      </c>
      <c r="AL264" s="248" t="e">
        <f t="shared" ref="AL264" ca="1" si="1314">AG264+R264</f>
        <v>#VALUE!</v>
      </c>
      <c r="AM264" s="241" t="e">
        <f t="shared" ref="AM264" ca="1" si="1315">AL264/K263</f>
        <v>#VALUE!</v>
      </c>
      <c r="AN264" s="237" t="e">
        <f ca="1">SUM(AL$53:AL264)</f>
        <v>#VALUE!</v>
      </c>
      <c r="AO264" s="203" t="e">
        <f t="shared" ref="AO264" ca="1" si="1316">BL264</f>
        <v>#VALUE!</v>
      </c>
      <c r="AP264" s="249" t="e">
        <f t="shared" ref="AP264" ca="1" si="1317">(Z264*AF264*-1)+P264</f>
        <v>#VALUE!</v>
      </c>
      <c r="AQ264" s="250" t="e">
        <f t="shared" ref="AQ264" ca="1" si="1318">AP264/K263</f>
        <v>#VALUE!</v>
      </c>
      <c r="AR264" s="204"/>
      <c r="AS264" s="221"/>
      <c r="AX264" s="208" t="str">
        <f ca="1">[2]!YBHIST($I$210,$I264,J$25,"sec","")</f>
        <v>E</v>
      </c>
      <c r="AY264" s="206" t="str">
        <f ca="1">[2]!YBPRICE($I$210,AX264&amp;"d","Market","AccruedInterest","Swap",$I264,"LMMSkew","","Model",100,"")</f>
        <v>E</v>
      </c>
      <c r="BA264" s="67">
        <f t="shared" si="1135"/>
        <v>-12</v>
      </c>
      <c r="BI264" s="517" t="e">
        <f t="shared" ref="BI264" ca="1" si="1319">1+S264</f>
        <v>#VALUE!</v>
      </c>
      <c r="BJ264" s="517" t="e">
        <f ca="1">PRODUCT($BI$239:BI264)-1</f>
        <v>#VALUE!</v>
      </c>
      <c r="BK264" s="517" t="e">
        <f t="shared" ref="BK264" ca="1" si="1320">1+AM264</f>
        <v>#VALUE!</v>
      </c>
      <c r="BL264" s="517" t="e">
        <f ca="1">PRODUCT($BK$239:BK264)-1</f>
        <v>#VALUE!</v>
      </c>
    </row>
    <row r="265" spans="3:64" ht="15">
      <c r="C265" s="222">
        <f t="shared" ref="C265" ca="1" si="1321">I265+10</f>
        <v>41769</v>
      </c>
      <c r="D265" s="70">
        <f t="shared" ref="D265" ca="1" si="1322">I265+35</f>
        <v>41794</v>
      </c>
      <c r="E265" s="70" t="str">
        <f t="shared" ref="E265" ca="1" si="1323">"FNMA"&amp;TEXT($J$23,"0.0")&amp;"-TBA-"&amp;TEXT(C265,"mmm")</f>
        <v>FNMA3.0-TBA-May</v>
      </c>
      <c r="F265" s="70" t="str">
        <f t="shared" ref="F265" ca="1" si="1324">"FNMA"&amp;TEXT($J$23,"0.0")&amp;"-TBA-"&amp;TEXT(D265,"mmm")</f>
        <v>FNMA3.0-TBA-Jun</v>
      </c>
      <c r="G265" s="70" t="str">
        <f t="shared" si="1152"/>
        <v>FNMA3.0-TBA-GEN</v>
      </c>
      <c r="H265" s="71"/>
      <c r="I265" s="133">
        <f ca="1">[2]!YBWORKDAY(EDATE(Base_Date, BA265), -1, "USD")</f>
        <v>41759</v>
      </c>
      <c r="J265" s="234" t="str">
        <f t="shared" ref="J265" ca="1" si="1325">AX265</f>
        <v>E</v>
      </c>
      <c r="K265" s="237" t="e">
        <f t="shared" ref="K265" ca="1" si="1326">AX265+AY265</f>
        <v>#VALUE!</v>
      </c>
      <c r="L265" s="237" t="e">
        <f t="shared" ref="L265" ca="1" si="1327">K265-K264</f>
        <v>#VALUE!</v>
      </c>
      <c r="M265" s="238" t="str">
        <f ca="1">[2]!YBHIST($I$210,$I265,"LMMOAS","sec")</f>
        <v>E</v>
      </c>
      <c r="N265" s="239" t="str">
        <f ca="1">[2]!YBHIST($I$210,$I264,M$25,"sec","")</f>
        <v>E</v>
      </c>
      <c r="O265" s="240" t="str">
        <f ca="1">[2]!YBHIST("1 Month LIBOR",I265,"Yield","bmk","")</f>
        <v>E</v>
      </c>
      <c r="P265" s="237" t="e">
        <f t="shared" ref="P265" ca="1" si="1328">K264-Q265</f>
        <v>#VALUE!</v>
      </c>
      <c r="Q265" s="171" t="str">
        <f ca="1">[2]!YBSCEN($I$210,$J264&amp;"d","Market",O$25,"Swap",$I264,"LMMSkew","","Model",100,0,29,"Gradual","ParShift|N",0,"Annualized ROR",O264,100,"",,,,"Default",,,,"Default",,)</f>
        <v>E</v>
      </c>
      <c r="R265" s="237" t="e">
        <f t="shared" ref="R265" ca="1" si="1329">L265+P265</f>
        <v>#VALUE!</v>
      </c>
      <c r="S265" s="241" t="e">
        <f t="shared" ref="S265" ca="1" si="1330">R265/K264</f>
        <v>#VALUE!</v>
      </c>
      <c r="T265" s="237" t="e">
        <f ca="1">SUM(R$239:R265)</f>
        <v>#VALUE!</v>
      </c>
      <c r="U265" s="241" t="e">
        <f t="shared" ref="U265" ca="1" si="1331">BJ265</f>
        <v>#VALUE!</v>
      </c>
      <c r="V265" s="242">
        <f ca="1">VLOOKUP($I265, 'Barcap OAD'!$A:$S, $F$210, FALSE)</f>
        <v>-10.8</v>
      </c>
      <c r="W265" s="243" t="e">
        <f t="shared" ref="W265" ca="1" si="1332">K265/10000*V265</f>
        <v>#VALUE!</v>
      </c>
      <c r="X265" s="244" t="str">
        <f ca="1">[2]!YBHIST($E265,$I265,X$25,"sec","")</f>
        <v>E</v>
      </c>
      <c r="Y265" s="237" t="e">
        <f t="shared" ref="Y265" ca="1" si="1333">X265-X264</f>
        <v>#VALUE!</v>
      </c>
      <c r="Z265" s="171" t="e">
        <f t="shared" ref="Z265" ca="1" si="1334">X264-AA264</f>
        <v>#VALUE!</v>
      </c>
      <c r="AA265" s="171" t="str">
        <f ca="1">[2]!YBHIST($F265,$I265,X$25,"sec","")</f>
        <v>E</v>
      </c>
      <c r="AB265" s="171" t="e">
        <f t="shared" ref="AB265" ca="1" si="1335">X264-Z265</f>
        <v>#VALUE!</v>
      </c>
      <c r="AC265" s="245" t="e">
        <f t="shared" ref="AC265" ca="1" si="1336">Y265+Z265</f>
        <v>#VALUE!</v>
      </c>
      <c r="AD265" s="246">
        <f ca="1">VLOOKUP($I265, 'Barcap OAD'!$A:$S, $F$26, FALSE)</f>
        <v>7.508197</v>
      </c>
      <c r="AE265" s="243" t="e">
        <f t="shared" ref="AE265" ca="1" si="1337">X265*AD265/10000</f>
        <v>#VALUE!</v>
      </c>
      <c r="AF265" s="247" t="e">
        <f t="shared" ref="AF265" ca="1" si="1338">W265/AE265</f>
        <v>#VALUE!</v>
      </c>
      <c r="AG265" s="237" t="e">
        <f t="shared" ref="AG265" ca="1" si="1339">-AC265*AF264</f>
        <v>#VALUE!</v>
      </c>
      <c r="AH265" s="241" t="e">
        <f t="shared" ref="AH265" ca="1" si="1340">AG265/K264</f>
        <v>#VALUE!</v>
      </c>
      <c r="AI265" s="237" t="e">
        <f t="shared" ref="AI265" ca="1" si="1341">AL265+AK265</f>
        <v>#VALUE!</v>
      </c>
      <c r="AJ265" s="241" t="e">
        <f t="shared" ref="AJ265" ca="1" si="1342">AF265-AF264</f>
        <v>#VALUE!</v>
      </c>
      <c r="AK265" s="245" t="e">
        <f t="shared" ref="AK265" ca="1" si="1343">(AJ265*Y265)/2</f>
        <v>#VALUE!</v>
      </c>
      <c r="AL265" s="248" t="e">
        <f t="shared" ref="AL265" ca="1" si="1344">AG265+R265</f>
        <v>#VALUE!</v>
      </c>
      <c r="AM265" s="241" t="e">
        <f t="shared" ref="AM265" ca="1" si="1345">AL265/K264</f>
        <v>#VALUE!</v>
      </c>
      <c r="AN265" s="237" t="e">
        <f ca="1">SUM(AL$53:AL265)</f>
        <v>#VALUE!</v>
      </c>
      <c r="AO265" s="203" t="e">
        <f t="shared" ref="AO265" ca="1" si="1346">BL265</f>
        <v>#VALUE!</v>
      </c>
      <c r="AP265" s="249" t="e">
        <f t="shared" ref="AP265" ca="1" si="1347">(Z265*AF265*-1)+P265</f>
        <v>#VALUE!</v>
      </c>
      <c r="AQ265" s="250" t="e">
        <f t="shared" ref="AQ265" ca="1" si="1348">AP265/K264</f>
        <v>#VALUE!</v>
      </c>
      <c r="AR265" s="204"/>
      <c r="AS265" s="221"/>
      <c r="AX265" s="208" t="str">
        <f ca="1">[2]!YBHIST($I$210,$I265,J$25,"sec","")</f>
        <v>E</v>
      </c>
      <c r="AY265" s="206" t="str">
        <f ca="1">[2]!YBPRICE($I$210,AX265&amp;"d","Market","AccruedInterest","Swap",$I265,"LMMSkew","","Model",100,"")</f>
        <v>E</v>
      </c>
      <c r="BA265" s="67">
        <f t="shared" si="1135"/>
        <v>-11</v>
      </c>
      <c r="BI265" s="517" t="e">
        <f t="shared" ref="BI265" ca="1" si="1349">1+S265</f>
        <v>#VALUE!</v>
      </c>
      <c r="BJ265" s="517" t="e">
        <f ca="1">PRODUCT($BI$239:BI265)-1</f>
        <v>#VALUE!</v>
      </c>
      <c r="BK265" s="517" t="e">
        <f t="shared" ref="BK265" ca="1" si="1350">1+AM265</f>
        <v>#VALUE!</v>
      </c>
      <c r="BL265" s="517" t="e">
        <f ca="1">PRODUCT($BK$239:BK265)-1</f>
        <v>#VALUE!</v>
      </c>
    </row>
    <row r="266" spans="3:64" ht="15">
      <c r="C266" s="222">
        <f t="shared" ref="C266" ca="1" si="1351">I266+10</f>
        <v>41799</v>
      </c>
      <c r="D266" s="70">
        <f t="shared" ref="D266" ca="1" si="1352">I266+35</f>
        <v>41824</v>
      </c>
      <c r="E266" s="70" t="str">
        <f t="shared" ref="E266" ca="1" si="1353">"FNMA"&amp;TEXT($J$23,"0.0")&amp;"-TBA-"&amp;TEXT(C266,"mmm")</f>
        <v>FNMA3.0-TBA-Jun</v>
      </c>
      <c r="F266" s="70" t="str">
        <f t="shared" ref="F266" ca="1" si="1354">"FNMA"&amp;TEXT($J$23,"0.0")&amp;"-TBA-"&amp;TEXT(D266,"mmm")</f>
        <v>FNMA3.0-TBA-Jul</v>
      </c>
      <c r="G266" s="70" t="str">
        <f t="shared" si="1152"/>
        <v>FNMA3.0-TBA-GEN</v>
      </c>
      <c r="H266" s="71"/>
      <c r="I266" s="133">
        <f ca="1">[2]!YBWORKDAY(EDATE(Base_Date, BA266), -1, "USD")</f>
        <v>41789</v>
      </c>
      <c r="J266" s="331" t="str">
        <f t="shared" ref="J266" ca="1" si="1355">AX266</f>
        <v>E</v>
      </c>
      <c r="K266" s="332" t="e">
        <f t="shared" ref="K266" ca="1" si="1356">AX266+AY266</f>
        <v>#VALUE!</v>
      </c>
      <c r="L266" s="332" t="e">
        <f t="shared" ref="L266" ca="1" si="1357">K266-K265</f>
        <v>#VALUE!</v>
      </c>
      <c r="M266" s="333" t="str">
        <f ca="1">[2]!YBHIST($I$210,$I266,"LMMOAS","sec")</f>
        <v>E</v>
      </c>
      <c r="N266" s="334" t="str">
        <f ca="1">[2]!YBHIST($I$210,$I265,M$25,"sec","")</f>
        <v>E</v>
      </c>
      <c r="O266" s="335" t="str">
        <f ca="1">[2]!YBHIST("1 Month LIBOR",I266,"Yield","bmk","")</f>
        <v>E</v>
      </c>
      <c r="P266" s="332" t="e">
        <f t="shared" ref="P266" ca="1" si="1358">K265-Q266</f>
        <v>#VALUE!</v>
      </c>
      <c r="Q266" s="336" t="str">
        <f ca="1">[2]!YBSCEN($I$210,$J265&amp;"d","Market",O$25,"Swap",$I265,"LMMSkew","","Model",100,0,29,"Gradual","ParShift|N",0,"Annualized ROR",O265,100,"",,,,"Default",,,,"Default",,)</f>
        <v>E</v>
      </c>
      <c r="R266" s="332" t="e">
        <f t="shared" ref="R266" ca="1" si="1359">L266+P266</f>
        <v>#VALUE!</v>
      </c>
      <c r="S266" s="337" t="e">
        <f t="shared" ref="S266" ca="1" si="1360">R266/K265</f>
        <v>#VALUE!</v>
      </c>
      <c r="T266" s="332" t="e">
        <f ca="1">SUM(R$239:R266)</f>
        <v>#VALUE!</v>
      </c>
      <c r="U266" s="337" t="e">
        <f t="shared" ref="U266" ca="1" si="1361">BJ266</f>
        <v>#VALUE!</v>
      </c>
      <c r="V266" s="338">
        <f ca="1">VLOOKUP($I266, 'Barcap OAD'!$A:$S, $F$210, FALSE)</f>
        <v>-12.2</v>
      </c>
      <c r="W266" s="339" t="e">
        <f t="shared" ref="W266" ca="1" si="1362">K266/10000*V266</f>
        <v>#VALUE!</v>
      </c>
      <c r="X266" s="340" t="str">
        <f ca="1">[2]!YBHIST($E266,$I266,X$25,"sec","")</f>
        <v>E</v>
      </c>
      <c r="Y266" s="332" t="e">
        <f t="shared" ref="Y266" ca="1" si="1363">X266-X265</f>
        <v>#VALUE!</v>
      </c>
      <c r="Z266" s="336" t="e">
        <f t="shared" ref="Z266" ca="1" si="1364">X265-AA265</f>
        <v>#VALUE!</v>
      </c>
      <c r="AA266" s="336" t="str">
        <f ca="1">[2]!YBHIST($F266,$I266,X$25,"sec","")</f>
        <v>E</v>
      </c>
      <c r="AB266" s="336" t="e">
        <f t="shared" ref="AB266" ca="1" si="1365">X265-Z266</f>
        <v>#VALUE!</v>
      </c>
      <c r="AC266" s="341" t="e">
        <f t="shared" ref="AC266" ca="1" si="1366">Y266+Z266</f>
        <v>#VALUE!</v>
      </c>
      <c r="AD266" s="342">
        <f ca="1">VLOOKUP($I266, 'Barcap OAD'!$A:$S, $F$26, FALSE)</f>
        <v>7.1980000000000004</v>
      </c>
      <c r="AE266" s="339" t="e">
        <f t="shared" ref="AE266" ca="1" si="1367">X266*AD266/10000</f>
        <v>#VALUE!</v>
      </c>
      <c r="AF266" s="343" t="e">
        <f t="shared" ref="AF266" ca="1" si="1368">W266/AE266</f>
        <v>#VALUE!</v>
      </c>
      <c r="AG266" s="332" t="e">
        <f t="shared" ref="AG266" ca="1" si="1369">-AC266*AF265</f>
        <v>#VALUE!</v>
      </c>
      <c r="AH266" s="337" t="e">
        <f t="shared" ref="AH266" ca="1" si="1370">AG266/K265</f>
        <v>#VALUE!</v>
      </c>
      <c r="AI266" s="332" t="e">
        <f t="shared" ref="AI266" ca="1" si="1371">AL266+AK266</f>
        <v>#VALUE!</v>
      </c>
      <c r="AJ266" s="337" t="e">
        <f t="shared" ref="AJ266" ca="1" si="1372">AF266-AF265</f>
        <v>#VALUE!</v>
      </c>
      <c r="AK266" s="341" t="e">
        <f t="shared" ref="AK266" ca="1" si="1373">(AJ266*Y266)/2</f>
        <v>#VALUE!</v>
      </c>
      <c r="AL266" s="344" t="e">
        <f t="shared" ref="AL266" ca="1" si="1374">AG266+R266</f>
        <v>#VALUE!</v>
      </c>
      <c r="AM266" s="337" t="e">
        <f t="shared" ref="AM266" ca="1" si="1375">AL266/K265</f>
        <v>#VALUE!</v>
      </c>
      <c r="AN266" s="332" t="e">
        <f ca="1">SUM(AL$53:AL266)</f>
        <v>#VALUE!</v>
      </c>
      <c r="AO266" s="345" t="e">
        <f t="shared" ref="AO266" ca="1" si="1376">BL266</f>
        <v>#VALUE!</v>
      </c>
      <c r="AP266" s="346" t="e">
        <f t="shared" ref="AP266" ca="1" si="1377">(Z266*AF266*-1)+P266</f>
        <v>#VALUE!</v>
      </c>
      <c r="AQ266" s="347" t="e">
        <f t="shared" ref="AQ266" ca="1" si="1378">AP266/K265</f>
        <v>#VALUE!</v>
      </c>
      <c r="AR266" s="204"/>
      <c r="AS266" s="221"/>
      <c r="AX266" s="208" t="str">
        <f ca="1">[2]!YBHIST($I$210,$I266,J$25,"sec","")</f>
        <v>E</v>
      </c>
      <c r="AY266" s="206" t="str">
        <f ca="1">[2]!YBPRICE($I$210,AX266&amp;"d","Market","AccruedInterest","Swap",$I266,"LMMSkew","","Model",100,"")</f>
        <v>E</v>
      </c>
      <c r="BA266" s="67">
        <f t="shared" si="1135"/>
        <v>-10</v>
      </c>
      <c r="BI266" s="517" t="e">
        <f t="shared" ref="BI266" ca="1" si="1379">1+S266</f>
        <v>#VALUE!</v>
      </c>
      <c r="BJ266" s="517" t="e">
        <f ca="1">PRODUCT($BI$239:BI266)-1</f>
        <v>#VALUE!</v>
      </c>
      <c r="BK266" s="517" t="e">
        <f t="shared" ref="BK266" ca="1" si="1380">1+AM266</f>
        <v>#VALUE!</v>
      </c>
      <c r="BL266" s="517" t="e">
        <f ca="1">PRODUCT($BK$239:BK266)-1</f>
        <v>#VALUE!</v>
      </c>
    </row>
    <row r="267" spans="3:64" ht="15">
      <c r="C267" s="222">
        <f t="shared" ref="C267" ca="1" si="1381">I267+10</f>
        <v>41830</v>
      </c>
      <c r="D267" s="70">
        <f t="shared" ref="D267" ca="1" si="1382">I267+35</f>
        <v>41855</v>
      </c>
      <c r="E267" s="70" t="str">
        <f t="shared" ref="E267" ca="1" si="1383">"FNMA"&amp;TEXT($J$23,"0.0")&amp;"-TBA-"&amp;TEXT(C267,"mmm")</f>
        <v>FNMA3.0-TBA-Jul</v>
      </c>
      <c r="F267" s="70" t="str">
        <f t="shared" ref="F267" ca="1" si="1384">"FNMA"&amp;TEXT($J$23,"0.0")&amp;"-TBA-"&amp;TEXT(D267,"mmm")</f>
        <v>FNMA3.0-TBA-Aug</v>
      </c>
      <c r="G267" s="70" t="str">
        <f t="shared" si="1152"/>
        <v>FNMA3.0-TBA-GEN</v>
      </c>
      <c r="H267" s="71"/>
      <c r="I267" s="133">
        <f ca="1">[2]!YBWORKDAY(EDATE(Base_Date, BA267), -1, "USD")</f>
        <v>41820</v>
      </c>
      <c r="J267" s="234" t="str">
        <f t="shared" ref="J267" ca="1" si="1385">AX267</f>
        <v>E</v>
      </c>
      <c r="K267" s="237" t="e">
        <f t="shared" ref="K267" ca="1" si="1386">AX267+AY267</f>
        <v>#VALUE!</v>
      </c>
      <c r="L267" s="237" t="e">
        <f t="shared" ref="L267" ca="1" si="1387">K267-K266</f>
        <v>#VALUE!</v>
      </c>
      <c r="M267" s="238" t="str">
        <f ca="1">[2]!YBHIST($I$210,$I267,"LMMOAS","sec")</f>
        <v>E</v>
      </c>
      <c r="N267" s="239" t="str">
        <f ca="1">[2]!YBHIST($I$210,$I266,M$25,"sec","")</f>
        <v>E</v>
      </c>
      <c r="O267" s="240" t="str">
        <f ca="1">[2]!YBHIST("1 Month LIBOR",I267,"Yield","bmk","")</f>
        <v>E</v>
      </c>
      <c r="P267" s="237" t="e">
        <f t="shared" ref="P267" ca="1" si="1388">K266-Q267</f>
        <v>#VALUE!</v>
      </c>
      <c r="Q267" s="171" t="str">
        <f ca="1">[2]!YBSCEN($I$210,$J266&amp;"d","Market",O$25,"Swap",$I266,"LMMSkew","","Model",100,0,29,"Gradual","ParShift|N",0,"Annualized ROR",O266,100,"",,,,"Default",,,,"Default",,)</f>
        <v>E</v>
      </c>
      <c r="R267" s="237" t="e">
        <f t="shared" ref="R267" ca="1" si="1389">L267+P267</f>
        <v>#VALUE!</v>
      </c>
      <c r="S267" s="241" t="e">
        <f t="shared" ref="S267" ca="1" si="1390">R267/K266</f>
        <v>#VALUE!</v>
      </c>
      <c r="T267" s="237" t="e">
        <f ca="1">SUM(R$239:R267)</f>
        <v>#VALUE!</v>
      </c>
      <c r="U267" s="241" t="e">
        <f t="shared" ref="U267" ca="1" si="1391">BJ267</f>
        <v>#VALUE!</v>
      </c>
      <c r="V267" s="242">
        <f ca="1">VLOOKUP($I267, 'Barcap OAD'!$A:$S, $F$210, FALSE)</f>
        <v>-12.3</v>
      </c>
      <c r="W267" s="243" t="e">
        <f t="shared" ref="W267" ca="1" si="1392">K267/10000*V267</f>
        <v>#VALUE!</v>
      </c>
      <c r="X267" s="244" t="str">
        <f ca="1">[2]!YBHIST($E267,$I267,X$25,"sec","")</f>
        <v>E</v>
      </c>
      <c r="Y267" s="237" t="e">
        <f t="shared" ref="Y267" ca="1" si="1393">X267-X266</f>
        <v>#VALUE!</v>
      </c>
      <c r="Z267" s="171" t="e">
        <f t="shared" ref="Z267" ca="1" si="1394">X266-AA266</f>
        <v>#VALUE!</v>
      </c>
      <c r="AA267" s="171" t="str">
        <f ca="1">[2]!YBHIST($F267,$I267,X$25,"sec","")</f>
        <v>E</v>
      </c>
      <c r="AB267" s="171" t="e">
        <f t="shared" ref="AB267" ca="1" si="1395">X266-Z267</f>
        <v>#VALUE!</v>
      </c>
      <c r="AC267" s="245" t="e">
        <f t="shared" ref="AC267" ca="1" si="1396">Y267+Z267</f>
        <v>#VALUE!</v>
      </c>
      <c r="AD267" s="246">
        <f ca="1">VLOOKUP($I267, 'Barcap OAD'!$A:$S, $F$26, FALSE)</f>
        <v>7.2728479999999998</v>
      </c>
      <c r="AE267" s="243" t="e">
        <f t="shared" ref="AE267" ca="1" si="1397">X267*AD267/10000</f>
        <v>#VALUE!</v>
      </c>
      <c r="AF267" s="247" t="e">
        <f t="shared" ref="AF267" ca="1" si="1398">W267/AE267</f>
        <v>#VALUE!</v>
      </c>
      <c r="AG267" s="237" t="e">
        <f t="shared" ref="AG267" ca="1" si="1399">-AC267*AF266</f>
        <v>#VALUE!</v>
      </c>
      <c r="AH267" s="241" t="e">
        <f t="shared" ref="AH267" ca="1" si="1400">AG267/K266</f>
        <v>#VALUE!</v>
      </c>
      <c r="AI267" s="237" t="e">
        <f t="shared" ref="AI267" ca="1" si="1401">AL267+AK267</f>
        <v>#VALUE!</v>
      </c>
      <c r="AJ267" s="241" t="e">
        <f t="shared" ref="AJ267" ca="1" si="1402">AF267-AF266</f>
        <v>#VALUE!</v>
      </c>
      <c r="AK267" s="245" t="e">
        <f t="shared" ref="AK267" ca="1" si="1403">(AJ267*Y267)/2</f>
        <v>#VALUE!</v>
      </c>
      <c r="AL267" s="248" t="e">
        <f t="shared" ref="AL267" ca="1" si="1404">AG267+R267</f>
        <v>#VALUE!</v>
      </c>
      <c r="AM267" s="241" t="e">
        <f t="shared" ref="AM267" ca="1" si="1405">AL267/K266</f>
        <v>#VALUE!</v>
      </c>
      <c r="AN267" s="237" t="e">
        <f ca="1">SUM(AL$53:AL267)</f>
        <v>#VALUE!</v>
      </c>
      <c r="AO267" s="203" t="e">
        <f t="shared" ref="AO267" ca="1" si="1406">BL267</f>
        <v>#VALUE!</v>
      </c>
      <c r="AP267" s="249" t="e">
        <f t="shared" ref="AP267" ca="1" si="1407">(Z267*AF267*-1)+P267</f>
        <v>#VALUE!</v>
      </c>
      <c r="AQ267" s="250" t="e">
        <f t="shared" ref="AQ267" ca="1" si="1408">AP267/K266</f>
        <v>#VALUE!</v>
      </c>
      <c r="AR267" s="204"/>
      <c r="AS267" s="221"/>
      <c r="AX267" s="208" t="str">
        <f ca="1">[2]!YBHIST($I$210,$I267,J$25,"sec","")</f>
        <v>E</v>
      </c>
      <c r="AY267" s="206" t="str">
        <f ca="1">[2]!YBPRICE($I$210,AX267&amp;"d","Market","AccruedInterest","Swap",$I267,"LMMSkew","","Model",100,"")</f>
        <v>E</v>
      </c>
      <c r="BA267" s="67">
        <f t="shared" si="1135"/>
        <v>-9</v>
      </c>
      <c r="BI267" s="517" t="e">
        <f t="shared" ref="BI267" ca="1" si="1409">1+S267</f>
        <v>#VALUE!</v>
      </c>
      <c r="BJ267" s="517" t="e">
        <f ca="1">PRODUCT($BI$239:BI267)-1</f>
        <v>#VALUE!</v>
      </c>
      <c r="BK267" s="517" t="e">
        <f t="shared" ref="BK267" ca="1" si="1410">1+AM267</f>
        <v>#VALUE!</v>
      </c>
      <c r="BL267" s="517" t="e">
        <f ca="1">PRODUCT($BK$239:BK267)-1</f>
        <v>#VALUE!</v>
      </c>
    </row>
    <row r="268" spans="3:64" ht="15">
      <c r="C268" s="222">
        <f t="shared" ref="C268" ca="1" si="1411">I268+10</f>
        <v>41861</v>
      </c>
      <c r="D268" s="70">
        <f t="shared" ref="D268" ca="1" si="1412">I268+35</f>
        <v>41886</v>
      </c>
      <c r="E268" s="70" t="str">
        <f t="shared" ref="E268" ca="1" si="1413">"FNMA"&amp;TEXT($J$23,"0.0")&amp;"-TBA-"&amp;TEXT(C268,"mmm")</f>
        <v>FNMA3.0-TBA-Aug</v>
      </c>
      <c r="F268" s="70" t="str">
        <f t="shared" ref="F268" ca="1" si="1414">"FNMA"&amp;TEXT($J$23,"0.0")&amp;"-TBA-"&amp;TEXT(D268,"mmm")</f>
        <v>FNMA3.0-TBA-Sep</v>
      </c>
      <c r="G268" s="70" t="str">
        <f t="shared" si="1152"/>
        <v>FNMA3.0-TBA-GEN</v>
      </c>
      <c r="H268" s="71"/>
      <c r="I268" s="133">
        <f ca="1">[2]!YBWORKDAY(EDATE(Base_Date, BA268), -1, "USD")</f>
        <v>41851</v>
      </c>
      <c r="J268" s="234" t="str">
        <f t="shared" ref="J268" ca="1" si="1415">AX268</f>
        <v>E</v>
      </c>
      <c r="K268" s="237" t="e">
        <f t="shared" ref="K268" ca="1" si="1416">AX268+AY268</f>
        <v>#VALUE!</v>
      </c>
      <c r="L268" s="237" t="e">
        <f t="shared" ref="L268" ca="1" si="1417">K268-K267</f>
        <v>#VALUE!</v>
      </c>
      <c r="M268" s="238" t="str">
        <f ca="1">[2]!YBHIST($I$210,$I268,"LMMOAS","sec")</f>
        <v>E</v>
      </c>
      <c r="N268" s="239" t="str">
        <f ca="1">[2]!YBHIST($I$210,$I267,M$25,"sec","")</f>
        <v>E</v>
      </c>
      <c r="O268" s="240" t="str">
        <f ca="1">[2]!YBHIST("1 Month LIBOR",I268,"Yield","bmk","")</f>
        <v>E</v>
      </c>
      <c r="P268" s="237" t="e">
        <f t="shared" ref="P268" ca="1" si="1418">K267-Q268</f>
        <v>#VALUE!</v>
      </c>
      <c r="Q268" s="171" t="str">
        <f ca="1">[2]!YBSCEN($I$210,$J267&amp;"d","Market",O$25,"Swap",$I267,"LMMSkew","","Model",100,0,29,"Gradual","ParShift|N",0,"Annualized ROR",O267,100,"",,,,"Default",,,,"Default",,)</f>
        <v>E</v>
      </c>
      <c r="R268" s="237" t="e">
        <f t="shared" ref="R268" ca="1" si="1419">L268+P268</f>
        <v>#VALUE!</v>
      </c>
      <c r="S268" s="241" t="e">
        <f t="shared" ref="S268" ca="1" si="1420">R268/K267</f>
        <v>#VALUE!</v>
      </c>
      <c r="T268" s="237" t="e">
        <f ca="1">SUM(R$239:R268)</f>
        <v>#VALUE!</v>
      </c>
      <c r="U268" s="241" t="e">
        <f t="shared" ref="U268" ca="1" si="1421">BJ268</f>
        <v>#VALUE!</v>
      </c>
      <c r="V268" s="242">
        <f ca="1">VLOOKUP($I268, 'Barcap OAD'!$A:$S, $F$210, FALSE)</f>
        <v>-11.3</v>
      </c>
      <c r="W268" s="243" t="e">
        <f t="shared" ref="W268" ca="1" si="1422">K268/10000*V268</f>
        <v>#VALUE!</v>
      </c>
      <c r="X268" s="244" t="str">
        <f ca="1">[2]!YBHIST($E268,$I268,X$25,"sec","")</f>
        <v>E</v>
      </c>
      <c r="Y268" s="237" t="e">
        <f t="shared" ref="Y268" ca="1" si="1423">X268-X267</f>
        <v>#VALUE!</v>
      </c>
      <c r="Z268" s="171" t="e">
        <f t="shared" ref="Z268" ca="1" si="1424">X267-AA267</f>
        <v>#VALUE!</v>
      </c>
      <c r="AA268" s="171" t="str">
        <f ca="1">[2]!YBHIST($F268,$I268,X$25,"sec","")</f>
        <v>E</v>
      </c>
      <c r="AB268" s="171" t="e">
        <f t="shared" ref="AB268" ca="1" si="1425">X267-Z268</f>
        <v>#VALUE!</v>
      </c>
      <c r="AC268" s="245" t="e">
        <f t="shared" ref="AC268" ca="1" si="1426">Y268+Z268</f>
        <v>#VALUE!</v>
      </c>
      <c r="AD268" s="246">
        <f ca="1">VLOOKUP($I268, 'Barcap OAD'!$A:$S, $F$26, FALSE)</f>
        <v>7.148028</v>
      </c>
      <c r="AE268" s="243" t="e">
        <f t="shared" ref="AE268" ca="1" si="1427">X268*AD268/10000</f>
        <v>#VALUE!</v>
      </c>
      <c r="AF268" s="247" t="e">
        <f t="shared" ref="AF268" ca="1" si="1428">W268/AE268</f>
        <v>#VALUE!</v>
      </c>
      <c r="AG268" s="237" t="e">
        <f t="shared" ref="AG268" ca="1" si="1429">-AC268*AF267</f>
        <v>#VALUE!</v>
      </c>
      <c r="AH268" s="241" t="e">
        <f t="shared" ref="AH268" ca="1" si="1430">AG268/K267</f>
        <v>#VALUE!</v>
      </c>
      <c r="AI268" s="237" t="e">
        <f t="shared" ref="AI268" ca="1" si="1431">AL268+AK268</f>
        <v>#VALUE!</v>
      </c>
      <c r="AJ268" s="241" t="e">
        <f t="shared" ref="AJ268" ca="1" si="1432">AF268-AF267</f>
        <v>#VALUE!</v>
      </c>
      <c r="AK268" s="245" t="e">
        <f t="shared" ref="AK268" ca="1" si="1433">(AJ268*Y268)/2</f>
        <v>#VALUE!</v>
      </c>
      <c r="AL268" s="248" t="e">
        <f t="shared" ref="AL268" ca="1" si="1434">AG268+R268</f>
        <v>#VALUE!</v>
      </c>
      <c r="AM268" s="241" t="e">
        <f t="shared" ref="AM268" ca="1" si="1435">AL268/K267</f>
        <v>#VALUE!</v>
      </c>
      <c r="AN268" s="237" t="e">
        <f ca="1">SUM(AL$53:AL268)</f>
        <v>#VALUE!</v>
      </c>
      <c r="AO268" s="203" t="e">
        <f t="shared" ref="AO268" ca="1" si="1436">BL268</f>
        <v>#VALUE!</v>
      </c>
      <c r="AP268" s="249" t="e">
        <f t="shared" ref="AP268" ca="1" si="1437">(Z268*AF268*-1)+P268</f>
        <v>#VALUE!</v>
      </c>
      <c r="AQ268" s="250" t="e">
        <f t="shared" ref="AQ268" ca="1" si="1438">AP268/K267</f>
        <v>#VALUE!</v>
      </c>
      <c r="AR268" s="204"/>
      <c r="AS268" s="221"/>
      <c r="AX268" s="208" t="str">
        <f ca="1">[2]!YBHIST($I$210,$I268,J$25,"sec","")</f>
        <v>E</v>
      </c>
      <c r="AY268" s="206" t="str">
        <f ca="1">[2]!YBPRICE($I$210,AX268&amp;"d","Market","AccruedInterest","Swap",$I268,"LMMSkew","","Model",100,"")</f>
        <v>E</v>
      </c>
      <c r="BA268" s="67">
        <f t="shared" si="1135"/>
        <v>-8</v>
      </c>
      <c r="BI268" s="517" t="e">
        <f t="shared" ref="BI268" ca="1" si="1439">1+S268</f>
        <v>#VALUE!</v>
      </c>
      <c r="BJ268" s="517" t="e">
        <f ca="1">PRODUCT($BI$239:BI268)-1</f>
        <v>#VALUE!</v>
      </c>
      <c r="BK268" s="517" t="e">
        <f t="shared" ref="BK268" ca="1" si="1440">1+AM268</f>
        <v>#VALUE!</v>
      </c>
      <c r="BL268" s="517" t="e">
        <f ca="1">PRODUCT($BK$239:BK268)-1</f>
        <v>#VALUE!</v>
      </c>
    </row>
    <row r="269" spans="3:64" ht="15">
      <c r="C269" s="222">
        <f t="shared" ref="C269" ca="1" si="1441">I269+10</f>
        <v>41890</v>
      </c>
      <c r="D269" s="70">
        <f t="shared" ref="D269" ca="1" si="1442">I269+35</f>
        <v>41915</v>
      </c>
      <c r="E269" s="70" t="str">
        <f t="shared" ref="E269" ca="1" si="1443">"FNMA"&amp;TEXT($J$23,"0.0")&amp;"-TBA-"&amp;TEXT(C269,"mmm")</f>
        <v>FNMA3.0-TBA-Sep</v>
      </c>
      <c r="F269" s="70" t="str">
        <f t="shared" ref="F269" ca="1" si="1444">"FNMA"&amp;TEXT($J$23,"0.0")&amp;"-TBA-"&amp;TEXT(D269,"mmm")</f>
        <v>FNMA3.0-TBA-Oct</v>
      </c>
      <c r="G269" s="70" t="str">
        <f t="shared" si="1152"/>
        <v>FNMA3.0-TBA-GEN</v>
      </c>
      <c r="H269" s="71"/>
      <c r="I269" s="133">
        <f ca="1">[2]!YBWORKDAY(EDATE(Base_Date, BA269), -1, "USD")</f>
        <v>41880</v>
      </c>
      <c r="J269" s="234" t="str">
        <f t="shared" ref="J269" ca="1" si="1445">AX269</f>
        <v>E</v>
      </c>
      <c r="K269" s="237" t="e">
        <f t="shared" ref="K269" ca="1" si="1446">AX269+AY269</f>
        <v>#VALUE!</v>
      </c>
      <c r="L269" s="237" t="e">
        <f t="shared" ref="L269" ca="1" si="1447">K269-K268</f>
        <v>#VALUE!</v>
      </c>
      <c r="M269" s="238" t="str">
        <f ca="1">[2]!YBHIST($I$210,$I269,"LMMOAS","sec")</f>
        <v>E</v>
      </c>
      <c r="N269" s="239" t="str">
        <f ca="1">[2]!YBHIST($I$210,$I268,M$25,"sec","")</f>
        <v>E</v>
      </c>
      <c r="O269" s="240" t="str">
        <f ca="1">[2]!YBHIST("1 Month LIBOR",I269,"Yield","bmk","")</f>
        <v>E</v>
      </c>
      <c r="P269" s="237" t="e">
        <f t="shared" ref="P269" ca="1" si="1448">K268-Q269</f>
        <v>#VALUE!</v>
      </c>
      <c r="Q269" s="171" t="str">
        <f ca="1">[2]!YBSCEN($I$210,$J268&amp;"d","Market",O$25,"Swap",$I268,"LMMSkew","","Model",100,0,29,"Gradual","ParShift|N",0,"Annualized ROR",O268,100,"",,,,"Default",,,,"Default",,)</f>
        <v>E</v>
      </c>
      <c r="R269" s="237" t="e">
        <f t="shared" ref="R269" ca="1" si="1449">L269+P269</f>
        <v>#VALUE!</v>
      </c>
      <c r="S269" s="241" t="e">
        <f t="shared" ref="S269" ca="1" si="1450">R269/K268</f>
        <v>#VALUE!</v>
      </c>
      <c r="T269" s="237" t="e">
        <f ca="1">SUM(R$239:R269)</f>
        <v>#VALUE!</v>
      </c>
      <c r="U269" s="241" t="e">
        <f t="shared" ref="U269" ca="1" si="1451">BJ269</f>
        <v>#VALUE!</v>
      </c>
      <c r="V269" s="242">
        <f ca="1">VLOOKUP($I269, 'Barcap OAD'!$A:$S, $F$210, FALSE)</f>
        <v>-12.7</v>
      </c>
      <c r="W269" s="243" t="e">
        <f t="shared" ref="W269" ca="1" si="1452">K269/10000*V269</f>
        <v>#VALUE!</v>
      </c>
      <c r="X269" s="244" t="str">
        <f ca="1">[2]!YBHIST($E269,$I269,X$25,"sec","")</f>
        <v>E</v>
      </c>
      <c r="Y269" s="237" t="e">
        <f t="shared" ref="Y269" ca="1" si="1453">X269-X268</f>
        <v>#VALUE!</v>
      </c>
      <c r="Z269" s="171" t="e">
        <f t="shared" ref="Z269" ca="1" si="1454">X268-AA268</f>
        <v>#VALUE!</v>
      </c>
      <c r="AA269" s="171" t="str">
        <f ca="1">[2]!YBHIST($F269,$I269,X$25,"sec","")</f>
        <v>E</v>
      </c>
      <c r="AB269" s="171" t="e">
        <f t="shared" ref="AB269" ca="1" si="1455">X268-Z269</f>
        <v>#VALUE!</v>
      </c>
      <c r="AC269" s="245" t="e">
        <f t="shared" ref="AC269" ca="1" si="1456">Y269+Z269</f>
        <v>#VALUE!</v>
      </c>
      <c r="AD269" s="246">
        <f ca="1">VLOOKUP($I269, 'Barcap OAD'!$A:$S, $F$26, FALSE)</f>
        <v>6.8048909999999996</v>
      </c>
      <c r="AE269" s="243" t="e">
        <f t="shared" ref="AE269" ca="1" si="1457">X269*AD269/10000</f>
        <v>#VALUE!</v>
      </c>
      <c r="AF269" s="247" t="e">
        <f t="shared" ref="AF269" ca="1" si="1458">W269/AE269</f>
        <v>#VALUE!</v>
      </c>
      <c r="AG269" s="237" t="e">
        <f t="shared" ref="AG269" ca="1" si="1459">-AC269*AF268</f>
        <v>#VALUE!</v>
      </c>
      <c r="AH269" s="241" t="e">
        <f t="shared" ref="AH269" ca="1" si="1460">AG269/K268</f>
        <v>#VALUE!</v>
      </c>
      <c r="AI269" s="237" t="e">
        <f t="shared" ref="AI269" ca="1" si="1461">AL269+AK269</f>
        <v>#VALUE!</v>
      </c>
      <c r="AJ269" s="241" t="e">
        <f t="shared" ref="AJ269" ca="1" si="1462">AF269-AF268</f>
        <v>#VALUE!</v>
      </c>
      <c r="AK269" s="245" t="e">
        <f t="shared" ref="AK269" ca="1" si="1463">(AJ269*Y269)/2</f>
        <v>#VALUE!</v>
      </c>
      <c r="AL269" s="248" t="e">
        <f t="shared" ref="AL269" ca="1" si="1464">AG269+R269</f>
        <v>#VALUE!</v>
      </c>
      <c r="AM269" s="241" t="e">
        <f t="shared" ref="AM269" ca="1" si="1465">AL269/K268</f>
        <v>#VALUE!</v>
      </c>
      <c r="AN269" s="237" t="e">
        <f ca="1">SUM(AL$53:AL269)</f>
        <v>#VALUE!</v>
      </c>
      <c r="AO269" s="203" t="e">
        <f t="shared" ref="AO269" ca="1" si="1466">BL269</f>
        <v>#VALUE!</v>
      </c>
      <c r="AP269" s="249" t="e">
        <f t="shared" ref="AP269" ca="1" si="1467">(Z269*AF269*-1)+P269</f>
        <v>#VALUE!</v>
      </c>
      <c r="AQ269" s="250" t="e">
        <f t="shared" ref="AQ269" ca="1" si="1468">AP269/K268</f>
        <v>#VALUE!</v>
      </c>
      <c r="AR269" s="204"/>
      <c r="AS269" s="221"/>
      <c r="AX269" s="208" t="str">
        <f ca="1">[2]!YBHIST($I$210,$I269,J$25,"sec","")</f>
        <v>E</v>
      </c>
      <c r="AY269" s="206" t="str">
        <f ca="1">[2]!YBPRICE($I$210,AX269&amp;"d","Market","AccruedInterest","Swap",$I269,"LMMSkew","","Model",100,"")</f>
        <v>E</v>
      </c>
      <c r="BA269" s="67">
        <f t="shared" si="1135"/>
        <v>-7</v>
      </c>
      <c r="BI269" s="517" t="e">
        <f t="shared" ref="BI269" ca="1" si="1469">1+S269</f>
        <v>#VALUE!</v>
      </c>
      <c r="BJ269" s="517" t="e">
        <f ca="1">PRODUCT($BI$239:BI269)-1</f>
        <v>#VALUE!</v>
      </c>
      <c r="BK269" s="517" t="e">
        <f t="shared" ref="BK269" ca="1" si="1470">1+AM269</f>
        <v>#VALUE!</v>
      </c>
      <c r="BL269" s="517" t="e">
        <f ca="1">PRODUCT($BK$239:BK269)-1</f>
        <v>#VALUE!</v>
      </c>
    </row>
    <row r="270" spans="3:64" ht="15">
      <c r="C270" s="222">
        <f t="shared" ref="C270" ca="1" si="1471">I270+10</f>
        <v>41922</v>
      </c>
      <c r="D270" s="70">
        <f t="shared" ref="D270" ca="1" si="1472">I270+35</f>
        <v>41947</v>
      </c>
      <c r="E270" s="70" t="str">
        <f t="shared" ref="E270" ca="1" si="1473">"FNMA"&amp;TEXT($J$23,"0.0")&amp;"-TBA-"&amp;TEXT(C270,"mmm")</f>
        <v>FNMA3.0-TBA-Oct</v>
      </c>
      <c r="F270" s="70" t="str">
        <f t="shared" ref="F270" ca="1" si="1474">"FNMA"&amp;TEXT($J$23,"0.0")&amp;"-TBA-"&amp;TEXT(D270,"mmm")</f>
        <v>FNMA3.0-TBA-Nov</v>
      </c>
      <c r="G270" s="70" t="str">
        <f t="shared" si="1152"/>
        <v>FNMA3.0-TBA-GEN</v>
      </c>
      <c r="H270" s="71"/>
      <c r="I270" s="133">
        <f ca="1">[2]!YBWORKDAY(EDATE(Base_Date, BA270), -1, "USD")</f>
        <v>41912</v>
      </c>
      <c r="J270" s="234" t="str">
        <f t="shared" ref="J270" ca="1" si="1475">AX270</f>
        <v>E</v>
      </c>
      <c r="K270" s="237" t="e">
        <f t="shared" ref="K270" ca="1" si="1476">AX270+AY270</f>
        <v>#VALUE!</v>
      </c>
      <c r="L270" s="237" t="e">
        <f t="shared" ref="L270" ca="1" si="1477">K270-K269</f>
        <v>#VALUE!</v>
      </c>
      <c r="M270" s="238" t="str">
        <f ca="1">[2]!YBHIST($I$210,$I270,"LMMOAS","sec")</f>
        <v>E</v>
      </c>
      <c r="N270" s="239" t="str">
        <f ca="1">[2]!YBHIST($I$210,$I269,M$25,"sec","")</f>
        <v>E</v>
      </c>
      <c r="O270" s="240" t="str">
        <f ca="1">[2]!YBHIST("1 Month LIBOR",I270,"Yield","bmk","")</f>
        <v>E</v>
      </c>
      <c r="P270" s="237" t="e">
        <f t="shared" ref="P270" ca="1" si="1478">K269-Q270</f>
        <v>#VALUE!</v>
      </c>
      <c r="Q270" s="171" t="str">
        <f ca="1">[2]!YBSCEN($I$210,$J269&amp;"d","Market",O$25,"Swap",$I269,"LMMSkew","","Model",100,0,29,"Gradual","ParShift|N",0,"Annualized ROR",O269,100,"",,,,"Default",,,,"Default",,)</f>
        <v>E</v>
      </c>
      <c r="R270" s="237" t="e">
        <f t="shared" ref="R270" ca="1" si="1479">L270+P270</f>
        <v>#VALUE!</v>
      </c>
      <c r="S270" s="241" t="e">
        <f t="shared" ref="S270" ca="1" si="1480">R270/K269</f>
        <v>#VALUE!</v>
      </c>
      <c r="T270" s="237" t="e">
        <f ca="1">SUM(R$239:R270)</f>
        <v>#VALUE!</v>
      </c>
      <c r="U270" s="241" t="e">
        <f t="shared" ref="U270" ca="1" si="1481">BJ270</f>
        <v>#VALUE!</v>
      </c>
      <c r="V270" s="242">
        <f ca="1">VLOOKUP($I270, 'Barcap OAD'!$A:$S, $F$210, FALSE)</f>
        <v>-11.8</v>
      </c>
      <c r="W270" s="243" t="e">
        <f t="shared" ref="W270" ca="1" si="1482">K270/10000*V270</f>
        <v>#VALUE!</v>
      </c>
      <c r="X270" s="244" t="str">
        <f ca="1">[2]!YBHIST($E270,$I270,X$25,"sec","")</f>
        <v>E</v>
      </c>
      <c r="Y270" s="237" t="e">
        <f t="shared" ref="Y270" ca="1" si="1483">X270-X269</f>
        <v>#VALUE!</v>
      </c>
      <c r="Z270" s="171" t="e">
        <f t="shared" ref="Z270" ca="1" si="1484">X269-AA269</f>
        <v>#VALUE!</v>
      </c>
      <c r="AA270" s="171" t="str">
        <f ca="1">[2]!YBHIST($F270,$I270,X$25,"sec","")</f>
        <v>E</v>
      </c>
      <c r="AB270" s="171" t="e">
        <f t="shared" ref="AB270" ca="1" si="1485">X269-Z270</f>
        <v>#VALUE!</v>
      </c>
      <c r="AC270" s="245" t="e">
        <f t="shared" ref="AC270" ca="1" si="1486">Y270+Z270</f>
        <v>#VALUE!</v>
      </c>
      <c r="AD270" s="246">
        <f ca="1">VLOOKUP($I270, 'Barcap OAD'!$A:$S, $F$26, FALSE)</f>
        <v>6.9646030000000003</v>
      </c>
      <c r="AE270" s="243" t="e">
        <f t="shared" ref="AE270" ca="1" si="1487">X270*AD270/10000</f>
        <v>#VALUE!</v>
      </c>
      <c r="AF270" s="247" t="e">
        <f t="shared" ref="AF270" ca="1" si="1488">W270/AE270</f>
        <v>#VALUE!</v>
      </c>
      <c r="AG270" s="237" t="e">
        <f t="shared" ref="AG270" ca="1" si="1489">-AC270*AF269</f>
        <v>#VALUE!</v>
      </c>
      <c r="AH270" s="241" t="e">
        <f t="shared" ref="AH270" ca="1" si="1490">AG270/K269</f>
        <v>#VALUE!</v>
      </c>
      <c r="AI270" s="237" t="e">
        <f t="shared" ref="AI270" ca="1" si="1491">AL270+AK270</f>
        <v>#VALUE!</v>
      </c>
      <c r="AJ270" s="241" t="e">
        <f t="shared" ref="AJ270" ca="1" si="1492">AF270-AF269</f>
        <v>#VALUE!</v>
      </c>
      <c r="AK270" s="245" t="e">
        <f t="shared" ref="AK270" ca="1" si="1493">(AJ270*Y270)/2</f>
        <v>#VALUE!</v>
      </c>
      <c r="AL270" s="248" t="e">
        <f t="shared" ref="AL270" ca="1" si="1494">AG270+R270</f>
        <v>#VALUE!</v>
      </c>
      <c r="AM270" s="241" t="e">
        <f t="shared" ref="AM270" ca="1" si="1495">AL270/K269</f>
        <v>#VALUE!</v>
      </c>
      <c r="AN270" s="237" t="e">
        <f ca="1">SUM(AL$53:AL270)</f>
        <v>#VALUE!</v>
      </c>
      <c r="AO270" s="203" t="e">
        <f t="shared" ref="AO270" ca="1" si="1496">BL270</f>
        <v>#VALUE!</v>
      </c>
      <c r="AP270" s="249" t="e">
        <f t="shared" ref="AP270" ca="1" si="1497">(Z270*AF270*-1)+P270</f>
        <v>#VALUE!</v>
      </c>
      <c r="AQ270" s="250" t="e">
        <f t="shared" ref="AQ270" ca="1" si="1498">AP270/K269</f>
        <v>#VALUE!</v>
      </c>
      <c r="AR270" s="204"/>
      <c r="AS270" s="221"/>
      <c r="AX270" s="208" t="str">
        <f ca="1">[2]!YBHIST($I$210,$I270,J$25,"sec","")</f>
        <v>E</v>
      </c>
      <c r="AY270" s="206" t="str">
        <f ca="1">[2]!YBPRICE($I$210,AX270&amp;"d","Market","AccruedInterest","Swap",$I270,"LMMSkew","","Model",100,"")</f>
        <v>E</v>
      </c>
      <c r="BA270" s="67">
        <f t="shared" si="1135"/>
        <v>-6</v>
      </c>
      <c r="BI270" s="517" t="e">
        <f t="shared" ref="BI270" ca="1" si="1499">1+S270</f>
        <v>#VALUE!</v>
      </c>
      <c r="BJ270" s="517" t="e">
        <f ca="1">PRODUCT($BI$239:BI270)-1</f>
        <v>#VALUE!</v>
      </c>
      <c r="BK270" s="517" t="e">
        <f t="shared" ref="BK270" ca="1" si="1500">1+AM270</f>
        <v>#VALUE!</v>
      </c>
      <c r="BL270" s="517" t="e">
        <f ca="1">PRODUCT($BK$239:BK270)-1</f>
        <v>#VALUE!</v>
      </c>
    </row>
    <row r="271" spans="3:64" ht="15">
      <c r="C271" s="222">
        <f t="shared" ref="C271" ca="1" si="1501">I271+10</f>
        <v>41953</v>
      </c>
      <c r="D271" s="70">
        <f t="shared" ref="D271" ca="1" si="1502">I271+35</f>
        <v>41978</v>
      </c>
      <c r="E271" s="70" t="str">
        <f t="shared" ref="E271" ca="1" si="1503">"FNMA"&amp;TEXT($J$23,"0.0")&amp;"-TBA-"&amp;TEXT(C271,"mmm")</f>
        <v>FNMA3.0-TBA-Nov</v>
      </c>
      <c r="F271" s="70" t="str">
        <f t="shared" ref="F271" ca="1" si="1504">"FNMA"&amp;TEXT($J$23,"0.0")&amp;"-TBA-"&amp;TEXT(D271,"mmm")</f>
        <v>FNMA3.0-TBA-Dec</v>
      </c>
      <c r="G271" s="70" t="str">
        <f t="shared" si="1152"/>
        <v>FNMA3.0-TBA-GEN</v>
      </c>
      <c r="H271" s="71"/>
      <c r="I271" s="133">
        <f ca="1">[2]!YBWORKDAY(EDATE(Base_Date, BA271), -1, "USD")</f>
        <v>41943</v>
      </c>
      <c r="J271" s="234" t="str">
        <f t="shared" ref="J271" ca="1" si="1505">AX271</f>
        <v>E</v>
      </c>
      <c r="K271" s="237" t="e">
        <f t="shared" ref="K271" ca="1" si="1506">AX271+AY271</f>
        <v>#VALUE!</v>
      </c>
      <c r="L271" s="237" t="e">
        <f t="shared" ref="L271" ca="1" si="1507">K271-K270</f>
        <v>#VALUE!</v>
      </c>
      <c r="M271" s="238" t="str">
        <f ca="1">[2]!YBHIST($I$210,$I271,"LMMOAS","sec")</f>
        <v>E</v>
      </c>
      <c r="N271" s="239" t="str">
        <f ca="1">[2]!YBHIST($I$210,$I270,M$25,"sec","")</f>
        <v>E</v>
      </c>
      <c r="O271" s="240" t="str">
        <f ca="1">[2]!YBHIST("1 Month LIBOR",I271,"Yield","bmk","")</f>
        <v>E</v>
      </c>
      <c r="P271" s="237" t="e">
        <f t="shared" ref="P271" ca="1" si="1508">K270-Q271</f>
        <v>#VALUE!</v>
      </c>
      <c r="Q271" s="171" t="str">
        <f ca="1">[2]!YBSCEN($I$210,$J270&amp;"d","Market",O$25,"Swap",$I270,"LMMSkew","","Model",100,0,29,"Gradual","ParShift|N",0,"Annualized ROR",O270,100,"",,,,"Default",,,,"Default",,)</f>
        <v>E</v>
      </c>
      <c r="R271" s="237" t="e">
        <f t="shared" ref="R271" ca="1" si="1509">L271+P271</f>
        <v>#VALUE!</v>
      </c>
      <c r="S271" s="241" t="e">
        <f t="shared" ref="S271" ca="1" si="1510">R271/K270</f>
        <v>#VALUE!</v>
      </c>
      <c r="T271" s="237" t="e">
        <f ca="1">SUM(R$239:R271)</f>
        <v>#VALUE!</v>
      </c>
      <c r="U271" s="241" t="e">
        <f t="shared" ref="U271" ca="1" si="1511">BJ271</f>
        <v>#VALUE!</v>
      </c>
      <c r="V271" s="242">
        <f ca="1">VLOOKUP($I271, 'Barcap OAD'!$A:$S, $F$210, FALSE)</f>
        <v>-13.1</v>
      </c>
      <c r="W271" s="243" t="e">
        <f t="shared" ref="W271" ca="1" si="1512">K271/10000*V271</f>
        <v>#VALUE!</v>
      </c>
      <c r="X271" s="244" t="str">
        <f ca="1">[2]!YBHIST($E271,$I271,X$25,"sec","")</f>
        <v>E</v>
      </c>
      <c r="Y271" s="237" t="e">
        <f t="shared" ref="Y271" ca="1" si="1513">X271-X270</f>
        <v>#VALUE!</v>
      </c>
      <c r="Z271" s="171" t="e">
        <f t="shared" ref="Z271" ca="1" si="1514">X270-AA270</f>
        <v>#VALUE!</v>
      </c>
      <c r="AA271" s="171" t="str">
        <f ca="1">[2]!YBHIST($F271,$I271,X$25,"sec","")</f>
        <v>E</v>
      </c>
      <c r="AB271" s="171" t="e">
        <f t="shared" ref="AB271" ca="1" si="1515">X270-Z271</f>
        <v>#VALUE!</v>
      </c>
      <c r="AC271" s="245" t="e">
        <f t="shared" ref="AC271" ca="1" si="1516">Y271+Z271</f>
        <v>#VALUE!</v>
      </c>
      <c r="AD271" s="246">
        <f ca="1">VLOOKUP($I271, 'Barcap OAD'!$A:$S, $F$26, FALSE)</f>
        <v>6.6523269999999997</v>
      </c>
      <c r="AE271" s="243" t="e">
        <f t="shared" ref="AE271" ca="1" si="1517">X271*AD271/10000</f>
        <v>#VALUE!</v>
      </c>
      <c r="AF271" s="247" t="e">
        <f t="shared" ref="AF271" ca="1" si="1518">W271/AE271</f>
        <v>#VALUE!</v>
      </c>
      <c r="AG271" s="237" t="e">
        <f t="shared" ref="AG271" ca="1" si="1519">-AC271*AF270</f>
        <v>#VALUE!</v>
      </c>
      <c r="AH271" s="241" t="e">
        <f t="shared" ref="AH271" ca="1" si="1520">AG271/K270</f>
        <v>#VALUE!</v>
      </c>
      <c r="AI271" s="237" t="e">
        <f t="shared" ref="AI271" ca="1" si="1521">AL271+AK271</f>
        <v>#VALUE!</v>
      </c>
      <c r="AJ271" s="241" t="e">
        <f t="shared" ref="AJ271" ca="1" si="1522">AF271-AF270</f>
        <v>#VALUE!</v>
      </c>
      <c r="AK271" s="245" t="e">
        <f t="shared" ref="AK271" ca="1" si="1523">(AJ271*Y271)/2</f>
        <v>#VALUE!</v>
      </c>
      <c r="AL271" s="248" t="e">
        <f t="shared" ref="AL271" ca="1" si="1524">AG271+R271</f>
        <v>#VALUE!</v>
      </c>
      <c r="AM271" s="241" t="e">
        <f t="shared" ref="AM271" ca="1" si="1525">AL271/K270</f>
        <v>#VALUE!</v>
      </c>
      <c r="AN271" s="237" t="e">
        <f ca="1">SUM(AL$53:AL271)</f>
        <v>#VALUE!</v>
      </c>
      <c r="AO271" s="203" t="e">
        <f t="shared" ref="AO271" ca="1" si="1526">BL271</f>
        <v>#VALUE!</v>
      </c>
      <c r="AP271" s="249" t="e">
        <f t="shared" ref="AP271" ca="1" si="1527">(Z271*AF271*-1)+P271</f>
        <v>#VALUE!</v>
      </c>
      <c r="AQ271" s="250" t="e">
        <f t="shared" ref="AQ271" ca="1" si="1528">AP271/K270</f>
        <v>#VALUE!</v>
      </c>
      <c r="AR271" s="204"/>
      <c r="AS271" s="221"/>
      <c r="AX271" s="208" t="str">
        <f ca="1">[2]!YBHIST($I$210,$I271,J$25,"sec","")</f>
        <v>E</v>
      </c>
      <c r="AY271" s="206" t="str">
        <f ca="1">[2]!YBPRICE($I$210,AX271&amp;"d","Market","AccruedInterest","Swap",$I271,"LMMSkew","","Model",100,"")</f>
        <v>E</v>
      </c>
      <c r="BA271" s="67">
        <f t="shared" si="1135"/>
        <v>-5</v>
      </c>
      <c r="BI271" s="517" t="e">
        <f t="shared" ref="BI271" ca="1" si="1529">1+S271</f>
        <v>#VALUE!</v>
      </c>
      <c r="BJ271" s="517" t="e">
        <f ca="1">PRODUCT($BI$239:BI271)-1</f>
        <v>#VALUE!</v>
      </c>
      <c r="BK271" s="517" t="e">
        <f t="shared" ref="BK271" ca="1" si="1530">1+AM271</f>
        <v>#VALUE!</v>
      </c>
      <c r="BL271" s="517" t="e">
        <f ca="1">PRODUCT($BK$239:BK271)-1</f>
        <v>#VALUE!</v>
      </c>
    </row>
    <row r="272" spans="3:64" ht="15">
      <c r="C272" s="222">
        <f t="shared" ref="C272" ca="1" si="1531">I272+10</f>
        <v>41981</v>
      </c>
      <c r="D272" s="70">
        <f t="shared" ref="D272" ca="1" si="1532">I272+35</f>
        <v>42006</v>
      </c>
      <c r="E272" s="70" t="str">
        <f t="shared" ref="E272" ca="1" si="1533">"FNMA"&amp;TEXT($J$23,"0.0")&amp;"-TBA-"&amp;TEXT(C272,"mmm")</f>
        <v>FNMA3.0-TBA-Dec</v>
      </c>
      <c r="F272" s="70" t="str">
        <f t="shared" ref="F272" ca="1" si="1534">"FNMA"&amp;TEXT($J$23,"0.0")&amp;"-TBA-"&amp;TEXT(D272,"mmm")</f>
        <v>FNMA3.0-TBA-Jan</v>
      </c>
      <c r="G272" s="70" t="str">
        <f t="shared" si="1152"/>
        <v>FNMA3.0-TBA-GEN</v>
      </c>
      <c r="H272" s="71"/>
      <c r="I272" s="133">
        <f ca="1">[2]!YBWORKDAY(EDATE(Base_Date, BA272), -1, "USD")</f>
        <v>41971</v>
      </c>
      <c r="J272" s="234" t="str">
        <f t="shared" ref="J272" ca="1" si="1535">AX272</f>
        <v>E</v>
      </c>
      <c r="K272" s="237" t="e">
        <f t="shared" ref="K272" ca="1" si="1536">AX272+AY272</f>
        <v>#VALUE!</v>
      </c>
      <c r="L272" s="237" t="e">
        <f t="shared" ref="L272" ca="1" si="1537">K272-K271</f>
        <v>#VALUE!</v>
      </c>
      <c r="M272" s="238" t="str">
        <f ca="1">[2]!YBHIST($I$210,$I272,"LMMOAS","sec")</f>
        <v>E</v>
      </c>
      <c r="N272" s="239" t="str">
        <f ca="1">[2]!YBHIST($I$210,$I271,M$25,"sec","")</f>
        <v>E</v>
      </c>
      <c r="O272" s="240" t="str">
        <f ca="1">[2]!YBHIST("1 Month LIBOR",I272,"Yield","bmk","")</f>
        <v>E</v>
      </c>
      <c r="P272" s="237" t="e">
        <f t="shared" ref="P272" ca="1" si="1538">K271-Q272</f>
        <v>#VALUE!</v>
      </c>
      <c r="Q272" s="171" t="str">
        <f ca="1">[2]!YBSCEN($I$210,$J271&amp;"d","Market",O$25,"Swap",$I271,"LMMSkew","","Model",100,0,29,"Gradual","ParShift|N",0,"Annualized ROR",O271,100,"",,,,"Default",,,,"Default",,)</f>
        <v>E</v>
      </c>
      <c r="R272" s="237" t="e">
        <f t="shared" ref="R272" ca="1" si="1539">L272+P272</f>
        <v>#VALUE!</v>
      </c>
      <c r="S272" s="241" t="e">
        <f t="shared" ref="S272" ca="1" si="1540">R272/K271</f>
        <v>#VALUE!</v>
      </c>
      <c r="T272" s="237" t="e">
        <f ca="1">SUM(R$239:R272)</f>
        <v>#VALUE!</v>
      </c>
      <c r="U272" s="241" t="e">
        <f t="shared" ref="U272" ca="1" si="1541">BJ272</f>
        <v>#VALUE!</v>
      </c>
      <c r="V272" s="242">
        <f ca="1">VLOOKUP($I272, 'Barcap OAD'!$A:$S, $F$210, FALSE)</f>
        <v>-14.2</v>
      </c>
      <c r="W272" s="243" t="e">
        <f t="shared" ref="W272" ca="1" si="1542">K272/10000*V272</f>
        <v>#VALUE!</v>
      </c>
      <c r="X272" s="244" t="str">
        <f ca="1">[2]!YBHIST($E272,$I272,X$25,"sec","")</f>
        <v>E</v>
      </c>
      <c r="Y272" s="237" t="e">
        <f t="shared" ref="Y272" ca="1" si="1543">X272-X271</f>
        <v>#VALUE!</v>
      </c>
      <c r="Z272" s="171" t="e">
        <f t="shared" ref="Z272" ca="1" si="1544">X271-AA271</f>
        <v>#VALUE!</v>
      </c>
      <c r="AA272" s="171" t="str">
        <f ca="1">[2]!YBHIST($F272,$I272,X$25,"sec","")</f>
        <v>E</v>
      </c>
      <c r="AB272" s="171" t="e">
        <f t="shared" ref="AB272" ca="1" si="1545">X271-Z272</f>
        <v>#VALUE!</v>
      </c>
      <c r="AC272" s="245" t="e">
        <f t="shared" ref="AC272" ca="1" si="1546">Y272+Z272</f>
        <v>#VALUE!</v>
      </c>
      <c r="AD272" s="246">
        <f ca="1">VLOOKUP($I272, 'Barcap OAD'!$A:$S, $F$26, FALSE)</f>
        <v>6.2499140000000004</v>
      </c>
      <c r="AE272" s="243" t="e">
        <f t="shared" ref="AE272" ca="1" si="1547">X272*AD272/10000</f>
        <v>#VALUE!</v>
      </c>
      <c r="AF272" s="247" t="e">
        <f t="shared" ref="AF272" ca="1" si="1548">W272/AE272</f>
        <v>#VALUE!</v>
      </c>
      <c r="AG272" s="237" t="e">
        <f t="shared" ref="AG272" ca="1" si="1549">-AC272*AF271</f>
        <v>#VALUE!</v>
      </c>
      <c r="AH272" s="241" t="e">
        <f t="shared" ref="AH272" ca="1" si="1550">AG272/K271</f>
        <v>#VALUE!</v>
      </c>
      <c r="AI272" s="237" t="e">
        <f t="shared" ref="AI272" ca="1" si="1551">AL272+AK272</f>
        <v>#VALUE!</v>
      </c>
      <c r="AJ272" s="241" t="e">
        <f t="shared" ref="AJ272" ca="1" si="1552">AF272-AF271</f>
        <v>#VALUE!</v>
      </c>
      <c r="AK272" s="245" t="e">
        <f t="shared" ref="AK272" ca="1" si="1553">(AJ272*Y272)/2</f>
        <v>#VALUE!</v>
      </c>
      <c r="AL272" s="248" t="e">
        <f t="shared" ref="AL272" ca="1" si="1554">AG272+R272</f>
        <v>#VALUE!</v>
      </c>
      <c r="AM272" s="241" t="e">
        <f t="shared" ref="AM272" ca="1" si="1555">AL272/K271</f>
        <v>#VALUE!</v>
      </c>
      <c r="AN272" s="237" t="e">
        <f ca="1">SUM(AL$53:AL272)</f>
        <v>#VALUE!</v>
      </c>
      <c r="AO272" s="203" t="e">
        <f t="shared" ref="AO272" ca="1" si="1556">BL272</f>
        <v>#VALUE!</v>
      </c>
      <c r="AP272" s="249" t="e">
        <f t="shared" ref="AP272" ca="1" si="1557">(Z272*AF272*-1)+P272</f>
        <v>#VALUE!</v>
      </c>
      <c r="AQ272" s="250" t="e">
        <f t="shared" ref="AQ272" ca="1" si="1558">AP272/K271</f>
        <v>#VALUE!</v>
      </c>
      <c r="AR272" s="204"/>
      <c r="AS272" s="221"/>
      <c r="AX272" s="208" t="str">
        <f ca="1">[2]!YBHIST($I$210,$I272,J$25,"sec","")</f>
        <v>E</v>
      </c>
      <c r="AY272" s="206" t="str">
        <f ca="1">[2]!YBPRICE($I$210,AX272&amp;"d","Market","AccruedInterest","Swap",$I272,"LMMSkew","","Model",100,"")</f>
        <v>E</v>
      </c>
      <c r="BA272" s="67">
        <f t="shared" si="1135"/>
        <v>-4</v>
      </c>
      <c r="BI272" s="517" t="e">
        <f t="shared" ref="BI272" ca="1" si="1559">1+S272</f>
        <v>#VALUE!</v>
      </c>
      <c r="BJ272" s="517" t="e">
        <f ca="1">PRODUCT($BI$239:BI272)-1</f>
        <v>#VALUE!</v>
      </c>
      <c r="BK272" s="517" t="e">
        <f t="shared" ref="BK272" ca="1" si="1560">1+AM272</f>
        <v>#VALUE!</v>
      </c>
      <c r="BL272" s="517" t="e">
        <f ca="1">PRODUCT($BK$239:BK272)-1</f>
        <v>#VALUE!</v>
      </c>
    </row>
    <row r="273" spans="3:64" ht="15">
      <c r="C273" s="222">
        <f t="shared" ref="C273" ca="1" si="1561">I273+10</f>
        <v>42014</v>
      </c>
      <c r="D273" s="70">
        <f t="shared" ref="D273" ca="1" si="1562">I273+35</f>
        <v>42039</v>
      </c>
      <c r="E273" s="70" t="str">
        <f t="shared" ref="E273" ca="1" si="1563">"FNMA"&amp;TEXT($J$23,"0.0")&amp;"-TBA-"&amp;TEXT(C273,"mmm")</f>
        <v>FNMA3.0-TBA-Jan</v>
      </c>
      <c r="F273" s="70" t="str">
        <f t="shared" ref="F273" ca="1" si="1564">"FNMA"&amp;TEXT($J$23,"0.0")&amp;"-TBA-"&amp;TEXT(D273,"mmm")</f>
        <v>FNMA3.0-TBA-Feb</v>
      </c>
      <c r="G273" s="70" t="str">
        <f t="shared" si="1152"/>
        <v>FNMA3.0-TBA-GEN</v>
      </c>
      <c r="H273" s="71"/>
      <c r="I273" s="133">
        <f ca="1">[2]!YBWORKDAY(EDATE(Base_Date, BA273), -1, "USD")</f>
        <v>42004</v>
      </c>
      <c r="J273" s="234" t="str">
        <f t="shared" ref="J273" ca="1" si="1565">AX273</f>
        <v>E</v>
      </c>
      <c r="K273" s="237" t="e">
        <f t="shared" ref="K273" ca="1" si="1566">AX273+AY273</f>
        <v>#VALUE!</v>
      </c>
      <c r="L273" s="237" t="e">
        <f t="shared" ref="L273" ca="1" si="1567">K273-K272</f>
        <v>#VALUE!</v>
      </c>
      <c r="M273" s="238" t="str">
        <f ca="1">[2]!YBHIST($I$210,$I273,"LMMOAS","sec")</f>
        <v>E</v>
      </c>
      <c r="N273" s="239" t="str">
        <f ca="1">[2]!YBHIST($I$210,$I272,M$25,"sec","")</f>
        <v>E</v>
      </c>
      <c r="O273" s="240" t="str">
        <f ca="1">[2]!YBHIST("1 Month LIBOR",I273,"Yield","bmk","")</f>
        <v>E</v>
      </c>
      <c r="P273" s="237" t="e">
        <f t="shared" ref="P273" ca="1" si="1568">K272-Q273</f>
        <v>#VALUE!</v>
      </c>
      <c r="Q273" s="171" t="str">
        <f ca="1">[2]!YBSCEN($I$210,$J272&amp;"d","Market",O$25,"Swap",$I272,"LMMSkew","","Model",100,0,29,"Gradual","ParShift|N",0,"Annualized ROR",O272,100,"",,,,"Default",,,,"Default",,)</f>
        <v>E</v>
      </c>
      <c r="R273" s="237" t="e">
        <f t="shared" ref="R273" ca="1" si="1569">L273+P273</f>
        <v>#VALUE!</v>
      </c>
      <c r="S273" s="241" t="e">
        <f t="shared" ref="S273" ca="1" si="1570">R273/K272</f>
        <v>#VALUE!</v>
      </c>
      <c r="T273" s="237" t="e">
        <f ca="1">SUM(R$239:R273)</f>
        <v>#VALUE!</v>
      </c>
      <c r="U273" s="241" t="e">
        <f t="shared" ref="U273" ca="1" si="1571">BJ273</f>
        <v>#VALUE!</v>
      </c>
      <c r="V273" s="242">
        <f ca="1">VLOOKUP($I273, 'Barcap OAD'!$A:$S, $F$210, FALSE)</f>
        <v>-14.2</v>
      </c>
      <c r="W273" s="243" t="e">
        <f t="shared" ref="W273" ca="1" si="1572">K273/10000*V273</f>
        <v>#VALUE!</v>
      </c>
      <c r="X273" s="244" t="str">
        <f ca="1">[2]!YBHIST($E273,$I273,X$25,"sec","")</f>
        <v>E</v>
      </c>
      <c r="Y273" s="237" t="e">
        <f t="shared" ref="Y273" ca="1" si="1573">X273-X272</f>
        <v>#VALUE!</v>
      </c>
      <c r="Z273" s="171" t="e">
        <f t="shared" ref="Z273" ca="1" si="1574">X272-AA272</f>
        <v>#VALUE!</v>
      </c>
      <c r="AA273" s="171" t="str">
        <f ca="1">[2]!YBHIST($F273,$I273,X$25,"sec","")</f>
        <v>E</v>
      </c>
      <c r="AB273" s="171" t="e">
        <f t="shared" ref="AB273" ca="1" si="1575">X272-Z273</f>
        <v>#VALUE!</v>
      </c>
      <c r="AC273" s="245" t="e">
        <f t="shared" ref="AC273" ca="1" si="1576">Y273+Z273</f>
        <v>#VALUE!</v>
      </c>
      <c r="AD273" s="246">
        <f ca="1">VLOOKUP($I273, 'Barcap OAD'!$A:$S, $F$26, FALSE)</f>
        <v>5.9987959999999996</v>
      </c>
      <c r="AE273" s="243" t="e">
        <f t="shared" ref="AE273" ca="1" si="1577">X273*AD273/10000</f>
        <v>#VALUE!</v>
      </c>
      <c r="AF273" s="247" t="e">
        <f t="shared" ref="AF273" ca="1" si="1578">W273/AE273</f>
        <v>#VALUE!</v>
      </c>
      <c r="AG273" s="237" t="e">
        <f t="shared" ref="AG273" ca="1" si="1579">-AC273*AF272</f>
        <v>#VALUE!</v>
      </c>
      <c r="AH273" s="241" t="e">
        <f t="shared" ref="AH273" ca="1" si="1580">AG273/K272</f>
        <v>#VALUE!</v>
      </c>
      <c r="AI273" s="237" t="e">
        <f t="shared" ref="AI273" ca="1" si="1581">AL273+AK273</f>
        <v>#VALUE!</v>
      </c>
      <c r="AJ273" s="241" t="e">
        <f t="shared" ref="AJ273" ca="1" si="1582">AF273-AF272</f>
        <v>#VALUE!</v>
      </c>
      <c r="AK273" s="245" t="e">
        <f t="shared" ref="AK273" ca="1" si="1583">(AJ273*Y273)/2</f>
        <v>#VALUE!</v>
      </c>
      <c r="AL273" s="248" t="e">
        <f t="shared" ref="AL273" ca="1" si="1584">AG273+R273</f>
        <v>#VALUE!</v>
      </c>
      <c r="AM273" s="241" t="e">
        <f t="shared" ref="AM273" ca="1" si="1585">AL273/K272</f>
        <v>#VALUE!</v>
      </c>
      <c r="AN273" s="237" t="e">
        <f ca="1">SUM(AL$53:AL273)</f>
        <v>#VALUE!</v>
      </c>
      <c r="AO273" s="203" t="e">
        <f t="shared" ref="AO273" ca="1" si="1586">BL273</f>
        <v>#VALUE!</v>
      </c>
      <c r="AP273" s="249" t="e">
        <f t="shared" ref="AP273" ca="1" si="1587">(Z273*AF273*-1)+P273</f>
        <v>#VALUE!</v>
      </c>
      <c r="AQ273" s="250" t="e">
        <f t="shared" ref="AQ273" ca="1" si="1588">AP273/K272</f>
        <v>#VALUE!</v>
      </c>
      <c r="AR273" s="204"/>
      <c r="AS273" s="221"/>
      <c r="AX273" s="208" t="str">
        <f ca="1">[2]!YBHIST($I$210,$I273,J$25,"sec","")</f>
        <v>E</v>
      </c>
      <c r="AY273" s="206" t="str">
        <f ca="1">[2]!YBPRICE($I$210,AX273&amp;"d","Market","AccruedInterest","Swap",$I273,"LMMSkew","","Model",100,"")</f>
        <v>E</v>
      </c>
      <c r="BA273" s="67">
        <f t="shared" si="1135"/>
        <v>-3</v>
      </c>
      <c r="BI273" s="517" t="e">
        <f t="shared" ref="BI273" ca="1" si="1589">1+S273</f>
        <v>#VALUE!</v>
      </c>
      <c r="BJ273" s="517" t="e">
        <f ca="1">PRODUCT($BI$239:BI273)-1</f>
        <v>#VALUE!</v>
      </c>
      <c r="BK273" s="517" t="e">
        <f t="shared" ref="BK273" ca="1" si="1590">1+AM273</f>
        <v>#VALUE!</v>
      </c>
      <c r="BL273" s="517" t="e">
        <f ca="1">PRODUCT($BK$239:BK273)-1</f>
        <v>#VALUE!</v>
      </c>
    </row>
    <row r="274" spans="3:64" ht="15">
      <c r="C274" s="222">
        <f t="shared" ref="C274" ca="1" si="1591">I274+10</f>
        <v>42044</v>
      </c>
      <c r="D274" s="70">
        <f t="shared" ref="D274" ca="1" si="1592">I274+35</f>
        <v>42069</v>
      </c>
      <c r="E274" s="70" t="str">
        <f t="shared" ref="E274" ca="1" si="1593">"FNMA"&amp;TEXT($J$23,"0.0")&amp;"-TBA-"&amp;TEXT(C274,"mmm")</f>
        <v>FNMA3.0-TBA-Feb</v>
      </c>
      <c r="F274" s="70" t="str">
        <f t="shared" ref="F274" ca="1" si="1594">"FNMA"&amp;TEXT($J$23,"0.0")&amp;"-TBA-"&amp;TEXT(D274,"mmm")</f>
        <v>FNMA3.0-TBA-Mar</v>
      </c>
      <c r="G274" s="70" t="str">
        <f t="shared" si="1152"/>
        <v>FNMA3.0-TBA-GEN</v>
      </c>
      <c r="H274" s="71"/>
      <c r="I274" s="133">
        <f ca="1">[2]!YBWORKDAY(EDATE(Base_Date, BA274), -1, "USD")</f>
        <v>42034</v>
      </c>
      <c r="J274" s="234" t="str">
        <f t="shared" ref="J274" ca="1" si="1595">AX274</f>
        <v>E</v>
      </c>
      <c r="K274" s="237" t="e">
        <f t="shared" ref="K274" ca="1" si="1596">AX274+AY274</f>
        <v>#VALUE!</v>
      </c>
      <c r="L274" s="237" t="e">
        <f t="shared" ref="L274" ca="1" si="1597">K274-K273</f>
        <v>#VALUE!</v>
      </c>
      <c r="M274" s="238" t="str">
        <f ca="1">[2]!YBHIST($I$210,$I274,"LMMOAS","sec")</f>
        <v>E</v>
      </c>
      <c r="N274" s="239" t="str">
        <f ca="1">[2]!YBHIST($I$210,$I273,M$25,"sec","")</f>
        <v>E</v>
      </c>
      <c r="O274" s="240" t="str">
        <f ca="1">[2]!YBHIST("1 Month LIBOR",I274,"Yield","bmk","")</f>
        <v>E</v>
      </c>
      <c r="P274" s="237" t="e">
        <f t="shared" ref="P274" ca="1" si="1598">K273-Q274</f>
        <v>#VALUE!</v>
      </c>
      <c r="Q274" s="171" t="str">
        <f ca="1">[2]!YBSCEN($I$210,$J273&amp;"d","Market",O$25,"Swap",$I273,"LMMSkew","","Model",100,0,29,"Gradual","ParShift|N",0,"Annualized ROR",O273,100,"",,,,"Default",,,,"Default",,)</f>
        <v>E</v>
      </c>
      <c r="R274" s="237" t="e">
        <f t="shared" ref="R274" ca="1" si="1599">L274+P274</f>
        <v>#VALUE!</v>
      </c>
      <c r="S274" s="241" t="e">
        <f t="shared" ref="S274" ca="1" si="1600">R274/K273</f>
        <v>#VALUE!</v>
      </c>
      <c r="T274" s="237" t="e">
        <f ca="1">SUM(R$239:R274)</f>
        <v>#VALUE!</v>
      </c>
      <c r="U274" s="241" t="e">
        <f t="shared" ref="U274" ca="1" si="1601">BJ274</f>
        <v>#VALUE!</v>
      </c>
      <c r="V274" s="242">
        <f ca="1">VLOOKUP($I274, 'Barcap OAD'!$A:$S, $F$210, FALSE)</f>
        <v>-27.9</v>
      </c>
      <c r="W274" s="243" t="e">
        <f t="shared" ref="W274" ca="1" si="1602">K274/10000*V274</f>
        <v>#VALUE!</v>
      </c>
      <c r="X274" s="244" t="str">
        <f ca="1">[2]!YBHIST($E274,$I274,X$25,"sec","")</f>
        <v>E</v>
      </c>
      <c r="Y274" s="237" t="e">
        <f t="shared" ref="Y274" ca="1" si="1603">X274-X273</f>
        <v>#VALUE!</v>
      </c>
      <c r="Z274" s="171" t="e">
        <f t="shared" ref="Z274" ca="1" si="1604">X273-AA273</f>
        <v>#VALUE!</v>
      </c>
      <c r="AA274" s="171" t="str">
        <f ca="1">[2]!YBHIST($F274,$I274,X$25,"sec","")</f>
        <v>E</v>
      </c>
      <c r="AB274" s="171" t="e">
        <f t="shared" ref="AB274" ca="1" si="1605">X273-Z274</f>
        <v>#VALUE!</v>
      </c>
      <c r="AC274" s="245" t="e">
        <f t="shared" ref="AC274" ca="1" si="1606">Y274+Z274</f>
        <v>#VALUE!</v>
      </c>
      <c r="AD274" s="246">
        <f ca="1">VLOOKUP($I274, 'Barcap OAD'!$A:$S, $F$26, FALSE)</f>
        <v>5.4045230000000002</v>
      </c>
      <c r="AE274" s="243" t="e">
        <f t="shared" ref="AE274" ca="1" si="1607">X274*AD274/10000</f>
        <v>#VALUE!</v>
      </c>
      <c r="AF274" s="247" t="e">
        <f t="shared" ref="AF274" ca="1" si="1608">W274/AE274</f>
        <v>#VALUE!</v>
      </c>
      <c r="AG274" s="237" t="e">
        <f t="shared" ref="AG274" ca="1" si="1609">-AC274*AF273</f>
        <v>#VALUE!</v>
      </c>
      <c r="AH274" s="241" t="e">
        <f t="shared" ref="AH274" ca="1" si="1610">AG274/K273</f>
        <v>#VALUE!</v>
      </c>
      <c r="AI274" s="237" t="e">
        <f t="shared" ref="AI274" ca="1" si="1611">AL274+AK274</f>
        <v>#VALUE!</v>
      </c>
      <c r="AJ274" s="241" t="e">
        <f t="shared" ref="AJ274" ca="1" si="1612">AF274-AF273</f>
        <v>#VALUE!</v>
      </c>
      <c r="AK274" s="245" t="e">
        <f t="shared" ref="AK274" ca="1" si="1613">(AJ274*Y274)/2</f>
        <v>#VALUE!</v>
      </c>
      <c r="AL274" s="248" t="e">
        <f t="shared" ref="AL274" ca="1" si="1614">AG274+R274</f>
        <v>#VALUE!</v>
      </c>
      <c r="AM274" s="241" t="e">
        <f t="shared" ref="AM274" ca="1" si="1615">AL274/K273</f>
        <v>#VALUE!</v>
      </c>
      <c r="AN274" s="237" t="e">
        <f ca="1">SUM(AL$53:AL274)</f>
        <v>#VALUE!</v>
      </c>
      <c r="AO274" s="203" t="e">
        <f t="shared" ref="AO274" ca="1" si="1616">BL274</f>
        <v>#VALUE!</v>
      </c>
      <c r="AP274" s="249" t="e">
        <f t="shared" ref="AP274" ca="1" si="1617">(Z274*AF274*-1)+P274</f>
        <v>#VALUE!</v>
      </c>
      <c r="AQ274" s="250" t="e">
        <f t="shared" ref="AQ274" ca="1" si="1618">AP274/K273</f>
        <v>#VALUE!</v>
      </c>
      <c r="AR274" s="204"/>
      <c r="AS274" s="221"/>
      <c r="AX274" s="208" t="str">
        <f ca="1">[2]!YBHIST($I$210,$I274,J$25,"sec","")</f>
        <v>E</v>
      </c>
      <c r="AY274" s="206" t="str">
        <f ca="1">[2]!YBPRICE($I$210,AX274&amp;"d","Market","AccruedInterest","Swap",$I274,"LMMSkew","","Model",100,"")</f>
        <v>E</v>
      </c>
      <c r="BA274" s="67">
        <f t="shared" si="1135"/>
        <v>-2</v>
      </c>
      <c r="BI274" s="517" t="e">
        <f t="shared" ref="BI274" ca="1" si="1619">1+S274</f>
        <v>#VALUE!</v>
      </c>
      <c r="BJ274" s="517" t="e">
        <f ca="1">PRODUCT($BI$239:BI274)-1</f>
        <v>#VALUE!</v>
      </c>
      <c r="BK274" s="517" t="e">
        <f t="shared" ref="BK274" ca="1" si="1620">1+AM274</f>
        <v>#VALUE!</v>
      </c>
      <c r="BL274" s="517" t="e">
        <f ca="1">PRODUCT($BK$239:BK274)-1</f>
        <v>#VALUE!</v>
      </c>
    </row>
    <row r="275" spans="3:64" ht="15">
      <c r="C275" s="222">
        <f t="shared" ref="C275" ca="1" si="1621">I275+10</f>
        <v>42072</v>
      </c>
      <c r="D275" s="70">
        <f t="shared" ref="D275" ca="1" si="1622">I275+35</f>
        <v>42097</v>
      </c>
      <c r="E275" s="70" t="str">
        <f t="shared" ref="E275" ca="1" si="1623">"FNMA"&amp;TEXT($J$23,"0.0")&amp;"-TBA-"&amp;TEXT(C275,"mmm")</f>
        <v>FNMA3.0-TBA-Mar</v>
      </c>
      <c r="F275" s="70" t="str">
        <f t="shared" ref="F275" ca="1" si="1624">"FNMA"&amp;TEXT($J$23,"0.0")&amp;"-TBA-"&amp;TEXT(D275,"mmm")</f>
        <v>FNMA3.0-TBA-Apr</v>
      </c>
      <c r="G275" s="70" t="str">
        <f t="shared" si="1152"/>
        <v>FNMA3.0-TBA-GEN</v>
      </c>
      <c r="H275" s="71"/>
      <c r="I275" s="133">
        <f ca="1">[2]!YBWORKDAY(EDATE(Base_Date, BA275), -1, "USD")</f>
        <v>42062</v>
      </c>
      <c r="J275" s="234" t="str">
        <f t="shared" ref="J275" ca="1" si="1625">AX275</f>
        <v>E</v>
      </c>
      <c r="K275" s="237" t="e">
        <f t="shared" ref="K275" ca="1" si="1626">AX275+AY275</f>
        <v>#VALUE!</v>
      </c>
      <c r="L275" s="237" t="e">
        <f t="shared" ref="L275" ca="1" si="1627">K275-K274</f>
        <v>#VALUE!</v>
      </c>
      <c r="M275" s="238" t="str">
        <f ca="1">[2]!YBHIST($I$210,$I275,"LMMOAS","sec")</f>
        <v>E</v>
      </c>
      <c r="N275" s="239" t="str">
        <f ca="1">[2]!YBHIST($I$210,$I274,M$25,"sec","")</f>
        <v>E</v>
      </c>
      <c r="O275" s="240" t="str">
        <f ca="1">[2]!YBHIST("1 Month LIBOR",I275,"Yield","bmk","")</f>
        <v>E</v>
      </c>
      <c r="P275" s="237" t="e">
        <f t="shared" ref="P275" ca="1" si="1628">K274-Q275</f>
        <v>#VALUE!</v>
      </c>
      <c r="Q275" s="171" t="str">
        <f ca="1">[2]!YBSCEN($I$210,$J274&amp;"d","Market",O$25,"Swap",$I274,"LMMSkew","","Model",100,0,29,"Gradual","ParShift|N",0,"Annualized ROR",O274,100,"",,,,"Default",,,,"Default",,)</f>
        <v>E</v>
      </c>
      <c r="R275" s="237" t="e">
        <f t="shared" ref="R275" ca="1" si="1629">L275+P275</f>
        <v>#VALUE!</v>
      </c>
      <c r="S275" s="241" t="e">
        <f t="shared" ref="S275" ca="1" si="1630">R275/K274</f>
        <v>#VALUE!</v>
      </c>
      <c r="T275" s="237" t="e">
        <f ca="1">SUM(R$239:R275)</f>
        <v>#VALUE!</v>
      </c>
      <c r="U275" s="241" t="e">
        <f t="shared" ref="U275" ca="1" si="1631">BJ275</f>
        <v>#VALUE!</v>
      </c>
      <c r="V275" s="242">
        <f ca="1">VLOOKUP($I275, 'Barcap OAD'!$A:$S, $F$210, FALSE)</f>
        <v>-23.5</v>
      </c>
      <c r="W275" s="243" t="e">
        <f t="shared" ref="W275" ca="1" si="1632">K275/10000*V275</f>
        <v>#VALUE!</v>
      </c>
      <c r="X275" s="244" t="str">
        <f ca="1">[2]!YBHIST($E275,$I275,X$25,"sec","")</f>
        <v>E</v>
      </c>
      <c r="Y275" s="237" t="e">
        <f t="shared" ref="Y275" ca="1" si="1633">X275-X274</f>
        <v>#VALUE!</v>
      </c>
      <c r="Z275" s="171" t="e">
        <f t="shared" ref="Z275" ca="1" si="1634">X274-AA274</f>
        <v>#VALUE!</v>
      </c>
      <c r="AA275" s="171" t="str">
        <f ca="1">[2]!YBHIST($F275,$I275,X$25,"sec","")</f>
        <v>E</v>
      </c>
      <c r="AB275" s="171" t="e">
        <f t="shared" ref="AB275" ca="1" si="1635">X274-Z275</f>
        <v>#VALUE!</v>
      </c>
      <c r="AC275" s="245" t="e">
        <f t="shared" ref="AC275" ca="1" si="1636">Y275+Z275</f>
        <v>#VALUE!</v>
      </c>
      <c r="AD275" s="246">
        <f ca="1">VLOOKUP($I275, 'Barcap OAD'!$A:$S, $F$26, FALSE)</f>
        <v>6.1613049999999996</v>
      </c>
      <c r="AE275" s="243" t="e">
        <f t="shared" ref="AE275" ca="1" si="1637">X275*AD275/10000</f>
        <v>#VALUE!</v>
      </c>
      <c r="AF275" s="247" t="e">
        <f t="shared" ref="AF275" ca="1" si="1638">W275/AE275</f>
        <v>#VALUE!</v>
      </c>
      <c r="AG275" s="237" t="e">
        <f t="shared" ref="AG275" ca="1" si="1639">-AC275*AF274</f>
        <v>#VALUE!</v>
      </c>
      <c r="AH275" s="241" t="e">
        <f t="shared" ref="AH275" ca="1" si="1640">AG275/K274</f>
        <v>#VALUE!</v>
      </c>
      <c r="AI275" s="237" t="e">
        <f t="shared" ref="AI275" ca="1" si="1641">AL275+AK275</f>
        <v>#VALUE!</v>
      </c>
      <c r="AJ275" s="241" t="e">
        <f t="shared" ref="AJ275" ca="1" si="1642">AF275-AF274</f>
        <v>#VALUE!</v>
      </c>
      <c r="AK275" s="245" t="e">
        <f t="shared" ref="AK275" ca="1" si="1643">(AJ275*Y275)/2</f>
        <v>#VALUE!</v>
      </c>
      <c r="AL275" s="248" t="e">
        <f t="shared" ref="AL275" ca="1" si="1644">AG275+R275</f>
        <v>#VALUE!</v>
      </c>
      <c r="AM275" s="241" t="e">
        <f t="shared" ref="AM275" ca="1" si="1645">AL275/K274</f>
        <v>#VALUE!</v>
      </c>
      <c r="AN275" s="237" t="e">
        <f ca="1">SUM(AL$53:AL275)</f>
        <v>#VALUE!</v>
      </c>
      <c r="AO275" s="203" t="e">
        <f t="shared" ref="AO275" ca="1" si="1646">BL275</f>
        <v>#VALUE!</v>
      </c>
      <c r="AP275" s="249" t="e">
        <f t="shared" ref="AP275" ca="1" si="1647">(Z275*AF275*-1)+P275</f>
        <v>#VALUE!</v>
      </c>
      <c r="AQ275" s="250" t="e">
        <f t="shared" ref="AQ275" ca="1" si="1648">AP275/K274</f>
        <v>#VALUE!</v>
      </c>
      <c r="AR275" s="204"/>
      <c r="AS275" s="221"/>
      <c r="AX275" s="208" t="str">
        <f ca="1">[2]!YBHIST($I$210,$I275,J$25,"sec","")</f>
        <v>E</v>
      </c>
      <c r="AY275" s="206" t="str">
        <f ca="1">[2]!YBPRICE($I$210,AX275&amp;"d","Market","AccruedInterest","Swap",$I275,"LMMSkew","","Model",100,"")</f>
        <v>E</v>
      </c>
      <c r="BA275" s="67">
        <f t="shared" si="1135"/>
        <v>-1</v>
      </c>
      <c r="BI275" s="517" t="e">
        <f t="shared" ref="BI275" ca="1" si="1649">1+S275</f>
        <v>#VALUE!</v>
      </c>
      <c r="BJ275" s="517" t="e">
        <f ca="1">PRODUCT($BI$239:BI275)-1</f>
        <v>#VALUE!</v>
      </c>
      <c r="BK275" s="517" t="e">
        <f t="shared" ref="BK275" ca="1" si="1650">1+AM275</f>
        <v>#VALUE!</v>
      </c>
      <c r="BL275" s="517" t="e">
        <f ca="1">PRODUCT($BK$239:BK275)-1</f>
        <v>#VALUE!</v>
      </c>
    </row>
    <row r="276" spans="3:64" ht="15">
      <c r="C276" s="222">
        <f t="shared" ref="C276" ca="1" si="1651">I276+10</f>
        <v>42104</v>
      </c>
      <c r="D276" s="70">
        <f t="shared" ref="D276" ca="1" si="1652">I276+35</f>
        <v>42129</v>
      </c>
      <c r="E276" s="70" t="str">
        <f t="shared" ref="E276" ca="1" si="1653">"FNMA"&amp;TEXT($J$23,"0.0")&amp;"-TBA-"&amp;TEXT(C276,"mmm")</f>
        <v>FNMA3.0-TBA-Apr</v>
      </c>
      <c r="F276" s="70" t="str">
        <f t="shared" ref="F276" ca="1" si="1654">"FNMA"&amp;TEXT($J$23,"0.0")&amp;"-TBA-"&amp;TEXT(D276,"mmm")</f>
        <v>FNMA3.0-TBA-May</v>
      </c>
      <c r="G276" s="70" t="str">
        <f t="shared" si="1152"/>
        <v>FNMA3.0-TBA-GEN</v>
      </c>
      <c r="H276" s="71"/>
      <c r="I276" s="149">
        <f ca="1">[2]!YBWORKDAY(EDATE(Base_Date, BA276), -1, "USD")</f>
        <v>42094</v>
      </c>
      <c r="J276" s="348" t="str">
        <f t="shared" ref="J276" ca="1" si="1655">AX276</f>
        <v>E</v>
      </c>
      <c r="K276" s="349" t="e">
        <f t="shared" ref="K276" ca="1" si="1656">AX276+AY276</f>
        <v>#VALUE!</v>
      </c>
      <c r="L276" s="349" t="e">
        <f t="shared" ref="L276" ca="1" si="1657">K276-K275</f>
        <v>#VALUE!</v>
      </c>
      <c r="M276" s="350" t="str">
        <f ca="1">[2]!YBHIST($I$210,$I276,"LMMOAS","sec")</f>
        <v>E</v>
      </c>
      <c r="N276" s="351" t="str">
        <f ca="1">[2]!YBHIST($I$210,$I275,M$25,"sec","")</f>
        <v>E</v>
      </c>
      <c r="O276" s="352" t="str">
        <f ca="1">[2]!YBHIST("1 Month LIBOR",I276,"Yield","bmk","")</f>
        <v>E</v>
      </c>
      <c r="P276" s="349" t="e">
        <f t="shared" ref="P276" ca="1" si="1658">K275-Q276</f>
        <v>#VALUE!</v>
      </c>
      <c r="Q276" s="353" t="str">
        <f ca="1">[2]!YBSCEN($I$210,$J275&amp;"d","Market",O$25,"Swap",$I275,"LMMSkew","","Model",100,0,29,"Gradual","ParShift|N",0,"Annualized ROR",O275,100,"",,,,"Default",,,,"Default",,)</f>
        <v>E</v>
      </c>
      <c r="R276" s="349" t="e">
        <f t="shared" ref="R276" ca="1" si="1659">L276+P276</f>
        <v>#VALUE!</v>
      </c>
      <c r="S276" s="88" t="e">
        <f t="shared" ref="S276" ca="1" si="1660">R276/K275</f>
        <v>#VALUE!</v>
      </c>
      <c r="T276" s="349" t="e">
        <f ca="1">SUM(R$239:R276)</f>
        <v>#VALUE!</v>
      </c>
      <c r="U276" s="88" t="e">
        <f t="shared" ref="U276" ca="1" si="1661">BJ276</f>
        <v>#VALUE!</v>
      </c>
      <c r="V276" s="354">
        <f ca="1">VLOOKUP($I276, 'Barcap OAD'!$A:$S, $F$210, FALSE)</f>
        <v>-24.1</v>
      </c>
      <c r="W276" s="355" t="e">
        <f t="shared" ref="W276" ca="1" si="1662">K276/10000*V276</f>
        <v>#VALUE!</v>
      </c>
      <c r="X276" s="356" t="str">
        <f ca="1">[2]!YBHIST($E276,$I276,X$25,"sec","")</f>
        <v>E</v>
      </c>
      <c r="Y276" s="349" t="e">
        <f t="shared" ref="Y276" ca="1" si="1663">X276-X275</f>
        <v>#VALUE!</v>
      </c>
      <c r="Z276" s="353" t="e">
        <f t="shared" ref="Z276" ca="1" si="1664">X275-AA275</f>
        <v>#VALUE!</v>
      </c>
      <c r="AA276" s="353" t="str">
        <f ca="1">[2]!YBHIST($F276,$I276,X$25,"sec","")</f>
        <v>E</v>
      </c>
      <c r="AB276" s="353" t="e">
        <f t="shared" ref="AB276" ca="1" si="1665">X275-Z276</f>
        <v>#VALUE!</v>
      </c>
      <c r="AC276" s="357" t="e">
        <f t="shared" ref="AC276" ca="1" si="1666">Y276+Z276</f>
        <v>#VALUE!</v>
      </c>
      <c r="AD276" s="358">
        <f ca="1">VLOOKUP($I276, 'Barcap OAD'!$A:$S, $F$26, FALSE)</f>
        <v>5.6016069999999996</v>
      </c>
      <c r="AE276" s="355" t="e">
        <f t="shared" ref="AE276" ca="1" si="1667">X276*AD276/10000</f>
        <v>#VALUE!</v>
      </c>
      <c r="AF276" s="359" t="e">
        <f t="shared" ref="AF276" ca="1" si="1668">W276/AE276</f>
        <v>#VALUE!</v>
      </c>
      <c r="AG276" s="349" t="e">
        <f t="shared" ref="AG276" ca="1" si="1669">-AC276*AF275</f>
        <v>#VALUE!</v>
      </c>
      <c r="AH276" s="88" t="e">
        <f t="shared" ref="AH276" ca="1" si="1670">AG276/K275</f>
        <v>#VALUE!</v>
      </c>
      <c r="AI276" s="349" t="e">
        <f t="shared" ref="AI276" ca="1" si="1671">AL276+AK276</f>
        <v>#VALUE!</v>
      </c>
      <c r="AJ276" s="88" t="e">
        <f t="shared" ref="AJ276" ca="1" si="1672">AF276-AF275</f>
        <v>#VALUE!</v>
      </c>
      <c r="AK276" s="357" t="e">
        <f t="shared" ref="AK276" ca="1" si="1673">(AJ276*Y276)/2</f>
        <v>#VALUE!</v>
      </c>
      <c r="AL276" s="360" t="e">
        <f t="shared" ref="AL276" ca="1" si="1674">AG276+R276</f>
        <v>#VALUE!</v>
      </c>
      <c r="AM276" s="88" t="e">
        <f t="shared" ref="AM276" ca="1" si="1675">AL276/K275</f>
        <v>#VALUE!</v>
      </c>
      <c r="AN276" s="349" t="e">
        <f ca="1">SUM(AL$53:AL276)</f>
        <v>#VALUE!</v>
      </c>
      <c r="AO276" s="110" t="e">
        <f t="shared" ref="AO276" ca="1" si="1676">BL276</f>
        <v>#VALUE!</v>
      </c>
      <c r="AP276" s="361" t="e">
        <f t="shared" ref="AP276" ca="1" si="1677">(Z276*AF276*-1)+P276</f>
        <v>#VALUE!</v>
      </c>
      <c r="AQ276" s="362" t="e">
        <f t="shared" ref="AQ276" ca="1" si="1678">AP276/K275</f>
        <v>#VALUE!</v>
      </c>
      <c r="AR276" s="204"/>
      <c r="AS276" s="221"/>
      <c r="AX276" s="208" t="str">
        <f ca="1">[2]!YBHIST($I$210,$I276,J$25,"sec","")</f>
        <v>E</v>
      </c>
      <c r="AY276" s="206" t="str">
        <f ca="1">[2]!YBPRICE($I$210,AX276&amp;"d","Market","AccruedInterest","Swap",$I276,"LMMSkew","","Model",100,"")</f>
        <v>E</v>
      </c>
      <c r="BA276" s="67">
        <f t="shared" si="1135"/>
        <v>0</v>
      </c>
      <c r="BI276" s="517" t="e">
        <f t="shared" ref="BI276" ca="1" si="1679">1+S276</f>
        <v>#VALUE!</v>
      </c>
      <c r="BJ276" s="517" t="e">
        <f ca="1">PRODUCT($BI$239:BI276)-1</f>
        <v>#VALUE!</v>
      </c>
      <c r="BK276" s="517" t="e">
        <f t="shared" ref="BK276" ca="1" si="1680">1+AM276</f>
        <v>#VALUE!</v>
      </c>
      <c r="BL276" s="517" t="e">
        <f ca="1">PRODUCT($BK$239:BK276)-1</f>
        <v>#VALUE!</v>
      </c>
    </row>
  </sheetData>
  <mergeCells count="19">
    <mergeCell ref="BI27:BJ27"/>
    <mergeCell ref="BK27:BL27"/>
    <mergeCell ref="BI140:BJ140"/>
    <mergeCell ref="BK140:BL140"/>
    <mergeCell ref="BI213:BJ213"/>
    <mergeCell ref="BK213:BL213"/>
    <mergeCell ref="J26:W26"/>
    <mergeCell ref="X26:AE26"/>
    <mergeCell ref="AF26:AK26"/>
    <mergeCell ref="AL26:AQ26"/>
    <mergeCell ref="J139:W139"/>
    <mergeCell ref="X139:AE139"/>
    <mergeCell ref="AF139:AK139"/>
    <mergeCell ref="AL139:AQ139"/>
    <mergeCell ref="J212:W212"/>
    <mergeCell ref="X212:AE212"/>
    <mergeCell ref="AF212:AK212"/>
    <mergeCell ref="AL212:AQ212"/>
    <mergeCell ref="L133:AQ133"/>
  </mergeCells>
  <dataValidations disablePrompts="1" count="2">
    <dataValidation type="list" allowBlank="1" showInputMessage="1" showErrorMessage="1" sqref="J23">
      <formula1>$B$54:$B$62</formula1>
    </dataValidation>
    <dataValidation type="list" allowBlank="1" showInputMessage="1" showErrorMessage="1" sqref="I24 I137 I210">
      <formula1>IOS_List</formula1>
    </dataValidation>
  </dataValidations>
  <printOptions horizontalCentered="1"/>
  <pageMargins left="0.25" right="0.25" top="0.25" bottom="0.25" header="0.3" footer="0.15"/>
  <pageSetup scale="33" orientation="landscape" horizontalDpi="300" verticalDpi="300" r:id="rId1"/>
  <headerFooter scaleWithDoc="0">
    <oddHeader>&amp;L&amp;G&amp;C&amp;"-,Bold"&amp;12&amp;K2E398A
&amp;15FN30.350.10(IOX) Performance&amp;R&amp;"-,Bold"&amp;14&amp;K2E398A
&amp;12Cello Fixed Income Master Fund, LP&amp;"-,Regular"&amp;10&amp;K000000
&amp;"-,Bold"&amp;K2E398A As of Feb, 2013</oddHeader>
    <oddFooter>&amp;L&amp;8&amp;K2E398AReport Created on &amp;D &amp;T&amp;C&amp;G
&amp;8&amp;K2E398APage &amp;P of &amp;N</oddFooter>
  </headerFooter>
  <legacyDrawing r:id="rId2"/>
  <legacyDrawingHF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3" tint="0.79998168889431442"/>
    <pageSetUpPr fitToPage="1"/>
  </sheetPr>
  <dimension ref="A1:BL274"/>
  <sheetViews>
    <sheetView workbookViewId="0"/>
  </sheetViews>
  <sheetFormatPr defaultRowHeight="12.75"/>
  <cols>
    <col min="1" max="2" width="15.5703125" style="67" customWidth="1"/>
    <col min="3" max="3" width="12.5703125" style="67" customWidth="1"/>
    <col min="4" max="4" width="11.85546875" style="67" customWidth="1"/>
    <col min="5" max="7" width="17.85546875" style="67" customWidth="1"/>
    <col min="8" max="8" width="2.140625" style="67" customWidth="1"/>
    <col min="9" max="9" width="10.28515625" style="67" customWidth="1"/>
    <col min="10" max="11" width="9" style="67" customWidth="1"/>
    <col min="12" max="12" width="8.7109375" style="67" bestFit="1" customWidth="1"/>
    <col min="13" max="13" width="8.28515625" style="67" bestFit="1" customWidth="1"/>
    <col min="14" max="14" width="6.7109375" style="67" customWidth="1"/>
    <col min="15" max="15" width="8.85546875" style="67" customWidth="1"/>
    <col min="16" max="16" width="9.140625" style="67" bestFit="1" customWidth="1"/>
    <col min="17" max="17" width="10.85546875" style="67" customWidth="1"/>
    <col min="18" max="18" width="10.28515625" style="67" customWidth="1"/>
    <col min="19" max="19" width="10.7109375" style="67" customWidth="1"/>
    <col min="20" max="20" width="10.85546875" style="67" bestFit="1" customWidth="1"/>
    <col min="21" max="21" width="10.5703125" style="67" customWidth="1"/>
    <col min="22" max="22" width="6.5703125" style="67" customWidth="1"/>
    <col min="23" max="23" width="8.7109375" style="67" customWidth="1"/>
    <col min="24" max="24" width="10.28515625" style="67" bestFit="1" customWidth="1"/>
    <col min="25" max="25" width="10.28515625" style="67" customWidth="1"/>
    <col min="26" max="26" width="8.42578125" style="67" bestFit="1" customWidth="1"/>
    <col min="27" max="28" width="10.140625" style="67" customWidth="1"/>
    <col min="29" max="29" width="8.85546875" style="67" customWidth="1"/>
    <col min="30" max="30" width="5.85546875" style="67" customWidth="1"/>
    <col min="31" max="31" width="8.5703125" style="67" customWidth="1"/>
    <col min="32" max="33" width="9.28515625" style="67" customWidth="1"/>
    <col min="34" max="34" width="10.28515625" style="67" customWidth="1"/>
    <col min="35" max="35" width="8" style="67" hidden="1" customWidth="1"/>
    <col min="36" max="36" width="9.42578125" style="67" hidden="1" customWidth="1"/>
    <col min="37" max="37" width="8.7109375" style="67" hidden="1" customWidth="1"/>
    <col min="38" max="38" width="8.42578125" style="67" customWidth="1"/>
    <col min="39" max="39" width="10.85546875" style="67" bestFit="1" customWidth="1"/>
    <col min="40" max="40" width="11.140625" style="67" customWidth="1"/>
    <col min="41" max="41" width="10.5703125" style="67" customWidth="1"/>
    <col min="42" max="42" width="8.28515625" style="67" customWidth="1"/>
    <col min="43" max="43" width="7" style="67" customWidth="1"/>
    <col min="44" max="44" width="3.140625" style="67" customWidth="1"/>
    <col min="45" max="45" width="10.42578125" style="67" bestFit="1" customWidth="1"/>
    <col min="46" max="46" width="9.140625" style="67" bestFit="1" customWidth="1"/>
    <col min="47" max="47" width="8.42578125" style="67" bestFit="1" customWidth="1"/>
    <col min="48" max="49" width="9.140625" style="67"/>
    <col min="50" max="50" width="9.28515625" style="67" bestFit="1" customWidth="1"/>
    <col min="51" max="51" width="10.42578125" style="67" bestFit="1" customWidth="1"/>
    <col min="52" max="52" width="9.140625" style="67"/>
    <col min="53" max="53" width="9.28515625" style="67" bestFit="1" customWidth="1"/>
    <col min="54" max="60" width="9.140625" style="67"/>
    <col min="61" max="61" width="7.85546875" style="67" bestFit="1" customWidth="1"/>
    <col min="62" max="62" width="9.140625" style="67"/>
    <col min="63" max="63" width="9.28515625" style="67" customWidth="1"/>
    <col min="64" max="64" width="7.85546875" style="67" bestFit="1" customWidth="1"/>
    <col min="65" max="16384" width="9.140625" style="67"/>
  </cols>
  <sheetData>
    <row r="1" spans="46:53">
      <c r="AT1" s="115" t="s">
        <v>100</v>
      </c>
      <c r="AU1" s="119">
        <f ca="1">DATE(YEAR(TODAY()), MONTH(TODAY()), 1)</f>
        <v>42095</v>
      </c>
    </row>
    <row r="3" spans="46:53">
      <c r="AT3" s="226"/>
      <c r="AU3" s="226"/>
    </row>
    <row r="4" spans="46:53">
      <c r="AT4" s="227"/>
      <c r="AU4" s="228"/>
      <c r="AW4" s="2"/>
      <c r="AX4" s="1"/>
      <c r="BA4" s="1"/>
    </row>
    <row r="5" spans="46:53">
      <c r="AT5" s="227"/>
      <c r="AU5" s="229"/>
    </row>
    <row r="6" spans="46:53">
      <c r="AT6" s="227"/>
      <c r="AU6" s="230"/>
    </row>
    <row r="7" spans="46:53">
      <c r="AT7" s="226"/>
      <c r="AU7" s="226"/>
    </row>
    <row r="8" spans="46:53">
      <c r="AT8" s="227"/>
      <c r="AU8" s="231"/>
    </row>
    <row r="9" spans="46:53">
      <c r="AT9" s="227"/>
      <c r="AU9" s="230"/>
    </row>
    <row r="10" spans="46:53">
      <c r="AT10" s="227"/>
      <c r="AU10" s="230"/>
    </row>
    <row r="11" spans="46:53">
      <c r="AT11" s="226"/>
      <c r="AU11" s="226"/>
    </row>
    <row r="23" spans="1:64" hidden="1">
      <c r="I23" s="77" t="s">
        <v>77</v>
      </c>
      <c r="J23" s="74">
        <v>3</v>
      </c>
    </row>
    <row r="24" spans="1:64" ht="15">
      <c r="E24" s="67" t="s">
        <v>254</v>
      </c>
      <c r="F24" s="67">
        <f>MATCH(IOS_Selector, 'Barcap OAD'!$A$1:$S$1, 0)</f>
        <v>4</v>
      </c>
      <c r="I24" s="75" t="s">
        <v>194</v>
      </c>
    </row>
    <row r="25" spans="1:64" s="76" customFormat="1" ht="8.25" hidden="1" customHeight="1">
      <c r="J25" s="76" t="s">
        <v>7</v>
      </c>
      <c r="L25" s="76" t="s">
        <v>8</v>
      </c>
      <c r="M25" s="76" t="s">
        <v>9</v>
      </c>
      <c r="O25" s="76" t="s">
        <v>231</v>
      </c>
      <c r="W25" s="76" t="s">
        <v>11</v>
      </c>
      <c r="X25" s="76" t="s">
        <v>7</v>
      </c>
      <c r="Y25" s="76" t="s">
        <v>7</v>
      </c>
    </row>
    <row r="26" spans="1:64" ht="22.5" customHeight="1">
      <c r="E26" s="67" t="s">
        <v>255</v>
      </c>
      <c r="F26" s="67">
        <f>MATCH(Benchmark_TBA, 'Barcap OAD'!$A$1:$S$1, 0)</f>
        <v>2</v>
      </c>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151</v>
      </c>
      <c r="AG26" s="638"/>
      <c r="AH26" s="638"/>
      <c r="AI26" s="638"/>
      <c r="AJ26" s="638"/>
      <c r="AK26" s="638"/>
      <c r="AL26" s="639" t="s">
        <v>150</v>
      </c>
      <c r="AM26" s="640"/>
      <c r="AN26" s="640"/>
      <c r="AO26" s="640"/>
      <c r="AP26" s="640"/>
      <c r="AQ26" s="641"/>
    </row>
    <row r="27" spans="1:64" s="68" customFormat="1" ht="46.5" customHeight="1">
      <c r="A27" s="68" t="s">
        <v>12</v>
      </c>
      <c r="B27" s="68" t="s">
        <v>13</v>
      </c>
      <c r="C27" s="68" t="s">
        <v>14</v>
      </c>
      <c r="D27" s="68" t="s">
        <v>15</v>
      </c>
      <c r="E27" s="68" t="s">
        <v>16</v>
      </c>
      <c r="F27" s="68" t="s">
        <v>17</v>
      </c>
      <c r="G27" s="68" t="s">
        <v>18</v>
      </c>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5" t="s">
        <v>73</v>
      </c>
      <c r="AB27" s="214" t="s">
        <v>122</v>
      </c>
      <c r="AC27" s="214" t="s">
        <v>160</v>
      </c>
      <c r="AD27" s="14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X27" s="209" t="s">
        <v>153</v>
      </c>
      <c r="AY27" s="209" t="s">
        <v>152</v>
      </c>
      <c r="BI27" s="643" t="s">
        <v>271</v>
      </c>
      <c r="BJ27" s="643"/>
      <c r="BK27" s="643" t="s">
        <v>272</v>
      </c>
      <c r="BL27" s="643"/>
    </row>
    <row r="28" spans="1:64" s="68" customFormat="1" ht="15" hidden="1">
      <c r="C28" s="70">
        <f t="shared" ref="C28:C65" ca="1" si="0">I28+10</f>
        <v>40217</v>
      </c>
      <c r="D28" s="70">
        <f t="shared" ref="D28:D53" ca="1" si="1">I28+35</f>
        <v>40242</v>
      </c>
      <c r="E28" s="68" t="str">
        <f t="shared" ref="E28:F53" ca="1" si="2">"FNMA"&amp;TEXT($J$23,"0.0")&amp;"-TBA-"&amp;TEXT(C28,"mmm")</f>
        <v>FNMA3.0-TBA-Feb</v>
      </c>
      <c r="F28" s="68" t="str">
        <f t="shared" ca="1" si="2"/>
        <v>FNMA3.0-TBA-Mar</v>
      </c>
      <c r="G28" s="68" t="str">
        <f t="shared" ref="G28:G53" si="3">"FNMA"&amp;TEXT($J$23,"0.0")&amp;"-TBA-GEN"</f>
        <v>FNMA3.0-TBA-GEN</v>
      </c>
      <c r="I28" s="148">
        <f ca="1">[2]!YBWORKDAY(EDATE(Base_Date, BA28), -1, "USD")</f>
        <v>40207</v>
      </c>
      <c r="J28" s="210"/>
      <c r="K28" s="216"/>
      <c r="L28" s="134"/>
      <c r="M28" s="135"/>
      <c r="N28" s="136"/>
      <c r="O28" s="136"/>
      <c r="P28" s="134"/>
      <c r="Q28" s="137"/>
      <c r="R28" s="134"/>
      <c r="S28" s="138"/>
      <c r="T28" s="134"/>
      <c r="U28" s="151"/>
      <c r="V28" s="139"/>
      <c r="W28" s="140"/>
      <c r="X28" s="184"/>
      <c r="Y28" s="134"/>
      <c r="Z28" s="137"/>
      <c r="AA28" s="137"/>
      <c r="AB28" s="137"/>
      <c r="AC28" s="186"/>
      <c r="AD28" s="188"/>
      <c r="AE28" s="140"/>
      <c r="AF28" s="141"/>
      <c r="AG28" s="134"/>
      <c r="AH28" s="134"/>
      <c r="AI28" s="134"/>
      <c r="AJ28" s="138"/>
      <c r="AK28" s="186"/>
      <c r="AL28" s="191"/>
      <c r="AM28" s="138"/>
      <c r="AN28" s="134"/>
      <c r="AO28" s="150"/>
      <c r="AP28" s="193"/>
      <c r="AQ28" s="199"/>
      <c r="AY28" s="67" t="e">
        <f t="shared" ref="AY28:AY38" ca="1" si="4">AY29-1</f>
        <v>#VALUE!</v>
      </c>
      <c r="BA28" s="67">
        <f t="shared" ref="BA28:BA63" si="5">BA29-1</f>
        <v>-62</v>
      </c>
    </row>
    <row r="29" spans="1:64" s="68" customFormat="1" ht="15" hidden="1">
      <c r="C29" s="70">
        <f t="shared" ca="1" si="0"/>
        <v>40245</v>
      </c>
      <c r="D29" s="70">
        <f t="shared" ca="1" si="1"/>
        <v>40270</v>
      </c>
      <c r="E29" s="68" t="str">
        <f t="shared" ca="1" si="2"/>
        <v>FNMA3.0-TBA-Mar</v>
      </c>
      <c r="F29" s="68" t="str">
        <f t="shared" ca="1" si="2"/>
        <v>FNMA3.0-TBA-Apr</v>
      </c>
      <c r="G29" s="68" t="str">
        <f t="shared" si="3"/>
        <v>FNMA3.0-TBA-GEN</v>
      </c>
      <c r="I29" s="133">
        <f ca="1">[2]!YBWORKDAY(EDATE(Base_Date, BA29), -1, "USD")</f>
        <v>40235</v>
      </c>
      <c r="J29" s="211"/>
      <c r="K29" s="217"/>
      <c r="L29" s="80"/>
      <c r="M29" s="81"/>
      <c r="N29" s="73"/>
      <c r="O29" s="73"/>
      <c r="P29" s="80"/>
      <c r="Q29" s="82"/>
      <c r="R29" s="80"/>
      <c r="S29" s="83"/>
      <c r="T29" s="80"/>
      <c r="U29" s="83"/>
      <c r="V29" s="84"/>
      <c r="W29" s="85"/>
      <c r="X29" s="185"/>
      <c r="Y29" s="80"/>
      <c r="Z29" s="82"/>
      <c r="AA29" s="82"/>
      <c r="AB29" s="82"/>
      <c r="AC29" s="187"/>
      <c r="AD29" s="189"/>
      <c r="AE29" s="85"/>
      <c r="AF29" s="86"/>
      <c r="AG29" s="80"/>
      <c r="AH29" s="80"/>
      <c r="AI29" s="80"/>
      <c r="AJ29" s="83"/>
      <c r="AK29" s="187"/>
      <c r="AL29" s="192"/>
      <c r="AM29" s="83"/>
      <c r="AN29" s="80"/>
      <c r="AO29" s="109"/>
      <c r="AP29" s="194"/>
      <c r="AQ29" s="199"/>
      <c r="AY29" s="67" t="e">
        <f t="shared" ca="1" si="4"/>
        <v>#VALUE!</v>
      </c>
      <c r="BA29" s="67">
        <f t="shared" si="5"/>
        <v>-61</v>
      </c>
    </row>
    <row r="30" spans="1:64" s="68" customFormat="1" ht="15" hidden="1">
      <c r="C30" s="70">
        <f t="shared" ca="1" si="0"/>
        <v>40278</v>
      </c>
      <c r="D30" s="70">
        <f t="shared" ca="1" si="1"/>
        <v>40303</v>
      </c>
      <c r="E30" s="68" t="str">
        <f t="shared" ca="1" si="2"/>
        <v>FNMA3.0-TBA-Apr</v>
      </c>
      <c r="F30" s="68" t="str">
        <f t="shared" ca="1" si="2"/>
        <v>FNMA3.0-TBA-May</v>
      </c>
      <c r="G30" s="68" t="str">
        <f t="shared" si="3"/>
        <v>FNMA3.0-TBA-GEN</v>
      </c>
      <c r="I30" s="133">
        <f ca="1">[2]!YBWORKDAY(EDATE(Base_Date, BA30), -1, "USD")</f>
        <v>40268</v>
      </c>
      <c r="J30" s="211"/>
      <c r="K30" s="217"/>
      <c r="L30" s="80"/>
      <c r="M30" s="81"/>
      <c r="N30" s="73"/>
      <c r="O30" s="73"/>
      <c r="P30" s="80"/>
      <c r="Q30" s="82"/>
      <c r="R30" s="80"/>
      <c r="S30" s="83"/>
      <c r="T30" s="80"/>
      <c r="U30" s="83"/>
      <c r="V30" s="84"/>
      <c r="W30" s="85"/>
      <c r="X30" s="185"/>
      <c r="Y30" s="80"/>
      <c r="Z30" s="82"/>
      <c r="AA30" s="82"/>
      <c r="AB30" s="82"/>
      <c r="AC30" s="187"/>
      <c r="AD30" s="189"/>
      <c r="AE30" s="85"/>
      <c r="AF30" s="86"/>
      <c r="AG30" s="80"/>
      <c r="AH30" s="80"/>
      <c r="AI30" s="80"/>
      <c r="AJ30" s="83"/>
      <c r="AK30" s="187"/>
      <c r="AL30" s="192"/>
      <c r="AM30" s="83"/>
      <c r="AN30" s="80"/>
      <c r="AO30" s="109"/>
      <c r="AP30" s="194"/>
      <c r="AQ30" s="199"/>
      <c r="AY30" s="67" t="e">
        <f t="shared" ca="1" si="4"/>
        <v>#VALUE!</v>
      </c>
      <c r="BA30" s="67">
        <f t="shared" si="5"/>
        <v>-60</v>
      </c>
    </row>
    <row r="31" spans="1:64" s="68" customFormat="1" ht="15" hidden="1">
      <c r="C31" s="70">
        <f t="shared" ca="1" si="0"/>
        <v>40308</v>
      </c>
      <c r="D31" s="70">
        <f t="shared" ca="1" si="1"/>
        <v>40333</v>
      </c>
      <c r="E31" s="68" t="str">
        <f t="shared" ca="1" si="2"/>
        <v>FNMA3.0-TBA-May</v>
      </c>
      <c r="F31" s="68" t="str">
        <f t="shared" ca="1" si="2"/>
        <v>FNMA3.0-TBA-Jun</v>
      </c>
      <c r="G31" s="68" t="str">
        <f t="shared" si="3"/>
        <v>FNMA3.0-TBA-GEN</v>
      </c>
      <c r="I31" s="133">
        <f ca="1">[2]!YBWORKDAY(EDATE(Base_Date, BA31), -1, "USD")</f>
        <v>40298</v>
      </c>
      <c r="J31" s="211"/>
      <c r="K31" s="217"/>
      <c r="L31" s="80"/>
      <c r="M31" s="81"/>
      <c r="N31" s="73"/>
      <c r="O31" s="73"/>
      <c r="P31" s="80"/>
      <c r="Q31" s="82"/>
      <c r="R31" s="80"/>
      <c r="S31" s="83"/>
      <c r="T31" s="80"/>
      <c r="U31" s="152"/>
      <c r="V31" s="84"/>
      <c r="W31" s="85"/>
      <c r="X31" s="185"/>
      <c r="Y31" s="80"/>
      <c r="Z31" s="82"/>
      <c r="AA31" s="82"/>
      <c r="AB31" s="82"/>
      <c r="AC31" s="187"/>
      <c r="AD31" s="189"/>
      <c r="AE31" s="85"/>
      <c r="AF31" s="86"/>
      <c r="AG31" s="80"/>
      <c r="AH31" s="80"/>
      <c r="AI31" s="80"/>
      <c r="AJ31" s="83"/>
      <c r="AK31" s="187"/>
      <c r="AL31" s="192"/>
      <c r="AM31" s="83"/>
      <c r="AN31" s="80"/>
      <c r="AO31" s="153"/>
      <c r="AP31" s="194"/>
      <c r="AQ31" s="199"/>
      <c r="AY31" s="67" t="e">
        <f t="shared" ca="1" si="4"/>
        <v>#VALUE!</v>
      </c>
      <c r="BA31" s="67">
        <f t="shared" si="5"/>
        <v>-59</v>
      </c>
    </row>
    <row r="32" spans="1:64" s="68" customFormat="1" ht="15" hidden="1">
      <c r="C32" s="70">
        <f t="shared" ca="1" si="0"/>
        <v>40336</v>
      </c>
      <c r="D32" s="70">
        <f t="shared" ca="1" si="1"/>
        <v>40361</v>
      </c>
      <c r="E32" s="68" t="str">
        <f t="shared" ca="1" si="2"/>
        <v>FNMA3.0-TBA-Jun</v>
      </c>
      <c r="F32" s="68" t="str">
        <f t="shared" ca="1" si="2"/>
        <v>FNMA3.0-TBA-Jul</v>
      </c>
      <c r="G32" s="68" t="str">
        <f t="shared" si="3"/>
        <v>FNMA3.0-TBA-GEN</v>
      </c>
      <c r="I32" s="133">
        <f ca="1">[2]!YBWORKDAY(EDATE(Base_Date, BA32), -1, "USD")</f>
        <v>40326</v>
      </c>
      <c r="J32" s="211"/>
      <c r="K32" s="217"/>
      <c r="L32" s="80"/>
      <c r="M32" s="81"/>
      <c r="N32" s="73"/>
      <c r="O32" s="73"/>
      <c r="P32" s="80"/>
      <c r="Q32" s="82"/>
      <c r="R32" s="80"/>
      <c r="S32" s="83"/>
      <c r="T32" s="80"/>
      <c r="U32" s="83"/>
      <c r="V32" s="84"/>
      <c r="W32" s="85"/>
      <c r="X32" s="185"/>
      <c r="Y32" s="80"/>
      <c r="Z32" s="82"/>
      <c r="AA32" s="82"/>
      <c r="AB32" s="82"/>
      <c r="AC32" s="187"/>
      <c r="AD32" s="189"/>
      <c r="AE32" s="85"/>
      <c r="AF32" s="86"/>
      <c r="AG32" s="80"/>
      <c r="AH32" s="80"/>
      <c r="AI32" s="80"/>
      <c r="AJ32" s="83"/>
      <c r="AK32" s="187"/>
      <c r="AL32" s="192"/>
      <c r="AM32" s="83"/>
      <c r="AN32" s="80"/>
      <c r="AO32" s="109"/>
      <c r="AP32" s="194"/>
      <c r="AQ32" s="199"/>
      <c r="AY32" s="67" t="e">
        <f t="shared" ca="1" si="4"/>
        <v>#VALUE!</v>
      </c>
      <c r="BA32" s="67">
        <f t="shared" si="5"/>
        <v>-58</v>
      </c>
    </row>
    <row r="33" spans="3:53" s="68" customFormat="1" ht="15" hidden="1">
      <c r="C33" s="70">
        <f t="shared" ca="1" si="0"/>
        <v>40369</v>
      </c>
      <c r="D33" s="70">
        <f t="shared" ca="1" si="1"/>
        <v>40394</v>
      </c>
      <c r="E33" s="68" t="str">
        <f t="shared" ca="1" si="2"/>
        <v>FNMA3.0-TBA-Jul</v>
      </c>
      <c r="F33" s="68" t="str">
        <f t="shared" ca="1" si="2"/>
        <v>FNMA3.0-TBA-Aug</v>
      </c>
      <c r="G33" s="68" t="str">
        <f t="shared" si="3"/>
        <v>FNMA3.0-TBA-GEN</v>
      </c>
      <c r="I33" s="133">
        <f ca="1">[2]!YBWORKDAY(EDATE(Base_Date, BA33), -1, "USD")</f>
        <v>40359</v>
      </c>
      <c r="J33" s="211"/>
      <c r="K33" s="217"/>
      <c r="L33" s="80"/>
      <c r="M33" s="81"/>
      <c r="N33" s="73"/>
      <c r="O33" s="73"/>
      <c r="P33" s="80"/>
      <c r="Q33" s="82"/>
      <c r="R33" s="80"/>
      <c r="S33" s="83"/>
      <c r="T33" s="80"/>
      <c r="U33" s="83"/>
      <c r="V33" s="84"/>
      <c r="W33" s="85"/>
      <c r="X33" s="185"/>
      <c r="Y33" s="80"/>
      <c r="Z33" s="82"/>
      <c r="AA33" s="82"/>
      <c r="AB33" s="82"/>
      <c r="AC33" s="187"/>
      <c r="AD33" s="189"/>
      <c r="AE33" s="85"/>
      <c r="AF33" s="86"/>
      <c r="AG33" s="80"/>
      <c r="AH33" s="80"/>
      <c r="AI33" s="80"/>
      <c r="AJ33" s="83"/>
      <c r="AK33" s="187"/>
      <c r="AL33" s="192"/>
      <c r="AM33" s="83"/>
      <c r="AN33" s="80"/>
      <c r="AO33" s="109"/>
      <c r="AP33" s="194"/>
      <c r="AQ33" s="199"/>
      <c r="AY33" s="67" t="e">
        <f t="shared" ca="1" si="4"/>
        <v>#VALUE!</v>
      </c>
      <c r="BA33" s="67">
        <f t="shared" si="5"/>
        <v>-57</v>
      </c>
    </row>
    <row r="34" spans="3:53" s="68" customFormat="1" ht="15" hidden="1">
      <c r="C34" s="70">
        <f t="shared" ca="1" si="0"/>
        <v>40399</v>
      </c>
      <c r="D34" s="70">
        <f t="shared" ca="1" si="1"/>
        <v>40424</v>
      </c>
      <c r="E34" s="68" t="str">
        <f t="shared" ca="1" si="2"/>
        <v>FNMA3.0-TBA-Aug</v>
      </c>
      <c r="F34" s="68" t="str">
        <f t="shared" ca="1" si="2"/>
        <v>FNMA3.0-TBA-Sep</v>
      </c>
      <c r="G34" s="68" t="str">
        <f t="shared" si="3"/>
        <v>FNMA3.0-TBA-GEN</v>
      </c>
      <c r="I34" s="133">
        <f ca="1">[2]!YBWORKDAY(EDATE(Base_Date, BA34), -1, "USD")</f>
        <v>40389</v>
      </c>
      <c r="J34" s="211"/>
      <c r="K34" s="217"/>
      <c r="L34" s="80"/>
      <c r="M34" s="81"/>
      <c r="N34" s="73"/>
      <c r="O34" s="73"/>
      <c r="P34" s="80"/>
      <c r="Q34" s="82"/>
      <c r="R34" s="80"/>
      <c r="S34" s="83"/>
      <c r="T34" s="80"/>
      <c r="U34" s="83"/>
      <c r="V34" s="84"/>
      <c r="W34" s="85"/>
      <c r="X34" s="185"/>
      <c r="Y34" s="80"/>
      <c r="Z34" s="82"/>
      <c r="AA34" s="82"/>
      <c r="AB34" s="82"/>
      <c r="AC34" s="187"/>
      <c r="AD34" s="189"/>
      <c r="AE34" s="85"/>
      <c r="AF34" s="86"/>
      <c r="AG34" s="80"/>
      <c r="AH34" s="80"/>
      <c r="AI34" s="80"/>
      <c r="AJ34" s="83"/>
      <c r="AK34" s="187"/>
      <c r="AL34" s="192"/>
      <c r="AM34" s="83"/>
      <c r="AN34" s="80"/>
      <c r="AO34" s="109"/>
      <c r="AP34" s="194"/>
      <c r="AQ34" s="199"/>
      <c r="AY34" s="67" t="e">
        <f t="shared" ca="1" si="4"/>
        <v>#VALUE!</v>
      </c>
      <c r="BA34" s="67">
        <f t="shared" si="5"/>
        <v>-56</v>
      </c>
    </row>
    <row r="35" spans="3:53" s="68" customFormat="1" ht="15" hidden="1">
      <c r="C35" s="70">
        <f t="shared" ca="1" si="0"/>
        <v>40431</v>
      </c>
      <c r="D35" s="70">
        <f t="shared" ca="1" si="1"/>
        <v>40456</v>
      </c>
      <c r="E35" s="68" t="str">
        <f t="shared" ca="1" si="2"/>
        <v>FNMA3.0-TBA-Sep</v>
      </c>
      <c r="F35" s="68" t="str">
        <f t="shared" ca="1" si="2"/>
        <v>FNMA3.0-TBA-Oct</v>
      </c>
      <c r="G35" s="68" t="str">
        <f t="shared" si="3"/>
        <v>FNMA3.0-TBA-GEN</v>
      </c>
      <c r="I35" s="133">
        <f ca="1">[2]!YBWORKDAY(EDATE(Base_Date, BA35), -1, "USD")</f>
        <v>40421</v>
      </c>
      <c r="J35" s="211"/>
      <c r="K35" s="217"/>
      <c r="L35" s="80"/>
      <c r="M35" s="81"/>
      <c r="N35" s="73"/>
      <c r="O35" s="73"/>
      <c r="P35" s="80"/>
      <c r="Q35" s="82"/>
      <c r="R35" s="80"/>
      <c r="S35" s="83"/>
      <c r="T35" s="80"/>
      <c r="U35" s="83"/>
      <c r="V35" s="84"/>
      <c r="W35" s="85"/>
      <c r="X35" s="185"/>
      <c r="Y35" s="80"/>
      <c r="Z35" s="82"/>
      <c r="AA35" s="82"/>
      <c r="AB35" s="82"/>
      <c r="AC35" s="187"/>
      <c r="AD35" s="189"/>
      <c r="AE35" s="85"/>
      <c r="AF35" s="86"/>
      <c r="AG35" s="80"/>
      <c r="AH35" s="80"/>
      <c r="AI35" s="80"/>
      <c r="AJ35" s="83"/>
      <c r="AK35" s="187"/>
      <c r="AL35" s="192"/>
      <c r="AM35" s="83"/>
      <c r="AN35" s="80"/>
      <c r="AO35" s="109"/>
      <c r="AP35" s="194"/>
      <c r="AQ35" s="199"/>
      <c r="AY35" s="67" t="e">
        <f t="shared" ca="1" si="4"/>
        <v>#VALUE!</v>
      </c>
      <c r="BA35" s="67">
        <f t="shared" si="5"/>
        <v>-55</v>
      </c>
    </row>
    <row r="36" spans="3:53" s="68" customFormat="1" ht="15" hidden="1">
      <c r="C36" s="70">
        <f t="shared" ca="1" si="0"/>
        <v>40461</v>
      </c>
      <c r="D36" s="70">
        <f t="shared" ca="1" si="1"/>
        <v>40486</v>
      </c>
      <c r="E36" s="68" t="str">
        <f t="shared" ca="1" si="2"/>
        <v>FNMA3.0-TBA-Oct</v>
      </c>
      <c r="F36" s="68" t="str">
        <f t="shared" ca="1" si="2"/>
        <v>FNMA3.0-TBA-Nov</v>
      </c>
      <c r="G36" s="68" t="str">
        <f t="shared" si="3"/>
        <v>FNMA3.0-TBA-GEN</v>
      </c>
      <c r="I36" s="133">
        <f ca="1">[2]!YBWORKDAY(EDATE(Base_Date, BA36), -1, "USD")</f>
        <v>40451</v>
      </c>
      <c r="J36" s="211"/>
      <c r="K36" s="217"/>
      <c r="L36" s="80"/>
      <c r="M36" s="81"/>
      <c r="N36" s="73"/>
      <c r="O36" s="73"/>
      <c r="P36" s="80"/>
      <c r="Q36" s="82"/>
      <c r="R36" s="80"/>
      <c r="S36" s="83"/>
      <c r="T36" s="80"/>
      <c r="U36" s="83"/>
      <c r="V36" s="84"/>
      <c r="W36" s="85"/>
      <c r="X36" s="185"/>
      <c r="Y36" s="80"/>
      <c r="Z36" s="82"/>
      <c r="AA36" s="82"/>
      <c r="AB36" s="82"/>
      <c r="AC36" s="187"/>
      <c r="AD36" s="189"/>
      <c r="AE36" s="85"/>
      <c r="AF36" s="86"/>
      <c r="AG36" s="80"/>
      <c r="AH36" s="80"/>
      <c r="AI36" s="80"/>
      <c r="AJ36" s="83"/>
      <c r="AK36" s="187"/>
      <c r="AL36" s="192"/>
      <c r="AM36" s="83"/>
      <c r="AN36" s="80"/>
      <c r="AO36" s="109"/>
      <c r="AP36" s="194"/>
      <c r="AQ36" s="199"/>
      <c r="AY36" s="67" t="e">
        <f t="shared" ca="1" si="4"/>
        <v>#VALUE!</v>
      </c>
      <c r="BA36" s="67">
        <f t="shared" si="5"/>
        <v>-54</v>
      </c>
    </row>
    <row r="37" spans="3:53" s="68" customFormat="1" ht="15" hidden="1">
      <c r="C37" s="70">
        <f t="shared" ca="1" si="0"/>
        <v>40490</v>
      </c>
      <c r="D37" s="70">
        <f t="shared" ca="1" si="1"/>
        <v>40515</v>
      </c>
      <c r="E37" s="68" t="str">
        <f t="shared" ca="1" si="2"/>
        <v>FNMA3.0-TBA-Nov</v>
      </c>
      <c r="F37" s="68" t="str">
        <f t="shared" ca="1" si="2"/>
        <v>FNMA3.0-TBA-Dec</v>
      </c>
      <c r="G37" s="68" t="str">
        <f t="shared" si="3"/>
        <v>FNMA3.0-TBA-GEN</v>
      </c>
      <c r="I37" s="133">
        <f ca="1">[2]!YBWORKDAY(EDATE(Base_Date, BA37), -1, "USD")</f>
        <v>40480</v>
      </c>
      <c r="J37" s="211"/>
      <c r="K37" s="217"/>
      <c r="L37" s="80"/>
      <c r="M37" s="81"/>
      <c r="N37" s="73"/>
      <c r="O37" s="73"/>
      <c r="P37" s="80"/>
      <c r="Q37" s="82"/>
      <c r="R37" s="80"/>
      <c r="S37" s="83"/>
      <c r="T37" s="80"/>
      <c r="U37" s="83"/>
      <c r="V37" s="84"/>
      <c r="W37" s="85"/>
      <c r="X37" s="185"/>
      <c r="Y37" s="80"/>
      <c r="Z37" s="82"/>
      <c r="AA37" s="82"/>
      <c r="AB37" s="82"/>
      <c r="AC37" s="187"/>
      <c r="AD37" s="189"/>
      <c r="AE37" s="85"/>
      <c r="AF37" s="86"/>
      <c r="AG37" s="80"/>
      <c r="AH37" s="80"/>
      <c r="AI37" s="80"/>
      <c r="AJ37" s="83"/>
      <c r="AK37" s="187"/>
      <c r="AL37" s="192"/>
      <c r="AM37" s="83"/>
      <c r="AN37" s="80"/>
      <c r="AO37" s="109"/>
      <c r="AP37" s="194"/>
      <c r="AQ37" s="199"/>
      <c r="AY37" s="67" t="e">
        <f t="shared" ca="1" si="4"/>
        <v>#VALUE!</v>
      </c>
      <c r="BA37" s="67">
        <f t="shared" si="5"/>
        <v>-53</v>
      </c>
    </row>
    <row r="38" spans="3:53" s="68" customFormat="1" ht="15" hidden="1">
      <c r="C38" s="70">
        <f t="shared" ca="1" si="0"/>
        <v>40522</v>
      </c>
      <c r="D38" s="70">
        <f t="shared" ca="1" si="1"/>
        <v>40547</v>
      </c>
      <c r="E38" s="68" t="str">
        <f t="shared" ca="1" si="2"/>
        <v>FNMA3.0-TBA-Dec</v>
      </c>
      <c r="F38" s="68" t="str">
        <f t="shared" ca="1" si="2"/>
        <v>FNMA3.0-TBA-Jan</v>
      </c>
      <c r="G38" s="68" t="str">
        <f t="shared" si="3"/>
        <v>FNMA3.0-TBA-GEN</v>
      </c>
      <c r="I38" s="133">
        <f ca="1">[2]!YBWORKDAY(EDATE(Base_Date, BA38), -1, "USD")</f>
        <v>40512</v>
      </c>
      <c r="J38" s="211"/>
      <c r="K38" s="217"/>
      <c r="L38" s="80"/>
      <c r="M38" s="81"/>
      <c r="N38" s="73"/>
      <c r="O38" s="73"/>
      <c r="P38" s="80"/>
      <c r="Q38" s="82"/>
      <c r="R38" s="80"/>
      <c r="S38" s="83"/>
      <c r="T38" s="80"/>
      <c r="U38" s="83"/>
      <c r="V38" s="84"/>
      <c r="W38" s="85"/>
      <c r="X38" s="185"/>
      <c r="Y38" s="80"/>
      <c r="Z38" s="82"/>
      <c r="AA38" s="82"/>
      <c r="AB38" s="82"/>
      <c r="AC38" s="187"/>
      <c r="AD38" s="189"/>
      <c r="AE38" s="85"/>
      <c r="AF38" s="86"/>
      <c r="AG38" s="80"/>
      <c r="AH38" s="80"/>
      <c r="AI38" s="80"/>
      <c r="AJ38" s="83"/>
      <c r="AK38" s="187"/>
      <c r="AL38" s="192"/>
      <c r="AM38" s="83"/>
      <c r="AN38" s="80"/>
      <c r="AO38" s="109"/>
      <c r="AP38" s="194"/>
      <c r="AQ38" s="199"/>
      <c r="AY38" s="67" t="e">
        <f t="shared" ca="1" si="4"/>
        <v>#VALUE!</v>
      </c>
      <c r="BA38" s="67">
        <f t="shared" si="5"/>
        <v>-52</v>
      </c>
    </row>
    <row r="39" spans="3:53" s="68" customFormat="1" ht="15" hidden="1">
      <c r="C39" s="70">
        <f t="shared" ca="1" si="0"/>
        <v>40553</v>
      </c>
      <c r="D39" s="70">
        <f t="shared" ca="1" si="1"/>
        <v>40578</v>
      </c>
      <c r="E39" s="68" t="str">
        <f t="shared" ca="1" si="2"/>
        <v>FNMA3.0-TBA-Jan</v>
      </c>
      <c r="F39" s="68" t="str">
        <f t="shared" ca="1" si="2"/>
        <v>FNMA3.0-TBA-Feb</v>
      </c>
      <c r="G39" s="68" t="str">
        <f t="shared" si="3"/>
        <v>FNMA3.0-TBA-GEN</v>
      </c>
      <c r="I39" s="133">
        <f ca="1">[2]!YBWORKDAY(EDATE(Base_Date, BA39), -1, "USD")</f>
        <v>40543</v>
      </c>
      <c r="J39" s="269"/>
      <c r="K39" s="80"/>
      <c r="L39" s="80"/>
      <c r="M39" s="81"/>
      <c r="N39" s="73"/>
      <c r="O39" s="73"/>
      <c r="P39" s="80"/>
      <c r="Q39" s="82"/>
      <c r="R39" s="80"/>
      <c r="S39" s="83"/>
      <c r="T39" s="80"/>
      <c r="U39" s="83"/>
      <c r="V39" s="84"/>
      <c r="W39" s="85"/>
      <c r="X39" s="185"/>
      <c r="Y39" s="80"/>
      <c r="Z39" s="82"/>
      <c r="AA39" s="82"/>
      <c r="AB39" s="82"/>
      <c r="AC39" s="187"/>
      <c r="AD39" s="189"/>
      <c r="AE39" s="85"/>
      <c r="AF39" s="86"/>
      <c r="AG39" s="80"/>
      <c r="AH39" s="83"/>
      <c r="AI39" s="80"/>
      <c r="AJ39" s="83"/>
      <c r="AK39" s="187"/>
      <c r="AL39" s="192"/>
      <c r="AM39" s="83"/>
      <c r="AN39" s="80"/>
      <c r="AO39" s="109"/>
      <c r="AP39" s="194"/>
      <c r="AQ39" s="200"/>
      <c r="AR39" s="204"/>
      <c r="AS39" s="123"/>
      <c r="AX39" s="207" t="str">
        <f ca="1">[2]!YBHIST($I$24,$I39,J$25,"sec","")</f>
        <v>E</v>
      </c>
      <c r="AY39" s="205" t="str">
        <f ca="1">[2]!YBPRICE($I$24,AX39&amp;"d","Market","AccruedInterest","Swap",$I39,"LMMSkew","","Model",100,"")</f>
        <v>E</v>
      </c>
      <c r="BA39" s="67">
        <f t="shared" si="5"/>
        <v>-51</v>
      </c>
    </row>
    <row r="40" spans="3:53" s="68" customFormat="1" ht="15" hidden="1">
      <c r="C40" s="70">
        <f ca="1">I40+10</f>
        <v>40584</v>
      </c>
      <c r="D40" s="70">
        <f t="shared" ca="1" si="1"/>
        <v>40609</v>
      </c>
      <c r="E40" s="68" t="str">
        <f t="shared" ca="1" si="2"/>
        <v>FNMA3.0-TBA-Feb</v>
      </c>
      <c r="F40" s="68" t="str">
        <f t="shared" ca="1" si="2"/>
        <v>FNMA3.0-TBA-Mar</v>
      </c>
      <c r="G40" s="68" t="str">
        <f t="shared" si="3"/>
        <v>FNMA3.0-TBA-GEN</v>
      </c>
      <c r="I40" s="133">
        <f ca="1">[2]!YBWORKDAY(EDATE(Base_Date, BA40), -1, "USD")</f>
        <v>40574</v>
      </c>
      <c r="J40" s="236"/>
      <c r="K40" s="80"/>
      <c r="L40" s="80"/>
      <c r="M40" s="81"/>
      <c r="N40" s="73"/>
      <c r="O40" s="73"/>
      <c r="P40" s="80"/>
      <c r="Q40" s="82"/>
      <c r="R40" s="80"/>
      <c r="S40" s="83"/>
      <c r="T40" s="80"/>
      <c r="U40" s="83"/>
      <c r="V40" s="84"/>
      <c r="W40" s="85"/>
      <c r="X40" s="185"/>
      <c r="Y40" s="80"/>
      <c r="Z40" s="82"/>
      <c r="AA40" s="82"/>
      <c r="AB40" s="82"/>
      <c r="AC40" s="187"/>
      <c r="AD40" s="189"/>
      <c r="AE40" s="85"/>
      <c r="AF40" s="86"/>
      <c r="AG40" s="80"/>
      <c r="AH40" s="83"/>
      <c r="AI40" s="80"/>
      <c r="AJ40" s="83"/>
      <c r="AK40" s="187"/>
      <c r="AL40" s="192"/>
      <c r="AM40" s="83"/>
      <c r="AN40" s="80"/>
      <c r="AO40" s="109"/>
      <c r="AP40" s="194"/>
      <c r="AQ40" s="200"/>
      <c r="AR40" s="233"/>
      <c r="AS40" s="232"/>
      <c r="AX40" s="207" t="str">
        <f ca="1">[2]!YBHIST($I$24,$I40,J$25,"sec","")</f>
        <v>E</v>
      </c>
      <c r="AY40" s="205" t="str">
        <f ca="1">[2]!YBPRICE($I$24,AX40&amp;"d","Market","AccruedInterest","Swap",$I40,"LMMSkew","","Model",100,"")</f>
        <v>E</v>
      </c>
      <c r="BA40" s="67">
        <f t="shared" si="5"/>
        <v>-50</v>
      </c>
    </row>
    <row r="41" spans="3:53" s="68" customFormat="1" ht="15" hidden="1">
      <c r="C41" s="70">
        <f t="shared" ca="1" si="0"/>
        <v>40612</v>
      </c>
      <c r="D41" s="70">
        <f t="shared" ca="1" si="1"/>
        <v>40637</v>
      </c>
      <c r="E41" s="68" t="str">
        <f t="shared" ca="1" si="2"/>
        <v>FNMA3.0-TBA-Mar</v>
      </c>
      <c r="F41" s="68" t="str">
        <f t="shared" ca="1" si="2"/>
        <v>FNMA3.0-TBA-Apr</v>
      </c>
      <c r="G41" s="68" t="str">
        <f t="shared" si="3"/>
        <v>FNMA3.0-TBA-GEN</v>
      </c>
      <c r="I41" s="133">
        <f ca="1">[2]!YBWORKDAY(EDATE(Base_Date, BA41), -1, "USD")</f>
        <v>40602</v>
      </c>
      <c r="J41" s="235"/>
      <c r="K41" s="80"/>
      <c r="L41" s="80"/>
      <c r="M41" s="81"/>
      <c r="N41" s="73"/>
      <c r="O41" s="170"/>
      <c r="P41" s="80"/>
      <c r="Q41" s="82"/>
      <c r="R41" s="80"/>
      <c r="S41" s="83"/>
      <c r="T41" s="80"/>
      <c r="U41" s="83"/>
      <c r="V41" s="84"/>
      <c r="W41" s="172"/>
      <c r="X41" s="185"/>
      <c r="Y41" s="80"/>
      <c r="Z41" s="82"/>
      <c r="AA41" s="82"/>
      <c r="AB41" s="82"/>
      <c r="AC41" s="187"/>
      <c r="AD41" s="189"/>
      <c r="AE41" s="172"/>
      <c r="AF41" s="86"/>
      <c r="AG41" s="80"/>
      <c r="AH41" s="83"/>
      <c r="AI41" s="80"/>
      <c r="AJ41" s="83"/>
      <c r="AK41" s="187"/>
      <c r="AL41" s="192"/>
      <c r="AM41" s="83"/>
      <c r="AN41" s="80"/>
      <c r="AO41" s="109"/>
      <c r="AP41" s="194"/>
      <c r="AQ41" s="200"/>
      <c r="AR41" s="204"/>
      <c r="AS41" s="221"/>
      <c r="AX41" s="207" t="str">
        <f ca="1">[2]!YBHIST($I$24,$I41,J$25,"sec","")</f>
        <v>E</v>
      </c>
      <c r="AY41" s="205" t="str">
        <f ca="1">[2]!YBPRICE($I$24,AX41&amp;"d","Market","AccruedInterest","Swap",$I41,"LMMSkew","","Model",100,"")</f>
        <v>E</v>
      </c>
      <c r="BA41" s="67">
        <f t="shared" si="5"/>
        <v>-49</v>
      </c>
    </row>
    <row r="42" spans="3:53" s="68" customFormat="1" ht="15" hidden="1">
      <c r="C42" s="70">
        <f t="shared" ca="1" si="0"/>
        <v>40643</v>
      </c>
      <c r="D42" s="70">
        <f t="shared" ca="1" si="1"/>
        <v>40668</v>
      </c>
      <c r="E42" s="68" t="str">
        <f t="shared" ca="1" si="2"/>
        <v>FNMA3.0-TBA-Apr</v>
      </c>
      <c r="F42" s="68" t="str">
        <f t="shared" ca="1" si="2"/>
        <v>FNMA3.0-TBA-May</v>
      </c>
      <c r="G42" s="68" t="str">
        <f t="shared" si="3"/>
        <v>FNMA3.0-TBA-GEN</v>
      </c>
      <c r="I42" s="133">
        <f ca="1">[2]!YBWORKDAY(EDATE(Base_Date, BA42), -1, "USD")</f>
        <v>40633</v>
      </c>
      <c r="J42" s="216"/>
      <c r="K42" s="80"/>
      <c r="L42" s="80"/>
      <c r="M42" s="81"/>
      <c r="N42" s="73"/>
      <c r="O42" s="170"/>
      <c r="P42" s="80"/>
      <c r="Q42" s="82"/>
      <c r="R42" s="80"/>
      <c r="S42" s="83"/>
      <c r="T42" s="80"/>
      <c r="U42" s="83"/>
      <c r="V42" s="84"/>
      <c r="W42" s="172"/>
      <c r="X42" s="185"/>
      <c r="Y42" s="80"/>
      <c r="Z42" s="82"/>
      <c r="AA42" s="82"/>
      <c r="AB42" s="82"/>
      <c r="AC42" s="187"/>
      <c r="AD42" s="189"/>
      <c r="AE42" s="172"/>
      <c r="AF42" s="86"/>
      <c r="AG42" s="80"/>
      <c r="AH42" s="83"/>
      <c r="AI42" s="80"/>
      <c r="AJ42" s="83"/>
      <c r="AK42" s="187"/>
      <c r="AL42" s="192"/>
      <c r="AM42" s="83"/>
      <c r="AN42" s="80"/>
      <c r="AO42" s="109"/>
      <c r="AP42" s="194"/>
      <c r="AQ42" s="200"/>
      <c r="AR42" s="204"/>
      <c r="AS42" s="221"/>
      <c r="AX42" s="207" t="str">
        <f ca="1">[2]!YBHIST($I$24,$I42,J$25,"sec","")</f>
        <v>E</v>
      </c>
      <c r="AY42" s="205" t="str">
        <f ca="1">[2]!YBPRICE($I$24,AX42&amp;"d","Market","AccruedInterest","Swap",$I42,"LMMSkew","","Model",100,"")</f>
        <v>E</v>
      </c>
      <c r="BA42" s="67">
        <f t="shared" si="5"/>
        <v>-48</v>
      </c>
    </row>
    <row r="43" spans="3:53" s="68" customFormat="1" ht="15" hidden="1">
      <c r="C43" s="70">
        <f t="shared" ca="1" si="0"/>
        <v>40672</v>
      </c>
      <c r="D43" s="70">
        <f t="shared" ca="1" si="1"/>
        <v>40697</v>
      </c>
      <c r="E43" s="68" t="str">
        <f t="shared" ca="1" si="2"/>
        <v>FNMA3.0-TBA-May</v>
      </c>
      <c r="F43" s="68" t="str">
        <f t="shared" ca="1" si="2"/>
        <v>FNMA3.0-TBA-Jun</v>
      </c>
      <c r="G43" s="68" t="str">
        <f t="shared" si="3"/>
        <v>FNMA3.0-TBA-GEN</v>
      </c>
      <c r="I43" s="133">
        <f ca="1">[2]!YBWORKDAY(EDATE(Base_Date, BA43), -1, "USD")</f>
        <v>40662</v>
      </c>
      <c r="J43" s="217"/>
      <c r="K43" s="80"/>
      <c r="L43" s="80"/>
      <c r="M43" s="81"/>
      <c r="N43" s="73"/>
      <c r="O43" s="170"/>
      <c r="P43" s="80"/>
      <c r="Q43" s="82"/>
      <c r="R43" s="80"/>
      <c r="S43" s="83"/>
      <c r="T43" s="80"/>
      <c r="U43" s="83"/>
      <c r="V43" s="84"/>
      <c r="W43" s="172"/>
      <c r="X43" s="185"/>
      <c r="Y43" s="80"/>
      <c r="Z43" s="82"/>
      <c r="AA43" s="82"/>
      <c r="AB43" s="82"/>
      <c r="AC43" s="187"/>
      <c r="AD43" s="189"/>
      <c r="AE43" s="172"/>
      <c r="AF43" s="86"/>
      <c r="AG43" s="80"/>
      <c r="AH43" s="83"/>
      <c r="AI43" s="80"/>
      <c r="AJ43" s="83"/>
      <c r="AK43" s="187"/>
      <c r="AL43" s="192"/>
      <c r="AM43" s="83"/>
      <c r="AN43" s="80"/>
      <c r="AO43" s="109"/>
      <c r="AP43" s="194"/>
      <c r="AQ43" s="200"/>
      <c r="AR43" s="204"/>
      <c r="AS43" s="221"/>
      <c r="AX43" s="207" t="str">
        <f ca="1">[2]!YBHIST($I$24,$I43,J$25,"sec","")</f>
        <v>E</v>
      </c>
      <c r="AY43" s="205" t="str">
        <f ca="1">[2]!YBPRICE($I$24,AX43&amp;"d","Market","AccruedInterest","Swap",$I43,"LMMSkew","","Model",100,"")</f>
        <v>E</v>
      </c>
      <c r="BA43" s="67">
        <f t="shared" si="5"/>
        <v>-47</v>
      </c>
    </row>
    <row r="44" spans="3:53" s="68" customFormat="1" ht="15" hidden="1">
      <c r="C44" s="70">
        <f t="shared" ca="1" si="0"/>
        <v>40704</v>
      </c>
      <c r="D44" s="70">
        <f t="shared" ca="1" si="1"/>
        <v>40729</v>
      </c>
      <c r="E44" s="68" t="str">
        <f t="shared" ca="1" si="2"/>
        <v>FNMA3.0-TBA-Jun</v>
      </c>
      <c r="F44" s="68" t="str">
        <f t="shared" ca="1" si="2"/>
        <v>FNMA3.0-TBA-Jul</v>
      </c>
      <c r="G44" s="68" t="str">
        <f t="shared" si="3"/>
        <v>FNMA3.0-TBA-GEN</v>
      </c>
      <c r="I44" s="133">
        <f ca="1">[2]!YBWORKDAY(EDATE(Base_Date, BA44), -1, "USD")</f>
        <v>40694</v>
      </c>
      <c r="J44" s="234"/>
      <c r="K44" s="237"/>
      <c r="L44" s="237"/>
      <c r="M44" s="238"/>
      <c r="N44" s="239"/>
      <c r="O44" s="240"/>
      <c r="P44" s="237"/>
      <c r="Q44" s="171"/>
      <c r="R44" s="237"/>
      <c r="S44" s="241"/>
      <c r="T44" s="237"/>
      <c r="U44" s="241"/>
      <c r="V44" s="242"/>
      <c r="W44" s="243"/>
      <c r="X44" s="244"/>
      <c r="Y44" s="237"/>
      <c r="Z44" s="171"/>
      <c r="AA44" s="171"/>
      <c r="AB44" s="171"/>
      <c r="AC44" s="245"/>
      <c r="AD44" s="246"/>
      <c r="AE44" s="243"/>
      <c r="AF44" s="247"/>
      <c r="AG44" s="237"/>
      <c r="AH44" s="241"/>
      <c r="AI44" s="237"/>
      <c r="AJ44" s="241"/>
      <c r="AK44" s="245"/>
      <c r="AL44" s="248"/>
      <c r="AM44" s="241"/>
      <c r="AN44" s="237"/>
      <c r="AO44" s="203"/>
      <c r="AP44" s="249"/>
      <c r="AQ44" s="250"/>
      <c r="AR44" s="204"/>
      <c r="AS44" s="221"/>
      <c r="AX44" s="207" t="str">
        <f ca="1">[2]!YBHIST($I$24,$I44,J$25,"sec","")</f>
        <v>E</v>
      </c>
      <c r="AY44" s="205" t="str">
        <f ca="1">[2]!YBPRICE($I$24,AX44&amp;"d","Market","AccruedInterest","Swap",$I44,"LMMSkew","","Model",100,"")</f>
        <v>E</v>
      </c>
      <c r="BA44" s="67">
        <f t="shared" si="5"/>
        <v>-46</v>
      </c>
    </row>
    <row r="45" spans="3:53" s="68" customFormat="1" ht="15" hidden="1">
      <c r="C45" s="70">
        <f t="shared" ca="1" si="0"/>
        <v>40734</v>
      </c>
      <c r="D45" s="70">
        <f t="shared" ca="1" si="1"/>
        <v>40759</v>
      </c>
      <c r="E45" s="68" t="str">
        <f t="shared" ca="1" si="2"/>
        <v>FNMA3.0-TBA-Jul</v>
      </c>
      <c r="F45" s="68" t="str">
        <f t="shared" ca="1" si="2"/>
        <v>FNMA3.0-TBA-Aug</v>
      </c>
      <c r="G45" s="68" t="str">
        <f t="shared" si="3"/>
        <v>FNMA3.0-TBA-GEN</v>
      </c>
      <c r="I45" s="133">
        <f ca="1">[2]!YBWORKDAY(EDATE(Base_Date, BA45), -1, "USD")</f>
        <v>40724</v>
      </c>
      <c r="J45" s="235"/>
      <c r="K45" s="253"/>
      <c r="L45" s="253"/>
      <c r="M45" s="254"/>
      <c r="N45" s="255"/>
      <c r="O45" s="256"/>
      <c r="P45" s="253"/>
      <c r="Q45" s="257"/>
      <c r="R45" s="253"/>
      <c r="S45" s="258"/>
      <c r="T45" s="253"/>
      <c r="U45" s="258"/>
      <c r="V45" s="259"/>
      <c r="W45" s="260"/>
      <c r="X45" s="261"/>
      <c r="Y45" s="253"/>
      <c r="Z45" s="257"/>
      <c r="AA45" s="257"/>
      <c r="AB45" s="257"/>
      <c r="AC45" s="262"/>
      <c r="AD45" s="263"/>
      <c r="AE45" s="260"/>
      <c r="AF45" s="264"/>
      <c r="AG45" s="253"/>
      <c r="AH45" s="258"/>
      <c r="AI45" s="253"/>
      <c r="AJ45" s="258"/>
      <c r="AK45" s="262"/>
      <c r="AL45" s="265"/>
      <c r="AM45" s="258"/>
      <c r="AN45" s="253"/>
      <c r="AO45" s="266"/>
      <c r="AP45" s="267"/>
      <c r="AQ45" s="268"/>
      <c r="AR45" s="204"/>
      <c r="AS45" s="221"/>
      <c r="AX45" s="207" t="str">
        <f ca="1">[2]!YBHIST($I$24,$I45,J$25,"sec","")</f>
        <v>E</v>
      </c>
      <c r="AY45" s="205" t="str">
        <f ca="1">[2]!YBPRICE($I$24,AX45&amp;"d","Market","AccruedInterest","Swap",$I45,"LMMSkew","","Model",100,"")</f>
        <v>E</v>
      </c>
      <c r="BA45" s="67">
        <f t="shared" si="5"/>
        <v>-45</v>
      </c>
    </row>
    <row r="46" spans="3:53" s="68" customFormat="1" ht="15" hidden="1">
      <c r="C46" s="70">
        <f t="shared" ca="1" si="0"/>
        <v>40763</v>
      </c>
      <c r="D46" s="70">
        <f t="shared" ca="1" si="1"/>
        <v>40788</v>
      </c>
      <c r="E46" s="68" t="str">
        <f t="shared" ca="1" si="2"/>
        <v>FNMA3.0-TBA-Aug</v>
      </c>
      <c r="F46" s="68" t="str">
        <f t="shared" ca="1" si="2"/>
        <v>FNMA3.0-TBA-Sep</v>
      </c>
      <c r="G46" s="68" t="str">
        <f t="shared" si="3"/>
        <v>FNMA3.0-TBA-GEN</v>
      </c>
      <c r="I46" s="133">
        <f ca="1">[2]!YBWORKDAY(EDATE(Base_Date, BA46), -1, "USD")</f>
        <v>40753</v>
      </c>
      <c r="J46" s="216"/>
      <c r="K46" s="134"/>
      <c r="L46" s="134"/>
      <c r="M46" s="135"/>
      <c r="N46" s="136"/>
      <c r="O46" s="251"/>
      <c r="P46" s="134"/>
      <c r="Q46" s="137"/>
      <c r="R46" s="134"/>
      <c r="S46" s="138"/>
      <c r="T46" s="134"/>
      <c r="U46" s="138"/>
      <c r="V46" s="139"/>
      <c r="W46" s="173"/>
      <c r="X46" s="184"/>
      <c r="Y46" s="134"/>
      <c r="Z46" s="137"/>
      <c r="AA46" s="137"/>
      <c r="AB46" s="137"/>
      <c r="AC46" s="186"/>
      <c r="AD46" s="188"/>
      <c r="AE46" s="173"/>
      <c r="AF46" s="141"/>
      <c r="AG46" s="134"/>
      <c r="AH46" s="138"/>
      <c r="AI46" s="134"/>
      <c r="AJ46" s="138"/>
      <c r="AK46" s="186"/>
      <c r="AL46" s="191"/>
      <c r="AM46" s="138"/>
      <c r="AN46" s="134"/>
      <c r="AO46" s="142"/>
      <c r="AP46" s="193"/>
      <c r="AQ46" s="252"/>
      <c r="AR46" s="204"/>
      <c r="AS46" s="221"/>
      <c r="AX46" s="207" t="str">
        <f ca="1">[2]!YBHIST($I$24,$I46,J$25,"sec","")</f>
        <v>E</v>
      </c>
      <c r="AY46" s="205" t="str">
        <f ca="1">[2]!YBPRICE($I$24,AX46&amp;"d","Market","AccruedInterest","Swap",$I46,"LMMSkew","","Model",100,"")</f>
        <v>E</v>
      </c>
      <c r="BA46" s="67">
        <f t="shared" si="5"/>
        <v>-44</v>
      </c>
    </row>
    <row r="47" spans="3:53" s="68" customFormat="1" ht="15" hidden="1">
      <c r="C47" s="70">
        <f t="shared" ca="1" si="0"/>
        <v>40796</v>
      </c>
      <c r="D47" s="70">
        <f t="shared" ca="1" si="1"/>
        <v>40821</v>
      </c>
      <c r="E47" s="68" t="str">
        <f t="shared" ca="1" si="2"/>
        <v>FNMA3.0-TBA-Sep</v>
      </c>
      <c r="F47" s="68" t="str">
        <f t="shared" ca="1" si="2"/>
        <v>FNMA3.0-TBA-Oct</v>
      </c>
      <c r="G47" s="68" t="str">
        <f t="shared" si="3"/>
        <v>FNMA3.0-TBA-GEN</v>
      </c>
      <c r="I47" s="133">
        <f ca="1">[2]!YBWORKDAY(EDATE(Base_Date, BA47), -1, "USD")</f>
        <v>40786</v>
      </c>
      <c r="J47" s="234"/>
      <c r="K47" s="237"/>
      <c r="L47" s="237"/>
      <c r="M47" s="238"/>
      <c r="N47" s="239"/>
      <c r="O47" s="240"/>
      <c r="P47" s="237"/>
      <c r="Q47" s="171"/>
      <c r="R47" s="237"/>
      <c r="S47" s="241"/>
      <c r="T47" s="237"/>
      <c r="U47" s="241"/>
      <c r="V47" s="242"/>
      <c r="W47" s="243"/>
      <c r="X47" s="244"/>
      <c r="Y47" s="237"/>
      <c r="Z47" s="171"/>
      <c r="AA47" s="171"/>
      <c r="AB47" s="171"/>
      <c r="AC47" s="245"/>
      <c r="AD47" s="246"/>
      <c r="AE47" s="243"/>
      <c r="AF47" s="247"/>
      <c r="AG47" s="237"/>
      <c r="AH47" s="241"/>
      <c r="AI47" s="237"/>
      <c r="AJ47" s="241"/>
      <c r="AK47" s="245"/>
      <c r="AL47" s="248"/>
      <c r="AM47" s="241"/>
      <c r="AN47" s="237"/>
      <c r="AO47" s="203"/>
      <c r="AP47" s="249"/>
      <c r="AQ47" s="250"/>
      <c r="AR47" s="204"/>
      <c r="AS47" s="221"/>
      <c r="AX47" s="207" t="str">
        <f ca="1">[2]!YBHIST($I$24,$I47,J$25,"sec","")</f>
        <v>E</v>
      </c>
      <c r="AY47" s="205" t="str">
        <f ca="1">[2]!YBPRICE($I$24,AX47&amp;"d","Market","AccruedInterest","Swap",$I47,"LMMSkew","","Model",100,"")</f>
        <v>E</v>
      </c>
      <c r="BA47" s="67">
        <f t="shared" si="5"/>
        <v>-43</v>
      </c>
    </row>
    <row r="48" spans="3:53" s="68" customFormat="1" ht="15" hidden="1">
      <c r="C48" s="70">
        <f t="shared" ca="1" si="0"/>
        <v>40826</v>
      </c>
      <c r="D48" s="70">
        <f t="shared" ca="1" si="1"/>
        <v>40851</v>
      </c>
      <c r="E48" s="68" t="str">
        <f t="shared" ca="1" si="2"/>
        <v>FNMA3.0-TBA-Oct</v>
      </c>
      <c r="F48" s="68" t="str">
        <f t="shared" ca="1" si="2"/>
        <v>FNMA3.0-TBA-Nov</v>
      </c>
      <c r="G48" s="68" t="str">
        <f t="shared" si="3"/>
        <v>FNMA3.0-TBA-GEN</v>
      </c>
      <c r="I48" s="133">
        <f ca="1">[2]!YBWORKDAY(EDATE(Base_Date, BA48), -1, "USD")</f>
        <v>40816</v>
      </c>
      <c r="J48" s="235"/>
      <c r="K48" s="253"/>
      <c r="L48" s="253"/>
      <c r="M48" s="254"/>
      <c r="N48" s="255"/>
      <c r="O48" s="256"/>
      <c r="P48" s="253"/>
      <c r="Q48" s="257"/>
      <c r="R48" s="253"/>
      <c r="S48" s="258"/>
      <c r="T48" s="253"/>
      <c r="U48" s="258"/>
      <c r="V48" s="259"/>
      <c r="W48" s="260"/>
      <c r="X48" s="261"/>
      <c r="Y48" s="253"/>
      <c r="Z48" s="257"/>
      <c r="AA48" s="257"/>
      <c r="AB48" s="257"/>
      <c r="AC48" s="262"/>
      <c r="AD48" s="263"/>
      <c r="AE48" s="260"/>
      <c r="AF48" s="264"/>
      <c r="AG48" s="253"/>
      <c r="AH48" s="258"/>
      <c r="AI48" s="253"/>
      <c r="AJ48" s="258"/>
      <c r="AK48" s="262"/>
      <c r="AL48" s="265"/>
      <c r="AM48" s="258"/>
      <c r="AN48" s="253"/>
      <c r="AO48" s="266"/>
      <c r="AP48" s="267"/>
      <c r="AQ48" s="268"/>
      <c r="AR48" s="204"/>
      <c r="AS48" s="221"/>
      <c r="AX48" s="207" t="str">
        <f ca="1">[2]!YBHIST($I$24,$I48,J$25,"sec","")</f>
        <v>E</v>
      </c>
      <c r="AY48" s="205" t="str">
        <f ca="1">[2]!YBPRICE($I$24,AX48&amp;"d","Market","AccruedInterest","Swap",$I48,"LMMSkew","","Model",100,"")</f>
        <v>E</v>
      </c>
      <c r="BA48" s="67">
        <f t="shared" si="5"/>
        <v>-42</v>
      </c>
    </row>
    <row r="49" spans="1:53" s="68" customFormat="1" ht="15" hidden="1">
      <c r="C49" s="70">
        <f t="shared" ca="1" si="0"/>
        <v>40857</v>
      </c>
      <c r="D49" s="70">
        <f t="shared" ca="1" si="1"/>
        <v>40882</v>
      </c>
      <c r="E49" s="68" t="str">
        <f t="shared" ca="1" si="2"/>
        <v>FNMA3.0-TBA-Nov</v>
      </c>
      <c r="F49" s="68" t="str">
        <f t="shared" ca="1" si="2"/>
        <v>FNMA3.0-TBA-Dec</v>
      </c>
      <c r="G49" s="68" t="str">
        <f t="shared" si="3"/>
        <v>FNMA3.0-TBA-GEN</v>
      </c>
      <c r="I49" s="133">
        <f ca="1">[2]!YBWORKDAY(EDATE(Base_Date, BA49), -1, "USD")</f>
        <v>40847</v>
      </c>
      <c r="J49" s="216"/>
      <c r="K49" s="134"/>
      <c r="L49" s="134"/>
      <c r="M49" s="135"/>
      <c r="N49" s="136"/>
      <c r="O49" s="251"/>
      <c r="P49" s="134"/>
      <c r="Q49" s="137"/>
      <c r="R49" s="134"/>
      <c r="S49" s="138"/>
      <c r="T49" s="134"/>
      <c r="U49" s="138"/>
      <c r="V49" s="139"/>
      <c r="W49" s="173"/>
      <c r="X49" s="184"/>
      <c r="Y49" s="134"/>
      <c r="Z49" s="137"/>
      <c r="AA49" s="137"/>
      <c r="AB49" s="137"/>
      <c r="AC49" s="186"/>
      <c r="AD49" s="188"/>
      <c r="AE49" s="173"/>
      <c r="AF49" s="141"/>
      <c r="AG49" s="134"/>
      <c r="AH49" s="138"/>
      <c r="AI49" s="134"/>
      <c r="AJ49" s="138"/>
      <c r="AK49" s="186"/>
      <c r="AL49" s="191"/>
      <c r="AM49" s="138"/>
      <c r="AN49" s="134"/>
      <c r="AO49" s="142"/>
      <c r="AP49" s="193"/>
      <c r="AQ49" s="252"/>
      <c r="AR49" s="204"/>
      <c r="AS49" s="221"/>
      <c r="AX49" s="207" t="str">
        <f ca="1">[2]!YBHIST($I$24,$I49,J$25,"sec","")</f>
        <v>E</v>
      </c>
      <c r="AY49" s="205" t="str">
        <f ca="1">[2]!YBPRICE($I$24,AX49&amp;"d","Market","AccruedInterest","Swap",$I49,"LMMSkew","","Model",100,"")</f>
        <v>E</v>
      </c>
      <c r="BA49" s="67">
        <f t="shared" si="5"/>
        <v>-41</v>
      </c>
    </row>
    <row r="50" spans="1:53" s="68" customFormat="1" ht="15" hidden="1">
      <c r="C50" s="70">
        <f t="shared" ca="1" si="0"/>
        <v>40887</v>
      </c>
      <c r="D50" s="70">
        <f t="shared" ca="1" si="1"/>
        <v>40912</v>
      </c>
      <c r="E50" s="68" t="str">
        <f t="shared" ca="1" si="2"/>
        <v>FNMA3.0-TBA-Dec</v>
      </c>
      <c r="F50" s="68" t="str">
        <f t="shared" ca="1" si="2"/>
        <v>FNMA3.0-TBA-Jan</v>
      </c>
      <c r="G50" s="68" t="str">
        <f t="shared" si="3"/>
        <v>FNMA3.0-TBA-GEN</v>
      </c>
      <c r="I50" s="133">
        <f ca="1">[2]!YBWORKDAY(EDATE(Base_Date, BA50), -1, "USD")</f>
        <v>40877</v>
      </c>
      <c r="J50" s="217"/>
      <c r="K50" s="80"/>
      <c r="L50" s="80"/>
      <c r="M50" s="81"/>
      <c r="N50" s="73"/>
      <c r="O50" s="170"/>
      <c r="P50" s="80"/>
      <c r="Q50" s="82"/>
      <c r="R50" s="80"/>
      <c r="S50" s="83"/>
      <c r="T50" s="80"/>
      <c r="U50" s="83"/>
      <c r="V50" s="84"/>
      <c r="W50" s="172"/>
      <c r="X50" s="185"/>
      <c r="Y50" s="80"/>
      <c r="Z50" s="82"/>
      <c r="AA50" s="82"/>
      <c r="AB50" s="82"/>
      <c r="AC50" s="187"/>
      <c r="AD50" s="189"/>
      <c r="AE50" s="172"/>
      <c r="AF50" s="86"/>
      <c r="AG50" s="80"/>
      <c r="AH50" s="83"/>
      <c r="AI50" s="80"/>
      <c r="AJ50" s="83"/>
      <c r="AK50" s="187"/>
      <c r="AL50" s="192"/>
      <c r="AM50" s="83"/>
      <c r="AN50" s="80"/>
      <c r="AO50" s="109"/>
      <c r="AP50" s="194"/>
      <c r="AQ50" s="200"/>
      <c r="AR50" s="204"/>
      <c r="AS50" s="221"/>
      <c r="AX50" s="207" t="str">
        <f ca="1">[2]!YBHIST($I$24,$I50,J$25,"sec","")</f>
        <v>E</v>
      </c>
      <c r="AY50" s="205" t="str">
        <f ca="1">[2]!YBPRICE($I$24,AX50&amp;"d","Market","AccruedInterest","Swap",$I50,"LMMSkew","","Model",100,"")</f>
        <v>E</v>
      </c>
      <c r="BA50" s="67">
        <f t="shared" si="5"/>
        <v>-40</v>
      </c>
    </row>
    <row r="51" spans="1:53" s="68" customFormat="1" ht="15" hidden="1">
      <c r="C51" s="70">
        <f t="shared" ca="1" si="0"/>
        <v>40917</v>
      </c>
      <c r="D51" s="70">
        <f t="shared" ca="1" si="1"/>
        <v>40942</v>
      </c>
      <c r="E51" s="68" t="str">
        <f t="shared" ca="1" si="2"/>
        <v>FNMA3.0-TBA-Jan</v>
      </c>
      <c r="F51" s="68" t="str">
        <f t="shared" ca="1" si="2"/>
        <v>FNMA3.0-TBA-Feb</v>
      </c>
      <c r="G51" s="68" t="str">
        <f t="shared" si="3"/>
        <v>FNMA3.0-TBA-GEN</v>
      </c>
      <c r="I51" s="133">
        <f ca="1">[2]!YBWORKDAY(EDATE(Base_Date, BA51), -1, "USD")</f>
        <v>40907</v>
      </c>
      <c r="J51" s="217"/>
      <c r="K51" s="80"/>
      <c r="L51" s="80"/>
      <c r="M51" s="81"/>
      <c r="N51" s="73"/>
      <c r="O51" s="170"/>
      <c r="P51" s="80"/>
      <c r="Q51" s="82"/>
      <c r="R51" s="80"/>
      <c r="S51" s="83"/>
      <c r="T51" s="80"/>
      <c r="U51" s="83"/>
      <c r="V51" s="84"/>
      <c r="W51" s="172"/>
      <c r="X51" s="185"/>
      <c r="Y51" s="80"/>
      <c r="Z51" s="82"/>
      <c r="AA51" s="82"/>
      <c r="AB51" s="82"/>
      <c r="AC51" s="187"/>
      <c r="AD51" s="189"/>
      <c r="AE51" s="172"/>
      <c r="AF51" s="86"/>
      <c r="AG51" s="80"/>
      <c r="AH51" s="83"/>
      <c r="AI51" s="80"/>
      <c r="AJ51" s="83"/>
      <c r="AK51" s="187"/>
      <c r="AL51" s="192"/>
      <c r="AM51" s="83"/>
      <c r="AN51" s="80"/>
      <c r="AO51" s="109"/>
      <c r="AP51" s="194"/>
      <c r="AQ51" s="200"/>
      <c r="AR51" s="204"/>
      <c r="AS51" s="221"/>
      <c r="AX51" s="207" t="str">
        <f ca="1">[2]!YBHIST($I$24,$I51,J$25,"sec","")</f>
        <v>E</v>
      </c>
      <c r="AY51" s="205" t="str">
        <f ca="1">[2]!YBPRICE($I$24,AX51&amp;"d","Market","AccruedInterest","Swap",$I51,"LMMSkew","","Model",100,"")</f>
        <v>E</v>
      </c>
      <c r="BA51" s="67">
        <f t="shared" si="5"/>
        <v>-39</v>
      </c>
    </row>
    <row r="52" spans="1:53" s="68" customFormat="1" ht="15" hidden="1">
      <c r="C52" s="70">
        <f t="shared" ca="1" si="0"/>
        <v>40949</v>
      </c>
      <c r="D52" s="70">
        <f t="shared" ca="1" si="1"/>
        <v>40974</v>
      </c>
      <c r="E52" s="68" t="str">
        <f t="shared" ca="1" si="2"/>
        <v>FNMA3.0-TBA-Feb</v>
      </c>
      <c r="F52" s="68" t="str">
        <f t="shared" ca="1" si="2"/>
        <v>FNMA3.0-TBA-Mar</v>
      </c>
      <c r="G52" s="68" t="str">
        <f t="shared" si="3"/>
        <v>FNMA3.0-TBA-GEN</v>
      </c>
      <c r="I52" s="133">
        <f ca="1">[2]!YBWORKDAY(EDATE(Base_Date, BA52), -1, "USD")</f>
        <v>40939</v>
      </c>
      <c r="J52" s="217"/>
      <c r="K52" s="80"/>
      <c r="L52" s="80"/>
      <c r="M52" s="81"/>
      <c r="N52" s="73"/>
      <c r="O52" s="170"/>
      <c r="P52" s="80"/>
      <c r="Q52" s="82"/>
      <c r="R52" s="80"/>
      <c r="S52" s="83"/>
      <c r="T52" s="80"/>
      <c r="U52" s="83"/>
      <c r="V52" s="84"/>
      <c r="W52" s="172"/>
      <c r="X52" s="185"/>
      <c r="Y52" s="80"/>
      <c r="Z52" s="82"/>
      <c r="AA52" s="82"/>
      <c r="AB52" s="82"/>
      <c r="AC52" s="187"/>
      <c r="AD52" s="189"/>
      <c r="AE52" s="172"/>
      <c r="AF52" s="86"/>
      <c r="AG52" s="80"/>
      <c r="AH52" s="83"/>
      <c r="AI52" s="80"/>
      <c r="AJ52" s="83"/>
      <c r="AK52" s="187"/>
      <c r="AL52" s="192"/>
      <c r="AM52" s="83"/>
      <c r="AN52" s="80"/>
      <c r="AO52" s="109"/>
      <c r="AP52" s="194"/>
      <c r="AQ52" s="200"/>
      <c r="AR52" s="204"/>
      <c r="AS52" s="221"/>
      <c r="AX52" s="207" t="str">
        <f ca="1">[2]!YBHIST($I$24,$I52,J$25,"sec","")</f>
        <v>E</v>
      </c>
      <c r="AY52" s="205" t="str">
        <f ca="1">[2]!YBPRICE($I$24,AX52&amp;"d","Market","AccruedInterest","Swap",$I52,"LMMSkew","","Model",100,"")</f>
        <v>E</v>
      </c>
      <c r="BA52" s="67">
        <f t="shared" si="5"/>
        <v>-38</v>
      </c>
    </row>
    <row r="53" spans="1:53" s="68" customFormat="1" ht="15" hidden="1">
      <c r="C53" s="70">
        <f t="shared" ca="1" si="0"/>
        <v>40978</v>
      </c>
      <c r="D53" s="70">
        <f t="shared" ca="1" si="1"/>
        <v>41003</v>
      </c>
      <c r="E53" s="68" t="str">
        <f t="shared" ca="1" si="2"/>
        <v>FNMA3.0-TBA-Mar</v>
      </c>
      <c r="F53" s="68" t="str">
        <f t="shared" ca="1" si="2"/>
        <v>FNMA3.0-TBA-Apr</v>
      </c>
      <c r="G53" s="68" t="str">
        <f t="shared" si="3"/>
        <v>FNMA3.0-TBA-GEN</v>
      </c>
      <c r="I53" s="133">
        <f ca="1">[2]!YBWORKDAY(EDATE(Base_Date, BA53), -1, "USD")</f>
        <v>40968</v>
      </c>
      <c r="J53" s="217"/>
      <c r="K53" s="80"/>
      <c r="L53" s="80"/>
      <c r="M53" s="81"/>
      <c r="N53" s="73"/>
      <c r="O53" s="170"/>
      <c r="P53" s="80"/>
      <c r="Q53" s="82"/>
      <c r="R53" s="80"/>
      <c r="S53" s="83"/>
      <c r="T53" s="80"/>
      <c r="U53" s="83"/>
      <c r="V53" s="84"/>
      <c r="W53" s="172"/>
      <c r="X53" s="185"/>
      <c r="Y53" s="80"/>
      <c r="Z53" s="82"/>
      <c r="AA53" s="82"/>
      <c r="AB53" s="82"/>
      <c r="AC53" s="187"/>
      <c r="AD53" s="189"/>
      <c r="AE53" s="172"/>
      <c r="AF53" s="86"/>
      <c r="AG53" s="80"/>
      <c r="AH53" s="83"/>
      <c r="AI53" s="80"/>
      <c r="AJ53" s="83"/>
      <c r="AK53" s="187"/>
      <c r="AL53" s="192"/>
      <c r="AM53" s="83"/>
      <c r="AN53" s="80"/>
      <c r="AO53" s="109"/>
      <c r="AP53" s="194"/>
      <c r="AQ53" s="200"/>
      <c r="AR53" s="204"/>
      <c r="AS53" s="221"/>
      <c r="AX53" s="207" t="str">
        <f ca="1">[2]!YBHIST($I$24,$I53,J$25,"sec","")</f>
        <v>E</v>
      </c>
      <c r="AY53" s="205" t="str">
        <f ca="1">[2]!YBPRICE($I$24,AX53&amp;"d","Market","AccruedInterest","Swap",$I53,"LMMSkew","","Model",100,"")</f>
        <v>E</v>
      </c>
      <c r="BA53" s="67">
        <f t="shared" si="5"/>
        <v>-37</v>
      </c>
    </row>
    <row r="54" spans="1:53" ht="15" hidden="1" customHeight="1">
      <c r="A54" s="67" t="s">
        <v>81</v>
      </c>
      <c r="B54" s="69">
        <v>2.5</v>
      </c>
      <c r="C54" s="70">
        <f t="shared" ca="1" si="0"/>
        <v>41008</v>
      </c>
      <c r="D54" s="70">
        <f ca="1">I54+35</f>
        <v>41033</v>
      </c>
      <c r="E54" s="70" t="str">
        <f t="shared" ref="E54:F67" ca="1" si="6">"FNMA"&amp;TEXT($J$23,"0.0")&amp;"-TBA-"&amp;TEXT(C54,"mmm")</f>
        <v>FNMA3.0-TBA-Apr</v>
      </c>
      <c r="F54" s="70" t="str">
        <f t="shared" ca="1" si="6"/>
        <v>FNMA3.0-TBA-May</v>
      </c>
      <c r="G54" s="70" t="str">
        <f>"FNMA"&amp;TEXT($J$23,"0.0")&amp;"-TBA-GEN"</f>
        <v>FNMA3.0-TBA-GEN</v>
      </c>
      <c r="H54" s="71"/>
      <c r="I54" s="133">
        <f ca="1">[2]!YBWORKDAY(EDATE(Base_Date, BA54), -1, "USD")</f>
        <v>40998</v>
      </c>
      <c r="J54" s="217"/>
      <c r="K54" s="80"/>
      <c r="L54" s="80"/>
      <c r="M54" s="81"/>
      <c r="N54" s="73"/>
      <c r="O54" s="170"/>
      <c r="P54" s="80"/>
      <c r="Q54" s="82"/>
      <c r="R54" s="80"/>
      <c r="S54" s="83"/>
      <c r="T54" s="80"/>
      <c r="U54" s="83"/>
      <c r="V54" s="84"/>
      <c r="W54" s="172"/>
      <c r="X54" s="185"/>
      <c r="Y54" s="80"/>
      <c r="Z54" s="82"/>
      <c r="AA54" s="82"/>
      <c r="AB54" s="82"/>
      <c r="AC54" s="187"/>
      <c r="AD54" s="189"/>
      <c r="AE54" s="172"/>
      <c r="AF54" s="86"/>
      <c r="AG54" s="80"/>
      <c r="AH54" s="83"/>
      <c r="AI54" s="80"/>
      <c r="AJ54" s="83"/>
      <c r="AK54" s="187"/>
      <c r="AL54" s="192"/>
      <c r="AM54" s="83"/>
      <c r="AN54" s="80"/>
      <c r="AO54" s="109"/>
      <c r="AP54" s="194"/>
      <c r="AQ54" s="200"/>
      <c r="AR54" s="204"/>
      <c r="AS54" s="221"/>
      <c r="AX54" s="208" t="str">
        <f ca="1">[2]!YBHIST($I$24,$I54,J$25,"sec","")</f>
        <v>E</v>
      </c>
      <c r="AY54" s="206" t="str">
        <f ca="1">[2]!YBPRICE($I$24,AX54&amp;"d","Market","AccruedInterest","Swap",$I54,"LMMSkew","","Model",100,"")</f>
        <v>E</v>
      </c>
      <c r="BA54" s="67">
        <f t="shared" si="5"/>
        <v>-36</v>
      </c>
    </row>
    <row r="55" spans="1:53" ht="15" hidden="1" customHeight="1">
      <c r="A55" s="67" t="s">
        <v>84</v>
      </c>
      <c r="B55" s="69">
        <v>3</v>
      </c>
      <c r="C55" s="70">
        <f t="shared" ca="1" si="0"/>
        <v>41039</v>
      </c>
      <c r="D55" s="70">
        <f t="shared" ref="D55:D67" ca="1" si="7">I55+35</f>
        <v>41064</v>
      </c>
      <c r="E55" s="70" t="str">
        <f t="shared" ca="1" si="6"/>
        <v>FNMA3.0-TBA-May</v>
      </c>
      <c r="F55" s="70" t="str">
        <f t="shared" ca="1" si="6"/>
        <v>FNMA3.0-TBA-Jun</v>
      </c>
      <c r="G55" s="70" t="str">
        <f t="shared" ref="G55:G90" si="8">"FNMA"&amp;TEXT($J$23,"0.0")&amp;"-TBA-GEN"</f>
        <v>FNMA3.0-TBA-GEN</v>
      </c>
      <c r="H55" s="71"/>
      <c r="I55" s="133">
        <f ca="1">[2]!YBWORKDAY(EDATE(Base_Date, BA55), -1, "USD")</f>
        <v>41029</v>
      </c>
      <c r="J55" s="217"/>
      <c r="K55" s="80"/>
      <c r="L55" s="80"/>
      <c r="M55" s="81"/>
      <c r="N55" s="73"/>
      <c r="O55" s="170"/>
      <c r="P55" s="80"/>
      <c r="Q55" s="82"/>
      <c r="R55" s="80"/>
      <c r="S55" s="83"/>
      <c r="T55" s="80"/>
      <c r="U55" s="83"/>
      <c r="V55" s="84"/>
      <c r="W55" s="172"/>
      <c r="X55" s="185"/>
      <c r="Y55" s="80"/>
      <c r="Z55" s="82"/>
      <c r="AA55" s="82"/>
      <c r="AB55" s="82"/>
      <c r="AC55" s="187"/>
      <c r="AD55" s="189"/>
      <c r="AE55" s="172"/>
      <c r="AF55" s="86"/>
      <c r="AG55" s="80"/>
      <c r="AH55" s="83"/>
      <c r="AI55" s="80"/>
      <c r="AJ55" s="83"/>
      <c r="AK55" s="187"/>
      <c r="AL55" s="192"/>
      <c r="AM55" s="83"/>
      <c r="AN55" s="80"/>
      <c r="AO55" s="109"/>
      <c r="AP55" s="194"/>
      <c r="AQ55" s="200"/>
      <c r="AR55" s="204"/>
      <c r="AS55" s="221"/>
      <c r="AX55" s="208" t="str">
        <f ca="1">[2]!YBHIST($I$24,$I55,J$25,"sec","")</f>
        <v>E</v>
      </c>
      <c r="AY55" s="206" t="str">
        <f ca="1">[2]!YBPRICE($I$24,AX55&amp;"d","Market","AccruedInterest","Swap",$I55,"LMMSkew","","Model",100,"")</f>
        <v>E</v>
      </c>
      <c r="BA55" s="67">
        <f t="shared" si="5"/>
        <v>-35</v>
      </c>
    </row>
    <row r="56" spans="1:53" ht="15" hidden="1" customHeight="1">
      <c r="A56" s="67" t="s">
        <v>86</v>
      </c>
      <c r="B56" s="69">
        <v>3.5</v>
      </c>
      <c r="C56" s="70">
        <f t="shared" ca="1" si="0"/>
        <v>41070</v>
      </c>
      <c r="D56" s="70">
        <f t="shared" ca="1" si="7"/>
        <v>41095</v>
      </c>
      <c r="E56" s="70" t="str">
        <f t="shared" ca="1" si="6"/>
        <v>FNMA3.0-TBA-Jun</v>
      </c>
      <c r="F56" s="70" t="str">
        <f t="shared" ca="1" si="6"/>
        <v>FNMA3.0-TBA-Jul</v>
      </c>
      <c r="G56" s="70" t="str">
        <f t="shared" si="8"/>
        <v>FNMA3.0-TBA-GEN</v>
      </c>
      <c r="H56" s="71"/>
      <c r="I56" s="133">
        <f ca="1">[2]!YBWORKDAY(EDATE(Base_Date, BA56), -1, "USD")</f>
        <v>41060</v>
      </c>
      <c r="J56" s="217"/>
      <c r="K56" s="80"/>
      <c r="L56" s="80"/>
      <c r="M56" s="81"/>
      <c r="N56" s="73"/>
      <c r="O56" s="170"/>
      <c r="P56" s="80"/>
      <c r="Q56" s="82"/>
      <c r="R56" s="80"/>
      <c r="S56" s="83"/>
      <c r="T56" s="80"/>
      <c r="U56" s="83"/>
      <c r="V56" s="84"/>
      <c r="W56" s="172"/>
      <c r="X56" s="185"/>
      <c r="Y56" s="80"/>
      <c r="Z56" s="82"/>
      <c r="AA56" s="82"/>
      <c r="AB56" s="82"/>
      <c r="AC56" s="187"/>
      <c r="AD56" s="189"/>
      <c r="AE56" s="172"/>
      <c r="AF56" s="86"/>
      <c r="AG56" s="80"/>
      <c r="AH56" s="83"/>
      <c r="AI56" s="80"/>
      <c r="AJ56" s="83"/>
      <c r="AK56" s="187"/>
      <c r="AL56" s="192"/>
      <c r="AM56" s="83"/>
      <c r="AN56" s="80"/>
      <c r="AO56" s="109"/>
      <c r="AP56" s="194"/>
      <c r="AQ56" s="200"/>
      <c r="AR56" s="204"/>
      <c r="AS56" s="221"/>
      <c r="AX56" s="208" t="str">
        <f ca="1">[2]!YBHIST($I$24,$I56,J$25,"sec","")</f>
        <v>E</v>
      </c>
      <c r="AY56" s="206" t="str">
        <f ca="1">[2]!YBPRICE($I$24,AX56&amp;"d","Market","AccruedInterest","Swap",$I56,"LMMSkew","","Model",100,"")</f>
        <v>E</v>
      </c>
      <c r="BA56" s="67">
        <f t="shared" si="5"/>
        <v>-34</v>
      </c>
    </row>
    <row r="57" spans="1:53" ht="15" hidden="1" customHeight="1">
      <c r="B57" s="69">
        <v>4</v>
      </c>
      <c r="C57" s="70">
        <f t="shared" ca="1" si="0"/>
        <v>41099</v>
      </c>
      <c r="D57" s="70">
        <f t="shared" ca="1" si="7"/>
        <v>41124</v>
      </c>
      <c r="E57" s="70" t="str">
        <f t="shared" ca="1" si="6"/>
        <v>FNMA3.0-TBA-Jul</v>
      </c>
      <c r="F57" s="70" t="str">
        <f t="shared" ca="1" si="6"/>
        <v>FNMA3.0-TBA-Aug</v>
      </c>
      <c r="G57" s="70" t="str">
        <f t="shared" si="8"/>
        <v>FNMA3.0-TBA-GEN</v>
      </c>
      <c r="H57" s="71"/>
      <c r="I57" s="133">
        <f ca="1">[2]!YBWORKDAY(EDATE(Base_Date, BA57), -1, "USD")</f>
        <v>41089</v>
      </c>
      <c r="J57" s="217"/>
      <c r="K57" s="80"/>
      <c r="L57" s="80"/>
      <c r="M57" s="81"/>
      <c r="N57" s="73"/>
      <c r="O57" s="170"/>
      <c r="P57" s="80"/>
      <c r="Q57" s="82"/>
      <c r="R57" s="80"/>
      <c r="S57" s="83"/>
      <c r="T57" s="80"/>
      <c r="U57" s="83"/>
      <c r="V57" s="84"/>
      <c r="W57" s="172"/>
      <c r="X57" s="185"/>
      <c r="Y57" s="80"/>
      <c r="Z57" s="82"/>
      <c r="AA57" s="82"/>
      <c r="AB57" s="82"/>
      <c r="AC57" s="187"/>
      <c r="AD57" s="189"/>
      <c r="AE57" s="172"/>
      <c r="AF57" s="86"/>
      <c r="AG57" s="80"/>
      <c r="AH57" s="83"/>
      <c r="AI57" s="80"/>
      <c r="AJ57" s="83"/>
      <c r="AK57" s="187"/>
      <c r="AL57" s="192"/>
      <c r="AM57" s="83"/>
      <c r="AN57" s="80"/>
      <c r="AO57" s="109"/>
      <c r="AP57" s="194"/>
      <c r="AQ57" s="200"/>
      <c r="AR57" s="204"/>
      <c r="AS57" s="221"/>
      <c r="AX57" s="208" t="str">
        <f ca="1">[2]!YBHIST($I$24,$I57,J$25,"sec","")</f>
        <v>E</v>
      </c>
      <c r="AY57" s="206" t="str">
        <f ca="1">[2]!YBPRICE($I$24,AX57&amp;"d","Market","AccruedInterest","Swap",$I57,"LMMSkew","","Model",100,"")</f>
        <v>E</v>
      </c>
      <c r="BA57" s="67">
        <f t="shared" si="5"/>
        <v>-33</v>
      </c>
    </row>
    <row r="58" spans="1:53" ht="15" hidden="1" customHeight="1">
      <c r="B58" s="69">
        <v>4.5</v>
      </c>
      <c r="C58" s="70">
        <f t="shared" ca="1" si="0"/>
        <v>41131</v>
      </c>
      <c r="D58" s="70">
        <f t="shared" ca="1" si="7"/>
        <v>41156</v>
      </c>
      <c r="E58" s="70" t="str">
        <f t="shared" ca="1" si="6"/>
        <v>FNMA3.0-TBA-Aug</v>
      </c>
      <c r="F58" s="70" t="str">
        <f t="shared" ca="1" si="6"/>
        <v>FNMA3.0-TBA-Sep</v>
      </c>
      <c r="G58" s="70" t="str">
        <f t="shared" si="8"/>
        <v>FNMA3.0-TBA-GEN</v>
      </c>
      <c r="H58" s="71"/>
      <c r="I58" s="133">
        <f ca="1">[2]!YBWORKDAY(EDATE(Base_Date, BA58), -1, "USD")</f>
        <v>41121</v>
      </c>
      <c r="J58" s="217"/>
      <c r="K58" s="80"/>
      <c r="L58" s="80"/>
      <c r="M58" s="81"/>
      <c r="N58" s="73"/>
      <c r="O58" s="170"/>
      <c r="P58" s="80"/>
      <c r="Q58" s="82"/>
      <c r="R58" s="80"/>
      <c r="S58" s="83"/>
      <c r="T58" s="80"/>
      <c r="U58" s="83"/>
      <c r="V58" s="84"/>
      <c r="W58" s="172"/>
      <c r="X58" s="185"/>
      <c r="Y58" s="80"/>
      <c r="Z58" s="82"/>
      <c r="AA58" s="82"/>
      <c r="AB58" s="82"/>
      <c r="AC58" s="187"/>
      <c r="AD58" s="189"/>
      <c r="AE58" s="172"/>
      <c r="AF58" s="86"/>
      <c r="AG58" s="80"/>
      <c r="AH58" s="83"/>
      <c r="AI58" s="80"/>
      <c r="AJ58" s="83"/>
      <c r="AK58" s="187"/>
      <c r="AL58" s="192"/>
      <c r="AM58" s="83"/>
      <c r="AN58" s="80"/>
      <c r="AO58" s="109"/>
      <c r="AP58" s="194"/>
      <c r="AQ58" s="200"/>
      <c r="AR58" s="204"/>
      <c r="AS58" s="221"/>
      <c r="AX58" s="208" t="str">
        <f ca="1">[2]!YBHIST($I$24,$I58,J$25,"sec","")</f>
        <v>E</v>
      </c>
      <c r="AY58" s="206" t="str">
        <f ca="1">[2]!YBPRICE($I$24,AX58&amp;"d","Market","AccruedInterest","Swap",$I58,"LMMSkew","","Model",100,"")</f>
        <v>E</v>
      </c>
      <c r="BA58" s="67">
        <f t="shared" si="5"/>
        <v>-32</v>
      </c>
    </row>
    <row r="59" spans="1:53" ht="15" hidden="1" customHeight="1">
      <c r="B59" s="69">
        <v>5</v>
      </c>
      <c r="C59" s="70">
        <f t="shared" ca="1" si="0"/>
        <v>41162</v>
      </c>
      <c r="D59" s="70">
        <f t="shared" ca="1" si="7"/>
        <v>41187</v>
      </c>
      <c r="E59" s="70" t="str">
        <f t="shared" ca="1" si="6"/>
        <v>FNMA3.0-TBA-Sep</v>
      </c>
      <c r="F59" s="70" t="str">
        <f t="shared" ca="1" si="6"/>
        <v>FNMA3.0-TBA-Oct</v>
      </c>
      <c r="G59" s="70" t="str">
        <f t="shared" si="8"/>
        <v>FNMA3.0-TBA-GEN</v>
      </c>
      <c r="H59" s="71"/>
      <c r="I59" s="133">
        <f ca="1">[2]!YBWORKDAY(EDATE(Base_Date, BA59), -1, "USD")</f>
        <v>41152</v>
      </c>
      <c r="J59" s="217"/>
      <c r="K59" s="80"/>
      <c r="L59" s="80"/>
      <c r="M59" s="81"/>
      <c r="N59" s="73"/>
      <c r="O59" s="170"/>
      <c r="P59" s="80"/>
      <c r="Q59" s="82"/>
      <c r="R59" s="80"/>
      <c r="S59" s="83"/>
      <c r="T59" s="80"/>
      <c r="U59" s="83"/>
      <c r="V59" s="84"/>
      <c r="W59" s="172"/>
      <c r="X59" s="185"/>
      <c r="Y59" s="80"/>
      <c r="Z59" s="82"/>
      <c r="AA59" s="82"/>
      <c r="AB59" s="82"/>
      <c r="AC59" s="187"/>
      <c r="AD59" s="189"/>
      <c r="AE59" s="172"/>
      <c r="AF59" s="86"/>
      <c r="AG59" s="80"/>
      <c r="AH59" s="83"/>
      <c r="AI59" s="80"/>
      <c r="AJ59" s="83"/>
      <c r="AK59" s="187"/>
      <c r="AL59" s="192"/>
      <c r="AM59" s="83"/>
      <c r="AN59" s="80"/>
      <c r="AO59" s="109"/>
      <c r="AP59" s="194"/>
      <c r="AQ59" s="200"/>
      <c r="AR59" s="204"/>
      <c r="AS59" s="221"/>
      <c r="AX59" s="208" t="str">
        <f ca="1">[2]!YBHIST($I$24,$I59,J$25,"sec","")</f>
        <v>E</v>
      </c>
      <c r="AY59" s="206" t="str">
        <f ca="1">[2]!YBPRICE($I$24,AX59&amp;"d","Market","AccruedInterest","Swap",$I59,"LMMSkew","","Model",100,"")</f>
        <v>E</v>
      </c>
      <c r="BA59" s="67">
        <f t="shared" si="5"/>
        <v>-31</v>
      </c>
    </row>
    <row r="60" spans="1:53" ht="15" hidden="1" customHeight="1">
      <c r="B60" s="69">
        <v>5.5</v>
      </c>
      <c r="C60" s="70">
        <f t="shared" ca="1" si="0"/>
        <v>41190</v>
      </c>
      <c r="D60" s="70">
        <f t="shared" ca="1" si="7"/>
        <v>41215</v>
      </c>
      <c r="E60" s="70" t="str">
        <f t="shared" ca="1" si="6"/>
        <v>FNMA3.0-TBA-Oct</v>
      </c>
      <c r="F60" s="70" t="str">
        <f t="shared" ca="1" si="6"/>
        <v>FNMA3.0-TBA-Nov</v>
      </c>
      <c r="G60" s="70" t="str">
        <f t="shared" si="8"/>
        <v>FNMA3.0-TBA-GEN</v>
      </c>
      <c r="H60" s="71"/>
      <c r="I60" s="133">
        <f ca="1">[2]!YBWORKDAY(EDATE(Base_Date, BA60), -1, "USD")</f>
        <v>41180</v>
      </c>
      <c r="J60" s="217"/>
      <c r="K60" s="80"/>
      <c r="L60" s="80"/>
      <c r="M60" s="81"/>
      <c r="N60" s="73"/>
      <c r="O60" s="170"/>
      <c r="P60" s="80"/>
      <c r="Q60" s="82"/>
      <c r="R60" s="80"/>
      <c r="S60" s="83"/>
      <c r="T60" s="80"/>
      <c r="U60" s="83"/>
      <c r="V60" s="84"/>
      <c r="W60" s="172"/>
      <c r="X60" s="185"/>
      <c r="Y60" s="80"/>
      <c r="Z60" s="82"/>
      <c r="AA60" s="82"/>
      <c r="AB60" s="82"/>
      <c r="AC60" s="187"/>
      <c r="AD60" s="189"/>
      <c r="AE60" s="172"/>
      <c r="AF60" s="86"/>
      <c r="AG60" s="80"/>
      <c r="AH60" s="83"/>
      <c r="AI60" s="80"/>
      <c r="AJ60" s="83"/>
      <c r="AK60" s="187"/>
      <c r="AL60" s="192"/>
      <c r="AM60" s="83"/>
      <c r="AN60" s="80"/>
      <c r="AO60" s="109"/>
      <c r="AP60" s="194"/>
      <c r="AQ60" s="200"/>
      <c r="AR60" s="204"/>
      <c r="AS60" s="221"/>
      <c r="AX60" s="208" t="str">
        <f ca="1">[2]!YBHIST($I$24,$I60,J$25,"sec","")</f>
        <v>E</v>
      </c>
      <c r="AY60" s="206" t="str">
        <f ca="1">[2]!YBPRICE($I$24,AX60&amp;"d","Market","AccruedInterest","Swap",$I60,"LMMSkew","","Model",100,"")</f>
        <v>E</v>
      </c>
      <c r="BA60" s="67">
        <f t="shared" si="5"/>
        <v>-30</v>
      </c>
    </row>
    <row r="61" spans="1:53" ht="15" hidden="1" customHeight="1">
      <c r="B61" s="69">
        <v>6</v>
      </c>
      <c r="C61" s="70">
        <f t="shared" ca="1" si="0"/>
        <v>41223</v>
      </c>
      <c r="D61" s="70">
        <f t="shared" ca="1" si="7"/>
        <v>41248</v>
      </c>
      <c r="E61" s="70" t="str">
        <f t="shared" ca="1" si="6"/>
        <v>FNMA3.0-TBA-Nov</v>
      </c>
      <c r="F61" s="70" t="str">
        <f t="shared" ca="1" si="6"/>
        <v>FNMA3.0-TBA-Dec</v>
      </c>
      <c r="G61" s="70" t="str">
        <f t="shared" si="8"/>
        <v>FNMA3.0-TBA-GEN</v>
      </c>
      <c r="H61" s="71"/>
      <c r="I61" s="133">
        <f ca="1">[2]!YBWORKDAY(EDATE(Base_Date, BA61), -1, "USD")</f>
        <v>41213</v>
      </c>
      <c r="J61" s="217"/>
      <c r="K61" s="80"/>
      <c r="L61" s="80"/>
      <c r="M61" s="81"/>
      <c r="N61" s="73"/>
      <c r="O61" s="170"/>
      <c r="P61" s="80"/>
      <c r="Q61" s="82"/>
      <c r="R61" s="80"/>
      <c r="S61" s="83"/>
      <c r="T61" s="80"/>
      <c r="U61" s="83"/>
      <c r="V61" s="84"/>
      <c r="W61" s="172"/>
      <c r="X61" s="185"/>
      <c r="Y61" s="80"/>
      <c r="Z61" s="82"/>
      <c r="AA61" s="82"/>
      <c r="AB61" s="82"/>
      <c r="AC61" s="187"/>
      <c r="AD61" s="189"/>
      <c r="AE61" s="172"/>
      <c r="AF61" s="86"/>
      <c r="AG61" s="80"/>
      <c r="AH61" s="83"/>
      <c r="AI61" s="80"/>
      <c r="AJ61" s="83"/>
      <c r="AK61" s="187"/>
      <c r="AL61" s="192"/>
      <c r="AM61" s="83"/>
      <c r="AN61" s="80"/>
      <c r="AO61" s="109"/>
      <c r="AP61" s="194"/>
      <c r="AQ61" s="200"/>
      <c r="AR61" s="204"/>
      <c r="AS61" s="221"/>
      <c r="AX61" s="208" t="str">
        <f ca="1">[2]!YBHIST($I$24,$I61,J$25,"sec","")</f>
        <v>E</v>
      </c>
      <c r="AY61" s="206" t="str">
        <f ca="1">[2]!YBPRICE($I$24,AX61&amp;"d","Market","AccruedInterest","Swap",$I61,"LMMSkew","","Model",100,"")</f>
        <v>E</v>
      </c>
      <c r="BA61" s="67">
        <f t="shared" si="5"/>
        <v>-29</v>
      </c>
    </row>
    <row r="62" spans="1:53" ht="15" hidden="1" customHeight="1">
      <c r="B62" s="69">
        <v>6.5</v>
      </c>
      <c r="C62" s="70">
        <f t="shared" ca="1" si="0"/>
        <v>41253</v>
      </c>
      <c r="D62" s="70">
        <f t="shared" ca="1" si="7"/>
        <v>41278</v>
      </c>
      <c r="E62" s="70" t="str">
        <f t="shared" ca="1" si="6"/>
        <v>FNMA3.0-TBA-Dec</v>
      </c>
      <c r="F62" s="70" t="str">
        <f t="shared" ca="1" si="6"/>
        <v>FNMA3.0-TBA-Jan</v>
      </c>
      <c r="G62" s="70" t="str">
        <f t="shared" si="8"/>
        <v>FNMA3.0-TBA-GEN</v>
      </c>
      <c r="H62" s="71"/>
      <c r="I62" s="133">
        <f ca="1">[2]!YBWORKDAY(EDATE(Base_Date, BA62), -1, "USD")</f>
        <v>41243</v>
      </c>
      <c r="J62" s="217"/>
      <c r="K62" s="80"/>
      <c r="L62" s="80"/>
      <c r="M62" s="81"/>
      <c r="N62" s="73"/>
      <c r="O62" s="170"/>
      <c r="P62" s="80"/>
      <c r="Q62" s="82"/>
      <c r="R62" s="80"/>
      <c r="S62" s="83"/>
      <c r="T62" s="80"/>
      <c r="U62" s="83"/>
      <c r="V62" s="84"/>
      <c r="W62" s="172"/>
      <c r="X62" s="185"/>
      <c r="Y62" s="80"/>
      <c r="Z62" s="82"/>
      <c r="AA62" s="82"/>
      <c r="AB62" s="82"/>
      <c r="AC62" s="187"/>
      <c r="AD62" s="189"/>
      <c r="AE62" s="172"/>
      <c r="AF62" s="86"/>
      <c r="AG62" s="80"/>
      <c r="AH62" s="83"/>
      <c r="AI62" s="80"/>
      <c r="AJ62" s="83"/>
      <c r="AK62" s="187"/>
      <c r="AL62" s="192"/>
      <c r="AM62" s="83"/>
      <c r="AN62" s="80"/>
      <c r="AO62" s="109"/>
      <c r="AP62" s="194"/>
      <c r="AQ62" s="200"/>
      <c r="AR62" s="204"/>
      <c r="AS62" s="221"/>
      <c r="AX62" s="208" t="str">
        <f ca="1">[2]!YBHIST($I$24,$I62,J$25,"sec","")</f>
        <v>E</v>
      </c>
      <c r="AY62" s="206" t="str">
        <f ca="1">[2]!YBPRICE($I$24,AX62&amp;"d","Market","AccruedInterest","Swap",$I62,"LMMSkew","","Model",100,"")</f>
        <v>E</v>
      </c>
      <c r="BA62" s="67">
        <f t="shared" si="5"/>
        <v>-28</v>
      </c>
    </row>
    <row r="63" spans="1:53" ht="15" hidden="1" customHeight="1">
      <c r="C63" s="70">
        <f t="shared" ca="1" si="0"/>
        <v>41284</v>
      </c>
      <c r="D63" s="70">
        <f t="shared" ca="1" si="7"/>
        <v>41309</v>
      </c>
      <c r="E63" s="70" t="str">
        <f t="shared" ca="1" si="6"/>
        <v>FNMA3.0-TBA-Jan</v>
      </c>
      <c r="F63" s="70" t="str">
        <f t="shared" ca="1" si="6"/>
        <v>FNMA3.0-TBA-Feb</v>
      </c>
      <c r="G63" s="70" t="str">
        <f t="shared" si="8"/>
        <v>FNMA3.0-TBA-GEN</v>
      </c>
      <c r="H63" s="71"/>
      <c r="I63" s="133">
        <f ca="1">[2]!YBWORKDAY(EDATE(Base_Date, BA63), -1, "USD")</f>
        <v>41274</v>
      </c>
      <c r="J63" s="217"/>
      <c r="K63" s="80"/>
      <c r="L63" s="80"/>
      <c r="M63" s="81"/>
      <c r="N63" s="73"/>
      <c r="O63" s="170"/>
      <c r="P63" s="80"/>
      <c r="Q63" s="82"/>
      <c r="R63" s="80"/>
      <c r="S63" s="83"/>
      <c r="T63" s="80"/>
      <c r="U63" s="83"/>
      <c r="V63" s="84"/>
      <c r="W63" s="172"/>
      <c r="X63" s="185"/>
      <c r="Y63" s="80"/>
      <c r="Z63" s="82"/>
      <c r="AA63" s="82"/>
      <c r="AB63" s="82"/>
      <c r="AC63" s="187"/>
      <c r="AD63" s="189"/>
      <c r="AE63" s="172"/>
      <c r="AF63" s="86"/>
      <c r="AG63" s="80"/>
      <c r="AH63" s="83"/>
      <c r="AI63" s="80"/>
      <c r="AJ63" s="83"/>
      <c r="AK63" s="187"/>
      <c r="AL63" s="192"/>
      <c r="AM63" s="83"/>
      <c r="AN63" s="80"/>
      <c r="AO63" s="109"/>
      <c r="AP63" s="194"/>
      <c r="AQ63" s="200"/>
      <c r="AR63" s="204"/>
      <c r="AS63" s="221"/>
      <c r="AX63" s="208" t="str">
        <f ca="1">[2]!YBHIST($I$24,$I63,J$25,"sec","")</f>
        <v>E</v>
      </c>
      <c r="AY63" s="206" t="str">
        <f ca="1">[2]!YBPRICE($I$24,AX63&amp;"d","Market","AccruedInterest","Swap",$I63,"LMMSkew","","Model",100,"")</f>
        <v>E</v>
      </c>
      <c r="BA63" s="67">
        <f t="shared" si="5"/>
        <v>-27</v>
      </c>
    </row>
    <row r="64" spans="1:53" ht="15" hidden="1" customHeight="1">
      <c r="C64" s="70">
        <f t="shared" ca="1" si="0"/>
        <v>41315</v>
      </c>
      <c r="D64" s="70">
        <f t="shared" ca="1" si="7"/>
        <v>41340</v>
      </c>
      <c r="E64" s="70" t="str">
        <f t="shared" ca="1" si="6"/>
        <v>FNMA3.0-TBA-Feb</v>
      </c>
      <c r="F64" s="70" t="str">
        <f t="shared" ca="1" si="6"/>
        <v>FNMA3.0-TBA-Mar</v>
      </c>
      <c r="G64" s="70" t="str">
        <f t="shared" si="8"/>
        <v>FNMA3.0-TBA-GEN</v>
      </c>
      <c r="H64" s="71"/>
      <c r="I64" s="133">
        <f ca="1">[2]!YBWORKDAY(EDATE(Base_Date, BA64), -1, "USD")</f>
        <v>41305</v>
      </c>
      <c r="J64" s="217"/>
      <c r="K64" s="80"/>
      <c r="L64" s="80"/>
      <c r="M64" s="81"/>
      <c r="N64" s="73"/>
      <c r="O64" s="170"/>
      <c r="P64" s="80"/>
      <c r="Q64" s="82"/>
      <c r="R64" s="80"/>
      <c r="S64" s="83"/>
      <c r="T64" s="80"/>
      <c r="U64" s="83"/>
      <c r="V64" s="84"/>
      <c r="W64" s="172"/>
      <c r="X64" s="185" t="str">
        <f ca="1">[2]!YBHIST($E64,$I64,X$25,"sec","")</f>
        <v>E</v>
      </c>
      <c r="Y64" s="80" t="e">
        <f t="shared" ref="Y64:Y72" ca="1" si="9">X64-X63</f>
        <v>#VALUE!</v>
      </c>
      <c r="Z64" s="82">
        <f t="shared" ref="Z64:Z72" si="10">X63-AA63</f>
        <v>0</v>
      </c>
      <c r="AA64" s="82" t="str">
        <f ca="1">[2]!YBHIST($F64,$I64,X$25,"sec","")</f>
        <v>E</v>
      </c>
      <c r="AB64" s="82"/>
      <c r="AC64" s="187"/>
      <c r="AD64" s="189" t="str">
        <f ca="1">[2]!YBHIST($G64,I64,"LMMEffectiveDuration","sec","")</f>
        <v>E</v>
      </c>
      <c r="AE64" s="172" t="e">
        <f t="shared" ref="AE64:AE72" ca="1" si="11">X64*AD64/10000</f>
        <v>#VALUE!</v>
      </c>
      <c r="AF64" s="86"/>
      <c r="AG64" s="80"/>
      <c r="AH64" s="83"/>
      <c r="AI64" s="80" t="e">
        <f ca="1">AL64+AK64</f>
        <v>#VALUE!</v>
      </c>
      <c r="AJ64" s="83">
        <f>AF64-AF63</f>
        <v>0</v>
      </c>
      <c r="AK64" s="187" t="e">
        <f ca="1">(AJ64*Y64)/2</f>
        <v>#VALUE!</v>
      </c>
      <c r="AL64" s="192"/>
      <c r="AM64" s="83"/>
      <c r="AN64" s="80"/>
      <c r="AO64" s="109"/>
      <c r="AP64" s="194"/>
      <c r="AQ64" s="200"/>
      <c r="AR64" s="204"/>
      <c r="AS64" s="221"/>
      <c r="AX64" s="208" t="str">
        <f ca="1">[2]!YBHIST($I$24,$I64,J$25,"sec","")</f>
        <v>E</v>
      </c>
      <c r="AY64" s="206" t="str">
        <f ca="1">[2]!YBPRICE($I$24,AX64&amp;"d","Market","AccruedInterest","Swap",$I64,"LMMSkew","","Model",100,"")</f>
        <v>E</v>
      </c>
      <c r="BA64" s="67">
        <f>BA65-1</f>
        <v>-26</v>
      </c>
    </row>
    <row r="65" spans="1:64" ht="15" customHeight="1">
      <c r="C65" s="70">
        <f t="shared" ca="1" si="0"/>
        <v>41343</v>
      </c>
      <c r="D65" s="70">
        <f t="shared" ca="1" si="7"/>
        <v>41368</v>
      </c>
      <c r="E65" s="70" t="str">
        <f t="shared" ca="1" si="6"/>
        <v>FNMA3.0-TBA-Mar</v>
      </c>
      <c r="F65" s="70" t="str">
        <f t="shared" ca="1" si="6"/>
        <v>FNMA3.0-TBA-Apr</v>
      </c>
      <c r="G65" s="70" t="str">
        <f t="shared" si="8"/>
        <v>FNMA3.0-TBA-GEN</v>
      </c>
      <c r="H65" s="71"/>
      <c r="I65" s="133">
        <f ca="1">[2]!YBWORKDAY(EDATE(Base_Date, BA65), -1, "USD")</f>
        <v>41333</v>
      </c>
      <c r="J65" s="217" t="str">
        <f t="shared" ref="J65:J72" ca="1" si="12">AX65</f>
        <v>E</v>
      </c>
      <c r="K65" s="80" t="e">
        <f t="shared" ref="K65:K72" ca="1" si="13">AX65+AY65</f>
        <v>#VALUE!</v>
      </c>
      <c r="L65" s="80"/>
      <c r="M65" s="81" t="str">
        <f ca="1">[2]!YBHIST($I$24,$I65,"LMMOAS","sec")</f>
        <v>E</v>
      </c>
      <c r="N65" s="73" t="str">
        <f ca="1">[2]!YBHIST($I$24,$I64,M$25,"sec","")</f>
        <v>E</v>
      </c>
      <c r="O65" s="170" t="str">
        <f ca="1">[2]!YBHIST("1 Month LIBOR",I65,"Yield","bmk","")</f>
        <v>E</v>
      </c>
      <c r="P65" s="80"/>
      <c r="Q65" s="82"/>
      <c r="R65" s="80"/>
      <c r="S65" s="83"/>
      <c r="T65" s="80"/>
      <c r="U65" s="83"/>
      <c r="V65" s="84">
        <f ca="1">VLOOKUP($I65, 'Barcap OAD'!$A:$S, $F$24, FALSE)</f>
        <v>-20.3</v>
      </c>
      <c r="W65" s="153" t="e">
        <f t="shared" ref="W65:W72" ca="1" si="14">K65/10000*V65</f>
        <v>#VALUE!</v>
      </c>
      <c r="X65" s="185" t="str">
        <f ca="1">[2]!YBHIST($E65,$I65,X$25,"sec","")</f>
        <v>E</v>
      </c>
      <c r="Y65" s="80" t="e">
        <f t="shared" ca="1" si="9"/>
        <v>#VALUE!</v>
      </c>
      <c r="Z65" s="82" t="e">
        <f t="shared" ca="1" si="10"/>
        <v>#VALUE!</v>
      </c>
      <c r="AA65" s="82" t="str">
        <f ca="1">[2]!YBHIST($F65,$I65,X$25,"sec","")</f>
        <v>E</v>
      </c>
      <c r="AB65" s="82" t="e">
        <f t="shared" ref="AB65:AB72" ca="1" si="15">X64-Z65</f>
        <v>#VALUE!</v>
      </c>
      <c r="AC65" s="187"/>
      <c r="AD65" s="189">
        <f ca="1">VLOOKUP($I65, 'Barcap OAD'!$A:$S, $F$26, FALSE)</f>
        <v>6.8920000000000003</v>
      </c>
      <c r="AE65" s="172" t="e">
        <f t="shared" ca="1" si="11"/>
        <v>#VALUE!</v>
      </c>
      <c r="AF65" s="86" t="e">
        <f t="shared" ref="AF65:AF72" ca="1" si="16">W65/AE65</f>
        <v>#VALUE!</v>
      </c>
      <c r="AG65" s="80"/>
      <c r="AH65" s="83"/>
      <c r="AI65" s="80"/>
      <c r="AJ65" s="83"/>
      <c r="AK65" s="187"/>
      <c r="AL65" s="192"/>
      <c r="AM65" s="83"/>
      <c r="AN65" s="80"/>
      <c r="AO65" s="109"/>
      <c r="AP65" s="194"/>
      <c r="AQ65" s="200"/>
      <c r="AR65" s="204"/>
      <c r="AS65" s="221"/>
      <c r="AX65" s="208" t="str">
        <f ca="1">[2]!YBHIST($I$24,$I65,J$25,"sec","")</f>
        <v>E</v>
      </c>
      <c r="AY65" s="206" t="str">
        <f ca="1">[2]!YBPRICE($I$24,AX65&amp;"d","Market","AccruedInterest","Swap",$I65,"LMMSkew","","Model",100,"")</f>
        <v>E</v>
      </c>
      <c r="BA65" s="67">
        <f t="shared" ref="BA65:BA89" si="17">BA66-1</f>
        <v>-25</v>
      </c>
    </row>
    <row r="66" spans="1:64" ht="15" customHeight="1">
      <c r="C66" s="222">
        <f t="shared" ref="C66:C71" ca="1" si="18">I66+10</f>
        <v>41371</v>
      </c>
      <c r="D66" s="70">
        <f t="shared" ca="1" si="7"/>
        <v>41396</v>
      </c>
      <c r="E66" s="70" t="str">
        <f t="shared" ca="1" si="6"/>
        <v>FNMA3.0-TBA-Apr</v>
      </c>
      <c r="F66" s="70" t="str">
        <f t="shared" ca="1" si="6"/>
        <v>FNMA3.0-TBA-May</v>
      </c>
      <c r="G66" s="70" t="str">
        <f t="shared" si="8"/>
        <v>FNMA3.0-TBA-GEN</v>
      </c>
      <c r="H66" s="71"/>
      <c r="I66" s="133">
        <f ca="1">[2]!YBWORKDAY(EDATE(Base_Date, BA66), -1, "USD")</f>
        <v>41361</v>
      </c>
      <c r="J66" s="234" t="str">
        <f t="shared" ca="1" si="12"/>
        <v>E</v>
      </c>
      <c r="K66" s="237" t="e">
        <f t="shared" ca="1" si="13"/>
        <v>#VALUE!</v>
      </c>
      <c r="L66" s="237" t="e">
        <f t="shared" ref="L66:L84" ca="1" si="19">K66-K65</f>
        <v>#VALUE!</v>
      </c>
      <c r="M66" s="238" t="str">
        <f ca="1">[2]!YBHIST($I$24,$I66,"LMMOAS","sec")</f>
        <v>E</v>
      </c>
      <c r="N66" s="239" t="str">
        <f ca="1">[2]!YBHIST($I$24,$I65,M$25,"sec","")</f>
        <v>E</v>
      </c>
      <c r="O66" s="240" t="str">
        <f ca="1">[2]!YBHIST("1 Month LIBOR",I66,"Yield","bmk","")</f>
        <v>E</v>
      </c>
      <c r="P66" s="237" t="e">
        <f t="shared" ref="P66:P72" ca="1" si="20">K65-Q66</f>
        <v>#VALUE!</v>
      </c>
      <c r="Q66" s="171" t="str">
        <f ca="1">[2]!YBSCEN($I$24,$J65&amp;"d","Market",O$25,"Swap",$I65,"LMMSkew","","Model",100,0,29,"Gradual","ParShift|N",0,"Annualized ROR",O65,100,"",,,,"Default",,,,"Default",,)</f>
        <v>E</v>
      </c>
      <c r="R66" s="237" t="e">
        <f t="shared" ref="R66:R72" ca="1" si="21">L66+P66</f>
        <v>#VALUE!</v>
      </c>
      <c r="S66" s="241" t="e">
        <f t="shared" ref="S66:S84" ca="1" si="22">R66/K65</f>
        <v>#VALUE!</v>
      </c>
      <c r="T66" s="237" t="e">
        <f ca="1">SUM(R$65:R66)</f>
        <v>#VALUE!</v>
      </c>
      <c r="U66" s="241" t="e">
        <f ca="1">BJ66</f>
        <v>#VALUE!</v>
      </c>
      <c r="V66" s="242">
        <f ca="1">VLOOKUP($I66, 'Barcap OAD'!$A:$S, $F$24, FALSE)</f>
        <v>-19.899999999999999</v>
      </c>
      <c r="W66" s="243" t="e">
        <f t="shared" ca="1" si="14"/>
        <v>#VALUE!</v>
      </c>
      <c r="X66" s="244" t="str">
        <f ca="1">[2]!YBHIST($E66,$I66,X$25,"sec","")</f>
        <v>E</v>
      </c>
      <c r="Y66" s="237" t="e">
        <f t="shared" ca="1" si="9"/>
        <v>#VALUE!</v>
      </c>
      <c r="Z66" s="171" t="e">
        <f t="shared" ca="1" si="10"/>
        <v>#VALUE!</v>
      </c>
      <c r="AA66" s="171" t="str">
        <f ca="1">[2]!YBHIST($F66,$I66,X$25,"sec","")</f>
        <v>E</v>
      </c>
      <c r="AB66" s="171" t="e">
        <f t="shared" ca="1" si="15"/>
        <v>#VALUE!</v>
      </c>
      <c r="AC66" s="245" t="e">
        <f t="shared" ref="AC66:AC72" ca="1" si="23">Y66+Z66</f>
        <v>#VALUE!</v>
      </c>
      <c r="AD66" s="246">
        <f ca="1">VLOOKUP($I66, 'Barcap OAD'!$A:$S, $F$26, FALSE)</f>
        <v>7.0179999999999998</v>
      </c>
      <c r="AE66" s="243" t="e">
        <f t="shared" ca="1" si="11"/>
        <v>#VALUE!</v>
      </c>
      <c r="AF66" s="247" t="e">
        <f t="shared" ca="1" si="16"/>
        <v>#VALUE!</v>
      </c>
      <c r="AG66" s="237" t="e">
        <f t="shared" ref="AG66:AG72" ca="1" si="24">-AC66*AF65</f>
        <v>#VALUE!</v>
      </c>
      <c r="AH66" s="241" t="e">
        <f t="shared" ref="AH66:AH72" ca="1" si="25">AG66/K65</f>
        <v>#VALUE!</v>
      </c>
      <c r="AI66" s="237" t="e">
        <f t="shared" ref="AI66:AI72" ca="1" si="26">AL66+AK66</f>
        <v>#VALUE!</v>
      </c>
      <c r="AJ66" s="241" t="e">
        <f t="shared" ref="AJ66:AJ72" ca="1" si="27">AF66-AF65</f>
        <v>#VALUE!</v>
      </c>
      <c r="AK66" s="245" t="e">
        <f t="shared" ref="AK66:AK72" ca="1" si="28">(AJ66*Y66)/2</f>
        <v>#VALUE!</v>
      </c>
      <c r="AL66" s="248" t="e">
        <f t="shared" ref="AL66:AL72" ca="1" si="29">AG66+R66</f>
        <v>#VALUE!</v>
      </c>
      <c r="AM66" s="241" t="e">
        <f t="shared" ref="AM66:AM72" ca="1" si="30">AL66/K65</f>
        <v>#VALUE!</v>
      </c>
      <c r="AN66" s="237" t="e">
        <f ca="1">SUM(AL$65:AL66)</f>
        <v>#VALUE!</v>
      </c>
      <c r="AO66" s="203" t="e">
        <f ca="1">BL66</f>
        <v>#VALUE!</v>
      </c>
      <c r="AP66" s="249" t="e">
        <f t="shared" ref="AP66:AP72" ca="1" si="31">(Z66*AF66*-1)+P66</f>
        <v>#VALUE!</v>
      </c>
      <c r="AQ66" s="250" t="e">
        <f t="shared" ref="AQ66:AQ72" ca="1" si="32">AP66/K65</f>
        <v>#VALUE!</v>
      </c>
      <c r="AR66" s="204"/>
      <c r="AS66" s="221"/>
      <c r="AX66" s="208" t="str">
        <f ca="1">[2]!YBHIST($I$24,$I66,J$25,"sec","")</f>
        <v>E</v>
      </c>
      <c r="AY66" s="206" t="str">
        <f ca="1">[2]!YBPRICE($I$24,AX66&amp;"d","Market","AccruedInterest","Swap",$I66,"LMMSkew","","Model",100,"")</f>
        <v>E</v>
      </c>
      <c r="BA66" s="67">
        <f t="shared" si="17"/>
        <v>-24</v>
      </c>
      <c r="BI66" s="517" t="e">
        <f ca="1">1+S66</f>
        <v>#VALUE!</v>
      </c>
      <c r="BJ66" s="517" t="e">
        <f ca="1">PRODUCT($BI$65:BI66)-1</f>
        <v>#VALUE!</v>
      </c>
      <c r="BK66" s="517" t="e">
        <f ca="1">1+AM66</f>
        <v>#VALUE!</v>
      </c>
      <c r="BL66" s="517" t="e">
        <f ca="1">PRODUCT($BK$65:BK66)-1</f>
        <v>#VALUE!</v>
      </c>
    </row>
    <row r="67" spans="1:64" ht="15" customHeight="1">
      <c r="C67" s="222">
        <f t="shared" ca="1" si="18"/>
        <v>41404</v>
      </c>
      <c r="D67" s="70">
        <f t="shared" ca="1" si="7"/>
        <v>41429</v>
      </c>
      <c r="E67" s="70" t="str">
        <f t="shared" ca="1" si="6"/>
        <v>FNMA3.0-TBA-May</v>
      </c>
      <c r="F67" s="70" t="str">
        <f t="shared" ca="1" si="6"/>
        <v>FNMA3.0-TBA-Jun</v>
      </c>
      <c r="G67" s="70" t="str">
        <f t="shared" si="8"/>
        <v>FNMA3.0-TBA-GEN</v>
      </c>
      <c r="H67" s="71"/>
      <c r="I67" s="133">
        <f ca="1">[2]!YBWORKDAY(EDATE(Base_Date, BA67), -1, "USD")</f>
        <v>41394</v>
      </c>
      <c r="J67" s="331" t="str">
        <f t="shared" ca="1" si="12"/>
        <v>E</v>
      </c>
      <c r="K67" s="332" t="e">
        <f t="shared" ca="1" si="13"/>
        <v>#VALUE!</v>
      </c>
      <c r="L67" s="332" t="e">
        <f t="shared" ca="1" si="19"/>
        <v>#VALUE!</v>
      </c>
      <c r="M67" s="333" t="str">
        <f ca="1">[2]!YBHIST($I$24,$I67,"LMMOAS","sec")</f>
        <v>E</v>
      </c>
      <c r="N67" s="334" t="str">
        <f ca="1">[2]!YBHIST($I$24,$I66,M$25,"sec","")</f>
        <v>E</v>
      </c>
      <c r="O67" s="335" t="str">
        <f ca="1">[2]!YBHIST("1 Month LIBOR",I67,"Yield","bmk","")</f>
        <v>E</v>
      </c>
      <c r="P67" s="332" t="e">
        <f t="shared" ca="1" si="20"/>
        <v>#VALUE!</v>
      </c>
      <c r="Q67" s="336" t="str">
        <f ca="1">[2]!YBSCEN($I$24,$J66&amp;"d","Market",O$25,"Swap",$I66,"LMMSkew","","Model",100,0,29,"Gradual","ParShift|N",0,"Annualized ROR",O66,100,"",,,,"Default",,,,"Default",,)</f>
        <v>E</v>
      </c>
      <c r="R67" s="332" t="e">
        <f t="shared" ca="1" si="21"/>
        <v>#VALUE!</v>
      </c>
      <c r="S67" s="337" t="e">
        <f t="shared" ca="1" si="22"/>
        <v>#VALUE!</v>
      </c>
      <c r="T67" s="332" t="e">
        <f ca="1">SUM(R$65:R67)</f>
        <v>#VALUE!</v>
      </c>
      <c r="U67" s="337" t="e">
        <f t="shared" ref="U67:U75" ca="1" si="33">BJ67</f>
        <v>#VALUE!</v>
      </c>
      <c r="V67" s="338">
        <f ca="1">VLOOKUP($I67, 'Barcap OAD'!$A:$S, $F$24, FALSE)</f>
        <v>-21.5</v>
      </c>
      <c r="W67" s="339" t="e">
        <f t="shared" ca="1" si="14"/>
        <v>#VALUE!</v>
      </c>
      <c r="X67" s="340" t="str">
        <f ca="1">[2]!YBHIST($E67,$I67,X$25,"sec","")</f>
        <v>E</v>
      </c>
      <c r="Y67" s="332" t="e">
        <f t="shared" ca="1" si="9"/>
        <v>#VALUE!</v>
      </c>
      <c r="Z67" s="336" t="e">
        <f t="shared" ca="1" si="10"/>
        <v>#VALUE!</v>
      </c>
      <c r="AA67" s="336" t="str">
        <f ca="1">[2]!YBHIST($F67,$I67,X$25,"sec","")</f>
        <v>E</v>
      </c>
      <c r="AB67" s="336" t="e">
        <f t="shared" ca="1" si="15"/>
        <v>#VALUE!</v>
      </c>
      <c r="AC67" s="341" t="e">
        <f t="shared" ca="1" si="23"/>
        <v>#VALUE!</v>
      </c>
      <c r="AD67" s="342">
        <f ca="1">VLOOKUP($I67, 'Barcap OAD'!$A:$S, $F$26, FALSE)</f>
        <v>6.3730000000000002</v>
      </c>
      <c r="AE67" s="339" t="e">
        <f t="shared" ca="1" si="11"/>
        <v>#VALUE!</v>
      </c>
      <c r="AF67" s="343" t="e">
        <f t="shared" ca="1" si="16"/>
        <v>#VALUE!</v>
      </c>
      <c r="AG67" s="332" t="e">
        <f t="shared" ca="1" si="24"/>
        <v>#VALUE!</v>
      </c>
      <c r="AH67" s="337" t="e">
        <f t="shared" ca="1" si="25"/>
        <v>#VALUE!</v>
      </c>
      <c r="AI67" s="332" t="e">
        <f t="shared" ca="1" si="26"/>
        <v>#VALUE!</v>
      </c>
      <c r="AJ67" s="337" t="e">
        <f t="shared" ca="1" si="27"/>
        <v>#VALUE!</v>
      </c>
      <c r="AK67" s="341" t="e">
        <f t="shared" ca="1" si="28"/>
        <v>#VALUE!</v>
      </c>
      <c r="AL67" s="344" t="e">
        <f t="shared" ca="1" si="29"/>
        <v>#VALUE!</v>
      </c>
      <c r="AM67" s="337" t="e">
        <f t="shared" ca="1" si="30"/>
        <v>#VALUE!</v>
      </c>
      <c r="AN67" s="332" t="e">
        <f ca="1">SUM(AL$65:AL67)</f>
        <v>#VALUE!</v>
      </c>
      <c r="AO67" s="345" t="e">
        <f t="shared" ref="AO67:AO75" ca="1" si="34">BL67</f>
        <v>#VALUE!</v>
      </c>
      <c r="AP67" s="346" t="e">
        <f t="shared" ca="1" si="31"/>
        <v>#VALUE!</v>
      </c>
      <c r="AQ67" s="347" t="e">
        <f t="shared" ca="1" si="32"/>
        <v>#VALUE!</v>
      </c>
      <c r="AR67" s="204"/>
      <c r="AS67" s="221"/>
      <c r="AX67" s="208" t="str">
        <f ca="1">[2]!YBHIST($I$24,$I67,J$25,"sec","")</f>
        <v>E</v>
      </c>
      <c r="AY67" s="206" t="str">
        <f ca="1">[2]!YBPRICE($I$24,AX67&amp;"d","Market","AccruedInterest","Swap",$I67,"LMMSkew","","Model",100,"")</f>
        <v>E</v>
      </c>
      <c r="BA67" s="67">
        <f t="shared" si="17"/>
        <v>-23</v>
      </c>
      <c r="BI67" s="517" t="e">
        <f t="shared" ref="BI67:BI75" ca="1" si="35">1+S67</f>
        <v>#VALUE!</v>
      </c>
      <c r="BJ67" s="517" t="e">
        <f ca="1">PRODUCT($BI$65:BI67)-1</f>
        <v>#VALUE!</v>
      </c>
      <c r="BK67" s="517" t="e">
        <f t="shared" ref="BK67:BK75" ca="1" si="36">1+AM67</f>
        <v>#VALUE!</v>
      </c>
      <c r="BL67" s="517" t="e">
        <f ca="1">PRODUCT($BK$65:BK67)-1</f>
        <v>#VALUE!</v>
      </c>
    </row>
    <row r="68" spans="1:64" ht="15" customHeight="1">
      <c r="C68" s="222">
        <f t="shared" ca="1" si="18"/>
        <v>41435</v>
      </c>
      <c r="D68" s="70">
        <f t="shared" ref="D68:D73" ca="1" si="37">I68+35</f>
        <v>41460</v>
      </c>
      <c r="E68" s="70" t="str">
        <f t="shared" ref="E68:F72" ca="1" si="38">"FNMA"&amp;TEXT($J$23,"0.0")&amp;"-TBA-"&amp;TEXT(C68,"mmm")</f>
        <v>FNMA3.0-TBA-Jun</v>
      </c>
      <c r="F68" s="70" t="str">
        <f t="shared" ca="1" si="38"/>
        <v>FNMA3.0-TBA-Jul</v>
      </c>
      <c r="G68" s="70" t="str">
        <f t="shared" si="8"/>
        <v>FNMA3.0-TBA-GEN</v>
      </c>
      <c r="H68" s="71"/>
      <c r="I68" s="133">
        <f ca="1">[2]!YBWORKDAY(EDATE(Base_Date, BA68), -1, "USD")</f>
        <v>41425</v>
      </c>
      <c r="J68" s="331" t="str">
        <f t="shared" ca="1" si="12"/>
        <v>E</v>
      </c>
      <c r="K68" s="332" t="e">
        <f t="shared" ca="1" si="13"/>
        <v>#VALUE!</v>
      </c>
      <c r="L68" s="332" t="e">
        <f t="shared" ca="1" si="19"/>
        <v>#VALUE!</v>
      </c>
      <c r="M68" s="333" t="str">
        <f ca="1">[2]!YBHIST($I$24,$I68,"LMMOAS","sec")</f>
        <v>E</v>
      </c>
      <c r="N68" s="334" t="str">
        <f ca="1">[2]!YBHIST($I$24,$I67,M$25,"sec","")</f>
        <v>E</v>
      </c>
      <c r="O68" s="335" t="str">
        <f ca="1">[2]!YBHIST("1 Month LIBOR",I68,"Yield","bmk","")</f>
        <v>E</v>
      </c>
      <c r="P68" s="332" t="e">
        <f t="shared" ca="1" si="20"/>
        <v>#VALUE!</v>
      </c>
      <c r="Q68" s="336" t="str">
        <f ca="1">[2]!YBSCEN($I$24,$J67&amp;"d","Market",O$25,"Swap",$I67,"LMMSkew","","Model",100,0,29,"Gradual","ParShift|N",0,"Annualized ROR",O67,100,"",,,,"Default",,,,"Default",,)</f>
        <v>E</v>
      </c>
      <c r="R68" s="332" t="e">
        <f t="shared" ca="1" si="21"/>
        <v>#VALUE!</v>
      </c>
      <c r="S68" s="337" t="e">
        <f t="shared" ca="1" si="22"/>
        <v>#VALUE!</v>
      </c>
      <c r="T68" s="332" t="e">
        <f ca="1">SUM(R$65:R68)</f>
        <v>#VALUE!</v>
      </c>
      <c r="U68" s="337" t="e">
        <f t="shared" ca="1" si="33"/>
        <v>#VALUE!</v>
      </c>
      <c r="V68" s="338">
        <f ca="1">VLOOKUP($I68, 'Barcap OAD'!$A:$S, $F$24, FALSE)</f>
        <v>-14.7</v>
      </c>
      <c r="W68" s="339" t="e">
        <f t="shared" ca="1" si="14"/>
        <v>#VALUE!</v>
      </c>
      <c r="X68" s="340" t="str">
        <f ca="1">[2]!YBHIST($E68,$I68,X$25,"sec","")</f>
        <v>E</v>
      </c>
      <c r="Y68" s="332" t="e">
        <f t="shared" ca="1" si="9"/>
        <v>#VALUE!</v>
      </c>
      <c r="Z68" s="336" t="e">
        <f t="shared" ca="1" si="10"/>
        <v>#VALUE!</v>
      </c>
      <c r="AA68" s="336" t="str">
        <f ca="1">[2]!YBHIST($F68,$I68,X$25,"sec","")</f>
        <v>E</v>
      </c>
      <c r="AB68" s="336" t="e">
        <f t="shared" ca="1" si="15"/>
        <v>#VALUE!</v>
      </c>
      <c r="AC68" s="341" t="e">
        <f t="shared" ca="1" si="23"/>
        <v>#VALUE!</v>
      </c>
      <c r="AD68" s="342">
        <f ca="1">VLOOKUP($I68, 'Barcap OAD'!$A:$S, $F$26, FALSE)</f>
        <v>7.5830000000000002</v>
      </c>
      <c r="AE68" s="339" t="e">
        <f t="shared" ca="1" si="11"/>
        <v>#VALUE!</v>
      </c>
      <c r="AF68" s="343" t="e">
        <f t="shared" ca="1" si="16"/>
        <v>#VALUE!</v>
      </c>
      <c r="AG68" s="332" t="e">
        <f t="shared" ca="1" si="24"/>
        <v>#VALUE!</v>
      </c>
      <c r="AH68" s="337" t="e">
        <f t="shared" ca="1" si="25"/>
        <v>#VALUE!</v>
      </c>
      <c r="AI68" s="332" t="e">
        <f t="shared" ca="1" si="26"/>
        <v>#VALUE!</v>
      </c>
      <c r="AJ68" s="337" t="e">
        <f t="shared" ca="1" si="27"/>
        <v>#VALUE!</v>
      </c>
      <c r="AK68" s="341" t="e">
        <f t="shared" ca="1" si="28"/>
        <v>#VALUE!</v>
      </c>
      <c r="AL68" s="344" t="e">
        <f t="shared" ca="1" si="29"/>
        <v>#VALUE!</v>
      </c>
      <c r="AM68" s="337" t="e">
        <f t="shared" ca="1" si="30"/>
        <v>#VALUE!</v>
      </c>
      <c r="AN68" s="332" t="e">
        <f ca="1">SUM(AL$65:AL68)</f>
        <v>#VALUE!</v>
      </c>
      <c r="AO68" s="345" t="e">
        <f t="shared" ca="1" si="34"/>
        <v>#VALUE!</v>
      </c>
      <c r="AP68" s="346" t="e">
        <f t="shared" ca="1" si="31"/>
        <v>#VALUE!</v>
      </c>
      <c r="AQ68" s="347" t="e">
        <f t="shared" ca="1" si="32"/>
        <v>#VALUE!</v>
      </c>
      <c r="AR68" s="204"/>
      <c r="AS68" s="221"/>
      <c r="AX68" s="208" t="str">
        <f ca="1">[2]!YBHIST($I$24,$I68,J$25,"sec","")</f>
        <v>E</v>
      </c>
      <c r="AY68" s="206" t="str">
        <f ca="1">[2]!YBPRICE($I$24,AX68&amp;"d","Market","AccruedInterest","Swap",$I68,"LMMSkew","","Model",100,"")</f>
        <v>E</v>
      </c>
      <c r="BA68" s="67">
        <f t="shared" si="17"/>
        <v>-22</v>
      </c>
      <c r="BI68" s="517" t="e">
        <f t="shared" ca="1" si="35"/>
        <v>#VALUE!</v>
      </c>
      <c r="BJ68" s="517" t="e">
        <f ca="1">PRODUCT($BI$65:BI68)-1</f>
        <v>#VALUE!</v>
      </c>
      <c r="BK68" s="517" t="e">
        <f t="shared" ca="1" si="36"/>
        <v>#VALUE!</v>
      </c>
      <c r="BL68" s="517" t="e">
        <f ca="1">PRODUCT($BK$65:BK68)-1</f>
        <v>#VALUE!</v>
      </c>
    </row>
    <row r="69" spans="1:64" ht="15">
      <c r="A69" s="90"/>
      <c r="C69" s="222">
        <f t="shared" ca="1" si="18"/>
        <v>41463</v>
      </c>
      <c r="D69" s="70">
        <f t="shared" ca="1" si="37"/>
        <v>41488</v>
      </c>
      <c r="E69" s="70" t="str">
        <f t="shared" ca="1" si="38"/>
        <v>FNMA3.0-TBA-Jul</v>
      </c>
      <c r="F69" s="70" t="str">
        <f t="shared" ca="1" si="38"/>
        <v>FNMA3.0-TBA-Aug</v>
      </c>
      <c r="G69" s="70" t="str">
        <f t="shared" si="8"/>
        <v>FNMA3.0-TBA-GEN</v>
      </c>
      <c r="I69" s="133">
        <f ca="1">[2]!YBWORKDAY(EDATE(Base_Date, BA69), -1, "USD")</f>
        <v>41453</v>
      </c>
      <c r="J69" s="331" t="str">
        <f t="shared" ca="1" si="12"/>
        <v>E</v>
      </c>
      <c r="K69" s="332" t="e">
        <f t="shared" ca="1" si="13"/>
        <v>#VALUE!</v>
      </c>
      <c r="L69" s="332" t="e">
        <f t="shared" ca="1" si="19"/>
        <v>#VALUE!</v>
      </c>
      <c r="M69" s="333" t="str">
        <f ca="1">[2]!YBHIST($I$24,$I69,"LMMOAS","sec")</f>
        <v>E</v>
      </c>
      <c r="N69" s="334" t="str">
        <f ca="1">[2]!YBHIST($I$24,$I68,M$25,"sec","")</f>
        <v>E</v>
      </c>
      <c r="O69" s="335" t="str">
        <f ca="1">[2]!YBHIST("1 Month LIBOR",I69,"Yield","bmk","")</f>
        <v>E</v>
      </c>
      <c r="P69" s="332" t="e">
        <f t="shared" ca="1" si="20"/>
        <v>#VALUE!</v>
      </c>
      <c r="Q69" s="336" t="str">
        <f ca="1">[2]!YBSCEN($I$24,$J68&amp;"d","Market",O$25,"Swap",$I68,"LMMSkew","","Model",100,0,29,"Gradual","ParShift|N",0,"Annualized ROR",O68,100,"",,,,"Default",,,,"Default",,)</f>
        <v>E</v>
      </c>
      <c r="R69" s="332" t="e">
        <f t="shared" ca="1" si="21"/>
        <v>#VALUE!</v>
      </c>
      <c r="S69" s="337" t="e">
        <f t="shared" ca="1" si="22"/>
        <v>#VALUE!</v>
      </c>
      <c r="T69" s="332" t="e">
        <f ca="1">SUM(R$65:R69)</f>
        <v>#VALUE!</v>
      </c>
      <c r="U69" s="337" t="e">
        <f t="shared" ca="1" si="33"/>
        <v>#VALUE!</v>
      </c>
      <c r="V69" s="338">
        <f ca="1">VLOOKUP($I69, 'Barcap OAD'!$A:$S, $F$24, FALSE)</f>
        <v>-9.6999999999999993</v>
      </c>
      <c r="W69" s="339" t="e">
        <f t="shared" ca="1" si="14"/>
        <v>#VALUE!</v>
      </c>
      <c r="X69" s="340" t="str">
        <f ca="1">[2]!YBHIST($E69,$I69,X$25,"sec","")</f>
        <v>E</v>
      </c>
      <c r="Y69" s="332" t="e">
        <f t="shared" ca="1" si="9"/>
        <v>#VALUE!</v>
      </c>
      <c r="Z69" s="336" t="e">
        <f t="shared" ca="1" si="10"/>
        <v>#VALUE!</v>
      </c>
      <c r="AA69" s="336" t="str">
        <f ca="1">[2]!YBHIST($F69,$I69,X$25,"sec","")</f>
        <v>E</v>
      </c>
      <c r="AB69" s="336" t="e">
        <f t="shared" ca="1" si="15"/>
        <v>#VALUE!</v>
      </c>
      <c r="AC69" s="341" t="e">
        <f t="shared" ca="1" si="23"/>
        <v>#VALUE!</v>
      </c>
      <c r="AD69" s="342">
        <f ca="1">VLOOKUP($I69, 'Barcap OAD'!$A:$S, $F$26, FALSE)</f>
        <v>7.9279999999999999</v>
      </c>
      <c r="AE69" s="339" t="e">
        <f t="shared" ca="1" si="11"/>
        <v>#VALUE!</v>
      </c>
      <c r="AF69" s="343" t="e">
        <f t="shared" ca="1" si="16"/>
        <v>#VALUE!</v>
      </c>
      <c r="AG69" s="332" t="e">
        <f t="shared" ca="1" si="24"/>
        <v>#VALUE!</v>
      </c>
      <c r="AH69" s="337" t="e">
        <f t="shared" ca="1" si="25"/>
        <v>#VALUE!</v>
      </c>
      <c r="AI69" s="332" t="e">
        <f t="shared" ca="1" si="26"/>
        <v>#VALUE!</v>
      </c>
      <c r="AJ69" s="337" t="e">
        <f t="shared" ca="1" si="27"/>
        <v>#VALUE!</v>
      </c>
      <c r="AK69" s="341" t="e">
        <f t="shared" ca="1" si="28"/>
        <v>#VALUE!</v>
      </c>
      <c r="AL69" s="344" t="e">
        <f t="shared" ca="1" si="29"/>
        <v>#VALUE!</v>
      </c>
      <c r="AM69" s="337" t="e">
        <f t="shared" ca="1" si="30"/>
        <v>#VALUE!</v>
      </c>
      <c r="AN69" s="332" t="e">
        <f ca="1">SUM(AL$65:AL69)</f>
        <v>#VALUE!</v>
      </c>
      <c r="AO69" s="345" t="e">
        <f t="shared" ca="1" si="34"/>
        <v>#VALUE!</v>
      </c>
      <c r="AP69" s="346" t="e">
        <f t="shared" ca="1" si="31"/>
        <v>#VALUE!</v>
      </c>
      <c r="AQ69" s="347" t="e">
        <f t="shared" ca="1" si="32"/>
        <v>#VALUE!</v>
      </c>
      <c r="AX69" s="206" t="str">
        <f ca="1">[2]!YBHIST($I$24,$I69,J$25,"sec","")</f>
        <v>E</v>
      </c>
      <c r="AY69" s="206" t="str">
        <f ca="1">[2]!YBPRICE($I$24,AX69&amp;"d","Market","AccruedInterest","Swap",$I69,"LMMSkew","","Model",100,"")</f>
        <v>E</v>
      </c>
      <c r="BA69" s="67">
        <f t="shared" si="17"/>
        <v>-21</v>
      </c>
      <c r="BI69" s="517" t="e">
        <f t="shared" ca="1" si="35"/>
        <v>#VALUE!</v>
      </c>
      <c r="BJ69" s="517" t="e">
        <f ca="1">PRODUCT($BI$65:BI69)-1</f>
        <v>#VALUE!</v>
      </c>
      <c r="BK69" s="517" t="e">
        <f t="shared" ca="1" si="36"/>
        <v>#VALUE!</v>
      </c>
      <c r="BL69" s="517" t="e">
        <f ca="1">PRODUCT($BK$65:BK69)-1</f>
        <v>#VALUE!</v>
      </c>
    </row>
    <row r="70" spans="1:64" ht="15">
      <c r="A70" s="90"/>
      <c r="C70" s="222">
        <f t="shared" ca="1" si="18"/>
        <v>41496</v>
      </c>
      <c r="D70" s="70">
        <f t="shared" ca="1" si="37"/>
        <v>41521</v>
      </c>
      <c r="E70" s="70" t="str">
        <f t="shared" ca="1" si="38"/>
        <v>FNMA3.0-TBA-Aug</v>
      </c>
      <c r="F70" s="70" t="str">
        <f t="shared" ca="1" si="38"/>
        <v>FNMA3.0-TBA-Sep</v>
      </c>
      <c r="G70" s="70" t="str">
        <f t="shared" si="8"/>
        <v>FNMA3.0-TBA-GEN</v>
      </c>
      <c r="I70" s="133">
        <f ca="1">[2]!YBWORKDAY(EDATE(Base_Date, BA70), -1, "USD")</f>
        <v>41486</v>
      </c>
      <c r="J70" s="331" t="str">
        <f t="shared" ca="1" si="12"/>
        <v>E</v>
      </c>
      <c r="K70" s="332" t="e">
        <f t="shared" ca="1" si="13"/>
        <v>#VALUE!</v>
      </c>
      <c r="L70" s="332" t="e">
        <f t="shared" ca="1" si="19"/>
        <v>#VALUE!</v>
      </c>
      <c r="M70" s="333" t="str">
        <f ca="1">[2]!YBHIST($I$24,$I70,"LMMOAS","sec")</f>
        <v>E</v>
      </c>
      <c r="N70" s="334" t="str">
        <f ca="1">[2]!YBHIST($I$24,$I69,M$25,"sec","")</f>
        <v>E</v>
      </c>
      <c r="O70" s="335" t="str">
        <f ca="1">[2]!YBHIST("1 Month LIBOR",I70,"Yield","bmk","")</f>
        <v>E</v>
      </c>
      <c r="P70" s="332" t="e">
        <f t="shared" ca="1" si="20"/>
        <v>#VALUE!</v>
      </c>
      <c r="Q70" s="336" t="str">
        <f ca="1">[2]!YBSCEN($I$24,$J69&amp;"d","Market",O$25,"Swap",$I69,"LMMSkew","","Model",100,0,29,"Gradual","ParShift|N",0,"Annualized ROR",O69,100,"",,,,"Default",,,,"Default",,)</f>
        <v>E</v>
      </c>
      <c r="R70" s="332" t="e">
        <f t="shared" ca="1" si="21"/>
        <v>#VALUE!</v>
      </c>
      <c r="S70" s="337" t="e">
        <f t="shared" ca="1" si="22"/>
        <v>#VALUE!</v>
      </c>
      <c r="T70" s="332" t="e">
        <f ca="1">SUM(R$65:R70)</f>
        <v>#VALUE!</v>
      </c>
      <c r="U70" s="337" t="e">
        <f t="shared" ca="1" si="33"/>
        <v>#VALUE!</v>
      </c>
      <c r="V70" s="338">
        <f ca="1">VLOOKUP($I70, 'Barcap OAD'!$A:$S, $F$24, FALSE)</f>
        <v>-8</v>
      </c>
      <c r="W70" s="339" t="e">
        <f t="shared" ca="1" si="14"/>
        <v>#VALUE!</v>
      </c>
      <c r="X70" s="340" t="str">
        <f ca="1">[2]!YBHIST($E70,$I70,X$25,"sec","")</f>
        <v>E</v>
      </c>
      <c r="Y70" s="332" t="e">
        <f t="shared" ca="1" si="9"/>
        <v>#VALUE!</v>
      </c>
      <c r="Z70" s="336" t="e">
        <f t="shared" ca="1" si="10"/>
        <v>#VALUE!</v>
      </c>
      <c r="AA70" s="336" t="str">
        <f ca="1">[2]!YBHIST($F70,$I70,X$25,"sec","")</f>
        <v>E</v>
      </c>
      <c r="AB70" s="336" t="e">
        <f t="shared" ca="1" si="15"/>
        <v>#VALUE!</v>
      </c>
      <c r="AC70" s="341" t="e">
        <f t="shared" ca="1" si="23"/>
        <v>#VALUE!</v>
      </c>
      <c r="AD70" s="342">
        <f ca="1">VLOOKUP($I70, 'Barcap OAD'!$A:$S, $F$26, FALSE)</f>
        <v>8.0239999999999991</v>
      </c>
      <c r="AE70" s="339" t="e">
        <f t="shared" ca="1" si="11"/>
        <v>#VALUE!</v>
      </c>
      <c r="AF70" s="343" t="e">
        <f t="shared" ca="1" si="16"/>
        <v>#VALUE!</v>
      </c>
      <c r="AG70" s="332" t="e">
        <f t="shared" ca="1" si="24"/>
        <v>#VALUE!</v>
      </c>
      <c r="AH70" s="337" t="e">
        <f t="shared" ca="1" si="25"/>
        <v>#VALUE!</v>
      </c>
      <c r="AI70" s="332" t="e">
        <f t="shared" ca="1" si="26"/>
        <v>#VALUE!</v>
      </c>
      <c r="AJ70" s="337" t="e">
        <f t="shared" ca="1" si="27"/>
        <v>#VALUE!</v>
      </c>
      <c r="AK70" s="341" t="e">
        <f t="shared" ca="1" si="28"/>
        <v>#VALUE!</v>
      </c>
      <c r="AL70" s="344" t="e">
        <f t="shared" ca="1" si="29"/>
        <v>#VALUE!</v>
      </c>
      <c r="AM70" s="337" t="e">
        <f t="shared" ca="1" si="30"/>
        <v>#VALUE!</v>
      </c>
      <c r="AN70" s="332" t="e">
        <f ca="1">SUM(AL$65:AL70)</f>
        <v>#VALUE!</v>
      </c>
      <c r="AO70" s="345" t="e">
        <f t="shared" ca="1" si="34"/>
        <v>#VALUE!</v>
      </c>
      <c r="AP70" s="346" t="e">
        <f t="shared" ca="1" si="31"/>
        <v>#VALUE!</v>
      </c>
      <c r="AQ70" s="347" t="e">
        <f t="shared" ca="1" si="32"/>
        <v>#VALUE!</v>
      </c>
      <c r="AX70" s="206" t="str">
        <f ca="1">[2]!YBHIST($I$24,$I70,J$25,"sec","")</f>
        <v>E</v>
      </c>
      <c r="AY70" s="206" t="str">
        <f ca="1">[2]!YBPRICE($I$24,AX70&amp;"d","Market","AccruedInterest","Swap",$I70,"LMMSkew","","Model",100,"")</f>
        <v>E</v>
      </c>
      <c r="BA70" s="67">
        <f t="shared" si="17"/>
        <v>-20</v>
      </c>
      <c r="BI70" s="517" t="e">
        <f t="shared" ca="1" si="35"/>
        <v>#VALUE!</v>
      </c>
      <c r="BJ70" s="517" t="e">
        <f ca="1">PRODUCT($BI$65:BI70)-1</f>
        <v>#VALUE!</v>
      </c>
      <c r="BK70" s="517" t="e">
        <f t="shared" ca="1" si="36"/>
        <v>#VALUE!</v>
      </c>
      <c r="BL70" s="517" t="e">
        <f ca="1">PRODUCT($BK$65:BK70)-1</f>
        <v>#VALUE!</v>
      </c>
    </row>
    <row r="71" spans="1:64" ht="15">
      <c r="A71" s="90"/>
      <c r="C71" s="222">
        <f t="shared" ca="1" si="18"/>
        <v>41526</v>
      </c>
      <c r="D71" s="70">
        <f t="shared" ca="1" si="37"/>
        <v>41551</v>
      </c>
      <c r="E71" s="70" t="str">
        <f t="shared" ca="1" si="38"/>
        <v>FNMA3.0-TBA-Sep</v>
      </c>
      <c r="F71" s="70" t="str">
        <f t="shared" ca="1" si="38"/>
        <v>FNMA3.0-TBA-Oct</v>
      </c>
      <c r="G71" s="70" t="str">
        <f t="shared" si="8"/>
        <v>FNMA3.0-TBA-GEN</v>
      </c>
      <c r="I71" s="133">
        <f ca="1">[2]!YBWORKDAY(EDATE(Base_Date, BA71), -1, "USD")</f>
        <v>41516</v>
      </c>
      <c r="J71" s="331" t="str">
        <f t="shared" ca="1" si="12"/>
        <v>E</v>
      </c>
      <c r="K71" s="332" t="e">
        <f t="shared" ca="1" si="13"/>
        <v>#VALUE!</v>
      </c>
      <c r="L71" s="332" t="e">
        <f t="shared" ca="1" si="19"/>
        <v>#VALUE!</v>
      </c>
      <c r="M71" s="333" t="str">
        <f ca="1">[2]!YBHIST($I$24,$I71,"LMMOAS","sec")</f>
        <v>E</v>
      </c>
      <c r="N71" s="334" t="str">
        <f ca="1">[2]!YBHIST($I$24,$I70,M$25,"sec","")</f>
        <v>E</v>
      </c>
      <c r="O71" s="335" t="str">
        <f ca="1">[2]!YBHIST("1 Month LIBOR",I71,"Yield","bmk","")</f>
        <v>E</v>
      </c>
      <c r="P71" s="332" t="e">
        <f t="shared" ca="1" si="20"/>
        <v>#VALUE!</v>
      </c>
      <c r="Q71" s="336" t="str">
        <f ca="1">[2]!YBSCEN($I$24,$J70&amp;"d","Market",O$25,"Swap",$I70,"LMMSkew","","Model",100,0,29,"Gradual","ParShift|N",0,"Annualized ROR",O70,100,"",,,,"Default",,,,"Default",,)</f>
        <v>E</v>
      </c>
      <c r="R71" s="332" t="e">
        <f t="shared" ca="1" si="21"/>
        <v>#VALUE!</v>
      </c>
      <c r="S71" s="337" t="e">
        <f t="shared" ca="1" si="22"/>
        <v>#VALUE!</v>
      </c>
      <c r="T71" s="332" t="e">
        <f ca="1">SUM(R$65:R71)</f>
        <v>#VALUE!</v>
      </c>
      <c r="U71" s="337" t="e">
        <f t="shared" ca="1" si="33"/>
        <v>#VALUE!</v>
      </c>
      <c r="V71" s="338">
        <f ca="1">VLOOKUP($I71, 'Barcap OAD'!$A:$S, $F$24, FALSE)</f>
        <v>-6.7</v>
      </c>
      <c r="W71" s="339" t="e">
        <f t="shared" ca="1" si="14"/>
        <v>#VALUE!</v>
      </c>
      <c r="X71" s="340" t="str">
        <f ca="1">[2]!YBHIST($E71,$I71,X$25,"sec","")</f>
        <v>E</v>
      </c>
      <c r="Y71" s="332" t="e">
        <f t="shared" ca="1" si="9"/>
        <v>#VALUE!</v>
      </c>
      <c r="Z71" s="336" t="e">
        <f t="shared" ca="1" si="10"/>
        <v>#VALUE!</v>
      </c>
      <c r="AA71" s="336" t="str">
        <f ca="1">[2]!YBHIST($F71,$I71,X$25,"sec","")</f>
        <v>E</v>
      </c>
      <c r="AB71" s="336" t="e">
        <f t="shared" ca="1" si="15"/>
        <v>#VALUE!</v>
      </c>
      <c r="AC71" s="341" t="e">
        <f t="shared" ca="1" si="23"/>
        <v>#VALUE!</v>
      </c>
      <c r="AD71" s="342">
        <f ca="1">VLOOKUP($I71, 'Barcap OAD'!$A:$S, $F$26, FALSE)</f>
        <v>8.0820000000000007</v>
      </c>
      <c r="AE71" s="339" t="e">
        <f t="shared" ca="1" si="11"/>
        <v>#VALUE!</v>
      </c>
      <c r="AF71" s="343" t="e">
        <f t="shared" ca="1" si="16"/>
        <v>#VALUE!</v>
      </c>
      <c r="AG71" s="332" t="e">
        <f t="shared" ca="1" si="24"/>
        <v>#VALUE!</v>
      </c>
      <c r="AH71" s="337" t="e">
        <f t="shared" ca="1" si="25"/>
        <v>#VALUE!</v>
      </c>
      <c r="AI71" s="332" t="e">
        <f t="shared" ca="1" si="26"/>
        <v>#VALUE!</v>
      </c>
      <c r="AJ71" s="337" t="e">
        <f t="shared" ca="1" si="27"/>
        <v>#VALUE!</v>
      </c>
      <c r="AK71" s="341" t="e">
        <f t="shared" ca="1" si="28"/>
        <v>#VALUE!</v>
      </c>
      <c r="AL71" s="344" t="e">
        <f t="shared" ca="1" si="29"/>
        <v>#VALUE!</v>
      </c>
      <c r="AM71" s="337" t="e">
        <f t="shared" ca="1" si="30"/>
        <v>#VALUE!</v>
      </c>
      <c r="AN71" s="332" t="e">
        <f ca="1">SUM(AL$65:AL71)</f>
        <v>#VALUE!</v>
      </c>
      <c r="AO71" s="345" t="e">
        <f t="shared" ca="1" si="34"/>
        <v>#VALUE!</v>
      </c>
      <c r="AP71" s="346" t="e">
        <f t="shared" ca="1" si="31"/>
        <v>#VALUE!</v>
      </c>
      <c r="AQ71" s="347" t="e">
        <f t="shared" ca="1" si="32"/>
        <v>#VALUE!</v>
      </c>
      <c r="AX71" s="206" t="str">
        <f ca="1">[2]!YBHIST($I$24,$I71,J$25,"sec","")</f>
        <v>E</v>
      </c>
      <c r="AY71" s="206" t="str">
        <f ca="1">[2]!YBPRICE($I$24,AX71&amp;"d","Market","AccruedInterest","Swap",$I71,"LMMSkew","","Model",100,"")</f>
        <v>E</v>
      </c>
      <c r="BA71" s="67">
        <f t="shared" si="17"/>
        <v>-19</v>
      </c>
      <c r="BI71" s="517" t="e">
        <f t="shared" ca="1" si="35"/>
        <v>#VALUE!</v>
      </c>
      <c r="BJ71" s="517" t="e">
        <f ca="1">PRODUCT($BI$65:BI71)-1</f>
        <v>#VALUE!</v>
      </c>
      <c r="BK71" s="517" t="e">
        <f t="shared" ca="1" si="36"/>
        <v>#VALUE!</v>
      </c>
      <c r="BL71" s="517" t="e">
        <f ca="1">PRODUCT($BK$65:BK71)-1</f>
        <v>#VALUE!</v>
      </c>
    </row>
    <row r="72" spans="1:64" ht="15">
      <c r="A72" s="90"/>
      <c r="C72" s="222">
        <f t="shared" ref="C72:C77" ca="1" si="39">I72+10</f>
        <v>41557</v>
      </c>
      <c r="D72" s="70">
        <f t="shared" ca="1" si="37"/>
        <v>41582</v>
      </c>
      <c r="E72" s="70" t="str">
        <f t="shared" ca="1" si="38"/>
        <v>FNMA3.0-TBA-Oct</v>
      </c>
      <c r="F72" s="70" t="str">
        <f t="shared" ca="1" si="38"/>
        <v>FNMA3.0-TBA-Nov</v>
      </c>
      <c r="G72" s="70" t="str">
        <f t="shared" si="8"/>
        <v>FNMA3.0-TBA-GEN</v>
      </c>
      <c r="I72" s="133">
        <f ca="1">[2]!YBWORKDAY(EDATE(Base_Date, BA72), -1, "USD")</f>
        <v>41547</v>
      </c>
      <c r="J72" s="331" t="str">
        <f t="shared" ca="1" si="12"/>
        <v>E</v>
      </c>
      <c r="K72" s="332" t="e">
        <f t="shared" ca="1" si="13"/>
        <v>#VALUE!</v>
      </c>
      <c r="L72" s="332" t="e">
        <f t="shared" ca="1" si="19"/>
        <v>#VALUE!</v>
      </c>
      <c r="M72" s="333" t="str">
        <f ca="1">[2]!YBHIST($I$24,$I72,"LMMOAS","sec")</f>
        <v>E</v>
      </c>
      <c r="N72" s="334" t="str">
        <f ca="1">[2]!YBHIST($I$24,$I71,M$25,"sec","")</f>
        <v>E</v>
      </c>
      <c r="O72" s="335" t="str">
        <f ca="1">[2]!YBHIST("1 Month LIBOR",I72,"Yield","bmk","")</f>
        <v>E</v>
      </c>
      <c r="P72" s="332" t="e">
        <f t="shared" ca="1" si="20"/>
        <v>#VALUE!</v>
      </c>
      <c r="Q72" s="336" t="str">
        <f ca="1">[2]!YBSCEN($I$24,$J71&amp;"d","Market",O$25,"Swap",$I71,"LMMSkew","","Model",100,0,29,"Gradual","ParShift|N",0,"Annualized ROR",O71,100,"",,,,"Default",,,,"Default",,)</f>
        <v>E</v>
      </c>
      <c r="R72" s="332" t="e">
        <f t="shared" ca="1" si="21"/>
        <v>#VALUE!</v>
      </c>
      <c r="S72" s="337" t="e">
        <f t="shared" ca="1" si="22"/>
        <v>#VALUE!</v>
      </c>
      <c r="T72" s="332" t="e">
        <f ca="1">SUM(R$65:R72)</f>
        <v>#VALUE!</v>
      </c>
      <c r="U72" s="337" t="e">
        <f t="shared" ca="1" si="33"/>
        <v>#VALUE!</v>
      </c>
      <c r="V72" s="338">
        <f ca="1">VLOOKUP($I72, 'Barcap OAD'!$A:$S, $F$24, FALSE)</f>
        <v>-9.5</v>
      </c>
      <c r="W72" s="339" t="e">
        <f t="shared" ca="1" si="14"/>
        <v>#VALUE!</v>
      </c>
      <c r="X72" s="340" t="str">
        <f ca="1">[2]!YBHIST($E72,$I72,X$25,"sec","")</f>
        <v>E</v>
      </c>
      <c r="Y72" s="332" t="e">
        <f t="shared" ca="1" si="9"/>
        <v>#VALUE!</v>
      </c>
      <c r="Z72" s="336" t="e">
        <f t="shared" ca="1" si="10"/>
        <v>#VALUE!</v>
      </c>
      <c r="AA72" s="336" t="str">
        <f ca="1">[2]!YBHIST($F72,$I72,X$25,"sec","")</f>
        <v>E</v>
      </c>
      <c r="AB72" s="336" t="e">
        <f t="shared" ca="1" si="15"/>
        <v>#VALUE!</v>
      </c>
      <c r="AC72" s="341" t="e">
        <f t="shared" ca="1" si="23"/>
        <v>#VALUE!</v>
      </c>
      <c r="AD72" s="342">
        <f ca="1">VLOOKUP($I72, 'Barcap OAD'!$A:$S, $F$26, FALSE)</f>
        <v>7.9720000000000004</v>
      </c>
      <c r="AE72" s="339" t="e">
        <f t="shared" ca="1" si="11"/>
        <v>#VALUE!</v>
      </c>
      <c r="AF72" s="343" t="e">
        <f t="shared" ca="1" si="16"/>
        <v>#VALUE!</v>
      </c>
      <c r="AG72" s="332" t="e">
        <f t="shared" ca="1" si="24"/>
        <v>#VALUE!</v>
      </c>
      <c r="AH72" s="337" t="e">
        <f t="shared" ca="1" si="25"/>
        <v>#VALUE!</v>
      </c>
      <c r="AI72" s="332" t="e">
        <f t="shared" ca="1" si="26"/>
        <v>#VALUE!</v>
      </c>
      <c r="AJ72" s="337" t="e">
        <f t="shared" ca="1" si="27"/>
        <v>#VALUE!</v>
      </c>
      <c r="AK72" s="341" t="e">
        <f t="shared" ca="1" si="28"/>
        <v>#VALUE!</v>
      </c>
      <c r="AL72" s="344" t="e">
        <f t="shared" ca="1" si="29"/>
        <v>#VALUE!</v>
      </c>
      <c r="AM72" s="337" t="e">
        <f t="shared" ca="1" si="30"/>
        <v>#VALUE!</v>
      </c>
      <c r="AN72" s="332" t="e">
        <f ca="1">SUM(AL$65:AL72)</f>
        <v>#VALUE!</v>
      </c>
      <c r="AO72" s="345" t="e">
        <f t="shared" ca="1" si="34"/>
        <v>#VALUE!</v>
      </c>
      <c r="AP72" s="346" t="e">
        <f t="shared" ca="1" si="31"/>
        <v>#VALUE!</v>
      </c>
      <c r="AQ72" s="347" t="e">
        <f t="shared" ca="1" si="32"/>
        <v>#VALUE!</v>
      </c>
      <c r="AX72" s="206" t="str">
        <f ca="1">[2]!YBHIST($I$24,$I72,J$25,"sec","")</f>
        <v>E</v>
      </c>
      <c r="AY72" s="206" t="str">
        <f ca="1">[2]!YBPRICE($I$24,AX72&amp;"d","Market","AccruedInterest","Swap",$I72,"LMMSkew","","Model",100,"")</f>
        <v>E</v>
      </c>
      <c r="BA72" s="67">
        <f t="shared" si="17"/>
        <v>-18</v>
      </c>
      <c r="BI72" s="517" t="e">
        <f t="shared" ca="1" si="35"/>
        <v>#VALUE!</v>
      </c>
      <c r="BJ72" s="517" t="e">
        <f ca="1">PRODUCT($BI$65:BI72)-1</f>
        <v>#VALUE!</v>
      </c>
      <c r="BK72" s="517" t="e">
        <f t="shared" ca="1" si="36"/>
        <v>#VALUE!</v>
      </c>
      <c r="BL72" s="517" t="e">
        <f ca="1">PRODUCT($BK$65:BK72)-1</f>
        <v>#VALUE!</v>
      </c>
    </row>
    <row r="73" spans="1:64" ht="15">
      <c r="A73" s="90"/>
      <c r="C73" s="222">
        <f t="shared" ca="1" si="39"/>
        <v>41588</v>
      </c>
      <c r="D73" s="70">
        <f t="shared" ca="1" si="37"/>
        <v>41613</v>
      </c>
      <c r="E73" s="70" t="str">
        <f t="shared" ref="E73" ca="1" si="40">"FNMA"&amp;TEXT($J$23,"0.0")&amp;"-TBA-"&amp;TEXT(C73,"mmm")</f>
        <v>FNMA3.0-TBA-Nov</v>
      </c>
      <c r="F73" s="70" t="str">
        <f t="shared" ref="F73" ca="1" si="41">"FNMA"&amp;TEXT($J$23,"0.0")&amp;"-TBA-"&amp;TEXT(D73,"mmm")</f>
        <v>FNMA3.0-TBA-Dec</v>
      </c>
      <c r="G73" s="70" t="str">
        <f t="shared" si="8"/>
        <v>FNMA3.0-TBA-GEN</v>
      </c>
      <c r="I73" s="133">
        <f ca="1">[2]!YBWORKDAY(EDATE(Base_Date, BA73), -1, "USD")</f>
        <v>41578</v>
      </c>
      <c r="J73" s="331" t="str">
        <f t="shared" ref="J73" ca="1" si="42">AX73</f>
        <v>E</v>
      </c>
      <c r="K73" s="332" t="e">
        <f t="shared" ref="K73" ca="1" si="43">AX73+AY73</f>
        <v>#VALUE!</v>
      </c>
      <c r="L73" s="332" t="e">
        <f t="shared" ca="1" si="19"/>
        <v>#VALUE!</v>
      </c>
      <c r="M73" s="333" t="str">
        <f ca="1">[2]!YBHIST($I$24,$I73,"LMMOAS","sec")</f>
        <v>E</v>
      </c>
      <c r="N73" s="334" t="str">
        <f ca="1">[2]!YBHIST($I$24,$I72,M$25,"sec","")</f>
        <v>E</v>
      </c>
      <c r="O73" s="335" t="str">
        <f ca="1">[2]!YBHIST("1 Month LIBOR",I73,"Yield","bmk","")</f>
        <v>E</v>
      </c>
      <c r="P73" s="332" t="e">
        <f t="shared" ref="P73" ca="1" si="44">K72-Q73</f>
        <v>#VALUE!</v>
      </c>
      <c r="Q73" s="336" t="str">
        <f ca="1">[2]!YBSCEN($I$24,$J72&amp;"d","Market",O$25,"Swap",$I72,"LMMSkew","","Model",100,0,29,"Gradual","ParShift|N",0,"Annualized ROR",O72,100,"",,,,"Default",,,,"Default",,)</f>
        <v>E</v>
      </c>
      <c r="R73" s="332" t="e">
        <f t="shared" ref="R73" ca="1" si="45">L73+P73</f>
        <v>#VALUE!</v>
      </c>
      <c r="S73" s="337" t="e">
        <f t="shared" ca="1" si="22"/>
        <v>#VALUE!</v>
      </c>
      <c r="T73" s="332" t="e">
        <f ca="1">SUM(R$65:R73)</f>
        <v>#VALUE!</v>
      </c>
      <c r="U73" s="337" t="e">
        <f t="shared" ca="1" si="33"/>
        <v>#VALUE!</v>
      </c>
      <c r="V73" s="338">
        <f ca="1">VLOOKUP($I73, 'Barcap OAD'!$A:$S, $F$24, FALSE)</f>
        <v>-11.4</v>
      </c>
      <c r="W73" s="339" t="e">
        <f t="shared" ref="W73" ca="1" si="46">K73/10000*V73</f>
        <v>#VALUE!</v>
      </c>
      <c r="X73" s="340" t="str">
        <f ca="1">[2]!YBHIST($E73,$I73,X$25,"sec","")</f>
        <v>E</v>
      </c>
      <c r="Y73" s="332" t="e">
        <f t="shared" ref="Y73" ca="1" si="47">X73-X72</f>
        <v>#VALUE!</v>
      </c>
      <c r="Z73" s="336" t="e">
        <f t="shared" ref="Z73" ca="1" si="48">X72-AA72</f>
        <v>#VALUE!</v>
      </c>
      <c r="AA73" s="336" t="str">
        <f ca="1">[2]!YBHIST($F73,$I73,X$25,"sec","")</f>
        <v>E</v>
      </c>
      <c r="AB73" s="336" t="e">
        <f t="shared" ref="AB73" ca="1" si="49">X72-Z73</f>
        <v>#VALUE!</v>
      </c>
      <c r="AC73" s="341" t="e">
        <f t="shared" ref="AC73" ca="1" si="50">Y73+Z73</f>
        <v>#VALUE!</v>
      </c>
      <c r="AD73" s="342">
        <f ca="1">VLOOKUP($I73, 'Barcap OAD'!$A:$S, $F$26, FALSE)</f>
        <v>7.7620750000000003</v>
      </c>
      <c r="AE73" s="339" t="e">
        <f t="shared" ref="AE73" ca="1" si="51">X73*AD73/10000</f>
        <v>#VALUE!</v>
      </c>
      <c r="AF73" s="343" t="e">
        <f t="shared" ref="AF73" ca="1" si="52">W73/AE73</f>
        <v>#VALUE!</v>
      </c>
      <c r="AG73" s="332" t="e">
        <f t="shared" ref="AG73" ca="1" si="53">-AC73*AF72</f>
        <v>#VALUE!</v>
      </c>
      <c r="AH73" s="337" t="e">
        <f t="shared" ref="AH73" ca="1" si="54">AG73/K72</f>
        <v>#VALUE!</v>
      </c>
      <c r="AI73" s="332" t="e">
        <f t="shared" ref="AI73" ca="1" si="55">AL73+AK73</f>
        <v>#VALUE!</v>
      </c>
      <c r="AJ73" s="337" t="e">
        <f t="shared" ref="AJ73" ca="1" si="56">AF73-AF72</f>
        <v>#VALUE!</v>
      </c>
      <c r="AK73" s="341" t="e">
        <f t="shared" ref="AK73" ca="1" si="57">(AJ73*Y73)/2</f>
        <v>#VALUE!</v>
      </c>
      <c r="AL73" s="344" t="e">
        <f t="shared" ref="AL73" ca="1" si="58">AG73+R73</f>
        <v>#VALUE!</v>
      </c>
      <c r="AM73" s="337" t="e">
        <f t="shared" ref="AM73" ca="1" si="59">AL73/K72</f>
        <v>#VALUE!</v>
      </c>
      <c r="AN73" s="332" t="e">
        <f ca="1">SUM(AL$65:AL73)</f>
        <v>#VALUE!</v>
      </c>
      <c r="AO73" s="345" t="e">
        <f t="shared" ca="1" si="34"/>
        <v>#VALUE!</v>
      </c>
      <c r="AP73" s="346" t="e">
        <f t="shared" ref="AP73" ca="1" si="60">(Z73*AF73*-1)+P73</f>
        <v>#VALUE!</v>
      </c>
      <c r="AQ73" s="347" t="e">
        <f t="shared" ref="AQ73" ca="1" si="61">AP73/K72</f>
        <v>#VALUE!</v>
      </c>
      <c r="AX73" s="206" t="str">
        <f ca="1">[2]!YBHIST($I$24,$I73,J$25,"sec","")</f>
        <v>E</v>
      </c>
      <c r="AY73" s="206" t="str">
        <f ca="1">[2]!YBPRICE($I$24,AX73&amp;"d","Market","AccruedInterest","Swap",$I73,"LMMSkew","","Model",100,"")</f>
        <v>E</v>
      </c>
      <c r="BA73" s="67">
        <f t="shared" si="17"/>
        <v>-17</v>
      </c>
      <c r="BI73" s="517" t="e">
        <f t="shared" ca="1" si="35"/>
        <v>#VALUE!</v>
      </c>
      <c r="BJ73" s="517" t="e">
        <f ca="1">PRODUCT($BI$65:BI73)-1</f>
        <v>#VALUE!</v>
      </c>
      <c r="BK73" s="517" t="e">
        <f t="shared" ca="1" si="36"/>
        <v>#VALUE!</v>
      </c>
      <c r="BL73" s="517" t="e">
        <f ca="1">PRODUCT($BK$65:BK73)-1</f>
        <v>#VALUE!</v>
      </c>
    </row>
    <row r="74" spans="1:64" ht="15">
      <c r="A74" s="90"/>
      <c r="C74" s="222">
        <f t="shared" ca="1" si="39"/>
        <v>41617</v>
      </c>
      <c r="D74" s="70">
        <f t="shared" ref="D74" ca="1" si="62">I74+35</f>
        <v>41642</v>
      </c>
      <c r="E74" s="70" t="str">
        <f t="shared" ref="E74" ca="1" si="63">"FNMA"&amp;TEXT($J$23,"0.0")&amp;"-TBA-"&amp;TEXT(C74,"mmm")</f>
        <v>FNMA3.0-TBA-Dec</v>
      </c>
      <c r="F74" s="70" t="str">
        <f t="shared" ref="F74" ca="1" si="64">"FNMA"&amp;TEXT($J$23,"0.0")&amp;"-TBA-"&amp;TEXT(D74,"mmm")</f>
        <v>FNMA3.0-TBA-Jan</v>
      </c>
      <c r="G74" s="70" t="str">
        <f t="shared" si="8"/>
        <v>FNMA3.0-TBA-GEN</v>
      </c>
      <c r="I74" s="133">
        <f ca="1">[2]!YBWORKDAY(EDATE(Base_Date, BA74), -1, "USD")</f>
        <v>41607</v>
      </c>
      <c r="J74" s="217" t="str">
        <f t="shared" ref="J74" ca="1" si="65">AX74</f>
        <v>E</v>
      </c>
      <c r="K74" s="80" t="e">
        <f t="shared" ref="K74" ca="1" si="66">AX74+AY74</f>
        <v>#VALUE!</v>
      </c>
      <c r="L74" s="80" t="e">
        <f t="shared" ca="1" si="19"/>
        <v>#VALUE!</v>
      </c>
      <c r="M74" s="81" t="str">
        <f ca="1">[2]!YBHIST($I$24,$I74,"LMMOAS","sec")</f>
        <v>E</v>
      </c>
      <c r="N74" s="73" t="str">
        <f ca="1">[2]!YBHIST($I$24,$I73,M$25,"sec","")</f>
        <v>E</v>
      </c>
      <c r="O74" s="170" t="str">
        <f ca="1">[2]!YBHIST("1 Month LIBOR",I74,"Yield","bmk","")</f>
        <v>E</v>
      </c>
      <c r="P74" s="80" t="e">
        <f t="shared" ref="P74" ca="1" si="67">K73-Q74</f>
        <v>#VALUE!</v>
      </c>
      <c r="Q74" s="82" t="str">
        <f ca="1">[2]!YBSCEN($I$24,$J73&amp;"d","Market",O$25,"Swap",$I73,"LMMSkew","","Model",100,0,29,"Gradual","ParShift|N",0,"Annualized ROR",O73,100,"",,,,"Default",,,,"Default",,)</f>
        <v>E</v>
      </c>
      <c r="R74" s="80" t="e">
        <f t="shared" ref="R74" ca="1" si="68">L74+P74</f>
        <v>#VALUE!</v>
      </c>
      <c r="S74" s="83" t="e">
        <f t="shared" ca="1" si="22"/>
        <v>#VALUE!</v>
      </c>
      <c r="T74" s="80" t="e">
        <f ca="1">SUM(R$65:R74)</f>
        <v>#VALUE!</v>
      </c>
      <c r="U74" s="83" t="e">
        <f t="shared" ca="1" si="33"/>
        <v>#VALUE!</v>
      </c>
      <c r="V74" s="84">
        <f ca="1">VLOOKUP($I74, 'Barcap OAD'!$A:$S, $F$24, FALSE)</f>
        <v>-7.8</v>
      </c>
      <c r="W74" s="172" t="e">
        <f t="shared" ref="W74" ca="1" si="69">K74/10000*V74</f>
        <v>#VALUE!</v>
      </c>
      <c r="X74" s="185" t="str">
        <f ca="1">[2]!YBHIST($E74,$I74,X$25,"sec","")</f>
        <v>E</v>
      </c>
      <c r="Y74" s="80" t="e">
        <f t="shared" ref="Y74" ca="1" si="70">X74-X73</f>
        <v>#VALUE!</v>
      </c>
      <c r="Z74" s="82" t="e">
        <f t="shared" ref="Z74" ca="1" si="71">X73-AA73</f>
        <v>#VALUE!</v>
      </c>
      <c r="AA74" s="82" t="str">
        <f ca="1">[2]!YBHIST($F74,$I74,X$25,"sec","")</f>
        <v>E</v>
      </c>
      <c r="AB74" s="82" t="e">
        <f t="shared" ref="AB74" ca="1" si="72">X73-Z74</f>
        <v>#VALUE!</v>
      </c>
      <c r="AC74" s="187" t="e">
        <f t="shared" ref="AC74" ca="1" si="73">Y74+Z74</f>
        <v>#VALUE!</v>
      </c>
      <c r="AD74" s="189">
        <f ca="1">VLOOKUP($I74, 'Barcap OAD'!$A:$S, $F$26, FALSE)</f>
        <v>8.0552030000000006</v>
      </c>
      <c r="AE74" s="172" t="e">
        <f t="shared" ref="AE74" ca="1" si="74">X74*AD74/10000</f>
        <v>#VALUE!</v>
      </c>
      <c r="AF74" s="86" t="e">
        <f t="shared" ref="AF74" ca="1" si="75">W74/AE74</f>
        <v>#VALUE!</v>
      </c>
      <c r="AG74" s="80" t="e">
        <f t="shared" ref="AG74" ca="1" si="76">-AC74*AF73</f>
        <v>#VALUE!</v>
      </c>
      <c r="AH74" s="83" t="e">
        <f t="shared" ref="AH74" ca="1" si="77">AG74/K73</f>
        <v>#VALUE!</v>
      </c>
      <c r="AI74" s="80" t="e">
        <f t="shared" ref="AI74" ca="1" si="78">AL74+AK74</f>
        <v>#VALUE!</v>
      </c>
      <c r="AJ74" s="83" t="e">
        <f t="shared" ref="AJ74" ca="1" si="79">AF74-AF73</f>
        <v>#VALUE!</v>
      </c>
      <c r="AK74" s="187" t="e">
        <f t="shared" ref="AK74" ca="1" si="80">(AJ74*Y74)/2</f>
        <v>#VALUE!</v>
      </c>
      <c r="AL74" s="192" t="e">
        <f t="shared" ref="AL74" ca="1" si="81">AG74+R74</f>
        <v>#VALUE!</v>
      </c>
      <c r="AM74" s="83" t="e">
        <f t="shared" ref="AM74" ca="1" si="82">AL74/K73</f>
        <v>#VALUE!</v>
      </c>
      <c r="AN74" s="80" t="e">
        <f ca="1">SUM(AL$65:AL74)</f>
        <v>#VALUE!</v>
      </c>
      <c r="AO74" s="109" t="e">
        <f t="shared" ca="1" si="34"/>
        <v>#VALUE!</v>
      </c>
      <c r="AP74" s="194" t="e">
        <f t="shared" ref="AP74" ca="1" si="83">(Z74*AF74*-1)+P74</f>
        <v>#VALUE!</v>
      </c>
      <c r="AQ74" s="200" t="e">
        <f t="shared" ref="AQ74" ca="1" si="84">AP74/K73</f>
        <v>#VALUE!</v>
      </c>
      <c r="AX74" s="206" t="str">
        <f ca="1">[2]!YBHIST($I$24,$I74,J$25,"sec","")</f>
        <v>E</v>
      </c>
      <c r="AY74" s="206" t="str">
        <f ca="1">[2]!YBPRICE($I$24,AX74&amp;"d","Market","AccruedInterest","Swap",$I74,"LMMSkew","","Model",100,"")</f>
        <v>E</v>
      </c>
      <c r="BA74" s="67">
        <f t="shared" si="17"/>
        <v>-16</v>
      </c>
      <c r="BI74" s="517" t="e">
        <f t="shared" ca="1" si="35"/>
        <v>#VALUE!</v>
      </c>
      <c r="BJ74" s="517" t="e">
        <f ca="1">PRODUCT($BI$65:BI74)-1</f>
        <v>#VALUE!</v>
      </c>
      <c r="BK74" s="517" t="e">
        <f t="shared" ca="1" si="36"/>
        <v>#VALUE!</v>
      </c>
      <c r="BL74" s="517" t="e">
        <f ca="1">PRODUCT($BK$65:BK74)-1</f>
        <v>#VALUE!</v>
      </c>
    </row>
    <row r="75" spans="1:64" ht="15">
      <c r="A75" s="90"/>
      <c r="C75" s="222">
        <f t="shared" ca="1" si="39"/>
        <v>41649</v>
      </c>
      <c r="D75" s="70">
        <f t="shared" ref="D75" ca="1" si="85">I75+35</f>
        <v>41674</v>
      </c>
      <c r="E75" s="70" t="str">
        <f t="shared" ref="E75" ca="1" si="86">"FNMA"&amp;TEXT($J$23,"0.0")&amp;"-TBA-"&amp;TEXT(C75,"mmm")</f>
        <v>FNMA3.0-TBA-Jan</v>
      </c>
      <c r="F75" s="70" t="str">
        <f t="shared" ref="F75" ca="1" si="87">"FNMA"&amp;TEXT($J$23,"0.0")&amp;"-TBA-"&amp;TEXT(D75,"mmm")</f>
        <v>FNMA3.0-TBA-Feb</v>
      </c>
      <c r="G75" s="70" t="str">
        <f t="shared" si="8"/>
        <v>FNMA3.0-TBA-GEN</v>
      </c>
      <c r="I75" s="133">
        <f ca="1">[2]!YBWORKDAY(EDATE(Base_Date, BA75), -1, "USD")</f>
        <v>41639</v>
      </c>
      <c r="J75" s="217" t="str">
        <f t="shared" ref="J75" ca="1" si="88">AX75</f>
        <v>E</v>
      </c>
      <c r="K75" s="80" t="e">
        <f t="shared" ref="K75" ca="1" si="89">AX75+AY75</f>
        <v>#VALUE!</v>
      </c>
      <c r="L75" s="80" t="e">
        <f t="shared" ca="1" si="19"/>
        <v>#VALUE!</v>
      </c>
      <c r="M75" s="81" t="str">
        <f ca="1">[2]!YBHIST($I$24,$I75,"LMMOAS","sec")</f>
        <v>E</v>
      </c>
      <c r="N75" s="73" t="str">
        <f ca="1">[2]!YBHIST($I$24,$I74,M$25,"sec","")</f>
        <v>E</v>
      </c>
      <c r="O75" s="170" t="str">
        <f ca="1">[2]!YBHIST("1 Month LIBOR",I75,"Yield","bmk","")</f>
        <v>E</v>
      </c>
      <c r="P75" s="80" t="e">
        <f t="shared" ref="P75" ca="1" si="90">K74-Q75</f>
        <v>#VALUE!</v>
      </c>
      <c r="Q75" s="82" t="str">
        <f ca="1">[2]!YBSCEN($I$24,$J74&amp;"d","Market",O$25,"Swap",$I74,"LMMSkew","","Model",100,0,29,"Gradual","ParShift|N",0,"Annualized ROR",O74,100,"",,,,"Default",,,,"Default",,)</f>
        <v>E</v>
      </c>
      <c r="R75" s="80" t="e">
        <f t="shared" ref="R75" ca="1" si="91">L75+P75</f>
        <v>#VALUE!</v>
      </c>
      <c r="S75" s="83" t="e">
        <f t="shared" ca="1" si="22"/>
        <v>#VALUE!</v>
      </c>
      <c r="T75" s="80" t="e">
        <f ca="1">SUM(R$65:R75)</f>
        <v>#VALUE!</v>
      </c>
      <c r="U75" s="83" t="e">
        <f t="shared" ca="1" si="33"/>
        <v>#VALUE!</v>
      </c>
      <c r="V75" s="84">
        <f ca="1">VLOOKUP($I75, 'Barcap OAD'!$A:$S, $F$24, FALSE)</f>
        <v>-5.9</v>
      </c>
      <c r="W75" s="172" t="e">
        <f t="shared" ref="W75" ca="1" si="92">K75/10000*V75</f>
        <v>#VALUE!</v>
      </c>
      <c r="X75" s="185" t="str">
        <f ca="1">[2]!YBHIST($E75,$I75,X$25,"sec","")</f>
        <v>E</v>
      </c>
      <c r="Y75" s="80" t="e">
        <f t="shared" ref="Y75" ca="1" si="93">X75-X74</f>
        <v>#VALUE!</v>
      </c>
      <c r="Z75" s="82" t="e">
        <f t="shared" ref="Z75" ca="1" si="94">X74-AA74</f>
        <v>#VALUE!</v>
      </c>
      <c r="AA75" s="82" t="str">
        <f ca="1">[2]!YBHIST($F75,$I75,X$25,"sec","")</f>
        <v>E</v>
      </c>
      <c r="AB75" s="82" t="e">
        <f t="shared" ref="AB75" ca="1" si="95">X74-Z75</f>
        <v>#VALUE!</v>
      </c>
      <c r="AC75" s="187" t="e">
        <f t="shared" ref="AC75" ca="1" si="96">Y75+Z75</f>
        <v>#VALUE!</v>
      </c>
      <c r="AD75" s="189">
        <f ca="1">VLOOKUP($I75, 'Barcap OAD'!$A:$S, $F$26, FALSE)</f>
        <v>8.0500100000000003</v>
      </c>
      <c r="AE75" s="172" t="e">
        <f t="shared" ref="AE75" ca="1" si="97">X75*AD75/10000</f>
        <v>#VALUE!</v>
      </c>
      <c r="AF75" s="86" t="e">
        <f t="shared" ref="AF75" ca="1" si="98">W75/AE75</f>
        <v>#VALUE!</v>
      </c>
      <c r="AG75" s="80" t="e">
        <f t="shared" ref="AG75" ca="1" si="99">-AC75*AF74</f>
        <v>#VALUE!</v>
      </c>
      <c r="AH75" s="83" t="e">
        <f t="shared" ref="AH75" ca="1" si="100">AG75/K74</f>
        <v>#VALUE!</v>
      </c>
      <c r="AI75" s="80" t="e">
        <f t="shared" ref="AI75" ca="1" si="101">AL75+AK75</f>
        <v>#VALUE!</v>
      </c>
      <c r="AJ75" s="83" t="e">
        <f t="shared" ref="AJ75" ca="1" si="102">AF75-AF74</f>
        <v>#VALUE!</v>
      </c>
      <c r="AK75" s="187" t="e">
        <f t="shared" ref="AK75" ca="1" si="103">(AJ75*Y75)/2</f>
        <v>#VALUE!</v>
      </c>
      <c r="AL75" s="192" t="e">
        <f t="shared" ref="AL75" ca="1" si="104">AG75+R75</f>
        <v>#VALUE!</v>
      </c>
      <c r="AM75" s="83" t="e">
        <f t="shared" ref="AM75" ca="1" si="105">AL75/K74</f>
        <v>#VALUE!</v>
      </c>
      <c r="AN75" s="80" t="e">
        <f ca="1">SUM(AL$65:AL75)</f>
        <v>#VALUE!</v>
      </c>
      <c r="AO75" s="109" t="e">
        <f t="shared" ca="1" si="34"/>
        <v>#VALUE!</v>
      </c>
      <c r="AP75" s="194" t="e">
        <f t="shared" ref="AP75" ca="1" si="106">(Z75*AF75*-1)+P75</f>
        <v>#VALUE!</v>
      </c>
      <c r="AQ75" s="200" t="e">
        <f t="shared" ref="AQ75" ca="1" si="107">AP75/K74</f>
        <v>#VALUE!</v>
      </c>
      <c r="AX75" s="206" t="str">
        <f ca="1">[2]!YBHIST($I$24,$I75,J$25,"sec","")</f>
        <v>E</v>
      </c>
      <c r="AY75" s="206" t="str">
        <f ca="1">[2]!YBPRICE($I$24,AX75&amp;"d","Market","AccruedInterest","Swap",$I75,"LMMSkew","","Model",100,"")</f>
        <v>E</v>
      </c>
      <c r="BA75" s="67">
        <f t="shared" si="17"/>
        <v>-15</v>
      </c>
      <c r="BI75" s="517" t="e">
        <f t="shared" ca="1" si="35"/>
        <v>#VALUE!</v>
      </c>
      <c r="BJ75" s="517" t="e">
        <f ca="1">PRODUCT($BI$65:BI75)-1</f>
        <v>#VALUE!</v>
      </c>
      <c r="BK75" s="517" t="e">
        <f t="shared" ca="1" si="36"/>
        <v>#VALUE!</v>
      </c>
      <c r="BL75" s="517" t="e">
        <f ca="1">PRODUCT($BK$65:BK75)-1</f>
        <v>#VALUE!</v>
      </c>
    </row>
    <row r="76" spans="1:64" ht="15">
      <c r="A76" s="90"/>
      <c r="C76" s="222">
        <f t="shared" ca="1" si="39"/>
        <v>41680</v>
      </c>
      <c r="D76" s="70">
        <f t="shared" ref="D76" ca="1" si="108">I76+35</f>
        <v>41705</v>
      </c>
      <c r="E76" s="70" t="str">
        <f t="shared" ref="E76" ca="1" si="109">"FNMA"&amp;TEXT($J$23,"0.0")&amp;"-TBA-"&amp;TEXT(C76,"mmm")</f>
        <v>FNMA3.0-TBA-Feb</v>
      </c>
      <c r="F76" s="70" t="str">
        <f t="shared" ref="F76" ca="1" si="110">"FNMA"&amp;TEXT($J$23,"0.0")&amp;"-TBA-"&amp;TEXT(D76,"mmm")</f>
        <v>FNMA3.0-TBA-Mar</v>
      </c>
      <c r="G76" s="70" t="str">
        <f t="shared" si="8"/>
        <v>FNMA3.0-TBA-GEN</v>
      </c>
      <c r="I76" s="133">
        <f ca="1">[2]!YBWORKDAY(EDATE(Base_Date, BA76), -1, "USD")</f>
        <v>41670</v>
      </c>
      <c r="J76" s="217" t="str">
        <f t="shared" ref="J76" ca="1" si="111">AX76</f>
        <v>E</v>
      </c>
      <c r="K76" s="80" t="e">
        <f t="shared" ref="K76" ca="1" si="112">AX76+AY76</f>
        <v>#VALUE!</v>
      </c>
      <c r="L76" s="80" t="e">
        <f t="shared" ca="1" si="19"/>
        <v>#VALUE!</v>
      </c>
      <c r="M76" s="81" t="str">
        <f ca="1">[2]!YBHIST($I$24,$I76,"LMMOAS","sec")</f>
        <v>E</v>
      </c>
      <c r="N76" s="73" t="str">
        <f ca="1">[2]!YBHIST($I$24,$I75,M$25,"sec","")</f>
        <v>E</v>
      </c>
      <c r="O76" s="170" t="str">
        <f ca="1">[2]!YBHIST("1 Month LIBOR",I76,"Yield","bmk","")</f>
        <v>E</v>
      </c>
      <c r="P76" s="80" t="e">
        <f t="shared" ref="P76" ca="1" si="113">K75-Q76</f>
        <v>#VALUE!</v>
      </c>
      <c r="Q76" s="82" t="str">
        <f ca="1">[2]!YBSCEN($I$24,$J75&amp;"d","Market",O$25,"Swap",$I75,"LMMSkew","","Model",100,0,29,"Gradual","ParShift|N",0,"Annualized ROR",O75,100,"",,,,"Default",,,,"Default",,)</f>
        <v>E</v>
      </c>
      <c r="R76" s="80" t="e">
        <f t="shared" ref="R76" ca="1" si="114">L76+P76</f>
        <v>#VALUE!</v>
      </c>
      <c r="S76" s="83" t="e">
        <f t="shared" ca="1" si="22"/>
        <v>#VALUE!</v>
      </c>
      <c r="T76" s="80" t="e">
        <f ca="1">SUM(R$65:R76)</f>
        <v>#VALUE!</v>
      </c>
      <c r="U76" s="83" t="e">
        <f t="shared" ref="U76" ca="1" si="115">BJ76</f>
        <v>#VALUE!</v>
      </c>
      <c r="V76" s="84">
        <f ca="1">VLOOKUP($I76, 'Barcap OAD'!$A:$S, $F$24, FALSE)</f>
        <v>-9.5</v>
      </c>
      <c r="W76" s="172" t="e">
        <f t="shared" ref="W76" ca="1" si="116">K76/10000*V76</f>
        <v>#VALUE!</v>
      </c>
      <c r="X76" s="185" t="str">
        <f ca="1">[2]!YBHIST($E76,$I76,X$25,"sec","")</f>
        <v>E</v>
      </c>
      <c r="Y76" s="80" t="e">
        <f t="shared" ref="Y76" ca="1" si="117">X76-X75</f>
        <v>#VALUE!</v>
      </c>
      <c r="Z76" s="82" t="e">
        <f t="shared" ref="Z76" ca="1" si="118">X75-AA75</f>
        <v>#VALUE!</v>
      </c>
      <c r="AA76" s="82" t="str">
        <f ca="1">[2]!YBHIST($F76,$I76,X$25,"sec","")</f>
        <v>E</v>
      </c>
      <c r="AB76" s="82" t="e">
        <f t="shared" ref="AB76" ca="1" si="119">X75-Z76</f>
        <v>#VALUE!</v>
      </c>
      <c r="AC76" s="187" t="e">
        <f t="shared" ref="AC76" ca="1" si="120">Y76+Z76</f>
        <v>#VALUE!</v>
      </c>
      <c r="AD76" s="189">
        <f ca="1">VLOOKUP($I76, 'Barcap OAD'!$A:$S, $F$26, FALSE)</f>
        <v>7.5514489999999999</v>
      </c>
      <c r="AE76" s="172" t="e">
        <f t="shared" ref="AE76" ca="1" si="121">X76*AD76/10000</f>
        <v>#VALUE!</v>
      </c>
      <c r="AF76" s="86" t="e">
        <f t="shared" ref="AF76" ca="1" si="122">W76/AE76</f>
        <v>#VALUE!</v>
      </c>
      <c r="AG76" s="80" t="e">
        <f t="shared" ref="AG76" ca="1" si="123">-AC76*AF75</f>
        <v>#VALUE!</v>
      </c>
      <c r="AH76" s="83" t="e">
        <f t="shared" ref="AH76" ca="1" si="124">AG76/K75</f>
        <v>#VALUE!</v>
      </c>
      <c r="AI76" s="80" t="e">
        <f t="shared" ref="AI76" ca="1" si="125">AL76+AK76</f>
        <v>#VALUE!</v>
      </c>
      <c r="AJ76" s="83" t="e">
        <f t="shared" ref="AJ76" ca="1" si="126">AF76-AF75</f>
        <v>#VALUE!</v>
      </c>
      <c r="AK76" s="187" t="e">
        <f t="shared" ref="AK76" ca="1" si="127">(AJ76*Y76)/2</f>
        <v>#VALUE!</v>
      </c>
      <c r="AL76" s="192" t="e">
        <f t="shared" ref="AL76" ca="1" si="128">AG76+R76</f>
        <v>#VALUE!</v>
      </c>
      <c r="AM76" s="83" t="e">
        <f t="shared" ref="AM76" ca="1" si="129">AL76/K75</f>
        <v>#VALUE!</v>
      </c>
      <c r="AN76" s="80" t="e">
        <f ca="1">SUM(AL$65:AL76)</f>
        <v>#VALUE!</v>
      </c>
      <c r="AO76" s="109" t="e">
        <f t="shared" ref="AO76" ca="1" si="130">BL76</f>
        <v>#VALUE!</v>
      </c>
      <c r="AP76" s="194" t="e">
        <f t="shared" ref="AP76" ca="1" si="131">(Z76*AF76*-1)+P76</f>
        <v>#VALUE!</v>
      </c>
      <c r="AQ76" s="200" t="e">
        <f t="shared" ref="AQ76" ca="1" si="132">AP76/K75</f>
        <v>#VALUE!</v>
      </c>
      <c r="AX76" s="206" t="str">
        <f ca="1">[2]!YBHIST($I$24,$I76,J$25,"sec","")</f>
        <v>E</v>
      </c>
      <c r="AY76" s="206" t="str">
        <f ca="1">[2]!YBPRICE($I$24,AX76&amp;"d","Market","AccruedInterest","Swap",$I76,"LMMSkew","","Model",100,"")</f>
        <v>E</v>
      </c>
      <c r="BA76" s="67">
        <f t="shared" si="17"/>
        <v>-14</v>
      </c>
      <c r="BI76" s="517" t="e">
        <f t="shared" ref="BI76" ca="1" si="133">1+S76</f>
        <v>#VALUE!</v>
      </c>
      <c r="BJ76" s="517" t="e">
        <f ca="1">PRODUCT($BI$65:BI76)-1</f>
        <v>#VALUE!</v>
      </c>
      <c r="BK76" s="517" t="e">
        <f t="shared" ref="BK76" ca="1" si="134">1+AM76</f>
        <v>#VALUE!</v>
      </c>
      <c r="BL76" s="517" t="e">
        <f ca="1">PRODUCT($BK$65:BK76)-1</f>
        <v>#VALUE!</v>
      </c>
    </row>
    <row r="77" spans="1:64" ht="15">
      <c r="A77" s="90"/>
      <c r="C77" s="222">
        <f t="shared" ca="1" si="39"/>
        <v>41708</v>
      </c>
      <c r="D77" s="70">
        <f t="shared" ref="D77" ca="1" si="135">I77+35</f>
        <v>41733</v>
      </c>
      <c r="E77" s="70" t="str">
        <f t="shared" ref="E77" ca="1" si="136">"FNMA"&amp;TEXT($J$23,"0.0")&amp;"-TBA-"&amp;TEXT(C77,"mmm")</f>
        <v>FNMA3.0-TBA-Mar</v>
      </c>
      <c r="F77" s="70" t="str">
        <f t="shared" ref="F77" ca="1" si="137">"FNMA"&amp;TEXT($J$23,"0.0")&amp;"-TBA-"&amp;TEXT(D77,"mmm")</f>
        <v>FNMA3.0-TBA-Apr</v>
      </c>
      <c r="G77" s="70" t="str">
        <f t="shared" si="8"/>
        <v>FNMA3.0-TBA-GEN</v>
      </c>
      <c r="I77" s="133">
        <f ca="1">[2]!YBWORKDAY(EDATE(Base_Date, BA77), -1, "USD")</f>
        <v>41698</v>
      </c>
      <c r="J77" s="217" t="str">
        <f t="shared" ref="J77" ca="1" si="138">AX77</f>
        <v>E</v>
      </c>
      <c r="K77" s="80" t="e">
        <f t="shared" ref="K77" ca="1" si="139">AX77+AY77</f>
        <v>#VALUE!</v>
      </c>
      <c r="L77" s="80" t="e">
        <f t="shared" ca="1" si="19"/>
        <v>#VALUE!</v>
      </c>
      <c r="M77" s="81" t="str">
        <f ca="1">[2]!YBHIST($I$24,$I77,"LMMOAS","sec")</f>
        <v>E</v>
      </c>
      <c r="N77" s="73" t="str">
        <f ca="1">[2]!YBHIST($I$24,$I76,M$25,"sec","")</f>
        <v>E</v>
      </c>
      <c r="O77" s="170" t="str">
        <f ca="1">[2]!YBHIST("1 Month LIBOR",I77,"Yield","bmk","")</f>
        <v>E</v>
      </c>
      <c r="P77" s="80" t="e">
        <f t="shared" ref="P77" ca="1" si="140">K76-Q77</f>
        <v>#VALUE!</v>
      </c>
      <c r="Q77" s="82" t="str">
        <f ca="1">[2]!YBSCEN($I$24,$J76&amp;"d","Market",O$25,"Swap",$I76,"LMMSkew","","Model",100,0,29,"Gradual","ParShift|N",0,"Annualized ROR",O76,100,"",,,,"Default",,,,"Default",,)</f>
        <v>E</v>
      </c>
      <c r="R77" s="80" t="e">
        <f t="shared" ref="R77" ca="1" si="141">L77+P77</f>
        <v>#VALUE!</v>
      </c>
      <c r="S77" s="83" t="e">
        <f t="shared" ca="1" si="22"/>
        <v>#VALUE!</v>
      </c>
      <c r="T77" s="80" t="e">
        <f ca="1">SUM(R$65:R77)</f>
        <v>#VALUE!</v>
      </c>
      <c r="U77" s="83" t="e">
        <f t="shared" ref="U77" ca="1" si="142">BJ77</f>
        <v>#VALUE!</v>
      </c>
      <c r="V77" s="84">
        <f ca="1">VLOOKUP($I77, 'Barcap OAD'!$A:$S, $F$24, FALSE)</f>
        <v>-9.4</v>
      </c>
      <c r="W77" s="172" t="e">
        <f t="shared" ref="W77" ca="1" si="143">K77/10000*V77</f>
        <v>#VALUE!</v>
      </c>
      <c r="X77" s="185" t="str">
        <f ca="1">[2]!YBHIST($E77,$I77,X$25,"sec","")</f>
        <v>E</v>
      </c>
      <c r="Y77" s="80" t="e">
        <f t="shared" ref="Y77" ca="1" si="144">X77-X76</f>
        <v>#VALUE!</v>
      </c>
      <c r="Z77" s="82" t="e">
        <f t="shared" ref="Z77" ca="1" si="145">X76-AA76</f>
        <v>#VALUE!</v>
      </c>
      <c r="AA77" s="82" t="str">
        <f ca="1">[2]!YBHIST($F77,$I77,X$25,"sec","")</f>
        <v>E</v>
      </c>
      <c r="AB77" s="82" t="e">
        <f t="shared" ref="AB77" ca="1" si="146">X76-Z77</f>
        <v>#VALUE!</v>
      </c>
      <c r="AC77" s="187" t="e">
        <f t="shared" ref="AC77" ca="1" si="147">Y77+Z77</f>
        <v>#VALUE!</v>
      </c>
      <c r="AD77" s="189">
        <f ca="1">VLOOKUP($I77, 'Barcap OAD'!$A:$S, $F$26, FALSE)</f>
        <v>7.6578980000000003</v>
      </c>
      <c r="AE77" s="172" t="e">
        <f t="shared" ref="AE77" ca="1" si="148">X77*AD77/10000</f>
        <v>#VALUE!</v>
      </c>
      <c r="AF77" s="86" t="e">
        <f t="shared" ref="AF77" ca="1" si="149">W77/AE77</f>
        <v>#VALUE!</v>
      </c>
      <c r="AG77" s="80" t="e">
        <f t="shared" ref="AG77" ca="1" si="150">-AC77*AF76</f>
        <v>#VALUE!</v>
      </c>
      <c r="AH77" s="83" t="e">
        <f t="shared" ref="AH77" ca="1" si="151">AG77/K76</f>
        <v>#VALUE!</v>
      </c>
      <c r="AI77" s="80" t="e">
        <f t="shared" ref="AI77" ca="1" si="152">AL77+AK77</f>
        <v>#VALUE!</v>
      </c>
      <c r="AJ77" s="83" t="e">
        <f t="shared" ref="AJ77" ca="1" si="153">AF77-AF76</f>
        <v>#VALUE!</v>
      </c>
      <c r="AK77" s="187" t="e">
        <f t="shared" ref="AK77" ca="1" si="154">(AJ77*Y77)/2</f>
        <v>#VALUE!</v>
      </c>
      <c r="AL77" s="192" t="e">
        <f t="shared" ref="AL77" ca="1" si="155">AG77+R77</f>
        <v>#VALUE!</v>
      </c>
      <c r="AM77" s="83" t="e">
        <f t="shared" ref="AM77" ca="1" si="156">AL77/K76</f>
        <v>#VALUE!</v>
      </c>
      <c r="AN77" s="80" t="e">
        <f ca="1">SUM(AL$65:AL77)</f>
        <v>#VALUE!</v>
      </c>
      <c r="AO77" s="109" t="e">
        <f t="shared" ref="AO77" ca="1" si="157">BL77</f>
        <v>#VALUE!</v>
      </c>
      <c r="AP77" s="194" t="e">
        <f t="shared" ref="AP77" ca="1" si="158">(Z77*AF77*-1)+P77</f>
        <v>#VALUE!</v>
      </c>
      <c r="AQ77" s="200" t="e">
        <f t="shared" ref="AQ77" ca="1" si="159">AP77/K76</f>
        <v>#VALUE!</v>
      </c>
      <c r="AX77" s="206" t="str">
        <f ca="1">[2]!YBHIST($I$24,$I77,J$25,"sec","")</f>
        <v>E</v>
      </c>
      <c r="AY77" s="206" t="str">
        <f ca="1">[2]!YBPRICE($I$24,AX77&amp;"d","Market","AccruedInterest","Swap",$I77,"LMMSkew","","Model",100,"")</f>
        <v>E</v>
      </c>
      <c r="BA77" s="67">
        <f t="shared" si="17"/>
        <v>-13</v>
      </c>
      <c r="BI77" s="517" t="e">
        <f t="shared" ref="BI77" ca="1" si="160">1+S77</f>
        <v>#VALUE!</v>
      </c>
      <c r="BJ77" s="517" t="e">
        <f ca="1">PRODUCT($BI$65:BI77)-1</f>
        <v>#VALUE!</v>
      </c>
      <c r="BK77" s="517" t="e">
        <f t="shared" ref="BK77" ca="1" si="161">1+AM77</f>
        <v>#VALUE!</v>
      </c>
      <c r="BL77" s="517" t="e">
        <f ca="1">PRODUCT($BK$65:BK77)-1</f>
        <v>#VALUE!</v>
      </c>
    </row>
    <row r="78" spans="1:64" ht="15">
      <c r="A78" s="90"/>
      <c r="C78" s="222">
        <f t="shared" ref="C78" ca="1" si="162">I78+10</f>
        <v>41739</v>
      </c>
      <c r="D78" s="70">
        <f t="shared" ref="D78" ca="1" si="163">I78+35</f>
        <v>41764</v>
      </c>
      <c r="E78" s="70" t="str">
        <f t="shared" ref="E78" ca="1" si="164">"FNMA"&amp;TEXT($J$23,"0.0")&amp;"-TBA-"&amp;TEXT(C78,"mmm")</f>
        <v>FNMA3.0-TBA-Apr</v>
      </c>
      <c r="F78" s="70" t="str">
        <f t="shared" ref="F78" ca="1" si="165">"FNMA"&amp;TEXT($J$23,"0.0")&amp;"-TBA-"&amp;TEXT(D78,"mmm")</f>
        <v>FNMA3.0-TBA-May</v>
      </c>
      <c r="G78" s="70" t="str">
        <f t="shared" si="8"/>
        <v>FNMA3.0-TBA-GEN</v>
      </c>
      <c r="I78" s="133">
        <f ca="1">[2]!YBWORKDAY(EDATE(Base_Date, BA78), -1, "USD")</f>
        <v>41729</v>
      </c>
      <c r="J78" s="331" t="str">
        <f t="shared" ref="J78" ca="1" si="166">AX78</f>
        <v>E</v>
      </c>
      <c r="K78" s="332" t="e">
        <f t="shared" ref="K78" ca="1" si="167">AX78+AY78</f>
        <v>#VALUE!</v>
      </c>
      <c r="L78" s="332" t="e">
        <f t="shared" ca="1" si="19"/>
        <v>#VALUE!</v>
      </c>
      <c r="M78" s="333" t="str">
        <f ca="1">[2]!YBHIST($I$24,$I78,"LMMOAS","sec")</f>
        <v>E</v>
      </c>
      <c r="N78" s="334" t="str">
        <f ca="1">[2]!YBHIST($I$24,$I77,M$25,"sec","")</f>
        <v>E</v>
      </c>
      <c r="O78" s="335" t="str">
        <f ca="1">[2]!YBHIST("1 Month LIBOR",I78,"Yield","bmk","")</f>
        <v>E</v>
      </c>
      <c r="P78" s="332" t="e">
        <f t="shared" ref="P78" ca="1" si="168">K77-Q78</f>
        <v>#VALUE!</v>
      </c>
      <c r="Q78" s="336" t="str">
        <f ca="1">[2]!YBSCEN($I$24,$J77&amp;"d","Market",O$25,"Swap",$I77,"LMMSkew","","Model",100,0,29,"Gradual","ParShift|N",0,"Annualized ROR",O77,100,"",,,,"Default",,,,"Default",,)</f>
        <v>E</v>
      </c>
      <c r="R78" s="332" t="e">
        <f t="shared" ref="R78" ca="1" si="169">L78+P78</f>
        <v>#VALUE!</v>
      </c>
      <c r="S78" s="337" t="e">
        <f t="shared" ca="1" si="22"/>
        <v>#VALUE!</v>
      </c>
      <c r="T78" s="332" t="e">
        <f ca="1">SUM(R$65:R78)</f>
        <v>#VALUE!</v>
      </c>
      <c r="U78" s="337" t="e">
        <f t="shared" ref="U78" ca="1" si="170">BJ78</f>
        <v>#VALUE!</v>
      </c>
      <c r="V78" s="338">
        <f ca="1">VLOOKUP($I78, 'Barcap OAD'!$A:$S, $F$24, FALSE)</f>
        <v>-8.5</v>
      </c>
      <c r="W78" s="339" t="e">
        <f t="shared" ref="W78" ca="1" si="171">K78/10000*V78</f>
        <v>#VALUE!</v>
      </c>
      <c r="X78" s="340" t="str">
        <f ca="1">[2]!YBHIST($E78,$I78,X$25,"sec","")</f>
        <v>E</v>
      </c>
      <c r="Y78" s="332" t="e">
        <f t="shared" ref="Y78" ca="1" si="172">X78-X77</f>
        <v>#VALUE!</v>
      </c>
      <c r="Z78" s="336" t="e">
        <f t="shared" ref="Z78" ca="1" si="173">X77-AA77</f>
        <v>#VALUE!</v>
      </c>
      <c r="AA78" s="336" t="str">
        <f ca="1">[2]!YBHIST($F78,$I78,X$25,"sec","")</f>
        <v>E</v>
      </c>
      <c r="AB78" s="336" t="e">
        <f t="shared" ref="AB78" ca="1" si="174">X77-Z78</f>
        <v>#VALUE!</v>
      </c>
      <c r="AC78" s="341" t="e">
        <f t="shared" ref="AC78" ca="1" si="175">Y78+Z78</f>
        <v>#VALUE!</v>
      </c>
      <c r="AD78" s="342">
        <f ca="1">VLOOKUP($I78, 'Barcap OAD'!$A:$S, $F$26, FALSE)</f>
        <v>7.6721079999999997</v>
      </c>
      <c r="AE78" s="339" t="e">
        <f t="shared" ref="AE78" ca="1" si="176">X78*AD78/10000</f>
        <v>#VALUE!</v>
      </c>
      <c r="AF78" s="343" t="e">
        <f t="shared" ref="AF78" ca="1" si="177">W78/AE78</f>
        <v>#VALUE!</v>
      </c>
      <c r="AG78" s="332" t="e">
        <f t="shared" ref="AG78" ca="1" si="178">-AC78*AF77</f>
        <v>#VALUE!</v>
      </c>
      <c r="AH78" s="337" t="e">
        <f t="shared" ref="AH78" ca="1" si="179">AG78/K77</f>
        <v>#VALUE!</v>
      </c>
      <c r="AI78" s="332" t="e">
        <f t="shared" ref="AI78" ca="1" si="180">AL78+AK78</f>
        <v>#VALUE!</v>
      </c>
      <c r="AJ78" s="337" t="e">
        <f t="shared" ref="AJ78" ca="1" si="181">AF78-AF77</f>
        <v>#VALUE!</v>
      </c>
      <c r="AK78" s="341" t="e">
        <f t="shared" ref="AK78" ca="1" si="182">(AJ78*Y78)/2</f>
        <v>#VALUE!</v>
      </c>
      <c r="AL78" s="344" t="e">
        <f t="shared" ref="AL78" ca="1" si="183">AG78+R78</f>
        <v>#VALUE!</v>
      </c>
      <c r="AM78" s="337" t="e">
        <f t="shared" ref="AM78" ca="1" si="184">AL78/K77</f>
        <v>#VALUE!</v>
      </c>
      <c r="AN78" s="332" t="e">
        <f ca="1">SUM(AL$65:AL78)</f>
        <v>#VALUE!</v>
      </c>
      <c r="AO78" s="345" t="e">
        <f t="shared" ref="AO78" ca="1" si="185">BL78</f>
        <v>#VALUE!</v>
      </c>
      <c r="AP78" s="346" t="e">
        <f t="shared" ref="AP78" ca="1" si="186">(Z78*AF78*-1)+P78</f>
        <v>#VALUE!</v>
      </c>
      <c r="AQ78" s="347" t="e">
        <f t="shared" ref="AQ78" ca="1" si="187">AP78/K77</f>
        <v>#VALUE!</v>
      </c>
      <c r="AX78" s="206" t="str">
        <f ca="1">[2]!YBHIST($I$24,$I78,J$25,"sec","")</f>
        <v>E</v>
      </c>
      <c r="AY78" s="206" t="str">
        <f ca="1">[2]!YBPRICE($I$24,AX78&amp;"d","Market","AccruedInterest","Swap",$I78,"LMMSkew","","Model",100,"")</f>
        <v>E</v>
      </c>
      <c r="BA78" s="67">
        <f t="shared" si="17"/>
        <v>-12</v>
      </c>
      <c r="BI78" s="517" t="e">
        <f t="shared" ref="BI78" ca="1" si="188">1+S78</f>
        <v>#VALUE!</v>
      </c>
      <c r="BJ78" s="517" t="e">
        <f ca="1">PRODUCT($BI$65:BI78)-1</f>
        <v>#VALUE!</v>
      </c>
      <c r="BK78" s="517" t="e">
        <f t="shared" ref="BK78" ca="1" si="189">1+AM78</f>
        <v>#VALUE!</v>
      </c>
      <c r="BL78" s="517" t="e">
        <f ca="1">PRODUCT($BK$65:BK78)-1</f>
        <v>#VALUE!</v>
      </c>
    </row>
    <row r="79" spans="1:64" ht="15">
      <c r="A79" s="90"/>
      <c r="C79" s="222">
        <f t="shared" ref="C79" ca="1" si="190">I79+10</f>
        <v>41769</v>
      </c>
      <c r="D79" s="70">
        <f t="shared" ref="D79" ca="1" si="191">I79+35</f>
        <v>41794</v>
      </c>
      <c r="E79" s="70" t="str">
        <f t="shared" ref="E79" ca="1" si="192">"FNMA"&amp;TEXT($J$23,"0.0")&amp;"-TBA-"&amp;TEXT(C79,"mmm")</f>
        <v>FNMA3.0-TBA-May</v>
      </c>
      <c r="F79" s="70" t="str">
        <f t="shared" ref="F79" ca="1" si="193">"FNMA"&amp;TEXT($J$23,"0.0")&amp;"-TBA-"&amp;TEXT(D79,"mmm")</f>
        <v>FNMA3.0-TBA-Jun</v>
      </c>
      <c r="G79" s="70" t="str">
        <f t="shared" si="8"/>
        <v>FNMA3.0-TBA-GEN</v>
      </c>
      <c r="I79" s="133">
        <f ca="1">[2]!YBWORKDAY(EDATE(Base_Date, BA79), -1, "USD")</f>
        <v>41759</v>
      </c>
      <c r="J79" s="331" t="str">
        <f t="shared" ref="J79" ca="1" si="194">AX79</f>
        <v>E</v>
      </c>
      <c r="K79" s="332" t="e">
        <f t="shared" ref="K79" ca="1" si="195">AX79+AY79</f>
        <v>#VALUE!</v>
      </c>
      <c r="L79" s="332" t="e">
        <f t="shared" ca="1" si="19"/>
        <v>#VALUE!</v>
      </c>
      <c r="M79" s="333" t="str">
        <f ca="1">[2]!YBHIST($I$24,$I79,"LMMOAS","sec")</f>
        <v>E</v>
      </c>
      <c r="N79" s="334" t="str">
        <f ca="1">[2]!YBHIST($I$24,$I78,M$25,"sec","")</f>
        <v>E</v>
      </c>
      <c r="O79" s="335" t="str">
        <f ca="1">[2]!YBHIST("1 Month LIBOR",I79,"Yield","bmk","")</f>
        <v>E</v>
      </c>
      <c r="P79" s="332" t="e">
        <f t="shared" ref="P79" ca="1" si="196">K78-Q79</f>
        <v>#VALUE!</v>
      </c>
      <c r="Q79" s="336" t="str">
        <f ca="1">[2]!YBSCEN($I$24,$J78&amp;"d","Market",O$25,"Swap",$I78,"LMMSkew","","Model",100,0,29,"Gradual","ParShift|N",0,"Annualized ROR",O78,100,"",,,,"Default",,,,"Default",,)</f>
        <v>E</v>
      </c>
      <c r="R79" s="332" t="e">
        <f t="shared" ref="R79" ca="1" si="197">L79+P79</f>
        <v>#VALUE!</v>
      </c>
      <c r="S79" s="337" t="e">
        <f t="shared" ca="1" si="22"/>
        <v>#VALUE!</v>
      </c>
      <c r="T79" s="332" t="e">
        <f ca="1">SUM(R$65:R79)</f>
        <v>#VALUE!</v>
      </c>
      <c r="U79" s="337" t="e">
        <f t="shared" ref="U79" ca="1" si="198">BJ79</f>
        <v>#VALUE!</v>
      </c>
      <c r="V79" s="338">
        <f ca="1">VLOOKUP($I79, 'Barcap OAD'!$A:$S, $F$24, FALSE)</f>
        <v>-10.199999999999999</v>
      </c>
      <c r="W79" s="339" t="e">
        <f t="shared" ref="W79" ca="1" si="199">K79/10000*V79</f>
        <v>#VALUE!</v>
      </c>
      <c r="X79" s="340" t="str">
        <f ca="1">[2]!YBHIST($E79,$I79,X$25,"sec","")</f>
        <v>E</v>
      </c>
      <c r="Y79" s="332" t="e">
        <f t="shared" ref="Y79" ca="1" si="200">X79-X78</f>
        <v>#VALUE!</v>
      </c>
      <c r="Z79" s="336" t="e">
        <f t="shared" ref="Z79" ca="1" si="201">X78-AA78</f>
        <v>#VALUE!</v>
      </c>
      <c r="AA79" s="336" t="str">
        <f ca="1">[2]!YBHIST($F79,$I79,X$25,"sec","")</f>
        <v>E</v>
      </c>
      <c r="AB79" s="336" t="e">
        <f t="shared" ref="AB79" ca="1" si="202">X78-Z79</f>
        <v>#VALUE!</v>
      </c>
      <c r="AC79" s="341" t="e">
        <f t="shared" ref="AC79" ca="1" si="203">Y79+Z79</f>
        <v>#VALUE!</v>
      </c>
      <c r="AD79" s="342">
        <f ca="1">VLOOKUP($I79, 'Barcap OAD'!$A:$S, $F$26, FALSE)</f>
        <v>7.508197</v>
      </c>
      <c r="AE79" s="339" t="e">
        <f t="shared" ref="AE79" ca="1" si="204">X79*AD79/10000</f>
        <v>#VALUE!</v>
      </c>
      <c r="AF79" s="343" t="e">
        <f t="shared" ref="AF79" ca="1" si="205">W79/AE79</f>
        <v>#VALUE!</v>
      </c>
      <c r="AG79" s="332" t="e">
        <f t="shared" ref="AG79" ca="1" si="206">-AC79*AF78</f>
        <v>#VALUE!</v>
      </c>
      <c r="AH79" s="337" t="e">
        <f t="shared" ref="AH79" ca="1" si="207">AG79/K78</f>
        <v>#VALUE!</v>
      </c>
      <c r="AI79" s="332" t="e">
        <f t="shared" ref="AI79" ca="1" si="208">AL79+AK79</f>
        <v>#VALUE!</v>
      </c>
      <c r="AJ79" s="337" t="e">
        <f t="shared" ref="AJ79" ca="1" si="209">AF79-AF78</f>
        <v>#VALUE!</v>
      </c>
      <c r="AK79" s="341" t="e">
        <f t="shared" ref="AK79" ca="1" si="210">(AJ79*Y79)/2</f>
        <v>#VALUE!</v>
      </c>
      <c r="AL79" s="344" t="e">
        <f t="shared" ref="AL79" ca="1" si="211">AG79+R79</f>
        <v>#VALUE!</v>
      </c>
      <c r="AM79" s="337" t="e">
        <f t="shared" ref="AM79" ca="1" si="212">AL79/K78</f>
        <v>#VALUE!</v>
      </c>
      <c r="AN79" s="332" t="e">
        <f ca="1">SUM(AL$65:AL79)</f>
        <v>#VALUE!</v>
      </c>
      <c r="AO79" s="345" t="e">
        <f t="shared" ref="AO79" ca="1" si="213">BL79</f>
        <v>#VALUE!</v>
      </c>
      <c r="AP79" s="346" t="e">
        <f t="shared" ref="AP79" ca="1" si="214">(Z79*AF79*-1)+P79</f>
        <v>#VALUE!</v>
      </c>
      <c r="AQ79" s="347" t="e">
        <f t="shared" ref="AQ79" ca="1" si="215">AP79/K78</f>
        <v>#VALUE!</v>
      </c>
      <c r="AX79" s="206" t="str">
        <f ca="1">[2]!YBHIST($I$24,$I79,J$25,"sec","")</f>
        <v>E</v>
      </c>
      <c r="AY79" s="206" t="str">
        <f ca="1">[2]!YBPRICE($I$24,AX79&amp;"d","Market","AccruedInterest","Swap",$I79,"LMMSkew","","Model",100,"")</f>
        <v>E</v>
      </c>
      <c r="BA79" s="67">
        <f t="shared" si="17"/>
        <v>-11</v>
      </c>
      <c r="BI79" s="517" t="e">
        <f t="shared" ref="BI79" ca="1" si="216">1+S79</f>
        <v>#VALUE!</v>
      </c>
      <c r="BJ79" s="517" t="e">
        <f ca="1">PRODUCT($BI$65:BI79)-1</f>
        <v>#VALUE!</v>
      </c>
      <c r="BK79" s="517" t="e">
        <f t="shared" ref="BK79" ca="1" si="217">1+AM79</f>
        <v>#VALUE!</v>
      </c>
      <c r="BL79" s="517" t="e">
        <f ca="1">PRODUCT($BK$65:BK79)-1</f>
        <v>#VALUE!</v>
      </c>
    </row>
    <row r="80" spans="1:64" ht="15">
      <c r="A80" s="90"/>
      <c r="C80" s="222">
        <f t="shared" ref="C80" ca="1" si="218">I80+10</f>
        <v>41799</v>
      </c>
      <c r="D80" s="70">
        <f t="shared" ref="D80" ca="1" si="219">I80+35</f>
        <v>41824</v>
      </c>
      <c r="E80" s="70" t="str">
        <f t="shared" ref="E80" ca="1" si="220">"FNMA"&amp;TEXT($J$23,"0.0")&amp;"-TBA-"&amp;TEXT(C80,"mmm")</f>
        <v>FNMA3.0-TBA-Jun</v>
      </c>
      <c r="F80" s="70" t="str">
        <f t="shared" ref="F80" ca="1" si="221">"FNMA"&amp;TEXT($J$23,"0.0")&amp;"-TBA-"&amp;TEXT(D80,"mmm")</f>
        <v>FNMA3.0-TBA-Jul</v>
      </c>
      <c r="G80" s="70" t="str">
        <f t="shared" si="8"/>
        <v>FNMA3.0-TBA-GEN</v>
      </c>
      <c r="I80" s="133">
        <f ca="1">[2]!YBWORKDAY(EDATE(Base_Date, BA80), -1, "USD")</f>
        <v>41789</v>
      </c>
      <c r="J80" s="331" t="str">
        <f t="shared" ref="J80" ca="1" si="222">AX80</f>
        <v>E</v>
      </c>
      <c r="K80" s="332" t="e">
        <f t="shared" ref="K80" ca="1" si="223">AX80+AY80</f>
        <v>#VALUE!</v>
      </c>
      <c r="L80" s="332" t="e">
        <f t="shared" ca="1" si="19"/>
        <v>#VALUE!</v>
      </c>
      <c r="M80" s="333" t="str">
        <f ca="1">[2]!YBHIST($I$24,$I80,"LMMOAS","sec")</f>
        <v>E</v>
      </c>
      <c r="N80" s="334" t="str">
        <f ca="1">[2]!YBHIST($I$24,$I79,M$25,"sec","")</f>
        <v>E</v>
      </c>
      <c r="O80" s="335" t="str">
        <f ca="1">[2]!YBHIST("1 Month LIBOR",I80,"Yield","bmk","")</f>
        <v>E</v>
      </c>
      <c r="P80" s="332" t="e">
        <f t="shared" ref="P80" ca="1" si="224">K79-Q80</f>
        <v>#VALUE!</v>
      </c>
      <c r="Q80" s="336" t="str">
        <f ca="1">[2]!YBSCEN($I$24,$J79&amp;"d","Market",O$25,"Swap",$I79,"LMMSkew","","Model",100,0,29,"Gradual","ParShift|N",0,"Annualized ROR",O79,100,"",,,,"Default",,,,"Default",,)</f>
        <v>E</v>
      </c>
      <c r="R80" s="332" t="e">
        <f t="shared" ref="R80" ca="1" si="225">L80+P80</f>
        <v>#VALUE!</v>
      </c>
      <c r="S80" s="337" t="e">
        <f t="shared" ca="1" si="22"/>
        <v>#VALUE!</v>
      </c>
      <c r="T80" s="332" t="e">
        <f ca="1">SUM(R$65:R80)</f>
        <v>#VALUE!</v>
      </c>
      <c r="U80" s="337" t="e">
        <f t="shared" ref="U80" ca="1" si="226">BJ80</f>
        <v>#VALUE!</v>
      </c>
      <c r="V80" s="338">
        <f ca="1">VLOOKUP($I80, 'Barcap OAD'!$A:$S, $F$24, FALSE)</f>
        <v>-13.5</v>
      </c>
      <c r="W80" s="339" t="e">
        <f t="shared" ref="W80" ca="1" si="227">K80/10000*V80</f>
        <v>#VALUE!</v>
      </c>
      <c r="X80" s="340" t="str">
        <f ca="1">[2]!YBHIST($E80,$I80,X$25,"sec","")</f>
        <v>E</v>
      </c>
      <c r="Y80" s="332" t="e">
        <f t="shared" ref="Y80" ca="1" si="228">X80-X79</f>
        <v>#VALUE!</v>
      </c>
      <c r="Z80" s="336" t="e">
        <f t="shared" ref="Z80" ca="1" si="229">X79-AA79</f>
        <v>#VALUE!</v>
      </c>
      <c r="AA80" s="336" t="str">
        <f ca="1">[2]!YBHIST($F80,$I80,X$25,"sec","")</f>
        <v>E</v>
      </c>
      <c r="AB80" s="336" t="e">
        <f t="shared" ref="AB80" ca="1" si="230">X79-Z80</f>
        <v>#VALUE!</v>
      </c>
      <c r="AC80" s="341" t="e">
        <f t="shared" ref="AC80" ca="1" si="231">Y80+Z80</f>
        <v>#VALUE!</v>
      </c>
      <c r="AD80" s="342">
        <f ca="1">VLOOKUP($I80, 'Barcap OAD'!$A:$S, $F$26, FALSE)</f>
        <v>7.1980000000000004</v>
      </c>
      <c r="AE80" s="339" t="e">
        <f t="shared" ref="AE80" ca="1" si="232">X80*AD80/10000</f>
        <v>#VALUE!</v>
      </c>
      <c r="AF80" s="343" t="e">
        <f t="shared" ref="AF80" ca="1" si="233">W80/AE80</f>
        <v>#VALUE!</v>
      </c>
      <c r="AG80" s="332" t="e">
        <f t="shared" ref="AG80" ca="1" si="234">-AC80*AF79</f>
        <v>#VALUE!</v>
      </c>
      <c r="AH80" s="337" t="e">
        <f t="shared" ref="AH80" ca="1" si="235">AG80/K79</f>
        <v>#VALUE!</v>
      </c>
      <c r="AI80" s="332" t="e">
        <f t="shared" ref="AI80" ca="1" si="236">AL80+AK80</f>
        <v>#VALUE!</v>
      </c>
      <c r="AJ80" s="337" t="e">
        <f t="shared" ref="AJ80" ca="1" si="237">AF80-AF79</f>
        <v>#VALUE!</v>
      </c>
      <c r="AK80" s="341" t="e">
        <f t="shared" ref="AK80" ca="1" si="238">(AJ80*Y80)/2</f>
        <v>#VALUE!</v>
      </c>
      <c r="AL80" s="344" t="e">
        <f t="shared" ref="AL80" ca="1" si="239">AG80+R80</f>
        <v>#VALUE!</v>
      </c>
      <c r="AM80" s="337" t="e">
        <f t="shared" ref="AM80" ca="1" si="240">AL80/K79</f>
        <v>#VALUE!</v>
      </c>
      <c r="AN80" s="332" t="e">
        <f ca="1">SUM(AL$65:AL80)</f>
        <v>#VALUE!</v>
      </c>
      <c r="AO80" s="345" t="e">
        <f t="shared" ref="AO80" ca="1" si="241">BL80</f>
        <v>#VALUE!</v>
      </c>
      <c r="AP80" s="346" t="e">
        <f t="shared" ref="AP80" ca="1" si="242">(Z80*AF80*-1)+P80</f>
        <v>#VALUE!</v>
      </c>
      <c r="AQ80" s="347" t="e">
        <f t="shared" ref="AQ80" ca="1" si="243">AP80/K79</f>
        <v>#VALUE!</v>
      </c>
      <c r="AX80" s="206" t="str">
        <f ca="1">[2]!YBHIST($I$24,$I80,J$25,"sec","")</f>
        <v>E</v>
      </c>
      <c r="AY80" s="206" t="str">
        <f ca="1">[2]!YBPRICE($I$24,AX80&amp;"d","Market","AccruedInterest","Swap",$I80,"LMMSkew","","Model",100,"")</f>
        <v>E</v>
      </c>
      <c r="BA80" s="67">
        <f t="shared" si="17"/>
        <v>-10</v>
      </c>
      <c r="BI80" s="517" t="e">
        <f t="shared" ref="BI80" ca="1" si="244">1+S80</f>
        <v>#VALUE!</v>
      </c>
      <c r="BJ80" s="517" t="e">
        <f ca="1">PRODUCT($BI$65:BI80)-1</f>
        <v>#VALUE!</v>
      </c>
      <c r="BK80" s="517" t="e">
        <f t="shared" ref="BK80" ca="1" si="245">1+AM80</f>
        <v>#VALUE!</v>
      </c>
      <c r="BL80" s="517" t="e">
        <f ca="1">PRODUCT($BK$65:BK80)-1</f>
        <v>#VALUE!</v>
      </c>
    </row>
    <row r="81" spans="1:64" ht="15">
      <c r="A81" s="90"/>
      <c r="C81" s="222">
        <f t="shared" ref="C81" ca="1" si="246">I81+10</f>
        <v>41830</v>
      </c>
      <c r="D81" s="70">
        <f t="shared" ref="D81" ca="1" si="247">I81+35</f>
        <v>41855</v>
      </c>
      <c r="E81" s="70" t="str">
        <f t="shared" ref="E81" ca="1" si="248">"FNMA"&amp;TEXT($J$23,"0.0")&amp;"-TBA-"&amp;TEXT(C81,"mmm")</f>
        <v>FNMA3.0-TBA-Jul</v>
      </c>
      <c r="F81" s="70" t="str">
        <f t="shared" ref="F81" ca="1" si="249">"FNMA"&amp;TEXT($J$23,"0.0")&amp;"-TBA-"&amp;TEXT(D81,"mmm")</f>
        <v>FNMA3.0-TBA-Aug</v>
      </c>
      <c r="G81" s="70" t="str">
        <f t="shared" si="8"/>
        <v>FNMA3.0-TBA-GEN</v>
      </c>
      <c r="I81" s="133">
        <f ca="1">[2]!YBWORKDAY(EDATE(Base_Date, BA81), -1, "USD")</f>
        <v>41820</v>
      </c>
      <c r="J81" s="331" t="str">
        <f t="shared" ref="J81" ca="1" si="250">AX81</f>
        <v>E</v>
      </c>
      <c r="K81" s="332" t="e">
        <f t="shared" ref="K81" ca="1" si="251">AX81+AY81</f>
        <v>#VALUE!</v>
      </c>
      <c r="L81" s="332" t="e">
        <f t="shared" ca="1" si="19"/>
        <v>#VALUE!</v>
      </c>
      <c r="M81" s="333" t="str">
        <f ca="1">[2]!YBHIST($I$24,$I81,"LMMOAS","sec")</f>
        <v>E</v>
      </c>
      <c r="N81" s="334" t="str">
        <f ca="1">[2]!YBHIST($I$24,$I80,M$25,"sec","")</f>
        <v>E</v>
      </c>
      <c r="O81" s="335" t="str">
        <f ca="1">[2]!YBHIST("1 Month LIBOR",I81,"Yield","bmk","")</f>
        <v>E</v>
      </c>
      <c r="P81" s="332" t="e">
        <f t="shared" ref="P81" ca="1" si="252">K80-Q81</f>
        <v>#VALUE!</v>
      </c>
      <c r="Q81" s="336" t="str">
        <f ca="1">[2]!YBSCEN($I$24,$J80&amp;"d","Market",O$25,"Swap",$I80,"LMMSkew","","Model",100,0,29,"Gradual","ParShift|N",0,"Annualized ROR",O80,100,"",,,,"Default",,,,"Default",,)</f>
        <v>E</v>
      </c>
      <c r="R81" s="332" t="e">
        <f t="shared" ref="R81" ca="1" si="253">L81+P81</f>
        <v>#VALUE!</v>
      </c>
      <c r="S81" s="337" t="e">
        <f t="shared" ca="1" si="22"/>
        <v>#VALUE!</v>
      </c>
      <c r="T81" s="332" t="e">
        <f ca="1">SUM(R$65:R81)</f>
        <v>#VALUE!</v>
      </c>
      <c r="U81" s="337" t="e">
        <f t="shared" ref="U81" ca="1" si="254">BJ81</f>
        <v>#VALUE!</v>
      </c>
      <c r="V81" s="338">
        <f ca="1">VLOOKUP($I81, 'Barcap OAD'!$A:$S, $F$24, FALSE)</f>
        <v>-13.2</v>
      </c>
      <c r="W81" s="339" t="e">
        <f t="shared" ref="W81" ca="1" si="255">K81/10000*V81</f>
        <v>#VALUE!</v>
      </c>
      <c r="X81" s="340" t="str">
        <f ca="1">[2]!YBHIST($E81,$I81,X$25,"sec","")</f>
        <v>E</v>
      </c>
      <c r="Y81" s="332" t="e">
        <f t="shared" ref="Y81" ca="1" si="256">X81-X80</f>
        <v>#VALUE!</v>
      </c>
      <c r="Z81" s="336" t="e">
        <f t="shared" ref="Z81" ca="1" si="257">X80-AA80</f>
        <v>#VALUE!</v>
      </c>
      <c r="AA81" s="336" t="str">
        <f ca="1">[2]!YBHIST($F81,$I81,X$25,"sec","")</f>
        <v>E</v>
      </c>
      <c r="AB81" s="336" t="e">
        <f t="shared" ref="AB81" ca="1" si="258">X80-Z81</f>
        <v>#VALUE!</v>
      </c>
      <c r="AC81" s="341" t="e">
        <f t="shared" ref="AC81" ca="1" si="259">Y81+Z81</f>
        <v>#VALUE!</v>
      </c>
      <c r="AD81" s="342">
        <f ca="1">VLOOKUP($I81, 'Barcap OAD'!$A:$S, $F$26, FALSE)</f>
        <v>7.2728479999999998</v>
      </c>
      <c r="AE81" s="339" t="e">
        <f t="shared" ref="AE81" ca="1" si="260">X81*AD81/10000</f>
        <v>#VALUE!</v>
      </c>
      <c r="AF81" s="343" t="e">
        <f t="shared" ref="AF81" ca="1" si="261">W81/AE81</f>
        <v>#VALUE!</v>
      </c>
      <c r="AG81" s="332" t="e">
        <f t="shared" ref="AG81" ca="1" si="262">-AC81*AF80</f>
        <v>#VALUE!</v>
      </c>
      <c r="AH81" s="337" t="e">
        <f t="shared" ref="AH81" ca="1" si="263">AG81/K80</f>
        <v>#VALUE!</v>
      </c>
      <c r="AI81" s="332" t="e">
        <f t="shared" ref="AI81" ca="1" si="264">AL81+AK81</f>
        <v>#VALUE!</v>
      </c>
      <c r="AJ81" s="337" t="e">
        <f t="shared" ref="AJ81" ca="1" si="265">AF81-AF80</f>
        <v>#VALUE!</v>
      </c>
      <c r="AK81" s="341" t="e">
        <f t="shared" ref="AK81" ca="1" si="266">(AJ81*Y81)/2</f>
        <v>#VALUE!</v>
      </c>
      <c r="AL81" s="344" t="e">
        <f t="shared" ref="AL81" ca="1" si="267">AG81+R81</f>
        <v>#VALUE!</v>
      </c>
      <c r="AM81" s="337" t="e">
        <f t="shared" ref="AM81" ca="1" si="268">AL81/K80</f>
        <v>#VALUE!</v>
      </c>
      <c r="AN81" s="332" t="e">
        <f ca="1">SUM(AL$65:AL81)</f>
        <v>#VALUE!</v>
      </c>
      <c r="AO81" s="345" t="e">
        <f t="shared" ref="AO81" ca="1" si="269">BL81</f>
        <v>#VALUE!</v>
      </c>
      <c r="AP81" s="346" t="e">
        <f t="shared" ref="AP81" ca="1" si="270">(Z81*AF81*-1)+P81</f>
        <v>#VALUE!</v>
      </c>
      <c r="AQ81" s="347" t="e">
        <f t="shared" ref="AQ81" ca="1" si="271">AP81/K80</f>
        <v>#VALUE!</v>
      </c>
      <c r="AX81" s="206" t="str">
        <f ca="1">[2]!YBHIST($I$24,$I81,J$25,"sec","")</f>
        <v>E</v>
      </c>
      <c r="AY81" s="206" t="str">
        <f ca="1">[2]!YBPRICE($I$24,AX81&amp;"d","Market","AccruedInterest","Swap",$I81,"LMMSkew","","Model",100,"")</f>
        <v>E</v>
      </c>
      <c r="BA81" s="67">
        <f t="shared" si="17"/>
        <v>-9</v>
      </c>
      <c r="BI81" s="517" t="e">
        <f t="shared" ref="BI81" ca="1" si="272">1+S81</f>
        <v>#VALUE!</v>
      </c>
      <c r="BJ81" s="517" t="e">
        <f ca="1">PRODUCT($BI$65:BI81)-1</f>
        <v>#VALUE!</v>
      </c>
      <c r="BK81" s="517" t="e">
        <f t="shared" ref="BK81" ca="1" si="273">1+AM81</f>
        <v>#VALUE!</v>
      </c>
      <c r="BL81" s="517" t="e">
        <f ca="1">PRODUCT($BK$65:BK81)-1</f>
        <v>#VALUE!</v>
      </c>
    </row>
    <row r="82" spans="1:64" ht="15">
      <c r="A82" s="90"/>
      <c r="C82" s="222">
        <f t="shared" ref="C82" ca="1" si="274">I82+10</f>
        <v>41861</v>
      </c>
      <c r="D82" s="70">
        <f t="shared" ref="D82" ca="1" si="275">I82+35</f>
        <v>41886</v>
      </c>
      <c r="E82" s="70" t="str">
        <f t="shared" ref="E82" ca="1" si="276">"FNMA"&amp;TEXT($J$23,"0.0")&amp;"-TBA-"&amp;TEXT(C82,"mmm")</f>
        <v>FNMA3.0-TBA-Aug</v>
      </c>
      <c r="F82" s="70" t="str">
        <f t="shared" ref="F82" ca="1" si="277">"FNMA"&amp;TEXT($J$23,"0.0")&amp;"-TBA-"&amp;TEXT(D82,"mmm")</f>
        <v>FNMA3.0-TBA-Sep</v>
      </c>
      <c r="G82" s="70" t="str">
        <f t="shared" si="8"/>
        <v>FNMA3.0-TBA-GEN</v>
      </c>
      <c r="I82" s="133">
        <f ca="1">[2]!YBWORKDAY(EDATE(Base_Date, BA82), -1, "USD")</f>
        <v>41851</v>
      </c>
      <c r="J82" s="234" t="str">
        <f t="shared" ref="J82" ca="1" si="278">AX82</f>
        <v>E</v>
      </c>
      <c r="K82" s="237" t="e">
        <f t="shared" ref="K82" ca="1" si="279">AX82+AY82</f>
        <v>#VALUE!</v>
      </c>
      <c r="L82" s="237" t="e">
        <f t="shared" ca="1" si="19"/>
        <v>#VALUE!</v>
      </c>
      <c r="M82" s="238" t="str">
        <f ca="1">[2]!YBHIST($I$24,$I82,"LMMOAS","sec")</f>
        <v>E</v>
      </c>
      <c r="N82" s="239" t="str">
        <f ca="1">[2]!YBHIST($I$24,$I81,M$25,"sec","")</f>
        <v>E</v>
      </c>
      <c r="O82" s="240" t="str">
        <f ca="1">[2]!YBHIST("1 Month LIBOR",I82,"Yield","bmk","")</f>
        <v>E</v>
      </c>
      <c r="P82" s="237" t="e">
        <f t="shared" ref="P82" ca="1" si="280">K81-Q82</f>
        <v>#VALUE!</v>
      </c>
      <c r="Q82" s="171" t="str">
        <f ca="1">[2]!YBSCEN($I$24,$J81&amp;"d","Market",O$25,"Swap",$I81,"LMMSkew","","Model",100,0,29,"Gradual","ParShift|N",0,"Annualized ROR",O81,100,"",,,,"Default",,,,"Default",,)</f>
        <v>E</v>
      </c>
      <c r="R82" s="237" t="e">
        <f t="shared" ref="R82" ca="1" si="281">L82+P82</f>
        <v>#VALUE!</v>
      </c>
      <c r="S82" s="241" t="e">
        <f t="shared" ca="1" si="22"/>
        <v>#VALUE!</v>
      </c>
      <c r="T82" s="237" t="e">
        <f ca="1">SUM(R$65:R82)</f>
        <v>#VALUE!</v>
      </c>
      <c r="U82" s="241" t="e">
        <f t="shared" ref="U82" ca="1" si="282">BJ82</f>
        <v>#VALUE!</v>
      </c>
      <c r="V82" s="242">
        <f ca="1">VLOOKUP($I82, 'Barcap OAD'!$A:$S, $F$24, FALSE)</f>
        <v>-11.7</v>
      </c>
      <c r="W82" s="243" t="e">
        <f t="shared" ref="W82" ca="1" si="283">K82/10000*V82</f>
        <v>#VALUE!</v>
      </c>
      <c r="X82" s="244" t="str">
        <f ca="1">[2]!YBHIST($E82,$I82,X$25,"sec","")</f>
        <v>E</v>
      </c>
      <c r="Y82" s="237" t="e">
        <f t="shared" ref="Y82" ca="1" si="284">X82-X81</f>
        <v>#VALUE!</v>
      </c>
      <c r="Z82" s="171" t="e">
        <f t="shared" ref="Z82" ca="1" si="285">X81-AA81</f>
        <v>#VALUE!</v>
      </c>
      <c r="AA82" s="171" t="str">
        <f ca="1">[2]!YBHIST($F82,$I82,X$25,"sec","")</f>
        <v>E</v>
      </c>
      <c r="AB82" s="171" t="e">
        <f t="shared" ref="AB82" ca="1" si="286">X81-Z82</f>
        <v>#VALUE!</v>
      </c>
      <c r="AC82" s="245" t="e">
        <f t="shared" ref="AC82" ca="1" si="287">Y82+Z82</f>
        <v>#VALUE!</v>
      </c>
      <c r="AD82" s="246">
        <f ca="1">VLOOKUP($I82, 'Barcap OAD'!$A:$S, $F$26, FALSE)</f>
        <v>7.148028</v>
      </c>
      <c r="AE82" s="243" t="e">
        <f t="shared" ref="AE82" ca="1" si="288">X82*AD82/10000</f>
        <v>#VALUE!</v>
      </c>
      <c r="AF82" s="247" t="e">
        <f t="shared" ref="AF82" ca="1" si="289">W82/AE82</f>
        <v>#VALUE!</v>
      </c>
      <c r="AG82" s="237" t="e">
        <f t="shared" ref="AG82" ca="1" si="290">-AC82*AF81</f>
        <v>#VALUE!</v>
      </c>
      <c r="AH82" s="241" t="e">
        <f t="shared" ref="AH82" ca="1" si="291">AG82/K81</f>
        <v>#VALUE!</v>
      </c>
      <c r="AI82" s="237" t="e">
        <f t="shared" ref="AI82" ca="1" si="292">AL82+AK82</f>
        <v>#VALUE!</v>
      </c>
      <c r="AJ82" s="241" t="e">
        <f t="shared" ref="AJ82" ca="1" si="293">AF82-AF81</f>
        <v>#VALUE!</v>
      </c>
      <c r="AK82" s="245" t="e">
        <f t="shared" ref="AK82" ca="1" si="294">(AJ82*Y82)/2</f>
        <v>#VALUE!</v>
      </c>
      <c r="AL82" s="248" t="e">
        <f t="shared" ref="AL82" ca="1" si="295">AG82+R82</f>
        <v>#VALUE!</v>
      </c>
      <c r="AM82" s="241" t="e">
        <f t="shared" ref="AM82" ca="1" si="296">AL82/K81</f>
        <v>#VALUE!</v>
      </c>
      <c r="AN82" s="237" t="e">
        <f ca="1">SUM(AL$65:AL82)</f>
        <v>#VALUE!</v>
      </c>
      <c r="AO82" s="203" t="e">
        <f t="shared" ref="AO82" ca="1" si="297">BL82</f>
        <v>#VALUE!</v>
      </c>
      <c r="AP82" s="249" t="e">
        <f t="shared" ref="AP82" ca="1" si="298">(Z82*AF82*-1)+P82</f>
        <v>#VALUE!</v>
      </c>
      <c r="AQ82" s="250" t="e">
        <f t="shared" ref="AQ82" ca="1" si="299">AP82/K81</f>
        <v>#VALUE!</v>
      </c>
      <c r="AX82" s="206" t="str">
        <f ca="1">[2]!YBHIST($I$24,$I82,J$25,"sec","")</f>
        <v>E</v>
      </c>
      <c r="AY82" s="206" t="str">
        <f ca="1">[2]!YBPRICE($I$24,AX82&amp;"d","Market","AccruedInterest","Swap",$I82,"LMMSkew","","Model",100,"")</f>
        <v>E</v>
      </c>
      <c r="BA82" s="67">
        <f t="shared" si="17"/>
        <v>-8</v>
      </c>
      <c r="BI82" s="517" t="e">
        <f t="shared" ref="BI82" ca="1" si="300">1+S82</f>
        <v>#VALUE!</v>
      </c>
      <c r="BJ82" s="517" t="e">
        <f ca="1">PRODUCT($BI$65:BI82)-1</f>
        <v>#VALUE!</v>
      </c>
      <c r="BK82" s="517" t="e">
        <f t="shared" ref="BK82" ca="1" si="301">1+AM82</f>
        <v>#VALUE!</v>
      </c>
      <c r="BL82" s="517" t="e">
        <f ca="1">PRODUCT($BK$65:BK82)-1</f>
        <v>#VALUE!</v>
      </c>
    </row>
    <row r="83" spans="1:64" ht="15">
      <c r="A83" s="90"/>
      <c r="C83" s="222">
        <f t="shared" ref="C83" ca="1" si="302">I83+10</f>
        <v>41890</v>
      </c>
      <c r="D83" s="70">
        <f t="shared" ref="D83" ca="1" si="303">I83+35</f>
        <v>41915</v>
      </c>
      <c r="E83" s="70" t="str">
        <f t="shared" ref="E83" ca="1" si="304">"FNMA"&amp;TEXT($J$23,"0.0")&amp;"-TBA-"&amp;TEXT(C83,"mmm")</f>
        <v>FNMA3.0-TBA-Sep</v>
      </c>
      <c r="F83" s="70" t="str">
        <f t="shared" ref="F83" ca="1" si="305">"FNMA"&amp;TEXT($J$23,"0.0")&amp;"-TBA-"&amp;TEXT(D83,"mmm")</f>
        <v>FNMA3.0-TBA-Oct</v>
      </c>
      <c r="G83" s="70" t="str">
        <f t="shared" si="8"/>
        <v>FNMA3.0-TBA-GEN</v>
      </c>
      <c r="I83" s="133">
        <f ca="1">[2]!YBWORKDAY(EDATE(Base_Date, BA83), -1, "USD")</f>
        <v>41880</v>
      </c>
      <c r="J83" s="234" t="str">
        <f t="shared" ref="J83" ca="1" si="306">AX83</f>
        <v>E</v>
      </c>
      <c r="K83" s="237" t="e">
        <f t="shared" ref="K83" ca="1" si="307">AX83+AY83</f>
        <v>#VALUE!</v>
      </c>
      <c r="L83" s="237" t="e">
        <f t="shared" ca="1" si="19"/>
        <v>#VALUE!</v>
      </c>
      <c r="M83" s="238" t="str">
        <f ca="1">[2]!YBHIST($I$24,$I83,"LMMOAS","sec")</f>
        <v>E</v>
      </c>
      <c r="N83" s="239" t="str">
        <f ca="1">[2]!YBHIST($I$24,$I82,M$25,"sec","")</f>
        <v>E</v>
      </c>
      <c r="O83" s="240" t="str">
        <f ca="1">[2]!YBHIST("1 Month LIBOR",I83,"Yield","bmk","")</f>
        <v>E</v>
      </c>
      <c r="P83" s="237" t="e">
        <f t="shared" ref="P83" ca="1" si="308">K82-Q83</f>
        <v>#VALUE!</v>
      </c>
      <c r="Q83" s="171" t="str">
        <f ca="1">[2]!YBSCEN($I$24,$J82&amp;"d","Market",O$25,"Swap",$I82,"LMMSkew","","Model",100,0,29,"Gradual","ParShift|N",0,"Annualized ROR",O82,100,"",,,,"Default",,,,"Default",,)</f>
        <v>E</v>
      </c>
      <c r="R83" s="237" t="e">
        <f t="shared" ref="R83" ca="1" si="309">L83+P83</f>
        <v>#VALUE!</v>
      </c>
      <c r="S83" s="241" t="e">
        <f t="shared" ca="1" si="22"/>
        <v>#VALUE!</v>
      </c>
      <c r="T83" s="237" t="e">
        <f ca="1">SUM(R$65:R83)</f>
        <v>#VALUE!</v>
      </c>
      <c r="U83" s="241" t="e">
        <f t="shared" ref="U83" ca="1" si="310">BJ83</f>
        <v>#VALUE!</v>
      </c>
      <c r="V83" s="242">
        <f ca="1">VLOOKUP($I83, 'Barcap OAD'!$A:$S, $F$24, FALSE)</f>
        <v>-15.4</v>
      </c>
      <c r="W83" s="243" t="e">
        <f t="shared" ref="W83" ca="1" si="311">K83/10000*V83</f>
        <v>#VALUE!</v>
      </c>
      <c r="X83" s="244" t="str">
        <f ca="1">[2]!YBHIST($E83,$I83,X$25,"sec","")</f>
        <v>E</v>
      </c>
      <c r="Y83" s="237" t="e">
        <f t="shared" ref="Y83" ca="1" si="312">X83-X82</f>
        <v>#VALUE!</v>
      </c>
      <c r="Z83" s="171" t="e">
        <f t="shared" ref="Z83" ca="1" si="313">X82-AA82</f>
        <v>#VALUE!</v>
      </c>
      <c r="AA83" s="171" t="str">
        <f ca="1">[2]!YBHIST($F83,$I83,X$25,"sec","")</f>
        <v>E</v>
      </c>
      <c r="AB83" s="171" t="e">
        <f t="shared" ref="AB83" ca="1" si="314">X82-Z83</f>
        <v>#VALUE!</v>
      </c>
      <c r="AC83" s="245" t="e">
        <f t="shared" ref="AC83" ca="1" si="315">Y83+Z83</f>
        <v>#VALUE!</v>
      </c>
      <c r="AD83" s="246">
        <f ca="1">VLOOKUP($I83, 'Barcap OAD'!$A:$S, $F$26, FALSE)</f>
        <v>6.8048909999999996</v>
      </c>
      <c r="AE83" s="243" t="e">
        <f t="shared" ref="AE83" ca="1" si="316">X83*AD83/10000</f>
        <v>#VALUE!</v>
      </c>
      <c r="AF83" s="247" t="e">
        <f t="shared" ref="AF83" ca="1" si="317">W83/AE83</f>
        <v>#VALUE!</v>
      </c>
      <c r="AG83" s="237" t="e">
        <f t="shared" ref="AG83" ca="1" si="318">-AC83*AF82</f>
        <v>#VALUE!</v>
      </c>
      <c r="AH83" s="241" t="e">
        <f t="shared" ref="AH83" ca="1" si="319">AG83/K82</f>
        <v>#VALUE!</v>
      </c>
      <c r="AI83" s="237" t="e">
        <f t="shared" ref="AI83" ca="1" si="320">AL83+AK83</f>
        <v>#VALUE!</v>
      </c>
      <c r="AJ83" s="241" t="e">
        <f t="shared" ref="AJ83" ca="1" si="321">AF83-AF82</f>
        <v>#VALUE!</v>
      </c>
      <c r="AK83" s="245" t="e">
        <f t="shared" ref="AK83" ca="1" si="322">(AJ83*Y83)/2</f>
        <v>#VALUE!</v>
      </c>
      <c r="AL83" s="248" t="e">
        <f t="shared" ref="AL83" ca="1" si="323">AG83+R83</f>
        <v>#VALUE!</v>
      </c>
      <c r="AM83" s="241" t="e">
        <f t="shared" ref="AM83" ca="1" si="324">AL83/K82</f>
        <v>#VALUE!</v>
      </c>
      <c r="AN83" s="237" t="e">
        <f ca="1">SUM(AL$65:AL83)</f>
        <v>#VALUE!</v>
      </c>
      <c r="AO83" s="203" t="e">
        <f t="shared" ref="AO83" ca="1" si="325">BL83</f>
        <v>#VALUE!</v>
      </c>
      <c r="AP83" s="249" t="e">
        <f t="shared" ref="AP83" ca="1" si="326">(Z83*AF83*-1)+P83</f>
        <v>#VALUE!</v>
      </c>
      <c r="AQ83" s="250" t="e">
        <f t="shared" ref="AQ83" ca="1" si="327">AP83/K82</f>
        <v>#VALUE!</v>
      </c>
      <c r="AX83" s="206" t="str">
        <f ca="1">[2]!YBHIST($I$24,$I83,J$25,"sec","")</f>
        <v>E</v>
      </c>
      <c r="AY83" s="206" t="str">
        <f ca="1">[2]!YBPRICE($I$24,AX83&amp;"d","Market","AccruedInterest","Swap",$I83,"LMMSkew","","Model",100,"")</f>
        <v>E</v>
      </c>
      <c r="BA83" s="67">
        <f t="shared" si="17"/>
        <v>-7</v>
      </c>
      <c r="BI83" s="517" t="e">
        <f t="shared" ref="BI83" ca="1" si="328">1+S83</f>
        <v>#VALUE!</v>
      </c>
      <c r="BJ83" s="517" t="e">
        <f ca="1">PRODUCT($BI$65:BI83)-1</f>
        <v>#VALUE!</v>
      </c>
      <c r="BK83" s="517" t="e">
        <f t="shared" ref="BK83" ca="1" si="329">1+AM83</f>
        <v>#VALUE!</v>
      </c>
      <c r="BL83" s="517" t="e">
        <f ca="1">PRODUCT($BK$65:BK83)-1</f>
        <v>#VALUE!</v>
      </c>
    </row>
    <row r="84" spans="1:64" ht="15">
      <c r="A84" s="90"/>
      <c r="C84" s="222">
        <f t="shared" ref="C84" ca="1" si="330">I84+10</f>
        <v>41922</v>
      </c>
      <c r="D84" s="70">
        <f t="shared" ref="D84" ca="1" si="331">I84+35</f>
        <v>41947</v>
      </c>
      <c r="E84" s="70" t="str">
        <f t="shared" ref="E84" ca="1" si="332">"FNMA"&amp;TEXT($J$23,"0.0")&amp;"-TBA-"&amp;TEXT(C84,"mmm")</f>
        <v>FNMA3.0-TBA-Oct</v>
      </c>
      <c r="F84" s="70" t="str">
        <f t="shared" ref="F84" ca="1" si="333">"FNMA"&amp;TEXT($J$23,"0.0")&amp;"-TBA-"&amp;TEXT(D84,"mmm")</f>
        <v>FNMA3.0-TBA-Nov</v>
      </c>
      <c r="G84" s="70" t="str">
        <f t="shared" si="8"/>
        <v>FNMA3.0-TBA-GEN</v>
      </c>
      <c r="I84" s="133">
        <f ca="1">[2]!YBWORKDAY(EDATE(Base_Date, BA84), -1, "USD")</f>
        <v>41912</v>
      </c>
      <c r="J84" s="234" t="str">
        <f t="shared" ref="J84" ca="1" si="334">AX84</f>
        <v>E</v>
      </c>
      <c r="K84" s="237" t="e">
        <f t="shared" ref="K84" ca="1" si="335">AX84+AY84</f>
        <v>#VALUE!</v>
      </c>
      <c r="L84" s="237" t="e">
        <f t="shared" ca="1" si="19"/>
        <v>#VALUE!</v>
      </c>
      <c r="M84" s="238" t="str">
        <f ca="1">[2]!YBHIST($I$24,$I84,"LMMOAS","sec")</f>
        <v>E</v>
      </c>
      <c r="N84" s="239" t="str">
        <f ca="1">[2]!YBHIST($I$24,$I83,M$25,"sec","")</f>
        <v>E</v>
      </c>
      <c r="O84" s="240" t="str">
        <f ca="1">[2]!YBHIST("1 Month LIBOR",I84,"Yield","bmk","")</f>
        <v>E</v>
      </c>
      <c r="P84" s="237" t="e">
        <f t="shared" ref="P84" ca="1" si="336">K83-Q84</f>
        <v>#VALUE!</v>
      </c>
      <c r="Q84" s="171" t="str">
        <f ca="1">[2]!YBSCEN($I$24,$J83&amp;"d","Market",O$25,"Swap",$I83,"LMMSkew","","Model",100,0,29,"Gradual","ParShift|N",0,"Annualized ROR",O83,100,"",,,,"Default",,,,"Default",,)</f>
        <v>E</v>
      </c>
      <c r="R84" s="237" t="e">
        <f t="shared" ref="R84" ca="1" si="337">L84+P84</f>
        <v>#VALUE!</v>
      </c>
      <c r="S84" s="241" t="e">
        <f t="shared" ca="1" si="22"/>
        <v>#VALUE!</v>
      </c>
      <c r="T84" s="237" t="e">
        <f ca="1">SUM(R$65:R84)</f>
        <v>#VALUE!</v>
      </c>
      <c r="U84" s="241" t="e">
        <f t="shared" ref="U84" ca="1" si="338">BJ84</f>
        <v>#VALUE!</v>
      </c>
      <c r="V84" s="242">
        <f ca="1">VLOOKUP($I84, 'Barcap OAD'!$A:$S, $F$24, FALSE)</f>
        <v>-13</v>
      </c>
      <c r="W84" s="243" t="e">
        <f t="shared" ref="W84" ca="1" si="339">K84/10000*V84</f>
        <v>#VALUE!</v>
      </c>
      <c r="X84" s="244" t="str">
        <f ca="1">[2]!YBHIST($E84,$I84,X$25,"sec","")</f>
        <v>E</v>
      </c>
      <c r="Y84" s="237" t="e">
        <f t="shared" ref="Y84" ca="1" si="340">X84-X83</f>
        <v>#VALUE!</v>
      </c>
      <c r="Z84" s="171" t="e">
        <f t="shared" ref="Z84" ca="1" si="341">X83-AA83</f>
        <v>#VALUE!</v>
      </c>
      <c r="AA84" s="171" t="str">
        <f ca="1">[2]!YBHIST($F84,$I84,X$25,"sec","")</f>
        <v>E</v>
      </c>
      <c r="AB84" s="171" t="e">
        <f t="shared" ref="AB84" ca="1" si="342">X83-Z84</f>
        <v>#VALUE!</v>
      </c>
      <c r="AC84" s="245" t="e">
        <f t="shared" ref="AC84" ca="1" si="343">Y84+Z84</f>
        <v>#VALUE!</v>
      </c>
      <c r="AD84" s="246">
        <f ca="1">VLOOKUP($I84, 'Barcap OAD'!$A:$S, $F$26, FALSE)</f>
        <v>6.9646030000000003</v>
      </c>
      <c r="AE84" s="243" t="e">
        <f t="shared" ref="AE84" ca="1" si="344">X84*AD84/10000</f>
        <v>#VALUE!</v>
      </c>
      <c r="AF84" s="247" t="e">
        <f t="shared" ref="AF84" ca="1" si="345">W84/AE84</f>
        <v>#VALUE!</v>
      </c>
      <c r="AG84" s="237" t="e">
        <f t="shared" ref="AG84" ca="1" si="346">-AC84*AF83</f>
        <v>#VALUE!</v>
      </c>
      <c r="AH84" s="241" t="e">
        <f t="shared" ref="AH84" ca="1" si="347">AG84/K83</f>
        <v>#VALUE!</v>
      </c>
      <c r="AI84" s="237" t="e">
        <f t="shared" ref="AI84" ca="1" si="348">AL84+AK84</f>
        <v>#VALUE!</v>
      </c>
      <c r="AJ84" s="241" t="e">
        <f t="shared" ref="AJ84" ca="1" si="349">AF84-AF83</f>
        <v>#VALUE!</v>
      </c>
      <c r="AK84" s="245" t="e">
        <f t="shared" ref="AK84" ca="1" si="350">(AJ84*Y84)/2</f>
        <v>#VALUE!</v>
      </c>
      <c r="AL84" s="248" t="e">
        <f t="shared" ref="AL84" ca="1" si="351">AG84+R84</f>
        <v>#VALUE!</v>
      </c>
      <c r="AM84" s="241" t="e">
        <f t="shared" ref="AM84" ca="1" si="352">AL84/K83</f>
        <v>#VALUE!</v>
      </c>
      <c r="AN84" s="237" t="e">
        <f ca="1">SUM(AL$65:AL84)</f>
        <v>#VALUE!</v>
      </c>
      <c r="AO84" s="203" t="e">
        <f t="shared" ref="AO84" ca="1" si="353">BL84</f>
        <v>#VALUE!</v>
      </c>
      <c r="AP84" s="249" t="e">
        <f t="shared" ref="AP84" ca="1" si="354">(Z84*AF84*-1)+P84</f>
        <v>#VALUE!</v>
      </c>
      <c r="AQ84" s="250" t="e">
        <f t="shared" ref="AQ84" ca="1" si="355">AP84/K83</f>
        <v>#VALUE!</v>
      </c>
      <c r="AX84" s="206" t="str">
        <f ca="1">[2]!YBHIST($I$24,$I84,J$25,"sec","")</f>
        <v>E</v>
      </c>
      <c r="AY84" s="206" t="str">
        <f ca="1">[2]!YBPRICE($I$24,AX84&amp;"d","Market","AccruedInterest","Swap",$I84,"LMMSkew","","Model",100,"")</f>
        <v>E</v>
      </c>
      <c r="BA84" s="67">
        <f t="shared" si="17"/>
        <v>-6</v>
      </c>
      <c r="BI84" s="517" t="e">
        <f t="shared" ref="BI84" ca="1" si="356">1+S84</f>
        <v>#VALUE!</v>
      </c>
      <c r="BJ84" s="517" t="e">
        <f ca="1">PRODUCT($BI$65:BI84)-1</f>
        <v>#VALUE!</v>
      </c>
      <c r="BK84" s="517" t="e">
        <f t="shared" ref="BK84" ca="1" si="357">1+AM84</f>
        <v>#VALUE!</v>
      </c>
      <c r="BL84" s="517" t="e">
        <f ca="1">PRODUCT($BK$65:BK84)-1</f>
        <v>#VALUE!</v>
      </c>
    </row>
    <row r="85" spans="1:64" ht="15">
      <c r="A85" s="90"/>
      <c r="C85" s="222">
        <f t="shared" ref="C85:C86" ca="1" si="358">I85+10</f>
        <v>41953</v>
      </c>
      <c r="D85" s="70">
        <f t="shared" ref="D85:D86" ca="1" si="359">I85+35</f>
        <v>41978</v>
      </c>
      <c r="E85" s="70" t="str">
        <f t="shared" ref="E85:E86" ca="1" si="360">"FNMA"&amp;TEXT($J$23,"0.0")&amp;"-TBA-"&amp;TEXT(C85,"mmm")</f>
        <v>FNMA3.0-TBA-Nov</v>
      </c>
      <c r="F85" s="70" t="str">
        <f t="shared" ref="F85:F86" ca="1" si="361">"FNMA"&amp;TEXT($J$23,"0.0")&amp;"-TBA-"&amp;TEXT(D85,"mmm")</f>
        <v>FNMA3.0-TBA-Dec</v>
      </c>
      <c r="G85" s="70" t="str">
        <f t="shared" si="8"/>
        <v>FNMA3.0-TBA-GEN</v>
      </c>
      <c r="I85" s="133">
        <f ca="1">[2]!YBWORKDAY(EDATE(Base_Date, BA85), -1, "USD")</f>
        <v>41943</v>
      </c>
      <c r="J85" s="217" t="str">
        <f t="shared" ref="J85:J87" ca="1" si="362">AX85</f>
        <v>E</v>
      </c>
      <c r="K85" s="80" t="e">
        <f t="shared" ref="K85:K87" ca="1" si="363">AX85+AY85</f>
        <v>#VALUE!</v>
      </c>
      <c r="L85" s="80" t="e">
        <f t="shared" ref="L85:L87" ca="1" si="364">K85-K84</f>
        <v>#VALUE!</v>
      </c>
      <c r="M85" s="81" t="str">
        <f ca="1">[2]!YBHIST($I$24,$I85,"LMMOAS","sec")</f>
        <v>E</v>
      </c>
      <c r="N85" s="73" t="str">
        <f ca="1">[2]!YBHIST($I$24,$I84,M$25,"sec","")</f>
        <v>E</v>
      </c>
      <c r="O85" s="170" t="str">
        <f ca="1">[2]!YBHIST("1 Month LIBOR",I85,"Yield","bmk","")</f>
        <v>E</v>
      </c>
      <c r="P85" s="80" t="e">
        <f t="shared" ref="P85:P87" ca="1" si="365">K84-Q85</f>
        <v>#VALUE!</v>
      </c>
      <c r="Q85" s="82" t="str">
        <f ca="1">[2]!YBSCEN($I$24,$J84&amp;"d","Market",O$25,"Swap",$I84,"LMMSkew","","Model",100,0,29,"Gradual","ParShift|N",0,"Annualized ROR",O84,100,"",,,,"Default",,,,"Default",,)</f>
        <v>E</v>
      </c>
      <c r="R85" s="80" t="e">
        <f t="shared" ref="R85:R87" ca="1" si="366">L85+P85</f>
        <v>#VALUE!</v>
      </c>
      <c r="S85" s="83" t="e">
        <f t="shared" ref="S85:S87" ca="1" si="367">R85/K84</f>
        <v>#VALUE!</v>
      </c>
      <c r="T85" s="80" t="e">
        <f ca="1">SUM(R$65:R85)</f>
        <v>#VALUE!</v>
      </c>
      <c r="U85" s="83" t="e">
        <f t="shared" ref="U85:U87" ca="1" si="368">BJ85</f>
        <v>#VALUE!</v>
      </c>
      <c r="V85" s="84">
        <f ca="1">VLOOKUP($I85, 'Barcap OAD'!$A:$S, $F$24, FALSE)</f>
        <v>-16.3</v>
      </c>
      <c r="W85" s="172" t="e">
        <f t="shared" ref="W85:W87" ca="1" si="369">K85/10000*V85</f>
        <v>#VALUE!</v>
      </c>
      <c r="X85" s="185" t="str">
        <f ca="1">[2]!YBHIST($E85,$I85,X$25,"sec","")</f>
        <v>E</v>
      </c>
      <c r="Y85" s="80" t="e">
        <f t="shared" ref="Y85:Y87" ca="1" si="370">X85-X84</f>
        <v>#VALUE!</v>
      </c>
      <c r="Z85" s="82" t="e">
        <f t="shared" ref="Z85:Z87" ca="1" si="371">X84-AA84</f>
        <v>#VALUE!</v>
      </c>
      <c r="AA85" s="82" t="str">
        <f ca="1">[2]!YBHIST($F85,$I85,X$25,"sec","")</f>
        <v>E</v>
      </c>
      <c r="AB85" s="82" t="e">
        <f t="shared" ref="AB85:AB87" ca="1" si="372">X84-Z85</f>
        <v>#VALUE!</v>
      </c>
      <c r="AC85" s="187" t="e">
        <f t="shared" ref="AC85:AC87" ca="1" si="373">Y85+Z85</f>
        <v>#VALUE!</v>
      </c>
      <c r="AD85" s="189">
        <f ca="1">VLOOKUP($I85, 'Barcap OAD'!$A:$S, $F$26, FALSE)</f>
        <v>6.6523269999999997</v>
      </c>
      <c r="AE85" s="172" t="e">
        <f t="shared" ref="AE85:AE87" ca="1" si="374">X85*AD85/10000</f>
        <v>#VALUE!</v>
      </c>
      <c r="AF85" s="86" t="e">
        <f t="shared" ref="AF85:AF87" ca="1" si="375">W85/AE85</f>
        <v>#VALUE!</v>
      </c>
      <c r="AG85" s="80" t="e">
        <f t="shared" ref="AG85:AG87" ca="1" si="376">-AC85*AF84</f>
        <v>#VALUE!</v>
      </c>
      <c r="AH85" s="83" t="e">
        <f t="shared" ref="AH85:AH87" ca="1" si="377">AG85/K84</f>
        <v>#VALUE!</v>
      </c>
      <c r="AI85" s="80" t="e">
        <f t="shared" ref="AI85:AI87" ca="1" si="378">AL85+AK85</f>
        <v>#VALUE!</v>
      </c>
      <c r="AJ85" s="83" t="e">
        <f t="shared" ref="AJ85:AJ87" ca="1" si="379">AF85-AF84</f>
        <v>#VALUE!</v>
      </c>
      <c r="AK85" s="187" t="e">
        <f t="shared" ref="AK85:AK87" ca="1" si="380">(AJ85*Y85)/2</f>
        <v>#VALUE!</v>
      </c>
      <c r="AL85" s="192" t="e">
        <f t="shared" ref="AL85:AL87" ca="1" si="381">AG85+R85</f>
        <v>#VALUE!</v>
      </c>
      <c r="AM85" s="83" t="e">
        <f t="shared" ref="AM85:AM87" ca="1" si="382">AL85/K84</f>
        <v>#VALUE!</v>
      </c>
      <c r="AN85" s="80" t="e">
        <f ca="1">SUM(AL$65:AL85)</f>
        <v>#VALUE!</v>
      </c>
      <c r="AO85" s="109" t="e">
        <f t="shared" ref="AO85:AO87" ca="1" si="383">BL85</f>
        <v>#VALUE!</v>
      </c>
      <c r="AP85" s="194" t="e">
        <f t="shared" ref="AP85:AP87" ca="1" si="384">(Z85*AF85*-1)+P85</f>
        <v>#VALUE!</v>
      </c>
      <c r="AQ85" s="200" t="e">
        <f t="shared" ref="AQ85:AQ87" ca="1" si="385">AP85/K84</f>
        <v>#VALUE!</v>
      </c>
      <c r="AX85" s="206" t="str">
        <f ca="1">[2]!YBHIST($I$24,$I85,J$25,"sec","")</f>
        <v>E</v>
      </c>
      <c r="AY85" s="206" t="str">
        <f ca="1">[2]!YBPRICE($I$24,AX85&amp;"d","Market","AccruedInterest","Swap",$I85,"LMMSkew","","Model",100,"")</f>
        <v>E</v>
      </c>
      <c r="BA85" s="67">
        <f t="shared" si="17"/>
        <v>-5</v>
      </c>
      <c r="BI85" s="517" t="e">
        <f t="shared" ref="BI85:BI86" ca="1" si="386">1+S85</f>
        <v>#VALUE!</v>
      </c>
      <c r="BJ85" s="517" t="e">
        <f ca="1">PRODUCT($BI$65:BI85)-1</f>
        <v>#VALUE!</v>
      </c>
      <c r="BK85" s="517" t="e">
        <f t="shared" ref="BK85:BK86" ca="1" si="387">1+AM85</f>
        <v>#VALUE!</v>
      </c>
      <c r="BL85" s="517" t="e">
        <f ca="1">PRODUCT($BK$65:BK85)-1</f>
        <v>#VALUE!</v>
      </c>
    </row>
    <row r="86" spans="1:64" ht="15">
      <c r="A86" s="90"/>
      <c r="C86" s="222">
        <f t="shared" ca="1" si="358"/>
        <v>41981</v>
      </c>
      <c r="D86" s="70">
        <f t="shared" ca="1" si="359"/>
        <v>42006</v>
      </c>
      <c r="E86" s="70" t="str">
        <f t="shared" ca="1" si="360"/>
        <v>FNMA3.0-TBA-Dec</v>
      </c>
      <c r="F86" s="70" t="str">
        <f t="shared" ca="1" si="361"/>
        <v>FNMA3.0-TBA-Jan</v>
      </c>
      <c r="G86" s="70" t="str">
        <f t="shared" si="8"/>
        <v>FNMA3.0-TBA-GEN</v>
      </c>
      <c r="I86" s="133">
        <f ca="1">[2]!YBWORKDAY(EDATE(Base_Date, BA86), -1, "USD")</f>
        <v>41971</v>
      </c>
      <c r="J86" s="234" t="str">
        <f t="shared" ca="1" si="362"/>
        <v>E</v>
      </c>
      <c r="K86" s="237" t="e">
        <f t="shared" ca="1" si="363"/>
        <v>#VALUE!</v>
      </c>
      <c r="L86" s="237" t="e">
        <f t="shared" ca="1" si="364"/>
        <v>#VALUE!</v>
      </c>
      <c r="M86" s="238" t="str">
        <f ca="1">[2]!YBHIST($I$24,$I86,"LMMOAS","sec")</f>
        <v>E</v>
      </c>
      <c r="N86" s="239" t="str">
        <f ca="1">[2]!YBHIST($I$24,$I85,M$25,"sec","")</f>
        <v>E</v>
      </c>
      <c r="O86" s="240" t="str">
        <f ca="1">[2]!YBHIST("1 Month LIBOR",I86,"Yield","bmk","")</f>
        <v>E</v>
      </c>
      <c r="P86" s="237" t="e">
        <f t="shared" ca="1" si="365"/>
        <v>#VALUE!</v>
      </c>
      <c r="Q86" s="171" t="str">
        <f ca="1">[2]!YBSCEN($I$24,$J85&amp;"d","Market",O$25,"Swap",$I85,"LMMSkew","","Model",100,0,29,"Gradual","ParShift|N",0,"Annualized ROR",O85,100,"",,,,"Default",,,,"Default",,)</f>
        <v>E</v>
      </c>
      <c r="R86" s="237" t="e">
        <f t="shared" ca="1" si="366"/>
        <v>#VALUE!</v>
      </c>
      <c r="S86" s="241" t="e">
        <f t="shared" ca="1" si="367"/>
        <v>#VALUE!</v>
      </c>
      <c r="T86" s="237" t="e">
        <f ca="1">SUM(R$65:R86)</f>
        <v>#VALUE!</v>
      </c>
      <c r="U86" s="241" t="e">
        <f t="shared" ca="1" si="368"/>
        <v>#VALUE!</v>
      </c>
      <c r="V86" s="242">
        <f ca="1">VLOOKUP($I86, 'Barcap OAD'!$A:$S, $F$24, FALSE)</f>
        <v>-18.8</v>
      </c>
      <c r="W86" s="243" t="e">
        <f t="shared" ca="1" si="369"/>
        <v>#VALUE!</v>
      </c>
      <c r="X86" s="244" t="str">
        <f ca="1">[2]!YBHIST($E86,$I86,X$25,"sec","")</f>
        <v>E</v>
      </c>
      <c r="Y86" s="237" t="e">
        <f t="shared" ca="1" si="370"/>
        <v>#VALUE!</v>
      </c>
      <c r="Z86" s="171" t="e">
        <f t="shared" ca="1" si="371"/>
        <v>#VALUE!</v>
      </c>
      <c r="AA86" s="171" t="str">
        <f ca="1">[2]!YBHIST($F86,$I86,X$25,"sec","")</f>
        <v>E</v>
      </c>
      <c r="AB86" s="171" t="e">
        <f t="shared" ca="1" si="372"/>
        <v>#VALUE!</v>
      </c>
      <c r="AC86" s="245" t="e">
        <f t="shared" ca="1" si="373"/>
        <v>#VALUE!</v>
      </c>
      <c r="AD86" s="246">
        <f ca="1">VLOOKUP($I86, 'Barcap OAD'!$A:$S, $F$26, FALSE)</f>
        <v>6.2499140000000004</v>
      </c>
      <c r="AE86" s="243" t="e">
        <f t="shared" ca="1" si="374"/>
        <v>#VALUE!</v>
      </c>
      <c r="AF86" s="247" t="e">
        <f t="shared" ca="1" si="375"/>
        <v>#VALUE!</v>
      </c>
      <c r="AG86" s="237" t="e">
        <f t="shared" ca="1" si="376"/>
        <v>#VALUE!</v>
      </c>
      <c r="AH86" s="241" t="e">
        <f t="shared" ca="1" si="377"/>
        <v>#VALUE!</v>
      </c>
      <c r="AI86" s="237" t="e">
        <f t="shared" ca="1" si="378"/>
        <v>#VALUE!</v>
      </c>
      <c r="AJ86" s="241" t="e">
        <f t="shared" ca="1" si="379"/>
        <v>#VALUE!</v>
      </c>
      <c r="AK86" s="245" t="e">
        <f t="shared" ca="1" si="380"/>
        <v>#VALUE!</v>
      </c>
      <c r="AL86" s="248" t="e">
        <f t="shared" ca="1" si="381"/>
        <v>#VALUE!</v>
      </c>
      <c r="AM86" s="241" t="e">
        <f t="shared" ca="1" si="382"/>
        <v>#VALUE!</v>
      </c>
      <c r="AN86" s="237" t="e">
        <f ca="1">SUM(AL$65:AL86)</f>
        <v>#VALUE!</v>
      </c>
      <c r="AO86" s="203" t="e">
        <f t="shared" ca="1" si="383"/>
        <v>#VALUE!</v>
      </c>
      <c r="AP86" s="249" t="e">
        <f t="shared" ca="1" si="384"/>
        <v>#VALUE!</v>
      </c>
      <c r="AQ86" s="250" t="e">
        <f t="shared" ca="1" si="385"/>
        <v>#VALUE!</v>
      </c>
      <c r="AX86" s="206" t="str">
        <f ca="1">[2]!YBHIST($I$24,$I86,J$25,"sec","")</f>
        <v>E</v>
      </c>
      <c r="AY86" s="206" t="str">
        <f ca="1">[2]!YBPRICE($I$24,AX86&amp;"d","Market","AccruedInterest","Swap",$I86,"LMMSkew","","Model",100,"")</f>
        <v>E</v>
      </c>
      <c r="BA86" s="67">
        <f t="shared" si="17"/>
        <v>-4</v>
      </c>
      <c r="BI86" s="517" t="e">
        <f t="shared" ca="1" si="386"/>
        <v>#VALUE!</v>
      </c>
      <c r="BJ86" s="517" t="e">
        <f ca="1">PRODUCT($BI$65:BI86)-1</f>
        <v>#VALUE!</v>
      </c>
      <c r="BK86" s="517" t="e">
        <f t="shared" ca="1" si="387"/>
        <v>#VALUE!</v>
      </c>
      <c r="BL86" s="517" t="e">
        <f ca="1">PRODUCT($BK$65:BK86)-1</f>
        <v>#VALUE!</v>
      </c>
    </row>
    <row r="87" spans="1:64" ht="15">
      <c r="A87" s="90"/>
      <c r="C87" s="222">
        <f t="shared" ref="C87" ca="1" si="388">I87+10</f>
        <v>42014</v>
      </c>
      <c r="D87" s="70">
        <f t="shared" ref="D87" ca="1" si="389">I87+35</f>
        <v>42039</v>
      </c>
      <c r="E87" s="70" t="str">
        <f t="shared" ref="E87" ca="1" si="390">"FNMA"&amp;TEXT($J$23,"0.0")&amp;"-TBA-"&amp;TEXT(C87,"mmm")</f>
        <v>FNMA3.0-TBA-Jan</v>
      </c>
      <c r="F87" s="70" t="str">
        <f t="shared" ref="F87" ca="1" si="391">"FNMA"&amp;TEXT($J$23,"0.0")&amp;"-TBA-"&amp;TEXT(D87,"mmm")</f>
        <v>FNMA3.0-TBA-Feb</v>
      </c>
      <c r="G87" s="70" t="str">
        <f t="shared" si="8"/>
        <v>FNMA3.0-TBA-GEN</v>
      </c>
      <c r="I87" s="133">
        <f ca="1">[2]!YBWORKDAY(EDATE(Base_Date, BA87), -1, "USD")</f>
        <v>42004</v>
      </c>
      <c r="J87" s="234" t="str">
        <f t="shared" ca="1" si="362"/>
        <v>E</v>
      </c>
      <c r="K87" s="237" t="e">
        <f t="shared" ca="1" si="363"/>
        <v>#VALUE!</v>
      </c>
      <c r="L87" s="237" t="e">
        <f t="shared" ca="1" si="364"/>
        <v>#VALUE!</v>
      </c>
      <c r="M87" s="238" t="str">
        <f ca="1">[2]!YBHIST($I$24,$I87,"LMMOAS","sec")</f>
        <v>E</v>
      </c>
      <c r="N87" s="239" t="str">
        <f ca="1">[2]!YBHIST($I$24,$I86,M$25,"sec","")</f>
        <v>E</v>
      </c>
      <c r="O87" s="240" t="str">
        <f ca="1">[2]!YBHIST("1 Month LIBOR",I87,"Yield","bmk","")</f>
        <v>E</v>
      </c>
      <c r="P87" s="237" t="e">
        <f t="shared" ca="1" si="365"/>
        <v>#VALUE!</v>
      </c>
      <c r="Q87" s="171" t="str">
        <f ca="1">[2]!YBSCEN($I$24,$J86&amp;"d","Market",O$25,"Swap",$I86,"LMMSkew","","Model",100,0,29,"Gradual","ParShift|N",0,"Annualized ROR",O86,100,"",,,,"Default",,,,"Default",,)</f>
        <v>E</v>
      </c>
      <c r="R87" s="237" t="e">
        <f t="shared" ca="1" si="366"/>
        <v>#VALUE!</v>
      </c>
      <c r="S87" s="241" t="e">
        <f t="shared" ca="1" si="367"/>
        <v>#VALUE!</v>
      </c>
      <c r="T87" s="237" t="e">
        <f ca="1">SUM(R$65:R87)</f>
        <v>#VALUE!</v>
      </c>
      <c r="U87" s="241" t="e">
        <f t="shared" ca="1" si="368"/>
        <v>#VALUE!</v>
      </c>
      <c r="V87" s="242">
        <f ca="1">VLOOKUP($I87, 'Barcap OAD'!$A:$S, $F$24, FALSE)</f>
        <v>-19.2</v>
      </c>
      <c r="W87" s="243" t="e">
        <f t="shared" ca="1" si="369"/>
        <v>#VALUE!</v>
      </c>
      <c r="X87" s="244" t="str">
        <f ca="1">[2]!YBHIST($E87,$I87,X$25,"sec","")</f>
        <v>E</v>
      </c>
      <c r="Y87" s="237" t="e">
        <f t="shared" ca="1" si="370"/>
        <v>#VALUE!</v>
      </c>
      <c r="Z87" s="171" t="e">
        <f t="shared" ca="1" si="371"/>
        <v>#VALUE!</v>
      </c>
      <c r="AA87" s="171" t="str">
        <f ca="1">[2]!YBHIST($F87,$I87,X$25,"sec","")</f>
        <v>E</v>
      </c>
      <c r="AB87" s="171" t="e">
        <f t="shared" ca="1" si="372"/>
        <v>#VALUE!</v>
      </c>
      <c r="AC87" s="245" t="e">
        <f t="shared" ca="1" si="373"/>
        <v>#VALUE!</v>
      </c>
      <c r="AD87" s="246">
        <f ca="1">VLOOKUP($I87, 'Barcap OAD'!$A:$S, $F$26, FALSE)</f>
        <v>5.9987959999999996</v>
      </c>
      <c r="AE87" s="243" t="e">
        <f t="shared" ca="1" si="374"/>
        <v>#VALUE!</v>
      </c>
      <c r="AF87" s="247" t="e">
        <f t="shared" ca="1" si="375"/>
        <v>#VALUE!</v>
      </c>
      <c r="AG87" s="237" t="e">
        <f t="shared" ca="1" si="376"/>
        <v>#VALUE!</v>
      </c>
      <c r="AH87" s="241" t="e">
        <f t="shared" ca="1" si="377"/>
        <v>#VALUE!</v>
      </c>
      <c r="AI87" s="237" t="e">
        <f t="shared" ca="1" si="378"/>
        <v>#VALUE!</v>
      </c>
      <c r="AJ87" s="241" t="e">
        <f t="shared" ca="1" si="379"/>
        <v>#VALUE!</v>
      </c>
      <c r="AK87" s="245" t="e">
        <f t="shared" ca="1" si="380"/>
        <v>#VALUE!</v>
      </c>
      <c r="AL87" s="248" t="e">
        <f t="shared" ca="1" si="381"/>
        <v>#VALUE!</v>
      </c>
      <c r="AM87" s="241" t="e">
        <f t="shared" ca="1" si="382"/>
        <v>#VALUE!</v>
      </c>
      <c r="AN87" s="237" t="e">
        <f ca="1">SUM(AL$65:AL87)</f>
        <v>#VALUE!</v>
      </c>
      <c r="AO87" s="203" t="e">
        <f t="shared" ca="1" si="383"/>
        <v>#VALUE!</v>
      </c>
      <c r="AP87" s="249" t="e">
        <f t="shared" ca="1" si="384"/>
        <v>#VALUE!</v>
      </c>
      <c r="AQ87" s="250" t="e">
        <f t="shared" ca="1" si="385"/>
        <v>#VALUE!</v>
      </c>
      <c r="AX87" s="206" t="str">
        <f ca="1">[2]!YBHIST($I$24,$I87,J$25,"sec","")</f>
        <v>E</v>
      </c>
      <c r="AY87" s="206" t="str">
        <f ca="1">[2]!YBPRICE($I$24,AX87&amp;"d","Market","AccruedInterest","Swap",$I87,"LMMSkew","","Model",100,"")</f>
        <v>E</v>
      </c>
      <c r="BA87" s="67">
        <f t="shared" si="17"/>
        <v>-3</v>
      </c>
      <c r="BI87" s="517" t="e">
        <f t="shared" ref="BI87" ca="1" si="392">1+S87</f>
        <v>#VALUE!</v>
      </c>
      <c r="BJ87" s="517" t="e">
        <f ca="1">PRODUCT($BI$65:BI87)-1</f>
        <v>#VALUE!</v>
      </c>
      <c r="BK87" s="517" t="e">
        <f t="shared" ref="BK87" ca="1" si="393">1+AM87</f>
        <v>#VALUE!</v>
      </c>
      <c r="BL87" s="517" t="e">
        <f ca="1">PRODUCT($BK$65:BK87)-1</f>
        <v>#VALUE!</v>
      </c>
    </row>
    <row r="88" spans="1:64" ht="15">
      <c r="A88" s="90"/>
      <c r="C88" s="222">
        <f t="shared" ref="C88" ca="1" si="394">I88+10</f>
        <v>42044</v>
      </c>
      <c r="D88" s="70">
        <f t="shared" ref="D88" ca="1" si="395">I88+35</f>
        <v>42069</v>
      </c>
      <c r="E88" s="70" t="str">
        <f t="shared" ref="E88" ca="1" si="396">"FNMA"&amp;TEXT($J$23,"0.0")&amp;"-TBA-"&amp;TEXT(C88,"mmm")</f>
        <v>FNMA3.0-TBA-Feb</v>
      </c>
      <c r="F88" s="70" t="str">
        <f t="shared" ref="F88" ca="1" si="397">"FNMA"&amp;TEXT($J$23,"0.0")&amp;"-TBA-"&amp;TEXT(D88,"mmm")</f>
        <v>FNMA3.0-TBA-Mar</v>
      </c>
      <c r="G88" s="70" t="str">
        <f t="shared" si="8"/>
        <v>FNMA3.0-TBA-GEN</v>
      </c>
      <c r="I88" s="133">
        <f ca="1">[2]!YBWORKDAY(EDATE(Base_Date, BA88), -1, "USD")</f>
        <v>42034</v>
      </c>
      <c r="J88" s="234" t="str">
        <f t="shared" ref="J88" ca="1" si="398">AX88</f>
        <v>E</v>
      </c>
      <c r="K88" s="237" t="e">
        <f t="shared" ref="K88" ca="1" si="399">AX88+AY88</f>
        <v>#VALUE!</v>
      </c>
      <c r="L88" s="237" t="e">
        <f t="shared" ref="L88" ca="1" si="400">K88-K87</f>
        <v>#VALUE!</v>
      </c>
      <c r="M88" s="238" t="str">
        <f ca="1">[2]!YBHIST($I$24,$I88,"LMMOAS","sec")</f>
        <v>E</v>
      </c>
      <c r="N88" s="239" t="str">
        <f ca="1">[2]!YBHIST($I$24,$I87,M$25,"sec","")</f>
        <v>E</v>
      </c>
      <c r="O88" s="240" t="str">
        <f ca="1">[2]!YBHIST("1 Month LIBOR",I88,"Yield","bmk","")</f>
        <v>E</v>
      </c>
      <c r="P88" s="237" t="e">
        <f t="shared" ref="P88" ca="1" si="401">K87-Q88</f>
        <v>#VALUE!</v>
      </c>
      <c r="Q88" s="171" t="str">
        <f ca="1">[2]!YBSCEN($I$24,$J87&amp;"d","Market",O$25,"Swap",$I87,"LMMSkew","","Model",100,0,29,"Gradual","ParShift|N",0,"Annualized ROR",O87,100,"",,,,"Default",,,,"Default",,)</f>
        <v>E</v>
      </c>
      <c r="R88" s="237" t="e">
        <f t="shared" ref="R88" ca="1" si="402">L88+P88</f>
        <v>#VALUE!</v>
      </c>
      <c r="S88" s="241" t="e">
        <f t="shared" ref="S88" ca="1" si="403">R88/K87</f>
        <v>#VALUE!</v>
      </c>
      <c r="T88" s="237" t="e">
        <f ca="1">SUM(R$65:R88)</f>
        <v>#VALUE!</v>
      </c>
      <c r="U88" s="241" t="e">
        <f t="shared" ref="U88" ca="1" si="404">BJ88</f>
        <v>#VALUE!</v>
      </c>
      <c r="V88" s="242">
        <f ca="1">VLOOKUP($I88, 'Barcap OAD'!$A:$S, $F$24, FALSE)</f>
        <v>-22.6</v>
      </c>
      <c r="W88" s="243" t="e">
        <f t="shared" ref="W88" ca="1" si="405">K88/10000*V88</f>
        <v>#VALUE!</v>
      </c>
      <c r="X88" s="244" t="str">
        <f ca="1">[2]!YBHIST($E88,$I88,X$25,"sec","")</f>
        <v>E</v>
      </c>
      <c r="Y88" s="237" t="e">
        <f t="shared" ref="Y88" ca="1" si="406">X88-X87</f>
        <v>#VALUE!</v>
      </c>
      <c r="Z88" s="171" t="e">
        <f t="shared" ref="Z88" ca="1" si="407">X87-AA87</f>
        <v>#VALUE!</v>
      </c>
      <c r="AA88" s="171" t="str">
        <f ca="1">[2]!YBHIST($F88,$I88,X$25,"sec","")</f>
        <v>E</v>
      </c>
      <c r="AB88" s="171" t="e">
        <f t="shared" ref="AB88" ca="1" si="408">X87-Z88</f>
        <v>#VALUE!</v>
      </c>
      <c r="AC88" s="245" t="e">
        <f t="shared" ref="AC88" ca="1" si="409">Y88+Z88</f>
        <v>#VALUE!</v>
      </c>
      <c r="AD88" s="246">
        <f ca="1">VLOOKUP($I88, 'Barcap OAD'!$A:$S, $F$26, FALSE)</f>
        <v>5.4045230000000002</v>
      </c>
      <c r="AE88" s="243" t="e">
        <f t="shared" ref="AE88" ca="1" si="410">X88*AD88/10000</f>
        <v>#VALUE!</v>
      </c>
      <c r="AF88" s="247" t="e">
        <f t="shared" ref="AF88" ca="1" si="411">W88/AE88</f>
        <v>#VALUE!</v>
      </c>
      <c r="AG88" s="237" t="e">
        <f t="shared" ref="AG88" ca="1" si="412">-AC88*AF87</f>
        <v>#VALUE!</v>
      </c>
      <c r="AH88" s="241" t="e">
        <f t="shared" ref="AH88" ca="1" si="413">AG88/K87</f>
        <v>#VALUE!</v>
      </c>
      <c r="AI88" s="237" t="e">
        <f t="shared" ref="AI88" ca="1" si="414">AL88+AK88</f>
        <v>#VALUE!</v>
      </c>
      <c r="AJ88" s="241" t="e">
        <f t="shared" ref="AJ88" ca="1" si="415">AF88-AF87</f>
        <v>#VALUE!</v>
      </c>
      <c r="AK88" s="245" t="e">
        <f t="shared" ref="AK88" ca="1" si="416">(AJ88*Y88)/2</f>
        <v>#VALUE!</v>
      </c>
      <c r="AL88" s="248" t="e">
        <f t="shared" ref="AL88" ca="1" si="417">AG88+R88</f>
        <v>#VALUE!</v>
      </c>
      <c r="AM88" s="241" t="e">
        <f t="shared" ref="AM88" ca="1" si="418">AL88/K87</f>
        <v>#VALUE!</v>
      </c>
      <c r="AN88" s="237" t="e">
        <f ca="1">SUM(AL$65:AL88)</f>
        <v>#VALUE!</v>
      </c>
      <c r="AO88" s="203" t="e">
        <f t="shared" ref="AO88" ca="1" si="419">BL88</f>
        <v>#VALUE!</v>
      </c>
      <c r="AP88" s="249" t="e">
        <f t="shared" ref="AP88" ca="1" si="420">(Z88*AF88*-1)+P88</f>
        <v>#VALUE!</v>
      </c>
      <c r="AQ88" s="250" t="e">
        <f t="shared" ref="AQ88" ca="1" si="421">AP88/K87</f>
        <v>#VALUE!</v>
      </c>
      <c r="AX88" s="206" t="str">
        <f ca="1">[2]!YBHIST($I$24,$I88,J$25,"sec","")</f>
        <v>E</v>
      </c>
      <c r="AY88" s="206" t="str">
        <f ca="1">[2]!YBPRICE($I$24,AX88&amp;"d","Market","AccruedInterest","Swap",$I88,"LMMSkew","","Model",100,"")</f>
        <v>E</v>
      </c>
      <c r="BA88" s="67">
        <f t="shared" ref="BA88" si="422">BA89-1</f>
        <v>-2</v>
      </c>
      <c r="BI88" s="517" t="e">
        <f t="shared" ref="BI88" ca="1" si="423">1+S88</f>
        <v>#VALUE!</v>
      </c>
      <c r="BJ88" s="517" t="e">
        <f ca="1">PRODUCT($BI$65:BI88)-1</f>
        <v>#VALUE!</v>
      </c>
      <c r="BK88" s="517" t="e">
        <f t="shared" ref="BK88" ca="1" si="424">1+AM88</f>
        <v>#VALUE!</v>
      </c>
      <c r="BL88" s="517" t="e">
        <f ca="1">PRODUCT($BK$65:BK88)-1</f>
        <v>#VALUE!</v>
      </c>
    </row>
    <row r="89" spans="1:64" ht="15">
      <c r="A89" s="90"/>
      <c r="C89" s="222">
        <f t="shared" ref="C89" ca="1" si="425">I89+10</f>
        <v>42072</v>
      </c>
      <c r="D89" s="70">
        <f t="shared" ref="D89" ca="1" si="426">I89+35</f>
        <v>42097</v>
      </c>
      <c r="E89" s="70" t="str">
        <f t="shared" ref="E89" ca="1" si="427">"FNMA"&amp;TEXT($J$23,"0.0")&amp;"-TBA-"&amp;TEXT(C89,"mmm")</f>
        <v>FNMA3.0-TBA-Mar</v>
      </c>
      <c r="F89" s="70" t="str">
        <f t="shared" ref="F89" ca="1" si="428">"FNMA"&amp;TEXT($J$23,"0.0")&amp;"-TBA-"&amp;TEXT(D89,"mmm")</f>
        <v>FNMA3.0-TBA-Apr</v>
      </c>
      <c r="G89" s="70" t="str">
        <f t="shared" si="8"/>
        <v>FNMA3.0-TBA-GEN</v>
      </c>
      <c r="I89" s="133">
        <f ca="1">[2]!YBWORKDAY(EDATE(Base_Date, BA89), -1, "USD")</f>
        <v>42062</v>
      </c>
      <c r="J89" s="234" t="str">
        <f t="shared" ref="J89" ca="1" si="429">AX89</f>
        <v>E</v>
      </c>
      <c r="K89" s="237" t="e">
        <f t="shared" ref="K89" ca="1" si="430">AX89+AY89</f>
        <v>#VALUE!</v>
      </c>
      <c r="L89" s="237" t="e">
        <f t="shared" ref="L89" ca="1" si="431">K89-K88</f>
        <v>#VALUE!</v>
      </c>
      <c r="M89" s="238" t="str">
        <f ca="1">[2]!YBHIST($I$24,$I89,"LMMOAS","sec")</f>
        <v>E</v>
      </c>
      <c r="N89" s="239" t="str">
        <f ca="1">[2]!YBHIST($I$24,$I88,M$25,"sec","")</f>
        <v>E</v>
      </c>
      <c r="O89" s="240" t="str">
        <f ca="1">[2]!YBHIST("1 Month LIBOR",I89,"Yield","bmk","")</f>
        <v>E</v>
      </c>
      <c r="P89" s="237" t="e">
        <f t="shared" ref="P89" ca="1" si="432">K88-Q89</f>
        <v>#VALUE!</v>
      </c>
      <c r="Q89" s="171" t="str">
        <f ca="1">[2]!YBSCEN($I$24,$J88&amp;"d","Market",O$25,"Swap",$I88,"LMMSkew","","Model",100,0,29,"Gradual","ParShift|N",0,"Annualized ROR",O88,100,"",,,,"Default",,,,"Default",,)</f>
        <v>E</v>
      </c>
      <c r="R89" s="237" t="e">
        <f t="shared" ref="R89" ca="1" si="433">L89+P89</f>
        <v>#VALUE!</v>
      </c>
      <c r="S89" s="241" t="e">
        <f t="shared" ref="S89" ca="1" si="434">R89/K88</f>
        <v>#VALUE!</v>
      </c>
      <c r="T89" s="237" t="e">
        <f ca="1">SUM(R$65:R89)</f>
        <v>#VALUE!</v>
      </c>
      <c r="U89" s="241" t="e">
        <f t="shared" ref="U89" ca="1" si="435">BJ89</f>
        <v>#VALUE!</v>
      </c>
      <c r="V89" s="242">
        <f ca="1">VLOOKUP($I89, 'Barcap OAD'!$A:$S, $F$24, FALSE)</f>
        <v>-16.5</v>
      </c>
      <c r="W89" s="243" t="e">
        <f t="shared" ref="W89" ca="1" si="436">K89/10000*V89</f>
        <v>#VALUE!</v>
      </c>
      <c r="X89" s="244" t="str">
        <f ca="1">[2]!YBHIST($E89,$I89,X$25,"sec","")</f>
        <v>E</v>
      </c>
      <c r="Y89" s="237" t="e">
        <f t="shared" ref="Y89" ca="1" si="437">X89-X88</f>
        <v>#VALUE!</v>
      </c>
      <c r="Z89" s="171" t="e">
        <f t="shared" ref="Z89" ca="1" si="438">X88-AA88</f>
        <v>#VALUE!</v>
      </c>
      <c r="AA89" s="171" t="str">
        <f ca="1">[2]!YBHIST($F89,$I89,X$25,"sec","")</f>
        <v>E</v>
      </c>
      <c r="AB89" s="171" t="e">
        <f t="shared" ref="AB89" ca="1" si="439">X88-Z89</f>
        <v>#VALUE!</v>
      </c>
      <c r="AC89" s="245" t="e">
        <f t="shared" ref="AC89" ca="1" si="440">Y89+Z89</f>
        <v>#VALUE!</v>
      </c>
      <c r="AD89" s="246">
        <f ca="1">VLOOKUP($I89, 'Barcap OAD'!$A:$S, $F$26, FALSE)</f>
        <v>6.1613049999999996</v>
      </c>
      <c r="AE89" s="243" t="e">
        <f t="shared" ref="AE89" ca="1" si="441">X89*AD89/10000</f>
        <v>#VALUE!</v>
      </c>
      <c r="AF89" s="247" t="e">
        <f t="shared" ref="AF89" ca="1" si="442">W89/AE89</f>
        <v>#VALUE!</v>
      </c>
      <c r="AG89" s="237" t="e">
        <f t="shared" ref="AG89" ca="1" si="443">-AC89*AF88</f>
        <v>#VALUE!</v>
      </c>
      <c r="AH89" s="241" t="e">
        <f t="shared" ref="AH89" ca="1" si="444">AG89/K88</f>
        <v>#VALUE!</v>
      </c>
      <c r="AI89" s="237" t="e">
        <f t="shared" ref="AI89" ca="1" si="445">AL89+AK89</f>
        <v>#VALUE!</v>
      </c>
      <c r="AJ89" s="241" t="e">
        <f t="shared" ref="AJ89" ca="1" si="446">AF89-AF88</f>
        <v>#VALUE!</v>
      </c>
      <c r="AK89" s="245" t="e">
        <f t="shared" ref="AK89" ca="1" si="447">(AJ89*Y89)/2</f>
        <v>#VALUE!</v>
      </c>
      <c r="AL89" s="248" t="e">
        <f t="shared" ref="AL89" ca="1" si="448">AG89+R89</f>
        <v>#VALUE!</v>
      </c>
      <c r="AM89" s="241" t="e">
        <f t="shared" ref="AM89" ca="1" si="449">AL89/K88</f>
        <v>#VALUE!</v>
      </c>
      <c r="AN89" s="237" t="e">
        <f ca="1">SUM(AL$65:AL89)</f>
        <v>#VALUE!</v>
      </c>
      <c r="AO89" s="203" t="e">
        <f t="shared" ref="AO89" ca="1" si="450">BL89</f>
        <v>#VALUE!</v>
      </c>
      <c r="AP89" s="249" t="e">
        <f t="shared" ref="AP89" ca="1" si="451">(Z89*AF89*-1)+P89</f>
        <v>#VALUE!</v>
      </c>
      <c r="AQ89" s="250" t="e">
        <f t="shared" ref="AQ89" ca="1" si="452">AP89/K88</f>
        <v>#VALUE!</v>
      </c>
      <c r="AX89" s="206" t="str">
        <f ca="1">[2]!YBHIST($I$24,$I89,J$25,"sec","")</f>
        <v>E</v>
      </c>
      <c r="AY89" s="206" t="str">
        <f ca="1">[2]!YBPRICE($I$24,AX89&amp;"d","Market","AccruedInterest","Swap",$I89,"LMMSkew","","Model",100,"")</f>
        <v>E</v>
      </c>
      <c r="BA89" s="67">
        <f t="shared" si="17"/>
        <v>-1</v>
      </c>
      <c r="BI89" s="517" t="e">
        <f t="shared" ref="BI89" ca="1" si="453">1+S89</f>
        <v>#VALUE!</v>
      </c>
      <c r="BJ89" s="517" t="e">
        <f ca="1">PRODUCT($BI$65:BI89)-1</f>
        <v>#VALUE!</v>
      </c>
      <c r="BK89" s="517" t="e">
        <f t="shared" ref="BK89" ca="1" si="454">1+AM89</f>
        <v>#VALUE!</v>
      </c>
      <c r="BL89" s="517" t="e">
        <f ca="1">PRODUCT($BK$65:BK89)-1</f>
        <v>#VALUE!</v>
      </c>
    </row>
    <row r="90" spans="1:64" ht="15">
      <c r="A90" s="90"/>
      <c r="C90" s="222">
        <f t="shared" ref="C90" ca="1" si="455">I90+10</f>
        <v>42104</v>
      </c>
      <c r="D90" s="70">
        <f t="shared" ref="D90" ca="1" si="456">I90+35</f>
        <v>42129</v>
      </c>
      <c r="E90" s="70" t="str">
        <f t="shared" ref="E90" ca="1" si="457">"FNMA"&amp;TEXT($J$23,"0.0")&amp;"-TBA-"&amp;TEXT(C90,"mmm")</f>
        <v>FNMA3.0-TBA-Apr</v>
      </c>
      <c r="F90" s="70" t="str">
        <f t="shared" ref="F90" ca="1" si="458">"FNMA"&amp;TEXT($J$23,"0.0")&amp;"-TBA-"&amp;TEXT(D90,"mmm")</f>
        <v>FNMA3.0-TBA-May</v>
      </c>
      <c r="G90" s="70" t="str">
        <f t="shared" si="8"/>
        <v>FNMA3.0-TBA-GEN</v>
      </c>
      <c r="I90" s="149">
        <f ca="1">[2]!YBWORKDAY(EDATE(Base_Date, BA90), -1, "USD")</f>
        <v>42094</v>
      </c>
      <c r="J90" s="271" t="str">
        <f t="shared" ref="J90" ca="1" si="459">AX90</f>
        <v>E</v>
      </c>
      <c r="K90" s="272" t="e">
        <f t="shared" ref="K90" ca="1" si="460">AX90+AY90</f>
        <v>#VALUE!</v>
      </c>
      <c r="L90" s="272" t="e">
        <f t="shared" ref="L90" ca="1" si="461">K90-K89</f>
        <v>#VALUE!</v>
      </c>
      <c r="M90" s="273" t="str">
        <f ca="1">[2]!YBHIST($I$24,$I90,"LMMOAS","sec")</f>
        <v>E</v>
      </c>
      <c r="N90" s="274" t="str">
        <f ca="1">[2]!YBHIST($I$24,$I89,M$25,"sec","")</f>
        <v>E</v>
      </c>
      <c r="O90" s="275" t="str">
        <f ca="1">[2]!YBHIST("1 Month LIBOR",I90,"Yield","bmk","")</f>
        <v>E</v>
      </c>
      <c r="P90" s="272" t="e">
        <f t="shared" ref="P90" ca="1" si="462">K89-Q90</f>
        <v>#VALUE!</v>
      </c>
      <c r="Q90" s="276" t="str">
        <f ca="1">[2]!YBSCEN($I$24,$J89&amp;"d","Market",O$25,"Swap",$I89,"LMMSkew","","Model",100,0,29,"Gradual","ParShift|N",0,"Annualized ROR",O89,100,"",,,,"Default",,,,"Default",,)</f>
        <v>E</v>
      </c>
      <c r="R90" s="272" t="e">
        <f t="shared" ref="R90" ca="1" si="463">L90+P90</f>
        <v>#VALUE!</v>
      </c>
      <c r="S90" s="277" t="e">
        <f t="shared" ref="S90" ca="1" si="464">R90/K89</f>
        <v>#VALUE!</v>
      </c>
      <c r="T90" s="272" t="e">
        <f ca="1">SUM(R$65:R90)</f>
        <v>#VALUE!</v>
      </c>
      <c r="U90" s="277" t="e">
        <f t="shared" ref="U90" ca="1" si="465">BJ90</f>
        <v>#VALUE!</v>
      </c>
      <c r="V90" s="278">
        <f ca="1">VLOOKUP($I90, 'Barcap OAD'!$A:$S, $F$24, FALSE)</f>
        <v>-17.899999999999999</v>
      </c>
      <c r="W90" s="279" t="e">
        <f t="shared" ref="W90" ca="1" si="466">K90/10000*V90</f>
        <v>#VALUE!</v>
      </c>
      <c r="X90" s="280" t="str">
        <f ca="1">[2]!YBHIST($E90,$I90,X$25,"sec","")</f>
        <v>E</v>
      </c>
      <c r="Y90" s="272" t="e">
        <f t="shared" ref="Y90" ca="1" si="467">X90-X89</f>
        <v>#VALUE!</v>
      </c>
      <c r="Z90" s="276" t="e">
        <f t="shared" ref="Z90" ca="1" si="468">X89-AA89</f>
        <v>#VALUE!</v>
      </c>
      <c r="AA90" s="276" t="str">
        <f ca="1">[2]!YBHIST($F90,$I90,X$25,"sec","")</f>
        <v>E</v>
      </c>
      <c r="AB90" s="276" t="e">
        <f t="shared" ref="AB90" ca="1" si="469">X89-Z90</f>
        <v>#VALUE!</v>
      </c>
      <c r="AC90" s="281" t="e">
        <f t="shared" ref="AC90" ca="1" si="470">Y90+Z90</f>
        <v>#VALUE!</v>
      </c>
      <c r="AD90" s="282">
        <f ca="1">VLOOKUP($I90, 'Barcap OAD'!$A:$S, $F$26, FALSE)</f>
        <v>5.6016069999999996</v>
      </c>
      <c r="AE90" s="279" t="e">
        <f t="shared" ref="AE90" ca="1" si="471">X90*AD90/10000</f>
        <v>#VALUE!</v>
      </c>
      <c r="AF90" s="283" t="e">
        <f t="shared" ref="AF90" ca="1" si="472">W90/AE90</f>
        <v>#VALUE!</v>
      </c>
      <c r="AG90" s="272" t="e">
        <f t="shared" ref="AG90" ca="1" si="473">-AC90*AF89</f>
        <v>#VALUE!</v>
      </c>
      <c r="AH90" s="277" t="e">
        <f t="shared" ref="AH90" ca="1" si="474">AG90/K89</f>
        <v>#VALUE!</v>
      </c>
      <c r="AI90" s="272" t="e">
        <f t="shared" ref="AI90" ca="1" si="475">AL90+AK90</f>
        <v>#VALUE!</v>
      </c>
      <c r="AJ90" s="277" t="e">
        <f t="shared" ref="AJ90" ca="1" si="476">AF90-AF89</f>
        <v>#VALUE!</v>
      </c>
      <c r="AK90" s="281" t="e">
        <f t="shared" ref="AK90" ca="1" si="477">(AJ90*Y90)/2</f>
        <v>#VALUE!</v>
      </c>
      <c r="AL90" s="284" t="e">
        <f t="shared" ref="AL90" ca="1" si="478">AG90+R90</f>
        <v>#VALUE!</v>
      </c>
      <c r="AM90" s="277" t="e">
        <f t="shared" ref="AM90" ca="1" si="479">AL90/K89</f>
        <v>#VALUE!</v>
      </c>
      <c r="AN90" s="272" t="e">
        <f ca="1">SUM(AL$65:AL90)</f>
        <v>#VALUE!</v>
      </c>
      <c r="AO90" s="285" t="e">
        <f t="shared" ref="AO90" ca="1" si="480">BL90</f>
        <v>#VALUE!</v>
      </c>
      <c r="AP90" s="286" t="e">
        <f t="shared" ref="AP90" ca="1" si="481">(Z90*AF90*-1)+P90</f>
        <v>#VALUE!</v>
      </c>
      <c r="AQ90" s="287" t="e">
        <f t="shared" ref="AQ90" ca="1" si="482">AP90/K89</f>
        <v>#VALUE!</v>
      </c>
      <c r="AX90" s="206" t="str">
        <f ca="1">[2]!YBHIST($I$24,$I90,J$25,"sec","")</f>
        <v>E</v>
      </c>
      <c r="AY90" s="206" t="str">
        <f ca="1">[2]!YBPRICE($I$24,AX90&amp;"d","Market","AccruedInterest","Swap",$I90,"LMMSkew","","Model",100,"")</f>
        <v>E</v>
      </c>
      <c r="BA90" s="67">
        <v>0</v>
      </c>
      <c r="BI90" s="517" t="e">
        <f t="shared" ref="BI90" ca="1" si="483">1+S90</f>
        <v>#VALUE!</v>
      </c>
      <c r="BJ90" s="517" t="e">
        <f ca="1">PRODUCT($BI$65:BI90)-1</f>
        <v>#VALUE!</v>
      </c>
      <c r="BK90" s="517" t="e">
        <f t="shared" ref="BK90" ca="1" si="484">1+AM90</f>
        <v>#VALUE!</v>
      </c>
      <c r="BL90" s="517" t="e">
        <f ca="1">PRODUCT($BK$65:BK90)-1</f>
        <v>#VALUE!</v>
      </c>
    </row>
    <row r="132" spans="1:64" ht="21">
      <c r="L132" s="642" t="s">
        <v>233</v>
      </c>
      <c r="M132" s="642"/>
      <c r="N132" s="642"/>
      <c r="O132" s="642"/>
      <c r="P132" s="642"/>
      <c r="Q132" s="642"/>
      <c r="R132" s="642"/>
      <c r="S132" s="642"/>
      <c r="T132" s="642"/>
      <c r="U132" s="642"/>
      <c r="V132" s="642"/>
      <c r="W132" s="642"/>
      <c r="X132" s="642"/>
      <c r="Y132" s="642"/>
      <c r="Z132" s="642"/>
      <c r="AA132" s="642"/>
      <c r="AB132" s="642"/>
      <c r="AC132" s="642"/>
      <c r="AD132" s="642"/>
      <c r="AE132" s="642"/>
      <c r="AF132" s="642"/>
      <c r="AG132" s="642"/>
      <c r="AH132" s="642"/>
      <c r="AI132" s="642"/>
      <c r="AJ132" s="642"/>
      <c r="AK132" s="642"/>
      <c r="AL132" s="642"/>
      <c r="AM132" s="642"/>
      <c r="AN132" s="642"/>
      <c r="AO132" s="642"/>
      <c r="AP132" s="642"/>
      <c r="AQ132" s="642"/>
    </row>
    <row r="133" spans="1:64" ht="13.5" thickBot="1"/>
    <row r="134" spans="1:64" s="330" customFormat="1" ht="13.5" thickTop="1"/>
    <row r="136" spans="1:64" ht="15">
      <c r="E136" s="67" t="s">
        <v>254</v>
      </c>
      <c r="F136" s="67">
        <f>MATCH(I136, 'Barcap OAD'!$A$1:$S$1, 0)</f>
        <v>4</v>
      </c>
      <c r="I136" s="75" t="s">
        <v>194</v>
      </c>
    </row>
    <row r="137" spans="1:64" s="76" customFormat="1" ht="8.25" hidden="1" customHeight="1">
      <c r="J137" s="76" t="s">
        <v>7</v>
      </c>
      <c r="L137" s="76" t="s">
        <v>8</v>
      </c>
      <c r="M137" s="76" t="s">
        <v>9</v>
      </c>
      <c r="O137" s="76" t="s">
        <v>231</v>
      </c>
      <c r="W137" s="76" t="s">
        <v>11</v>
      </c>
      <c r="X137" s="76" t="s">
        <v>7</v>
      </c>
      <c r="Y137" s="76" t="s">
        <v>7</v>
      </c>
    </row>
    <row r="138" spans="1:64" ht="22.5" customHeight="1">
      <c r="I138" s="78"/>
      <c r="J138" s="633" t="s">
        <v>67</v>
      </c>
      <c r="K138" s="634"/>
      <c r="L138" s="634"/>
      <c r="M138" s="634"/>
      <c r="N138" s="634"/>
      <c r="O138" s="634"/>
      <c r="P138" s="634"/>
      <c r="Q138" s="634"/>
      <c r="R138" s="634"/>
      <c r="S138" s="634"/>
      <c r="T138" s="634"/>
      <c r="U138" s="634"/>
      <c r="V138" s="634"/>
      <c r="W138" s="634"/>
      <c r="X138" s="635" t="s">
        <v>90</v>
      </c>
      <c r="Y138" s="634"/>
      <c r="Z138" s="634"/>
      <c r="AA138" s="634"/>
      <c r="AB138" s="634"/>
      <c r="AC138" s="634"/>
      <c r="AD138" s="634"/>
      <c r="AE138" s="636"/>
      <c r="AF138" s="637" t="s">
        <v>151</v>
      </c>
      <c r="AG138" s="638"/>
      <c r="AH138" s="638"/>
      <c r="AI138" s="638"/>
      <c r="AJ138" s="638"/>
      <c r="AK138" s="638"/>
      <c r="AL138" s="639" t="s">
        <v>150</v>
      </c>
      <c r="AM138" s="640"/>
      <c r="AN138" s="640"/>
      <c r="AO138" s="640"/>
      <c r="AP138" s="640"/>
      <c r="AQ138" s="641"/>
    </row>
    <row r="139" spans="1:64" s="68" customFormat="1" ht="46.5" customHeight="1">
      <c r="A139" s="68" t="s">
        <v>12</v>
      </c>
      <c r="B139" s="68" t="s">
        <v>13</v>
      </c>
      <c r="C139" s="68" t="s">
        <v>14</v>
      </c>
      <c r="D139" s="68" t="s">
        <v>15</v>
      </c>
      <c r="E139" s="68" t="s">
        <v>16</v>
      </c>
      <c r="F139" s="68" t="s">
        <v>17</v>
      </c>
      <c r="G139" s="68" t="s">
        <v>18</v>
      </c>
      <c r="I139" s="143" t="s">
        <v>19</v>
      </c>
      <c r="J139" s="143" t="s">
        <v>68</v>
      </c>
      <c r="K139" s="144" t="s">
        <v>157</v>
      </c>
      <c r="L139" s="144" t="s">
        <v>188</v>
      </c>
      <c r="M139" s="145" t="s">
        <v>8</v>
      </c>
      <c r="N139" s="144" t="s">
        <v>70</v>
      </c>
      <c r="O139" s="144" t="s">
        <v>123</v>
      </c>
      <c r="P139" s="144" t="s">
        <v>154</v>
      </c>
      <c r="Q139" s="144" t="s">
        <v>122</v>
      </c>
      <c r="R139" s="144" t="s">
        <v>147</v>
      </c>
      <c r="S139" s="145" t="s">
        <v>148</v>
      </c>
      <c r="T139" s="144" t="s">
        <v>145</v>
      </c>
      <c r="U139" s="145" t="s">
        <v>71</v>
      </c>
      <c r="V139" s="144" t="s">
        <v>269</v>
      </c>
      <c r="W139" s="144" t="s">
        <v>72</v>
      </c>
      <c r="X139" s="213" t="s">
        <v>68</v>
      </c>
      <c r="Y139" s="214" t="s">
        <v>69</v>
      </c>
      <c r="Z139" s="214" t="s">
        <v>186</v>
      </c>
      <c r="AA139" s="215" t="s">
        <v>73</v>
      </c>
      <c r="AB139" s="214" t="s">
        <v>122</v>
      </c>
      <c r="AC139" s="214" t="s">
        <v>160</v>
      </c>
      <c r="AD139" s="214" t="s">
        <v>269</v>
      </c>
      <c r="AE139" s="214" t="s">
        <v>72</v>
      </c>
      <c r="AF139" s="146" t="s">
        <v>146</v>
      </c>
      <c r="AG139" s="147" t="s">
        <v>149</v>
      </c>
      <c r="AH139" s="147" t="s">
        <v>189</v>
      </c>
      <c r="AI139" s="190" t="s">
        <v>105</v>
      </c>
      <c r="AJ139" s="147" t="s">
        <v>74</v>
      </c>
      <c r="AK139" s="190" t="s">
        <v>91</v>
      </c>
      <c r="AL139" s="201" t="s">
        <v>155</v>
      </c>
      <c r="AM139" s="196" t="s">
        <v>76</v>
      </c>
      <c r="AN139" s="197" t="s">
        <v>145</v>
      </c>
      <c r="AO139" s="196" t="s">
        <v>71</v>
      </c>
      <c r="AP139" s="195" t="s">
        <v>154</v>
      </c>
      <c r="AQ139" s="198" t="s">
        <v>156</v>
      </c>
      <c r="AX139" s="209" t="s">
        <v>153</v>
      </c>
      <c r="AY139" s="209" t="s">
        <v>152</v>
      </c>
      <c r="BI139" s="643" t="s">
        <v>271</v>
      </c>
      <c r="BJ139" s="643"/>
      <c r="BK139" s="643" t="s">
        <v>272</v>
      </c>
      <c r="BL139" s="643"/>
    </row>
    <row r="140" spans="1:64" s="68" customFormat="1" ht="15" hidden="1">
      <c r="C140" s="70">
        <f t="shared" ref="C140:C151" ca="1" si="485">I140+10</f>
        <v>40217</v>
      </c>
      <c r="D140" s="70">
        <f t="shared" ref="D140:D165" ca="1" si="486">I140+35</f>
        <v>40242</v>
      </c>
      <c r="E140" s="68" t="str">
        <f t="shared" ref="E140:E179" ca="1" si="487">"FNMA"&amp;TEXT($J$23,"0.0")&amp;"-TBA-"&amp;TEXT(C140,"mmm")</f>
        <v>FNMA3.0-TBA-Feb</v>
      </c>
      <c r="F140" s="68" t="str">
        <f t="shared" ref="F140:F179" ca="1" si="488">"FNMA"&amp;TEXT($J$23,"0.0")&amp;"-TBA-"&amp;TEXT(D140,"mmm")</f>
        <v>FNMA3.0-TBA-Mar</v>
      </c>
      <c r="G140" s="68" t="str">
        <f t="shared" ref="G140:G165" si="489">"FNMA"&amp;TEXT($J$23,"0.0")&amp;"-TBA-GEN"</f>
        <v>FNMA3.0-TBA-GEN</v>
      </c>
      <c r="I140" s="148">
        <f ca="1">[2]!YBWORKDAY(EDATE(Base_Date, BA140), -1, "USD")</f>
        <v>40207</v>
      </c>
      <c r="J140" s="210"/>
      <c r="K140" s="216"/>
      <c r="L140" s="134"/>
      <c r="M140" s="135"/>
      <c r="N140" s="136"/>
      <c r="O140" s="136"/>
      <c r="P140" s="134"/>
      <c r="Q140" s="137"/>
      <c r="R140" s="134"/>
      <c r="S140" s="138"/>
      <c r="T140" s="134"/>
      <c r="U140" s="151"/>
      <c r="V140" s="139"/>
      <c r="W140" s="140"/>
      <c r="X140" s="184"/>
      <c r="Y140" s="134"/>
      <c r="Z140" s="137"/>
      <c r="AA140" s="137"/>
      <c r="AB140" s="137"/>
      <c r="AC140" s="186"/>
      <c r="AD140" s="188"/>
      <c r="AE140" s="140"/>
      <c r="AF140" s="141"/>
      <c r="AG140" s="134"/>
      <c r="AH140" s="134"/>
      <c r="AI140" s="134"/>
      <c r="AJ140" s="138"/>
      <c r="AK140" s="186"/>
      <c r="AL140" s="191"/>
      <c r="AM140" s="138"/>
      <c r="AN140" s="134"/>
      <c r="AO140" s="150"/>
      <c r="AP140" s="193"/>
      <c r="AQ140" s="199"/>
      <c r="AY140" s="67" t="e">
        <f t="shared" ref="AY140:AY150" ca="1" si="490">AY141-1</f>
        <v>#VALUE!</v>
      </c>
      <c r="BA140" s="67">
        <f t="shared" ref="BA140:BA176" si="491">BA141-1</f>
        <v>-62</v>
      </c>
    </row>
    <row r="141" spans="1:64" s="68" customFormat="1" ht="15" hidden="1">
      <c r="C141" s="70">
        <f t="shared" ca="1" si="485"/>
        <v>40245</v>
      </c>
      <c r="D141" s="70">
        <f t="shared" ca="1" si="486"/>
        <v>40270</v>
      </c>
      <c r="E141" s="68" t="str">
        <f t="shared" ca="1" si="487"/>
        <v>FNMA3.0-TBA-Mar</v>
      </c>
      <c r="F141" s="68" t="str">
        <f t="shared" ca="1" si="488"/>
        <v>FNMA3.0-TBA-Apr</v>
      </c>
      <c r="G141" s="68" t="str">
        <f t="shared" si="489"/>
        <v>FNMA3.0-TBA-GEN</v>
      </c>
      <c r="I141" s="133">
        <f ca="1">[2]!YBWORKDAY(EDATE(Base_Date, BA141), -1, "USD")</f>
        <v>40235</v>
      </c>
      <c r="J141" s="211"/>
      <c r="K141" s="217"/>
      <c r="L141" s="80"/>
      <c r="M141" s="81"/>
      <c r="N141" s="73"/>
      <c r="O141" s="73"/>
      <c r="P141" s="80"/>
      <c r="Q141" s="82"/>
      <c r="R141" s="80"/>
      <c r="S141" s="83"/>
      <c r="T141" s="80"/>
      <c r="U141" s="83"/>
      <c r="V141" s="84"/>
      <c r="W141" s="85"/>
      <c r="X141" s="185"/>
      <c r="Y141" s="80"/>
      <c r="Z141" s="82"/>
      <c r="AA141" s="82"/>
      <c r="AB141" s="82"/>
      <c r="AC141" s="187"/>
      <c r="AD141" s="189"/>
      <c r="AE141" s="85"/>
      <c r="AF141" s="86"/>
      <c r="AG141" s="80"/>
      <c r="AH141" s="80"/>
      <c r="AI141" s="80"/>
      <c r="AJ141" s="83"/>
      <c r="AK141" s="187"/>
      <c r="AL141" s="192"/>
      <c r="AM141" s="83"/>
      <c r="AN141" s="80"/>
      <c r="AO141" s="109"/>
      <c r="AP141" s="194"/>
      <c r="AQ141" s="199"/>
      <c r="AY141" s="67" t="e">
        <f t="shared" ca="1" si="490"/>
        <v>#VALUE!</v>
      </c>
      <c r="BA141" s="67">
        <f t="shared" si="491"/>
        <v>-61</v>
      </c>
    </row>
    <row r="142" spans="1:64" s="68" customFormat="1" ht="15" hidden="1">
      <c r="C142" s="70">
        <f t="shared" ca="1" si="485"/>
        <v>40278</v>
      </c>
      <c r="D142" s="70">
        <f t="shared" ca="1" si="486"/>
        <v>40303</v>
      </c>
      <c r="E142" s="68" t="str">
        <f t="shared" ca="1" si="487"/>
        <v>FNMA3.0-TBA-Apr</v>
      </c>
      <c r="F142" s="68" t="str">
        <f t="shared" ca="1" si="488"/>
        <v>FNMA3.0-TBA-May</v>
      </c>
      <c r="G142" s="68" t="str">
        <f t="shared" si="489"/>
        <v>FNMA3.0-TBA-GEN</v>
      </c>
      <c r="I142" s="133">
        <f ca="1">[2]!YBWORKDAY(EDATE(Base_Date, BA142), -1, "USD")</f>
        <v>40268</v>
      </c>
      <c r="J142" s="211"/>
      <c r="K142" s="217"/>
      <c r="L142" s="80"/>
      <c r="M142" s="81"/>
      <c r="N142" s="73"/>
      <c r="O142" s="73"/>
      <c r="P142" s="80"/>
      <c r="Q142" s="82"/>
      <c r="R142" s="80"/>
      <c r="S142" s="83"/>
      <c r="T142" s="80"/>
      <c r="U142" s="83"/>
      <c r="V142" s="84"/>
      <c r="W142" s="85"/>
      <c r="X142" s="185"/>
      <c r="Y142" s="80"/>
      <c r="Z142" s="82"/>
      <c r="AA142" s="82"/>
      <c r="AB142" s="82"/>
      <c r="AC142" s="187"/>
      <c r="AD142" s="189"/>
      <c r="AE142" s="85"/>
      <c r="AF142" s="86"/>
      <c r="AG142" s="80"/>
      <c r="AH142" s="80"/>
      <c r="AI142" s="80"/>
      <c r="AJ142" s="83"/>
      <c r="AK142" s="187"/>
      <c r="AL142" s="192"/>
      <c r="AM142" s="83"/>
      <c r="AN142" s="80"/>
      <c r="AO142" s="109"/>
      <c r="AP142" s="194"/>
      <c r="AQ142" s="199"/>
      <c r="AY142" s="67" t="e">
        <f t="shared" ca="1" si="490"/>
        <v>#VALUE!</v>
      </c>
      <c r="BA142" s="67">
        <f t="shared" si="491"/>
        <v>-60</v>
      </c>
    </row>
    <row r="143" spans="1:64" s="68" customFormat="1" ht="15" hidden="1">
      <c r="C143" s="70">
        <f t="shared" ca="1" si="485"/>
        <v>40308</v>
      </c>
      <c r="D143" s="70">
        <f t="shared" ca="1" si="486"/>
        <v>40333</v>
      </c>
      <c r="E143" s="68" t="str">
        <f t="shared" ca="1" si="487"/>
        <v>FNMA3.0-TBA-May</v>
      </c>
      <c r="F143" s="68" t="str">
        <f t="shared" ca="1" si="488"/>
        <v>FNMA3.0-TBA-Jun</v>
      </c>
      <c r="G143" s="68" t="str">
        <f t="shared" si="489"/>
        <v>FNMA3.0-TBA-GEN</v>
      </c>
      <c r="I143" s="133">
        <f ca="1">[2]!YBWORKDAY(EDATE(Base_Date, BA143), -1, "USD")</f>
        <v>40298</v>
      </c>
      <c r="J143" s="211"/>
      <c r="K143" s="217"/>
      <c r="L143" s="80"/>
      <c r="M143" s="81"/>
      <c r="N143" s="73"/>
      <c r="O143" s="73"/>
      <c r="P143" s="80"/>
      <c r="Q143" s="82"/>
      <c r="R143" s="80"/>
      <c r="S143" s="83"/>
      <c r="T143" s="80"/>
      <c r="U143" s="152"/>
      <c r="V143" s="84"/>
      <c r="W143" s="85"/>
      <c r="X143" s="185"/>
      <c r="Y143" s="80"/>
      <c r="Z143" s="82"/>
      <c r="AA143" s="82"/>
      <c r="AB143" s="82"/>
      <c r="AC143" s="187"/>
      <c r="AD143" s="189"/>
      <c r="AE143" s="85"/>
      <c r="AF143" s="86"/>
      <c r="AG143" s="80"/>
      <c r="AH143" s="80"/>
      <c r="AI143" s="80"/>
      <c r="AJ143" s="83"/>
      <c r="AK143" s="187"/>
      <c r="AL143" s="192"/>
      <c r="AM143" s="83"/>
      <c r="AN143" s="80"/>
      <c r="AO143" s="153"/>
      <c r="AP143" s="194"/>
      <c r="AQ143" s="199"/>
      <c r="AY143" s="67" t="e">
        <f t="shared" ca="1" si="490"/>
        <v>#VALUE!</v>
      </c>
      <c r="BA143" s="67">
        <f t="shared" si="491"/>
        <v>-59</v>
      </c>
    </row>
    <row r="144" spans="1:64" s="68" customFormat="1" ht="15" hidden="1">
      <c r="C144" s="70">
        <f t="shared" ca="1" si="485"/>
        <v>40336</v>
      </c>
      <c r="D144" s="70">
        <f t="shared" ca="1" si="486"/>
        <v>40361</v>
      </c>
      <c r="E144" s="68" t="str">
        <f t="shared" ca="1" si="487"/>
        <v>FNMA3.0-TBA-Jun</v>
      </c>
      <c r="F144" s="68" t="str">
        <f t="shared" ca="1" si="488"/>
        <v>FNMA3.0-TBA-Jul</v>
      </c>
      <c r="G144" s="68" t="str">
        <f t="shared" si="489"/>
        <v>FNMA3.0-TBA-GEN</v>
      </c>
      <c r="I144" s="133">
        <f ca="1">[2]!YBWORKDAY(EDATE(Base_Date, BA144), -1, "USD")</f>
        <v>40326</v>
      </c>
      <c r="J144" s="211"/>
      <c r="K144" s="217"/>
      <c r="L144" s="80"/>
      <c r="M144" s="81"/>
      <c r="N144" s="73"/>
      <c r="O144" s="73"/>
      <c r="P144" s="80"/>
      <c r="Q144" s="82"/>
      <c r="R144" s="80"/>
      <c r="S144" s="83"/>
      <c r="T144" s="80"/>
      <c r="U144" s="83"/>
      <c r="V144" s="84"/>
      <c r="W144" s="85"/>
      <c r="X144" s="185"/>
      <c r="Y144" s="80"/>
      <c r="Z144" s="82"/>
      <c r="AA144" s="82"/>
      <c r="AB144" s="82"/>
      <c r="AC144" s="187"/>
      <c r="AD144" s="189"/>
      <c r="AE144" s="85"/>
      <c r="AF144" s="86"/>
      <c r="AG144" s="80"/>
      <c r="AH144" s="80"/>
      <c r="AI144" s="80"/>
      <c r="AJ144" s="83"/>
      <c r="AK144" s="187"/>
      <c r="AL144" s="192"/>
      <c r="AM144" s="83"/>
      <c r="AN144" s="80"/>
      <c r="AO144" s="109"/>
      <c r="AP144" s="194"/>
      <c r="AQ144" s="199"/>
      <c r="AY144" s="67" t="e">
        <f t="shared" ca="1" si="490"/>
        <v>#VALUE!</v>
      </c>
      <c r="BA144" s="67">
        <f t="shared" si="491"/>
        <v>-58</v>
      </c>
    </row>
    <row r="145" spans="3:53" s="68" customFormat="1" ht="15" hidden="1">
      <c r="C145" s="70">
        <f t="shared" ca="1" si="485"/>
        <v>40369</v>
      </c>
      <c r="D145" s="70">
        <f t="shared" ca="1" si="486"/>
        <v>40394</v>
      </c>
      <c r="E145" s="68" t="str">
        <f t="shared" ca="1" si="487"/>
        <v>FNMA3.0-TBA-Jul</v>
      </c>
      <c r="F145" s="68" t="str">
        <f t="shared" ca="1" si="488"/>
        <v>FNMA3.0-TBA-Aug</v>
      </c>
      <c r="G145" s="68" t="str">
        <f t="shared" si="489"/>
        <v>FNMA3.0-TBA-GEN</v>
      </c>
      <c r="I145" s="133">
        <f ca="1">[2]!YBWORKDAY(EDATE(Base_Date, BA145), -1, "USD")</f>
        <v>40359</v>
      </c>
      <c r="J145" s="211"/>
      <c r="K145" s="217"/>
      <c r="L145" s="80"/>
      <c r="M145" s="81"/>
      <c r="N145" s="73"/>
      <c r="O145" s="73"/>
      <c r="P145" s="80"/>
      <c r="Q145" s="82"/>
      <c r="R145" s="80"/>
      <c r="S145" s="83"/>
      <c r="T145" s="80"/>
      <c r="U145" s="83"/>
      <c r="V145" s="84"/>
      <c r="W145" s="85"/>
      <c r="X145" s="185"/>
      <c r="Y145" s="80"/>
      <c r="Z145" s="82"/>
      <c r="AA145" s="82"/>
      <c r="AB145" s="82"/>
      <c r="AC145" s="187"/>
      <c r="AD145" s="189"/>
      <c r="AE145" s="85"/>
      <c r="AF145" s="86"/>
      <c r="AG145" s="80"/>
      <c r="AH145" s="80"/>
      <c r="AI145" s="80"/>
      <c r="AJ145" s="83"/>
      <c r="AK145" s="187"/>
      <c r="AL145" s="192"/>
      <c r="AM145" s="83"/>
      <c r="AN145" s="80"/>
      <c r="AO145" s="109"/>
      <c r="AP145" s="194"/>
      <c r="AQ145" s="199"/>
      <c r="AY145" s="67" t="e">
        <f t="shared" ca="1" si="490"/>
        <v>#VALUE!</v>
      </c>
      <c r="BA145" s="67">
        <f t="shared" si="491"/>
        <v>-57</v>
      </c>
    </row>
    <row r="146" spans="3:53" s="68" customFormat="1" ht="15" hidden="1">
      <c r="C146" s="70">
        <f t="shared" ca="1" si="485"/>
        <v>40399</v>
      </c>
      <c r="D146" s="70">
        <f t="shared" ca="1" si="486"/>
        <v>40424</v>
      </c>
      <c r="E146" s="68" t="str">
        <f t="shared" ca="1" si="487"/>
        <v>FNMA3.0-TBA-Aug</v>
      </c>
      <c r="F146" s="68" t="str">
        <f t="shared" ca="1" si="488"/>
        <v>FNMA3.0-TBA-Sep</v>
      </c>
      <c r="G146" s="68" t="str">
        <f t="shared" si="489"/>
        <v>FNMA3.0-TBA-GEN</v>
      </c>
      <c r="I146" s="133">
        <f ca="1">[2]!YBWORKDAY(EDATE(Base_Date, BA146), -1, "USD")</f>
        <v>40389</v>
      </c>
      <c r="J146" s="211"/>
      <c r="K146" s="217"/>
      <c r="L146" s="80"/>
      <c r="M146" s="81"/>
      <c r="N146" s="73"/>
      <c r="O146" s="73"/>
      <c r="P146" s="80"/>
      <c r="Q146" s="82"/>
      <c r="R146" s="80"/>
      <c r="S146" s="83"/>
      <c r="T146" s="80"/>
      <c r="U146" s="83"/>
      <c r="V146" s="84"/>
      <c r="W146" s="85"/>
      <c r="X146" s="185"/>
      <c r="Y146" s="80"/>
      <c r="Z146" s="82"/>
      <c r="AA146" s="82"/>
      <c r="AB146" s="82"/>
      <c r="AC146" s="187"/>
      <c r="AD146" s="189"/>
      <c r="AE146" s="85"/>
      <c r="AF146" s="86"/>
      <c r="AG146" s="80"/>
      <c r="AH146" s="80"/>
      <c r="AI146" s="80"/>
      <c r="AJ146" s="83"/>
      <c r="AK146" s="187"/>
      <c r="AL146" s="192"/>
      <c r="AM146" s="83"/>
      <c r="AN146" s="80"/>
      <c r="AO146" s="109"/>
      <c r="AP146" s="194"/>
      <c r="AQ146" s="199"/>
      <c r="AY146" s="67" t="e">
        <f t="shared" ca="1" si="490"/>
        <v>#VALUE!</v>
      </c>
      <c r="BA146" s="67">
        <f t="shared" si="491"/>
        <v>-56</v>
      </c>
    </row>
    <row r="147" spans="3:53" s="68" customFormat="1" ht="15" hidden="1">
      <c r="C147" s="70">
        <f t="shared" ca="1" si="485"/>
        <v>40431</v>
      </c>
      <c r="D147" s="70">
        <f t="shared" ca="1" si="486"/>
        <v>40456</v>
      </c>
      <c r="E147" s="68" t="str">
        <f t="shared" ca="1" si="487"/>
        <v>FNMA3.0-TBA-Sep</v>
      </c>
      <c r="F147" s="68" t="str">
        <f t="shared" ca="1" si="488"/>
        <v>FNMA3.0-TBA-Oct</v>
      </c>
      <c r="G147" s="68" t="str">
        <f t="shared" si="489"/>
        <v>FNMA3.0-TBA-GEN</v>
      </c>
      <c r="I147" s="133">
        <f ca="1">[2]!YBWORKDAY(EDATE(Base_Date, BA147), -1, "USD")</f>
        <v>40421</v>
      </c>
      <c r="J147" s="211"/>
      <c r="K147" s="217"/>
      <c r="L147" s="80"/>
      <c r="M147" s="81"/>
      <c r="N147" s="73"/>
      <c r="O147" s="73"/>
      <c r="P147" s="80"/>
      <c r="Q147" s="82"/>
      <c r="R147" s="80"/>
      <c r="S147" s="83"/>
      <c r="T147" s="80"/>
      <c r="U147" s="83"/>
      <c r="V147" s="84"/>
      <c r="W147" s="85"/>
      <c r="X147" s="185"/>
      <c r="Y147" s="80"/>
      <c r="Z147" s="82"/>
      <c r="AA147" s="82"/>
      <c r="AB147" s="82"/>
      <c r="AC147" s="187"/>
      <c r="AD147" s="189"/>
      <c r="AE147" s="85"/>
      <c r="AF147" s="86"/>
      <c r="AG147" s="80"/>
      <c r="AH147" s="80"/>
      <c r="AI147" s="80"/>
      <c r="AJ147" s="83"/>
      <c r="AK147" s="187"/>
      <c r="AL147" s="192"/>
      <c r="AM147" s="83"/>
      <c r="AN147" s="80"/>
      <c r="AO147" s="109"/>
      <c r="AP147" s="194"/>
      <c r="AQ147" s="199"/>
      <c r="AY147" s="67" t="e">
        <f t="shared" ca="1" si="490"/>
        <v>#VALUE!</v>
      </c>
      <c r="BA147" s="67">
        <f t="shared" si="491"/>
        <v>-55</v>
      </c>
    </row>
    <row r="148" spans="3:53" s="68" customFormat="1" ht="15" hidden="1">
      <c r="C148" s="70">
        <f t="shared" ca="1" si="485"/>
        <v>40461</v>
      </c>
      <c r="D148" s="70">
        <f t="shared" ca="1" si="486"/>
        <v>40486</v>
      </c>
      <c r="E148" s="68" t="str">
        <f t="shared" ca="1" si="487"/>
        <v>FNMA3.0-TBA-Oct</v>
      </c>
      <c r="F148" s="68" t="str">
        <f t="shared" ca="1" si="488"/>
        <v>FNMA3.0-TBA-Nov</v>
      </c>
      <c r="G148" s="68" t="str">
        <f t="shared" si="489"/>
        <v>FNMA3.0-TBA-GEN</v>
      </c>
      <c r="I148" s="133">
        <f ca="1">[2]!YBWORKDAY(EDATE(Base_Date, BA148), -1, "USD")</f>
        <v>40451</v>
      </c>
      <c r="J148" s="211"/>
      <c r="K148" s="217"/>
      <c r="L148" s="80"/>
      <c r="M148" s="81"/>
      <c r="N148" s="73"/>
      <c r="O148" s="73"/>
      <c r="P148" s="80"/>
      <c r="Q148" s="82"/>
      <c r="R148" s="80"/>
      <c r="S148" s="83"/>
      <c r="T148" s="80"/>
      <c r="U148" s="83"/>
      <c r="V148" s="84"/>
      <c r="W148" s="85"/>
      <c r="X148" s="185"/>
      <c r="Y148" s="80"/>
      <c r="Z148" s="82"/>
      <c r="AA148" s="82"/>
      <c r="AB148" s="82"/>
      <c r="AC148" s="187"/>
      <c r="AD148" s="189"/>
      <c r="AE148" s="85"/>
      <c r="AF148" s="86"/>
      <c r="AG148" s="80"/>
      <c r="AH148" s="80"/>
      <c r="AI148" s="80"/>
      <c r="AJ148" s="83"/>
      <c r="AK148" s="187"/>
      <c r="AL148" s="192"/>
      <c r="AM148" s="83"/>
      <c r="AN148" s="80"/>
      <c r="AO148" s="109"/>
      <c r="AP148" s="194"/>
      <c r="AQ148" s="199"/>
      <c r="AY148" s="67" t="e">
        <f t="shared" ca="1" si="490"/>
        <v>#VALUE!</v>
      </c>
      <c r="BA148" s="67">
        <f t="shared" si="491"/>
        <v>-54</v>
      </c>
    </row>
    <row r="149" spans="3:53" s="68" customFormat="1" ht="15" hidden="1">
      <c r="C149" s="70">
        <f t="shared" ca="1" si="485"/>
        <v>40490</v>
      </c>
      <c r="D149" s="70">
        <f t="shared" ca="1" si="486"/>
        <v>40515</v>
      </c>
      <c r="E149" s="68" t="str">
        <f t="shared" ca="1" si="487"/>
        <v>FNMA3.0-TBA-Nov</v>
      </c>
      <c r="F149" s="68" t="str">
        <f t="shared" ca="1" si="488"/>
        <v>FNMA3.0-TBA-Dec</v>
      </c>
      <c r="G149" s="68" t="str">
        <f t="shared" si="489"/>
        <v>FNMA3.0-TBA-GEN</v>
      </c>
      <c r="I149" s="133">
        <f ca="1">[2]!YBWORKDAY(EDATE(Base_Date, BA149), -1, "USD")</f>
        <v>40480</v>
      </c>
      <c r="J149" s="211"/>
      <c r="K149" s="217"/>
      <c r="L149" s="80"/>
      <c r="M149" s="81"/>
      <c r="N149" s="73"/>
      <c r="O149" s="73"/>
      <c r="P149" s="80"/>
      <c r="Q149" s="82"/>
      <c r="R149" s="80"/>
      <c r="S149" s="83"/>
      <c r="T149" s="80"/>
      <c r="U149" s="83"/>
      <c r="V149" s="84"/>
      <c r="W149" s="85"/>
      <c r="X149" s="185"/>
      <c r="Y149" s="80"/>
      <c r="Z149" s="82"/>
      <c r="AA149" s="82"/>
      <c r="AB149" s="82"/>
      <c r="AC149" s="187"/>
      <c r="AD149" s="189"/>
      <c r="AE149" s="85"/>
      <c r="AF149" s="86"/>
      <c r="AG149" s="80"/>
      <c r="AH149" s="80"/>
      <c r="AI149" s="80"/>
      <c r="AJ149" s="83"/>
      <c r="AK149" s="187"/>
      <c r="AL149" s="192"/>
      <c r="AM149" s="83"/>
      <c r="AN149" s="80"/>
      <c r="AO149" s="109"/>
      <c r="AP149" s="194"/>
      <c r="AQ149" s="199"/>
      <c r="AY149" s="67" t="e">
        <f t="shared" ca="1" si="490"/>
        <v>#VALUE!</v>
      </c>
      <c r="BA149" s="67">
        <f t="shared" si="491"/>
        <v>-53</v>
      </c>
    </row>
    <row r="150" spans="3:53" s="68" customFormat="1" ht="15" hidden="1">
      <c r="C150" s="70">
        <f t="shared" ca="1" si="485"/>
        <v>40522</v>
      </c>
      <c r="D150" s="70">
        <f t="shared" ca="1" si="486"/>
        <v>40547</v>
      </c>
      <c r="E150" s="68" t="str">
        <f t="shared" ca="1" si="487"/>
        <v>FNMA3.0-TBA-Dec</v>
      </c>
      <c r="F150" s="68" t="str">
        <f t="shared" ca="1" si="488"/>
        <v>FNMA3.0-TBA-Jan</v>
      </c>
      <c r="G150" s="68" t="str">
        <f t="shared" si="489"/>
        <v>FNMA3.0-TBA-GEN</v>
      </c>
      <c r="I150" s="133">
        <f ca="1">[2]!YBWORKDAY(EDATE(Base_Date, BA150), -1, "USD")</f>
        <v>40512</v>
      </c>
      <c r="J150" s="211"/>
      <c r="K150" s="217"/>
      <c r="L150" s="80"/>
      <c r="M150" s="81"/>
      <c r="N150" s="73"/>
      <c r="O150" s="73"/>
      <c r="P150" s="80"/>
      <c r="Q150" s="82"/>
      <c r="R150" s="80"/>
      <c r="S150" s="83"/>
      <c r="T150" s="80"/>
      <c r="U150" s="83"/>
      <c r="V150" s="84"/>
      <c r="W150" s="85"/>
      <c r="X150" s="185"/>
      <c r="Y150" s="80"/>
      <c r="Z150" s="82"/>
      <c r="AA150" s="82"/>
      <c r="AB150" s="82"/>
      <c r="AC150" s="187"/>
      <c r="AD150" s="189"/>
      <c r="AE150" s="85"/>
      <c r="AF150" s="86"/>
      <c r="AG150" s="80"/>
      <c r="AH150" s="80"/>
      <c r="AI150" s="80"/>
      <c r="AJ150" s="83"/>
      <c r="AK150" s="187"/>
      <c r="AL150" s="192"/>
      <c r="AM150" s="83"/>
      <c r="AN150" s="80"/>
      <c r="AO150" s="109"/>
      <c r="AP150" s="194"/>
      <c r="AQ150" s="199"/>
      <c r="AY150" s="67" t="e">
        <f t="shared" ca="1" si="490"/>
        <v>#VALUE!</v>
      </c>
      <c r="BA150" s="67">
        <f t="shared" si="491"/>
        <v>-52</v>
      </c>
    </row>
    <row r="151" spans="3:53" s="68" customFormat="1" ht="15" hidden="1">
      <c r="C151" s="70">
        <f t="shared" ca="1" si="485"/>
        <v>40553</v>
      </c>
      <c r="D151" s="70">
        <f t="shared" ca="1" si="486"/>
        <v>40578</v>
      </c>
      <c r="E151" s="68" t="str">
        <f t="shared" ca="1" si="487"/>
        <v>FNMA3.0-TBA-Jan</v>
      </c>
      <c r="F151" s="68" t="str">
        <f t="shared" ca="1" si="488"/>
        <v>FNMA3.0-TBA-Feb</v>
      </c>
      <c r="G151" s="68" t="str">
        <f t="shared" si="489"/>
        <v>FNMA3.0-TBA-GEN</v>
      </c>
      <c r="I151" s="133">
        <f ca="1">[2]!YBWORKDAY(EDATE(Base_Date, BA151), -1, "USD")</f>
        <v>40543</v>
      </c>
      <c r="J151" s="269"/>
      <c r="K151" s="80"/>
      <c r="L151" s="80"/>
      <c r="M151" s="81"/>
      <c r="N151" s="73"/>
      <c r="O151" s="73"/>
      <c r="P151" s="80"/>
      <c r="Q151" s="82"/>
      <c r="R151" s="80"/>
      <c r="S151" s="83"/>
      <c r="T151" s="80"/>
      <c r="U151" s="83"/>
      <c r="V151" s="84"/>
      <c r="W151" s="85"/>
      <c r="X151" s="185"/>
      <c r="Y151" s="80"/>
      <c r="Z151" s="82"/>
      <c r="AA151" s="82"/>
      <c r="AB151" s="82"/>
      <c r="AC151" s="187"/>
      <c r="AD151" s="189"/>
      <c r="AE151" s="85"/>
      <c r="AF151" s="86"/>
      <c r="AG151" s="80"/>
      <c r="AH151" s="83"/>
      <c r="AI151" s="80"/>
      <c r="AJ151" s="83"/>
      <c r="AK151" s="187"/>
      <c r="AL151" s="192"/>
      <c r="AM151" s="83"/>
      <c r="AN151" s="80"/>
      <c r="AO151" s="109"/>
      <c r="AP151" s="194"/>
      <c r="AQ151" s="200"/>
      <c r="AR151" s="204"/>
      <c r="AS151" s="123"/>
      <c r="AX151" s="207" t="str">
        <f ca="1">[2]!YBHIST($I$136,$I151,J$25,"sec","")</f>
        <v>E</v>
      </c>
      <c r="AY151" s="205" t="str">
        <f ca="1">[2]!YBPRICE($I$136,AX151&amp;"d","Market","AccruedInterest","Swap",$I151,"LMMSkew","","Model",100,"")</f>
        <v>E</v>
      </c>
      <c r="BA151" s="67">
        <f t="shared" si="491"/>
        <v>-51</v>
      </c>
    </row>
    <row r="152" spans="3:53" s="68" customFormat="1" ht="15" hidden="1">
      <c r="C152" s="70">
        <f ca="1">I152+10</f>
        <v>40584</v>
      </c>
      <c r="D152" s="70">
        <f t="shared" ca="1" si="486"/>
        <v>40609</v>
      </c>
      <c r="E152" s="68" t="str">
        <f t="shared" ca="1" si="487"/>
        <v>FNMA3.0-TBA-Feb</v>
      </c>
      <c r="F152" s="68" t="str">
        <f t="shared" ca="1" si="488"/>
        <v>FNMA3.0-TBA-Mar</v>
      </c>
      <c r="G152" s="68" t="str">
        <f t="shared" si="489"/>
        <v>FNMA3.0-TBA-GEN</v>
      </c>
      <c r="I152" s="133">
        <f ca="1">[2]!YBWORKDAY(EDATE(Base_Date, BA152), -1, "USD")</f>
        <v>40574</v>
      </c>
      <c r="J152" s="236"/>
      <c r="K152" s="80"/>
      <c r="L152" s="80"/>
      <c r="M152" s="81"/>
      <c r="N152" s="73"/>
      <c r="O152" s="73"/>
      <c r="P152" s="80"/>
      <c r="Q152" s="82"/>
      <c r="R152" s="80"/>
      <c r="S152" s="83"/>
      <c r="T152" s="80"/>
      <c r="U152" s="83"/>
      <c r="V152" s="84"/>
      <c r="W152" s="85"/>
      <c r="X152" s="185"/>
      <c r="Y152" s="80"/>
      <c r="Z152" s="82"/>
      <c r="AA152" s="82"/>
      <c r="AB152" s="82"/>
      <c r="AC152" s="187"/>
      <c r="AD152" s="189"/>
      <c r="AE152" s="85"/>
      <c r="AF152" s="86"/>
      <c r="AG152" s="80"/>
      <c r="AH152" s="83"/>
      <c r="AI152" s="80"/>
      <c r="AJ152" s="83"/>
      <c r="AK152" s="187"/>
      <c r="AL152" s="192"/>
      <c r="AM152" s="83"/>
      <c r="AN152" s="80"/>
      <c r="AO152" s="109"/>
      <c r="AP152" s="194"/>
      <c r="AQ152" s="200"/>
      <c r="AR152" s="233"/>
      <c r="AS152" s="232"/>
      <c r="AX152" s="207" t="str">
        <f ca="1">[2]!YBHIST($I$136,$I152,J$25,"sec","")</f>
        <v>E</v>
      </c>
      <c r="AY152" s="205" t="str">
        <f ca="1">[2]!YBPRICE($I$136,AX152&amp;"d","Market","AccruedInterest","Swap",$I152,"LMMSkew","","Model",100,"")</f>
        <v>E</v>
      </c>
      <c r="BA152" s="67">
        <f t="shared" si="491"/>
        <v>-50</v>
      </c>
    </row>
    <row r="153" spans="3:53" s="68" customFormat="1" ht="15" hidden="1">
      <c r="C153" s="70">
        <f t="shared" ref="C153:C177" ca="1" si="492">I153+10</f>
        <v>40612</v>
      </c>
      <c r="D153" s="70">
        <f t="shared" ca="1" si="486"/>
        <v>40637</v>
      </c>
      <c r="E153" s="68" t="str">
        <f t="shared" ca="1" si="487"/>
        <v>FNMA3.0-TBA-Mar</v>
      </c>
      <c r="F153" s="68" t="str">
        <f t="shared" ca="1" si="488"/>
        <v>FNMA3.0-TBA-Apr</v>
      </c>
      <c r="G153" s="68" t="str">
        <f t="shared" si="489"/>
        <v>FNMA3.0-TBA-GEN</v>
      </c>
      <c r="I153" s="133">
        <f ca="1">[2]!YBWORKDAY(EDATE(Base_Date, BA153), -1, "USD")</f>
        <v>40602</v>
      </c>
      <c r="J153" s="235"/>
      <c r="K153" s="80"/>
      <c r="L153" s="80"/>
      <c r="M153" s="81"/>
      <c r="N153" s="73"/>
      <c r="O153" s="170"/>
      <c r="P153" s="80"/>
      <c r="Q153" s="82"/>
      <c r="R153" s="80"/>
      <c r="S153" s="83"/>
      <c r="T153" s="80"/>
      <c r="U153" s="83"/>
      <c r="V153" s="84"/>
      <c r="W153" s="172"/>
      <c r="X153" s="185"/>
      <c r="Y153" s="80"/>
      <c r="Z153" s="82"/>
      <c r="AA153" s="82"/>
      <c r="AB153" s="82"/>
      <c r="AC153" s="187"/>
      <c r="AD153" s="189"/>
      <c r="AE153" s="172"/>
      <c r="AF153" s="86"/>
      <c r="AG153" s="80"/>
      <c r="AH153" s="83"/>
      <c r="AI153" s="80"/>
      <c r="AJ153" s="83"/>
      <c r="AK153" s="187"/>
      <c r="AL153" s="192"/>
      <c r="AM153" s="83"/>
      <c r="AN153" s="80"/>
      <c r="AO153" s="109"/>
      <c r="AP153" s="194"/>
      <c r="AQ153" s="200"/>
      <c r="AR153" s="204"/>
      <c r="AS153" s="221"/>
      <c r="AX153" s="207" t="str">
        <f ca="1">[2]!YBHIST($I$136,$I153,J$25,"sec","")</f>
        <v>E</v>
      </c>
      <c r="AY153" s="205" t="str">
        <f ca="1">[2]!YBPRICE($I$136,AX153&amp;"d","Market","AccruedInterest","Swap",$I153,"LMMSkew","","Model",100,"")</f>
        <v>E</v>
      </c>
      <c r="BA153" s="67">
        <f t="shared" si="491"/>
        <v>-49</v>
      </c>
    </row>
    <row r="154" spans="3:53" s="68" customFormat="1" ht="15" hidden="1">
      <c r="C154" s="70">
        <f t="shared" ca="1" si="492"/>
        <v>40643</v>
      </c>
      <c r="D154" s="70">
        <f t="shared" ca="1" si="486"/>
        <v>40668</v>
      </c>
      <c r="E154" s="68" t="str">
        <f t="shared" ca="1" si="487"/>
        <v>FNMA3.0-TBA-Apr</v>
      </c>
      <c r="F154" s="68" t="str">
        <f t="shared" ca="1" si="488"/>
        <v>FNMA3.0-TBA-May</v>
      </c>
      <c r="G154" s="68" t="str">
        <f t="shared" si="489"/>
        <v>FNMA3.0-TBA-GEN</v>
      </c>
      <c r="I154" s="133">
        <f ca="1">[2]!YBWORKDAY(EDATE(Base_Date, BA154), -1, "USD")</f>
        <v>40633</v>
      </c>
      <c r="J154" s="216"/>
      <c r="K154" s="80"/>
      <c r="L154" s="80"/>
      <c r="M154" s="81"/>
      <c r="N154" s="73"/>
      <c r="O154" s="170"/>
      <c r="P154" s="80"/>
      <c r="Q154" s="82"/>
      <c r="R154" s="80"/>
      <c r="S154" s="83"/>
      <c r="T154" s="80"/>
      <c r="U154" s="83"/>
      <c r="V154" s="84"/>
      <c r="W154" s="172"/>
      <c r="X154" s="185"/>
      <c r="Y154" s="80"/>
      <c r="Z154" s="82"/>
      <c r="AA154" s="82"/>
      <c r="AB154" s="82"/>
      <c r="AC154" s="187"/>
      <c r="AD154" s="189"/>
      <c r="AE154" s="172"/>
      <c r="AF154" s="86"/>
      <c r="AG154" s="80"/>
      <c r="AH154" s="83"/>
      <c r="AI154" s="80"/>
      <c r="AJ154" s="83"/>
      <c r="AK154" s="187"/>
      <c r="AL154" s="192"/>
      <c r="AM154" s="83"/>
      <c r="AN154" s="80"/>
      <c r="AO154" s="109"/>
      <c r="AP154" s="194"/>
      <c r="AQ154" s="200"/>
      <c r="AR154" s="204"/>
      <c r="AS154" s="221"/>
      <c r="AX154" s="207" t="str">
        <f ca="1">[2]!YBHIST($I$136,$I154,J$25,"sec","")</f>
        <v>E</v>
      </c>
      <c r="AY154" s="205" t="str">
        <f ca="1">[2]!YBPRICE($I$136,AX154&amp;"d","Market","AccruedInterest","Swap",$I154,"LMMSkew","","Model",100,"")</f>
        <v>E</v>
      </c>
      <c r="BA154" s="67">
        <f t="shared" si="491"/>
        <v>-48</v>
      </c>
    </row>
    <row r="155" spans="3:53" s="68" customFormat="1" ht="15" hidden="1">
      <c r="C155" s="70">
        <f t="shared" ca="1" si="492"/>
        <v>40672</v>
      </c>
      <c r="D155" s="70">
        <f t="shared" ca="1" si="486"/>
        <v>40697</v>
      </c>
      <c r="E155" s="68" t="str">
        <f t="shared" ca="1" si="487"/>
        <v>FNMA3.0-TBA-May</v>
      </c>
      <c r="F155" s="68" t="str">
        <f t="shared" ca="1" si="488"/>
        <v>FNMA3.0-TBA-Jun</v>
      </c>
      <c r="G155" s="68" t="str">
        <f t="shared" si="489"/>
        <v>FNMA3.0-TBA-GEN</v>
      </c>
      <c r="I155" s="133">
        <f ca="1">[2]!YBWORKDAY(EDATE(Base_Date, BA155), -1, "USD")</f>
        <v>40662</v>
      </c>
      <c r="J155" s="217"/>
      <c r="K155" s="80"/>
      <c r="L155" s="80"/>
      <c r="M155" s="81"/>
      <c r="N155" s="73"/>
      <c r="O155" s="170"/>
      <c r="P155" s="80"/>
      <c r="Q155" s="82"/>
      <c r="R155" s="80"/>
      <c r="S155" s="83"/>
      <c r="T155" s="80"/>
      <c r="U155" s="83"/>
      <c r="V155" s="84"/>
      <c r="W155" s="172"/>
      <c r="X155" s="185"/>
      <c r="Y155" s="80"/>
      <c r="Z155" s="82"/>
      <c r="AA155" s="82"/>
      <c r="AB155" s="82"/>
      <c r="AC155" s="187"/>
      <c r="AD155" s="189"/>
      <c r="AE155" s="172"/>
      <c r="AF155" s="86"/>
      <c r="AG155" s="80"/>
      <c r="AH155" s="83"/>
      <c r="AI155" s="80"/>
      <c r="AJ155" s="83"/>
      <c r="AK155" s="187"/>
      <c r="AL155" s="192"/>
      <c r="AM155" s="83"/>
      <c r="AN155" s="80"/>
      <c r="AO155" s="109"/>
      <c r="AP155" s="194"/>
      <c r="AQ155" s="200"/>
      <c r="AR155" s="204"/>
      <c r="AS155" s="221"/>
      <c r="AX155" s="207" t="str">
        <f ca="1">[2]!YBHIST($I$136,$I155,J$25,"sec","")</f>
        <v>E</v>
      </c>
      <c r="AY155" s="205" t="str">
        <f ca="1">[2]!YBPRICE($I$136,AX155&amp;"d","Market","AccruedInterest","Swap",$I155,"LMMSkew","","Model",100,"")</f>
        <v>E</v>
      </c>
      <c r="BA155" s="67">
        <f t="shared" si="491"/>
        <v>-47</v>
      </c>
    </row>
    <row r="156" spans="3:53" s="68" customFormat="1" ht="15" hidden="1">
      <c r="C156" s="70">
        <f t="shared" ca="1" si="492"/>
        <v>40704</v>
      </c>
      <c r="D156" s="70">
        <f t="shared" ca="1" si="486"/>
        <v>40729</v>
      </c>
      <c r="E156" s="68" t="str">
        <f t="shared" ca="1" si="487"/>
        <v>FNMA3.0-TBA-Jun</v>
      </c>
      <c r="F156" s="68" t="str">
        <f t="shared" ca="1" si="488"/>
        <v>FNMA3.0-TBA-Jul</v>
      </c>
      <c r="G156" s="68" t="str">
        <f t="shared" si="489"/>
        <v>FNMA3.0-TBA-GEN</v>
      </c>
      <c r="I156" s="133">
        <f ca="1">[2]!YBWORKDAY(EDATE(Base_Date, BA156), -1, "USD")</f>
        <v>40694</v>
      </c>
      <c r="J156" s="234"/>
      <c r="K156" s="237"/>
      <c r="L156" s="237"/>
      <c r="M156" s="238"/>
      <c r="N156" s="239"/>
      <c r="O156" s="240"/>
      <c r="P156" s="237"/>
      <c r="Q156" s="171"/>
      <c r="R156" s="237"/>
      <c r="S156" s="241"/>
      <c r="T156" s="237"/>
      <c r="U156" s="241"/>
      <c r="V156" s="242"/>
      <c r="W156" s="243"/>
      <c r="X156" s="244"/>
      <c r="Y156" s="237"/>
      <c r="Z156" s="171"/>
      <c r="AA156" s="171"/>
      <c r="AB156" s="171"/>
      <c r="AC156" s="245"/>
      <c r="AD156" s="246"/>
      <c r="AE156" s="243"/>
      <c r="AF156" s="247"/>
      <c r="AG156" s="237"/>
      <c r="AH156" s="241"/>
      <c r="AI156" s="237"/>
      <c r="AJ156" s="241"/>
      <c r="AK156" s="245"/>
      <c r="AL156" s="248"/>
      <c r="AM156" s="241"/>
      <c r="AN156" s="237"/>
      <c r="AO156" s="203"/>
      <c r="AP156" s="249"/>
      <c r="AQ156" s="250"/>
      <c r="AR156" s="204"/>
      <c r="AS156" s="221"/>
      <c r="AX156" s="207" t="str">
        <f ca="1">[2]!YBHIST($I$136,$I156,J$25,"sec","")</f>
        <v>E</v>
      </c>
      <c r="AY156" s="205" t="str">
        <f ca="1">[2]!YBPRICE($I$136,AX156&amp;"d","Market","AccruedInterest","Swap",$I156,"LMMSkew","","Model",100,"")</f>
        <v>E</v>
      </c>
      <c r="BA156" s="67">
        <f t="shared" si="491"/>
        <v>-46</v>
      </c>
    </row>
    <row r="157" spans="3:53" s="68" customFormat="1" ht="15" hidden="1">
      <c r="C157" s="70">
        <f t="shared" ca="1" si="492"/>
        <v>40734</v>
      </c>
      <c r="D157" s="70">
        <f t="shared" ca="1" si="486"/>
        <v>40759</v>
      </c>
      <c r="E157" s="68" t="str">
        <f t="shared" ca="1" si="487"/>
        <v>FNMA3.0-TBA-Jul</v>
      </c>
      <c r="F157" s="68" t="str">
        <f t="shared" ca="1" si="488"/>
        <v>FNMA3.0-TBA-Aug</v>
      </c>
      <c r="G157" s="68" t="str">
        <f t="shared" si="489"/>
        <v>FNMA3.0-TBA-GEN</v>
      </c>
      <c r="I157" s="133">
        <f ca="1">[2]!YBWORKDAY(EDATE(Base_Date, BA157), -1, "USD")</f>
        <v>40724</v>
      </c>
      <c r="J157" s="235"/>
      <c r="K157" s="253"/>
      <c r="L157" s="253"/>
      <c r="M157" s="254"/>
      <c r="N157" s="255"/>
      <c r="O157" s="256"/>
      <c r="P157" s="253"/>
      <c r="Q157" s="257"/>
      <c r="R157" s="253"/>
      <c r="S157" s="258"/>
      <c r="T157" s="253"/>
      <c r="U157" s="258"/>
      <c r="V157" s="259"/>
      <c r="W157" s="260"/>
      <c r="X157" s="261"/>
      <c r="Y157" s="253"/>
      <c r="Z157" s="257"/>
      <c r="AA157" s="257"/>
      <c r="AB157" s="257"/>
      <c r="AC157" s="262"/>
      <c r="AD157" s="263"/>
      <c r="AE157" s="260"/>
      <c r="AF157" s="264"/>
      <c r="AG157" s="253"/>
      <c r="AH157" s="258"/>
      <c r="AI157" s="253"/>
      <c r="AJ157" s="258"/>
      <c r="AK157" s="262"/>
      <c r="AL157" s="265"/>
      <c r="AM157" s="258"/>
      <c r="AN157" s="253"/>
      <c r="AO157" s="266"/>
      <c r="AP157" s="267"/>
      <c r="AQ157" s="268"/>
      <c r="AR157" s="204"/>
      <c r="AS157" s="221"/>
      <c r="AX157" s="207" t="str">
        <f ca="1">[2]!YBHIST($I$136,$I157,J$25,"sec","")</f>
        <v>E</v>
      </c>
      <c r="AY157" s="205" t="str">
        <f ca="1">[2]!YBPRICE($I$136,AX157&amp;"d","Market","AccruedInterest","Swap",$I157,"LMMSkew","","Model",100,"")</f>
        <v>E</v>
      </c>
      <c r="BA157" s="67">
        <f t="shared" si="491"/>
        <v>-45</v>
      </c>
    </row>
    <row r="158" spans="3:53" s="68" customFormat="1" ht="15" hidden="1">
      <c r="C158" s="70">
        <f t="shared" ca="1" si="492"/>
        <v>40763</v>
      </c>
      <c r="D158" s="70">
        <f t="shared" ca="1" si="486"/>
        <v>40788</v>
      </c>
      <c r="E158" s="68" t="str">
        <f t="shared" ca="1" si="487"/>
        <v>FNMA3.0-TBA-Aug</v>
      </c>
      <c r="F158" s="68" t="str">
        <f t="shared" ca="1" si="488"/>
        <v>FNMA3.0-TBA-Sep</v>
      </c>
      <c r="G158" s="68" t="str">
        <f t="shared" si="489"/>
        <v>FNMA3.0-TBA-GEN</v>
      </c>
      <c r="I158" s="133">
        <f ca="1">[2]!YBWORKDAY(EDATE(Base_Date, BA158), -1, "USD")</f>
        <v>40753</v>
      </c>
      <c r="J158" s="216"/>
      <c r="K158" s="134"/>
      <c r="L158" s="134"/>
      <c r="M158" s="135"/>
      <c r="N158" s="136"/>
      <c r="O158" s="251"/>
      <c r="P158" s="134"/>
      <c r="Q158" s="137"/>
      <c r="R158" s="134"/>
      <c r="S158" s="138"/>
      <c r="T158" s="134"/>
      <c r="U158" s="138"/>
      <c r="V158" s="139"/>
      <c r="W158" s="173"/>
      <c r="X158" s="184"/>
      <c r="Y158" s="134"/>
      <c r="Z158" s="137"/>
      <c r="AA158" s="137"/>
      <c r="AB158" s="137"/>
      <c r="AC158" s="186"/>
      <c r="AD158" s="188"/>
      <c r="AE158" s="173"/>
      <c r="AF158" s="141"/>
      <c r="AG158" s="134"/>
      <c r="AH158" s="138"/>
      <c r="AI158" s="134"/>
      <c r="AJ158" s="138"/>
      <c r="AK158" s="186"/>
      <c r="AL158" s="191"/>
      <c r="AM158" s="138"/>
      <c r="AN158" s="134"/>
      <c r="AO158" s="142"/>
      <c r="AP158" s="193"/>
      <c r="AQ158" s="252"/>
      <c r="AR158" s="204"/>
      <c r="AS158" s="221"/>
      <c r="AX158" s="207" t="str">
        <f ca="1">[2]!YBHIST($I$136,$I158,J$25,"sec","")</f>
        <v>E</v>
      </c>
      <c r="AY158" s="205" t="str">
        <f ca="1">[2]!YBPRICE($I$136,AX158&amp;"d","Market","AccruedInterest","Swap",$I158,"LMMSkew","","Model",100,"")</f>
        <v>E</v>
      </c>
      <c r="BA158" s="67">
        <f t="shared" si="491"/>
        <v>-44</v>
      </c>
    </row>
    <row r="159" spans="3:53" s="68" customFormat="1" ht="15" hidden="1">
      <c r="C159" s="70">
        <f t="shared" ca="1" si="492"/>
        <v>40796</v>
      </c>
      <c r="D159" s="70">
        <f t="shared" ca="1" si="486"/>
        <v>40821</v>
      </c>
      <c r="E159" s="68" t="str">
        <f t="shared" ca="1" si="487"/>
        <v>FNMA3.0-TBA-Sep</v>
      </c>
      <c r="F159" s="68" t="str">
        <f t="shared" ca="1" si="488"/>
        <v>FNMA3.0-TBA-Oct</v>
      </c>
      <c r="G159" s="68" t="str">
        <f t="shared" si="489"/>
        <v>FNMA3.0-TBA-GEN</v>
      </c>
      <c r="I159" s="133">
        <f ca="1">[2]!YBWORKDAY(EDATE(Base_Date, BA159), -1, "USD")</f>
        <v>40786</v>
      </c>
      <c r="J159" s="234"/>
      <c r="K159" s="237"/>
      <c r="L159" s="237"/>
      <c r="M159" s="238"/>
      <c r="N159" s="239"/>
      <c r="O159" s="240"/>
      <c r="P159" s="237"/>
      <c r="Q159" s="171"/>
      <c r="R159" s="237"/>
      <c r="S159" s="241"/>
      <c r="T159" s="237"/>
      <c r="U159" s="241"/>
      <c r="V159" s="242"/>
      <c r="W159" s="243"/>
      <c r="X159" s="244"/>
      <c r="Y159" s="237"/>
      <c r="Z159" s="171"/>
      <c r="AA159" s="171"/>
      <c r="AB159" s="171"/>
      <c r="AC159" s="245"/>
      <c r="AD159" s="246"/>
      <c r="AE159" s="243"/>
      <c r="AF159" s="247"/>
      <c r="AG159" s="237"/>
      <c r="AH159" s="241"/>
      <c r="AI159" s="237"/>
      <c r="AJ159" s="241"/>
      <c r="AK159" s="245"/>
      <c r="AL159" s="248"/>
      <c r="AM159" s="241"/>
      <c r="AN159" s="237"/>
      <c r="AO159" s="203"/>
      <c r="AP159" s="249"/>
      <c r="AQ159" s="250"/>
      <c r="AR159" s="204"/>
      <c r="AS159" s="221"/>
      <c r="AX159" s="207" t="str">
        <f ca="1">[2]!YBHIST($I$136,$I159,J$25,"sec","")</f>
        <v>E</v>
      </c>
      <c r="AY159" s="205" t="str">
        <f ca="1">[2]!YBPRICE($I$136,AX159&amp;"d","Market","AccruedInterest","Swap",$I159,"LMMSkew","","Model",100,"")</f>
        <v>E</v>
      </c>
      <c r="BA159" s="67">
        <f t="shared" si="491"/>
        <v>-43</v>
      </c>
    </row>
    <row r="160" spans="3:53" s="68" customFormat="1" ht="15" hidden="1">
      <c r="C160" s="70">
        <f t="shared" ca="1" si="492"/>
        <v>40826</v>
      </c>
      <c r="D160" s="70">
        <f t="shared" ca="1" si="486"/>
        <v>40851</v>
      </c>
      <c r="E160" s="68" t="str">
        <f t="shared" ca="1" si="487"/>
        <v>FNMA3.0-TBA-Oct</v>
      </c>
      <c r="F160" s="68" t="str">
        <f t="shared" ca="1" si="488"/>
        <v>FNMA3.0-TBA-Nov</v>
      </c>
      <c r="G160" s="68" t="str">
        <f t="shared" si="489"/>
        <v>FNMA3.0-TBA-GEN</v>
      </c>
      <c r="I160" s="133">
        <f ca="1">[2]!YBWORKDAY(EDATE(Base_Date, BA160), -1, "USD")</f>
        <v>40816</v>
      </c>
      <c r="J160" s="235"/>
      <c r="K160" s="253"/>
      <c r="L160" s="253"/>
      <c r="M160" s="254"/>
      <c r="N160" s="255"/>
      <c r="O160" s="256"/>
      <c r="P160" s="253"/>
      <c r="Q160" s="257"/>
      <c r="R160" s="253"/>
      <c r="S160" s="258"/>
      <c r="T160" s="253"/>
      <c r="U160" s="258"/>
      <c r="V160" s="259"/>
      <c r="W160" s="260"/>
      <c r="X160" s="261"/>
      <c r="Y160" s="253"/>
      <c r="Z160" s="257"/>
      <c r="AA160" s="257"/>
      <c r="AB160" s="257"/>
      <c r="AC160" s="262"/>
      <c r="AD160" s="263"/>
      <c r="AE160" s="260"/>
      <c r="AF160" s="264"/>
      <c r="AG160" s="253"/>
      <c r="AH160" s="258"/>
      <c r="AI160" s="253"/>
      <c r="AJ160" s="258"/>
      <c r="AK160" s="262"/>
      <c r="AL160" s="265"/>
      <c r="AM160" s="258"/>
      <c r="AN160" s="253"/>
      <c r="AO160" s="266"/>
      <c r="AP160" s="267"/>
      <c r="AQ160" s="268"/>
      <c r="AR160" s="204"/>
      <c r="AS160" s="221"/>
      <c r="AX160" s="207" t="str">
        <f ca="1">[2]!YBHIST($I$136,$I160,J$25,"sec","")</f>
        <v>E</v>
      </c>
      <c r="AY160" s="205" t="str">
        <f ca="1">[2]!YBPRICE($I$136,AX160&amp;"d","Market","AccruedInterest","Swap",$I160,"LMMSkew","","Model",100,"")</f>
        <v>E</v>
      </c>
      <c r="BA160" s="67">
        <f t="shared" si="491"/>
        <v>-42</v>
      </c>
    </row>
    <row r="161" spans="1:53" s="68" customFormat="1" ht="15" hidden="1">
      <c r="C161" s="70">
        <f t="shared" ca="1" si="492"/>
        <v>40857</v>
      </c>
      <c r="D161" s="70">
        <f t="shared" ca="1" si="486"/>
        <v>40882</v>
      </c>
      <c r="E161" s="68" t="str">
        <f t="shared" ca="1" si="487"/>
        <v>FNMA3.0-TBA-Nov</v>
      </c>
      <c r="F161" s="68" t="str">
        <f t="shared" ca="1" si="488"/>
        <v>FNMA3.0-TBA-Dec</v>
      </c>
      <c r="G161" s="68" t="str">
        <f t="shared" si="489"/>
        <v>FNMA3.0-TBA-GEN</v>
      </c>
      <c r="I161" s="133">
        <f ca="1">[2]!YBWORKDAY(EDATE(Base_Date, BA161), -1, "USD")</f>
        <v>40847</v>
      </c>
      <c r="J161" s="216"/>
      <c r="K161" s="134"/>
      <c r="L161" s="134"/>
      <c r="M161" s="135"/>
      <c r="N161" s="136"/>
      <c r="O161" s="251"/>
      <c r="P161" s="134"/>
      <c r="Q161" s="137"/>
      <c r="R161" s="134"/>
      <c r="S161" s="138"/>
      <c r="T161" s="134"/>
      <c r="U161" s="138"/>
      <c r="V161" s="139"/>
      <c r="W161" s="173"/>
      <c r="X161" s="184"/>
      <c r="Y161" s="134"/>
      <c r="Z161" s="137"/>
      <c r="AA161" s="137"/>
      <c r="AB161" s="137"/>
      <c r="AC161" s="186"/>
      <c r="AD161" s="188"/>
      <c r="AE161" s="173"/>
      <c r="AF161" s="141"/>
      <c r="AG161" s="134"/>
      <c r="AH161" s="138"/>
      <c r="AI161" s="134"/>
      <c r="AJ161" s="138"/>
      <c r="AK161" s="186"/>
      <c r="AL161" s="191"/>
      <c r="AM161" s="138"/>
      <c r="AN161" s="134"/>
      <c r="AO161" s="142"/>
      <c r="AP161" s="193"/>
      <c r="AQ161" s="252"/>
      <c r="AR161" s="204"/>
      <c r="AS161" s="221"/>
      <c r="AX161" s="207" t="str">
        <f ca="1">[2]!YBHIST($I$136,$I161,J$25,"sec","")</f>
        <v>E</v>
      </c>
      <c r="AY161" s="205" t="str">
        <f ca="1">[2]!YBPRICE($I$136,AX161&amp;"d","Market","AccruedInterest","Swap",$I161,"LMMSkew","","Model",100,"")</f>
        <v>E</v>
      </c>
      <c r="BA161" s="67">
        <f t="shared" si="491"/>
        <v>-41</v>
      </c>
    </row>
    <row r="162" spans="1:53" s="68" customFormat="1" ht="15" hidden="1">
      <c r="C162" s="70">
        <f t="shared" ca="1" si="492"/>
        <v>40887</v>
      </c>
      <c r="D162" s="70">
        <f t="shared" ca="1" si="486"/>
        <v>40912</v>
      </c>
      <c r="E162" s="68" t="str">
        <f t="shared" ca="1" si="487"/>
        <v>FNMA3.0-TBA-Dec</v>
      </c>
      <c r="F162" s="68" t="str">
        <f t="shared" ca="1" si="488"/>
        <v>FNMA3.0-TBA-Jan</v>
      </c>
      <c r="G162" s="68" t="str">
        <f t="shared" si="489"/>
        <v>FNMA3.0-TBA-GEN</v>
      </c>
      <c r="I162" s="133">
        <f ca="1">[2]!YBWORKDAY(EDATE(Base_Date, BA162), -1, "USD")</f>
        <v>40877</v>
      </c>
      <c r="J162" s="217"/>
      <c r="K162" s="80"/>
      <c r="L162" s="80"/>
      <c r="M162" s="81"/>
      <c r="N162" s="73"/>
      <c r="O162" s="170"/>
      <c r="P162" s="80"/>
      <c r="Q162" s="82"/>
      <c r="R162" s="80"/>
      <c r="S162" s="83"/>
      <c r="T162" s="80"/>
      <c r="U162" s="83"/>
      <c r="V162" s="84"/>
      <c r="W162" s="172"/>
      <c r="X162" s="185"/>
      <c r="Y162" s="80"/>
      <c r="Z162" s="82"/>
      <c r="AA162" s="82"/>
      <c r="AB162" s="82"/>
      <c r="AC162" s="187"/>
      <c r="AD162" s="189"/>
      <c r="AE162" s="172"/>
      <c r="AF162" s="86"/>
      <c r="AG162" s="80"/>
      <c r="AH162" s="83"/>
      <c r="AI162" s="80"/>
      <c r="AJ162" s="83"/>
      <c r="AK162" s="187"/>
      <c r="AL162" s="192"/>
      <c r="AM162" s="83"/>
      <c r="AN162" s="80"/>
      <c r="AO162" s="109"/>
      <c r="AP162" s="194"/>
      <c r="AQ162" s="200"/>
      <c r="AR162" s="204"/>
      <c r="AS162" s="221"/>
      <c r="AX162" s="207" t="str">
        <f ca="1">[2]!YBHIST($I$136,$I162,J$25,"sec","")</f>
        <v>E</v>
      </c>
      <c r="AY162" s="205" t="str">
        <f ca="1">[2]!YBPRICE($I$136,AX162&amp;"d","Market","AccruedInterest","Swap",$I162,"LMMSkew","","Model",100,"")</f>
        <v>E</v>
      </c>
      <c r="BA162" s="67">
        <f t="shared" si="491"/>
        <v>-40</v>
      </c>
    </row>
    <row r="163" spans="1:53" s="68" customFormat="1" ht="15" hidden="1">
      <c r="C163" s="70">
        <f t="shared" ca="1" si="492"/>
        <v>40917</v>
      </c>
      <c r="D163" s="70">
        <f t="shared" ca="1" si="486"/>
        <v>40942</v>
      </c>
      <c r="E163" s="68" t="str">
        <f t="shared" ca="1" si="487"/>
        <v>FNMA3.0-TBA-Jan</v>
      </c>
      <c r="F163" s="68" t="str">
        <f t="shared" ca="1" si="488"/>
        <v>FNMA3.0-TBA-Feb</v>
      </c>
      <c r="G163" s="68" t="str">
        <f t="shared" si="489"/>
        <v>FNMA3.0-TBA-GEN</v>
      </c>
      <c r="I163" s="133">
        <f ca="1">[2]!YBWORKDAY(EDATE(Base_Date, BA163), -1, "USD")</f>
        <v>40907</v>
      </c>
      <c r="J163" s="217"/>
      <c r="K163" s="80"/>
      <c r="L163" s="80"/>
      <c r="M163" s="81"/>
      <c r="N163" s="73"/>
      <c r="O163" s="170"/>
      <c r="P163" s="80"/>
      <c r="Q163" s="82"/>
      <c r="R163" s="80"/>
      <c r="S163" s="83"/>
      <c r="T163" s="80"/>
      <c r="U163" s="83"/>
      <c r="V163" s="84"/>
      <c r="W163" s="172"/>
      <c r="X163" s="185"/>
      <c r="Y163" s="80"/>
      <c r="Z163" s="82"/>
      <c r="AA163" s="82"/>
      <c r="AB163" s="82"/>
      <c r="AC163" s="187"/>
      <c r="AD163" s="189"/>
      <c r="AE163" s="172"/>
      <c r="AF163" s="86"/>
      <c r="AG163" s="80"/>
      <c r="AH163" s="83"/>
      <c r="AI163" s="80"/>
      <c r="AJ163" s="83"/>
      <c r="AK163" s="187"/>
      <c r="AL163" s="192"/>
      <c r="AM163" s="83"/>
      <c r="AN163" s="80"/>
      <c r="AO163" s="109"/>
      <c r="AP163" s="194"/>
      <c r="AQ163" s="200"/>
      <c r="AR163" s="204"/>
      <c r="AS163" s="221"/>
      <c r="AX163" s="207" t="str">
        <f ca="1">[2]!YBHIST($I$136,$I163,J$25,"sec","")</f>
        <v>E</v>
      </c>
      <c r="AY163" s="205" t="str">
        <f ca="1">[2]!YBPRICE($I$136,AX163&amp;"d","Market","AccruedInterest","Swap",$I163,"LMMSkew","","Model",100,"")</f>
        <v>E</v>
      </c>
      <c r="BA163" s="67">
        <f t="shared" si="491"/>
        <v>-39</v>
      </c>
    </row>
    <row r="164" spans="1:53" s="68" customFormat="1" ht="15" hidden="1">
      <c r="C164" s="70">
        <f t="shared" ca="1" si="492"/>
        <v>40949</v>
      </c>
      <c r="D164" s="70">
        <f t="shared" ca="1" si="486"/>
        <v>40974</v>
      </c>
      <c r="E164" s="68" t="str">
        <f t="shared" ca="1" si="487"/>
        <v>FNMA3.0-TBA-Feb</v>
      </c>
      <c r="F164" s="68" t="str">
        <f t="shared" ca="1" si="488"/>
        <v>FNMA3.0-TBA-Mar</v>
      </c>
      <c r="G164" s="68" t="str">
        <f t="shared" si="489"/>
        <v>FNMA3.0-TBA-GEN</v>
      </c>
      <c r="I164" s="133">
        <f ca="1">[2]!YBWORKDAY(EDATE(Base_Date, BA164), -1, "USD")</f>
        <v>40939</v>
      </c>
      <c r="J164" s="217"/>
      <c r="K164" s="80"/>
      <c r="L164" s="80"/>
      <c r="M164" s="81"/>
      <c r="N164" s="73"/>
      <c r="O164" s="170"/>
      <c r="P164" s="80"/>
      <c r="Q164" s="82"/>
      <c r="R164" s="80"/>
      <c r="S164" s="83"/>
      <c r="T164" s="80"/>
      <c r="U164" s="83"/>
      <c r="V164" s="84"/>
      <c r="W164" s="172"/>
      <c r="X164" s="185"/>
      <c r="Y164" s="80"/>
      <c r="Z164" s="82"/>
      <c r="AA164" s="82"/>
      <c r="AB164" s="82"/>
      <c r="AC164" s="187"/>
      <c r="AD164" s="189"/>
      <c r="AE164" s="172"/>
      <c r="AF164" s="86"/>
      <c r="AG164" s="80"/>
      <c r="AH164" s="83"/>
      <c r="AI164" s="80"/>
      <c r="AJ164" s="83"/>
      <c r="AK164" s="187"/>
      <c r="AL164" s="192"/>
      <c r="AM164" s="83"/>
      <c r="AN164" s="80"/>
      <c r="AO164" s="109"/>
      <c r="AP164" s="194"/>
      <c r="AQ164" s="200"/>
      <c r="AR164" s="204"/>
      <c r="AS164" s="221"/>
      <c r="AX164" s="207" t="str">
        <f ca="1">[2]!YBHIST($I$136,$I164,J$25,"sec","")</f>
        <v>E</v>
      </c>
      <c r="AY164" s="205" t="str">
        <f ca="1">[2]!YBPRICE($I$136,AX164&amp;"d","Market","AccruedInterest","Swap",$I164,"LMMSkew","","Model",100,"")</f>
        <v>E</v>
      </c>
      <c r="BA164" s="67">
        <f t="shared" si="491"/>
        <v>-38</v>
      </c>
    </row>
    <row r="165" spans="1:53" s="68" customFormat="1" ht="15" hidden="1">
      <c r="C165" s="70">
        <f t="shared" ca="1" si="492"/>
        <v>40978</v>
      </c>
      <c r="D165" s="70">
        <f t="shared" ca="1" si="486"/>
        <v>41003</v>
      </c>
      <c r="E165" s="68" t="str">
        <f t="shared" ca="1" si="487"/>
        <v>FNMA3.0-TBA-Mar</v>
      </c>
      <c r="F165" s="68" t="str">
        <f t="shared" ca="1" si="488"/>
        <v>FNMA3.0-TBA-Apr</v>
      </c>
      <c r="G165" s="68" t="str">
        <f t="shared" si="489"/>
        <v>FNMA3.0-TBA-GEN</v>
      </c>
      <c r="I165" s="133">
        <f ca="1">[2]!YBWORKDAY(EDATE(Base_Date, BA165), -1, "USD")</f>
        <v>40968</v>
      </c>
      <c r="J165" s="217"/>
      <c r="K165" s="80"/>
      <c r="L165" s="80"/>
      <c r="M165" s="81"/>
      <c r="N165" s="73"/>
      <c r="O165" s="170"/>
      <c r="P165" s="80"/>
      <c r="Q165" s="82"/>
      <c r="R165" s="80"/>
      <c r="S165" s="83"/>
      <c r="T165" s="80"/>
      <c r="U165" s="83"/>
      <c r="V165" s="84"/>
      <c r="W165" s="172"/>
      <c r="X165" s="185"/>
      <c r="Y165" s="80"/>
      <c r="Z165" s="82"/>
      <c r="AA165" s="82"/>
      <c r="AB165" s="82"/>
      <c r="AC165" s="187"/>
      <c r="AD165" s="189"/>
      <c r="AE165" s="172"/>
      <c r="AF165" s="86"/>
      <c r="AG165" s="80"/>
      <c r="AH165" s="83"/>
      <c r="AI165" s="80"/>
      <c r="AJ165" s="83"/>
      <c r="AK165" s="187"/>
      <c r="AL165" s="192"/>
      <c r="AM165" s="83"/>
      <c r="AN165" s="80"/>
      <c r="AO165" s="109"/>
      <c r="AP165" s="194"/>
      <c r="AQ165" s="200"/>
      <c r="AR165" s="204"/>
      <c r="AS165" s="221"/>
      <c r="AX165" s="207" t="str">
        <f ca="1">[2]!YBHIST($I$136,$I165,J$25,"sec","")</f>
        <v>E</v>
      </c>
      <c r="AY165" s="205" t="str">
        <f ca="1">[2]!YBPRICE($I$136,AX165&amp;"d","Market","AccruedInterest","Swap",$I165,"LMMSkew","","Model",100,"")</f>
        <v>E</v>
      </c>
      <c r="BA165" s="67">
        <f t="shared" si="491"/>
        <v>-37</v>
      </c>
    </row>
    <row r="166" spans="1:53" ht="15" hidden="1" customHeight="1">
      <c r="A166" s="67" t="s">
        <v>81</v>
      </c>
      <c r="B166" s="69">
        <v>2.5</v>
      </c>
      <c r="C166" s="70">
        <f t="shared" ca="1" si="492"/>
        <v>41008</v>
      </c>
      <c r="D166" s="70">
        <f ca="1">I166+35</f>
        <v>41033</v>
      </c>
      <c r="E166" s="70" t="str">
        <f t="shared" ca="1" si="487"/>
        <v>FNMA3.0-TBA-Apr</v>
      </c>
      <c r="F166" s="70" t="str">
        <f t="shared" ca="1" si="488"/>
        <v>FNMA3.0-TBA-May</v>
      </c>
      <c r="G166" s="70" t="str">
        <f>"FNMA"&amp;TEXT($J$23,"0.0")&amp;"-TBA-GEN"</f>
        <v>FNMA3.0-TBA-GEN</v>
      </c>
      <c r="H166" s="71"/>
      <c r="I166" s="133">
        <f ca="1">[2]!YBWORKDAY(EDATE(Base_Date, BA166), -1, "USD")</f>
        <v>40998</v>
      </c>
      <c r="J166" s="217"/>
      <c r="K166" s="80"/>
      <c r="L166" s="80"/>
      <c r="M166" s="81"/>
      <c r="N166" s="73"/>
      <c r="O166" s="170"/>
      <c r="P166" s="80"/>
      <c r="Q166" s="82"/>
      <c r="R166" s="80"/>
      <c r="S166" s="83"/>
      <c r="T166" s="80"/>
      <c r="U166" s="83"/>
      <c r="V166" s="84"/>
      <c r="W166" s="172"/>
      <c r="X166" s="185"/>
      <c r="Y166" s="80"/>
      <c r="Z166" s="82"/>
      <c r="AA166" s="82"/>
      <c r="AB166" s="82"/>
      <c r="AC166" s="187"/>
      <c r="AD166" s="189"/>
      <c r="AE166" s="172"/>
      <c r="AF166" s="86"/>
      <c r="AG166" s="80"/>
      <c r="AH166" s="83"/>
      <c r="AI166" s="80"/>
      <c r="AJ166" s="83"/>
      <c r="AK166" s="187"/>
      <c r="AL166" s="192"/>
      <c r="AM166" s="83"/>
      <c r="AN166" s="80"/>
      <c r="AO166" s="109"/>
      <c r="AP166" s="194"/>
      <c r="AQ166" s="200"/>
      <c r="AR166" s="204"/>
      <c r="AS166" s="221"/>
      <c r="AX166" s="208" t="str">
        <f ca="1">[2]!YBHIST($I$136,$I166,J$25,"sec","")</f>
        <v>E</v>
      </c>
      <c r="AY166" s="206" t="str">
        <f ca="1">[2]!YBPRICE($I$136,AX166&amp;"d","Market","AccruedInterest","Swap",$I166,"LMMSkew","","Model",100,"")</f>
        <v>E</v>
      </c>
      <c r="BA166" s="67">
        <f t="shared" si="491"/>
        <v>-36</v>
      </c>
    </row>
    <row r="167" spans="1:53" ht="15" hidden="1" customHeight="1">
      <c r="A167" s="67" t="s">
        <v>84</v>
      </c>
      <c r="B167" s="69">
        <v>3</v>
      </c>
      <c r="C167" s="70">
        <f t="shared" ca="1" si="492"/>
        <v>41039</v>
      </c>
      <c r="D167" s="70">
        <f t="shared" ref="D167:D179" ca="1" si="493">I167+35</f>
        <v>41064</v>
      </c>
      <c r="E167" s="70" t="str">
        <f t="shared" ca="1" si="487"/>
        <v>FNMA3.0-TBA-May</v>
      </c>
      <c r="F167" s="70" t="str">
        <f t="shared" ca="1" si="488"/>
        <v>FNMA3.0-TBA-Jun</v>
      </c>
      <c r="G167" s="70" t="str">
        <f t="shared" ref="G167:G202" si="494">"FNMA"&amp;TEXT($J$23,"0.0")&amp;"-TBA-GEN"</f>
        <v>FNMA3.0-TBA-GEN</v>
      </c>
      <c r="H167" s="71"/>
      <c r="I167" s="133">
        <f ca="1">[2]!YBWORKDAY(EDATE(Base_Date, BA167), -1, "USD")</f>
        <v>41029</v>
      </c>
      <c r="J167" s="217"/>
      <c r="K167" s="80"/>
      <c r="L167" s="80"/>
      <c r="M167" s="81"/>
      <c r="N167" s="73"/>
      <c r="O167" s="170"/>
      <c r="P167" s="80"/>
      <c r="Q167" s="82"/>
      <c r="R167" s="80"/>
      <c r="S167" s="83"/>
      <c r="T167" s="80"/>
      <c r="U167" s="83"/>
      <c r="V167" s="84"/>
      <c r="W167" s="172"/>
      <c r="X167" s="185"/>
      <c r="Y167" s="80"/>
      <c r="Z167" s="82"/>
      <c r="AA167" s="82"/>
      <c r="AB167" s="82"/>
      <c r="AC167" s="187"/>
      <c r="AD167" s="189"/>
      <c r="AE167" s="172"/>
      <c r="AF167" s="86"/>
      <c r="AG167" s="80"/>
      <c r="AH167" s="83"/>
      <c r="AI167" s="80"/>
      <c r="AJ167" s="83"/>
      <c r="AK167" s="187"/>
      <c r="AL167" s="192"/>
      <c r="AM167" s="83"/>
      <c r="AN167" s="80"/>
      <c r="AO167" s="109"/>
      <c r="AP167" s="194"/>
      <c r="AQ167" s="200"/>
      <c r="AR167" s="204"/>
      <c r="AS167" s="221"/>
      <c r="AX167" s="208" t="str">
        <f ca="1">[2]!YBHIST($I$136,$I167,J$25,"sec","")</f>
        <v>E</v>
      </c>
      <c r="AY167" s="206" t="str">
        <f ca="1">[2]!YBPRICE($I$136,AX167&amp;"d","Market","AccruedInterest","Swap",$I167,"LMMSkew","","Model",100,"")</f>
        <v>E</v>
      </c>
      <c r="BA167" s="67">
        <f t="shared" si="491"/>
        <v>-35</v>
      </c>
    </row>
    <row r="168" spans="1:53" ht="15" hidden="1" customHeight="1">
      <c r="A168" s="67" t="s">
        <v>86</v>
      </c>
      <c r="B168" s="69">
        <v>3.5</v>
      </c>
      <c r="C168" s="70">
        <f t="shared" ca="1" si="492"/>
        <v>41070</v>
      </c>
      <c r="D168" s="70">
        <f t="shared" ca="1" si="493"/>
        <v>41095</v>
      </c>
      <c r="E168" s="70" t="str">
        <f t="shared" ca="1" si="487"/>
        <v>FNMA3.0-TBA-Jun</v>
      </c>
      <c r="F168" s="70" t="str">
        <f t="shared" ca="1" si="488"/>
        <v>FNMA3.0-TBA-Jul</v>
      </c>
      <c r="G168" s="70" t="str">
        <f t="shared" si="494"/>
        <v>FNMA3.0-TBA-GEN</v>
      </c>
      <c r="H168" s="71"/>
      <c r="I168" s="133">
        <f ca="1">[2]!YBWORKDAY(EDATE(Base_Date, BA168), -1, "USD")</f>
        <v>41060</v>
      </c>
      <c r="J168" s="217"/>
      <c r="K168" s="80"/>
      <c r="L168" s="80"/>
      <c r="M168" s="81"/>
      <c r="N168" s="73"/>
      <c r="O168" s="170"/>
      <c r="P168" s="80"/>
      <c r="Q168" s="82"/>
      <c r="R168" s="80"/>
      <c r="S168" s="83"/>
      <c r="T168" s="80"/>
      <c r="U168" s="83"/>
      <c r="V168" s="84"/>
      <c r="W168" s="172"/>
      <c r="X168" s="185"/>
      <c r="Y168" s="80"/>
      <c r="Z168" s="82"/>
      <c r="AA168" s="82"/>
      <c r="AB168" s="82"/>
      <c r="AC168" s="187"/>
      <c r="AD168" s="189"/>
      <c r="AE168" s="172"/>
      <c r="AF168" s="86"/>
      <c r="AG168" s="80"/>
      <c r="AH168" s="83"/>
      <c r="AI168" s="80"/>
      <c r="AJ168" s="83"/>
      <c r="AK168" s="187"/>
      <c r="AL168" s="192"/>
      <c r="AM168" s="83"/>
      <c r="AN168" s="80"/>
      <c r="AO168" s="109"/>
      <c r="AP168" s="194"/>
      <c r="AQ168" s="200"/>
      <c r="AR168" s="204"/>
      <c r="AS168" s="221"/>
      <c r="AX168" s="208" t="str">
        <f ca="1">[2]!YBHIST($I$136,$I168,J$25,"sec","")</f>
        <v>E</v>
      </c>
      <c r="AY168" s="206" t="str">
        <f ca="1">[2]!YBPRICE($I$136,AX168&amp;"d","Market","AccruedInterest","Swap",$I168,"LMMSkew","","Model",100,"")</f>
        <v>E</v>
      </c>
      <c r="BA168" s="67">
        <f t="shared" si="491"/>
        <v>-34</v>
      </c>
    </row>
    <row r="169" spans="1:53" ht="15" hidden="1" customHeight="1">
      <c r="B169" s="69">
        <v>4</v>
      </c>
      <c r="C169" s="70">
        <f t="shared" ca="1" si="492"/>
        <v>41099</v>
      </c>
      <c r="D169" s="70">
        <f t="shared" ca="1" si="493"/>
        <v>41124</v>
      </c>
      <c r="E169" s="70" t="str">
        <f t="shared" ca="1" si="487"/>
        <v>FNMA3.0-TBA-Jul</v>
      </c>
      <c r="F169" s="70" t="str">
        <f t="shared" ca="1" si="488"/>
        <v>FNMA3.0-TBA-Aug</v>
      </c>
      <c r="G169" s="70" t="str">
        <f t="shared" si="494"/>
        <v>FNMA3.0-TBA-GEN</v>
      </c>
      <c r="H169" s="71"/>
      <c r="I169" s="133">
        <f ca="1">[2]!YBWORKDAY(EDATE(Base_Date, BA169), -1, "USD")</f>
        <v>41089</v>
      </c>
      <c r="J169" s="217"/>
      <c r="K169" s="80"/>
      <c r="L169" s="80"/>
      <c r="M169" s="81"/>
      <c r="N169" s="73"/>
      <c r="O169" s="170"/>
      <c r="P169" s="80"/>
      <c r="Q169" s="82"/>
      <c r="R169" s="80"/>
      <c r="S169" s="83"/>
      <c r="T169" s="80"/>
      <c r="U169" s="83"/>
      <c r="V169" s="84"/>
      <c r="W169" s="172"/>
      <c r="X169" s="185"/>
      <c r="Y169" s="80"/>
      <c r="Z169" s="82"/>
      <c r="AA169" s="82"/>
      <c r="AB169" s="82"/>
      <c r="AC169" s="187"/>
      <c r="AD169" s="189"/>
      <c r="AE169" s="172"/>
      <c r="AF169" s="86"/>
      <c r="AG169" s="80"/>
      <c r="AH169" s="83"/>
      <c r="AI169" s="80"/>
      <c r="AJ169" s="83"/>
      <c r="AK169" s="187"/>
      <c r="AL169" s="192"/>
      <c r="AM169" s="83"/>
      <c r="AN169" s="80"/>
      <c r="AO169" s="109"/>
      <c r="AP169" s="194"/>
      <c r="AQ169" s="200"/>
      <c r="AR169" s="204"/>
      <c r="AS169" s="221"/>
      <c r="AX169" s="208" t="str">
        <f ca="1">[2]!YBHIST($I$136,$I169,J$25,"sec","")</f>
        <v>E</v>
      </c>
      <c r="AY169" s="206" t="str">
        <f ca="1">[2]!YBPRICE($I$136,AX169&amp;"d","Market","AccruedInterest","Swap",$I169,"LMMSkew","","Model",100,"")</f>
        <v>E</v>
      </c>
      <c r="BA169" s="67">
        <f t="shared" si="491"/>
        <v>-33</v>
      </c>
    </row>
    <row r="170" spans="1:53" ht="15" hidden="1" customHeight="1">
      <c r="B170" s="69">
        <v>4.5</v>
      </c>
      <c r="C170" s="70">
        <f t="shared" ca="1" si="492"/>
        <v>41131</v>
      </c>
      <c r="D170" s="70">
        <f t="shared" ca="1" si="493"/>
        <v>41156</v>
      </c>
      <c r="E170" s="70" t="str">
        <f t="shared" ca="1" si="487"/>
        <v>FNMA3.0-TBA-Aug</v>
      </c>
      <c r="F170" s="70" t="str">
        <f t="shared" ca="1" si="488"/>
        <v>FNMA3.0-TBA-Sep</v>
      </c>
      <c r="G170" s="70" t="str">
        <f t="shared" si="494"/>
        <v>FNMA3.0-TBA-GEN</v>
      </c>
      <c r="H170" s="71"/>
      <c r="I170" s="133">
        <f ca="1">[2]!YBWORKDAY(EDATE(Base_Date, BA170), -1, "USD")</f>
        <v>41121</v>
      </c>
      <c r="J170" s="217"/>
      <c r="K170" s="80"/>
      <c r="L170" s="80"/>
      <c r="M170" s="81"/>
      <c r="N170" s="73"/>
      <c r="O170" s="170"/>
      <c r="P170" s="80"/>
      <c r="Q170" s="82"/>
      <c r="R170" s="80"/>
      <c r="S170" s="83"/>
      <c r="T170" s="80"/>
      <c r="U170" s="83"/>
      <c r="V170" s="84"/>
      <c r="W170" s="172"/>
      <c r="X170" s="185"/>
      <c r="Y170" s="80"/>
      <c r="Z170" s="82"/>
      <c r="AA170" s="82"/>
      <c r="AB170" s="82"/>
      <c r="AC170" s="187"/>
      <c r="AD170" s="189"/>
      <c r="AE170" s="172"/>
      <c r="AF170" s="86"/>
      <c r="AG170" s="80"/>
      <c r="AH170" s="83"/>
      <c r="AI170" s="80"/>
      <c r="AJ170" s="83"/>
      <c r="AK170" s="187"/>
      <c r="AL170" s="192"/>
      <c r="AM170" s="83"/>
      <c r="AN170" s="80"/>
      <c r="AO170" s="109"/>
      <c r="AP170" s="194"/>
      <c r="AQ170" s="200"/>
      <c r="AR170" s="204"/>
      <c r="AS170" s="221"/>
      <c r="AX170" s="208" t="str">
        <f ca="1">[2]!YBHIST($I$136,$I170,J$25,"sec","")</f>
        <v>E</v>
      </c>
      <c r="AY170" s="206" t="str">
        <f ca="1">[2]!YBPRICE($I$136,AX170&amp;"d","Market","AccruedInterest","Swap",$I170,"LMMSkew","","Model",100,"")</f>
        <v>E</v>
      </c>
      <c r="BA170" s="67">
        <f t="shared" si="491"/>
        <v>-32</v>
      </c>
    </row>
    <row r="171" spans="1:53" ht="15" hidden="1" customHeight="1">
      <c r="B171" s="69">
        <v>5</v>
      </c>
      <c r="C171" s="70">
        <f t="shared" ca="1" si="492"/>
        <v>41162</v>
      </c>
      <c r="D171" s="70">
        <f t="shared" ca="1" si="493"/>
        <v>41187</v>
      </c>
      <c r="E171" s="70" t="str">
        <f t="shared" ca="1" si="487"/>
        <v>FNMA3.0-TBA-Sep</v>
      </c>
      <c r="F171" s="70" t="str">
        <f t="shared" ca="1" si="488"/>
        <v>FNMA3.0-TBA-Oct</v>
      </c>
      <c r="G171" s="70" t="str">
        <f t="shared" si="494"/>
        <v>FNMA3.0-TBA-GEN</v>
      </c>
      <c r="H171" s="71"/>
      <c r="I171" s="133">
        <f ca="1">[2]!YBWORKDAY(EDATE(Base_Date, BA171), -1, "USD")</f>
        <v>41152</v>
      </c>
      <c r="J171" s="217"/>
      <c r="K171" s="80"/>
      <c r="L171" s="80"/>
      <c r="M171" s="81"/>
      <c r="N171" s="73"/>
      <c r="O171" s="170"/>
      <c r="P171" s="80"/>
      <c r="Q171" s="82"/>
      <c r="R171" s="80"/>
      <c r="S171" s="83"/>
      <c r="T171" s="80"/>
      <c r="U171" s="83"/>
      <c r="V171" s="84"/>
      <c r="W171" s="172"/>
      <c r="X171" s="185"/>
      <c r="Y171" s="80"/>
      <c r="Z171" s="82"/>
      <c r="AA171" s="82"/>
      <c r="AB171" s="82"/>
      <c r="AC171" s="187"/>
      <c r="AD171" s="189"/>
      <c r="AE171" s="172"/>
      <c r="AF171" s="86"/>
      <c r="AG171" s="80"/>
      <c r="AH171" s="83"/>
      <c r="AI171" s="80"/>
      <c r="AJ171" s="83"/>
      <c r="AK171" s="187"/>
      <c r="AL171" s="192"/>
      <c r="AM171" s="83"/>
      <c r="AN171" s="80"/>
      <c r="AO171" s="109"/>
      <c r="AP171" s="194"/>
      <c r="AQ171" s="200"/>
      <c r="AR171" s="204"/>
      <c r="AS171" s="221"/>
      <c r="AX171" s="208" t="str">
        <f ca="1">[2]!YBHIST($I$136,$I171,J$25,"sec","")</f>
        <v>E</v>
      </c>
      <c r="AY171" s="206" t="str">
        <f ca="1">[2]!YBPRICE($I$136,AX171&amp;"d","Market","AccruedInterest","Swap",$I171,"LMMSkew","","Model",100,"")</f>
        <v>E</v>
      </c>
      <c r="BA171" s="67">
        <f t="shared" si="491"/>
        <v>-31</v>
      </c>
    </row>
    <row r="172" spans="1:53" ht="15" hidden="1" customHeight="1">
      <c r="B172" s="69">
        <v>5.5</v>
      </c>
      <c r="C172" s="70">
        <f t="shared" ca="1" si="492"/>
        <v>41190</v>
      </c>
      <c r="D172" s="70">
        <f t="shared" ca="1" si="493"/>
        <v>41215</v>
      </c>
      <c r="E172" s="70" t="str">
        <f t="shared" ca="1" si="487"/>
        <v>FNMA3.0-TBA-Oct</v>
      </c>
      <c r="F172" s="70" t="str">
        <f t="shared" ca="1" si="488"/>
        <v>FNMA3.0-TBA-Nov</v>
      </c>
      <c r="G172" s="70" t="str">
        <f t="shared" si="494"/>
        <v>FNMA3.0-TBA-GEN</v>
      </c>
      <c r="H172" s="71"/>
      <c r="I172" s="133">
        <f ca="1">[2]!YBWORKDAY(EDATE(Base_Date, BA172), -1, "USD")</f>
        <v>41180</v>
      </c>
      <c r="J172" s="217"/>
      <c r="K172" s="80"/>
      <c r="L172" s="80"/>
      <c r="M172" s="81"/>
      <c r="N172" s="73"/>
      <c r="O172" s="170"/>
      <c r="P172" s="80"/>
      <c r="Q172" s="82"/>
      <c r="R172" s="80"/>
      <c r="S172" s="83"/>
      <c r="T172" s="80"/>
      <c r="U172" s="83"/>
      <c r="V172" s="84"/>
      <c r="W172" s="172"/>
      <c r="X172" s="185"/>
      <c r="Y172" s="80"/>
      <c r="Z172" s="82"/>
      <c r="AA172" s="82"/>
      <c r="AB172" s="82"/>
      <c r="AC172" s="187"/>
      <c r="AD172" s="189"/>
      <c r="AE172" s="172"/>
      <c r="AF172" s="86"/>
      <c r="AG172" s="80"/>
      <c r="AH172" s="83"/>
      <c r="AI172" s="80"/>
      <c r="AJ172" s="83"/>
      <c r="AK172" s="187"/>
      <c r="AL172" s="192"/>
      <c r="AM172" s="83"/>
      <c r="AN172" s="80"/>
      <c r="AO172" s="109"/>
      <c r="AP172" s="194"/>
      <c r="AQ172" s="200"/>
      <c r="AR172" s="204"/>
      <c r="AS172" s="221"/>
      <c r="AX172" s="208" t="str">
        <f ca="1">[2]!YBHIST($I$136,$I172,J$25,"sec","")</f>
        <v>E</v>
      </c>
      <c r="AY172" s="206" t="str">
        <f ca="1">[2]!YBPRICE($I$136,AX172&amp;"d","Market","AccruedInterest","Swap",$I172,"LMMSkew","","Model",100,"")</f>
        <v>E</v>
      </c>
      <c r="BA172" s="67">
        <f t="shared" si="491"/>
        <v>-30</v>
      </c>
    </row>
    <row r="173" spans="1:53" ht="15" hidden="1" customHeight="1">
      <c r="B173" s="69">
        <v>6</v>
      </c>
      <c r="C173" s="70">
        <f t="shared" ca="1" si="492"/>
        <v>41223</v>
      </c>
      <c r="D173" s="70">
        <f t="shared" ca="1" si="493"/>
        <v>41248</v>
      </c>
      <c r="E173" s="70" t="str">
        <f t="shared" ca="1" si="487"/>
        <v>FNMA3.0-TBA-Nov</v>
      </c>
      <c r="F173" s="70" t="str">
        <f t="shared" ca="1" si="488"/>
        <v>FNMA3.0-TBA-Dec</v>
      </c>
      <c r="G173" s="70" t="str">
        <f t="shared" si="494"/>
        <v>FNMA3.0-TBA-GEN</v>
      </c>
      <c r="H173" s="71"/>
      <c r="I173" s="133">
        <f ca="1">[2]!YBWORKDAY(EDATE(Base_Date, BA173), -1, "USD")</f>
        <v>41213</v>
      </c>
      <c r="J173" s="217"/>
      <c r="K173" s="80"/>
      <c r="L173" s="80"/>
      <c r="M173" s="81"/>
      <c r="N173" s="73"/>
      <c r="O173" s="170"/>
      <c r="P173" s="80"/>
      <c r="Q173" s="82"/>
      <c r="R173" s="80"/>
      <c r="S173" s="83"/>
      <c r="T173" s="80"/>
      <c r="U173" s="83"/>
      <c r="V173" s="84"/>
      <c r="W173" s="172"/>
      <c r="X173" s="185"/>
      <c r="Y173" s="80"/>
      <c r="Z173" s="82"/>
      <c r="AA173" s="82"/>
      <c r="AB173" s="82"/>
      <c r="AC173" s="187"/>
      <c r="AD173" s="189"/>
      <c r="AE173" s="172"/>
      <c r="AF173" s="86"/>
      <c r="AG173" s="80"/>
      <c r="AH173" s="83"/>
      <c r="AI173" s="80"/>
      <c r="AJ173" s="83"/>
      <c r="AK173" s="187"/>
      <c r="AL173" s="192"/>
      <c r="AM173" s="83"/>
      <c r="AN173" s="80"/>
      <c r="AO173" s="109"/>
      <c r="AP173" s="194"/>
      <c r="AQ173" s="200"/>
      <c r="AR173" s="204"/>
      <c r="AS173" s="221"/>
      <c r="AX173" s="208" t="str">
        <f ca="1">[2]!YBHIST($I$136,$I173,J$25,"sec","")</f>
        <v>E</v>
      </c>
      <c r="AY173" s="206" t="str">
        <f ca="1">[2]!YBPRICE($I$136,AX173&amp;"d","Market","AccruedInterest","Swap",$I173,"LMMSkew","","Model",100,"")</f>
        <v>E</v>
      </c>
      <c r="BA173" s="67">
        <f t="shared" si="491"/>
        <v>-29</v>
      </c>
    </row>
    <row r="174" spans="1:53" ht="15" hidden="1" customHeight="1">
      <c r="B174" s="69">
        <v>6.5</v>
      </c>
      <c r="C174" s="70">
        <f t="shared" ca="1" si="492"/>
        <v>41253</v>
      </c>
      <c r="D174" s="70">
        <f t="shared" ca="1" si="493"/>
        <v>41278</v>
      </c>
      <c r="E174" s="70" t="str">
        <f t="shared" ca="1" si="487"/>
        <v>FNMA3.0-TBA-Dec</v>
      </c>
      <c r="F174" s="70" t="str">
        <f t="shared" ca="1" si="488"/>
        <v>FNMA3.0-TBA-Jan</v>
      </c>
      <c r="G174" s="70" t="str">
        <f t="shared" si="494"/>
        <v>FNMA3.0-TBA-GEN</v>
      </c>
      <c r="H174" s="71"/>
      <c r="I174" s="133">
        <f ca="1">[2]!YBWORKDAY(EDATE(Base_Date, BA174), -1, "USD")</f>
        <v>41243</v>
      </c>
      <c r="J174" s="217"/>
      <c r="K174" s="80"/>
      <c r="L174" s="80"/>
      <c r="M174" s="81"/>
      <c r="N174" s="73"/>
      <c r="O174" s="170"/>
      <c r="P174" s="80"/>
      <c r="Q174" s="82"/>
      <c r="R174" s="80"/>
      <c r="S174" s="83"/>
      <c r="T174" s="80"/>
      <c r="U174" s="83"/>
      <c r="V174" s="84"/>
      <c r="W174" s="172"/>
      <c r="X174" s="185"/>
      <c r="Y174" s="80"/>
      <c r="Z174" s="82"/>
      <c r="AA174" s="82"/>
      <c r="AB174" s="82"/>
      <c r="AC174" s="187"/>
      <c r="AD174" s="189"/>
      <c r="AE174" s="172"/>
      <c r="AF174" s="86"/>
      <c r="AG174" s="80"/>
      <c r="AH174" s="83"/>
      <c r="AI174" s="80"/>
      <c r="AJ174" s="83"/>
      <c r="AK174" s="187"/>
      <c r="AL174" s="192"/>
      <c r="AM174" s="83"/>
      <c r="AN174" s="80"/>
      <c r="AO174" s="109"/>
      <c r="AP174" s="194"/>
      <c r="AQ174" s="200"/>
      <c r="AR174" s="204"/>
      <c r="AS174" s="221"/>
      <c r="AX174" s="208" t="str">
        <f ca="1">[2]!YBHIST($I$136,$I174,J$25,"sec","")</f>
        <v>E</v>
      </c>
      <c r="AY174" s="206" t="str">
        <f ca="1">[2]!YBPRICE($I$136,AX174&amp;"d","Market","AccruedInterest","Swap",$I174,"LMMSkew","","Model",100,"")</f>
        <v>E</v>
      </c>
      <c r="BA174" s="67">
        <f t="shared" si="491"/>
        <v>-28</v>
      </c>
    </row>
    <row r="175" spans="1:53" ht="15" hidden="1" customHeight="1">
      <c r="C175" s="70">
        <f t="shared" ca="1" si="492"/>
        <v>41284</v>
      </c>
      <c r="D175" s="70">
        <f t="shared" ca="1" si="493"/>
        <v>41309</v>
      </c>
      <c r="E175" s="70" t="str">
        <f t="shared" ca="1" si="487"/>
        <v>FNMA3.0-TBA-Jan</v>
      </c>
      <c r="F175" s="70" t="str">
        <f t="shared" ca="1" si="488"/>
        <v>FNMA3.0-TBA-Feb</v>
      </c>
      <c r="G175" s="70" t="str">
        <f t="shared" si="494"/>
        <v>FNMA3.0-TBA-GEN</v>
      </c>
      <c r="H175" s="71"/>
      <c r="I175" s="133">
        <f ca="1">[2]!YBWORKDAY(EDATE(Base_Date, BA175), -1, "USD")</f>
        <v>41274</v>
      </c>
      <c r="J175" s="217"/>
      <c r="K175" s="80"/>
      <c r="L175" s="80"/>
      <c r="M175" s="81"/>
      <c r="N175" s="73"/>
      <c r="O175" s="170"/>
      <c r="P175" s="80"/>
      <c r="Q175" s="82"/>
      <c r="R175" s="80"/>
      <c r="S175" s="83"/>
      <c r="T175" s="80"/>
      <c r="U175" s="83"/>
      <c r="V175" s="84"/>
      <c r="W175" s="172"/>
      <c r="X175" s="185"/>
      <c r="Y175" s="80"/>
      <c r="Z175" s="82"/>
      <c r="AA175" s="82"/>
      <c r="AB175" s="82"/>
      <c r="AC175" s="187"/>
      <c r="AD175" s="189"/>
      <c r="AE175" s="172"/>
      <c r="AF175" s="86"/>
      <c r="AG175" s="80"/>
      <c r="AH175" s="83"/>
      <c r="AI175" s="80"/>
      <c r="AJ175" s="83"/>
      <c r="AK175" s="187"/>
      <c r="AL175" s="192"/>
      <c r="AM175" s="83"/>
      <c r="AN175" s="80"/>
      <c r="AO175" s="109"/>
      <c r="AP175" s="194"/>
      <c r="AQ175" s="200"/>
      <c r="AR175" s="204"/>
      <c r="AS175" s="221"/>
      <c r="AX175" s="208" t="str">
        <f ca="1">[2]!YBHIST($I$136,$I175,J$25,"sec","")</f>
        <v>E</v>
      </c>
      <c r="AY175" s="206" t="str">
        <f ca="1">[2]!YBPRICE($I$136,AX175&amp;"d","Market","AccruedInterest","Swap",$I175,"LMMSkew","","Model",100,"")</f>
        <v>E</v>
      </c>
      <c r="BA175" s="67">
        <f t="shared" si="491"/>
        <v>-27</v>
      </c>
    </row>
    <row r="176" spans="1:53" ht="15" hidden="1" customHeight="1">
      <c r="C176" s="70">
        <f t="shared" ca="1" si="492"/>
        <v>41315</v>
      </c>
      <c r="D176" s="70">
        <f t="shared" ca="1" si="493"/>
        <v>41340</v>
      </c>
      <c r="E176" s="70" t="str">
        <f t="shared" ca="1" si="487"/>
        <v>FNMA3.0-TBA-Feb</v>
      </c>
      <c r="F176" s="70" t="str">
        <f t="shared" ca="1" si="488"/>
        <v>FNMA3.0-TBA-Mar</v>
      </c>
      <c r="G176" s="70" t="str">
        <f t="shared" si="494"/>
        <v>FNMA3.0-TBA-GEN</v>
      </c>
      <c r="H176" s="71"/>
      <c r="I176" s="133">
        <f ca="1">[2]!YBWORKDAY(EDATE(Base_Date, BA176), -1, "USD")</f>
        <v>41305</v>
      </c>
      <c r="J176" s="217"/>
      <c r="K176" s="80"/>
      <c r="L176" s="80"/>
      <c r="M176" s="81"/>
      <c r="N176" s="73"/>
      <c r="O176" s="170"/>
      <c r="P176" s="80"/>
      <c r="Q176" s="82"/>
      <c r="R176" s="80"/>
      <c r="S176" s="83"/>
      <c r="T176" s="80"/>
      <c r="U176" s="83"/>
      <c r="V176" s="84"/>
      <c r="W176" s="172"/>
      <c r="X176" s="185" t="str">
        <f ca="1">[2]!YBHIST($E176,$I176,X$25,"sec","")</f>
        <v>E</v>
      </c>
      <c r="Y176" s="80" t="e">
        <f t="shared" ref="Y176:Y184" ca="1" si="495">X176-X175</f>
        <v>#VALUE!</v>
      </c>
      <c r="Z176" s="82">
        <f t="shared" ref="Z176:Z184" si="496">X175-AA175</f>
        <v>0</v>
      </c>
      <c r="AA176" s="82" t="str">
        <f ca="1">[2]!YBHIST($F176,$I176,X$25,"sec","")</f>
        <v>E</v>
      </c>
      <c r="AB176" s="82"/>
      <c r="AC176" s="187"/>
      <c r="AD176" s="189" t="str">
        <f ca="1">[2]!YBHIST($G176,I176,"LMMEffectiveDuration","sec","")</f>
        <v>E</v>
      </c>
      <c r="AE176" s="172" t="e">
        <f t="shared" ref="AE176:AE184" ca="1" si="497">X176*AD176/10000</f>
        <v>#VALUE!</v>
      </c>
      <c r="AF176" s="86"/>
      <c r="AG176" s="80"/>
      <c r="AH176" s="83"/>
      <c r="AI176" s="80" t="e">
        <f ca="1">AL176+AK176</f>
        <v>#VALUE!</v>
      </c>
      <c r="AJ176" s="83">
        <f>AF176-AF175</f>
        <v>0</v>
      </c>
      <c r="AK176" s="187" t="e">
        <f ca="1">(AJ176*Y176)/2</f>
        <v>#VALUE!</v>
      </c>
      <c r="AL176" s="192"/>
      <c r="AM176" s="83"/>
      <c r="AN176" s="80"/>
      <c r="AO176" s="109"/>
      <c r="AP176" s="194"/>
      <c r="AQ176" s="200"/>
      <c r="AR176" s="204"/>
      <c r="AS176" s="221"/>
      <c r="AX176" s="208" t="str">
        <f ca="1">[2]!YBHIST($I$136,$I176,J$25,"sec","")</f>
        <v>E</v>
      </c>
      <c r="AY176" s="206" t="str">
        <f ca="1">[2]!YBPRICE($I$136,AX176&amp;"d","Market","AccruedInterest","Swap",$I176,"LMMSkew","","Model",100,"")</f>
        <v>E</v>
      </c>
      <c r="BA176" s="67">
        <f t="shared" si="491"/>
        <v>-26</v>
      </c>
    </row>
    <row r="177" spans="3:64" ht="15" customHeight="1">
      <c r="C177" s="70">
        <f t="shared" ca="1" si="492"/>
        <v>41343</v>
      </c>
      <c r="D177" s="70">
        <f t="shared" ca="1" si="493"/>
        <v>41368</v>
      </c>
      <c r="E177" s="70" t="str">
        <f t="shared" ca="1" si="487"/>
        <v>FNMA3.0-TBA-Mar</v>
      </c>
      <c r="F177" s="70" t="str">
        <f t="shared" ca="1" si="488"/>
        <v>FNMA3.0-TBA-Apr</v>
      </c>
      <c r="G177" s="70" t="str">
        <f t="shared" si="494"/>
        <v>FNMA3.0-TBA-GEN</v>
      </c>
      <c r="H177" s="71"/>
      <c r="I177" s="133">
        <f ca="1">[2]!YBWORKDAY(EDATE(Base_Date, BA177), -1, "USD")</f>
        <v>41333</v>
      </c>
      <c r="J177" s="217" t="str">
        <f t="shared" ref="J177:J184" ca="1" si="498">AX177</f>
        <v>E</v>
      </c>
      <c r="K177" s="80" t="e">
        <f t="shared" ref="K177:K184" ca="1" si="499">AX177+AY177</f>
        <v>#VALUE!</v>
      </c>
      <c r="L177" s="80"/>
      <c r="M177" s="81" t="str">
        <f ca="1">[2]!YBHIST($I$136,$I177,"LMMOAS","sec")</f>
        <v>E</v>
      </c>
      <c r="N177" s="73" t="str">
        <f ca="1">[2]!YBHIST($I$136,$I176,M$25,"sec","")</f>
        <v>E</v>
      </c>
      <c r="O177" s="170" t="str">
        <f ca="1">[2]!YBHIST("1 Month LIBOR",I177,"Yield","bmk","")</f>
        <v>E</v>
      </c>
      <c r="P177" s="80"/>
      <c r="Q177" s="82"/>
      <c r="R177" s="80"/>
      <c r="S177" s="83"/>
      <c r="T177" s="80"/>
      <c r="U177" s="83"/>
      <c r="V177" s="84">
        <f ca="1">VLOOKUP($I177, 'Barcap OAD'!$A:$S, $F$136, FALSE)</f>
        <v>-20.3</v>
      </c>
      <c r="W177" s="153" t="e">
        <f t="shared" ref="W177:W184" ca="1" si="500">K177/10000*V177</f>
        <v>#VALUE!</v>
      </c>
      <c r="X177" s="185" t="str">
        <f ca="1">[2]!YBHIST($E177,$I177,X$25,"sec","")</f>
        <v>E</v>
      </c>
      <c r="Y177" s="80" t="e">
        <f t="shared" ca="1" si="495"/>
        <v>#VALUE!</v>
      </c>
      <c r="Z177" s="82" t="e">
        <f t="shared" ca="1" si="496"/>
        <v>#VALUE!</v>
      </c>
      <c r="AA177" s="82" t="str">
        <f ca="1">[2]!YBHIST($F177,$I177,X$25,"sec","")</f>
        <v>E</v>
      </c>
      <c r="AB177" s="82" t="e">
        <f t="shared" ref="AB177:AB184" ca="1" si="501">X176-Z177</f>
        <v>#VALUE!</v>
      </c>
      <c r="AC177" s="187"/>
      <c r="AD177" s="189">
        <f ca="1">VLOOKUP($I177, 'Barcap OAD'!$A:$S, $F$26, FALSE)</f>
        <v>6.8920000000000003</v>
      </c>
      <c r="AE177" s="172" t="e">
        <f t="shared" ca="1" si="497"/>
        <v>#VALUE!</v>
      </c>
      <c r="AF177" s="86" t="e">
        <f t="shared" ref="AF177:AF184" ca="1" si="502">W177/AE177</f>
        <v>#VALUE!</v>
      </c>
      <c r="AG177" s="80"/>
      <c r="AH177" s="83"/>
      <c r="AI177" s="80"/>
      <c r="AJ177" s="83"/>
      <c r="AK177" s="187"/>
      <c r="AL177" s="192"/>
      <c r="AM177" s="83"/>
      <c r="AN177" s="80"/>
      <c r="AO177" s="109"/>
      <c r="AP177" s="194"/>
      <c r="AQ177" s="200"/>
      <c r="AR177" s="204"/>
      <c r="AS177" s="221"/>
      <c r="AX177" s="208" t="str">
        <f ca="1">[2]!YBHIST($I$136,$I177,J$25,"sec","")</f>
        <v>E</v>
      </c>
      <c r="AY177" s="206" t="str">
        <f ca="1">[2]!YBPRICE($I$136,AX177&amp;"d","Market","AccruedInterest","Swap",$I177,"LMMSkew","","Model",100,"")</f>
        <v>E</v>
      </c>
      <c r="BA177" s="67">
        <f t="shared" ref="BA177:BA198" si="503">BA65</f>
        <v>-25</v>
      </c>
    </row>
    <row r="178" spans="3:64" ht="15" customHeight="1">
      <c r="C178" s="222">
        <f t="shared" ref="C178:C183" ca="1" si="504">I178+10</f>
        <v>41371</v>
      </c>
      <c r="D178" s="70">
        <f t="shared" ca="1" si="493"/>
        <v>41396</v>
      </c>
      <c r="E178" s="70" t="str">
        <f t="shared" ca="1" si="487"/>
        <v>FNMA3.0-TBA-Apr</v>
      </c>
      <c r="F178" s="70" t="str">
        <f t="shared" ca="1" si="488"/>
        <v>FNMA3.0-TBA-May</v>
      </c>
      <c r="G178" s="70" t="str">
        <f t="shared" si="494"/>
        <v>FNMA3.0-TBA-GEN</v>
      </c>
      <c r="H178" s="71"/>
      <c r="I178" s="133">
        <f ca="1">[2]!YBWORKDAY(EDATE(Base_Date, BA178), -1, "USD")</f>
        <v>41361</v>
      </c>
      <c r="J178" s="234" t="str">
        <f t="shared" ca="1" si="498"/>
        <v>E</v>
      </c>
      <c r="K178" s="237" t="e">
        <f t="shared" ca="1" si="499"/>
        <v>#VALUE!</v>
      </c>
      <c r="L178" s="237" t="e">
        <f t="shared" ref="L178:L184" ca="1" si="505">K178-K177</f>
        <v>#VALUE!</v>
      </c>
      <c r="M178" s="238" t="str">
        <f ca="1">[2]!YBHIST($I$136,$I178,"LMMOAS","sec")</f>
        <v>E</v>
      </c>
      <c r="N178" s="239" t="str">
        <f ca="1">[2]!YBHIST($I$136,$I177,M$25,"sec","")</f>
        <v>E</v>
      </c>
      <c r="O178" s="240" t="str">
        <f ca="1">[2]!YBHIST("1 Month LIBOR",I178,"Yield","bmk","")</f>
        <v>E</v>
      </c>
      <c r="P178" s="237" t="e">
        <f t="shared" ref="P178:P184" ca="1" si="506">K177-Q178</f>
        <v>#VALUE!</v>
      </c>
      <c r="Q178" s="171" t="str">
        <f ca="1">[2]!YBSCEN($I$136,$J177&amp;"d","Market",O$25,"Swap",$I177,"LMMSkew","","Model",100,0,29,"Gradual","ParShift|N",0,"Annualized ROR",O177,100,"",,,,"Default",,,,"Default",,)</f>
        <v>E</v>
      </c>
      <c r="R178" s="237" t="e">
        <f t="shared" ref="R178:R199" ca="1" si="507">L178+P178</f>
        <v>#VALUE!</v>
      </c>
      <c r="S178" s="241" t="e">
        <f t="shared" ref="S178:S199" ca="1" si="508">R178/K177</f>
        <v>#VALUE!</v>
      </c>
      <c r="T178" s="237" t="e">
        <f ca="1">SUM(R$177:R178)</f>
        <v>#VALUE!</v>
      </c>
      <c r="U178" s="241" t="e">
        <f ca="1">BJ178</f>
        <v>#VALUE!</v>
      </c>
      <c r="V178" s="242">
        <f ca="1">VLOOKUP($I178, 'Barcap OAD'!$A:$S, $F$136, FALSE)</f>
        <v>-19.899999999999999</v>
      </c>
      <c r="W178" s="243" t="e">
        <f t="shared" ca="1" si="500"/>
        <v>#VALUE!</v>
      </c>
      <c r="X178" s="244" t="str">
        <f ca="1">[2]!YBHIST($E178,$I178,X$25,"sec","")</f>
        <v>E</v>
      </c>
      <c r="Y178" s="237" t="e">
        <f t="shared" ca="1" si="495"/>
        <v>#VALUE!</v>
      </c>
      <c r="Z178" s="171" t="e">
        <f t="shared" ca="1" si="496"/>
        <v>#VALUE!</v>
      </c>
      <c r="AA178" s="171" t="str">
        <f ca="1">[2]!YBHIST($F178,$I178,X$25,"sec","")</f>
        <v>E</v>
      </c>
      <c r="AB178" s="171" t="e">
        <f t="shared" ca="1" si="501"/>
        <v>#VALUE!</v>
      </c>
      <c r="AC178" s="245" t="e">
        <f t="shared" ref="AC178:AC184" ca="1" si="509">Y178+Z178</f>
        <v>#VALUE!</v>
      </c>
      <c r="AD178" s="246">
        <f ca="1">VLOOKUP($I178, 'Barcap OAD'!$A:$S, $F$26, FALSE)</f>
        <v>7.0179999999999998</v>
      </c>
      <c r="AE178" s="243" t="e">
        <f t="shared" ca="1" si="497"/>
        <v>#VALUE!</v>
      </c>
      <c r="AF178" s="247" t="e">
        <f t="shared" ca="1" si="502"/>
        <v>#VALUE!</v>
      </c>
      <c r="AG178" s="237" t="e">
        <f t="shared" ref="AG178:AG184" ca="1" si="510">-AC178*AF177</f>
        <v>#VALUE!</v>
      </c>
      <c r="AH178" s="241" t="e">
        <f t="shared" ref="AH178:AH184" ca="1" si="511">AG178/K177</f>
        <v>#VALUE!</v>
      </c>
      <c r="AI178" s="237" t="e">
        <f t="shared" ref="AI178:AI184" ca="1" si="512">AL178+AK178</f>
        <v>#VALUE!</v>
      </c>
      <c r="AJ178" s="241" t="e">
        <f t="shared" ref="AJ178:AJ184" ca="1" si="513">AF178-AF177</f>
        <v>#VALUE!</v>
      </c>
      <c r="AK178" s="245" t="e">
        <f t="shared" ref="AK178:AK184" ca="1" si="514">(AJ178*Y178)/2</f>
        <v>#VALUE!</v>
      </c>
      <c r="AL178" s="248" t="e">
        <f t="shared" ref="AL178:AL184" ca="1" si="515">AG178+R178</f>
        <v>#VALUE!</v>
      </c>
      <c r="AM178" s="241" t="e">
        <f t="shared" ref="AM178:AM184" ca="1" si="516">AL178/K177</f>
        <v>#VALUE!</v>
      </c>
      <c r="AN178" s="237" t="e">
        <f ca="1">SUM(AL$177:AL178)</f>
        <v>#VALUE!</v>
      </c>
      <c r="AO178" s="203" t="e">
        <f ca="1">BL178</f>
        <v>#VALUE!</v>
      </c>
      <c r="AP178" s="249" t="e">
        <f t="shared" ref="AP178:AP184" ca="1" si="517">(Z178*AF178*-1)+P178</f>
        <v>#VALUE!</v>
      </c>
      <c r="AQ178" s="250" t="e">
        <f t="shared" ref="AQ178:AQ184" ca="1" si="518">AP178/K177</f>
        <v>#VALUE!</v>
      </c>
      <c r="AR178" s="204"/>
      <c r="AS178" s="221"/>
      <c r="AX178" s="208" t="str">
        <f ca="1">[2]!YBHIST($I$136,$I178,J$25,"sec","")</f>
        <v>E</v>
      </c>
      <c r="AY178" s="206" t="str">
        <f ca="1">[2]!YBPRICE($I$136,AX178&amp;"d","Market","AccruedInterest","Swap",$I178,"LMMSkew","","Model",100,"")</f>
        <v>E</v>
      </c>
      <c r="BA178" s="67">
        <f t="shared" si="503"/>
        <v>-24</v>
      </c>
      <c r="BI178" s="517" t="e">
        <f ca="1">1+S178</f>
        <v>#VALUE!</v>
      </c>
      <c r="BJ178" s="517" t="e">
        <f ca="1">PRODUCT($BI$177:BI178)-1</f>
        <v>#VALUE!</v>
      </c>
      <c r="BK178" s="517" t="e">
        <f ca="1">1+AM178</f>
        <v>#VALUE!</v>
      </c>
      <c r="BL178" s="517" t="e">
        <f ca="1">PRODUCT($BK$177:BK178)-1</f>
        <v>#VALUE!</v>
      </c>
    </row>
    <row r="179" spans="3:64" ht="15" customHeight="1">
      <c r="C179" s="222">
        <f t="shared" ca="1" si="504"/>
        <v>41404</v>
      </c>
      <c r="D179" s="70">
        <f t="shared" ca="1" si="493"/>
        <v>41429</v>
      </c>
      <c r="E179" s="70" t="str">
        <f t="shared" ca="1" si="487"/>
        <v>FNMA3.0-TBA-May</v>
      </c>
      <c r="F179" s="70" t="str">
        <f t="shared" ca="1" si="488"/>
        <v>FNMA3.0-TBA-Jun</v>
      </c>
      <c r="G179" s="70" t="str">
        <f t="shared" si="494"/>
        <v>FNMA3.0-TBA-GEN</v>
      </c>
      <c r="H179" s="71"/>
      <c r="I179" s="133">
        <f ca="1">[2]!YBWORKDAY(EDATE(Base_Date, BA179), -1, "USD")</f>
        <v>41394</v>
      </c>
      <c r="J179" s="234" t="str">
        <f t="shared" ca="1" si="498"/>
        <v>E</v>
      </c>
      <c r="K179" s="237" t="e">
        <f t="shared" ca="1" si="499"/>
        <v>#VALUE!</v>
      </c>
      <c r="L179" s="237" t="e">
        <f t="shared" ca="1" si="505"/>
        <v>#VALUE!</v>
      </c>
      <c r="M179" s="238" t="str">
        <f ca="1">[2]!YBHIST($I$136,$I179,"LMMOAS","sec")</f>
        <v>E</v>
      </c>
      <c r="N179" s="239" t="str">
        <f ca="1">[2]!YBHIST($I$136,$I178,M$25,"sec","")</f>
        <v>E</v>
      </c>
      <c r="O179" s="240" t="str">
        <f ca="1">[2]!YBHIST("1 Month LIBOR",I179,"Yield","bmk","")</f>
        <v>E</v>
      </c>
      <c r="P179" s="237" t="e">
        <f t="shared" ca="1" si="506"/>
        <v>#VALUE!</v>
      </c>
      <c r="Q179" s="171" t="str">
        <f ca="1">[2]!YBSCEN($I$136,$J178&amp;"d","Market",O$25,"Swap",$I178,"LMMSkew","","Model",100,0,29,"Gradual","ParShift|N",0,"Annualized ROR",O178,100,"",,,,"Default",,,,"Default",,)</f>
        <v>E</v>
      </c>
      <c r="R179" s="237" t="e">
        <f t="shared" ca="1" si="507"/>
        <v>#VALUE!</v>
      </c>
      <c r="S179" s="241" t="e">
        <f t="shared" ca="1" si="508"/>
        <v>#VALUE!</v>
      </c>
      <c r="T179" s="237" t="e">
        <f ca="1">SUM(R$177:R179)</f>
        <v>#VALUE!</v>
      </c>
      <c r="U179" s="241" t="e">
        <f t="shared" ref="U179:U187" ca="1" si="519">BJ179</f>
        <v>#VALUE!</v>
      </c>
      <c r="V179" s="242">
        <f ca="1">VLOOKUP($I179, 'Barcap OAD'!$A:$S, $F$136, FALSE)</f>
        <v>-21.5</v>
      </c>
      <c r="W179" s="243" t="e">
        <f t="shared" ca="1" si="500"/>
        <v>#VALUE!</v>
      </c>
      <c r="X179" s="244" t="str">
        <f ca="1">[2]!YBHIST($E179,$I179,X$25,"sec","")</f>
        <v>E</v>
      </c>
      <c r="Y179" s="237" t="e">
        <f t="shared" ca="1" si="495"/>
        <v>#VALUE!</v>
      </c>
      <c r="Z179" s="171" t="e">
        <f t="shared" ca="1" si="496"/>
        <v>#VALUE!</v>
      </c>
      <c r="AA179" s="171" t="str">
        <f ca="1">[2]!YBHIST($F179,$I179,X$25,"sec","")</f>
        <v>E</v>
      </c>
      <c r="AB179" s="171" t="e">
        <f t="shared" ca="1" si="501"/>
        <v>#VALUE!</v>
      </c>
      <c r="AC179" s="245" t="e">
        <f t="shared" ca="1" si="509"/>
        <v>#VALUE!</v>
      </c>
      <c r="AD179" s="246">
        <f ca="1">VLOOKUP($I179, 'Barcap OAD'!$A:$S, $F$26, FALSE)</f>
        <v>6.3730000000000002</v>
      </c>
      <c r="AE179" s="243" t="e">
        <f t="shared" ca="1" si="497"/>
        <v>#VALUE!</v>
      </c>
      <c r="AF179" s="247" t="e">
        <f t="shared" ca="1" si="502"/>
        <v>#VALUE!</v>
      </c>
      <c r="AG179" s="237" t="e">
        <f t="shared" ca="1" si="510"/>
        <v>#VALUE!</v>
      </c>
      <c r="AH179" s="241" t="e">
        <f t="shared" ca="1" si="511"/>
        <v>#VALUE!</v>
      </c>
      <c r="AI179" s="237" t="e">
        <f t="shared" ca="1" si="512"/>
        <v>#VALUE!</v>
      </c>
      <c r="AJ179" s="241" t="e">
        <f t="shared" ca="1" si="513"/>
        <v>#VALUE!</v>
      </c>
      <c r="AK179" s="245" t="e">
        <f t="shared" ca="1" si="514"/>
        <v>#VALUE!</v>
      </c>
      <c r="AL179" s="248" t="e">
        <f t="shared" ca="1" si="515"/>
        <v>#VALUE!</v>
      </c>
      <c r="AM179" s="241" t="e">
        <f t="shared" ca="1" si="516"/>
        <v>#VALUE!</v>
      </c>
      <c r="AN179" s="237" t="e">
        <f ca="1">SUM(AL$177:AL179)</f>
        <v>#VALUE!</v>
      </c>
      <c r="AO179" s="203" t="e">
        <f t="shared" ref="AO179:AO187" ca="1" si="520">BL179</f>
        <v>#VALUE!</v>
      </c>
      <c r="AP179" s="249" t="e">
        <f t="shared" ca="1" si="517"/>
        <v>#VALUE!</v>
      </c>
      <c r="AQ179" s="250" t="e">
        <f t="shared" ca="1" si="518"/>
        <v>#VALUE!</v>
      </c>
      <c r="AR179" s="204"/>
      <c r="AS179" s="221"/>
      <c r="AX179" s="208" t="str">
        <f ca="1">[2]!YBHIST($I$136,$I179,J$25,"sec","")</f>
        <v>E</v>
      </c>
      <c r="AY179" s="206" t="str">
        <f ca="1">[2]!YBPRICE($I$136,AX179&amp;"d","Market","AccruedInterest","Swap",$I179,"LMMSkew","","Model",100,"")</f>
        <v>E</v>
      </c>
      <c r="BA179" s="67">
        <f t="shared" si="503"/>
        <v>-23</v>
      </c>
      <c r="BI179" s="517" t="e">
        <f t="shared" ref="BI179:BI187" ca="1" si="521">1+S179</f>
        <v>#VALUE!</v>
      </c>
      <c r="BJ179" s="517" t="e">
        <f ca="1">PRODUCT($BI$177:BI179)-1</f>
        <v>#VALUE!</v>
      </c>
      <c r="BK179" s="517" t="e">
        <f t="shared" ref="BK179:BK187" ca="1" si="522">1+AM179</f>
        <v>#VALUE!</v>
      </c>
      <c r="BL179" s="517" t="e">
        <f ca="1">PRODUCT($BK$177:BK179)-1</f>
        <v>#VALUE!</v>
      </c>
    </row>
    <row r="180" spans="3:64" ht="15" customHeight="1">
      <c r="C180" s="222">
        <f t="shared" ca="1" si="504"/>
        <v>41435</v>
      </c>
      <c r="D180" s="70">
        <f t="shared" ref="D180:D185" ca="1" si="523">I180+35</f>
        <v>41460</v>
      </c>
      <c r="E180" s="70" t="str">
        <f t="shared" ref="E180:F184" ca="1" si="524">"FNMA"&amp;TEXT($J$23,"0.0")&amp;"-TBA-"&amp;TEXT(C180,"mmm")</f>
        <v>FNMA3.0-TBA-Jun</v>
      </c>
      <c r="F180" s="70" t="str">
        <f t="shared" ca="1" si="524"/>
        <v>FNMA3.0-TBA-Jul</v>
      </c>
      <c r="G180" s="70" t="str">
        <f t="shared" si="494"/>
        <v>FNMA3.0-TBA-GEN</v>
      </c>
      <c r="H180" s="71"/>
      <c r="I180" s="133">
        <f ca="1">[2]!YBWORKDAY(EDATE(Base_Date, BA180), -1, "USD")</f>
        <v>41425</v>
      </c>
      <c r="J180" s="234" t="str">
        <f t="shared" ca="1" si="498"/>
        <v>E</v>
      </c>
      <c r="K180" s="237" t="e">
        <f t="shared" ca="1" si="499"/>
        <v>#VALUE!</v>
      </c>
      <c r="L180" s="237" t="e">
        <f t="shared" ca="1" si="505"/>
        <v>#VALUE!</v>
      </c>
      <c r="M180" s="238" t="str">
        <f ca="1">[2]!YBHIST($I$136,$I180,"LMMOAS","sec")</f>
        <v>E</v>
      </c>
      <c r="N180" s="239" t="str">
        <f ca="1">[2]!YBHIST($I$136,$I179,M$25,"sec","")</f>
        <v>E</v>
      </c>
      <c r="O180" s="240" t="str">
        <f ca="1">[2]!YBHIST("1 Month LIBOR",I180,"Yield","bmk","")</f>
        <v>E</v>
      </c>
      <c r="P180" s="237" t="e">
        <f t="shared" ca="1" si="506"/>
        <v>#VALUE!</v>
      </c>
      <c r="Q180" s="171" t="str">
        <f ca="1">[2]!YBSCEN($I$136,$J179&amp;"d","Market",O$25,"Swap",$I179,"LMMSkew","","Model",100,0,29,"Gradual","ParShift|N",0,"Annualized ROR",O179,100,"",,,,"Default",,,,"Default",,)</f>
        <v>E</v>
      </c>
      <c r="R180" s="237" t="e">
        <f t="shared" ca="1" si="507"/>
        <v>#VALUE!</v>
      </c>
      <c r="S180" s="241" t="e">
        <f t="shared" ca="1" si="508"/>
        <v>#VALUE!</v>
      </c>
      <c r="T180" s="237" t="e">
        <f ca="1">SUM(R$177:R180)</f>
        <v>#VALUE!</v>
      </c>
      <c r="U180" s="241" t="e">
        <f t="shared" ca="1" si="519"/>
        <v>#VALUE!</v>
      </c>
      <c r="V180" s="242">
        <f ca="1">VLOOKUP($I180, 'Barcap OAD'!$A:$S, $F$136, FALSE)</f>
        <v>-14.7</v>
      </c>
      <c r="W180" s="243" t="e">
        <f t="shared" ca="1" si="500"/>
        <v>#VALUE!</v>
      </c>
      <c r="X180" s="244" t="str">
        <f ca="1">[2]!YBHIST($E180,$I180,X$25,"sec","")</f>
        <v>E</v>
      </c>
      <c r="Y180" s="237" t="e">
        <f t="shared" ca="1" si="495"/>
        <v>#VALUE!</v>
      </c>
      <c r="Z180" s="171" t="e">
        <f t="shared" ca="1" si="496"/>
        <v>#VALUE!</v>
      </c>
      <c r="AA180" s="171" t="str">
        <f ca="1">[2]!YBHIST($F180,$I180,X$25,"sec","")</f>
        <v>E</v>
      </c>
      <c r="AB180" s="171" t="e">
        <f t="shared" ca="1" si="501"/>
        <v>#VALUE!</v>
      </c>
      <c r="AC180" s="245" t="e">
        <f t="shared" ca="1" si="509"/>
        <v>#VALUE!</v>
      </c>
      <c r="AD180" s="246">
        <f ca="1">VLOOKUP($I180, 'Barcap OAD'!$A:$S, $F$26, FALSE)</f>
        <v>7.5830000000000002</v>
      </c>
      <c r="AE180" s="243" t="e">
        <f t="shared" ca="1" si="497"/>
        <v>#VALUE!</v>
      </c>
      <c r="AF180" s="247" t="e">
        <f t="shared" ca="1" si="502"/>
        <v>#VALUE!</v>
      </c>
      <c r="AG180" s="237" t="e">
        <f t="shared" ca="1" si="510"/>
        <v>#VALUE!</v>
      </c>
      <c r="AH180" s="241" t="e">
        <f t="shared" ca="1" si="511"/>
        <v>#VALUE!</v>
      </c>
      <c r="AI180" s="237" t="e">
        <f t="shared" ca="1" si="512"/>
        <v>#VALUE!</v>
      </c>
      <c r="AJ180" s="241" t="e">
        <f t="shared" ca="1" si="513"/>
        <v>#VALUE!</v>
      </c>
      <c r="AK180" s="245" t="e">
        <f t="shared" ca="1" si="514"/>
        <v>#VALUE!</v>
      </c>
      <c r="AL180" s="248" t="e">
        <f t="shared" ca="1" si="515"/>
        <v>#VALUE!</v>
      </c>
      <c r="AM180" s="241" t="e">
        <f t="shared" ca="1" si="516"/>
        <v>#VALUE!</v>
      </c>
      <c r="AN180" s="237" t="e">
        <f ca="1">SUM(AL$177:AL180)</f>
        <v>#VALUE!</v>
      </c>
      <c r="AO180" s="203" t="e">
        <f t="shared" ca="1" si="520"/>
        <v>#VALUE!</v>
      </c>
      <c r="AP180" s="249" t="e">
        <f t="shared" ca="1" si="517"/>
        <v>#VALUE!</v>
      </c>
      <c r="AQ180" s="250" t="e">
        <f t="shared" ca="1" si="518"/>
        <v>#VALUE!</v>
      </c>
      <c r="AR180" s="204"/>
      <c r="AS180" s="221"/>
      <c r="AX180" s="208" t="str">
        <f ca="1">[2]!YBHIST($I$136,$I180,J$25,"sec","")</f>
        <v>E</v>
      </c>
      <c r="AY180" s="206" t="str">
        <f ca="1">[2]!YBPRICE($I$136,AX180&amp;"d","Market","AccruedInterest","Swap",$I180,"LMMSkew","","Model",100,"")</f>
        <v>E</v>
      </c>
      <c r="BA180" s="67">
        <f t="shared" si="503"/>
        <v>-22</v>
      </c>
      <c r="BI180" s="517" t="e">
        <f t="shared" ca="1" si="521"/>
        <v>#VALUE!</v>
      </c>
      <c r="BJ180" s="517" t="e">
        <f ca="1">PRODUCT($BI$177:BI180)-1</f>
        <v>#VALUE!</v>
      </c>
      <c r="BK180" s="517" t="e">
        <f t="shared" ca="1" si="522"/>
        <v>#VALUE!</v>
      </c>
      <c r="BL180" s="517" t="e">
        <f ca="1">PRODUCT($BK$177:BK180)-1</f>
        <v>#VALUE!</v>
      </c>
    </row>
    <row r="181" spans="3:64" ht="15">
      <c r="C181" s="222">
        <f t="shared" ca="1" si="504"/>
        <v>41463</v>
      </c>
      <c r="D181" s="70">
        <f t="shared" ca="1" si="523"/>
        <v>41488</v>
      </c>
      <c r="E181" s="70" t="str">
        <f t="shared" ca="1" si="524"/>
        <v>FNMA3.0-TBA-Jul</v>
      </c>
      <c r="F181" s="70" t="str">
        <f t="shared" ca="1" si="524"/>
        <v>FNMA3.0-TBA-Aug</v>
      </c>
      <c r="G181" s="70" t="str">
        <f t="shared" si="494"/>
        <v>FNMA3.0-TBA-GEN</v>
      </c>
      <c r="I181" s="133">
        <f ca="1">[2]!YBWORKDAY(EDATE(Base_Date, BA181), -1, "USD")</f>
        <v>41453</v>
      </c>
      <c r="J181" s="331" t="str">
        <f t="shared" ca="1" si="498"/>
        <v>E</v>
      </c>
      <c r="K181" s="332" t="e">
        <f t="shared" ca="1" si="499"/>
        <v>#VALUE!</v>
      </c>
      <c r="L181" s="332" t="e">
        <f t="shared" ca="1" si="505"/>
        <v>#VALUE!</v>
      </c>
      <c r="M181" s="333" t="str">
        <f ca="1">[2]!YBHIST($I$136,$I181,"LMMOAS","sec")</f>
        <v>E</v>
      </c>
      <c r="N181" s="334" t="str">
        <f ca="1">[2]!YBHIST($I$136,$I180,M$25,"sec","")</f>
        <v>E</v>
      </c>
      <c r="O181" s="335" t="str">
        <f ca="1">[2]!YBHIST("1 Month LIBOR",I181,"Yield","bmk","")</f>
        <v>E</v>
      </c>
      <c r="P181" s="332" t="e">
        <f t="shared" ca="1" si="506"/>
        <v>#VALUE!</v>
      </c>
      <c r="Q181" s="336" t="str">
        <f ca="1">[2]!YBSCEN($I$136,$J180&amp;"d","Market",O$25,"Swap",$I180,"LMMSkew","","Model",100,0,29,"Gradual","ParShift|N",0,"Annualized ROR",O180,100,"",,,,"Default",,,,"Default",,)</f>
        <v>E</v>
      </c>
      <c r="R181" s="332" t="e">
        <f t="shared" ca="1" si="507"/>
        <v>#VALUE!</v>
      </c>
      <c r="S181" s="337" t="e">
        <f t="shared" ca="1" si="508"/>
        <v>#VALUE!</v>
      </c>
      <c r="T181" s="332" t="e">
        <f ca="1">SUM(R$177:R181)</f>
        <v>#VALUE!</v>
      </c>
      <c r="U181" s="337" t="e">
        <f t="shared" ca="1" si="519"/>
        <v>#VALUE!</v>
      </c>
      <c r="V181" s="338">
        <f ca="1">VLOOKUP($I181, 'Barcap OAD'!$A:$S, $F$136, FALSE)</f>
        <v>-9.6999999999999993</v>
      </c>
      <c r="W181" s="339" t="e">
        <f t="shared" ca="1" si="500"/>
        <v>#VALUE!</v>
      </c>
      <c r="X181" s="340" t="str">
        <f ca="1">[2]!YBHIST($E181,$I181,X$25,"sec","")</f>
        <v>E</v>
      </c>
      <c r="Y181" s="332" t="e">
        <f t="shared" ca="1" si="495"/>
        <v>#VALUE!</v>
      </c>
      <c r="Z181" s="336" t="e">
        <f t="shared" ca="1" si="496"/>
        <v>#VALUE!</v>
      </c>
      <c r="AA181" s="336" t="str">
        <f ca="1">[2]!YBHIST($F181,$I181,X$25,"sec","")</f>
        <v>E</v>
      </c>
      <c r="AB181" s="336" t="e">
        <f t="shared" ca="1" si="501"/>
        <v>#VALUE!</v>
      </c>
      <c r="AC181" s="341" t="e">
        <f t="shared" ca="1" si="509"/>
        <v>#VALUE!</v>
      </c>
      <c r="AD181" s="342">
        <f ca="1">VLOOKUP($I181, 'Barcap OAD'!$A:$S, $F$26, FALSE)</f>
        <v>7.9279999999999999</v>
      </c>
      <c r="AE181" s="339" t="e">
        <f t="shared" ca="1" si="497"/>
        <v>#VALUE!</v>
      </c>
      <c r="AF181" s="343" t="e">
        <f t="shared" ca="1" si="502"/>
        <v>#VALUE!</v>
      </c>
      <c r="AG181" s="332" t="e">
        <f t="shared" ca="1" si="510"/>
        <v>#VALUE!</v>
      </c>
      <c r="AH181" s="337" t="e">
        <f t="shared" ca="1" si="511"/>
        <v>#VALUE!</v>
      </c>
      <c r="AI181" s="332" t="e">
        <f t="shared" ca="1" si="512"/>
        <v>#VALUE!</v>
      </c>
      <c r="AJ181" s="337" t="e">
        <f t="shared" ca="1" si="513"/>
        <v>#VALUE!</v>
      </c>
      <c r="AK181" s="341" t="e">
        <f t="shared" ca="1" si="514"/>
        <v>#VALUE!</v>
      </c>
      <c r="AL181" s="344" t="e">
        <f t="shared" ca="1" si="515"/>
        <v>#VALUE!</v>
      </c>
      <c r="AM181" s="337" t="e">
        <f t="shared" ca="1" si="516"/>
        <v>#VALUE!</v>
      </c>
      <c r="AN181" s="332" t="e">
        <f ca="1">SUM(AL$177:AL181)</f>
        <v>#VALUE!</v>
      </c>
      <c r="AO181" s="345" t="e">
        <f t="shared" ca="1" si="520"/>
        <v>#VALUE!</v>
      </c>
      <c r="AP181" s="346" t="e">
        <f t="shared" ca="1" si="517"/>
        <v>#VALUE!</v>
      </c>
      <c r="AQ181" s="347" t="e">
        <f t="shared" ca="1" si="518"/>
        <v>#VALUE!</v>
      </c>
      <c r="AX181" s="67" t="str">
        <f ca="1">[2]!YBHIST($I$136,$I181,J$25,"sec","")</f>
        <v>E</v>
      </c>
      <c r="AY181" s="67" t="str">
        <f ca="1">[2]!YBPRICE($I$136,AX181&amp;"d","Market","AccruedInterest","Swap",$I181,"LMMSkew","","Model",100,"")</f>
        <v>E</v>
      </c>
      <c r="BA181" s="67">
        <f t="shared" si="503"/>
        <v>-21</v>
      </c>
      <c r="BI181" s="517" t="e">
        <f t="shared" ca="1" si="521"/>
        <v>#VALUE!</v>
      </c>
      <c r="BJ181" s="517" t="e">
        <f ca="1">PRODUCT($BI$177:BI181)-1</f>
        <v>#VALUE!</v>
      </c>
      <c r="BK181" s="517" t="e">
        <f t="shared" ca="1" si="522"/>
        <v>#VALUE!</v>
      </c>
      <c r="BL181" s="517" t="e">
        <f ca="1">PRODUCT($BK$177:BK181)-1</f>
        <v>#VALUE!</v>
      </c>
    </row>
    <row r="182" spans="3:64" ht="15">
      <c r="C182" s="222">
        <f t="shared" ca="1" si="504"/>
        <v>41496</v>
      </c>
      <c r="D182" s="70">
        <f t="shared" ca="1" si="523"/>
        <v>41521</v>
      </c>
      <c r="E182" s="70" t="str">
        <f t="shared" ca="1" si="524"/>
        <v>FNMA3.0-TBA-Aug</v>
      </c>
      <c r="F182" s="70" t="str">
        <f t="shared" ca="1" si="524"/>
        <v>FNMA3.0-TBA-Sep</v>
      </c>
      <c r="G182" s="70" t="str">
        <f t="shared" si="494"/>
        <v>FNMA3.0-TBA-GEN</v>
      </c>
      <c r="I182" s="133">
        <f ca="1">[2]!YBWORKDAY(EDATE(Base_Date, BA182), -1, "USD")</f>
        <v>41486</v>
      </c>
      <c r="J182" s="331" t="str">
        <f t="shared" ca="1" si="498"/>
        <v>E</v>
      </c>
      <c r="K182" s="332" t="e">
        <f t="shared" ca="1" si="499"/>
        <v>#VALUE!</v>
      </c>
      <c r="L182" s="332" t="e">
        <f t="shared" ca="1" si="505"/>
        <v>#VALUE!</v>
      </c>
      <c r="M182" s="333" t="str">
        <f ca="1">[2]!YBHIST($I$136,$I182,"LMMOAS","sec")</f>
        <v>E</v>
      </c>
      <c r="N182" s="334" t="str">
        <f ca="1">[2]!YBHIST($I$136,$I181,M$25,"sec","")</f>
        <v>E</v>
      </c>
      <c r="O182" s="335" t="str">
        <f ca="1">[2]!YBHIST("1 Month LIBOR",I182,"Yield","bmk","")</f>
        <v>E</v>
      </c>
      <c r="P182" s="332" t="e">
        <f t="shared" ca="1" si="506"/>
        <v>#VALUE!</v>
      </c>
      <c r="Q182" s="336" t="str">
        <f ca="1">[2]!YBSCEN($I$136,$J181&amp;"d","Market",O$25,"Swap",$I181,"LMMSkew","","Model",100,0,29,"Gradual","ParShift|N",0,"Annualized ROR",O181,100,"",,,,"Default",,,,"Default",,)</f>
        <v>E</v>
      </c>
      <c r="R182" s="332" t="e">
        <f t="shared" ca="1" si="507"/>
        <v>#VALUE!</v>
      </c>
      <c r="S182" s="337" t="e">
        <f t="shared" ca="1" si="508"/>
        <v>#VALUE!</v>
      </c>
      <c r="T182" s="332" t="e">
        <f ca="1">SUM(R$177:R182)</f>
        <v>#VALUE!</v>
      </c>
      <c r="U182" s="337" t="e">
        <f t="shared" ca="1" si="519"/>
        <v>#VALUE!</v>
      </c>
      <c r="V182" s="338">
        <f ca="1">VLOOKUP($I182, 'Barcap OAD'!$A:$S, $F$136, FALSE)</f>
        <v>-8</v>
      </c>
      <c r="W182" s="339" t="e">
        <f t="shared" ca="1" si="500"/>
        <v>#VALUE!</v>
      </c>
      <c r="X182" s="340" t="str">
        <f ca="1">[2]!YBHIST($E182,$I182,X$25,"sec","")</f>
        <v>E</v>
      </c>
      <c r="Y182" s="332" t="e">
        <f t="shared" ca="1" si="495"/>
        <v>#VALUE!</v>
      </c>
      <c r="Z182" s="336" t="e">
        <f t="shared" ca="1" si="496"/>
        <v>#VALUE!</v>
      </c>
      <c r="AA182" s="336" t="str">
        <f ca="1">[2]!YBHIST($F182,$I182,X$25,"sec","")</f>
        <v>E</v>
      </c>
      <c r="AB182" s="336" t="e">
        <f t="shared" ca="1" si="501"/>
        <v>#VALUE!</v>
      </c>
      <c r="AC182" s="341" t="e">
        <f t="shared" ca="1" si="509"/>
        <v>#VALUE!</v>
      </c>
      <c r="AD182" s="342">
        <f ca="1">VLOOKUP($I182, 'Barcap OAD'!$A:$S, $F$26, FALSE)</f>
        <v>8.0239999999999991</v>
      </c>
      <c r="AE182" s="339" t="e">
        <f t="shared" ca="1" si="497"/>
        <v>#VALUE!</v>
      </c>
      <c r="AF182" s="343" t="e">
        <f t="shared" ca="1" si="502"/>
        <v>#VALUE!</v>
      </c>
      <c r="AG182" s="332" t="e">
        <f t="shared" ca="1" si="510"/>
        <v>#VALUE!</v>
      </c>
      <c r="AH182" s="337" t="e">
        <f t="shared" ca="1" si="511"/>
        <v>#VALUE!</v>
      </c>
      <c r="AI182" s="332" t="e">
        <f t="shared" ca="1" si="512"/>
        <v>#VALUE!</v>
      </c>
      <c r="AJ182" s="337" t="e">
        <f t="shared" ca="1" si="513"/>
        <v>#VALUE!</v>
      </c>
      <c r="AK182" s="341" t="e">
        <f t="shared" ca="1" si="514"/>
        <v>#VALUE!</v>
      </c>
      <c r="AL182" s="344" t="e">
        <f t="shared" ca="1" si="515"/>
        <v>#VALUE!</v>
      </c>
      <c r="AM182" s="337" t="e">
        <f t="shared" ca="1" si="516"/>
        <v>#VALUE!</v>
      </c>
      <c r="AN182" s="332" t="e">
        <f ca="1">SUM(AL$177:AL182)</f>
        <v>#VALUE!</v>
      </c>
      <c r="AO182" s="345" t="e">
        <f t="shared" ca="1" si="520"/>
        <v>#VALUE!</v>
      </c>
      <c r="AP182" s="346" t="e">
        <f t="shared" ca="1" si="517"/>
        <v>#VALUE!</v>
      </c>
      <c r="AQ182" s="347" t="e">
        <f t="shared" ca="1" si="518"/>
        <v>#VALUE!</v>
      </c>
      <c r="AX182" s="67" t="str">
        <f ca="1">[2]!YBHIST($I$136,$I182,J$25,"sec","")</f>
        <v>E</v>
      </c>
      <c r="AY182" s="67" t="str">
        <f ca="1">[2]!YBPRICE($I$136,AX182&amp;"d","Market","AccruedInterest","Swap",$I182,"LMMSkew","","Model",100,"")</f>
        <v>E</v>
      </c>
      <c r="BA182" s="67">
        <f t="shared" si="503"/>
        <v>-20</v>
      </c>
      <c r="BI182" s="517" t="e">
        <f t="shared" ca="1" si="521"/>
        <v>#VALUE!</v>
      </c>
      <c r="BJ182" s="517" t="e">
        <f ca="1">PRODUCT($BI$177:BI182)-1</f>
        <v>#VALUE!</v>
      </c>
      <c r="BK182" s="517" t="e">
        <f t="shared" ca="1" si="522"/>
        <v>#VALUE!</v>
      </c>
      <c r="BL182" s="517" t="e">
        <f ca="1">PRODUCT($BK$177:BK182)-1</f>
        <v>#VALUE!</v>
      </c>
    </row>
    <row r="183" spans="3:64" ht="15">
      <c r="C183" s="222">
        <f t="shared" ca="1" si="504"/>
        <v>41526</v>
      </c>
      <c r="D183" s="70">
        <f t="shared" ca="1" si="523"/>
        <v>41551</v>
      </c>
      <c r="E183" s="70" t="str">
        <f t="shared" ca="1" si="524"/>
        <v>FNMA3.0-TBA-Sep</v>
      </c>
      <c r="F183" s="70" t="str">
        <f t="shared" ca="1" si="524"/>
        <v>FNMA3.0-TBA-Oct</v>
      </c>
      <c r="G183" s="70" t="str">
        <f t="shared" si="494"/>
        <v>FNMA3.0-TBA-GEN</v>
      </c>
      <c r="I183" s="133">
        <f ca="1">[2]!YBWORKDAY(EDATE(Base_Date, BA183), -1, "USD")</f>
        <v>41516</v>
      </c>
      <c r="J183" s="331" t="str">
        <f t="shared" ca="1" si="498"/>
        <v>E</v>
      </c>
      <c r="K183" s="332" t="e">
        <f t="shared" ca="1" si="499"/>
        <v>#VALUE!</v>
      </c>
      <c r="L183" s="332" t="e">
        <f t="shared" ca="1" si="505"/>
        <v>#VALUE!</v>
      </c>
      <c r="M183" s="333" t="str">
        <f ca="1">[2]!YBHIST($I$136,$I183,"LMMOAS","sec")</f>
        <v>E</v>
      </c>
      <c r="N183" s="334" t="str">
        <f ca="1">[2]!YBHIST($I$136,$I182,M$25,"sec","")</f>
        <v>E</v>
      </c>
      <c r="O183" s="335" t="str">
        <f ca="1">[2]!YBHIST("1 Month LIBOR",I183,"Yield","bmk","")</f>
        <v>E</v>
      </c>
      <c r="P183" s="332" t="e">
        <f t="shared" ca="1" si="506"/>
        <v>#VALUE!</v>
      </c>
      <c r="Q183" s="336" t="str">
        <f ca="1">[2]!YBSCEN($I$136,$J182&amp;"d","Market",O$25,"Swap",$I182,"LMMSkew","","Model",100,0,29,"Gradual","ParShift|N",0,"Annualized ROR",O182,100,"",,,,"Default",,,,"Default",,)</f>
        <v>E</v>
      </c>
      <c r="R183" s="332" t="e">
        <f t="shared" ca="1" si="507"/>
        <v>#VALUE!</v>
      </c>
      <c r="S183" s="337" t="e">
        <f t="shared" ca="1" si="508"/>
        <v>#VALUE!</v>
      </c>
      <c r="T183" s="332" t="e">
        <f ca="1">SUM(R$177:R183)</f>
        <v>#VALUE!</v>
      </c>
      <c r="U183" s="337" t="e">
        <f t="shared" ca="1" si="519"/>
        <v>#VALUE!</v>
      </c>
      <c r="V183" s="338">
        <f ca="1">VLOOKUP($I183, 'Barcap OAD'!$A:$S, $F$136, FALSE)</f>
        <v>-6.7</v>
      </c>
      <c r="W183" s="339" t="e">
        <f t="shared" ca="1" si="500"/>
        <v>#VALUE!</v>
      </c>
      <c r="X183" s="340" t="str">
        <f ca="1">[2]!YBHIST($E183,$I183,X$25,"sec","")</f>
        <v>E</v>
      </c>
      <c r="Y183" s="332" t="e">
        <f t="shared" ca="1" si="495"/>
        <v>#VALUE!</v>
      </c>
      <c r="Z183" s="336" t="e">
        <f t="shared" ca="1" si="496"/>
        <v>#VALUE!</v>
      </c>
      <c r="AA183" s="336" t="str">
        <f ca="1">[2]!YBHIST($F183,$I183,X$25,"sec","")</f>
        <v>E</v>
      </c>
      <c r="AB183" s="336" t="e">
        <f t="shared" ca="1" si="501"/>
        <v>#VALUE!</v>
      </c>
      <c r="AC183" s="341" t="e">
        <f t="shared" ca="1" si="509"/>
        <v>#VALUE!</v>
      </c>
      <c r="AD183" s="342">
        <f ca="1">VLOOKUP($I183, 'Barcap OAD'!$A:$S, $F$26, FALSE)</f>
        <v>8.0820000000000007</v>
      </c>
      <c r="AE183" s="339" t="e">
        <f t="shared" ca="1" si="497"/>
        <v>#VALUE!</v>
      </c>
      <c r="AF183" s="343" t="e">
        <f t="shared" ca="1" si="502"/>
        <v>#VALUE!</v>
      </c>
      <c r="AG183" s="332" t="e">
        <f t="shared" ca="1" si="510"/>
        <v>#VALUE!</v>
      </c>
      <c r="AH183" s="337" t="e">
        <f t="shared" ca="1" si="511"/>
        <v>#VALUE!</v>
      </c>
      <c r="AI183" s="332" t="e">
        <f t="shared" ca="1" si="512"/>
        <v>#VALUE!</v>
      </c>
      <c r="AJ183" s="337" t="e">
        <f t="shared" ca="1" si="513"/>
        <v>#VALUE!</v>
      </c>
      <c r="AK183" s="341" t="e">
        <f t="shared" ca="1" si="514"/>
        <v>#VALUE!</v>
      </c>
      <c r="AL183" s="344" t="e">
        <f t="shared" ca="1" si="515"/>
        <v>#VALUE!</v>
      </c>
      <c r="AM183" s="337" t="e">
        <f t="shared" ca="1" si="516"/>
        <v>#VALUE!</v>
      </c>
      <c r="AN183" s="332" t="e">
        <f ca="1">SUM(AL$177:AL183)</f>
        <v>#VALUE!</v>
      </c>
      <c r="AO183" s="345" t="e">
        <f t="shared" ca="1" si="520"/>
        <v>#VALUE!</v>
      </c>
      <c r="AP183" s="346" t="e">
        <f t="shared" ca="1" si="517"/>
        <v>#VALUE!</v>
      </c>
      <c r="AQ183" s="347" t="e">
        <f t="shared" ca="1" si="518"/>
        <v>#VALUE!</v>
      </c>
      <c r="AX183" s="67" t="str">
        <f ca="1">[2]!YBHIST($I$136,$I183,J$25,"sec","")</f>
        <v>E</v>
      </c>
      <c r="AY183" s="67" t="str">
        <f ca="1">[2]!YBPRICE($I$136,AX183&amp;"d","Market","AccruedInterest","Swap",$I183,"LMMSkew","","Model",100,"")</f>
        <v>E</v>
      </c>
      <c r="BA183" s="67">
        <f t="shared" si="503"/>
        <v>-19</v>
      </c>
      <c r="BI183" s="517" t="e">
        <f t="shared" ca="1" si="521"/>
        <v>#VALUE!</v>
      </c>
      <c r="BJ183" s="517" t="e">
        <f ca="1">PRODUCT($BI$177:BI183)-1</f>
        <v>#VALUE!</v>
      </c>
      <c r="BK183" s="517" t="e">
        <f t="shared" ca="1" si="522"/>
        <v>#VALUE!</v>
      </c>
      <c r="BL183" s="517" t="e">
        <f ca="1">PRODUCT($BK$177:BK183)-1</f>
        <v>#VALUE!</v>
      </c>
    </row>
    <row r="184" spans="3:64" ht="15">
      <c r="C184" s="222">
        <f t="shared" ref="C184:C189" ca="1" si="525">I184+10</f>
        <v>41557</v>
      </c>
      <c r="D184" s="70">
        <f t="shared" ca="1" si="523"/>
        <v>41582</v>
      </c>
      <c r="E184" s="70" t="str">
        <f t="shared" ca="1" si="524"/>
        <v>FNMA3.0-TBA-Oct</v>
      </c>
      <c r="F184" s="70" t="str">
        <f t="shared" ca="1" si="524"/>
        <v>FNMA3.0-TBA-Nov</v>
      </c>
      <c r="G184" s="70" t="str">
        <f t="shared" si="494"/>
        <v>FNMA3.0-TBA-GEN</v>
      </c>
      <c r="I184" s="133">
        <f ca="1">[2]!YBWORKDAY(EDATE(Base_Date, BA184), -1, "USD")</f>
        <v>41547</v>
      </c>
      <c r="J184" s="234" t="str">
        <f t="shared" ca="1" si="498"/>
        <v>E</v>
      </c>
      <c r="K184" s="237" t="e">
        <f t="shared" ca="1" si="499"/>
        <v>#VALUE!</v>
      </c>
      <c r="L184" s="237" t="e">
        <f t="shared" ca="1" si="505"/>
        <v>#VALUE!</v>
      </c>
      <c r="M184" s="238" t="str">
        <f ca="1">[2]!YBHIST($I$136,$I184,"LMMOAS","sec")</f>
        <v>E</v>
      </c>
      <c r="N184" s="239" t="str">
        <f ca="1">[2]!YBHIST($I$136,$I183,M$25,"sec","")</f>
        <v>E</v>
      </c>
      <c r="O184" s="240" t="str">
        <f ca="1">[2]!YBHIST("1 Month LIBOR",I184,"Yield","bmk","")</f>
        <v>E</v>
      </c>
      <c r="P184" s="237" t="e">
        <f t="shared" ca="1" si="506"/>
        <v>#VALUE!</v>
      </c>
      <c r="Q184" s="171" t="str">
        <f ca="1">[2]!YBSCEN($I$136,$J183&amp;"d","Market",O$25,"Swap",$I183,"LMMSkew","","Model",100,0,29,"Gradual","ParShift|N",0,"Annualized ROR",O183,100,"",,,,"Default",,,,"Default",,)</f>
        <v>E</v>
      </c>
      <c r="R184" s="237" t="e">
        <f t="shared" ca="1" si="507"/>
        <v>#VALUE!</v>
      </c>
      <c r="S184" s="241" t="e">
        <f t="shared" ca="1" si="508"/>
        <v>#VALUE!</v>
      </c>
      <c r="T184" s="237" t="e">
        <f ca="1">SUM(R$177:R184)</f>
        <v>#VALUE!</v>
      </c>
      <c r="U184" s="241" t="e">
        <f t="shared" ca="1" si="519"/>
        <v>#VALUE!</v>
      </c>
      <c r="V184" s="242">
        <f ca="1">VLOOKUP($I184, 'Barcap OAD'!$A:$S, $F$136, FALSE)</f>
        <v>-9.5</v>
      </c>
      <c r="W184" s="243" t="e">
        <f t="shared" ca="1" si="500"/>
        <v>#VALUE!</v>
      </c>
      <c r="X184" s="244" t="str">
        <f ca="1">[2]!YBHIST($E184,$I184,X$25,"sec","")</f>
        <v>E</v>
      </c>
      <c r="Y184" s="237" t="e">
        <f t="shared" ca="1" si="495"/>
        <v>#VALUE!</v>
      </c>
      <c r="Z184" s="171" t="e">
        <f t="shared" ca="1" si="496"/>
        <v>#VALUE!</v>
      </c>
      <c r="AA184" s="171" t="str">
        <f ca="1">[2]!YBHIST($F184,$I184,X$25,"sec","")</f>
        <v>E</v>
      </c>
      <c r="AB184" s="171" t="e">
        <f t="shared" ca="1" si="501"/>
        <v>#VALUE!</v>
      </c>
      <c r="AC184" s="245" t="e">
        <f t="shared" ca="1" si="509"/>
        <v>#VALUE!</v>
      </c>
      <c r="AD184" s="246">
        <f ca="1">VLOOKUP($I184, 'Barcap OAD'!$A:$S, $F$26, FALSE)</f>
        <v>7.9720000000000004</v>
      </c>
      <c r="AE184" s="243" t="e">
        <f t="shared" ca="1" si="497"/>
        <v>#VALUE!</v>
      </c>
      <c r="AF184" s="247" t="e">
        <f t="shared" ca="1" si="502"/>
        <v>#VALUE!</v>
      </c>
      <c r="AG184" s="237" t="e">
        <f t="shared" ca="1" si="510"/>
        <v>#VALUE!</v>
      </c>
      <c r="AH184" s="241" t="e">
        <f t="shared" ca="1" si="511"/>
        <v>#VALUE!</v>
      </c>
      <c r="AI184" s="237" t="e">
        <f t="shared" ca="1" si="512"/>
        <v>#VALUE!</v>
      </c>
      <c r="AJ184" s="241" t="e">
        <f t="shared" ca="1" si="513"/>
        <v>#VALUE!</v>
      </c>
      <c r="AK184" s="245" t="e">
        <f t="shared" ca="1" si="514"/>
        <v>#VALUE!</v>
      </c>
      <c r="AL184" s="248" t="e">
        <f t="shared" ca="1" si="515"/>
        <v>#VALUE!</v>
      </c>
      <c r="AM184" s="241" t="e">
        <f t="shared" ca="1" si="516"/>
        <v>#VALUE!</v>
      </c>
      <c r="AN184" s="237" t="e">
        <f ca="1">SUM(AL$177:AL184)</f>
        <v>#VALUE!</v>
      </c>
      <c r="AO184" s="203" t="e">
        <f t="shared" ca="1" si="520"/>
        <v>#VALUE!</v>
      </c>
      <c r="AP184" s="249" t="e">
        <f t="shared" ca="1" si="517"/>
        <v>#VALUE!</v>
      </c>
      <c r="AQ184" s="250" t="e">
        <f t="shared" ca="1" si="518"/>
        <v>#VALUE!</v>
      </c>
      <c r="AX184" s="67" t="str">
        <f ca="1">[2]!YBHIST($I$136,$I184,J$25,"sec","")</f>
        <v>E</v>
      </c>
      <c r="AY184" s="67" t="str">
        <f ca="1">[2]!YBPRICE($I$136,AX184&amp;"d","Market","AccruedInterest","Swap",$I184,"LMMSkew","","Model",100,"")</f>
        <v>E</v>
      </c>
      <c r="BA184" s="67">
        <f t="shared" si="503"/>
        <v>-18</v>
      </c>
      <c r="BI184" s="517" t="e">
        <f t="shared" ca="1" si="521"/>
        <v>#VALUE!</v>
      </c>
      <c r="BJ184" s="517" t="e">
        <f ca="1">PRODUCT($BI$177:BI184)-1</f>
        <v>#VALUE!</v>
      </c>
      <c r="BK184" s="517" t="e">
        <f t="shared" ca="1" si="522"/>
        <v>#VALUE!</v>
      </c>
      <c r="BL184" s="517" t="e">
        <f ca="1">PRODUCT($BK$177:BK184)-1</f>
        <v>#VALUE!</v>
      </c>
    </row>
    <row r="185" spans="3:64" ht="15">
      <c r="C185" s="222">
        <f t="shared" ca="1" si="525"/>
        <v>41588</v>
      </c>
      <c r="D185" s="70">
        <f t="shared" ca="1" si="523"/>
        <v>41613</v>
      </c>
      <c r="E185" s="70" t="str">
        <f t="shared" ref="E185" ca="1" si="526">"FNMA"&amp;TEXT($J$23,"0.0")&amp;"-TBA-"&amp;TEXT(C185,"mmm")</f>
        <v>FNMA3.0-TBA-Nov</v>
      </c>
      <c r="F185" s="70" t="str">
        <f t="shared" ref="F185" ca="1" si="527">"FNMA"&amp;TEXT($J$23,"0.0")&amp;"-TBA-"&amp;TEXT(D185,"mmm")</f>
        <v>FNMA3.0-TBA-Dec</v>
      </c>
      <c r="G185" s="70" t="str">
        <f t="shared" si="494"/>
        <v>FNMA3.0-TBA-GEN</v>
      </c>
      <c r="I185" s="133">
        <f ca="1">[2]!YBWORKDAY(EDATE(Base_Date, BA185), -1, "USD")</f>
        <v>41578</v>
      </c>
      <c r="J185" s="331" t="str">
        <f t="shared" ref="J185" ca="1" si="528">AX185</f>
        <v>E</v>
      </c>
      <c r="K185" s="332" t="e">
        <f t="shared" ref="K185" ca="1" si="529">AX185+AY185</f>
        <v>#VALUE!</v>
      </c>
      <c r="L185" s="332" t="e">
        <f t="shared" ref="L185" ca="1" si="530">K185-K184</f>
        <v>#VALUE!</v>
      </c>
      <c r="M185" s="333" t="str">
        <f ca="1">[2]!YBHIST($I$136,$I185,"LMMOAS","sec")</f>
        <v>E</v>
      </c>
      <c r="N185" s="334" t="str">
        <f ca="1">[2]!YBHIST($I$136,$I184,M$25,"sec","")</f>
        <v>E</v>
      </c>
      <c r="O185" s="335" t="str">
        <f ca="1">[2]!YBHIST("1 Month LIBOR",I185,"Yield","bmk","")</f>
        <v>E</v>
      </c>
      <c r="P185" s="332" t="e">
        <f t="shared" ref="P185" ca="1" si="531">K184-Q185</f>
        <v>#VALUE!</v>
      </c>
      <c r="Q185" s="336" t="str">
        <f ca="1">[2]!YBSCEN($I$136,$J184&amp;"d","Market",O$25,"Swap",$I184,"LMMSkew","","Model",100,0,29,"Gradual","ParShift|N",0,"Annualized ROR",O184,100,"",,,,"Default",,,,"Default",,)</f>
        <v>E</v>
      </c>
      <c r="R185" s="332" t="e">
        <f t="shared" ca="1" si="507"/>
        <v>#VALUE!</v>
      </c>
      <c r="S185" s="337" t="e">
        <f t="shared" ca="1" si="508"/>
        <v>#VALUE!</v>
      </c>
      <c r="T185" s="332" t="e">
        <f ca="1">SUM(R$177:R185)</f>
        <v>#VALUE!</v>
      </c>
      <c r="U185" s="337" t="e">
        <f t="shared" ca="1" si="519"/>
        <v>#VALUE!</v>
      </c>
      <c r="V185" s="338">
        <f ca="1">VLOOKUP($I185, 'Barcap OAD'!$A:$S, $F$136, FALSE)</f>
        <v>-11.4</v>
      </c>
      <c r="W185" s="339" t="e">
        <f t="shared" ref="W185" ca="1" si="532">K185/10000*V185</f>
        <v>#VALUE!</v>
      </c>
      <c r="X185" s="340" t="str">
        <f ca="1">[2]!YBHIST($E185,$I185,X$25,"sec","")</f>
        <v>E</v>
      </c>
      <c r="Y185" s="332" t="e">
        <f t="shared" ref="Y185" ca="1" si="533">X185-X184</f>
        <v>#VALUE!</v>
      </c>
      <c r="Z185" s="336" t="e">
        <f t="shared" ref="Z185" ca="1" si="534">X184-AA184</f>
        <v>#VALUE!</v>
      </c>
      <c r="AA185" s="336" t="str">
        <f ca="1">[2]!YBHIST($F185,$I185,X$25,"sec","")</f>
        <v>E</v>
      </c>
      <c r="AB185" s="336" t="e">
        <f t="shared" ref="AB185" ca="1" si="535">X184-Z185</f>
        <v>#VALUE!</v>
      </c>
      <c r="AC185" s="341" t="e">
        <f t="shared" ref="AC185" ca="1" si="536">Y185+Z185</f>
        <v>#VALUE!</v>
      </c>
      <c r="AD185" s="342">
        <f ca="1">VLOOKUP($I185, 'Barcap OAD'!$A:$S, $F$26, FALSE)</f>
        <v>7.7620750000000003</v>
      </c>
      <c r="AE185" s="339" t="e">
        <f t="shared" ref="AE185" ca="1" si="537">X185*AD185/10000</f>
        <v>#VALUE!</v>
      </c>
      <c r="AF185" s="343" t="e">
        <f t="shared" ref="AF185" ca="1" si="538">W185/AE185</f>
        <v>#VALUE!</v>
      </c>
      <c r="AG185" s="332" t="e">
        <f t="shared" ref="AG185" ca="1" si="539">-AC185*AF184</f>
        <v>#VALUE!</v>
      </c>
      <c r="AH185" s="337" t="e">
        <f t="shared" ref="AH185" ca="1" si="540">AG185/K184</f>
        <v>#VALUE!</v>
      </c>
      <c r="AI185" s="332" t="e">
        <f t="shared" ref="AI185" ca="1" si="541">AL185+AK185</f>
        <v>#VALUE!</v>
      </c>
      <c r="AJ185" s="337" t="e">
        <f t="shared" ref="AJ185" ca="1" si="542">AF185-AF184</f>
        <v>#VALUE!</v>
      </c>
      <c r="AK185" s="341" t="e">
        <f t="shared" ref="AK185" ca="1" si="543">(AJ185*Y185)/2</f>
        <v>#VALUE!</v>
      </c>
      <c r="AL185" s="344" t="e">
        <f t="shared" ref="AL185" ca="1" si="544">AG185+R185</f>
        <v>#VALUE!</v>
      </c>
      <c r="AM185" s="337" t="e">
        <f t="shared" ref="AM185" ca="1" si="545">AL185/K184</f>
        <v>#VALUE!</v>
      </c>
      <c r="AN185" s="332" t="e">
        <f ca="1">SUM(AL$177:AL185)</f>
        <v>#VALUE!</v>
      </c>
      <c r="AO185" s="345" t="e">
        <f t="shared" ca="1" si="520"/>
        <v>#VALUE!</v>
      </c>
      <c r="AP185" s="346" t="e">
        <f t="shared" ref="AP185" ca="1" si="546">(Z185*AF185*-1)+P185</f>
        <v>#VALUE!</v>
      </c>
      <c r="AQ185" s="347" t="e">
        <f t="shared" ref="AQ185" ca="1" si="547">AP185/K184</f>
        <v>#VALUE!</v>
      </c>
      <c r="AX185" s="67" t="str">
        <f ca="1">[2]!YBHIST($I$136,$I185,J$25,"sec","")</f>
        <v>E</v>
      </c>
      <c r="AY185" s="67" t="str">
        <f ca="1">[2]!YBPRICE($I$136,AX185&amp;"d","Market","AccruedInterest","Swap",$I185,"LMMSkew","","Model",100,"")</f>
        <v>E</v>
      </c>
      <c r="BA185" s="67">
        <f t="shared" si="503"/>
        <v>-17</v>
      </c>
      <c r="BI185" s="517" t="e">
        <f t="shared" ca="1" si="521"/>
        <v>#VALUE!</v>
      </c>
      <c r="BJ185" s="517" t="e">
        <f ca="1">PRODUCT($BI$177:BI185)-1</f>
        <v>#VALUE!</v>
      </c>
      <c r="BK185" s="517" t="e">
        <f t="shared" ca="1" si="522"/>
        <v>#VALUE!</v>
      </c>
      <c r="BL185" s="517" t="e">
        <f ca="1">PRODUCT($BK$177:BK185)-1</f>
        <v>#VALUE!</v>
      </c>
    </row>
    <row r="186" spans="3:64" ht="15">
      <c r="C186" s="222">
        <f t="shared" ca="1" si="525"/>
        <v>41617</v>
      </c>
      <c r="D186" s="70">
        <f t="shared" ref="D186" ca="1" si="548">I186+35</f>
        <v>41642</v>
      </c>
      <c r="E186" s="70" t="str">
        <f t="shared" ref="E186" ca="1" si="549">"FNMA"&amp;TEXT($J$23,"0.0")&amp;"-TBA-"&amp;TEXT(C186,"mmm")</f>
        <v>FNMA3.0-TBA-Dec</v>
      </c>
      <c r="F186" s="70" t="str">
        <f t="shared" ref="F186" ca="1" si="550">"FNMA"&amp;TEXT($J$23,"0.0")&amp;"-TBA-"&amp;TEXT(D186,"mmm")</f>
        <v>FNMA3.0-TBA-Jan</v>
      </c>
      <c r="G186" s="70" t="str">
        <f t="shared" si="494"/>
        <v>FNMA3.0-TBA-GEN</v>
      </c>
      <c r="I186" s="133">
        <f ca="1">[2]!YBWORKDAY(EDATE(Base_Date, BA186), -1, "USD")</f>
        <v>41607</v>
      </c>
      <c r="J186" s="217" t="str">
        <f t="shared" ref="J186" ca="1" si="551">AX186</f>
        <v>E</v>
      </c>
      <c r="K186" s="80" t="e">
        <f t="shared" ref="K186" ca="1" si="552">AX186+AY186</f>
        <v>#VALUE!</v>
      </c>
      <c r="L186" s="80" t="e">
        <f t="shared" ref="L186" ca="1" si="553">K186-K185</f>
        <v>#VALUE!</v>
      </c>
      <c r="M186" s="81" t="str">
        <f ca="1">[2]!YBHIST($I$136,$I186,"LMMOAS","sec")</f>
        <v>E</v>
      </c>
      <c r="N186" s="73" t="str">
        <f ca="1">[2]!YBHIST($I$136,$I185,M$25,"sec","")</f>
        <v>E</v>
      </c>
      <c r="O186" s="170" t="str">
        <f ca="1">[2]!YBHIST("1 Month LIBOR",I186,"Yield","bmk","")</f>
        <v>E</v>
      </c>
      <c r="P186" s="80" t="e">
        <f t="shared" ref="P186" ca="1" si="554">K185-Q186</f>
        <v>#VALUE!</v>
      </c>
      <c r="Q186" s="82" t="str">
        <f ca="1">[2]!YBSCEN($I$136,$J185&amp;"d","Market",O$25,"Swap",$I185,"LMMSkew","","Model",100,0,29,"Gradual","ParShift|N",0,"Annualized ROR",O185,100,"",,,,"Default",,,,"Default",,)</f>
        <v>E</v>
      </c>
      <c r="R186" s="80" t="e">
        <f t="shared" ca="1" si="507"/>
        <v>#VALUE!</v>
      </c>
      <c r="S186" s="83" t="e">
        <f t="shared" ca="1" si="508"/>
        <v>#VALUE!</v>
      </c>
      <c r="T186" s="80" t="e">
        <f ca="1">SUM(R$177:R186)</f>
        <v>#VALUE!</v>
      </c>
      <c r="U186" s="83" t="e">
        <f t="shared" ca="1" si="519"/>
        <v>#VALUE!</v>
      </c>
      <c r="V186" s="84">
        <f ca="1">VLOOKUP($I186, 'Barcap OAD'!$A:$S, $F$136, FALSE)</f>
        <v>-7.8</v>
      </c>
      <c r="W186" s="172" t="e">
        <f t="shared" ref="W186" ca="1" si="555">K186/10000*V186</f>
        <v>#VALUE!</v>
      </c>
      <c r="X186" s="185" t="str">
        <f ca="1">[2]!YBHIST($E186,$I186,X$25,"sec","")</f>
        <v>E</v>
      </c>
      <c r="Y186" s="80" t="e">
        <f t="shared" ref="Y186" ca="1" si="556">X186-X185</f>
        <v>#VALUE!</v>
      </c>
      <c r="Z186" s="82" t="e">
        <f t="shared" ref="Z186" ca="1" si="557">X185-AA185</f>
        <v>#VALUE!</v>
      </c>
      <c r="AA186" s="82" t="str">
        <f ca="1">[2]!YBHIST($F186,$I186,X$25,"sec","")</f>
        <v>E</v>
      </c>
      <c r="AB186" s="82" t="e">
        <f t="shared" ref="AB186" ca="1" si="558">X185-Z186</f>
        <v>#VALUE!</v>
      </c>
      <c r="AC186" s="187" t="e">
        <f t="shared" ref="AC186" ca="1" si="559">Y186+Z186</f>
        <v>#VALUE!</v>
      </c>
      <c r="AD186" s="189">
        <f ca="1">VLOOKUP($I186, 'Barcap OAD'!$A:$S, $F$26, FALSE)</f>
        <v>8.0552030000000006</v>
      </c>
      <c r="AE186" s="172" t="e">
        <f t="shared" ref="AE186" ca="1" si="560">X186*AD186/10000</f>
        <v>#VALUE!</v>
      </c>
      <c r="AF186" s="86" t="e">
        <f t="shared" ref="AF186" ca="1" si="561">W186/AE186</f>
        <v>#VALUE!</v>
      </c>
      <c r="AG186" s="80" t="e">
        <f t="shared" ref="AG186" ca="1" si="562">-AC186*AF185</f>
        <v>#VALUE!</v>
      </c>
      <c r="AH186" s="83" t="e">
        <f t="shared" ref="AH186" ca="1" si="563">AG186/K185</f>
        <v>#VALUE!</v>
      </c>
      <c r="AI186" s="80" t="e">
        <f t="shared" ref="AI186" ca="1" si="564">AL186+AK186</f>
        <v>#VALUE!</v>
      </c>
      <c r="AJ186" s="83" t="e">
        <f t="shared" ref="AJ186" ca="1" si="565">AF186-AF185</f>
        <v>#VALUE!</v>
      </c>
      <c r="AK186" s="187" t="e">
        <f t="shared" ref="AK186" ca="1" si="566">(AJ186*Y186)/2</f>
        <v>#VALUE!</v>
      </c>
      <c r="AL186" s="192" t="e">
        <f t="shared" ref="AL186" ca="1" si="567">AG186+R186</f>
        <v>#VALUE!</v>
      </c>
      <c r="AM186" s="83" t="e">
        <f t="shared" ref="AM186" ca="1" si="568">AL186/K185</f>
        <v>#VALUE!</v>
      </c>
      <c r="AN186" s="80" t="e">
        <f ca="1">SUM(AL$177:AL186)</f>
        <v>#VALUE!</v>
      </c>
      <c r="AO186" s="109" t="e">
        <f t="shared" ca="1" si="520"/>
        <v>#VALUE!</v>
      </c>
      <c r="AP186" s="194" t="e">
        <f t="shared" ref="AP186" ca="1" si="569">(Z186*AF186*-1)+P186</f>
        <v>#VALUE!</v>
      </c>
      <c r="AQ186" s="200" t="e">
        <f t="shared" ref="AQ186" ca="1" si="570">AP186/K185</f>
        <v>#VALUE!</v>
      </c>
      <c r="AX186" s="67" t="str">
        <f ca="1">[2]!YBHIST($I$136,$I186,J$25,"sec","")</f>
        <v>E</v>
      </c>
      <c r="AY186" s="67" t="str">
        <f ca="1">[2]!YBPRICE($I$136,AX186&amp;"d","Market","AccruedInterest","Swap",$I186,"LMMSkew","","Model",100,"")</f>
        <v>E</v>
      </c>
      <c r="BA186" s="67">
        <f t="shared" si="503"/>
        <v>-16</v>
      </c>
      <c r="BI186" s="517" t="e">
        <f t="shared" ca="1" si="521"/>
        <v>#VALUE!</v>
      </c>
      <c r="BJ186" s="517" t="e">
        <f ca="1">PRODUCT($BI$177:BI186)-1</f>
        <v>#VALUE!</v>
      </c>
      <c r="BK186" s="517" t="e">
        <f t="shared" ca="1" si="522"/>
        <v>#VALUE!</v>
      </c>
      <c r="BL186" s="517" t="e">
        <f ca="1">PRODUCT($BK$177:BK186)-1</f>
        <v>#VALUE!</v>
      </c>
    </row>
    <row r="187" spans="3:64" ht="15">
      <c r="C187" s="222">
        <f t="shared" ca="1" si="525"/>
        <v>41649</v>
      </c>
      <c r="D187" s="70">
        <f t="shared" ref="D187" ca="1" si="571">I187+35</f>
        <v>41674</v>
      </c>
      <c r="E187" s="70" t="str">
        <f t="shared" ref="E187" ca="1" si="572">"FNMA"&amp;TEXT($J$23,"0.0")&amp;"-TBA-"&amp;TEXT(C187,"mmm")</f>
        <v>FNMA3.0-TBA-Jan</v>
      </c>
      <c r="F187" s="70" t="str">
        <f t="shared" ref="F187" ca="1" si="573">"FNMA"&amp;TEXT($J$23,"0.0")&amp;"-TBA-"&amp;TEXT(D187,"mmm")</f>
        <v>FNMA3.0-TBA-Feb</v>
      </c>
      <c r="G187" s="70" t="str">
        <f t="shared" si="494"/>
        <v>FNMA3.0-TBA-GEN</v>
      </c>
      <c r="I187" s="133">
        <f ca="1">[2]!YBWORKDAY(EDATE(Base_Date, BA187), -1, "USD")</f>
        <v>41639</v>
      </c>
      <c r="J187" s="217" t="str">
        <f t="shared" ref="J187" ca="1" si="574">AX187</f>
        <v>E</v>
      </c>
      <c r="K187" s="80" t="e">
        <f t="shared" ref="K187" ca="1" si="575">AX187+AY187</f>
        <v>#VALUE!</v>
      </c>
      <c r="L187" s="80" t="e">
        <f t="shared" ref="L187" ca="1" si="576">K187-K186</f>
        <v>#VALUE!</v>
      </c>
      <c r="M187" s="81" t="str">
        <f ca="1">[2]!YBHIST($I$136,$I187,"LMMOAS","sec")</f>
        <v>E</v>
      </c>
      <c r="N187" s="73" t="str">
        <f ca="1">[2]!YBHIST($I$136,$I186,M$25,"sec","")</f>
        <v>E</v>
      </c>
      <c r="O187" s="170" t="str">
        <f ca="1">[2]!YBHIST("1 Month LIBOR",I187,"Yield","bmk","")</f>
        <v>E</v>
      </c>
      <c r="P187" s="80" t="e">
        <f t="shared" ref="P187" ca="1" si="577">K186-Q187</f>
        <v>#VALUE!</v>
      </c>
      <c r="Q187" s="82" t="str">
        <f ca="1">[2]!YBSCEN($I$136,$J186&amp;"d","Market",O$25,"Swap",$I186,"LMMSkew","","Model",100,0,29,"Gradual","ParShift|N",0,"Annualized ROR",O186,100,"",,,,"Default",,,,"Default",,)</f>
        <v>E</v>
      </c>
      <c r="R187" s="80" t="e">
        <f t="shared" ca="1" si="507"/>
        <v>#VALUE!</v>
      </c>
      <c r="S187" s="83" t="e">
        <f t="shared" ca="1" si="508"/>
        <v>#VALUE!</v>
      </c>
      <c r="T187" s="80" t="e">
        <f ca="1">SUM(R$177:R187)</f>
        <v>#VALUE!</v>
      </c>
      <c r="U187" s="83" t="e">
        <f t="shared" ca="1" si="519"/>
        <v>#VALUE!</v>
      </c>
      <c r="V187" s="84">
        <f ca="1">VLOOKUP($I187, 'Barcap OAD'!$A:$S, $F$136, FALSE)</f>
        <v>-5.9</v>
      </c>
      <c r="W187" s="172" t="e">
        <f t="shared" ref="W187" ca="1" si="578">K187/10000*V187</f>
        <v>#VALUE!</v>
      </c>
      <c r="X187" s="185" t="str">
        <f ca="1">[2]!YBHIST($E187,$I187,X$25,"sec","")</f>
        <v>E</v>
      </c>
      <c r="Y187" s="80" t="e">
        <f t="shared" ref="Y187" ca="1" si="579">X187-X186</f>
        <v>#VALUE!</v>
      </c>
      <c r="Z187" s="82" t="e">
        <f t="shared" ref="Z187" ca="1" si="580">X186-AA186</f>
        <v>#VALUE!</v>
      </c>
      <c r="AA187" s="82" t="str">
        <f ca="1">[2]!YBHIST($F187,$I187,X$25,"sec","")</f>
        <v>E</v>
      </c>
      <c r="AB187" s="82" t="e">
        <f t="shared" ref="AB187" ca="1" si="581">X186-Z187</f>
        <v>#VALUE!</v>
      </c>
      <c r="AC187" s="187" t="e">
        <f t="shared" ref="AC187" ca="1" si="582">Y187+Z187</f>
        <v>#VALUE!</v>
      </c>
      <c r="AD187" s="189">
        <f ca="1">VLOOKUP($I187, 'Barcap OAD'!$A:$S, $F$26, FALSE)</f>
        <v>8.0500100000000003</v>
      </c>
      <c r="AE187" s="172" t="e">
        <f t="shared" ref="AE187" ca="1" si="583">X187*AD187/10000</f>
        <v>#VALUE!</v>
      </c>
      <c r="AF187" s="86" t="e">
        <f t="shared" ref="AF187" ca="1" si="584">W187/AE187</f>
        <v>#VALUE!</v>
      </c>
      <c r="AG187" s="80" t="e">
        <f t="shared" ref="AG187" ca="1" si="585">-AC187*AF186</f>
        <v>#VALUE!</v>
      </c>
      <c r="AH187" s="83" t="e">
        <f t="shared" ref="AH187" ca="1" si="586">AG187/K186</f>
        <v>#VALUE!</v>
      </c>
      <c r="AI187" s="80" t="e">
        <f t="shared" ref="AI187" ca="1" si="587">AL187+AK187</f>
        <v>#VALUE!</v>
      </c>
      <c r="AJ187" s="83" t="e">
        <f t="shared" ref="AJ187" ca="1" si="588">AF187-AF186</f>
        <v>#VALUE!</v>
      </c>
      <c r="AK187" s="187" t="e">
        <f t="shared" ref="AK187" ca="1" si="589">(AJ187*Y187)/2</f>
        <v>#VALUE!</v>
      </c>
      <c r="AL187" s="192" t="e">
        <f t="shared" ref="AL187" ca="1" si="590">AG187+R187</f>
        <v>#VALUE!</v>
      </c>
      <c r="AM187" s="83" t="e">
        <f t="shared" ref="AM187" ca="1" si="591">AL187/K186</f>
        <v>#VALUE!</v>
      </c>
      <c r="AN187" s="80" t="e">
        <f ca="1">SUM(AL$177:AL187)</f>
        <v>#VALUE!</v>
      </c>
      <c r="AO187" s="109" t="e">
        <f t="shared" ca="1" si="520"/>
        <v>#VALUE!</v>
      </c>
      <c r="AP187" s="194" t="e">
        <f t="shared" ref="AP187" ca="1" si="592">(Z187*AF187*-1)+P187</f>
        <v>#VALUE!</v>
      </c>
      <c r="AQ187" s="200" t="e">
        <f t="shared" ref="AQ187" ca="1" si="593">AP187/K186</f>
        <v>#VALUE!</v>
      </c>
      <c r="AX187" s="67" t="str">
        <f ca="1">[2]!YBHIST($I$136,$I187,J$25,"sec","")</f>
        <v>E</v>
      </c>
      <c r="AY187" s="67" t="str">
        <f ca="1">[2]!YBPRICE($I$136,AX187&amp;"d","Market","AccruedInterest","Swap",$I187,"LMMSkew","","Model",100,"")</f>
        <v>E</v>
      </c>
      <c r="BA187" s="67">
        <f t="shared" si="503"/>
        <v>-15</v>
      </c>
      <c r="BI187" s="517" t="e">
        <f t="shared" ca="1" si="521"/>
        <v>#VALUE!</v>
      </c>
      <c r="BJ187" s="517" t="e">
        <f ca="1">PRODUCT($BI$177:BI187)-1</f>
        <v>#VALUE!</v>
      </c>
      <c r="BK187" s="517" t="e">
        <f t="shared" ca="1" si="522"/>
        <v>#VALUE!</v>
      </c>
      <c r="BL187" s="517" t="e">
        <f ca="1">PRODUCT($BK$177:BK187)-1</f>
        <v>#VALUE!</v>
      </c>
    </row>
    <row r="188" spans="3:64" ht="15">
      <c r="C188" s="222">
        <f t="shared" ca="1" si="525"/>
        <v>41680</v>
      </c>
      <c r="D188" s="70">
        <f t="shared" ref="D188" ca="1" si="594">I188+35</f>
        <v>41705</v>
      </c>
      <c r="E188" s="70" t="str">
        <f t="shared" ref="E188" ca="1" si="595">"FNMA"&amp;TEXT($J$23,"0.0")&amp;"-TBA-"&amp;TEXT(C188,"mmm")</f>
        <v>FNMA3.0-TBA-Feb</v>
      </c>
      <c r="F188" s="70" t="str">
        <f t="shared" ref="F188" ca="1" si="596">"FNMA"&amp;TEXT($J$23,"0.0")&amp;"-TBA-"&amp;TEXT(D188,"mmm")</f>
        <v>FNMA3.0-TBA-Mar</v>
      </c>
      <c r="G188" s="70" t="str">
        <f t="shared" si="494"/>
        <v>FNMA3.0-TBA-GEN</v>
      </c>
      <c r="I188" s="133">
        <f ca="1">[2]!YBWORKDAY(EDATE(Base_Date, BA188), -1, "USD")</f>
        <v>41670</v>
      </c>
      <c r="J188" s="331" t="str">
        <f t="shared" ref="J188" ca="1" si="597">AX188</f>
        <v>E</v>
      </c>
      <c r="K188" s="332" t="e">
        <f t="shared" ref="K188" ca="1" si="598">AX188+AY188</f>
        <v>#VALUE!</v>
      </c>
      <c r="L188" s="332" t="e">
        <f t="shared" ref="L188" ca="1" si="599">K188-K187</f>
        <v>#VALUE!</v>
      </c>
      <c r="M188" s="333" t="str">
        <f ca="1">[2]!YBHIST($I$136,$I188,"LMMOAS","sec")</f>
        <v>E</v>
      </c>
      <c r="N188" s="334" t="str">
        <f ca="1">[2]!YBHIST($I$136,$I187,M$25,"sec","")</f>
        <v>E</v>
      </c>
      <c r="O188" s="335" t="str">
        <f ca="1">[2]!YBHIST("1 Month LIBOR",I188,"Yield","bmk","")</f>
        <v>E</v>
      </c>
      <c r="P188" s="332" t="e">
        <f t="shared" ref="P188" ca="1" si="600">K187-Q188</f>
        <v>#VALUE!</v>
      </c>
      <c r="Q188" s="336" t="str">
        <f ca="1">[2]!YBSCEN($I$136,$J187&amp;"d","Market",O$25,"Swap",$I187,"LMMSkew","","Model",100,0,29,"Gradual","ParShift|N",0,"Annualized ROR",O187,100,"",,,,"Default",,,,"Default",,)</f>
        <v>E</v>
      </c>
      <c r="R188" s="332" t="e">
        <f t="shared" ca="1" si="507"/>
        <v>#VALUE!</v>
      </c>
      <c r="S188" s="337" t="e">
        <f t="shared" ca="1" si="508"/>
        <v>#VALUE!</v>
      </c>
      <c r="T188" s="332" t="e">
        <f ca="1">SUM(R$177:R188)</f>
        <v>#VALUE!</v>
      </c>
      <c r="U188" s="337" t="e">
        <f t="shared" ref="U188" ca="1" si="601">BJ188</f>
        <v>#VALUE!</v>
      </c>
      <c r="V188" s="338">
        <f ca="1">VLOOKUP($I188, 'Barcap OAD'!$A:$S, $F$136, FALSE)</f>
        <v>-9.5</v>
      </c>
      <c r="W188" s="339" t="e">
        <f t="shared" ref="W188" ca="1" si="602">K188/10000*V188</f>
        <v>#VALUE!</v>
      </c>
      <c r="X188" s="340" t="str">
        <f ca="1">[2]!YBHIST($E188,$I188,X$25,"sec","")</f>
        <v>E</v>
      </c>
      <c r="Y188" s="332" t="e">
        <f t="shared" ref="Y188" ca="1" si="603">X188-X187</f>
        <v>#VALUE!</v>
      </c>
      <c r="Z188" s="336" t="e">
        <f t="shared" ref="Z188" ca="1" si="604">X187-AA187</f>
        <v>#VALUE!</v>
      </c>
      <c r="AA188" s="336" t="str">
        <f ca="1">[2]!YBHIST($F188,$I188,X$25,"sec","")</f>
        <v>E</v>
      </c>
      <c r="AB188" s="336" t="e">
        <f t="shared" ref="AB188" ca="1" si="605">X187-Z188</f>
        <v>#VALUE!</v>
      </c>
      <c r="AC188" s="341" t="e">
        <f t="shared" ref="AC188" ca="1" si="606">Y188+Z188</f>
        <v>#VALUE!</v>
      </c>
      <c r="AD188" s="342">
        <f ca="1">VLOOKUP($I188, 'Barcap OAD'!$A:$S, $F$26, FALSE)</f>
        <v>7.5514489999999999</v>
      </c>
      <c r="AE188" s="339" t="e">
        <f t="shared" ref="AE188" ca="1" si="607">X188*AD188/10000</f>
        <v>#VALUE!</v>
      </c>
      <c r="AF188" s="343" t="e">
        <f t="shared" ref="AF188" ca="1" si="608">W188/AE188</f>
        <v>#VALUE!</v>
      </c>
      <c r="AG188" s="332" t="e">
        <f t="shared" ref="AG188" ca="1" si="609">-AC188*AF187</f>
        <v>#VALUE!</v>
      </c>
      <c r="AH188" s="337" t="e">
        <f t="shared" ref="AH188" ca="1" si="610">AG188/K187</f>
        <v>#VALUE!</v>
      </c>
      <c r="AI188" s="332" t="e">
        <f t="shared" ref="AI188" ca="1" si="611">AL188+AK188</f>
        <v>#VALUE!</v>
      </c>
      <c r="AJ188" s="337" t="e">
        <f t="shared" ref="AJ188" ca="1" si="612">AF188-AF187</f>
        <v>#VALUE!</v>
      </c>
      <c r="AK188" s="341" t="e">
        <f t="shared" ref="AK188" ca="1" si="613">(AJ188*Y188)/2</f>
        <v>#VALUE!</v>
      </c>
      <c r="AL188" s="344" t="e">
        <f t="shared" ref="AL188" ca="1" si="614">AG188+R188</f>
        <v>#VALUE!</v>
      </c>
      <c r="AM188" s="337" t="e">
        <f t="shared" ref="AM188" ca="1" si="615">AL188/K187</f>
        <v>#VALUE!</v>
      </c>
      <c r="AN188" s="332" t="e">
        <f ca="1">SUM(AL$177:AL188)</f>
        <v>#VALUE!</v>
      </c>
      <c r="AO188" s="345" t="e">
        <f t="shared" ref="AO188" ca="1" si="616">BL188</f>
        <v>#VALUE!</v>
      </c>
      <c r="AP188" s="346" t="e">
        <f t="shared" ref="AP188" ca="1" si="617">(Z188*AF188*-1)+P188</f>
        <v>#VALUE!</v>
      </c>
      <c r="AQ188" s="347" t="e">
        <f t="shared" ref="AQ188" ca="1" si="618">AP188/K187</f>
        <v>#VALUE!</v>
      </c>
      <c r="AX188" s="67" t="str">
        <f ca="1">[2]!YBHIST($I$136,$I188,J$25,"sec","")</f>
        <v>E</v>
      </c>
      <c r="AY188" s="67" t="str">
        <f ca="1">[2]!YBPRICE($I$136,AX188&amp;"d","Market","AccruedInterest","Swap",$I188,"LMMSkew","","Model",100,"")</f>
        <v>E</v>
      </c>
      <c r="BA188" s="67">
        <f t="shared" si="503"/>
        <v>-14</v>
      </c>
      <c r="BI188" s="517" t="e">
        <f t="shared" ref="BI188" ca="1" si="619">1+S188</f>
        <v>#VALUE!</v>
      </c>
      <c r="BJ188" s="517" t="e">
        <f ca="1">PRODUCT($BI$177:BI188)-1</f>
        <v>#VALUE!</v>
      </c>
      <c r="BK188" s="517" t="e">
        <f t="shared" ref="BK188" ca="1" si="620">1+AM188</f>
        <v>#VALUE!</v>
      </c>
      <c r="BL188" s="517" t="e">
        <f ca="1">PRODUCT($BK$177:BK188)-1</f>
        <v>#VALUE!</v>
      </c>
    </row>
    <row r="189" spans="3:64" ht="15">
      <c r="C189" s="222">
        <f t="shared" ca="1" si="525"/>
        <v>41708</v>
      </c>
      <c r="D189" s="70">
        <f t="shared" ref="D189" ca="1" si="621">I189+35</f>
        <v>41733</v>
      </c>
      <c r="E189" s="70" t="str">
        <f t="shared" ref="E189" ca="1" si="622">"FNMA"&amp;TEXT($J$23,"0.0")&amp;"-TBA-"&amp;TEXT(C189,"mmm")</f>
        <v>FNMA3.0-TBA-Mar</v>
      </c>
      <c r="F189" s="70" t="str">
        <f t="shared" ref="F189" ca="1" si="623">"FNMA"&amp;TEXT($J$23,"0.0")&amp;"-TBA-"&amp;TEXT(D189,"mmm")</f>
        <v>FNMA3.0-TBA-Apr</v>
      </c>
      <c r="G189" s="70" t="str">
        <f t="shared" si="494"/>
        <v>FNMA3.0-TBA-GEN</v>
      </c>
      <c r="I189" s="133">
        <f ca="1">[2]!YBWORKDAY(EDATE(Base_Date, BA189), -1, "USD")</f>
        <v>41698</v>
      </c>
      <c r="J189" s="331" t="str">
        <f t="shared" ref="J189" ca="1" si="624">AX189</f>
        <v>E</v>
      </c>
      <c r="K189" s="332" t="e">
        <f t="shared" ref="K189" ca="1" si="625">AX189+AY189</f>
        <v>#VALUE!</v>
      </c>
      <c r="L189" s="332" t="e">
        <f t="shared" ref="L189" ca="1" si="626">K189-K188</f>
        <v>#VALUE!</v>
      </c>
      <c r="M189" s="333" t="str">
        <f ca="1">[2]!YBHIST($I$136,$I189,"LMMOAS","sec")</f>
        <v>E</v>
      </c>
      <c r="N189" s="334" t="str">
        <f ca="1">[2]!YBHIST($I$136,$I188,M$25,"sec","")</f>
        <v>E</v>
      </c>
      <c r="O189" s="335" t="str">
        <f ca="1">[2]!YBHIST("1 Month LIBOR",I189,"Yield","bmk","")</f>
        <v>E</v>
      </c>
      <c r="P189" s="332" t="e">
        <f t="shared" ref="P189" ca="1" si="627">K188-Q189</f>
        <v>#VALUE!</v>
      </c>
      <c r="Q189" s="336" t="str">
        <f ca="1">[2]!YBSCEN($I$136,$J188&amp;"d","Market",O$25,"Swap",$I188,"LMMSkew","","Model",100,0,29,"Gradual","ParShift|N",0,"Annualized ROR",O188,100,"",,,,"Default",,,,"Default",,)</f>
        <v>E</v>
      </c>
      <c r="R189" s="332" t="e">
        <f t="shared" ca="1" si="507"/>
        <v>#VALUE!</v>
      </c>
      <c r="S189" s="337" t="e">
        <f t="shared" ca="1" si="508"/>
        <v>#VALUE!</v>
      </c>
      <c r="T189" s="332" t="e">
        <f ca="1">SUM(R$177:R189)</f>
        <v>#VALUE!</v>
      </c>
      <c r="U189" s="337" t="e">
        <f t="shared" ref="U189" ca="1" si="628">BJ189</f>
        <v>#VALUE!</v>
      </c>
      <c r="V189" s="338">
        <f ca="1">VLOOKUP($I189, 'Barcap OAD'!$A:$S, $F$136, FALSE)</f>
        <v>-9.4</v>
      </c>
      <c r="W189" s="339" t="e">
        <f t="shared" ref="W189" ca="1" si="629">K189/10000*V189</f>
        <v>#VALUE!</v>
      </c>
      <c r="X189" s="340" t="str">
        <f ca="1">[2]!YBHIST($E189,$I189,X$25,"sec","")</f>
        <v>E</v>
      </c>
      <c r="Y189" s="332" t="e">
        <f t="shared" ref="Y189" ca="1" si="630">X189-X188</f>
        <v>#VALUE!</v>
      </c>
      <c r="Z189" s="336" t="e">
        <f t="shared" ref="Z189" ca="1" si="631">X188-AA188</f>
        <v>#VALUE!</v>
      </c>
      <c r="AA189" s="336" t="str">
        <f ca="1">[2]!YBHIST($F189,$I189,X$25,"sec","")</f>
        <v>E</v>
      </c>
      <c r="AB189" s="336" t="e">
        <f t="shared" ref="AB189" ca="1" si="632">X188-Z189</f>
        <v>#VALUE!</v>
      </c>
      <c r="AC189" s="341" t="e">
        <f t="shared" ref="AC189" ca="1" si="633">Y189+Z189</f>
        <v>#VALUE!</v>
      </c>
      <c r="AD189" s="342">
        <f ca="1">VLOOKUP($I189, 'Barcap OAD'!$A:$S, $F$26, FALSE)</f>
        <v>7.6578980000000003</v>
      </c>
      <c r="AE189" s="339" t="e">
        <f t="shared" ref="AE189" ca="1" si="634">X189*AD189/10000</f>
        <v>#VALUE!</v>
      </c>
      <c r="AF189" s="343" t="e">
        <f t="shared" ref="AF189" ca="1" si="635">W189/AE189</f>
        <v>#VALUE!</v>
      </c>
      <c r="AG189" s="332" t="e">
        <f t="shared" ref="AG189" ca="1" si="636">-AC189*AF188</f>
        <v>#VALUE!</v>
      </c>
      <c r="AH189" s="337" t="e">
        <f t="shared" ref="AH189" ca="1" si="637">AG189/K188</f>
        <v>#VALUE!</v>
      </c>
      <c r="AI189" s="332" t="e">
        <f t="shared" ref="AI189" ca="1" si="638">AL189+AK189</f>
        <v>#VALUE!</v>
      </c>
      <c r="AJ189" s="337" t="e">
        <f t="shared" ref="AJ189" ca="1" si="639">AF189-AF188</f>
        <v>#VALUE!</v>
      </c>
      <c r="AK189" s="341" t="e">
        <f t="shared" ref="AK189" ca="1" si="640">(AJ189*Y189)/2</f>
        <v>#VALUE!</v>
      </c>
      <c r="AL189" s="344" t="e">
        <f t="shared" ref="AL189" ca="1" si="641">AG189+R189</f>
        <v>#VALUE!</v>
      </c>
      <c r="AM189" s="337" t="e">
        <f t="shared" ref="AM189" ca="1" si="642">AL189/K188</f>
        <v>#VALUE!</v>
      </c>
      <c r="AN189" s="332" t="e">
        <f ca="1">SUM(AL$177:AL189)</f>
        <v>#VALUE!</v>
      </c>
      <c r="AO189" s="345" t="e">
        <f t="shared" ref="AO189" ca="1" si="643">BL189</f>
        <v>#VALUE!</v>
      </c>
      <c r="AP189" s="346" t="e">
        <f t="shared" ref="AP189" ca="1" si="644">(Z189*AF189*-1)+P189</f>
        <v>#VALUE!</v>
      </c>
      <c r="AQ189" s="347" t="e">
        <f t="shared" ref="AQ189" ca="1" si="645">AP189/K188</f>
        <v>#VALUE!</v>
      </c>
      <c r="AX189" s="67" t="str">
        <f ca="1">[2]!YBHIST($I$136,$I189,J$25,"sec","")</f>
        <v>E</v>
      </c>
      <c r="AY189" s="67" t="str">
        <f ca="1">[2]!YBPRICE($I$136,AX189&amp;"d","Market","AccruedInterest","Swap",$I189,"LMMSkew","","Model",100,"")</f>
        <v>E</v>
      </c>
      <c r="BA189" s="67">
        <f t="shared" si="503"/>
        <v>-13</v>
      </c>
      <c r="BI189" s="517" t="e">
        <f t="shared" ref="BI189" ca="1" si="646">1+S189</f>
        <v>#VALUE!</v>
      </c>
      <c r="BJ189" s="517" t="e">
        <f ca="1">PRODUCT($BI$177:BI189)-1</f>
        <v>#VALUE!</v>
      </c>
      <c r="BK189" s="517" t="e">
        <f t="shared" ref="BK189" ca="1" si="647">1+AM189</f>
        <v>#VALUE!</v>
      </c>
      <c r="BL189" s="517" t="e">
        <f ca="1">PRODUCT($BK$177:BK189)-1</f>
        <v>#VALUE!</v>
      </c>
    </row>
    <row r="190" spans="3:64" ht="15">
      <c r="C190" s="222">
        <f t="shared" ref="C190" ca="1" si="648">I190+10</f>
        <v>41739</v>
      </c>
      <c r="D190" s="70">
        <f t="shared" ref="D190" ca="1" si="649">I190+35</f>
        <v>41764</v>
      </c>
      <c r="E190" s="70" t="str">
        <f t="shared" ref="E190" ca="1" si="650">"FNMA"&amp;TEXT($J$23,"0.0")&amp;"-TBA-"&amp;TEXT(C190,"mmm")</f>
        <v>FNMA3.0-TBA-Apr</v>
      </c>
      <c r="F190" s="70" t="str">
        <f t="shared" ref="F190" ca="1" si="651">"FNMA"&amp;TEXT($J$23,"0.0")&amp;"-TBA-"&amp;TEXT(D190,"mmm")</f>
        <v>FNMA3.0-TBA-May</v>
      </c>
      <c r="G190" s="70" t="str">
        <f t="shared" si="494"/>
        <v>FNMA3.0-TBA-GEN</v>
      </c>
      <c r="I190" s="133">
        <f ca="1">[2]!YBWORKDAY(EDATE(Base_Date, BA190), -1, "USD")</f>
        <v>41729</v>
      </c>
      <c r="J190" s="331" t="str">
        <f t="shared" ref="J190" ca="1" si="652">AX190</f>
        <v>E</v>
      </c>
      <c r="K190" s="332" t="e">
        <f t="shared" ref="K190" ca="1" si="653">AX190+AY190</f>
        <v>#VALUE!</v>
      </c>
      <c r="L190" s="332" t="e">
        <f t="shared" ref="L190" ca="1" si="654">K190-K189</f>
        <v>#VALUE!</v>
      </c>
      <c r="M190" s="333" t="str">
        <f ca="1">[2]!YBHIST($I$136,$I190,"LMMOAS","sec")</f>
        <v>E</v>
      </c>
      <c r="N190" s="334" t="str">
        <f ca="1">[2]!YBHIST($I$136,$I189,M$25,"sec","")</f>
        <v>E</v>
      </c>
      <c r="O190" s="335" t="str">
        <f ca="1">[2]!YBHIST("1 Month LIBOR",I190,"Yield","bmk","")</f>
        <v>E</v>
      </c>
      <c r="P190" s="332" t="e">
        <f t="shared" ref="P190" ca="1" si="655">K189-Q190</f>
        <v>#VALUE!</v>
      </c>
      <c r="Q190" s="336" t="str">
        <f ca="1">[2]!YBSCEN($I$136,$J189&amp;"d","Market",O$25,"Swap",$I189,"LMMSkew","","Model",100,0,29,"Gradual","ParShift|N",0,"Annualized ROR",O189,100,"",,,,"Default",,,,"Default",,)</f>
        <v>E</v>
      </c>
      <c r="R190" s="332" t="e">
        <f t="shared" ca="1" si="507"/>
        <v>#VALUE!</v>
      </c>
      <c r="S190" s="337" t="e">
        <f t="shared" ca="1" si="508"/>
        <v>#VALUE!</v>
      </c>
      <c r="T190" s="332" t="e">
        <f ca="1">SUM(R$177:R190)</f>
        <v>#VALUE!</v>
      </c>
      <c r="U190" s="337" t="e">
        <f t="shared" ref="U190" ca="1" si="656">BJ190</f>
        <v>#VALUE!</v>
      </c>
      <c r="V190" s="338">
        <f ca="1">VLOOKUP($I190, 'Barcap OAD'!$A:$S, $F$136, FALSE)</f>
        <v>-8.5</v>
      </c>
      <c r="W190" s="339" t="e">
        <f t="shared" ref="W190" ca="1" si="657">K190/10000*V190</f>
        <v>#VALUE!</v>
      </c>
      <c r="X190" s="340" t="str">
        <f ca="1">[2]!YBHIST($E190,$I190,X$25,"sec","")</f>
        <v>E</v>
      </c>
      <c r="Y190" s="332" t="e">
        <f t="shared" ref="Y190" ca="1" si="658">X190-X189</f>
        <v>#VALUE!</v>
      </c>
      <c r="Z190" s="336" t="e">
        <f t="shared" ref="Z190" ca="1" si="659">X189-AA189</f>
        <v>#VALUE!</v>
      </c>
      <c r="AA190" s="336" t="str">
        <f ca="1">[2]!YBHIST($F190,$I190,X$25,"sec","")</f>
        <v>E</v>
      </c>
      <c r="AB190" s="336" t="e">
        <f t="shared" ref="AB190" ca="1" si="660">X189-Z190</f>
        <v>#VALUE!</v>
      </c>
      <c r="AC190" s="341" t="e">
        <f t="shared" ref="AC190" ca="1" si="661">Y190+Z190</f>
        <v>#VALUE!</v>
      </c>
      <c r="AD190" s="342">
        <f ca="1">VLOOKUP($I190, 'Barcap OAD'!$A:$S, $F$26, FALSE)</f>
        <v>7.6721079999999997</v>
      </c>
      <c r="AE190" s="339" t="e">
        <f t="shared" ref="AE190" ca="1" si="662">X190*AD190/10000</f>
        <v>#VALUE!</v>
      </c>
      <c r="AF190" s="343" t="e">
        <f t="shared" ref="AF190" ca="1" si="663">W190/AE190</f>
        <v>#VALUE!</v>
      </c>
      <c r="AG190" s="332" t="e">
        <f t="shared" ref="AG190" ca="1" si="664">-AC190*AF189</f>
        <v>#VALUE!</v>
      </c>
      <c r="AH190" s="337" t="e">
        <f t="shared" ref="AH190" ca="1" si="665">AG190/K189</f>
        <v>#VALUE!</v>
      </c>
      <c r="AI190" s="332" t="e">
        <f t="shared" ref="AI190" ca="1" si="666">AL190+AK190</f>
        <v>#VALUE!</v>
      </c>
      <c r="AJ190" s="337" t="e">
        <f t="shared" ref="AJ190" ca="1" si="667">AF190-AF189</f>
        <v>#VALUE!</v>
      </c>
      <c r="AK190" s="341" t="e">
        <f t="shared" ref="AK190" ca="1" si="668">(AJ190*Y190)/2</f>
        <v>#VALUE!</v>
      </c>
      <c r="AL190" s="344" t="e">
        <f t="shared" ref="AL190" ca="1" si="669">AG190+R190</f>
        <v>#VALUE!</v>
      </c>
      <c r="AM190" s="337" t="e">
        <f t="shared" ref="AM190" ca="1" si="670">AL190/K189</f>
        <v>#VALUE!</v>
      </c>
      <c r="AN190" s="332" t="e">
        <f ca="1">SUM(AL$177:AL190)</f>
        <v>#VALUE!</v>
      </c>
      <c r="AO190" s="345" t="e">
        <f t="shared" ref="AO190" ca="1" si="671">BL190</f>
        <v>#VALUE!</v>
      </c>
      <c r="AP190" s="346" t="e">
        <f t="shared" ref="AP190" ca="1" si="672">(Z190*AF190*-1)+P190</f>
        <v>#VALUE!</v>
      </c>
      <c r="AQ190" s="347" t="e">
        <f t="shared" ref="AQ190" ca="1" si="673">AP190/K189</f>
        <v>#VALUE!</v>
      </c>
      <c r="AX190" s="67" t="str">
        <f ca="1">[2]!YBHIST($I$136,$I190,J$25,"sec","")</f>
        <v>E</v>
      </c>
      <c r="AY190" s="67" t="str">
        <f ca="1">[2]!YBPRICE($I$136,AX190&amp;"d","Market","AccruedInterest","Swap",$I190,"LMMSkew","","Model",100,"")</f>
        <v>E</v>
      </c>
      <c r="BA190" s="67">
        <f t="shared" si="503"/>
        <v>-12</v>
      </c>
      <c r="BI190" s="517" t="e">
        <f t="shared" ref="BI190" ca="1" si="674">1+S190</f>
        <v>#VALUE!</v>
      </c>
      <c r="BJ190" s="517" t="e">
        <f ca="1">PRODUCT($BI$177:BI190)-1</f>
        <v>#VALUE!</v>
      </c>
      <c r="BK190" s="517" t="e">
        <f t="shared" ref="BK190" ca="1" si="675">1+AM190</f>
        <v>#VALUE!</v>
      </c>
      <c r="BL190" s="517" t="e">
        <f ca="1">PRODUCT($BK$177:BK190)-1</f>
        <v>#VALUE!</v>
      </c>
    </row>
    <row r="191" spans="3:64" ht="15">
      <c r="C191" s="222">
        <f t="shared" ref="C191" ca="1" si="676">I191+10</f>
        <v>41769</v>
      </c>
      <c r="D191" s="70">
        <f t="shared" ref="D191" ca="1" si="677">I191+35</f>
        <v>41794</v>
      </c>
      <c r="E191" s="70" t="str">
        <f t="shared" ref="E191" ca="1" si="678">"FNMA"&amp;TEXT($J$23,"0.0")&amp;"-TBA-"&amp;TEXT(C191,"mmm")</f>
        <v>FNMA3.0-TBA-May</v>
      </c>
      <c r="F191" s="70" t="str">
        <f t="shared" ref="F191" ca="1" si="679">"FNMA"&amp;TEXT($J$23,"0.0")&amp;"-TBA-"&amp;TEXT(D191,"mmm")</f>
        <v>FNMA3.0-TBA-Jun</v>
      </c>
      <c r="G191" s="70" t="str">
        <f t="shared" si="494"/>
        <v>FNMA3.0-TBA-GEN</v>
      </c>
      <c r="I191" s="133">
        <f ca="1">[2]!YBWORKDAY(EDATE(Base_Date, BA191), -1, "USD")</f>
        <v>41759</v>
      </c>
      <c r="J191" s="331" t="str">
        <f t="shared" ref="J191" ca="1" si="680">AX191</f>
        <v>E</v>
      </c>
      <c r="K191" s="332" t="e">
        <f t="shared" ref="K191" ca="1" si="681">AX191+AY191</f>
        <v>#VALUE!</v>
      </c>
      <c r="L191" s="332" t="e">
        <f t="shared" ref="L191" ca="1" si="682">K191-K190</f>
        <v>#VALUE!</v>
      </c>
      <c r="M191" s="333" t="str">
        <f ca="1">[2]!YBHIST($I$136,$I191,"LMMOAS","sec")</f>
        <v>E</v>
      </c>
      <c r="N191" s="334" t="str">
        <f ca="1">[2]!YBHIST($I$136,$I190,M$25,"sec","")</f>
        <v>E</v>
      </c>
      <c r="O191" s="335" t="str">
        <f ca="1">[2]!YBHIST("1 Month LIBOR",I191,"Yield","bmk","")</f>
        <v>E</v>
      </c>
      <c r="P191" s="332" t="e">
        <f t="shared" ref="P191" ca="1" si="683">K190-Q191</f>
        <v>#VALUE!</v>
      </c>
      <c r="Q191" s="336" t="str">
        <f ca="1">[2]!YBSCEN($I$136,$J190&amp;"d","Market",O$25,"Swap",$I190,"LMMSkew","","Model",100,0,29,"Gradual","ParShift|N",0,"Annualized ROR",O190,100,"",,,,"Default",,,,"Default",,)</f>
        <v>E</v>
      </c>
      <c r="R191" s="332" t="e">
        <f t="shared" ca="1" si="507"/>
        <v>#VALUE!</v>
      </c>
      <c r="S191" s="337" t="e">
        <f t="shared" ca="1" si="508"/>
        <v>#VALUE!</v>
      </c>
      <c r="T191" s="332" t="e">
        <f ca="1">SUM(R$177:R191)</f>
        <v>#VALUE!</v>
      </c>
      <c r="U191" s="337" t="e">
        <f t="shared" ref="U191" ca="1" si="684">BJ191</f>
        <v>#VALUE!</v>
      </c>
      <c r="V191" s="338">
        <f ca="1">VLOOKUP($I191, 'Barcap OAD'!$A:$S, $F$136, FALSE)</f>
        <v>-10.199999999999999</v>
      </c>
      <c r="W191" s="339" t="e">
        <f t="shared" ref="W191" ca="1" si="685">K191/10000*V191</f>
        <v>#VALUE!</v>
      </c>
      <c r="X191" s="340" t="str">
        <f ca="1">[2]!YBHIST($E191,$I191,X$25,"sec","")</f>
        <v>E</v>
      </c>
      <c r="Y191" s="332" t="e">
        <f t="shared" ref="Y191" ca="1" si="686">X191-X190</f>
        <v>#VALUE!</v>
      </c>
      <c r="Z191" s="336" t="e">
        <f t="shared" ref="Z191" ca="1" si="687">X190-AA190</f>
        <v>#VALUE!</v>
      </c>
      <c r="AA191" s="336" t="str">
        <f ca="1">[2]!YBHIST($F191,$I191,X$25,"sec","")</f>
        <v>E</v>
      </c>
      <c r="AB191" s="336" t="e">
        <f t="shared" ref="AB191" ca="1" si="688">X190-Z191</f>
        <v>#VALUE!</v>
      </c>
      <c r="AC191" s="341" t="e">
        <f t="shared" ref="AC191" ca="1" si="689">Y191+Z191</f>
        <v>#VALUE!</v>
      </c>
      <c r="AD191" s="342">
        <f ca="1">VLOOKUP($I191, 'Barcap OAD'!$A:$S, $F$26, FALSE)</f>
        <v>7.508197</v>
      </c>
      <c r="AE191" s="339" t="e">
        <f t="shared" ref="AE191" ca="1" si="690">X191*AD191/10000</f>
        <v>#VALUE!</v>
      </c>
      <c r="AF191" s="343" t="e">
        <f t="shared" ref="AF191" ca="1" si="691">W191/AE191</f>
        <v>#VALUE!</v>
      </c>
      <c r="AG191" s="332" t="e">
        <f t="shared" ref="AG191" ca="1" si="692">-AC191*AF190</f>
        <v>#VALUE!</v>
      </c>
      <c r="AH191" s="337" t="e">
        <f t="shared" ref="AH191" ca="1" si="693">AG191/K190</f>
        <v>#VALUE!</v>
      </c>
      <c r="AI191" s="332" t="e">
        <f t="shared" ref="AI191" ca="1" si="694">AL191+AK191</f>
        <v>#VALUE!</v>
      </c>
      <c r="AJ191" s="337" t="e">
        <f t="shared" ref="AJ191" ca="1" si="695">AF191-AF190</f>
        <v>#VALUE!</v>
      </c>
      <c r="AK191" s="341" t="e">
        <f t="shared" ref="AK191" ca="1" si="696">(AJ191*Y191)/2</f>
        <v>#VALUE!</v>
      </c>
      <c r="AL191" s="344" t="e">
        <f t="shared" ref="AL191" ca="1" si="697">AG191+R191</f>
        <v>#VALUE!</v>
      </c>
      <c r="AM191" s="337" t="e">
        <f t="shared" ref="AM191" ca="1" si="698">AL191/K190</f>
        <v>#VALUE!</v>
      </c>
      <c r="AN191" s="332" t="e">
        <f ca="1">SUM(AL$177:AL191)</f>
        <v>#VALUE!</v>
      </c>
      <c r="AO191" s="345" t="e">
        <f t="shared" ref="AO191" ca="1" si="699">BL191</f>
        <v>#VALUE!</v>
      </c>
      <c r="AP191" s="346" t="e">
        <f t="shared" ref="AP191" ca="1" si="700">(Z191*AF191*-1)+P191</f>
        <v>#VALUE!</v>
      </c>
      <c r="AQ191" s="347" t="e">
        <f t="shared" ref="AQ191" ca="1" si="701">AP191/K190</f>
        <v>#VALUE!</v>
      </c>
      <c r="AX191" s="67" t="str">
        <f ca="1">[2]!YBHIST($I$136,$I191,J$25,"sec","")</f>
        <v>E</v>
      </c>
      <c r="AY191" s="67" t="str">
        <f ca="1">[2]!YBPRICE($I$136,AX191&amp;"d","Market","AccruedInterest","Swap",$I191,"LMMSkew","","Model",100,"")</f>
        <v>E</v>
      </c>
      <c r="BA191" s="67">
        <f t="shared" si="503"/>
        <v>-11</v>
      </c>
      <c r="BI191" s="517" t="e">
        <f t="shared" ref="BI191" ca="1" si="702">1+S191</f>
        <v>#VALUE!</v>
      </c>
      <c r="BJ191" s="517" t="e">
        <f ca="1">PRODUCT($BI$177:BI191)-1</f>
        <v>#VALUE!</v>
      </c>
      <c r="BK191" s="517" t="e">
        <f t="shared" ref="BK191" ca="1" si="703">1+AM191</f>
        <v>#VALUE!</v>
      </c>
      <c r="BL191" s="517" t="e">
        <f ca="1">PRODUCT($BK$177:BK191)-1</f>
        <v>#VALUE!</v>
      </c>
    </row>
    <row r="192" spans="3:64" ht="15">
      <c r="C192" s="222">
        <f t="shared" ref="C192" ca="1" si="704">I192+10</f>
        <v>41799</v>
      </c>
      <c r="D192" s="70">
        <f t="shared" ref="D192" ca="1" si="705">I192+35</f>
        <v>41824</v>
      </c>
      <c r="E192" s="70" t="str">
        <f t="shared" ref="E192" ca="1" si="706">"FNMA"&amp;TEXT($J$23,"0.0")&amp;"-TBA-"&amp;TEXT(C192,"mmm")</f>
        <v>FNMA3.0-TBA-Jun</v>
      </c>
      <c r="F192" s="70" t="str">
        <f t="shared" ref="F192" ca="1" si="707">"FNMA"&amp;TEXT($J$23,"0.0")&amp;"-TBA-"&amp;TEXT(D192,"mmm")</f>
        <v>FNMA3.0-TBA-Jul</v>
      </c>
      <c r="G192" s="70" t="str">
        <f t="shared" si="494"/>
        <v>FNMA3.0-TBA-GEN</v>
      </c>
      <c r="I192" s="133">
        <f ca="1">[2]!YBWORKDAY(EDATE(Base_Date, BA192), -1, "USD")</f>
        <v>41789</v>
      </c>
      <c r="J192" s="331" t="str">
        <f t="shared" ref="J192" ca="1" si="708">AX192</f>
        <v>E</v>
      </c>
      <c r="K192" s="332" t="e">
        <f t="shared" ref="K192" ca="1" si="709">AX192+AY192</f>
        <v>#VALUE!</v>
      </c>
      <c r="L192" s="332" t="e">
        <f t="shared" ref="L192" ca="1" si="710">K192-K191</f>
        <v>#VALUE!</v>
      </c>
      <c r="M192" s="333" t="str">
        <f ca="1">[2]!YBHIST($I$136,$I192,"LMMOAS","sec")</f>
        <v>E</v>
      </c>
      <c r="N192" s="334" t="str">
        <f ca="1">[2]!YBHIST($I$136,$I191,M$25,"sec","")</f>
        <v>E</v>
      </c>
      <c r="O192" s="335" t="str">
        <f ca="1">[2]!YBHIST("1 Month LIBOR",I192,"Yield","bmk","")</f>
        <v>E</v>
      </c>
      <c r="P192" s="332" t="e">
        <f t="shared" ref="P192" ca="1" si="711">K191-Q192</f>
        <v>#VALUE!</v>
      </c>
      <c r="Q192" s="336" t="str">
        <f ca="1">[2]!YBSCEN($I$136,$J191&amp;"d","Market",O$25,"Swap",$I191,"LMMSkew","","Model",100,0,29,"Gradual","ParShift|N",0,"Annualized ROR",O191,100,"",,,,"Default",,,,"Default",,)</f>
        <v>E</v>
      </c>
      <c r="R192" s="332" t="e">
        <f t="shared" ca="1" si="507"/>
        <v>#VALUE!</v>
      </c>
      <c r="S192" s="337" t="e">
        <f t="shared" ca="1" si="508"/>
        <v>#VALUE!</v>
      </c>
      <c r="T192" s="332" t="e">
        <f ca="1">SUM(R$177:R192)</f>
        <v>#VALUE!</v>
      </c>
      <c r="U192" s="337" t="e">
        <f t="shared" ref="U192" ca="1" si="712">BJ192</f>
        <v>#VALUE!</v>
      </c>
      <c r="V192" s="338">
        <f ca="1">VLOOKUP($I192, 'Barcap OAD'!$A:$S, $F$136, FALSE)</f>
        <v>-13.5</v>
      </c>
      <c r="W192" s="339" t="e">
        <f t="shared" ref="W192" ca="1" si="713">K192/10000*V192</f>
        <v>#VALUE!</v>
      </c>
      <c r="X192" s="340" t="str">
        <f ca="1">[2]!YBHIST($E192,$I192,X$25,"sec","")</f>
        <v>E</v>
      </c>
      <c r="Y192" s="332" t="e">
        <f t="shared" ref="Y192" ca="1" si="714">X192-X191</f>
        <v>#VALUE!</v>
      </c>
      <c r="Z192" s="336" t="e">
        <f t="shared" ref="Z192" ca="1" si="715">X191-AA191</f>
        <v>#VALUE!</v>
      </c>
      <c r="AA192" s="336" t="str">
        <f ca="1">[2]!YBHIST($F192,$I192,X$25,"sec","")</f>
        <v>E</v>
      </c>
      <c r="AB192" s="336" t="e">
        <f t="shared" ref="AB192" ca="1" si="716">X191-Z192</f>
        <v>#VALUE!</v>
      </c>
      <c r="AC192" s="341" t="e">
        <f t="shared" ref="AC192" ca="1" si="717">Y192+Z192</f>
        <v>#VALUE!</v>
      </c>
      <c r="AD192" s="342">
        <f ca="1">VLOOKUP($I192, 'Barcap OAD'!$A:$S, $F$26, FALSE)</f>
        <v>7.1980000000000004</v>
      </c>
      <c r="AE192" s="339" t="e">
        <f t="shared" ref="AE192" ca="1" si="718">X192*AD192/10000</f>
        <v>#VALUE!</v>
      </c>
      <c r="AF192" s="343" t="e">
        <f t="shared" ref="AF192" ca="1" si="719">W192/AE192</f>
        <v>#VALUE!</v>
      </c>
      <c r="AG192" s="332" t="e">
        <f t="shared" ref="AG192" ca="1" si="720">-AC192*AF191</f>
        <v>#VALUE!</v>
      </c>
      <c r="AH192" s="337" t="e">
        <f t="shared" ref="AH192" ca="1" si="721">AG192/K191</f>
        <v>#VALUE!</v>
      </c>
      <c r="AI192" s="332" t="e">
        <f t="shared" ref="AI192" ca="1" si="722">AL192+AK192</f>
        <v>#VALUE!</v>
      </c>
      <c r="AJ192" s="337" t="e">
        <f t="shared" ref="AJ192" ca="1" si="723">AF192-AF191</f>
        <v>#VALUE!</v>
      </c>
      <c r="AK192" s="341" t="e">
        <f t="shared" ref="AK192" ca="1" si="724">(AJ192*Y192)/2</f>
        <v>#VALUE!</v>
      </c>
      <c r="AL192" s="344" t="e">
        <f t="shared" ref="AL192" ca="1" si="725">AG192+R192</f>
        <v>#VALUE!</v>
      </c>
      <c r="AM192" s="337" t="e">
        <f t="shared" ref="AM192" ca="1" si="726">AL192/K191</f>
        <v>#VALUE!</v>
      </c>
      <c r="AN192" s="332" t="e">
        <f ca="1">SUM(AL$177:AL192)</f>
        <v>#VALUE!</v>
      </c>
      <c r="AO192" s="345" t="e">
        <f t="shared" ref="AO192" ca="1" si="727">BL192</f>
        <v>#VALUE!</v>
      </c>
      <c r="AP192" s="346" t="e">
        <f t="shared" ref="AP192" ca="1" si="728">(Z192*AF192*-1)+P192</f>
        <v>#VALUE!</v>
      </c>
      <c r="AQ192" s="347" t="e">
        <f t="shared" ref="AQ192" ca="1" si="729">AP192/K191</f>
        <v>#VALUE!</v>
      </c>
      <c r="AX192" s="67" t="str">
        <f ca="1">[2]!YBHIST($I$136,$I192,J$25,"sec","")</f>
        <v>E</v>
      </c>
      <c r="AY192" s="67" t="str">
        <f ca="1">[2]!YBPRICE($I$136,AX192&amp;"d","Market","AccruedInterest","Swap",$I192,"LMMSkew","","Model",100,"")</f>
        <v>E</v>
      </c>
      <c r="BA192" s="67">
        <f t="shared" si="503"/>
        <v>-10</v>
      </c>
      <c r="BI192" s="517" t="e">
        <f t="shared" ref="BI192" ca="1" si="730">1+S192</f>
        <v>#VALUE!</v>
      </c>
      <c r="BJ192" s="517" t="e">
        <f ca="1">PRODUCT($BI$177:BI192)-1</f>
        <v>#VALUE!</v>
      </c>
      <c r="BK192" s="517" t="e">
        <f t="shared" ref="BK192" ca="1" si="731">1+AM192</f>
        <v>#VALUE!</v>
      </c>
      <c r="BL192" s="517" t="e">
        <f ca="1">PRODUCT($BK$177:BK192)-1</f>
        <v>#VALUE!</v>
      </c>
    </row>
    <row r="193" spans="3:64" ht="15">
      <c r="C193" s="222">
        <f t="shared" ref="C193" ca="1" si="732">I193+10</f>
        <v>41830</v>
      </c>
      <c r="D193" s="70">
        <f t="shared" ref="D193" ca="1" si="733">I193+35</f>
        <v>41855</v>
      </c>
      <c r="E193" s="70" t="str">
        <f t="shared" ref="E193" ca="1" si="734">"FNMA"&amp;TEXT($J$23,"0.0")&amp;"-TBA-"&amp;TEXT(C193,"mmm")</f>
        <v>FNMA3.0-TBA-Jul</v>
      </c>
      <c r="F193" s="70" t="str">
        <f t="shared" ref="F193" ca="1" si="735">"FNMA"&amp;TEXT($J$23,"0.0")&amp;"-TBA-"&amp;TEXT(D193,"mmm")</f>
        <v>FNMA3.0-TBA-Aug</v>
      </c>
      <c r="G193" s="70" t="str">
        <f t="shared" si="494"/>
        <v>FNMA3.0-TBA-GEN</v>
      </c>
      <c r="I193" s="133">
        <f ca="1">[2]!YBWORKDAY(EDATE(Base_Date, BA193), -1, "USD")</f>
        <v>41820</v>
      </c>
      <c r="J193" s="234" t="str">
        <f t="shared" ref="J193" ca="1" si="736">AX193</f>
        <v>E</v>
      </c>
      <c r="K193" s="237" t="e">
        <f t="shared" ref="K193" ca="1" si="737">AX193+AY193</f>
        <v>#VALUE!</v>
      </c>
      <c r="L193" s="237" t="e">
        <f t="shared" ref="L193" ca="1" si="738">K193-K192</f>
        <v>#VALUE!</v>
      </c>
      <c r="M193" s="238" t="str">
        <f ca="1">[2]!YBHIST($I$136,$I193,"LMMOAS","sec")</f>
        <v>E</v>
      </c>
      <c r="N193" s="239" t="str">
        <f ca="1">[2]!YBHIST($I$136,$I192,M$25,"sec","")</f>
        <v>E</v>
      </c>
      <c r="O193" s="240" t="str">
        <f ca="1">[2]!YBHIST("1 Month LIBOR",I193,"Yield","bmk","")</f>
        <v>E</v>
      </c>
      <c r="P193" s="237" t="e">
        <f t="shared" ref="P193" ca="1" si="739">K192-Q193</f>
        <v>#VALUE!</v>
      </c>
      <c r="Q193" s="171" t="str">
        <f ca="1">[2]!YBSCEN($I$136,$J192&amp;"d","Market",O$25,"Swap",$I192,"LMMSkew","","Model",100,0,29,"Gradual","ParShift|N",0,"Annualized ROR",O192,100,"",,,,"Default",,,,"Default",,)</f>
        <v>E</v>
      </c>
      <c r="R193" s="237" t="e">
        <f t="shared" ca="1" si="507"/>
        <v>#VALUE!</v>
      </c>
      <c r="S193" s="241" t="e">
        <f t="shared" ca="1" si="508"/>
        <v>#VALUE!</v>
      </c>
      <c r="T193" s="237" t="e">
        <f ca="1">SUM(R$177:R193)</f>
        <v>#VALUE!</v>
      </c>
      <c r="U193" s="241" t="e">
        <f t="shared" ref="U193" ca="1" si="740">BJ193</f>
        <v>#VALUE!</v>
      </c>
      <c r="V193" s="242">
        <f ca="1">VLOOKUP($I193, 'Barcap OAD'!$A:$S, $F$136, FALSE)</f>
        <v>-13.2</v>
      </c>
      <c r="W193" s="243" t="e">
        <f t="shared" ref="W193" ca="1" si="741">K193/10000*V193</f>
        <v>#VALUE!</v>
      </c>
      <c r="X193" s="244" t="str">
        <f ca="1">[2]!YBHIST($E193,$I193,X$25,"sec","")</f>
        <v>E</v>
      </c>
      <c r="Y193" s="237" t="e">
        <f t="shared" ref="Y193" ca="1" si="742">X193-X192</f>
        <v>#VALUE!</v>
      </c>
      <c r="Z193" s="171" t="e">
        <f t="shared" ref="Z193" ca="1" si="743">X192-AA192</f>
        <v>#VALUE!</v>
      </c>
      <c r="AA193" s="171" t="str">
        <f ca="1">[2]!YBHIST($F193,$I193,X$25,"sec","")</f>
        <v>E</v>
      </c>
      <c r="AB193" s="171" t="e">
        <f t="shared" ref="AB193" ca="1" si="744">X192-Z193</f>
        <v>#VALUE!</v>
      </c>
      <c r="AC193" s="245" t="e">
        <f t="shared" ref="AC193" ca="1" si="745">Y193+Z193</f>
        <v>#VALUE!</v>
      </c>
      <c r="AD193" s="246">
        <f ca="1">VLOOKUP($I193, 'Barcap OAD'!$A:$S, $F$26, FALSE)</f>
        <v>7.2728479999999998</v>
      </c>
      <c r="AE193" s="243" t="e">
        <f t="shared" ref="AE193" ca="1" si="746">X193*AD193/10000</f>
        <v>#VALUE!</v>
      </c>
      <c r="AF193" s="247" t="e">
        <f t="shared" ref="AF193" ca="1" si="747">W193/AE193</f>
        <v>#VALUE!</v>
      </c>
      <c r="AG193" s="237" t="e">
        <f t="shared" ref="AG193" ca="1" si="748">-AC193*AF192</f>
        <v>#VALUE!</v>
      </c>
      <c r="AH193" s="241" t="e">
        <f t="shared" ref="AH193" ca="1" si="749">AG193/K192</f>
        <v>#VALUE!</v>
      </c>
      <c r="AI193" s="237" t="e">
        <f t="shared" ref="AI193" ca="1" si="750">AL193+AK193</f>
        <v>#VALUE!</v>
      </c>
      <c r="AJ193" s="241" t="e">
        <f t="shared" ref="AJ193" ca="1" si="751">AF193-AF192</f>
        <v>#VALUE!</v>
      </c>
      <c r="AK193" s="245" t="e">
        <f t="shared" ref="AK193" ca="1" si="752">(AJ193*Y193)/2</f>
        <v>#VALUE!</v>
      </c>
      <c r="AL193" s="248" t="e">
        <f t="shared" ref="AL193" ca="1" si="753">AG193+R193</f>
        <v>#VALUE!</v>
      </c>
      <c r="AM193" s="241" t="e">
        <f t="shared" ref="AM193" ca="1" si="754">AL193/K192</f>
        <v>#VALUE!</v>
      </c>
      <c r="AN193" s="237" t="e">
        <f ca="1">SUM(AL$177:AL193)</f>
        <v>#VALUE!</v>
      </c>
      <c r="AO193" s="203" t="e">
        <f t="shared" ref="AO193" ca="1" si="755">BL193</f>
        <v>#VALUE!</v>
      </c>
      <c r="AP193" s="249" t="e">
        <f t="shared" ref="AP193" ca="1" si="756">(Z193*AF193*-1)+P193</f>
        <v>#VALUE!</v>
      </c>
      <c r="AQ193" s="250" t="e">
        <f t="shared" ref="AQ193" ca="1" si="757">AP193/K192</f>
        <v>#VALUE!</v>
      </c>
      <c r="AX193" s="67" t="str">
        <f ca="1">[2]!YBHIST($I$136,$I193,J$25,"sec","")</f>
        <v>E</v>
      </c>
      <c r="AY193" s="67" t="str">
        <f ca="1">[2]!YBPRICE($I$136,AX193&amp;"d","Market","AccruedInterest","Swap",$I193,"LMMSkew","","Model",100,"")</f>
        <v>E</v>
      </c>
      <c r="BA193" s="67">
        <f t="shared" si="503"/>
        <v>-9</v>
      </c>
      <c r="BI193" s="517" t="e">
        <f t="shared" ref="BI193" ca="1" si="758">1+S193</f>
        <v>#VALUE!</v>
      </c>
      <c r="BJ193" s="517" t="e">
        <f ca="1">PRODUCT($BI$177:BI193)-1</f>
        <v>#VALUE!</v>
      </c>
      <c r="BK193" s="517" t="e">
        <f t="shared" ref="BK193" ca="1" si="759">1+AM193</f>
        <v>#VALUE!</v>
      </c>
      <c r="BL193" s="517" t="e">
        <f ca="1">PRODUCT($BK$177:BK193)-1</f>
        <v>#VALUE!</v>
      </c>
    </row>
    <row r="194" spans="3:64" ht="15">
      <c r="C194" s="222">
        <f t="shared" ref="C194" ca="1" si="760">I194+10</f>
        <v>41861</v>
      </c>
      <c r="D194" s="70">
        <f t="shared" ref="D194" ca="1" si="761">I194+35</f>
        <v>41886</v>
      </c>
      <c r="E194" s="70" t="str">
        <f t="shared" ref="E194" ca="1" si="762">"FNMA"&amp;TEXT($J$23,"0.0")&amp;"-TBA-"&amp;TEXT(C194,"mmm")</f>
        <v>FNMA3.0-TBA-Aug</v>
      </c>
      <c r="F194" s="70" t="str">
        <f t="shared" ref="F194" ca="1" si="763">"FNMA"&amp;TEXT($J$23,"0.0")&amp;"-TBA-"&amp;TEXT(D194,"mmm")</f>
        <v>FNMA3.0-TBA-Sep</v>
      </c>
      <c r="G194" s="70" t="str">
        <f t="shared" si="494"/>
        <v>FNMA3.0-TBA-GEN</v>
      </c>
      <c r="I194" s="133">
        <f ca="1">[2]!YBWORKDAY(EDATE(Base_Date, BA194), -1, "USD")</f>
        <v>41851</v>
      </c>
      <c r="J194" s="234" t="str">
        <f t="shared" ref="J194" ca="1" si="764">AX194</f>
        <v>E</v>
      </c>
      <c r="K194" s="237" t="e">
        <f t="shared" ref="K194" ca="1" si="765">AX194+AY194</f>
        <v>#VALUE!</v>
      </c>
      <c r="L194" s="237" t="e">
        <f t="shared" ref="L194" ca="1" si="766">K194-K193</f>
        <v>#VALUE!</v>
      </c>
      <c r="M194" s="238" t="str">
        <f ca="1">[2]!YBHIST($I$136,$I194,"LMMOAS","sec")</f>
        <v>E</v>
      </c>
      <c r="N194" s="239" t="str">
        <f ca="1">[2]!YBHIST($I$136,$I193,M$25,"sec","")</f>
        <v>E</v>
      </c>
      <c r="O194" s="240" t="str">
        <f ca="1">[2]!YBHIST("1 Month LIBOR",I194,"Yield","bmk","")</f>
        <v>E</v>
      </c>
      <c r="P194" s="237" t="e">
        <f t="shared" ref="P194" ca="1" si="767">K193-Q194</f>
        <v>#VALUE!</v>
      </c>
      <c r="Q194" s="171" t="str">
        <f ca="1">[2]!YBSCEN($I$136,$J193&amp;"d","Market",O$25,"Swap",$I193,"LMMSkew","","Model",100,0,29,"Gradual","ParShift|N",0,"Annualized ROR",O193,100,"",,,,"Default",,,,"Default",,)</f>
        <v>E</v>
      </c>
      <c r="R194" s="237" t="e">
        <f t="shared" ca="1" si="507"/>
        <v>#VALUE!</v>
      </c>
      <c r="S194" s="241" t="e">
        <f t="shared" ca="1" si="508"/>
        <v>#VALUE!</v>
      </c>
      <c r="T194" s="237" t="e">
        <f ca="1">SUM(R$177:R194)</f>
        <v>#VALUE!</v>
      </c>
      <c r="U194" s="241" t="e">
        <f t="shared" ref="U194" ca="1" si="768">BJ194</f>
        <v>#VALUE!</v>
      </c>
      <c r="V194" s="242">
        <f ca="1">VLOOKUP($I194, 'Barcap OAD'!$A:$S, $F$136, FALSE)</f>
        <v>-11.7</v>
      </c>
      <c r="W194" s="243" t="e">
        <f t="shared" ref="W194" ca="1" si="769">K194/10000*V194</f>
        <v>#VALUE!</v>
      </c>
      <c r="X194" s="244" t="str">
        <f ca="1">[2]!YBHIST($E194,$I194,X$25,"sec","")</f>
        <v>E</v>
      </c>
      <c r="Y194" s="237" t="e">
        <f t="shared" ref="Y194" ca="1" si="770">X194-X193</f>
        <v>#VALUE!</v>
      </c>
      <c r="Z194" s="171" t="e">
        <f t="shared" ref="Z194" ca="1" si="771">X193-AA193</f>
        <v>#VALUE!</v>
      </c>
      <c r="AA194" s="171" t="str">
        <f ca="1">[2]!YBHIST($F194,$I194,X$25,"sec","")</f>
        <v>E</v>
      </c>
      <c r="AB194" s="171" t="e">
        <f t="shared" ref="AB194" ca="1" si="772">X193-Z194</f>
        <v>#VALUE!</v>
      </c>
      <c r="AC194" s="245" t="e">
        <f t="shared" ref="AC194" ca="1" si="773">Y194+Z194</f>
        <v>#VALUE!</v>
      </c>
      <c r="AD194" s="246">
        <f ca="1">VLOOKUP($I194, 'Barcap OAD'!$A:$S, $F$26, FALSE)</f>
        <v>7.148028</v>
      </c>
      <c r="AE194" s="243" t="e">
        <f t="shared" ref="AE194" ca="1" si="774">X194*AD194/10000</f>
        <v>#VALUE!</v>
      </c>
      <c r="AF194" s="247" t="e">
        <f t="shared" ref="AF194" ca="1" si="775">W194/AE194</f>
        <v>#VALUE!</v>
      </c>
      <c r="AG194" s="237" t="e">
        <f t="shared" ref="AG194" ca="1" si="776">-AC194*AF193</f>
        <v>#VALUE!</v>
      </c>
      <c r="AH194" s="241" t="e">
        <f t="shared" ref="AH194" ca="1" si="777">AG194/K193</f>
        <v>#VALUE!</v>
      </c>
      <c r="AI194" s="237" t="e">
        <f t="shared" ref="AI194" ca="1" si="778">AL194+AK194</f>
        <v>#VALUE!</v>
      </c>
      <c r="AJ194" s="241" t="e">
        <f t="shared" ref="AJ194" ca="1" si="779">AF194-AF193</f>
        <v>#VALUE!</v>
      </c>
      <c r="AK194" s="245" t="e">
        <f t="shared" ref="AK194" ca="1" si="780">(AJ194*Y194)/2</f>
        <v>#VALUE!</v>
      </c>
      <c r="AL194" s="248" t="e">
        <f t="shared" ref="AL194" ca="1" si="781">AG194+R194</f>
        <v>#VALUE!</v>
      </c>
      <c r="AM194" s="241" t="e">
        <f t="shared" ref="AM194" ca="1" si="782">AL194/K193</f>
        <v>#VALUE!</v>
      </c>
      <c r="AN194" s="237" t="e">
        <f ca="1">SUM(AL$177:AL194)</f>
        <v>#VALUE!</v>
      </c>
      <c r="AO194" s="203" t="e">
        <f t="shared" ref="AO194" ca="1" si="783">BL194</f>
        <v>#VALUE!</v>
      </c>
      <c r="AP194" s="249" t="e">
        <f t="shared" ref="AP194" ca="1" si="784">(Z194*AF194*-1)+P194</f>
        <v>#VALUE!</v>
      </c>
      <c r="AQ194" s="250" t="e">
        <f t="shared" ref="AQ194" ca="1" si="785">AP194/K193</f>
        <v>#VALUE!</v>
      </c>
      <c r="AX194" s="67" t="str">
        <f ca="1">[2]!YBHIST($I$136,$I194,J$25,"sec","")</f>
        <v>E</v>
      </c>
      <c r="AY194" s="67" t="str">
        <f ca="1">[2]!YBPRICE($I$136,AX194&amp;"d","Market","AccruedInterest","Swap",$I194,"LMMSkew","","Model",100,"")</f>
        <v>E</v>
      </c>
      <c r="BA194" s="67">
        <f t="shared" si="503"/>
        <v>-8</v>
      </c>
      <c r="BI194" s="517" t="e">
        <f t="shared" ref="BI194" ca="1" si="786">1+S194</f>
        <v>#VALUE!</v>
      </c>
      <c r="BJ194" s="517" t="e">
        <f ca="1">PRODUCT($BI$177:BI194)-1</f>
        <v>#VALUE!</v>
      </c>
      <c r="BK194" s="517" t="e">
        <f t="shared" ref="BK194" ca="1" si="787">1+AM194</f>
        <v>#VALUE!</v>
      </c>
      <c r="BL194" s="517" t="e">
        <f ca="1">PRODUCT($BK$177:BK194)-1</f>
        <v>#VALUE!</v>
      </c>
    </row>
    <row r="195" spans="3:64" ht="15">
      <c r="C195" s="222">
        <f t="shared" ref="C195" ca="1" si="788">I195+10</f>
        <v>41890</v>
      </c>
      <c r="D195" s="70">
        <f t="shared" ref="D195" ca="1" si="789">I195+35</f>
        <v>41915</v>
      </c>
      <c r="E195" s="70" t="str">
        <f t="shared" ref="E195" ca="1" si="790">"FNMA"&amp;TEXT($J$23,"0.0")&amp;"-TBA-"&amp;TEXT(C195,"mmm")</f>
        <v>FNMA3.0-TBA-Sep</v>
      </c>
      <c r="F195" s="70" t="str">
        <f t="shared" ref="F195" ca="1" si="791">"FNMA"&amp;TEXT($J$23,"0.0")&amp;"-TBA-"&amp;TEXT(D195,"mmm")</f>
        <v>FNMA3.0-TBA-Oct</v>
      </c>
      <c r="G195" s="70" t="str">
        <f t="shared" si="494"/>
        <v>FNMA3.0-TBA-GEN</v>
      </c>
      <c r="I195" s="133">
        <f ca="1">[2]!YBWORKDAY(EDATE(Base_Date, BA195), -1, "USD")</f>
        <v>41880</v>
      </c>
      <c r="J195" s="234" t="str">
        <f t="shared" ref="J195" ca="1" si="792">AX195</f>
        <v>E</v>
      </c>
      <c r="K195" s="237" t="e">
        <f t="shared" ref="K195" ca="1" si="793">AX195+AY195</f>
        <v>#VALUE!</v>
      </c>
      <c r="L195" s="237" t="e">
        <f t="shared" ref="L195" ca="1" si="794">K195-K194</f>
        <v>#VALUE!</v>
      </c>
      <c r="M195" s="238" t="str">
        <f ca="1">[2]!YBHIST($I$136,$I195,"LMMOAS","sec")</f>
        <v>E</v>
      </c>
      <c r="N195" s="239" t="str">
        <f ca="1">[2]!YBHIST($I$136,$I194,M$25,"sec","")</f>
        <v>E</v>
      </c>
      <c r="O195" s="240" t="str">
        <f ca="1">[2]!YBHIST("1 Month LIBOR",I195,"Yield","bmk","")</f>
        <v>E</v>
      </c>
      <c r="P195" s="237" t="e">
        <f t="shared" ref="P195" ca="1" si="795">K194-Q195</f>
        <v>#VALUE!</v>
      </c>
      <c r="Q195" s="171" t="str">
        <f ca="1">[2]!YBSCEN($I$136,$J194&amp;"d","Market",O$25,"Swap",$I194,"LMMSkew","","Model",100,0,29,"Gradual","ParShift|N",0,"Annualized ROR",O194,100,"",,,,"Default",,,,"Default",,)</f>
        <v>E</v>
      </c>
      <c r="R195" s="237" t="e">
        <f t="shared" ca="1" si="507"/>
        <v>#VALUE!</v>
      </c>
      <c r="S195" s="241" t="e">
        <f t="shared" ca="1" si="508"/>
        <v>#VALUE!</v>
      </c>
      <c r="T195" s="237" t="e">
        <f ca="1">SUM(R$177:R195)</f>
        <v>#VALUE!</v>
      </c>
      <c r="U195" s="241" t="e">
        <f t="shared" ref="U195" ca="1" si="796">BJ195</f>
        <v>#VALUE!</v>
      </c>
      <c r="V195" s="242">
        <f ca="1">VLOOKUP($I195, 'Barcap OAD'!$A:$S, $F$136, FALSE)</f>
        <v>-15.4</v>
      </c>
      <c r="W195" s="243" t="e">
        <f t="shared" ref="W195" ca="1" si="797">K195/10000*V195</f>
        <v>#VALUE!</v>
      </c>
      <c r="X195" s="244" t="str">
        <f ca="1">[2]!YBHIST($E195,$I195,X$25,"sec","")</f>
        <v>E</v>
      </c>
      <c r="Y195" s="237" t="e">
        <f t="shared" ref="Y195" ca="1" si="798">X195-X194</f>
        <v>#VALUE!</v>
      </c>
      <c r="Z195" s="171" t="e">
        <f t="shared" ref="Z195" ca="1" si="799">X194-AA194</f>
        <v>#VALUE!</v>
      </c>
      <c r="AA195" s="171" t="str">
        <f ca="1">[2]!YBHIST($F195,$I195,X$25,"sec","")</f>
        <v>E</v>
      </c>
      <c r="AB195" s="171" t="e">
        <f t="shared" ref="AB195" ca="1" si="800">X194-Z195</f>
        <v>#VALUE!</v>
      </c>
      <c r="AC195" s="245" t="e">
        <f t="shared" ref="AC195" ca="1" si="801">Y195+Z195</f>
        <v>#VALUE!</v>
      </c>
      <c r="AD195" s="246">
        <f ca="1">VLOOKUP($I195, 'Barcap OAD'!$A:$S, $F$26, FALSE)</f>
        <v>6.8048909999999996</v>
      </c>
      <c r="AE195" s="243" t="e">
        <f t="shared" ref="AE195" ca="1" si="802">X195*AD195/10000</f>
        <v>#VALUE!</v>
      </c>
      <c r="AF195" s="247" t="e">
        <f t="shared" ref="AF195" ca="1" si="803">W195/AE195</f>
        <v>#VALUE!</v>
      </c>
      <c r="AG195" s="237" t="e">
        <f t="shared" ref="AG195" ca="1" si="804">-AC195*AF194</f>
        <v>#VALUE!</v>
      </c>
      <c r="AH195" s="241" t="e">
        <f t="shared" ref="AH195" ca="1" si="805">AG195/K194</f>
        <v>#VALUE!</v>
      </c>
      <c r="AI195" s="237" t="e">
        <f t="shared" ref="AI195" ca="1" si="806">AL195+AK195</f>
        <v>#VALUE!</v>
      </c>
      <c r="AJ195" s="241" t="e">
        <f t="shared" ref="AJ195" ca="1" si="807">AF195-AF194</f>
        <v>#VALUE!</v>
      </c>
      <c r="AK195" s="245" t="e">
        <f t="shared" ref="AK195" ca="1" si="808">(AJ195*Y195)/2</f>
        <v>#VALUE!</v>
      </c>
      <c r="AL195" s="248" t="e">
        <f t="shared" ref="AL195" ca="1" si="809">AG195+R195</f>
        <v>#VALUE!</v>
      </c>
      <c r="AM195" s="241" t="e">
        <f t="shared" ref="AM195" ca="1" si="810">AL195/K194</f>
        <v>#VALUE!</v>
      </c>
      <c r="AN195" s="237" t="e">
        <f ca="1">SUM(AL$177:AL195)</f>
        <v>#VALUE!</v>
      </c>
      <c r="AO195" s="203" t="e">
        <f t="shared" ref="AO195" ca="1" si="811">BL195</f>
        <v>#VALUE!</v>
      </c>
      <c r="AP195" s="249" t="e">
        <f t="shared" ref="AP195" ca="1" si="812">(Z195*AF195*-1)+P195</f>
        <v>#VALUE!</v>
      </c>
      <c r="AQ195" s="250" t="e">
        <f t="shared" ref="AQ195" ca="1" si="813">AP195/K194</f>
        <v>#VALUE!</v>
      </c>
      <c r="AX195" s="67" t="str">
        <f ca="1">[2]!YBHIST($I$136,$I195,J$25,"sec","")</f>
        <v>E</v>
      </c>
      <c r="AY195" s="67" t="str">
        <f ca="1">[2]!YBPRICE($I$136,AX195&amp;"d","Market","AccruedInterest","Swap",$I195,"LMMSkew","","Model",100,"")</f>
        <v>E</v>
      </c>
      <c r="BA195" s="67">
        <f t="shared" si="503"/>
        <v>-7</v>
      </c>
      <c r="BI195" s="517" t="e">
        <f t="shared" ref="BI195" ca="1" si="814">1+S195</f>
        <v>#VALUE!</v>
      </c>
      <c r="BJ195" s="517" t="e">
        <f ca="1">PRODUCT($BI$177:BI195)-1</f>
        <v>#VALUE!</v>
      </c>
      <c r="BK195" s="517" t="e">
        <f t="shared" ref="BK195" ca="1" si="815">1+AM195</f>
        <v>#VALUE!</v>
      </c>
      <c r="BL195" s="517" t="e">
        <f ca="1">PRODUCT($BK$177:BK195)-1</f>
        <v>#VALUE!</v>
      </c>
    </row>
    <row r="196" spans="3:64" ht="15">
      <c r="C196" s="222">
        <f t="shared" ref="C196" ca="1" si="816">I196+10</f>
        <v>41922</v>
      </c>
      <c r="D196" s="70">
        <f t="shared" ref="D196" ca="1" si="817">I196+35</f>
        <v>41947</v>
      </c>
      <c r="E196" s="70" t="str">
        <f t="shared" ref="E196" ca="1" si="818">"FNMA"&amp;TEXT($J$23,"0.0")&amp;"-TBA-"&amp;TEXT(C196,"mmm")</f>
        <v>FNMA3.0-TBA-Oct</v>
      </c>
      <c r="F196" s="70" t="str">
        <f t="shared" ref="F196" ca="1" si="819">"FNMA"&amp;TEXT($J$23,"0.0")&amp;"-TBA-"&amp;TEXT(D196,"mmm")</f>
        <v>FNMA3.0-TBA-Nov</v>
      </c>
      <c r="G196" s="70" t="str">
        <f t="shared" si="494"/>
        <v>FNMA3.0-TBA-GEN</v>
      </c>
      <c r="I196" s="133">
        <f ca="1">[2]!YBWORKDAY(EDATE(Base_Date, BA196), -1, "USD")</f>
        <v>41912</v>
      </c>
      <c r="J196" s="234" t="str">
        <f t="shared" ref="J196" ca="1" si="820">AX196</f>
        <v>E</v>
      </c>
      <c r="K196" s="237" t="e">
        <f t="shared" ref="K196" ca="1" si="821">AX196+AY196</f>
        <v>#VALUE!</v>
      </c>
      <c r="L196" s="237" t="e">
        <f t="shared" ref="L196" ca="1" si="822">K196-K195</f>
        <v>#VALUE!</v>
      </c>
      <c r="M196" s="238" t="str">
        <f ca="1">[2]!YBHIST($I$136,$I196,"LMMOAS","sec")</f>
        <v>E</v>
      </c>
      <c r="N196" s="239" t="str">
        <f ca="1">[2]!YBHIST($I$136,$I195,M$25,"sec","")</f>
        <v>E</v>
      </c>
      <c r="O196" s="240" t="str">
        <f ca="1">[2]!YBHIST("1 Month LIBOR",I196,"Yield","bmk","")</f>
        <v>E</v>
      </c>
      <c r="P196" s="237" t="e">
        <f t="shared" ref="P196" ca="1" si="823">K195-Q196</f>
        <v>#VALUE!</v>
      </c>
      <c r="Q196" s="171" t="str">
        <f ca="1">[2]!YBSCEN($I$136,$J195&amp;"d","Market",O$25,"Swap",$I195,"LMMSkew","","Model",100,0,29,"Gradual","ParShift|N",0,"Annualized ROR",O195,100,"",,,,"Default",,,,"Default",,)</f>
        <v>E</v>
      </c>
      <c r="R196" s="237" t="e">
        <f t="shared" ca="1" si="507"/>
        <v>#VALUE!</v>
      </c>
      <c r="S196" s="241" t="e">
        <f t="shared" ca="1" si="508"/>
        <v>#VALUE!</v>
      </c>
      <c r="T196" s="237" t="e">
        <f ca="1">SUM(R$177:R196)</f>
        <v>#VALUE!</v>
      </c>
      <c r="U196" s="241" t="e">
        <f t="shared" ref="U196" ca="1" si="824">BJ196</f>
        <v>#VALUE!</v>
      </c>
      <c r="V196" s="242">
        <f ca="1">VLOOKUP($I196, 'Barcap OAD'!$A:$S, $F$136, FALSE)</f>
        <v>-13</v>
      </c>
      <c r="W196" s="243" t="e">
        <f t="shared" ref="W196" ca="1" si="825">K196/10000*V196</f>
        <v>#VALUE!</v>
      </c>
      <c r="X196" s="244" t="str">
        <f ca="1">[2]!YBHIST($E196,$I196,X$25,"sec","")</f>
        <v>E</v>
      </c>
      <c r="Y196" s="237" t="e">
        <f t="shared" ref="Y196" ca="1" si="826">X196-X195</f>
        <v>#VALUE!</v>
      </c>
      <c r="Z196" s="171" t="e">
        <f t="shared" ref="Z196" ca="1" si="827">X195-AA195</f>
        <v>#VALUE!</v>
      </c>
      <c r="AA196" s="171" t="str">
        <f ca="1">[2]!YBHIST($F196,$I196,X$25,"sec","")</f>
        <v>E</v>
      </c>
      <c r="AB196" s="171" t="e">
        <f t="shared" ref="AB196" ca="1" si="828">X195-Z196</f>
        <v>#VALUE!</v>
      </c>
      <c r="AC196" s="245" t="e">
        <f t="shared" ref="AC196" ca="1" si="829">Y196+Z196</f>
        <v>#VALUE!</v>
      </c>
      <c r="AD196" s="246">
        <f ca="1">VLOOKUP($I196, 'Barcap OAD'!$A:$S, $F$26, FALSE)</f>
        <v>6.9646030000000003</v>
      </c>
      <c r="AE196" s="243" t="e">
        <f t="shared" ref="AE196" ca="1" si="830">X196*AD196/10000</f>
        <v>#VALUE!</v>
      </c>
      <c r="AF196" s="247" t="e">
        <f t="shared" ref="AF196" ca="1" si="831">W196/AE196</f>
        <v>#VALUE!</v>
      </c>
      <c r="AG196" s="237" t="e">
        <f t="shared" ref="AG196" ca="1" si="832">-AC196*AF195</f>
        <v>#VALUE!</v>
      </c>
      <c r="AH196" s="241" t="e">
        <f t="shared" ref="AH196" ca="1" si="833">AG196/K195</f>
        <v>#VALUE!</v>
      </c>
      <c r="AI196" s="237" t="e">
        <f t="shared" ref="AI196" ca="1" si="834">AL196+AK196</f>
        <v>#VALUE!</v>
      </c>
      <c r="AJ196" s="241" t="e">
        <f t="shared" ref="AJ196" ca="1" si="835">AF196-AF195</f>
        <v>#VALUE!</v>
      </c>
      <c r="AK196" s="245" t="e">
        <f t="shared" ref="AK196" ca="1" si="836">(AJ196*Y196)/2</f>
        <v>#VALUE!</v>
      </c>
      <c r="AL196" s="248" t="e">
        <f t="shared" ref="AL196" ca="1" si="837">AG196+R196</f>
        <v>#VALUE!</v>
      </c>
      <c r="AM196" s="241" t="e">
        <f t="shared" ref="AM196" ca="1" si="838">AL196/K195</f>
        <v>#VALUE!</v>
      </c>
      <c r="AN196" s="237" t="e">
        <f ca="1">SUM(AL$177:AL196)</f>
        <v>#VALUE!</v>
      </c>
      <c r="AO196" s="203" t="e">
        <f t="shared" ref="AO196" ca="1" si="839">BL196</f>
        <v>#VALUE!</v>
      </c>
      <c r="AP196" s="249" t="e">
        <f t="shared" ref="AP196" ca="1" si="840">(Z196*AF196*-1)+P196</f>
        <v>#VALUE!</v>
      </c>
      <c r="AQ196" s="250" t="e">
        <f t="shared" ref="AQ196" ca="1" si="841">AP196/K195</f>
        <v>#VALUE!</v>
      </c>
      <c r="AX196" s="67" t="str">
        <f ca="1">[2]!YBHIST($I$136,$I196,J$25,"sec","")</f>
        <v>E</v>
      </c>
      <c r="AY196" s="67" t="str">
        <f ca="1">[2]!YBPRICE($I$136,AX196&amp;"d","Market","AccruedInterest","Swap",$I196,"LMMSkew","","Model",100,"")</f>
        <v>E</v>
      </c>
      <c r="BA196" s="67">
        <f t="shared" si="503"/>
        <v>-6</v>
      </c>
      <c r="BI196" s="517" t="e">
        <f t="shared" ref="BI196" ca="1" si="842">1+S196</f>
        <v>#VALUE!</v>
      </c>
      <c r="BJ196" s="517" t="e">
        <f ca="1">PRODUCT($BI$177:BI196)-1</f>
        <v>#VALUE!</v>
      </c>
      <c r="BK196" s="517" t="e">
        <f t="shared" ref="BK196" ca="1" si="843">1+AM196</f>
        <v>#VALUE!</v>
      </c>
      <c r="BL196" s="517" t="e">
        <f ca="1">PRODUCT($BK$177:BK196)-1</f>
        <v>#VALUE!</v>
      </c>
    </row>
    <row r="197" spans="3:64" ht="15">
      <c r="C197" s="222">
        <f t="shared" ref="C197" ca="1" si="844">I197+10</f>
        <v>41953</v>
      </c>
      <c r="D197" s="70">
        <f t="shared" ref="D197" ca="1" si="845">I197+35</f>
        <v>41978</v>
      </c>
      <c r="E197" s="70" t="str">
        <f t="shared" ref="E197" ca="1" si="846">"FNMA"&amp;TEXT($J$23,"0.0")&amp;"-TBA-"&amp;TEXT(C197,"mmm")</f>
        <v>FNMA3.0-TBA-Nov</v>
      </c>
      <c r="F197" s="70" t="str">
        <f t="shared" ref="F197" ca="1" si="847">"FNMA"&amp;TEXT($J$23,"0.0")&amp;"-TBA-"&amp;TEXT(D197,"mmm")</f>
        <v>FNMA3.0-TBA-Dec</v>
      </c>
      <c r="G197" s="70" t="str">
        <f t="shared" si="494"/>
        <v>FNMA3.0-TBA-GEN</v>
      </c>
      <c r="I197" s="133">
        <f ca="1">[2]!YBWORKDAY(EDATE(Base_Date, BA197), -1, "USD")</f>
        <v>41943</v>
      </c>
      <c r="J197" s="234" t="str">
        <f t="shared" ref="J197" ca="1" si="848">AX197</f>
        <v>E</v>
      </c>
      <c r="K197" s="237" t="e">
        <f t="shared" ref="K197" ca="1" si="849">AX197+AY197</f>
        <v>#VALUE!</v>
      </c>
      <c r="L197" s="237" t="e">
        <f t="shared" ref="L197" ca="1" si="850">K197-K196</f>
        <v>#VALUE!</v>
      </c>
      <c r="M197" s="238" t="str">
        <f ca="1">[2]!YBHIST($I$136,$I197,"LMMOAS","sec")</f>
        <v>E</v>
      </c>
      <c r="N197" s="239" t="str">
        <f ca="1">[2]!YBHIST($I$136,$I196,M$25,"sec","")</f>
        <v>E</v>
      </c>
      <c r="O197" s="240" t="str">
        <f ca="1">[2]!YBHIST("1 Month LIBOR",I197,"Yield","bmk","")</f>
        <v>E</v>
      </c>
      <c r="P197" s="237" t="e">
        <f t="shared" ref="P197" ca="1" si="851">K196-Q197</f>
        <v>#VALUE!</v>
      </c>
      <c r="Q197" s="171" t="str">
        <f ca="1">[2]!YBSCEN($I$136,$J196&amp;"d","Market",O$25,"Swap",$I196,"LMMSkew","","Model",100,0,29,"Gradual","ParShift|N",0,"Annualized ROR",O196,100,"",,,,"Default",,,,"Default",,)</f>
        <v>E</v>
      </c>
      <c r="R197" s="237" t="e">
        <f t="shared" ca="1" si="507"/>
        <v>#VALUE!</v>
      </c>
      <c r="S197" s="241" t="e">
        <f t="shared" ca="1" si="508"/>
        <v>#VALUE!</v>
      </c>
      <c r="T197" s="237" t="e">
        <f ca="1">SUM(R$177:R197)</f>
        <v>#VALUE!</v>
      </c>
      <c r="U197" s="241" t="e">
        <f t="shared" ref="U197" ca="1" si="852">BJ197</f>
        <v>#VALUE!</v>
      </c>
      <c r="V197" s="242">
        <f ca="1">VLOOKUP($I197, 'Barcap OAD'!$A:$S, $F$136, FALSE)</f>
        <v>-16.3</v>
      </c>
      <c r="W197" s="243" t="e">
        <f t="shared" ref="W197" ca="1" si="853">K197/10000*V197</f>
        <v>#VALUE!</v>
      </c>
      <c r="X197" s="244" t="str">
        <f ca="1">[2]!YBHIST($E197,$I197,X$25,"sec","")</f>
        <v>E</v>
      </c>
      <c r="Y197" s="237" t="e">
        <f t="shared" ref="Y197" ca="1" si="854">X197-X196</f>
        <v>#VALUE!</v>
      </c>
      <c r="Z197" s="171" t="e">
        <f t="shared" ref="Z197" ca="1" si="855">X196-AA196</f>
        <v>#VALUE!</v>
      </c>
      <c r="AA197" s="171" t="str">
        <f ca="1">[2]!YBHIST($F197,$I197,X$25,"sec","")</f>
        <v>E</v>
      </c>
      <c r="AB197" s="171" t="e">
        <f t="shared" ref="AB197" ca="1" si="856">X196-Z197</f>
        <v>#VALUE!</v>
      </c>
      <c r="AC197" s="245" t="e">
        <f t="shared" ref="AC197" ca="1" si="857">Y197+Z197</f>
        <v>#VALUE!</v>
      </c>
      <c r="AD197" s="246">
        <f ca="1">VLOOKUP($I197, 'Barcap OAD'!$A:$S, $F$26, FALSE)</f>
        <v>6.6523269999999997</v>
      </c>
      <c r="AE197" s="243" t="e">
        <f t="shared" ref="AE197" ca="1" si="858">X197*AD197/10000</f>
        <v>#VALUE!</v>
      </c>
      <c r="AF197" s="247" t="e">
        <f t="shared" ref="AF197" ca="1" si="859">W197/AE197</f>
        <v>#VALUE!</v>
      </c>
      <c r="AG197" s="237" t="e">
        <f t="shared" ref="AG197" ca="1" si="860">-AC197*AF196</f>
        <v>#VALUE!</v>
      </c>
      <c r="AH197" s="241" t="e">
        <f t="shared" ref="AH197" ca="1" si="861">AG197/K196</f>
        <v>#VALUE!</v>
      </c>
      <c r="AI197" s="237" t="e">
        <f t="shared" ref="AI197" ca="1" si="862">AL197+AK197</f>
        <v>#VALUE!</v>
      </c>
      <c r="AJ197" s="241" t="e">
        <f t="shared" ref="AJ197" ca="1" si="863">AF197-AF196</f>
        <v>#VALUE!</v>
      </c>
      <c r="AK197" s="245" t="e">
        <f t="shared" ref="AK197" ca="1" si="864">(AJ197*Y197)/2</f>
        <v>#VALUE!</v>
      </c>
      <c r="AL197" s="248" t="e">
        <f t="shared" ref="AL197" ca="1" si="865">AG197+R197</f>
        <v>#VALUE!</v>
      </c>
      <c r="AM197" s="241" t="e">
        <f t="shared" ref="AM197" ca="1" si="866">AL197/K196</f>
        <v>#VALUE!</v>
      </c>
      <c r="AN197" s="237" t="e">
        <f ca="1">SUM(AL$177:AL197)</f>
        <v>#VALUE!</v>
      </c>
      <c r="AO197" s="203" t="e">
        <f t="shared" ref="AO197" ca="1" si="867">BL197</f>
        <v>#VALUE!</v>
      </c>
      <c r="AP197" s="249" t="e">
        <f t="shared" ref="AP197" ca="1" si="868">(Z197*AF197*-1)+P197</f>
        <v>#VALUE!</v>
      </c>
      <c r="AQ197" s="250" t="e">
        <f t="shared" ref="AQ197" ca="1" si="869">AP197/K196</f>
        <v>#VALUE!</v>
      </c>
      <c r="AX197" s="67" t="str">
        <f ca="1">[2]!YBHIST($I$136,$I197,J$25,"sec","")</f>
        <v>E</v>
      </c>
      <c r="AY197" s="67" t="str">
        <f ca="1">[2]!YBPRICE($I$136,AX197&amp;"d","Market","AccruedInterest","Swap",$I197,"LMMSkew","","Model",100,"")</f>
        <v>E</v>
      </c>
      <c r="BA197" s="67">
        <f t="shared" si="503"/>
        <v>-5</v>
      </c>
      <c r="BI197" s="517" t="e">
        <f t="shared" ref="BI197" ca="1" si="870">1+S197</f>
        <v>#VALUE!</v>
      </c>
      <c r="BJ197" s="517" t="e">
        <f ca="1">PRODUCT($BI$177:BI197)-1</f>
        <v>#VALUE!</v>
      </c>
      <c r="BK197" s="517" t="e">
        <f t="shared" ref="BK197" ca="1" si="871">1+AM197</f>
        <v>#VALUE!</v>
      </c>
      <c r="BL197" s="517" t="e">
        <f ca="1">PRODUCT($BK$177:BK197)-1</f>
        <v>#VALUE!</v>
      </c>
    </row>
    <row r="198" spans="3:64" ht="15">
      <c r="C198" s="222">
        <f t="shared" ref="C198" ca="1" si="872">I198+10</f>
        <v>41981</v>
      </c>
      <c r="D198" s="70">
        <f t="shared" ref="D198" ca="1" si="873">I198+35</f>
        <v>42006</v>
      </c>
      <c r="E198" s="70" t="str">
        <f t="shared" ref="E198" ca="1" si="874">"FNMA"&amp;TEXT($J$23,"0.0")&amp;"-TBA-"&amp;TEXT(C198,"mmm")</f>
        <v>FNMA3.0-TBA-Dec</v>
      </c>
      <c r="F198" s="70" t="str">
        <f t="shared" ref="F198" ca="1" si="875">"FNMA"&amp;TEXT($J$23,"0.0")&amp;"-TBA-"&amp;TEXT(D198,"mmm")</f>
        <v>FNMA3.0-TBA-Jan</v>
      </c>
      <c r="G198" s="70" t="str">
        <f t="shared" si="494"/>
        <v>FNMA3.0-TBA-GEN</v>
      </c>
      <c r="I198" s="133">
        <f ca="1">[2]!YBWORKDAY(EDATE(Base_Date, BA198), -1, "USD")</f>
        <v>41971</v>
      </c>
      <c r="J198" s="234" t="str">
        <f t="shared" ref="J198" ca="1" si="876">AX198</f>
        <v>E</v>
      </c>
      <c r="K198" s="237" t="e">
        <f t="shared" ref="K198" ca="1" si="877">AX198+AY198</f>
        <v>#VALUE!</v>
      </c>
      <c r="L198" s="237" t="e">
        <f t="shared" ref="L198" ca="1" si="878">K198-K197</f>
        <v>#VALUE!</v>
      </c>
      <c r="M198" s="238" t="str">
        <f ca="1">[2]!YBHIST($I$136,$I198,"LMMOAS","sec")</f>
        <v>E</v>
      </c>
      <c r="N198" s="239" t="str">
        <f ca="1">[2]!YBHIST($I$136,$I197,M$25,"sec","")</f>
        <v>E</v>
      </c>
      <c r="O198" s="240" t="str">
        <f ca="1">[2]!YBHIST("1 Month LIBOR",I198,"Yield","bmk","")</f>
        <v>E</v>
      </c>
      <c r="P198" s="237" t="e">
        <f t="shared" ref="P198" ca="1" si="879">K197-Q198</f>
        <v>#VALUE!</v>
      </c>
      <c r="Q198" s="171" t="str">
        <f ca="1">[2]!YBSCEN($I$136,$J197&amp;"d","Market",O$25,"Swap",$I197,"LMMSkew","","Model",100,0,29,"Gradual","ParShift|N",0,"Annualized ROR",O197,100,"",,,,"Default",,,,"Default",,)</f>
        <v>E</v>
      </c>
      <c r="R198" s="237" t="e">
        <f t="shared" ca="1" si="507"/>
        <v>#VALUE!</v>
      </c>
      <c r="S198" s="241" t="e">
        <f t="shared" ca="1" si="508"/>
        <v>#VALUE!</v>
      </c>
      <c r="T198" s="237" t="e">
        <f ca="1">SUM(R$177:R198)</f>
        <v>#VALUE!</v>
      </c>
      <c r="U198" s="241" t="e">
        <f t="shared" ref="U198" ca="1" si="880">BJ198</f>
        <v>#VALUE!</v>
      </c>
      <c r="V198" s="242">
        <f ca="1">VLOOKUP($I198, 'Barcap OAD'!$A:$S, $F$136, FALSE)</f>
        <v>-18.8</v>
      </c>
      <c r="W198" s="243" t="e">
        <f t="shared" ref="W198" ca="1" si="881">K198/10000*V198</f>
        <v>#VALUE!</v>
      </c>
      <c r="X198" s="244" t="str">
        <f ca="1">[2]!YBHIST($E198,$I198,X$25,"sec","")</f>
        <v>E</v>
      </c>
      <c r="Y198" s="237" t="e">
        <f t="shared" ref="Y198" ca="1" si="882">X198-X197</f>
        <v>#VALUE!</v>
      </c>
      <c r="Z198" s="171" t="e">
        <f t="shared" ref="Z198" ca="1" si="883">X197-AA197</f>
        <v>#VALUE!</v>
      </c>
      <c r="AA198" s="171" t="str">
        <f ca="1">[2]!YBHIST($F198,$I198,X$25,"sec","")</f>
        <v>E</v>
      </c>
      <c r="AB198" s="171" t="e">
        <f t="shared" ref="AB198" ca="1" si="884">X197-Z198</f>
        <v>#VALUE!</v>
      </c>
      <c r="AC198" s="245" t="e">
        <f t="shared" ref="AC198" ca="1" si="885">Y198+Z198</f>
        <v>#VALUE!</v>
      </c>
      <c r="AD198" s="246">
        <f ca="1">VLOOKUP($I198, 'Barcap OAD'!$A:$S, $F$26, FALSE)</f>
        <v>6.2499140000000004</v>
      </c>
      <c r="AE198" s="243" t="e">
        <f t="shared" ref="AE198" ca="1" si="886">X198*AD198/10000</f>
        <v>#VALUE!</v>
      </c>
      <c r="AF198" s="247" t="e">
        <f t="shared" ref="AF198" ca="1" si="887">W198/AE198</f>
        <v>#VALUE!</v>
      </c>
      <c r="AG198" s="237" t="e">
        <f t="shared" ref="AG198" ca="1" si="888">-AC198*AF197</f>
        <v>#VALUE!</v>
      </c>
      <c r="AH198" s="241" t="e">
        <f t="shared" ref="AH198" ca="1" si="889">AG198/K197</f>
        <v>#VALUE!</v>
      </c>
      <c r="AI198" s="237" t="e">
        <f t="shared" ref="AI198" ca="1" si="890">AL198+AK198</f>
        <v>#VALUE!</v>
      </c>
      <c r="AJ198" s="241" t="e">
        <f t="shared" ref="AJ198" ca="1" si="891">AF198-AF197</f>
        <v>#VALUE!</v>
      </c>
      <c r="AK198" s="245" t="e">
        <f t="shared" ref="AK198" ca="1" si="892">(AJ198*Y198)/2</f>
        <v>#VALUE!</v>
      </c>
      <c r="AL198" s="248" t="e">
        <f t="shared" ref="AL198" ca="1" si="893">AG198+R198</f>
        <v>#VALUE!</v>
      </c>
      <c r="AM198" s="241" t="e">
        <f t="shared" ref="AM198" ca="1" si="894">AL198/K197</f>
        <v>#VALUE!</v>
      </c>
      <c r="AN198" s="237" t="e">
        <f ca="1">SUM(AL$177:AL198)</f>
        <v>#VALUE!</v>
      </c>
      <c r="AO198" s="203" t="e">
        <f t="shared" ref="AO198" ca="1" si="895">BL198</f>
        <v>#VALUE!</v>
      </c>
      <c r="AP198" s="249" t="e">
        <f t="shared" ref="AP198" ca="1" si="896">(Z198*AF198*-1)+P198</f>
        <v>#VALUE!</v>
      </c>
      <c r="AQ198" s="250" t="e">
        <f t="shared" ref="AQ198" ca="1" si="897">AP198/K197</f>
        <v>#VALUE!</v>
      </c>
      <c r="AX198" s="67" t="str">
        <f ca="1">[2]!YBHIST($I$136,$I198,J$25,"sec","")</f>
        <v>E</v>
      </c>
      <c r="AY198" s="67" t="str">
        <f ca="1">[2]!YBPRICE($I$136,AX198&amp;"d","Market","AccruedInterest","Swap",$I198,"LMMSkew","","Model",100,"")</f>
        <v>E</v>
      </c>
      <c r="BA198" s="67">
        <f t="shared" si="503"/>
        <v>-4</v>
      </c>
      <c r="BI198" s="517" t="e">
        <f t="shared" ref="BI198" ca="1" si="898">1+S198</f>
        <v>#VALUE!</v>
      </c>
      <c r="BJ198" s="517" t="e">
        <f ca="1">PRODUCT($BI$177:BI198)-1</f>
        <v>#VALUE!</v>
      </c>
      <c r="BK198" s="517" t="e">
        <f t="shared" ref="BK198" ca="1" si="899">1+AM198</f>
        <v>#VALUE!</v>
      </c>
      <c r="BL198" s="517" t="e">
        <f ca="1">PRODUCT($BK$177:BK198)-1</f>
        <v>#VALUE!</v>
      </c>
    </row>
    <row r="199" spans="3:64" ht="15">
      <c r="C199" s="222">
        <f t="shared" ref="C199" ca="1" si="900">I199+10</f>
        <v>42014</v>
      </c>
      <c r="D199" s="70">
        <f t="shared" ref="D199" ca="1" si="901">I199+35</f>
        <v>42039</v>
      </c>
      <c r="E199" s="70" t="str">
        <f t="shared" ref="E199" ca="1" si="902">"FNMA"&amp;TEXT($J$23,"0.0")&amp;"-TBA-"&amp;TEXT(C199,"mmm")</f>
        <v>FNMA3.0-TBA-Jan</v>
      </c>
      <c r="F199" s="70" t="str">
        <f t="shared" ref="F199" ca="1" si="903">"FNMA"&amp;TEXT($J$23,"0.0")&amp;"-TBA-"&amp;TEXT(D199,"mmm")</f>
        <v>FNMA3.0-TBA-Feb</v>
      </c>
      <c r="G199" s="70" t="str">
        <f t="shared" si="494"/>
        <v>FNMA3.0-TBA-GEN</v>
      </c>
      <c r="I199" s="133">
        <f ca="1">[2]!YBWORKDAY(EDATE(Base_Date, BA199), -1, "USD")</f>
        <v>42004</v>
      </c>
      <c r="J199" s="234" t="str">
        <f t="shared" ref="J199" ca="1" si="904">AX199</f>
        <v>E</v>
      </c>
      <c r="K199" s="237" t="e">
        <f t="shared" ref="K199" ca="1" si="905">AX199+AY199</f>
        <v>#VALUE!</v>
      </c>
      <c r="L199" s="237" t="e">
        <f t="shared" ref="L199" ca="1" si="906">K199-K198</f>
        <v>#VALUE!</v>
      </c>
      <c r="M199" s="238" t="str">
        <f ca="1">[2]!YBHIST($I$136,$I199,"LMMOAS","sec")</f>
        <v>E</v>
      </c>
      <c r="N199" s="239" t="str">
        <f ca="1">[2]!YBHIST($I$136,$I198,M$25,"sec","")</f>
        <v>E</v>
      </c>
      <c r="O199" s="240" t="str">
        <f ca="1">[2]!YBHIST("1 Month LIBOR",I199,"Yield","bmk","")</f>
        <v>E</v>
      </c>
      <c r="P199" s="237" t="e">
        <f t="shared" ref="P199" ca="1" si="907">K198-Q199</f>
        <v>#VALUE!</v>
      </c>
      <c r="Q199" s="171" t="str">
        <f ca="1">[2]!YBSCEN($I$136,$J198&amp;"d","Market",O$25,"Swap",$I198,"LMMSkew","","Model",100,0,29,"Gradual","ParShift|N",0,"Annualized ROR",O198,100,"",,,,"Default",,,,"Default",,)</f>
        <v>E</v>
      </c>
      <c r="R199" s="237" t="e">
        <f t="shared" ca="1" si="507"/>
        <v>#VALUE!</v>
      </c>
      <c r="S199" s="241" t="e">
        <f t="shared" ca="1" si="508"/>
        <v>#VALUE!</v>
      </c>
      <c r="T199" s="237" t="e">
        <f ca="1">SUM(R$177:R199)</f>
        <v>#VALUE!</v>
      </c>
      <c r="U199" s="241" t="e">
        <f t="shared" ref="U199" ca="1" si="908">BJ199</f>
        <v>#VALUE!</v>
      </c>
      <c r="V199" s="242">
        <f ca="1">VLOOKUP($I199, 'Barcap OAD'!$A:$S, $F$136, FALSE)</f>
        <v>-19.2</v>
      </c>
      <c r="W199" s="243" t="e">
        <f t="shared" ref="W199" ca="1" si="909">K199/10000*V199</f>
        <v>#VALUE!</v>
      </c>
      <c r="X199" s="244" t="str">
        <f ca="1">[2]!YBHIST($E199,$I199,X$25,"sec","")</f>
        <v>E</v>
      </c>
      <c r="Y199" s="237" t="e">
        <f t="shared" ref="Y199" ca="1" si="910">X199-X198</f>
        <v>#VALUE!</v>
      </c>
      <c r="Z199" s="171" t="e">
        <f t="shared" ref="Z199" ca="1" si="911">X198-AA198</f>
        <v>#VALUE!</v>
      </c>
      <c r="AA199" s="171" t="str">
        <f ca="1">[2]!YBHIST($F199,$I199,X$25,"sec","")</f>
        <v>E</v>
      </c>
      <c r="AB199" s="171" t="e">
        <f t="shared" ref="AB199" ca="1" si="912">X198-Z199</f>
        <v>#VALUE!</v>
      </c>
      <c r="AC199" s="245" t="e">
        <f t="shared" ref="AC199" ca="1" si="913">Y199+Z199</f>
        <v>#VALUE!</v>
      </c>
      <c r="AD199" s="246">
        <f ca="1">VLOOKUP($I199, 'Barcap OAD'!$A:$S, $F$26, FALSE)</f>
        <v>5.9987959999999996</v>
      </c>
      <c r="AE199" s="243" t="e">
        <f t="shared" ref="AE199" ca="1" si="914">X199*AD199/10000</f>
        <v>#VALUE!</v>
      </c>
      <c r="AF199" s="247" t="e">
        <f t="shared" ref="AF199" ca="1" si="915">W199/AE199</f>
        <v>#VALUE!</v>
      </c>
      <c r="AG199" s="237" t="e">
        <f t="shared" ref="AG199" ca="1" si="916">-AC199*AF198</f>
        <v>#VALUE!</v>
      </c>
      <c r="AH199" s="241" t="e">
        <f t="shared" ref="AH199" ca="1" si="917">AG199/K198</f>
        <v>#VALUE!</v>
      </c>
      <c r="AI199" s="237" t="e">
        <f t="shared" ref="AI199" ca="1" si="918">AL199+AK199</f>
        <v>#VALUE!</v>
      </c>
      <c r="AJ199" s="241" t="e">
        <f t="shared" ref="AJ199" ca="1" si="919">AF199-AF198</f>
        <v>#VALUE!</v>
      </c>
      <c r="AK199" s="245" t="e">
        <f t="shared" ref="AK199" ca="1" si="920">(AJ199*Y199)/2</f>
        <v>#VALUE!</v>
      </c>
      <c r="AL199" s="248" t="e">
        <f t="shared" ref="AL199" ca="1" si="921">AG199+R199</f>
        <v>#VALUE!</v>
      </c>
      <c r="AM199" s="241" t="e">
        <f t="shared" ref="AM199" ca="1" si="922">AL199/K198</f>
        <v>#VALUE!</v>
      </c>
      <c r="AN199" s="237" t="e">
        <f ca="1">SUM(AL$177:AL199)</f>
        <v>#VALUE!</v>
      </c>
      <c r="AO199" s="203" t="e">
        <f t="shared" ref="AO199" ca="1" si="923">BL199</f>
        <v>#VALUE!</v>
      </c>
      <c r="AP199" s="249" t="e">
        <f t="shared" ref="AP199" ca="1" si="924">(Z199*AF199*-1)+P199</f>
        <v>#VALUE!</v>
      </c>
      <c r="AQ199" s="250" t="e">
        <f t="shared" ref="AQ199" ca="1" si="925">AP199/K198</f>
        <v>#VALUE!</v>
      </c>
      <c r="AX199" s="67" t="str">
        <f ca="1">[2]!YBHIST($I$136,$I199,J$25,"sec","")</f>
        <v>E</v>
      </c>
      <c r="AY199" s="67" t="str">
        <f ca="1">[2]!YBPRICE($I$136,AX199&amp;"d","Market","AccruedInterest","Swap",$I199,"LMMSkew","","Model",100,"")</f>
        <v>E</v>
      </c>
      <c r="BA199" s="67">
        <f>BA87</f>
        <v>-3</v>
      </c>
      <c r="BI199" s="517" t="e">
        <f t="shared" ref="BI199" ca="1" si="926">1+S199</f>
        <v>#VALUE!</v>
      </c>
      <c r="BJ199" s="517" t="e">
        <f ca="1">PRODUCT($BI$177:BI199)-1</f>
        <v>#VALUE!</v>
      </c>
      <c r="BK199" s="517" t="e">
        <f t="shared" ref="BK199" ca="1" si="927">1+AM199</f>
        <v>#VALUE!</v>
      </c>
      <c r="BL199" s="517" t="e">
        <f ca="1">PRODUCT($BK$177:BK199)-1</f>
        <v>#VALUE!</v>
      </c>
    </row>
    <row r="200" spans="3:64" ht="15">
      <c r="C200" s="222">
        <f t="shared" ref="C200" ca="1" si="928">I200+10</f>
        <v>42044</v>
      </c>
      <c r="D200" s="70">
        <f t="shared" ref="D200" ca="1" si="929">I200+35</f>
        <v>42069</v>
      </c>
      <c r="E200" s="70" t="str">
        <f t="shared" ref="E200" ca="1" si="930">"FNMA"&amp;TEXT($J$23,"0.0")&amp;"-TBA-"&amp;TEXT(C200,"mmm")</f>
        <v>FNMA3.0-TBA-Feb</v>
      </c>
      <c r="F200" s="70" t="str">
        <f t="shared" ref="F200" ca="1" si="931">"FNMA"&amp;TEXT($J$23,"0.0")&amp;"-TBA-"&amp;TEXT(D200,"mmm")</f>
        <v>FNMA3.0-TBA-Mar</v>
      </c>
      <c r="G200" s="70" t="str">
        <f t="shared" si="494"/>
        <v>FNMA3.0-TBA-GEN</v>
      </c>
      <c r="I200" s="133">
        <f ca="1">[2]!YBWORKDAY(EDATE(Base_Date, BA200), -1, "USD")</f>
        <v>42034</v>
      </c>
      <c r="J200" s="234" t="str">
        <f t="shared" ref="J200" ca="1" si="932">AX200</f>
        <v>E</v>
      </c>
      <c r="K200" s="237" t="e">
        <f t="shared" ref="K200" ca="1" si="933">AX200+AY200</f>
        <v>#VALUE!</v>
      </c>
      <c r="L200" s="237" t="e">
        <f t="shared" ref="L200" ca="1" si="934">K200-K199</f>
        <v>#VALUE!</v>
      </c>
      <c r="M200" s="238" t="str">
        <f ca="1">[2]!YBHIST($I$136,$I200,"LMMOAS","sec")</f>
        <v>E</v>
      </c>
      <c r="N200" s="239" t="str">
        <f ca="1">[2]!YBHIST($I$136,$I199,M$25,"sec","")</f>
        <v>E</v>
      </c>
      <c r="O200" s="240" t="str">
        <f ca="1">[2]!YBHIST("1 Month LIBOR",I200,"Yield","bmk","")</f>
        <v>E</v>
      </c>
      <c r="P200" s="237" t="e">
        <f t="shared" ref="P200" ca="1" si="935">K199-Q200</f>
        <v>#VALUE!</v>
      </c>
      <c r="Q200" s="171" t="str">
        <f ca="1">[2]!YBSCEN($I$136,$J199&amp;"d","Market",O$25,"Swap",$I199,"LMMSkew","","Model",100,0,29,"Gradual","ParShift|N",0,"Annualized ROR",O199,100,"",,,,"Default",,,,"Default",,)</f>
        <v>E</v>
      </c>
      <c r="R200" s="237" t="e">
        <f t="shared" ref="R200" ca="1" si="936">L200+P200</f>
        <v>#VALUE!</v>
      </c>
      <c r="S200" s="241" t="e">
        <f t="shared" ref="S200" ca="1" si="937">R200/K199</f>
        <v>#VALUE!</v>
      </c>
      <c r="T200" s="237" t="e">
        <f ca="1">SUM(R$177:R200)</f>
        <v>#VALUE!</v>
      </c>
      <c r="U200" s="241" t="e">
        <f t="shared" ref="U200" ca="1" si="938">BJ200</f>
        <v>#VALUE!</v>
      </c>
      <c r="V200" s="242">
        <f ca="1">VLOOKUP($I200, 'Barcap OAD'!$A:$S, $F$136, FALSE)</f>
        <v>-22.6</v>
      </c>
      <c r="W200" s="243" t="e">
        <f t="shared" ref="W200" ca="1" si="939">K200/10000*V200</f>
        <v>#VALUE!</v>
      </c>
      <c r="X200" s="244" t="str">
        <f ca="1">[2]!YBHIST($E200,$I200,X$25,"sec","")</f>
        <v>E</v>
      </c>
      <c r="Y200" s="237" t="e">
        <f t="shared" ref="Y200" ca="1" si="940">X200-X199</f>
        <v>#VALUE!</v>
      </c>
      <c r="Z200" s="171" t="e">
        <f t="shared" ref="Z200" ca="1" si="941">X199-AA199</f>
        <v>#VALUE!</v>
      </c>
      <c r="AA200" s="171" t="str">
        <f ca="1">[2]!YBHIST($F200,$I200,X$25,"sec","")</f>
        <v>E</v>
      </c>
      <c r="AB200" s="171" t="e">
        <f t="shared" ref="AB200" ca="1" si="942">X199-Z200</f>
        <v>#VALUE!</v>
      </c>
      <c r="AC200" s="245" t="e">
        <f t="shared" ref="AC200" ca="1" si="943">Y200+Z200</f>
        <v>#VALUE!</v>
      </c>
      <c r="AD200" s="246">
        <f ca="1">VLOOKUP($I200, 'Barcap OAD'!$A:$S, $F$26, FALSE)</f>
        <v>5.4045230000000002</v>
      </c>
      <c r="AE200" s="243" t="e">
        <f t="shared" ref="AE200" ca="1" si="944">X200*AD200/10000</f>
        <v>#VALUE!</v>
      </c>
      <c r="AF200" s="247" t="e">
        <f t="shared" ref="AF200" ca="1" si="945">W200/AE200</f>
        <v>#VALUE!</v>
      </c>
      <c r="AG200" s="237" t="e">
        <f t="shared" ref="AG200" ca="1" si="946">-AC200*AF199</f>
        <v>#VALUE!</v>
      </c>
      <c r="AH200" s="241" t="e">
        <f t="shared" ref="AH200" ca="1" si="947">AG200/K199</f>
        <v>#VALUE!</v>
      </c>
      <c r="AI200" s="237" t="e">
        <f t="shared" ref="AI200" ca="1" si="948">AL200+AK200</f>
        <v>#VALUE!</v>
      </c>
      <c r="AJ200" s="241" t="e">
        <f t="shared" ref="AJ200" ca="1" si="949">AF200-AF199</f>
        <v>#VALUE!</v>
      </c>
      <c r="AK200" s="245" t="e">
        <f t="shared" ref="AK200" ca="1" si="950">(AJ200*Y200)/2</f>
        <v>#VALUE!</v>
      </c>
      <c r="AL200" s="248" t="e">
        <f t="shared" ref="AL200" ca="1" si="951">AG200+R200</f>
        <v>#VALUE!</v>
      </c>
      <c r="AM200" s="241" t="e">
        <f t="shared" ref="AM200" ca="1" si="952">AL200/K199</f>
        <v>#VALUE!</v>
      </c>
      <c r="AN200" s="237" t="e">
        <f ca="1">SUM(AL$177:AL200)</f>
        <v>#VALUE!</v>
      </c>
      <c r="AO200" s="203" t="e">
        <f t="shared" ref="AO200" ca="1" si="953">BL200</f>
        <v>#VALUE!</v>
      </c>
      <c r="AP200" s="249" t="e">
        <f t="shared" ref="AP200" ca="1" si="954">(Z200*AF200*-1)+P200</f>
        <v>#VALUE!</v>
      </c>
      <c r="AQ200" s="250" t="e">
        <f t="shared" ref="AQ200" ca="1" si="955">AP200/K199</f>
        <v>#VALUE!</v>
      </c>
      <c r="AX200" s="67" t="str">
        <f ca="1">[2]!YBHIST($I$136,$I200,J$25,"sec","")</f>
        <v>E</v>
      </c>
      <c r="AY200" s="67" t="str">
        <f ca="1">[2]!YBPRICE($I$136,AX200&amp;"d","Market","AccruedInterest","Swap",$I200,"LMMSkew","","Model",100,"")</f>
        <v>E</v>
      </c>
      <c r="BA200" s="67">
        <f>BA88</f>
        <v>-2</v>
      </c>
      <c r="BI200" s="517" t="e">
        <f t="shared" ref="BI200" ca="1" si="956">1+S200</f>
        <v>#VALUE!</v>
      </c>
      <c r="BJ200" s="517" t="e">
        <f ca="1">PRODUCT($BI$177:BI200)-1</f>
        <v>#VALUE!</v>
      </c>
      <c r="BK200" s="517" t="e">
        <f t="shared" ref="BK200" ca="1" si="957">1+AM200</f>
        <v>#VALUE!</v>
      </c>
      <c r="BL200" s="517" t="e">
        <f ca="1">PRODUCT($BK$177:BK200)-1</f>
        <v>#VALUE!</v>
      </c>
    </row>
    <row r="201" spans="3:64" ht="15">
      <c r="C201" s="222">
        <f t="shared" ref="C201" ca="1" si="958">I201+10</f>
        <v>42072</v>
      </c>
      <c r="D201" s="70">
        <f t="shared" ref="D201" ca="1" si="959">I201+35</f>
        <v>42097</v>
      </c>
      <c r="E201" s="70" t="str">
        <f t="shared" ref="E201" ca="1" si="960">"FNMA"&amp;TEXT($J$23,"0.0")&amp;"-TBA-"&amp;TEXT(C201,"mmm")</f>
        <v>FNMA3.0-TBA-Mar</v>
      </c>
      <c r="F201" s="70" t="str">
        <f t="shared" ref="F201" ca="1" si="961">"FNMA"&amp;TEXT($J$23,"0.0")&amp;"-TBA-"&amp;TEXT(D201,"mmm")</f>
        <v>FNMA3.0-TBA-Apr</v>
      </c>
      <c r="G201" s="70" t="str">
        <f t="shared" si="494"/>
        <v>FNMA3.0-TBA-GEN</v>
      </c>
      <c r="I201" s="133">
        <f ca="1">[2]!YBWORKDAY(EDATE(Base_Date, BA201), -1, "USD")</f>
        <v>42062</v>
      </c>
      <c r="J201" s="234" t="str">
        <f t="shared" ref="J201" ca="1" si="962">AX201</f>
        <v>E</v>
      </c>
      <c r="K201" s="237" t="e">
        <f t="shared" ref="K201" ca="1" si="963">AX201+AY201</f>
        <v>#VALUE!</v>
      </c>
      <c r="L201" s="237" t="e">
        <f t="shared" ref="L201" ca="1" si="964">K201-K200</f>
        <v>#VALUE!</v>
      </c>
      <c r="M201" s="238" t="str">
        <f ca="1">[2]!YBHIST($I$136,$I201,"LMMOAS","sec")</f>
        <v>E</v>
      </c>
      <c r="N201" s="239" t="str">
        <f ca="1">[2]!YBHIST($I$136,$I200,M$25,"sec","")</f>
        <v>E</v>
      </c>
      <c r="O201" s="240" t="str">
        <f ca="1">[2]!YBHIST("1 Month LIBOR",I201,"Yield","bmk","")</f>
        <v>E</v>
      </c>
      <c r="P201" s="237" t="e">
        <f t="shared" ref="P201" ca="1" si="965">K200-Q201</f>
        <v>#VALUE!</v>
      </c>
      <c r="Q201" s="171" t="str">
        <f ca="1">[2]!YBSCEN($I$136,$J200&amp;"d","Market",O$25,"Swap",$I200,"LMMSkew","","Model",100,0,29,"Gradual","ParShift|N",0,"Annualized ROR",O200,100,"",,,,"Default",,,,"Default",,)</f>
        <v>E</v>
      </c>
      <c r="R201" s="237" t="e">
        <f t="shared" ref="R201" ca="1" si="966">L201+P201</f>
        <v>#VALUE!</v>
      </c>
      <c r="S201" s="241" t="e">
        <f t="shared" ref="S201" ca="1" si="967">R201/K200</f>
        <v>#VALUE!</v>
      </c>
      <c r="T201" s="237" t="e">
        <f ca="1">SUM(R$177:R201)</f>
        <v>#VALUE!</v>
      </c>
      <c r="U201" s="241" t="e">
        <f t="shared" ref="U201" ca="1" si="968">BJ201</f>
        <v>#VALUE!</v>
      </c>
      <c r="V201" s="242">
        <f ca="1">VLOOKUP($I201, 'Barcap OAD'!$A:$S, $F$136, FALSE)</f>
        <v>-16.5</v>
      </c>
      <c r="W201" s="243" t="e">
        <f t="shared" ref="W201" ca="1" si="969">K201/10000*V201</f>
        <v>#VALUE!</v>
      </c>
      <c r="X201" s="244" t="str">
        <f ca="1">[2]!YBHIST($E201,$I201,X$25,"sec","")</f>
        <v>E</v>
      </c>
      <c r="Y201" s="237" t="e">
        <f t="shared" ref="Y201" ca="1" si="970">X201-X200</f>
        <v>#VALUE!</v>
      </c>
      <c r="Z201" s="171" t="e">
        <f t="shared" ref="Z201" ca="1" si="971">X200-AA200</f>
        <v>#VALUE!</v>
      </c>
      <c r="AA201" s="171" t="str">
        <f ca="1">[2]!YBHIST($F201,$I201,X$25,"sec","")</f>
        <v>E</v>
      </c>
      <c r="AB201" s="171" t="e">
        <f t="shared" ref="AB201" ca="1" si="972">X200-Z201</f>
        <v>#VALUE!</v>
      </c>
      <c r="AC201" s="245" t="e">
        <f t="shared" ref="AC201" ca="1" si="973">Y201+Z201</f>
        <v>#VALUE!</v>
      </c>
      <c r="AD201" s="246">
        <f ca="1">VLOOKUP($I201, 'Barcap OAD'!$A:$S, $F$26, FALSE)</f>
        <v>6.1613049999999996</v>
      </c>
      <c r="AE201" s="243" t="e">
        <f t="shared" ref="AE201" ca="1" si="974">X201*AD201/10000</f>
        <v>#VALUE!</v>
      </c>
      <c r="AF201" s="247" t="e">
        <f t="shared" ref="AF201" ca="1" si="975">W201/AE201</f>
        <v>#VALUE!</v>
      </c>
      <c r="AG201" s="237" t="e">
        <f t="shared" ref="AG201" ca="1" si="976">-AC201*AF200</f>
        <v>#VALUE!</v>
      </c>
      <c r="AH201" s="241" t="e">
        <f t="shared" ref="AH201" ca="1" si="977">AG201/K200</f>
        <v>#VALUE!</v>
      </c>
      <c r="AI201" s="237" t="e">
        <f t="shared" ref="AI201" ca="1" si="978">AL201+AK201</f>
        <v>#VALUE!</v>
      </c>
      <c r="AJ201" s="241" t="e">
        <f t="shared" ref="AJ201" ca="1" si="979">AF201-AF200</f>
        <v>#VALUE!</v>
      </c>
      <c r="AK201" s="245" t="e">
        <f t="shared" ref="AK201" ca="1" si="980">(AJ201*Y201)/2</f>
        <v>#VALUE!</v>
      </c>
      <c r="AL201" s="248" t="e">
        <f t="shared" ref="AL201" ca="1" si="981">AG201+R201</f>
        <v>#VALUE!</v>
      </c>
      <c r="AM201" s="241" t="e">
        <f t="shared" ref="AM201" ca="1" si="982">AL201/K200</f>
        <v>#VALUE!</v>
      </c>
      <c r="AN201" s="237" t="e">
        <f ca="1">SUM(AL$177:AL201)</f>
        <v>#VALUE!</v>
      </c>
      <c r="AO201" s="203" t="e">
        <f t="shared" ref="AO201" ca="1" si="983">BL201</f>
        <v>#VALUE!</v>
      </c>
      <c r="AP201" s="249" t="e">
        <f t="shared" ref="AP201" ca="1" si="984">(Z201*AF201*-1)+P201</f>
        <v>#VALUE!</v>
      </c>
      <c r="AQ201" s="250" t="e">
        <f t="shared" ref="AQ201" ca="1" si="985">AP201/K200</f>
        <v>#VALUE!</v>
      </c>
      <c r="AX201" s="67" t="str">
        <f ca="1">[2]!YBHIST($I$136,$I201,J$25,"sec","")</f>
        <v>E</v>
      </c>
      <c r="AY201" s="67" t="str">
        <f ca="1">[2]!YBPRICE($I$136,AX201&amp;"d","Market","AccruedInterest","Swap",$I201,"LMMSkew","","Model",100,"")</f>
        <v>E</v>
      </c>
      <c r="BA201" s="67">
        <f>BA89</f>
        <v>-1</v>
      </c>
      <c r="BI201" s="517" t="e">
        <f t="shared" ref="BI201" ca="1" si="986">1+S201</f>
        <v>#VALUE!</v>
      </c>
      <c r="BJ201" s="517" t="e">
        <f ca="1">PRODUCT($BI$177:BI201)-1</f>
        <v>#VALUE!</v>
      </c>
      <c r="BK201" s="517" t="e">
        <f t="shared" ref="BK201" ca="1" si="987">1+AM201</f>
        <v>#VALUE!</v>
      </c>
      <c r="BL201" s="517" t="e">
        <f ca="1">PRODUCT($BK$177:BK201)-1</f>
        <v>#VALUE!</v>
      </c>
    </row>
    <row r="202" spans="3:64" ht="15">
      <c r="C202" s="222">
        <f t="shared" ref="C202" ca="1" si="988">I202+10</f>
        <v>42104</v>
      </c>
      <c r="D202" s="70">
        <f t="shared" ref="D202" ca="1" si="989">I202+35</f>
        <v>42129</v>
      </c>
      <c r="E202" s="70" t="str">
        <f t="shared" ref="E202" ca="1" si="990">"FNMA"&amp;TEXT($J$23,"0.0")&amp;"-TBA-"&amp;TEXT(C202,"mmm")</f>
        <v>FNMA3.0-TBA-Apr</v>
      </c>
      <c r="F202" s="70" t="str">
        <f t="shared" ref="F202" ca="1" si="991">"FNMA"&amp;TEXT($J$23,"0.0")&amp;"-TBA-"&amp;TEXT(D202,"mmm")</f>
        <v>FNMA3.0-TBA-May</v>
      </c>
      <c r="G202" s="70" t="str">
        <f t="shared" si="494"/>
        <v>FNMA3.0-TBA-GEN</v>
      </c>
      <c r="I202" s="149">
        <f ca="1">[2]!YBWORKDAY(EDATE(Base_Date, BA202), -1, "USD")</f>
        <v>42094</v>
      </c>
      <c r="J202" s="312" t="str">
        <f t="shared" ref="J202" ca="1" si="992">AX202</f>
        <v>E</v>
      </c>
      <c r="K202" s="313" t="e">
        <f t="shared" ref="K202" ca="1" si="993">AX202+AY202</f>
        <v>#VALUE!</v>
      </c>
      <c r="L202" s="313" t="e">
        <f t="shared" ref="L202" ca="1" si="994">K202-K201</f>
        <v>#VALUE!</v>
      </c>
      <c r="M202" s="314" t="str">
        <f ca="1">[2]!YBHIST($I$136,$I202,"LMMOAS","sec")</f>
        <v>E</v>
      </c>
      <c r="N202" s="315" t="str">
        <f ca="1">[2]!YBHIST($I$136,$I201,M$25,"sec","")</f>
        <v>E</v>
      </c>
      <c r="O202" s="316" t="str">
        <f ca="1">[2]!YBHIST("1 Month LIBOR",I202,"Yield","bmk","")</f>
        <v>E</v>
      </c>
      <c r="P202" s="313" t="e">
        <f t="shared" ref="P202" ca="1" si="995">K201-Q202</f>
        <v>#VALUE!</v>
      </c>
      <c r="Q202" s="317" t="str">
        <f ca="1">[2]!YBSCEN($I$136,$J201&amp;"d","Market",O$25,"Swap",$I201,"LMMSkew","","Model",100,0,29,"Gradual","ParShift|N",0,"Annualized ROR",O201,100,"",,,,"Default",,,,"Default",,)</f>
        <v>E</v>
      </c>
      <c r="R202" s="313" t="e">
        <f t="shared" ref="R202" ca="1" si="996">L202+P202</f>
        <v>#VALUE!</v>
      </c>
      <c r="S202" s="318" t="e">
        <f t="shared" ref="S202" ca="1" si="997">R202/K201</f>
        <v>#VALUE!</v>
      </c>
      <c r="T202" s="313" t="e">
        <f ca="1">SUM(R$177:R202)</f>
        <v>#VALUE!</v>
      </c>
      <c r="U202" s="318" t="e">
        <f t="shared" ref="U202" ca="1" si="998">BJ202</f>
        <v>#VALUE!</v>
      </c>
      <c r="V202" s="319">
        <f ca="1">VLOOKUP($I202, 'Barcap OAD'!$A:$S, $F$136, FALSE)</f>
        <v>-17.899999999999999</v>
      </c>
      <c r="W202" s="320" t="e">
        <f t="shared" ref="W202" ca="1" si="999">K202/10000*V202</f>
        <v>#VALUE!</v>
      </c>
      <c r="X202" s="321" t="str">
        <f ca="1">[2]!YBHIST($E202,$I202,X$25,"sec","")</f>
        <v>E</v>
      </c>
      <c r="Y202" s="313" t="e">
        <f t="shared" ref="Y202" ca="1" si="1000">X202-X201</f>
        <v>#VALUE!</v>
      </c>
      <c r="Z202" s="317" t="e">
        <f t="shared" ref="Z202" ca="1" si="1001">X201-AA201</f>
        <v>#VALUE!</v>
      </c>
      <c r="AA202" s="317" t="str">
        <f ca="1">[2]!YBHIST($F202,$I202,X$25,"sec","")</f>
        <v>E</v>
      </c>
      <c r="AB202" s="317" t="e">
        <f t="shared" ref="AB202" ca="1" si="1002">X201-Z202</f>
        <v>#VALUE!</v>
      </c>
      <c r="AC202" s="322" t="e">
        <f t="shared" ref="AC202" ca="1" si="1003">Y202+Z202</f>
        <v>#VALUE!</v>
      </c>
      <c r="AD202" s="323">
        <f ca="1">VLOOKUP($I202, 'Barcap OAD'!$A:$S, $F$26, FALSE)</f>
        <v>5.6016069999999996</v>
      </c>
      <c r="AE202" s="320" t="e">
        <f t="shared" ref="AE202" ca="1" si="1004">X202*AD202/10000</f>
        <v>#VALUE!</v>
      </c>
      <c r="AF202" s="324" t="e">
        <f t="shared" ref="AF202" ca="1" si="1005">W202/AE202</f>
        <v>#VALUE!</v>
      </c>
      <c r="AG202" s="313" t="e">
        <f t="shared" ref="AG202" ca="1" si="1006">-AC202*AF201</f>
        <v>#VALUE!</v>
      </c>
      <c r="AH202" s="318" t="e">
        <f t="shared" ref="AH202" ca="1" si="1007">AG202/K201</f>
        <v>#VALUE!</v>
      </c>
      <c r="AI202" s="313" t="e">
        <f t="shared" ref="AI202" ca="1" si="1008">AL202+AK202</f>
        <v>#VALUE!</v>
      </c>
      <c r="AJ202" s="318" t="e">
        <f t="shared" ref="AJ202" ca="1" si="1009">AF202-AF201</f>
        <v>#VALUE!</v>
      </c>
      <c r="AK202" s="322" t="e">
        <f t="shared" ref="AK202" ca="1" si="1010">(AJ202*Y202)/2</f>
        <v>#VALUE!</v>
      </c>
      <c r="AL202" s="325" t="e">
        <f t="shared" ref="AL202" ca="1" si="1011">AG202+R202</f>
        <v>#VALUE!</v>
      </c>
      <c r="AM202" s="318" t="e">
        <f t="shared" ref="AM202" ca="1" si="1012">AL202/K201</f>
        <v>#VALUE!</v>
      </c>
      <c r="AN202" s="313" t="e">
        <f ca="1">SUM(AL$177:AL202)</f>
        <v>#VALUE!</v>
      </c>
      <c r="AO202" s="326" t="e">
        <f t="shared" ref="AO202" ca="1" si="1013">BL202</f>
        <v>#VALUE!</v>
      </c>
      <c r="AP202" s="327" t="e">
        <f t="shared" ref="AP202" ca="1" si="1014">(Z202*AF202*-1)+P202</f>
        <v>#VALUE!</v>
      </c>
      <c r="AQ202" s="328" t="e">
        <f t="shared" ref="AQ202" ca="1" si="1015">AP202/K201</f>
        <v>#VALUE!</v>
      </c>
      <c r="AX202" s="67" t="str">
        <f ca="1">[2]!YBHIST($I$136,$I202,J$25,"sec","")</f>
        <v>E</v>
      </c>
      <c r="AY202" s="67" t="str">
        <f ca="1">[2]!YBPRICE($I$136,AX202&amp;"d","Market","AccruedInterest","Swap",$I202,"LMMSkew","","Model",100,"")</f>
        <v>E</v>
      </c>
      <c r="BA202" s="67">
        <f>BA90</f>
        <v>0</v>
      </c>
      <c r="BI202" s="517" t="e">
        <f t="shared" ref="BI202" ca="1" si="1016">1+S202</f>
        <v>#VALUE!</v>
      </c>
      <c r="BJ202" s="517" t="e">
        <f ca="1">PRODUCT($BI$177:BI202)-1</f>
        <v>#VALUE!</v>
      </c>
      <c r="BK202" s="517" t="e">
        <f t="shared" ref="BK202" ca="1" si="1017">1+AM202</f>
        <v>#VALUE!</v>
      </c>
      <c r="BL202" s="517" t="e">
        <f ca="1">PRODUCT($BK$177:BK202)-1</f>
        <v>#VALUE!</v>
      </c>
    </row>
    <row r="208" spans="3:64" ht="15">
      <c r="E208" s="67" t="s">
        <v>254</v>
      </c>
      <c r="F208" s="67">
        <f>MATCH(I208, 'Barcap OAD'!$A$1:$S$1, 0)</f>
        <v>3</v>
      </c>
      <c r="I208" s="75" t="s">
        <v>195</v>
      </c>
    </row>
    <row r="209" spans="1:64" s="76" customFormat="1" ht="8.25" hidden="1" customHeight="1">
      <c r="J209" s="76" t="s">
        <v>7</v>
      </c>
      <c r="L209" s="76" t="s">
        <v>8</v>
      </c>
      <c r="M209" s="76" t="s">
        <v>9</v>
      </c>
      <c r="O209" s="76" t="s">
        <v>231</v>
      </c>
      <c r="W209" s="76" t="s">
        <v>11</v>
      </c>
      <c r="X209" s="76" t="s">
        <v>7</v>
      </c>
      <c r="Y209" s="76" t="s">
        <v>7</v>
      </c>
    </row>
    <row r="210" spans="1:64" ht="22.5" customHeight="1">
      <c r="I210" s="78"/>
      <c r="J210" s="633" t="s">
        <v>67</v>
      </c>
      <c r="K210" s="634"/>
      <c r="L210" s="634"/>
      <c r="M210" s="634"/>
      <c r="N210" s="634"/>
      <c r="O210" s="634"/>
      <c r="P210" s="634"/>
      <c r="Q210" s="634"/>
      <c r="R210" s="634"/>
      <c r="S210" s="634"/>
      <c r="T210" s="634"/>
      <c r="U210" s="634"/>
      <c r="V210" s="634"/>
      <c r="W210" s="634"/>
      <c r="X210" s="635" t="s">
        <v>90</v>
      </c>
      <c r="Y210" s="634"/>
      <c r="Z210" s="634"/>
      <c r="AA210" s="634"/>
      <c r="AB210" s="634"/>
      <c r="AC210" s="634"/>
      <c r="AD210" s="634"/>
      <c r="AE210" s="636"/>
      <c r="AF210" s="637" t="s">
        <v>151</v>
      </c>
      <c r="AG210" s="638"/>
      <c r="AH210" s="638"/>
      <c r="AI210" s="638"/>
      <c r="AJ210" s="638"/>
      <c r="AK210" s="638"/>
      <c r="AL210" s="639" t="s">
        <v>150</v>
      </c>
      <c r="AM210" s="640"/>
      <c r="AN210" s="640"/>
      <c r="AO210" s="640"/>
      <c r="AP210" s="640"/>
      <c r="AQ210" s="641"/>
    </row>
    <row r="211" spans="1:64" s="68" customFormat="1" ht="46.5" customHeight="1">
      <c r="A211" s="68" t="s">
        <v>12</v>
      </c>
      <c r="B211" s="68" t="s">
        <v>13</v>
      </c>
      <c r="C211" s="68" t="s">
        <v>14</v>
      </c>
      <c r="D211" s="68" t="s">
        <v>15</v>
      </c>
      <c r="E211" s="68" t="s">
        <v>16</v>
      </c>
      <c r="F211" s="68" t="s">
        <v>17</v>
      </c>
      <c r="G211" s="68" t="s">
        <v>18</v>
      </c>
      <c r="I211" s="143" t="s">
        <v>19</v>
      </c>
      <c r="J211" s="143" t="s">
        <v>68</v>
      </c>
      <c r="K211" s="144" t="s">
        <v>157</v>
      </c>
      <c r="L211" s="144" t="s">
        <v>188</v>
      </c>
      <c r="M211" s="145" t="s">
        <v>8</v>
      </c>
      <c r="N211" s="144" t="s">
        <v>70</v>
      </c>
      <c r="O211" s="144" t="s">
        <v>123</v>
      </c>
      <c r="P211" s="144" t="s">
        <v>154</v>
      </c>
      <c r="Q211" s="144" t="s">
        <v>122</v>
      </c>
      <c r="R211" s="144" t="s">
        <v>147</v>
      </c>
      <c r="S211" s="145" t="s">
        <v>148</v>
      </c>
      <c r="T211" s="144" t="s">
        <v>145</v>
      </c>
      <c r="U211" s="145" t="s">
        <v>71</v>
      </c>
      <c r="V211" s="144" t="s">
        <v>269</v>
      </c>
      <c r="W211" s="144" t="s">
        <v>72</v>
      </c>
      <c r="X211" s="213" t="s">
        <v>68</v>
      </c>
      <c r="Y211" s="214" t="s">
        <v>69</v>
      </c>
      <c r="Z211" s="214" t="s">
        <v>186</v>
      </c>
      <c r="AA211" s="215" t="s">
        <v>73</v>
      </c>
      <c r="AB211" s="214" t="s">
        <v>122</v>
      </c>
      <c r="AC211" s="214" t="s">
        <v>160</v>
      </c>
      <c r="AD211" s="214" t="s">
        <v>269</v>
      </c>
      <c r="AE211" s="214" t="s">
        <v>72</v>
      </c>
      <c r="AF211" s="146" t="s">
        <v>146</v>
      </c>
      <c r="AG211" s="147" t="s">
        <v>149</v>
      </c>
      <c r="AH211" s="147" t="s">
        <v>189</v>
      </c>
      <c r="AI211" s="190" t="s">
        <v>105</v>
      </c>
      <c r="AJ211" s="147" t="s">
        <v>74</v>
      </c>
      <c r="AK211" s="190" t="s">
        <v>91</v>
      </c>
      <c r="AL211" s="201" t="s">
        <v>155</v>
      </c>
      <c r="AM211" s="196" t="s">
        <v>76</v>
      </c>
      <c r="AN211" s="197" t="s">
        <v>145</v>
      </c>
      <c r="AO211" s="196" t="s">
        <v>71</v>
      </c>
      <c r="AP211" s="195" t="s">
        <v>154</v>
      </c>
      <c r="AQ211" s="198" t="s">
        <v>156</v>
      </c>
      <c r="AX211" s="209" t="s">
        <v>153</v>
      </c>
      <c r="AY211" s="209" t="s">
        <v>152</v>
      </c>
      <c r="BI211" s="643" t="s">
        <v>271</v>
      </c>
      <c r="BJ211" s="643"/>
      <c r="BK211" s="643" t="s">
        <v>272</v>
      </c>
      <c r="BL211" s="643"/>
    </row>
    <row r="212" spans="1:64" s="68" customFormat="1" ht="15" hidden="1">
      <c r="C212" s="70">
        <f t="shared" ref="C212:C223" ca="1" si="1018">I212+10</f>
        <v>40217</v>
      </c>
      <c r="D212" s="70">
        <f t="shared" ref="D212:D237" ca="1" si="1019">I212+35</f>
        <v>40242</v>
      </c>
      <c r="E212" s="68" t="str">
        <f t="shared" ref="E212:E251" ca="1" si="1020">"FNMA"&amp;TEXT($J$23,"0.0")&amp;"-TBA-"&amp;TEXT(C212,"mmm")</f>
        <v>FNMA3.0-TBA-Feb</v>
      </c>
      <c r="F212" s="68" t="str">
        <f t="shared" ref="F212:F251" ca="1" si="1021">"FNMA"&amp;TEXT($J$23,"0.0")&amp;"-TBA-"&amp;TEXT(D212,"mmm")</f>
        <v>FNMA3.0-TBA-Mar</v>
      </c>
      <c r="G212" s="68" t="str">
        <f t="shared" ref="G212:G237" si="1022">"FNMA"&amp;TEXT($J$23,"0.0")&amp;"-TBA-GEN"</f>
        <v>FNMA3.0-TBA-GEN</v>
      </c>
      <c r="I212" s="148">
        <f ca="1">[2]!YBWORKDAY(EDATE(Base_Date, BA212), -1, "USD")</f>
        <v>40207</v>
      </c>
      <c r="J212" s="210"/>
      <c r="K212" s="216"/>
      <c r="L212" s="134"/>
      <c r="M212" s="135"/>
      <c r="N212" s="136"/>
      <c r="O212" s="136"/>
      <c r="P212" s="134"/>
      <c r="Q212" s="137"/>
      <c r="R212" s="134"/>
      <c r="S212" s="138"/>
      <c r="T212" s="134"/>
      <c r="U212" s="151"/>
      <c r="V212" s="139"/>
      <c r="W212" s="140"/>
      <c r="X212" s="184"/>
      <c r="Y212" s="134"/>
      <c r="Z212" s="137"/>
      <c r="AA212" s="137"/>
      <c r="AB212" s="137"/>
      <c r="AC212" s="186"/>
      <c r="AD212" s="188"/>
      <c r="AE212" s="140"/>
      <c r="AF212" s="141"/>
      <c r="AG212" s="134"/>
      <c r="AH212" s="134"/>
      <c r="AI212" s="134"/>
      <c r="AJ212" s="138"/>
      <c r="AK212" s="186"/>
      <c r="AL212" s="191"/>
      <c r="AM212" s="138"/>
      <c r="AN212" s="134"/>
      <c r="AO212" s="150"/>
      <c r="AP212" s="193"/>
      <c r="AQ212" s="199"/>
      <c r="AY212" s="67" t="e">
        <f t="shared" ref="AY212:AY222" ca="1" si="1023">AY213-1</f>
        <v>#VALUE!</v>
      </c>
      <c r="BA212" s="67">
        <f t="shared" ref="BA212:BA248" si="1024">BA213-1</f>
        <v>-62</v>
      </c>
    </row>
    <row r="213" spans="1:64" s="68" customFormat="1" ht="15" hidden="1">
      <c r="C213" s="70">
        <f t="shared" ca="1" si="1018"/>
        <v>40245</v>
      </c>
      <c r="D213" s="70">
        <f t="shared" ca="1" si="1019"/>
        <v>40270</v>
      </c>
      <c r="E213" s="68" t="str">
        <f t="shared" ca="1" si="1020"/>
        <v>FNMA3.0-TBA-Mar</v>
      </c>
      <c r="F213" s="68" t="str">
        <f t="shared" ca="1" si="1021"/>
        <v>FNMA3.0-TBA-Apr</v>
      </c>
      <c r="G213" s="68" t="str">
        <f t="shared" si="1022"/>
        <v>FNMA3.0-TBA-GEN</v>
      </c>
      <c r="I213" s="133">
        <f ca="1">[2]!YBWORKDAY(EDATE(Base_Date, BA213), -1, "USD")</f>
        <v>40235</v>
      </c>
      <c r="J213" s="211"/>
      <c r="K213" s="217"/>
      <c r="L213" s="80"/>
      <c r="M213" s="81"/>
      <c r="N213" s="73"/>
      <c r="O213" s="73"/>
      <c r="P213" s="80"/>
      <c r="Q213" s="82"/>
      <c r="R213" s="80"/>
      <c r="S213" s="83"/>
      <c r="T213" s="80"/>
      <c r="U213" s="83"/>
      <c r="V213" s="84"/>
      <c r="W213" s="85"/>
      <c r="X213" s="185"/>
      <c r="Y213" s="80"/>
      <c r="Z213" s="82"/>
      <c r="AA213" s="82"/>
      <c r="AB213" s="82"/>
      <c r="AC213" s="187"/>
      <c r="AD213" s="189"/>
      <c r="AE213" s="85"/>
      <c r="AF213" s="86"/>
      <c r="AG213" s="80"/>
      <c r="AH213" s="80"/>
      <c r="AI213" s="80"/>
      <c r="AJ213" s="83"/>
      <c r="AK213" s="187"/>
      <c r="AL213" s="192"/>
      <c r="AM213" s="83"/>
      <c r="AN213" s="80"/>
      <c r="AO213" s="109"/>
      <c r="AP213" s="194"/>
      <c r="AQ213" s="199"/>
      <c r="AY213" s="67" t="e">
        <f t="shared" ca="1" si="1023"/>
        <v>#VALUE!</v>
      </c>
      <c r="BA213" s="67">
        <f t="shared" si="1024"/>
        <v>-61</v>
      </c>
    </row>
    <row r="214" spans="1:64" s="68" customFormat="1" ht="15" hidden="1">
      <c r="C214" s="70">
        <f t="shared" ca="1" si="1018"/>
        <v>40278</v>
      </c>
      <c r="D214" s="70">
        <f t="shared" ca="1" si="1019"/>
        <v>40303</v>
      </c>
      <c r="E214" s="68" t="str">
        <f t="shared" ca="1" si="1020"/>
        <v>FNMA3.0-TBA-Apr</v>
      </c>
      <c r="F214" s="68" t="str">
        <f t="shared" ca="1" si="1021"/>
        <v>FNMA3.0-TBA-May</v>
      </c>
      <c r="G214" s="68" t="str">
        <f t="shared" si="1022"/>
        <v>FNMA3.0-TBA-GEN</v>
      </c>
      <c r="I214" s="133">
        <f ca="1">[2]!YBWORKDAY(EDATE(Base_Date, BA214), -1, "USD")</f>
        <v>40268</v>
      </c>
      <c r="J214" s="211"/>
      <c r="K214" s="217"/>
      <c r="L214" s="80"/>
      <c r="M214" s="81"/>
      <c r="N214" s="73"/>
      <c r="O214" s="73"/>
      <c r="P214" s="80"/>
      <c r="Q214" s="82"/>
      <c r="R214" s="80"/>
      <c r="S214" s="83"/>
      <c r="T214" s="80"/>
      <c r="U214" s="83"/>
      <c r="V214" s="84"/>
      <c r="W214" s="85"/>
      <c r="X214" s="185"/>
      <c r="Y214" s="80"/>
      <c r="Z214" s="82"/>
      <c r="AA214" s="82"/>
      <c r="AB214" s="82"/>
      <c r="AC214" s="187"/>
      <c r="AD214" s="189"/>
      <c r="AE214" s="85"/>
      <c r="AF214" s="86"/>
      <c r="AG214" s="80"/>
      <c r="AH214" s="80"/>
      <c r="AI214" s="80"/>
      <c r="AJ214" s="83"/>
      <c r="AK214" s="187"/>
      <c r="AL214" s="192"/>
      <c r="AM214" s="83"/>
      <c r="AN214" s="80"/>
      <c r="AO214" s="109"/>
      <c r="AP214" s="194"/>
      <c r="AQ214" s="199"/>
      <c r="AY214" s="67" t="e">
        <f t="shared" ca="1" si="1023"/>
        <v>#VALUE!</v>
      </c>
      <c r="BA214" s="67">
        <f t="shared" si="1024"/>
        <v>-60</v>
      </c>
    </row>
    <row r="215" spans="1:64" s="68" customFormat="1" ht="15" hidden="1">
      <c r="C215" s="70">
        <f t="shared" ca="1" si="1018"/>
        <v>40308</v>
      </c>
      <c r="D215" s="70">
        <f t="shared" ca="1" si="1019"/>
        <v>40333</v>
      </c>
      <c r="E215" s="68" t="str">
        <f t="shared" ca="1" si="1020"/>
        <v>FNMA3.0-TBA-May</v>
      </c>
      <c r="F215" s="68" t="str">
        <f t="shared" ca="1" si="1021"/>
        <v>FNMA3.0-TBA-Jun</v>
      </c>
      <c r="G215" s="68" t="str">
        <f t="shared" si="1022"/>
        <v>FNMA3.0-TBA-GEN</v>
      </c>
      <c r="I215" s="133">
        <f ca="1">[2]!YBWORKDAY(EDATE(Base_Date, BA215), -1, "USD")</f>
        <v>40298</v>
      </c>
      <c r="J215" s="211"/>
      <c r="K215" s="217"/>
      <c r="L215" s="80"/>
      <c r="M215" s="81"/>
      <c r="N215" s="73"/>
      <c r="O215" s="73"/>
      <c r="P215" s="80"/>
      <c r="Q215" s="82"/>
      <c r="R215" s="80"/>
      <c r="S215" s="83"/>
      <c r="T215" s="80"/>
      <c r="U215" s="152"/>
      <c r="V215" s="84"/>
      <c r="W215" s="85"/>
      <c r="X215" s="185"/>
      <c r="Y215" s="80"/>
      <c r="Z215" s="82"/>
      <c r="AA215" s="82"/>
      <c r="AB215" s="82"/>
      <c r="AC215" s="187"/>
      <c r="AD215" s="189"/>
      <c r="AE215" s="85"/>
      <c r="AF215" s="86"/>
      <c r="AG215" s="80"/>
      <c r="AH215" s="80"/>
      <c r="AI215" s="80"/>
      <c r="AJ215" s="83"/>
      <c r="AK215" s="187"/>
      <c r="AL215" s="192"/>
      <c r="AM215" s="83"/>
      <c r="AN215" s="80"/>
      <c r="AO215" s="153"/>
      <c r="AP215" s="194"/>
      <c r="AQ215" s="199"/>
      <c r="AY215" s="67" t="e">
        <f t="shared" ca="1" si="1023"/>
        <v>#VALUE!</v>
      </c>
      <c r="BA215" s="67">
        <f t="shared" si="1024"/>
        <v>-59</v>
      </c>
    </row>
    <row r="216" spans="1:64" s="68" customFormat="1" ht="15" hidden="1">
      <c r="C216" s="70">
        <f t="shared" ca="1" si="1018"/>
        <v>40336</v>
      </c>
      <c r="D216" s="70">
        <f t="shared" ca="1" si="1019"/>
        <v>40361</v>
      </c>
      <c r="E216" s="68" t="str">
        <f t="shared" ca="1" si="1020"/>
        <v>FNMA3.0-TBA-Jun</v>
      </c>
      <c r="F216" s="68" t="str">
        <f t="shared" ca="1" si="1021"/>
        <v>FNMA3.0-TBA-Jul</v>
      </c>
      <c r="G216" s="68" t="str">
        <f t="shared" si="1022"/>
        <v>FNMA3.0-TBA-GEN</v>
      </c>
      <c r="I216" s="133">
        <f ca="1">[2]!YBWORKDAY(EDATE(Base_Date, BA216), -1, "USD")</f>
        <v>40326</v>
      </c>
      <c r="J216" s="211"/>
      <c r="K216" s="217"/>
      <c r="L216" s="80"/>
      <c r="M216" s="81"/>
      <c r="N216" s="73"/>
      <c r="O216" s="73"/>
      <c r="P216" s="80"/>
      <c r="Q216" s="82"/>
      <c r="R216" s="80"/>
      <c r="S216" s="83"/>
      <c r="T216" s="80"/>
      <c r="U216" s="83"/>
      <c r="V216" s="84"/>
      <c r="W216" s="85"/>
      <c r="X216" s="185"/>
      <c r="Y216" s="80"/>
      <c r="Z216" s="82"/>
      <c r="AA216" s="82"/>
      <c r="AB216" s="82"/>
      <c r="AC216" s="187"/>
      <c r="AD216" s="189"/>
      <c r="AE216" s="85"/>
      <c r="AF216" s="86"/>
      <c r="AG216" s="80"/>
      <c r="AH216" s="80"/>
      <c r="AI216" s="80"/>
      <c r="AJ216" s="83"/>
      <c r="AK216" s="187"/>
      <c r="AL216" s="192"/>
      <c r="AM216" s="83"/>
      <c r="AN216" s="80"/>
      <c r="AO216" s="109"/>
      <c r="AP216" s="194"/>
      <c r="AQ216" s="199"/>
      <c r="AY216" s="67" t="e">
        <f t="shared" ca="1" si="1023"/>
        <v>#VALUE!</v>
      </c>
      <c r="BA216" s="67">
        <f t="shared" si="1024"/>
        <v>-58</v>
      </c>
    </row>
    <row r="217" spans="1:64" s="68" customFormat="1" ht="15" hidden="1">
      <c r="C217" s="70">
        <f t="shared" ca="1" si="1018"/>
        <v>40369</v>
      </c>
      <c r="D217" s="70">
        <f t="shared" ca="1" si="1019"/>
        <v>40394</v>
      </c>
      <c r="E217" s="68" t="str">
        <f t="shared" ca="1" si="1020"/>
        <v>FNMA3.0-TBA-Jul</v>
      </c>
      <c r="F217" s="68" t="str">
        <f t="shared" ca="1" si="1021"/>
        <v>FNMA3.0-TBA-Aug</v>
      </c>
      <c r="G217" s="68" t="str">
        <f t="shared" si="1022"/>
        <v>FNMA3.0-TBA-GEN</v>
      </c>
      <c r="I217" s="133">
        <f ca="1">[2]!YBWORKDAY(EDATE(Base_Date, BA217), -1, "USD")</f>
        <v>40359</v>
      </c>
      <c r="J217" s="211"/>
      <c r="K217" s="217"/>
      <c r="L217" s="80"/>
      <c r="M217" s="81"/>
      <c r="N217" s="73"/>
      <c r="O217" s="73"/>
      <c r="P217" s="80"/>
      <c r="Q217" s="82"/>
      <c r="R217" s="80"/>
      <c r="S217" s="83"/>
      <c r="T217" s="80"/>
      <c r="U217" s="83"/>
      <c r="V217" s="84"/>
      <c r="W217" s="85"/>
      <c r="X217" s="185"/>
      <c r="Y217" s="80"/>
      <c r="Z217" s="82"/>
      <c r="AA217" s="82"/>
      <c r="AB217" s="82"/>
      <c r="AC217" s="187"/>
      <c r="AD217" s="189"/>
      <c r="AE217" s="85"/>
      <c r="AF217" s="86"/>
      <c r="AG217" s="80"/>
      <c r="AH217" s="80"/>
      <c r="AI217" s="80"/>
      <c r="AJ217" s="83"/>
      <c r="AK217" s="187"/>
      <c r="AL217" s="192"/>
      <c r="AM217" s="83"/>
      <c r="AN217" s="80"/>
      <c r="AO217" s="109"/>
      <c r="AP217" s="194"/>
      <c r="AQ217" s="199"/>
      <c r="AY217" s="67" t="e">
        <f t="shared" ca="1" si="1023"/>
        <v>#VALUE!</v>
      </c>
      <c r="BA217" s="67">
        <f t="shared" si="1024"/>
        <v>-57</v>
      </c>
    </row>
    <row r="218" spans="1:64" s="68" customFormat="1" ht="15" hidden="1">
      <c r="C218" s="70">
        <f t="shared" ca="1" si="1018"/>
        <v>40399</v>
      </c>
      <c r="D218" s="70">
        <f t="shared" ca="1" si="1019"/>
        <v>40424</v>
      </c>
      <c r="E218" s="68" t="str">
        <f t="shared" ca="1" si="1020"/>
        <v>FNMA3.0-TBA-Aug</v>
      </c>
      <c r="F218" s="68" t="str">
        <f t="shared" ca="1" si="1021"/>
        <v>FNMA3.0-TBA-Sep</v>
      </c>
      <c r="G218" s="68" t="str">
        <f t="shared" si="1022"/>
        <v>FNMA3.0-TBA-GEN</v>
      </c>
      <c r="I218" s="133">
        <f ca="1">[2]!YBWORKDAY(EDATE(Base_Date, BA218), -1, "USD")</f>
        <v>40389</v>
      </c>
      <c r="J218" s="211"/>
      <c r="K218" s="217"/>
      <c r="L218" s="80"/>
      <c r="M218" s="81"/>
      <c r="N218" s="73"/>
      <c r="O218" s="73"/>
      <c r="P218" s="80"/>
      <c r="Q218" s="82"/>
      <c r="R218" s="80"/>
      <c r="S218" s="83"/>
      <c r="T218" s="80"/>
      <c r="U218" s="83"/>
      <c r="V218" s="84"/>
      <c r="W218" s="85"/>
      <c r="X218" s="185"/>
      <c r="Y218" s="80"/>
      <c r="Z218" s="82"/>
      <c r="AA218" s="82"/>
      <c r="AB218" s="82"/>
      <c r="AC218" s="187"/>
      <c r="AD218" s="189"/>
      <c r="AE218" s="85"/>
      <c r="AF218" s="86"/>
      <c r="AG218" s="80"/>
      <c r="AH218" s="80"/>
      <c r="AI218" s="80"/>
      <c r="AJ218" s="83"/>
      <c r="AK218" s="187"/>
      <c r="AL218" s="192"/>
      <c r="AM218" s="83"/>
      <c r="AN218" s="80"/>
      <c r="AO218" s="109"/>
      <c r="AP218" s="194"/>
      <c r="AQ218" s="199"/>
      <c r="AY218" s="67" t="e">
        <f t="shared" ca="1" si="1023"/>
        <v>#VALUE!</v>
      </c>
      <c r="BA218" s="67">
        <f t="shared" si="1024"/>
        <v>-56</v>
      </c>
    </row>
    <row r="219" spans="1:64" s="68" customFormat="1" ht="15" hidden="1">
      <c r="C219" s="70">
        <f t="shared" ca="1" si="1018"/>
        <v>40431</v>
      </c>
      <c r="D219" s="70">
        <f t="shared" ca="1" si="1019"/>
        <v>40456</v>
      </c>
      <c r="E219" s="68" t="str">
        <f t="shared" ca="1" si="1020"/>
        <v>FNMA3.0-TBA-Sep</v>
      </c>
      <c r="F219" s="68" t="str">
        <f t="shared" ca="1" si="1021"/>
        <v>FNMA3.0-TBA-Oct</v>
      </c>
      <c r="G219" s="68" t="str">
        <f t="shared" si="1022"/>
        <v>FNMA3.0-TBA-GEN</v>
      </c>
      <c r="I219" s="133">
        <f ca="1">[2]!YBWORKDAY(EDATE(Base_Date, BA219), -1, "USD")</f>
        <v>40421</v>
      </c>
      <c r="J219" s="211"/>
      <c r="K219" s="217"/>
      <c r="L219" s="80"/>
      <c r="M219" s="81"/>
      <c r="N219" s="73"/>
      <c r="O219" s="73"/>
      <c r="P219" s="80"/>
      <c r="Q219" s="82"/>
      <c r="R219" s="80"/>
      <c r="S219" s="83"/>
      <c r="T219" s="80"/>
      <c r="U219" s="83"/>
      <c r="V219" s="84"/>
      <c r="W219" s="85"/>
      <c r="X219" s="185"/>
      <c r="Y219" s="80"/>
      <c r="Z219" s="82"/>
      <c r="AA219" s="82"/>
      <c r="AB219" s="82"/>
      <c r="AC219" s="187"/>
      <c r="AD219" s="189"/>
      <c r="AE219" s="85"/>
      <c r="AF219" s="86"/>
      <c r="AG219" s="80"/>
      <c r="AH219" s="80"/>
      <c r="AI219" s="80"/>
      <c r="AJ219" s="83"/>
      <c r="AK219" s="187"/>
      <c r="AL219" s="192"/>
      <c r="AM219" s="83"/>
      <c r="AN219" s="80"/>
      <c r="AO219" s="109"/>
      <c r="AP219" s="194"/>
      <c r="AQ219" s="199"/>
      <c r="AY219" s="67" t="e">
        <f t="shared" ca="1" si="1023"/>
        <v>#VALUE!</v>
      </c>
      <c r="BA219" s="67">
        <f t="shared" si="1024"/>
        <v>-55</v>
      </c>
    </row>
    <row r="220" spans="1:64" s="68" customFormat="1" ht="15" hidden="1">
      <c r="C220" s="70">
        <f t="shared" ca="1" si="1018"/>
        <v>40461</v>
      </c>
      <c r="D220" s="70">
        <f t="shared" ca="1" si="1019"/>
        <v>40486</v>
      </c>
      <c r="E220" s="68" t="str">
        <f t="shared" ca="1" si="1020"/>
        <v>FNMA3.0-TBA-Oct</v>
      </c>
      <c r="F220" s="68" t="str">
        <f t="shared" ca="1" si="1021"/>
        <v>FNMA3.0-TBA-Nov</v>
      </c>
      <c r="G220" s="68" t="str">
        <f t="shared" si="1022"/>
        <v>FNMA3.0-TBA-GEN</v>
      </c>
      <c r="I220" s="133">
        <f ca="1">[2]!YBWORKDAY(EDATE(Base_Date, BA220), -1, "USD")</f>
        <v>40451</v>
      </c>
      <c r="J220" s="211"/>
      <c r="K220" s="217"/>
      <c r="L220" s="80"/>
      <c r="M220" s="81"/>
      <c r="N220" s="73"/>
      <c r="O220" s="73"/>
      <c r="P220" s="80"/>
      <c r="Q220" s="82"/>
      <c r="R220" s="80"/>
      <c r="S220" s="83"/>
      <c r="T220" s="80"/>
      <c r="U220" s="83"/>
      <c r="V220" s="84"/>
      <c r="W220" s="85"/>
      <c r="X220" s="185"/>
      <c r="Y220" s="80"/>
      <c r="Z220" s="82"/>
      <c r="AA220" s="82"/>
      <c r="AB220" s="82"/>
      <c r="AC220" s="187"/>
      <c r="AD220" s="189"/>
      <c r="AE220" s="85"/>
      <c r="AF220" s="86"/>
      <c r="AG220" s="80"/>
      <c r="AH220" s="80"/>
      <c r="AI220" s="80"/>
      <c r="AJ220" s="83"/>
      <c r="AK220" s="187"/>
      <c r="AL220" s="192"/>
      <c r="AM220" s="83"/>
      <c r="AN220" s="80"/>
      <c r="AO220" s="109"/>
      <c r="AP220" s="194"/>
      <c r="AQ220" s="199"/>
      <c r="AY220" s="67" t="e">
        <f t="shared" ca="1" si="1023"/>
        <v>#VALUE!</v>
      </c>
      <c r="BA220" s="67">
        <f t="shared" si="1024"/>
        <v>-54</v>
      </c>
    </row>
    <row r="221" spans="1:64" s="68" customFormat="1" ht="15" hidden="1">
      <c r="C221" s="70">
        <f t="shared" ca="1" si="1018"/>
        <v>40490</v>
      </c>
      <c r="D221" s="70">
        <f t="shared" ca="1" si="1019"/>
        <v>40515</v>
      </c>
      <c r="E221" s="68" t="str">
        <f t="shared" ca="1" si="1020"/>
        <v>FNMA3.0-TBA-Nov</v>
      </c>
      <c r="F221" s="68" t="str">
        <f t="shared" ca="1" si="1021"/>
        <v>FNMA3.0-TBA-Dec</v>
      </c>
      <c r="G221" s="68" t="str">
        <f t="shared" si="1022"/>
        <v>FNMA3.0-TBA-GEN</v>
      </c>
      <c r="I221" s="133">
        <f ca="1">[2]!YBWORKDAY(EDATE(Base_Date, BA221), -1, "USD")</f>
        <v>40480</v>
      </c>
      <c r="J221" s="211"/>
      <c r="K221" s="217"/>
      <c r="L221" s="80"/>
      <c r="M221" s="81"/>
      <c r="N221" s="73"/>
      <c r="O221" s="73"/>
      <c r="P221" s="80"/>
      <c r="Q221" s="82"/>
      <c r="R221" s="80"/>
      <c r="S221" s="83"/>
      <c r="T221" s="80"/>
      <c r="U221" s="83"/>
      <c r="V221" s="84"/>
      <c r="W221" s="85"/>
      <c r="X221" s="185"/>
      <c r="Y221" s="80"/>
      <c r="Z221" s="82"/>
      <c r="AA221" s="82"/>
      <c r="AB221" s="82"/>
      <c r="AC221" s="187"/>
      <c r="AD221" s="189"/>
      <c r="AE221" s="85"/>
      <c r="AF221" s="86"/>
      <c r="AG221" s="80"/>
      <c r="AH221" s="80"/>
      <c r="AI221" s="80"/>
      <c r="AJ221" s="83"/>
      <c r="AK221" s="187"/>
      <c r="AL221" s="192"/>
      <c r="AM221" s="83"/>
      <c r="AN221" s="80"/>
      <c r="AO221" s="109"/>
      <c r="AP221" s="194"/>
      <c r="AQ221" s="199"/>
      <c r="AY221" s="67" t="e">
        <f t="shared" ca="1" si="1023"/>
        <v>#VALUE!</v>
      </c>
      <c r="BA221" s="67">
        <f t="shared" si="1024"/>
        <v>-53</v>
      </c>
    </row>
    <row r="222" spans="1:64" s="68" customFormat="1" ht="15" hidden="1">
      <c r="C222" s="70">
        <f t="shared" ca="1" si="1018"/>
        <v>40522</v>
      </c>
      <c r="D222" s="70">
        <f t="shared" ca="1" si="1019"/>
        <v>40547</v>
      </c>
      <c r="E222" s="68" t="str">
        <f t="shared" ca="1" si="1020"/>
        <v>FNMA3.0-TBA-Dec</v>
      </c>
      <c r="F222" s="68" t="str">
        <f t="shared" ca="1" si="1021"/>
        <v>FNMA3.0-TBA-Jan</v>
      </c>
      <c r="G222" s="68" t="str">
        <f t="shared" si="1022"/>
        <v>FNMA3.0-TBA-GEN</v>
      </c>
      <c r="I222" s="133">
        <f ca="1">[2]!YBWORKDAY(EDATE(Base_Date, BA222), -1, "USD")</f>
        <v>40512</v>
      </c>
      <c r="J222" s="211"/>
      <c r="K222" s="217"/>
      <c r="L222" s="80"/>
      <c r="M222" s="81"/>
      <c r="N222" s="73"/>
      <c r="O222" s="73"/>
      <c r="P222" s="80"/>
      <c r="Q222" s="82"/>
      <c r="R222" s="80"/>
      <c r="S222" s="83"/>
      <c r="T222" s="80"/>
      <c r="U222" s="83"/>
      <c r="V222" s="84"/>
      <c r="W222" s="85"/>
      <c r="X222" s="185"/>
      <c r="Y222" s="80"/>
      <c r="Z222" s="82"/>
      <c r="AA222" s="82"/>
      <c r="AB222" s="82"/>
      <c r="AC222" s="187"/>
      <c r="AD222" s="189"/>
      <c r="AE222" s="85"/>
      <c r="AF222" s="86"/>
      <c r="AG222" s="80"/>
      <c r="AH222" s="80"/>
      <c r="AI222" s="80"/>
      <c r="AJ222" s="83"/>
      <c r="AK222" s="187"/>
      <c r="AL222" s="192"/>
      <c r="AM222" s="83"/>
      <c r="AN222" s="80"/>
      <c r="AO222" s="109"/>
      <c r="AP222" s="194"/>
      <c r="AQ222" s="199"/>
      <c r="AY222" s="67" t="e">
        <f t="shared" ca="1" si="1023"/>
        <v>#VALUE!</v>
      </c>
      <c r="BA222" s="67">
        <f t="shared" si="1024"/>
        <v>-52</v>
      </c>
    </row>
    <row r="223" spans="1:64" s="68" customFormat="1" ht="15" hidden="1">
      <c r="C223" s="70">
        <f t="shared" ca="1" si="1018"/>
        <v>40553</v>
      </c>
      <c r="D223" s="70">
        <f t="shared" ca="1" si="1019"/>
        <v>40578</v>
      </c>
      <c r="E223" s="68" t="str">
        <f t="shared" ca="1" si="1020"/>
        <v>FNMA3.0-TBA-Jan</v>
      </c>
      <c r="F223" s="68" t="str">
        <f t="shared" ca="1" si="1021"/>
        <v>FNMA3.0-TBA-Feb</v>
      </c>
      <c r="G223" s="68" t="str">
        <f t="shared" si="1022"/>
        <v>FNMA3.0-TBA-GEN</v>
      </c>
      <c r="I223" s="133">
        <f ca="1">[2]!YBWORKDAY(EDATE(Base_Date, BA223), -1, "USD")</f>
        <v>40543</v>
      </c>
      <c r="J223" s="269"/>
      <c r="K223" s="80"/>
      <c r="L223" s="80"/>
      <c r="M223" s="81"/>
      <c r="N223" s="73"/>
      <c r="O223" s="73"/>
      <c r="P223" s="80"/>
      <c r="Q223" s="82"/>
      <c r="R223" s="80"/>
      <c r="S223" s="83"/>
      <c r="T223" s="80"/>
      <c r="U223" s="83"/>
      <c r="V223" s="84"/>
      <c r="W223" s="85"/>
      <c r="X223" s="185"/>
      <c r="Y223" s="80"/>
      <c r="Z223" s="82"/>
      <c r="AA223" s="82"/>
      <c r="AB223" s="82"/>
      <c r="AC223" s="187"/>
      <c r="AD223" s="189"/>
      <c r="AE223" s="85"/>
      <c r="AF223" s="86"/>
      <c r="AG223" s="80"/>
      <c r="AH223" s="83"/>
      <c r="AI223" s="80"/>
      <c r="AJ223" s="83"/>
      <c r="AK223" s="187"/>
      <c r="AL223" s="192"/>
      <c r="AM223" s="83"/>
      <c r="AN223" s="80"/>
      <c r="AO223" s="109"/>
      <c r="AP223" s="194"/>
      <c r="AQ223" s="200"/>
      <c r="AR223" s="204"/>
      <c r="AS223" s="123"/>
      <c r="AX223" s="207" t="str">
        <f ca="1">[2]!YBHIST($I$208,$I223,J$25,"sec","")</f>
        <v>E</v>
      </c>
      <c r="AY223" s="205" t="str">
        <f ca="1">[2]!YBPRICE($I$208,AX223&amp;"d","Market","AccruedInterest","Swap",$I223,"LMMSkew","","Model",100,"")</f>
        <v>E</v>
      </c>
      <c r="BA223" s="67">
        <f t="shared" si="1024"/>
        <v>-51</v>
      </c>
    </row>
    <row r="224" spans="1:64" s="68" customFormat="1" ht="15" hidden="1">
      <c r="C224" s="70">
        <f ca="1">I224+10</f>
        <v>40584</v>
      </c>
      <c r="D224" s="70">
        <f t="shared" ca="1" si="1019"/>
        <v>40609</v>
      </c>
      <c r="E224" s="68" t="str">
        <f t="shared" ca="1" si="1020"/>
        <v>FNMA3.0-TBA-Feb</v>
      </c>
      <c r="F224" s="68" t="str">
        <f t="shared" ca="1" si="1021"/>
        <v>FNMA3.0-TBA-Mar</v>
      </c>
      <c r="G224" s="68" t="str">
        <f t="shared" si="1022"/>
        <v>FNMA3.0-TBA-GEN</v>
      </c>
      <c r="I224" s="133">
        <f ca="1">[2]!YBWORKDAY(EDATE(Base_Date, BA224), -1, "USD")</f>
        <v>40574</v>
      </c>
      <c r="J224" s="236"/>
      <c r="K224" s="80"/>
      <c r="L224" s="80"/>
      <c r="M224" s="81"/>
      <c r="N224" s="73"/>
      <c r="O224" s="73"/>
      <c r="P224" s="80"/>
      <c r="Q224" s="82"/>
      <c r="R224" s="80"/>
      <c r="S224" s="83"/>
      <c r="T224" s="80"/>
      <c r="U224" s="83"/>
      <c r="V224" s="84"/>
      <c r="W224" s="85"/>
      <c r="X224" s="185"/>
      <c r="Y224" s="80"/>
      <c r="Z224" s="82"/>
      <c r="AA224" s="82"/>
      <c r="AB224" s="82"/>
      <c r="AC224" s="187"/>
      <c r="AD224" s="189"/>
      <c r="AE224" s="85"/>
      <c r="AF224" s="86"/>
      <c r="AG224" s="80"/>
      <c r="AH224" s="83"/>
      <c r="AI224" s="80"/>
      <c r="AJ224" s="83"/>
      <c r="AK224" s="187"/>
      <c r="AL224" s="192"/>
      <c r="AM224" s="83"/>
      <c r="AN224" s="80"/>
      <c r="AO224" s="109"/>
      <c r="AP224" s="194"/>
      <c r="AQ224" s="200"/>
      <c r="AR224" s="233"/>
      <c r="AS224" s="232"/>
      <c r="AX224" s="207" t="str">
        <f ca="1">[2]!YBHIST($I$208,$I224,J$25,"sec","")</f>
        <v>E</v>
      </c>
      <c r="AY224" s="205" t="str">
        <f ca="1">[2]!YBPRICE($I$208,AX224&amp;"d","Market","AccruedInterest","Swap",$I224,"LMMSkew","","Model",100,"")</f>
        <v>E</v>
      </c>
      <c r="BA224" s="67">
        <f t="shared" si="1024"/>
        <v>-50</v>
      </c>
    </row>
    <row r="225" spans="1:53" s="68" customFormat="1" ht="15" hidden="1">
      <c r="C225" s="70">
        <f t="shared" ref="C225:C249" ca="1" si="1025">I225+10</f>
        <v>40612</v>
      </c>
      <c r="D225" s="70">
        <f t="shared" ca="1" si="1019"/>
        <v>40637</v>
      </c>
      <c r="E225" s="68" t="str">
        <f t="shared" ca="1" si="1020"/>
        <v>FNMA3.0-TBA-Mar</v>
      </c>
      <c r="F225" s="68" t="str">
        <f t="shared" ca="1" si="1021"/>
        <v>FNMA3.0-TBA-Apr</v>
      </c>
      <c r="G225" s="68" t="str">
        <f t="shared" si="1022"/>
        <v>FNMA3.0-TBA-GEN</v>
      </c>
      <c r="I225" s="133">
        <f ca="1">[2]!YBWORKDAY(EDATE(Base_Date, BA225), -1, "USD")</f>
        <v>40602</v>
      </c>
      <c r="J225" s="235"/>
      <c r="K225" s="80"/>
      <c r="L225" s="80"/>
      <c r="M225" s="81"/>
      <c r="N225" s="73"/>
      <c r="O225" s="170"/>
      <c r="P225" s="80"/>
      <c r="Q225" s="82"/>
      <c r="R225" s="80"/>
      <c r="S225" s="83"/>
      <c r="T225" s="80"/>
      <c r="U225" s="83"/>
      <c r="V225" s="84"/>
      <c r="W225" s="172"/>
      <c r="X225" s="185"/>
      <c r="Y225" s="80"/>
      <c r="Z225" s="82"/>
      <c r="AA225" s="82"/>
      <c r="AB225" s="82"/>
      <c r="AC225" s="187"/>
      <c r="AD225" s="189"/>
      <c r="AE225" s="172"/>
      <c r="AF225" s="86"/>
      <c r="AG225" s="80"/>
      <c r="AH225" s="83"/>
      <c r="AI225" s="80"/>
      <c r="AJ225" s="83"/>
      <c r="AK225" s="187"/>
      <c r="AL225" s="192"/>
      <c r="AM225" s="83"/>
      <c r="AN225" s="80"/>
      <c r="AO225" s="109"/>
      <c r="AP225" s="194"/>
      <c r="AQ225" s="200"/>
      <c r="AR225" s="204"/>
      <c r="AS225" s="221"/>
      <c r="AX225" s="207" t="str">
        <f ca="1">[2]!YBHIST($I$208,$I225,J$25,"sec","")</f>
        <v>E</v>
      </c>
      <c r="AY225" s="205" t="str">
        <f ca="1">[2]!YBPRICE($I$208,AX225&amp;"d","Market","AccruedInterest","Swap",$I225,"LMMSkew","","Model",100,"")</f>
        <v>E</v>
      </c>
      <c r="BA225" s="67">
        <f t="shared" si="1024"/>
        <v>-49</v>
      </c>
    </row>
    <row r="226" spans="1:53" s="68" customFormat="1" ht="15" hidden="1">
      <c r="C226" s="70">
        <f t="shared" ca="1" si="1025"/>
        <v>40643</v>
      </c>
      <c r="D226" s="70">
        <f t="shared" ca="1" si="1019"/>
        <v>40668</v>
      </c>
      <c r="E226" s="68" t="str">
        <f t="shared" ca="1" si="1020"/>
        <v>FNMA3.0-TBA-Apr</v>
      </c>
      <c r="F226" s="68" t="str">
        <f t="shared" ca="1" si="1021"/>
        <v>FNMA3.0-TBA-May</v>
      </c>
      <c r="G226" s="68" t="str">
        <f t="shared" si="1022"/>
        <v>FNMA3.0-TBA-GEN</v>
      </c>
      <c r="I226" s="133">
        <f ca="1">[2]!YBWORKDAY(EDATE(Base_Date, BA226), -1, "USD")</f>
        <v>40633</v>
      </c>
      <c r="J226" s="216"/>
      <c r="K226" s="80"/>
      <c r="L226" s="80"/>
      <c r="M226" s="81"/>
      <c r="N226" s="73"/>
      <c r="O226" s="170"/>
      <c r="P226" s="80"/>
      <c r="Q226" s="82"/>
      <c r="R226" s="80"/>
      <c r="S226" s="83"/>
      <c r="T226" s="80"/>
      <c r="U226" s="83"/>
      <c r="V226" s="84"/>
      <c r="W226" s="172"/>
      <c r="X226" s="185"/>
      <c r="Y226" s="80"/>
      <c r="Z226" s="82"/>
      <c r="AA226" s="82"/>
      <c r="AB226" s="82"/>
      <c r="AC226" s="187"/>
      <c r="AD226" s="189"/>
      <c r="AE226" s="172"/>
      <c r="AF226" s="86"/>
      <c r="AG226" s="80"/>
      <c r="AH226" s="83"/>
      <c r="AI226" s="80"/>
      <c r="AJ226" s="83"/>
      <c r="AK226" s="187"/>
      <c r="AL226" s="192"/>
      <c r="AM226" s="83"/>
      <c r="AN226" s="80"/>
      <c r="AO226" s="109"/>
      <c r="AP226" s="194"/>
      <c r="AQ226" s="200"/>
      <c r="AR226" s="204"/>
      <c r="AS226" s="221"/>
      <c r="AX226" s="207" t="str">
        <f ca="1">[2]!YBHIST($I$208,$I226,J$25,"sec","")</f>
        <v>E</v>
      </c>
      <c r="AY226" s="205" t="str">
        <f ca="1">[2]!YBPRICE($I$208,AX226&amp;"d","Market","AccruedInterest","Swap",$I226,"LMMSkew","","Model",100,"")</f>
        <v>E</v>
      </c>
      <c r="BA226" s="67">
        <f t="shared" si="1024"/>
        <v>-48</v>
      </c>
    </row>
    <row r="227" spans="1:53" s="68" customFormat="1" ht="15" hidden="1">
      <c r="C227" s="70">
        <f t="shared" ca="1" si="1025"/>
        <v>40672</v>
      </c>
      <c r="D227" s="70">
        <f t="shared" ca="1" si="1019"/>
        <v>40697</v>
      </c>
      <c r="E227" s="68" t="str">
        <f t="shared" ca="1" si="1020"/>
        <v>FNMA3.0-TBA-May</v>
      </c>
      <c r="F227" s="68" t="str">
        <f t="shared" ca="1" si="1021"/>
        <v>FNMA3.0-TBA-Jun</v>
      </c>
      <c r="G227" s="68" t="str">
        <f t="shared" si="1022"/>
        <v>FNMA3.0-TBA-GEN</v>
      </c>
      <c r="I227" s="133">
        <f ca="1">[2]!YBWORKDAY(EDATE(Base_Date, BA227), -1, "USD")</f>
        <v>40662</v>
      </c>
      <c r="J227" s="217"/>
      <c r="K227" s="80"/>
      <c r="L227" s="80"/>
      <c r="M227" s="81"/>
      <c r="N227" s="73"/>
      <c r="O227" s="170"/>
      <c r="P227" s="80"/>
      <c r="Q227" s="82"/>
      <c r="R227" s="80"/>
      <c r="S227" s="83"/>
      <c r="T227" s="80"/>
      <c r="U227" s="83"/>
      <c r="V227" s="84"/>
      <c r="W227" s="172"/>
      <c r="X227" s="185"/>
      <c r="Y227" s="80"/>
      <c r="Z227" s="82"/>
      <c r="AA227" s="82"/>
      <c r="AB227" s="82"/>
      <c r="AC227" s="187"/>
      <c r="AD227" s="189"/>
      <c r="AE227" s="172"/>
      <c r="AF227" s="86"/>
      <c r="AG227" s="80"/>
      <c r="AH227" s="83"/>
      <c r="AI227" s="80"/>
      <c r="AJ227" s="83"/>
      <c r="AK227" s="187"/>
      <c r="AL227" s="192"/>
      <c r="AM227" s="83"/>
      <c r="AN227" s="80"/>
      <c r="AO227" s="109"/>
      <c r="AP227" s="194"/>
      <c r="AQ227" s="200"/>
      <c r="AR227" s="204"/>
      <c r="AS227" s="221"/>
      <c r="AX227" s="207" t="str">
        <f ca="1">[2]!YBHIST($I$208,$I227,J$25,"sec","")</f>
        <v>E</v>
      </c>
      <c r="AY227" s="205" t="str">
        <f ca="1">[2]!YBPRICE($I$208,AX227&amp;"d","Market","AccruedInterest","Swap",$I227,"LMMSkew","","Model",100,"")</f>
        <v>E</v>
      </c>
      <c r="BA227" s="67">
        <f t="shared" si="1024"/>
        <v>-47</v>
      </c>
    </row>
    <row r="228" spans="1:53" s="68" customFormat="1" ht="15" hidden="1">
      <c r="C228" s="70">
        <f t="shared" ca="1" si="1025"/>
        <v>40704</v>
      </c>
      <c r="D228" s="70">
        <f t="shared" ca="1" si="1019"/>
        <v>40729</v>
      </c>
      <c r="E228" s="68" t="str">
        <f t="shared" ca="1" si="1020"/>
        <v>FNMA3.0-TBA-Jun</v>
      </c>
      <c r="F228" s="68" t="str">
        <f t="shared" ca="1" si="1021"/>
        <v>FNMA3.0-TBA-Jul</v>
      </c>
      <c r="G228" s="68" t="str">
        <f t="shared" si="1022"/>
        <v>FNMA3.0-TBA-GEN</v>
      </c>
      <c r="I228" s="133">
        <f ca="1">[2]!YBWORKDAY(EDATE(Base_Date, BA228), -1, "USD")</f>
        <v>40694</v>
      </c>
      <c r="J228" s="234"/>
      <c r="K228" s="237"/>
      <c r="L228" s="237"/>
      <c r="M228" s="238"/>
      <c r="N228" s="239"/>
      <c r="O228" s="240"/>
      <c r="P228" s="237"/>
      <c r="Q228" s="171"/>
      <c r="R228" s="237"/>
      <c r="S228" s="241"/>
      <c r="T228" s="237"/>
      <c r="U228" s="241"/>
      <c r="V228" s="242"/>
      <c r="W228" s="243"/>
      <c r="X228" s="244"/>
      <c r="Y228" s="237"/>
      <c r="Z228" s="171"/>
      <c r="AA228" s="171"/>
      <c r="AB228" s="171"/>
      <c r="AC228" s="245"/>
      <c r="AD228" s="246"/>
      <c r="AE228" s="243"/>
      <c r="AF228" s="247"/>
      <c r="AG228" s="237"/>
      <c r="AH228" s="241"/>
      <c r="AI228" s="237"/>
      <c r="AJ228" s="241"/>
      <c r="AK228" s="245"/>
      <c r="AL228" s="248"/>
      <c r="AM228" s="241"/>
      <c r="AN228" s="237"/>
      <c r="AO228" s="203"/>
      <c r="AP228" s="249"/>
      <c r="AQ228" s="250"/>
      <c r="AR228" s="204"/>
      <c r="AS228" s="221"/>
      <c r="AX228" s="207" t="str">
        <f ca="1">[2]!YBHIST($I$208,$I228,J$25,"sec","")</f>
        <v>E</v>
      </c>
      <c r="AY228" s="205" t="str">
        <f ca="1">[2]!YBPRICE($I$208,AX228&amp;"d","Market","AccruedInterest","Swap",$I228,"LMMSkew","","Model",100,"")</f>
        <v>E</v>
      </c>
      <c r="BA228" s="67">
        <f t="shared" si="1024"/>
        <v>-46</v>
      </c>
    </row>
    <row r="229" spans="1:53" s="68" customFormat="1" ht="15" hidden="1">
      <c r="C229" s="70">
        <f t="shared" ca="1" si="1025"/>
        <v>40734</v>
      </c>
      <c r="D229" s="70">
        <f t="shared" ca="1" si="1019"/>
        <v>40759</v>
      </c>
      <c r="E229" s="68" t="str">
        <f t="shared" ca="1" si="1020"/>
        <v>FNMA3.0-TBA-Jul</v>
      </c>
      <c r="F229" s="68" t="str">
        <f t="shared" ca="1" si="1021"/>
        <v>FNMA3.0-TBA-Aug</v>
      </c>
      <c r="G229" s="68" t="str">
        <f t="shared" si="1022"/>
        <v>FNMA3.0-TBA-GEN</v>
      </c>
      <c r="I229" s="133">
        <f ca="1">[2]!YBWORKDAY(EDATE(Base_Date, BA229), -1, "USD")</f>
        <v>40724</v>
      </c>
      <c r="J229" s="235"/>
      <c r="K229" s="253"/>
      <c r="L229" s="253"/>
      <c r="M229" s="254"/>
      <c r="N229" s="255"/>
      <c r="O229" s="256"/>
      <c r="P229" s="253"/>
      <c r="Q229" s="257"/>
      <c r="R229" s="253"/>
      <c r="S229" s="258"/>
      <c r="T229" s="253"/>
      <c r="U229" s="258"/>
      <c r="V229" s="259"/>
      <c r="W229" s="260"/>
      <c r="X229" s="261"/>
      <c r="Y229" s="253"/>
      <c r="Z229" s="257"/>
      <c r="AA229" s="257"/>
      <c r="AB229" s="257"/>
      <c r="AC229" s="262"/>
      <c r="AD229" s="263"/>
      <c r="AE229" s="260"/>
      <c r="AF229" s="264"/>
      <c r="AG229" s="253"/>
      <c r="AH229" s="258"/>
      <c r="AI229" s="253"/>
      <c r="AJ229" s="258"/>
      <c r="AK229" s="262"/>
      <c r="AL229" s="265"/>
      <c r="AM229" s="258"/>
      <c r="AN229" s="253"/>
      <c r="AO229" s="266"/>
      <c r="AP229" s="267"/>
      <c r="AQ229" s="268"/>
      <c r="AR229" s="204"/>
      <c r="AS229" s="221"/>
      <c r="AX229" s="207" t="str">
        <f ca="1">[2]!YBHIST($I$208,$I229,J$25,"sec","")</f>
        <v>E</v>
      </c>
      <c r="AY229" s="205" t="str">
        <f ca="1">[2]!YBPRICE($I$208,AX229&amp;"d","Market","AccruedInterest","Swap",$I229,"LMMSkew","","Model",100,"")</f>
        <v>E</v>
      </c>
      <c r="BA229" s="67">
        <f t="shared" si="1024"/>
        <v>-45</v>
      </c>
    </row>
    <row r="230" spans="1:53" s="68" customFormat="1" ht="15" hidden="1">
      <c r="C230" s="70">
        <f t="shared" ca="1" si="1025"/>
        <v>40763</v>
      </c>
      <c r="D230" s="70">
        <f t="shared" ca="1" si="1019"/>
        <v>40788</v>
      </c>
      <c r="E230" s="68" t="str">
        <f t="shared" ca="1" si="1020"/>
        <v>FNMA3.0-TBA-Aug</v>
      </c>
      <c r="F230" s="68" t="str">
        <f t="shared" ca="1" si="1021"/>
        <v>FNMA3.0-TBA-Sep</v>
      </c>
      <c r="G230" s="68" t="str">
        <f t="shared" si="1022"/>
        <v>FNMA3.0-TBA-GEN</v>
      </c>
      <c r="I230" s="133">
        <f ca="1">[2]!YBWORKDAY(EDATE(Base_Date, BA230), -1, "USD")</f>
        <v>40753</v>
      </c>
      <c r="J230" s="216"/>
      <c r="K230" s="134"/>
      <c r="L230" s="134"/>
      <c r="M230" s="135"/>
      <c r="N230" s="136"/>
      <c r="O230" s="251"/>
      <c r="P230" s="134"/>
      <c r="Q230" s="137"/>
      <c r="R230" s="134"/>
      <c r="S230" s="138"/>
      <c r="T230" s="134"/>
      <c r="U230" s="138"/>
      <c r="V230" s="139"/>
      <c r="W230" s="173"/>
      <c r="X230" s="184"/>
      <c r="Y230" s="134"/>
      <c r="Z230" s="137"/>
      <c r="AA230" s="137"/>
      <c r="AB230" s="137"/>
      <c r="AC230" s="186"/>
      <c r="AD230" s="188"/>
      <c r="AE230" s="173"/>
      <c r="AF230" s="141"/>
      <c r="AG230" s="134"/>
      <c r="AH230" s="138"/>
      <c r="AI230" s="134"/>
      <c r="AJ230" s="138"/>
      <c r="AK230" s="186"/>
      <c r="AL230" s="191"/>
      <c r="AM230" s="138"/>
      <c r="AN230" s="134"/>
      <c r="AO230" s="142"/>
      <c r="AP230" s="193"/>
      <c r="AQ230" s="252"/>
      <c r="AR230" s="204"/>
      <c r="AS230" s="221"/>
      <c r="AX230" s="207" t="str">
        <f ca="1">[2]!YBHIST($I$208,$I230,J$25,"sec","")</f>
        <v>E</v>
      </c>
      <c r="AY230" s="205" t="str">
        <f ca="1">[2]!YBPRICE($I$208,AX230&amp;"d","Market","AccruedInterest","Swap",$I230,"LMMSkew","","Model",100,"")</f>
        <v>E</v>
      </c>
      <c r="BA230" s="67">
        <f t="shared" si="1024"/>
        <v>-44</v>
      </c>
    </row>
    <row r="231" spans="1:53" s="68" customFormat="1" ht="15" hidden="1">
      <c r="C231" s="70">
        <f t="shared" ca="1" si="1025"/>
        <v>40796</v>
      </c>
      <c r="D231" s="70">
        <f t="shared" ca="1" si="1019"/>
        <v>40821</v>
      </c>
      <c r="E231" s="68" t="str">
        <f t="shared" ca="1" si="1020"/>
        <v>FNMA3.0-TBA-Sep</v>
      </c>
      <c r="F231" s="68" t="str">
        <f t="shared" ca="1" si="1021"/>
        <v>FNMA3.0-TBA-Oct</v>
      </c>
      <c r="G231" s="68" t="str">
        <f t="shared" si="1022"/>
        <v>FNMA3.0-TBA-GEN</v>
      </c>
      <c r="I231" s="133">
        <f ca="1">[2]!YBWORKDAY(EDATE(Base_Date, BA231), -1, "USD")</f>
        <v>40786</v>
      </c>
      <c r="J231" s="234"/>
      <c r="K231" s="237"/>
      <c r="L231" s="237"/>
      <c r="M231" s="238"/>
      <c r="N231" s="239"/>
      <c r="O231" s="240"/>
      <c r="P231" s="237"/>
      <c r="Q231" s="171"/>
      <c r="R231" s="237"/>
      <c r="S231" s="241"/>
      <c r="T231" s="237"/>
      <c r="U231" s="241"/>
      <c r="V231" s="242"/>
      <c r="W231" s="243"/>
      <c r="X231" s="244"/>
      <c r="Y231" s="237"/>
      <c r="Z231" s="171"/>
      <c r="AA231" s="171"/>
      <c r="AB231" s="171"/>
      <c r="AC231" s="245"/>
      <c r="AD231" s="246"/>
      <c r="AE231" s="243"/>
      <c r="AF231" s="247"/>
      <c r="AG231" s="237"/>
      <c r="AH231" s="241"/>
      <c r="AI231" s="237"/>
      <c r="AJ231" s="241"/>
      <c r="AK231" s="245"/>
      <c r="AL231" s="248"/>
      <c r="AM231" s="241"/>
      <c r="AN231" s="237"/>
      <c r="AO231" s="203"/>
      <c r="AP231" s="249"/>
      <c r="AQ231" s="250"/>
      <c r="AR231" s="204"/>
      <c r="AS231" s="221"/>
      <c r="AX231" s="207" t="str">
        <f ca="1">[2]!YBHIST($I$208,$I231,J$25,"sec","")</f>
        <v>E</v>
      </c>
      <c r="AY231" s="205" t="str">
        <f ca="1">[2]!YBPRICE($I$208,AX231&amp;"d","Market","AccruedInterest","Swap",$I231,"LMMSkew","","Model",100,"")</f>
        <v>E</v>
      </c>
      <c r="BA231" s="67">
        <f t="shared" si="1024"/>
        <v>-43</v>
      </c>
    </row>
    <row r="232" spans="1:53" s="68" customFormat="1" ht="15" hidden="1">
      <c r="C232" s="70">
        <f t="shared" ca="1" si="1025"/>
        <v>40826</v>
      </c>
      <c r="D232" s="70">
        <f t="shared" ca="1" si="1019"/>
        <v>40851</v>
      </c>
      <c r="E232" s="68" t="str">
        <f t="shared" ca="1" si="1020"/>
        <v>FNMA3.0-TBA-Oct</v>
      </c>
      <c r="F232" s="68" t="str">
        <f t="shared" ca="1" si="1021"/>
        <v>FNMA3.0-TBA-Nov</v>
      </c>
      <c r="G232" s="68" t="str">
        <f t="shared" si="1022"/>
        <v>FNMA3.0-TBA-GEN</v>
      </c>
      <c r="I232" s="133">
        <f ca="1">[2]!YBWORKDAY(EDATE(Base_Date, BA232), -1, "USD")</f>
        <v>40816</v>
      </c>
      <c r="J232" s="235"/>
      <c r="K232" s="253"/>
      <c r="L232" s="253"/>
      <c r="M232" s="254"/>
      <c r="N232" s="255"/>
      <c r="O232" s="256"/>
      <c r="P232" s="253"/>
      <c r="Q232" s="257"/>
      <c r="R232" s="253"/>
      <c r="S232" s="258"/>
      <c r="T232" s="253"/>
      <c r="U232" s="258"/>
      <c r="V232" s="259"/>
      <c r="W232" s="260"/>
      <c r="X232" s="261"/>
      <c r="Y232" s="253"/>
      <c r="Z232" s="257"/>
      <c r="AA232" s="257"/>
      <c r="AB232" s="257"/>
      <c r="AC232" s="262"/>
      <c r="AD232" s="263"/>
      <c r="AE232" s="260"/>
      <c r="AF232" s="264"/>
      <c r="AG232" s="253"/>
      <c r="AH232" s="258"/>
      <c r="AI232" s="253"/>
      <c r="AJ232" s="258"/>
      <c r="AK232" s="262"/>
      <c r="AL232" s="265"/>
      <c r="AM232" s="258"/>
      <c r="AN232" s="253"/>
      <c r="AO232" s="266"/>
      <c r="AP232" s="267"/>
      <c r="AQ232" s="268"/>
      <c r="AR232" s="204"/>
      <c r="AS232" s="221"/>
      <c r="AX232" s="207" t="str">
        <f ca="1">[2]!YBHIST($I$208,$I232,J$25,"sec","")</f>
        <v>E</v>
      </c>
      <c r="AY232" s="205" t="str">
        <f ca="1">[2]!YBPRICE($I$208,AX232&amp;"d","Market","AccruedInterest","Swap",$I232,"LMMSkew","","Model",100,"")</f>
        <v>E</v>
      </c>
      <c r="BA232" s="67">
        <f t="shared" si="1024"/>
        <v>-42</v>
      </c>
    </row>
    <row r="233" spans="1:53" s="68" customFormat="1" ht="15" hidden="1">
      <c r="C233" s="70">
        <f t="shared" ca="1" si="1025"/>
        <v>40857</v>
      </c>
      <c r="D233" s="70">
        <f t="shared" ca="1" si="1019"/>
        <v>40882</v>
      </c>
      <c r="E233" s="68" t="str">
        <f t="shared" ca="1" si="1020"/>
        <v>FNMA3.0-TBA-Nov</v>
      </c>
      <c r="F233" s="68" t="str">
        <f t="shared" ca="1" si="1021"/>
        <v>FNMA3.0-TBA-Dec</v>
      </c>
      <c r="G233" s="68" t="str">
        <f t="shared" si="1022"/>
        <v>FNMA3.0-TBA-GEN</v>
      </c>
      <c r="I233" s="133">
        <f ca="1">[2]!YBWORKDAY(EDATE(Base_Date, BA233), -1, "USD")</f>
        <v>40847</v>
      </c>
      <c r="J233" s="216"/>
      <c r="K233" s="134"/>
      <c r="L233" s="134"/>
      <c r="M233" s="135"/>
      <c r="N233" s="136"/>
      <c r="O233" s="251"/>
      <c r="P233" s="134"/>
      <c r="Q233" s="137"/>
      <c r="R233" s="134"/>
      <c r="S233" s="138"/>
      <c r="T233" s="134"/>
      <c r="U233" s="138"/>
      <c r="V233" s="139"/>
      <c r="W233" s="173"/>
      <c r="X233" s="184"/>
      <c r="Y233" s="134"/>
      <c r="Z233" s="137"/>
      <c r="AA233" s="137"/>
      <c r="AB233" s="137"/>
      <c r="AC233" s="186"/>
      <c r="AD233" s="188"/>
      <c r="AE233" s="173"/>
      <c r="AF233" s="141"/>
      <c r="AG233" s="134"/>
      <c r="AH233" s="138"/>
      <c r="AI233" s="134"/>
      <c r="AJ233" s="138"/>
      <c r="AK233" s="186"/>
      <c r="AL233" s="191"/>
      <c r="AM233" s="138"/>
      <c r="AN233" s="134"/>
      <c r="AO233" s="142"/>
      <c r="AP233" s="193"/>
      <c r="AQ233" s="252"/>
      <c r="AR233" s="204"/>
      <c r="AS233" s="221"/>
      <c r="AX233" s="207" t="str">
        <f ca="1">[2]!YBHIST($I$208,$I233,J$25,"sec","")</f>
        <v>E</v>
      </c>
      <c r="AY233" s="205" t="str">
        <f ca="1">[2]!YBPRICE($I$208,AX233&amp;"d","Market","AccruedInterest","Swap",$I233,"LMMSkew","","Model",100,"")</f>
        <v>E</v>
      </c>
      <c r="BA233" s="67">
        <f t="shared" si="1024"/>
        <v>-41</v>
      </c>
    </row>
    <row r="234" spans="1:53" s="68" customFormat="1" ht="15" hidden="1">
      <c r="C234" s="70">
        <f t="shared" ca="1" si="1025"/>
        <v>40887</v>
      </c>
      <c r="D234" s="70">
        <f t="shared" ca="1" si="1019"/>
        <v>40912</v>
      </c>
      <c r="E234" s="68" t="str">
        <f t="shared" ca="1" si="1020"/>
        <v>FNMA3.0-TBA-Dec</v>
      </c>
      <c r="F234" s="68" t="str">
        <f t="shared" ca="1" si="1021"/>
        <v>FNMA3.0-TBA-Jan</v>
      </c>
      <c r="G234" s="68" t="str">
        <f t="shared" si="1022"/>
        <v>FNMA3.0-TBA-GEN</v>
      </c>
      <c r="I234" s="133">
        <f ca="1">[2]!YBWORKDAY(EDATE(Base_Date, BA234), -1, "USD")</f>
        <v>40877</v>
      </c>
      <c r="J234" s="217"/>
      <c r="K234" s="80"/>
      <c r="L234" s="80"/>
      <c r="M234" s="81"/>
      <c r="N234" s="73"/>
      <c r="O234" s="170"/>
      <c r="P234" s="80"/>
      <c r="Q234" s="82"/>
      <c r="R234" s="80"/>
      <c r="S234" s="83"/>
      <c r="T234" s="80"/>
      <c r="U234" s="83"/>
      <c r="V234" s="84"/>
      <c r="W234" s="172"/>
      <c r="X234" s="185"/>
      <c r="Y234" s="80"/>
      <c r="Z234" s="82"/>
      <c r="AA234" s="82"/>
      <c r="AB234" s="82"/>
      <c r="AC234" s="187"/>
      <c r="AD234" s="189"/>
      <c r="AE234" s="172"/>
      <c r="AF234" s="86"/>
      <c r="AG234" s="80"/>
      <c r="AH234" s="83"/>
      <c r="AI234" s="80"/>
      <c r="AJ234" s="83"/>
      <c r="AK234" s="187"/>
      <c r="AL234" s="192"/>
      <c r="AM234" s="83"/>
      <c r="AN234" s="80"/>
      <c r="AO234" s="109"/>
      <c r="AP234" s="194"/>
      <c r="AQ234" s="200"/>
      <c r="AR234" s="204"/>
      <c r="AS234" s="221"/>
      <c r="AX234" s="207" t="str">
        <f ca="1">[2]!YBHIST($I$208,$I234,J$25,"sec","")</f>
        <v>E</v>
      </c>
      <c r="AY234" s="205" t="str">
        <f ca="1">[2]!YBPRICE($I$208,AX234&amp;"d","Market","AccruedInterest","Swap",$I234,"LMMSkew","","Model",100,"")</f>
        <v>E</v>
      </c>
      <c r="BA234" s="67">
        <f t="shared" si="1024"/>
        <v>-40</v>
      </c>
    </row>
    <row r="235" spans="1:53" s="68" customFormat="1" ht="15" hidden="1">
      <c r="C235" s="70">
        <f t="shared" ca="1" si="1025"/>
        <v>40917</v>
      </c>
      <c r="D235" s="70">
        <f t="shared" ca="1" si="1019"/>
        <v>40942</v>
      </c>
      <c r="E235" s="68" t="str">
        <f t="shared" ca="1" si="1020"/>
        <v>FNMA3.0-TBA-Jan</v>
      </c>
      <c r="F235" s="68" t="str">
        <f t="shared" ca="1" si="1021"/>
        <v>FNMA3.0-TBA-Feb</v>
      </c>
      <c r="G235" s="68" t="str">
        <f t="shared" si="1022"/>
        <v>FNMA3.0-TBA-GEN</v>
      </c>
      <c r="I235" s="133">
        <f ca="1">[2]!YBWORKDAY(EDATE(Base_Date, BA235), -1, "USD")</f>
        <v>40907</v>
      </c>
      <c r="J235" s="217"/>
      <c r="K235" s="80"/>
      <c r="L235" s="80"/>
      <c r="M235" s="81"/>
      <c r="N235" s="73"/>
      <c r="O235" s="170"/>
      <c r="P235" s="80"/>
      <c r="Q235" s="82"/>
      <c r="R235" s="80"/>
      <c r="S235" s="83"/>
      <c r="T235" s="80"/>
      <c r="U235" s="83"/>
      <c r="V235" s="84"/>
      <c r="W235" s="172"/>
      <c r="X235" s="185"/>
      <c r="Y235" s="80"/>
      <c r="Z235" s="82"/>
      <c r="AA235" s="82"/>
      <c r="AB235" s="82"/>
      <c r="AC235" s="187"/>
      <c r="AD235" s="189"/>
      <c r="AE235" s="172"/>
      <c r="AF235" s="86"/>
      <c r="AG235" s="80"/>
      <c r="AH235" s="83"/>
      <c r="AI235" s="80"/>
      <c r="AJ235" s="83"/>
      <c r="AK235" s="187"/>
      <c r="AL235" s="192"/>
      <c r="AM235" s="83"/>
      <c r="AN235" s="80"/>
      <c r="AO235" s="109"/>
      <c r="AP235" s="194"/>
      <c r="AQ235" s="200"/>
      <c r="AR235" s="204"/>
      <c r="AS235" s="221"/>
      <c r="AX235" s="207" t="str">
        <f ca="1">[2]!YBHIST($I$208,$I235,J$25,"sec","")</f>
        <v>E</v>
      </c>
      <c r="AY235" s="205" t="str">
        <f ca="1">[2]!YBPRICE($I$208,AX235&amp;"d","Market","AccruedInterest","Swap",$I235,"LMMSkew","","Model",100,"")</f>
        <v>E</v>
      </c>
      <c r="BA235" s="67">
        <f t="shared" si="1024"/>
        <v>-39</v>
      </c>
    </row>
    <row r="236" spans="1:53" s="68" customFormat="1" ht="15" hidden="1">
      <c r="C236" s="70">
        <f t="shared" ca="1" si="1025"/>
        <v>40949</v>
      </c>
      <c r="D236" s="70">
        <f t="shared" ca="1" si="1019"/>
        <v>40974</v>
      </c>
      <c r="E236" s="68" t="str">
        <f t="shared" ca="1" si="1020"/>
        <v>FNMA3.0-TBA-Feb</v>
      </c>
      <c r="F236" s="68" t="str">
        <f t="shared" ca="1" si="1021"/>
        <v>FNMA3.0-TBA-Mar</v>
      </c>
      <c r="G236" s="68" t="str">
        <f t="shared" si="1022"/>
        <v>FNMA3.0-TBA-GEN</v>
      </c>
      <c r="I236" s="133">
        <f ca="1">[2]!YBWORKDAY(EDATE(Base_Date, BA236), -1, "USD")</f>
        <v>40939</v>
      </c>
      <c r="J236" s="217"/>
      <c r="K236" s="80"/>
      <c r="L236" s="80"/>
      <c r="M236" s="81"/>
      <c r="N236" s="73"/>
      <c r="O236" s="170"/>
      <c r="P236" s="80"/>
      <c r="Q236" s="82"/>
      <c r="R236" s="80"/>
      <c r="S236" s="83"/>
      <c r="T236" s="80"/>
      <c r="U236" s="83"/>
      <c r="V236" s="84"/>
      <c r="W236" s="172"/>
      <c r="X236" s="185"/>
      <c r="Y236" s="80"/>
      <c r="Z236" s="82"/>
      <c r="AA236" s="82"/>
      <c r="AB236" s="82"/>
      <c r="AC236" s="187"/>
      <c r="AD236" s="189"/>
      <c r="AE236" s="172"/>
      <c r="AF236" s="86"/>
      <c r="AG236" s="80"/>
      <c r="AH236" s="83"/>
      <c r="AI236" s="80"/>
      <c r="AJ236" s="83"/>
      <c r="AK236" s="187"/>
      <c r="AL236" s="192"/>
      <c r="AM236" s="83"/>
      <c r="AN236" s="80"/>
      <c r="AO236" s="109"/>
      <c r="AP236" s="194"/>
      <c r="AQ236" s="200"/>
      <c r="AR236" s="204"/>
      <c r="AS236" s="221"/>
      <c r="AX236" s="207" t="str">
        <f ca="1">[2]!YBHIST($I$208,$I236,J$25,"sec","")</f>
        <v>E</v>
      </c>
      <c r="AY236" s="205" t="str">
        <f ca="1">[2]!YBPRICE($I$208,AX236&amp;"d","Market","AccruedInterest","Swap",$I236,"LMMSkew","","Model",100,"")</f>
        <v>E</v>
      </c>
      <c r="BA236" s="67">
        <f t="shared" si="1024"/>
        <v>-38</v>
      </c>
    </row>
    <row r="237" spans="1:53" s="68" customFormat="1" ht="15" hidden="1">
      <c r="C237" s="70">
        <f t="shared" ca="1" si="1025"/>
        <v>40978</v>
      </c>
      <c r="D237" s="70">
        <f t="shared" ca="1" si="1019"/>
        <v>41003</v>
      </c>
      <c r="E237" s="68" t="str">
        <f t="shared" ca="1" si="1020"/>
        <v>FNMA3.0-TBA-Mar</v>
      </c>
      <c r="F237" s="68" t="str">
        <f t="shared" ca="1" si="1021"/>
        <v>FNMA3.0-TBA-Apr</v>
      </c>
      <c r="G237" s="68" t="str">
        <f t="shared" si="1022"/>
        <v>FNMA3.0-TBA-GEN</v>
      </c>
      <c r="I237" s="133">
        <f ca="1">[2]!YBWORKDAY(EDATE(Base_Date, BA237), -1, "USD")</f>
        <v>40968</v>
      </c>
      <c r="J237" s="217"/>
      <c r="K237" s="80"/>
      <c r="L237" s="80"/>
      <c r="M237" s="81"/>
      <c r="N237" s="73"/>
      <c r="O237" s="170"/>
      <c r="P237" s="80"/>
      <c r="Q237" s="82"/>
      <c r="R237" s="80"/>
      <c r="S237" s="83"/>
      <c r="T237" s="80"/>
      <c r="U237" s="83"/>
      <c r="V237" s="84"/>
      <c r="W237" s="172"/>
      <c r="X237" s="185"/>
      <c r="Y237" s="80"/>
      <c r="Z237" s="82"/>
      <c r="AA237" s="82"/>
      <c r="AB237" s="82"/>
      <c r="AC237" s="187"/>
      <c r="AD237" s="189"/>
      <c r="AE237" s="172"/>
      <c r="AF237" s="86"/>
      <c r="AG237" s="80"/>
      <c r="AH237" s="83"/>
      <c r="AI237" s="80"/>
      <c r="AJ237" s="83"/>
      <c r="AK237" s="187"/>
      <c r="AL237" s="192"/>
      <c r="AM237" s="83"/>
      <c r="AN237" s="80"/>
      <c r="AO237" s="109"/>
      <c r="AP237" s="194"/>
      <c r="AQ237" s="200"/>
      <c r="AR237" s="204"/>
      <c r="AS237" s="221"/>
      <c r="AX237" s="207" t="str">
        <f ca="1">[2]!YBHIST($I$208,$I237,J$25,"sec","")</f>
        <v>E</v>
      </c>
      <c r="AY237" s="205" t="str">
        <f ca="1">[2]!YBPRICE($I$208,AX237&amp;"d","Market","AccruedInterest","Swap",$I237,"LMMSkew","","Model",100,"")</f>
        <v>E</v>
      </c>
      <c r="BA237" s="67">
        <f t="shared" si="1024"/>
        <v>-37</v>
      </c>
    </row>
    <row r="238" spans="1:53" ht="15" hidden="1" customHeight="1">
      <c r="A238" s="67" t="s">
        <v>81</v>
      </c>
      <c r="B238" s="69">
        <v>2.5</v>
      </c>
      <c r="C238" s="70">
        <f t="shared" ca="1" si="1025"/>
        <v>41008</v>
      </c>
      <c r="D238" s="70">
        <f ca="1">I238+35</f>
        <v>41033</v>
      </c>
      <c r="E238" s="70" t="str">
        <f t="shared" ca="1" si="1020"/>
        <v>FNMA3.0-TBA-Apr</v>
      </c>
      <c r="F238" s="70" t="str">
        <f t="shared" ca="1" si="1021"/>
        <v>FNMA3.0-TBA-May</v>
      </c>
      <c r="G238" s="70" t="str">
        <f>"FNMA"&amp;TEXT($J$23,"0.0")&amp;"-TBA-GEN"</f>
        <v>FNMA3.0-TBA-GEN</v>
      </c>
      <c r="H238" s="71"/>
      <c r="I238" s="133">
        <f ca="1">[2]!YBWORKDAY(EDATE(Base_Date, BA238), -1, "USD")</f>
        <v>40998</v>
      </c>
      <c r="J238" s="217"/>
      <c r="K238" s="80"/>
      <c r="L238" s="80"/>
      <c r="M238" s="81"/>
      <c r="N238" s="73"/>
      <c r="O238" s="170"/>
      <c r="P238" s="80"/>
      <c r="Q238" s="82"/>
      <c r="R238" s="80"/>
      <c r="S238" s="83"/>
      <c r="T238" s="80"/>
      <c r="U238" s="83"/>
      <c r="V238" s="84"/>
      <c r="W238" s="172"/>
      <c r="X238" s="185"/>
      <c r="Y238" s="80"/>
      <c r="Z238" s="82"/>
      <c r="AA238" s="82"/>
      <c r="AB238" s="82"/>
      <c r="AC238" s="187"/>
      <c r="AD238" s="189"/>
      <c r="AE238" s="172"/>
      <c r="AF238" s="86"/>
      <c r="AG238" s="80"/>
      <c r="AH238" s="83"/>
      <c r="AI238" s="80"/>
      <c r="AJ238" s="83"/>
      <c r="AK238" s="187"/>
      <c r="AL238" s="192"/>
      <c r="AM238" s="83"/>
      <c r="AN238" s="80"/>
      <c r="AO238" s="109"/>
      <c r="AP238" s="194"/>
      <c r="AQ238" s="200"/>
      <c r="AR238" s="204"/>
      <c r="AS238" s="221"/>
      <c r="AX238" s="208" t="str">
        <f ca="1">[2]!YBHIST($I$208,$I238,J$25,"sec","")</f>
        <v>E</v>
      </c>
      <c r="AY238" s="206" t="str">
        <f ca="1">[2]!YBPRICE($I$208,AX238&amp;"d","Market","AccruedInterest","Swap",$I238,"LMMSkew","","Model",100,"")</f>
        <v>E</v>
      </c>
      <c r="BA238" s="67">
        <f t="shared" si="1024"/>
        <v>-36</v>
      </c>
    </row>
    <row r="239" spans="1:53" ht="15" hidden="1" customHeight="1">
      <c r="A239" s="67" t="s">
        <v>84</v>
      </c>
      <c r="B239" s="69">
        <v>3</v>
      </c>
      <c r="C239" s="70">
        <f t="shared" ca="1" si="1025"/>
        <v>41039</v>
      </c>
      <c r="D239" s="70">
        <f t="shared" ref="D239:D251" ca="1" si="1026">I239+35</f>
        <v>41064</v>
      </c>
      <c r="E239" s="70" t="str">
        <f t="shared" ca="1" si="1020"/>
        <v>FNMA3.0-TBA-May</v>
      </c>
      <c r="F239" s="70" t="str">
        <f t="shared" ca="1" si="1021"/>
        <v>FNMA3.0-TBA-Jun</v>
      </c>
      <c r="G239" s="70" t="str">
        <f t="shared" ref="G239:G274" si="1027">"FNMA"&amp;TEXT($J$23,"0.0")&amp;"-TBA-GEN"</f>
        <v>FNMA3.0-TBA-GEN</v>
      </c>
      <c r="H239" s="71"/>
      <c r="I239" s="133">
        <f ca="1">[2]!YBWORKDAY(EDATE(Base_Date, BA239), -1, "USD")</f>
        <v>41029</v>
      </c>
      <c r="J239" s="217"/>
      <c r="K239" s="80"/>
      <c r="L239" s="80"/>
      <c r="M239" s="81"/>
      <c r="N239" s="73"/>
      <c r="O239" s="170"/>
      <c r="P239" s="80"/>
      <c r="Q239" s="82"/>
      <c r="R239" s="80"/>
      <c r="S239" s="83"/>
      <c r="T239" s="80"/>
      <c r="U239" s="83"/>
      <c r="V239" s="84"/>
      <c r="W239" s="172"/>
      <c r="X239" s="185"/>
      <c r="Y239" s="80"/>
      <c r="Z239" s="82"/>
      <c r="AA239" s="82"/>
      <c r="AB239" s="82"/>
      <c r="AC239" s="187"/>
      <c r="AD239" s="189"/>
      <c r="AE239" s="172"/>
      <c r="AF239" s="86"/>
      <c r="AG239" s="80"/>
      <c r="AH239" s="83"/>
      <c r="AI239" s="80"/>
      <c r="AJ239" s="83"/>
      <c r="AK239" s="187"/>
      <c r="AL239" s="192"/>
      <c r="AM239" s="83"/>
      <c r="AN239" s="80"/>
      <c r="AO239" s="109"/>
      <c r="AP239" s="194"/>
      <c r="AQ239" s="200"/>
      <c r="AR239" s="204"/>
      <c r="AS239" s="221"/>
      <c r="AX239" s="208" t="str">
        <f ca="1">[2]!YBHIST($I$208,$I239,J$25,"sec","")</f>
        <v>E</v>
      </c>
      <c r="AY239" s="206" t="str">
        <f ca="1">[2]!YBPRICE($I$208,AX239&amp;"d","Market","AccruedInterest","Swap",$I239,"LMMSkew","","Model",100,"")</f>
        <v>E</v>
      </c>
      <c r="BA239" s="67">
        <f t="shared" si="1024"/>
        <v>-35</v>
      </c>
    </row>
    <row r="240" spans="1:53" ht="15" hidden="1" customHeight="1">
      <c r="A240" s="67" t="s">
        <v>86</v>
      </c>
      <c r="B240" s="69">
        <v>3.5</v>
      </c>
      <c r="C240" s="70">
        <f t="shared" ca="1" si="1025"/>
        <v>41070</v>
      </c>
      <c r="D240" s="70">
        <f t="shared" ca="1" si="1026"/>
        <v>41095</v>
      </c>
      <c r="E240" s="70" t="str">
        <f t="shared" ca="1" si="1020"/>
        <v>FNMA3.0-TBA-Jun</v>
      </c>
      <c r="F240" s="70" t="str">
        <f t="shared" ca="1" si="1021"/>
        <v>FNMA3.0-TBA-Jul</v>
      </c>
      <c r="G240" s="70" t="str">
        <f t="shared" si="1027"/>
        <v>FNMA3.0-TBA-GEN</v>
      </c>
      <c r="H240" s="71"/>
      <c r="I240" s="133">
        <f ca="1">[2]!YBWORKDAY(EDATE(Base_Date, BA240), -1, "USD")</f>
        <v>41060</v>
      </c>
      <c r="J240" s="217"/>
      <c r="K240" s="80"/>
      <c r="L240" s="80"/>
      <c r="M240" s="81"/>
      <c r="N240" s="73"/>
      <c r="O240" s="170"/>
      <c r="P240" s="80"/>
      <c r="Q240" s="82"/>
      <c r="R240" s="80"/>
      <c r="S240" s="83"/>
      <c r="T240" s="80"/>
      <c r="U240" s="83"/>
      <c r="V240" s="84"/>
      <c r="W240" s="172"/>
      <c r="X240" s="185"/>
      <c r="Y240" s="80"/>
      <c r="Z240" s="82"/>
      <c r="AA240" s="82"/>
      <c r="AB240" s="82"/>
      <c r="AC240" s="187"/>
      <c r="AD240" s="189"/>
      <c r="AE240" s="172"/>
      <c r="AF240" s="86"/>
      <c r="AG240" s="80"/>
      <c r="AH240" s="83"/>
      <c r="AI240" s="80"/>
      <c r="AJ240" s="83"/>
      <c r="AK240" s="187"/>
      <c r="AL240" s="192"/>
      <c r="AM240" s="83"/>
      <c r="AN240" s="80"/>
      <c r="AO240" s="109"/>
      <c r="AP240" s="194"/>
      <c r="AQ240" s="200"/>
      <c r="AR240" s="204"/>
      <c r="AS240" s="221"/>
      <c r="AX240" s="208" t="str">
        <f ca="1">[2]!YBHIST($I$208,$I240,J$25,"sec","")</f>
        <v>E</v>
      </c>
      <c r="AY240" s="206" t="str">
        <f ca="1">[2]!YBPRICE($I$208,AX240&amp;"d","Market","AccruedInterest","Swap",$I240,"LMMSkew","","Model",100,"")</f>
        <v>E</v>
      </c>
      <c r="BA240" s="67">
        <f t="shared" si="1024"/>
        <v>-34</v>
      </c>
    </row>
    <row r="241" spans="2:64" ht="15" hidden="1" customHeight="1">
      <c r="B241" s="69">
        <v>4</v>
      </c>
      <c r="C241" s="70">
        <f t="shared" ca="1" si="1025"/>
        <v>41099</v>
      </c>
      <c r="D241" s="70">
        <f t="shared" ca="1" si="1026"/>
        <v>41124</v>
      </c>
      <c r="E241" s="70" t="str">
        <f t="shared" ca="1" si="1020"/>
        <v>FNMA3.0-TBA-Jul</v>
      </c>
      <c r="F241" s="70" t="str">
        <f t="shared" ca="1" si="1021"/>
        <v>FNMA3.0-TBA-Aug</v>
      </c>
      <c r="G241" s="70" t="str">
        <f t="shared" si="1027"/>
        <v>FNMA3.0-TBA-GEN</v>
      </c>
      <c r="H241" s="71"/>
      <c r="I241" s="133">
        <f ca="1">[2]!YBWORKDAY(EDATE(Base_Date, BA241), -1, "USD")</f>
        <v>41089</v>
      </c>
      <c r="J241" s="217"/>
      <c r="K241" s="80"/>
      <c r="L241" s="80"/>
      <c r="M241" s="81"/>
      <c r="N241" s="73"/>
      <c r="O241" s="170"/>
      <c r="P241" s="80"/>
      <c r="Q241" s="82"/>
      <c r="R241" s="80"/>
      <c r="S241" s="83"/>
      <c r="T241" s="80"/>
      <c r="U241" s="83"/>
      <c r="V241" s="84"/>
      <c r="W241" s="172"/>
      <c r="X241" s="185"/>
      <c r="Y241" s="80"/>
      <c r="Z241" s="82"/>
      <c r="AA241" s="82"/>
      <c r="AB241" s="82"/>
      <c r="AC241" s="187"/>
      <c r="AD241" s="189"/>
      <c r="AE241" s="172"/>
      <c r="AF241" s="86"/>
      <c r="AG241" s="80"/>
      <c r="AH241" s="83"/>
      <c r="AI241" s="80"/>
      <c r="AJ241" s="83"/>
      <c r="AK241" s="187"/>
      <c r="AL241" s="192"/>
      <c r="AM241" s="83"/>
      <c r="AN241" s="80"/>
      <c r="AO241" s="109"/>
      <c r="AP241" s="194"/>
      <c r="AQ241" s="200"/>
      <c r="AR241" s="204"/>
      <c r="AS241" s="221"/>
      <c r="AX241" s="208" t="str">
        <f ca="1">[2]!YBHIST($I$208,$I241,J$25,"sec","")</f>
        <v>E</v>
      </c>
      <c r="AY241" s="206" t="str">
        <f ca="1">[2]!YBPRICE($I$208,AX241&amp;"d","Market","AccruedInterest","Swap",$I241,"LMMSkew","","Model",100,"")</f>
        <v>E</v>
      </c>
      <c r="BA241" s="67">
        <f t="shared" si="1024"/>
        <v>-33</v>
      </c>
    </row>
    <row r="242" spans="2:64" ht="15" hidden="1" customHeight="1">
      <c r="B242" s="69">
        <v>4.5</v>
      </c>
      <c r="C242" s="70">
        <f t="shared" ca="1" si="1025"/>
        <v>41131</v>
      </c>
      <c r="D242" s="70">
        <f t="shared" ca="1" si="1026"/>
        <v>41156</v>
      </c>
      <c r="E242" s="70" t="str">
        <f t="shared" ca="1" si="1020"/>
        <v>FNMA3.0-TBA-Aug</v>
      </c>
      <c r="F242" s="70" t="str">
        <f t="shared" ca="1" si="1021"/>
        <v>FNMA3.0-TBA-Sep</v>
      </c>
      <c r="G242" s="70" t="str">
        <f t="shared" si="1027"/>
        <v>FNMA3.0-TBA-GEN</v>
      </c>
      <c r="H242" s="71"/>
      <c r="I242" s="133">
        <f ca="1">[2]!YBWORKDAY(EDATE(Base_Date, BA242), -1, "USD")</f>
        <v>41121</v>
      </c>
      <c r="J242" s="217"/>
      <c r="K242" s="80"/>
      <c r="L242" s="80"/>
      <c r="M242" s="81"/>
      <c r="N242" s="73"/>
      <c r="O242" s="170"/>
      <c r="P242" s="80"/>
      <c r="Q242" s="82"/>
      <c r="R242" s="80"/>
      <c r="S242" s="83"/>
      <c r="T242" s="80"/>
      <c r="U242" s="83"/>
      <c r="V242" s="84"/>
      <c r="W242" s="172"/>
      <c r="X242" s="185"/>
      <c r="Y242" s="80"/>
      <c r="Z242" s="82"/>
      <c r="AA242" s="82"/>
      <c r="AB242" s="82"/>
      <c r="AC242" s="187"/>
      <c r="AD242" s="189"/>
      <c r="AE242" s="172"/>
      <c r="AF242" s="86"/>
      <c r="AG242" s="80"/>
      <c r="AH242" s="83"/>
      <c r="AI242" s="80"/>
      <c r="AJ242" s="83"/>
      <c r="AK242" s="187"/>
      <c r="AL242" s="192"/>
      <c r="AM242" s="83"/>
      <c r="AN242" s="80"/>
      <c r="AO242" s="109"/>
      <c r="AP242" s="194"/>
      <c r="AQ242" s="200"/>
      <c r="AR242" s="204"/>
      <c r="AS242" s="221"/>
      <c r="AX242" s="208" t="str">
        <f ca="1">[2]!YBHIST($I$208,$I242,J$25,"sec","")</f>
        <v>E</v>
      </c>
      <c r="AY242" s="206" t="str">
        <f ca="1">[2]!YBPRICE($I$208,AX242&amp;"d","Market","AccruedInterest","Swap",$I242,"LMMSkew","","Model",100,"")</f>
        <v>E</v>
      </c>
      <c r="BA242" s="67">
        <f t="shared" si="1024"/>
        <v>-32</v>
      </c>
    </row>
    <row r="243" spans="2:64" ht="15" hidden="1" customHeight="1">
      <c r="B243" s="69">
        <v>5</v>
      </c>
      <c r="C243" s="70">
        <f t="shared" ca="1" si="1025"/>
        <v>41162</v>
      </c>
      <c r="D243" s="70">
        <f t="shared" ca="1" si="1026"/>
        <v>41187</v>
      </c>
      <c r="E243" s="70" t="str">
        <f t="shared" ca="1" si="1020"/>
        <v>FNMA3.0-TBA-Sep</v>
      </c>
      <c r="F243" s="70" t="str">
        <f t="shared" ca="1" si="1021"/>
        <v>FNMA3.0-TBA-Oct</v>
      </c>
      <c r="G243" s="70" t="str">
        <f t="shared" si="1027"/>
        <v>FNMA3.0-TBA-GEN</v>
      </c>
      <c r="H243" s="71"/>
      <c r="I243" s="133">
        <f ca="1">[2]!YBWORKDAY(EDATE(Base_Date, BA243), -1, "USD")</f>
        <v>41152</v>
      </c>
      <c r="J243" s="217"/>
      <c r="K243" s="80"/>
      <c r="L243" s="80"/>
      <c r="M243" s="81"/>
      <c r="N243" s="73"/>
      <c r="O243" s="170"/>
      <c r="P243" s="80"/>
      <c r="Q243" s="82"/>
      <c r="R243" s="80"/>
      <c r="S243" s="83"/>
      <c r="T243" s="80"/>
      <c r="U243" s="83"/>
      <c r="V243" s="84"/>
      <c r="W243" s="172"/>
      <c r="X243" s="185"/>
      <c r="Y243" s="80"/>
      <c r="Z243" s="82"/>
      <c r="AA243" s="82"/>
      <c r="AB243" s="82"/>
      <c r="AC243" s="187"/>
      <c r="AD243" s="189"/>
      <c r="AE243" s="172"/>
      <c r="AF243" s="86"/>
      <c r="AG243" s="80"/>
      <c r="AH243" s="83"/>
      <c r="AI243" s="80"/>
      <c r="AJ243" s="83"/>
      <c r="AK243" s="187"/>
      <c r="AL243" s="192"/>
      <c r="AM243" s="83"/>
      <c r="AN243" s="80"/>
      <c r="AO243" s="109"/>
      <c r="AP243" s="194"/>
      <c r="AQ243" s="200"/>
      <c r="AR243" s="204"/>
      <c r="AS243" s="221"/>
      <c r="AX243" s="208" t="str">
        <f ca="1">[2]!YBHIST($I$208,$I243,J$25,"sec","")</f>
        <v>E</v>
      </c>
      <c r="AY243" s="206" t="str">
        <f ca="1">[2]!YBPRICE($I$208,AX243&amp;"d","Market","AccruedInterest","Swap",$I243,"LMMSkew","","Model",100,"")</f>
        <v>E</v>
      </c>
      <c r="BA243" s="67">
        <f t="shared" si="1024"/>
        <v>-31</v>
      </c>
    </row>
    <row r="244" spans="2:64" ht="15" hidden="1" customHeight="1">
      <c r="B244" s="69">
        <v>5.5</v>
      </c>
      <c r="C244" s="70">
        <f t="shared" ca="1" si="1025"/>
        <v>41190</v>
      </c>
      <c r="D244" s="70">
        <f t="shared" ca="1" si="1026"/>
        <v>41215</v>
      </c>
      <c r="E244" s="70" t="str">
        <f t="shared" ca="1" si="1020"/>
        <v>FNMA3.0-TBA-Oct</v>
      </c>
      <c r="F244" s="70" t="str">
        <f t="shared" ca="1" si="1021"/>
        <v>FNMA3.0-TBA-Nov</v>
      </c>
      <c r="G244" s="70" t="str">
        <f t="shared" si="1027"/>
        <v>FNMA3.0-TBA-GEN</v>
      </c>
      <c r="H244" s="71"/>
      <c r="I244" s="133">
        <f ca="1">[2]!YBWORKDAY(EDATE(Base_Date, BA244), -1, "USD")</f>
        <v>41180</v>
      </c>
      <c r="J244" s="217"/>
      <c r="K244" s="80"/>
      <c r="L244" s="80"/>
      <c r="M244" s="81"/>
      <c r="N244" s="73"/>
      <c r="O244" s="170"/>
      <c r="P244" s="80"/>
      <c r="Q244" s="82"/>
      <c r="R244" s="80"/>
      <c r="S244" s="83"/>
      <c r="T244" s="80"/>
      <c r="U244" s="83"/>
      <c r="V244" s="84"/>
      <c r="W244" s="172"/>
      <c r="X244" s="185"/>
      <c r="Y244" s="80"/>
      <c r="Z244" s="82"/>
      <c r="AA244" s="82"/>
      <c r="AB244" s="82"/>
      <c r="AC244" s="187"/>
      <c r="AD244" s="189"/>
      <c r="AE244" s="172"/>
      <c r="AF244" s="86"/>
      <c r="AG244" s="80"/>
      <c r="AH244" s="83"/>
      <c r="AI244" s="80"/>
      <c r="AJ244" s="83"/>
      <c r="AK244" s="187"/>
      <c r="AL244" s="192"/>
      <c r="AM244" s="83"/>
      <c r="AN244" s="80"/>
      <c r="AO244" s="109"/>
      <c r="AP244" s="194"/>
      <c r="AQ244" s="200"/>
      <c r="AR244" s="204"/>
      <c r="AS244" s="221"/>
      <c r="AX244" s="208" t="str">
        <f ca="1">[2]!YBHIST($I$208,$I244,J$25,"sec","")</f>
        <v>E</v>
      </c>
      <c r="AY244" s="206" t="str">
        <f ca="1">[2]!YBPRICE($I$208,AX244&amp;"d","Market","AccruedInterest","Swap",$I244,"LMMSkew","","Model",100,"")</f>
        <v>E</v>
      </c>
      <c r="BA244" s="67">
        <f t="shared" si="1024"/>
        <v>-30</v>
      </c>
    </row>
    <row r="245" spans="2:64" ht="15" hidden="1" customHeight="1">
      <c r="B245" s="69">
        <v>6</v>
      </c>
      <c r="C245" s="70">
        <f t="shared" ca="1" si="1025"/>
        <v>41223</v>
      </c>
      <c r="D245" s="70">
        <f t="shared" ca="1" si="1026"/>
        <v>41248</v>
      </c>
      <c r="E245" s="70" t="str">
        <f t="shared" ca="1" si="1020"/>
        <v>FNMA3.0-TBA-Nov</v>
      </c>
      <c r="F245" s="70" t="str">
        <f t="shared" ca="1" si="1021"/>
        <v>FNMA3.0-TBA-Dec</v>
      </c>
      <c r="G245" s="70" t="str">
        <f t="shared" si="1027"/>
        <v>FNMA3.0-TBA-GEN</v>
      </c>
      <c r="H245" s="71"/>
      <c r="I245" s="133">
        <f ca="1">[2]!YBWORKDAY(EDATE(Base_Date, BA245), -1, "USD")</f>
        <v>41213</v>
      </c>
      <c r="J245" s="217"/>
      <c r="K245" s="80"/>
      <c r="L245" s="80"/>
      <c r="M245" s="81"/>
      <c r="N245" s="73"/>
      <c r="O245" s="170"/>
      <c r="P245" s="80"/>
      <c r="Q245" s="82"/>
      <c r="R245" s="80"/>
      <c r="S245" s="83"/>
      <c r="T245" s="80"/>
      <c r="U245" s="83"/>
      <c r="V245" s="84"/>
      <c r="W245" s="172"/>
      <c r="X245" s="185"/>
      <c r="Y245" s="80"/>
      <c r="Z245" s="82"/>
      <c r="AA245" s="82"/>
      <c r="AB245" s="82"/>
      <c r="AC245" s="187"/>
      <c r="AD245" s="189"/>
      <c r="AE245" s="172"/>
      <c r="AF245" s="86"/>
      <c r="AG245" s="80"/>
      <c r="AH245" s="83"/>
      <c r="AI245" s="80"/>
      <c r="AJ245" s="83"/>
      <c r="AK245" s="187"/>
      <c r="AL245" s="192"/>
      <c r="AM245" s="83"/>
      <c r="AN245" s="80"/>
      <c r="AO245" s="109"/>
      <c r="AP245" s="194"/>
      <c r="AQ245" s="200"/>
      <c r="AR245" s="204"/>
      <c r="AS245" s="221"/>
      <c r="AX245" s="208" t="str">
        <f ca="1">[2]!YBHIST($I$208,$I245,J$25,"sec","")</f>
        <v>E</v>
      </c>
      <c r="AY245" s="206" t="str">
        <f ca="1">[2]!YBPRICE($I$208,AX245&amp;"d","Market","AccruedInterest","Swap",$I245,"LMMSkew","","Model",100,"")</f>
        <v>E</v>
      </c>
      <c r="BA245" s="67">
        <f t="shared" si="1024"/>
        <v>-29</v>
      </c>
    </row>
    <row r="246" spans="2:64" ht="15" hidden="1" customHeight="1">
      <c r="B246" s="69">
        <v>6.5</v>
      </c>
      <c r="C246" s="70">
        <f t="shared" ca="1" si="1025"/>
        <v>41253</v>
      </c>
      <c r="D246" s="70">
        <f t="shared" ca="1" si="1026"/>
        <v>41278</v>
      </c>
      <c r="E246" s="70" t="str">
        <f t="shared" ca="1" si="1020"/>
        <v>FNMA3.0-TBA-Dec</v>
      </c>
      <c r="F246" s="70" t="str">
        <f t="shared" ca="1" si="1021"/>
        <v>FNMA3.0-TBA-Jan</v>
      </c>
      <c r="G246" s="70" t="str">
        <f t="shared" si="1027"/>
        <v>FNMA3.0-TBA-GEN</v>
      </c>
      <c r="H246" s="71"/>
      <c r="I246" s="133">
        <f ca="1">[2]!YBWORKDAY(EDATE(Base_Date, BA246), -1, "USD")</f>
        <v>41243</v>
      </c>
      <c r="J246" s="217"/>
      <c r="K246" s="80"/>
      <c r="L246" s="80"/>
      <c r="M246" s="81"/>
      <c r="N246" s="73"/>
      <c r="O246" s="170"/>
      <c r="P246" s="80"/>
      <c r="Q246" s="82"/>
      <c r="R246" s="80"/>
      <c r="S246" s="83"/>
      <c r="T246" s="80"/>
      <c r="U246" s="83"/>
      <c r="V246" s="84"/>
      <c r="W246" s="172"/>
      <c r="X246" s="185"/>
      <c r="Y246" s="80"/>
      <c r="Z246" s="82"/>
      <c r="AA246" s="82"/>
      <c r="AB246" s="82"/>
      <c r="AC246" s="187"/>
      <c r="AD246" s="189"/>
      <c r="AE246" s="172"/>
      <c r="AF246" s="86"/>
      <c r="AG246" s="80"/>
      <c r="AH246" s="83"/>
      <c r="AI246" s="80"/>
      <c r="AJ246" s="83"/>
      <c r="AK246" s="187"/>
      <c r="AL246" s="192"/>
      <c r="AM246" s="83"/>
      <c r="AN246" s="80"/>
      <c r="AO246" s="109"/>
      <c r="AP246" s="194"/>
      <c r="AQ246" s="200"/>
      <c r="AR246" s="204"/>
      <c r="AS246" s="221"/>
      <c r="AX246" s="208" t="str">
        <f ca="1">[2]!YBHIST($I$208,$I246,J$25,"sec","")</f>
        <v>E</v>
      </c>
      <c r="AY246" s="206" t="str">
        <f ca="1">[2]!YBPRICE($I$208,AX246&amp;"d","Market","AccruedInterest","Swap",$I246,"LMMSkew","","Model",100,"")</f>
        <v>E</v>
      </c>
      <c r="BA246" s="67">
        <f t="shared" si="1024"/>
        <v>-28</v>
      </c>
    </row>
    <row r="247" spans="2:64" ht="15" hidden="1" customHeight="1">
      <c r="C247" s="70">
        <f t="shared" ca="1" si="1025"/>
        <v>41284</v>
      </c>
      <c r="D247" s="70">
        <f t="shared" ca="1" si="1026"/>
        <v>41309</v>
      </c>
      <c r="E247" s="70" t="str">
        <f t="shared" ca="1" si="1020"/>
        <v>FNMA3.0-TBA-Jan</v>
      </c>
      <c r="F247" s="70" t="str">
        <f t="shared" ca="1" si="1021"/>
        <v>FNMA3.0-TBA-Feb</v>
      </c>
      <c r="G247" s="70" t="str">
        <f t="shared" si="1027"/>
        <v>FNMA3.0-TBA-GEN</v>
      </c>
      <c r="H247" s="71"/>
      <c r="I247" s="133">
        <f ca="1">[2]!YBWORKDAY(EDATE(Base_Date, BA247), -1, "USD")</f>
        <v>41274</v>
      </c>
      <c r="J247" s="217"/>
      <c r="K247" s="80"/>
      <c r="L247" s="80"/>
      <c r="M247" s="81"/>
      <c r="N247" s="73"/>
      <c r="O247" s="170"/>
      <c r="P247" s="80"/>
      <c r="Q247" s="82"/>
      <c r="R247" s="80"/>
      <c r="S247" s="83"/>
      <c r="T247" s="80"/>
      <c r="U247" s="83"/>
      <c r="V247" s="84"/>
      <c r="W247" s="172"/>
      <c r="X247" s="185"/>
      <c r="Y247" s="80"/>
      <c r="Z247" s="82"/>
      <c r="AA247" s="82"/>
      <c r="AB247" s="82"/>
      <c r="AC247" s="187"/>
      <c r="AD247" s="189"/>
      <c r="AE247" s="172"/>
      <c r="AF247" s="86"/>
      <c r="AG247" s="80"/>
      <c r="AH247" s="83"/>
      <c r="AI247" s="80"/>
      <c r="AJ247" s="83"/>
      <c r="AK247" s="187"/>
      <c r="AL247" s="192"/>
      <c r="AM247" s="83"/>
      <c r="AN247" s="80"/>
      <c r="AO247" s="109"/>
      <c r="AP247" s="194"/>
      <c r="AQ247" s="200"/>
      <c r="AR247" s="204"/>
      <c r="AS247" s="221"/>
      <c r="AX247" s="208" t="str">
        <f ca="1">[2]!YBHIST($I$208,$I247,J$25,"sec","")</f>
        <v>E</v>
      </c>
      <c r="AY247" s="206" t="str">
        <f ca="1">[2]!YBPRICE($I$208,AX247&amp;"d","Market","AccruedInterest","Swap",$I247,"LMMSkew","","Model",100,"")</f>
        <v>E</v>
      </c>
      <c r="BA247" s="67">
        <f t="shared" si="1024"/>
        <v>-27</v>
      </c>
    </row>
    <row r="248" spans="2:64" ht="15" hidden="1" customHeight="1">
      <c r="C248" s="70">
        <f t="shared" ca="1" si="1025"/>
        <v>41315</v>
      </c>
      <c r="D248" s="70">
        <f t="shared" ca="1" si="1026"/>
        <v>41340</v>
      </c>
      <c r="E248" s="70" t="str">
        <f t="shared" ca="1" si="1020"/>
        <v>FNMA3.0-TBA-Feb</v>
      </c>
      <c r="F248" s="70" t="str">
        <f t="shared" ca="1" si="1021"/>
        <v>FNMA3.0-TBA-Mar</v>
      </c>
      <c r="G248" s="70" t="str">
        <f t="shared" si="1027"/>
        <v>FNMA3.0-TBA-GEN</v>
      </c>
      <c r="H248" s="71"/>
      <c r="I248" s="133">
        <f ca="1">[2]!YBWORKDAY(EDATE(Base_Date, BA248), -1, "USD")</f>
        <v>41305</v>
      </c>
      <c r="J248" s="217"/>
      <c r="K248" s="80"/>
      <c r="L248" s="80"/>
      <c r="M248" s="81"/>
      <c r="N248" s="73"/>
      <c r="O248" s="170"/>
      <c r="P248" s="80"/>
      <c r="Q248" s="82"/>
      <c r="R248" s="80"/>
      <c r="S248" s="83"/>
      <c r="T248" s="80"/>
      <c r="U248" s="83"/>
      <c r="V248" s="84"/>
      <c r="W248" s="172"/>
      <c r="X248" s="185" t="str">
        <f ca="1">[2]!YBHIST($E248,$I248,X$25,"sec","")</f>
        <v>E</v>
      </c>
      <c r="Y248" s="80" t="e">
        <f t="shared" ref="Y248:Y256" ca="1" si="1028">X248-X247</f>
        <v>#VALUE!</v>
      </c>
      <c r="Z248" s="82">
        <f t="shared" ref="Z248:Z256" si="1029">X247-AA247</f>
        <v>0</v>
      </c>
      <c r="AA248" s="82" t="str">
        <f ca="1">[2]!YBHIST($F248,$I248,X$25,"sec","")</f>
        <v>E</v>
      </c>
      <c r="AB248" s="82"/>
      <c r="AC248" s="187"/>
      <c r="AD248" s="189" t="str">
        <f ca="1">[2]!YBHIST($G248,I248,"LMMEffectiveDuration","sec","")</f>
        <v>E</v>
      </c>
      <c r="AE248" s="172" t="e">
        <f t="shared" ref="AE248:AE256" ca="1" si="1030">X248*AD248/10000</f>
        <v>#VALUE!</v>
      </c>
      <c r="AF248" s="86"/>
      <c r="AG248" s="80"/>
      <c r="AH248" s="83"/>
      <c r="AI248" s="80" t="e">
        <f ca="1">AL248+AK248</f>
        <v>#VALUE!</v>
      </c>
      <c r="AJ248" s="83">
        <f>AF248-AF247</f>
        <v>0</v>
      </c>
      <c r="AK248" s="187" t="e">
        <f ca="1">(AJ248*Y248)/2</f>
        <v>#VALUE!</v>
      </c>
      <c r="AL248" s="192"/>
      <c r="AM248" s="83"/>
      <c r="AN248" s="80"/>
      <c r="AO248" s="109"/>
      <c r="AP248" s="194"/>
      <c r="AQ248" s="200"/>
      <c r="AR248" s="204"/>
      <c r="AS248" s="221"/>
      <c r="AX248" s="208" t="str">
        <f ca="1">[2]!YBHIST($I$208,$I248,J$25,"sec","")</f>
        <v>E</v>
      </c>
      <c r="AY248" s="206" t="str">
        <f ca="1">[2]!YBPRICE($I$208,AX248&amp;"d","Market","AccruedInterest","Swap",$I248,"LMMSkew","","Model",100,"")</f>
        <v>E</v>
      </c>
      <c r="BA248" s="67">
        <f t="shared" si="1024"/>
        <v>-26</v>
      </c>
    </row>
    <row r="249" spans="2:64" ht="15" customHeight="1">
      <c r="C249" s="70">
        <f t="shared" ca="1" si="1025"/>
        <v>41343</v>
      </c>
      <c r="D249" s="70">
        <f t="shared" ca="1" si="1026"/>
        <v>41368</v>
      </c>
      <c r="E249" s="70" t="str">
        <f t="shared" ca="1" si="1020"/>
        <v>FNMA3.0-TBA-Mar</v>
      </c>
      <c r="F249" s="70" t="str">
        <f t="shared" ca="1" si="1021"/>
        <v>FNMA3.0-TBA-Apr</v>
      </c>
      <c r="G249" s="70" t="str">
        <f t="shared" si="1027"/>
        <v>FNMA3.0-TBA-GEN</v>
      </c>
      <c r="H249" s="71"/>
      <c r="I249" s="133">
        <f ca="1">[2]!YBWORKDAY(EDATE(Base_Date, BA249), -1, "USD")</f>
        <v>41333</v>
      </c>
      <c r="J249" s="217" t="str">
        <f t="shared" ref="J249:J256" ca="1" si="1031">AX249</f>
        <v>E</v>
      </c>
      <c r="K249" s="80" t="e">
        <f t="shared" ref="K249:K256" ca="1" si="1032">AX249+AY249</f>
        <v>#VALUE!</v>
      </c>
      <c r="L249" s="80"/>
      <c r="M249" s="81" t="str">
        <f ca="1">[2]!YBHIST($I$208,$I249,"LMMOAS","sec")</f>
        <v>E</v>
      </c>
      <c r="N249" s="73" t="str">
        <f ca="1">[2]!YBHIST($I$208,$I248,M$25,"sec","")</f>
        <v>E</v>
      </c>
      <c r="O249" s="170" t="str">
        <f ca="1">[2]!YBHIST("1 Month LIBOR",I249,"Yield","bmk","")</f>
        <v>E</v>
      </c>
      <c r="P249" s="80"/>
      <c r="Q249" s="82"/>
      <c r="R249" s="80"/>
      <c r="S249" s="83"/>
      <c r="T249" s="80"/>
      <c r="U249" s="83"/>
      <c r="V249" s="84">
        <f ca="1">VLOOKUP($I249, 'Barcap OAD'!$A:$S, $F$208, FALSE)</f>
        <v>-25.5</v>
      </c>
      <c r="W249" s="153" t="e">
        <f t="shared" ref="W249:W256" ca="1" si="1033">K249/10000*V249</f>
        <v>#VALUE!</v>
      </c>
      <c r="X249" s="185" t="str">
        <f ca="1">[2]!YBHIST($E249,$I249,X$25,"sec","")</f>
        <v>E</v>
      </c>
      <c r="Y249" s="80" t="e">
        <f t="shared" ca="1" si="1028"/>
        <v>#VALUE!</v>
      </c>
      <c r="Z249" s="82" t="e">
        <f t="shared" ca="1" si="1029"/>
        <v>#VALUE!</v>
      </c>
      <c r="AA249" s="82" t="str">
        <f ca="1">[2]!YBHIST($F249,$I249,X$25,"sec","")</f>
        <v>E</v>
      </c>
      <c r="AB249" s="82" t="e">
        <f t="shared" ref="AB249:AB256" ca="1" si="1034">X248-Z249</f>
        <v>#VALUE!</v>
      </c>
      <c r="AC249" s="187"/>
      <c r="AD249" s="189">
        <f ca="1">VLOOKUP($I249, 'Barcap OAD'!$A:$S, $F$26, FALSE)</f>
        <v>6.8920000000000003</v>
      </c>
      <c r="AE249" s="172" t="e">
        <f t="shared" ca="1" si="1030"/>
        <v>#VALUE!</v>
      </c>
      <c r="AF249" s="86" t="e">
        <f t="shared" ref="AF249:AF256" ca="1" si="1035">W249/AE249</f>
        <v>#VALUE!</v>
      </c>
      <c r="AG249" s="80"/>
      <c r="AH249" s="83"/>
      <c r="AI249" s="80"/>
      <c r="AJ249" s="83"/>
      <c r="AK249" s="187"/>
      <c r="AL249" s="192"/>
      <c r="AM249" s="83"/>
      <c r="AN249" s="80"/>
      <c r="AO249" s="109"/>
      <c r="AP249" s="194"/>
      <c r="AQ249" s="200"/>
      <c r="AR249" s="204"/>
      <c r="AS249" s="221"/>
      <c r="AX249" s="208" t="str">
        <f ca="1">[2]!YBHIST($I$208,$I249,J$25,"sec","")</f>
        <v>E</v>
      </c>
      <c r="AY249" s="206" t="str">
        <f ca="1">[2]!YBPRICE($I$208,AX249&amp;"d","Market","AccruedInterest","Swap",$I249,"LMMSkew","","Model",100,"")</f>
        <v>E</v>
      </c>
      <c r="BA249" s="67">
        <f t="shared" ref="BA249:BA270" si="1036">BA65</f>
        <v>-25</v>
      </c>
    </row>
    <row r="250" spans="2:64" ht="15" customHeight="1">
      <c r="C250" s="222">
        <f t="shared" ref="C250:C255" ca="1" si="1037">I250+10</f>
        <v>41371</v>
      </c>
      <c r="D250" s="70">
        <f t="shared" ca="1" si="1026"/>
        <v>41396</v>
      </c>
      <c r="E250" s="70" t="str">
        <f t="shared" ca="1" si="1020"/>
        <v>FNMA3.0-TBA-Apr</v>
      </c>
      <c r="F250" s="70" t="str">
        <f t="shared" ca="1" si="1021"/>
        <v>FNMA3.0-TBA-May</v>
      </c>
      <c r="G250" s="70" t="str">
        <f t="shared" si="1027"/>
        <v>FNMA3.0-TBA-GEN</v>
      </c>
      <c r="H250" s="71"/>
      <c r="I250" s="133">
        <f ca="1">[2]!YBWORKDAY(EDATE(Base_Date, BA250), -1, "USD")</f>
        <v>41361</v>
      </c>
      <c r="J250" s="234" t="str">
        <f t="shared" ca="1" si="1031"/>
        <v>E</v>
      </c>
      <c r="K250" s="237" t="e">
        <f t="shared" ca="1" si="1032"/>
        <v>#VALUE!</v>
      </c>
      <c r="L250" s="237" t="e">
        <f t="shared" ref="L250:L256" ca="1" si="1038">K250-K249</f>
        <v>#VALUE!</v>
      </c>
      <c r="M250" s="238" t="str">
        <f ca="1">[2]!YBHIST($I$208,$I250,"LMMOAS","sec")</f>
        <v>E</v>
      </c>
      <c r="N250" s="239" t="str">
        <f ca="1">[2]!YBHIST($I$208,$I249,M$25,"sec","")</f>
        <v>E</v>
      </c>
      <c r="O250" s="240" t="str">
        <f ca="1">[2]!YBHIST("1 Month LIBOR",I250,"Yield","bmk","")</f>
        <v>E</v>
      </c>
      <c r="P250" s="237" t="e">
        <f t="shared" ref="P250:P256" ca="1" si="1039">K249-Q250</f>
        <v>#VALUE!</v>
      </c>
      <c r="Q250" s="171" t="str">
        <f ca="1">[2]!YBSCEN($I$208,$J249&amp;"d","Market",O$25,"Swap",$I249,"LMMSkew","","Model",100,0,29,"Gradual","ParShift|N",0,"Annualized ROR",O249,100,"",,,,"Default",,,,"Default",,)</f>
        <v>E</v>
      </c>
      <c r="R250" s="237" t="e">
        <f t="shared" ref="R250:R256" ca="1" si="1040">L250+P250</f>
        <v>#VALUE!</v>
      </c>
      <c r="S250" s="241" t="e">
        <f t="shared" ref="S250:S271" ca="1" si="1041">R250/K249</f>
        <v>#VALUE!</v>
      </c>
      <c r="T250" s="237" t="e">
        <f ca="1">SUM(R$249:R250)</f>
        <v>#VALUE!</v>
      </c>
      <c r="U250" s="241" t="e">
        <f ca="1">BJ250</f>
        <v>#VALUE!</v>
      </c>
      <c r="V250" s="242">
        <f ca="1">VLOOKUP($I250, 'Barcap OAD'!$A:$S, $F$208, FALSE)</f>
        <v>-24.1</v>
      </c>
      <c r="W250" s="243" t="e">
        <f t="shared" ca="1" si="1033"/>
        <v>#VALUE!</v>
      </c>
      <c r="X250" s="244" t="str">
        <f ca="1">[2]!YBHIST($E250,$I250,X$25,"sec","")</f>
        <v>E</v>
      </c>
      <c r="Y250" s="237" t="e">
        <f t="shared" ca="1" si="1028"/>
        <v>#VALUE!</v>
      </c>
      <c r="Z250" s="171" t="e">
        <f t="shared" ca="1" si="1029"/>
        <v>#VALUE!</v>
      </c>
      <c r="AA250" s="171" t="str">
        <f ca="1">[2]!YBHIST($F250,$I250,X$25,"sec","")</f>
        <v>E</v>
      </c>
      <c r="AB250" s="171" t="e">
        <f t="shared" ca="1" si="1034"/>
        <v>#VALUE!</v>
      </c>
      <c r="AC250" s="245" t="e">
        <f t="shared" ref="AC250:AC256" ca="1" si="1042">Y250+Z250</f>
        <v>#VALUE!</v>
      </c>
      <c r="AD250" s="246">
        <f ca="1">VLOOKUP($I250, 'Barcap OAD'!$A:$S, $F$26, FALSE)</f>
        <v>7.0179999999999998</v>
      </c>
      <c r="AE250" s="243" t="e">
        <f t="shared" ca="1" si="1030"/>
        <v>#VALUE!</v>
      </c>
      <c r="AF250" s="247" t="e">
        <f t="shared" ca="1" si="1035"/>
        <v>#VALUE!</v>
      </c>
      <c r="AG250" s="237" t="e">
        <f t="shared" ref="AG250:AG256" ca="1" si="1043">-AC250*AF249</f>
        <v>#VALUE!</v>
      </c>
      <c r="AH250" s="241" t="e">
        <f t="shared" ref="AH250:AH256" ca="1" si="1044">AG250/K249</f>
        <v>#VALUE!</v>
      </c>
      <c r="AI250" s="237" t="e">
        <f t="shared" ref="AI250:AI256" ca="1" si="1045">AL250+AK250</f>
        <v>#VALUE!</v>
      </c>
      <c r="AJ250" s="241" t="e">
        <f t="shared" ref="AJ250:AJ256" ca="1" si="1046">AF250-AF249</f>
        <v>#VALUE!</v>
      </c>
      <c r="AK250" s="245" t="e">
        <f t="shared" ref="AK250:AK256" ca="1" si="1047">(AJ250*Y250)/2</f>
        <v>#VALUE!</v>
      </c>
      <c r="AL250" s="248" t="e">
        <f t="shared" ref="AL250:AL256" ca="1" si="1048">AG250+R250</f>
        <v>#VALUE!</v>
      </c>
      <c r="AM250" s="241" t="e">
        <f t="shared" ref="AM250:AM256" ca="1" si="1049">AL250/K249</f>
        <v>#VALUE!</v>
      </c>
      <c r="AN250" s="237" t="e">
        <f ca="1">SUM(AL$249:AL250)</f>
        <v>#VALUE!</v>
      </c>
      <c r="AO250" s="203" t="e">
        <f ca="1">BL250</f>
        <v>#VALUE!</v>
      </c>
      <c r="AP250" s="249" t="e">
        <f t="shared" ref="AP250:AP256" ca="1" si="1050">(Z250*AF250*-1)+P250</f>
        <v>#VALUE!</v>
      </c>
      <c r="AQ250" s="250" t="e">
        <f t="shared" ref="AQ250:AQ256" ca="1" si="1051">AP250/K249</f>
        <v>#VALUE!</v>
      </c>
      <c r="AR250" s="204"/>
      <c r="AS250" s="221"/>
      <c r="AX250" s="208" t="str">
        <f ca="1">[2]!YBHIST($I$208,$I250,J$25,"sec","")</f>
        <v>E</v>
      </c>
      <c r="AY250" s="206" t="str">
        <f ca="1">[2]!YBPRICE($I$208,AX250&amp;"d","Market","AccruedInterest","Swap",$I250,"LMMSkew","","Model",100,"")</f>
        <v>E</v>
      </c>
      <c r="BA250" s="67">
        <f t="shared" si="1036"/>
        <v>-24</v>
      </c>
      <c r="BI250" s="517" t="e">
        <f ca="1">1+S250</f>
        <v>#VALUE!</v>
      </c>
      <c r="BJ250" s="517" t="e">
        <f ca="1">PRODUCT($BI$249:BI250)-1</f>
        <v>#VALUE!</v>
      </c>
      <c r="BK250" s="517" t="e">
        <f ca="1">1+AM250</f>
        <v>#VALUE!</v>
      </c>
      <c r="BL250" s="517" t="e">
        <f ca="1">PRODUCT($BK$249:BK250)-1</f>
        <v>#VALUE!</v>
      </c>
    </row>
    <row r="251" spans="2:64" ht="15" customHeight="1">
      <c r="C251" s="222">
        <f t="shared" ca="1" si="1037"/>
        <v>41404</v>
      </c>
      <c r="D251" s="70">
        <f t="shared" ca="1" si="1026"/>
        <v>41429</v>
      </c>
      <c r="E251" s="70" t="str">
        <f t="shared" ca="1" si="1020"/>
        <v>FNMA3.0-TBA-May</v>
      </c>
      <c r="F251" s="70" t="str">
        <f t="shared" ca="1" si="1021"/>
        <v>FNMA3.0-TBA-Jun</v>
      </c>
      <c r="G251" s="70" t="str">
        <f t="shared" si="1027"/>
        <v>FNMA3.0-TBA-GEN</v>
      </c>
      <c r="H251" s="71"/>
      <c r="I251" s="133">
        <f ca="1">[2]!YBWORKDAY(EDATE(Base_Date, BA251), -1, "USD")</f>
        <v>41394</v>
      </c>
      <c r="J251" s="234" t="str">
        <f t="shared" ca="1" si="1031"/>
        <v>E</v>
      </c>
      <c r="K251" s="237" t="e">
        <f t="shared" ca="1" si="1032"/>
        <v>#VALUE!</v>
      </c>
      <c r="L251" s="237" t="e">
        <f t="shared" ca="1" si="1038"/>
        <v>#VALUE!</v>
      </c>
      <c r="M251" s="238" t="str">
        <f ca="1">[2]!YBHIST($I$208,$I251,"LMMOAS","sec")</f>
        <v>E</v>
      </c>
      <c r="N251" s="239" t="str">
        <f ca="1">[2]!YBHIST($I$208,$I250,M$25,"sec","")</f>
        <v>E</v>
      </c>
      <c r="O251" s="240" t="str">
        <f ca="1">[2]!YBHIST("1 Month LIBOR",I251,"Yield","bmk","")</f>
        <v>E</v>
      </c>
      <c r="P251" s="237" t="e">
        <f t="shared" ca="1" si="1039"/>
        <v>#VALUE!</v>
      </c>
      <c r="Q251" s="171" t="str">
        <f ca="1">[2]!YBSCEN($I$208,$J250&amp;"d","Market",O$25,"Swap",$I250,"LMMSkew","","Model",100,0,29,"Gradual","ParShift|N",0,"Annualized ROR",O250,100,"",,,,"Default",,,,"Default",,)</f>
        <v>E</v>
      </c>
      <c r="R251" s="237" t="e">
        <f t="shared" ca="1" si="1040"/>
        <v>#VALUE!</v>
      </c>
      <c r="S251" s="241" t="e">
        <f t="shared" ca="1" si="1041"/>
        <v>#VALUE!</v>
      </c>
      <c r="T251" s="237" t="e">
        <f ca="1">SUM(R$249:R251)</f>
        <v>#VALUE!</v>
      </c>
      <c r="U251" s="241" t="e">
        <f t="shared" ref="U251:U258" ca="1" si="1052">BJ251</f>
        <v>#VALUE!</v>
      </c>
      <c r="V251" s="242">
        <f ca="1">VLOOKUP($I251, 'Barcap OAD'!$A:$S, $F$208, FALSE)</f>
        <v>-30.9</v>
      </c>
      <c r="W251" s="243" t="e">
        <f t="shared" ca="1" si="1033"/>
        <v>#VALUE!</v>
      </c>
      <c r="X251" s="244" t="str">
        <f ca="1">[2]!YBHIST($E251,$I251,X$25,"sec","")</f>
        <v>E</v>
      </c>
      <c r="Y251" s="237" t="e">
        <f t="shared" ca="1" si="1028"/>
        <v>#VALUE!</v>
      </c>
      <c r="Z251" s="171" t="e">
        <f t="shared" ca="1" si="1029"/>
        <v>#VALUE!</v>
      </c>
      <c r="AA251" s="171" t="str">
        <f ca="1">[2]!YBHIST($F251,$I251,X$25,"sec","")</f>
        <v>E</v>
      </c>
      <c r="AB251" s="171" t="e">
        <f t="shared" ca="1" si="1034"/>
        <v>#VALUE!</v>
      </c>
      <c r="AC251" s="245" t="e">
        <f t="shared" ca="1" si="1042"/>
        <v>#VALUE!</v>
      </c>
      <c r="AD251" s="246">
        <f ca="1">VLOOKUP($I251, 'Barcap OAD'!$A:$S, $F$26, FALSE)</f>
        <v>6.3730000000000002</v>
      </c>
      <c r="AE251" s="243" t="e">
        <f t="shared" ca="1" si="1030"/>
        <v>#VALUE!</v>
      </c>
      <c r="AF251" s="247" t="e">
        <f t="shared" ca="1" si="1035"/>
        <v>#VALUE!</v>
      </c>
      <c r="AG251" s="237" t="e">
        <f t="shared" ca="1" si="1043"/>
        <v>#VALUE!</v>
      </c>
      <c r="AH251" s="241" t="e">
        <f t="shared" ca="1" si="1044"/>
        <v>#VALUE!</v>
      </c>
      <c r="AI251" s="237" t="e">
        <f t="shared" ca="1" si="1045"/>
        <v>#VALUE!</v>
      </c>
      <c r="AJ251" s="241" t="e">
        <f t="shared" ca="1" si="1046"/>
        <v>#VALUE!</v>
      </c>
      <c r="AK251" s="245" t="e">
        <f t="shared" ca="1" si="1047"/>
        <v>#VALUE!</v>
      </c>
      <c r="AL251" s="248" t="e">
        <f t="shared" ca="1" si="1048"/>
        <v>#VALUE!</v>
      </c>
      <c r="AM251" s="241" t="e">
        <f t="shared" ca="1" si="1049"/>
        <v>#VALUE!</v>
      </c>
      <c r="AN251" s="237" t="e">
        <f ca="1">SUM(AL$249:AL251)</f>
        <v>#VALUE!</v>
      </c>
      <c r="AO251" s="203" t="e">
        <f t="shared" ref="AO251:AO258" ca="1" si="1053">BL251</f>
        <v>#VALUE!</v>
      </c>
      <c r="AP251" s="249" t="e">
        <f t="shared" ca="1" si="1050"/>
        <v>#VALUE!</v>
      </c>
      <c r="AQ251" s="250" t="e">
        <f t="shared" ca="1" si="1051"/>
        <v>#VALUE!</v>
      </c>
      <c r="AR251" s="204"/>
      <c r="AS251" s="221"/>
      <c r="AX251" s="208" t="str">
        <f ca="1">[2]!YBHIST($I$208,$I251,J$25,"sec","")</f>
        <v>E</v>
      </c>
      <c r="AY251" s="206" t="str">
        <f ca="1">[2]!YBPRICE($I$208,AX251&amp;"d","Market","AccruedInterest","Swap",$I251,"LMMSkew","","Model",100,"")</f>
        <v>E</v>
      </c>
      <c r="BA251" s="67">
        <f t="shared" si="1036"/>
        <v>-23</v>
      </c>
      <c r="BI251" s="517" t="e">
        <f t="shared" ref="BI251:BI258" ca="1" si="1054">1+S251</f>
        <v>#VALUE!</v>
      </c>
      <c r="BJ251" s="517" t="e">
        <f ca="1">PRODUCT($BI$249:BI251)-1</f>
        <v>#VALUE!</v>
      </c>
      <c r="BK251" s="517" t="e">
        <f t="shared" ref="BK251:BK258" ca="1" si="1055">1+AM251</f>
        <v>#VALUE!</v>
      </c>
      <c r="BL251" s="517" t="e">
        <f ca="1">PRODUCT($BK$249:BK251)-1</f>
        <v>#VALUE!</v>
      </c>
    </row>
    <row r="252" spans="2:64" ht="15" customHeight="1">
      <c r="C252" s="222">
        <f t="shared" ca="1" si="1037"/>
        <v>41435</v>
      </c>
      <c r="D252" s="70">
        <f t="shared" ref="D252:D257" ca="1" si="1056">I252+35</f>
        <v>41460</v>
      </c>
      <c r="E252" s="70" t="str">
        <f t="shared" ref="E252:F256" ca="1" si="1057">"FNMA"&amp;TEXT($J$23,"0.0")&amp;"-TBA-"&amp;TEXT(C252,"mmm")</f>
        <v>FNMA3.0-TBA-Jun</v>
      </c>
      <c r="F252" s="70" t="str">
        <f t="shared" ca="1" si="1057"/>
        <v>FNMA3.0-TBA-Jul</v>
      </c>
      <c r="G252" s="70" t="str">
        <f t="shared" si="1027"/>
        <v>FNMA3.0-TBA-GEN</v>
      </c>
      <c r="H252" s="71"/>
      <c r="I252" s="133">
        <f ca="1">[2]!YBWORKDAY(EDATE(Base_Date, BA252), -1, "USD")</f>
        <v>41425</v>
      </c>
      <c r="J252" s="234" t="str">
        <f t="shared" ca="1" si="1031"/>
        <v>E</v>
      </c>
      <c r="K252" s="237" t="e">
        <f t="shared" ca="1" si="1032"/>
        <v>#VALUE!</v>
      </c>
      <c r="L252" s="237" t="e">
        <f t="shared" ca="1" si="1038"/>
        <v>#VALUE!</v>
      </c>
      <c r="M252" s="238" t="str">
        <f ca="1">[2]!YBHIST($I$208,$I252,"LMMOAS","sec")</f>
        <v>E</v>
      </c>
      <c r="N252" s="239" t="str">
        <f ca="1">[2]!YBHIST($I$208,$I251,M$25,"sec","")</f>
        <v>E</v>
      </c>
      <c r="O252" s="240" t="str">
        <f ca="1">[2]!YBHIST("1 Month LIBOR",I252,"Yield","bmk","")</f>
        <v>E</v>
      </c>
      <c r="P252" s="237" t="e">
        <f t="shared" ca="1" si="1039"/>
        <v>#VALUE!</v>
      </c>
      <c r="Q252" s="171" t="str">
        <f ca="1">[2]!YBSCEN($I$208,$J251&amp;"d","Market",O$25,"Swap",$I251,"LMMSkew","","Model",100,0,29,"Gradual","ParShift|N",0,"Annualized ROR",O251,100,"",,,,"Default",,,,"Default",,)</f>
        <v>E</v>
      </c>
      <c r="R252" s="237" t="e">
        <f t="shared" ca="1" si="1040"/>
        <v>#VALUE!</v>
      </c>
      <c r="S252" s="241" t="e">
        <f t="shared" ca="1" si="1041"/>
        <v>#VALUE!</v>
      </c>
      <c r="T252" s="237" t="e">
        <f ca="1">SUM(R$249:R252)</f>
        <v>#VALUE!</v>
      </c>
      <c r="U252" s="241" t="e">
        <f t="shared" ca="1" si="1052"/>
        <v>#VALUE!</v>
      </c>
      <c r="V252" s="242">
        <f ca="1">VLOOKUP($I252, 'Barcap OAD'!$A:$S, $F$208, FALSE)</f>
        <v>-14.3</v>
      </c>
      <c r="W252" s="243" t="e">
        <f t="shared" ca="1" si="1033"/>
        <v>#VALUE!</v>
      </c>
      <c r="X252" s="244" t="str">
        <f ca="1">[2]!YBHIST($E252,$I252,X$25,"sec","")</f>
        <v>E</v>
      </c>
      <c r="Y252" s="237" t="e">
        <f t="shared" ca="1" si="1028"/>
        <v>#VALUE!</v>
      </c>
      <c r="Z252" s="171" t="e">
        <f t="shared" ca="1" si="1029"/>
        <v>#VALUE!</v>
      </c>
      <c r="AA252" s="171" t="str">
        <f ca="1">[2]!YBHIST($F252,$I252,X$25,"sec","")</f>
        <v>E</v>
      </c>
      <c r="AB252" s="171" t="e">
        <f t="shared" ca="1" si="1034"/>
        <v>#VALUE!</v>
      </c>
      <c r="AC252" s="245" t="e">
        <f t="shared" ca="1" si="1042"/>
        <v>#VALUE!</v>
      </c>
      <c r="AD252" s="246">
        <f ca="1">VLOOKUP($I252, 'Barcap OAD'!$A:$S, $F$26, FALSE)</f>
        <v>7.5830000000000002</v>
      </c>
      <c r="AE252" s="243" t="e">
        <f t="shared" ca="1" si="1030"/>
        <v>#VALUE!</v>
      </c>
      <c r="AF252" s="247" t="e">
        <f t="shared" ca="1" si="1035"/>
        <v>#VALUE!</v>
      </c>
      <c r="AG252" s="237" t="e">
        <f t="shared" ca="1" si="1043"/>
        <v>#VALUE!</v>
      </c>
      <c r="AH252" s="241" t="e">
        <f t="shared" ca="1" si="1044"/>
        <v>#VALUE!</v>
      </c>
      <c r="AI252" s="237" t="e">
        <f t="shared" ca="1" si="1045"/>
        <v>#VALUE!</v>
      </c>
      <c r="AJ252" s="241" t="e">
        <f t="shared" ca="1" si="1046"/>
        <v>#VALUE!</v>
      </c>
      <c r="AK252" s="245" t="e">
        <f t="shared" ca="1" si="1047"/>
        <v>#VALUE!</v>
      </c>
      <c r="AL252" s="248" t="e">
        <f t="shared" ca="1" si="1048"/>
        <v>#VALUE!</v>
      </c>
      <c r="AM252" s="241" t="e">
        <f t="shared" ca="1" si="1049"/>
        <v>#VALUE!</v>
      </c>
      <c r="AN252" s="237" t="e">
        <f ca="1">SUM(AL$249:AL252)</f>
        <v>#VALUE!</v>
      </c>
      <c r="AO252" s="203" t="e">
        <f t="shared" ca="1" si="1053"/>
        <v>#VALUE!</v>
      </c>
      <c r="AP252" s="249" t="e">
        <f t="shared" ca="1" si="1050"/>
        <v>#VALUE!</v>
      </c>
      <c r="AQ252" s="250" t="e">
        <f t="shared" ca="1" si="1051"/>
        <v>#VALUE!</v>
      </c>
      <c r="AR252" s="204"/>
      <c r="AS252" s="221"/>
      <c r="AX252" s="208" t="str">
        <f ca="1">[2]!YBHIST($I$208,$I252,J$25,"sec","")</f>
        <v>E</v>
      </c>
      <c r="AY252" s="206" t="str">
        <f ca="1">[2]!YBPRICE($I$208,AX252&amp;"d","Market","AccruedInterest","Swap",$I252,"LMMSkew","","Model",100,"")</f>
        <v>E</v>
      </c>
      <c r="BA252" s="67">
        <f t="shared" si="1036"/>
        <v>-22</v>
      </c>
      <c r="BI252" s="517" t="e">
        <f t="shared" ca="1" si="1054"/>
        <v>#VALUE!</v>
      </c>
      <c r="BJ252" s="517" t="e">
        <f ca="1">PRODUCT($BI$249:BI252)-1</f>
        <v>#VALUE!</v>
      </c>
      <c r="BK252" s="517" t="e">
        <f t="shared" ca="1" si="1055"/>
        <v>#VALUE!</v>
      </c>
      <c r="BL252" s="517" t="e">
        <f ca="1">PRODUCT($BK$249:BK252)-1</f>
        <v>#VALUE!</v>
      </c>
    </row>
    <row r="253" spans="2:64" ht="15">
      <c r="C253" s="222">
        <f t="shared" ca="1" si="1037"/>
        <v>41463</v>
      </c>
      <c r="D253" s="70">
        <f t="shared" ca="1" si="1056"/>
        <v>41488</v>
      </c>
      <c r="E253" s="70" t="str">
        <f t="shared" ca="1" si="1057"/>
        <v>FNMA3.0-TBA-Jul</v>
      </c>
      <c r="F253" s="70" t="str">
        <f t="shared" ca="1" si="1057"/>
        <v>FNMA3.0-TBA-Aug</v>
      </c>
      <c r="G253" s="70" t="str">
        <f t="shared" si="1027"/>
        <v>FNMA3.0-TBA-GEN</v>
      </c>
      <c r="I253" s="133">
        <f ca="1">[2]!YBWORKDAY(EDATE(Base_Date, BA253), -1, "USD")</f>
        <v>41453</v>
      </c>
      <c r="J253" s="331" t="str">
        <f t="shared" ca="1" si="1031"/>
        <v>E</v>
      </c>
      <c r="K253" s="332" t="e">
        <f t="shared" ca="1" si="1032"/>
        <v>#VALUE!</v>
      </c>
      <c r="L253" s="332" t="e">
        <f t="shared" ca="1" si="1038"/>
        <v>#VALUE!</v>
      </c>
      <c r="M253" s="333" t="str">
        <f ca="1">[2]!YBHIST($I$208,$I253,"LMMOAS","sec")</f>
        <v>E</v>
      </c>
      <c r="N253" s="334" t="str">
        <f ca="1">[2]!YBHIST($I$208,$I252,M$25,"sec","")</f>
        <v>E</v>
      </c>
      <c r="O253" s="335" t="str">
        <f ca="1">[2]!YBHIST("1 Month LIBOR",I253,"Yield","bmk","")</f>
        <v>E</v>
      </c>
      <c r="P253" s="332" t="e">
        <f t="shared" ca="1" si="1039"/>
        <v>#VALUE!</v>
      </c>
      <c r="Q253" s="336" t="str">
        <f ca="1">[2]!YBSCEN($I$208,$J252&amp;"d","Market",O$25,"Swap",$I252,"LMMSkew","","Model",100,0,29,"Gradual","ParShift|N",0,"Annualized ROR",O252,100,"",,,,"Default",,,,"Default",,)</f>
        <v>E</v>
      </c>
      <c r="R253" s="332" t="e">
        <f t="shared" ca="1" si="1040"/>
        <v>#VALUE!</v>
      </c>
      <c r="S253" s="337" t="e">
        <f t="shared" ca="1" si="1041"/>
        <v>#VALUE!</v>
      </c>
      <c r="T253" s="332" t="e">
        <f ca="1">SUM(R$249:R253)</f>
        <v>#VALUE!</v>
      </c>
      <c r="U253" s="337" t="e">
        <f t="shared" ca="1" si="1052"/>
        <v>#VALUE!</v>
      </c>
      <c r="V253" s="338">
        <f ca="1">VLOOKUP($I253, 'Barcap OAD'!$A:$S, $F$208, FALSE)</f>
        <v>-6.5</v>
      </c>
      <c r="W253" s="339" t="e">
        <f t="shared" ca="1" si="1033"/>
        <v>#VALUE!</v>
      </c>
      <c r="X253" s="340" t="str">
        <f ca="1">[2]!YBHIST($E253,$I253,X$25,"sec","")</f>
        <v>E</v>
      </c>
      <c r="Y253" s="332" t="e">
        <f t="shared" ca="1" si="1028"/>
        <v>#VALUE!</v>
      </c>
      <c r="Z253" s="336" t="e">
        <f t="shared" ca="1" si="1029"/>
        <v>#VALUE!</v>
      </c>
      <c r="AA253" s="336" t="str">
        <f ca="1">[2]!YBHIST($F253,$I253,X$25,"sec","")</f>
        <v>E</v>
      </c>
      <c r="AB253" s="336" t="e">
        <f t="shared" ca="1" si="1034"/>
        <v>#VALUE!</v>
      </c>
      <c r="AC253" s="341" t="e">
        <f t="shared" ca="1" si="1042"/>
        <v>#VALUE!</v>
      </c>
      <c r="AD253" s="342">
        <f ca="1">VLOOKUP($I253, 'Barcap OAD'!$A:$S, $F$26, FALSE)</f>
        <v>7.9279999999999999</v>
      </c>
      <c r="AE253" s="339" t="e">
        <f t="shared" ca="1" si="1030"/>
        <v>#VALUE!</v>
      </c>
      <c r="AF253" s="343" t="e">
        <f t="shared" ca="1" si="1035"/>
        <v>#VALUE!</v>
      </c>
      <c r="AG253" s="332" t="e">
        <f t="shared" ca="1" si="1043"/>
        <v>#VALUE!</v>
      </c>
      <c r="AH253" s="337" t="e">
        <f t="shared" ca="1" si="1044"/>
        <v>#VALUE!</v>
      </c>
      <c r="AI253" s="332" t="e">
        <f t="shared" ca="1" si="1045"/>
        <v>#VALUE!</v>
      </c>
      <c r="AJ253" s="337" t="e">
        <f t="shared" ca="1" si="1046"/>
        <v>#VALUE!</v>
      </c>
      <c r="AK253" s="341" t="e">
        <f t="shared" ca="1" si="1047"/>
        <v>#VALUE!</v>
      </c>
      <c r="AL253" s="344" t="e">
        <f t="shared" ca="1" si="1048"/>
        <v>#VALUE!</v>
      </c>
      <c r="AM253" s="337" t="e">
        <f t="shared" ca="1" si="1049"/>
        <v>#VALUE!</v>
      </c>
      <c r="AN253" s="332" t="e">
        <f ca="1">SUM(AL$249:AL253)</f>
        <v>#VALUE!</v>
      </c>
      <c r="AO253" s="345" t="e">
        <f t="shared" ca="1" si="1053"/>
        <v>#VALUE!</v>
      </c>
      <c r="AP253" s="346" t="e">
        <f t="shared" ca="1" si="1050"/>
        <v>#VALUE!</v>
      </c>
      <c r="AQ253" s="347" t="e">
        <f t="shared" ca="1" si="1051"/>
        <v>#VALUE!</v>
      </c>
      <c r="AX253" s="67" t="str">
        <f ca="1">[2]!YBHIST($I$208,$I253,J$25,"sec","")</f>
        <v>E</v>
      </c>
      <c r="AY253" s="67" t="str">
        <f ca="1">[2]!YBPRICE($I$208,AX253&amp;"d","Market","AccruedInterest","Swap",$I253,"LMMSkew","","Model",100,"")</f>
        <v>E</v>
      </c>
      <c r="BA253" s="67">
        <f t="shared" si="1036"/>
        <v>-21</v>
      </c>
      <c r="BI253" s="517" t="e">
        <f t="shared" ca="1" si="1054"/>
        <v>#VALUE!</v>
      </c>
      <c r="BJ253" s="517" t="e">
        <f ca="1">PRODUCT($BI$249:BI253)-1</f>
        <v>#VALUE!</v>
      </c>
      <c r="BK253" s="517" t="e">
        <f t="shared" ca="1" si="1055"/>
        <v>#VALUE!</v>
      </c>
      <c r="BL253" s="517" t="e">
        <f ca="1">PRODUCT($BK$249:BK253)-1</f>
        <v>#VALUE!</v>
      </c>
    </row>
    <row r="254" spans="2:64" ht="15">
      <c r="C254" s="222">
        <f t="shared" ca="1" si="1037"/>
        <v>41496</v>
      </c>
      <c r="D254" s="70">
        <f t="shared" ca="1" si="1056"/>
        <v>41521</v>
      </c>
      <c r="E254" s="70" t="str">
        <f t="shared" ca="1" si="1057"/>
        <v>FNMA3.0-TBA-Aug</v>
      </c>
      <c r="F254" s="70" t="str">
        <f t="shared" ca="1" si="1057"/>
        <v>FNMA3.0-TBA-Sep</v>
      </c>
      <c r="G254" s="70" t="str">
        <f t="shared" si="1027"/>
        <v>FNMA3.0-TBA-GEN</v>
      </c>
      <c r="I254" s="133">
        <f ca="1">[2]!YBWORKDAY(EDATE(Base_Date, BA254), -1, "USD")</f>
        <v>41486</v>
      </c>
      <c r="J254" s="331" t="str">
        <f t="shared" ca="1" si="1031"/>
        <v>E</v>
      </c>
      <c r="K254" s="332" t="e">
        <f t="shared" ca="1" si="1032"/>
        <v>#VALUE!</v>
      </c>
      <c r="L254" s="332" t="e">
        <f t="shared" ca="1" si="1038"/>
        <v>#VALUE!</v>
      </c>
      <c r="M254" s="333" t="str">
        <f ca="1">[2]!YBHIST($I$208,$I254,"LMMOAS","sec")</f>
        <v>E</v>
      </c>
      <c r="N254" s="334" t="str">
        <f ca="1">[2]!YBHIST($I$208,$I253,M$25,"sec","")</f>
        <v>E</v>
      </c>
      <c r="O254" s="335" t="str">
        <f ca="1">[2]!YBHIST("1 Month LIBOR",I254,"Yield","bmk","")</f>
        <v>E</v>
      </c>
      <c r="P254" s="332" t="e">
        <f t="shared" ca="1" si="1039"/>
        <v>#VALUE!</v>
      </c>
      <c r="Q254" s="336" t="str">
        <f ca="1">[2]!YBSCEN($I$208,$J253&amp;"d","Market",O$25,"Swap",$I253,"LMMSkew","","Model",100,0,29,"Gradual","ParShift|N",0,"Annualized ROR",O253,100,"",,,,"Default",,,,"Default",,)</f>
        <v>E</v>
      </c>
      <c r="R254" s="332" t="e">
        <f t="shared" ca="1" si="1040"/>
        <v>#VALUE!</v>
      </c>
      <c r="S254" s="337" t="e">
        <f t="shared" ca="1" si="1041"/>
        <v>#VALUE!</v>
      </c>
      <c r="T254" s="332" t="e">
        <f ca="1">SUM(R$249:R254)</f>
        <v>#VALUE!</v>
      </c>
      <c r="U254" s="337" t="e">
        <f t="shared" ca="1" si="1052"/>
        <v>#VALUE!</v>
      </c>
      <c r="V254" s="338">
        <f ca="1">VLOOKUP($I254, 'Barcap OAD'!$A:$S, $F$208, FALSE)</f>
        <v>-4.3</v>
      </c>
      <c r="W254" s="339" t="e">
        <f t="shared" ca="1" si="1033"/>
        <v>#VALUE!</v>
      </c>
      <c r="X254" s="340" t="str">
        <f ca="1">[2]!YBHIST($E254,$I254,X$25,"sec","")</f>
        <v>E</v>
      </c>
      <c r="Y254" s="332" t="e">
        <f t="shared" ca="1" si="1028"/>
        <v>#VALUE!</v>
      </c>
      <c r="Z254" s="336" t="e">
        <f t="shared" ca="1" si="1029"/>
        <v>#VALUE!</v>
      </c>
      <c r="AA254" s="336" t="str">
        <f ca="1">[2]!YBHIST($F254,$I254,X$25,"sec","")</f>
        <v>E</v>
      </c>
      <c r="AB254" s="336" t="e">
        <f t="shared" ca="1" si="1034"/>
        <v>#VALUE!</v>
      </c>
      <c r="AC254" s="341" t="e">
        <f t="shared" ca="1" si="1042"/>
        <v>#VALUE!</v>
      </c>
      <c r="AD254" s="342">
        <f ca="1">VLOOKUP($I254, 'Barcap OAD'!$A:$S, $F$26, FALSE)</f>
        <v>8.0239999999999991</v>
      </c>
      <c r="AE254" s="339" t="e">
        <f t="shared" ca="1" si="1030"/>
        <v>#VALUE!</v>
      </c>
      <c r="AF254" s="343" t="e">
        <f t="shared" ca="1" si="1035"/>
        <v>#VALUE!</v>
      </c>
      <c r="AG254" s="332" t="e">
        <f t="shared" ca="1" si="1043"/>
        <v>#VALUE!</v>
      </c>
      <c r="AH254" s="337" t="e">
        <f t="shared" ca="1" si="1044"/>
        <v>#VALUE!</v>
      </c>
      <c r="AI254" s="332" t="e">
        <f t="shared" ca="1" si="1045"/>
        <v>#VALUE!</v>
      </c>
      <c r="AJ254" s="337" t="e">
        <f t="shared" ca="1" si="1046"/>
        <v>#VALUE!</v>
      </c>
      <c r="AK254" s="341" t="e">
        <f t="shared" ca="1" si="1047"/>
        <v>#VALUE!</v>
      </c>
      <c r="AL254" s="344" t="e">
        <f t="shared" ca="1" si="1048"/>
        <v>#VALUE!</v>
      </c>
      <c r="AM254" s="337" t="e">
        <f t="shared" ca="1" si="1049"/>
        <v>#VALUE!</v>
      </c>
      <c r="AN254" s="332" t="e">
        <f ca="1">SUM(AL$249:AL254)</f>
        <v>#VALUE!</v>
      </c>
      <c r="AO254" s="345" t="e">
        <f t="shared" ca="1" si="1053"/>
        <v>#VALUE!</v>
      </c>
      <c r="AP254" s="346" t="e">
        <f t="shared" ca="1" si="1050"/>
        <v>#VALUE!</v>
      </c>
      <c r="AQ254" s="347" t="e">
        <f t="shared" ca="1" si="1051"/>
        <v>#VALUE!</v>
      </c>
      <c r="AX254" s="67" t="str">
        <f ca="1">[2]!YBHIST($I$208,$I254,J$25,"sec","")</f>
        <v>E</v>
      </c>
      <c r="AY254" s="67" t="str">
        <f ca="1">[2]!YBPRICE($I$208,AX254&amp;"d","Market","AccruedInterest","Swap",$I254,"LMMSkew","","Model",100,"")</f>
        <v>E</v>
      </c>
      <c r="BA254" s="67">
        <f t="shared" si="1036"/>
        <v>-20</v>
      </c>
      <c r="BI254" s="517" t="e">
        <f t="shared" ca="1" si="1054"/>
        <v>#VALUE!</v>
      </c>
      <c r="BJ254" s="517" t="e">
        <f ca="1">PRODUCT($BI$249:BI254)-1</f>
        <v>#VALUE!</v>
      </c>
      <c r="BK254" s="517" t="e">
        <f t="shared" ca="1" si="1055"/>
        <v>#VALUE!</v>
      </c>
      <c r="BL254" s="517" t="e">
        <f ca="1">PRODUCT($BK$249:BK254)-1</f>
        <v>#VALUE!</v>
      </c>
    </row>
    <row r="255" spans="2:64" ht="15">
      <c r="C255" s="222">
        <f t="shared" ca="1" si="1037"/>
        <v>41526</v>
      </c>
      <c r="D255" s="70">
        <f t="shared" ca="1" si="1056"/>
        <v>41551</v>
      </c>
      <c r="E255" s="70" t="str">
        <f t="shared" ca="1" si="1057"/>
        <v>FNMA3.0-TBA-Sep</v>
      </c>
      <c r="F255" s="70" t="str">
        <f t="shared" ca="1" si="1057"/>
        <v>FNMA3.0-TBA-Oct</v>
      </c>
      <c r="G255" s="70" t="str">
        <f t="shared" si="1027"/>
        <v>FNMA3.0-TBA-GEN</v>
      </c>
      <c r="I255" s="133">
        <f ca="1">[2]!YBWORKDAY(EDATE(Base_Date, BA255), -1, "USD")</f>
        <v>41516</v>
      </c>
      <c r="J255" s="331" t="str">
        <f t="shared" ca="1" si="1031"/>
        <v>E</v>
      </c>
      <c r="K255" s="332" t="e">
        <f t="shared" ca="1" si="1032"/>
        <v>#VALUE!</v>
      </c>
      <c r="L255" s="332" t="e">
        <f t="shared" ca="1" si="1038"/>
        <v>#VALUE!</v>
      </c>
      <c r="M255" s="333" t="str">
        <f ca="1">[2]!YBHIST($I$208,$I255,"LMMOAS","sec")</f>
        <v>E</v>
      </c>
      <c r="N255" s="334" t="str">
        <f ca="1">[2]!YBHIST($I$208,$I254,M$25,"sec","")</f>
        <v>E</v>
      </c>
      <c r="O255" s="335" t="str">
        <f ca="1">[2]!YBHIST("1 Month LIBOR",I255,"Yield","bmk","")</f>
        <v>E</v>
      </c>
      <c r="P255" s="332" t="e">
        <f t="shared" ca="1" si="1039"/>
        <v>#VALUE!</v>
      </c>
      <c r="Q255" s="336" t="str">
        <f ca="1">[2]!YBSCEN($I$208,$J254&amp;"d","Market",O$25,"Swap",$I254,"LMMSkew","","Model",100,0,29,"Gradual","ParShift|N",0,"Annualized ROR",O254,100,"",,,,"Default",,,,"Default",,)</f>
        <v>E</v>
      </c>
      <c r="R255" s="332" t="e">
        <f t="shared" ca="1" si="1040"/>
        <v>#VALUE!</v>
      </c>
      <c r="S255" s="337" t="e">
        <f t="shared" ca="1" si="1041"/>
        <v>#VALUE!</v>
      </c>
      <c r="T255" s="332" t="e">
        <f ca="1">SUM(R$249:R255)</f>
        <v>#VALUE!</v>
      </c>
      <c r="U255" s="337" t="e">
        <f t="shared" ca="1" si="1052"/>
        <v>#VALUE!</v>
      </c>
      <c r="V255" s="338">
        <f ca="1">VLOOKUP($I255, 'Barcap OAD'!$A:$S, $F$208, FALSE)</f>
        <v>-3.5</v>
      </c>
      <c r="W255" s="339" t="e">
        <f t="shared" ca="1" si="1033"/>
        <v>#VALUE!</v>
      </c>
      <c r="X255" s="340" t="str">
        <f ca="1">[2]!YBHIST($E255,$I255,X$25,"sec","")</f>
        <v>E</v>
      </c>
      <c r="Y255" s="332" t="e">
        <f t="shared" ca="1" si="1028"/>
        <v>#VALUE!</v>
      </c>
      <c r="Z255" s="336" t="e">
        <f t="shared" ca="1" si="1029"/>
        <v>#VALUE!</v>
      </c>
      <c r="AA255" s="336" t="str">
        <f ca="1">[2]!YBHIST($F255,$I255,X$25,"sec","")</f>
        <v>E</v>
      </c>
      <c r="AB255" s="336" t="e">
        <f t="shared" ca="1" si="1034"/>
        <v>#VALUE!</v>
      </c>
      <c r="AC255" s="341" t="e">
        <f t="shared" ca="1" si="1042"/>
        <v>#VALUE!</v>
      </c>
      <c r="AD255" s="342">
        <f ca="1">VLOOKUP($I255, 'Barcap OAD'!$A:$S, $F$26, FALSE)</f>
        <v>8.0820000000000007</v>
      </c>
      <c r="AE255" s="339" t="e">
        <f t="shared" ca="1" si="1030"/>
        <v>#VALUE!</v>
      </c>
      <c r="AF255" s="343" t="e">
        <f t="shared" ca="1" si="1035"/>
        <v>#VALUE!</v>
      </c>
      <c r="AG255" s="332" t="e">
        <f t="shared" ca="1" si="1043"/>
        <v>#VALUE!</v>
      </c>
      <c r="AH255" s="337" t="e">
        <f t="shared" ca="1" si="1044"/>
        <v>#VALUE!</v>
      </c>
      <c r="AI255" s="332" t="e">
        <f t="shared" ca="1" si="1045"/>
        <v>#VALUE!</v>
      </c>
      <c r="AJ255" s="337" t="e">
        <f t="shared" ca="1" si="1046"/>
        <v>#VALUE!</v>
      </c>
      <c r="AK255" s="341" t="e">
        <f t="shared" ca="1" si="1047"/>
        <v>#VALUE!</v>
      </c>
      <c r="AL255" s="344" t="e">
        <f t="shared" ca="1" si="1048"/>
        <v>#VALUE!</v>
      </c>
      <c r="AM255" s="337" t="e">
        <f t="shared" ca="1" si="1049"/>
        <v>#VALUE!</v>
      </c>
      <c r="AN255" s="332" t="e">
        <f ca="1">SUM(AL$249:AL255)</f>
        <v>#VALUE!</v>
      </c>
      <c r="AO255" s="345" t="e">
        <f t="shared" ca="1" si="1053"/>
        <v>#VALUE!</v>
      </c>
      <c r="AP255" s="346" t="e">
        <f t="shared" ca="1" si="1050"/>
        <v>#VALUE!</v>
      </c>
      <c r="AQ255" s="347" t="e">
        <f t="shared" ca="1" si="1051"/>
        <v>#VALUE!</v>
      </c>
      <c r="AX255" s="67" t="str">
        <f ca="1">[2]!YBHIST($I$208,$I255,J$25,"sec","")</f>
        <v>E</v>
      </c>
      <c r="AY255" s="67" t="str">
        <f ca="1">[2]!YBPRICE($I$208,AX255&amp;"d","Market","AccruedInterest","Swap",$I255,"LMMSkew","","Model",100,"")</f>
        <v>E</v>
      </c>
      <c r="BA255" s="67">
        <f t="shared" si="1036"/>
        <v>-19</v>
      </c>
      <c r="BI255" s="517" t="e">
        <f t="shared" ca="1" si="1054"/>
        <v>#VALUE!</v>
      </c>
      <c r="BJ255" s="517" t="e">
        <f ca="1">PRODUCT($BI$249:BI255)-1</f>
        <v>#VALUE!</v>
      </c>
      <c r="BK255" s="517" t="e">
        <f t="shared" ca="1" si="1055"/>
        <v>#VALUE!</v>
      </c>
      <c r="BL255" s="517" t="e">
        <f ca="1">PRODUCT($BK$249:BK255)-1</f>
        <v>#VALUE!</v>
      </c>
    </row>
    <row r="256" spans="2:64" ht="15">
      <c r="C256" s="222">
        <f t="shared" ref="C256:C261" ca="1" si="1058">I256+10</f>
        <v>41557</v>
      </c>
      <c r="D256" s="70">
        <f t="shared" ca="1" si="1056"/>
        <v>41582</v>
      </c>
      <c r="E256" s="70" t="str">
        <f t="shared" ca="1" si="1057"/>
        <v>FNMA3.0-TBA-Oct</v>
      </c>
      <c r="F256" s="70" t="str">
        <f t="shared" ca="1" si="1057"/>
        <v>FNMA3.0-TBA-Nov</v>
      </c>
      <c r="G256" s="70" t="str">
        <f t="shared" si="1027"/>
        <v>FNMA3.0-TBA-GEN</v>
      </c>
      <c r="I256" s="133">
        <f ca="1">[2]!YBWORKDAY(EDATE(Base_Date, BA256), -1, "USD")</f>
        <v>41547</v>
      </c>
      <c r="J256" s="331" t="str">
        <f t="shared" ca="1" si="1031"/>
        <v>E</v>
      </c>
      <c r="K256" s="332" t="e">
        <f t="shared" ca="1" si="1032"/>
        <v>#VALUE!</v>
      </c>
      <c r="L256" s="332" t="e">
        <f t="shared" ca="1" si="1038"/>
        <v>#VALUE!</v>
      </c>
      <c r="M256" s="333" t="str">
        <f ca="1">[2]!YBHIST($I$208,$I256,"LMMOAS","sec")</f>
        <v>E</v>
      </c>
      <c r="N256" s="334" t="str">
        <f ca="1">[2]!YBHIST($I$208,$I255,M$25,"sec","")</f>
        <v>E</v>
      </c>
      <c r="O256" s="335" t="str">
        <f ca="1">[2]!YBHIST("1 Month LIBOR",I256,"Yield","bmk","")</f>
        <v>E</v>
      </c>
      <c r="P256" s="332" t="e">
        <f t="shared" ca="1" si="1039"/>
        <v>#VALUE!</v>
      </c>
      <c r="Q256" s="336" t="str">
        <f ca="1">[2]!YBSCEN($I$208,$J255&amp;"d","Market",O$25,"Swap",$I255,"LMMSkew","","Model",100,0,29,"Gradual","ParShift|N",0,"Annualized ROR",O255,100,"",,,,"Default",,,,"Default",,)</f>
        <v>E</v>
      </c>
      <c r="R256" s="332" t="e">
        <f t="shared" ca="1" si="1040"/>
        <v>#VALUE!</v>
      </c>
      <c r="S256" s="337" t="e">
        <f t="shared" ca="1" si="1041"/>
        <v>#VALUE!</v>
      </c>
      <c r="T256" s="332" t="e">
        <f ca="1">SUM(R$249:R256)</f>
        <v>#VALUE!</v>
      </c>
      <c r="U256" s="337" t="e">
        <f t="shared" ca="1" si="1052"/>
        <v>#VALUE!</v>
      </c>
      <c r="V256" s="338">
        <f ca="1">VLOOKUP($I256, 'Barcap OAD'!$A:$S, $F$208, FALSE)</f>
        <v>-5.9</v>
      </c>
      <c r="W256" s="339" t="e">
        <f t="shared" ca="1" si="1033"/>
        <v>#VALUE!</v>
      </c>
      <c r="X256" s="340" t="str">
        <f ca="1">[2]!YBHIST($E256,$I256,X$25,"sec","")</f>
        <v>E</v>
      </c>
      <c r="Y256" s="332" t="e">
        <f t="shared" ca="1" si="1028"/>
        <v>#VALUE!</v>
      </c>
      <c r="Z256" s="336" t="e">
        <f t="shared" ca="1" si="1029"/>
        <v>#VALUE!</v>
      </c>
      <c r="AA256" s="336" t="str">
        <f ca="1">[2]!YBHIST($F256,$I256,X$25,"sec","")</f>
        <v>E</v>
      </c>
      <c r="AB256" s="336" t="e">
        <f t="shared" ca="1" si="1034"/>
        <v>#VALUE!</v>
      </c>
      <c r="AC256" s="341" t="e">
        <f t="shared" ca="1" si="1042"/>
        <v>#VALUE!</v>
      </c>
      <c r="AD256" s="342">
        <f ca="1">VLOOKUP($I256, 'Barcap OAD'!$A:$S, $F$26, FALSE)</f>
        <v>7.9720000000000004</v>
      </c>
      <c r="AE256" s="339" t="e">
        <f t="shared" ca="1" si="1030"/>
        <v>#VALUE!</v>
      </c>
      <c r="AF256" s="343" t="e">
        <f t="shared" ca="1" si="1035"/>
        <v>#VALUE!</v>
      </c>
      <c r="AG256" s="332" t="e">
        <f t="shared" ca="1" si="1043"/>
        <v>#VALUE!</v>
      </c>
      <c r="AH256" s="337" t="e">
        <f t="shared" ca="1" si="1044"/>
        <v>#VALUE!</v>
      </c>
      <c r="AI256" s="332" t="e">
        <f t="shared" ca="1" si="1045"/>
        <v>#VALUE!</v>
      </c>
      <c r="AJ256" s="337" t="e">
        <f t="shared" ca="1" si="1046"/>
        <v>#VALUE!</v>
      </c>
      <c r="AK256" s="341" t="e">
        <f t="shared" ca="1" si="1047"/>
        <v>#VALUE!</v>
      </c>
      <c r="AL256" s="344" t="e">
        <f t="shared" ca="1" si="1048"/>
        <v>#VALUE!</v>
      </c>
      <c r="AM256" s="337" t="e">
        <f t="shared" ca="1" si="1049"/>
        <v>#VALUE!</v>
      </c>
      <c r="AN256" s="332" t="e">
        <f ca="1">SUM(AL$249:AL256)</f>
        <v>#VALUE!</v>
      </c>
      <c r="AO256" s="345" t="e">
        <f t="shared" ca="1" si="1053"/>
        <v>#VALUE!</v>
      </c>
      <c r="AP256" s="346" t="e">
        <f t="shared" ca="1" si="1050"/>
        <v>#VALUE!</v>
      </c>
      <c r="AQ256" s="347" t="e">
        <f t="shared" ca="1" si="1051"/>
        <v>#VALUE!</v>
      </c>
      <c r="AX256" s="67" t="str">
        <f ca="1">[2]!YBHIST($I$208,$I256,J$25,"sec","")</f>
        <v>E</v>
      </c>
      <c r="AY256" s="67" t="str">
        <f ca="1">[2]!YBPRICE($I$208,AX256&amp;"d","Market","AccruedInterest","Swap",$I256,"LMMSkew","","Model",100,"")</f>
        <v>E</v>
      </c>
      <c r="BA256" s="67">
        <f t="shared" si="1036"/>
        <v>-18</v>
      </c>
      <c r="BI256" s="517" t="e">
        <f t="shared" ca="1" si="1054"/>
        <v>#VALUE!</v>
      </c>
      <c r="BJ256" s="517" t="e">
        <f ca="1">PRODUCT($BI$249:BI256)-1</f>
        <v>#VALUE!</v>
      </c>
      <c r="BK256" s="517" t="e">
        <f t="shared" ca="1" si="1055"/>
        <v>#VALUE!</v>
      </c>
      <c r="BL256" s="517" t="e">
        <f ca="1">PRODUCT($BK$249:BK256)-1</f>
        <v>#VALUE!</v>
      </c>
    </row>
    <row r="257" spans="3:64" ht="15">
      <c r="C257" s="222">
        <f t="shared" ca="1" si="1058"/>
        <v>41588</v>
      </c>
      <c r="D257" s="70">
        <f t="shared" ca="1" si="1056"/>
        <v>41613</v>
      </c>
      <c r="E257" s="70" t="str">
        <f t="shared" ref="E257" ca="1" si="1059">"FNMA"&amp;TEXT($J$23,"0.0")&amp;"-TBA-"&amp;TEXT(C257,"mmm")</f>
        <v>FNMA3.0-TBA-Nov</v>
      </c>
      <c r="F257" s="70" t="str">
        <f t="shared" ref="F257" ca="1" si="1060">"FNMA"&amp;TEXT($J$23,"0.0")&amp;"-TBA-"&amp;TEXT(D257,"mmm")</f>
        <v>FNMA3.0-TBA-Dec</v>
      </c>
      <c r="G257" s="70" t="str">
        <f t="shared" si="1027"/>
        <v>FNMA3.0-TBA-GEN</v>
      </c>
      <c r="I257" s="133">
        <f ca="1">[2]!YBWORKDAY(EDATE(Base_Date, BA257), -1, "USD")</f>
        <v>41578</v>
      </c>
      <c r="J257" s="331" t="str">
        <f t="shared" ref="J257" ca="1" si="1061">AX257</f>
        <v>E</v>
      </c>
      <c r="K257" s="332" t="e">
        <f t="shared" ref="K257" ca="1" si="1062">AX257+AY257</f>
        <v>#VALUE!</v>
      </c>
      <c r="L257" s="332" t="e">
        <f t="shared" ref="L257" ca="1" si="1063">K257-K256</f>
        <v>#VALUE!</v>
      </c>
      <c r="M257" s="333" t="str">
        <f ca="1">[2]!YBHIST($I$208,$I257,"LMMOAS","sec")</f>
        <v>E</v>
      </c>
      <c r="N257" s="334" t="str">
        <f ca="1">[2]!YBHIST($I$208,$I256,M$25,"sec","")</f>
        <v>E</v>
      </c>
      <c r="O257" s="335" t="str">
        <f ca="1">[2]!YBHIST("1 Month LIBOR",I257,"Yield","bmk","")</f>
        <v>E</v>
      </c>
      <c r="P257" s="332" t="e">
        <f t="shared" ref="P257" ca="1" si="1064">K256-Q257</f>
        <v>#VALUE!</v>
      </c>
      <c r="Q257" s="336" t="str">
        <f ca="1">[2]!YBSCEN($I$208,$J256&amp;"d","Market",O$25,"Swap",$I256,"LMMSkew","","Model",100,0,29,"Gradual","ParShift|N",0,"Annualized ROR",O256,100,"",,,,"Default",,,,"Default",,)</f>
        <v>E</v>
      </c>
      <c r="R257" s="332" t="e">
        <f t="shared" ref="R257" ca="1" si="1065">L257+P257</f>
        <v>#VALUE!</v>
      </c>
      <c r="S257" s="337" t="e">
        <f t="shared" ca="1" si="1041"/>
        <v>#VALUE!</v>
      </c>
      <c r="T257" s="332" t="e">
        <f ca="1">SUM(R$249:R257)</f>
        <v>#VALUE!</v>
      </c>
      <c r="U257" s="337" t="e">
        <f t="shared" ca="1" si="1052"/>
        <v>#VALUE!</v>
      </c>
      <c r="V257" s="338">
        <f ca="1">VLOOKUP($I257, 'Barcap OAD'!$A:$S, $F$208, FALSE)</f>
        <v>-7</v>
      </c>
      <c r="W257" s="339" t="e">
        <f t="shared" ref="W257" ca="1" si="1066">K257/10000*V257</f>
        <v>#VALUE!</v>
      </c>
      <c r="X257" s="340" t="str">
        <f ca="1">[2]!YBHIST($E257,$I257,X$25,"sec","")</f>
        <v>E</v>
      </c>
      <c r="Y257" s="332" t="e">
        <f t="shared" ref="Y257" ca="1" si="1067">X257-X256</f>
        <v>#VALUE!</v>
      </c>
      <c r="Z257" s="336" t="e">
        <f t="shared" ref="Z257" ca="1" si="1068">X256-AA256</f>
        <v>#VALUE!</v>
      </c>
      <c r="AA257" s="336" t="str">
        <f ca="1">[2]!YBHIST($F257,$I257,X$25,"sec","")</f>
        <v>E</v>
      </c>
      <c r="AB257" s="336" t="e">
        <f t="shared" ref="AB257" ca="1" si="1069">X256-Z257</f>
        <v>#VALUE!</v>
      </c>
      <c r="AC257" s="341" t="e">
        <f t="shared" ref="AC257" ca="1" si="1070">Y257+Z257</f>
        <v>#VALUE!</v>
      </c>
      <c r="AD257" s="342">
        <f ca="1">VLOOKUP($I257, 'Barcap OAD'!$A:$S, $F$26, FALSE)</f>
        <v>7.7620750000000003</v>
      </c>
      <c r="AE257" s="339" t="e">
        <f t="shared" ref="AE257" ca="1" si="1071">X257*AD257/10000</f>
        <v>#VALUE!</v>
      </c>
      <c r="AF257" s="343" t="e">
        <f t="shared" ref="AF257" ca="1" si="1072">W257/AE257</f>
        <v>#VALUE!</v>
      </c>
      <c r="AG257" s="332" t="e">
        <f t="shared" ref="AG257" ca="1" si="1073">-AC257*AF256</f>
        <v>#VALUE!</v>
      </c>
      <c r="AH257" s="337" t="e">
        <f t="shared" ref="AH257" ca="1" si="1074">AG257/K256</f>
        <v>#VALUE!</v>
      </c>
      <c r="AI257" s="332" t="e">
        <f t="shared" ref="AI257" ca="1" si="1075">AL257+AK257</f>
        <v>#VALUE!</v>
      </c>
      <c r="AJ257" s="337" t="e">
        <f t="shared" ref="AJ257" ca="1" si="1076">AF257-AF256</f>
        <v>#VALUE!</v>
      </c>
      <c r="AK257" s="341" t="e">
        <f t="shared" ref="AK257" ca="1" si="1077">(AJ257*Y257)/2</f>
        <v>#VALUE!</v>
      </c>
      <c r="AL257" s="344" t="e">
        <f t="shared" ref="AL257" ca="1" si="1078">AG257+R257</f>
        <v>#VALUE!</v>
      </c>
      <c r="AM257" s="337" t="e">
        <f t="shared" ref="AM257" ca="1" si="1079">AL257/K256</f>
        <v>#VALUE!</v>
      </c>
      <c r="AN257" s="332" t="e">
        <f ca="1">SUM(AL$249:AL257)</f>
        <v>#VALUE!</v>
      </c>
      <c r="AO257" s="345" t="e">
        <f t="shared" ca="1" si="1053"/>
        <v>#VALUE!</v>
      </c>
      <c r="AP257" s="346" t="e">
        <f t="shared" ref="AP257" ca="1" si="1080">(Z257*AF257*-1)+P257</f>
        <v>#VALUE!</v>
      </c>
      <c r="AQ257" s="347" t="e">
        <f t="shared" ref="AQ257" ca="1" si="1081">AP257/K256</f>
        <v>#VALUE!</v>
      </c>
      <c r="AX257" s="67" t="str">
        <f ca="1">[2]!YBHIST($I$208,$I257,J$25,"sec","")</f>
        <v>E</v>
      </c>
      <c r="AY257" s="67" t="str">
        <f ca="1">[2]!YBPRICE($I$208,AX257&amp;"d","Market","AccruedInterest","Swap",$I257,"LMMSkew","","Model",100,"")</f>
        <v>E</v>
      </c>
      <c r="BA257" s="67">
        <f t="shared" si="1036"/>
        <v>-17</v>
      </c>
      <c r="BI257" s="517" t="e">
        <f t="shared" ca="1" si="1054"/>
        <v>#VALUE!</v>
      </c>
      <c r="BJ257" s="517" t="e">
        <f ca="1">PRODUCT($BI$249:BI257)-1</f>
        <v>#VALUE!</v>
      </c>
      <c r="BK257" s="517" t="e">
        <f t="shared" ca="1" si="1055"/>
        <v>#VALUE!</v>
      </c>
      <c r="BL257" s="517" t="e">
        <f ca="1">PRODUCT($BK$249:BK257)-1</f>
        <v>#VALUE!</v>
      </c>
    </row>
    <row r="258" spans="3:64" ht="15">
      <c r="C258" s="222">
        <f t="shared" ca="1" si="1058"/>
        <v>41617</v>
      </c>
      <c r="D258" s="70">
        <f t="shared" ref="D258" ca="1" si="1082">I258+35</f>
        <v>41642</v>
      </c>
      <c r="E258" s="70" t="str">
        <f t="shared" ref="E258" ca="1" si="1083">"FNMA"&amp;TEXT($J$23,"0.0")&amp;"-TBA-"&amp;TEXT(C258,"mmm")</f>
        <v>FNMA3.0-TBA-Dec</v>
      </c>
      <c r="F258" s="70" t="str">
        <f t="shared" ref="F258" ca="1" si="1084">"FNMA"&amp;TEXT($J$23,"0.0")&amp;"-TBA-"&amp;TEXT(D258,"mmm")</f>
        <v>FNMA3.0-TBA-Jan</v>
      </c>
      <c r="G258" s="70" t="str">
        <f t="shared" si="1027"/>
        <v>FNMA3.0-TBA-GEN</v>
      </c>
      <c r="I258" s="133">
        <f ca="1">[2]!YBWORKDAY(EDATE(Base_Date, BA258), -1, "USD")</f>
        <v>41607</v>
      </c>
      <c r="J258" s="217" t="str">
        <f t="shared" ref="J258" ca="1" si="1085">AX258</f>
        <v>E</v>
      </c>
      <c r="K258" s="80" t="e">
        <f t="shared" ref="K258" ca="1" si="1086">AX258+AY258</f>
        <v>#VALUE!</v>
      </c>
      <c r="L258" s="80" t="e">
        <f t="shared" ref="L258" ca="1" si="1087">K258-K257</f>
        <v>#VALUE!</v>
      </c>
      <c r="M258" s="81" t="str">
        <f ca="1">[2]!YBHIST($I$208,$I258,"LMMOAS","sec")</f>
        <v>E</v>
      </c>
      <c r="N258" s="73" t="str">
        <f ca="1">[2]!YBHIST($I$208,$I257,M$25,"sec","")</f>
        <v>E</v>
      </c>
      <c r="O258" s="170" t="str">
        <f ca="1">[2]!YBHIST("1 Month LIBOR",I258,"Yield","bmk","")</f>
        <v>E</v>
      </c>
      <c r="P258" s="80" t="e">
        <f t="shared" ref="P258" ca="1" si="1088">K257-Q258</f>
        <v>#VALUE!</v>
      </c>
      <c r="Q258" s="82" t="str">
        <f ca="1">[2]!YBSCEN($I$208,$J257&amp;"d","Market",O$25,"Swap",$I257,"LMMSkew","","Model",100,0,29,"Gradual","ParShift|N",0,"Annualized ROR",O257,100,"",,,,"Default",,,,"Default",,)</f>
        <v>E</v>
      </c>
      <c r="R258" s="80" t="e">
        <f t="shared" ref="R258" ca="1" si="1089">L258+P258</f>
        <v>#VALUE!</v>
      </c>
      <c r="S258" s="83" t="e">
        <f t="shared" ca="1" si="1041"/>
        <v>#VALUE!</v>
      </c>
      <c r="T258" s="80" t="e">
        <f ca="1">SUM(R$249:R258)</f>
        <v>#VALUE!</v>
      </c>
      <c r="U258" s="83" t="e">
        <f t="shared" ca="1" si="1052"/>
        <v>#VALUE!</v>
      </c>
      <c r="V258" s="84">
        <f ca="1">VLOOKUP($I258, 'Barcap OAD'!$A:$S, $F$208, FALSE)</f>
        <v>-4.0999999999999996</v>
      </c>
      <c r="W258" s="172" t="e">
        <f t="shared" ref="W258" ca="1" si="1090">K258/10000*V258</f>
        <v>#VALUE!</v>
      </c>
      <c r="X258" s="185" t="str">
        <f ca="1">[2]!YBHIST($E258,$I258,X$25,"sec","")</f>
        <v>E</v>
      </c>
      <c r="Y258" s="80" t="e">
        <f t="shared" ref="Y258" ca="1" si="1091">X258-X257</f>
        <v>#VALUE!</v>
      </c>
      <c r="Z258" s="82" t="e">
        <f t="shared" ref="Z258" ca="1" si="1092">X257-AA257</f>
        <v>#VALUE!</v>
      </c>
      <c r="AA258" s="82" t="str">
        <f ca="1">[2]!YBHIST($F258,$I258,X$25,"sec","")</f>
        <v>E</v>
      </c>
      <c r="AB258" s="82" t="e">
        <f t="shared" ref="AB258" ca="1" si="1093">X257-Z258</f>
        <v>#VALUE!</v>
      </c>
      <c r="AC258" s="187" t="e">
        <f t="shared" ref="AC258" ca="1" si="1094">Y258+Z258</f>
        <v>#VALUE!</v>
      </c>
      <c r="AD258" s="189">
        <f ca="1">VLOOKUP($I258, 'Barcap OAD'!$A:$S, $F$26, FALSE)</f>
        <v>8.0552030000000006</v>
      </c>
      <c r="AE258" s="172" t="e">
        <f t="shared" ref="AE258" ca="1" si="1095">X258*AD258/10000</f>
        <v>#VALUE!</v>
      </c>
      <c r="AF258" s="86" t="e">
        <f t="shared" ref="AF258" ca="1" si="1096">W258/AE258</f>
        <v>#VALUE!</v>
      </c>
      <c r="AG258" s="80" t="e">
        <f t="shared" ref="AG258" ca="1" si="1097">-AC258*AF257</f>
        <v>#VALUE!</v>
      </c>
      <c r="AH258" s="83" t="e">
        <f t="shared" ref="AH258" ca="1" si="1098">AG258/K257</f>
        <v>#VALUE!</v>
      </c>
      <c r="AI258" s="80" t="e">
        <f t="shared" ref="AI258" ca="1" si="1099">AL258+AK258</f>
        <v>#VALUE!</v>
      </c>
      <c r="AJ258" s="83" t="e">
        <f t="shared" ref="AJ258" ca="1" si="1100">AF258-AF257</f>
        <v>#VALUE!</v>
      </c>
      <c r="AK258" s="187" t="e">
        <f t="shared" ref="AK258" ca="1" si="1101">(AJ258*Y258)/2</f>
        <v>#VALUE!</v>
      </c>
      <c r="AL258" s="192" t="e">
        <f t="shared" ref="AL258" ca="1" si="1102">AG258+R258</f>
        <v>#VALUE!</v>
      </c>
      <c r="AM258" s="83" t="e">
        <f t="shared" ref="AM258" ca="1" si="1103">AL258/K257</f>
        <v>#VALUE!</v>
      </c>
      <c r="AN258" s="80" t="e">
        <f ca="1">SUM(AL$249:AL258)</f>
        <v>#VALUE!</v>
      </c>
      <c r="AO258" s="109" t="e">
        <f t="shared" ca="1" si="1053"/>
        <v>#VALUE!</v>
      </c>
      <c r="AP258" s="194" t="e">
        <f t="shared" ref="AP258" ca="1" si="1104">(Z258*AF258*-1)+P258</f>
        <v>#VALUE!</v>
      </c>
      <c r="AQ258" s="200" t="e">
        <f t="shared" ref="AQ258" ca="1" si="1105">AP258/K257</f>
        <v>#VALUE!</v>
      </c>
      <c r="AX258" s="67" t="str">
        <f ca="1">[2]!YBHIST($I$208,$I258,J$25,"sec","")</f>
        <v>E</v>
      </c>
      <c r="AY258" s="67" t="str">
        <f ca="1">[2]!YBPRICE($I$208,AX258&amp;"d","Market","AccruedInterest","Swap",$I258,"LMMSkew","","Model",100,"")</f>
        <v>E</v>
      </c>
      <c r="BA258" s="67">
        <f t="shared" si="1036"/>
        <v>-16</v>
      </c>
      <c r="BI258" s="517" t="e">
        <f t="shared" ca="1" si="1054"/>
        <v>#VALUE!</v>
      </c>
      <c r="BJ258" s="517" t="e">
        <f ca="1">PRODUCT($BI$249:BI258)-1</f>
        <v>#VALUE!</v>
      </c>
      <c r="BK258" s="517" t="e">
        <f t="shared" ca="1" si="1055"/>
        <v>#VALUE!</v>
      </c>
      <c r="BL258" s="517" t="e">
        <f ca="1">PRODUCT($BK$249:BK258)-1</f>
        <v>#VALUE!</v>
      </c>
    </row>
    <row r="259" spans="3:64" ht="15">
      <c r="C259" s="222">
        <f t="shared" ca="1" si="1058"/>
        <v>41649</v>
      </c>
      <c r="D259" s="70">
        <f t="shared" ref="D259" ca="1" si="1106">I259+35</f>
        <v>41674</v>
      </c>
      <c r="E259" s="70" t="str">
        <f t="shared" ref="E259" ca="1" si="1107">"FNMA"&amp;TEXT($J$23,"0.0")&amp;"-TBA-"&amp;TEXT(C259,"mmm")</f>
        <v>FNMA3.0-TBA-Jan</v>
      </c>
      <c r="F259" s="70" t="str">
        <f t="shared" ref="F259" ca="1" si="1108">"FNMA"&amp;TEXT($J$23,"0.0")&amp;"-TBA-"&amp;TEXT(D259,"mmm")</f>
        <v>FNMA3.0-TBA-Feb</v>
      </c>
      <c r="G259" s="70" t="str">
        <f t="shared" si="1027"/>
        <v>FNMA3.0-TBA-GEN</v>
      </c>
      <c r="I259" s="133">
        <f ca="1">[2]!YBWORKDAY(EDATE(Base_Date, BA259), -1, "USD")</f>
        <v>41639</v>
      </c>
      <c r="J259" s="217" t="str">
        <f t="shared" ref="J259" ca="1" si="1109">AX259</f>
        <v>E</v>
      </c>
      <c r="K259" s="80" t="e">
        <f t="shared" ref="K259" ca="1" si="1110">AX259+AY259</f>
        <v>#VALUE!</v>
      </c>
      <c r="L259" s="80" t="e">
        <f t="shared" ref="L259" ca="1" si="1111">K259-K258</f>
        <v>#VALUE!</v>
      </c>
      <c r="M259" s="81" t="str">
        <f ca="1">[2]!YBHIST($I$208,$I259,"LMMOAS","sec")</f>
        <v>E</v>
      </c>
      <c r="N259" s="73" t="str">
        <f ca="1">[2]!YBHIST($I$208,$I258,M$25,"sec","")</f>
        <v>E</v>
      </c>
      <c r="O259" s="170" t="str">
        <f ca="1">[2]!YBHIST("1 Month LIBOR",I259,"Yield","bmk","")</f>
        <v>E</v>
      </c>
      <c r="P259" s="80" t="e">
        <f t="shared" ref="P259" ca="1" si="1112">K258-Q259</f>
        <v>#VALUE!</v>
      </c>
      <c r="Q259" s="82" t="str">
        <f ca="1">[2]!YBSCEN($I$208,$J258&amp;"d","Market",O$25,"Swap",$I258,"LMMSkew","","Model",100,0,29,"Gradual","ParShift|N",0,"Annualized ROR",O258,100,"",,,,"Default",,,,"Default",,)</f>
        <v>E</v>
      </c>
      <c r="R259" s="80" t="e">
        <f t="shared" ref="R259" ca="1" si="1113">L259+P259</f>
        <v>#VALUE!</v>
      </c>
      <c r="S259" s="83" t="e">
        <f t="shared" ca="1" si="1041"/>
        <v>#VALUE!</v>
      </c>
      <c r="T259" s="80" t="e">
        <f ca="1">SUM(R$249:R259)</f>
        <v>#VALUE!</v>
      </c>
      <c r="U259" s="83" t="e">
        <f t="shared" ref="U259" ca="1" si="1114">BJ259</f>
        <v>#VALUE!</v>
      </c>
      <c r="V259" s="84">
        <f ca="1">VLOOKUP($I259, 'Barcap OAD'!$A:$S, $F$208, FALSE)</f>
        <v>-2.5</v>
      </c>
      <c r="W259" s="172" t="e">
        <f t="shared" ref="W259" ca="1" si="1115">K259/10000*V259</f>
        <v>#VALUE!</v>
      </c>
      <c r="X259" s="185" t="str">
        <f ca="1">[2]!YBHIST($E259,$I259,X$25,"sec","")</f>
        <v>E</v>
      </c>
      <c r="Y259" s="80" t="e">
        <f t="shared" ref="Y259" ca="1" si="1116">X259-X258</f>
        <v>#VALUE!</v>
      </c>
      <c r="Z259" s="82" t="e">
        <f t="shared" ref="Z259" ca="1" si="1117">X258-AA258</f>
        <v>#VALUE!</v>
      </c>
      <c r="AA259" s="82" t="str">
        <f ca="1">[2]!YBHIST($F259,$I259,X$25,"sec","")</f>
        <v>E</v>
      </c>
      <c r="AB259" s="82" t="e">
        <f t="shared" ref="AB259" ca="1" si="1118">X258-Z259</f>
        <v>#VALUE!</v>
      </c>
      <c r="AC259" s="187" t="e">
        <f t="shared" ref="AC259" ca="1" si="1119">Y259+Z259</f>
        <v>#VALUE!</v>
      </c>
      <c r="AD259" s="189">
        <f ca="1">VLOOKUP($I259, 'Barcap OAD'!$A:$S, $F$26, FALSE)</f>
        <v>8.0500100000000003</v>
      </c>
      <c r="AE259" s="172" t="e">
        <f t="shared" ref="AE259" ca="1" si="1120">X259*AD259/10000</f>
        <v>#VALUE!</v>
      </c>
      <c r="AF259" s="86" t="e">
        <f t="shared" ref="AF259" ca="1" si="1121">W259/AE259</f>
        <v>#VALUE!</v>
      </c>
      <c r="AG259" s="80" t="e">
        <f t="shared" ref="AG259" ca="1" si="1122">-AC259*AF258</f>
        <v>#VALUE!</v>
      </c>
      <c r="AH259" s="83" t="e">
        <f t="shared" ref="AH259" ca="1" si="1123">AG259/K258</f>
        <v>#VALUE!</v>
      </c>
      <c r="AI259" s="80" t="e">
        <f t="shared" ref="AI259" ca="1" si="1124">AL259+AK259</f>
        <v>#VALUE!</v>
      </c>
      <c r="AJ259" s="83" t="e">
        <f t="shared" ref="AJ259" ca="1" si="1125">AF259-AF258</f>
        <v>#VALUE!</v>
      </c>
      <c r="AK259" s="187" t="e">
        <f t="shared" ref="AK259" ca="1" si="1126">(AJ259*Y259)/2</f>
        <v>#VALUE!</v>
      </c>
      <c r="AL259" s="192" t="e">
        <f t="shared" ref="AL259" ca="1" si="1127">AG259+R259</f>
        <v>#VALUE!</v>
      </c>
      <c r="AM259" s="83" t="e">
        <f t="shared" ref="AM259" ca="1" si="1128">AL259/K258</f>
        <v>#VALUE!</v>
      </c>
      <c r="AN259" s="80" t="e">
        <f ca="1">SUM(AL$249:AL259)</f>
        <v>#VALUE!</v>
      </c>
      <c r="AO259" s="109" t="e">
        <f t="shared" ref="AO259" ca="1" si="1129">BL259</f>
        <v>#VALUE!</v>
      </c>
      <c r="AP259" s="194" t="e">
        <f t="shared" ref="AP259" ca="1" si="1130">(Z259*AF259*-1)+P259</f>
        <v>#VALUE!</v>
      </c>
      <c r="AQ259" s="200" t="e">
        <f t="shared" ref="AQ259" ca="1" si="1131">AP259/K258</f>
        <v>#VALUE!</v>
      </c>
      <c r="AX259" s="67" t="str">
        <f ca="1">[2]!YBHIST($I$208,$I259,J$25,"sec","")</f>
        <v>E</v>
      </c>
      <c r="AY259" s="67" t="str">
        <f ca="1">[2]!YBPRICE($I$208,AX259&amp;"d","Market","AccruedInterest","Swap",$I259,"LMMSkew","","Model",100,"")</f>
        <v>E</v>
      </c>
      <c r="BA259" s="67">
        <f t="shared" si="1036"/>
        <v>-15</v>
      </c>
      <c r="BI259" s="517" t="e">
        <f t="shared" ref="BI259" ca="1" si="1132">1+S259</f>
        <v>#VALUE!</v>
      </c>
      <c r="BJ259" s="517" t="e">
        <f ca="1">PRODUCT($BI$249:BI259)-1</f>
        <v>#VALUE!</v>
      </c>
      <c r="BK259" s="517" t="e">
        <f t="shared" ref="BK259" ca="1" si="1133">1+AM259</f>
        <v>#VALUE!</v>
      </c>
      <c r="BL259" s="517" t="e">
        <f ca="1">PRODUCT($BK$249:BK259)-1</f>
        <v>#VALUE!</v>
      </c>
    </row>
    <row r="260" spans="3:64" ht="15">
      <c r="C260" s="222">
        <f t="shared" ca="1" si="1058"/>
        <v>41680</v>
      </c>
      <c r="D260" s="70">
        <f t="shared" ref="D260" ca="1" si="1134">I260+35</f>
        <v>41705</v>
      </c>
      <c r="E260" s="70" t="str">
        <f t="shared" ref="E260" ca="1" si="1135">"FNMA"&amp;TEXT($J$23,"0.0")&amp;"-TBA-"&amp;TEXT(C260,"mmm")</f>
        <v>FNMA3.0-TBA-Feb</v>
      </c>
      <c r="F260" s="70" t="str">
        <f t="shared" ref="F260" ca="1" si="1136">"FNMA"&amp;TEXT($J$23,"0.0")&amp;"-TBA-"&amp;TEXT(D260,"mmm")</f>
        <v>FNMA3.0-TBA-Mar</v>
      </c>
      <c r="G260" s="70" t="str">
        <f t="shared" si="1027"/>
        <v>FNMA3.0-TBA-GEN</v>
      </c>
      <c r="I260" s="133">
        <f ca="1">[2]!YBWORKDAY(EDATE(Base_Date, BA260), -1, "USD")</f>
        <v>41670</v>
      </c>
      <c r="J260" s="331" t="str">
        <f t="shared" ref="J260" ca="1" si="1137">AX260</f>
        <v>E</v>
      </c>
      <c r="K260" s="332" t="e">
        <f t="shared" ref="K260" ca="1" si="1138">AX260+AY260</f>
        <v>#VALUE!</v>
      </c>
      <c r="L260" s="332" t="e">
        <f t="shared" ref="L260" ca="1" si="1139">K260-K259</f>
        <v>#VALUE!</v>
      </c>
      <c r="M260" s="333" t="str">
        <f ca="1">[2]!YBHIST($I$208,$I260,"LMMOAS","sec")</f>
        <v>E</v>
      </c>
      <c r="N260" s="334" t="str">
        <f ca="1">[2]!YBHIST($I$208,$I259,M$25,"sec","")</f>
        <v>E</v>
      </c>
      <c r="O260" s="335" t="str">
        <f ca="1">[2]!YBHIST("1 Month LIBOR",I260,"Yield","bmk","")</f>
        <v>E</v>
      </c>
      <c r="P260" s="332" t="e">
        <f t="shared" ref="P260" ca="1" si="1140">K259-Q260</f>
        <v>#VALUE!</v>
      </c>
      <c r="Q260" s="336" t="str">
        <f ca="1">[2]!YBSCEN($I$208,$J259&amp;"d","Market",O$25,"Swap",$I259,"LMMSkew","","Model",100,0,29,"Gradual","ParShift|N",0,"Annualized ROR",O259,100,"",,,,"Default",,,,"Default",,)</f>
        <v>E</v>
      </c>
      <c r="R260" s="332" t="e">
        <f t="shared" ref="R260" ca="1" si="1141">L260+P260</f>
        <v>#VALUE!</v>
      </c>
      <c r="S260" s="337" t="e">
        <f t="shared" ca="1" si="1041"/>
        <v>#VALUE!</v>
      </c>
      <c r="T260" s="332" t="e">
        <f ca="1">SUM(R$249:R260)</f>
        <v>#VALUE!</v>
      </c>
      <c r="U260" s="337" t="e">
        <f t="shared" ref="U260" ca="1" si="1142">BJ260</f>
        <v>#VALUE!</v>
      </c>
      <c r="V260" s="338">
        <f ca="1">VLOOKUP($I260, 'Barcap OAD'!$A:$S, $F$208, FALSE)</f>
        <v>-5.3</v>
      </c>
      <c r="W260" s="339" t="e">
        <f t="shared" ref="W260" ca="1" si="1143">K260/10000*V260</f>
        <v>#VALUE!</v>
      </c>
      <c r="X260" s="340" t="str">
        <f ca="1">[2]!YBHIST($E260,$I260,X$25,"sec","")</f>
        <v>E</v>
      </c>
      <c r="Y260" s="332" t="e">
        <f t="shared" ref="Y260" ca="1" si="1144">X260-X259</f>
        <v>#VALUE!</v>
      </c>
      <c r="Z260" s="336" t="e">
        <f t="shared" ref="Z260" ca="1" si="1145">X259-AA259</f>
        <v>#VALUE!</v>
      </c>
      <c r="AA260" s="336" t="str">
        <f ca="1">[2]!YBHIST($F260,$I260,X$25,"sec","")</f>
        <v>E</v>
      </c>
      <c r="AB260" s="336" t="e">
        <f t="shared" ref="AB260" ca="1" si="1146">X259-Z260</f>
        <v>#VALUE!</v>
      </c>
      <c r="AC260" s="341" t="e">
        <f t="shared" ref="AC260" ca="1" si="1147">Y260+Z260</f>
        <v>#VALUE!</v>
      </c>
      <c r="AD260" s="342">
        <f ca="1">VLOOKUP($I260, 'Barcap OAD'!$A:$S, $F$26, FALSE)</f>
        <v>7.5514489999999999</v>
      </c>
      <c r="AE260" s="339" t="e">
        <f t="shared" ref="AE260" ca="1" si="1148">X260*AD260/10000</f>
        <v>#VALUE!</v>
      </c>
      <c r="AF260" s="343" t="e">
        <f t="shared" ref="AF260" ca="1" si="1149">W260/AE260</f>
        <v>#VALUE!</v>
      </c>
      <c r="AG260" s="332" t="e">
        <f t="shared" ref="AG260" ca="1" si="1150">-AC260*AF259</f>
        <v>#VALUE!</v>
      </c>
      <c r="AH260" s="337" t="e">
        <f t="shared" ref="AH260" ca="1" si="1151">AG260/K259</f>
        <v>#VALUE!</v>
      </c>
      <c r="AI260" s="332" t="e">
        <f t="shared" ref="AI260" ca="1" si="1152">AL260+AK260</f>
        <v>#VALUE!</v>
      </c>
      <c r="AJ260" s="337" t="e">
        <f t="shared" ref="AJ260" ca="1" si="1153">AF260-AF259</f>
        <v>#VALUE!</v>
      </c>
      <c r="AK260" s="341" t="e">
        <f t="shared" ref="AK260" ca="1" si="1154">(AJ260*Y260)/2</f>
        <v>#VALUE!</v>
      </c>
      <c r="AL260" s="344" t="e">
        <f t="shared" ref="AL260" ca="1" si="1155">AG260+R260</f>
        <v>#VALUE!</v>
      </c>
      <c r="AM260" s="337" t="e">
        <f t="shared" ref="AM260" ca="1" si="1156">AL260/K259</f>
        <v>#VALUE!</v>
      </c>
      <c r="AN260" s="332" t="e">
        <f ca="1">SUM(AL$249:AL260)</f>
        <v>#VALUE!</v>
      </c>
      <c r="AO260" s="345" t="e">
        <f t="shared" ref="AO260" ca="1" si="1157">BL260</f>
        <v>#VALUE!</v>
      </c>
      <c r="AP260" s="346" t="e">
        <f t="shared" ref="AP260" ca="1" si="1158">(Z260*AF260*-1)+P260</f>
        <v>#VALUE!</v>
      </c>
      <c r="AQ260" s="347" t="e">
        <f t="shared" ref="AQ260" ca="1" si="1159">AP260/K259</f>
        <v>#VALUE!</v>
      </c>
      <c r="AX260" s="67" t="str">
        <f ca="1">[2]!YBHIST($I$208,$I260,J$25,"sec","")</f>
        <v>E</v>
      </c>
      <c r="AY260" s="67" t="str">
        <f ca="1">[2]!YBPRICE($I$208,AX260&amp;"d","Market","AccruedInterest","Swap",$I260,"LMMSkew","","Model",100,"")</f>
        <v>E</v>
      </c>
      <c r="BA260" s="67">
        <f t="shared" si="1036"/>
        <v>-14</v>
      </c>
      <c r="BI260" s="517" t="e">
        <f t="shared" ref="BI260" ca="1" si="1160">1+S260</f>
        <v>#VALUE!</v>
      </c>
      <c r="BJ260" s="517" t="e">
        <f ca="1">PRODUCT($BI$249:BI260)-1</f>
        <v>#VALUE!</v>
      </c>
      <c r="BK260" s="517" t="e">
        <f t="shared" ref="BK260" ca="1" si="1161">1+AM260</f>
        <v>#VALUE!</v>
      </c>
      <c r="BL260" s="517" t="e">
        <f ca="1">PRODUCT($BK$249:BK260)-1</f>
        <v>#VALUE!</v>
      </c>
    </row>
    <row r="261" spans="3:64" ht="15">
      <c r="C261" s="222">
        <f t="shared" ca="1" si="1058"/>
        <v>41708</v>
      </c>
      <c r="D261" s="70">
        <f t="shared" ref="D261" ca="1" si="1162">I261+35</f>
        <v>41733</v>
      </c>
      <c r="E261" s="70" t="str">
        <f t="shared" ref="E261" ca="1" si="1163">"FNMA"&amp;TEXT($J$23,"0.0")&amp;"-TBA-"&amp;TEXT(C261,"mmm")</f>
        <v>FNMA3.0-TBA-Mar</v>
      </c>
      <c r="F261" s="70" t="str">
        <f t="shared" ref="F261" ca="1" si="1164">"FNMA"&amp;TEXT($J$23,"0.0")&amp;"-TBA-"&amp;TEXT(D261,"mmm")</f>
        <v>FNMA3.0-TBA-Apr</v>
      </c>
      <c r="G261" s="70" t="str">
        <f t="shared" si="1027"/>
        <v>FNMA3.0-TBA-GEN</v>
      </c>
      <c r="I261" s="133">
        <f ca="1">[2]!YBWORKDAY(EDATE(Base_Date, BA261), -1, "USD")</f>
        <v>41698</v>
      </c>
      <c r="J261" s="217" t="str">
        <f t="shared" ref="J261" ca="1" si="1165">AX261</f>
        <v>E</v>
      </c>
      <c r="K261" s="80" t="e">
        <f t="shared" ref="K261" ca="1" si="1166">AX261+AY261</f>
        <v>#VALUE!</v>
      </c>
      <c r="L261" s="80" t="e">
        <f t="shared" ref="L261" ca="1" si="1167">K261-K260</f>
        <v>#VALUE!</v>
      </c>
      <c r="M261" s="81" t="str">
        <f ca="1">[2]!YBHIST($I$208,$I261,"LMMOAS","sec")</f>
        <v>E</v>
      </c>
      <c r="N261" s="73" t="str">
        <f ca="1">[2]!YBHIST($I$208,$I260,M$25,"sec","")</f>
        <v>E</v>
      </c>
      <c r="O261" s="170" t="str">
        <f ca="1">[2]!YBHIST("1 Month LIBOR",I261,"Yield","bmk","")</f>
        <v>E</v>
      </c>
      <c r="P261" s="80" t="e">
        <f t="shared" ref="P261" ca="1" si="1168">K260-Q261</f>
        <v>#VALUE!</v>
      </c>
      <c r="Q261" s="82" t="str">
        <f ca="1">[2]!YBSCEN($I$208,$J260&amp;"d","Market",O$25,"Swap",$I260,"LMMSkew","","Model",100,0,29,"Gradual","ParShift|N",0,"Annualized ROR",O260,100,"",,,,"Default",,,,"Default",,)</f>
        <v>E</v>
      </c>
      <c r="R261" s="80" t="e">
        <f t="shared" ref="R261" ca="1" si="1169">L261+P261</f>
        <v>#VALUE!</v>
      </c>
      <c r="S261" s="83" t="e">
        <f t="shared" ca="1" si="1041"/>
        <v>#VALUE!</v>
      </c>
      <c r="T261" s="80" t="e">
        <f ca="1">SUM(R$249:R261)</f>
        <v>#VALUE!</v>
      </c>
      <c r="U261" s="83" t="e">
        <f t="shared" ref="U261" ca="1" si="1170">BJ261</f>
        <v>#VALUE!</v>
      </c>
      <c r="V261" s="84">
        <f ca="1">VLOOKUP($I261, 'Barcap OAD'!$A:$S, $F$208, FALSE)</f>
        <v>-5.0999999999999996</v>
      </c>
      <c r="W261" s="172" t="e">
        <f t="shared" ref="W261" ca="1" si="1171">K261/10000*V261</f>
        <v>#VALUE!</v>
      </c>
      <c r="X261" s="185" t="str">
        <f ca="1">[2]!YBHIST($E261,$I261,X$25,"sec","")</f>
        <v>E</v>
      </c>
      <c r="Y261" s="80" t="e">
        <f t="shared" ref="Y261" ca="1" si="1172">X261-X260</f>
        <v>#VALUE!</v>
      </c>
      <c r="Z261" s="82" t="e">
        <f t="shared" ref="Z261" ca="1" si="1173">X260-AA260</f>
        <v>#VALUE!</v>
      </c>
      <c r="AA261" s="82" t="str">
        <f ca="1">[2]!YBHIST($F261,$I261,X$25,"sec","")</f>
        <v>E</v>
      </c>
      <c r="AB261" s="82" t="e">
        <f t="shared" ref="AB261" ca="1" si="1174">X260-Z261</f>
        <v>#VALUE!</v>
      </c>
      <c r="AC261" s="187" t="e">
        <f t="shared" ref="AC261" ca="1" si="1175">Y261+Z261</f>
        <v>#VALUE!</v>
      </c>
      <c r="AD261" s="189">
        <f ca="1">VLOOKUP($I261, 'Barcap OAD'!$A:$S, $F$26, FALSE)</f>
        <v>7.6578980000000003</v>
      </c>
      <c r="AE261" s="172" t="e">
        <f t="shared" ref="AE261" ca="1" si="1176">X261*AD261/10000</f>
        <v>#VALUE!</v>
      </c>
      <c r="AF261" s="86" t="e">
        <f t="shared" ref="AF261" ca="1" si="1177">W261/AE261</f>
        <v>#VALUE!</v>
      </c>
      <c r="AG261" s="80" t="e">
        <f t="shared" ref="AG261" ca="1" si="1178">-AC261*AF260</f>
        <v>#VALUE!</v>
      </c>
      <c r="AH261" s="83" t="e">
        <f t="shared" ref="AH261" ca="1" si="1179">AG261/K260</f>
        <v>#VALUE!</v>
      </c>
      <c r="AI261" s="80" t="e">
        <f t="shared" ref="AI261" ca="1" si="1180">AL261+AK261</f>
        <v>#VALUE!</v>
      </c>
      <c r="AJ261" s="83" t="e">
        <f t="shared" ref="AJ261" ca="1" si="1181">AF261-AF260</f>
        <v>#VALUE!</v>
      </c>
      <c r="AK261" s="187" t="e">
        <f t="shared" ref="AK261" ca="1" si="1182">(AJ261*Y261)/2</f>
        <v>#VALUE!</v>
      </c>
      <c r="AL261" s="192" t="e">
        <f t="shared" ref="AL261" ca="1" si="1183">AG261+R261</f>
        <v>#VALUE!</v>
      </c>
      <c r="AM261" s="83" t="e">
        <f t="shared" ref="AM261" ca="1" si="1184">AL261/K260</f>
        <v>#VALUE!</v>
      </c>
      <c r="AN261" s="80" t="e">
        <f ca="1">SUM(AL$249:AL261)</f>
        <v>#VALUE!</v>
      </c>
      <c r="AO261" s="109" t="e">
        <f t="shared" ref="AO261" ca="1" si="1185">BL261</f>
        <v>#VALUE!</v>
      </c>
      <c r="AP261" s="194" t="e">
        <f t="shared" ref="AP261" ca="1" si="1186">(Z261*AF261*-1)+P261</f>
        <v>#VALUE!</v>
      </c>
      <c r="AQ261" s="200" t="e">
        <f t="shared" ref="AQ261" ca="1" si="1187">AP261/K260</f>
        <v>#VALUE!</v>
      </c>
      <c r="AX261" s="67" t="str">
        <f ca="1">[2]!YBHIST($I$208,$I261,J$25,"sec","")</f>
        <v>E</v>
      </c>
      <c r="AY261" s="67" t="str">
        <f ca="1">[2]!YBPRICE($I$208,AX261&amp;"d","Market","AccruedInterest","Swap",$I261,"LMMSkew","","Model",100,"")</f>
        <v>E</v>
      </c>
      <c r="BA261" s="67">
        <f t="shared" si="1036"/>
        <v>-13</v>
      </c>
      <c r="BI261" s="517" t="e">
        <f t="shared" ref="BI261" ca="1" si="1188">1+S261</f>
        <v>#VALUE!</v>
      </c>
      <c r="BJ261" s="517" t="e">
        <f ca="1">PRODUCT($BI$249:BI261)-1</f>
        <v>#VALUE!</v>
      </c>
      <c r="BK261" s="517" t="e">
        <f t="shared" ref="BK261" ca="1" si="1189">1+AM261</f>
        <v>#VALUE!</v>
      </c>
      <c r="BL261" s="517" t="e">
        <f ca="1">PRODUCT($BK$249:BK261)-1</f>
        <v>#VALUE!</v>
      </c>
    </row>
    <row r="262" spans="3:64" ht="15">
      <c r="C262" s="222">
        <f t="shared" ref="C262" ca="1" si="1190">I262+10</f>
        <v>41739</v>
      </c>
      <c r="D262" s="70">
        <f t="shared" ref="D262" ca="1" si="1191">I262+35</f>
        <v>41764</v>
      </c>
      <c r="E262" s="70" t="str">
        <f t="shared" ref="E262" ca="1" si="1192">"FNMA"&amp;TEXT($J$23,"0.0")&amp;"-TBA-"&amp;TEXT(C262,"mmm")</f>
        <v>FNMA3.0-TBA-Apr</v>
      </c>
      <c r="F262" s="70" t="str">
        <f t="shared" ref="F262" ca="1" si="1193">"FNMA"&amp;TEXT($J$23,"0.0")&amp;"-TBA-"&amp;TEXT(D262,"mmm")</f>
        <v>FNMA3.0-TBA-May</v>
      </c>
      <c r="G262" s="70" t="str">
        <f t="shared" si="1027"/>
        <v>FNMA3.0-TBA-GEN</v>
      </c>
      <c r="I262" s="133">
        <f ca="1">[2]!YBWORKDAY(EDATE(Base_Date, BA262), -1, "USD")</f>
        <v>41729</v>
      </c>
      <c r="J262" s="331" t="str">
        <f t="shared" ref="J262" ca="1" si="1194">AX262</f>
        <v>E</v>
      </c>
      <c r="K262" s="332" t="e">
        <f t="shared" ref="K262" ca="1" si="1195">AX262+AY262</f>
        <v>#VALUE!</v>
      </c>
      <c r="L262" s="332" t="e">
        <f t="shared" ref="L262" ca="1" si="1196">K262-K261</f>
        <v>#VALUE!</v>
      </c>
      <c r="M262" s="333" t="str">
        <f ca="1">[2]!YBHIST($I$208,$I262,"LMMOAS","sec")</f>
        <v>E</v>
      </c>
      <c r="N262" s="334" t="str">
        <f ca="1">[2]!YBHIST($I$208,$I261,M$25,"sec","")</f>
        <v>E</v>
      </c>
      <c r="O262" s="335" t="str">
        <f ca="1">[2]!YBHIST("1 Month LIBOR",I262,"Yield","bmk","")</f>
        <v>E</v>
      </c>
      <c r="P262" s="332" t="e">
        <f t="shared" ref="P262" ca="1" si="1197">K261-Q262</f>
        <v>#VALUE!</v>
      </c>
      <c r="Q262" s="336" t="str">
        <f ca="1">[2]!YBSCEN($I$208,$J261&amp;"d","Market",O$25,"Swap",$I261,"LMMSkew","","Model",100,0,29,"Gradual","ParShift|N",0,"Annualized ROR",O261,100,"",,,,"Default",,,,"Default",,)</f>
        <v>E</v>
      </c>
      <c r="R262" s="332" t="e">
        <f t="shared" ref="R262" ca="1" si="1198">L262+P262</f>
        <v>#VALUE!</v>
      </c>
      <c r="S262" s="337" t="e">
        <f t="shared" ca="1" si="1041"/>
        <v>#VALUE!</v>
      </c>
      <c r="T262" s="332" t="e">
        <f ca="1">SUM(R$249:R262)</f>
        <v>#VALUE!</v>
      </c>
      <c r="U262" s="337" t="e">
        <f t="shared" ref="U262" ca="1" si="1199">BJ262</f>
        <v>#VALUE!</v>
      </c>
      <c r="V262" s="338">
        <f ca="1">VLOOKUP($I262, 'Barcap OAD'!$A:$S, $F$208, FALSE)</f>
        <v>-4.4000000000000004</v>
      </c>
      <c r="W262" s="339" t="e">
        <f t="shared" ref="W262" ca="1" si="1200">K262/10000*V262</f>
        <v>#VALUE!</v>
      </c>
      <c r="X262" s="340" t="str">
        <f ca="1">[2]!YBHIST($E262,$I262,X$25,"sec","")</f>
        <v>E</v>
      </c>
      <c r="Y262" s="332" t="e">
        <f t="shared" ref="Y262" ca="1" si="1201">X262-X261</f>
        <v>#VALUE!</v>
      </c>
      <c r="Z262" s="336" t="e">
        <f t="shared" ref="Z262" ca="1" si="1202">X261-AA261</f>
        <v>#VALUE!</v>
      </c>
      <c r="AA262" s="336" t="str">
        <f ca="1">[2]!YBHIST($F262,$I262,X$25,"sec","")</f>
        <v>E</v>
      </c>
      <c r="AB262" s="336" t="e">
        <f t="shared" ref="AB262" ca="1" si="1203">X261-Z262</f>
        <v>#VALUE!</v>
      </c>
      <c r="AC262" s="341" t="e">
        <f t="shared" ref="AC262" ca="1" si="1204">Y262+Z262</f>
        <v>#VALUE!</v>
      </c>
      <c r="AD262" s="342">
        <f ca="1">VLOOKUP($I262, 'Barcap OAD'!$A:$S, $F$26, FALSE)</f>
        <v>7.6721079999999997</v>
      </c>
      <c r="AE262" s="339" t="e">
        <f t="shared" ref="AE262" ca="1" si="1205">X262*AD262/10000</f>
        <v>#VALUE!</v>
      </c>
      <c r="AF262" s="343" t="e">
        <f t="shared" ref="AF262" ca="1" si="1206">W262/AE262</f>
        <v>#VALUE!</v>
      </c>
      <c r="AG262" s="332" t="e">
        <f t="shared" ref="AG262" ca="1" si="1207">-AC262*AF261</f>
        <v>#VALUE!</v>
      </c>
      <c r="AH262" s="337" t="e">
        <f t="shared" ref="AH262" ca="1" si="1208">AG262/K261</f>
        <v>#VALUE!</v>
      </c>
      <c r="AI262" s="332" t="e">
        <f t="shared" ref="AI262" ca="1" si="1209">AL262+AK262</f>
        <v>#VALUE!</v>
      </c>
      <c r="AJ262" s="337" t="e">
        <f t="shared" ref="AJ262" ca="1" si="1210">AF262-AF261</f>
        <v>#VALUE!</v>
      </c>
      <c r="AK262" s="341" t="e">
        <f t="shared" ref="AK262" ca="1" si="1211">(AJ262*Y262)/2</f>
        <v>#VALUE!</v>
      </c>
      <c r="AL262" s="344" t="e">
        <f t="shared" ref="AL262" ca="1" si="1212">AG262+R262</f>
        <v>#VALUE!</v>
      </c>
      <c r="AM262" s="337" t="e">
        <f t="shared" ref="AM262" ca="1" si="1213">AL262/K261</f>
        <v>#VALUE!</v>
      </c>
      <c r="AN262" s="332" t="e">
        <f ca="1">SUM(AL$249:AL262)</f>
        <v>#VALUE!</v>
      </c>
      <c r="AO262" s="345" t="e">
        <f t="shared" ref="AO262" ca="1" si="1214">BL262</f>
        <v>#VALUE!</v>
      </c>
      <c r="AP262" s="346" t="e">
        <f t="shared" ref="AP262" ca="1" si="1215">(Z262*AF262*-1)+P262</f>
        <v>#VALUE!</v>
      </c>
      <c r="AQ262" s="347" t="e">
        <f t="shared" ref="AQ262" ca="1" si="1216">AP262/K261</f>
        <v>#VALUE!</v>
      </c>
      <c r="AX262" s="67" t="str">
        <f ca="1">[2]!YBHIST($I$208,$I262,J$25,"sec","")</f>
        <v>E</v>
      </c>
      <c r="AY262" s="67" t="str">
        <f ca="1">[2]!YBPRICE($I$208,AX262&amp;"d","Market","AccruedInterest","Swap",$I262,"LMMSkew","","Model",100,"")</f>
        <v>E</v>
      </c>
      <c r="BA262" s="67">
        <f t="shared" si="1036"/>
        <v>-12</v>
      </c>
      <c r="BI262" s="517" t="e">
        <f t="shared" ref="BI262" ca="1" si="1217">1+S262</f>
        <v>#VALUE!</v>
      </c>
      <c r="BJ262" s="517" t="e">
        <f ca="1">PRODUCT($BI$249:BI262)-1</f>
        <v>#VALUE!</v>
      </c>
      <c r="BK262" s="517" t="e">
        <f t="shared" ref="BK262" ca="1" si="1218">1+AM262</f>
        <v>#VALUE!</v>
      </c>
      <c r="BL262" s="517" t="e">
        <f ca="1">PRODUCT($BK$249:BK262)-1</f>
        <v>#VALUE!</v>
      </c>
    </row>
    <row r="263" spans="3:64" ht="14.25" customHeight="1">
      <c r="C263" s="222">
        <f t="shared" ref="C263" ca="1" si="1219">I263+10</f>
        <v>41769</v>
      </c>
      <c r="D263" s="70">
        <f t="shared" ref="D263" ca="1" si="1220">I263+35</f>
        <v>41794</v>
      </c>
      <c r="E263" s="70" t="str">
        <f t="shared" ref="E263" ca="1" si="1221">"FNMA"&amp;TEXT($J$23,"0.0")&amp;"-TBA-"&amp;TEXT(C263,"mmm")</f>
        <v>FNMA3.0-TBA-May</v>
      </c>
      <c r="F263" s="70" t="str">
        <f t="shared" ref="F263" ca="1" si="1222">"FNMA"&amp;TEXT($J$23,"0.0")&amp;"-TBA-"&amp;TEXT(D263,"mmm")</f>
        <v>FNMA3.0-TBA-Jun</v>
      </c>
      <c r="G263" s="70" t="str">
        <f t="shared" si="1027"/>
        <v>FNMA3.0-TBA-GEN</v>
      </c>
      <c r="I263" s="133">
        <f ca="1">[2]!YBWORKDAY(EDATE(Base_Date, BA263), -1, "USD")</f>
        <v>41759</v>
      </c>
      <c r="J263" s="331" t="str">
        <f t="shared" ref="J263" ca="1" si="1223">AX263</f>
        <v>E</v>
      </c>
      <c r="K263" s="332" t="e">
        <f t="shared" ref="K263" ca="1" si="1224">AX263+AY263</f>
        <v>#VALUE!</v>
      </c>
      <c r="L263" s="332" t="e">
        <f t="shared" ref="L263" ca="1" si="1225">K263-K262</f>
        <v>#VALUE!</v>
      </c>
      <c r="M263" s="333" t="str">
        <f ca="1">[2]!YBHIST($I$208,$I263,"LMMOAS","sec")</f>
        <v>E</v>
      </c>
      <c r="N263" s="334" t="str">
        <f ca="1">[2]!YBHIST($I$208,$I262,M$25,"sec","")</f>
        <v>E</v>
      </c>
      <c r="O263" s="335" t="str">
        <f ca="1">[2]!YBHIST("1 Month LIBOR",I263,"Yield","bmk","")</f>
        <v>E</v>
      </c>
      <c r="P263" s="332" t="e">
        <f t="shared" ref="P263" ca="1" si="1226">K262-Q263</f>
        <v>#VALUE!</v>
      </c>
      <c r="Q263" s="336" t="str">
        <f ca="1">[2]!YBSCEN($I$208,$J262&amp;"d","Market",O$25,"Swap",$I262,"LMMSkew","","Model",100,0,29,"Gradual","ParShift|N",0,"Annualized ROR",O262,100,"",,,,"Default",,,,"Default",,)</f>
        <v>E</v>
      </c>
      <c r="R263" s="332" t="e">
        <f t="shared" ref="R263" ca="1" si="1227">L263+P263</f>
        <v>#VALUE!</v>
      </c>
      <c r="S263" s="337" t="e">
        <f t="shared" ca="1" si="1041"/>
        <v>#VALUE!</v>
      </c>
      <c r="T263" s="332" t="e">
        <f ca="1">SUM(R$249:R263)</f>
        <v>#VALUE!</v>
      </c>
      <c r="U263" s="337" t="e">
        <f t="shared" ref="U263" ca="1" si="1228">BJ263</f>
        <v>#VALUE!</v>
      </c>
      <c r="V263" s="338">
        <f ca="1">VLOOKUP($I263, 'Barcap OAD'!$A:$S, $F$208, FALSE)</f>
        <v>-5.5</v>
      </c>
      <c r="W263" s="339" t="e">
        <f t="shared" ref="W263" ca="1" si="1229">K263/10000*V263</f>
        <v>#VALUE!</v>
      </c>
      <c r="X263" s="340" t="str">
        <f ca="1">[2]!YBHIST($E263,$I263,X$25,"sec","")</f>
        <v>E</v>
      </c>
      <c r="Y263" s="332" t="e">
        <f t="shared" ref="Y263" ca="1" si="1230">X263-X262</f>
        <v>#VALUE!</v>
      </c>
      <c r="Z263" s="336" t="e">
        <f t="shared" ref="Z263" ca="1" si="1231">X262-AA262</f>
        <v>#VALUE!</v>
      </c>
      <c r="AA263" s="336" t="str">
        <f ca="1">[2]!YBHIST($F263,$I263,X$25,"sec","")</f>
        <v>E</v>
      </c>
      <c r="AB263" s="336" t="e">
        <f t="shared" ref="AB263" ca="1" si="1232">X262-Z263</f>
        <v>#VALUE!</v>
      </c>
      <c r="AC263" s="341" t="e">
        <f t="shared" ref="AC263" ca="1" si="1233">Y263+Z263</f>
        <v>#VALUE!</v>
      </c>
      <c r="AD263" s="342">
        <f ca="1">VLOOKUP($I263, 'Barcap OAD'!$A:$S, $F$26, FALSE)</f>
        <v>7.508197</v>
      </c>
      <c r="AE263" s="339" t="e">
        <f t="shared" ref="AE263" ca="1" si="1234">X263*AD263/10000</f>
        <v>#VALUE!</v>
      </c>
      <c r="AF263" s="343" t="e">
        <f t="shared" ref="AF263" ca="1" si="1235">W263/AE263</f>
        <v>#VALUE!</v>
      </c>
      <c r="AG263" s="332" t="e">
        <f t="shared" ref="AG263" ca="1" si="1236">-AC263*AF262</f>
        <v>#VALUE!</v>
      </c>
      <c r="AH263" s="337" t="e">
        <f t="shared" ref="AH263" ca="1" si="1237">AG263/K262</f>
        <v>#VALUE!</v>
      </c>
      <c r="AI263" s="332" t="e">
        <f t="shared" ref="AI263" ca="1" si="1238">AL263+AK263</f>
        <v>#VALUE!</v>
      </c>
      <c r="AJ263" s="337" t="e">
        <f t="shared" ref="AJ263" ca="1" si="1239">AF263-AF262</f>
        <v>#VALUE!</v>
      </c>
      <c r="AK263" s="341" t="e">
        <f t="shared" ref="AK263" ca="1" si="1240">(AJ263*Y263)/2</f>
        <v>#VALUE!</v>
      </c>
      <c r="AL263" s="344" t="e">
        <f t="shared" ref="AL263" ca="1" si="1241">AG263+R263</f>
        <v>#VALUE!</v>
      </c>
      <c r="AM263" s="337" t="e">
        <f t="shared" ref="AM263" ca="1" si="1242">AL263/K262</f>
        <v>#VALUE!</v>
      </c>
      <c r="AN263" s="332" t="e">
        <f ca="1">SUM(AL$249:AL263)</f>
        <v>#VALUE!</v>
      </c>
      <c r="AO263" s="345" t="e">
        <f t="shared" ref="AO263" ca="1" si="1243">BL263</f>
        <v>#VALUE!</v>
      </c>
      <c r="AP263" s="346" t="e">
        <f t="shared" ref="AP263" ca="1" si="1244">(Z263*AF263*-1)+P263</f>
        <v>#VALUE!</v>
      </c>
      <c r="AQ263" s="347" t="e">
        <f t="shared" ref="AQ263" ca="1" si="1245">AP263/K262</f>
        <v>#VALUE!</v>
      </c>
      <c r="AX263" s="67" t="str">
        <f ca="1">[2]!YBHIST($I$208,$I263,J$25,"sec","")</f>
        <v>E</v>
      </c>
      <c r="AY263" s="67" t="str">
        <f ca="1">[2]!YBPRICE($I$208,AX263&amp;"d","Market","AccruedInterest","Swap",$I263,"LMMSkew","","Model",100,"")</f>
        <v>E</v>
      </c>
      <c r="BA263" s="67">
        <f t="shared" si="1036"/>
        <v>-11</v>
      </c>
      <c r="BI263" s="517" t="e">
        <f t="shared" ref="BI263" ca="1" si="1246">1+S263</f>
        <v>#VALUE!</v>
      </c>
      <c r="BJ263" s="517" t="e">
        <f ca="1">PRODUCT($BI$249:BI263)-1</f>
        <v>#VALUE!</v>
      </c>
      <c r="BK263" s="517" t="e">
        <f t="shared" ref="BK263" ca="1" si="1247">1+AM263</f>
        <v>#VALUE!</v>
      </c>
      <c r="BL263" s="517" t="e">
        <f ca="1">PRODUCT($BK$249:BK263)-1</f>
        <v>#VALUE!</v>
      </c>
    </row>
    <row r="264" spans="3:64" ht="14.25" customHeight="1">
      <c r="C264" s="222">
        <f t="shared" ref="C264" ca="1" si="1248">I264+10</f>
        <v>41799</v>
      </c>
      <c r="D264" s="70">
        <f t="shared" ref="D264" ca="1" si="1249">I264+35</f>
        <v>41824</v>
      </c>
      <c r="E264" s="70" t="str">
        <f t="shared" ref="E264" ca="1" si="1250">"FNMA"&amp;TEXT($J$23,"0.0")&amp;"-TBA-"&amp;TEXT(C264,"mmm")</f>
        <v>FNMA3.0-TBA-Jun</v>
      </c>
      <c r="F264" s="70" t="str">
        <f t="shared" ref="F264" ca="1" si="1251">"FNMA"&amp;TEXT($J$23,"0.0")&amp;"-TBA-"&amp;TEXT(D264,"mmm")</f>
        <v>FNMA3.0-TBA-Jul</v>
      </c>
      <c r="G264" s="70" t="str">
        <f t="shared" si="1027"/>
        <v>FNMA3.0-TBA-GEN</v>
      </c>
      <c r="I264" s="133">
        <f ca="1">[2]!YBWORKDAY(EDATE(Base_Date, BA264), -1, "USD")</f>
        <v>41789</v>
      </c>
      <c r="J264" s="331" t="str">
        <f t="shared" ref="J264" ca="1" si="1252">AX264</f>
        <v>E</v>
      </c>
      <c r="K264" s="332" t="e">
        <f t="shared" ref="K264" ca="1" si="1253">AX264+AY264</f>
        <v>#VALUE!</v>
      </c>
      <c r="L264" s="332" t="e">
        <f t="shared" ref="L264" ca="1" si="1254">K264-K263</f>
        <v>#VALUE!</v>
      </c>
      <c r="M264" s="333" t="str">
        <f ca="1">[2]!YBHIST($I$208,$I264,"LMMOAS","sec")</f>
        <v>E</v>
      </c>
      <c r="N264" s="334" t="str">
        <f ca="1">[2]!YBHIST($I$208,$I263,M$25,"sec","")</f>
        <v>E</v>
      </c>
      <c r="O264" s="335" t="str">
        <f ca="1">[2]!YBHIST("1 Month LIBOR",I264,"Yield","bmk","")</f>
        <v>E</v>
      </c>
      <c r="P264" s="332" t="e">
        <f t="shared" ref="P264" ca="1" si="1255">K263-Q264</f>
        <v>#VALUE!</v>
      </c>
      <c r="Q264" s="336" t="str">
        <f ca="1">[2]!YBSCEN($I$208,$J263&amp;"d","Market",O$25,"Swap",$I263,"LMMSkew","","Model",100,0,29,"Gradual","ParShift|N",0,"Annualized ROR",O263,100,"",,,,"Default",,,,"Default",,)</f>
        <v>E</v>
      </c>
      <c r="R264" s="332" t="e">
        <f t="shared" ref="R264" ca="1" si="1256">L264+P264</f>
        <v>#VALUE!</v>
      </c>
      <c r="S264" s="337" t="e">
        <f t="shared" ca="1" si="1041"/>
        <v>#VALUE!</v>
      </c>
      <c r="T264" s="332" t="e">
        <f ca="1">SUM(R$249:R264)</f>
        <v>#VALUE!</v>
      </c>
      <c r="U264" s="337" t="e">
        <f t="shared" ref="U264" ca="1" si="1257">BJ264</f>
        <v>#VALUE!</v>
      </c>
      <c r="V264" s="338">
        <f ca="1">VLOOKUP($I264, 'Barcap OAD'!$A:$S, $F$208, FALSE)</f>
        <v>-8.5</v>
      </c>
      <c r="W264" s="339" t="e">
        <f t="shared" ref="W264" ca="1" si="1258">K264/10000*V264</f>
        <v>#VALUE!</v>
      </c>
      <c r="X264" s="340" t="str">
        <f ca="1">[2]!YBHIST($E264,$I264,X$25,"sec","")</f>
        <v>E</v>
      </c>
      <c r="Y264" s="332" t="e">
        <f t="shared" ref="Y264" ca="1" si="1259">X264-X263</f>
        <v>#VALUE!</v>
      </c>
      <c r="Z264" s="336" t="e">
        <f t="shared" ref="Z264" ca="1" si="1260">X263-AA263</f>
        <v>#VALUE!</v>
      </c>
      <c r="AA264" s="336" t="str">
        <f ca="1">[2]!YBHIST($F264,$I264,X$25,"sec","")</f>
        <v>E</v>
      </c>
      <c r="AB264" s="336" t="e">
        <f t="shared" ref="AB264" ca="1" si="1261">X263-Z264</f>
        <v>#VALUE!</v>
      </c>
      <c r="AC264" s="341" t="e">
        <f t="shared" ref="AC264" ca="1" si="1262">Y264+Z264</f>
        <v>#VALUE!</v>
      </c>
      <c r="AD264" s="342">
        <f ca="1">VLOOKUP($I264, 'Barcap OAD'!$A:$S, $F$26, FALSE)</f>
        <v>7.1980000000000004</v>
      </c>
      <c r="AE264" s="339" t="e">
        <f t="shared" ref="AE264" ca="1" si="1263">X264*AD264/10000</f>
        <v>#VALUE!</v>
      </c>
      <c r="AF264" s="343" t="e">
        <f t="shared" ref="AF264" ca="1" si="1264">W264/AE264</f>
        <v>#VALUE!</v>
      </c>
      <c r="AG264" s="332" t="e">
        <f t="shared" ref="AG264" ca="1" si="1265">-AC264*AF263</f>
        <v>#VALUE!</v>
      </c>
      <c r="AH264" s="337" t="e">
        <f t="shared" ref="AH264" ca="1" si="1266">AG264/K263</f>
        <v>#VALUE!</v>
      </c>
      <c r="AI264" s="332" t="e">
        <f t="shared" ref="AI264" ca="1" si="1267">AL264+AK264</f>
        <v>#VALUE!</v>
      </c>
      <c r="AJ264" s="337" t="e">
        <f t="shared" ref="AJ264" ca="1" si="1268">AF264-AF263</f>
        <v>#VALUE!</v>
      </c>
      <c r="AK264" s="341" t="e">
        <f t="shared" ref="AK264" ca="1" si="1269">(AJ264*Y264)/2</f>
        <v>#VALUE!</v>
      </c>
      <c r="AL264" s="344" t="e">
        <f t="shared" ref="AL264" ca="1" si="1270">AG264+R264</f>
        <v>#VALUE!</v>
      </c>
      <c r="AM264" s="337" t="e">
        <f t="shared" ref="AM264" ca="1" si="1271">AL264/K263</f>
        <v>#VALUE!</v>
      </c>
      <c r="AN264" s="332" t="e">
        <f ca="1">SUM(AL$249:AL264)</f>
        <v>#VALUE!</v>
      </c>
      <c r="AO264" s="345" t="e">
        <f t="shared" ref="AO264" ca="1" si="1272">BL264</f>
        <v>#VALUE!</v>
      </c>
      <c r="AP264" s="346" t="e">
        <f t="shared" ref="AP264" ca="1" si="1273">(Z264*AF264*-1)+P264</f>
        <v>#VALUE!</v>
      </c>
      <c r="AQ264" s="347" t="e">
        <f t="shared" ref="AQ264" ca="1" si="1274">AP264/K263</f>
        <v>#VALUE!</v>
      </c>
      <c r="AX264" s="67" t="str">
        <f ca="1">[2]!YBHIST($I$208,$I264,J$25,"sec","")</f>
        <v>E</v>
      </c>
      <c r="AY264" s="67" t="str">
        <f ca="1">[2]!YBPRICE($I$208,AX264&amp;"d","Market","AccruedInterest","Swap",$I264,"LMMSkew","","Model",100,"")</f>
        <v>E</v>
      </c>
      <c r="BA264" s="67">
        <f t="shared" si="1036"/>
        <v>-10</v>
      </c>
      <c r="BI264" s="517" t="e">
        <f t="shared" ref="BI264" ca="1" si="1275">1+S264</f>
        <v>#VALUE!</v>
      </c>
      <c r="BJ264" s="517" t="e">
        <f ca="1">PRODUCT($BI$249:BI264)-1</f>
        <v>#VALUE!</v>
      </c>
      <c r="BK264" s="517" t="e">
        <f t="shared" ref="BK264" ca="1" si="1276">1+AM264</f>
        <v>#VALUE!</v>
      </c>
      <c r="BL264" s="517" t="e">
        <f ca="1">PRODUCT($BK$249:BK264)-1</f>
        <v>#VALUE!</v>
      </c>
    </row>
    <row r="265" spans="3:64" ht="14.25" customHeight="1">
      <c r="C265" s="222">
        <f t="shared" ref="C265" ca="1" si="1277">I265+10</f>
        <v>41830</v>
      </c>
      <c r="D265" s="70">
        <f t="shared" ref="D265" ca="1" si="1278">I265+35</f>
        <v>41855</v>
      </c>
      <c r="E265" s="70" t="str">
        <f t="shared" ref="E265" ca="1" si="1279">"FNMA"&amp;TEXT($J$23,"0.0")&amp;"-TBA-"&amp;TEXT(C265,"mmm")</f>
        <v>FNMA3.0-TBA-Jul</v>
      </c>
      <c r="F265" s="70" t="str">
        <f t="shared" ref="F265" ca="1" si="1280">"FNMA"&amp;TEXT($J$23,"0.0")&amp;"-TBA-"&amp;TEXT(D265,"mmm")</f>
        <v>FNMA3.0-TBA-Aug</v>
      </c>
      <c r="G265" s="70" t="str">
        <f t="shared" si="1027"/>
        <v>FNMA3.0-TBA-GEN</v>
      </c>
      <c r="I265" s="133">
        <f ca="1">[2]!YBWORKDAY(EDATE(Base_Date, BA265), -1, "USD")</f>
        <v>41820</v>
      </c>
      <c r="J265" s="234" t="str">
        <f t="shared" ref="J265" ca="1" si="1281">AX265</f>
        <v>E</v>
      </c>
      <c r="K265" s="237" t="e">
        <f t="shared" ref="K265" ca="1" si="1282">AX265+AY265</f>
        <v>#VALUE!</v>
      </c>
      <c r="L265" s="237" t="e">
        <f t="shared" ref="L265" ca="1" si="1283">K265-K264</f>
        <v>#VALUE!</v>
      </c>
      <c r="M265" s="238" t="str">
        <f ca="1">[2]!YBHIST($I$208,$I265,"LMMOAS","sec")</f>
        <v>E</v>
      </c>
      <c r="N265" s="239" t="str">
        <f ca="1">[2]!YBHIST($I$208,$I264,M$25,"sec","")</f>
        <v>E</v>
      </c>
      <c r="O265" s="240" t="str">
        <f ca="1">[2]!YBHIST("1 Month LIBOR",I265,"Yield","bmk","")</f>
        <v>E</v>
      </c>
      <c r="P265" s="237" t="e">
        <f t="shared" ref="P265" ca="1" si="1284">K264-Q265</f>
        <v>#VALUE!</v>
      </c>
      <c r="Q265" s="171" t="str">
        <f ca="1">[2]!YBSCEN($I$208,$J264&amp;"d","Market",O$25,"Swap",$I264,"LMMSkew","","Model",100,0,29,"Gradual","ParShift|N",0,"Annualized ROR",O264,100,"",,,,"Default",,,,"Default",,)</f>
        <v>E</v>
      </c>
      <c r="R265" s="237" t="e">
        <f t="shared" ref="R265" ca="1" si="1285">L265+P265</f>
        <v>#VALUE!</v>
      </c>
      <c r="S265" s="241" t="e">
        <f t="shared" ca="1" si="1041"/>
        <v>#VALUE!</v>
      </c>
      <c r="T265" s="237" t="e">
        <f ca="1">SUM(R$249:R265)</f>
        <v>#VALUE!</v>
      </c>
      <c r="U265" s="241" t="e">
        <f t="shared" ref="U265" ca="1" si="1286">BJ265</f>
        <v>#VALUE!</v>
      </c>
      <c r="V265" s="242">
        <f ca="1">VLOOKUP($I265, 'Barcap OAD'!$A:$S, $F$208, FALSE)</f>
        <v>-7.9</v>
      </c>
      <c r="W265" s="243" t="e">
        <f t="shared" ref="W265" ca="1" si="1287">K265/10000*V265</f>
        <v>#VALUE!</v>
      </c>
      <c r="X265" s="244" t="str">
        <f ca="1">[2]!YBHIST($E265,$I265,X$25,"sec","")</f>
        <v>E</v>
      </c>
      <c r="Y265" s="237" t="e">
        <f t="shared" ref="Y265" ca="1" si="1288">X265-X264</f>
        <v>#VALUE!</v>
      </c>
      <c r="Z265" s="171" t="e">
        <f t="shared" ref="Z265" ca="1" si="1289">X264-AA264</f>
        <v>#VALUE!</v>
      </c>
      <c r="AA265" s="171" t="str">
        <f ca="1">[2]!YBHIST($F265,$I265,X$25,"sec","")</f>
        <v>E</v>
      </c>
      <c r="AB265" s="171" t="e">
        <f t="shared" ref="AB265" ca="1" si="1290">X264-Z265</f>
        <v>#VALUE!</v>
      </c>
      <c r="AC265" s="245" t="e">
        <f t="shared" ref="AC265" ca="1" si="1291">Y265+Z265</f>
        <v>#VALUE!</v>
      </c>
      <c r="AD265" s="246">
        <f ca="1">VLOOKUP($I265, 'Barcap OAD'!$A:$S, $F$26, FALSE)</f>
        <v>7.2728479999999998</v>
      </c>
      <c r="AE265" s="243" t="e">
        <f t="shared" ref="AE265" ca="1" si="1292">X265*AD265/10000</f>
        <v>#VALUE!</v>
      </c>
      <c r="AF265" s="247" t="e">
        <f t="shared" ref="AF265" ca="1" si="1293">W265/AE265</f>
        <v>#VALUE!</v>
      </c>
      <c r="AG265" s="237" t="e">
        <f t="shared" ref="AG265" ca="1" si="1294">-AC265*AF264</f>
        <v>#VALUE!</v>
      </c>
      <c r="AH265" s="241" t="e">
        <f t="shared" ref="AH265" ca="1" si="1295">AG265/K264</f>
        <v>#VALUE!</v>
      </c>
      <c r="AI265" s="237" t="e">
        <f t="shared" ref="AI265" ca="1" si="1296">AL265+AK265</f>
        <v>#VALUE!</v>
      </c>
      <c r="AJ265" s="241" t="e">
        <f t="shared" ref="AJ265" ca="1" si="1297">AF265-AF264</f>
        <v>#VALUE!</v>
      </c>
      <c r="AK265" s="245" t="e">
        <f t="shared" ref="AK265" ca="1" si="1298">(AJ265*Y265)/2</f>
        <v>#VALUE!</v>
      </c>
      <c r="AL265" s="248" t="e">
        <f t="shared" ref="AL265" ca="1" si="1299">AG265+R265</f>
        <v>#VALUE!</v>
      </c>
      <c r="AM265" s="241" t="e">
        <f t="shared" ref="AM265" ca="1" si="1300">AL265/K264</f>
        <v>#VALUE!</v>
      </c>
      <c r="AN265" s="237" t="e">
        <f ca="1">SUM(AL$249:AL265)</f>
        <v>#VALUE!</v>
      </c>
      <c r="AO265" s="203" t="e">
        <f t="shared" ref="AO265" ca="1" si="1301">BL265</f>
        <v>#VALUE!</v>
      </c>
      <c r="AP265" s="249" t="e">
        <f t="shared" ref="AP265" ca="1" si="1302">(Z265*AF265*-1)+P265</f>
        <v>#VALUE!</v>
      </c>
      <c r="AQ265" s="250" t="e">
        <f t="shared" ref="AQ265" ca="1" si="1303">AP265/K264</f>
        <v>#VALUE!</v>
      </c>
      <c r="AX265" s="67" t="str">
        <f ca="1">[2]!YBHIST($I$208,$I265,J$25,"sec","")</f>
        <v>E</v>
      </c>
      <c r="AY265" s="67" t="str">
        <f ca="1">[2]!YBPRICE($I$208,AX265&amp;"d","Market","AccruedInterest","Swap",$I265,"LMMSkew","","Model",100,"")</f>
        <v>E</v>
      </c>
      <c r="BA265" s="67">
        <f t="shared" si="1036"/>
        <v>-9</v>
      </c>
      <c r="BI265" s="517" t="e">
        <f t="shared" ref="BI265" ca="1" si="1304">1+S265</f>
        <v>#VALUE!</v>
      </c>
      <c r="BJ265" s="517" t="e">
        <f ca="1">PRODUCT($BI$249:BI265)-1</f>
        <v>#VALUE!</v>
      </c>
      <c r="BK265" s="517" t="e">
        <f t="shared" ref="BK265" ca="1" si="1305">1+AM265</f>
        <v>#VALUE!</v>
      </c>
      <c r="BL265" s="517" t="e">
        <f ca="1">PRODUCT($BK$249:BK265)-1</f>
        <v>#VALUE!</v>
      </c>
    </row>
    <row r="266" spans="3:64" ht="14.25" customHeight="1">
      <c r="C266" s="222">
        <f t="shared" ref="C266" ca="1" si="1306">I266+10</f>
        <v>41861</v>
      </c>
      <c r="D266" s="70">
        <f t="shared" ref="D266" ca="1" si="1307">I266+35</f>
        <v>41886</v>
      </c>
      <c r="E266" s="70" t="str">
        <f t="shared" ref="E266" ca="1" si="1308">"FNMA"&amp;TEXT($J$23,"0.0")&amp;"-TBA-"&amp;TEXT(C266,"mmm")</f>
        <v>FNMA3.0-TBA-Aug</v>
      </c>
      <c r="F266" s="70" t="str">
        <f t="shared" ref="F266" ca="1" si="1309">"FNMA"&amp;TEXT($J$23,"0.0")&amp;"-TBA-"&amp;TEXT(D266,"mmm")</f>
        <v>FNMA3.0-TBA-Sep</v>
      </c>
      <c r="G266" s="70" t="str">
        <f t="shared" si="1027"/>
        <v>FNMA3.0-TBA-GEN</v>
      </c>
      <c r="I266" s="133">
        <f ca="1">[2]!YBWORKDAY(EDATE(Base_Date, BA266), -1, "USD")</f>
        <v>41851</v>
      </c>
      <c r="J266" s="234" t="str">
        <f t="shared" ref="J266" ca="1" si="1310">AX266</f>
        <v>E</v>
      </c>
      <c r="K266" s="237" t="e">
        <f t="shared" ref="K266" ca="1" si="1311">AX266+AY266</f>
        <v>#VALUE!</v>
      </c>
      <c r="L266" s="237" t="e">
        <f t="shared" ref="L266" ca="1" si="1312">K266-K265</f>
        <v>#VALUE!</v>
      </c>
      <c r="M266" s="238" t="str">
        <f ca="1">[2]!YBHIST($I$208,$I266,"LMMOAS","sec")</f>
        <v>E</v>
      </c>
      <c r="N266" s="239" t="str">
        <f ca="1">[2]!YBHIST($I$208,$I265,M$25,"sec","")</f>
        <v>E</v>
      </c>
      <c r="O266" s="240" t="str">
        <f ca="1">[2]!YBHIST("1 Month LIBOR",I266,"Yield","bmk","")</f>
        <v>E</v>
      </c>
      <c r="P266" s="237" t="e">
        <f t="shared" ref="P266" ca="1" si="1313">K265-Q266</f>
        <v>#VALUE!</v>
      </c>
      <c r="Q266" s="171" t="str">
        <f ca="1">[2]!YBSCEN($I$208,$J265&amp;"d","Market",O$25,"Swap",$I265,"LMMSkew","","Model",100,0,29,"Gradual","ParShift|N",0,"Annualized ROR",O265,100,"",,,,"Default",,,,"Default",,)</f>
        <v>E</v>
      </c>
      <c r="R266" s="237" t="e">
        <f t="shared" ref="R266" ca="1" si="1314">L266+P266</f>
        <v>#VALUE!</v>
      </c>
      <c r="S266" s="241" t="e">
        <f t="shared" ca="1" si="1041"/>
        <v>#VALUE!</v>
      </c>
      <c r="T266" s="237" t="e">
        <f ca="1">SUM(R$249:R266)</f>
        <v>#VALUE!</v>
      </c>
      <c r="U266" s="241" t="e">
        <f t="shared" ref="U266" ca="1" si="1315">BJ266</f>
        <v>#VALUE!</v>
      </c>
      <c r="V266" s="242">
        <f ca="1">VLOOKUP($I266, 'Barcap OAD'!$A:$S, $F$208, FALSE)</f>
        <v>-7.1</v>
      </c>
      <c r="W266" s="243" t="e">
        <f t="shared" ref="W266" ca="1" si="1316">K266/10000*V266</f>
        <v>#VALUE!</v>
      </c>
      <c r="X266" s="244" t="str">
        <f ca="1">[2]!YBHIST($E266,$I266,X$25,"sec","")</f>
        <v>E</v>
      </c>
      <c r="Y266" s="237" t="e">
        <f t="shared" ref="Y266" ca="1" si="1317">X266-X265</f>
        <v>#VALUE!</v>
      </c>
      <c r="Z266" s="171" t="e">
        <f t="shared" ref="Z266" ca="1" si="1318">X265-AA265</f>
        <v>#VALUE!</v>
      </c>
      <c r="AA266" s="171" t="str">
        <f ca="1">[2]!YBHIST($F266,$I266,X$25,"sec","")</f>
        <v>E</v>
      </c>
      <c r="AB266" s="171" t="e">
        <f t="shared" ref="AB266" ca="1" si="1319">X265-Z266</f>
        <v>#VALUE!</v>
      </c>
      <c r="AC266" s="245" t="e">
        <f t="shared" ref="AC266" ca="1" si="1320">Y266+Z266</f>
        <v>#VALUE!</v>
      </c>
      <c r="AD266" s="246">
        <f ca="1">VLOOKUP($I266, 'Barcap OAD'!$A:$S, $F$26, FALSE)</f>
        <v>7.148028</v>
      </c>
      <c r="AE266" s="243" t="e">
        <f t="shared" ref="AE266" ca="1" si="1321">X266*AD266/10000</f>
        <v>#VALUE!</v>
      </c>
      <c r="AF266" s="247" t="e">
        <f t="shared" ref="AF266" ca="1" si="1322">W266/AE266</f>
        <v>#VALUE!</v>
      </c>
      <c r="AG266" s="237" t="e">
        <f t="shared" ref="AG266" ca="1" si="1323">-AC266*AF265</f>
        <v>#VALUE!</v>
      </c>
      <c r="AH266" s="241" t="e">
        <f t="shared" ref="AH266" ca="1" si="1324">AG266/K265</f>
        <v>#VALUE!</v>
      </c>
      <c r="AI266" s="237" t="e">
        <f t="shared" ref="AI266" ca="1" si="1325">AL266+AK266</f>
        <v>#VALUE!</v>
      </c>
      <c r="AJ266" s="241" t="e">
        <f t="shared" ref="AJ266" ca="1" si="1326">AF266-AF265</f>
        <v>#VALUE!</v>
      </c>
      <c r="AK266" s="245" t="e">
        <f t="shared" ref="AK266" ca="1" si="1327">(AJ266*Y266)/2</f>
        <v>#VALUE!</v>
      </c>
      <c r="AL266" s="248" t="e">
        <f t="shared" ref="AL266" ca="1" si="1328">AG266+R266</f>
        <v>#VALUE!</v>
      </c>
      <c r="AM266" s="241" t="e">
        <f t="shared" ref="AM266" ca="1" si="1329">AL266/K265</f>
        <v>#VALUE!</v>
      </c>
      <c r="AN266" s="237" t="e">
        <f ca="1">SUM(AL$249:AL266)</f>
        <v>#VALUE!</v>
      </c>
      <c r="AO266" s="203" t="e">
        <f t="shared" ref="AO266" ca="1" si="1330">BL266</f>
        <v>#VALUE!</v>
      </c>
      <c r="AP266" s="249" t="e">
        <f t="shared" ref="AP266" ca="1" si="1331">(Z266*AF266*-1)+P266</f>
        <v>#VALUE!</v>
      </c>
      <c r="AQ266" s="250" t="e">
        <f t="shared" ref="AQ266" ca="1" si="1332">AP266/K265</f>
        <v>#VALUE!</v>
      </c>
      <c r="AX266" s="67" t="str">
        <f ca="1">[2]!YBHIST($I$208,$I266,J$25,"sec","")</f>
        <v>E</v>
      </c>
      <c r="AY266" s="67" t="str">
        <f ca="1">[2]!YBPRICE($I$208,AX266&amp;"d","Market","AccruedInterest","Swap",$I266,"LMMSkew","","Model",100,"")</f>
        <v>E</v>
      </c>
      <c r="BA266" s="67">
        <f t="shared" si="1036"/>
        <v>-8</v>
      </c>
      <c r="BI266" s="517" t="e">
        <f t="shared" ref="BI266" ca="1" si="1333">1+S266</f>
        <v>#VALUE!</v>
      </c>
      <c r="BJ266" s="517" t="e">
        <f ca="1">PRODUCT($BI$249:BI266)-1</f>
        <v>#VALUE!</v>
      </c>
      <c r="BK266" s="517" t="e">
        <f t="shared" ref="BK266" ca="1" si="1334">1+AM266</f>
        <v>#VALUE!</v>
      </c>
      <c r="BL266" s="517" t="e">
        <f ca="1">PRODUCT($BK$249:BK266)-1</f>
        <v>#VALUE!</v>
      </c>
    </row>
    <row r="267" spans="3:64" ht="14.25" customHeight="1">
      <c r="C267" s="222">
        <f t="shared" ref="C267" ca="1" si="1335">I267+10</f>
        <v>41890</v>
      </c>
      <c r="D267" s="70">
        <f t="shared" ref="D267" ca="1" si="1336">I267+35</f>
        <v>41915</v>
      </c>
      <c r="E267" s="70" t="str">
        <f t="shared" ref="E267" ca="1" si="1337">"FNMA"&amp;TEXT($J$23,"0.0")&amp;"-TBA-"&amp;TEXT(C267,"mmm")</f>
        <v>FNMA3.0-TBA-Sep</v>
      </c>
      <c r="F267" s="70" t="str">
        <f t="shared" ref="F267" ca="1" si="1338">"FNMA"&amp;TEXT($J$23,"0.0")&amp;"-TBA-"&amp;TEXT(D267,"mmm")</f>
        <v>FNMA3.0-TBA-Oct</v>
      </c>
      <c r="G267" s="70" t="str">
        <f t="shared" si="1027"/>
        <v>FNMA3.0-TBA-GEN</v>
      </c>
      <c r="I267" s="133">
        <f ca="1">[2]!YBWORKDAY(EDATE(Base_Date, BA267), -1, "USD")</f>
        <v>41880</v>
      </c>
      <c r="J267" s="234" t="str">
        <f t="shared" ref="J267" ca="1" si="1339">AX267</f>
        <v>E</v>
      </c>
      <c r="K267" s="237" t="e">
        <f t="shared" ref="K267" ca="1" si="1340">AX267+AY267</f>
        <v>#VALUE!</v>
      </c>
      <c r="L267" s="237" t="e">
        <f t="shared" ref="L267" ca="1" si="1341">K267-K266</f>
        <v>#VALUE!</v>
      </c>
      <c r="M267" s="238" t="str">
        <f ca="1">[2]!YBHIST($I$208,$I267,"LMMOAS","sec")</f>
        <v>E</v>
      </c>
      <c r="N267" s="239" t="str">
        <f ca="1">[2]!YBHIST($I$208,$I266,M$25,"sec","")</f>
        <v>E</v>
      </c>
      <c r="O267" s="240" t="str">
        <f ca="1">[2]!YBHIST("1 Month LIBOR",I267,"Yield","bmk","")</f>
        <v>E</v>
      </c>
      <c r="P267" s="237" t="e">
        <f t="shared" ref="P267" ca="1" si="1342">K266-Q267</f>
        <v>#VALUE!</v>
      </c>
      <c r="Q267" s="171" t="str">
        <f ca="1">[2]!YBSCEN($I$208,$J266&amp;"d","Market",O$25,"Swap",$I266,"LMMSkew","","Model",100,0,29,"Gradual","ParShift|N",0,"Annualized ROR",O266,100,"",,,,"Default",,,,"Default",,)</f>
        <v>E</v>
      </c>
      <c r="R267" s="237" t="e">
        <f t="shared" ref="R267" ca="1" si="1343">L267+P267</f>
        <v>#VALUE!</v>
      </c>
      <c r="S267" s="241" t="e">
        <f t="shared" ca="1" si="1041"/>
        <v>#VALUE!</v>
      </c>
      <c r="T267" s="237" t="e">
        <f ca="1">SUM(R$249:R267)</f>
        <v>#VALUE!</v>
      </c>
      <c r="U267" s="241" t="e">
        <f t="shared" ref="U267" ca="1" si="1344">BJ267</f>
        <v>#VALUE!</v>
      </c>
      <c r="V267" s="242">
        <f ca="1">VLOOKUP($I267, 'Barcap OAD'!$A:$S, $F$208, FALSE)</f>
        <v>-10.6</v>
      </c>
      <c r="W267" s="243" t="e">
        <f t="shared" ref="W267" ca="1" si="1345">K267/10000*V267</f>
        <v>#VALUE!</v>
      </c>
      <c r="X267" s="244" t="str">
        <f ca="1">[2]!YBHIST($E267,$I267,X$25,"sec","")</f>
        <v>E</v>
      </c>
      <c r="Y267" s="237" t="e">
        <f t="shared" ref="Y267" ca="1" si="1346">X267-X266</f>
        <v>#VALUE!</v>
      </c>
      <c r="Z267" s="171" t="e">
        <f t="shared" ref="Z267" ca="1" si="1347">X266-AA266</f>
        <v>#VALUE!</v>
      </c>
      <c r="AA267" s="171" t="str">
        <f ca="1">[2]!YBHIST($F267,$I267,X$25,"sec","")</f>
        <v>E</v>
      </c>
      <c r="AB267" s="171" t="e">
        <f t="shared" ref="AB267" ca="1" si="1348">X266-Z267</f>
        <v>#VALUE!</v>
      </c>
      <c r="AC267" s="245" t="e">
        <f t="shared" ref="AC267" ca="1" si="1349">Y267+Z267</f>
        <v>#VALUE!</v>
      </c>
      <c r="AD267" s="246">
        <f ca="1">VLOOKUP($I267, 'Barcap OAD'!$A:$S, $F$26, FALSE)</f>
        <v>6.8048909999999996</v>
      </c>
      <c r="AE267" s="243" t="e">
        <f t="shared" ref="AE267" ca="1" si="1350">X267*AD267/10000</f>
        <v>#VALUE!</v>
      </c>
      <c r="AF267" s="247" t="e">
        <f t="shared" ref="AF267" ca="1" si="1351">W267/AE267</f>
        <v>#VALUE!</v>
      </c>
      <c r="AG267" s="237" t="e">
        <f t="shared" ref="AG267" ca="1" si="1352">-AC267*AF266</f>
        <v>#VALUE!</v>
      </c>
      <c r="AH267" s="241" t="e">
        <f t="shared" ref="AH267" ca="1" si="1353">AG267/K266</f>
        <v>#VALUE!</v>
      </c>
      <c r="AI267" s="237" t="e">
        <f t="shared" ref="AI267" ca="1" si="1354">AL267+AK267</f>
        <v>#VALUE!</v>
      </c>
      <c r="AJ267" s="241" t="e">
        <f t="shared" ref="AJ267" ca="1" si="1355">AF267-AF266</f>
        <v>#VALUE!</v>
      </c>
      <c r="AK267" s="245" t="e">
        <f t="shared" ref="AK267" ca="1" si="1356">(AJ267*Y267)/2</f>
        <v>#VALUE!</v>
      </c>
      <c r="AL267" s="248" t="e">
        <f t="shared" ref="AL267" ca="1" si="1357">AG267+R267</f>
        <v>#VALUE!</v>
      </c>
      <c r="AM267" s="241" t="e">
        <f t="shared" ref="AM267" ca="1" si="1358">AL267/K266</f>
        <v>#VALUE!</v>
      </c>
      <c r="AN267" s="237" t="e">
        <f ca="1">SUM(AL$249:AL267)</f>
        <v>#VALUE!</v>
      </c>
      <c r="AO267" s="203" t="e">
        <f t="shared" ref="AO267" ca="1" si="1359">BL267</f>
        <v>#VALUE!</v>
      </c>
      <c r="AP267" s="249" t="e">
        <f t="shared" ref="AP267" ca="1" si="1360">(Z267*AF267*-1)+P267</f>
        <v>#VALUE!</v>
      </c>
      <c r="AQ267" s="250" t="e">
        <f t="shared" ref="AQ267" ca="1" si="1361">AP267/K266</f>
        <v>#VALUE!</v>
      </c>
      <c r="AX267" s="67" t="str">
        <f ca="1">[2]!YBHIST($I$208,$I267,J$25,"sec","")</f>
        <v>E</v>
      </c>
      <c r="AY267" s="67" t="str">
        <f ca="1">[2]!YBPRICE($I$208,AX267&amp;"d","Market","AccruedInterest","Swap",$I267,"LMMSkew","","Model",100,"")</f>
        <v>E</v>
      </c>
      <c r="BA267" s="67">
        <f t="shared" si="1036"/>
        <v>-7</v>
      </c>
      <c r="BI267" s="517" t="e">
        <f t="shared" ref="BI267" ca="1" si="1362">1+S267</f>
        <v>#VALUE!</v>
      </c>
      <c r="BJ267" s="517" t="e">
        <f ca="1">PRODUCT($BI$249:BI267)-1</f>
        <v>#VALUE!</v>
      </c>
      <c r="BK267" s="517" t="e">
        <f t="shared" ref="BK267" ca="1" si="1363">1+AM267</f>
        <v>#VALUE!</v>
      </c>
      <c r="BL267" s="517" t="e">
        <f ca="1">PRODUCT($BK$249:BK267)-1</f>
        <v>#VALUE!</v>
      </c>
    </row>
    <row r="268" spans="3:64" ht="14.25" customHeight="1">
      <c r="C268" s="222">
        <f t="shared" ref="C268" ca="1" si="1364">I268+10</f>
        <v>41922</v>
      </c>
      <c r="D268" s="70">
        <f t="shared" ref="D268" ca="1" si="1365">I268+35</f>
        <v>41947</v>
      </c>
      <c r="E268" s="70" t="str">
        <f t="shared" ref="E268" ca="1" si="1366">"FNMA"&amp;TEXT($J$23,"0.0")&amp;"-TBA-"&amp;TEXT(C268,"mmm")</f>
        <v>FNMA3.0-TBA-Oct</v>
      </c>
      <c r="F268" s="70" t="str">
        <f t="shared" ref="F268" ca="1" si="1367">"FNMA"&amp;TEXT($J$23,"0.0")&amp;"-TBA-"&amp;TEXT(D268,"mmm")</f>
        <v>FNMA3.0-TBA-Nov</v>
      </c>
      <c r="G268" s="70" t="str">
        <f t="shared" si="1027"/>
        <v>FNMA3.0-TBA-GEN</v>
      </c>
      <c r="I268" s="133">
        <f ca="1">[2]!YBWORKDAY(EDATE(Base_Date, BA268), -1, "USD")</f>
        <v>41912</v>
      </c>
      <c r="J268" s="234" t="str">
        <f t="shared" ref="J268" ca="1" si="1368">AX268</f>
        <v>E</v>
      </c>
      <c r="K268" s="237" t="e">
        <f t="shared" ref="K268" ca="1" si="1369">AX268+AY268</f>
        <v>#VALUE!</v>
      </c>
      <c r="L268" s="237" t="e">
        <f t="shared" ref="L268" ca="1" si="1370">K268-K267</f>
        <v>#VALUE!</v>
      </c>
      <c r="M268" s="238" t="str">
        <f ca="1">[2]!YBHIST($I$208,$I268,"LMMOAS","sec")</f>
        <v>E</v>
      </c>
      <c r="N268" s="239" t="str">
        <f ca="1">[2]!YBHIST($I$208,$I267,M$25,"sec","")</f>
        <v>E</v>
      </c>
      <c r="O268" s="240" t="str">
        <f ca="1">[2]!YBHIST("1 Month LIBOR",I268,"Yield","bmk","")</f>
        <v>E</v>
      </c>
      <c r="P268" s="237" t="e">
        <f t="shared" ref="P268" ca="1" si="1371">K267-Q268</f>
        <v>#VALUE!</v>
      </c>
      <c r="Q268" s="171" t="str">
        <f ca="1">[2]!YBSCEN($I$208,$J267&amp;"d","Market",O$25,"Swap",$I267,"LMMSkew","","Model",100,0,29,"Gradual","ParShift|N",0,"Annualized ROR",O267,100,"",,,,"Default",,,,"Default",,)</f>
        <v>E</v>
      </c>
      <c r="R268" s="237" t="e">
        <f t="shared" ref="R268" ca="1" si="1372">L268+P268</f>
        <v>#VALUE!</v>
      </c>
      <c r="S268" s="241" t="e">
        <f t="shared" ca="1" si="1041"/>
        <v>#VALUE!</v>
      </c>
      <c r="T268" s="237" t="e">
        <f ca="1">SUM(R$249:R268)</f>
        <v>#VALUE!</v>
      </c>
      <c r="U268" s="241" t="e">
        <f t="shared" ref="U268" ca="1" si="1373">BJ268</f>
        <v>#VALUE!</v>
      </c>
      <c r="V268" s="242">
        <f ca="1">VLOOKUP($I268, 'Barcap OAD'!$A:$S, $F$208, FALSE)</f>
        <v>-8.5</v>
      </c>
      <c r="W268" s="243" t="e">
        <f t="shared" ref="W268" ca="1" si="1374">K268/10000*V268</f>
        <v>#VALUE!</v>
      </c>
      <c r="X268" s="244" t="str">
        <f ca="1">[2]!YBHIST($E268,$I268,X$25,"sec","")</f>
        <v>E</v>
      </c>
      <c r="Y268" s="237" t="e">
        <f t="shared" ref="Y268" ca="1" si="1375">X268-X267</f>
        <v>#VALUE!</v>
      </c>
      <c r="Z268" s="171" t="e">
        <f t="shared" ref="Z268" ca="1" si="1376">X267-AA267</f>
        <v>#VALUE!</v>
      </c>
      <c r="AA268" s="171" t="str">
        <f ca="1">[2]!YBHIST($F268,$I268,X$25,"sec","")</f>
        <v>E</v>
      </c>
      <c r="AB268" s="171" t="e">
        <f t="shared" ref="AB268" ca="1" si="1377">X267-Z268</f>
        <v>#VALUE!</v>
      </c>
      <c r="AC268" s="245" t="e">
        <f t="shared" ref="AC268" ca="1" si="1378">Y268+Z268</f>
        <v>#VALUE!</v>
      </c>
      <c r="AD268" s="246">
        <f ca="1">VLOOKUP($I268, 'Barcap OAD'!$A:$S, $F$26, FALSE)</f>
        <v>6.9646030000000003</v>
      </c>
      <c r="AE268" s="243" t="e">
        <f t="shared" ref="AE268" ca="1" si="1379">X268*AD268/10000</f>
        <v>#VALUE!</v>
      </c>
      <c r="AF268" s="247" t="e">
        <f t="shared" ref="AF268" ca="1" si="1380">W268/AE268</f>
        <v>#VALUE!</v>
      </c>
      <c r="AG268" s="237" t="e">
        <f t="shared" ref="AG268" ca="1" si="1381">-AC268*AF267</f>
        <v>#VALUE!</v>
      </c>
      <c r="AH268" s="241" t="e">
        <f t="shared" ref="AH268" ca="1" si="1382">AG268/K267</f>
        <v>#VALUE!</v>
      </c>
      <c r="AI268" s="237" t="e">
        <f t="shared" ref="AI268" ca="1" si="1383">AL268+AK268</f>
        <v>#VALUE!</v>
      </c>
      <c r="AJ268" s="241" t="e">
        <f t="shared" ref="AJ268" ca="1" si="1384">AF268-AF267</f>
        <v>#VALUE!</v>
      </c>
      <c r="AK268" s="245" t="e">
        <f t="shared" ref="AK268" ca="1" si="1385">(AJ268*Y268)/2</f>
        <v>#VALUE!</v>
      </c>
      <c r="AL268" s="248" t="e">
        <f t="shared" ref="AL268" ca="1" si="1386">AG268+R268</f>
        <v>#VALUE!</v>
      </c>
      <c r="AM268" s="241" t="e">
        <f t="shared" ref="AM268" ca="1" si="1387">AL268/K267</f>
        <v>#VALUE!</v>
      </c>
      <c r="AN268" s="237" t="e">
        <f ca="1">SUM(AL$249:AL268)</f>
        <v>#VALUE!</v>
      </c>
      <c r="AO268" s="203" t="e">
        <f t="shared" ref="AO268" ca="1" si="1388">BL268</f>
        <v>#VALUE!</v>
      </c>
      <c r="AP268" s="249" t="e">
        <f t="shared" ref="AP268" ca="1" si="1389">(Z268*AF268*-1)+P268</f>
        <v>#VALUE!</v>
      </c>
      <c r="AQ268" s="250" t="e">
        <f t="shared" ref="AQ268" ca="1" si="1390">AP268/K267</f>
        <v>#VALUE!</v>
      </c>
      <c r="AX268" s="67" t="str">
        <f ca="1">[2]!YBHIST($I$208,$I268,J$25,"sec","")</f>
        <v>E</v>
      </c>
      <c r="AY268" s="67" t="str">
        <f ca="1">[2]!YBPRICE($I$208,AX268&amp;"d","Market","AccruedInterest","Swap",$I268,"LMMSkew","","Model",100,"")</f>
        <v>E</v>
      </c>
      <c r="BA268" s="67">
        <f t="shared" si="1036"/>
        <v>-6</v>
      </c>
      <c r="BI268" s="517" t="e">
        <f t="shared" ref="BI268" ca="1" si="1391">1+S268</f>
        <v>#VALUE!</v>
      </c>
      <c r="BJ268" s="517" t="e">
        <f ca="1">PRODUCT($BI$249:BI268)-1</f>
        <v>#VALUE!</v>
      </c>
      <c r="BK268" s="517" t="e">
        <f t="shared" ref="BK268" ca="1" si="1392">1+AM268</f>
        <v>#VALUE!</v>
      </c>
      <c r="BL268" s="517" t="e">
        <f ca="1">PRODUCT($BK$249:BK268)-1</f>
        <v>#VALUE!</v>
      </c>
    </row>
    <row r="269" spans="3:64" ht="14.25" customHeight="1">
      <c r="C269" s="222">
        <f t="shared" ref="C269" ca="1" si="1393">I269+10</f>
        <v>41953</v>
      </c>
      <c r="D269" s="70">
        <f t="shared" ref="D269" ca="1" si="1394">I269+35</f>
        <v>41978</v>
      </c>
      <c r="E269" s="70" t="str">
        <f t="shared" ref="E269" ca="1" si="1395">"FNMA"&amp;TEXT($J$23,"0.0")&amp;"-TBA-"&amp;TEXT(C269,"mmm")</f>
        <v>FNMA3.0-TBA-Nov</v>
      </c>
      <c r="F269" s="70" t="str">
        <f t="shared" ref="F269" ca="1" si="1396">"FNMA"&amp;TEXT($J$23,"0.0")&amp;"-TBA-"&amp;TEXT(D269,"mmm")</f>
        <v>FNMA3.0-TBA-Dec</v>
      </c>
      <c r="G269" s="70" t="str">
        <f t="shared" si="1027"/>
        <v>FNMA3.0-TBA-GEN</v>
      </c>
      <c r="I269" s="133">
        <f ca="1">[2]!YBWORKDAY(EDATE(Base_Date, BA269), -1, "USD")</f>
        <v>41943</v>
      </c>
      <c r="J269" s="234" t="str">
        <f t="shared" ref="J269" ca="1" si="1397">AX269</f>
        <v>E</v>
      </c>
      <c r="K269" s="237" t="e">
        <f t="shared" ref="K269" ca="1" si="1398">AX269+AY269</f>
        <v>#VALUE!</v>
      </c>
      <c r="L269" s="237" t="e">
        <f t="shared" ref="L269" ca="1" si="1399">K269-K268</f>
        <v>#VALUE!</v>
      </c>
      <c r="M269" s="238" t="str">
        <f ca="1">[2]!YBHIST($I$208,$I269,"LMMOAS","sec")</f>
        <v>E</v>
      </c>
      <c r="N269" s="239" t="str">
        <f ca="1">[2]!YBHIST($I$208,$I268,M$25,"sec","")</f>
        <v>E</v>
      </c>
      <c r="O269" s="240" t="str">
        <f ca="1">[2]!YBHIST("1 Month LIBOR",I269,"Yield","bmk","")</f>
        <v>E</v>
      </c>
      <c r="P269" s="237" t="e">
        <f t="shared" ref="P269" ca="1" si="1400">K268-Q269</f>
        <v>#VALUE!</v>
      </c>
      <c r="Q269" s="171" t="str">
        <f ca="1">[2]!YBSCEN($I$208,$J268&amp;"d","Market",O$25,"Swap",$I268,"LMMSkew","","Model",100,0,29,"Gradual","ParShift|N",0,"Annualized ROR",O268,100,"",,,,"Default",,,,"Default",,)</f>
        <v>E</v>
      </c>
      <c r="R269" s="237" t="e">
        <f t="shared" ref="R269" ca="1" si="1401">L269+P269</f>
        <v>#VALUE!</v>
      </c>
      <c r="S269" s="241" t="e">
        <f t="shared" ca="1" si="1041"/>
        <v>#VALUE!</v>
      </c>
      <c r="T269" s="237" t="e">
        <f ca="1">SUM(R$249:R269)</f>
        <v>#VALUE!</v>
      </c>
      <c r="U269" s="241" t="e">
        <f t="shared" ref="U269" ca="1" si="1402">BJ269</f>
        <v>#VALUE!</v>
      </c>
      <c r="V269" s="242">
        <f ca="1">VLOOKUP($I269, 'Barcap OAD'!$A:$S, $F$208, FALSE)</f>
        <v>-12</v>
      </c>
      <c r="W269" s="243" t="e">
        <f t="shared" ref="W269" ca="1" si="1403">K269/10000*V269</f>
        <v>#VALUE!</v>
      </c>
      <c r="X269" s="244" t="str">
        <f ca="1">[2]!YBHIST($E269,$I269,X$25,"sec","")</f>
        <v>E</v>
      </c>
      <c r="Y269" s="237" t="e">
        <f t="shared" ref="Y269" ca="1" si="1404">X269-X268</f>
        <v>#VALUE!</v>
      </c>
      <c r="Z269" s="171" t="e">
        <f t="shared" ref="Z269" ca="1" si="1405">X268-AA268</f>
        <v>#VALUE!</v>
      </c>
      <c r="AA269" s="171" t="str">
        <f ca="1">[2]!YBHIST($F269,$I269,X$25,"sec","")</f>
        <v>E</v>
      </c>
      <c r="AB269" s="171" t="e">
        <f t="shared" ref="AB269" ca="1" si="1406">X268-Z269</f>
        <v>#VALUE!</v>
      </c>
      <c r="AC269" s="245" t="e">
        <f t="shared" ref="AC269" ca="1" si="1407">Y269+Z269</f>
        <v>#VALUE!</v>
      </c>
      <c r="AD269" s="246">
        <f ca="1">VLOOKUP($I269, 'Barcap OAD'!$A:$S, $F$26, FALSE)</f>
        <v>6.6523269999999997</v>
      </c>
      <c r="AE269" s="243" t="e">
        <f t="shared" ref="AE269" ca="1" si="1408">X269*AD269/10000</f>
        <v>#VALUE!</v>
      </c>
      <c r="AF269" s="247" t="e">
        <f t="shared" ref="AF269" ca="1" si="1409">W269/AE269</f>
        <v>#VALUE!</v>
      </c>
      <c r="AG269" s="237" t="e">
        <f t="shared" ref="AG269" ca="1" si="1410">-AC269*AF268</f>
        <v>#VALUE!</v>
      </c>
      <c r="AH269" s="241" t="e">
        <f t="shared" ref="AH269" ca="1" si="1411">AG269/K268</f>
        <v>#VALUE!</v>
      </c>
      <c r="AI269" s="237" t="e">
        <f t="shared" ref="AI269" ca="1" si="1412">AL269+AK269</f>
        <v>#VALUE!</v>
      </c>
      <c r="AJ269" s="241" t="e">
        <f t="shared" ref="AJ269" ca="1" si="1413">AF269-AF268</f>
        <v>#VALUE!</v>
      </c>
      <c r="AK269" s="245" t="e">
        <f t="shared" ref="AK269" ca="1" si="1414">(AJ269*Y269)/2</f>
        <v>#VALUE!</v>
      </c>
      <c r="AL269" s="248" t="e">
        <f t="shared" ref="AL269" ca="1" si="1415">AG269+R269</f>
        <v>#VALUE!</v>
      </c>
      <c r="AM269" s="241" t="e">
        <f t="shared" ref="AM269" ca="1" si="1416">AL269/K268</f>
        <v>#VALUE!</v>
      </c>
      <c r="AN269" s="237" t="e">
        <f ca="1">SUM(AL$249:AL269)</f>
        <v>#VALUE!</v>
      </c>
      <c r="AO269" s="203" t="e">
        <f t="shared" ref="AO269" ca="1" si="1417">BL269</f>
        <v>#VALUE!</v>
      </c>
      <c r="AP269" s="249" t="e">
        <f t="shared" ref="AP269" ca="1" si="1418">(Z269*AF269*-1)+P269</f>
        <v>#VALUE!</v>
      </c>
      <c r="AQ269" s="250" t="e">
        <f t="shared" ref="AQ269" ca="1" si="1419">AP269/K268</f>
        <v>#VALUE!</v>
      </c>
      <c r="AX269" s="67" t="str">
        <f ca="1">[2]!YBHIST($I$208,$I269,J$25,"sec","")</f>
        <v>E</v>
      </c>
      <c r="AY269" s="67" t="str">
        <f ca="1">[2]!YBPRICE($I$208,AX269&amp;"d","Market","AccruedInterest","Swap",$I269,"LMMSkew","","Model",100,"")</f>
        <v>E</v>
      </c>
      <c r="BA269" s="67">
        <f t="shared" si="1036"/>
        <v>-5</v>
      </c>
      <c r="BI269" s="517" t="e">
        <f t="shared" ref="BI269" ca="1" si="1420">1+S269</f>
        <v>#VALUE!</v>
      </c>
      <c r="BJ269" s="517" t="e">
        <f ca="1">PRODUCT($BI$249:BI269)-1</f>
        <v>#VALUE!</v>
      </c>
      <c r="BK269" s="517" t="e">
        <f t="shared" ref="BK269" ca="1" si="1421">1+AM269</f>
        <v>#VALUE!</v>
      </c>
      <c r="BL269" s="517" t="e">
        <f ca="1">PRODUCT($BK$249:BK269)-1</f>
        <v>#VALUE!</v>
      </c>
    </row>
    <row r="270" spans="3:64" ht="14.25" customHeight="1">
      <c r="C270" s="222">
        <f t="shared" ref="C270" ca="1" si="1422">I270+10</f>
        <v>41981</v>
      </c>
      <c r="D270" s="70">
        <f t="shared" ref="D270" ca="1" si="1423">I270+35</f>
        <v>42006</v>
      </c>
      <c r="E270" s="70" t="str">
        <f t="shared" ref="E270" ca="1" si="1424">"FNMA"&amp;TEXT($J$23,"0.0")&amp;"-TBA-"&amp;TEXT(C270,"mmm")</f>
        <v>FNMA3.0-TBA-Dec</v>
      </c>
      <c r="F270" s="70" t="str">
        <f t="shared" ref="F270" ca="1" si="1425">"FNMA"&amp;TEXT($J$23,"0.0")&amp;"-TBA-"&amp;TEXT(D270,"mmm")</f>
        <v>FNMA3.0-TBA-Jan</v>
      </c>
      <c r="G270" s="70" t="str">
        <f t="shared" si="1027"/>
        <v>FNMA3.0-TBA-GEN</v>
      </c>
      <c r="I270" s="133">
        <f ca="1">[2]!YBWORKDAY(EDATE(Base_Date, BA270), -1, "USD")</f>
        <v>41971</v>
      </c>
      <c r="J270" s="234" t="str">
        <f t="shared" ref="J270" ca="1" si="1426">AX270</f>
        <v>E</v>
      </c>
      <c r="K270" s="237" t="e">
        <f t="shared" ref="K270" ca="1" si="1427">AX270+AY270</f>
        <v>#VALUE!</v>
      </c>
      <c r="L270" s="237" t="e">
        <f t="shared" ref="L270" ca="1" si="1428">K270-K269</f>
        <v>#VALUE!</v>
      </c>
      <c r="M270" s="238" t="str">
        <f ca="1">[2]!YBHIST($I$208,$I270,"LMMOAS","sec")</f>
        <v>E</v>
      </c>
      <c r="N270" s="239" t="str">
        <f ca="1">[2]!YBHIST($I$208,$I269,M$25,"sec","")</f>
        <v>E</v>
      </c>
      <c r="O270" s="240" t="str">
        <f ca="1">[2]!YBHIST("1 Month LIBOR",I270,"Yield","bmk","")</f>
        <v>E</v>
      </c>
      <c r="P270" s="237" t="e">
        <f t="shared" ref="P270" ca="1" si="1429">K269-Q270</f>
        <v>#VALUE!</v>
      </c>
      <c r="Q270" s="171" t="str">
        <f ca="1">[2]!YBSCEN($I$208,$J269&amp;"d","Market",O$25,"Swap",$I269,"LMMSkew","","Model",100,0,29,"Gradual","ParShift|N",0,"Annualized ROR",O269,100,"",,,,"Default",,,,"Default",,)</f>
        <v>E</v>
      </c>
      <c r="R270" s="237" t="e">
        <f t="shared" ref="R270" ca="1" si="1430">L270+P270</f>
        <v>#VALUE!</v>
      </c>
      <c r="S270" s="241" t="e">
        <f t="shared" ca="1" si="1041"/>
        <v>#VALUE!</v>
      </c>
      <c r="T270" s="237" t="e">
        <f ca="1">SUM(R$249:R270)</f>
        <v>#VALUE!</v>
      </c>
      <c r="U270" s="241" t="e">
        <f t="shared" ref="U270" ca="1" si="1431">BJ270</f>
        <v>#VALUE!</v>
      </c>
      <c r="V270" s="242">
        <f ca="1">VLOOKUP($I270, 'Barcap OAD'!$A:$S, $F$208, FALSE)</f>
        <v>-15.8</v>
      </c>
      <c r="W270" s="243" t="e">
        <f t="shared" ref="W270" ca="1" si="1432">K270/10000*V270</f>
        <v>#VALUE!</v>
      </c>
      <c r="X270" s="244" t="str">
        <f ca="1">[2]!YBHIST($E270,$I270,X$25,"sec","")</f>
        <v>E</v>
      </c>
      <c r="Y270" s="237" t="e">
        <f t="shared" ref="Y270" ca="1" si="1433">X270-X269</f>
        <v>#VALUE!</v>
      </c>
      <c r="Z270" s="171" t="e">
        <f t="shared" ref="Z270" ca="1" si="1434">X269-AA269</f>
        <v>#VALUE!</v>
      </c>
      <c r="AA270" s="171" t="str">
        <f ca="1">[2]!YBHIST($F270,$I270,X$25,"sec","")</f>
        <v>E</v>
      </c>
      <c r="AB270" s="171" t="e">
        <f t="shared" ref="AB270" ca="1" si="1435">X269-Z270</f>
        <v>#VALUE!</v>
      </c>
      <c r="AC270" s="245" t="e">
        <f t="shared" ref="AC270" ca="1" si="1436">Y270+Z270</f>
        <v>#VALUE!</v>
      </c>
      <c r="AD270" s="246">
        <f ca="1">VLOOKUP($I270, 'Barcap OAD'!$A:$S, $F$26, FALSE)</f>
        <v>6.2499140000000004</v>
      </c>
      <c r="AE270" s="243" t="e">
        <f t="shared" ref="AE270" ca="1" si="1437">X270*AD270/10000</f>
        <v>#VALUE!</v>
      </c>
      <c r="AF270" s="247" t="e">
        <f t="shared" ref="AF270" ca="1" si="1438">W270/AE270</f>
        <v>#VALUE!</v>
      </c>
      <c r="AG270" s="237" t="e">
        <f t="shared" ref="AG270" ca="1" si="1439">-AC270*AF269</f>
        <v>#VALUE!</v>
      </c>
      <c r="AH270" s="241" t="e">
        <f t="shared" ref="AH270" ca="1" si="1440">AG270/K269</f>
        <v>#VALUE!</v>
      </c>
      <c r="AI270" s="237" t="e">
        <f t="shared" ref="AI270" ca="1" si="1441">AL270+AK270</f>
        <v>#VALUE!</v>
      </c>
      <c r="AJ270" s="241" t="e">
        <f t="shared" ref="AJ270" ca="1" si="1442">AF270-AF269</f>
        <v>#VALUE!</v>
      </c>
      <c r="AK270" s="245" t="e">
        <f t="shared" ref="AK270" ca="1" si="1443">(AJ270*Y270)/2</f>
        <v>#VALUE!</v>
      </c>
      <c r="AL270" s="248" t="e">
        <f t="shared" ref="AL270" ca="1" si="1444">AG270+R270</f>
        <v>#VALUE!</v>
      </c>
      <c r="AM270" s="241" t="e">
        <f t="shared" ref="AM270" ca="1" si="1445">AL270/K269</f>
        <v>#VALUE!</v>
      </c>
      <c r="AN270" s="237" t="e">
        <f ca="1">SUM(AL$249:AL270)</f>
        <v>#VALUE!</v>
      </c>
      <c r="AO270" s="203" t="e">
        <f t="shared" ref="AO270" ca="1" si="1446">BL270</f>
        <v>#VALUE!</v>
      </c>
      <c r="AP270" s="249" t="e">
        <f t="shared" ref="AP270" ca="1" si="1447">(Z270*AF270*-1)+P270</f>
        <v>#VALUE!</v>
      </c>
      <c r="AQ270" s="250" t="e">
        <f t="shared" ref="AQ270" ca="1" si="1448">AP270/K269</f>
        <v>#VALUE!</v>
      </c>
      <c r="AX270" s="67" t="str">
        <f ca="1">[2]!YBHIST($I$208,$I270,J$25,"sec","")</f>
        <v>E</v>
      </c>
      <c r="AY270" s="67" t="str">
        <f ca="1">[2]!YBPRICE($I$208,AX270&amp;"d","Market","AccruedInterest","Swap",$I270,"LMMSkew","","Model",100,"")</f>
        <v>E</v>
      </c>
      <c r="BA270" s="67">
        <f t="shared" si="1036"/>
        <v>-4</v>
      </c>
      <c r="BI270" s="517" t="e">
        <f t="shared" ref="BI270" ca="1" si="1449">1+S270</f>
        <v>#VALUE!</v>
      </c>
      <c r="BJ270" s="517" t="e">
        <f ca="1">PRODUCT($BI$249:BI270)-1</f>
        <v>#VALUE!</v>
      </c>
      <c r="BK270" s="517" t="e">
        <f t="shared" ref="BK270" ca="1" si="1450">1+AM270</f>
        <v>#VALUE!</v>
      </c>
      <c r="BL270" s="517" t="e">
        <f ca="1">PRODUCT($BK$249:BK270)-1</f>
        <v>#VALUE!</v>
      </c>
    </row>
    <row r="271" spans="3:64" ht="14.25" customHeight="1">
      <c r="C271" s="222">
        <f t="shared" ref="C271" ca="1" si="1451">I271+10</f>
        <v>42014</v>
      </c>
      <c r="D271" s="70">
        <f t="shared" ref="D271" ca="1" si="1452">I271+35</f>
        <v>42039</v>
      </c>
      <c r="E271" s="70" t="str">
        <f t="shared" ref="E271" ca="1" si="1453">"FNMA"&amp;TEXT($J$23,"0.0")&amp;"-TBA-"&amp;TEXT(C271,"mmm")</f>
        <v>FNMA3.0-TBA-Jan</v>
      </c>
      <c r="F271" s="70" t="str">
        <f t="shared" ref="F271" ca="1" si="1454">"FNMA"&amp;TEXT($J$23,"0.0")&amp;"-TBA-"&amp;TEXT(D271,"mmm")</f>
        <v>FNMA3.0-TBA-Feb</v>
      </c>
      <c r="G271" s="70" t="str">
        <f t="shared" si="1027"/>
        <v>FNMA3.0-TBA-GEN</v>
      </c>
      <c r="I271" s="133">
        <f ca="1">[2]!YBWORKDAY(EDATE(Base_Date, BA271), -1, "USD")</f>
        <v>42004</v>
      </c>
      <c r="J271" s="234" t="str">
        <f t="shared" ref="J271" ca="1" si="1455">AX271</f>
        <v>E</v>
      </c>
      <c r="K271" s="237" t="e">
        <f t="shared" ref="K271" ca="1" si="1456">AX271+AY271</f>
        <v>#VALUE!</v>
      </c>
      <c r="L271" s="237" t="e">
        <f t="shared" ref="L271" ca="1" si="1457">K271-K270</f>
        <v>#VALUE!</v>
      </c>
      <c r="M271" s="238" t="str">
        <f ca="1">[2]!YBHIST($I$208,$I271,"LMMOAS","sec")</f>
        <v>E</v>
      </c>
      <c r="N271" s="239" t="str">
        <f ca="1">[2]!YBHIST($I$208,$I270,M$25,"sec","")</f>
        <v>E</v>
      </c>
      <c r="O271" s="240" t="str">
        <f ca="1">[2]!YBHIST("1 Month LIBOR",I271,"Yield","bmk","")</f>
        <v>E</v>
      </c>
      <c r="P271" s="237" t="e">
        <f t="shared" ref="P271" ca="1" si="1458">K270-Q271</f>
        <v>#VALUE!</v>
      </c>
      <c r="Q271" s="171" t="str">
        <f ca="1">[2]!YBSCEN($I$208,$J270&amp;"d","Market",O$25,"Swap",$I270,"LMMSkew","","Model",100,0,29,"Gradual","ParShift|N",0,"Annualized ROR",O270,100,"",,,,"Default",,,,"Default",,)</f>
        <v>E</v>
      </c>
      <c r="R271" s="237" t="e">
        <f t="shared" ref="R271" ca="1" si="1459">L271+P271</f>
        <v>#VALUE!</v>
      </c>
      <c r="S271" s="241" t="e">
        <f t="shared" ca="1" si="1041"/>
        <v>#VALUE!</v>
      </c>
      <c r="T271" s="237" t="e">
        <f ca="1">SUM(R$249:R271)</f>
        <v>#VALUE!</v>
      </c>
      <c r="U271" s="241" t="e">
        <f t="shared" ref="U271" ca="1" si="1460">BJ271</f>
        <v>#VALUE!</v>
      </c>
      <c r="V271" s="242">
        <f ca="1">VLOOKUP($I271, 'Barcap OAD'!$A:$S, $F$208, FALSE)</f>
        <v>-17</v>
      </c>
      <c r="W271" s="243" t="e">
        <f t="shared" ref="W271" ca="1" si="1461">K271/10000*V271</f>
        <v>#VALUE!</v>
      </c>
      <c r="X271" s="244" t="str">
        <f ca="1">[2]!YBHIST($E271,$I271,X$25,"sec","")</f>
        <v>E</v>
      </c>
      <c r="Y271" s="237" t="e">
        <f t="shared" ref="Y271" ca="1" si="1462">X271-X270</f>
        <v>#VALUE!</v>
      </c>
      <c r="Z271" s="171" t="e">
        <f t="shared" ref="Z271" ca="1" si="1463">X270-AA270</f>
        <v>#VALUE!</v>
      </c>
      <c r="AA271" s="171" t="str">
        <f ca="1">[2]!YBHIST($F271,$I271,X$25,"sec","")</f>
        <v>E</v>
      </c>
      <c r="AB271" s="171" t="e">
        <f t="shared" ref="AB271" ca="1" si="1464">X270-Z271</f>
        <v>#VALUE!</v>
      </c>
      <c r="AC271" s="245" t="e">
        <f t="shared" ref="AC271" ca="1" si="1465">Y271+Z271</f>
        <v>#VALUE!</v>
      </c>
      <c r="AD271" s="246">
        <f ca="1">VLOOKUP($I271, 'Barcap OAD'!$A:$S, $F$26, FALSE)</f>
        <v>5.9987959999999996</v>
      </c>
      <c r="AE271" s="243" t="e">
        <f t="shared" ref="AE271" ca="1" si="1466">X271*AD271/10000</f>
        <v>#VALUE!</v>
      </c>
      <c r="AF271" s="247" t="e">
        <f t="shared" ref="AF271" ca="1" si="1467">W271/AE271</f>
        <v>#VALUE!</v>
      </c>
      <c r="AG271" s="237" t="e">
        <f t="shared" ref="AG271" ca="1" si="1468">-AC271*AF270</f>
        <v>#VALUE!</v>
      </c>
      <c r="AH271" s="241" t="e">
        <f t="shared" ref="AH271" ca="1" si="1469">AG271/K270</f>
        <v>#VALUE!</v>
      </c>
      <c r="AI271" s="237" t="e">
        <f t="shared" ref="AI271" ca="1" si="1470">AL271+AK271</f>
        <v>#VALUE!</v>
      </c>
      <c r="AJ271" s="241" t="e">
        <f t="shared" ref="AJ271" ca="1" si="1471">AF271-AF270</f>
        <v>#VALUE!</v>
      </c>
      <c r="AK271" s="245" t="e">
        <f t="shared" ref="AK271" ca="1" si="1472">(AJ271*Y271)/2</f>
        <v>#VALUE!</v>
      </c>
      <c r="AL271" s="248" t="e">
        <f t="shared" ref="AL271" ca="1" si="1473">AG271+R271</f>
        <v>#VALUE!</v>
      </c>
      <c r="AM271" s="241" t="e">
        <f t="shared" ref="AM271" ca="1" si="1474">AL271/K270</f>
        <v>#VALUE!</v>
      </c>
      <c r="AN271" s="237" t="e">
        <f ca="1">SUM(AL$249:AL271)</f>
        <v>#VALUE!</v>
      </c>
      <c r="AO271" s="203" t="e">
        <f t="shared" ref="AO271" ca="1" si="1475">BL271</f>
        <v>#VALUE!</v>
      </c>
      <c r="AP271" s="249" t="e">
        <f t="shared" ref="AP271" ca="1" si="1476">(Z271*AF271*-1)+P271</f>
        <v>#VALUE!</v>
      </c>
      <c r="AQ271" s="250" t="e">
        <f t="shared" ref="AQ271" ca="1" si="1477">AP271/K270</f>
        <v>#VALUE!</v>
      </c>
      <c r="AX271" s="67" t="str">
        <f ca="1">[2]!YBHIST($I$208,$I271,J$25,"sec","")</f>
        <v>E</v>
      </c>
      <c r="AY271" s="67" t="str">
        <f ca="1">[2]!YBPRICE($I$208,AX271&amp;"d","Market","AccruedInterest","Swap",$I271,"LMMSkew","","Model",100,"")</f>
        <v>E</v>
      </c>
      <c r="BA271" s="67">
        <f>BA87</f>
        <v>-3</v>
      </c>
      <c r="BI271" s="517" t="e">
        <f t="shared" ref="BI271" ca="1" si="1478">1+S271</f>
        <v>#VALUE!</v>
      </c>
      <c r="BJ271" s="517" t="e">
        <f ca="1">PRODUCT($BI$249:BI271)-1</f>
        <v>#VALUE!</v>
      </c>
      <c r="BK271" s="517" t="e">
        <f t="shared" ref="BK271" ca="1" si="1479">1+AM271</f>
        <v>#VALUE!</v>
      </c>
      <c r="BL271" s="517" t="e">
        <f ca="1">PRODUCT($BK$249:BK271)-1</f>
        <v>#VALUE!</v>
      </c>
    </row>
    <row r="272" spans="3:64" ht="14.25" customHeight="1">
      <c r="C272" s="222">
        <f t="shared" ref="C272" ca="1" si="1480">I272+10</f>
        <v>42044</v>
      </c>
      <c r="D272" s="70">
        <f t="shared" ref="D272" ca="1" si="1481">I272+35</f>
        <v>42069</v>
      </c>
      <c r="E272" s="70" t="str">
        <f t="shared" ref="E272" ca="1" si="1482">"FNMA"&amp;TEXT($J$23,"0.0")&amp;"-TBA-"&amp;TEXT(C272,"mmm")</f>
        <v>FNMA3.0-TBA-Feb</v>
      </c>
      <c r="F272" s="70" t="str">
        <f t="shared" ref="F272" ca="1" si="1483">"FNMA"&amp;TEXT($J$23,"0.0")&amp;"-TBA-"&amp;TEXT(D272,"mmm")</f>
        <v>FNMA3.0-TBA-Mar</v>
      </c>
      <c r="G272" s="70" t="str">
        <f t="shared" si="1027"/>
        <v>FNMA3.0-TBA-GEN</v>
      </c>
      <c r="I272" s="133">
        <f ca="1">[2]!YBWORKDAY(EDATE(Base_Date, BA272), -1, "USD")</f>
        <v>42034</v>
      </c>
      <c r="J272" s="234" t="str">
        <f t="shared" ref="J272" ca="1" si="1484">AX272</f>
        <v>E</v>
      </c>
      <c r="K272" s="237" t="e">
        <f t="shared" ref="K272" ca="1" si="1485">AX272+AY272</f>
        <v>#VALUE!</v>
      </c>
      <c r="L272" s="237" t="e">
        <f t="shared" ref="L272" ca="1" si="1486">K272-K271</f>
        <v>#VALUE!</v>
      </c>
      <c r="M272" s="238" t="str">
        <f ca="1">[2]!YBHIST($I$208,$I272,"LMMOAS","sec")</f>
        <v>E</v>
      </c>
      <c r="N272" s="239" t="str">
        <f ca="1">[2]!YBHIST($I$208,$I271,M$25,"sec","")</f>
        <v>E</v>
      </c>
      <c r="O272" s="240" t="str">
        <f ca="1">[2]!YBHIST("1 Month LIBOR",I272,"Yield","bmk","")</f>
        <v>E</v>
      </c>
      <c r="P272" s="237" t="e">
        <f t="shared" ref="P272" ca="1" si="1487">K271-Q272</f>
        <v>#VALUE!</v>
      </c>
      <c r="Q272" s="171" t="str">
        <f ca="1">[2]!YBSCEN($I$208,$J271&amp;"d","Market",O$25,"Swap",$I271,"LMMSkew","","Model",100,0,29,"Gradual","ParShift|N",0,"Annualized ROR",O271,100,"",,,,"Default",,,,"Default",,)</f>
        <v>E</v>
      </c>
      <c r="R272" s="237" t="e">
        <f t="shared" ref="R272" ca="1" si="1488">L272+P272</f>
        <v>#VALUE!</v>
      </c>
      <c r="S272" s="241" t="e">
        <f t="shared" ref="S272" ca="1" si="1489">R272/K271</f>
        <v>#VALUE!</v>
      </c>
      <c r="T272" s="237" t="e">
        <f ca="1">SUM(R$249:R272)</f>
        <v>#VALUE!</v>
      </c>
      <c r="U272" s="241" t="e">
        <f t="shared" ref="U272" ca="1" si="1490">BJ272</f>
        <v>#VALUE!</v>
      </c>
      <c r="V272" s="242">
        <f ca="1">VLOOKUP($I272, 'Barcap OAD'!$A:$S, $F$208, FALSE)</f>
        <v>-19</v>
      </c>
      <c r="W272" s="243" t="e">
        <f t="shared" ref="W272" ca="1" si="1491">K272/10000*V272</f>
        <v>#VALUE!</v>
      </c>
      <c r="X272" s="244" t="str">
        <f ca="1">[2]!YBHIST($E272,$I272,X$25,"sec","")</f>
        <v>E</v>
      </c>
      <c r="Y272" s="237" t="e">
        <f t="shared" ref="Y272" ca="1" si="1492">X272-X271</f>
        <v>#VALUE!</v>
      </c>
      <c r="Z272" s="171" t="e">
        <f t="shared" ref="Z272" ca="1" si="1493">X271-AA271</f>
        <v>#VALUE!</v>
      </c>
      <c r="AA272" s="171" t="str">
        <f ca="1">[2]!YBHIST($F272,$I272,X$25,"sec","")</f>
        <v>E</v>
      </c>
      <c r="AB272" s="171" t="e">
        <f t="shared" ref="AB272" ca="1" si="1494">X271-Z272</f>
        <v>#VALUE!</v>
      </c>
      <c r="AC272" s="245" t="e">
        <f t="shared" ref="AC272" ca="1" si="1495">Y272+Z272</f>
        <v>#VALUE!</v>
      </c>
      <c r="AD272" s="246">
        <f ca="1">VLOOKUP($I272, 'Barcap OAD'!$A:$S, $F$26, FALSE)</f>
        <v>5.4045230000000002</v>
      </c>
      <c r="AE272" s="243" t="e">
        <f t="shared" ref="AE272" ca="1" si="1496">X272*AD272/10000</f>
        <v>#VALUE!</v>
      </c>
      <c r="AF272" s="247" t="e">
        <f t="shared" ref="AF272" ca="1" si="1497">W272/AE272</f>
        <v>#VALUE!</v>
      </c>
      <c r="AG272" s="237" t="e">
        <f t="shared" ref="AG272" ca="1" si="1498">-AC272*AF271</f>
        <v>#VALUE!</v>
      </c>
      <c r="AH272" s="241" t="e">
        <f t="shared" ref="AH272" ca="1" si="1499">AG272/K271</f>
        <v>#VALUE!</v>
      </c>
      <c r="AI272" s="237" t="e">
        <f t="shared" ref="AI272" ca="1" si="1500">AL272+AK272</f>
        <v>#VALUE!</v>
      </c>
      <c r="AJ272" s="241" t="e">
        <f t="shared" ref="AJ272" ca="1" si="1501">AF272-AF271</f>
        <v>#VALUE!</v>
      </c>
      <c r="AK272" s="245" t="e">
        <f t="shared" ref="AK272" ca="1" si="1502">(AJ272*Y272)/2</f>
        <v>#VALUE!</v>
      </c>
      <c r="AL272" s="248" t="e">
        <f t="shared" ref="AL272" ca="1" si="1503">AG272+R272</f>
        <v>#VALUE!</v>
      </c>
      <c r="AM272" s="241" t="e">
        <f t="shared" ref="AM272" ca="1" si="1504">AL272/K271</f>
        <v>#VALUE!</v>
      </c>
      <c r="AN272" s="237" t="e">
        <f ca="1">SUM(AL$249:AL272)</f>
        <v>#VALUE!</v>
      </c>
      <c r="AO272" s="203" t="e">
        <f t="shared" ref="AO272" ca="1" si="1505">BL272</f>
        <v>#VALUE!</v>
      </c>
      <c r="AP272" s="249" t="e">
        <f t="shared" ref="AP272" ca="1" si="1506">(Z272*AF272*-1)+P272</f>
        <v>#VALUE!</v>
      </c>
      <c r="AQ272" s="250" t="e">
        <f t="shared" ref="AQ272" ca="1" si="1507">AP272/K271</f>
        <v>#VALUE!</v>
      </c>
      <c r="AX272" s="67" t="str">
        <f ca="1">[2]!YBHIST($I$208,$I272,J$25,"sec","")</f>
        <v>E</v>
      </c>
      <c r="AY272" s="67" t="str">
        <f ca="1">[2]!YBPRICE($I$208,AX272&amp;"d","Market","AccruedInterest","Swap",$I272,"LMMSkew","","Model",100,"")</f>
        <v>E</v>
      </c>
      <c r="BA272" s="67">
        <f>BA88</f>
        <v>-2</v>
      </c>
      <c r="BI272" s="517" t="e">
        <f t="shared" ref="BI272" ca="1" si="1508">1+S272</f>
        <v>#VALUE!</v>
      </c>
      <c r="BJ272" s="517" t="e">
        <f ca="1">PRODUCT($BI$249:BI272)-1</f>
        <v>#VALUE!</v>
      </c>
      <c r="BK272" s="517" t="e">
        <f t="shared" ref="BK272" ca="1" si="1509">1+AM272</f>
        <v>#VALUE!</v>
      </c>
      <c r="BL272" s="517" t="e">
        <f ca="1">PRODUCT($BK$249:BK272)-1</f>
        <v>#VALUE!</v>
      </c>
    </row>
    <row r="273" spans="3:64" ht="14.25" customHeight="1">
      <c r="C273" s="222">
        <f t="shared" ref="C273" ca="1" si="1510">I273+10</f>
        <v>42072</v>
      </c>
      <c r="D273" s="70">
        <f t="shared" ref="D273" ca="1" si="1511">I273+35</f>
        <v>42097</v>
      </c>
      <c r="E273" s="70" t="str">
        <f t="shared" ref="E273" ca="1" si="1512">"FNMA"&amp;TEXT($J$23,"0.0")&amp;"-TBA-"&amp;TEXT(C273,"mmm")</f>
        <v>FNMA3.0-TBA-Mar</v>
      </c>
      <c r="F273" s="70" t="str">
        <f t="shared" ref="F273" ca="1" si="1513">"FNMA"&amp;TEXT($J$23,"0.0")&amp;"-TBA-"&amp;TEXT(D273,"mmm")</f>
        <v>FNMA3.0-TBA-Apr</v>
      </c>
      <c r="G273" s="70" t="str">
        <f t="shared" si="1027"/>
        <v>FNMA3.0-TBA-GEN</v>
      </c>
      <c r="I273" s="133">
        <f ca="1">[2]!YBWORKDAY(EDATE(Base_Date, BA273), -1, "USD")</f>
        <v>42062</v>
      </c>
      <c r="J273" s="234" t="str">
        <f t="shared" ref="J273" ca="1" si="1514">AX273</f>
        <v>E</v>
      </c>
      <c r="K273" s="237" t="e">
        <f t="shared" ref="K273" ca="1" si="1515">AX273+AY273</f>
        <v>#VALUE!</v>
      </c>
      <c r="L273" s="237" t="e">
        <f t="shared" ref="L273" ca="1" si="1516">K273-K272</f>
        <v>#VALUE!</v>
      </c>
      <c r="M273" s="238" t="str">
        <f ca="1">[2]!YBHIST($I$208,$I273,"LMMOAS","sec")</f>
        <v>E</v>
      </c>
      <c r="N273" s="239" t="str">
        <f ca="1">[2]!YBHIST($I$208,$I272,M$25,"sec","")</f>
        <v>E</v>
      </c>
      <c r="O273" s="240" t="str">
        <f ca="1">[2]!YBHIST("1 Month LIBOR",I273,"Yield","bmk","")</f>
        <v>E</v>
      </c>
      <c r="P273" s="237" t="e">
        <f t="shared" ref="P273" ca="1" si="1517">K272-Q273</f>
        <v>#VALUE!</v>
      </c>
      <c r="Q273" s="171" t="str">
        <f ca="1">[2]!YBSCEN($I$208,$J272&amp;"d","Market",O$25,"Swap",$I272,"LMMSkew","","Model",100,0,29,"Gradual","ParShift|N",0,"Annualized ROR",O272,100,"",,,,"Default",,,,"Default",,)</f>
        <v>E</v>
      </c>
      <c r="R273" s="237" t="e">
        <f t="shared" ref="R273" ca="1" si="1518">L273+P273</f>
        <v>#VALUE!</v>
      </c>
      <c r="S273" s="241" t="e">
        <f t="shared" ref="S273" ca="1" si="1519">R273/K272</f>
        <v>#VALUE!</v>
      </c>
      <c r="T273" s="237" t="e">
        <f ca="1">SUM(R$249:R273)</f>
        <v>#VALUE!</v>
      </c>
      <c r="U273" s="241" t="e">
        <f t="shared" ref="U273" ca="1" si="1520">BJ273</f>
        <v>#VALUE!</v>
      </c>
      <c r="V273" s="242">
        <f ca="1">VLOOKUP($I273, 'Barcap OAD'!$A:$S, $F$208, FALSE)</f>
        <v>-12.1</v>
      </c>
      <c r="W273" s="243" t="e">
        <f t="shared" ref="W273" ca="1" si="1521">K273/10000*V273</f>
        <v>#VALUE!</v>
      </c>
      <c r="X273" s="244" t="str">
        <f ca="1">[2]!YBHIST($E273,$I273,X$25,"sec","")</f>
        <v>E</v>
      </c>
      <c r="Y273" s="237" t="e">
        <f t="shared" ref="Y273" ca="1" si="1522">X273-X272</f>
        <v>#VALUE!</v>
      </c>
      <c r="Z273" s="171" t="e">
        <f t="shared" ref="Z273" ca="1" si="1523">X272-AA272</f>
        <v>#VALUE!</v>
      </c>
      <c r="AA273" s="171" t="str">
        <f ca="1">[2]!YBHIST($F273,$I273,X$25,"sec","")</f>
        <v>E</v>
      </c>
      <c r="AB273" s="171" t="e">
        <f t="shared" ref="AB273" ca="1" si="1524">X272-Z273</f>
        <v>#VALUE!</v>
      </c>
      <c r="AC273" s="245" t="e">
        <f t="shared" ref="AC273" ca="1" si="1525">Y273+Z273</f>
        <v>#VALUE!</v>
      </c>
      <c r="AD273" s="246">
        <f ca="1">VLOOKUP($I273, 'Barcap OAD'!$A:$S, $F$26, FALSE)</f>
        <v>6.1613049999999996</v>
      </c>
      <c r="AE273" s="243" t="e">
        <f t="shared" ref="AE273" ca="1" si="1526">X273*AD273/10000</f>
        <v>#VALUE!</v>
      </c>
      <c r="AF273" s="247" t="e">
        <f t="shared" ref="AF273" ca="1" si="1527">W273/AE273</f>
        <v>#VALUE!</v>
      </c>
      <c r="AG273" s="237" t="e">
        <f t="shared" ref="AG273" ca="1" si="1528">-AC273*AF272</f>
        <v>#VALUE!</v>
      </c>
      <c r="AH273" s="241" t="e">
        <f t="shared" ref="AH273" ca="1" si="1529">AG273/K272</f>
        <v>#VALUE!</v>
      </c>
      <c r="AI273" s="237" t="e">
        <f t="shared" ref="AI273" ca="1" si="1530">AL273+AK273</f>
        <v>#VALUE!</v>
      </c>
      <c r="AJ273" s="241" t="e">
        <f t="shared" ref="AJ273" ca="1" si="1531">AF273-AF272</f>
        <v>#VALUE!</v>
      </c>
      <c r="AK273" s="245" t="e">
        <f t="shared" ref="AK273" ca="1" si="1532">(AJ273*Y273)/2</f>
        <v>#VALUE!</v>
      </c>
      <c r="AL273" s="248" t="e">
        <f t="shared" ref="AL273" ca="1" si="1533">AG273+R273</f>
        <v>#VALUE!</v>
      </c>
      <c r="AM273" s="241" t="e">
        <f t="shared" ref="AM273" ca="1" si="1534">AL273/K272</f>
        <v>#VALUE!</v>
      </c>
      <c r="AN273" s="237" t="e">
        <f ca="1">SUM(AL$249:AL273)</f>
        <v>#VALUE!</v>
      </c>
      <c r="AO273" s="203" t="e">
        <f t="shared" ref="AO273" ca="1" si="1535">BL273</f>
        <v>#VALUE!</v>
      </c>
      <c r="AP273" s="249" t="e">
        <f t="shared" ref="AP273" ca="1" si="1536">(Z273*AF273*-1)+P273</f>
        <v>#VALUE!</v>
      </c>
      <c r="AQ273" s="250" t="e">
        <f t="shared" ref="AQ273" ca="1" si="1537">AP273/K272</f>
        <v>#VALUE!</v>
      </c>
      <c r="AX273" s="67" t="str">
        <f ca="1">[2]!YBHIST($I$208,$I273,J$25,"sec","")</f>
        <v>E</v>
      </c>
      <c r="AY273" s="67" t="str">
        <f ca="1">[2]!YBPRICE($I$208,AX273&amp;"d","Market","AccruedInterest","Swap",$I273,"LMMSkew","","Model",100,"")</f>
        <v>E</v>
      </c>
      <c r="BA273" s="67">
        <f>BA89</f>
        <v>-1</v>
      </c>
      <c r="BI273" s="517" t="e">
        <f t="shared" ref="BI273" ca="1" si="1538">1+S273</f>
        <v>#VALUE!</v>
      </c>
      <c r="BJ273" s="517" t="e">
        <f ca="1">PRODUCT($BI$249:BI273)-1</f>
        <v>#VALUE!</v>
      </c>
      <c r="BK273" s="517" t="e">
        <f t="shared" ref="BK273" ca="1" si="1539">1+AM273</f>
        <v>#VALUE!</v>
      </c>
      <c r="BL273" s="517" t="e">
        <f ca="1">PRODUCT($BK$249:BK273)-1</f>
        <v>#VALUE!</v>
      </c>
    </row>
    <row r="274" spans="3:64" ht="14.25" customHeight="1">
      <c r="C274" s="222">
        <f t="shared" ref="C274" ca="1" si="1540">I274+10</f>
        <v>42104</v>
      </c>
      <c r="D274" s="70">
        <f t="shared" ref="D274" ca="1" si="1541">I274+35</f>
        <v>42129</v>
      </c>
      <c r="E274" s="70" t="str">
        <f t="shared" ref="E274" ca="1" si="1542">"FNMA"&amp;TEXT($J$23,"0.0")&amp;"-TBA-"&amp;TEXT(C274,"mmm")</f>
        <v>FNMA3.0-TBA-Apr</v>
      </c>
      <c r="F274" s="70" t="str">
        <f t="shared" ref="F274" ca="1" si="1543">"FNMA"&amp;TEXT($J$23,"0.0")&amp;"-TBA-"&amp;TEXT(D274,"mmm")</f>
        <v>FNMA3.0-TBA-May</v>
      </c>
      <c r="G274" s="70" t="str">
        <f t="shared" si="1027"/>
        <v>FNMA3.0-TBA-GEN</v>
      </c>
      <c r="I274" s="149">
        <f ca="1">[2]!YBWORKDAY(EDATE(Base_Date, BA274), -1, "USD")</f>
        <v>42094</v>
      </c>
      <c r="J274" s="312" t="str">
        <f t="shared" ref="J274" ca="1" si="1544">AX274</f>
        <v>E</v>
      </c>
      <c r="K274" s="313" t="e">
        <f t="shared" ref="K274" ca="1" si="1545">AX274+AY274</f>
        <v>#VALUE!</v>
      </c>
      <c r="L274" s="313" t="e">
        <f t="shared" ref="L274" ca="1" si="1546">K274-K273</f>
        <v>#VALUE!</v>
      </c>
      <c r="M274" s="314" t="str">
        <f ca="1">[2]!YBHIST($I$208,$I274,"LMMOAS","sec")</f>
        <v>E</v>
      </c>
      <c r="N274" s="315" t="str">
        <f ca="1">[2]!YBHIST($I$208,$I273,M$25,"sec","")</f>
        <v>E</v>
      </c>
      <c r="O274" s="316" t="str">
        <f ca="1">[2]!YBHIST("1 Month LIBOR",I274,"Yield","bmk","")</f>
        <v>E</v>
      </c>
      <c r="P274" s="313" t="e">
        <f t="shared" ref="P274" ca="1" si="1547">K273-Q274</f>
        <v>#VALUE!</v>
      </c>
      <c r="Q274" s="317" t="str">
        <f ca="1">[2]!YBSCEN($I$208,$J273&amp;"d","Market",O$25,"Swap",$I273,"LMMSkew","","Model",100,0,29,"Gradual","ParShift|N",0,"Annualized ROR",O273,100,"",,,,"Default",,,,"Default",,)</f>
        <v>E</v>
      </c>
      <c r="R274" s="313" t="e">
        <f t="shared" ref="R274" ca="1" si="1548">L274+P274</f>
        <v>#VALUE!</v>
      </c>
      <c r="S274" s="318" t="e">
        <f t="shared" ref="S274" ca="1" si="1549">R274/K273</f>
        <v>#VALUE!</v>
      </c>
      <c r="T274" s="313" t="e">
        <f ca="1">SUM(R$249:R274)</f>
        <v>#VALUE!</v>
      </c>
      <c r="U274" s="318" t="e">
        <f t="shared" ref="U274" ca="1" si="1550">BJ274</f>
        <v>#VALUE!</v>
      </c>
      <c r="V274" s="319">
        <f ca="1">VLOOKUP($I274, 'Barcap OAD'!$A:$S, $F$208, FALSE)</f>
        <v>-13.8</v>
      </c>
      <c r="W274" s="320" t="e">
        <f t="shared" ref="W274" ca="1" si="1551">K274/10000*V274</f>
        <v>#VALUE!</v>
      </c>
      <c r="X274" s="321" t="str">
        <f ca="1">[2]!YBHIST($E274,$I274,X$25,"sec","")</f>
        <v>E</v>
      </c>
      <c r="Y274" s="313" t="e">
        <f t="shared" ref="Y274" ca="1" si="1552">X274-X273</f>
        <v>#VALUE!</v>
      </c>
      <c r="Z274" s="317" t="e">
        <f t="shared" ref="Z274" ca="1" si="1553">X273-AA273</f>
        <v>#VALUE!</v>
      </c>
      <c r="AA274" s="317" t="str">
        <f ca="1">[2]!YBHIST($F274,$I274,X$25,"sec","")</f>
        <v>E</v>
      </c>
      <c r="AB274" s="317" t="e">
        <f t="shared" ref="AB274" ca="1" si="1554">X273-Z274</f>
        <v>#VALUE!</v>
      </c>
      <c r="AC274" s="322" t="e">
        <f t="shared" ref="AC274" ca="1" si="1555">Y274+Z274</f>
        <v>#VALUE!</v>
      </c>
      <c r="AD274" s="323">
        <f ca="1">VLOOKUP($I274, 'Barcap OAD'!$A:$S, $F$26, FALSE)</f>
        <v>5.6016069999999996</v>
      </c>
      <c r="AE274" s="320" t="e">
        <f t="shared" ref="AE274" ca="1" si="1556">X274*AD274/10000</f>
        <v>#VALUE!</v>
      </c>
      <c r="AF274" s="324" t="e">
        <f t="shared" ref="AF274" ca="1" si="1557">W274/AE274</f>
        <v>#VALUE!</v>
      </c>
      <c r="AG274" s="313" t="e">
        <f t="shared" ref="AG274" ca="1" si="1558">-AC274*AF273</f>
        <v>#VALUE!</v>
      </c>
      <c r="AH274" s="318" t="e">
        <f t="shared" ref="AH274" ca="1" si="1559">AG274/K273</f>
        <v>#VALUE!</v>
      </c>
      <c r="AI274" s="313" t="e">
        <f t="shared" ref="AI274" ca="1" si="1560">AL274+AK274</f>
        <v>#VALUE!</v>
      </c>
      <c r="AJ274" s="318" t="e">
        <f t="shared" ref="AJ274" ca="1" si="1561">AF274-AF273</f>
        <v>#VALUE!</v>
      </c>
      <c r="AK274" s="322" t="e">
        <f t="shared" ref="AK274" ca="1" si="1562">(AJ274*Y274)/2</f>
        <v>#VALUE!</v>
      </c>
      <c r="AL274" s="325" t="e">
        <f t="shared" ref="AL274" ca="1" si="1563">AG274+R274</f>
        <v>#VALUE!</v>
      </c>
      <c r="AM274" s="318" t="e">
        <f t="shared" ref="AM274" ca="1" si="1564">AL274/K273</f>
        <v>#VALUE!</v>
      </c>
      <c r="AN274" s="313" t="e">
        <f ca="1">SUM(AL$249:AL274)</f>
        <v>#VALUE!</v>
      </c>
      <c r="AO274" s="326" t="e">
        <f t="shared" ref="AO274" ca="1" si="1565">BL274</f>
        <v>#VALUE!</v>
      </c>
      <c r="AP274" s="327" t="e">
        <f t="shared" ref="AP274" ca="1" si="1566">(Z274*AF274*-1)+P274</f>
        <v>#VALUE!</v>
      </c>
      <c r="AQ274" s="328" t="e">
        <f t="shared" ref="AQ274" ca="1" si="1567">AP274/K273</f>
        <v>#VALUE!</v>
      </c>
      <c r="AX274" s="67" t="str">
        <f ca="1">[2]!YBHIST($I$208,$I274,J$25,"sec","")</f>
        <v>E</v>
      </c>
      <c r="AY274" s="67" t="str">
        <f ca="1">[2]!YBPRICE($I$208,AX274&amp;"d","Market","AccruedInterest","Swap",$I274,"LMMSkew","","Model",100,"")</f>
        <v>E</v>
      </c>
      <c r="BA274" s="67">
        <f>BA90</f>
        <v>0</v>
      </c>
      <c r="BI274" s="517" t="e">
        <f t="shared" ref="BI274" ca="1" si="1568">1+S274</f>
        <v>#VALUE!</v>
      </c>
      <c r="BJ274" s="517" t="e">
        <f ca="1">PRODUCT($BI$249:BI274)-1</f>
        <v>#VALUE!</v>
      </c>
      <c r="BK274" s="517" t="e">
        <f t="shared" ref="BK274" ca="1" si="1569">1+AM274</f>
        <v>#VALUE!</v>
      </c>
      <c r="BL274" s="517" t="e">
        <f ca="1">PRODUCT($BK$249:BK274)-1</f>
        <v>#VALUE!</v>
      </c>
    </row>
  </sheetData>
  <mergeCells count="19">
    <mergeCell ref="BI27:BJ27"/>
    <mergeCell ref="BK27:BL27"/>
    <mergeCell ref="BI139:BJ139"/>
    <mergeCell ref="BK139:BL139"/>
    <mergeCell ref="BI211:BJ211"/>
    <mergeCell ref="BK211:BL211"/>
    <mergeCell ref="J210:W210"/>
    <mergeCell ref="X210:AE210"/>
    <mergeCell ref="AF210:AK210"/>
    <mergeCell ref="AL210:AQ210"/>
    <mergeCell ref="J26:W26"/>
    <mergeCell ref="X26:AE26"/>
    <mergeCell ref="AF26:AK26"/>
    <mergeCell ref="AL26:AQ26"/>
    <mergeCell ref="J138:W138"/>
    <mergeCell ref="X138:AE138"/>
    <mergeCell ref="AF138:AK138"/>
    <mergeCell ref="AL138:AQ138"/>
    <mergeCell ref="L132:AQ132"/>
  </mergeCells>
  <dataValidations count="2">
    <dataValidation type="list" allowBlank="1" showInputMessage="1" showErrorMessage="1" sqref="I24 I208 I136">
      <formula1>IOS_List</formula1>
    </dataValidation>
    <dataValidation type="list" allowBlank="1" showInputMessage="1" showErrorMessage="1" sqref="J23">
      <formula1>$B$54:$B$62</formula1>
    </dataValidation>
  </dataValidations>
  <printOptions horizontalCentered="1"/>
  <pageMargins left="0.25" right="0.25" top="0.25" bottom="0.25" header="0.3" footer="0.15"/>
  <pageSetup scale="33" orientation="landscape" horizontalDpi="300" verticalDpi="300" r:id="rId1"/>
  <headerFooter scaleWithDoc="0">
    <oddHeader>&amp;L&amp;G&amp;C&amp;"-,Bold"&amp;12&amp;K2E398A
&amp;15FN30.350.10(IOX) Performance&amp;R&amp;"-,Bold"&amp;14&amp;K2E398A
&amp;12Cello Fixed Income Master Fund, LP&amp;"-,Regular"&amp;10&amp;K000000
&amp;"-,Bold"&amp;K2E398A As of Feb, 2013</oddHeader>
    <oddFooter>&amp;L&amp;8&amp;K2E398AReport Created on &amp;D &amp;T&amp;C&amp;G
&amp;8&amp;K2E398APage &amp;P of &amp;N</oddFooter>
  </headerFooter>
  <legacyDrawing r:id="rId2"/>
  <legacyDrawingHF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theme="3" tint="0.79998168889431442"/>
    <pageSetUpPr fitToPage="1"/>
  </sheetPr>
  <dimension ref="A1:BL160"/>
  <sheetViews>
    <sheetView topLeftCell="A54" workbookViewId="0">
      <selection activeCell="F89" sqref="F89"/>
    </sheetView>
  </sheetViews>
  <sheetFormatPr defaultRowHeight="12.75"/>
  <cols>
    <col min="1" max="2" width="15.5703125" style="67" customWidth="1"/>
    <col min="3" max="3" width="12.5703125" style="67" customWidth="1"/>
    <col min="4" max="4" width="11.85546875" style="67" customWidth="1"/>
    <col min="5" max="7" width="17.85546875" style="67" customWidth="1"/>
    <col min="8" max="8" width="2.140625" style="67" customWidth="1"/>
    <col min="9" max="9" width="10.28515625" style="67" customWidth="1"/>
    <col min="10" max="11" width="9" style="67" customWidth="1"/>
    <col min="12" max="12" width="8.7109375" style="67" bestFit="1" customWidth="1"/>
    <col min="13" max="13" width="8.28515625" style="67" bestFit="1" customWidth="1"/>
    <col min="14" max="14" width="6.7109375" style="67" customWidth="1"/>
    <col min="15" max="15" width="8.85546875" style="67" customWidth="1"/>
    <col min="16" max="16" width="9.140625" style="67" bestFit="1" customWidth="1"/>
    <col min="17" max="17" width="10.85546875" style="67" customWidth="1"/>
    <col min="18" max="18" width="10.28515625" style="67" customWidth="1"/>
    <col min="19" max="19" width="10.7109375" style="67" customWidth="1"/>
    <col min="20" max="20" width="10.85546875" style="67" bestFit="1" customWidth="1"/>
    <col min="21" max="21" width="10.5703125" style="67" customWidth="1"/>
    <col min="22" max="22" width="6.5703125" style="67" customWidth="1"/>
    <col min="23" max="23" width="8.7109375" style="67" customWidth="1"/>
    <col min="24" max="24" width="10.28515625" style="67" bestFit="1" customWidth="1"/>
    <col min="25" max="25" width="10.28515625" style="67" customWidth="1"/>
    <col min="26" max="26" width="8.42578125" style="67" bestFit="1" customWidth="1"/>
    <col min="27" max="28" width="10.140625" style="67" customWidth="1"/>
    <col min="29" max="29" width="8.85546875" style="67" customWidth="1"/>
    <col min="30" max="30" width="5.85546875" style="67" customWidth="1"/>
    <col min="31" max="31" width="8.5703125" style="67" customWidth="1"/>
    <col min="32" max="33" width="9.28515625" style="67" customWidth="1"/>
    <col min="34" max="34" width="10.28515625" style="67" customWidth="1"/>
    <col min="35" max="35" width="8" style="67" hidden="1" customWidth="1"/>
    <col min="36" max="36" width="9.42578125" style="67" hidden="1" customWidth="1"/>
    <col min="37" max="37" width="8.7109375" style="67" hidden="1" customWidth="1"/>
    <col min="38" max="38" width="8.42578125" style="67" customWidth="1"/>
    <col min="39" max="39" width="10.85546875" style="67" bestFit="1" customWidth="1"/>
    <col min="40" max="40" width="11.140625" style="67" customWidth="1"/>
    <col min="41" max="41" width="10.5703125" style="67" customWidth="1"/>
    <col min="42" max="42" width="8.28515625" style="67" customWidth="1"/>
    <col min="43" max="43" width="7" style="67" customWidth="1"/>
    <col min="44" max="44" width="3.140625" style="67" customWidth="1"/>
    <col min="45" max="45" width="10.42578125" style="67" bestFit="1" customWidth="1"/>
    <col min="46" max="46" width="9.140625" style="67" bestFit="1" customWidth="1"/>
    <col min="47" max="47" width="8.42578125" style="67" bestFit="1" customWidth="1"/>
    <col min="48" max="49" width="9.140625" style="67"/>
    <col min="50" max="50" width="9.28515625" style="67" bestFit="1" customWidth="1"/>
    <col min="51" max="51" width="10.42578125" style="67" bestFit="1" customWidth="1"/>
    <col min="52" max="52" width="9.140625" style="67"/>
    <col min="53" max="53" width="9.28515625" style="67" bestFit="1" customWidth="1"/>
    <col min="54" max="60" width="9.140625" style="67"/>
    <col min="61" max="61" width="7.85546875" style="67" bestFit="1" customWidth="1"/>
    <col min="62" max="62" width="9.140625" style="67"/>
    <col min="63" max="63" width="9.28515625" style="67" customWidth="1"/>
    <col min="64" max="64" width="7.85546875" style="67" bestFit="1" customWidth="1"/>
    <col min="65" max="16384" width="9.140625" style="67"/>
  </cols>
  <sheetData>
    <row r="1" spans="46:53">
      <c r="AT1" s="115" t="s">
        <v>100</v>
      </c>
      <c r="AU1" s="119">
        <f ca="1">DATE(YEAR(TODAY()), MONTH(TODAY()), 1)</f>
        <v>42095</v>
      </c>
    </row>
    <row r="3" spans="46:53">
      <c r="AT3" s="226"/>
      <c r="AU3" s="226"/>
    </row>
    <row r="4" spans="46:53">
      <c r="AT4" s="227"/>
      <c r="AU4" s="228"/>
      <c r="AW4" s="2"/>
      <c r="AX4" s="1"/>
      <c r="BA4" s="1"/>
    </row>
    <row r="5" spans="46:53">
      <c r="AT5" s="227"/>
      <c r="AU5" s="229"/>
    </row>
    <row r="6" spans="46:53">
      <c r="AT6" s="227"/>
      <c r="AU6" s="230"/>
    </row>
    <row r="7" spans="46:53">
      <c r="AT7" s="226"/>
      <c r="AU7" s="226"/>
    </row>
    <row r="8" spans="46:53">
      <c r="AT8" s="227"/>
      <c r="AU8" s="231"/>
    </row>
    <row r="9" spans="46:53">
      <c r="AT9" s="227"/>
      <c r="AU9" s="230"/>
    </row>
    <row r="10" spans="46:53">
      <c r="AT10" s="227"/>
      <c r="AU10" s="230"/>
    </row>
    <row r="11" spans="46:53">
      <c r="AT11" s="226"/>
      <c r="AU11" s="226"/>
    </row>
    <row r="23" spans="1:64" hidden="1">
      <c r="I23" s="77" t="s">
        <v>77</v>
      </c>
      <c r="J23" s="74">
        <v>3</v>
      </c>
    </row>
    <row r="24" spans="1:64" ht="15">
      <c r="E24" s="67" t="s">
        <v>254</v>
      </c>
      <c r="F24" s="67">
        <f>MATCH(IOS_Selector, 'Barcap OAD'!$A$1:$SY1, 0)</f>
        <v>22</v>
      </c>
      <c r="I24" s="75" t="s">
        <v>277</v>
      </c>
    </row>
    <row r="25" spans="1:64" s="76" customFormat="1" ht="8.25" hidden="1" customHeight="1">
      <c r="J25" s="76" t="s">
        <v>7</v>
      </c>
      <c r="L25" s="76" t="s">
        <v>8</v>
      </c>
      <c r="M25" s="76" t="s">
        <v>9</v>
      </c>
      <c r="O25" s="76" t="s">
        <v>231</v>
      </c>
      <c r="W25" s="76" t="s">
        <v>11</v>
      </c>
      <c r="X25" s="76" t="s">
        <v>7</v>
      </c>
      <c r="Y25" s="76" t="s">
        <v>7</v>
      </c>
    </row>
    <row r="26" spans="1:64" ht="22.5" customHeight="1">
      <c r="E26" s="67" t="s">
        <v>255</v>
      </c>
      <c r="F26" s="67">
        <f>MATCH(Benchmark_TBA, 'Barcap OAD'!$A$1:$S$1, 0)</f>
        <v>2</v>
      </c>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151</v>
      </c>
      <c r="AG26" s="638"/>
      <c r="AH26" s="638"/>
      <c r="AI26" s="638"/>
      <c r="AJ26" s="638"/>
      <c r="AK26" s="638"/>
      <c r="AL26" s="639" t="s">
        <v>150</v>
      </c>
      <c r="AM26" s="640"/>
      <c r="AN26" s="640"/>
      <c r="AO26" s="640"/>
      <c r="AP26" s="640"/>
      <c r="AQ26" s="641"/>
    </row>
    <row r="27" spans="1:64" s="68" customFormat="1" ht="46.5" customHeight="1">
      <c r="A27" s="68" t="s">
        <v>12</v>
      </c>
      <c r="B27" s="68" t="s">
        <v>13</v>
      </c>
      <c r="C27" s="68" t="s">
        <v>14</v>
      </c>
      <c r="D27" s="68" t="s">
        <v>15</v>
      </c>
      <c r="E27" s="68" t="s">
        <v>16</v>
      </c>
      <c r="F27" s="68" t="s">
        <v>17</v>
      </c>
      <c r="G27" s="68" t="s">
        <v>18</v>
      </c>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5" t="s">
        <v>73</v>
      </c>
      <c r="AB27" s="214" t="s">
        <v>122</v>
      </c>
      <c r="AC27" s="214" t="s">
        <v>160</v>
      </c>
      <c r="AD27" s="14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X27" s="529" t="s">
        <v>153</v>
      </c>
      <c r="AY27" s="529" t="s">
        <v>152</v>
      </c>
      <c r="BI27" s="643" t="s">
        <v>271</v>
      </c>
      <c r="BJ27" s="643"/>
      <c r="BK27" s="643" t="s">
        <v>272</v>
      </c>
      <c r="BL27" s="643"/>
    </row>
    <row r="28" spans="1:64" ht="15" hidden="1">
      <c r="A28" s="90"/>
      <c r="C28" s="222">
        <f t="shared" ref="C28:C41" ca="1" si="0">I28+10</f>
        <v>41649</v>
      </c>
      <c r="D28" s="70">
        <f t="shared" ref="D28:D41" ca="1" si="1">I28+35</f>
        <v>41674</v>
      </c>
      <c r="E28" s="70" t="str">
        <f t="shared" ref="E28:F38" ca="1" si="2">"FNMA"&amp;TEXT($J$23,"0.0")&amp;"-TBA-"&amp;TEXT(C28,"mmm")</f>
        <v>FNMA3.0-TBA-Jan</v>
      </c>
      <c r="F28" s="70" t="str">
        <f t="shared" ca="1" si="2"/>
        <v>FNMA3.0-TBA-Feb</v>
      </c>
      <c r="G28" s="70" t="str">
        <f t="shared" ref="G28:G43" si="3">"FNMA"&amp;TEXT($J$23,"0.0")&amp;"-TBA-GEN"</f>
        <v>FNMA3.0-TBA-GEN</v>
      </c>
      <c r="I28" s="133">
        <f ca="1">[2]!YBWORKDAY(EDATE(Base_Date, BA28), -1, "USD")</f>
        <v>41639</v>
      </c>
      <c r="J28" s="217"/>
      <c r="K28" s="80"/>
      <c r="L28" s="80"/>
      <c r="M28" s="81"/>
      <c r="N28" s="73"/>
      <c r="O28" s="170"/>
      <c r="P28" s="80"/>
      <c r="Q28" s="82"/>
      <c r="R28" s="80"/>
      <c r="S28" s="83"/>
      <c r="T28" s="80"/>
      <c r="U28" s="83"/>
      <c r="V28" s="84"/>
      <c r="W28" s="172"/>
      <c r="X28" s="185"/>
      <c r="Y28" s="80"/>
      <c r="Z28" s="82"/>
      <c r="AA28" s="82"/>
      <c r="AB28" s="82"/>
      <c r="AC28" s="187"/>
      <c r="AD28" s="189"/>
      <c r="AE28" s="172"/>
      <c r="AF28" s="86"/>
      <c r="AG28" s="80"/>
      <c r="AH28" s="83"/>
      <c r="AI28" s="80"/>
      <c r="AJ28" s="83"/>
      <c r="AK28" s="187"/>
      <c r="AL28" s="192"/>
      <c r="AM28" s="83"/>
      <c r="AN28" s="80"/>
      <c r="AO28" s="109"/>
      <c r="AP28" s="194"/>
      <c r="AQ28" s="200"/>
      <c r="AX28" s="206" t="str">
        <f ca="1">[2]!YBHIST($I$24,$I28,J$25,"sec","")</f>
        <v>E</v>
      </c>
      <c r="AY28" s="206" t="str">
        <f ca="1">[2]!YBPRICE($I$24,AX28&amp;"d","Market","AccruedInterest","Swap",$I28,"LMMSkew","","Model",100,"")</f>
        <v>E</v>
      </c>
      <c r="BA28" s="67">
        <f t="shared" ref="BA28:BA42" si="4">BA29-1</f>
        <v>-15</v>
      </c>
      <c r="BI28" s="517">
        <f t="shared" ref="BI28:BI41" si="5">1+S28</f>
        <v>1</v>
      </c>
      <c r="BJ28" s="517">
        <f>PRODUCT($BI$28:BI28)-1</f>
        <v>0</v>
      </c>
      <c r="BK28" s="517">
        <f t="shared" ref="BK28:BK41" si="6">1+AM28</f>
        <v>1</v>
      </c>
      <c r="BL28" s="517">
        <f>PRODUCT($BK$28:BK28)-1</f>
        <v>0</v>
      </c>
    </row>
    <row r="29" spans="1:64" ht="15" hidden="1">
      <c r="A29" s="90"/>
      <c r="C29" s="222">
        <f t="shared" ca="1" si="0"/>
        <v>41680</v>
      </c>
      <c r="D29" s="70">
        <f t="shared" ca="1" si="1"/>
        <v>41705</v>
      </c>
      <c r="E29" s="70" t="str">
        <f t="shared" ca="1" si="2"/>
        <v>FNMA3.0-TBA-Feb</v>
      </c>
      <c r="F29" s="70" t="str">
        <f t="shared" ca="1" si="2"/>
        <v>FNMA3.0-TBA-Mar</v>
      </c>
      <c r="G29" s="70" t="str">
        <f t="shared" si="3"/>
        <v>FNMA3.0-TBA-GEN</v>
      </c>
      <c r="I29" s="133">
        <f ca="1">[2]!YBWORKDAY(EDATE(Base_Date, BA29), -1, "USD")</f>
        <v>41670</v>
      </c>
      <c r="J29" s="217"/>
      <c r="K29" s="80"/>
      <c r="L29" s="80"/>
      <c r="M29" s="81"/>
      <c r="N29" s="73"/>
      <c r="O29" s="170"/>
      <c r="P29" s="80"/>
      <c r="Q29" s="82"/>
      <c r="R29" s="80"/>
      <c r="S29" s="83"/>
      <c r="T29" s="80"/>
      <c r="U29" s="83"/>
      <c r="V29" s="84"/>
      <c r="W29" s="172"/>
      <c r="X29" s="185" t="str">
        <f ca="1">[2]!YBHIST($E29,$I29,X$25,"sec","")</f>
        <v>E</v>
      </c>
      <c r="Y29" s="80" t="e">
        <f ca="1">X29-X28</f>
        <v>#VALUE!</v>
      </c>
      <c r="Z29" s="82">
        <f>X28-AA28</f>
        <v>0</v>
      </c>
      <c r="AA29" s="82" t="str">
        <f ca="1">[2]!YBHIST($F29,$I29,X$25,"sec","")</f>
        <v>E</v>
      </c>
      <c r="AB29" s="82"/>
      <c r="AC29" s="187"/>
      <c r="AD29" s="189">
        <f ca="1">VLOOKUP($I29, 'Barcap OAD'!$A:$S, $F$26, FALSE)</f>
        <v>7.5514489999999999</v>
      </c>
      <c r="AE29" s="172" t="e">
        <f t="shared" ref="AE29:AE41" ca="1" si="7">X29*AD29/10000</f>
        <v>#VALUE!</v>
      </c>
      <c r="AF29" s="86"/>
      <c r="AG29" s="80"/>
      <c r="AH29" s="83"/>
      <c r="AI29" s="80"/>
      <c r="AJ29" s="83"/>
      <c r="AK29" s="187"/>
      <c r="AL29" s="192"/>
      <c r="AM29" s="83"/>
      <c r="AN29" s="80"/>
      <c r="AO29" s="109"/>
      <c r="AP29" s="194"/>
      <c r="AQ29" s="200"/>
      <c r="AX29" s="206" t="str">
        <f ca="1">[2]!YBHIST($I$24,$I29,J$25,"sec","")</f>
        <v>E</v>
      </c>
      <c r="AY29" s="206" t="str">
        <f ca="1">[2]!YBPRICE($I$24,AX29&amp;"d","Market","AccruedInterest","Swap",$I29,"LMMSkew","","Model",100,"")</f>
        <v>E</v>
      </c>
      <c r="BA29" s="67">
        <f t="shared" si="4"/>
        <v>-14</v>
      </c>
      <c r="BI29" s="517">
        <f t="shared" si="5"/>
        <v>1</v>
      </c>
      <c r="BJ29" s="517">
        <f>PRODUCT($BI$28:BI29)-1</f>
        <v>0</v>
      </c>
      <c r="BK29" s="517">
        <f t="shared" si="6"/>
        <v>1</v>
      </c>
      <c r="BL29" s="517">
        <f>PRODUCT($BK$28:BK29)-1</f>
        <v>0</v>
      </c>
    </row>
    <row r="30" spans="1:64" ht="15">
      <c r="A30" s="90"/>
      <c r="C30" s="222">
        <f t="shared" ca="1" si="0"/>
        <v>41708</v>
      </c>
      <c r="D30" s="70">
        <f t="shared" ca="1" si="1"/>
        <v>41733</v>
      </c>
      <c r="E30" s="70" t="str">
        <f t="shared" ca="1" si="2"/>
        <v>FNMA3.0-TBA-Mar</v>
      </c>
      <c r="F30" s="70" t="str">
        <f t="shared" ca="1" si="2"/>
        <v>FNMA3.0-TBA-Apr</v>
      </c>
      <c r="G30" s="70" t="str">
        <f t="shared" si="3"/>
        <v>FNMA3.0-TBA-GEN</v>
      </c>
      <c r="I30" s="133">
        <f ca="1">[2]!YBWORKDAY(EDATE(Base_Date, BA30), -1, "USD")</f>
        <v>41698</v>
      </c>
      <c r="J30" s="217" t="str">
        <f t="shared" ref="J30:J41" ca="1" si="8">AX30</f>
        <v>E</v>
      </c>
      <c r="K30" s="80" t="e">
        <f t="shared" ref="K30:K41" ca="1" si="9">AX30+AY30</f>
        <v>#VALUE!</v>
      </c>
      <c r="L30" s="80"/>
      <c r="M30" s="81" t="str">
        <f ca="1">[2]!YBHIST($I$24,$I30,"LMMOAS","sec")</f>
        <v>E</v>
      </c>
      <c r="N30" s="73" t="str">
        <f ca="1">[2]!YBHIST($I$24,$I29,M$25,"sec","")</f>
        <v>E</v>
      </c>
      <c r="O30" s="170" t="str">
        <f ca="1">[2]!YBHIST("1 Month LIBOR",I30,"Yield","bmk","")</f>
        <v>E</v>
      </c>
      <c r="P30" s="80"/>
      <c r="Q30" s="82"/>
      <c r="R30" s="80"/>
      <c r="S30" s="83"/>
      <c r="T30" s="80"/>
      <c r="U30" s="83"/>
      <c r="V30" s="84">
        <f ca="1">VLOOKUP($I30, 'Barcap OAD'!$A:$Y, $F$24, FALSE)</f>
        <v>-18.8</v>
      </c>
      <c r="W30" s="172" t="e">
        <f t="shared" ref="W30:W41" ca="1" si="10">K30/10000*V30</f>
        <v>#VALUE!</v>
      </c>
      <c r="X30" s="185" t="str">
        <f ca="1">[2]!YBHIST($E30,$I30,X$25,"sec","")</f>
        <v>E</v>
      </c>
      <c r="Y30" s="80" t="e">
        <f t="shared" ref="Y30:Y41" ca="1" si="11">X30-X29</f>
        <v>#VALUE!</v>
      </c>
      <c r="Z30" s="82" t="e">
        <f t="shared" ref="Z30:Z41" ca="1" si="12">X29-AA29</f>
        <v>#VALUE!</v>
      </c>
      <c r="AA30" s="82" t="str">
        <f ca="1">[2]!YBHIST($F30,$I30,X$25,"sec","")</f>
        <v>E</v>
      </c>
      <c r="AB30" s="82" t="e">
        <f t="shared" ref="AB30:AB41" ca="1" si="13">X29-Z30</f>
        <v>#VALUE!</v>
      </c>
      <c r="AC30" s="187"/>
      <c r="AD30" s="189">
        <f ca="1">VLOOKUP($I30, 'Barcap OAD'!$A:$S, $F$26, FALSE)</f>
        <v>7.6578980000000003</v>
      </c>
      <c r="AE30" s="172" t="e">
        <f t="shared" ca="1" si="7"/>
        <v>#VALUE!</v>
      </c>
      <c r="AF30" s="86" t="e">
        <f t="shared" ref="AF30:AF41" ca="1" si="14">W30/AE30</f>
        <v>#VALUE!</v>
      </c>
      <c r="AG30" s="80"/>
      <c r="AH30" s="83"/>
      <c r="AI30" s="80"/>
      <c r="AJ30" s="83"/>
      <c r="AK30" s="187"/>
      <c r="AL30" s="192"/>
      <c r="AM30" s="83"/>
      <c r="AN30" s="80"/>
      <c r="AO30" s="109"/>
      <c r="AP30" s="194"/>
      <c r="AQ30" s="200"/>
      <c r="AX30" s="206" t="str">
        <f ca="1">[2]!YBHIST($I$24,$I30,J$25,"sec","")</f>
        <v>E</v>
      </c>
      <c r="AY30" s="206" t="str">
        <f ca="1">[2]!YBPRICE($I$24,AX30&amp;"d","Market","AccruedInterest","Swap",$I30,"LMMSkew","","Model",100,"")</f>
        <v>E</v>
      </c>
      <c r="BA30" s="67">
        <f t="shared" si="4"/>
        <v>-13</v>
      </c>
      <c r="BI30" s="517">
        <f t="shared" si="5"/>
        <v>1</v>
      </c>
      <c r="BJ30" s="517">
        <f>PRODUCT($BI$28:BI30)-1</f>
        <v>0</v>
      </c>
      <c r="BK30" s="517">
        <f t="shared" si="6"/>
        <v>1</v>
      </c>
      <c r="BL30" s="517">
        <f>PRODUCT($BK$28:BK30)-1</f>
        <v>0</v>
      </c>
    </row>
    <row r="31" spans="1:64" ht="15">
      <c r="A31" s="90"/>
      <c r="C31" s="222">
        <f t="shared" ca="1" si="0"/>
        <v>41739</v>
      </c>
      <c r="D31" s="70">
        <f t="shared" ca="1" si="1"/>
        <v>41764</v>
      </c>
      <c r="E31" s="70" t="str">
        <f t="shared" ca="1" si="2"/>
        <v>FNMA3.0-TBA-Apr</v>
      </c>
      <c r="F31" s="70" t="str">
        <f t="shared" ca="1" si="2"/>
        <v>FNMA3.0-TBA-May</v>
      </c>
      <c r="G31" s="70" t="str">
        <f t="shared" si="3"/>
        <v>FNMA3.0-TBA-GEN</v>
      </c>
      <c r="I31" s="133">
        <f ca="1">[2]!YBWORKDAY(EDATE(Base_Date, BA31), -1, "USD")</f>
        <v>41729</v>
      </c>
      <c r="J31" s="331" t="str">
        <f t="shared" ca="1" si="8"/>
        <v>E</v>
      </c>
      <c r="K31" s="332" t="e">
        <f t="shared" ca="1" si="9"/>
        <v>#VALUE!</v>
      </c>
      <c r="L31" s="332" t="e">
        <f t="shared" ref="L31:L41" ca="1" si="15">K31-K30</f>
        <v>#VALUE!</v>
      </c>
      <c r="M31" s="333" t="str">
        <f ca="1">[2]!YBHIST($I$24,$I31,"LMMOAS","sec")</f>
        <v>E</v>
      </c>
      <c r="N31" s="334" t="str">
        <f ca="1">[2]!YBHIST($I$24,$I30,M$25,"sec","")</f>
        <v>E</v>
      </c>
      <c r="O31" s="335" t="str">
        <f ca="1">[2]!YBHIST("1 Month LIBOR",I31,"Yield","bmk","")</f>
        <v>E</v>
      </c>
      <c r="P31" s="332" t="e">
        <f t="shared" ref="P31:P41" ca="1" si="16">K30-Q31</f>
        <v>#VALUE!</v>
      </c>
      <c r="Q31" s="336" t="str">
        <f ca="1">[2]!YBSCEN($I$24,$J30&amp;"d","Market",O$25,"Swap",$I30,"LMMSkew","","Model",100,0,29,"Gradual","ParShift|N",0,"Annualized ROR",O30,100,"",,,,"Default",,,,"Default",,)</f>
        <v>E</v>
      </c>
      <c r="R31" s="332" t="e">
        <f t="shared" ref="R31:R41" ca="1" si="17">L31+P31</f>
        <v>#VALUE!</v>
      </c>
      <c r="S31" s="337" t="e">
        <f t="shared" ref="S31:S41" ca="1" si="18">R31/K30</f>
        <v>#VALUE!</v>
      </c>
      <c r="T31" s="332" t="e">
        <f ca="1">SUM(R$28:R31)</f>
        <v>#VALUE!</v>
      </c>
      <c r="U31" s="337" t="e">
        <f t="shared" ref="U31:U41" ca="1" si="19">BJ31</f>
        <v>#VALUE!</v>
      </c>
      <c r="V31" s="338">
        <f ca="1">VLOOKUP($I31, 'Barcap OAD'!$A:$Y, $F$24, FALSE)</f>
        <v>-17.399999999999999</v>
      </c>
      <c r="W31" s="339" t="e">
        <f t="shared" ca="1" si="10"/>
        <v>#VALUE!</v>
      </c>
      <c r="X31" s="340" t="str">
        <f ca="1">[2]!YBHIST($E31,$I31,X$25,"sec","")</f>
        <v>E</v>
      </c>
      <c r="Y31" s="332" t="e">
        <f t="shared" ca="1" si="11"/>
        <v>#VALUE!</v>
      </c>
      <c r="Z31" s="336" t="e">
        <f t="shared" ca="1" si="12"/>
        <v>#VALUE!</v>
      </c>
      <c r="AA31" s="336" t="str">
        <f ca="1">[2]!YBHIST($F31,$I31,X$25,"sec","")</f>
        <v>E</v>
      </c>
      <c r="AB31" s="336" t="e">
        <f t="shared" ca="1" si="13"/>
        <v>#VALUE!</v>
      </c>
      <c r="AC31" s="341" t="e">
        <f t="shared" ref="AC31:AC41" ca="1" si="20">Y31+Z31</f>
        <v>#VALUE!</v>
      </c>
      <c r="AD31" s="342">
        <f ca="1">VLOOKUP($I31, 'Barcap OAD'!$A:$S, $F$26, FALSE)</f>
        <v>7.6721079999999997</v>
      </c>
      <c r="AE31" s="339" t="e">
        <f t="shared" ca="1" si="7"/>
        <v>#VALUE!</v>
      </c>
      <c r="AF31" s="343" t="e">
        <f t="shared" ca="1" si="14"/>
        <v>#VALUE!</v>
      </c>
      <c r="AG31" s="332" t="e">
        <f t="shared" ref="AG31:AG41" ca="1" si="21">-AC31*AF30</f>
        <v>#VALUE!</v>
      </c>
      <c r="AH31" s="337" t="e">
        <f t="shared" ref="AH31:AH41" ca="1" si="22">AG31/K30</f>
        <v>#VALUE!</v>
      </c>
      <c r="AI31" s="332" t="e">
        <f t="shared" ref="AI31:AI41" ca="1" si="23">AL31+AK31</f>
        <v>#VALUE!</v>
      </c>
      <c r="AJ31" s="337" t="e">
        <f t="shared" ref="AJ31:AJ41" ca="1" si="24">AF31-AF30</f>
        <v>#VALUE!</v>
      </c>
      <c r="AK31" s="341" t="e">
        <f t="shared" ref="AK31:AK41" ca="1" si="25">(AJ31*Y31)/2</f>
        <v>#VALUE!</v>
      </c>
      <c r="AL31" s="344" t="e">
        <f t="shared" ref="AL31:AL41" ca="1" si="26">AG31+R31</f>
        <v>#VALUE!</v>
      </c>
      <c r="AM31" s="337" t="e">
        <f t="shared" ref="AM31:AM41" ca="1" si="27">AL31/K30</f>
        <v>#VALUE!</v>
      </c>
      <c r="AN31" s="332" t="e">
        <f ca="1">SUM(AL$28:AL31)</f>
        <v>#VALUE!</v>
      </c>
      <c r="AO31" s="345" t="e">
        <f t="shared" ref="AO31:AO41" ca="1" si="28">BL31</f>
        <v>#VALUE!</v>
      </c>
      <c r="AP31" s="346" t="e">
        <f t="shared" ref="AP31:AP41" ca="1" si="29">(Z31*AF31*-1)+P31</f>
        <v>#VALUE!</v>
      </c>
      <c r="AQ31" s="347" t="e">
        <f t="shared" ref="AQ31:AQ41" ca="1" si="30">AP31/K30</f>
        <v>#VALUE!</v>
      </c>
      <c r="AX31" s="206" t="str">
        <f ca="1">[2]!YBHIST($I$24,$I31,J$25,"sec","")</f>
        <v>E</v>
      </c>
      <c r="AY31" s="206" t="str">
        <f ca="1">[2]!YBPRICE($I$24,AX31&amp;"d","Market","AccruedInterest","Swap",$I31,"LMMSkew","","Model",100,"")</f>
        <v>E</v>
      </c>
      <c r="BA31" s="67">
        <f t="shared" si="4"/>
        <v>-12</v>
      </c>
      <c r="BI31" s="517" t="e">
        <f t="shared" ca="1" si="5"/>
        <v>#VALUE!</v>
      </c>
      <c r="BJ31" s="517" t="e">
        <f ca="1">PRODUCT($BI$28:BI31)-1</f>
        <v>#VALUE!</v>
      </c>
      <c r="BK31" s="517" t="e">
        <f t="shared" ca="1" si="6"/>
        <v>#VALUE!</v>
      </c>
      <c r="BL31" s="517" t="e">
        <f ca="1">PRODUCT($BK$28:BK31)-1</f>
        <v>#VALUE!</v>
      </c>
    </row>
    <row r="32" spans="1:64" ht="15">
      <c r="A32" s="90"/>
      <c r="C32" s="222">
        <f t="shared" ca="1" si="0"/>
        <v>41769</v>
      </c>
      <c r="D32" s="70">
        <f t="shared" ca="1" si="1"/>
        <v>41794</v>
      </c>
      <c r="E32" s="70" t="str">
        <f t="shared" ca="1" si="2"/>
        <v>FNMA3.0-TBA-May</v>
      </c>
      <c r="F32" s="70" t="str">
        <f t="shared" ca="1" si="2"/>
        <v>FNMA3.0-TBA-Jun</v>
      </c>
      <c r="G32" s="70" t="str">
        <f t="shared" si="3"/>
        <v>FNMA3.0-TBA-GEN</v>
      </c>
      <c r="I32" s="133">
        <f ca="1">[2]!YBWORKDAY(EDATE(Base_Date, BA32), -1, "USD")</f>
        <v>41759</v>
      </c>
      <c r="J32" s="331" t="str">
        <f t="shared" ca="1" si="8"/>
        <v>E</v>
      </c>
      <c r="K32" s="332" t="e">
        <f t="shared" ca="1" si="9"/>
        <v>#VALUE!</v>
      </c>
      <c r="L32" s="332" t="e">
        <f t="shared" ca="1" si="15"/>
        <v>#VALUE!</v>
      </c>
      <c r="M32" s="333" t="str">
        <f ca="1">[2]!YBHIST($I$24,$I32,"LMMOAS","sec")</f>
        <v>E</v>
      </c>
      <c r="N32" s="334" t="str">
        <f ca="1">[2]!YBHIST($I$24,$I31,M$25,"sec","")</f>
        <v>E</v>
      </c>
      <c r="O32" s="335" t="str">
        <f ca="1">[2]!YBHIST("1 Month LIBOR",I32,"Yield","bmk","")</f>
        <v>E</v>
      </c>
      <c r="P32" s="332" t="e">
        <f t="shared" ca="1" si="16"/>
        <v>#VALUE!</v>
      </c>
      <c r="Q32" s="336" t="str">
        <f ca="1">[2]!YBSCEN($I$24,$J31&amp;"d","Market",O$25,"Swap",$I31,"LMMSkew","","Model",100,0,29,"Gradual","ParShift|N",0,"Annualized ROR",O31,100,"",,,,"Default",,,,"Default",,)</f>
        <v>E</v>
      </c>
      <c r="R32" s="332" t="e">
        <f t="shared" ca="1" si="17"/>
        <v>#VALUE!</v>
      </c>
      <c r="S32" s="337" t="e">
        <f t="shared" ca="1" si="18"/>
        <v>#VALUE!</v>
      </c>
      <c r="T32" s="332" t="e">
        <f ca="1">SUM(R$28:R32)</f>
        <v>#VALUE!</v>
      </c>
      <c r="U32" s="337" t="e">
        <f t="shared" ca="1" si="19"/>
        <v>#VALUE!</v>
      </c>
      <c r="V32" s="338">
        <f ca="1">VLOOKUP($I32, 'Barcap OAD'!$A:$Y, $F$24, FALSE)</f>
        <v>0</v>
      </c>
      <c r="W32" s="339" t="e">
        <f t="shared" ca="1" si="10"/>
        <v>#VALUE!</v>
      </c>
      <c r="X32" s="340" t="str">
        <f ca="1">[2]!YBHIST($E32,$I32,X$25,"sec","")</f>
        <v>E</v>
      </c>
      <c r="Y32" s="332" t="e">
        <f t="shared" ca="1" si="11"/>
        <v>#VALUE!</v>
      </c>
      <c r="Z32" s="336" t="e">
        <f t="shared" ca="1" si="12"/>
        <v>#VALUE!</v>
      </c>
      <c r="AA32" s="336" t="str">
        <f ca="1">[2]!YBHIST($F32,$I32,X$25,"sec","")</f>
        <v>E</v>
      </c>
      <c r="AB32" s="336" t="e">
        <f t="shared" ca="1" si="13"/>
        <v>#VALUE!</v>
      </c>
      <c r="AC32" s="341" t="e">
        <f t="shared" ca="1" si="20"/>
        <v>#VALUE!</v>
      </c>
      <c r="AD32" s="342">
        <f ca="1">VLOOKUP($I32, 'Barcap OAD'!$A:$S, $F$26, FALSE)</f>
        <v>7.508197</v>
      </c>
      <c r="AE32" s="339" t="e">
        <f t="shared" ca="1" si="7"/>
        <v>#VALUE!</v>
      </c>
      <c r="AF32" s="343" t="e">
        <f t="shared" ca="1" si="14"/>
        <v>#VALUE!</v>
      </c>
      <c r="AG32" s="332" t="e">
        <f t="shared" ca="1" si="21"/>
        <v>#VALUE!</v>
      </c>
      <c r="AH32" s="337" t="e">
        <f t="shared" ca="1" si="22"/>
        <v>#VALUE!</v>
      </c>
      <c r="AI32" s="332" t="e">
        <f t="shared" ca="1" si="23"/>
        <v>#VALUE!</v>
      </c>
      <c r="AJ32" s="337" t="e">
        <f t="shared" ca="1" si="24"/>
        <v>#VALUE!</v>
      </c>
      <c r="AK32" s="341" t="e">
        <f t="shared" ca="1" si="25"/>
        <v>#VALUE!</v>
      </c>
      <c r="AL32" s="344" t="e">
        <f t="shared" ca="1" si="26"/>
        <v>#VALUE!</v>
      </c>
      <c r="AM32" s="337" t="e">
        <f t="shared" ca="1" si="27"/>
        <v>#VALUE!</v>
      </c>
      <c r="AN32" s="332" t="e">
        <f ca="1">SUM(AL$28:AL32)</f>
        <v>#VALUE!</v>
      </c>
      <c r="AO32" s="345" t="e">
        <f t="shared" ca="1" si="28"/>
        <v>#VALUE!</v>
      </c>
      <c r="AP32" s="346" t="e">
        <f t="shared" ca="1" si="29"/>
        <v>#VALUE!</v>
      </c>
      <c r="AQ32" s="347" t="e">
        <f t="shared" ca="1" si="30"/>
        <v>#VALUE!</v>
      </c>
      <c r="AX32" s="206" t="str">
        <f ca="1">[2]!YBHIST($I$24,$I32,J$25,"sec","")</f>
        <v>E</v>
      </c>
      <c r="AY32" s="206" t="str">
        <f ca="1">[2]!YBPRICE($I$24,AX32&amp;"d","Market","AccruedInterest","Swap",$I32,"LMMSkew","","Model",100,"")</f>
        <v>E</v>
      </c>
      <c r="BA32" s="67">
        <f t="shared" si="4"/>
        <v>-11</v>
      </c>
      <c r="BI32" s="517" t="e">
        <f t="shared" ca="1" si="5"/>
        <v>#VALUE!</v>
      </c>
      <c r="BJ32" s="517" t="e">
        <f ca="1">PRODUCT($BI$28:BI32)-1</f>
        <v>#VALUE!</v>
      </c>
      <c r="BK32" s="517" t="e">
        <f t="shared" ca="1" si="6"/>
        <v>#VALUE!</v>
      </c>
      <c r="BL32" s="517" t="e">
        <f ca="1">PRODUCT($BK$28:BK32)-1</f>
        <v>#VALUE!</v>
      </c>
    </row>
    <row r="33" spans="1:64" ht="15">
      <c r="A33" s="90"/>
      <c r="C33" s="222">
        <f t="shared" ca="1" si="0"/>
        <v>41799</v>
      </c>
      <c r="D33" s="70">
        <f t="shared" ca="1" si="1"/>
        <v>41824</v>
      </c>
      <c r="E33" s="70" t="str">
        <f t="shared" ca="1" si="2"/>
        <v>FNMA3.0-TBA-Jun</v>
      </c>
      <c r="F33" s="70" t="str">
        <f t="shared" ca="1" si="2"/>
        <v>FNMA3.0-TBA-Jul</v>
      </c>
      <c r="G33" s="70" t="str">
        <f t="shared" si="3"/>
        <v>FNMA3.0-TBA-GEN</v>
      </c>
      <c r="I33" s="133">
        <f ca="1">[2]!YBWORKDAY(EDATE(Base_Date, BA33), -1, "USD")</f>
        <v>41789</v>
      </c>
      <c r="J33" s="331" t="str">
        <f t="shared" ca="1" si="8"/>
        <v>E</v>
      </c>
      <c r="K33" s="332" t="e">
        <f t="shared" ca="1" si="9"/>
        <v>#VALUE!</v>
      </c>
      <c r="L33" s="332" t="e">
        <f t="shared" ca="1" si="15"/>
        <v>#VALUE!</v>
      </c>
      <c r="M33" s="333" t="str">
        <f ca="1">[2]!YBHIST($I$24,$I33,"LMMOAS","sec")</f>
        <v>E</v>
      </c>
      <c r="N33" s="334" t="str">
        <f ca="1">[2]!YBHIST($I$24,$I32,M$25,"sec","")</f>
        <v>E</v>
      </c>
      <c r="O33" s="335" t="str">
        <f ca="1">[2]!YBHIST("1 Month LIBOR",I33,"Yield","bmk","")</f>
        <v>E</v>
      </c>
      <c r="P33" s="332" t="e">
        <f t="shared" ca="1" si="16"/>
        <v>#VALUE!</v>
      </c>
      <c r="Q33" s="336" t="str">
        <f ca="1">[2]!YBSCEN($I$24,$J32&amp;"d","Market",O$25,"Swap",$I32,"LMMSkew","","Model",100,0,29,"Gradual","ParShift|N",0,"Annualized ROR",O32,100,"",,,,"Default",,,,"Default",,)</f>
        <v>E</v>
      </c>
      <c r="R33" s="332" t="e">
        <f t="shared" ca="1" si="17"/>
        <v>#VALUE!</v>
      </c>
      <c r="S33" s="337" t="e">
        <f t="shared" ca="1" si="18"/>
        <v>#VALUE!</v>
      </c>
      <c r="T33" s="332" t="e">
        <f ca="1">SUM(R$28:R33)</f>
        <v>#VALUE!</v>
      </c>
      <c r="U33" s="337" t="e">
        <f t="shared" ca="1" si="19"/>
        <v>#VALUE!</v>
      </c>
      <c r="V33" s="338">
        <f ca="1">VLOOKUP($I33, 'Barcap OAD'!$A:$Y, $F$24, FALSE)</f>
        <v>-24.8</v>
      </c>
      <c r="W33" s="339" t="e">
        <f t="shared" ca="1" si="10"/>
        <v>#VALUE!</v>
      </c>
      <c r="X33" s="340" t="str">
        <f ca="1">[2]!YBHIST($E33,$I33,X$25,"sec","")</f>
        <v>E</v>
      </c>
      <c r="Y33" s="332" t="e">
        <f t="shared" ca="1" si="11"/>
        <v>#VALUE!</v>
      </c>
      <c r="Z33" s="336" t="e">
        <f t="shared" ca="1" si="12"/>
        <v>#VALUE!</v>
      </c>
      <c r="AA33" s="336" t="str">
        <f ca="1">[2]!YBHIST($F33,$I33,X$25,"sec","")</f>
        <v>E</v>
      </c>
      <c r="AB33" s="336" t="e">
        <f t="shared" ca="1" si="13"/>
        <v>#VALUE!</v>
      </c>
      <c r="AC33" s="341" t="e">
        <f t="shared" ca="1" si="20"/>
        <v>#VALUE!</v>
      </c>
      <c r="AD33" s="342">
        <f ca="1">VLOOKUP($I33, 'Barcap OAD'!$A:$S, $F$26, FALSE)</f>
        <v>7.1980000000000004</v>
      </c>
      <c r="AE33" s="339" t="e">
        <f t="shared" ca="1" si="7"/>
        <v>#VALUE!</v>
      </c>
      <c r="AF33" s="343" t="e">
        <f t="shared" ca="1" si="14"/>
        <v>#VALUE!</v>
      </c>
      <c r="AG33" s="332" t="e">
        <f t="shared" ca="1" si="21"/>
        <v>#VALUE!</v>
      </c>
      <c r="AH33" s="337" t="e">
        <f t="shared" ca="1" si="22"/>
        <v>#VALUE!</v>
      </c>
      <c r="AI33" s="332" t="e">
        <f t="shared" ca="1" si="23"/>
        <v>#VALUE!</v>
      </c>
      <c r="AJ33" s="337" t="e">
        <f t="shared" ca="1" si="24"/>
        <v>#VALUE!</v>
      </c>
      <c r="AK33" s="341" t="e">
        <f t="shared" ca="1" si="25"/>
        <v>#VALUE!</v>
      </c>
      <c r="AL33" s="344" t="e">
        <f t="shared" ca="1" si="26"/>
        <v>#VALUE!</v>
      </c>
      <c r="AM33" s="337" t="e">
        <f t="shared" ca="1" si="27"/>
        <v>#VALUE!</v>
      </c>
      <c r="AN33" s="332" t="e">
        <f ca="1">SUM(AL$28:AL33)</f>
        <v>#VALUE!</v>
      </c>
      <c r="AO33" s="345" t="e">
        <f t="shared" ca="1" si="28"/>
        <v>#VALUE!</v>
      </c>
      <c r="AP33" s="346" t="e">
        <f t="shared" ca="1" si="29"/>
        <v>#VALUE!</v>
      </c>
      <c r="AQ33" s="347" t="e">
        <f t="shared" ca="1" si="30"/>
        <v>#VALUE!</v>
      </c>
      <c r="AX33" s="206" t="str">
        <f ca="1">[2]!YBHIST($I$24,$I33,J$25,"sec","")</f>
        <v>E</v>
      </c>
      <c r="AY33" s="206" t="str">
        <f ca="1">[2]!YBPRICE($I$24,AX33&amp;"d","Market","AccruedInterest","Swap",$I33,"LMMSkew","","Model",100,"")</f>
        <v>E</v>
      </c>
      <c r="BA33" s="67">
        <f t="shared" si="4"/>
        <v>-10</v>
      </c>
      <c r="BI33" s="517" t="e">
        <f t="shared" ca="1" si="5"/>
        <v>#VALUE!</v>
      </c>
      <c r="BJ33" s="517" t="e">
        <f ca="1">PRODUCT($BI$28:BI33)-1</f>
        <v>#VALUE!</v>
      </c>
      <c r="BK33" s="517" t="e">
        <f t="shared" ca="1" si="6"/>
        <v>#VALUE!</v>
      </c>
      <c r="BL33" s="517" t="e">
        <f ca="1">PRODUCT($BK$28:BK33)-1</f>
        <v>#VALUE!</v>
      </c>
    </row>
    <row r="34" spans="1:64" ht="15">
      <c r="A34" s="90"/>
      <c r="C34" s="222">
        <f t="shared" ca="1" si="0"/>
        <v>41830</v>
      </c>
      <c r="D34" s="70">
        <f t="shared" ca="1" si="1"/>
        <v>41855</v>
      </c>
      <c r="E34" s="70" t="str">
        <f t="shared" ca="1" si="2"/>
        <v>FNMA3.0-TBA-Jul</v>
      </c>
      <c r="F34" s="70" t="str">
        <f t="shared" ca="1" si="2"/>
        <v>FNMA3.0-TBA-Aug</v>
      </c>
      <c r="G34" s="70" t="str">
        <f t="shared" si="3"/>
        <v>FNMA3.0-TBA-GEN</v>
      </c>
      <c r="I34" s="133">
        <f ca="1">[2]!YBWORKDAY(EDATE(Base_Date, BA34), -1, "USD")</f>
        <v>41820</v>
      </c>
      <c r="J34" s="331" t="str">
        <f t="shared" ca="1" si="8"/>
        <v>E</v>
      </c>
      <c r="K34" s="332" t="e">
        <f t="shared" ca="1" si="9"/>
        <v>#VALUE!</v>
      </c>
      <c r="L34" s="332" t="e">
        <f t="shared" ca="1" si="15"/>
        <v>#VALUE!</v>
      </c>
      <c r="M34" s="333" t="str">
        <f ca="1">[2]!YBHIST($I$24,$I34,"LMMOAS","sec")</f>
        <v>E</v>
      </c>
      <c r="N34" s="334" t="str">
        <f ca="1">[2]!YBHIST($I$24,$I33,M$25,"sec","")</f>
        <v>E</v>
      </c>
      <c r="O34" s="335" t="str">
        <f ca="1">[2]!YBHIST("1 Month LIBOR",I34,"Yield","bmk","")</f>
        <v>E</v>
      </c>
      <c r="P34" s="332" t="e">
        <f t="shared" ca="1" si="16"/>
        <v>#VALUE!</v>
      </c>
      <c r="Q34" s="336" t="str">
        <f ca="1">[2]!YBSCEN($I$24,$J33&amp;"d","Market",O$25,"Swap",$I33,"LMMSkew","","Model",100,0,29,"Gradual","ParShift|N",0,"Annualized ROR",O33,100,"",,,,"Default",,,,"Default",,)</f>
        <v>E</v>
      </c>
      <c r="R34" s="332" t="e">
        <f t="shared" ca="1" si="17"/>
        <v>#VALUE!</v>
      </c>
      <c r="S34" s="337" t="e">
        <f t="shared" ca="1" si="18"/>
        <v>#VALUE!</v>
      </c>
      <c r="T34" s="332" t="e">
        <f ca="1">SUM(R$28:R34)</f>
        <v>#VALUE!</v>
      </c>
      <c r="U34" s="337" t="e">
        <f t="shared" ca="1" si="19"/>
        <v>#VALUE!</v>
      </c>
      <c r="V34" s="338">
        <f ca="1">VLOOKUP($I34, 'Barcap OAD'!$A:$Y, $F$24, FALSE)</f>
        <v>-24.1</v>
      </c>
      <c r="W34" s="339" t="e">
        <f t="shared" ca="1" si="10"/>
        <v>#VALUE!</v>
      </c>
      <c r="X34" s="340" t="str">
        <f ca="1">[2]!YBHIST($E34,$I34,X$25,"sec","")</f>
        <v>E</v>
      </c>
      <c r="Y34" s="332" t="e">
        <f t="shared" ca="1" si="11"/>
        <v>#VALUE!</v>
      </c>
      <c r="Z34" s="336" t="e">
        <f t="shared" ca="1" si="12"/>
        <v>#VALUE!</v>
      </c>
      <c r="AA34" s="336" t="str">
        <f ca="1">[2]!YBHIST($F34,$I34,X$25,"sec","")</f>
        <v>E</v>
      </c>
      <c r="AB34" s="336" t="e">
        <f t="shared" ca="1" si="13"/>
        <v>#VALUE!</v>
      </c>
      <c r="AC34" s="341" t="e">
        <f t="shared" ca="1" si="20"/>
        <v>#VALUE!</v>
      </c>
      <c r="AD34" s="342">
        <f ca="1">VLOOKUP($I34, 'Barcap OAD'!$A:$S, $F$26, FALSE)</f>
        <v>7.2728479999999998</v>
      </c>
      <c r="AE34" s="339" t="e">
        <f t="shared" ca="1" si="7"/>
        <v>#VALUE!</v>
      </c>
      <c r="AF34" s="343" t="e">
        <f t="shared" ca="1" si="14"/>
        <v>#VALUE!</v>
      </c>
      <c r="AG34" s="332" t="e">
        <f t="shared" ca="1" si="21"/>
        <v>#VALUE!</v>
      </c>
      <c r="AH34" s="337" t="e">
        <f t="shared" ca="1" si="22"/>
        <v>#VALUE!</v>
      </c>
      <c r="AI34" s="332" t="e">
        <f t="shared" ca="1" si="23"/>
        <v>#VALUE!</v>
      </c>
      <c r="AJ34" s="337" t="e">
        <f t="shared" ca="1" si="24"/>
        <v>#VALUE!</v>
      </c>
      <c r="AK34" s="341" t="e">
        <f t="shared" ca="1" si="25"/>
        <v>#VALUE!</v>
      </c>
      <c r="AL34" s="344" t="e">
        <f t="shared" ca="1" si="26"/>
        <v>#VALUE!</v>
      </c>
      <c r="AM34" s="337" t="e">
        <f t="shared" ca="1" si="27"/>
        <v>#VALUE!</v>
      </c>
      <c r="AN34" s="332" t="e">
        <f ca="1">SUM(AL$28:AL34)</f>
        <v>#VALUE!</v>
      </c>
      <c r="AO34" s="345" t="e">
        <f t="shared" ca="1" si="28"/>
        <v>#VALUE!</v>
      </c>
      <c r="AP34" s="346" t="e">
        <f t="shared" ca="1" si="29"/>
        <v>#VALUE!</v>
      </c>
      <c r="AQ34" s="347" t="e">
        <f t="shared" ca="1" si="30"/>
        <v>#VALUE!</v>
      </c>
      <c r="AX34" s="206" t="str">
        <f ca="1">[2]!YBHIST($I$24,$I34,J$25,"sec","")</f>
        <v>E</v>
      </c>
      <c r="AY34" s="206" t="str">
        <f ca="1">[2]!YBPRICE($I$24,AX34&amp;"d","Market","AccruedInterest","Swap",$I34,"LMMSkew","","Model",100,"")</f>
        <v>E</v>
      </c>
      <c r="BA34" s="67">
        <f t="shared" si="4"/>
        <v>-9</v>
      </c>
      <c r="BI34" s="517" t="e">
        <f t="shared" ca="1" si="5"/>
        <v>#VALUE!</v>
      </c>
      <c r="BJ34" s="517" t="e">
        <f ca="1">PRODUCT($BI$28:BI34)-1</f>
        <v>#VALUE!</v>
      </c>
      <c r="BK34" s="517" t="e">
        <f t="shared" ca="1" si="6"/>
        <v>#VALUE!</v>
      </c>
      <c r="BL34" s="517" t="e">
        <f ca="1">PRODUCT($BK$28:BK34)-1</f>
        <v>#VALUE!</v>
      </c>
    </row>
    <row r="35" spans="1:64" ht="15">
      <c r="A35" s="90"/>
      <c r="C35" s="222">
        <f t="shared" ca="1" si="0"/>
        <v>41861</v>
      </c>
      <c r="D35" s="70">
        <f t="shared" ca="1" si="1"/>
        <v>41886</v>
      </c>
      <c r="E35" s="70" t="str">
        <f t="shared" ca="1" si="2"/>
        <v>FNMA3.0-TBA-Aug</v>
      </c>
      <c r="F35" s="70" t="str">
        <f t="shared" ca="1" si="2"/>
        <v>FNMA3.0-TBA-Sep</v>
      </c>
      <c r="G35" s="70" t="str">
        <f t="shared" si="3"/>
        <v>FNMA3.0-TBA-GEN</v>
      </c>
      <c r="I35" s="133">
        <f ca="1">[2]!YBWORKDAY(EDATE(Base_Date, BA35), -1, "USD")</f>
        <v>41851</v>
      </c>
      <c r="J35" s="234" t="str">
        <f t="shared" ca="1" si="8"/>
        <v>E</v>
      </c>
      <c r="K35" s="237" t="e">
        <f t="shared" ca="1" si="9"/>
        <v>#VALUE!</v>
      </c>
      <c r="L35" s="237" t="e">
        <f t="shared" ca="1" si="15"/>
        <v>#VALUE!</v>
      </c>
      <c r="M35" s="238" t="str">
        <f ca="1">[2]!YBHIST($I$24,$I35,"LMMOAS","sec")</f>
        <v>E</v>
      </c>
      <c r="N35" s="239" t="str">
        <f ca="1">[2]!YBHIST($I$24,$I34,M$25,"sec","")</f>
        <v>E</v>
      </c>
      <c r="O35" s="240" t="str">
        <f ca="1">[2]!YBHIST("1 Month LIBOR",I35,"Yield","bmk","")</f>
        <v>E</v>
      </c>
      <c r="P35" s="237" t="e">
        <f t="shared" ca="1" si="16"/>
        <v>#VALUE!</v>
      </c>
      <c r="Q35" s="171" t="str">
        <f ca="1">[2]!YBSCEN($I$24,$J34&amp;"d","Market",O$25,"Swap",$I34,"LMMSkew","","Model",100,0,29,"Gradual","ParShift|N",0,"Annualized ROR",O34,100,"",,,,"Default",,,,"Default",,)</f>
        <v>E</v>
      </c>
      <c r="R35" s="237" t="e">
        <f t="shared" ca="1" si="17"/>
        <v>#VALUE!</v>
      </c>
      <c r="S35" s="241" t="e">
        <f t="shared" ca="1" si="18"/>
        <v>#VALUE!</v>
      </c>
      <c r="T35" s="237" t="e">
        <f ca="1">SUM(R$28:R35)</f>
        <v>#VALUE!</v>
      </c>
      <c r="U35" s="241" t="e">
        <f t="shared" ca="1" si="19"/>
        <v>#VALUE!</v>
      </c>
      <c r="V35" s="242">
        <f ca="1">VLOOKUP($I35, 'Barcap OAD'!$A:$Y, $F$24, FALSE)</f>
        <v>-21.8</v>
      </c>
      <c r="W35" s="243" t="e">
        <f t="shared" ca="1" si="10"/>
        <v>#VALUE!</v>
      </c>
      <c r="X35" s="244" t="str">
        <f ca="1">[2]!YBHIST($E35,$I35,X$25,"sec","")</f>
        <v>E</v>
      </c>
      <c r="Y35" s="237" t="e">
        <f t="shared" ca="1" si="11"/>
        <v>#VALUE!</v>
      </c>
      <c r="Z35" s="171" t="e">
        <f t="shared" ca="1" si="12"/>
        <v>#VALUE!</v>
      </c>
      <c r="AA35" s="171" t="str">
        <f ca="1">[2]!YBHIST($F35,$I35,X$25,"sec","")</f>
        <v>E</v>
      </c>
      <c r="AB35" s="171" t="e">
        <f t="shared" ca="1" si="13"/>
        <v>#VALUE!</v>
      </c>
      <c r="AC35" s="245" t="e">
        <f t="shared" ca="1" si="20"/>
        <v>#VALUE!</v>
      </c>
      <c r="AD35" s="246">
        <f ca="1">VLOOKUP($I35, 'Barcap OAD'!$A:$S, $F$26, FALSE)</f>
        <v>7.148028</v>
      </c>
      <c r="AE35" s="243" t="e">
        <f t="shared" ca="1" si="7"/>
        <v>#VALUE!</v>
      </c>
      <c r="AF35" s="247" t="e">
        <f t="shared" ca="1" si="14"/>
        <v>#VALUE!</v>
      </c>
      <c r="AG35" s="237" t="e">
        <f t="shared" ca="1" si="21"/>
        <v>#VALUE!</v>
      </c>
      <c r="AH35" s="241" t="e">
        <f t="shared" ca="1" si="22"/>
        <v>#VALUE!</v>
      </c>
      <c r="AI35" s="237" t="e">
        <f t="shared" ca="1" si="23"/>
        <v>#VALUE!</v>
      </c>
      <c r="AJ35" s="241" t="e">
        <f t="shared" ca="1" si="24"/>
        <v>#VALUE!</v>
      </c>
      <c r="AK35" s="245" t="e">
        <f t="shared" ca="1" si="25"/>
        <v>#VALUE!</v>
      </c>
      <c r="AL35" s="248" t="e">
        <f t="shared" ca="1" si="26"/>
        <v>#VALUE!</v>
      </c>
      <c r="AM35" s="241" t="e">
        <f t="shared" ca="1" si="27"/>
        <v>#VALUE!</v>
      </c>
      <c r="AN35" s="237" t="e">
        <f ca="1">SUM(AL$28:AL35)</f>
        <v>#VALUE!</v>
      </c>
      <c r="AO35" s="203" t="e">
        <f t="shared" ca="1" si="28"/>
        <v>#VALUE!</v>
      </c>
      <c r="AP35" s="249" t="e">
        <f t="shared" ca="1" si="29"/>
        <v>#VALUE!</v>
      </c>
      <c r="AQ35" s="250" t="e">
        <f t="shared" ca="1" si="30"/>
        <v>#VALUE!</v>
      </c>
      <c r="AX35" s="206" t="str">
        <f ca="1">[2]!YBHIST($I$24,$I35,J$25,"sec","")</f>
        <v>E</v>
      </c>
      <c r="AY35" s="206" t="str">
        <f ca="1">[2]!YBPRICE($I$24,AX35&amp;"d","Market","AccruedInterest","Swap",$I35,"LMMSkew","","Model",100,"")</f>
        <v>E</v>
      </c>
      <c r="BA35" s="67">
        <f t="shared" si="4"/>
        <v>-8</v>
      </c>
      <c r="BI35" s="517" t="e">
        <f t="shared" ca="1" si="5"/>
        <v>#VALUE!</v>
      </c>
      <c r="BJ35" s="517" t="e">
        <f ca="1">PRODUCT($BI$28:BI35)-1</f>
        <v>#VALUE!</v>
      </c>
      <c r="BK35" s="517" t="e">
        <f t="shared" ca="1" si="6"/>
        <v>#VALUE!</v>
      </c>
      <c r="BL35" s="517" t="e">
        <f ca="1">PRODUCT($BK$28:BK35)-1</f>
        <v>#VALUE!</v>
      </c>
    </row>
    <row r="36" spans="1:64" ht="15">
      <c r="A36" s="90"/>
      <c r="C36" s="222">
        <f t="shared" ca="1" si="0"/>
        <v>41890</v>
      </c>
      <c r="D36" s="70">
        <f t="shared" ca="1" si="1"/>
        <v>41915</v>
      </c>
      <c r="E36" s="70" t="str">
        <f t="shared" ca="1" si="2"/>
        <v>FNMA3.0-TBA-Sep</v>
      </c>
      <c r="F36" s="70" t="str">
        <f t="shared" ca="1" si="2"/>
        <v>FNMA3.0-TBA-Oct</v>
      </c>
      <c r="G36" s="70" t="str">
        <f t="shared" si="3"/>
        <v>FNMA3.0-TBA-GEN</v>
      </c>
      <c r="I36" s="133">
        <f ca="1">[2]!YBWORKDAY(EDATE(Base_Date, BA36), -1, "USD")</f>
        <v>41880</v>
      </c>
      <c r="J36" s="234" t="str">
        <f t="shared" ca="1" si="8"/>
        <v>E</v>
      </c>
      <c r="K36" s="237" t="e">
        <f t="shared" ca="1" si="9"/>
        <v>#VALUE!</v>
      </c>
      <c r="L36" s="237" t="e">
        <f t="shared" ca="1" si="15"/>
        <v>#VALUE!</v>
      </c>
      <c r="M36" s="238" t="str">
        <f ca="1">[2]!YBHIST($I$24,$I36,"LMMOAS","sec")</f>
        <v>E</v>
      </c>
      <c r="N36" s="239" t="str">
        <f ca="1">[2]!YBHIST($I$24,$I35,M$25,"sec","")</f>
        <v>E</v>
      </c>
      <c r="O36" s="240" t="str">
        <f ca="1">[2]!YBHIST("1 Month LIBOR",I36,"Yield","bmk","")</f>
        <v>E</v>
      </c>
      <c r="P36" s="237" t="e">
        <f t="shared" ca="1" si="16"/>
        <v>#VALUE!</v>
      </c>
      <c r="Q36" s="171" t="str">
        <f ca="1">[2]!YBSCEN($I$24,$J35&amp;"d","Market",O$25,"Swap",$I35,"LMMSkew","","Model",100,0,29,"Gradual","ParShift|N",0,"Annualized ROR",O35,100,"",,,,"Default",,,,"Default",,)</f>
        <v>E</v>
      </c>
      <c r="R36" s="237" t="e">
        <f t="shared" ca="1" si="17"/>
        <v>#VALUE!</v>
      </c>
      <c r="S36" s="241" t="e">
        <f t="shared" ca="1" si="18"/>
        <v>#VALUE!</v>
      </c>
      <c r="T36" s="237" t="e">
        <f ca="1">SUM(R$28:R36)</f>
        <v>#VALUE!</v>
      </c>
      <c r="U36" s="241" t="e">
        <f t="shared" ca="1" si="19"/>
        <v>#VALUE!</v>
      </c>
      <c r="V36" s="242">
        <f ca="1">VLOOKUP($I36, 'Barcap OAD'!$A:$Y, $F$24, FALSE)</f>
        <v>-26.1</v>
      </c>
      <c r="W36" s="243" t="e">
        <f t="shared" ca="1" si="10"/>
        <v>#VALUE!</v>
      </c>
      <c r="X36" s="244" t="str">
        <f ca="1">[2]!YBHIST($E36,$I36,X$25,"sec","")</f>
        <v>E</v>
      </c>
      <c r="Y36" s="237" t="e">
        <f t="shared" ca="1" si="11"/>
        <v>#VALUE!</v>
      </c>
      <c r="Z36" s="171" t="e">
        <f t="shared" ca="1" si="12"/>
        <v>#VALUE!</v>
      </c>
      <c r="AA36" s="171" t="str">
        <f ca="1">[2]!YBHIST($F36,$I36,X$25,"sec","")</f>
        <v>E</v>
      </c>
      <c r="AB36" s="171" t="e">
        <f t="shared" ca="1" si="13"/>
        <v>#VALUE!</v>
      </c>
      <c r="AC36" s="245" t="e">
        <f t="shared" ca="1" si="20"/>
        <v>#VALUE!</v>
      </c>
      <c r="AD36" s="246">
        <f ca="1">VLOOKUP($I36, 'Barcap OAD'!$A:$S, $F$26, FALSE)</f>
        <v>6.8048909999999996</v>
      </c>
      <c r="AE36" s="243" t="e">
        <f t="shared" ca="1" si="7"/>
        <v>#VALUE!</v>
      </c>
      <c r="AF36" s="247" t="e">
        <f t="shared" ca="1" si="14"/>
        <v>#VALUE!</v>
      </c>
      <c r="AG36" s="237" t="e">
        <f t="shared" ca="1" si="21"/>
        <v>#VALUE!</v>
      </c>
      <c r="AH36" s="241" t="e">
        <f t="shared" ca="1" si="22"/>
        <v>#VALUE!</v>
      </c>
      <c r="AI36" s="237" t="e">
        <f t="shared" ca="1" si="23"/>
        <v>#VALUE!</v>
      </c>
      <c r="AJ36" s="241" t="e">
        <f t="shared" ca="1" si="24"/>
        <v>#VALUE!</v>
      </c>
      <c r="AK36" s="245" t="e">
        <f t="shared" ca="1" si="25"/>
        <v>#VALUE!</v>
      </c>
      <c r="AL36" s="248" t="e">
        <f t="shared" ca="1" si="26"/>
        <v>#VALUE!</v>
      </c>
      <c r="AM36" s="241" t="e">
        <f t="shared" ca="1" si="27"/>
        <v>#VALUE!</v>
      </c>
      <c r="AN36" s="237" t="e">
        <f ca="1">SUM(AL$28:AL36)</f>
        <v>#VALUE!</v>
      </c>
      <c r="AO36" s="203" t="e">
        <f t="shared" ca="1" si="28"/>
        <v>#VALUE!</v>
      </c>
      <c r="AP36" s="249" t="e">
        <f t="shared" ca="1" si="29"/>
        <v>#VALUE!</v>
      </c>
      <c r="AQ36" s="250" t="e">
        <f t="shared" ca="1" si="30"/>
        <v>#VALUE!</v>
      </c>
      <c r="AX36" s="206" t="str">
        <f ca="1">[2]!YBHIST($I$24,$I36,J$25,"sec","")</f>
        <v>E</v>
      </c>
      <c r="AY36" s="206" t="str">
        <f ca="1">[2]!YBPRICE($I$24,AX36&amp;"d","Market","AccruedInterest","Swap",$I36,"LMMSkew","","Model",100,"")</f>
        <v>E</v>
      </c>
      <c r="BA36" s="67">
        <f t="shared" si="4"/>
        <v>-7</v>
      </c>
      <c r="BI36" s="517" t="e">
        <f t="shared" ca="1" si="5"/>
        <v>#VALUE!</v>
      </c>
      <c r="BJ36" s="517" t="e">
        <f ca="1">PRODUCT($BI$28:BI36)-1</f>
        <v>#VALUE!</v>
      </c>
      <c r="BK36" s="517" t="e">
        <f t="shared" ca="1" si="6"/>
        <v>#VALUE!</v>
      </c>
      <c r="BL36" s="517" t="e">
        <f ca="1">PRODUCT($BK$28:BK36)-1</f>
        <v>#VALUE!</v>
      </c>
    </row>
    <row r="37" spans="1:64" ht="15">
      <c r="A37" s="90"/>
      <c r="C37" s="222">
        <f t="shared" ca="1" si="0"/>
        <v>41922</v>
      </c>
      <c r="D37" s="70">
        <f t="shared" ca="1" si="1"/>
        <v>41947</v>
      </c>
      <c r="E37" s="70" t="str">
        <f t="shared" ca="1" si="2"/>
        <v>FNMA3.0-TBA-Oct</v>
      </c>
      <c r="F37" s="70" t="str">
        <f t="shared" ca="1" si="2"/>
        <v>FNMA3.0-TBA-Nov</v>
      </c>
      <c r="G37" s="70" t="str">
        <f t="shared" si="3"/>
        <v>FNMA3.0-TBA-GEN</v>
      </c>
      <c r="I37" s="133">
        <f ca="1">[2]!YBWORKDAY(EDATE(Base_Date, BA37), -1, "USD")</f>
        <v>41912</v>
      </c>
      <c r="J37" s="234" t="str">
        <f t="shared" ca="1" si="8"/>
        <v>E</v>
      </c>
      <c r="K37" s="237" t="e">
        <f t="shared" ca="1" si="9"/>
        <v>#VALUE!</v>
      </c>
      <c r="L37" s="237" t="e">
        <f t="shared" ca="1" si="15"/>
        <v>#VALUE!</v>
      </c>
      <c r="M37" s="238" t="str">
        <f ca="1">[2]!YBHIST($I$24,$I37,"LMMOAS","sec")</f>
        <v>E</v>
      </c>
      <c r="N37" s="239" t="str">
        <f ca="1">[2]!YBHIST($I$24,$I36,M$25,"sec","")</f>
        <v>E</v>
      </c>
      <c r="O37" s="240" t="str">
        <f ca="1">[2]!YBHIST("1 Month LIBOR",I37,"Yield","bmk","")</f>
        <v>E</v>
      </c>
      <c r="P37" s="237" t="e">
        <f t="shared" ca="1" si="16"/>
        <v>#VALUE!</v>
      </c>
      <c r="Q37" s="171" t="str">
        <f ca="1">[2]!YBSCEN($I$24,$J36&amp;"d","Market",O$25,"Swap",$I36,"LMMSkew","","Model",100,0,29,"Gradual","ParShift|N",0,"Annualized ROR",O36,100,"",,,,"Default",,,,"Default",,)</f>
        <v>E</v>
      </c>
      <c r="R37" s="237" t="e">
        <f t="shared" ca="1" si="17"/>
        <v>#VALUE!</v>
      </c>
      <c r="S37" s="241" t="e">
        <f t="shared" ca="1" si="18"/>
        <v>#VALUE!</v>
      </c>
      <c r="T37" s="237" t="e">
        <f ca="1">SUM(R$28:R37)</f>
        <v>#VALUE!</v>
      </c>
      <c r="U37" s="241" t="e">
        <f t="shared" ca="1" si="19"/>
        <v>#VALUE!</v>
      </c>
      <c r="V37" s="242">
        <f ca="1">VLOOKUP($I37, 'Barcap OAD'!$A:$Y, $F$24, FALSE)</f>
        <v>-22.5</v>
      </c>
      <c r="W37" s="243" t="e">
        <f t="shared" ca="1" si="10"/>
        <v>#VALUE!</v>
      </c>
      <c r="X37" s="244" t="str">
        <f ca="1">[2]!YBHIST($E37,$I37,X$25,"sec","")</f>
        <v>E</v>
      </c>
      <c r="Y37" s="237" t="e">
        <f t="shared" ca="1" si="11"/>
        <v>#VALUE!</v>
      </c>
      <c r="Z37" s="171" t="e">
        <f t="shared" ca="1" si="12"/>
        <v>#VALUE!</v>
      </c>
      <c r="AA37" s="171" t="str">
        <f ca="1">[2]!YBHIST($F37,$I37,X$25,"sec","")</f>
        <v>E</v>
      </c>
      <c r="AB37" s="171" t="e">
        <f t="shared" ca="1" si="13"/>
        <v>#VALUE!</v>
      </c>
      <c r="AC37" s="245" t="e">
        <f t="shared" ca="1" si="20"/>
        <v>#VALUE!</v>
      </c>
      <c r="AD37" s="246">
        <f ca="1">VLOOKUP($I37, 'Barcap OAD'!$A:$S, $F$26, FALSE)</f>
        <v>6.9646030000000003</v>
      </c>
      <c r="AE37" s="243" t="e">
        <f t="shared" ca="1" si="7"/>
        <v>#VALUE!</v>
      </c>
      <c r="AF37" s="247" t="e">
        <f t="shared" ca="1" si="14"/>
        <v>#VALUE!</v>
      </c>
      <c r="AG37" s="237" t="e">
        <f t="shared" ca="1" si="21"/>
        <v>#VALUE!</v>
      </c>
      <c r="AH37" s="241" t="e">
        <f t="shared" ca="1" si="22"/>
        <v>#VALUE!</v>
      </c>
      <c r="AI37" s="237" t="e">
        <f t="shared" ca="1" si="23"/>
        <v>#VALUE!</v>
      </c>
      <c r="AJ37" s="241" t="e">
        <f t="shared" ca="1" si="24"/>
        <v>#VALUE!</v>
      </c>
      <c r="AK37" s="245" t="e">
        <f t="shared" ca="1" si="25"/>
        <v>#VALUE!</v>
      </c>
      <c r="AL37" s="248" t="e">
        <f t="shared" ca="1" si="26"/>
        <v>#VALUE!</v>
      </c>
      <c r="AM37" s="241" t="e">
        <f t="shared" ca="1" si="27"/>
        <v>#VALUE!</v>
      </c>
      <c r="AN37" s="237" t="e">
        <f ca="1">SUM(AL$28:AL37)</f>
        <v>#VALUE!</v>
      </c>
      <c r="AO37" s="203" t="e">
        <f t="shared" ca="1" si="28"/>
        <v>#VALUE!</v>
      </c>
      <c r="AP37" s="249" t="e">
        <f t="shared" ca="1" si="29"/>
        <v>#VALUE!</v>
      </c>
      <c r="AQ37" s="250" t="e">
        <f t="shared" ca="1" si="30"/>
        <v>#VALUE!</v>
      </c>
      <c r="AX37" s="206" t="str">
        <f ca="1">[2]!YBHIST($I$24,$I37,J$25,"sec","")</f>
        <v>E</v>
      </c>
      <c r="AY37" s="206" t="str">
        <f ca="1">[2]!YBPRICE($I$24,AX37&amp;"d","Market","AccruedInterest","Swap",$I37,"LMMSkew","","Model",100,"")</f>
        <v>E</v>
      </c>
      <c r="BA37" s="67">
        <f t="shared" si="4"/>
        <v>-6</v>
      </c>
      <c r="BI37" s="517" t="e">
        <f t="shared" ca="1" si="5"/>
        <v>#VALUE!</v>
      </c>
      <c r="BJ37" s="517" t="e">
        <f ca="1">PRODUCT($BI$28:BI37)-1</f>
        <v>#VALUE!</v>
      </c>
      <c r="BK37" s="517" t="e">
        <f t="shared" ca="1" si="6"/>
        <v>#VALUE!</v>
      </c>
      <c r="BL37" s="517" t="e">
        <f ca="1">PRODUCT($BK$28:BK37)-1</f>
        <v>#VALUE!</v>
      </c>
    </row>
    <row r="38" spans="1:64" ht="15">
      <c r="A38" s="90"/>
      <c r="C38" s="222">
        <f t="shared" ca="1" si="0"/>
        <v>41953</v>
      </c>
      <c r="D38" s="70">
        <f t="shared" ca="1" si="1"/>
        <v>41978</v>
      </c>
      <c r="E38" s="70" t="str">
        <f t="shared" ca="1" si="2"/>
        <v>FNMA3.0-TBA-Nov</v>
      </c>
      <c r="F38" s="70" t="str">
        <f t="shared" ca="1" si="2"/>
        <v>FNMA3.0-TBA-Dec</v>
      </c>
      <c r="G38" s="70" t="str">
        <f t="shared" si="3"/>
        <v>FNMA3.0-TBA-GEN</v>
      </c>
      <c r="I38" s="133">
        <f ca="1">[2]!YBWORKDAY(EDATE(Base_Date, BA38), -1, "USD")</f>
        <v>41943</v>
      </c>
      <c r="J38" s="217" t="str">
        <f t="shared" ca="1" si="8"/>
        <v>E</v>
      </c>
      <c r="K38" s="80" t="e">
        <f t="shared" ca="1" si="9"/>
        <v>#VALUE!</v>
      </c>
      <c r="L38" s="80" t="e">
        <f t="shared" ca="1" si="15"/>
        <v>#VALUE!</v>
      </c>
      <c r="M38" s="81" t="str">
        <f ca="1">[2]!YBHIST($I$24,$I38,"LMMOAS","sec")</f>
        <v>E</v>
      </c>
      <c r="N38" s="73" t="str">
        <f ca="1">[2]!YBHIST($I$24,$I37,M$25,"sec","")</f>
        <v>E</v>
      </c>
      <c r="O38" s="170" t="str">
        <f ca="1">[2]!YBHIST("1 Month LIBOR",I38,"Yield","bmk","")</f>
        <v>E</v>
      </c>
      <c r="P38" s="80" t="e">
        <f t="shared" ca="1" si="16"/>
        <v>#VALUE!</v>
      </c>
      <c r="Q38" s="82" t="str">
        <f ca="1">[2]!YBSCEN($I$24,$J37&amp;"d","Market",O$25,"Swap",$I37,"LMMSkew","","Model",100,0,29,"Gradual","ParShift|N",0,"Annualized ROR",O37,100,"",,,,"Default",,,,"Default",,)</f>
        <v>E</v>
      </c>
      <c r="R38" s="80" t="e">
        <f t="shared" ca="1" si="17"/>
        <v>#VALUE!</v>
      </c>
      <c r="S38" s="83" t="e">
        <f t="shared" ca="1" si="18"/>
        <v>#VALUE!</v>
      </c>
      <c r="T38" s="80" t="e">
        <f ca="1">SUM(R$28:R38)</f>
        <v>#VALUE!</v>
      </c>
      <c r="U38" s="83" t="e">
        <f t="shared" ca="1" si="19"/>
        <v>#VALUE!</v>
      </c>
      <c r="V38" s="84">
        <f ca="1">VLOOKUP($I38, 'Barcap OAD'!$A:$Y, $F$24, FALSE)</f>
        <v>-26.5</v>
      </c>
      <c r="W38" s="172" t="e">
        <f t="shared" ca="1" si="10"/>
        <v>#VALUE!</v>
      </c>
      <c r="X38" s="185" t="str">
        <f ca="1">[2]!YBHIST($E38,$I38,X$25,"sec","")</f>
        <v>E</v>
      </c>
      <c r="Y38" s="80" t="e">
        <f t="shared" ca="1" si="11"/>
        <v>#VALUE!</v>
      </c>
      <c r="Z38" s="82" t="e">
        <f t="shared" ca="1" si="12"/>
        <v>#VALUE!</v>
      </c>
      <c r="AA38" s="82" t="str">
        <f ca="1">[2]!YBHIST($F38,$I38,X$25,"sec","")</f>
        <v>E</v>
      </c>
      <c r="AB38" s="82" t="e">
        <f t="shared" ca="1" si="13"/>
        <v>#VALUE!</v>
      </c>
      <c r="AC38" s="187" t="e">
        <f t="shared" ca="1" si="20"/>
        <v>#VALUE!</v>
      </c>
      <c r="AD38" s="189">
        <f ca="1">VLOOKUP($I38, 'Barcap OAD'!$A:$S, $F$26, FALSE)</f>
        <v>6.6523269999999997</v>
      </c>
      <c r="AE38" s="172" t="e">
        <f t="shared" ca="1" si="7"/>
        <v>#VALUE!</v>
      </c>
      <c r="AF38" s="86" t="e">
        <f t="shared" ca="1" si="14"/>
        <v>#VALUE!</v>
      </c>
      <c r="AG38" s="80" t="e">
        <f t="shared" ca="1" si="21"/>
        <v>#VALUE!</v>
      </c>
      <c r="AH38" s="83" t="e">
        <f t="shared" ca="1" si="22"/>
        <v>#VALUE!</v>
      </c>
      <c r="AI38" s="80" t="e">
        <f t="shared" ca="1" si="23"/>
        <v>#VALUE!</v>
      </c>
      <c r="AJ38" s="83" t="e">
        <f t="shared" ca="1" si="24"/>
        <v>#VALUE!</v>
      </c>
      <c r="AK38" s="187" t="e">
        <f t="shared" ca="1" si="25"/>
        <v>#VALUE!</v>
      </c>
      <c r="AL38" s="192" t="e">
        <f t="shared" ca="1" si="26"/>
        <v>#VALUE!</v>
      </c>
      <c r="AM38" s="83" t="e">
        <f t="shared" ca="1" si="27"/>
        <v>#VALUE!</v>
      </c>
      <c r="AN38" s="80" t="e">
        <f ca="1">SUM(AL$28:AL38)</f>
        <v>#VALUE!</v>
      </c>
      <c r="AO38" s="109" t="e">
        <f t="shared" ca="1" si="28"/>
        <v>#VALUE!</v>
      </c>
      <c r="AP38" s="194" t="e">
        <f t="shared" ca="1" si="29"/>
        <v>#VALUE!</v>
      </c>
      <c r="AQ38" s="200" t="e">
        <f t="shared" ca="1" si="30"/>
        <v>#VALUE!</v>
      </c>
      <c r="AX38" s="206" t="str">
        <f ca="1">[2]!YBHIST($I$24,$I38,J$25,"sec","")</f>
        <v>E</v>
      </c>
      <c r="AY38" s="206" t="str">
        <f ca="1">[2]!YBPRICE($I$24,AX38&amp;"d","Market","AccruedInterest","Swap",$I38,"LMMSkew","","Model",100,"")</f>
        <v>E</v>
      </c>
      <c r="BA38" s="67">
        <f t="shared" si="4"/>
        <v>-5</v>
      </c>
      <c r="BI38" s="517" t="e">
        <f t="shared" ca="1" si="5"/>
        <v>#VALUE!</v>
      </c>
      <c r="BJ38" s="517" t="e">
        <f ca="1">PRODUCT($BI$28:BI38)-1</f>
        <v>#VALUE!</v>
      </c>
      <c r="BK38" s="517" t="e">
        <f t="shared" ca="1" si="6"/>
        <v>#VALUE!</v>
      </c>
      <c r="BL38" s="517" t="e">
        <f ca="1">PRODUCT($BK$28:BK38)-1</f>
        <v>#VALUE!</v>
      </c>
    </row>
    <row r="39" spans="1:64" ht="15">
      <c r="A39" s="90"/>
      <c r="C39" s="222">
        <f t="shared" ca="1" si="0"/>
        <v>41981</v>
      </c>
      <c r="D39" s="70">
        <f t="shared" ca="1" si="1"/>
        <v>42006</v>
      </c>
      <c r="E39" s="70" t="str">
        <f t="shared" ref="E39:F41" ca="1" si="31">"FNMA"&amp;TEXT($J$23,"0.0")&amp;"-TBA-"&amp;TEXT(C39,"mmm")</f>
        <v>FNMA3.0-TBA-Dec</v>
      </c>
      <c r="F39" s="70" t="str">
        <f t="shared" ca="1" si="31"/>
        <v>FNMA3.0-TBA-Jan</v>
      </c>
      <c r="G39" s="70" t="str">
        <f t="shared" si="3"/>
        <v>FNMA3.0-TBA-GEN</v>
      </c>
      <c r="I39" s="133">
        <f ca="1">[2]!YBWORKDAY(EDATE(Base_Date, BA39), -1, "USD")</f>
        <v>41971</v>
      </c>
      <c r="J39" s="234" t="str">
        <f t="shared" ca="1" si="8"/>
        <v>E</v>
      </c>
      <c r="K39" s="237" t="e">
        <f t="shared" ca="1" si="9"/>
        <v>#VALUE!</v>
      </c>
      <c r="L39" s="237" t="e">
        <f t="shared" ca="1" si="15"/>
        <v>#VALUE!</v>
      </c>
      <c r="M39" s="238" t="str">
        <f ca="1">[2]!YBHIST($I$24,$I39,"LMMOAS","sec")</f>
        <v>E</v>
      </c>
      <c r="N39" s="239" t="str">
        <f ca="1">[2]!YBHIST($I$24,$I38,M$25,"sec","")</f>
        <v>E</v>
      </c>
      <c r="O39" s="240" t="str">
        <f ca="1">[2]!YBHIST("1 Month LIBOR",I39,"Yield","bmk","")</f>
        <v>E</v>
      </c>
      <c r="P39" s="237" t="e">
        <f t="shared" ca="1" si="16"/>
        <v>#VALUE!</v>
      </c>
      <c r="Q39" s="171" t="str">
        <f ca="1">[2]!YBSCEN($I$24,$J38&amp;"d","Market",O$25,"Swap",$I38,"LMMSkew","","Model",100,0,29,"Gradual","ParShift|N",0,"Annualized ROR",O38,100,"",,,,"Default",,,,"Default",,)</f>
        <v>E</v>
      </c>
      <c r="R39" s="237" t="e">
        <f t="shared" ca="1" si="17"/>
        <v>#VALUE!</v>
      </c>
      <c r="S39" s="241" t="e">
        <f t="shared" ca="1" si="18"/>
        <v>#VALUE!</v>
      </c>
      <c r="T39" s="237" t="e">
        <f ca="1">SUM(R$28:R39)</f>
        <v>#VALUE!</v>
      </c>
      <c r="U39" s="241" t="e">
        <f t="shared" ca="1" si="19"/>
        <v>#VALUE!</v>
      </c>
      <c r="V39" s="242">
        <f ca="1">VLOOKUP($I39, 'Barcap OAD'!$A:$Y, $F$24, FALSE)</f>
        <v>-29.8</v>
      </c>
      <c r="W39" s="243" t="e">
        <f t="shared" ca="1" si="10"/>
        <v>#VALUE!</v>
      </c>
      <c r="X39" s="244" t="str">
        <f ca="1">[2]!YBHIST($E39,$I39,X$25,"sec","")</f>
        <v>E</v>
      </c>
      <c r="Y39" s="237" t="e">
        <f t="shared" ca="1" si="11"/>
        <v>#VALUE!</v>
      </c>
      <c r="Z39" s="171" t="e">
        <f t="shared" ca="1" si="12"/>
        <v>#VALUE!</v>
      </c>
      <c r="AA39" s="171" t="str">
        <f ca="1">[2]!YBHIST($F39,$I39,X$25,"sec","")</f>
        <v>E</v>
      </c>
      <c r="AB39" s="171" t="e">
        <f t="shared" ca="1" si="13"/>
        <v>#VALUE!</v>
      </c>
      <c r="AC39" s="245" t="e">
        <f t="shared" ca="1" si="20"/>
        <v>#VALUE!</v>
      </c>
      <c r="AD39" s="246">
        <f ca="1">VLOOKUP($I39, 'Barcap OAD'!$A:$S, $F$26, FALSE)</f>
        <v>6.2499140000000004</v>
      </c>
      <c r="AE39" s="243" t="e">
        <f t="shared" ca="1" si="7"/>
        <v>#VALUE!</v>
      </c>
      <c r="AF39" s="247" t="e">
        <f t="shared" ca="1" si="14"/>
        <v>#VALUE!</v>
      </c>
      <c r="AG39" s="237" t="e">
        <f t="shared" ca="1" si="21"/>
        <v>#VALUE!</v>
      </c>
      <c r="AH39" s="241" t="e">
        <f t="shared" ca="1" si="22"/>
        <v>#VALUE!</v>
      </c>
      <c r="AI39" s="237" t="e">
        <f t="shared" ca="1" si="23"/>
        <v>#VALUE!</v>
      </c>
      <c r="AJ39" s="241" t="e">
        <f t="shared" ca="1" si="24"/>
        <v>#VALUE!</v>
      </c>
      <c r="AK39" s="245" t="e">
        <f t="shared" ca="1" si="25"/>
        <v>#VALUE!</v>
      </c>
      <c r="AL39" s="248" t="e">
        <f t="shared" ca="1" si="26"/>
        <v>#VALUE!</v>
      </c>
      <c r="AM39" s="241" t="e">
        <f t="shared" ca="1" si="27"/>
        <v>#VALUE!</v>
      </c>
      <c r="AN39" s="237" t="e">
        <f ca="1">SUM(AL$28:AL39)</f>
        <v>#VALUE!</v>
      </c>
      <c r="AO39" s="203" t="e">
        <f t="shared" ca="1" si="28"/>
        <v>#VALUE!</v>
      </c>
      <c r="AP39" s="249" t="e">
        <f t="shared" ca="1" si="29"/>
        <v>#VALUE!</v>
      </c>
      <c r="AQ39" s="250" t="e">
        <f t="shared" ca="1" si="30"/>
        <v>#VALUE!</v>
      </c>
      <c r="AX39" s="206" t="str">
        <f ca="1">[2]!YBHIST($I$24,$I39,J$25,"sec","")</f>
        <v>E</v>
      </c>
      <c r="AY39" s="206" t="str">
        <f ca="1">[2]!YBPRICE($I$24,AX39&amp;"d","Market","AccruedInterest","Swap",$I39,"LMMSkew","","Model",100,"")</f>
        <v>E</v>
      </c>
      <c r="BA39" s="67">
        <f t="shared" si="4"/>
        <v>-4</v>
      </c>
      <c r="BI39" s="517" t="e">
        <f t="shared" ca="1" si="5"/>
        <v>#VALUE!</v>
      </c>
      <c r="BJ39" s="517" t="e">
        <f ca="1">PRODUCT($BI$28:BI39)-1</f>
        <v>#VALUE!</v>
      </c>
      <c r="BK39" s="517" t="e">
        <f t="shared" ca="1" si="6"/>
        <v>#VALUE!</v>
      </c>
      <c r="BL39" s="517" t="e">
        <f ca="1">PRODUCT($BK$28:BK39)-1</f>
        <v>#VALUE!</v>
      </c>
    </row>
    <row r="40" spans="1:64" ht="15">
      <c r="A40" s="90"/>
      <c r="C40" s="222">
        <f t="shared" ca="1" si="0"/>
        <v>42014</v>
      </c>
      <c r="D40" s="70">
        <f t="shared" ca="1" si="1"/>
        <v>42039</v>
      </c>
      <c r="E40" s="70" t="str">
        <f t="shared" ca="1" si="31"/>
        <v>FNMA3.0-TBA-Jan</v>
      </c>
      <c r="F40" s="70" t="str">
        <f t="shared" ca="1" si="31"/>
        <v>FNMA3.0-TBA-Feb</v>
      </c>
      <c r="G40" s="70" t="str">
        <f t="shared" si="3"/>
        <v>FNMA3.0-TBA-GEN</v>
      </c>
      <c r="I40" s="133">
        <f ca="1">[2]!YBWORKDAY(EDATE(Base_Date, BA40), -1, "USD")</f>
        <v>42004</v>
      </c>
      <c r="J40" s="234" t="str">
        <f t="shared" ca="1" si="8"/>
        <v>E</v>
      </c>
      <c r="K40" s="237" t="e">
        <f t="shared" ca="1" si="9"/>
        <v>#VALUE!</v>
      </c>
      <c r="L40" s="237" t="e">
        <f t="shared" ca="1" si="15"/>
        <v>#VALUE!</v>
      </c>
      <c r="M40" s="238" t="str">
        <f ca="1">[2]!YBHIST($I$24,$I40,"LMMOAS","sec")</f>
        <v>E</v>
      </c>
      <c r="N40" s="239" t="str">
        <f ca="1">[2]!YBHIST($I$24,$I39,M$25,"sec","")</f>
        <v>E</v>
      </c>
      <c r="O40" s="240" t="str">
        <f ca="1">[2]!YBHIST("1 Month LIBOR",I40,"Yield","bmk","")</f>
        <v>E</v>
      </c>
      <c r="P40" s="237" t="e">
        <f t="shared" ca="1" si="16"/>
        <v>#VALUE!</v>
      </c>
      <c r="Q40" s="171" t="str">
        <f ca="1">[2]!YBSCEN($I$24,$J39&amp;"d","Market",O$25,"Swap",$I39,"LMMSkew","","Model",100,0,29,"Gradual","ParShift|N",0,"Annualized ROR",O39,100,"",,,,"Default",,,,"Default",,)</f>
        <v>E</v>
      </c>
      <c r="R40" s="237" t="e">
        <f t="shared" ca="1" si="17"/>
        <v>#VALUE!</v>
      </c>
      <c r="S40" s="241" t="e">
        <f t="shared" ca="1" si="18"/>
        <v>#VALUE!</v>
      </c>
      <c r="T40" s="237" t="e">
        <f ca="1">SUM(R$28:R40)</f>
        <v>#VALUE!</v>
      </c>
      <c r="U40" s="241" t="e">
        <f t="shared" ca="1" si="19"/>
        <v>#VALUE!</v>
      </c>
      <c r="V40" s="242">
        <f ca="1">VLOOKUP($I40, 'Barcap OAD'!$A:$Y, $F$24, FALSE)</f>
        <v>-29.4</v>
      </c>
      <c r="W40" s="243" t="e">
        <f t="shared" ca="1" si="10"/>
        <v>#VALUE!</v>
      </c>
      <c r="X40" s="244" t="str">
        <f ca="1">[2]!YBHIST($E40,$I40,X$25,"sec","")</f>
        <v>E</v>
      </c>
      <c r="Y40" s="237" t="e">
        <f t="shared" ca="1" si="11"/>
        <v>#VALUE!</v>
      </c>
      <c r="Z40" s="171" t="e">
        <f t="shared" ca="1" si="12"/>
        <v>#VALUE!</v>
      </c>
      <c r="AA40" s="171" t="str">
        <f ca="1">[2]!YBHIST($F40,$I40,X$25,"sec","")</f>
        <v>E</v>
      </c>
      <c r="AB40" s="171" t="e">
        <f t="shared" ca="1" si="13"/>
        <v>#VALUE!</v>
      </c>
      <c r="AC40" s="245" t="e">
        <f t="shared" ca="1" si="20"/>
        <v>#VALUE!</v>
      </c>
      <c r="AD40" s="246">
        <f ca="1">VLOOKUP($I40, 'Barcap OAD'!$A:$S, $F$26, FALSE)</f>
        <v>5.9987959999999996</v>
      </c>
      <c r="AE40" s="243" t="e">
        <f t="shared" ca="1" si="7"/>
        <v>#VALUE!</v>
      </c>
      <c r="AF40" s="247" t="e">
        <f t="shared" ca="1" si="14"/>
        <v>#VALUE!</v>
      </c>
      <c r="AG40" s="237" t="e">
        <f t="shared" ca="1" si="21"/>
        <v>#VALUE!</v>
      </c>
      <c r="AH40" s="241" t="e">
        <f t="shared" ca="1" si="22"/>
        <v>#VALUE!</v>
      </c>
      <c r="AI40" s="237" t="e">
        <f t="shared" ca="1" si="23"/>
        <v>#VALUE!</v>
      </c>
      <c r="AJ40" s="241" t="e">
        <f t="shared" ca="1" si="24"/>
        <v>#VALUE!</v>
      </c>
      <c r="AK40" s="245" t="e">
        <f t="shared" ca="1" si="25"/>
        <v>#VALUE!</v>
      </c>
      <c r="AL40" s="248" t="e">
        <f t="shared" ca="1" si="26"/>
        <v>#VALUE!</v>
      </c>
      <c r="AM40" s="241" t="e">
        <f t="shared" ca="1" si="27"/>
        <v>#VALUE!</v>
      </c>
      <c r="AN40" s="237" t="e">
        <f ca="1">SUM(AL$28:AL40)</f>
        <v>#VALUE!</v>
      </c>
      <c r="AO40" s="203" t="e">
        <f t="shared" ca="1" si="28"/>
        <v>#VALUE!</v>
      </c>
      <c r="AP40" s="249" t="e">
        <f t="shared" ca="1" si="29"/>
        <v>#VALUE!</v>
      </c>
      <c r="AQ40" s="250" t="e">
        <f t="shared" ca="1" si="30"/>
        <v>#VALUE!</v>
      </c>
      <c r="AX40" s="206" t="str">
        <f ca="1">[2]!YBHIST($I$24,$I40,J$25,"sec","")</f>
        <v>E</v>
      </c>
      <c r="AY40" s="206" t="str">
        <f ca="1">[2]!YBPRICE($I$24,AX40&amp;"d","Market","AccruedInterest","Swap",$I40,"LMMSkew","","Model",100,"")</f>
        <v>E</v>
      </c>
      <c r="BA40" s="67">
        <f t="shared" si="4"/>
        <v>-3</v>
      </c>
      <c r="BI40" s="517" t="e">
        <f t="shared" ca="1" si="5"/>
        <v>#VALUE!</v>
      </c>
      <c r="BJ40" s="517" t="e">
        <f ca="1">PRODUCT($BI$28:BI40)-1</f>
        <v>#VALUE!</v>
      </c>
      <c r="BK40" s="517" t="e">
        <f t="shared" ca="1" si="6"/>
        <v>#VALUE!</v>
      </c>
      <c r="BL40" s="517" t="e">
        <f ca="1">PRODUCT($BK$28:BK40)-1</f>
        <v>#VALUE!</v>
      </c>
    </row>
    <row r="41" spans="1:64" ht="15">
      <c r="A41" s="90"/>
      <c r="C41" s="222">
        <f t="shared" ca="1" si="0"/>
        <v>42044</v>
      </c>
      <c r="D41" s="70">
        <f t="shared" ca="1" si="1"/>
        <v>42069</v>
      </c>
      <c r="E41" s="70" t="str">
        <f t="shared" ca="1" si="31"/>
        <v>FNMA3.0-TBA-Feb</v>
      </c>
      <c r="F41" s="70" t="str">
        <f t="shared" ca="1" si="31"/>
        <v>FNMA3.0-TBA-Mar</v>
      </c>
      <c r="G41" s="70" t="str">
        <f t="shared" si="3"/>
        <v>FNMA3.0-TBA-GEN</v>
      </c>
      <c r="I41" s="133">
        <f ca="1">[2]!YBWORKDAY(EDATE(Base_Date, BA41), -1, "USD")</f>
        <v>42034</v>
      </c>
      <c r="J41" s="234" t="str">
        <f t="shared" ca="1" si="8"/>
        <v>E</v>
      </c>
      <c r="K41" s="237" t="e">
        <f t="shared" ca="1" si="9"/>
        <v>#VALUE!</v>
      </c>
      <c r="L41" s="237" t="e">
        <f t="shared" ca="1" si="15"/>
        <v>#VALUE!</v>
      </c>
      <c r="M41" s="238" t="str">
        <f ca="1">[2]!YBHIST($I$24,$I41,"LMMOAS","sec")</f>
        <v>E</v>
      </c>
      <c r="N41" s="239" t="str">
        <f ca="1">[2]!YBHIST($I$24,$I40,M$25,"sec","")</f>
        <v>E</v>
      </c>
      <c r="O41" s="240" t="str">
        <f ca="1">[2]!YBHIST("1 Month LIBOR",I41,"Yield","bmk","")</f>
        <v>E</v>
      </c>
      <c r="P41" s="237" t="e">
        <f t="shared" ca="1" si="16"/>
        <v>#VALUE!</v>
      </c>
      <c r="Q41" s="171" t="str">
        <f ca="1">[2]!YBSCEN($I$24,$J40&amp;"d","Market",O$25,"Swap",$I40,"LMMSkew","","Model",100,0,29,"Gradual","ParShift|N",0,"Annualized ROR",O40,100,"",,,,"Default",,,,"Default",,)</f>
        <v>E</v>
      </c>
      <c r="R41" s="237" t="e">
        <f t="shared" ca="1" si="17"/>
        <v>#VALUE!</v>
      </c>
      <c r="S41" s="241" t="e">
        <f t="shared" ca="1" si="18"/>
        <v>#VALUE!</v>
      </c>
      <c r="T41" s="237" t="e">
        <f ca="1">SUM(R$28:R41)</f>
        <v>#VALUE!</v>
      </c>
      <c r="U41" s="241" t="e">
        <f t="shared" ca="1" si="19"/>
        <v>#VALUE!</v>
      </c>
      <c r="V41" s="242">
        <f ca="1">VLOOKUP($I41, 'Barcap OAD'!$A:$Y, $F$24, FALSE)</f>
        <v>-34.1</v>
      </c>
      <c r="W41" s="243" t="e">
        <f t="shared" ca="1" si="10"/>
        <v>#VALUE!</v>
      </c>
      <c r="X41" s="244" t="str">
        <f ca="1">[2]!YBHIST($E41,$I41,X$25,"sec","")</f>
        <v>E</v>
      </c>
      <c r="Y41" s="237" t="e">
        <f t="shared" ca="1" si="11"/>
        <v>#VALUE!</v>
      </c>
      <c r="Z41" s="171" t="e">
        <f t="shared" ca="1" si="12"/>
        <v>#VALUE!</v>
      </c>
      <c r="AA41" s="171" t="str">
        <f ca="1">[2]!YBHIST($F41,$I41,X$25,"sec","")</f>
        <v>E</v>
      </c>
      <c r="AB41" s="171" t="e">
        <f t="shared" ca="1" si="13"/>
        <v>#VALUE!</v>
      </c>
      <c r="AC41" s="245" t="e">
        <f t="shared" ca="1" si="20"/>
        <v>#VALUE!</v>
      </c>
      <c r="AD41" s="246">
        <f ca="1">VLOOKUP($I41, 'Barcap OAD'!$A:$S, $F$26, FALSE)</f>
        <v>5.4045230000000002</v>
      </c>
      <c r="AE41" s="243" t="e">
        <f t="shared" ca="1" si="7"/>
        <v>#VALUE!</v>
      </c>
      <c r="AF41" s="247" t="e">
        <f t="shared" ca="1" si="14"/>
        <v>#VALUE!</v>
      </c>
      <c r="AG41" s="237" t="e">
        <f t="shared" ca="1" si="21"/>
        <v>#VALUE!</v>
      </c>
      <c r="AH41" s="241" t="e">
        <f t="shared" ca="1" si="22"/>
        <v>#VALUE!</v>
      </c>
      <c r="AI41" s="237" t="e">
        <f t="shared" ca="1" si="23"/>
        <v>#VALUE!</v>
      </c>
      <c r="AJ41" s="241" t="e">
        <f t="shared" ca="1" si="24"/>
        <v>#VALUE!</v>
      </c>
      <c r="AK41" s="245" t="e">
        <f t="shared" ca="1" si="25"/>
        <v>#VALUE!</v>
      </c>
      <c r="AL41" s="248" t="e">
        <f t="shared" ca="1" si="26"/>
        <v>#VALUE!</v>
      </c>
      <c r="AM41" s="241" t="e">
        <f t="shared" ca="1" si="27"/>
        <v>#VALUE!</v>
      </c>
      <c r="AN41" s="237" t="e">
        <f ca="1">SUM(AL$28:AL41)</f>
        <v>#VALUE!</v>
      </c>
      <c r="AO41" s="203" t="e">
        <f t="shared" ca="1" si="28"/>
        <v>#VALUE!</v>
      </c>
      <c r="AP41" s="249" t="e">
        <f t="shared" ca="1" si="29"/>
        <v>#VALUE!</v>
      </c>
      <c r="AQ41" s="250" t="e">
        <f t="shared" ca="1" si="30"/>
        <v>#VALUE!</v>
      </c>
      <c r="AX41" s="206" t="str">
        <f ca="1">[2]!YBHIST($I$24,$I41,J$25,"sec","")</f>
        <v>E</v>
      </c>
      <c r="AY41" s="206" t="str">
        <f ca="1">[2]!YBPRICE($I$24,AX41&amp;"d","Market","AccruedInterest","Swap",$I41,"LMMSkew","","Model",100,"")</f>
        <v>E</v>
      </c>
      <c r="BA41" s="67">
        <f t="shared" ref="BA41" si="32">BA42-1</f>
        <v>-2</v>
      </c>
      <c r="BI41" s="517" t="e">
        <f t="shared" ca="1" si="5"/>
        <v>#VALUE!</v>
      </c>
      <c r="BJ41" s="517" t="e">
        <f ca="1">PRODUCT($BI$28:BI41)-1</f>
        <v>#VALUE!</v>
      </c>
      <c r="BK41" s="517" t="e">
        <f t="shared" ca="1" si="6"/>
        <v>#VALUE!</v>
      </c>
      <c r="BL41" s="517" t="e">
        <f ca="1">PRODUCT($BK$28:BK41)-1</f>
        <v>#VALUE!</v>
      </c>
    </row>
    <row r="42" spans="1:64" ht="15">
      <c r="A42" s="90"/>
      <c r="C42" s="222">
        <f t="shared" ref="C42" ca="1" si="33">I42+10</f>
        <v>42072</v>
      </c>
      <c r="D42" s="70">
        <f t="shared" ref="D42" ca="1" si="34">I42+35</f>
        <v>42097</v>
      </c>
      <c r="E42" s="70" t="str">
        <f t="shared" ref="E42" ca="1" si="35">"FNMA"&amp;TEXT($J$23,"0.0")&amp;"-TBA-"&amp;TEXT(C42,"mmm")</f>
        <v>FNMA3.0-TBA-Mar</v>
      </c>
      <c r="F42" s="70" t="str">
        <f t="shared" ref="F42" ca="1" si="36">"FNMA"&amp;TEXT($J$23,"0.0")&amp;"-TBA-"&amp;TEXT(D42,"mmm")</f>
        <v>FNMA3.0-TBA-Apr</v>
      </c>
      <c r="G42" s="70" t="str">
        <f t="shared" si="3"/>
        <v>FNMA3.0-TBA-GEN</v>
      </c>
      <c r="I42" s="133">
        <f ca="1">[2]!YBWORKDAY(EDATE(Base_Date, BA42), -1, "USD")</f>
        <v>42062</v>
      </c>
      <c r="J42" s="234" t="str">
        <f t="shared" ref="J42" ca="1" si="37">AX42</f>
        <v>E</v>
      </c>
      <c r="K42" s="237" t="e">
        <f t="shared" ref="K42" ca="1" si="38">AX42+AY42</f>
        <v>#VALUE!</v>
      </c>
      <c r="L42" s="237" t="e">
        <f t="shared" ref="L42" ca="1" si="39">K42-K41</f>
        <v>#VALUE!</v>
      </c>
      <c r="M42" s="238" t="str">
        <f ca="1">[2]!YBHIST($I$24,$I42,"LMMOAS","sec")</f>
        <v>E</v>
      </c>
      <c r="N42" s="239" t="str">
        <f ca="1">[2]!YBHIST($I$24,$I41,M$25,"sec","")</f>
        <v>E</v>
      </c>
      <c r="O42" s="240" t="str">
        <f ca="1">[2]!YBHIST("1 Month LIBOR",I42,"Yield","bmk","")</f>
        <v>E</v>
      </c>
      <c r="P42" s="237" t="e">
        <f t="shared" ref="P42" ca="1" si="40">K41-Q42</f>
        <v>#VALUE!</v>
      </c>
      <c r="Q42" s="171" t="str">
        <f ca="1">[2]!YBSCEN($I$24,$J41&amp;"d","Market",O$25,"Swap",$I41,"LMMSkew","","Model",100,0,29,"Gradual","ParShift|N",0,"Annualized ROR",O41,100,"",,,,"Default",,,,"Default",,)</f>
        <v>E</v>
      </c>
      <c r="R42" s="237" t="e">
        <f t="shared" ref="R42" ca="1" si="41">L42+P42</f>
        <v>#VALUE!</v>
      </c>
      <c r="S42" s="241" t="e">
        <f t="shared" ref="S42" ca="1" si="42">R42/K41</f>
        <v>#VALUE!</v>
      </c>
      <c r="T42" s="237" t="e">
        <f ca="1">SUM(R$28:R42)</f>
        <v>#VALUE!</v>
      </c>
      <c r="U42" s="241" t="e">
        <f t="shared" ref="U42" ca="1" si="43">BJ42</f>
        <v>#VALUE!</v>
      </c>
      <c r="V42" s="242">
        <f ca="1">VLOOKUP($I42, 'Barcap OAD'!$A:$Y, $F$24, FALSE)</f>
        <v>-29.2</v>
      </c>
      <c r="W42" s="243" t="e">
        <f t="shared" ref="W42" ca="1" si="44">K42/10000*V42</f>
        <v>#VALUE!</v>
      </c>
      <c r="X42" s="244" t="str">
        <f ca="1">[2]!YBHIST($E42,$I42,X$25,"sec","")</f>
        <v>E</v>
      </c>
      <c r="Y42" s="237" t="e">
        <f t="shared" ref="Y42" ca="1" si="45">X42-X41</f>
        <v>#VALUE!</v>
      </c>
      <c r="Z42" s="171" t="e">
        <f t="shared" ref="Z42" ca="1" si="46">X41-AA41</f>
        <v>#VALUE!</v>
      </c>
      <c r="AA42" s="171" t="str">
        <f ca="1">[2]!YBHIST($F42,$I42,X$25,"sec","")</f>
        <v>E</v>
      </c>
      <c r="AB42" s="171" t="e">
        <f t="shared" ref="AB42" ca="1" si="47">X41-Z42</f>
        <v>#VALUE!</v>
      </c>
      <c r="AC42" s="245" t="e">
        <f t="shared" ref="AC42" ca="1" si="48">Y42+Z42</f>
        <v>#VALUE!</v>
      </c>
      <c r="AD42" s="246">
        <f ca="1">VLOOKUP($I42, 'Barcap OAD'!$A:$S, $F$26, FALSE)</f>
        <v>6.1613049999999996</v>
      </c>
      <c r="AE42" s="243" t="e">
        <f t="shared" ref="AE42" ca="1" si="49">X42*AD42/10000</f>
        <v>#VALUE!</v>
      </c>
      <c r="AF42" s="247" t="e">
        <f t="shared" ref="AF42" ca="1" si="50">W42/AE42</f>
        <v>#VALUE!</v>
      </c>
      <c r="AG42" s="237" t="e">
        <f t="shared" ref="AG42" ca="1" si="51">-AC42*AF41</f>
        <v>#VALUE!</v>
      </c>
      <c r="AH42" s="241" t="e">
        <f t="shared" ref="AH42" ca="1" si="52">AG42/K41</f>
        <v>#VALUE!</v>
      </c>
      <c r="AI42" s="237" t="e">
        <f t="shared" ref="AI42" ca="1" si="53">AL42+AK42</f>
        <v>#VALUE!</v>
      </c>
      <c r="AJ42" s="241" t="e">
        <f t="shared" ref="AJ42" ca="1" si="54">AF42-AF41</f>
        <v>#VALUE!</v>
      </c>
      <c r="AK42" s="245" t="e">
        <f t="shared" ref="AK42" ca="1" si="55">(AJ42*Y42)/2</f>
        <v>#VALUE!</v>
      </c>
      <c r="AL42" s="248" t="e">
        <f t="shared" ref="AL42" ca="1" si="56">AG42+R42</f>
        <v>#VALUE!</v>
      </c>
      <c r="AM42" s="241" t="e">
        <f t="shared" ref="AM42" ca="1" si="57">AL42/K41</f>
        <v>#VALUE!</v>
      </c>
      <c r="AN42" s="237" t="e">
        <f ca="1">SUM(AL$28:AL42)</f>
        <v>#VALUE!</v>
      </c>
      <c r="AO42" s="203" t="e">
        <f t="shared" ref="AO42" ca="1" si="58">BL42</f>
        <v>#VALUE!</v>
      </c>
      <c r="AP42" s="249" t="e">
        <f t="shared" ref="AP42" ca="1" si="59">(Z42*AF42*-1)+P42</f>
        <v>#VALUE!</v>
      </c>
      <c r="AQ42" s="250" t="e">
        <f t="shared" ref="AQ42" ca="1" si="60">AP42/K41</f>
        <v>#VALUE!</v>
      </c>
      <c r="AX42" s="206" t="str">
        <f ca="1">[2]!YBHIST($I$24,$I42,J$25,"sec","")</f>
        <v>E</v>
      </c>
      <c r="AY42" s="206" t="str">
        <f ca="1">[2]!YBPRICE($I$24,AX42&amp;"d","Market","AccruedInterest","Swap",$I42,"LMMSkew","","Model",100,"")</f>
        <v>E</v>
      </c>
      <c r="BA42" s="67">
        <f t="shared" si="4"/>
        <v>-1</v>
      </c>
      <c r="BI42" s="517" t="e">
        <f t="shared" ref="BI42" ca="1" si="61">1+S42</f>
        <v>#VALUE!</v>
      </c>
      <c r="BJ42" s="517" t="e">
        <f ca="1">PRODUCT($BI$28:BI42)-1</f>
        <v>#VALUE!</v>
      </c>
      <c r="BK42" s="517" t="e">
        <f t="shared" ref="BK42" ca="1" si="62">1+AM42</f>
        <v>#VALUE!</v>
      </c>
      <c r="BL42" s="517" t="e">
        <f ca="1">PRODUCT($BK$28:BK42)-1</f>
        <v>#VALUE!</v>
      </c>
    </row>
    <row r="43" spans="1:64" ht="15">
      <c r="A43" s="90"/>
      <c r="C43" s="222">
        <f t="shared" ref="C43" ca="1" si="63">I43+10</f>
        <v>42104</v>
      </c>
      <c r="D43" s="70">
        <f t="shared" ref="D43" ca="1" si="64">I43+35</f>
        <v>42129</v>
      </c>
      <c r="E43" s="70" t="str">
        <f t="shared" ref="E43" ca="1" si="65">"FNMA"&amp;TEXT($J$23,"0.0")&amp;"-TBA-"&amp;TEXT(C43,"mmm")</f>
        <v>FNMA3.0-TBA-Apr</v>
      </c>
      <c r="F43" s="70" t="str">
        <f t="shared" ref="F43" ca="1" si="66">"FNMA"&amp;TEXT($J$23,"0.0")&amp;"-TBA-"&amp;TEXT(D43,"mmm")</f>
        <v>FNMA3.0-TBA-May</v>
      </c>
      <c r="G43" s="70" t="str">
        <f t="shared" si="3"/>
        <v>FNMA3.0-TBA-GEN</v>
      </c>
      <c r="I43" s="149">
        <f ca="1">[2]!YBWORKDAY(EDATE(Base_Date, BA43), -1, "USD")</f>
        <v>42094</v>
      </c>
      <c r="J43" s="271" t="str">
        <f t="shared" ref="J43" ca="1" si="67">AX43</f>
        <v>E</v>
      </c>
      <c r="K43" s="272" t="e">
        <f t="shared" ref="K43" ca="1" si="68">AX43+AY43</f>
        <v>#VALUE!</v>
      </c>
      <c r="L43" s="272" t="e">
        <f t="shared" ref="L43" ca="1" si="69">K43-K42</f>
        <v>#VALUE!</v>
      </c>
      <c r="M43" s="273" t="str">
        <f ca="1">[2]!YBHIST($I$24,$I43,"LMMOAS","sec")</f>
        <v>E</v>
      </c>
      <c r="N43" s="274" t="str">
        <f ca="1">[2]!YBHIST($I$24,$I42,M$25,"sec","")</f>
        <v>E</v>
      </c>
      <c r="O43" s="275" t="str">
        <f ca="1">[2]!YBHIST("1 Month LIBOR",I43,"Yield","bmk","")</f>
        <v>E</v>
      </c>
      <c r="P43" s="272" t="e">
        <f t="shared" ref="P43" ca="1" si="70">K42-Q43</f>
        <v>#VALUE!</v>
      </c>
      <c r="Q43" s="276" t="str">
        <f ca="1">[2]!YBSCEN($I$24,$J42&amp;"d","Market",O$25,"Swap",$I42,"LMMSkew","","Model",100,0,29,"Gradual","ParShift|N",0,"Annualized ROR",O42,100,"",,,,"Default",,,,"Default",,)</f>
        <v>E</v>
      </c>
      <c r="R43" s="272" t="e">
        <f t="shared" ref="R43" ca="1" si="71">L43+P43</f>
        <v>#VALUE!</v>
      </c>
      <c r="S43" s="277" t="e">
        <f t="shared" ref="S43" ca="1" si="72">R43/K42</f>
        <v>#VALUE!</v>
      </c>
      <c r="T43" s="272" t="e">
        <f ca="1">SUM(R$28:R43)</f>
        <v>#VALUE!</v>
      </c>
      <c r="U43" s="277" t="e">
        <f t="shared" ref="U43" ca="1" si="73">BJ43</f>
        <v>#VALUE!</v>
      </c>
      <c r="V43" s="278">
        <f ca="1">VLOOKUP($I43, 'Barcap OAD'!$A:$Y, $F$24, FALSE)</f>
        <v>-29.1</v>
      </c>
      <c r="W43" s="279" t="e">
        <f t="shared" ref="W43" ca="1" si="74">K43/10000*V43</f>
        <v>#VALUE!</v>
      </c>
      <c r="X43" s="280" t="str">
        <f ca="1">[2]!YBHIST($E43,$I43,X$25,"sec","")</f>
        <v>E</v>
      </c>
      <c r="Y43" s="272" t="e">
        <f t="shared" ref="Y43" ca="1" si="75">X43-X42</f>
        <v>#VALUE!</v>
      </c>
      <c r="Z43" s="276" t="e">
        <f t="shared" ref="Z43" ca="1" si="76">X42-AA42</f>
        <v>#VALUE!</v>
      </c>
      <c r="AA43" s="276" t="str">
        <f ca="1">[2]!YBHIST($F43,$I43,X$25,"sec","")</f>
        <v>E</v>
      </c>
      <c r="AB43" s="276" t="e">
        <f t="shared" ref="AB43" ca="1" si="77">X42-Z43</f>
        <v>#VALUE!</v>
      </c>
      <c r="AC43" s="281" t="e">
        <f t="shared" ref="AC43" ca="1" si="78">Y43+Z43</f>
        <v>#VALUE!</v>
      </c>
      <c r="AD43" s="282">
        <f ca="1">VLOOKUP($I43, 'Barcap OAD'!$A:$S, $F$26, FALSE)</f>
        <v>5.6016069999999996</v>
      </c>
      <c r="AE43" s="279" t="e">
        <f t="shared" ref="AE43" ca="1" si="79">X43*AD43/10000</f>
        <v>#VALUE!</v>
      </c>
      <c r="AF43" s="283" t="e">
        <f t="shared" ref="AF43" ca="1" si="80">W43/AE43</f>
        <v>#VALUE!</v>
      </c>
      <c r="AG43" s="272" t="e">
        <f t="shared" ref="AG43" ca="1" si="81">-AC43*AF42</f>
        <v>#VALUE!</v>
      </c>
      <c r="AH43" s="277" t="e">
        <f t="shared" ref="AH43" ca="1" si="82">AG43/K42</f>
        <v>#VALUE!</v>
      </c>
      <c r="AI43" s="272" t="e">
        <f t="shared" ref="AI43" ca="1" si="83">AL43+AK43</f>
        <v>#VALUE!</v>
      </c>
      <c r="AJ43" s="277" t="e">
        <f t="shared" ref="AJ43" ca="1" si="84">AF43-AF42</f>
        <v>#VALUE!</v>
      </c>
      <c r="AK43" s="281" t="e">
        <f t="shared" ref="AK43" ca="1" si="85">(AJ43*Y43)/2</f>
        <v>#VALUE!</v>
      </c>
      <c r="AL43" s="284" t="e">
        <f t="shared" ref="AL43" ca="1" si="86">AG43+R43</f>
        <v>#VALUE!</v>
      </c>
      <c r="AM43" s="277" t="e">
        <f t="shared" ref="AM43" ca="1" si="87">AL43/K42</f>
        <v>#VALUE!</v>
      </c>
      <c r="AN43" s="272" t="e">
        <f ca="1">SUM(AL$28:AL43)</f>
        <v>#VALUE!</v>
      </c>
      <c r="AO43" s="285" t="e">
        <f t="shared" ref="AO43" ca="1" si="88">BL43</f>
        <v>#VALUE!</v>
      </c>
      <c r="AP43" s="286" t="e">
        <f t="shared" ref="AP43" ca="1" si="89">(Z43*AF43*-1)+P43</f>
        <v>#VALUE!</v>
      </c>
      <c r="AQ43" s="287" t="e">
        <f t="shared" ref="AQ43" ca="1" si="90">AP43/K42</f>
        <v>#VALUE!</v>
      </c>
      <c r="AX43" s="206" t="str">
        <f ca="1">[2]!YBHIST($I$24,$I43,J$25,"sec","")</f>
        <v>E</v>
      </c>
      <c r="AY43" s="206" t="str">
        <f ca="1">[2]!YBPRICE($I$24,AX43&amp;"d","Market","AccruedInterest","Swap",$I43,"LMMSkew","","Model",100,"")</f>
        <v>E</v>
      </c>
      <c r="BA43" s="67">
        <v>0</v>
      </c>
      <c r="BI43" s="517" t="e">
        <f t="shared" ref="BI43" ca="1" si="91">1+S43</f>
        <v>#VALUE!</v>
      </c>
      <c r="BJ43" s="517" t="e">
        <f ca="1">PRODUCT($BI$28:BI43)-1</f>
        <v>#VALUE!</v>
      </c>
      <c r="BK43" s="517" t="e">
        <f t="shared" ref="BK43" ca="1" si="92">1+AM43</f>
        <v>#VALUE!</v>
      </c>
      <c r="BL43" s="517" t="e">
        <f ca="1">PRODUCT($BK$28:BK43)-1</f>
        <v>#VALUE!</v>
      </c>
    </row>
    <row r="85" spans="1:64" ht="21">
      <c r="L85" s="642" t="s">
        <v>233</v>
      </c>
      <c r="M85" s="642"/>
      <c r="N85" s="642"/>
      <c r="O85" s="642"/>
      <c r="P85" s="642"/>
      <c r="Q85" s="642"/>
      <c r="R85" s="642"/>
      <c r="S85" s="642"/>
      <c r="T85" s="642"/>
      <c r="U85" s="642"/>
      <c r="V85" s="642"/>
      <c r="W85" s="642"/>
      <c r="X85" s="642"/>
      <c r="Y85" s="642"/>
      <c r="Z85" s="642"/>
      <c r="AA85" s="642"/>
      <c r="AB85" s="642"/>
      <c r="AC85" s="642"/>
      <c r="AD85" s="642"/>
      <c r="AE85" s="642"/>
      <c r="AF85" s="642"/>
      <c r="AG85" s="642"/>
      <c r="AH85" s="642"/>
      <c r="AI85" s="642"/>
      <c r="AJ85" s="642"/>
      <c r="AK85" s="642"/>
      <c r="AL85" s="642"/>
      <c r="AM85" s="642"/>
      <c r="AN85" s="642"/>
      <c r="AO85" s="642"/>
      <c r="AP85" s="642"/>
      <c r="AQ85" s="642"/>
    </row>
    <row r="86" spans="1:64" ht="13.5" thickBot="1"/>
    <row r="87" spans="1:64" s="330" customFormat="1" ht="13.5" thickTop="1"/>
    <row r="89" spans="1:64" ht="15">
      <c r="E89" s="67" t="s">
        <v>254</v>
      </c>
      <c r="F89" s="67">
        <f>MATCH(I89, 'Barcap OAD'!$A$1:$Y$1, 0)</f>
        <v>20</v>
      </c>
      <c r="I89" s="75" t="s">
        <v>275</v>
      </c>
    </row>
    <row r="90" spans="1:64" s="76" customFormat="1" ht="8.25" hidden="1" customHeight="1">
      <c r="J90" s="76" t="s">
        <v>7</v>
      </c>
      <c r="L90" s="76" t="s">
        <v>8</v>
      </c>
      <c r="M90" s="76" t="s">
        <v>9</v>
      </c>
      <c r="O90" s="76" t="s">
        <v>231</v>
      </c>
      <c r="W90" s="76" t="s">
        <v>11</v>
      </c>
      <c r="X90" s="76" t="s">
        <v>7</v>
      </c>
      <c r="Y90" s="76" t="s">
        <v>7</v>
      </c>
    </row>
    <row r="91" spans="1:64" ht="22.5" customHeight="1">
      <c r="I91" s="78"/>
      <c r="J91" s="633" t="s">
        <v>67</v>
      </c>
      <c r="K91" s="634"/>
      <c r="L91" s="634"/>
      <c r="M91" s="634"/>
      <c r="N91" s="634"/>
      <c r="O91" s="634"/>
      <c r="P91" s="634"/>
      <c r="Q91" s="634"/>
      <c r="R91" s="634"/>
      <c r="S91" s="634"/>
      <c r="T91" s="634"/>
      <c r="U91" s="634"/>
      <c r="V91" s="634"/>
      <c r="W91" s="634"/>
      <c r="X91" s="635" t="s">
        <v>90</v>
      </c>
      <c r="Y91" s="634"/>
      <c r="Z91" s="634"/>
      <c r="AA91" s="634"/>
      <c r="AB91" s="634"/>
      <c r="AC91" s="634"/>
      <c r="AD91" s="634"/>
      <c r="AE91" s="636"/>
      <c r="AF91" s="637" t="s">
        <v>151</v>
      </c>
      <c r="AG91" s="638"/>
      <c r="AH91" s="638"/>
      <c r="AI91" s="638"/>
      <c r="AJ91" s="638"/>
      <c r="AK91" s="638"/>
      <c r="AL91" s="639" t="s">
        <v>150</v>
      </c>
      <c r="AM91" s="640"/>
      <c r="AN91" s="640"/>
      <c r="AO91" s="640"/>
      <c r="AP91" s="640"/>
      <c r="AQ91" s="641"/>
    </row>
    <row r="92" spans="1:64" s="68" customFormat="1" ht="46.5" customHeight="1">
      <c r="A92" s="68" t="s">
        <v>12</v>
      </c>
      <c r="B92" s="68" t="s">
        <v>13</v>
      </c>
      <c r="C92" s="68" t="s">
        <v>14</v>
      </c>
      <c r="D92" s="68" t="s">
        <v>15</v>
      </c>
      <c r="E92" s="68" t="s">
        <v>16</v>
      </c>
      <c r="F92" s="68" t="s">
        <v>17</v>
      </c>
      <c r="G92" s="68" t="s">
        <v>18</v>
      </c>
      <c r="I92" s="143" t="s">
        <v>19</v>
      </c>
      <c r="J92" s="143" t="s">
        <v>68</v>
      </c>
      <c r="K92" s="144" t="s">
        <v>157</v>
      </c>
      <c r="L92" s="144" t="s">
        <v>188</v>
      </c>
      <c r="M92" s="145" t="s">
        <v>8</v>
      </c>
      <c r="N92" s="144" t="s">
        <v>70</v>
      </c>
      <c r="O92" s="144" t="s">
        <v>123</v>
      </c>
      <c r="P92" s="144" t="s">
        <v>154</v>
      </c>
      <c r="Q92" s="144" t="s">
        <v>122</v>
      </c>
      <c r="R92" s="144" t="s">
        <v>147</v>
      </c>
      <c r="S92" s="145" t="s">
        <v>148</v>
      </c>
      <c r="T92" s="144" t="s">
        <v>145</v>
      </c>
      <c r="U92" s="145" t="s">
        <v>71</v>
      </c>
      <c r="V92" s="144" t="s">
        <v>269</v>
      </c>
      <c r="W92" s="144" t="s">
        <v>72</v>
      </c>
      <c r="X92" s="213" t="s">
        <v>68</v>
      </c>
      <c r="Y92" s="214" t="s">
        <v>69</v>
      </c>
      <c r="Z92" s="214" t="s">
        <v>186</v>
      </c>
      <c r="AA92" s="215" t="s">
        <v>73</v>
      </c>
      <c r="AB92" s="214" t="s">
        <v>122</v>
      </c>
      <c r="AC92" s="214" t="s">
        <v>160</v>
      </c>
      <c r="AD92" s="214" t="s">
        <v>269</v>
      </c>
      <c r="AE92" s="214" t="s">
        <v>72</v>
      </c>
      <c r="AF92" s="146" t="s">
        <v>146</v>
      </c>
      <c r="AG92" s="147" t="s">
        <v>149</v>
      </c>
      <c r="AH92" s="147" t="s">
        <v>189</v>
      </c>
      <c r="AI92" s="190" t="s">
        <v>105</v>
      </c>
      <c r="AJ92" s="147" t="s">
        <v>74</v>
      </c>
      <c r="AK92" s="190" t="s">
        <v>91</v>
      </c>
      <c r="AL92" s="201" t="s">
        <v>155</v>
      </c>
      <c r="AM92" s="196" t="s">
        <v>76</v>
      </c>
      <c r="AN92" s="197" t="s">
        <v>145</v>
      </c>
      <c r="AO92" s="196" t="s">
        <v>71</v>
      </c>
      <c r="AP92" s="195" t="s">
        <v>154</v>
      </c>
      <c r="AQ92" s="198" t="s">
        <v>156</v>
      </c>
      <c r="AX92" s="529" t="s">
        <v>153</v>
      </c>
      <c r="AY92" s="529" t="s">
        <v>152</v>
      </c>
      <c r="BI92" s="643" t="s">
        <v>271</v>
      </c>
      <c r="BJ92" s="643"/>
      <c r="BK92" s="643" t="s">
        <v>272</v>
      </c>
      <c r="BL92" s="643"/>
    </row>
    <row r="93" spans="1:64" ht="14.25" hidden="1" customHeight="1">
      <c r="C93" s="222">
        <f t="shared" ref="C93:C106" ca="1" si="93">I93+10</f>
        <v>41649</v>
      </c>
      <c r="D93" s="70">
        <f t="shared" ref="D93:D106" ca="1" si="94">I93+35</f>
        <v>41674</v>
      </c>
      <c r="E93" s="70" t="str">
        <f t="shared" ref="E93:F101" ca="1" si="95">"FNMA"&amp;TEXT($J$23,"0.0")&amp;"-TBA-"&amp;TEXT(C93,"mmm")</f>
        <v>FNMA3.0-TBA-Jan</v>
      </c>
      <c r="F93" s="70" t="str">
        <f t="shared" ca="1" si="95"/>
        <v>FNMA3.0-TBA-Feb</v>
      </c>
      <c r="G93" s="70" t="str">
        <f t="shared" ref="G93:G108" si="96">"FNMA"&amp;TEXT($J$23,"0.0")&amp;"-TBA-GEN"</f>
        <v>FNMA3.0-TBA-GEN</v>
      </c>
      <c r="I93" s="133">
        <f ca="1">[2]!YBWORKDAY(EDATE(Base_Date, BA93), -1, "USD")</f>
        <v>41639</v>
      </c>
      <c r="J93" s="217"/>
      <c r="K93" s="80"/>
      <c r="L93" s="80"/>
      <c r="M93" s="81"/>
      <c r="N93" s="73"/>
      <c r="O93" s="170"/>
      <c r="P93" s="80"/>
      <c r="Q93" s="82"/>
      <c r="R93" s="80"/>
      <c r="S93" s="83"/>
      <c r="T93" s="80"/>
      <c r="U93" s="83"/>
      <c r="V93" s="84"/>
      <c r="W93" s="172"/>
      <c r="X93" s="185"/>
      <c r="Y93" s="80"/>
      <c r="Z93" s="82"/>
      <c r="AA93" s="82"/>
      <c r="AB93" s="82"/>
      <c r="AC93" s="187"/>
      <c r="AD93" s="189"/>
      <c r="AE93" s="172"/>
      <c r="AF93" s="86"/>
      <c r="AG93" s="80"/>
      <c r="AH93" s="83"/>
      <c r="AI93" s="80"/>
      <c r="AJ93" s="83"/>
      <c r="AK93" s="187"/>
      <c r="AL93" s="192"/>
      <c r="AM93" s="83"/>
      <c r="AN93" s="80"/>
      <c r="AO93" s="109"/>
      <c r="AP93" s="194"/>
      <c r="AQ93" s="200"/>
      <c r="AX93" s="67" t="str">
        <f ca="1">[2]!YBHIST($I$89,$I93,J$25,"sec","")</f>
        <v>E</v>
      </c>
      <c r="AY93" s="67" t="str">
        <f ca="1">[2]!YBPRICE($I$89,AX93&amp;"d","Market","AccruedInterest","Swap",$I93,"LMMSkew","","Model",100,"")</f>
        <v>E</v>
      </c>
      <c r="BA93" s="67">
        <f t="shared" ref="BA93:BA108" si="97">BA28</f>
        <v>-15</v>
      </c>
      <c r="BI93" s="517">
        <f t="shared" ref="BI93:BI106" si="98">1+S93</f>
        <v>1</v>
      </c>
      <c r="BJ93" s="517">
        <f>PRODUCT($BI$93:BI93)-1</f>
        <v>0</v>
      </c>
      <c r="BK93" s="517">
        <f t="shared" ref="BK93:BK106" si="99">1+AM93</f>
        <v>1</v>
      </c>
      <c r="BL93" s="517">
        <f>PRODUCT($BK$93:BK93)-1</f>
        <v>0</v>
      </c>
    </row>
    <row r="94" spans="1:64" ht="15" hidden="1">
      <c r="C94" s="222">
        <f t="shared" ca="1" si="93"/>
        <v>41680</v>
      </c>
      <c r="D94" s="70">
        <f t="shared" ca="1" si="94"/>
        <v>41705</v>
      </c>
      <c r="E94" s="70" t="str">
        <f t="shared" ca="1" si="95"/>
        <v>FNMA3.0-TBA-Feb</v>
      </c>
      <c r="F94" s="70" t="str">
        <f t="shared" ca="1" si="95"/>
        <v>FNMA3.0-TBA-Mar</v>
      </c>
      <c r="G94" s="70" t="str">
        <f t="shared" si="96"/>
        <v>FNMA3.0-TBA-GEN</v>
      </c>
      <c r="I94" s="133">
        <f ca="1">[2]!YBWORKDAY(EDATE(Base_Date, BA94), -1, "USD")</f>
        <v>41670</v>
      </c>
      <c r="J94" s="331"/>
      <c r="K94" s="332"/>
      <c r="L94" s="332"/>
      <c r="M94" s="333"/>
      <c r="N94" s="334"/>
      <c r="O94" s="335"/>
      <c r="P94" s="332"/>
      <c r="Q94" s="336"/>
      <c r="R94" s="332"/>
      <c r="S94" s="337"/>
      <c r="T94" s="332"/>
      <c r="U94" s="337"/>
      <c r="V94" s="338"/>
      <c r="W94" s="339"/>
      <c r="X94" s="340" t="str">
        <f ca="1">[2]!YBHIST($E94,$I94,X$25,"sec","")</f>
        <v>E</v>
      </c>
      <c r="Y94" s="332" t="e">
        <f t="shared" ref="Y94:Y106" ca="1" si="100">X94-X93</f>
        <v>#VALUE!</v>
      </c>
      <c r="Z94" s="336">
        <f t="shared" ref="Z94:Z106" si="101">X93-AA93</f>
        <v>0</v>
      </c>
      <c r="AA94" s="336" t="str">
        <f ca="1">[2]!YBHIST($F94,$I94,X$25,"sec","")</f>
        <v>E</v>
      </c>
      <c r="AB94" s="336"/>
      <c r="AC94" s="341"/>
      <c r="AD94" s="342">
        <f ca="1">VLOOKUP($I94, 'Barcap OAD'!$A:$S, $F$26, FALSE)</f>
        <v>7.5514489999999999</v>
      </c>
      <c r="AE94" s="339" t="e">
        <f t="shared" ref="AE94:AE106" ca="1" si="102">X94*AD94/10000</f>
        <v>#VALUE!</v>
      </c>
      <c r="AF94" s="343"/>
      <c r="AG94" s="332"/>
      <c r="AH94" s="337"/>
      <c r="AI94" s="332"/>
      <c r="AJ94" s="337"/>
      <c r="AK94" s="341"/>
      <c r="AL94" s="344"/>
      <c r="AM94" s="337"/>
      <c r="AN94" s="332"/>
      <c r="AO94" s="345"/>
      <c r="AP94" s="346"/>
      <c r="AQ94" s="347"/>
      <c r="AX94" s="67" t="str">
        <f ca="1">[2]!YBHIST($I$89,$I94,J$25,"sec","")</f>
        <v>E</v>
      </c>
      <c r="AY94" s="67" t="str">
        <f ca="1">[2]!YBPRICE($I$89,AX94&amp;"d","Market","AccruedInterest","Swap",$I94,"LMMSkew","","Model",100,"")</f>
        <v>E</v>
      </c>
      <c r="BA94" s="67">
        <f t="shared" si="97"/>
        <v>-14</v>
      </c>
      <c r="BI94" s="517">
        <f t="shared" si="98"/>
        <v>1</v>
      </c>
      <c r="BJ94" s="517">
        <f>PRODUCT($BI$93:BI94)-1</f>
        <v>0</v>
      </c>
      <c r="BK94" s="517">
        <f t="shared" si="99"/>
        <v>1</v>
      </c>
      <c r="BL94" s="517">
        <f>PRODUCT($BK$93:BK94)-1</f>
        <v>0</v>
      </c>
    </row>
    <row r="95" spans="1:64" ht="15">
      <c r="C95" s="222">
        <f t="shared" ca="1" si="93"/>
        <v>41708</v>
      </c>
      <c r="D95" s="70">
        <f t="shared" ca="1" si="94"/>
        <v>41733</v>
      </c>
      <c r="E95" s="70" t="str">
        <f t="shared" ca="1" si="95"/>
        <v>FNMA3.0-TBA-Mar</v>
      </c>
      <c r="F95" s="70" t="str">
        <f t="shared" ca="1" si="95"/>
        <v>FNMA3.0-TBA-Apr</v>
      </c>
      <c r="G95" s="70" t="str">
        <f t="shared" si="96"/>
        <v>FNMA3.0-TBA-GEN</v>
      </c>
      <c r="I95" s="133">
        <f ca="1">[2]!YBWORKDAY(EDATE(Base_Date, BA95), -1, "USD")</f>
        <v>41698</v>
      </c>
      <c r="J95" s="331" t="str">
        <f t="shared" ref="J95:J106" ca="1" si="103">AX95</f>
        <v>E</v>
      </c>
      <c r="K95" s="332" t="e">
        <f t="shared" ref="K95:K106" ca="1" si="104">AX95+AY95</f>
        <v>#VALUE!</v>
      </c>
      <c r="L95" s="332"/>
      <c r="M95" s="333" t="str">
        <f ca="1">[2]!YBHIST($I$89,$I95,"LMMOAS","sec")</f>
        <v>E</v>
      </c>
      <c r="N95" s="334" t="str">
        <f ca="1">[2]!YBHIST($I$89,$I94,M$25,"sec","")</f>
        <v>E</v>
      </c>
      <c r="O95" s="335" t="str">
        <f ca="1">[2]!YBHIST("1 Month LIBOR",I95,"Yield","bmk","")</f>
        <v>E</v>
      </c>
      <c r="P95" s="332"/>
      <c r="Q95" s="336"/>
      <c r="R95" s="332"/>
      <c r="S95" s="337"/>
      <c r="T95" s="332"/>
      <c r="U95" s="337"/>
      <c r="V95" s="338">
        <f ca="1">VLOOKUP($I95, 'Barcap OAD'!$A:$Y, $F$89, FALSE)</f>
        <v>-1.5</v>
      </c>
      <c r="W95" s="339" t="e">
        <f t="shared" ref="W95:W106" ca="1" si="105">K95/10000*V95</f>
        <v>#VALUE!</v>
      </c>
      <c r="X95" s="340" t="str">
        <f ca="1">[2]!YBHIST($E95,$I95,X$25,"sec","")</f>
        <v>E</v>
      </c>
      <c r="Y95" s="332" t="e">
        <f t="shared" ca="1" si="100"/>
        <v>#VALUE!</v>
      </c>
      <c r="Z95" s="336" t="e">
        <f t="shared" ca="1" si="101"/>
        <v>#VALUE!</v>
      </c>
      <c r="AA95" s="336" t="str">
        <f ca="1">[2]!YBHIST($F95,$I95,X$25,"sec","")</f>
        <v>E</v>
      </c>
      <c r="AB95" s="336" t="e">
        <f t="shared" ref="AB95:AB106" ca="1" si="106">X94-Z95</f>
        <v>#VALUE!</v>
      </c>
      <c r="AC95" s="341"/>
      <c r="AD95" s="342">
        <f ca="1">VLOOKUP($I95, 'Barcap OAD'!$A:$S, $F$26, FALSE)</f>
        <v>7.6578980000000003</v>
      </c>
      <c r="AE95" s="339" t="e">
        <f t="shared" ca="1" si="102"/>
        <v>#VALUE!</v>
      </c>
      <c r="AF95" s="343" t="e">
        <f t="shared" ref="AF95:AF106" ca="1" si="107">W95/AE95</f>
        <v>#VALUE!</v>
      </c>
      <c r="AG95" s="332"/>
      <c r="AH95" s="337"/>
      <c r="AI95" s="332"/>
      <c r="AJ95" s="337"/>
      <c r="AK95" s="341"/>
      <c r="AL95" s="344"/>
      <c r="AM95" s="337"/>
      <c r="AN95" s="332"/>
      <c r="AO95" s="345"/>
      <c r="AP95" s="346"/>
      <c r="AQ95" s="347"/>
      <c r="AX95" s="67" t="str">
        <f ca="1">[2]!YBHIST($I$89,$I95,J$25,"sec","")</f>
        <v>E</v>
      </c>
      <c r="AY95" s="67" t="str">
        <f ca="1">[2]!YBPRICE($I$89,AX95&amp;"d","Market","AccruedInterest","Swap",$I95,"LMMSkew","","Model",100,"")</f>
        <v>E</v>
      </c>
      <c r="BA95" s="67">
        <f t="shared" si="97"/>
        <v>-13</v>
      </c>
      <c r="BI95" s="517">
        <f t="shared" si="98"/>
        <v>1</v>
      </c>
      <c r="BJ95" s="517">
        <f>PRODUCT($BI$93:BI95)-1</f>
        <v>0</v>
      </c>
      <c r="BK95" s="517">
        <f t="shared" si="99"/>
        <v>1</v>
      </c>
      <c r="BL95" s="517">
        <f>PRODUCT($BK$93:BK95)-1</f>
        <v>0</v>
      </c>
    </row>
    <row r="96" spans="1:64" ht="15">
      <c r="C96" s="222">
        <f t="shared" ca="1" si="93"/>
        <v>41739</v>
      </c>
      <c r="D96" s="70">
        <f t="shared" ca="1" si="94"/>
        <v>41764</v>
      </c>
      <c r="E96" s="70" t="str">
        <f t="shared" ca="1" si="95"/>
        <v>FNMA3.0-TBA-Apr</v>
      </c>
      <c r="F96" s="70" t="str">
        <f t="shared" ca="1" si="95"/>
        <v>FNMA3.0-TBA-May</v>
      </c>
      <c r="G96" s="70" t="str">
        <f t="shared" si="96"/>
        <v>FNMA3.0-TBA-GEN</v>
      </c>
      <c r="I96" s="133">
        <f ca="1">[2]!YBWORKDAY(EDATE(Base_Date, BA96), -1, "USD")</f>
        <v>41729</v>
      </c>
      <c r="J96" s="331" t="str">
        <f t="shared" ca="1" si="103"/>
        <v>E</v>
      </c>
      <c r="K96" s="332" t="e">
        <f t="shared" ca="1" si="104"/>
        <v>#VALUE!</v>
      </c>
      <c r="L96" s="332" t="e">
        <f t="shared" ref="L96:L106" ca="1" si="108">K96-K95</f>
        <v>#VALUE!</v>
      </c>
      <c r="M96" s="333" t="str">
        <f ca="1">[2]!YBHIST($I$89,$I96,"LMMOAS","sec")</f>
        <v>E</v>
      </c>
      <c r="N96" s="334" t="str">
        <f ca="1">[2]!YBHIST($I$89,$I95,M$25,"sec","")</f>
        <v>E</v>
      </c>
      <c r="O96" s="335" t="str">
        <f ca="1">[2]!YBHIST("1 Month LIBOR",I96,"Yield","bmk","")</f>
        <v>E</v>
      </c>
      <c r="P96" s="332" t="e">
        <f t="shared" ref="P96:P106" ca="1" si="109">K95-Q96</f>
        <v>#VALUE!</v>
      </c>
      <c r="Q96" s="336" t="str">
        <f ca="1">[2]!YBSCEN($I$89,$J95&amp;"d","Market",O$25,"Swap",$I95,"LMMSkew","","Model",100,0,29,"Gradual","ParShift|N",0,"Annualized ROR",O95,100,"",,,,"Default",,,,"Default",,)</f>
        <v>E</v>
      </c>
      <c r="R96" s="332" t="e">
        <f t="shared" ref="R96:R106" ca="1" si="110">L96+P96</f>
        <v>#VALUE!</v>
      </c>
      <c r="S96" s="337" t="e">
        <f t="shared" ref="S96:S106" ca="1" si="111">R96/K95</f>
        <v>#VALUE!</v>
      </c>
      <c r="T96" s="332" t="e">
        <f ca="1">SUM(R$93:R96)</f>
        <v>#VALUE!</v>
      </c>
      <c r="U96" s="337" t="e">
        <f t="shared" ref="U96:U106" ca="1" si="112">BJ96</f>
        <v>#VALUE!</v>
      </c>
      <c r="V96" s="338">
        <f ca="1">VLOOKUP($I96, 'Barcap OAD'!$A:$Y, $F$89, FALSE)</f>
        <v>-1.3</v>
      </c>
      <c r="W96" s="339" t="e">
        <f t="shared" ca="1" si="105"/>
        <v>#VALUE!</v>
      </c>
      <c r="X96" s="340" t="str">
        <f ca="1">[2]!YBHIST($E96,$I96,X$25,"sec","")</f>
        <v>E</v>
      </c>
      <c r="Y96" s="332" t="e">
        <f t="shared" ca="1" si="100"/>
        <v>#VALUE!</v>
      </c>
      <c r="Z96" s="336" t="e">
        <f t="shared" ca="1" si="101"/>
        <v>#VALUE!</v>
      </c>
      <c r="AA96" s="336" t="str">
        <f ca="1">[2]!YBHIST($F96,$I96,X$25,"sec","")</f>
        <v>E</v>
      </c>
      <c r="AB96" s="336" t="e">
        <f t="shared" ca="1" si="106"/>
        <v>#VALUE!</v>
      </c>
      <c r="AC96" s="341" t="e">
        <f t="shared" ref="AC96:AC106" ca="1" si="113">Y96+Z96</f>
        <v>#VALUE!</v>
      </c>
      <c r="AD96" s="342">
        <f ca="1">VLOOKUP($I96, 'Barcap OAD'!$A:$S, $F$26, FALSE)</f>
        <v>7.6721079999999997</v>
      </c>
      <c r="AE96" s="339" t="e">
        <f t="shared" ca="1" si="102"/>
        <v>#VALUE!</v>
      </c>
      <c r="AF96" s="343" t="e">
        <f t="shared" ca="1" si="107"/>
        <v>#VALUE!</v>
      </c>
      <c r="AG96" s="332" t="e">
        <f t="shared" ref="AG96:AG106" ca="1" si="114">-AC96*AF95</f>
        <v>#VALUE!</v>
      </c>
      <c r="AH96" s="337" t="e">
        <f t="shared" ref="AH96:AH106" ca="1" si="115">AG96/K95</f>
        <v>#VALUE!</v>
      </c>
      <c r="AI96" s="332" t="e">
        <f t="shared" ref="AI96:AI106" ca="1" si="116">AL96+AK96</f>
        <v>#VALUE!</v>
      </c>
      <c r="AJ96" s="337" t="e">
        <f t="shared" ref="AJ96:AJ106" ca="1" si="117">AF96-AF95</f>
        <v>#VALUE!</v>
      </c>
      <c r="AK96" s="341" t="e">
        <f t="shared" ref="AK96:AK106" ca="1" si="118">(AJ96*Y96)/2</f>
        <v>#VALUE!</v>
      </c>
      <c r="AL96" s="344" t="e">
        <f t="shared" ref="AL96:AL106" ca="1" si="119">AG96+R96</f>
        <v>#VALUE!</v>
      </c>
      <c r="AM96" s="337" t="e">
        <f t="shared" ref="AM96:AM106" ca="1" si="120">AL96/K95</f>
        <v>#VALUE!</v>
      </c>
      <c r="AN96" s="332" t="e">
        <f ca="1">SUM(AL$93:AL96)</f>
        <v>#VALUE!</v>
      </c>
      <c r="AO96" s="345" t="e">
        <f t="shared" ref="AO96:AO106" ca="1" si="121">BL96</f>
        <v>#VALUE!</v>
      </c>
      <c r="AP96" s="346" t="e">
        <f t="shared" ref="AP96:AP106" ca="1" si="122">(Z96*AF96*-1)+P96</f>
        <v>#VALUE!</v>
      </c>
      <c r="AQ96" s="347" t="e">
        <f t="shared" ref="AQ96:AQ106" ca="1" si="123">AP96/K95</f>
        <v>#VALUE!</v>
      </c>
      <c r="AX96" s="67" t="str">
        <f ca="1">[2]!YBHIST($I$89,$I96,J$25,"sec","")</f>
        <v>E</v>
      </c>
      <c r="AY96" s="67" t="str">
        <f ca="1">[2]!YBPRICE($I$89,AX96&amp;"d","Market","AccruedInterest","Swap",$I96,"LMMSkew","","Model",100,"")</f>
        <v>E</v>
      </c>
      <c r="BA96" s="67">
        <f t="shared" si="97"/>
        <v>-12</v>
      </c>
      <c r="BI96" s="517" t="e">
        <f t="shared" ca="1" si="98"/>
        <v>#VALUE!</v>
      </c>
      <c r="BJ96" s="517" t="e">
        <f ca="1">PRODUCT($BI$93:BI96)-1</f>
        <v>#VALUE!</v>
      </c>
      <c r="BK96" s="517" t="e">
        <f t="shared" ca="1" si="99"/>
        <v>#VALUE!</v>
      </c>
      <c r="BL96" s="517" t="e">
        <f ca="1">PRODUCT($BK$93:BK96)-1</f>
        <v>#VALUE!</v>
      </c>
    </row>
    <row r="97" spans="3:64" ht="15">
      <c r="C97" s="222">
        <f t="shared" ca="1" si="93"/>
        <v>41769</v>
      </c>
      <c r="D97" s="70">
        <f t="shared" ca="1" si="94"/>
        <v>41794</v>
      </c>
      <c r="E97" s="70" t="str">
        <f t="shared" ca="1" si="95"/>
        <v>FNMA3.0-TBA-May</v>
      </c>
      <c r="F97" s="70" t="str">
        <f t="shared" ca="1" si="95"/>
        <v>FNMA3.0-TBA-Jun</v>
      </c>
      <c r="G97" s="70" t="str">
        <f t="shared" si="96"/>
        <v>FNMA3.0-TBA-GEN</v>
      </c>
      <c r="I97" s="133">
        <f ca="1">[2]!YBWORKDAY(EDATE(Base_Date, BA97), -1, "USD")</f>
        <v>41759</v>
      </c>
      <c r="J97" s="331" t="str">
        <f t="shared" ca="1" si="103"/>
        <v>E</v>
      </c>
      <c r="K97" s="332" t="e">
        <f t="shared" ca="1" si="104"/>
        <v>#VALUE!</v>
      </c>
      <c r="L97" s="332" t="e">
        <f t="shared" ca="1" si="108"/>
        <v>#VALUE!</v>
      </c>
      <c r="M97" s="333" t="str">
        <f ca="1">[2]!YBHIST($I$89,$I97,"LMMOAS","sec")</f>
        <v>E</v>
      </c>
      <c r="N97" s="334" t="str">
        <f ca="1">[2]!YBHIST($I$89,$I96,M$25,"sec","")</f>
        <v>E</v>
      </c>
      <c r="O97" s="335" t="str">
        <f ca="1">[2]!YBHIST("1 Month LIBOR",I97,"Yield","bmk","")</f>
        <v>E</v>
      </c>
      <c r="P97" s="332" t="e">
        <f t="shared" ca="1" si="109"/>
        <v>#VALUE!</v>
      </c>
      <c r="Q97" s="336" t="str">
        <f ca="1">[2]!YBSCEN($I$89,$J96&amp;"d","Market",O$25,"Swap",$I96,"LMMSkew","","Model",100,0,29,"Gradual","ParShift|N",0,"Annualized ROR",O96,100,"",,,,"Default",,,,"Default",,)</f>
        <v>E</v>
      </c>
      <c r="R97" s="332" t="e">
        <f t="shared" ca="1" si="110"/>
        <v>#VALUE!</v>
      </c>
      <c r="S97" s="337" t="e">
        <f t="shared" ca="1" si="111"/>
        <v>#VALUE!</v>
      </c>
      <c r="T97" s="332" t="e">
        <f ca="1">SUM(R$93:R97)</f>
        <v>#VALUE!</v>
      </c>
      <c r="U97" s="337" t="e">
        <f t="shared" ca="1" si="112"/>
        <v>#VALUE!</v>
      </c>
      <c r="V97" s="338">
        <f ca="1">VLOOKUP($I97, 'Barcap OAD'!$A:$Y, $F$89, FALSE)</f>
        <v>0</v>
      </c>
      <c r="W97" s="339" t="e">
        <f t="shared" ca="1" si="105"/>
        <v>#VALUE!</v>
      </c>
      <c r="X97" s="340" t="str">
        <f ca="1">[2]!YBHIST($E97,$I97,X$25,"sec","")</f>
        <v>E</v>
      </c>
      <c r="Y97" s="332" t="e">
        <f t="shared" ca="1" si="100"/>
        <v>#VALUE!</v>
      </c>
      <c r="Z97" s="336" t="e">
        <f t="shared" ca="1" si="101"/>
        <v>#VALUE!</v>
      </c>
      <c r="AA97" s="336" t="str">
        <f ca="1">[2]!YBHIST($F97,$I97,X$25,"sec","")</f>
        <v>E</v>
      </c>
      <c r="AB97" s="336" t="e">
        <f t="shared" ca="1" si="106"/>
        <v>#VALUE!</v>
      </c>
      <c r="AC97" s="341" t="e">
        <f t="shared" ca="1" si="113"/>
        <v>#VALUE!</v>
      </c>
      <c r="AD97" s="342">
        <f ca="1">VLOOKUP($I97, 'Barcap OAD'!$A:$S, $F$26, FALSE)</f>
        <v>7.508197</v>
      </c>
      <c r="AE97" s="339" t="e">
        <f t="shared" ca="1" si="102"/>
        <v>#VALUE!</v>
      </c>
      <c r="AF97" s="343" t="e">
        <f t="shared" ca="1" si="107"/>
        <v>#VALUE!</v>
      </c>
      <c r="AG97" s="332" t="e">
        <f t="shared" ca="1" si="114"/>
        <v>#VALUE!</v>
      </c>
      <c r="AH97" s="337" t="e">
        <f t="shared" ca="1" si="115"/>
        <v>#VALUE!</v>
      </c>
      <c r="AI97" s="332" t="e">
        <f t="shared" ca="1" si="116"/>
        <v>#VALUE!</v>
      </c>
      <c r="AJ97" s="337" t="e">
        <f t="shared" ca="1" si="117"/>
        <v>#VALUE!</v>
      </c>
      <c r="AK97" s="341" t="e">
        <f t="shared" ca="1" si="118"/>
        <v>#VALUE!</v>
      </c>
      <c r="AL97" s="344" t="e">
        <f t="shared" ca="1" si="119"/>
        <v>#VALUE!</v>
      </c>
      <c r="AM97" s="337" t="e">
        <f t="shared" ca="1" si="120"/>
        <v>#VALUE!</v>
      </c>
      <c r="AN97" s="332" t="e">
        <f ca="1">SUM(AL$93:AL97)</f>
        <v>#VALUE!</v>
      </c>
      <c r="AO97" s="345" t="e">
        <f t="shared" ca="1" si="121"/>
        <v>#VALUE!</v>
      </c>
      <c r="AP97" s="346" t="e">
        <f t="shared" ca="1" si="122"/>
        <v>#VALUE!</v>
      </c>
      <c r="AQ97" s="347" t="e">
        <f t="shared" ca="1" si="123"/>
        <v>#VALUE!</v>
      </c>
      <c r="AX97" s="67" t="str">
        <f ca="1">[2]!YBHIST($I$89,$I97,J$25,"sec","")</f>
        <v>E</v>
      </c>
      <c r="AY97" s="67" t="str">
        <f ca="1">[2]!YBPRICE($I$89,AX97&amp;"d","Market","AccruedInterest","Swap",$I97,"LMMSkew","","Model",100,"")</f>
        <v>E</v>
      </c>
      <c r="BA97" s="67">
        <f t="shared" si="97"/>
        <v>-11</v>
      </c>
      <c r="BI97" s="517" t="e">
        <f t="shared" ca="1" si="98"/>
        <v>#VALUE!</v>
      </c>
      <c r="BJ97" s="517" t="e">
        <f ca="1">PRODUCT($BI$93:BI97)-1</f>
        <v>#VALUE!</v>
      </c>
      <c r="BK97" s="517" t="e">
        <f t="shared" ca="1" si="99"/>
        <v>#VALUE!</v>
      </c>
      <c r="BL97" s="517" t="e">
        <f ca="1">PRODUCT($BK$93:BK97)-1</f>
        <v>#VALUE!</v>
      </c>
    </row>
    <row r="98" spans="3:64" ht="15">
      <c r="C98" s="222">
        <f t="shared" ca="1" si="93"/>
        <v>41799</v>
      </c>
      <c r="D98" s="70">
        <f t="shared" ca="1" si="94"/>
        <v>41824</v>
      </c>
      <c r="E98" s="70" t="str">
        <f t="shared" ca="1" si="95"/>
        <v>FNMA3.0-TBA-Jun</v>
      </c>
      <c r="F98" s="70" t="str">
        <f t="shared" ca="1" si="95"/>
        <v>FNMA3.0-TBA-Jul</v>
      </c>
      <c r="G98" s="70" t="str">
        <f t="shared" si="96"/>
        <v>FNMA3.0-TBA-GEN</v>
      </c>
      <c r="I98" s="133">
        <f ca="1">[2]!YBWORKDAY(EDATE(Base_Date, BA98), -1, "USD")</f>
        <v>41789</v>
      </c>
      <c r="J98" s="331" t="str">
        <f t="shared" ca="1" si="103"/>
        <v>E</v>
      </c>
      <c r="K98" s="332" t="e">
        <f t="shared" ca="1" si="104"/>
        <v>#VALUE!</v>
      </c>
      <c r="L98" s="332" t="e">
        <f t="shared" ca="1" si="108"/>
        <v>#VALUE!</v>
      </c>
      <c r="M98" s="333" t="str">
        <f ca="1">[2]!YBHIST($I$89,$I98,"LMMOAS","sec")</f>
        <v>E</v>
      </c>
      <c r="N98" s="334" t="str">
        <f ca="1">[2]!YBHIST($I$89,$I97,M$25,"sec","")</f>
        <v>E</v>
      </c>
      <c r="O98" s="335" t="str">
        <f ca="1">[2]!YBHIST("1 Month LIBOR",I98,"Yield","bmk","")</f>
        <v>E</v>
      </c>
      <c r="P98" s="332" t="e">
        <f t="shared" ca="1" si="109"/>
        <v>#VALUE!</v>
      </c>
      <c r="Q98" s="336" t="str">
        <f ca="1">[2]!YBSCEN($I$89,$J97&amp;"d","Market",O$25,"Swap",$I97,"LMMSkew","","Model",100,0,29,"Gradual","ParShift|N",0,"Annualized ROR",O97,100,"",,,,"Default",,,,"Default",,)</f>
        <v>E</v>
      </c>
      <c r="R98" s="332" t="e">
        <f t="shared" ca="1" si="110"/>
        <v>#VALUE!</v>
      </c>
      <c r="S98" s="337" t="e">
        <f t="shared" ca="1" si="111"/>
        <v>#VALUE!</v>
      </c>
      <c r="T98" s="332" t="e">
        <f ca="1">SUM(R$93:R98)</f>
        <v>#VALUE!</v>
      </c>
      <c r="U98" s="337" t="e">
        <f t="shared" ca="1" si="112"/>
        <v>#VALUE!</v>
      </c>
      <c r="V98" s="338">
        <f ca="1">VLOOKUP($I98, 'Barcap OAD'!$A:$Y, $F$89, FALSE)</f>
        <v>-3.9</v>
      </c>
      <c r="W98" s="339" t="e">
        <f t="shared" ca="1" si="105"/>
        <v>#VALUE!</v>
      </c>
      <c r="X98" s="340" t="str">
        <f ca="1">[2]!YBHIST($E98,$I98,X$25,"sec","")</f>
        <v>E</v>
      </c>
      <c r="Y98" s="332" t="e">
        <f t="shared" ca="1" si="100"/>
        <v>#VALUE!</v>
      </c>
      <c r="Z98" s="336" t="e">
        <f t="shared" ca="1" si="101"/>
        <v>#VALUE!</v>
      </c>
      <c r="AA98" s="336" t="str">
        <f ca="1">[2]!YBHIST($F98,$I98,X$25,"sec","")</f>
        <v>E</v>
      </c>
      <c r="AB98" s="336" t="e">
        <f t="shared" ca="1" si="106"/>
        <v>#VALUE!</v>
      </c>
      <c r="AC98" s="341" t="e">
        <f t="shared" ca="1" si="113"/>
        <v>#VALUE!</v>
      </c>
      <c r="AD98" s="342">
        <f ca="1">VLOOKUP($I98, 'Barcap OAD'!$A:$S, $F$26, FALSE)</f>
        <v>7.1980000000000004</v>
      </c>
      <c r="AE98" s="339" t="e">
        <f t="shared" ca="1" si="102"/>
        <v>#VALUE!</v>
      </c>
      <c r="AF98" s="343" t="e">
        <f t="shared" ca="1" si="107"/>
        <v>#VALUE!</v>
      </c>
      <c r="AG98" s="332" t="e">
        <f t="shared" ca="1" si="114"/>
        <v>#VALUE!</v>
      </c>
      <c r="AH98" s="337" t="e">
        <f t="shared" ca="1" si="115"/>
        <v>#VALUE!</v>
      </c>
      <c r="AI98" s="332" t="e">
        <f t="shared" ca="1" si="116"/>
        <v>#VALUE!</v>
      </c>
      <c r="AJ98" s="337" t="e">
        <f t="shared" ca="1" si="117"/>
        <v>#VALUE!</v>
      </c>
      <c r="AK98" s="341" t="e">
        <f t="shared" ca="1" si="118"/>
        <v>#VALUE!</v>
      </c>
      <c r="AL98" s="344" t="e">
        <f t="shared" ca="1" si="119"/>
        <v>#VALUE!</v>
      </c>
      <c r="AM98" s="337" t="e">
        <f t="shared" ca="1" si="120"/>
        <v>#VALUE!</v>
      </c>
      <c r="AN98" s="332" t="e">
        <f ca="1">SUM(AL$93:AL98)</f>
        <v>#VALUE!</v>
      </c>
      <c r="AO98" s="345" t="e">
        <f t="shared" ca="1" si="121"/>
        <v>#VALUE!</v>
      </c>
      <c r="AP98" s="346" t="e">
        <f t="shared" ca="1" si="122"/>
        <v>#VALUE!</v>
      </c>
      <c r="AQ98" s="347" t="e">
        <f t="shared" ca="1" si="123"/>
        <v>#VALUE!</v>
      </c>
      <c r="AX98" s="67" t="str">
        <f ca="1">[2]!YBHIST($I$89,$I98,J$25,"sec","")</f>
        <v>E</v>
      </c>
      <c r="AY98" s="67" t="str">
        <f ca="1">[2]!YBPRICE($I$89,AX98&amp;"d","Market","AccruedInterest","Swap",$I98,"LMMSkew","","Model",100,"")</f>
        <v>E</v>
      </c>
      <c r="BA98" s="67">
        <f t="shared" si="97"/>
        <v>-10</v>
      </c>
      <c r="BI98" s="517" t="e">
        <f t="shared" ca="1" si="98"/>
        <v>#VALUE!</v>
      </c>
      <c r="BJ98" s="517" t="e">
        <f ca="1">PRODUCT($BI$93:BI98)-1</f>
        <v>#VALUE!</v>
      </c>
      <c r="BK98" s="517" t="e">
        <f t="shared" ca="1" si="99"/>
        <v>#VALUE!</v>
      </c>
      <c r="BL98" s="517" t="e">
        <f ca="1">PRODUCT($BK$93:BK98)-1</f>
        <v>#VALUE!</v>
      </c>
    </row>
    <row r="99" spans="3:64" ht="15">
      <c r="C99" s="222">
        <f t="shared" ca="1" si="93"/>
        <v>41830</v>
      </c>
      <c r="D99" s="70">
        <f t="shared" ca="1" si="94"/>
        <v>41855</v>
      </c>
      <c r="E99" s="70" t="str">
        <f t="shared" ca="1" si="95"/>
        <v>FNMA3.0-TBA-Jul</v>
      </c>
      <c r="F99" s="70" t="str">
        <f t="shared" ca="1" si="95"/>
        <v>FNMA3.0-TBA-Aug</v>
      </c>
      <c r="G99" s="70" t="str">
        <f t="shared" si="96"/>
        <v>FNMA3.0-TBA-GEN</v>
      </c>
      <c r="I99" s="133">
        <f ca="1">[2]!YBWORKDAY(EDATE(Base_Date, BA99), -1, "USD")</f>
        <v>41820</v>
      </c>
      <c r="J99" s="234" t="str">
        <f t="shared" ca="1" si="103"/>
        <v>E</v>
      </c>
      <c r="K99" s="237" t="e">
        <f t="shared" ca="1" si="104"/>
        <v>#VALUE!</v>
      </c>
      <c r="L99" s="237" t="e">
        <f t="shared" ca="1" si="108"/>
        <v>#VALUE!</v>
      </c>
      <c r="M99" s="238" t="str">
        <f ca="1">[2]!YBHIST($I$89,$I99,"LMMOAS","sec")</f>
        <v>E</v>
      </c>
      <c r="N99" s="239" t="str">
        <f ca="1">[2]!YBHIST($I$89,$I98,M$25,"sec","")</f>
        <v>E</v>
      </c>
      <c r="O99" s="240" t="str">
        <f ca="1">[2]!YBHIST("1 Month LIBOR",I99,"Yield","bmk","")</f>
        <v>E</v>
      </c>
      <c r="P99" s="237" t="e">
        <f t="shared" ca="1" si="109"/>
        <v>#VALUE!</v>
      </c>
      <c r="Q99" s="171" t="str">
        <f ca="1">[2]!YBSCEN($I$89,$J98&amp;"d","Market",O$25,"Swap",$I98,"LMMSkew","","Model",100,0,29,"Gradual","ParShift|N",0,"Annualized ROR",O98,100,"",,,,"Default",,,,"Default",,)</f>
        <v>E</v>
      </c>
      <c r="R99" s="237" t="e">
        <f t="shared" ca="1" si="110"/>
        <v>#VALUE!</v>
      </c>
      <c r="S99" s="241" t="e">
        <f t="shared" ca="1" si="111"/>
        <v>#VALUE!</v>
      </c>
      <c r="T99" s="237" t="e">
        <f ca="1">SUM(R$93:R99)</f>
        <v>#VALUE!</v>
      </c>
      <c r="U99" s="241" t="e">
        <f t="shared" ca="1" si="112"/>
        <v>#VALUE!</v>
      </c>
      <c r="V99" s="242">
        <f ca="1">VLOOKUP($I99, 'Barcap OAD'!$A:$Y, $F$89, FALSE)</f>
        <v>-3.3</v>
      </c>
      <c r="W99" s="243" t="e">
        <f t="shared" ca="1" si="105"/>
        <v>#VALUE!</v>
      </c>
      <c r="X99" s="244" t="str">
        <f ca="1">[2]!YBHIST($E99,$I99,X$25,"sec","")</f>
        <v>E</v>
      </c>
      <c r="Y99" s="237" t="e">
        <f t="shared" ca="1" si="100"/>
        <v>#VALUE!</v>
      </c>
      <c r="Z99" s="171" t="e">
        <f t="shared" ca="1" si="101"/>
        <v>#VALUE!</v>
      </c>
      <c r="AA99" s="171" t="str">
        <f ca="1">[2]!YBHIST($F99,$I99,X$25,"sec","")</f>
        <v>E</v>
      </c>
      <c r="AB99" s="171" t="e">
        <f t="shared" ca="1" si="106"/>
        <v>#VALUE!</v>
      </c>
      <c r="AC99" s="245" t="e">
        <f t="shared" ca="1" si="113"/>
        <v>#VALUE!</v>
      </c>
      <c r="AD99" s="246">
        <f ca="1">VLOOKUP($I99, 'Barcap OAD'!$A:$S, $F$26, FALSE)</f>
        <v>7.2728479999999998</v>
      </c>
      <c r="AE99" s="243" t="e">
        <f t="shared" ca="1" si="102"/>
        <v>#VALUE!</v>
      </c>
      <c r="AF99" s="247" t="e">
        <f t="shared" ca="1" si="107"/>
        <v>#VALUE!</v>
      </c>
      <c r="AG99" s="237" t="e">
        <f t="shared" ca="1" si="114"/>
        <v>#VALUE!</v>
      </c>
      <c r="AH99" s="241" t="e">
        <f t="shared" ca="1" si="115"/>
        <v>#VALUE!</v>
      </c>
      <c r="AI99" s="237" t="e">
        <f t="shared" ca="1" si="116"/>
        <v>#VALUE!</v>
      </c>
      <c r="AJ99" s="241" t="e">
        <f t="shared" ca="1" si="117"/>
        <v>#VALUE!</v>
      </c>
      <c r="AK99" s="245" t="e">
        <f t="shared" ca="1" si="118"/>
        <v>#VALUE!</v>
      </c>
      <c r="AL99" s="248" t="e">
        <f t="shared" ca="1" si="119"/>
        <v>#VALUE!</v>
      </c>
      <c r="AM99" s="241" t="e">
        <f t="shared" ca="1" si="120"/>
        <v>#VALUE!</v>
      </c>
      <c r="AN99" s="237" t="e">
        <f ca="1">SUM(AL$93:AL99)</f>
        <v>#VALUE!</v>
      </c>
      <c r="AO99" s="203" t="e">
        <f t="shared" ca="1" si="121"/>
        <v>#VALUE!</v>
      </c>
      <c r="AP99" s="249" t="e">
        <f t="shared" ca="1" si="122"/>
        <v>#VALUE!</v>
      </c>
      <c r="AQ99" s="250" t="e">
        <f t="shared" ca="1" si="123"/>
        <v>#VALUE!</v>
      </c>
      <c r="AX99" s="67" t="str">
        <f ca="1">[2]!YBHIST($I$89,$I99,J$25,"sec","")</f>
        <v>E</v>
      </c>
      <c r="AY99" s="67" t="str">
        <f ca="1">[2]!YBPRICE($I$89,AX99&amp;"d","Market","AccruedInterest","Swap",$I99,"LMMSkew","","Model",100,"")</f>
        <v>E</v>
      </c>
      <c r="BA99" s="67">
        <f t="shared" si="97"/>
        <v>-9</v>
      </c>
      <c r="BI99" s="517" t="e">
        <f t="shared" ca="1" si="98"/>
        <v>#VALUE!</v>
      </c>
      <c r="BJ99" s="517" t="e">
        <f ca="1">PRODUCT($BI$93:BI99)-1</f>
        <v>#VALUE!</v>
      </c>
      <c r="BK99" s="517" t="e">
        <f t="shared" ca="1" si="99"/>
        <v>#VALUE!</v>
      </c>
      <c r="BL99" s="517" t="e">
        <f ca="1">PRODUCT($BK$93:BK99)-1</f>
        <v>#VALUE!</v>
      </c>
    </row>
    <row r="100" spans="3:64" ht="15">
      <c r="C100" s="222">
        <f t="shared" ca="1" si="93"/>
        <v>41861</v>
      </c>
      <c r="D100" s="70">
        <f t="shared" ca="1" si="94"/>
        <v>41886</v>
      </c>
      <c r="E100" s="70" t="str">
        <f t="shared" ca="1" si="95"/>
        <v>FNMA3.0-TBA-Aug</v>
      </c>
      <c r="F100" s="70" t="str">
        <f t="shared" ca="1" si="95"/>
        <v>FNMA3.0-TBA-Sep</v>
      </c>
      <c r="G100" s="70" t="str">
        <f t="shared" si="96"/>
        <v>FNMA3.0-TBA-GEN</v>
      </c>
      <c r="I100" s="133">
        <f ca="1">[2]!YBWORKDAY(EDATE(Base_Date, BA100), -1, "USD")</f>
        <v>41851</v>
      </c>
      <c r="J100" s="234" t="str">
        <f t="shared" ca="1" si="103"/>
        <v>E</v>
      </c>
      <c r="K100" s="237" t="e">
        <f t="shared" ca="1" si="104"/>
        <v>#VALUE!</v>
      </c>
      <c r="L100" s="237" t="e">
        <f t="shared" ca="1" si="108"/>
        <v>#VALUE!</v>
      </c>
      <c r="M100" s="238" t="str">
        <f ca="1">[2]!YBHIST($I$89,$I100,"LMMOAS","sec")</f>
        <v>E</v>
      </c>
      <c r="N100" s="239" t="str">
        <f ca="1">[2]!YBHIST($I$89,$I99,M$25,"sec","")</f>
        <v>E</v>
      </c>
      <c r="O100" s="240" t="str">
        <f ca="1">[2]!YBHIST("1 Month LIBOR",I100,"Yield","bmk","")</f>
        <v>E</v>
      </c>
      <c r="P100" s="237" t="e">
        <f t="shared" ca="1" si="109"/>
        <v>#VALUE!</v>
      </c>
      <c r="Q100" s="171" t="str">
        <f ca="1">[2]!YBSCEN($I$89,$J99&amp;"d","Market",O$25,"Swap",$I99,"LMMSkew","","Model",100,0,29,"Gradual","ParShift|N",0,"Annualized ROR",O99,100,"",,,,"Default",,,,"Default",,)</f>
        <v>E</v>
      </c>
      <c r="R100" s="237" t="e">
        <f t="shared" ca="1" si="110"/>
        <v>#VALUE!</v>
      </c>
      <c r="S100" s="241" t="e">
        <f t="shared" ca="1" si="111"/>
        <v>#VALUE!</v>
      </c>
      <c r="T100" s="237" t="e">
        <f ca="1">SUM(R$93:R100)</f>
        <v>#VALUE!</v>
      </c>
      <c r="U100" s="241" t="e">
        <f t="shared" ca="1" si="112"/>
        <v>#VALUE!</v>
      </c>
      <c r="V100" s="242">
        <f ca="1">VLOOKUP($I100, 'Barcap OAD'!$A:$Y, $F$89, FALSE)</f>
        <v>-3.5</v>
      </c>
      <c r="W100" s="243" t="e">
        <f t="shared" ca="1" si="105"/>
        <v>#VALUE!</v>
      </c>
      <c r="X100" s="244" t="str">
        <f ca="1">[2]!YBHIST($E100,$I100,X$25,"sec","")</f>
        <v>E</v>
      </c>
      <c r="Y100" s="237" t="e">
        <f t="shared" ca="1" si="100"/>
        <v>#VALUE!</v>
      </c>
      <c r="Z100" s="171" t="e">
        <f t="shared" ca="1" si="101"/>
        <v>#VALUE!</v>
      </c>
      <c r="AA100" s="171" t="str">
        <f ca="1">[2]!YBHIST($F100,$I100,X$25,"sec","")</f>
        <v>E</v>
      </c>
      <c r="AB100" s="171" t="e">
        <f t="shared" ca="1" si="106"/>
        <v>#VALUE!</v>
      </c>
      <c r="AC100" s="245" t="e">
        <f t="shared" ca="1" si="113"/>
        <v>#VALUE!</v>
      </c>
      <c r="AD100" s="246">
        <f ca="1">VLOOKUP($I100, 'Barcap OAD'!$A:$S, $F$26, FALSE)</f>
        <v>7.148028</v>
      </c>
      <c r="AE100" s="243" t="e">
        <f t="shared" ca="1" si="102"/>
        <v>#VALUE!</v>
      </c>
      <c r="AF100" s="247" t="e">
        <f t="shared" ca="1" si="107"/>
        <v>#VALUE!</v>
      </c>
      <c r="AG100" s="237" t="e">
        <f t="shared" ca="1" si="114"/>
        <v>#VALUE!</v>
      </c>
      <c r="AH100" s="241" t="e">
        <f t="shared" ca="1" si="115"/>
        <v>#VALUE!</v>
      </c>
      <c r="AI100" s="237" t="e">
        <f t="shared" ca="1" si="116"/>
        <v>#VALUE!</v>
      </c>
      <c r="AJ100" s="241" t="e">
        <f t="shared" ca="1" si="117"/>
        <v>#VALUE!</v>
      </c>
      <c r="AK100" s="245" t="e">
        <f t="shared" ca="1" si="118"/>
        <v>#VALUE!</v>
      </c>
      <c r="AL100" s="248" t="e">
        <f t="shared" ca="1" si="119"/>
        <v>#VALUE!</v>
      </c>
      <c r="AM100" s="241" t="e">
        <f t="shared" ca="1" si="120"/>
        <v>#VALUE!</v>
      </c>
      <c r="AN100" s="237" t="e">
        <f ca="1">SUM(AL$93:AL100)</f>
        <v>#VALUE!</v>
      </c>
      <c r="AO100" s="203" t="e">
        <f t="shared" ca="1" si="121"/>
        <v>#VALUE!</v>
      </c>
      <c r="AP100" s="249" t="e">
        <f t="shared" ca="1" si="122"/>
        <v>#VALUE!</v>
      </c>
      <c r="AQ100" s="250" t="e">
        <f t="shared" ca="1" si="123"/>
        <v>#VALUE!</v>
      </c>
      <c r="AX100" s="67" t="str">
        <f ca="1">[2]!YBHIST($I$89,$I100,J$25,"sec","")</f>
        <v>E</v>
      </c>
      <c r="AY100" s="67" t="str">
        <f ca="1">[2]!YBPRICE($I$89,AX100&amp;"d","Market","AccruedInterest","Swap",$I100,"LMMSkew","","Model",100,"")</f>
        <v>E</v>
      </c>
      <c r="BA100" s="67">
        <f t="shared" si="97"/>
        <v>-8</v>
      </c>
      <c r="BI100" s="517" t="e">
        <f t="shared" ca="1" si="98"/>
        <v>#VALUE!</v>
      </c>
      <c r="BJ100" s="517" t="e">
        <f ca="1">PRODUCT($BI$93:BI100)-1</f>
        <v>#VALUE!</v>
      </c>
      <c r="BK100" s="517" t="e">
        <f t="shared" ca="1" si="99"/>
        <v>#VALUE!</v>
      </c>
      <c r="BL100" s="517" t="e">
        <f ca="1">PRODUCT($BK$93:BK100)-1</f>
        <v>#VALUE!</v>
      </c>
    </row>
    <row r="101" spans="3:64" ht="15">
      <c r="C101" s="222">
        <f t="shared" ca="1" si="93"/>
        <v>41890</v>
      </c>
      <c r="D101" s="70">
        <f t="shared" ca="1" si="94"/>
        <v>41915</v>
      </c>
      <c r="E101" s="70" t="str">
        <f t="shared" ca="1" si="95"/>
        <v>FNMA3.0-TBA-Sep</v>
      </c>
      <c r="F101" s="70" t="str">
        <f t="shared" ca="1" si="95"/>
        <v>FNMA3.0-TBA-Oct</v>
      </c>
      <c r="G101" s="70" t="str">
        <f t="shared" si="96"/>
        <v>FNMA3.0-TBA-GEN</v>
      </c>
      <c r="I101" s="133">
        <f ca="1">[2]!YBWORKDAY(EDATE(Base_Date, BA101), -1, "USD")</f>
        <v>41880</v>
      </c>
      <c r="J101" s="234" t="str">
        <f t="shared" ca="1" si="103"/>
        <v>E</v>
      </c>
      <c r="K101" s="237" t="e">
        <f t="shared" ca="1" si="104"/>
        <v>#VALUE!</v>
      </c>
      <c r="L101" s="237" t="e">
        <f t="shared" ca="1" si="108"/>
        <v>#VALUE!</v>
      </c>
      <c r="M101" s="238" t="str">
        <f ca="1">[2]!YBHIST($I$89,$I101,"LMMOAS","sec")</f>
        <v>E</v>
      </c>
      <c r="N101" s="239" t="str">
        <f ca="1">[2]!YBHIST($I$89,$I100,M$25,"sec","")</f>
        <v>E</v>
      </c>
      <c r="O101" s="240" t="str">
        <f ca="1">[2]!YBHIST("1 Month LIBOR",I101,"Yield","bmk","")</f>
        <v>E</v>
      </c>
      <c r="P101" s="237" t="e">
        <f t="shared" ca="1" si="109"/>
        <v>#VALUE!</v>
      </c>
      <c r="Q101" s="171" t="str">
        <f ca="1">[2]!YBSCEN($I$89,$J100&amp;"d","Market",O$25,"Swap",$I100,"LMMSkew","","Model",100,0,29,"Gradual","ParShift|N",0,"Annualized ROR",O100,100,"",,,,"Default",,,,"Default",,)</f>
        <v>E</v>
      </c>
      <c r="R101" s="237" t="e">
        <f t="shared" ca="1" si="110"/>
        <v>#VALUE!</v>
      </c>
      <c r="S101" s="241" t="e">
        <f t="shared" ca="1" si="111"/>
        <v>#VALUE!</v>
      </c>
      <c r="T101" s="237" t="e">
        <f ca="1">SUM(R$93:R101)</f>
        <v>#VALUE!</v>
      </c>
      <c r="U101" s="241" t="e">
        <f t="shared" ca="1" si="112"/>
        <v>#VALUE!</v>
      </c>
      <c r="V101" s="242">
        <f ca="1">VLOOKUP($I101, 'Barcap OAD'!$A:$Y, $F$89, FALSE)</f>
        <v>-5.4</v>
      </c>
      <c r="W101" s="243" t="e">
        <f t="shared" ca="1" si="105"/>
        <v>#VALUE!</v>
      </c>
      <c r="X101" s="244" t="str">
        <f ca="1">[2]!YBHIST($E101,$I101,X$25,"sec","")</f>
        <v>E</v>
      </c>
      <c r="Y101" s="237" t="e">
        <f t="shared" ca="1" si="100"/>
        <v>#VALUE!</v>
      </c>
      <c r="Z101" s="171" t="e">
        <f t="shared" ca="1" si="101"/>
        <v>#VALUE!</v>
      </c>
      <c r="AA101" s="171" t="str">
        <f ca="1">[2]!YBHIST($F101,$I101,X$25,"sec","")</f>
        <v>E</v>
      </c>
      <c r="AB101" s="171" t="e">
        <f t="shared" ca="1" si="106"/>
        <v>#VALUE!</v>
      </c>
      <c r="AC101" s="245" t="e">
        <f t="shared" ca="1" si="113"/>
        <v>#VALUE!</v>
      </c>
      <c r="AD101" s="246">
        <f ca="1">VLOOKUP($I101, 'Barcap OAD'!$A:$S, $F$26, FALSE)</f>
        <v>6.8048909999999996</v>
      </c>
      <c r="AE101" s="243" t="e">
        <f t="shared" ca="1" si="102"/>
        <v>#VALUE!</v>
      </c>
      <c r="AF101" s="247" t="e">
        <f t="shared" ca="1" si="107"/>
        <v>#VALUE!</v>
      </c>
      <c r="AG101" s="237" t="e">
        <f t="shared" ca="1" si="114"/>
        <v>#VALUE!</v>
      </c>
      <c r="AH101" s="241" t="e">
        <f t="shared" ca="1" si="115"/>
        <v>#VALUE!</v>
      </c>
      <c r="AI101" s="237" t="e">
        <f t="shared" ca="1" si="116"/>
        <v>#VALUE!</v>
      </c>
      <c r="AJ101" s="241" t="e">
        <f t="shared" ca="1" si="117"/>
        <v>#VALUE!</v>
      </c>
      <c r="AK101" s="245" t="e">
        <f t="shared" ca="1" si="118"/>
        <v>#VALUE!</v>
      </c>
      <c r="AL101" s="248" t="e">
        <f t="shared" ca="1" si="119"/>
        <v>#VALUE!</v>
      </c>
      <c r="AM101" s="241" t="e">
        <f t="shared" ca="1" si="120"/>
        <v>#VALUE!</v>
      </c>
      <c r="AN101" s="237" t="e">
        <f ca="1">SUM(AL$93:AL101)</f>
        <v>#VALUE!</v>
      </c>
      <c r="AO101" s="203" t="e">
        <f t="shared" ca="1" si="121"/>
        <v>#VALUE!</v>
      </c>
      <c r="AP101" s="249" t="e">
        <f t="shared" ca="1" si="122"/>
        <v>#VALUE!</v>
      </c>
      <c r="AQ101" s="250" t="e">
        <f t="shared" ca="1" si="123"/>
        <v>#VALUE!</v>
      </c>
      <c r="AX101" s="67" t="str">
        <f ca="1">[2]!YBHIST($I$89,$I101,J$25,"sec","")</f>
        <v>E</v>
      </c>
      <c r="AY101" s="67" t="str">
        <f ca="1">[2]!YBPRICE($I$89,AX101&amp;"d","Market","AccruedInterest","Swap",$I101,"LMMSkew","","Model",100,"")</f>
        <v>E</v>
      </c>
      <c r="BA101" s="67">
        <f t="shared" si="97"/>
        <v>-7</v>
      </c>
      <c r="BI101" s="517" t="e">
        <f t="shared" ca="1" si="98"/>
        <v>#VALUE!</v>
      </c>
      <c r="BJ101" s="517" t="e">
        <f ca="1">PRODUCT($BI$93:BI101)-1</f>
        <v>#VALUE!</v>
      </c>
      <c r="BK101" s="517" t="e">
        <f t="shared" ca="1" si="99"/>
        <v>#VALUE!</v>
      </c>
      <c r="BL101" s="517" t="e">
        <f ca="1">PRODUCT($BK$93:BK101)-1</f>
        <v>#VALUE!</v>
      </c>
    </row>
    <row r="102" spans="3:64" ht="15">
      <c r="C102" s="222">
        <f t="shared" ca="1" si="93"/>
        <v>41922</v>
      </c>
      <c r="D102" s="70">
        <f t="shared" ca="1" si="94"/>
        <v>41947</v>
      </c>
      <c r="E102" s="70" t="str">
        <f t="shared" ref="E102:F106" ca="1" si="124">"FNMA"&amp;TEXT($J$23,"0.0")&amp;"-TBA-"&amp;TEXT(C102,"mmm")</f>
        <v>FNMA3.0-TBA-Oct</v>
      </c>
      <c r="F102" s="70" t="str">
        <f t="shared" ca="1" si="124"/>
        <v>FNMA3.0-TBA-Nov</v>
      </c>
      <c r="G102" s="70" t="str">
        <f t="shared" si="96"/>
        <v>FNMA3.0-TBA-GEN</v>
      </c>
      <c r="I102" s="133">
        <f ca="1">[2]!YBWORKDAY(EDATE(Base_Date, BA102), -1, "USD")</f>
        <v>41912</v>
      </c>
      <c r="J102" s="234" t="str">
        <f t="shared" ca="1" si="103"/>
        <v>E</v>
      </c>
      <c r="K102" s="237" t="e">
        <f t="shared" ca="1" si="104"/>
        <v>#VALUE!</v>
      </c>
      <c r="L102" s="237" t="e">
        <f t="shared" ca="1" si="108"/>
        <v>#VALUE!</v>
      </c>
      <c r="M102" s="238" t="str">
        <f ca="1">[2]!YBHIST($I$89,$I102,"LMMOAS","sec")</f>
        <v>E</v>
      </c>
      <c r="N102" s="239" t="str">
        <f ca="1">[2]!YBHIST($I$89,$I101,M$25,"sec","")</f>
        <v>E</v>
      </c>
      <c r="O102" s="240" t="str">
        <f ca="1">[2]!YBHIST("1 Month LIBOR",I102,"Yield","bmk","")</f>
        <v>E</v>
      </c>
      <c r="P102" s="237" t="e">
        <f t="shared" ca="1" si="109"/>
        <v>#VALUE!</v>
      </c>
      <c r="Q102" s="171" t="str">
        <f ca="1">[2]!YBSCEN($I$89,$J101&amp;"d","Market",O$25,"Swap",$I101,"LMMSkew","","Model",100,0,29,"Gradual","ParShift|N",0,"Annualized ROR",O101,100,"",,,,"Default",,,,"Default",,)</f>
        <v>E</v>
      </c>
      <c r="R102" s="237" t="e">
        <f t="shared" ca="1" si="110"/>
        <v>#VALUE!</v>
      </c>
      <c r="S102" s="241" t="e">
        <f t="shared" ca="1" si="111"/>
        <v>#VALUE!</v>
      </c>
      <c r="T102" s="237" t="e">
        <f ca="1">SUM(R$93:R102)</f>
        <v>#VALUE!</v>
      </c>
      <c r="U102" s="241" t="e">
        <f t="shared" ca="1" si="112"/>
        <v>#VALUE!</v>
      </c>
      <c r="V102" s="242">
        <f ca="1">VLOOKUP($I102, 'Barcap OAD'!$A:$Y, $F$89, FALSE)</f>
        <v>-4.2</v>
      </c>
      <c r="W102" s="243" t="e">
        <f t="shared" ca="1" si="105"/>
        <v>#VALUE!</v>
      </c>
      <c r="X102" s="244" t="str">
        <f ca="1">[2]!YBHIST($E102,$I102,X$25,"sec","")</f>
        <v>E</v>
      </c>
      <c r="Y102" s="237" t="e">
        <f t="shared" ca="1" si="100"/>
        <v>#VALUE!</v>
      </c>
      <c r="Z102" s="171" t="e">
        <f t="shared" ca="1" si="101"/>
        <v>#VALUE!</v>
      </c>
      <c r="AA102" s="171" t="str">
        <f ca="1">[2]!YBHIST($F102,$I102,X$25,"sec","")</f>
        <v>E</v>
      </c>
      <c r="AB102" s="171" t="e">
        <f t="shared" ca="1" si="106"/>
        <v>#VALUE!</v>
      </c>
      <c r="AC102" s="245" t="e">
        <f t="shared" ca="1" si="113"/>
        <v>#VALUE!</v>
      </c>
      <c r="AD102" s="246">
        <f ca="1">VLOOKUP($I102, 'Barcap OAD'!$A:$S, $F$26, FALSE)</f>
        <v>6.9646030000000003</v>
      </c>
      <c r="AE102" s="243" t="e">
        <f t="shared" ca="1" si="102"/>
        <v>#VALUE!</v>
      </c>
      <c r="AF102" s="247" t="e">
        <f t="shared" ca="1" si="107"/>
        <v>#VALUE!</v>
      </c>
      <c r="AG102" s="237" t="e">
        <f t="shared" ca="1" si="114"/>
        <v>#VALUE!</v>
      </c>
      <c r="AH102" s="241" t="e">
        <f t="shared" ca="1" si="115"/>
        <v>#VALUE!</v>
      </c>
      <c r="AI102" s="237" t="e">
        <f t="shared" ca="1" si="116"/>
        <v>#VALUE!</v>
      </c>
      <c r="AJ102" s="241" t="e">
        <f t="shared" ca="1" si="117"/>
        <v>#VALUE!</v>
      </c>
      <c r="AK102" s="245" t="e">
        <f t="shared" ca="1" si="118"/>
        <v>#VALUE!</v>
      </c>
      <c r="AL102" s="248" t="e">
        <f t="shared" ca="1" si="119"/>
        <v>#VALUE!</v>
      </c>
      <c r="AM102" s="241" t="e">
        <f t="shared" ca="1" si="120"/>
        <v>#VALUE!</v>
      </c>
      <c r="AN102" s="237" t="e">
        <f ca="1">SUM(AL$93:AL102)</f>
        <v>#VALUE!</v>
      </c>
      <c r="AO102" s="203" t="e">
        <f t="shared" ca="1" si="121"/>
        <v>#VALUE!</v>
      </c>
      <c r="AP102" s="249" t="e">
        <f t="shared" ca="1" si="122"/>
        <v>#VALUE!</v>
      </c>
      <c r="AQ102" s="250" t="e">
        <f t="shared" ca="1" si="123"/>
        <v>#VALUE!</v>
      </c>
      <c r="AX102" s="67" t="str">
        <f ca="1">[2]!YBHIST($I$89,$I102,J$25,"sec","")</f>
        <v>E</v>
      </c>
      <c r="AY102" s="67" t="str">
        <f ca="1">[2]!YBPRICE($I$89,AX102&amp;"d","Market","AccruedInterest","Swap",$I102,"LMMSkew","","Model",100,"")</f>
        <v>E</v>
      </c>
      <c r="BA102" s="67">
        <f t="shared" si="97"/>
        <v>-6</v>
      </c>
      <c r="BI102" s="517" t="e">
        <f t="shared" ca="1" si="98"/>
        <v>#VALUE!</v>
      </c>
      <c r="BJ102" s="517" t="e">
        <f ca="1">PRODUCT($BI$93:BI102)-1</f>
        <v>#VALUE!</v>
      </c>
      <c r="BK102" s="517" t="e">
        <f t="shared" ca="1" si="99"/>
        <v>#VALUE!</v>
      </c>
      <c r="BL102" s="517" t="e">
        <f ca="1">PRODUCT($BK$93:BK102)-1</f>
        <v>#VALUE!</v>
      </c>
    </row>
    <row r="103" spans="3:64" ht="15">
      <c r="C103" s="222">
        <f t="shared" ca="1" si="93"/>
        <v>41953</v>
      </c>
      <c r="D103" s="70">
        <f t="shared" ca="1" si="94"/>
        <v>41978</v>
      </c>
      <c r="E103" s="70" t="str">
        <f t="shared" ca="1" si="124"/>
        <v>FNMA3.0-TBA-Nov</v>
      </c>
      <c r="F103" s="70" t="str">
        <f t="shared" ca="1" si="124"/>
        <v>FNMA3.0-TBA-Dec</v>
      </c>
      <c r="G103" s="70" t="str">
        <f t="shared" si="96"/>
        <v>FNMA3.0-TBA-GEN</v>
      </c>
      <c r="I103" s="133">
        <f ca="1">[2]!YBWORKDAY(EDATE(Base_Date, BA103), -1, "USD")</f>
        <v>41943</v>
      </c>
      <c r="J103" s="234" t="str">
        <f t="shared" ca="1" si="103"/>
        <v>E</v>
      </c>
      <c r="K103" s="237" t="e">
        <f t="shared" ca="1" si="104"/>
        <v>#VALUE!</v>
      </c>
      <c r="L103" s="237" t="e">
        <f t="shared" ca="1" si="108"/>
        <v>#VALUE!</v>
      </c>
      <c r="M103" s="238" t="str">
        <f ca="1">[2]!YBHIST($I$89,$I103,"LMMOAS","sec")</f>
        <v>E</v>
      </c>
      <c r="N103" s="239" t="str">
        <f ca="1">[2]!YBHIST($I$89,$I102,M$25,"sec","")</f>
        <v>E</v>
      </c>
      <c r="O103" s="240" t="str">
        <f ca="1">[2]!YBHIST("1 Month LIBOR",I103,"Yield","bmk","")</f>
        <v>E</v>
      </c>
      <c r="P103" s="237" t="e">
        <f t="shared" ca="1" si="109"/>
        <v>#VALUE!</v>
      </c>
      <c r="Q103" s="171" t="str">
        <f ca="1">[2]!YBSCEN($I$89,$J102&amp;"d","Market",O$25,"Swap",$I102,"LMMSkew","","Model",100,0,29,"Gradual","ParShift|N",0,"Annualized ROR",O102,100,"",,,,"Default",,,,"Default",,)</f>
        <v>E</v>
      </c>
      <c r="R103" s="237" t="e">
        <f t="shared" ca="1" si="110"/>
        <v>#VALUE!</v>
      </c>
      <c r="S103" s="241" t="e">
        <f t="shared" ca="1" si="111"/>
        <v>#VALUE!</v>
      </c>
      <c r="T103" s="237" t="e">
        <f ca="1">SUM(R$93:R103)</f>
        <v>#VALUE!</v>
      </c>
      <c r="U103" s="241" t="e">
        <f t="shared" ca="1" si="112"/>
        <v>#VALUE!</v>
      </c>
      <c r="V103" s="242">
        <f ca="1">VLOOKUP($I103, 'Barcap OAD'!$A:$Y, $F$89, FALSE)</f>
        <v>-6.2</v>
      </c>
      <c r="W103" s="243" t="e">
        <f t="shared" ca="1" si="105"/>
        <v>#VALUE!</v>
      </c>
      <c r="X103" s="244" t="str">
        <f ca="1">[2]!YBHIST($E103,$I103,X$25,"sec","")</f>
        <v>E</v>
      </c>
      <c r="Y103" s="237" t="e">
        <f t="shared" ca="1" si="100"/>
        <v>#VALUE!</v>
      </c>
      <c r="Z103" s="171" t="e">
        <f t="shared" ca="1" si="101"/>
        <v>#VALUE!</v>
      </c>
      <c r="AA103" s="171" t="str">
        <f ca="1">[2]!YBHIST($F103,$I103,X$25,"sec","")</f>
        <v>E</v>
      </c>
      <c r="AB103" s="171" t="e">
        <f t="shared" ca="1" si="106"/>
        <v>#VALUE!</v>
      </c>
      <c r="AC103" s="245" t="e">
        <f t="shared" ca="1" si="113"/>
        <v>#VALUE!</v>
      </c>
      <c r="AD103" s="246">
        <f ca="1">VLOOKUP($I103, 'Barcap OAD'!$A:$S, $F$26, FALSE)</f>
        <v>6.6523269999999997</v>
      </c>
      <c r="AE103" s="243" t="e">
        <f t="shared" ca="1" si="102"/>
        <v>#VALUE!</v>
      </c>
      <c r="AF103" s="247" t="e">
        <f t="shared" ca="1" si="107"/>
        <v>#VALUE!</v>
      </c>
      <c r="AG103" s="237" t="e">
        <f t="shared" ca="1" si="114"/>
        <v>#VALUE!</v>
      </c>
      <c r="AH103" s="241" t="e">
        <f t="shared" ca="1" si="115"/>
        <v>#VALUE!</v>
      </c>
      <c r="AI103" s="237" t="e">
        <f t="shared" ca="1" si="116"/>
        <v>#VALUE!</v>
      </c>
      <c r="AJ103" s="241" t="e">
        <f t="shared" ca="1" si="117"/>
        <v>#VALUE!</v>
      </c>
      <c r="AK103" s="245" t="e">
        <f t="shared" ca="1" si="118"/>
        <v>#VALUE!</v>
      </c>
      <c r="AL103" s="248" t="e">
        <f t="shared" ca="1" si="119"/>
        <v>#VALUE!</v>
      </c>
      <c r="AM103" s="241" t="e">
        <f t="shared" ca="1" si="120"/>
        <v>#VALUE!</v>
      </c>
      <c r="AN103" s="237" t="e">
        <f ca="1">SUM(AL$93:AL103)</f>
        <v>#VALUE!</v>
      </c>
      <c r="AO103" s="203" t="e">
        <f t="shared" ca="1" si="121"/>
        <v>#VALUE!</v>
      </c>
      <c r="AP103" s="249" t="e">
        <f t="shared" ca="1" si="122"/>
        <v>#VALUE!</v>
      </c>
      <c r="AQ103" s="250" t="e">
        <f t="shared" ca="1" si="123"/>
        <v>#VALUE!</v>
      </c>
      <c r="AX103" s="67" t="str">
        <f ca="1">[2]!YBHIST($I$89,$I103,J$25,"sec","")</f>
        <v>E</v>
      </c>
      <c r="AY103" s="67" t="str">
        <f ca="1">[2]!YBPRICE($I$89,AX103&amp;"d","Market","AccruedInterest","Swap",$I103,"LMMSkew","","Model",100,"")</f>
        <v>E</v>
      </c>
      <c r="BA103" s="67">
        <f t="shared" si="97"/>
        <v>-5</v>
      </c>
      <c r="BI103" s="517" t="e">
        <f t="shared" ca="1" si="98"/>
        <v>#VALUE!</v>
      </c>
      <c r="BJ103" s="517" t="e">
        <f ca="1">PRODUCT($BI$93:BI103)-1</f>
        <v>#VALUE!</v>
      </c>
      <c r="BK103" s="517" t="e">
        <f t="shared" ca="1" si="99"/>
        <v>#VALUE!</v>
      </c>
      <c r="BL103" s="517" t="e">
        <f ca="1">PRODUCT($BK$93:BK103)-1</f>
        <v>#VALUE!</v>
      </c>
    </row>
    <row r="104" spans="3:64" ht="15">
      <c r="C104" s="222">
        <f t="shared" ca="1" si="93"/>
        <v>41981</v>
      </c>
      <c r="D104" s="70">
        <f t="shared" ca="1" si="94"/>
        <v>42006</v>
      </c>
      <c r="E104" s="70" t="str">
        <f t="shared" ca="1" si="124"/>
        <v>FNMA3.0-TBA-Dec</v>
      </c>
      <c r="F104" s="70" t="str">
        <f t="shared" ca="1" si="124"/>
        <v>FNMA3.0-TBA-Jan</v>
      </c>
      <c r="G104" s="70" t="str">
        <f t="shared" si="96"/>
        <v>FNMA3.0-TBA-GEN</v>
      </c>
      <c r="I104" s="133">
        <f ca="1">[2]!YBWORKDAY(EDATE(Base_Date, BA104), -1, "USD")</f>
        <v>41971</v>
      </c>
      <c r="J104" s="234" t="str">
        <f t="shared" ca="1" si="103"/>
        <v>E</v>
      </c>
      <c r="K104" s="237" t="e">
        <f t="shared" ca="1" si="104"/>
        <v>#VALUE!</v>
      </c>
      <c r="L104" s="237" t="e">
        <f t="shared" ca="1" si="108"/>
        <v>#VALUE!</v>
      </c>
      <c r="M104" s="238" t="str">
        <f ca="1">[2]!YBHIST($I$89,$I104,"LMMOAS","sec")</f>
        <v>E</v>
      </c>
      <c r="N104" s="239" t="str">
        <f ca="1">[2]!YBHIST($I$89,$I103,M$25,"sec","")</f>
        <v>E</v>
      </c>
      <c r="O104" s="240" t="str">
        <f ca="1">[2]!YBHIST("1 Month LIBOR",I104,"Yield","bmk","")</f>
        <v>E</v>
      </c>
      <c r="P104" s="237" t="e">
        <f t="shared" ca="1" si="109"/>
        <v>#VALUE!</v>
      </c>
      <c r="Q104" s="171" t="str">
        <f ca="1">[2]!YBSCEN($I$89,$J103&amp;"d","Market",O$25,"Swap",$I103,"LMMSkew","","Model",100,0,29,"Gradual","ParShift|N",0,"Annualized ROR",O103,100,"",,,,"Default",,,,"Default",,)</f>
        <v>E</v>
      </c>
      <c r="R104" s="237" t="e">
        <f t="shared" ca="1" si="110"/>
        <v>#VALUE!</v>
      </c>
      <c r="S104" s="241" t="e">
        <f t="shared" ca="1" si="111"/>
        <v>#VALUE!</v>
      </c>
      <c r="T104" s="237" t="e">
        <f ca="1">SUM(R$93:R104)</f>
        <v>#VALUE!</v>
      </c>
      <c r="U104" s="241" t="e">
        <f t="shared" ca="1" si="112"/>
        <v>#VALUE!</v>
      </c>
      <c r="V104" s="242">
        <f ca="1">VLOOKUP($I104, 'Barcap OAD'!$A:$Y, $F$89, FALSE)</f>
        <v>-8.6</v>
      </c>
      <c r="W104" s="243" t="e">
        <f t="shared" ca="1" si="105"/>
        <v>#VALUE!</v>
      </c>
      <c r="X104" s="244" t="str">
        <f ca="1">[2]!YBHIST($E104,$I104,X$25,"sec","")</f>
        <v>E</v>
      </c>
      <c r="Y104" s="237" t="e">
        <f t="shared" ca="1" si="100"/>
        <v>#VALUE!</v>
      </c>
      <c r="Z104" s="171" t="e">
        <f t="shared" ca="1" si="101"/>
        <v>#VALUE!</v>
      </c>
      <c r="AA104" s="171" t="str">
        <f ca="1">[2]!YBHIST($F104,$I104,X$25,"sec","")</f>
        <v>E</v>
      </c>
      <c r="AB104" s="171" t="e">
        <f t="shared" ca="1" si="106"/>
        <v>#VALUE!</v>
      </c>
      <c r="AC104" s="245" t="e">
        <f t="shared" ca="1" si="113"/>
        <v>#VALUE!</v>
      </c>
      <c r="AD104" s="246">
        <f ca="1">VLOOKUP($I104, 'Barcap OAD'!$A:$S, $F$26, FALSE)</f>
        <v>6.2499140000000004</v>
      </c>
      <c r="AE104" s="243" t="e">
        <f t="shared" ca="1" si="102"/>
        <v>#VALUE!</v>
      </c>
      <c r="AF104" s="247" t="e">
        <f t="shared" ca="1" si="107"/>
        <v>#VALUE!</v>
      </c>
      <c r="AG104" s="237" t="e">
        <f t="shared" ca="1" si="114"/>
        <v>#VALUE!</v>
      </c>
      <c r="AH104" s="241" t="e">
        <f t="shared" ca="1" si="115"/>
        <v>#VALUE!</v>
      </c>
      <c r="AI104" s="237" t="e">
        <f t="shared" ca="1" si="116"/>
        <v>#VALUE!</v>
      </c>
      <c r="AJ104" s="241" t="e">
        <f t="shared" ca="1" si="117"/>
        <v>#VALUE!</v>
      </c>
      <c r="AK104" s="245" t="e">
        <f t="shared" ca="1" si="118"/>
        <v>#VALUE!</v>
      </c>
      <c r="AL104" s="248" t="e">
        <f t="shared" ca="1" si="119"/>
        <v>#VALUE!</v>
      </c>
      <c r="AM104" s="241" t="e">
        <f t="shared" ca="1" si="120"/>
        <v>#VALUE!</v>
      </c>
      <c r="AN104" s="237" t="e">
        <f ca="1">SUM(AL$93:AL104)</f>
        <v>#VALUE!</v>
      </c>
      <c r="AO104" s="203" t="e">
        <f t="shared" ca="1" si="121"/>
        <v>#VALUE!</v>
      </c>
      <c r="AP104" s="249" t="e">
        <f t="shared" ca="1" si="122"/>
        <v>#VALUE!</v>
      </c>
      <c r="AQ104" s="250" t="e">
        <f t="shared" ca="1" si="123"/>
        <v>#VALUE!</v>
      </c>
      <c r="AX104" s="67" t="str">
        <f ca="1">[2]!YBHIST($I$89,$I104,J$25,"sec","")</f>
        <v>E</v>
      </c>
      <c r="AY104" s="67" t="str">
        <f ca="1">[2]!YBPRICE($I$89,AX104&amp;"d","Market","AccruedInterest","Swap",$I104,"LMMSkew","","Model",100,"")</f>
        <v>E</v>
      </c>
      <c r="BA104" s="67">
        <f t="shared" si="97"/>
        <v>-4</v>
      </c>
      <c r="BI104" s="517" t="e">
        <f t="shared" ca="1" si="98"/>
        <v>#VALUE!</v>
      </c>
      <c r="BJ104" s="517" t="e">
        <f ca="1">PRODUCT($BI$93:BI104)-1</f>
        <v>#VALUE!</v>
      </c>
      <c r="BK104" s="517" t="e">
        <f t="shared" ca="1" si="99"/>
        <v>#VALUE!</v>
      </c>
      <c r="BL104" s="517" t="e">
        <f ca="1">PRODUCT($BK$93:BK104)-1</f>
        <v>#VALUE!</v>
      </c>
    </row>
    <row r="105" spans="3:64" ht="15">
      <c r="C105" s="222">
        <f t="shared" ca="1" si="93"/>
        <v>42014</v>
      </c>
      <c r="D105" s="70">
        <f t="shared" ca="1" si="94"/>
        <v>42039</v>
      </c>
      <c r="E105" s="70" t="str">
        <f t="shared" ca="1" si="124"/>
        <v>FNMA3.0-TBA-Jan</v>
      </c>
      <c r="F105" s="70" t="str">
        <f t="shared" ca="1" si="124"/>
        <v>FNMA3.0-TBA-Feb</v>
      </c>
      <c r="G105" s="70" t="str">
        <f t="shared" si="96"/>
        <v>FNMA3.0-TBA-GEN</v>
      </c>
      <c r="I105" s="133">
        <f ca="1">[2]!YBWORKDAY(EDATE(Base_Date, BA105), -1, "USD")</f>
        <v>42004</v>
      </c>
      <c r="J105" s="234" t="str">
        <f t="shared" ca="1" si="103"/>
        <v>E</v>
      </c>
      <c r="K105" s="237" t="e">
        <f t="shared" ca="1" si="104"/>
        <v>#VALUE!</v>
      </c>
      <c r="L105" s="237" t="e">
        <f t="shared" ca="1" si="108"/>
        <v>#VALUE!</v>
      </c>
      <c r="M105" s="238" t="str">
        <f ca="1">[2]!YBHIST($I$89,$I105,"LMMOAS","sec")</f>
        <v>E</v>
      </c>
      <c r="N105" s="239" t="str">
        <f ca="1">[2]!YBHIST($I$89,$I104,M$25,"sec","")</f>
        <v>E</v>
      </c>
      <c r="O105" s="240" t="str">
        <f ca="1">[2]!YBHIST("1 Month LIBOR",I105,"Yield","bmk","")</f>
        <v>E</v>
      </c>
      <c r="P105" s="237" t="e">
        <f t="shared" ca="1" si="109"/>
        <v>#VALUE!</v>
      </c>
      <c r="Q105" s="171" t="str">
        <f ca="1">[2]!YBSCEN($I$89,$J104&amp;"d","Market",O$25,"Swap",$I104,"LMMSkew","","Model",100,0,29,"Gradual","ParShift|N",0,"Annualized ROR",O104,100,"",,,,"Default",,,,"Default",,)</f>
        <v>E</v>
      </c>
      <c r="R105" s="237" t="e">
        <f t="shared" ca="1" si="110"/>
        <v>#VALUE!</v>
      </c>
      <c r="S105" s="241" t="e">
        <f t="shared" ca="1" si="111"/>
        <v>#VALUE!</v>
      </c>
      <c r="T105" s="237" t="e">
        <f ca="1">SUM(R$93:R105)</f>
        <v>#VALUE!</v>
      </c>
      <c r="U105" s="241" t="e">
        <f t="shared" ca="1" si="112"/>
        <v>#VALUE!</v>
      </c>
      <c r="V105" s="242">
        <f ca="1">VLOOKUP($I105, 'Barcap OAD'!$A:$Y, $F$89, FALSE)</f>
        <v>-9.6</v>
      </c>
      <c r="W105" s="243" t="e">
        <f t="shared" ca="1" si="105"/>
        <v>#VALUE!</v>
      </c>
      <c r="X105" s="244" t="str">
        <f ca="1">[2]!YBHIST($E105,$I105,X$25,"sec","")</f>
        <v>E</v>
      </c>
      <c r="Y105" s="237" t="e">
        <f t="shared" ca="1" si="100"/>
        <v>#VALUE!</v>
      </c>
      <c r="Z105" s="171" t="e">
        <f t="shared" ca="1" si="101"/>
        <v>#VALUE!</v>
      </c>
      <c r="AA105" s="171" t="str">
        <f ca="1">[2]!YBHIST($F105,$I105,X$25,"sec","")</f>
        <v>E</v>
      </c>
      <c r="AB105" s="171" t="e">
        <f t="shared" ca="1" si="106"/>
        <v>#VALUE!</v>
      </c>
      <c r="AC105" s="245" t="e">
        <f t="shared" ca="1" si="113"/>
        <v>#VALUE!</v>
      </c>
      <c r="AD105" s="246">
        <f ca="1">VLOOKUP($I105, 'Barcap OAD'!$A:$S, $F$26, FALSE)</f>
        <v>5.9987959999999996</v>
      </c>
      <c r="AE105" s="243" t="e">
        <f t="shared" ca="1" si="102"/>
        <v>#VALUE!</v>
      </c>
      <c r="AF105" s="247" t="e">
        <f t="shared" ca="1" si="107"/>
        <v>#VALUE!</v>
      </c>
      <c r="AG105" s="237" t="e">
        <f t="shared" ca="1" si="114"/>
        <v>#VALUE!</v>
      </c>
      <c r="AH105" s="241" t="e">
        <f t="shared" ca="1" si="115"/>
        <v>#VALUE!</v>
      </c>
      <c r="AI105" s="237" t="e">
        <f t="shared" ca="1" si="116"/>
        <v>#VALUE!</v>
      </c>
      <c r="AJ105" s="241" t="e">
        <f t="shared" ca="1" si="117"/>
        <v>#VALUE!</v>
      </c>
      <c r="AK105" s="245" t="e">
        <f t="shared" ca="1" si="118"/>
        <v>#VALUE!</v>
      </c>
      <c r="AL105" s="248" t="e">
        <f t="shared" ca="1" si="119"/>
        <v>#VALUE!</v>
      </c>
      <c r="AM105" s="241" t="e">
        <f t="shared" ca="1" si="120"/>
        <v>#VALUE!</v>
      </c>
      <c r="AN105" s="237" t="e">
        <f ca="1">SUM(AL$93:AL105)</f>
        <v>#VALUE!</v>
      </c>
      <c r="AO105" s="203" t="e">
        <f t="shared" ca="1" si="121"/>
        <v>#VALUE!</v>
      </c>
      <c r="AP105" s="249" t="e">
        <f t="shared" ca="1" si="122"/>
        <v>#VALUE!</v>
      </c>
      <c r="AQ105" s="250" t="e">
        <f t="shared" ca="1" si="123"/>
        <v>#VALUE!</v>
      </c>
      <c r="AX105" s="67" t="str">
        <f ca="1">[2]!YBHIST($I$89,$I105,J$25,"sec","")</f>
        <v>E</v>
      </c>
      <c r="AY105" s="67" t="str">
        <f ca="1">[2]!YBPRICE($I$89,AX105&amp;"d","Market","AccruedInterest","Swap",$I105,"LMMSkew","","Model",100,"")</f>
        <v>E</v>
      </c>
      <c r="BA105" s="67">
        <f t="shared" si="97"/>
        <v>-3</v>
      </c>
      <c r="BI105" s="517" t="e">
        <f t="shared" ca="1" si="98"/>
        <v>#VALUE!</v>
      </c>
      <c r="BJ105" s="517" t="e">
        <f ca="1">PRODUCT($BI$93:BI105)-1</f>
        <v>#VALUE!</v>
      </c>
      <c r="BK105" s="517" t="e">
        <f t="shared" ca="1" si="99"/>
        <v>#VALUE!</v>
      </c>
      <c r="BL105" s="517" t="e">
        <f ca="1">PRODUCT($BK$93:BK105)-1</f>
        <v>#VALUE!</v>
      </c>
    </row>
    <row r="106" spans="3:64" ht="15">
      <c r="C106" s="222">
        <f t="shared" ca="1" si="93"/>
        <v>42044</v>
      </c>
      <c r="D106" s="70">
        <f t="shared" ca="1" si="94"/>
        <v>42069</v>
      </c>
      <c r="E106" s="70" t="str">
        <f t="shared" ca="1" si="124"/>
        <v>FNMA3.0-TBA-Feb</v>
      </c>
      <c r="F106" s="70" t="str">
        <f t="shared" ca="1" si="124"/>
        <v>FNMA3.0-TBA-Mar</v>
      </c>
      <c r="G106" s="70" t="str">
        <f t="shared" si="96"/>
        <v>FNMA3.0-TBA-GEN</v>
      </c>
      <c r="I106" s="133">
        <f ca="1">[2]!YBWORKDAY(EDATE(Base_Date, BA106), -1, "USD")</f>
        <v>42034</v>
      </c>
      <c r="J106" s="234" t="str">
        <f t="shared" ca="1" si="103"/>
        <v>E</v>
      </c>
      <c r="K106" s="237" t="e">
        <f t="shared" ca="1" si="104"/>
        <v>#VALUE!</v>
      </c>
      <c r="L106" s="237" t="e">
        <f t="shared" ca="1" si="108"/>
        <v>#VALUE!</v>
      </c>
      <c r="M106" s="238" t="str">
        <f ca="1">[2]!YBHIST($I$89,$I106,"LMMOAS","sec")</f>
        <v>E</v>
      </c>
      <c r="N106" s="239" t="str">
        <f ca="1">[2]!YBHIST($I$89,$I105,M$25,"sec","")</f>
        <v>E</v>
      </c>
      <c r="O106" s="240" t="str">
        <f ca="1">[2]!YBHIST("1 Month LIBOR",I106,"Yield","bmk","")</f>
        <v>E</v>
      </c>
      <c r="P106" s="237" t="e">
        <f t="shared" ca="1" si="109"/>
        <v>#VALUE!</v>
      </c>
      <c r="Q106" s="171" t="str">
        <f ca="1">[2]!YBSCEN($I$89,$J105&amp;"d","Market",O$25,"Swap",$I105,"LMMSkew","","Model",100,0,29,"Gradual","ParShift|N",0,"Annualized ROR",O105,100,"",,,,"Default",,,,"Default",,)</f>
        <v>E</v>
      </c>
      <c r="R106" s="237" t="e">
        <f t="shared" ca="1" si="110"/>
        <v>#VALUE!</v>
      </c>
      <c r="S106" s="241" t="e">
        <f t="shared" ca="1" si="111"/>
        <v>#VALUE!</v>
      </c>
      <c r="T106" s="237" t="e">
        <f ca="1">SUM(R$93:R106)</f>
        <v>#VALUE!</v>
      </c>
      <c r="U106" s="241" t="e">
        <f t="shared" ca="1" si="112"/>
        <v>#VALUE!</v>
      </c>
      <c r="V106" s="242">
        <f ca="1">VLOOKUP($I106, 'Barcap OAD'!$A:$Y, $F$89, FALSE)</f>
        <v>-17.899999999999999</v>
      </c>
      <c r="W106" s="243" t="e">
        <f t="shared" ca="1" si="105"/>
        <v>#VALUE!</v>
      </c>
      <c r="X106" s="244" t="str">
        <f ca="1">[2]!YBHIST($E106,$I106,X$25,"sec","")</f>
        <v>E</v>
      </c>
      <c r="Y106" s="237" t="e">
        <f t="shared" ca="1" si="100"/>
        <v>#VALUE!</v>
      </c>
      <c r="Z106" s="171" t="e">
        <f t="shared" ca="1" si="101"/>
        <v>#VALUE!</v>
      </c>
      <c r="AA106" s="171" t="str">
        <f ca="1">[2]!YBHIST($F106,$I106,X$25,"sec","")</f>
        <v>E</v>
      </c>
      <c r="AB106" s="171" t="e">
        <f t="shared" ca="1" si="106"/>
        <v>#VALUE!</v>
      </c>
      <c r="AC106" s="245" t="e">
        <f t="shared" ca="1" si="113"/>
        <v>#VALUE!</v>
      </c>
      <c r="AD106" s="246">
        <f ca="1">VLOOKUP($I106, 'Barcap OAD'!$A:$S, $F$26, FALSE)</f>
        <v>5.4045230000000002</v>
      </c>
      <c r="AE106" s="243" t="e">
        <f t="shared" ca="1" si="102"/>
        <v>#VALUE!</v>
      </c>
      <c r="AF106" s="247" t="e">
        <f t="shared" ca="1" si="107"/>
        <v>#VALUE!</v>
      </c>
      <c r="AG106" s="237" t="e">
        <f t="shared" ca="1" si="114"/>
        <v>#VALUE!</v>
      </c>
      <c r="AH106" s="241" t="e">
        <f t="shared" ca="1" si="115"/>
        <v>#VALUE!</v>
      </c>
      <c r="AI106" s="237" t="e">
        <f t="shared" ca="1" si="116"/>
        <v>#VALUE!</v>
      </c>
      <c r="AJ106" s="241" t="e">
        <f t="shared" ca="1" si="117"/>
        <v>#VALUE!</v>
      </c>
      <c r="AK106" s="245" t="e">
        <f t="shared" ca="1" si="118"/>
        <v>#VALUE!</v>
      </c>
      <c r="AL106" s="248" t="e">
        <f t="shared" ca="1" si="119"/>
        <v>#VALUE!</v>
      </c>
      <c r="AM106" s="241" t="e">
        <f t="shared" ca="1" si="120"/>
        <v>#VALUE!</v>
      </c>
      <c r="AN106" s="237" t="e">
        <f ca="1">SUM(AL$93:AL106)</f>
        <v>#VALUE!</v>
      </c>
      <c r="AO106" s="203" t="e">
        <f t="shared" ca="1" si="121"/>
        <v>#VALUE!</v>
      </c>
      <c r="AP106" s="249" t="e">
        <f t="shared" ca="1" si="122"/>
        <v>#VALUE!</v>
      </c>
      <c r="AQ106" s="250" t="e">
        <f t="shared" ca="1" si="123"/>
        <v>#VALUE!</v>
      </c>
      <c r="AX106" s="67" t="str">
        <f ca="1">[2]!YBHIST($I$89,$I106,J$25,"sec","")</f>
        <v>E</v>
      </c>
      <c r="AY106" s="67" t="str">
        <f ca="1">[2]!YBPRICE($I$89,AX106&amp;"d","Market","AccruedInterest","Swap",$I106,"LMMSkew","","Model",100,"")</f>
        <v>E</v>
      </c>
      <c r="BA106" s="67">
        <f t="shared" si="97"/>
        <v>-2</v>
      </c>
      <c r="BI106" s="517" t="e">
        <f t="shared" ca="1" si="98"/>
        <v>#VALUE!</v>
      </c>
      <c r="BJ106" s="517" t="e">
        <f ca="1">PRODUCT($BI$93:BI106)-1</f>
        <v>#VALUE!</v>
      </c>
      <c r="BK106" s="517" t="e">
        <f t="shared" ca="1" si="99"/>
        <v>#VALUE!</v>
      </c>
      <c r="BL106" s="517" t="e">
        <f ca="1">PRODUCT($BK$93:BK106)-1</f>
        <v>#VALUE!</v>
      </c>
    </row>
    <row r="107" spans="3:64" ht="15">
      <c r="C107" s="222">
        <f t="shared" ref="C107" ca="1" si="125">I107+10</f>
        <v>42072</v>
      </c>
      <c r="D107" s="70">
        <f t="shared" ref="D107" ca="1" si="126">I107+35</f>
        <v>42097</v>
      </c>
      <c r="E107" s="70" t="str">
        <f t="shared" ref="E107" ca="1" si="127">"FNMA"&amp;TEXT($J$23,"0.0")&amp;"-TBA-"&amp;TEXT(C107,"mmm")</f>
        <v>FNMA3.0-TBA-Mar</v>
      </c>
      <c r="F107" s="70" t="str">
        <f t="shared" ref="F107" ca="1" si="128">"FNMA"&amp;TEXT($J$23,"0.0")&amp;"-TBA-"&amp;TEXT(D107,"mmm")</f>
        <v>FNMA3.0-TBA-Apr</v>
      </c>
      <c r="G107" s="70" t="str">
        <f t="shared" si="96"/>
        <v>FNMA3.0-TBA-GEN</v>
      </c>
      <c r="I107" s="133">
        <f ca="1">[2]!YBWORKDAY(EDATE(Base_Date, BA107), -1, "USD")</f>
        <v>42062</v>
      </c>
      <c r="J107" s="234" t="str">
        <f t="shared" ref="J107" ca="1" si="129">AX107</f>
        <v>E</v>
      </c>
      <c r="K107" s="237" t="e">
        <f t="shared" ref="K107" ca="1" si="130">AX107+AY107</f>
        <v>#VALUE!</v>
      </c>
      <c r="L107" s="237" t="e">
        <f t="shared" ref="L107" ca="1" si="131">K107-K106</f>
        <v>#VALUE!</v>
      </c>
      <c r="M107" s="238" t="str">
        <f ca="1">[2]!YBHIST($I$89,$I107,"LMMOAS","sec")</f>
        <v>E</v>
      </c>
      <c r="N107" s="239" t="str">
        <f ca="1">[2]!YBHIST($I$89,$I106,M$25,"sec","")</f>
        <v>E</v>
      </c>
      <c r="O107" s="240" t="str">
        <f ca="1">[2]!YBHIST("1 Month LIBOR",I107,"Yield","bmk","")</f>
        <v>E</v>
      </c>
      <c r="P107" s="237" t="e">
        <f t="shared" ref="P107" ca="1" si="132">K106-Q107</f>
        <v>#VALUE!</v>
      </c>
      <c r="Q107" s="171" t="str">
        <f ca="1">[2]!YBSCEN($I$89,$J106&amp;"d","Market",O$25,"Swap",$I106,"LMMSkew","","Model",100,0,29,"Gradual","ParShift|N",0,"Annualized ROR",O106,100,"",,,,"Default",,,,"Default",,)</f>
        <v>E</v>
      </c>
      <c r="R107" s="237" t="e">
        <f t="shared" ref="R107" ca="1" si="133">L107+P107</f>
        <v>#VALUE!</v>
      </c>
      <c r="S107" s="241" t="e">
        <f t="shared" ref="S107" ca="1" si="134">R107/K106</f>
        <v>#VALUE!</v>
      </c>
      <c r="T107" s="237" t="e">
        <f ca="1">SUM(R$93:R107)</f>
        <v>#VALUE!</v>
      </c>
      <c r="U107" s="241" t="e">
        <f t="shared" ref="U107" ca="1" si="135">BJ107</f>
        <v>#VALUE!</v>
      </c>
      <c r="V107" s="242">
        <f ca="1">VLOOKUP($I107, 'Barcap OAD'!$A:$Y, $F$89, FALSE)</f>
        <v>-11.7</v>
      </c>
      <c r="W107" s="243" t="e">
        <f t="shared" ref="W107" ca="1" si="136">K107/10000*V107</f>
        <v>#VALUE!</v>
      </c>
      <c r="X107" s="244" t="str">
        <f ca="1">[2]!YBHIST($E107,$I107,X$25,"sec","")</f>
        <v>E</v>
      </c>
      <c r="Y107" s="237" t="e">
        <f t="shared" ref="Y107" ca="1" si="137">X107-X106</f>
        <v>#VALUE!</v>
      </c>
      <c r="Z107" s="171" t="e">
        <f t="shared" ref="Z107" ca="1" si="138">X106-AA106</f>
        <v>#VALUE!</v>
      </c>
      <c r="AA107" s="171" t="str">
        <f ca="1">[2]!YBHIST($F107,$I107,X$25,"sec","")</f>
        <v>E</v>
      </c>
      <c r="AB107" s="171" t="e">
        <f t="shared" ref="AB107" ca="1" si="139">X106-Z107</f>
        <v>#VALUE!</v>
      </c>
      <c r="AC107" s="245" t="e">
        <f t="shared" ref="AC107" ca="1" si="140">Y107+Z107</f>
        <v>#VALUE!</v>
      </c>
      <c r="AD107" s="246">
        <f ca="1">VLOOKUP($I107, 'Barcap OAD'!$A:$S, $F$26, FALSE)</f>
        <v>6.1613049999999996</v>
      </c>
      <c r="AE107" s="243" t="e">
        <f t="shared" ref="AE107" ca="1" si="141">X107*AD107/10000</f>
        <v>#VALUE!</v>
      </c>
      <c r="AF107" s="247" t="e">
        <f t="shared" ref="AF107" ca="1" si="142">W107/AE107</f>
        <v>#VALUE!</v>
      </c>
      <c r="AG107" s="237" t="e">
        <f t="shared" ref="AG107" ca="1" si="143">-AC107*AF106</f>
        <v>#VALUE!</v>
      </c>
      <c r="AH107" s="241" t="e">
        <f t="shared" ref="AH107" ca="1" si="144">AG107/K106</f>
        <v>#VALUE!</v>
      </c>
      <c r="AI107" s="237" t="e">
        <f t="shared" ref="AI107" ca="1" si="145">AL107+AK107</f>
        <v>#VALUE!</v>
      </c>
      <c r="AJ107" s="241" t="e">
        <f t="shared" ref="AJ107" ca="1" si="146">AF107-AF106</f>
        <v>#VALUE!</v>
      </c>
      <c r="AK107" s="245" t="e">
        <f t="shared" ref="AK107" ca="1" si="147">(AJ107*Y107)/2</f>
        <v>#VALUE!</v>
      </c>
      <c r="AL107" s="248" t="e">
        <f t="shared" ref="AL107" ca="1" si="148">AG107+R107</f>
        <v>#VALUE!</v>
      </c>
      <c r="AM107" s="241" t="e">
        <f t="shared" ref="AM107" ca="1" si="149">AL107/K106</f>
        <v>#VALUE!</v>
      </c>
      <c r="AN107" s="237" t="e">
        <f ca="1">SUM(AL$93:AL107)</f>
        <v>#VALUE!</v>
      </c>
      <c r="AO107" s="203" t="e">
        <f t="shared" ref="AO107" ca="1" si="150">BL107</f>
        <v>#VALUE!</v>
      </c>
      <c r="AP107" s="249" t="e">
        <f t="shared" ref="AP107" ca="1" si="151">(Z107*AF107*-1)+P107</f>
        <v>#VALUE!</v>
      </c>
      <c r="AQ107" s="250" t="e">
        <f t="shared" ref="AQ107" ca="1" si="152">AP107/K106</f>
        <v>#VALUE!</v>
      </c>
      <c r="AX107" s="67" t="str">
        <f ca="1">[2]!YBHIST($I$89,$I107,J$25,"sec","")</f>
        <v>E</v>
      </c>
      <c r="AY107" s="67" t="str">
        <f ca="1">[2]!YBPRICE($I$89,AX107&amp;"d","Market","AccruedInterest","Swap",$I107,"LMMSkew","","Model",100,"")</f>
        <v>E</v>
      </c>
      <c r="BA107" s="67">
        <f t="shared" si="97"/>
        <v>-1</v>
      </c>
      <c r="BI107" s="517" t="e">
        <f t="shared" ref="BI107" ca="1" si="153">1+S107</f>
        <v>#VALUE!</v>
      </c>
      <c r="BJ107" s="517" t="e">
        <f ca="1">PRODUCT($BI$93:BI107)-1</f>
        <v>#VALUE!</v>
      </c>
      <c r="BK107" s="517" t="e">
        <f t="shared" ref="BK107" ca="1" si="154">1+AM107</f>
        <v>#VALUE!</v>
      </c>
      <c r="BL107" s="517" t="e">
        <f ca="1">PRODUCT($BK$93:BK107)-1</f>
        <v>#VALUE!</v>
      </c>
    </row>
    <row r="108" spans="3:64" ht="15">
      <c r="C108" s="222">
        <f t="shared" ref="C108" ca="1" si="155">I108+10</f>
        <v>42104</v>
      </c>
      <c r="D108" s="70">
        <f t="shared" ref="D108" ca="1" si="156">I108+35</f>
        <v>42129</v>
      </c>
      <c r="E108" s="70" t="str">
        <f t="shared" ref="E108" ca="1" si="157">"FNMA"&amp;TEXT($J$23,"0.0")&amp;"-TBA-"&amp;TEXT(C108,"mmm")</f>
        <v>FNMA3.0-TBA-Apr</v>
      </c>
      <c r="F108" s="70" t="str">
        <f t="shared" ref="F108" ca="1" si="158">"FNMA"&amp;TEXT($J$23,"0.0")&amp;"-TBA-"&amp;TEXT(D108,"mmm")</f>
        <v>FNMA3.0-TBA-May</v>
      </c>
      <c r="G108" s="70" t="str">
        <f t="shared" si="96"/>
        <v>FNMA3.0-TBA-GEN</v>
      </c>
      <c r="I108" s="149">
        <f ca="1">[2]!YBWORKDAY(EDATE(Base_Date, BA108), -1, "USD")</f>
        <v>42094</v>
      </c>
      <c r="J108" s="312" t="str">
        <f t="shared" ref="J108" ca="1" si="159">AX108</f>
        <v>E</v>
      </c>
      <c r="K108" s="313" t="e">
        <f t="shared" ref="K108" ca="1" si="160">AX108+AY108</f>
        <v>#VALUE!</v>
      </c>
      <c r="L108" s="313" t="e">
        <f t="shared" ref="L108" ca="1" si="161">K108-K107</f>
        <v>#VALUE!</v>
      </c>
      <c r="M108" s="314" t="str">
        <f ca="1">[2]!YBHIST($I$89,$I108,"LMMOAS","sec")</f>
        <v>E</v>
      </c>
      <c r="N108" s="315" t="str">
        <f ca="1">[2]!YBHIST($I$89,$I107,M$25,"sec","")</f>
        <v>E</v>
      </c>
      <c r="O108" s="316" t="str">
        <f ca="1">[2]!YBHIST("1 Month LIBOR",I108,"Yield","bmk","")</f>
        <v>E</v>
      </c>
      <c r="P108" s="313" t="e">
        <f t="shared" ref="P108" ca="1" si="162">K107-Q108</f>
        <v>#VALUE!</v>
      </c>
      <c r="Q108" s="317" t="str">
        <f ca="1">[2]!YBSCEN($I$89,$J107&amp;"d","Market",O$25,"Swap",$I107,"LMMSkew","","Model",100,0,29,"Gradual","ParShift|N",0,"Annualized ROR",O107,100,"",,,,"Default",,,,"Default",,)</f>
        <v>E</v>
      </c>
      <c r="R108" s="313" t="e">
        <f t="shared" ref="R108" ca="1" si="163">L108+P108</f>
        <v>#VALUE!</v>
      </c>
      <c r="S108" s="318" t="e">
        <f t="shared" ref="S108" ca="1" si="164">R108/K107</f>
        <v>#VALUE!</v>
      </c>
      <c r="T108" s="313" t="e">
        <f ca="1">SUM(R$93:R108)</f>
        <v>#VALUE!</v>
      </c>
      <c r="U108" s="318" t="e">
        <f t="shared" ref="U108" ca="1" si="165">BJ108</f>
        <v>#VALUE!</v>
      </c>
      <c r="V108" s="319">
        <f ca="1">VLOOKUP($I108, 'Barcap OAD'!$A:$Y, $F$89, FALSE)</f>
        <v>-13.2</v>
      </c>
      <c r="W108" s="320" t="e">
        <f t="shared" ref="W108" ca="1" si="166">K108/10000*V108</f>
        <v>#VALUE!</v>
      </c>
      <c r="X108" s="321" t="str">
        <f ca="1">[2]!YBHIST($E108,$I108,X$25,"sec","")</f>
        <v>E</v>
      </c>
      <c r="Y108" s="313" t="e">
        <f t="shared" ref="Y108" ca="1" si="167">X108-X107</f>
        <v>#VALUE!</v>
      </c>
      <c r="Z108" s="317" t="e">
        <f t="shared" ref="Z108" ca="1" si="168">X107-AA107</f>
        <v>#VALUE!</v>
      </c>
      <c r="AA108" s="317" t="str">
        <f ca="1">[2]!YBHIST($F108,$I108,X$25,"sec","")</f>
        <v>E</v>
      </c>
      <c r="AB108" s="317" t="e">
        <f t="shared" ref="AB108" ca="1" si="169">X107-Z108</f>
        <v>#VALUE!</v>
      </c>
      <c r="AC108" s="322" t="e">
        <f t="shared" ref="AC108" ca="1" si="170">Y108+Z108</f>
        <v>#VALUE!</v>
      </c>
      <c r="AD108" s="323">
        <f ca="1">VLOOKUP($I108, 'Barcap OAD'!$A:$S, $F$26, FALSE)</f>
        <v>5.6016069999999996</v>
      </c>
      <c r="AE108" s="320" t="e">
        <f t="shared" ref="AE108" ca="1" si="171">X108*AD108/10000</f>
        <v>#VALUE!</v>
      </c>
      <c r="AF108" s="324" t="e">
        <f t="shared" ref="AF108" ca="1" si="172">W108/AE108</f>
        <v>#VALUE!</v>
      </c>
      <c r="AG108" s="313" t="e">
        <f t="shared" ref="AG108" ca="1" si="173">-AC108*AF107</f>
        <v>#VALUE!</v>
      </c>
      <c r="AH108" s="318" t="e">
        <f t="shared" ref="AH108" ca="1" si="174">AG108/K107</f>
        <v>#VALUE!</v>
      </c>
      <c r="AI108" s="313" t="e">
        <f t="shared" ref="AI108" ca="1" si="175">AL108+AK108</f>
        <v>#VALUE!</v>
      </c>
      <c r="AJ108" s="318" t="e">
        <f t="shared" ref="AJ108" ca="1" si="176">AF108-AF107</f>
        <v>#VALUE!</v>
      </c>
      <c r="AK108" s="322" t="e">
        <f t="shared" ref="AK108" ca="1" si="177">(AJ108*Y108)/2</f>
        <v>#VALUE!</v>
      </c>
      <c r="AL108" s="325" t="e">
        <f t="shared" ref="AL108" ca="1" si="178">AG108+R108</f>
        <v>#VALUE!</v>
      </c>
      <c r="AM108" s="318" t="e">
        <f t="shared" ref="AM108" ca="1" si="179">AL108/K107</f>
        <v>#VALUE!</v>
      </c>
      <c r="AN108" s="313" t="e">
        <f ca="1">SUM(AL$93:AL108)</f>
        <v>#VALUE!</v>
      </c>
      <c r="AO108" s="326" t="e">
        <f t="shared" ref="AO108" ca="1" si="180">BL108</f>
        <v>#VALUE!</v>
      </c>
      <c r="AP108" s="327" t="e">
        <f t="shared" ref="AP108" ca="1" si="181">(Z108*AF108*-1)+P108</f>
        <v>#VALUE!</v>
      </c>
      <c r="AQ108" s="328" t="e">
        <f t="shared" ref="AQ108" ca="1" si="182">AP108/K107</f>
        <v>#VALUE!</v>
      </c>
      <c r="AX108" s="67" t="str">
        <f ca="1">[2]!YBHIST($I$89,$I108,J$25,"sec","")</f>
        <v>E</v>
      </c>
      <c r="AY108" s="67" t="str">
        <f ca="1">[2]!YBPRICE($I$89,AX108&amp;"d","Market","AccruedInterest","Swap",$I108,"LMMSkew","","Model",100,"")</f>
        <v>E</v>
      </c>
      <c r="BA108" s="67">
        <f t="shared" si="97"/>
        <v>0</v>
      </c>
      <c r="BI108" s="517" t="e">
        <f t="shared" ref="BI108" ca="1" si="183">1+S108</f>
        <v>#VALUE!</v>
      </c>
      <c r="BJ108" s="517" t="e">
        <f ca="1">PRODUCT($BI$93:BI108)-1</f>
        <v>#VALUE!</v>
      </c>
      <c r="BK108" s="517" t="e">
        <f t="shared" ref="BK108" ca="1" si="184">1+AM108</f>
        <v>#VALUE!</v>
      </c>
      <c r="BL108" s="517" t="e">
        <f ca="1">PRODUCT($BK$93:BK108)-1</f>
        <v>#VALUE!</v>
      </c>
    </row>
    <row r="114" spans="1:64" ht="15">
      <c r="E114" s="67" t="s">
        <v>254</v>
      </c>
      <c r="F114" s="67">
        <f>MATCH(I114, 'Barcap OAD'!$A$1:$Y$1, 0)</f>
        <v>21</v>
      </c>
      <c r="I114" s="75" t="s">
        <v>276</v>
      </c>
    </row>
    <row r="115" spans="1:64" s="76" customFormat="1" ht="8.25" hidden="1" customHeight="1">
      <c r="J115" s="76" t="s">
        <v>7</v>
      </c>
      <c r="L115" s="76" t="s">
        <v>8</v>
      </c>
      <c r="M115" s="76" t="s">
        <v>9</v>
      </c>
      <c r="O115" s="76" t="s">
        <v>231</v>
      </c>
      <c r="W115" s="76" t="s">
        <v>11</v>
      </c>
      <c r="X115" s="76" t="s">
        <v>7</v>
      </c>
      <c r="Y115" s="76" t="s">
        <v>7</v>
      </c>
    </row>
    <row r="116" spans="1:64" ht="22.5" customHeight="1">
      <c r="I116" s="78"/>
      <c r="J116" s="633" t="s">
        <v>67</v>
      </c>
      <c r="K116" s="634"/>
      <c r="L116" s="634"/>
      <c r="M116" s="634"/>
      <c r="N116" s="634"/>
      <c r="O116" s="634"/>
      <c r="P116" s="634"/>
      <c r="Q116" s="634"/>
      <c r="R116" s="634"/>
      <c r="S116" s="634"/>
      <c r="T116" s="634"/>
      <c r="U116" s="634"/>
      <c r="V116" s="634"/>
      <c r="W116" s="634"/>
      <c r="X116" s="635" t="s">
        <v>90</v>
      </c>
      <c r="Y116" s="634"/>
      <c r="Z116" s="634"/>
      <c r="AA116" s="634"/>
      <c r="AB116" s="634"/>
      <c r="AC116" s="634"/>
      <c r="AD116" s="634"/>
      <c r="AE116" s="636"/>
      <c r="AF116" s="637" t="s">
        <v>151</v>
      </c>
      <c r="AG116" s="638"/>
      <c r="AH116" s="638"/>
      <c r="AI116" s="638"/>
      <c r="AJ116" s="638"/>
      <c r="AK116" s="638"/>
      <c r="AL116" s="639" t="s">
        <v>150</v>
      </c>
      <c r="AM116" s="640"/>
      <c r="AN116" s="640"/>
      <c r="AO116" s="640"/>
      <c r="AP116" s="640"/>
      <c r="AQ116" s="641"/>
    </row>
    <row r="117" spans="1:64" s="68" customFormat="1" ht="46.5" customHeight="1">
      <c r="A117" s="68" t="s">
        <v>12</v>
      </c>
      <c r="B117" s="68" t="s">
        <v>13</v>
      </c>
      <c r="C117" s="68" t="s">
        <v>14</v>
      </c>
      <c r="D117" s="68" t="s">
        <v>15</v>
      </c>
      <c r="E117" s="68" t="s">
        <v>16</v>
      </c>
      <c r="F117" s="68" t="s">
        <v>17</v>
      </c>
      <c r="G117" s="68" t="s">
        <v>18</v>
      </c>
      <c r="I117" s="143" t="s">
        <v>19</v>
      </c>
      <c r="J117" s="143" t="s">
        <v>68</v>
      </c>
      <c r="K117" s="144" t="s">
        <v>157</v>
      </c>
      <c r="L117" s="144" t="s">
        <v>188</v>
      </c>
      <c r="M117" s="145" t="s">
        <v>8</v>
      </c>
      <c r="N117" s="144" t="s">
        <v>70</v>
      </c>
      <c r="O117" s="144" t="s">
        <v>123</v>
      </c>
      <c r="P117" s="144" t="s">
        <v>154</v>
      </c>
      <c r="Q117" s="144" t="s">
        <v>122</v>
      </c>
      <c r="R117" s="144" t="s">
        <v>147</v>
      </c>
      <c r="S117" s="145" t="s">
        <v>148</v>
      </c>
      <c r="T117" s="144" t="s">
        <v>145</v>
      </c>
      <c r="U117" s="145" t="s">
        <v>71</v>
      </c>
      <c r="V117" s="144" t="s">
        <v>269</v>
      </c>
      <c r="W117" s="144" t="s">
        <v>72</v>
      </c>
      <c r="X117" s="213" t="s">
        <v>68</v>
      </c>
      <c r="Y117" s="214" t="s">
        <v>69</v>
      </c>
      <c r="Z117" s="214" t="s">
        <v>186</v>
      </c>
      <c r="AA117" s="215" t="s">
        <v>73</v>
      </c>
      <c r="AB117" s="214" t="s">
        <v>122</v>
      </c>
      <c r="AC117" s="214" t="s">
        <v>160</v>
      </c>
      <c r="AD117" s="214" t="s">
        <v>269</v>
      </c>
      <c r="AE117" s="214" t="s">
        <v>72</v>
      </c>
      <c r="AF117" s="146" t="s">
        <v>146</v>
      </c>
      <c r="AG117" s="147" t="s">
        <v>149</v>
      </c>
      <c r="AH117" s="147" t="s">
        <v>189</v>
      </c>
      <c r="AI117" s="190" t="s">
        <v>105</v>
      </c>
      <c r="AJ117" s="147" t="s">
        <v>74</v>
      </c>
      <c r="AK117" s="190" t="s">
        <v>91</v>
      </c>
      <c r="AL117" s="201" t="s">
        <v>155</v>
      </c>
      <c r="AM117" s="196" t="s">
        <v>76</v>
      </c>
      <c r="AN117" s="197" t="s">
        <v>145</v>
      </c>
      <c r="AO117" s="196" t="s">
        <v>71</v>
      </c>
      <c r="AP117" s="195" t="s">
        <v>154</v>
      </c>
      <c r="AQ117" s="198" t="s">
        <v>156</v>
      </c>
      <c r="AX117" s="529" t="s">
        <v>153</v>
      </c>
      <c r="AY117" s="529" t="s">
        <v>152</v>
      </c>
      <c r="BI117" s="643" t="s">
        <v>271</v>
      </c>
      <c r="BJ117" s="643"/>
      <c r="BK117" s="643" t="s">
        <v>272</v>
      </c>
      <c r="BL117" s="643"/>
    </row>
    <row r="118" spans="1:64" ht="15" hidden="1">
      <c r="C118" s="222">
        <f t="shared" ref="C118:C131" ca="1" si="185">I118+10</f>
        <v>41649</v>
      </c>
      <c r="D118" s="70">
        <f t="shared" ref="D118:D131" ca="1" si="186">I118+35</f>
        <v>41674</v>
      </c>
      <c r="E118" s="70" t="str">
        <f t="shared" ref="E118:F126" ca="1" si="187">"FNMA"&amp;TEXT($J$23,"0.0")&amp;"-TBA-"&amp;TEXT(C118,"mmm")</f>
        <v>FNMA3.0-TBA-Jan</v>
      </c>
      <c r="F118" s="70" t="str">
        <f t="shared" ca="1" si="187"/>
        <v>FNMA3.0-TBA-Feb</v>
      </c>
      <c r="G118" s="70" t="str">
        <f t="shared" ref="G118:G133" si="188">"FNMA"&amp;TEXT($J$23,"0.0")&amp;"-TBA-GEN"</f>
        <v>FNMA3.0-TBA-GEN</v>
      </c>
      <c r="I118" s="133">
        <f ca="1">[2]!YBWORKDAY(EDATE(Base_Date, BA118), -1, "USD")</f>
        <v>41639</v>
      </c>
      <c r="J118" s="217"/>
      <c r="K118" s="80"/>
      <c r="L118" s="80"/>
      <c r="M118" s="81"/>
      <c r="N118" s="73"/>
      <c r="O118" s="170"/>
      <c r="P118" s="80"/>
      <c r="Q118" s="82"/>
      <c r="R118" s="80"/>
      <c r="S118" s="83"/>
      <c r="T118" s="80"/>
      <c r="U118" s="83"/>
      <c r="V118" s="84"/>
      <c r="W118" s="172"/>
      <c r="X118" s="185"/>
      <c r="Y118" s="80"/>
      <c r="Z118" s="82"/>
      <c r="AA118" s="82"/>
      <c r="AB118" s="82"/>
      <c r="AC118" s="187"/>
      <c r="AD118" s="189"/>
      <c r="AE118" s="172"/>
      <c r="AF118" s="86"/>
      <c r="AG118" s="80"/>
      <c r="AH118" s="83"/>
      <c r="AI118" s="80"/>
      <c r="AJ118" s="83"/>
      <c r="AK118" s="187"/>
      <c r="AL118" s="192"/>
      <c r="AM118" s="83"/>
      <c r="AN118" s="80"/>
      <c r="AO118" s="109"/>
      <c r="AP118" s="194"/>
      <c r="AQ118" s="200"/>
      <c r="AX118" s="67" t="str">
        <f ca="1">[2]!YBHIST($I$114,$I118,J$25,"sec","")</f>
        <v>E</v>
      </c>
      <c r="AY118" s="67" t="str">
        <f ca="1">[2]!YBPRICE($I$114,AX118&amp;"d","Market","AccruedInterest","Swap",$I118,"LMMSkew","","Model",100,"")</f>
        <v>E</v>
      </c>
      <c r="BA118" s="67">
        <f t="shared" ref="BA118:BA133" si="189">BA28</f>
        <v>-15</v>
      </c>
      <c r="BI118" s="517">
        <f t="shared" ref="BI118:BI131" si="190">1+S118</f>
        <v>1</v>
      </c>
      <c r="BJ118" s="517">
        <f>PRODUCT($BI$118:BI118)-1</f>
        <v>0</v>
      </c>
      <c r="BK118" s="517">
        <f t="shared" ref="BK118:BK131" si="191">1+AM118</f>
        <v>1</v>
      </c>
      <c r="BL118" s="517">
        <f>PRODUCT($BK$118:BK118)-1</f>
        <v>0</v>
      </c>
    </row>
    <row r="119" spans="1:64" ht="15" hidden="1">
      <c r="C119" s="222">
        <f t="shared" ca="1" si="185"/>
        <v>41680</v>
      </c>
      <c r="D119" s="70">
        <f t="shared" ca="1" si="186"/>
        <v>41705</v>
      </c>
      <c r="E119" s="70" t="str">
        <f t="shared" ca="1" si="187"/>
        <v>FNMA3.0-TBA-Feb</v>
      </c>
      <c r="F119" s="70" t="str">
        <f t="shared" ca="1" si="187"/>
        <v>FNMA3.0-TBA-Mar</v>
      </c>
      <c r="G119" s="70" t="str">
        <f t="shared" si="188"/>
        <v>FNMA3.0-TBA-GEN</v>
      </c>
      <c r="I119" s="133">
        <f ca="1">[2]!YBWORKDAY(EDATE(Base_Date, BA119), -1, "USD")</f>
        <v>41670</v>
      </c>
      <c r="J119" s="331"/>
      <c r="K119" s="332"/>
      <c r="L119" s="332"/>
      <c r="M119" s="333"/>
      <c r="N119" s="334"/>
      <c r="O119" s="335"/>
      <c r="P119" s="332"/>
      <c r="Q119" s="336"/>
      <c r="R119" s="332"/>
      <c r="S119" s="337"/>
      <c r="T119" s="332"/>
      <c r="U119" s="337"/>
      <c r="V119" s="338"/>
      <c r="W119" s="339"/>
      <c r="X119" s="340" t="str">
        <f ca="1">[2]!YBHIST($E119,$I119,X$25,"sec","")</f>
        <v>E</v>
      </c>
      <c r="Y119" s="332" t="e">
        <f t="shared" ref="Y119:Y131" ca="1" si="192">X119-X118</f>
        <v>#VALUE!</v>
      </c>
      <c r="Z119" s="336">
        <f t="shared" ref="Z119:Z131" si="193">X118-AA118</f>
        <v>0</v>
      </c>
      <c r="AA119" s="336" t="str">
        <f ca="1">[2]!YBHIST($F119,$I119,X$25,"sec","")</f>
        <v>E</v>
      </c>
      <c r="AB119" s="336"/>
      <c r="AC119" s="341"/>
      <c r="AD119" s="342">
        <f ca="1">VLOOKUP($I119, 'Barcap OAD'!$A:$S, $F$26, FALSE)</f>
        <v>7.5514489999999999</v>
      </c>
      <c r="AE119" s="339" t="e">
        <f t="shared" ref="AE119:AE131" ca="1" si="194">X119*AD119/10000</f>
        <v>#VALUE!</v>
      </c>
      <c r="AF119" s="343"/>
      <c r="AG119" s="332"/>
      <c r="AH119" s="337"/>
      <c r="AI119" s="332"/>
      <c r="AJ119" s="337"/>
      <c r="AK119" s="341"/>
      <c r="AL119" s="344"/>
      <c r="AM119" s="337"/>
      <c r="AN119" s="332"/>
      <c r="AO119" s="345"/>
      <c r="AP119" s="346"/>
      <c r="AQ119" s="347"/>
      <c r="AX119" s="67" t="str">
        <f ca="1">[2]!YBHIST($I$114,$I119,J$25,"sec","")</f>
        <v>E</v>
      </c>
      <c r="AY119" s="67" t="str">
        <f ca="1">[2]!YBPRICE($I$114,AX119&amp;"d","Market","AccruedInterest","Swap",$I119,"LMMSkew","","Model",100,"")</f>
        <v>E</v>
      </c>
      <c r="BA119" s="67">
        <f t="shared" si="189"/>
        <v>-14</v>
      </c>
      <c r="BI119" s="517">
        <f t="shared" si="190"/>
        <v>1</v>
      </c>
      <c r="BJ119" s="517">
        <f>PRODUCT($BI$118:BI119)-1</f>
        <v>0</v>
      </c>
      <c r="BK119" s="517">
        <f t="shared" si="191"/>
        <v>1</v>
      </c>
      <c r="BL119" s="517">
        <f>PRODUCT($BK$118:BK119)-1</f>
        <v>0</v>
      </c>
    </row>
    <row r="120" spans="1:64" ht="15">
      <c r="C120" s="222">
        <f t="shared" ca="1" si="185"/>
        <v>41708</v>
      </c>
      <c r="D120" s="70">
        <f t="shared" ca="1" si="186"/>
        <v>41733</v>
      </c>
      <c r="E120" s="70" t="str">
        <f t="shared" ca="1" si="187"/>
        <v>FNMA3.0-TBA-Mar</v>
      </c>
      <c r="F120" s="70" t="str">
        <f t="shared" ca="1" si="187"/>
        <v>FNMA3.0-TBA-Apr</v>
      </c>
      <c r="G120" s="70" t="str">
        <f t="shared" si="188"/>
        <v>FNMA3.0-TBA-GEN</v>
      </c>
      <c r="I120" s="133">
        <f ca="1">[2]!YBWORKDAY(EDATE(Base_Date, BA120), -1, "USD")</f>
        <v>41698</v>
      </c>
      <c r="J120" s="217" t="str">
        <f t="shared" ref="J120:J131" ca="1" si="195">AX120</f>
        <v>E</v>
      </c>
      <c r="K120" s="80" t="e">
        <f t="shared" ref="K120:K131" ca="1" si="196">AX120+AY120</f>
        <v>#VALUE!</v>
      </c>
      <c r="L120" s="80"/>
      <c r="M120" s="81" t="str">
        <f ca="1">[2]!YBHIST($I$114,$I120,"LMMOAS","sec")</f>
        <v>E</v>
      </c>
      <c r="N120" s="73" t="str">
        <f ca="1">[2]!YBHIST($I$114,$I119,M$25,"sec","")</f>
        <v>E</v>
      </c>
      <c r="O120" s="170" t="str">
        <f ca="1">[2]!YBHIST("1 Month LIBOR",I120,"Yield","bmk","")</f>
        <v>E</v>
      </c>
      <c r="P120" s="80"/>
      <c r="Q120" s="82"/>
      <c r="R120" s="80"/>
      <c r="S120" s="83"/>
      <c r="T120" s="80"/>
      <c r="U120" s="83"/>
      <c r="V120" s="84">
        <f ca="1">VLOOKUP($I120, 'Barcap OAD'!$A:$Y, $F$114, FALSE)</f>
        <v>-5.5</v>
      </c>
      <c r="W120" s="172" t="e">
        <f t="shared" ref="W120:W131" ca="1" si="197">K120/10000*V120</f>
        <v>#VALUE!</v>
      </c>
      <c r="X120" s="185" t="str">
        <f ca="1">[2]!YBHIST($E120,$I120,X$25,"sec","")</f>
        <v>E</v>
      </c>
      <c r="Y120" s="80" t="e">
        <f t="shared" ca="1" si="192"/>
        <v>#VALUE!</v>
      </c>
      <c r="Z120" s="82" t="e">
        <f t="shared" ca="1" si="193"/>
        <v>#VALUE!</v>
      </c>
      <c r="AA120" s="82" t="str">
        <f ca="1">[2]!YBHIST($F120,$I120,X$25,"sec","")</f>
        <v>E</v>
      </c>
      <c r="AB120" s="82" t="e">
        <f t="shared" ref="AB120:AB131" ca="1" si="198">X119-Z120</f>
        <v>#VALUE!</v>
      </c>
      <c r="AC120" s="187"/>
      <c r="AD120" s="189">
        <f ca="1">VLOOKUP($I120, 'Barcap OAD'!$A:$S, $F$26, FALSE)</f>
        <v>7.6578980000000003</v>
      </c>
      <c r="AE120" s="172" t="e">
        <f t="shared" ca="1" si="194"/>
        <v>#VALUE!</v>
      </c>
      <c r="AF120" s="86" t="e">
        <f t="shared" ref="AF120:AF131" ca="1" si="199">W120/AE120</f>
        <v>#VALUE!</v>
      </c>
      <c r="AG120" s="80"/>
      <c r="AH120" s="83"/>
      <c r="AI120" s="80"/>
      <c r="AJ120" s="83"/>
      <c r="AK120" s="187"/>
      <c r="AL120" s="192"/>
      <c r="AM120" s="83"/>
      <c r="AN120" s="80"/>
      <c r="AO120" s="109"/>
      <c r="AP120" s="194"/>
      <c r="AQ120" s="200"/>
      <c r="AX120" s="67" t="str">
        <f ca="1">[2]!YBHIST($I$114,$I120,J$25,"sec","")</f>
        <v>E</v>
      </c>
      <c r="AY120" s="67" t="str">
        <f ca="1">[2]!YBPRICE($I$114,AX120&amp;"d","Market","AccruedInterest","Swap",$I120,"LMMSkew","","Model",100,"")</f>
        <v>E</v>
      </c>
      <c r="BA120" s="67">
        <f t="shared" si="189"/>
        <v>-13</v>
      </c>
      <c r="BI120" s="517">
        <f t="shared" si="190"/>
        <v>1</v>
      </c>
      <c r="BJ120" s="517">
        <f>PRODUCT($BI$118:BI120)-1</f>
        <v>0</v>
      </c>
      <c r="BK120" s="517">
        <f t="shared" si="191"/>
        <v>1</v>
      </c>
      <c r="BL120" s="517">
        <f>PRODUCT($BK$118:BK120)-1</f>
        <v>0</v>
      </c>
    </row>
    <row r="121" spans="1:64" ht="15">
      <c r="C121" s="222">
        <f t="shared" ca="1" si="185"/>
        <v>41739</v>
      </c>
      <c r="D121" s="70">
        <f t="shared" ca="1" si="186"/>
        <v>41764</v>
      </c>
      <c r="E121" s="70" t="str">
        <f t="shared" ca="1" si="187"/>
        <v>FNMA3.0-TBA-Apr</v>
      </c>
      <c r="F121" s="70" t="str">
        <f t="shared" ca="1" si="187"/>
        <v>FNMA3.0-TBA-May</v>
      </c>
      <c r="G121" s="70" t="str">
        <f t="shared" si="188"/>
        <v>FNMA3.0-TBA-GEN</v>
      </c>
      <c r="I121" s="133">
        <f ca="1">[2]!YBWORKDAY(EDATE(Base_Date, BA121), -1, "USD")</f>
        <v>41729</v>
      </c>
      <c r="J121" s="331" t="str">
        <f t="shared" ca="1" si="195"/>
        <v>E</v>
      </c>
      <c r="K121" s="332" t="e">
        <f t="shared" ca="1" si="196"/>
        <v>#VALUE!</v>
      </c>
      <c r="L121" s="332" t="e">
        <f t="shared" ref="L121:L131" ca="1" si="200">K121-K120</f>
        <v>#VALUE!</v>
      </c>
      <c r="M121" s="333" t="str">
        <f ca="1">[2]!YBHIST($I$114,$I121,"LMMOAS","sec")</f>
        <v>E</v>
      </c>
      <c r="N121" s="334" t="str">
        <f ca="1">[2]!YBHIST($I$114,$I120,M$25,"sec","")</f>
        <v>E</v>
      </c>
      <c r="O121" s="335" t="str">
        <f ca="1">[2]!YBHIST("1 Month LIBOR",I121,"Yield","bmk","")</f>
        <v>E</v>
      </c>
      <c r="P121" s="332" t="e">
        <f t="shared" ref="P121:P131" ca="1" si="201">K120-Q121</f>
        <v>#VALUE!</v>
      </c>
      <c r="Q121" s="336" t="str">
        <f ca="1">[2]!YBSCEN($I$114,$J120&amp;"d","Market",O$25,"Swap",$I120,"LMMSkew","","Model",100,0,29,"Gradual","ParShift|N",0,"Annualized ROR",O120,100,"",,,,"Default",,,,"Default",,)</f>
        <v>E</v>
      </c>
      <c r="R121" s="332" t="e">
        <f t="shared" ref="R121:R131" ca="1" si="202">L121+P121</f>
        <v>#VALUE!</v>
      </c>
      <c r="S121" s="337" t="e">
        <f t="shared" ref="S121:S131" ca="1" si="203">R121/K120</f>
        <v>#VALUE!</v>
      </c>
      <c r="T121" s="332" t="e">
        <f ca="1">SUM(R$118:R121)</f>
        <v>#VALUE!</v>
      </c>
      <c r="U121" s="337" t="e">
        <f t="shared" ref="U121:U131" ca="1" si="204">BJ121</f>
        <v>#VALUE!</v>
      </c>
      <c r="V121" s="338">
        <f ca="1">VLOOKUP($I121, 'Barcap OAD'!$A:$Y, $F$114, FALSE)</f>
        <v>-4.9000000000000004</v>
      </c>
      <c r="W121" s="339" t="e">
        <f t="shared" ca="1" si="197"/>
        <v>#VALUE!</v>
      </c>
      <c r="X121" s="340" t="str">
        <f ca="1">[2]!YBHIST($E121,$I121,X$25,"sec","")</f>
        <v>E</v>
      </c>
      <c r="Y121" s="332" t="e">
        <f t="shared" ca="1" si="192"/>
        <v>#VALUE!</v>
      </c>
      <c r="Z121" s="336" t="e">
        <f t="shared" ca="1" si="193"/>
        <v>#VALUE!</v>
      </c>
      <c r="AA121" s="336" t="str">
        <f ca="1">[2]!YBHIST($F121,$I121,X$25,"sec","")</f>
        <v>E</v>
      </c>
      <c r="AB121" s="336" t="e">
        <f t="shared" ca="1" si="198"/>
        <v>#VALUE!</v>
      </c>
      <c r="AC121" s="341" t="e">
        <f t="shared" ref="AC121:AC131" ca="1" si="205">Y121+Z121</f>
        <v>#VALUE!</v>
      </c>
      <c r="AD121" s="342">
        <f ca="1">VLOOKUP($I121, 'Barcap OAD'!$A:$S, $F$26, FALSE)</f>
        <v>7.6721079999999997</v>
      </c>
      <c r="AE121" s="339" t="e">
        <f t="shared" ca="1" si="194"/>
        <v>#VALUE!</v>
      </c>
      <c r="AF121" s="343" t="e">
        <f t="shared" ca="1" si="199"/>
        <v>#VALUE!</v>
      </c>
      <c r="AG121" s="332" t="e">
        <f t="shared" ref="AG121:AG131" ca="1" si="206">-AC121*AF120</f>
        <v>#VALUE!</v>
      </c>
      <c r="AH121" s="337" t="e">
        <f t="shared" ref="AH121:AH131" ca="1" si="207">AG121/K120</f>
        <v>#VALUE!</v>
      </c>
      <c r="AI121" s="332" t="e">
        <f t="shared" ref="AI121:AI131" ca="1" si="208">AL121+AK121</f>
        <v>#VALUE!</v>
      </c>
      <c r="AJ121" s="337" t="e">
        <f t="shared" ref="AJ121:AJ131" ca="1" si="209">AF121-AF120</f>
        <v>#VALUE!</v>
      </c>
      <c r="AK121" s="341" t="e">
        <f t="shared" ref="AK121:AK131" ca="1" si="210">(AJ121*Y121)/2</f>
        <v>#VALUE!</v>
      </c>
      <c r="AL121" s="344" t="e">
        <f t="shared" ref="AL121:AL131" ca="1" si="211">AG121+R121</f>
        <v>#VALUE!</v>
      </c>
      <c r="AM121" s="337" t="e">
        <f t="shared" ref="AM121:AM131" ca="1" si="212">AL121/K120</f>
        <v>#VALUE!</v>
      </c>
      <c r="AN121" s="332" t="e">
        <f ca="1">SUM(AL$118:AL121)</f>
        <v>#VALUE!</v>
      </c>
      <c r="AO121" s="345" t="e">
        <f t="shared" ref="AO121:AO131" ca="1" si="213">BL121</f>
        <v>#VALUE!</v>
      </c>
      <c r="AP121" s="346" t="e">
        <f t="shared" ref="AP121:AP131" ca="1" si="214">(Z121*AF121*-1)+P121</f>
        <v>#VALUE!</v>
      </c>
      <c r="AQ121" s="347" t="e">
        <f t="shared" ref="AQ121:AQ131" ca="1" si="215">AP121/K120</f>
        <v>#VALUE!</v>
      </c>
      <c r="AX121" s="67" t="str">
        <f ca="1">[2]!YBHIST($I$114,$I121,J$25,"sec","")</f>
        <v>E</v>
      </c>
      <c r="AY121" s="67" t="str">
        <f ca="1">[2]!YBPRICE($I$114,AX121&amp;"d","Market","AccruedInterest","Swap",$I121,"LMMSkew","","Model",100,"")</f>
        <v>E</v>
      </c>
      <c r="BA121" s="67">
        <f t="shared" si="189"/>
        <v>-12</v>
      </c>
      <c r="BI121" s="517" t="e">
        <f t="shared" ca="1" si="190"/>
        <v>#VALUE!</v>
      </c>
      <c r="BJ121" s="517" t="e">
        <f ca="1">PRODUCT($BI$118:BI121)-1</f>
        <v>#VALUE!</v>
      </c>
      <c r="BK121" s="517" t="e">
        <f t="shared" ca="1" si="191"/>
        <v>#VALUE!</v>
      </c>
      <c r="BL121" s="517" t="e">
        <f ca="1">PRODUCT($BK$118:BK121)-1</f>
        <v>#VALUE!</v>
      </c>
    </row>
    <row r="122" spans="1:64" ht="14.25" customHeight="1">
      <c r="C122" s="222">
        <f t="shared" ca="1" si="185"/>
        <v>41769</v>
      </c>
      <c r="D122" s="70">
        <f t="shared" ca="1" si="186"/>
        <v>41794</v>
      </c>
      <c r="E122" s="70" t="str">
        <f t="shared" ca="1" si="187"/>
        <v>FNMA3.0-TBA-May</v>
      </c>
      <c r="F122" s="70" t="str">
        <f t="shared" ca="1" si="187"/>
        <v>FNMA3.0-TBA-Jun</v>
      </c>
      <c r="G122" s="70" t="str">
        <f t="shared" si="188"/>
        <v>FNMA3.0-TBA-GEN</v>
      </c>
      <c r="I122" s="133">
        <f ca="1">[2]!YBWORKDAY(EDATE(Base_Date, BA122), -1, "USD")</f>
        <v>41759</v>
      </c>
      <c r="J122" s="331" t="str">
        <f t="shared" ca="1" si="195"/>
        <v>E</v>
      </c>
      <c r="K122" s="332" t="e">
        <f t="shared" ca="1" si="196"/>
        <v>#VALUE!</v>
      </c>
      <c r="L122" s="332" t="e">
        <f t="shared" ca="1" si="200"/>
        <v>#VALUE!</v>
      </c>
      <c r="M122" s="333" t="str">
        <f ca="1">[2]!YBHIST($I$114,$I122,"LMMOAS","sec")</f>
        <v>E</v>
      </c>
      <c r="N122" s="334" t="str">
        <f ca="1">[2]!YBHIST($I$114,$I121,M$25,"sec","")</f>
        <v>E</v>
      </c>
      <c r="O122" s="335" t="str">
        <f ca="1">[2]!YBHIST("1 Month LIBOR",I122,"Yield","bmk","")</f>
        <v>E</v>
      </c>
      <c r="P122" s="332" t="e">
        <f t="shared" ca="1" si="201"/>
        <v>#VALUE!</v>
      </c>
      <c r="Q122" s="336" t="str">
        <f ca="1">[2]!YBSCEN($I$114,$J121&amp;"d","Market",O$25,"Swap",$I121,"LMMSkew","","Model",100,0,29,"Gradual","ParShift|N",0,"Annualized ROR",O121,100,"",,,,"Default",,,,"Default",,)</f>
        <v>E</v>
      </c>
      <c r="R122" s="332" t="e">
        <f t="shared" ca="1" si="202"/>
        <v>#VALUE!</v>
      </c>
      <c r="S122" s="337" t="e">
        <f t="shared" ca="1" si="203"/>
        <v>#VALUE!</v>
      </c>
      <c r="T122" s="332" t="e">
        <f ca="1">SUM(R$118:R122)</f>
        <v>#VALUE!</v>
      </c>
      <c r="U122" s="337" t="e">
        <f t="shared" ca="1" si="204"/>
        <v>#VALUE!</v>
      </c>
      <c r="V122" s="338">
        <f ca="1">VLOOKUP($I122, 'Barcap OAD'!$A:$Y, $F$114, FALSE)</f>
        <v>0</v>
      </c>
      <c r="W122" s="339" t="e">
        <f t="shared" ca="1" si="197"/>
        <v>#VALUE!</v>
      </c>
      <c r="X122" s="340" t="str">
        <f ca="1">[2]!YBHIST($E122,$I122,X$25,"sec","")</f>
        <v>E</v>
      </c>
      <c r="Y122" s="332" t="e">
        <f t="shared" ca="1" si="192"/>
        <v>#VALUE!</v>
      </c>
      <c r="Z122" s="336" t="e">
        <f t="shared" ca="1" si="193"/>
        <v>#VALUE!</v>
      </c>
      <c r="AA122" s="336" t="str">
        <f ca="1">[2]!YBHIST($F122,$I122,X$25,"sec","")</f>
        <v>E</v>
      </c>
      <c r="AB122" s="336" t="e">
        <f t="shared" ca="1" si="198"/>
        <v>#VALUE!</v>
      </c>
      <c r="AC122" s="341" t="e">
        <f t="shared" ca="1" si="205"/>
        <v>#VALUE!</v>
      </c>
      <c r="AD122" s="342">
        <f ca="1">VLOOKUP($I122, 'Barcap OAD'!$A:$S, $F$26, FALSE)</f>
        <v>7.508197</v>
      </c>
      <c r="AE122" s="339" t="e">
        <f t="shared" ca="1" si="194"/>
        <v>#VALUE!</v>
      </c>
      <c r="AF122" s="343" t="e">
        <f t="shared" ca="1" si="199"/>
        <v>#VALUE!</v>
      </c>
      <c r="AG122" s="332" t="e">
        <f t="shared" ca="1" si="206"/>
        <v>#VALUE!</v>
      </c>
      <c r="AH122" s="337" t="e">
        <f t="shared" ca="1" si="207"/>
        <v>#VALUE!</v>
      </c>
      <c r="AI122" s="332" t="e">
        <f t="shared" ca="1" si="208"/>
        <v>#VALUE!</v>
      </c>
      <c r="AJ122" s="337" t="e">
        <f t="shared" ca="1" si="209"/>
        <v>#VALUE!</v>
      </c>
      <c r="AK122" s="341" t="e">
        <f t="shared" ca="1" si="210"/>
        <v>#VALUE!</v>
      </c>
      <c r="AL122" s="344" t="e">
        <f t="shared" ca="1" si="211"/>
        <v>#VALUE!</v>
      </c>
      <c r="AM122" s="337" t="e">
        <f t="shared" ca="1" si="212"/>
        <v>#VALUE!</v>
      </c>
      <c r="AN122" s="332" t="e">
        <f ca="1">SUM(AL$118:AL122)</f>
        <v>#VALUE!</v>
      </c>
      <c r="AO122" s="345" t="e">
        <f t="shared" ca="1" si="213"/>
        <v>#VALUE!</v>
      </c>
      <c r="AP122" s="346" t="e">
        <f t="shared" ca="1" si="214"/>
        <v>#VALUE!</v>
      </c>
      <c r="AQ122" s="347" t="e">
        <f t="shared" ca="1" si="215"/>
        <v>#VALUE!</v>
      </c>
      <c r="AX122" s="67" t="str">
        <f ca="1">[2]!YBHIST($I$114,$I122,J$25,"sec","")</f>
        <v>E</v>
      </c>
      <c r="AY122" s="67" t="str">
        <f ca="1">[2]!YBPRICE($I$114,AX122&amp;"d","Market","AccruedInterest","Swap",$I122,"LMMSkew","","Model",100,"")</f>
        <v>E</v>
      </c>
      <c r="BA122" s="67">
        <f t="shared" si="189"/>
        <v>-11</v>
      </c>
      <c r="BI122" s="517" t="e">
        <f t="shared" ca="1" si="190"/>
        <v>#VALUE!</v>
      </c>
      <c r="BJ122" s="517" t="e">
        <f ca="1">PRODUCT($BI$118:BI122)-1</f>
        <v>#VALUE!</v>
      </c>
      <c r="BK122" s="517" t="e">
        <f t="shared" ca="1" si="191"/>
        <v>#VALUE!</v>
      </c>
      <c r="BL122" s="517" t="e">
        <f ca="1">PRODUCT($BK$118:BK122)-1</f>
        <v>#VALUE!</v>
      </c>
    </row>
    <row r="123" spans="1:64" ht="14.25" customHeight="1">
      <c r="C123" s="222">
        <f t="shared" ca="1" si="185"/>
        <v>41799</v>
      </c>
      <c r="D123" s="70">
        <f t="shared" ca="1" si="186"/>
        <v>41824</v>
      </c>
      <c r="E123" s="70" t="str">
        <f t="shared" ca="1" si="187"/>
        <v>FNMA3.0-TBA-Jun</v>
      </c>
      <c r="F123" s="70" t="str">
        <f t="shared" ca="1" si="187"/>
        <v>FNMA3.0-TBA-Jul</v>
      </c>
      <c r="G123" s="70" t="str">
        <f t="shared" si="188"/>
        <v>FNMA3.0-TBA-GEN</v>
      </c>
      <c r="I123" s="133">
        <f ca="1">[2]!YBWORKDAY(EDATE(Base_Date, BA123), -1, "USD")</f>
        <v>41789</v>
      </c>
      <c r="J123" s="331" t="str">
        <f t="shared" ca="1" si="195"/>
        <v>E</v>
      </c>
      <c r="K123" s="332" t="e">
        <f t="shared" ca="1" si="196"/>
        <v>#VALUE!</v>
      </c>
      <c r="L123" s="332" t="e">
        <f t="shared" ca="1" si="200"/>
        <v>#VALUE!</v>
      </c>
      <c r="M123" s="333" t="str">
        <f ca="1">[2]!YBHIST($I$114,$I123,"LMMOAS","sec")</f>
        <v>E</v>
      </c>
      <c r="N123" s="334" t="str">
        <f ca="1">[2]!YBHIST($I$114,$I122,M$25,"sec","")</f>
        <v>E</v>
      </c>
      <c r="O123" s="335" t="str">
        <f ca="1">[2]!YBHIST("1 Month LIBOR",I123,"Yield","bmk","")</f>
        <v>E</v>
      </c>
      <c r="P123" s="332" t="e">
        <f t="shared" ca="1" si="201"/>
        <v>#VALUE!</v>
      </c>
      <c r="Q123" s="336" t="str">
        <f ca="1">[2]!YBSCEN($I$114,$J122&amp;"d","Market",O$25,"Swap",$I122,"LMMSkew","","Model",100,0,29,"Gradual","ParShift|N",0,"Annualized ROR",O122,100,"",,,,"Default",,,,"Default",,)</f>
        <v>E</v>
      </c>
      <c r="R123" s="332" t="e">
        <f t="shared" ca="1" si="202"/>
        <v>#VALUE!</v>
      </c>
      <c r="S123" s="337" t="e">
        <f t="shared" ca="1" si="203"/>
        <v>#VALUE!</v>
      </c>
      <c r="T123" s="332" t="e">
        <f ca="1">SUM(R$118:R123)</f>
        <v>#VALUE!</v>
      </c>
      <c r="U123" s="337" t="e">
        <f t="shared" ca="1" si="204"/>
        <v>#VALUE!</v>
      </c>
      <c r="V123" s="338">
        <f ca="1">VLOOKUP($I123, 'Barcap OAD'!$A:$Y, $F$114, FALSE)</f>
        <v>-9</v>
      </c>
      <c r="W123" s="339" t="e">
        <f t="shared" ca="1" si="197"/>
        <v>#VALUE!</v>
      </c>
      <c r="X123" s="340" t="str">
        <f ca="1">[2]!YBHIST($E123,$I123,X$25,"sec","")</f>
        <v>E</v>
      </c>
      <c r="Y123" s="332" t="e">
        <f t="shared" ca="1" si="192"/>
        <v>#VALUE!</v>
      </c>
      <c r="Z123" s="336" t="e">
        <f t="shared" ca="1" si="193"/>
        <v>#VALUE!</v>
      </c>
      <c r="AA123" s="336" t="str">
        <f ca="1">[2]!YBHIST($F123,$I123,X$25,"sec","")</f>
        <v>E</v>
      </c>
      <c r="AB123" s="336" t="e">
        <f t="shared" ca="1" si="198"/>
        <v>#VALUE!</v>
      </c>
      <c r="AC123" s="341" t="e">
        <f t="shared" ca="1" si="205"/>
        <v>#VALUE!</v>
      </c>
      <c r="AD123" s="342">
        <f ca="1">VLOOKUP($I123, 'Barcap OAD'!$A:$S, $F$26, FALSE)</f>
        <v>7.1980000000000004</v>
      </c>
      <c r="AE123" s="339" t="e">
        <f t="shared" ca="1" si="194"/>
        <v>#VALUE!</v>
      </c>
      <c r="AF123" s="343" t="e">
        <f t="shared" ca="1" si="199"/>
        <v>#VALUE!</v>
      </c>
      <c r="AG123" s="332" t="e">
        <f t="shared" ca="1" si="206"/>
        <v>#VALUE!</v>
      </c>
      <c r="AH123" s="337" t="e">
        <f t="shared" ca="1" si="207"/>
        <v>#VALUE!</v>
      </c>
      <c r="AI123" s="332" t="e">
        <f t="shared" ca="1" si="208"/>
        <v>#VALUE!</v>
      </c>
      <c r="AJ123" s="337" t="e">
        <f t="shared" ca="1" si="209"/>
        <v>#VALUE!</v>
      </c>
      <c r="AK123" s="341" t="e">
        <f t="shared" ca="1" si="210"/>
        <v>#VALUE!</v>
      </c>
      <c r="AL123" s="344" t="e">
        <f t="shared" ca="1" si="211"/>
        <v>#VALUE!</v>
      </c>
      <c r="AM123" s="337" t="e">
        <f t="shared" ca="1" si="212"/>
        <v>#VALUE!</v>
      </c>
      <c r="AN123" s="332" t="e">
        <f ca="1">SUM(AL$118:AL123)</f>
        <v>#VALUE!</v>
      </c>
      <c r="AO123" s="345" t="e">
        <f t="shared" ca="1" si="213"/>
        <v>#VALUE!</v>
      </c>
      <c r="AP123" s="346" t="e">
        <f t="shared" ca="1" si="214"/>
        <v>#VALUE!</v>
      </c>
      <c r="AQ123" s="347" t="e">
        <f t="shared" ca="1" si="215"/>
        <v>#VALUE!</v>
      </c>
      <c r="AX123" s="67" t="str">
        <f ca="1">[2]!YBHIST($I$114,$I123,J$25,"sec","")</f>
        <v>E</v>
      </c>
      <c r="AY123" s="67" t="str">
        <f ca="1">[2]!YBPRICE($I$114,AX123&amp;"d","Market","AccruedInterest","Swap",$I123,"LMMSkew","","Model",100,"")</f>
        <v>E</v>
      </c>
      <c r="BA123" s="67">
        <f t="shared" si="189"/>
        <v>-10</v>
      </c>
      <c r="BI123" s="517" t="e">
        <f t="shared" ca="1" si="190"/>
        <v>#VALUE!</v>
      </c>
      <c r="BJ123" s="517" t="e">
        <f ca="1">PRODUCT($BI$118:BI123)-1</f>
        <v>#VALUE!</v>
      </c>
      <c r="BK123" s="517" t="e">
        <f t="shared" ca="1" si="191"/>
        <v>#VALUE!</v>
      </c>
      <c r="BL123" s="517" t="e">
        <f ca="1">PRODUCT($BK$118:BK123)-1</f>
        <v>#VALUE!</v>
      </c>
    </row>
    <row r="124" spans="1:64" ht="14.25" customHeight="1">
      <c r="C124" s="222">
        <f t="shared" ca="1" si="185"/>
        <v>41830</v>
      </c>
      <c r="D124" s="70">
        <f t="shared" ca="1" si="186"/>
        <v>41855</v>
      </c>
      <c r="E124" s="70" t="str">
        <f t="shared" ca="1" si="187"/>
        <v>FNMA3.0-TBA-Jul</v>
      </c>
      <c r="F124" s="70" t="str">
        <f t="shared" ca="1" si="187"/>
        <v>FNMA3.0-TBA-Aug</v>
      </c>
      <c r="G124" s="70" t="str">
        <f t="shared" si="188"/>
        <v>FNMA3.0-TBA-GEN</v>
      </c>
      <c r="I124" s="133">
        <f ca="1">[2]!YBWORKDAY(EDATE(Base_Date, BA124), -1, "USD")</f>
        <v>41820</v>
      </c>
      <c r="J124" s="234" t="str">
        <f t="shared" ca="1" si="195"/>
        <v>E</v>
      </c>
      <c r="K124" s="237" t="e">
        <f t="shared" ca="1" si="196"/>
        <v>#VALUE!</v>
      </c>
      <c r="L124" s="237" t="e">
        <f t="shared" ca="1" si="200"/>
        <v>#VALUE!</v>
      </c>
      <c r="M124" s="238" t="str">
        <f ca="1">[2]!YBHIST($I$114,$I124,"LMMOAS","sec")</f>
        <v>E</v>
      </c>
      <c r="N124" s="239" t="str">
        <f ca="1">[2]!YBHIST($I$114,$I123,M$25,"sec","")</f>
        <v>E</v>
      </c>
      <c r="O124" s="240" t="str">
        <f ca="1">[2]!YBHIST("1 Month LIBOR",I124,"Yield","bmk","")</f>
        <v>E</v>
      </c>
      <c r="P124" s="237" t="e">
        <f t="shared" ca="1" si="201"/>
        <v>#VALUE!</v>
      </c>
      <c r="Q124" s="171" t="str">
        <f ca="1">[2]!YBSCEN($I$114,$J123&amp;"d","Market",O$25,"Swap",$I123,"LMMSkew","","Model",100,0,29,"Gradual","ParShift|N",0,"Annualized ROR",O123,100,"",,,,"Default",,,,"Default",,)</f>
        <v>E</v>
      </c>
      <c r="R124" s="237" t="e">
        <f t="shared" ca="1" si="202"/>
        <v>#VALUE!</v>
      </c>
      <c r="S124" s="241" t="e">
        <f t="shared" ca="1" si="203"/>
        <v>#VALUE!</v>
      </c>
      <c r="T124" s="237" t="e">
        <f ca="1">SUM(R$118:R124)</f>
        <v>#VALUE!</v>
      </c>
      <c r="U124" s="241" t="e">
        <f t="shared" ca="1" si="204"/>
        <v>#VALUE!</v>
      </c>
      <c r="V124" s="242">
        <f ca="1">VLOOKUP($I124, 'Barcap OAD'!$A:$Y, $F$114, FALSE)</f>
        <v>-8</v>
      </c>
      <c r="W124" s="243" t="e">
        <f t="shared" ca="1" si="197"/>
        <v>#VALUE!</v>
      </c>
      <c r="X124" s="244" t="str">
        <f ca="1">[2]!YBHIST($E124,$I124,X$25,"sec","")</f>
        <v>E</v>
      </c>
      <c r="Y124" s="237" t="e">
        <f t="shared" ca="1" si="192"/>
        <v>#VALUE!</v>
      </c>
      <c r="Z124" s="171" t="e">
        <f t="shared" ca="1" si="193"/>
        <v>#VALUE!</v>
      </c>
      <c r="AA124" s="171" t="str">
        <f ca="1">[2]!YBHIST($F124,$I124,X$25,"sec","")</f>
        <v>E</v>
      </c>
      <c r="AB124" s="171" t="e">
        <f t="shared" ca="1" si="198"/>
        <v>#VALUE!</v>
      </c>
      <c r="AC124" s="245" t="e">
        <f t="shared" ca="1" si="205"/>
        <v>#VALUE!</v>
      </c>
      <c r="AD124" s="246">
        <f ca="1">VLOOKUP($I124, 'Barcap OAD'!$A:$S, $F$26, FALSE)</f>
        <v>7.2728479999999998</v>
      </c>
      <c r="AE124" s="243" t="e">
        <f t="shared" ca="1" si="194"/>
        <v>#VALUE!</v>
      </c>
      <c r="AF124" s="247" t="e">
        <f t="shared" ca="1" si="199"/>
        <v>#VALUE!</v>
      </c>
      <c r="AG124" s="237" t="e">
        <f t="shared" ca="1" si="206"/>
        <v>#VALUE!</v>
      </c>
      <c r="AH124" s="241" t="e">
        <f t="shared" ca="1" si="207"/>
        <v>#VALUE!</v>
      </c>
      <c r="AI124" s="237" t="e">
        <f t="shared" ca="1" si="208"/>
        <v>#VALUE!</v>
      </c>
      <c r="AJ124" s="241" t="e">
        <f t="shared" ca="1" si="209"/>
        <v>#VALUE!</v>
      </c>
      <c r="AK124" s="245" t="e">
        <f t="shared" ca="1" si="210"/>
        <v>#VALUE!</v>
      </c>
      <c r="AL124" s="248" t="e">
        <f t="shared" ca="1" si="211"/>
        <v>#VALUE!</v>
      </c>
      <c r="AM124" s="241" t="e">
        <f t="shared" ca="1" si="212"/>
        <v>#VALUE!</v>
      </c>
      <c r="AN124" s="237" t="e">
        <f ca="1">SUM(AL$118:AL124)</f>
        <v>#VALUE!</v>
      </c>
      <c r="AO124" s="203" t="e">
        <f t="shared" ca="1" si="213"/>
        <v>#VALUE!</v>
      </c>
      <c r="AP124" s="249" t="e">
        <f t="shared" ca="1" si="214"/>
        <v>#VALUE!</v>
      </c>
      <c r="AQ124" s="250" t="e">
        <f t="shared" ca="1" si="215"/>
        <v>#VALUE!</v>
      </c>
      <c r="AX124" s="67" t="str">
        <f ca="1">[2]!YBHIST($I$114,$I124,J$25,"sec","")</f>
        <v>E</v>
      </c>
      <c r="AY124" s="67" t="str">
        <f ca="1">[2]!YBPRICE($I$114,AX124&amp;"d","Market","AccruedInterest","Swap",$I124,"LMMSkew","","Model",100,"")</f>
        <v>E</v>
      </c>
      <c r="BA124" s="67">
        <f t="shared" si="189"/>
        <v>-9</v>
      </c>
      <c r="BI124" s="517" t="e">
        <f t="shared" ca="1" si="190"/>
        <v>#VALUE!</v>
      </c>
      <c r="BJ124" s="517" t="e">
        <f ca="1">PRODUCT($BI$118:BI124)-1</f>
        <v>#VALUE!</v>
      </c>
      <c r="BK124" s="517" t="e">
        <f t="shared" ca="1" si="191"/>
        <v>#VALUE!</v>
      </c>
      <c r="BL124" s="517" t="e">
        <f ca="1">PRODUCT($BK$118:BK124)-1</f>
        <v>#VALUE!</v>
      </c>
    </row>
    <row r="125" spans="1:64" ht="14.25" customHeight="1">
      <c r="C125" s="222">
        <f t="shared" ca="1" si="185"/>
        <v>41861</v>
      </c>
      <c r="D125" s="70">
        <f t="shared" ca="1" si="186"/>
        <v>41886</v>
      </c>
      <c r="E125" s="70" t="str">
        <f t="shared" ca="1" si="187"/>
        <v>FNMA3.0-TBA-Aug</v>
      </c>
      <c r="F125" s="70" t="str">
        <f t="shared" ca="1" si="187"/>
        <v>FNMA3.0-TBA-Sep</v>
      </c>
      <c r="G125" s="70" t="str">
        <f t="shared" si="188"/>
        <v>FNMA3.0-TBA-GEN</v>
      </c>
      <c r="I125" s="133">
        <f ca="1">[2]!YBWORKDAY(EDATE(Base_Date, BA125), -1, "USD")</f>
        <v>41851</v>
      </c>
      <c r="J125" s="234" t="str">
        <f t="shared" ca="1" si="195"/>
        <v>E</v>
      </c>
      <c r="K125" s="237" t="e">
        <f t="shared" ca="1" si="196"/>
        <v>#VALUE!</v>
      </c>
      <c r="L125" s="237" t="e">
        <f t="shared" ca="1" si="200"/>
        <v>#VALUE!</v>
      </c>
      <c r="M125" s="238" t="str">
        <f ca="1">[2]!YBHIST($I$114,$I125,"LMMOAS","sec")</f>
        <v>E</v>
      </c>
      <c r="N125" s="239" t="str">
        <f ca="1">[2]!YBHIST($I$114,$I124,M$25,"sec","")</f>
        <v>E</v>
      </c>
      <c r="O125" s="240" t="str">
        <f ca="1">[2]!YBHIST("1 Month LIBOR",I125,"Yield","bmk","")</f>
        <v>E</v>
      </c>
      <c r="P125" s="237" t="e">
        <f t="shared" ca="1" si="201"/>
        <v>#VALUE!</v>
      </c>
      <c r="Q125" s="171" t="str">
        <f ca="1">[2]!YBSCEN($I$114,$J124&amp;"d","Market",O$25,"Swap",$I124,"LMMSkew","","Model",100,0,29,"Gradual","ParShift|N",0,"Annualized ROR",O124,100,"",,,,"Default",,,,"Default",,)</f>
        <v>E</v>
      </c>
      <c r="R125" s="237" t="e">
        <f t="shared" ca="1" si="202"/>
        <v>#VALUE!</v>
      </c>
      <c r="S125" s="241" t="e">
        <f t="shared" ca="1" si="203"/>
        <v>#VALUE!</v>
      </c>
      <c r="T125" s="237" t="e">
        <f ca="1">SUM(R$118:R125)</f>
        <v>#VALUE!</v>
      </c>
      <c r="U125" s="241" t="e">
        <f t="shared" ca="1" si="204"/>
        <v>#VALUE!</v>
      </c>
      <c r="V125" s="242">
        <f ca="1">VLOOKUP($I125, 'Barcap OAD'!$A:$Y, $F$114, FALSE)</f>
        <v>-7.5</v>
      </c>
      <c r="W125" s="243" t="e">
        <f t="shared" ca="1" si="197"/>
        <v>#VALUE!</v>
      </c>
      <c r="X125" s="244" t="str">
        <f ca="1">[2]!YBHIST($E125,$I125,X$25,"sec","")</f>
        <v>E</v>
      </c>
      <c r="Y125" s="237" t="e">
        <f t="shared" ca="1" si="192"/>
        <v>#VALUE!</v>
      </c>
      <c r="Z125" s="171" t="e">
        <f t="shared" ca="1" si="193"/>
        <v>#VALUE!</v>
      </c>
      <c r="AA125" s="171" t="str">
        <f ca="1">[2]!YBHIST($F125,$I125,X$25,"sec","")</f>
        <v>E</v>
      </c>
      <c r="AB125" s="171" t="e">
        <f t="shared" ca="1" si="198"/>
        <v>#VALUE!</v>
      </c>
      <c r="AC125" s="245" t="e">
        <f t="shared" ca="1" si="205"/>
        <v>#VALUE!</v>
      </c>
      <c r="AD125" s="246">
        <f ca="1">VLOOKUP($I125, 'Barcap OAD'!$A:$S, $F$26, FALSE)</f>
        <v>7.148028</v>
      </c>
      <c r="AE125" s="243" t="e">
        <f t="shared" ca="1" si="194"/>
        <v>#VALUE!</v>
      </c>
      <c r="AF125" s="247" t="e">
        <f t="shared" ca="1" si="199"/>
        <v>#VALUE!</v>
      </c>
      <c r="AG125" s="237" t="e">
        <f t="shared" ca="1" si="206"/>
        <v>#VALUE!</v>
      </c>
      <c r="AH125" s="241" t="e">
        <f t="shared" ca="1" si="207"/>
        <v>#VALUE!</v>
      </c>
      <c r="AI125" s="237" t="e">
        <f t="shared" ca="1" si="208"/>
        <v>#VALUE!</v>
      </c>
      <c r="AJ125" s="241" t="e">
        <f t="shared" ca="1" si="209"/>
        <v>#VALUE!</v>
      </c>
      <c r="AK125" s="245" t="e">
        <f t="shared" ca="1" si="210"/>
        <v>#VALUE!</v>
      </c>
      <c r="AL125" s="248" t="e">
        <f t="shared" ca="1" si="211"/>
        <v>#VALUE!</v>
      </c>
      <c r="AM125" s="241" t="e">
        <f t="shared" ca="1" si="212"/>
        <v>#VALUE!</v>
      </c>
      <c r="AN125" s="237" t="e">
        <f ca="1">SUM(AL$118:AL125)</f>
        <v>#VALUE!</v>
      </c>
      <c r="AO125" s="203" t="e">
        <f t="shared" ca="1" si="213"/>
        <v>#VALUE!</v>
      </c>
      <c r="AP125" s="249" t="e">
        <f t="shared" ca="1" si="214"/>
        <v>#VALUE!</v>
      </c>
      <c r="AQ125" s="250" t="e">
        <f t="shared" ca="1" si="215"/>
        <v>#VALUE!</v>
      </c>
      <c r="AX125" s="67" t="str">
        <f ca="1">[2]!YBHIST($I$114,$I125,J$25,"sec","")</f>
        <v>E</v>
      </c>
      <c r="AY125" s="67" t="str">
        <f ca="1">[2]!YBPRICE($I$114,AX125&amp;"d","Market","AccruedInterest","Swap",$I125,"LMMSkew","","Model",100,"")</f>
        <v>E</v>
      </c>
      <c r="BA125" s="67">
        <f t="shared" si="189"/>
        <v>-8</v>
      </c>
      <c r="BI125" s="517" t="e">
        <f t="shared" ca="1" si="190"/>
        <v>#VALUE!</v>
      </c>
      <c r="BJ125" s="517" t="e">
        <f ca="1">PRODUCT($BI$118:BI125)-1</f>
        <v>#VALUE!</v>
      </c>
      <c r="BK125" s="517" t="e">
        <f t="shared" ca="1" si="191"/>
        <v>#VALUE!</v>
      </c>
      <c r="BL125" s="517" t="e">
        <f ca="1">PRODUCT($BK$118:BK125)-1</f>
        <v>#VALUE!</v>
      </c>
    </row>
    <row r="126" spans="1:64" ht="14.25" customHeight="1">
      <c r="C126" s="222">
        <f t="shared" ca="1" si="185"/>
        <v>41890</v>
      </c>
      <c r="D126" s="70">
        <f t="shared" ca="1" si="186"/>
        <v>41915</v>
      </c>
      <c r="E126" s="70" t="str">
        <f t="shared" ca="1" si="187"/>
        <v>FNMA3.0-TBA-Sep</v>
      </c>
      <c r="F126" s="70" t="str">
        <f t="shared" ca="1" si="187"/>
        <v>FNMA3.0-TBA-Oct</v>
      </c>
      <c r="G126" s="70" t="str">
        <f t="shared" si="188"/>
        <v>FNMA3.0-TBA-GEN</v>
      </c>
      <c r="I126" s="133">
        <f ca="1">[2]!YBWORKDAY(EDATE(Base_Date, BA126), -1, "USD")</f>
        <v>41880</v>
      </c>
      <c r="J126" s="234" t="str">
        <f t="shared" ca="1" si="195"/>
        <v>E</v>
      </c>
      <c r="K126" s="237" t="e">
        <f t="shared" ca="1" si="196"/>
        <v>#VALUE!</v>
      </c>
      <c r="L126" s="237" t="e">
        <f t="shared" ca="1" si="200"/>
        <v>#VALUE!</v>
      </c>
      <c r="M126" s="238" t="str">
        <f ca="1">[2]!YBHIST($I$114,$I126,"LMMOAS","sec")</f>
        <v>E</v>
      </c>
      <c r="N126" s="239" t="str">
        <f ca="1">[2]!YBHIST($I$114,$I125,M$25,"sec","")</f>
        <v>E</v>
      </c>
      <c r="O126" s="240" t="str">
        <f ca="1">[2]!YBHIST("1 Month LIBOR",I126,"Yield","bmk","")</f>
        <v>E</v>
      </c>
      <c r="P126" s="237" t="e">
        <f t="shared" ca="1" si="201"/>
        <v>#VALUE!</v>
      </c>
      <c r="Q126" s="171" t="str">
        <f ca="1">[2]!YBSCEN($I$114,$J125&amp;"d","Market",O$25,"Swap",$I125,"LMMSkew","","Model",100,0,29,"Gradual","ParShift|N",0,"Annualized ROR",O125,100,"",,,,"Default",,,,"Default",,)</f>
        <v>E</v>
      </c>
      <c r="R126" s="237" t="e">
        <f t="shared" ca="1" si="202"/>
        <v>#VALUE!</v>
      </c>
      <c r="S126" s="241" t="e">
        <f t="shared" ca="1" si="203"/>
        <v>#VALUE!</v>
      </c>
      <c r="T126" s="237" t="e">
        <f ca="1">SUM(R$118:R126)</f>
        <v>#VALUE!</v>
      </c>
      <c r="U126" s="241" t="e">
        <f t="shared" ca="1" si="204"/>
        <v>#VALUE!</v>
      </c>
      <c r="V126" s="242">
        <f ca="1">VLOOKUP($I126, 'Barcap OAD'!$A:$Y, $F$114, FALSE)</f>
        <v>-10.4</v>
      </c>
      <c r="W126" s="243" t="e">
        <f t="shared" ca="1" si="197"/>
        <v>#VALUE!</v>
      </c>
      <c r="X126" s="244" t="str">
        <f ca="1">[2]!YBHIST($E126,$I126,X$25,"sec","")</f>
        <v>E</v>
      </c>
      <c r="Y126" s="237" t="e">
        <f t="shared" ca="1" si="192"/>
        <v>#VALUE!</v>
      </c>
      <c r="Z126" s="171" t="e">
        <f t="shared" ca="1" si="193"/>
        <v>#VALUE!</v>
      </c>
      <c r="AA126" s="171" t="str">
        <f ca="1">[2]!YBHIST($F126,$I126,X$25,"sec","")</f>
        <v>E</v>
      </c>
      <c r="AB126" s="171" t="e">
        <f t="shared" ca="1" si="198"/>
        <v>#VALUE!</v>
      </c>
      <c r="AC126" s="245" t="e">
        <f t="shared" ca="1" si="205"/>
        <v>#VALUE!</v>
      </c>
      <c r="AD126" s="246">
        <f ca="1">VLOOKUP($I126, 'Barcap OAD'!$A:$S, $F$26, FALSE)</f>
        <v>6.8048909999999996</v>
      </c>
      <c r="AE126" s="243" t="e">
        <f t="shared" ca="1" si="194"/>
        <v>#VALUE!</v>
      </c>
      <c r="AF126" s="247" t="e">
        <f t="shared" ca="1" si="199"/>
        <v>#VALUE!</v>
      </c>
      <c r="AG126" s="237" t="e">
        <f t="shared" ca="1" si="206"/>
        <v>#VALUE!</v>
      </c>
      <c r="AH126" s="241" t="e">
        <f t="shared" ca="1" si="207"/>
        <v>#VALUE!</v>
      </c>
      <c r="AI126" s="237" t="e">
        <f t="shared" ca="1" si="208"/>
        <v>#VALUE!</v>
      </c>
      <c r="AJ126" s="241" t="e">
        <f t="shared" ca="1" si="209"/>
        <v>#VALUE!</v>
      </c>
      <c r="AK126" s="245" t="e">
        <f t="shared" ca="1" si="210"/>
        <v>#VALUE!</v>
      </c>
      <c r="AL126" s="248" t="e">
        <f t="shared" ca="1" si="211"/>
        <v>#VALUE!</v>
      </c>
      <c r="AM126" s="241" t="e">
        <f t="shared" ca="1" si="212"/>
        <v>#VALUE!</v>
      </c>
      <c r="AN126" s="237" t="e">
        <f ca="1">SUM(AL$118:AL126)</f>
        <v>#VALUE!</v>
      </c>
      <c r="AO126" s="203" t="e">
        <f t="shared" ca="1" si="213"/>
        <v>#VALUE!</v>
      </c>
      <c r="AP126" s="249" t="e">
        <f t="shared" ca="1" si="214"/>
        <v>#VALUE!</v>
      </c>
      <c r="AQ126" s="250" t="e">
        <f t="shared" ca="1" si="215"/>
        <v>#VALUE!</v>
      </c>
      <c r="AX126" s="67" t="str">
        <f ca="1">[2]!YBHIST($I$114,$I126,J$25,"sec","")</f>
        <v>E</v>
      </c>
      <c r="AY126" s="67" t="str">
        <f ca="1">[2]!YBPRICE($I$114,AX126&amp;"d","Market","AccruedInterest","Swap",$I126,"LMMSkew","","Model",100,"")</f>
        <v>E</v>
      </c>
      <c r="BA126" s="67">
        <f t="shared" si="189"/>
        <v>-7</v>
      </c>
      <c r="BI126" s="517" t="e">
        <f t="shared" ca="1" si="190"/>
        <v>#VALUE!</v>
      </c>
      <c r="BJ126" s="517" t="e">
        <f ca="1">PRODUCT($BI$118:BI126)-1</f>
        <v>#VALUE!</v>
      </c>
      <c r="BK126" s="517" t="e">
        <f t="shared" ca="1" si="191"/>
        <v>#VALUE!</v>
      </c>
      <c r="BL126" s="517" t="e">
        <f ca="1">PRODUCT($BK$118:BK126)-1</f>
        <v>#VALUE!</v>
      </c>
    </row>
    <row r="127" spans="1:64" ht="14.25" customHeight="1">
      <c r="C127" s="222">
        <f t="shared" ca="1" si="185"/>
        <v>41922</v>
      </c>
      <c r="D127" s="70">
        <f t="shared" ca="1" si="186"/>
        <v>41947</v>
      </c>
      <c r="E127" s="70" t="str">
        <f t="shared" ref="E127:F131" ca="1" si="216">"FNMA"&amp;TEXT($J$23,"0.0")&amp;"-TBA-"&amp;TEXT(C127,"mmm")</f>
        <v>FNMA3.0-TBA-Oct</v>
      </c>
      <c r="F127" s="70" t="str">
        <f t="shared" ca="1" si="216"/>
        <v>FNMA3.0-TBA-Nov</v>
      </c>
      <c r="G127" s="70" t="str">
        <f t="shared" si="188"/>
        <v>FNMA3.0-TBA-GEN</v>
      </c>
      <c r="I127" s="133">
        <f ca="1">[2]!YBWORKDAY(EDATE(Base_Date, BA127), -1, "USD")</f>
        <v>41912</v>
      </c>
      <c r="J127" s="234" t="str">
        <f t="shared" ca="1" si="195"/>
        <v>E</v>
      </c>
      <c r="K127" s="237" t="e">
        <f t="shared" ca="1" si="196"/>
        <v>#VALUE!</v>
      </c>
      <c r="L127" s="237" t="e">
        <f t="shared" ca="1" si="200"/>
        <v>#VALUE!</v>
      </c>
      <c r="M127" s="238" t="str">
        <f ca="1">[2]!YBHIST($I$114,$I127,"LMMOAS","sec")</f>
        <v>E</v>
      </c>
      <c r="N127" s="239" t="str">
        <f ca="1">[2]!YBHIST($I$114,$I126,M$25,"sec","")</f>
        <v>E</v>
      </c>
      <c r="O127" s="240" t="str">
        <f ca="1">[2]!YBHIST("1 Month LIBOR",I127,"Yield","bmk","")</f>
        <v>E</v>
      </c>
      <c r="P127" s="237" t="e">
        <f t="shared" ca="1" si="201"/>
        <v>#VALUE!</v>
      </c>
      <c r="Q127" s="171" t="str">
        <f ca="1">[2]!YBSCEN($I$114,$J126&amp;"d","Market",O$25,"Swap",$I126,"LMMSkew","","Model",100,0,29,"Gradual","ParShift|N",0,"Annualized ROR",O126,100,"",,,,"Default",,,,"Default",,)</f>
        <v>E</v>
      </c>
      <c r="R127" s="237" t="e">
        <f t="shared" ca="1" si="202"/>
        <v>#VALUE!</v>
      </c>
      <c r="S127" s="241" t="e">
        <f t="shared" ca="1" si="203"/>
        <v>#VALUE!</v>
      </c>
      <c r="T127" s="237" t="e">
        <f ca="1">SUM(R$118:R127)</f>
        <v>#VALUE!</v>
      </c>
      <c r="U127" s="241" t="e">
        <f t="shared" ca="1" si="204"/>
        <v>#VALUE!</v>
      </c>
      <c r="V127" s="242">
        <f ca="1">VLOOKUP($I127, 'Barcap OAD'!$A:$Y, $F$114, FALSE)</f>
        <v>-8.4</v>
      </c>
      <c r="W127" s="243" t="e">
        <f t="shared" ca="1" si="197"/>
        <v>#VALUE!</v>
      </c>
      <c r="X127" s="244" t="str">
        <f ca="1">[2]!YBHIST($E127,$I127,X$25,"sec","")</f>
        <v>E</v>
      </c>
      <c r="Y127" s="237" t="e">
        <f t="shared" ca="1" si="192"/>
        <v>#VALUE!</v>
      </c>
      <c r="Z127" s="171" t="e">
        <f t="shared" ca="1" si="193"/>
        <v>#VALUE!</v>
      </c>
      <c r="AA127" s="171" t="str">
        <f ca="1">[2]!YBHIST($F127,$I127,X$25,"sec","")</f>
        <v>E</v>
      </c>
      <c r="AB127" s="171" t="e">
        <f t="shared" ca="1" si="198"/>
        <v>#VALUE!</v>
      </c>
      <c r="AC127" s="245" t="e">
        <f t="shared" ca="1" si="205"/>
        <v>#VALUE!</v>
      </c>
      <c r="AD127" s="246">
        <f ca="1">VLOOKUP($I127, 'Barcap OAD'!$A:$S, $F$26, FALSE)</f>
        <v>6.9646030000000003</v>
      </c>
      <c r="AE127" s="243" t="e">
        <f t="shared" ca="1" si="194"/>
        <v>#VALUE!</v>
      </c>
      <c r="AF127" s="247" t="e">
        <f t="shared" ca="1" si="199"/>
        <v>#VALUE!</v>
      </c>
      <c r="AG127" s="237" t="e">
        <f t="shared" ca="1" si="206"/>
        <v>#VALUE!</v>
      </c>
      <c r="AH127" s="241" t="e">
        <f t="shared" ca="1" si="207"/>
        <v>#VALUE!</v>
      </c>
      <c r="AI127" s="237" t="e">
        <f t="shared" ca="1" si="208"/>
        <v>#VALUE!</v>
      </c>
      <c r="AJ127" s="241" t="e">
        <f t="shared" ca="1" si="209"/>
        <v>#VALUE!</v>
      </c>
      <c r="AK127" s="245" t="e">
        <f t="shared" ca="1" si="210"/>
        <v>#VALUE!</v>
      </c>
      <c r="AL127" s="248" t="e">
        <f t="shared" ca="1" si="211"/>
        <v>#VALUE!</v>
      </c>
      <c r="AM127" s="241" t="e">
        <f t="shared" ca="1" si="212"/>
        <v>#VALUE!</v>
      </c>
      <c r="AN127" s="237" t="e">
        <f ca="1">SUM(AL$118:AL127)</f>
        <v>#VALUE!</v>
      </c>
      <c r="AO127" s="203" t="e">
        <f t="shared" ca="1" si="213"/>
        <v>#VALUE!</v>
      </c>
      <c r="AP127" s="249" t="e">
        <f t="shared" ca="1" si="214"/>
        <v>#VALUE!</v>
      </c>
      <c r="AQ127" s="250" t="e">
        <f t="shared" ca="1" si="215"/>
        <v>#VALUE!</v>
      </c>
      <c r="AX127" s="67" t="str">
        <f ca="1">[2]!YBHIST($I$114,$I127,J$25,"sec","")</f>
        <v>E</v>
      </c>
      <c r="AY127" s="67" t="str">
        <f ca="1">[2]!YBPRICE($I$114,AX127&amp;"d","Market","AccruedInterest","Swap",$I127,"LMMSkew","","Model",100,"")</f>
        <v>E</v>
      </c>
      <c r="BA127" s="67">
        <f t="shared" si="189"/>
        <v>-6</v>
      </c>
      <c r="BI127" s="517" t="e">
        <f t="shared" ca="1" si="190"/>
        <v>#VALUE!</v>
      </c>
      <c r="BJ127" s="517" t="e">
        <f ca="1">PRODUCT($BI$118:BI127)-1</f>
        <v>#VALUE!</v>
      </c>
      <c r="BK127" s="517" t="e">
        <f t="shared" ca="1" si="191"/>
        <v>#VALUE!</v>
      </c>
      <c r="BL127" s="517" t="e">
        <f ca="1">PRODUCT($BK$118:BK127)-1</f>
        <v>#VALUE!</v>
      </c>
    </row>
    <row r="128" spans="1:64" ht="14.25" customHeight="1">
      <c r="C128" s="222">
        <f t="shared" ca="1" si="185"/>
        <v>41953</v>
      </c>
      <c r="D128" s="70">
        <f t="shared" ca="1" si="186"/>
        <v>41978</v>
      </c>
      <c r="E128" s="70" t="str">
        <f t="shared" ca="1" si="216"/>
        <v>FNMA3.0-TBA-Nov</v>
      </c>
      <c r="F128" s="70" t="str">
        <f t="shared" ca="1" si="216"/>
        <v>FNMA3.0-TBA-Dec</v>
      </c>
      <c r="G128" s="70" t="str">
        <f t="shared" si="188"/>
        <v>FNMA3.0-TBA-GEN</v>
      </c>
      <c r="I128" s="133">
        <f ca="1">[2]!YBWORKDAY(EDATE(Base_Date, BA128), -1, "USD")</f>
        <v>41943</v>
      </c>
      <c r="J128" s="234" t="str">
        <f t="shared" ca="1" si="195"/>
        <v>E</v>
      </c>
      <c r="K128" s="237" t="e">
        <f t="shared" ca="1" si="196"/>
        <v>#VALUE!</v>
      </c>
      <c r="L128" s="237" t="e">
        <f t="shared" ca="1" si="200"/>
        <v>#VALUE!</v>
      </c>
      <c r="M128" s="238" t="str">
        <f ca="1">[2]!YBHIST($I$114,$I128,"LMMOAS","sec")</f>
        <v>E</v>
      </c>
      <c r="N128" s="239" t="str">
        <f ca="1">[2]!YBHIST($I$114,$I127,M$25,"sec","")</f>
        <v>E</v>
      </c>
      <c r="O128" s="240" t="str">
        <f ca="1">[2]!YBHIST("1 Month LIBOR",I128,"Yield","bmk","")</f>
        <v>E</v>
      </c>
      <c r="P128" s="237" t="e">
        <f t="shared" ca="1" si="201"/>
        <v>#VALUE!</v>
      </c>
      <c r="Q128" s="171" t="str">
        <f ca="1">[2]!YBSCEN($I$114,$J127&amp;"d","Market",O$25,"Swap",$I127,"LMMSkew","","Model",100,0,29,"Gradual","ParShift|N",0,"Annualized ROR",O127,100,"",,,,"Default",,,,"Default",,)</f>
        <v>E</v>
      </c>
      <c r="R128" s="237" t="e">
        <f t="shared" ca="1" si="202"/>
        <v>#VALUE!</v>
      </c>
      <c r="S128" s="241" t="e">
        <f t="shared" ca="1" si="203"/>
        <v>#VALUE!</v>
      </c>
      <c r="T128" s="237" t="e">
        <f ca="1">SUM(R$118:R128)</f>
        <v>#VALUE!</v>
      </c>
      <c r="U128" s="241" t="e">
        <f t="shared" ca="1" si="204"/>
        <v>#VALUE!</v>
      </c>
      <c r="V128" s="242">
        <f ca="1">VLOOKUP($I128, 'Barcap OAD'!$A:$Y, $F$114, FALSE)</f>
        <v>-11.3</v>
      </c>
      <c r="W128" s="243" t="e">
        <f t="shared" ca="1" si="197"/>
        <v>#VALUE!</v>
      </c>
      <c r="X128" s="244" t="str">
        <f ca="1">[2]!YBHIST($E128,$I128,X$25,"sec","")</f>
        <v>E</v>
      </c>
      <c r="Y128" s="237" t="e">
        <f t="shared" ca="1" si="192"/>
        <v>#VALUE!</v>
      </c>
      <c r="Z128" s="171" t="e">
        <f t="shared" ca="1" si="193"/>
        <v>#VALUE!</v>
      </c>
      <c r="AA128" s="171" t="str">
        <f ca="1">[2]!YBHIST($F128,$I128,X$25,"sec","")</f>
        <v>E</v>
      </c>
      <c r="AB128" s="171" t="e">
        <f t="shared" ca="1" si="198"/>
        <v>#VALUE!</v>
      </c>
      <c r="AC128" s="245" t="e">
        <f t="shared" ca="1" si="205"/>
        <v>#VALUE!</v>
      </c>
      <c r="AD128" s="246">
        <f ca="1">VLOOKUP($I128, 'Barcap OAD'!$A:$S, $F$26, FALSE)</f>
        <v>6.6523269999999997</v>
      </c>
      <c r="AE128" s="243" t="e">
        <f t="shared" ca="1" si="194"/>
        <v>#VALUE!</v>
      </c>
      <c r="AF128" s="247" t="e">
        <f t="shared" ca="1" si="199"/>
        <v>#VALUE!</v>
      </c>
      <c r="AG128" s="237" t="e">
        <f t="shared" ca="1" si="206"/>
        <v>#VALUE!</v>
      </c>
      <c r="AH128" s="241" t="e">
        <f t="shared" ca="1" si="207"/>
        <v>#VALUE!</v>
      </c>
      <c r="AI128" s="237" t="e">
        <f t="shared" ca="1" si="208"/>
        <v>#VALUE!</v>
      </c>
      <c r="AJ128" s="241" t="e">
        <f t="shared" ca="1" si="209"/>
        <v>#VALUE!</v>
      </c>
      <c r="AK128" s="245" t="e">
        <f t="shared" ca="1" si="210"/>
        <v>#VALUE!</v>
      </c>
      <c r="AL128" s="248" t="e">
        <f t="shared" ca="1" si="211"/>
        <v>#VALUE!</v>
      </c>
      <c r="AM128" s="241" t="e">
        <f t="shared" ca="1" si="212"/>
        <v>#VALUE!</v>
      </c>
      <c r="AN128" s="237" t="e">
        <f ca="1">SUM(AL$118:AL128)</f>
        <v>#VALUE!</v>
      </c>
      <c r="AO128" s="203" t="e">
        <f t="shared" ca="1" si="213"/>
        <v>#VALUE!</v>
      </c>
      <c r="AP128" s="249" t="e">
        <f t="shared" ca="1" si="214"/>
        <v>#VALUE!</v>
      </c>
      <c r="AQ128" s="250" t="e">
        <f t="shared" ca="1" si="215"/>
        <v>#VALUE!</v>
      </c>
      <c r="AX128" s="67" t="str">
        <f ca="1">[2]!YBHIST($I$114,$I128,J$25,"sec","")</f>
        <v>E</v>
      </c>
      <c r="AY128" s="67" t="str">
        <f ca="1">[2]!YBPRICE($I$114,AX128&amp;"d","Market","AccruedInterest","Swap",$I128,"LMMSkew","","Model",100,"")</f>
        <v>E</v>
      </c>
      <c r="BA128" s="67">
        <f t="shared" si="189"/>
        <v>-5</v>
      </c>
      <c r="BI128" s="517" t="e">
        <f t="shared" ca="1" si="190"/>
        <v>#VALUE!</v>
      </c>
      <c r="BJ128" s="517" t="e">
        <f ca="1">PRODUCT($BI$118:BI128)-1</f>
        <v>#VALUE!</v>
      </c>
      <c r="BK128" s="517" t="e">
        <f t="shared" ca="1" si="191"/>
        <v>#VALUE!</v>
      </c>
      <c r="BL128" s="517" t="e">
        <f ca="1">PRODUCT($BK$118:BK128)-1</f>
        <v>#VALUE!</v>
      </c>
    </row>
    <row r="129" spans="1:64" ht="14.25" customHeight="1">
      <c r="C129" s="222">
        <f t="shared" ca="1" si="185"/>
        <v>41981</v>
      </c>
      <c r="D129" s="70">
        <f t="shared" ca="1" si="186"/>
        <v>42006</v>
      </c>
      <c r="E129" s="70" t="str">
        <f t="shared" ca="1" si="216"/>
        <v>FNMA3.0-TBA-Dec</v>
      </c>
      <c r="F129" s="70" t="str">
        <f t="shared" ca="1" si="216"/>
        <v>FNMA3.0-TBA-Jan</v>
      </c>
      <c r="G129" s="70" t="str">
        <f t="shared" si="188"/>
        <v>FNMA3.0-TBA-GEN</v>
      </c>
      <c r="I129" s="133">
        <f ca="1">[2]!YBWORKDAY(EDATE(Base_Date, BA129), -1, "USD")</f>
        <v>41971</v>
      </c>
      <c r="J129" s="234" t="str">
        <f t="shared" ca="1" si="195"/>
        <v>E</v>
      </c>
      <c r="K129" s="237" t="e">
        <f t="shared" ca="1" si="196"/>
        <v>#VALUE!</v>
      </c>
      <c r="L129" s="237" t="e">
        <f t="shared" ca="1" si="200"/>
        <v>#VALUE!</v>
      </c>
      <c r="M129" s="238" t="str">
        <f ca="1">[2]!YBHIST($I$114,$I129,"LMMOAS","sec")</f>
        <v>E</v>
      </c>
      <c r="N129" s="239" t="str">
        <f ca="1">[2]!YBHIST($I$114,$I128,M$25,"sec","")</f>
        <v>E</v>
      </c>
      <c r="O129" s="240" t="str">
        <f ca="1">[2]!YBHIST("1 Month LIBOR",I129,"Yield","bmk","")</f>
        <v>E</v>
      </c>
      <c r="P129" s="237" t="e">
        <f t="shared" ca="1" si="201"/>
        <v>#VALUE!</v>
      </c>
      <c r="Q129" s="171" t="str">
        <f ca="1">[2]!YBSCEN($I$114,$J128&amp;"d","Market",O$25,"Swap",$I128,"LMMSkew","","Model",100,0,29,"Gradual","ParShift|N",0,"Annualized ROR",O128,100,"",,,,"Default",,,,"Default",,)</f>
        <v>E</v>
      </c>
      <c r="R129" s="237" t="e">
        <f t="shared" ca="1" si="202"/>
        <v>#VALUE!</v>
      </c>
      <c r="S129" s="241" t="e">
        <f t="shared" ca="1" si="203"/>
        <v>#VALUE!</v>
      </c>
      <c r="T129" s="237" t="e">
        <f ca="1">SUM(R$118:R129)</f>
        <v>#VALUE!</v>
      </c>
      <c r="U129" s="241" t="e">
        <f t="shared" ca="1" si="204"/>
        <v>#VALUE!</v>
      </c>
      <c r="V129" s="242">
        <f ca="1">VLOOKUP($I129, 'Barcap OAD'!$A:$Y, $F$114, FALSE)</f>
        <v>-14.3</v>
      </c>
      <c r="W129" s="243" t="e">
        <f t="shared" ca="1" si="197"/>
        <v>#VALUE!</v>
      </c>
      <c r="X129" s="244" t="str">
        <f ca="1">[2]!YBHIST($E129,$I129,X$25,"sec","")</f>
        <v>E</v>
      </c>
      <c r="Y129" s="237" t="e">
        <f t="shared" ca="1" si="192"/>
        <v>#VALUE!</v>
      </c>
      <c r="Z129" s="171" t="e">
        <f t="shared" ca="1" si="193"/>
        <v>#VALUE!</v>
      </c>
      <c r="AA129" s="171" t="str">
        <f ca="1">[2]!YBHIST($F129,$I129,X$25,"sec","")</f>
        <v>E</v>
      </c>
      <c r="AB129" s="171" t="e">
        <f t="shared" ca="1" si="198"/>
        <v>#VALUE!</v>
      </c>
      <c r="AC129" s="245" t="e">
        <f t="shared" ca="1" si="205"/>
        <v>#VALUE!</v>
      </c>
      <c r="AD129" s="246">
        <f ca="1">VLOOKUP($I129, 'Barcap OAD'!$A:$S, $F$26, FALSE)</f>
        <v>6.2499140000000004</v>
      </c>
      <c r="AE129" s="243" t="e">
        <f t="shared" ca="1" si="194"/>
        <v>#VALUE!</v>
      </c>
      <c r="AF129" s="247" t="e">
        <f t="shared" ca="1" si="199"/>
        <v>#VALUE!</v>
      </c>
      <c r="AG129" s="237" t="e">
        <f t="shared" ca="1" si="206"/>
        <v>#VALUE!</v>
      </c>
      <c r="AH129" s="241" t="e">
        <f t="shared" ca="1" si="207"/>
        <v>#VALUE!</v>
      </c>
      <c r="AI129" s="237" t="e">
        <f t="shared" ca="1" si="208"/>
        <v>#VALUE!</v>
      </c>
      <c r="AJ129" s="241" t="e">
        <f t="shared" ca="1" si="209"/>
        <v>#VALUE!</v>
      </c>
      <c r="AK129" s="245" t="e">
        <f t="shared" ca="1" si="210"/>
        <v>#VALUE!</v>
      </c>
      <c r="AL129" s="248" t="e">
        <f t="shared" ca="1" si="211"/>
        <v>#VALUE!</v>
      </c>
      <c r="AM129" s="241" t="e">
        <f t="shared" ca="1" si="212"/>
        <v>#VALUE!</v>
      </c>
      <c r="AN129" s="237" t="e">
        <f ca="1">SUM(AL$118:AL129)</f>
        <v>#VALUE!</v>
      </c>
      <c r="AO129" s="203" t="e">
        <f t="shared" ca="1" si="213"/>
        <v>#VALUE!</v>
      </c>
      <c r="AP129" s="249" t="e">
        <f t="shared" ca="1" si="214"/>
        <v>#VALUE!</v>
      </c>
      <c r="AQ129" s="250" t="e">
        <f t="shared" ca="1" si="215"/>
        <v>#VALUE!</v>
      </c>
      <c r="AX129" s="67" t="str">
        <f ca="1">[2]!YBHIST($I$114,$I129,J$25,"sec","")</f>
        <v>E</v>
      </c>
      <c r="AY129" s="67" t="str">
        <f ca="1">[2]!YBPRICE($I$114,AX129&amp;"d","Market","AccruedInterest","Swap",$I129,"LMMSkew","","Model",100,"")</f>
        <v>E</v>
      </c>
      <c r="BA129" s="67">
        <f t="shared" si="189"/>
        <v>-4</v>
      </c>
      <c r="BI129" s="517" t="e">
        <f t="shared" ca="1" si="190"/>
        <v>#VALUE!</v>
      </c>
      <c r="BJ129" s="517" t="e">
        <f ca="1">PRODUCT($BI$118:BI129)-1</f>
        <v>#VALUE!</v>
      </c>
      <c r="BK129" s="517" t="e">
        <f t="shared" ca="1" si="191"/>
        <v>#VALUE!</v>
      </c>
      <c r="BL129" s="517" t="e">
        <f ca="1">PRODUCT($BK$118:BK129)-1</f>
        <v>#VALUE!</v>
      </c>
    </row>
    <row r="130" spans="1:64" ht="14.25" customHeight="1">
      <c r="C130" s="222">
        <f t="shared" ca="1" si="185"/>
        <v>42014</v>
      </c>
      <c r="D130" s="70">
        <f t="shared" ca="1" si="186"/>
        <v>42039</v>
      </c>
      <c r="E130" s="70" t="str">
        <f t="shared" ca="1" si="216"/>
        <v>FNMA3.0-TBA-Jan</v>
      </c>
      <c r="F130" s="70" t="str">
        <f t="shared" ca="1" si="216"/>
        <v>FNMA3.0-TBA-Feb</v>
      </c>
      <c r="G130" s="70" t="str">
        <f t="shared" si="188"/>
        <v>FNMA3.0-TBA-GEN</v>
      </c>
      <c r="I130" s="133">
        <f ca="1">[2]!YBWORKDAY(EDATE(Base_Date, BA130), -1, "USD")</f>
        <v>42004</v>
      </c>
      <c r="J130" s="234" t="str">
        <f t="shared" ca="1" si="195"/>
        <v>E</v>
      </c>
      <c r="K130" s="237" t="e">
        <f t="shared" ca="1" si="196"/>
        <v>#VALUE!</v>
      </c>
      <c r="L130" s="237" t="e">
        <f t="shared" ca="1" si="200"/>
        <v>#VALUE!</v>
      </c>
      <c r="M130" s="238" t="str">
        <f ca="1">[2]!YBHIST($I$114,$I130,"LMMOAS","sec")</f>
        <v>E</v>
      </c>
      <c r="N130" s="239" t="str">
        <f ca="1">[2]!YBHIST($I$114,$I129,M$25,"sec","")</f>
        <v>E</v>
      </c>
      <c r="O130" s="240" t="str">
        <f ca="1">[2]!YBHIST("1 Month LIBOR",I130,"Yield","bmk","")</f>
        <v>E</v>
      </c>
      <c r="P130" s="237" t="e">
        <f t="shared" ca="1" si="201"/>
        <v>#VALUE!</v>
      </c>
      <c r="Q130" s="171" t="str">
        <f ca="1">[2]!YBSCEN($I$114,$J129&amp;"d","Market",O$25,"Swap",$I129,"LMMSkew","","Model",100,0,29,"Gradual","ParShift|N",0,"Annualized ROR",O129,100,"",,,,"Default",,,,"Default",,)</f>
        <v>E</v>
      </c>
      <c r="R130" s="237" t="e">
        <f t="shared" ca="1" si="202"/>
        <v>#VALUE!</v>
      </c>
      <c r="S130" s="241" t="e">
        <f t="shared" ca="1" si="203"/>
        <v>#VALUE!</v>
      </c>
      <c r="T130" s="237" t="e">
        <f ca="1">SUM(R$118:R130)</f>
        <v>#VALUE!</v>
      </c>
      <c r="U130" s="241" t="e">
        <f t="shared" ca="1" si="204"/>
        <v>#VALUE!</v>
      </c>
      <c r="V130" s="242">
        <f ca="1">VLOOKUP($I130, 'Barcap OAD'!$A:$Y, $F$114, FALSE)</f>
        <v>-15</v>
      </c>
      <c r="W130" s="243" t="e">
        <f t="shared" ca="1" si="197"/>
        <v>#VALUE!</v>
      </c>
      <c r="X130" s="244" t="str">
        <f ca="1">[2]!YBHIST($E130,$I130,X$25,"sec","")</f>
        <v>E</v>
      </c>
      <c r="Y130" s="237" t="e">
        <f t="shared" ca="1" si="192"/>
        <v>#VALUE!</v>
      </c>
      <c r="Z130" s="171" t="e">
        <f t="shared" ca="1" si="193"/>
        <v>#VALUE!</v>
      </c>
      <c r="AA130" s="171" t="str">
        <f ca="1">[2]!YBHIST($F130,$I130,X$25,"sec","")</f>
        <v>E</v>
      </c>
      <c r="AB130" s="171" t="e">
        <f t="shared" ca="1" si="198"/>
        <v>#VALUE!</v>
      </c>
      <c r="AC130" s="245" t="e">
        <f t="shared" ca="1" si="205"/>
        <v>#VALUE!</v>
      </c>
      <c r="AD130" s="246">
        <f ca="1">VLOOKUP($I130, 'Barcap OAD'!$A:$S, $F$26, FALSE)</f>
        <v>5.9987959999999996</v>
      </c>
      <c r="AE130" s="243" t="e">
        <f t="shared" ca="1" si="194"/>
        <v>#VALUE!</v>
      </c>
      <c r="AF130" s="247" t="e">
        <f t="shared" ca="1" si="199"/>
        <v>#VALUE!</v>
      </c>
      <c r="AG130" s="237" t="e">
        <f t="shared" ca="1" si="206"/>
        <v>#VALUE!</v>
      </c>
      <c r="AH130" s="241" t="e">
        <f t="shared" ca="1" si="207"/>
        <v>#VALUE!</v>
      </c>
      <c r="AI130" s="237" t="e">
        <f t="shared" ca="1" si="208"/>
        <v>#VALUE!</v>
      </c>
      <c r="AJ130" s="241" t="e">
        <f t="shared" ca="1" si="209"/>
        <v>#VALUE!</v>
      </c>
      <c r="AK130" s="245" t="e">
        <f t="shared" ca="1" si="210"/>
        <v>#VALUE!</v>
      </c>
      <c r="AL130" s="248" t="e">
        <f t="shared" ca="1" si="211"/>
        <v>#VALUE!</v>
      </c>
      <c r="AM130" s="241" t="e">
        <f t="shared" ca="1" si="212"/>
        <v>#VALUE!</v>
      </c>
      <c r="AN130" s="237" t="e">
        <f ca="1">SUM(AL$118:AL130)</f>
        <v>#VALUE!</v>
      </c>
      <c r="AO130" s="203" t="e">
        <f t="shared" ca="1" si="213"/>
        <v>#VALUE!</v>
      </c>
      <c r="AP130" s="249" t="e">
        <f t="shared" ca="1" si="214"/>
        <v>#VALUE!</v>
      </c>
      <c r="AQ130" s="250" t="e">
        <f t="shared" ca="1" si="215"/>
        <v>#VALUE!</v>
      </c>
      <c r="AX130" s="67" t="str">
        <f ca="1">[2]!YBHIST($I$114,$I130,J$25,"sec","")</f>
        <v>E</v>
      </c>
      <c r="AY130" s="67" t="str">
        <f ca="1">[2]!YBPRICE($I$114,AX130&amp;"d","Market","AccruedInterest","Swap",$I130,"LMMSkew","","Model",100,"")</f>
        <v>E</v>
      </c>
      <c r="BA130" s="67">
        <f t="shared" si="189"/>
        <v>-3</v>
      </c>
      <c r="BI130" s="517" t="e">
        <f t="shared" ca="1" si="190"/>
        <v>#VALUE!</v>
      </c>
      <c r="BJ130" s="517" t="e">
        <f ca="1">PRODUCT($BI$118:BI130)-1</f>
        <v>#VALUE!</v>
      </c>
      <c r="BK130" s="517" t="e">
        <f t="shared" ca="1" si="191"/>
        <v>#VALUE!</v>
      </c>
      <c r="BL130" s="517" t="e">
        <f ca="1">PRODUCT($BK$118:BK130)-1</f>
        <v>#VALUE!</v>
      </c>
    </row>
    <row r="131" spans="1:64" ht="14.25" customHeight="1">
      <c r="C131" s="222">
        <f t="shared" ca="1" si="185"/>
        <v>42044</v>
      </c>
      <c r="D131" s="70">
        <f t="shared" ca="1" si="186"/>
        <v>42069</v>
      </c>
      <c r="E131" s="70" t="str">
        <f t="shared" ca="1" si="216"/>
        <v>FNMA3.0-TBA-Feb</v>
      </c>
      <c r="F131" s="70" t="str">
        <f t="shared" ca="1" si="216"/>
        <v>FNMA3.0-TBA-Mar</v>
      </c>
      <c r="G131" s="70" t="str">
        <f t="shared" si="188"/>
        <v>FNMA3.0-TBA-GEN</v>
      </c>
      <c r="I131" s="133">
        <f ca="1">[2]!YBWORKDAY(EDATE(Base_Date, BA131), -1, "USD")</f>
        <v>42034</v>
      </c>
      <c r="J131" s="234" t="str">
        <f t="shared" ca="1" si="195"/>
        <v>E</v>
      </c>
      <c r="K131" s="237" t="e">
        <f t="shared" ca="1" si="196"/>
        <v>#VALUE!</v>
      </c>
      <c r="L131" s="237" t="e">
        <f t="shared" ca="1" si="200"/>
        <v>#VALUE!</v>
      </c>
      <c r="M131" s="238" t="str">
        <f ca="1">[2]!YBHIST($I$114,$I131,"LMMOAS","sec")</f>
        <v>E</v>
      </c>
      <c r="N131" s="239" t="str">
        <f ca="1">[2]!YBHIST($I$114,$I130,M$25,"sec","")</f>
        <v>E</v>
      </c>
      <c r="O131" s="240" t="str">
        <f ca="1">[2]!YBHIST("1 Month LIBOR",I131,"Yield","bmk","")</f>
        <v>E</v>
      </c>
      <c r="P131" s="237" t="e">
        <f t="shared" ca="1" si="201"/>
        <v>#VALUE!</v>
      </c>
      <c r="Q131" s="171" t="str">
        <f ca="1">[2]!YBSCEN($I$114,$J130&amp;"d","Market",O$25,"Swap",$I130,"LMMSkew","","Model",100,0,29,"Gradual","ParShift|N",0,"Annualized ROR",O130,100,"",,,,"Default",,,,"Default",,)</f>
        <v>E</v>
      </c>
      <c r="R131" s="237" t="e">
        <f t="shared" ca="1" si="202"/>
        <v>#VALUE!</v>
      </c>
      <c r="S131" s="241" t="e">
        <f t="shared" ca="1" si="203"/>
        <v>#VALUE!</v>
      </c>
      <c r="T131" s="237" t="e">
        <f ca="1">SUM(R$118:R131)</f>
        <v>#VALUE!</v>
      </c>
      <c r="U131" s="241" t="e">
        <f t="shared" ca="1" si="204"/>
        <v>#VALUE!</v>
      </c>
      <c r="V131" s="242">
        <f ca="1">VLOOKUP($I131, 'Barcap OAD'!$A:$Y, $F$114, FALSE)</f>
        <v>-22.8</v>
      </c>
      <c r="W131" s="243" t="e">
        <f t="shared" ca="1" si="197"/>
        <v>#VALUE!</v>
      </c>
      <c r="X131" s="244" t="str">
        <f ca="1">[2]!YBHIST($E131,$I131,X$25,"sec","")</f>
        <v>E</v>
      </c>
      <c r="Y131" s="237" t="e">
        <f t="shared" ca="1" si="192"/>
        <v>#VALUE!</v>
      </c>
      <c r="Z131" s="171" t="e">
        <f t="shared" ca="1" si="193"/>
        <v>#VALUE!</v>
      </c>
      <c r="AA131" s="171" t="str">
        <f ca="1">[2]!YBHIST($F131,$I131,X$25,"sec","")</f>
        <v>E</v>
      </c>
      <c r="AB131" s="171" t="e">
        <f t="shared" ca="1" si="198"/>
        <v>#VALUE!</v>
      </c>
      <c r="AC131" s="245" t="e">
        <f t="shared" ca="1" si="205"/>
        <v>#VALUE!</v>
      </c>
      <c r="AD131" s="246">
        <f ca="1">VLOOKUP($I131, 'Barcap OAD'!$A:$S, $F$26, FALSE)</f>
        <v>5.4045230000000002</v>
      </c>
      <c r="AE131" s="243" t="e">
        <f t="shared" ca="1" si="194"/>
        <v>#VALUE!</v>
      </c>
      <c r="AF131" s="247" t="e">
        <f t="shared" ca="1" si="199"/>
        <v>#VALUE!</v>
      </c>
      <c r="AG131" s="237" t="e">
        <f t="shared" ca="1" si="206"/>
        <v>#VALUE!</v>
      </c>
      <c r="AH131" s="241" t="e">
        <f t="shared" ca="1" si="207"/>
        <v>#VALUE!</v>
      </c>
      <c r="AI131" s="237" t="e">
        <f t="shared" ca="1" si="208"/>
        <v>#VALUE!</v>
      </c>
      <c r="AJ131" s="241" t="e">
        <f t="shared" ca="1" si="209"/>
        <v>#VALUE!</v>
      </c>
      <c r="AK131" s="245" t="e">
        <f t="shared" ca="1" si="210"/>
        <v>#VALUE!</v>
      </c>
      <c r="AL131" s="248" t="e">
        <f t="shared" ca="1" si="211"/>
        <v>#VALUE!</v>
      </c>
      <c r="AM131" s="241" t="e">
        <f t="shared" ca="1" si="212"/>
        <v>#VALUE!</v>
      </c>
      <c r="AN131" s="237" t="e">
        <f ca="1">SUM(AL$118:AL131)</f>
        <v>#VALUE!</v>
      </c>
      <c r="AO131" s="203" t="e">
        <f t="shared" ca="1" si="213"/>
        <v>#VALUE!</v>
      </c>
      <c r="AP131" s="249" t="e">
        <f t="shared" ca="1" si="214"/>
        <v>#VALUE!</v>
      </c>
      <c r="AQ131" s="250" t="e">
        <f t="shared" ca="1" si="215"/>
        <v>#VALUE!</v>
      </c>
      <c r="AX131" s="67" t="str">
        <f ca="1">[2]!YBHIST($I$114,$I131,J$25,"sec","")</f>
        <v>E</v>
      </c>
      <c r="AY131" s="67" t="str">
        <f ca="1">[2]!YBPRICE($I$114,AX131&amp;"d","Market","AccruedInterest","Swap",$I131,"LMMSkew","","Model",100,"")</f>
        <v>E</v>
      </c>
      <c r="BA131" s="67">
        <f t="shared" si="189"/>
        <v>-2</v>
      </c>
      <c r="BI131" s="517" t="e">
        <f t="shared" ca="1" si="190"/>
        <v>#VALUE!</v>
      </c>
      <c r="BJ131" s="517" t="e">
        <f ca="1">PRODUCT($BI$118:BI131)-1</f>
        <v>#VALUE!</v>
      </c>
      <c r="BK131" s="517" t="e">
        <f t="shared" ca="1" si="191"/>
        <v>#VALUE!</v>
      </c>
      <c r="BL131" s="517" t="e">
        <f ca="1">PRODUCT($BK$118:BK131)-1</f>
        <v>#VALUE!</v>
      </c>
    </row>
    <row r="132" spans="1:64" ht="14.25" customHeight="1">
      <c r="C132" s="222">
        <f t="shared" ref="C132" ca="1" si="217">I132+10</f>
        <v>42072</v>
      </c>
      <c r="D132" s="70">
        <f t="shared" ref="D132" ca="1" si="218">I132+35</f>
        <v>42097</v>
      </c>
      <c r="E132" s="70" t="str">
        <f t="shared" ref="E132" ca="1" si="219">"FNMA"&amp;TEXT($J$23,"0.0")&amp;"-TBA-"&amp;TEXT(C132,"mmm")</f>
        <v>FNMA3.0-TBA-Mar</v>
      </c>
      <c r="F132" s="70" t="str">
        <f t="shared" ref="F132" ca="1" si="220">"FNMA"&amp;TEXT($J$23,"0.0")&amp;"-TBA-"&amp;TEXT(D132,"mmm")</f>
        <v>FNMA3.0-TBA-Apr</v>
      </c>
      <c r="G132" s="70" t="str">
        <f t="shared" si="188"/>
        <v>FNMA3.0-TBA-GEN</v>
      </c>
      <c r="I132" s="133">
        <f ca="1">[2]!YBWORKDAY(EDATE(Base_Date, BA132), -1, "USD")</f>
        <v>42062</v>
      </c>
      <c r="J132" s="234" t="str">
        <f t="shared" ref="J132" ca="1" si="221">AX132</f>
        <v>E</v>
      </c>
      <c r="K132" s="237" t="e">
        <f t="shared" ref="K132" ca="1" si="222">AX132+AY132</f>
        <v>#VALUE!</v>
      </c>
      <c r="L132" s="237" t="e">
        <f t="shared" ref="L132" ca="1" si="223">K132-K131</f>
        <v>#VALUE!</v>
      </c>
      <c r="M132" s="238" t="str">
        <f ca="1">[2]!YBHIST($I$114,$I132,"LMMOAS","sec")</f>
        <v>E</v>
      </c>
      <c r="N132" s="239" t="str">
        <f ca="1">[2]!YBHIST($I$114,$I131,M$25,"sec","")</f>
        <v>E</v>
      </c>
      <c r="O132" s="240" t="str">
        <f ca="1">[2]!YBHIST("1 Month LIBOR",I132,"Yield","bmk","")</f>
        <v>E</v>
      </c>
      <c r="P132" s="237" t="e">
        <f t="shared" ref="P132" ca="1" si="224">K131-Q132</f>
        <v>#VALUE!</v>
      </c>
      <c r="Q132" s="171" t="str">
        <f ca="1">[2]!YBSCEN($I$114,$J131&amp;"d","Market",O$25,"Swap",$I131,"LMMSkew","","Model",100,0,29,"Gradual","ParShift|N",0,"Annualized ROR",O131,100,"",,,,"Default",,,,"Default",,)</f>
        <v>E</v>
      </c>
      <c r="R132" s="237" t="e">
        <f t="shared" ref="R132" ca="1" si="225">L132+P132</f>
        <v>#VALUE!</v>
      </c>
      <c r="S132" s="241" t="e">
        <f t="shared" ref="S132" ca="1" si="226">R132/K131</f>
        <v>#VALUE!</v>
      </c>
      <c r="T132" s="237" t="e">
        <f ca="1">SUM(R$118:R132)</f>
        <v>#VALUE!</v>
      </c>
      <c r="U132" s="241" t="e">
        <f t="shared" ref="U132" ca="1" si="227">BJ132</f>
        <v>#VALUE!</v>
      </c>
      <c r="V132" s="242">
        <f ca="1">VLOOKUP($I132, 'Barcap OAD'!$A:$Y, $F$114, FALSE)</f>
        <v>-16.600000000000001</v>
      </c>
      <c r="W132" s="243" t="e">
        <f t="shared" ref="W132" ca="1" si="228">K132/10000*V132</f>
        <v>#VALUE!</v>
      </c>
      <c r="X132" s="244" t="str">
        <f ca="1">[2]!YBHIST($E132,$I132,X$25,"sec","")</f>
        <v>E</v>
      </c>
      <c r="Y132" s="237" t="e">
        <f t="shared" ref="Y132" ca="1" si="229">X132-X131</f>
        <v>#VALUE!</v>
      </c>
      <c r="Z132" s="171" t="e">
        <f t="shared" ref="Z132" ca="1" si="230">X131-AA131</f>
        <v>#VALUE!</v>
      </c>
      <c r="AA132" s="171" t="str">
        <f ca="1">[2]!YBHIST($F132,$I132,X$25,"sec","")</f>
        <v>E</v>
      </c>
      <c r="AB132" s="171" t="e">
        <f t="shared" ref="AB132" ca="1" si="231">X131-Z132</f>
        <v>#VALUE!</v>
      </c>
      <c r="AC132" s="245" t="e">
        <f t="shared" ref="AC132" ca="1" si="232">Y132+Z132</f>
        <v>#VALUE!</v>
      </c>
      <c r="AD132" s="246">
        <f ca="1">VLOOKUP($I132, 'Barcap OAD'!$A:$S, $F$26, FALSE)</f>
        <v>6.1613049999999996</v>
      </c>
      <c r="AE132" s="243" t="e">
        <f t="shared" ref="AE132" ca="1" si="233">X132*AD132/10000</f>
        <v>#VALUE!</v>
      </c>
      <c r="AF132" s="247" t="e">
        <f t="shared" ref="AF132" ca="1" si="234">W132/AE132</f>
        <v>#VALUE!</v>
      </c>
      <c r="AG132" s="237" t="e">
        <f t="shared" ref="AG132" ca="1" si="235">-AC132*AF131</f>
        <v>#VALUE!</v>
      </c>
      <c r="AH132" s="241" t="e">
        <f t="shared" ref="AH132" ca="1" si="236">AG132/K131</f>
        <v>#VALUE!</v>
      </c>
      <c r="AI132" s="237" t="e">
        <f t="shared" ref="AI132" ca="1" si="237">AL132+AK132</f>
        <v>#VALUE!</v>
      </c>
      <c r="AJ132" s="241" t="e">
        <f t="shared" ref="AJ132" ca="1" si="238">AF132-AF131</f>
        <v>#VALUE!</v>
      </c>
      <c r="AK132" s="245" t="e">
        <f t="shared" ref="AK132" ca="1" si="239">(AJ132*Y132)/2</f>
        <v>#VALUE!</v>
      </c>
      <c r="AL132" s="248" t="e">
        <f t="shared" ref="AL132" ca="1" si="240">AG132+R132</f>
        <v>#VALUE!</v>
      </c>
      <c r="AM132" s="241" t="e">
        <f t="shared" ref="AM132" ca="1" si="241">AL132/K131</f>
        <v>#VALUE!</v>
      </c>
      <c r="AN132" s="237" t="e">
        <f ca="1">SUM(AL$118:AL132)</f>
        <v>#VALUE!</v>
      </c>
      <c r="AO132" s="203" t="e">
        <f t="shared" ref="AO132" ca="1" si="242">BL132</f>
        <v>#VALUE!</v>
      </c>
      <c r="AP132" s="249" t="e">
        <f t="shared" ref="AP132" ca="1" si="243">(Z132*AF132*-1)+P132</f>
        <v>#VALUE!</v>
      </c>
      <c r="AQ132" s="250" t="e">
        <f t="shared" ref="AQ132" ca="1" si="244">AP132/K131</f>
        <v>#VALUE!</v>
      </c>
      <c r="AX132" s="67" t="str">
        <f ca="1">[2]!YBHIST($I$114,$I132,J$25,"sec","")</f>
        <v>E</v>
      </c>
      <c r="AY132" s="67" t="str">
        <f ca="1">[2]!YBPRICE($I$114,AX132&amp;"d","Market","AccruedInterest","Swap",$I132,"LMMSkew","","Model",100,"")</f>
        <v>E</v>
      </c>
      <c r="BA132" s="67">
        <f t="shared" si="189"/>
        <v>-1</v>
      </c>
      <c r="BI132" s="517" t="e">
        <f t="shared" ref="BI132" ca="1" si="245">1+S132</f>
        <v>#VALUE!</v>
      </c>
      <c r="BJ132" s="517" t="e">
        <f ca="1">PRODUCT($BI$118:BI132)-1</f>
        <v>#VALUE!</v>
      </c>
      <c r="BK132" s="517" t="e">
        <f t="shared" ref="BK132" ca="1" si="246">1+AM132</f>
        <v>#VALUE!</v>
      </c>
      <c r="BL132" s="517" t="e">
        <f ca="1">PRODUCT($BK$118:BK132)-1</f>
        <v>#VALUE!</v>
      </c>
    </row>
    <row r="133" spans="1:64" ht="14.25" customHeight="1">
      <c r="C133" s="222">
        <f t="shared" ref="C133" ca="1" si="247">I133+10</f>
        <v>42104</v>
      </c>
      <c r="D133" s="70">
        <f t="shared" ref="D133" ca="1" si="248">I133+35</f>
        <v>42129</v>
      </c>
      <c r="E133" s="70" t="str">
        <f t="shared" ref="E133" ca="1" si="249">"FNMA"&amp;TEXT($J$23,"0.0")&amp;"-TBA-"&amp;TEXT(C133,"mmm")</f>
        <v>FNMA3.0-TBA-Apr</v>
      </c>
      <c r="F133" s="70" t="str">
        <f t="shared" ref="F133" ca="1" si="250">"FNMA"&amp;TEXT($J$23,"0.0")&amp;"-TBA-"&amp;TEXT(D133,"mmm")</f>
        <v>FNMA3.0-TBA-May</v>
      </c>
      <c r="G133" s="70" t="str">
        <f t="shared" si="188"/>
        <v>FNMA3.0-TBA-GEN</v>
      </c>
      <c r="I133" s="149">
        <f ca="1">[2]!YBWORKDAY(EDATE(Base_Date, BA133), -1, "USD")</f>
        <v>42094</v>
      </c>
      <c r="J133" s="312" t="str">
        <f t="shared" ref="J133" ca="1" si="251">AX133</f>
        <v>E</v>
      </c>
      <c r="K133" s="313" t="e">
        <f t="shared" ref="K133" ca="1" si="252">AX133+AY133</f>
        <v>#VALUE!</v>
      </c>
      <c r="L133" s="313" t="e">
        <f t="shared" ref="L133" ca="1" si="253">K133-K132</f>
        <v>#VALUE!</v>
      </c>
      <c r="M133" s="314" t="str">
        <f ca="1">[2]!YBHIST($I$114,$I133,"LMMOAS","sec")</f>
        <v>E</v>
      </c>
      <c r="N133" s="315" t="str">
        <f ca="1">[2]!YBHIST($I$114,$I132,M$25,"sec","")</f>
        <v>E</v>
      </c>
      <c r="O133" s="316" t="str">
        <f ca="1">[2]!YBHIST("1 Month LIBOR",I133,"Yield","bmk","")</f>
        <v>E</v>
      </c>
      <c r="P133" s="313" t="e">
        <f t="shared" ref="P133" ca="1" si="254">K132-Q133</f>
        <v>#VALUE!</v>
      </c>
      <c r="Q133" s="317" t="str">
        <f ca="1">[2]!YBSCEN($I$114,$J132&amp;"d","Market",O$25,"Swap",$I132,"LMMSkew","","Model",100,0,29,"Gradual","ParShift|N",0,"Annualized ROR",O132,100,"",,,,"Default",,,,"Default",,)</f>
        <v>E</v>
      </c>
      <c r="R133" s="313" t="e">
        <f t="shared" ref="R133" ca="1" si="255">L133+P133</f>
        <v>#VALUE!</v>
      </c>
      <c r="S133" s="318" t="e">
        <f t="shared" ref="S133" ca="1" si="256">R133/K132</f>
        <v>#VALUE!</v>
      </c>
      <c r="T133" s="313" t="e">
        <f ca="1">SUM(R$118:R133)</f>
        <v>#VALUE!</v>
      </c>
      <c r="U133" s="318" t="e">
        <f t="shared" ref="U133" ca="1" si="257">BJ133</f>
        <v>#VALUE!</v>
      </c>
      <c r="V133" s="319">
        <f ca="1">VLOOKUP($I133, 'Barcap OAD'!$A:$Y, $F$114, FALSE)</f>
        <v>-17.899999999999999</v>
      </c>
      <c r="W133" s="320" t="e">
        <f t="shared" ref="W133" ca="1" si="258">K133/10000*V133</f>
        <v>#VALUE!</v>
      </c>
      <c r="X133" s="321" t="str">
        <f ca="1">[2]!YBHIST($E133,$I133,X$25,"sec","")</f>
        <v>E</v>
      </c>
      <c r="Y133" s="313" t="e">
        <f t="shared" ref="Y133" ca="1" si="259">X133-X132</f>
        <v>#VALUE!</v>
      </c>
      <c r="Z133" s="317" t="e">
        <f t="shared" ref="Z133" ca="1" si="260">X132-AA132</f>
        <v>#VALUE!</v>
      </c>
      <c r="AA133" s="317" t="str">
        <f ca="1">[2]!YBHIST($F133,$I133,X$25,"sec","")</f>
        <v>E</v>
      </c>
      <c r="AB133" s="317" t="e">
        <f t="shared" ref="AB133" ca="1" si="261">X132-Z133</f>
        <v>#VALUE!</v>
      </c>
      <c r="AC133" s="322" t="e">
        <f t="shared" ref="AC133" ca="1" si="262">Y133+Z133</f>
        <v>#VALUE!</v>
      </c>
      <c r="AD133" s="323">
        <f ca="1">VLOOKUP($I133, 'Barcap OAD'!$A:$S, $F$26, FALSE)</f>
        <v>5.6016069999999996</v>
      </c>
      <c r="AE133" s="320" t="e">
        <f t="shared" ref="AE133" ca="1" si="263">X133*AD133/10000</f>
        <v>#VALUE!</v>
      </c>
      <c r="AF133" s="324" t="e">
        <f t="shared" ref="AF133" ca="1" si="264">W133/AE133</f>
        <v>#VALUE!</v>
      </c>
      <c r="AG133" s="313" t="e">
        <f t="shared" ref="AG133" ca="1" si="265">-AC133*AF132</f>
        <v>#VALUE!</v>
      </c>
      <c r="AH133" s="318" t="e">
        <f t="shared" ref="AH133" ca="1" si="266">AG133/K132</f>
        <v>#VALUE!</v>
      </c>
      <c r="AI133" s="313" t="e">
        <f t="shared" ref="AI133" ca="1" si="267">AL133+AK133</f>
        <v>#VALUE!</v>
      </c>
      <c r="AJ133" s="318" t="e">
        <f t="shared" ref="AJ133" ca="1" si="268">AF133-AF132</f>
        <v>#VALUE!</v>
      </c>
      <c r="AK133" s="322" t="e">
        <f t="shared" ref="AK133" ca="1" si="269">(AJ133*Y133)/2</f>
        <v>#VALUE!</v>
      </c>
      <c r="AL133" s="325" t="e">
        <f t="shared" ref="AL133" ca="1" si="270">AG133+R133</f>
        <v>#VALUE!</v>
      </c>
      <c r="AM133" s="318" t="e">
        <f t="shared" ref="AM133" ca="1" si="271">AL133/K132</f>
        <v>#VALUE!</v>
      </c>
      <c r="AN133" s="313" t="e">
        <f ca="1">SUM(AL$118:AL133)</f>
        <v>#VALUE!</v>
      </c>
      <c r="AO133" s="326" t="e">
        <f t="shared" ref="AO133" ca="1" si="272">BL133</f>
        <v>#VALUE!</v>
      </c>
      <c r="AP133" s="327" t="e">
        <f t="shared" ref="AP133" ca="1" si="273">(Z133*AF133*-1)+P133</f>
        <v>#VALUE!</v>
      </c>
      <c r="AQ133" s="328" t="e">
        <f t="shared" ref="AQ133" ca="1" si="274">AP133/K132</f>
        <v>#VALUE!</v>
      </c>
      <c r="AX133" s="67" t="str">
        <f ca="1">[2]!YBHIST($I$114,$I133,J$25,"sec","")</f>
        <v>E</v>
      </c>
      <c r="AY133" s="67" t="str">
        <f ca="1">[2]!YBPRICE($I$114,AX133&amp;"d","Market","AccruedInterest","Swap",$I133,"LMMSkew","","Model",100,"")</f>
        <v>E</v>
      </c>
      <c r="BA133" s="67">
        <f t="shared" si="189"/>
        <v>0</v>
      </c>
      <c r="BI133" s="517" t="e">
        <f t="shared" ref="BI133" ca="1" si="275">1+S133</f>
        <v>#VALUE!</v>
      </c>
      <c r="BJ133" s="517" t="e">
        <f ca="1">PRODUCT($BI$118:BI133)-1</f>
        <v>#VALUE!</v>
      </c>
      <c r="BK133" s="517" t="e">
        <f t="shared" ref="BK133" ca="1" si="276">1+AM133</f>
        <v>#VALUE!</v>
      </c>
      <c r="BL133" s="517" t="e">
        <f ca="1">PRODUCT($BK$118:BK133)-1</f>
        <v>#VALUE!</v>
      </c>
    </row>
    <row r="141" spans="1:64" ht="15">
      <c r="E141" s="67" t="s">
        <v>254</v>
      </c>
      <c r="F141" s="67">
        <f>MATCH(I141, 'Barcap OAD'!$A$1:$Y$1, 0)</f>
        <v>22</v>
      </c>
      <c r="I141" s="75" t="s">
        <v>277</v>
      </c>
    </row>
    <row r="142" spans="1:64" s="76" customFormat="1" ht="8.25" hidden="1" customHeight="1">
      <c r="J142" s="76" t="s">
        <v>7</v>
      </c>
      <c r="L142" s="76" t="s">
        <v>8</v>
      </c>
      <c r="M142" s="76" t="s">
        <v>9</v>
      </c>
      <c r="O142" s="76" t="s">
        <v>231</v>
      </c>
      <c r="W142" s="76" t="s">
        <v>11</v>
      </c>
      <c r="X142" s="76" t="s">
        <v>7</v>
      </c>
      <c r="Y142" s="76" t="s">
        <v>7</v>
      </c>
    </row>
    <row r="143" spans="1:64" ht="22.5" customHeight="1">
      <c r="I143" s="78"/>
      <c r="J143" s="633" t="s">
        <v>67</v>
      </c>
      <c r="K143" s="634"/>
      <c r="L143" s="634"/>
      <c r="M143" s="634"/>
      <c r="N143" s="634"/>
      <c r="O143" s="634"/>
      <c r="P143" s="634"/>
      <c r="Q143" s="634"/>
      <c r="R143" s="634"/>
      <c r="S143" s="634"/>
      <c r="T143" s="634"/>
      <c r="U143" s="634"/>
      <c r="V143" s="634"/>
      <c r="W143" s="634"/>
      <c r="X143" s="635" t="s">
        <v>90</v>
      </c>
      <c r="Y143" s="634"/>
      <c r="Z143" s="634"/>
      <c r="AA143" s="634"/>
      <c r="AB143" s="634"/>
      <c r="AC143" s="634"/>
      <c r="AD143" s="634"/>
      <c r="AE143" s="636"/>
      <c r="AF143" s="637" t="s">
        <v>151</v>
      </c>
      <c r="AG143" s="638"/>
      <c r="AH143" s="638"/>
      <c r="AI143" s="638"/>
      <c r="AJ143" s="638"/>
      <c r="AK143" s="638"/>
      <c r="AL143" s="639" t="s">
        <v>150</v>
      </c>
      <c r="AM143" s="640"/>
      <c r="AN143" s="640"/>
      <c r="AO143" s="640"/>
      <c r="AP143" s="640"/>
      <c r="AQ143" s="641"/>
    </row>
    <row r="144" spans="1:64" s="68" customFormat="1" ht="46.5" customHeight="1">
      <c r="A144" s="68" t="s">
        <v>12</v>
      </c>
      <c r="B144" s="68" t="s">
        <v>13</v>
      </c>
      <c r="C144" s="68" t="s">
        <v>14</v>
      </c>
      <c r="D144" s="68" t="s">
        <v>15</v>
      </c>
      <c r="E144" s="68" t="s">
        <v>16</v>
      </c>
      <c r="F144" s="68" t="s">
        <v>17</v>
      </c>
      <c r="G144" s="68" t="s">
        <v>18</v>
      </c>
      <c r="I144" s="143" t="s">
        <v>19</v>
      </c>
      <c r="J144" s="143" t="s">
        <v>68</v>
      </c>
      <c r="K144" s="144" t="s">
        <v>157</v>
      </c>
      <c r="L144" s="144" t="s">
        <v>188</v>
      </c>
      <c r="M144" s="145" t="s">
        <v>8</v>
      </c>
      <c r="N144" s="144" t="s">
        <v>70</v>
      </c>
      <c r="O144" s="144" t="s">
        <v>123</v>
      </c>
      <c r="P144" s="144" t="s">
        <v>154</v>
      </c>
      <c r="Q144" s="144" t="s">
        <v>122</v>
      </c>
      <c r="R144" s="144" t="s">
        <v>147</v>
      </c>
      <c r="S144" s="145" t="s">
        <v>148</v>
      </c>
      <c r="T144" s="144" t="s">
        <v>145</v>
      </c>
      <c r="U144" s="145" t="s">
        <v>71</v>
      </c>
      <c r="V144" s="144" t="s">
        <v>269</v>
      </c>
      <c r="W144" s="144" t="s">
        <v>72</v>
      </c>
      <c r="X144" s="213" t="s">
        <v>68</v>
      </c>
      <c r="Y144" s="214" t="s">
        <v>69</v>
      </c>
      <c r="Z144" s="214" t="s">
        <v>186</v>
      </c>
      <c r="AA144" s="215" t="s">
        <v>73</v>
      </c>
      <c r="AB144" s="214" t="s">
        <v>122</v>
      </c>
      <c r="AC144" s="214" t="s">
        <v>160</v>
      </c>
      <c r="AD144" s="214" t="s">
        <v>269</v>
      </c>
      <c r="AE144" s="214" t="s">
        <v>72</v>
      </c>
      <c r="AF144" s="146" t="s">
        <v>146</v>
      </c>
      <c r="AG144" s="147" t="s">
        <v>149</v>
      </c>
      <c r="AH144" s="147" t="s">
        <v>189</v>
      </c>
      <c r="AI144" s="190" t="s">
        <v>105</v>
      </c>
      <c r="AJ144" s="147" t="s">
        <v>74</v>
      </c>
      <c r="AK144" s="190" t="s">
        <v>91</v>
      </c>
      <c r="AL144" s="201" t="s">
        <v>155</v>
      </c>
      <c r="AM144" s="196" t="s">
        <v>76</v>
      </c>
      <c r="AN144" s="197" t="s">
        <v>145</v>
      </c>
      <c r="AO144" s="196" t="s">
        <v>71</v>
      </c>
      <c r="AP144" s="195" t="s">
        <v>154</v>
      </c>
      <c r="AQ144" s="198" t="s">
        <v>156</v>
      </c>
      <c r="AX144" s="530" t="s">
        <v>153</v>
      </c>
      <c r="AY144" s="530" t="s">
        <v>152</v>
      </c>
      <c r="BI144" s="643" t="s">
        <v>271</v>
      </c>
      <c r="BJ144" s="643"/>
      <c r="BK144" s="643" t="s">
        <v>272</v>
      </c>
      <c r="BL144" s="643"/>
    </row>
    <row r="145" spans="3:64" ht="15" hidden="1">
      <c r="C145" s="222">
        <f t="shared" ref="C145:C158" ca="1" si="277">I145+10</f>
        <v>41649</v>
      </c>
      <c r="D145" s="70">
        <f t="shared" ref="D145:D158" ca="1" si="278">I145+35</f>
        <v>41674</v>
      </c>
      <c r="E145" s="70" t="str">
        <f t="shared" ref="E145:E158" ca="1" si="279">"FNMA"&amp;TEXT($J$23,"0.0")&amp;"-TBA-"&amp;TEXT(C145,"mmm")</f>
        <v>FNMA3.0-TBA-Jan</v>
      </c>
      <c r="F145" s="70" t="str">
        <f t="shared" ref="F145:F158" ca="1" si="280">"FNMA"&amp;TEXT($J$23,"0.0")&amp;"-TBA-"&amp;TEXT(D145,"mmm")</f>
        <v>FNMA3.0-TBA-Feb</v>
      </c>
      <c r="G145" s="70" t="str">
        <f t="shared" ref="G145:G160" si="281">"FNMA"&amp;TEXT($J$23,"0.0")&amp;"-TBA-GEN"</f>
        <v>FNMA3.0-TBA-GEN</v>
      </c>
      <c r="I145" s="133">
        <f ca="1">[2]!YBWORKDAY(EDATE(Base_Date, BA145), -1, "USD")</f>
        <v>41639</v>
      </c>
      <c r="J145" s="217"/>
      <c r="K145" s="80"/>
      <c r="L145" s="80"/>
      <c r="M145" s="81"/>
      <c r="N145" s="73"/>
      <c r="O145" s="170"/>
      <c r="P145" s="80"/>
      <c r="Q145" s="82"/>
      <c r="R145" s="80"/>
      <c r="S145" s="83"/>
      <c r="T145" s="80"/>
      <c r="U145" s="83"/>
      <c r="V145" s="84"/>
      <c r="W145" s="172"/>
      <c r="X145" s="185"/>
      <c r="Y145" s="80"/>
      <c r="Z145" s="82"/>
      <c r="AA145" s="82"/>
      <c r="AB145" s="82"/>
      <c r="AC145" s="187"/>
      <c r="AD145" s="189"/>
      <c r="AE145" s="172"/>
      <c r="AF145" s="86"/>
      <c r="AG145" s="80"/>
      <c r="AH145" s="83"/>
      <c r="AI145" s="80"/>
      <c r="AJ145" s="83"/>
      <c r="AK145" s="187"/>
      <c r="AL145" s="192"/>
      <c r="AM145" s="83"/>
      <c r="AN145" s="80"/>
      <c r="AO145" s="109"/>
      <c r="AP145" s="194"/>
      <c r="AQ145" s="200"/>
      <c r="AX145" s="67" t="str">
        <f ca="1">[2]!YBHIST($I$141,$I145,J$25,"sec","")</f>
        <v>E</v>
      </c>
      <c r="AY145" s="67" t="str">
        <f ca="1">[2]!YBPRICE($I$141,AX145&amp;"d","Market","AccruedInterest","Swap",$I145,"LMMSkew","","Model",100,"")</f>
        <v>E</v>
      </c>
      <c r="BA145" s="67">
        <f t="shared" ref="BA145:BA157" si="282">BA28</f>
        <v>-15</v>
      </c>
      <c r="BI145" s="517">
        <f t="shared" ref="BI145" si="283">1+S145</f>
        <v>1</v>
      </c>
      <c r="BJ145" s="517">
        <f>PRODUCT($BI$145:BI145)-1</f>
        <v>0</v>
      </c>
      <c r="BK145" s="517">
        <f t="shared" ref="BK145" si="284">1+AM145</f>
        <v>1</v>
      </c>
      <c r="BL145" s="517">
        <f>PRODUCT($BK$145:BK145)-1</f>
        <v>0</v>
      </c>
    </row>
    <row r="146" spans="3:64" ht="15" hidden="1">
      <c r="C146" s="222">
        <f t="shared" ca="1" si="277"/>
        <v>41680</v>
      </c>
      <c r="D146" s="70">
        <f t="shared" ca="1" si="278"/>
        <v>41705</v>
      </c>
      <c r="E146" s="70" t="str">
        <f t="shared" ca="1" si="279"/>
        <v>FNMA3.0-TBA-Feb</v>
      </c>
      <c r="F146" s="70" t="str">
        <f t="shared" ca="1" si="280"/>
        <v>FNMA3.0-TBA-Mar</v>
      </c>
      <c r="G146" s="70" t="str">
        <f t="shared" si="281"/>
        <v>FNMA3.0-TBA-GEN</v>
      </c>
      <c r="I146" s="133">
        <f ca="1">[2]!YBWORKDAY(EDATE(Base_Date, BA146), -1, "USD")</f>
        <v>41670</v>
      </c>
      <c r="J146" s="331"/>
      <c r="K146" s="332"/>
      <c r="L146" s="332"/>
      <c r="M146" s="333"/>
      <c r="N146" s="334"/>
      <c r="O146" s="335"/>
      <c r="P146" s="332"/>
      <c r="Q146" s="336"/>
      <c r="R146" s="332"/>
      <c r="S146" s="337"/>
      <c r="T146" s="332"/>
      <c r="U146" s="337"/>
      <c r="V146" s="338"/>
      <c r="W146" s="339"/>
      <c r="X146" s="340" t="str">
        <f ca="1">[2]!YBHIST($E146,$I146,X$25,"sec","")</f>
        <v>E</v>
      </c>
      <c r="Y146" s="332" t="e">
        <f t="shared" ref="Y146:Y158" ca="1" si="285">X146-X145</f>
        <v>#VALUE!</v>
      </c>
      <c r="Z146" s="336">
        <f t="shared" ref="Z146:Z158" si="286">X145-AA145</f>
        <v>0</v>
      </c>
      <c r="AA146" s="336" t="str">
        <f ca="1">[2]!YBHIST($F146,$I146,X$25,"sec","")</f>
        <v>E</v>
      </c>
      <c r="AB146" s="336"/>
      <c r="AC146" s="341"/>
      <c r="AD146" s="342">
        <f ca="1">VLOOKUP($I146, 'Barcap OAD'!$A:$S, $F$26, FALSE)</f>
        <v>7.5514489999999999</v>
      </c>
      <c r="AE146" s="339" t="e">
        <f t="shared" ref="AE146:AE158" ca="1" si="287">X146*AD146/10000</f>
        <v>#VALUE!</v>
      </c>
      <c r="AF146" s="343"/>
      <c r="AG146" s="332"/>
      <c r="AH146" s="337"/>
      <c r="AI146" s="332"/>
      <c r="AJ146" s="337"/>
      <c r="AK146" s="341"/>
      <c r="AL146" s="344"/>
      <c r="AM146" s="337"/>
      <c r="AN146" s="332"/>
      <c r="AO146" s="345"/>
      <c r="AP146" s="346"/>
      <c r="AQ146" s="347"/>
      <c r="AX146" s="67" t="str">
        <f ca="1">[2]!YBHIST($I$141,$I146,J$25,"sec","")</f>
        <v>E</v>
      </c>
      <c r="AY146" s="67" t="str">
        <f ca="1">[2]!YBPRICE($I$141,AX146&amp;"d","Market","AccruedInterest","Swap",$I146,"LMMSkew","","Model",100,"")</f>
        <v>E</v>
      </c>
      <c r="BA146" s="67">
        <f t="shared" si="282"/>
        <v>-14</v>
      </c>
      <c r="BI146" s="517">
        <f t="shared" ref="BI146:BI158" si="288">1+S146</f>
        <v>1</v>
      </c>
      <c r="BJ146" s="517">
        <f>PRODUCT($BI$145:BI146)-1</f>
        <v>0</v>
      </c>
      <c r="BK146" s="517">
        <f t="shared" ref="BK146:BK158" si="289">1+AM146</f>
        <v>1</v>
      </c>
      <c r="BL146" s="517">
        <f>PRODUCT($BK$145:BK146)-1</f>
        <v>0</v>
      </c>
    </row>
    <row r="147" spans="3:64" ht="15">
      <c r="C147" s="222">
        <f t="shared" ca="1" si="277"/>
        <v>41708</v>
      </c>
      <c r="D147" s="70">
        <f t="shared" ca="1" si="278"/>
        <v>41733</v>
      </c>
      <c r="E147" s="70" t="str">
        <f t="shared" ca="1" si="279"/>
        <v>FNMA3.0-TBA-Mar</v>
      </c>
      <c r="F147" s="70" t="str">
        <f t="shared" ca="1" si="280"/>
        <v>FNMA3.0-TBA-Apr</v>
      </c>
      <c r="G147" s="70" t="str">
        <f t="shared" si="281"/>
        <v>FNMA3.0-TBA-GEN</v>
      </c>
      <c r="I147" s="133">
        <f ca="1">[2]!YBWORKDAY(EDATE(Base_Date, BA147), -1, "USD")</f>
        <v>41698</v>
      </c>
      <c r="J147" s="217" t="str">
        <f t="shared" ref="J147:J158" ca="1" si="290">AX147</f>
        <v>E</v>
      </c>
      <c r="K147" s="80" t="e">
        <f t="shared" ref="K147:K158" ca="1" si="291">AX147+AY147</f>
        <v>#VALUE!</v>
      </c>
      <c r="L147" s="80"/>
      <c r="M147" s="81" t="str">
        <f ca="1">[2]!YBHIST($I$141,$I147,"LMMOAS","sec")</f>
        <v>E</v>
      </c>
      <c r="N147" s="73" t="str">
        <f ca="1">[2]!YBHIST($I$141,$I146,M$25,"sec","")</f>
        <v>E</v>
      </c>
      <c r="O147" s="170" t="str">
        <f ca="1">[2]!YBHIST("1 Month LIBOR",I147,"Yield","bmk","")</f>
        <v>E</v>
      </c>
      <c r="P147" s="80"/>
      <c r="Q147" s="82"/>
      <c r="R147" s="80"/>
      <c r="S147" s="83"/>
      <c r="T147" s="80"/>
      <c r="U147" s="83"/>
      <c r="V147" s="84">
        <f ca="1">VLOOKUP($I147, 'Barcap OAD'!$A:$Y, $F$141, FALSE)</f>
        <v>-18.8</v>
      </c>
      <c r="W147" s="172" t="e">
        <f t="shared" ref="W147:W158" ca="1" si="292">K147/10000*V147</f>
        <v>#VALUE!</v>
      </c>
      <c r="X147" s="185" t="str">
        <f ca="1">[2]!YBHIST($E147,$I147,X$25,"sec","")</f>
        <v>E</v>
      </c>
      <c r="Y147" s="80" t="e">
        <f t="shared" ca="1" si="285"/>
        <v>#VALUE!</v>
      </c>
      <c r="Z147" s="82" t="e">
        <f t="shared" ca="1" si="286"/>
        <v>#VALUE!</v>
      </c>
      <c r="AA147" s="82" t="str">
        <f ca="1">[2]!YBHIST($F147,$I147,X$25,"sec","")</f>
        <v>E</v>
      </c>
      <c r="AB147" s="82" t="e">
        <f t="shared" ref="AB147:AB158" ca="1" si="293">X146-Z147</f>
        <v>#VALUE!</v>
      </c>
      <c r="AC147" s="187"/>
      <c r="AD147" s="189">
        <f ca="1">VLOOKUP($I147, 'Barcap OAD'!$A:$S, $F$26, FALSE)</f>
        <v>7.6578980000000003</v>
      </c>
      <c r="AE147" s="172" t="e">
        <f t="shared" ca="1" si="287"/>
        <v>#VALUE!</v>
      </c>
      <c r="AF147" s="86" t="e">
        <f t="shared" ref="AF147:AF158" ca="1" si="294">W147/AE147</f>
        <v>#VALUE!</v>
      </c>
      <c r="AG147" s="80"/>
      <c r="AH147" s="83"/>
      <c r="AI147" s="80"/>
      <c r="AJ147" s="83"/>
      <c r="AK147" s="187"/>
      <c r="AL147" s="192"/>
      <c r="AM147" s="83"/>
      <c r="AN147" s="80"/>
      <c r="AO147" s="109"/>
      <c r="AP147" s="194"/>
      <c r="AQ147" s="200"/>
      <c r="AX147" s="67" t="str">
        <f ca="1">[2]!YBHIST($I$141,$I147,J$25,"sec","")</f>
        <v>E</v>
      </c>
      <c r="AY147" s="67" t="str">
        <f ca="1">[2]!YBPRICE($I$141,AX147&amp;"d","Market","AccruedInterest","Swap",$I147,"LMMSkew","","Model",100,"")</f>
        <v>E</v>
      </c>
      <c r="BA147" s="67">
        <f t="shared" si="282"/>
        <v>-13</v>
      </c>
      <c r="BI147" s="517">
        <f t="shared" si="288"/>
        <v>1</v>
      </c>
      <c r="BJ147" s="517">
        <f>PRODUCT($BI$145:BI147)-1</f>
        <v>0</v>
      </c>
      <c r="BK147" s="517">
        <f t="shared" si="289"/>
        <v>1</v>
      </c>
      <c r="BL147" s="517">
        <f>PRODUCT($BK$145:BK147)-1</f>
        <v>0</v>
      </c>
    </row>
    <row r="148" spans="3:64" ht="15">
      <c r="C148" s="222">
        <f t="shared" ca="1" si="277"/>
        <v>41739</v>
      </c>
      <c r="D148" s="70">
        <f t="shared" ca="1" si="278"/>
        <v>41764</v>
      </c>
      <c r="E148" s="70" t="str">
        <f t="shared" ca="1" si="279"/>
        <v>FNMA3.0-TBA-Apr</v>
      </c>
      <c r="F148" s="70" t="str">
        <f t="shared" ca="1" si="280"/>
        <v>FNMA3.0-TBA-May</v>
      </c>
      <c r="G148" s="70" t="str">
        <f t="shared" si="281"/>
        <v>FNMA3.0-TBA-GEN</v>
      </c>
      <c r="I148" s="133">
        <f ca="1">[2]!YBWORKDAY(EDATE(Base_Date, BA148), -1, "USD")</f>
        <v>41729</v>
      </c>
      <c r="J148" s="331" t="str">
        <f t="shared" ca="1" si="290"/>
        <v>E</v>
      </c>
      <c r="K148" s="332" t="e">
        <f t="shared" ca="1" si="291"/>
        <v>#VALUE!</v>
      </c>
      <c r="L148" s="332" t="e">
        <f t="shared" ref="L148:L158" ca="1" si="295">K148-K147</f>
        <v>#VALUE!</v>
      </c>
      <c r="M148" s="333" t="str">
        <f ca="1">[2]!YBHIST($I$141,$I148,"LMMOAS","sec")</f>
        <v>E</v>
      </c>
      <c r="N148" s="334" t="str">
        <f ca="1">[2]!YBHIST($I$141,$I147,M$25,"sec","")</f>
        <v>E</v>
      </c>
      <c r="O148" s="335" t="str">
        <f ca="1">[2]!YBHIST("1 Month LIBOR",I148,"Yield","bmk","")</f>
        <v>E</v>
      </c>
      <c r="P148" s="332" t="e">
        <f t="shared" ref="P148:P158" ca="1" si="296">K147-Q148</f>
        <v>#VALUE!</v>
      </c>
      <c r="Q148" s="336" t="str">
        <f ca="1">[2]!YBSCEN($I$141,$J147&amp;"d","Market",O$25,"Swap",$I147,"LMMSkew","","Model",100,0,29,"Gradual","ParShift|N",0,"Annualized ROR",O147,100,"",,,,"Default",,,,"Default",,)</f>
        <v>E</v>
      </c>
      <c r="R148" s="332" t="e">
        <f t="shared" ref="R148:R158" ca="1" si="297">L148+P148</f>
        <v>#VALUE!</v>
      </c>
      <c r="S148" s="337" t="e">
        <f t="shared" ref="S148:S158" ca="1" si="298">R148/K147</f>
        <v>#VALUE!</v>
      </c>
      <c r="T148" s="332" t="e">
        <f ca="1">SUM(R$145:R148)</f>
        <v>#VALUE!</v>
      </c>
      <c r="U148" s="337" t="e">
        <f t="shared" ref="U148:U158" ca="1" si="299">BJ148</f>
        <v>#VALUE!</v>
      </c>
      <c r="V148" s="338">
        <f ca="1">VLOOKUP($I148, 'Barcap OAD'!$A:$Y, $F$141, FALSE)</f>
        <v>-17.399999999999999</v>
      </c>
      <c r="W148" s="339" t="e">
        <f t="shared" ca="1" si="292"/>
        <v>#VALUE!</v>
      </c>
      <c r="X148" s="340" t="str">
        <f ca="1">[2]!YBHIST($E148,$I148,X$25,"sec","")</f>
        <v>E</v>
      </c>
      <c r="Y148" s="332" t="e">
        <f t="shared" ca="1" si="285"/>
        <v>#VALUE!</v>
      </c>
      <c r="Z148" s="336" t="e">
        <f t="shared" ca="1" si="286"/>
        <v>#VALUE!</v>
      </c>
      <c r="AA148" s="336" t="str">
        <f ca="1">[2]!YBHIST($F148,$I148,X$25,"sec","")</f>
        <v>E</v>
      </c>
      <c r="AB148" s="336" t="e">
        <f t="shared" ca="1" si="293"/>
        <v>#VALUE!</v>
      </c>
      <c r="AC148" s="341" t="e">
        <f t="shared" ref="AC148:AC158" ca="1" si="300">Y148+Z148</f>
        <v>#VALUE!</v>
      </c>
      <c r="AD148" s="342">
        <f ca="1">VLOOKUP($I148, 'Barcap OAD'!$A:$S, $F$26, FALSE)</f>
        <v>7.6721079999999997</v>
      </c>
      <c r="AE148" s="339" t="e">
        <f t="shared" ca="1" si="287"/>
        <v>#VALUE!</v>
      </c>
      <c r="AF148" s="343" t="e">
        <f t="shared" ca="1" si="294"/>
        <v>#VALUE!</v>
      </c>
      <c r="AG148" s="332" t="e">
        <f t="shared" ref="AG148:AG158" ca="1" si="301">-AC148*AF147</f>
        <v>#VALUE!</v>
      </c>
      <c r="AH148" s="337" t="e">
        <f t="shared" ref="AH148:AH158" ca="1" si="302">AG148/K147</f>
        <v>#VALUE!</v>
      </c>
      <c r="AI148" s="332" t="e">
        <f t="shared" ref="AI148:AI158" ca="1" si="303">AL148+AK148</f>
        <v>#VALUE!</v>
      </c>
      <c r="AJ148" s="337" t="e">
        <f t="shared" ref="AJ148:AJ158" ca="1" si="304">AF148-AF147</f>
        <v>#VALUE!</v>
      </c>
      <c r="AK148" s="341" t="e">
        <f t="shared" ref="AK148:AK158" ca="1" si="305">(AJ148*Y148)/2</f>
        <v>#VALUE!</v>
      </c>
      <c r="AL148" s="344" t="e">
        <f t="shared" ref="AL148:AL158" ca="1" si="306">AG148+R148</f>
        <v>#VALUE!</v>
      </c>
      <c r="AM148" s="337" t="e">
        <f t="shared" ref="AM148:AM158" ca="1" si="307">AL148/K147</f>
        <v>#VALUE!</v>
      </c>
      <c r="AN148" s="332" t="e">
        <f ca="1">SUM(AL$145:AL148)</f>
        <v>#VALUE!</v>
      </c>
      <c r="AO148" s="345" t="e">
        <f t="shared" ref="AO148:AO158" ca="1" si="308">BL148</f>
        <v>#VALUE!</v>
      </c>
      <c r="AP148" s="346" t="e">
        <f t="shared" ref="AP148:AP158" ca="1" si="309">(Z148*AF148*-1)+P148</f>
        <v>#VALUE!</v>
      </c>
      <c r="AQ148" s="347" t="e">
        <f t="shared" ref="AQ148:AQ158" ca="1" si="310">AP148/K147</f>
        <v>#VALUE!</v>
      </c>
      <c r="AX148" s="67" t="str">
        <f ca="1">[2]!YBHIST($I$141,$I148,J$25,"sec","")</f>
        <v>E</v>
      </c>
      <c r="AY148" s="67" t="str">
        <f ca="1">[2]!YBPRICE($I$141,AX148&amp;"d","Market","AccruedInterest","Swap",$I148,"LMMSkew","","Model",100,"")</f>
        <v>E</v>
      </c>
      <c r="BA148" s="67">
        <f t="shared" si="282"/>
        <v>-12</v>
      </c>
      <c r="BI148" s="517" t="e">
        <f t="shared" ca="1" si="288"/>
        <v>#VALUE!</v>
      </c>
      <c r="BJ148" s="517" t="e">
        <f ca="1">PRODUCT($BI$145:BI148)-1</f>
        <v>#VALUE!</v>
      </c>
      <c r="BK148" s="517" t="e">
        <f t="shared" ca="1" si="289"/>
        <v>#VALUE!</v>
      </c>
      <c r="BL148" s="517" t="e">
        <f ca="1">PRODUCT($BK$145:BK148)-1</f>
        <v>#VALUE!</v>
      </c>
    </row>
    <row r="149" spans="3:64" ht="14.25" customHeight="1">
      <c r="C149" s="222">
        <f t="shared" ca="1" si="277"/>
        <v>41769</v>
      </c>
      <c r="D149" s="70">
        <f t="shared" ca="1" si="278"/>
        <v>41794</v>
      </c>
      <c r="E149" s="70" t="str">
        <f t="shared" ca="1" si="279"/>
        <v>FNMA3.0-TBA-May</v>
      </c>
      <c r="F149" s="70" t="str">
        <f t="shared" ca="1" si="280"/>
        <v>FNMA3.0-TBA-Jun</v>
      </c>
      <c r="G149" s="70" t="str">
        <f t="shared" si="281"/>
        <v>FNMA3.0-TBA-GEN</v>
      </c>
      <c r="I149" s="133">
        <f ca="1">[2]!YBWORKDAY(EDATE(Base_Date, BA149), -1, "USD")</f>
        <v>41759</v>
      </c>
      <c r="J149" s="331" t="str">
        <f t="shared" ca="1" si="290"/>
        <v>E</v>
      </c>
      <c r="K149" s="332" t="e">
        <f t="shared" ca="1" si="291"/>
        <v>#VALUE!</v>
      </c>
      <c r="L149" s="332" t="e">
        <f t="shared" ca="1" si="295"/>
        <v>#VALUE!</v>
      </c>
      <c r="M149" s="333" t="str">
        <f ca="1">[2]!YBHIST($I$141,$I149,"LMMOAS","sec")</f>
        <v>E</v>
      </c>
      <c r="N149" s="334" t="str">
        <f ca="1">[2]!YBHIST($I$141,$I148,M$25,"sec","")</f>
        <v>E</v>
      </c>
      <c r="O149" s="335" t="str">
        <f ca="1">[2]!YBHIST("1 Month LIBOR",I149,"Yield","bmk","")</f>
        <v>E</v>
      </c>
      <c r="P149" s="332" t="e">
        <f t="shared" ca="1" si="296"/>
        <v>#VALUE!</v>
      </c>
      <c r="Q149" s="336" t="str">
        <f ca="1">[2]!YBSCEN($I$141,$J148&amp;"d","Market",O$25,"Swap",$I148,"LMMSkew","","Model",100,0,29,"Gradual","ParShift|N",0,"Annualized ROR",O148,100,"",,,,"Default",,,,"Default",,)</f>
        <v>E</v>
      </c>
      <c r="R149" s="332" t="e">
        <f t="shared" ca="1" si="297"/>
        <v>#VALUE!</v>
      </c>
      <c r="S149" s="337" t="e">
        <f t="shared" ca="1" si="298"/>
        <v>#VALUE!</v>
      </c>
      <c r="T149" s="332" t="e">
        <f ca="1">SUM(R$145:R149)</f>
        <v>#VALUE!</v>
      </c>
      <c r="U149" s="337" t="e">
        <f t="shared" ca="1" si="299"/>
        <v>#VALUE!</v>
      </c>
      <c r="V149" s="338">
        <f ca="1">VLOOKUP($I149, 'Barcap OAD'!$A:$Y, $F$141, FALSE)</f>
        <v>0</v>
      </c>
      <c r="W149" s="339" t="e">
        <f t="shared" ca="1" si="292"/>
        <v>#VALUE!</v>
      </c>
      <c r="X149" s="340" t="str">
        <f ca="1">[2]!YBHIST($E149,$I149,X$25,"sec","")</f>
        <v>E</v>
      </c>
      <c r="Y149" s="332" t="e">
        <f t="shared" ca="1" si="285"/>
        <v>#VALUE!</v>
      </c>
      <c r="Z149" s="336" t="e">
        <f t="shared" ca="1" si="286"/>
        <v>#VALUE!</v>
      </c>
      <c r="AA149" s="336" t="str">
        <f ca="1">[2]!YBHIST($F149,$I149,X$25,"sec","")</f>
        <v>E</v>
      </c>
      <c r="AB149" s="336" t="e">
        <f t="shared" ca="1" si="293"/>
        <v>#VALUE!</v>
      </c>
      <c r="AC149" s="341" t="e">
        <f t="shared" ca="1" si="300"/>
        <v>#VALUE!</v>
      </c>
      <c r="AD149" s="342">
        <f ca="1">VLOOKUP($I149, 'Barcap OAD'!$A:$S, $F$26, FALSE)</f>
        <v>7.508197</v>
      </c>
      <c r="AE149" s="339" t="e">
        <f t="shared" ca="1" si="287"/>
        <v>#VALUE!</v>
      </c>
      <c r="AF149" s="343" t="e">
        <f t="shared" ca="1" si="294"/>
        <v>#VALUE!</v>
      </c>
      <c r="AG149" s="332" t="e">
        <f t="shared" ca="1" si="301"/>
        <v>#VALUE!</v>
      </c>
      <c r="AH149" s="337" t="e">
        <f t="shared" ca="1" si="302"/>
        <v>#VALUE!</v>
      </c>
      <c r="AI149" s="332" t="e">
        <f t="shared" ca="1" si="303"/>
        <v>#VALUE!</v>
      </c>
      <c r="AJ149" s="337" t="e">
        <f t="shared" ca="1" si="304"/>
        <v>#VALUE!</v>
      </c>
      <c r="AK149" s="341" t="e">
        <f t="shared" ca="1" si="305"/>
        <v>#VALUE!</v>
      </c>
      <c r="AL149" s="344" t="e">
        <f t="shared" ca="1" si="306"/>
        <v>#VALUE!</v>
      </c>
      <c r="AM149" s="337" t="e">
        <f t="shared" ca="1" si="307"/>
        <v>#VALUE!</v>
      </c>
      <c r="AN149" s="332" t="e">
        <f ca="1">SUM(AL$145:AL149)</f>
        <v>#VALUE!</v>
      </c>
      <c r="AO149" s="345" t="e">
        <f t="shared" ca="1" si="308"/>
        <v>#VALUE!</v>
      </c>
      <c r="AP149" s="346" t="e">
        <f t="shared" ca="1" si="309"/>
        <v>#VALUE!</v>
      </c>
      <c r="AQ149" s="347" t="e">
        <f t="shared" ca="1" si="310"/>
        <v>#VALUE!</v>
      </c>
      <c r="AX149" s="67" t="str">
        <f ca="1">[2]!YBHIST($I$141,$I149,J$25,"sec","")</f>
        <v>E</v>
      </c>
      <c r="AY149" s="67" t="str">
        <f ca="1">[2]!YBPRICE($I$141,AX149&amp;"d","Market","AccruedInterest","Swap",$I149,"LMMSkew","","Model",100,"")</f>
        <v>E</v>
      </c>
      <c r="BA149" s="67">
        <f t="shared" si="282"/>
        <v>-11</v>
      </c>
      <c r="BI149" s="517" t="e">
        <f t="shared" ca="1" si="288"/>
        <v>#VALUE!</v>
      </c>
      <c r="BJ149" s="517" t="e">
        <f ca="1">PRODUCT($BI$145:BI149)-1</f>
        <v>#VALUE!</v>
      </c>
      <c r="BK149" s="517" t="e">
        <f t="shared" ca="1" si="289"/>
        <v>#VALUE!</v>
      </c>
      <c r="BL149" s="517" t="e">
        <f ca="1">PRODUCT($BK$145:BK149)-1</f>
        <v>#VALUE!</v>
      </c>
    </row>
    <row r="150" spans="3:64" ht="14.25" customHeight="1">
      <c r="C150" s="222">
        <f t="shared" ca="1" si="277"/>
        <v>41799</v>
      </c>
      <c r="D150" s="70">
        <f t="shared" ca="1" si="278"/>
        <v>41824</v>
      </c>
      <c r="E150" s="70" t="str">
        <f t="shared" ca="1" si="279"/>
        <v>FNMA3.0-TBA-Jun</v>
      </c>
      <c r="F150" s="70" t="str">
        <f t="shared" ca="1" si="280"/>
        <v>FNMA3.0-TBA-Jul</v>
      </c>
      <c r="G150" s="70" t="str">
        <f t="shared" si="281"/>
        <v>FNMA3.0-TBA-GEN</v>
      </c>
      <c r="I150" s="133">
        <f ca="1">[2]!YBWORKDAY(EDATE(Base_Date, BA150), -1, "USD")</f>
        <v>41789</v>
      </c>
      <c r="J150" s="331" t="str">
        <f t="shared" ca="1" si="290"/>
        <v>E</v>
      </c>
      <c r="K150" s="332" t="e">
        <f t="shared" ca="1" si="291"/>
        <v>#VALUE!</v>
      </c>
      <c r="L150" s="332" t="e">
        <f t="shared" ca="1" si="295"/>
        <v>#VALUE!</v>
      </c>
      <c r="M150" s="333" t="str">
        <f ca="1">[2]!YBHIST($I$141,$I150,"LMMOAS","sec")</f>
        <v>E</v>
      </c>
      <c r="N150" s="334" t="str">
        <f ca="1">[2]!YBHIST($I$141,$I149,M$25,"sec","")</f>
        <v>E</v>
      </c>
      <c r="O150" s="335" t="str">
        <f ca="1">[2]!YBHIST("1 Month LIBOR",I150,"Yield","bmk","")</f>
        <v>E</v>
      </c>
      <c r="P150" s="332" t="e">
        <f t="shared" ca="1" si="296"/>
        <v>#VALUE!</v>
      </c>
      <c r="Q150" s="336" t="str">
        <f ca="1">[2]!YBSCEN($I$141,$J149&amp;"d","Market",O$25,"Swap",$I149,"LMMSkew","","Model",100,0,29,"Gradual","ParShift|N",0,"Annualized ROR",O149,100,"",,,,"Default",,,,"Default",,)</f>
        <v>E</v>
      </c>
      <c r="R150" s="332" t="e">
        <f t="shared" ca="1" si="297"/>
        <v>#VALUE!</v>
      </c>
      <c r="S150" s="337" t="e">
        <f t="shared" ca="1" si="298"/>
        <v>#VALUE!</v>
      </c>
      <c r="T150" s="332" t="e">
        <f ca="1">SUM(R$145:R150)</f>
        <v>#VALUE!</v>
      </c>
      <c r="U150" s="337" t="e">
        <f t="shared" ca="1" si="299"/>
        <v>#VALUE!</v>
      </c>
      <c r="V150" s="338">
        <f ca="1">VLOOKUP($I150, 'Barcap OAD'!$A:$Y, $F$141, FALSE)</f>
        <v>-24.8</v>
      </c>
      <c r="W150" s="339" t="e">
        <f t="shared" ca="1" si="292"/>
        <v>#VALUE!</v>
      </c>
      <c r="X150" s="340" t="str">
        <f ca="1">[2]!YBHIST($E150,$I150,X$25,"sec","")</f>
        <v>E</v>
      </c>
      <c r="Y150" s="332" t="e">
        <f t="shared" ca="1" si="285"/>
        <v>#VALUE!</v>
      </c>
      <c r="Z150" s="336" t="e">
        <f t="shared" ca="1" si="286"/>
        <v>#VALUE!</v>
      </c>
      <c r="AA150" s="336" t="str">
        <f ca="1">[2]!YBHIST($F150,$I150,X$25,"sec","")</f>
        <v>E</v>
      </c>
      <c r="AB150" s="336" t="e">
        <f t="shared" ca="1" si="293"/>
        <v>#VALUE!</v>
      </c>
      <c r="AC150" s="341" t="e">
        <f t="shared" ca="1" si="300"/>
        <v>#VALUE!</v>
      </c>
      <c r="AD150" s="342">
        <f ca="1">VLOOKUP($I150, 'Barcap OAD'!$A:$S, $F$26, FALSE)</f>
        <v>7.1980000000000004</v>
      </c>
      <c r="AE150" s="339" t="e">
        <f t="shared" ca="1" si="287"/>
        <v>#VALUE!</v>
      </c>
      <c r="AF150" s="343" t="e">
        <f t="shared" ca="1" si="294"/>
        <v>#VALUE!</v>
      </c>
      <c r="AG150" s="332" t="e">
        <f t="shared" ca="1" si="301"/>
        <v>#VALUE!</v>
      </c>
      <c r="AH150" s="337" t="e">
        <f t="shared" ca="1" si="302"/>
        <v>#VALUE!</v>
      </c>
      <c r="AI150" s="332" t="e">
        <f t="shared" ca="1" si="303"/>
        <v>#VALUE!</v>
      </c>
      <c r="AJ150" s="337" t="e">
        <f t="shared" ca="1" si="304"/>
        <v>#VALUE!</v>
      </c>
      <c r="AK150" s="341" t="e">
        <f t="shared" ca="1" si="305"/>
        <v>#VALUE!</v>
      </c>
      <c r="AL150" s="344" t="e">
        <f t="shared" ca="1" si="306"/>
        <v>#VALUE!</v>
      </c>
      <c r="AM150" s="337" t="e">
        <f t="shared" ca="1" si="307"/>
        <v>#VALUE!</v>
      </c>
      <c r="AN150" s="332" t="e">
        <f ca="1">SUM(AL$145:AL150)</f>
        <v>#VALUE!</v>
      </c>
      <c r="AO150" s="345" t="e">
        <f t="shared" ca="1" si="308"/>
        <v>#VALUE!</v>
      </c>
      <c r="AP150" s="346" t="e">
        <f t="shared" ca="1" si="309"/>
        <v>#VALUE!</v>
      </c>
      <c r="AQ150" s="347" t="e">
        <f t="shared" ca="1" si="310"/>
        <v>#VALUE!</v>
      </c>
      <c r="AX150" s="67" t="str">
        <f ca="1">[2]!YBHIST($I$141,$I150,J$25,"sec","")</f>
        <v>E</v>
      </c>
      <c r="AY150" s="67" t="str">
        <f ca="1">[2]!YBPRICE($I$141,AX150&amp;"d","Market","AccruedInterest","Swap",$I150,"LMMSkew","","Model",100,"")</f>
        <v>E</v>
      </c>
      <c r="BA150" s="67">
        <f t="shared" si="282"/>
        <v>-10</v>
      </c>
      <c r="BI150" s="517" t="e">
        <f t="shared" ca="1" si="288"/>
        <v>#VALUE!</v>
      </c>
      <c r="BJ150" s="517" t="e">
        <f ca="1">PRODUCT($BI$145:BI150)-1</f>
        <v>#VALUE!</v>
      </c>
      <c r="BK150" s="517" t="e">
        <f t="shared" ca="1" si="289"/>
        <v>#VALUE!</v>
      </c>
      <c r="BL150" s="517" t="e">
        <f ca="1">PRODUCT($BK$145:BK150)-1</f>
        <v>#VALUE!</v>
      </c>
    </row>
    <row r="151" spans="3:64" ht="14.25" customHeight="1">
      <c r="C151" s="222">
        <f t="shared" ca="1" si="277"/>
        <v>41830</v>
      </c>
      <c r="D151" s="70">
        <f t="shared" ca="1" si="278"/>
        <v>41855</v>
      </c>
      <c r="E151" s="70" t="str">
        <f t="shared" ca="1" si="279"/>
        <v>FNMA3.0-TBA-Jul</v>
      </c>
      <c r="F151" s="70" t="str">
        <f t="shared" ca="1" si="280"/>
        <v>FNMA3.0-TBA-Aug</v>
      </c>
      <c r="G151" s="70" t="str">
        <f t="shared" si="281"/>
        <v>FNMA3.0-TBA-GEN</v>
      </c>
      <c r="I151" s="133">
        <f ca="1">[2]!YBWORKDAY(EDATE(Base_Date, BA151), -1, "USD")</f>
        <v>41820</v>
      </c>
      <c r="J151" s="234" t="str">
        <f t="shared" ca="1" si="290"/>
        <v>E</v>
      </c>
      <c r="K151" s="237" t="e">
        <f t="shared" ca="1" si="291"/>
        <v>#VALUE!</v>
      </c>
      <c r="L151" s="237" t="e">
        <f t="shared" ca="1" si="295"/>
        <v>#VALUE!</v>
      </c>
      <c r="M151" s="238" t="str">
        <f ca="1">[2]!YBHIST($I$141,$I151,"LMMOAS","sec")</f>
        <v>E</v>
      </c>
      <c r="N151" s="239" t="str">
        <f ca="1">[2]!YBHIST($I$141,$I150,M$25,"sec","")</f>
        <v>E</v>
      </c>
      <c r="O151" s="240" t="str">
        <f ca="1">[2]!YBHIST("1 Month LIBOR",I151,"Yield","bmk","")</f>
        <v>E</v>
      </c>
      <c r="P151" s="237" t="e">
        <f t="shared" ca="1" si="296"/>
        <v>#VALUE!</v>
      </c>
      <c r="Q151" s="171" t="str">
        <f ca="1">[2]!YBSCEN($I$141,$J150&amp;"d","Market",O$25,"Swap",$I150,"LMMSkew","","Model",100,0,29,"Gradual","ParShift|N",0,"Annualized ROR",O150,100,"",,,,"Default",,,,"Default",,)</f>
        <v>E</v>
      </c>
      <c r="R151" s="237" t="e">
        <f t="shared" ca="1" si="297"/>
        <v>#VALUE!</v>
      </c>
      <c r="S151" s="241" t="e">
        <f t="shared" ca="1" si="298"/>
        <v>#VALUE!</v>
      </c>
      <c r="T151" s="237" t="e">
        <f ca="1">SUM(R$145:R151)</f>
        <v>#VALUE!</v>
      </c>
      <c r="U151" s="241" t="e">
        <f t="shared" ca="1" si="299"/>
        <v>#VALUE!</v>
      </c>
      <c r="V151" s="242">
        <f ca="1">VLOOKUP($I151, 'Barcap OAD'!$A:$Y, $F$141, FALSE)</f>
        <v>-24.1</v>
      </c>
      <c r="W151" s="243" t="e">
        <f t="shared" ca="1" si="292"/>
        <v>#VALUE!</v>
      </c>
      <c r="X151" s="244" t="str">
        <f ca="1">[2]!YBHIST($E151,$I151,X$25,"sec","")</f>
        <v>E</v>
      </c>
      <c r="Y151" s="237" t="e">
        <f t="shared" ca="1" si="285"/>
        <v>#VALUE!</v>
      </c>
      <c r="Z151" s="171" t="e">
        <f t="shared" ca="1" si="286"/>
        <v>#VALUE!</v>
      </c>
      <c r="AA151" s="171" t="str">
        <f ca="1">[2]!YBHIST($F151,$I151,X$25,"sec","")</f>
        <v>E</v>
      </c>
      <c r="AB151" s="171" t="e">
        <f t="shared" ca="1" si="293"/>
        <v>#VALUE!</v>
      </c>
      <c r="AC151" s="245" t="e">
        <f t="shared" ca="1" si="300"/>
        <v>#VALUE!</v>
      </c>
      <c r="AD151" s="246">
        <f ca="1">VLOOKUP($I151, 'Barcap OAD'!$A:$S, $F$26, FALSE)</f>
        <v>7.2728479999999998</v>
      </c>
      <c r="AE151" s="243" t="e">
        <f t="shared" ca="1" si="287"/>
        <v>#VALUE!</v>
      </c>
      <c r="AF151" s="247" t="e">
        <f t="shared" ca="1" si="294"/>
        <v>#VALUE!</v>
      </c>
      <c r="AG151" s="237" t="e">
        <f t="shared" ca="1" si="301"/>
        <v>#VALUE!</v>
      </c>
      <c r="AH151" s="241" t="e">
        <f t="shared" ca="1" si="302"/>
        <v>#VALUE!</v>
      </c>
      <c r="AI151" s="237" t="e">
        <f t="shared" ca="1" si="303"/>
        <v>#VALUE!</v>
      </c>
      <c r="AJ151" s="241" t="e">
        <f t="shared" ca="1" si="304"/>
        <v>#VALUE!</v>
      </c>
      <c r="AK151" s="245" t="e">
        <f t="shared" ca="1" si="305"/>
        <v>#VALUE!</v>
      </c>
      <c r="AL151" s="248" t="e">
        <f t="shared" ca="1" si="306"/>
        <v>#VALUE!</v>
      </c>
      <c r="AM151" s="241" t="e">
        <f t="shared" ca="1" si="307"/>
        <v>#VALUE!</v>
      </c>
      <c r="AN151" s="237" t="e">
        <f ca="1">SUM(AL$145:AL151)</f>
        <v>#VALUE!</v>
      </c>
      <c r="AO151" s="203" t="e">
        <f t="shared" ca="1" si="308"/>
        <v>#VALUE!</v>
      </c>
      <c r="AP151" s="249" t="e">
        <f t="shared" ca="1" si="309"/>
        <v>#VALUE!</v>
      </c>
      <c r="AQ151" s="250" t="e">
        <f t="shared" ca="1" si="310"/>
        <v>#VALUE!</v>
      </c>
      <c r="AX151" s="67" t="str">
        <f ca="1">[2]!YBHIST($I$141,$I151,J$25,"sec","")</f>
        <v>E</v>
      </c>
      <c r="AY151" s="67" t="str">
        <f ca="1">[2]!YBPRICE($I$141,AX151&amp;"d","Market","AccruedInterest","Swap",$I151,"LMMSkew","","Model",100,"")</f>
        <v>E</v>
      </c>
      <c r="BA151" s="67">
        <f t="shared" si="282"/>
        <v>-9</v>
      </c>
      <c r="BI151" s="517" t="e">
        <f t="shared" ca="1" si="288"/>
        <v>#VALUE!</v>
      </c>
      <c r="BJ151" s="517" t="e">
        <f ca="1">PRODUCT($BI$145:BI151)-1</f>
        <v>#VALUE!</v>
      </c>
      <c r="BK151" s="517" t="e">
        <f t="shared" ca="1" si="289"/>
        <v>#VALUE!</v>
      </c>
      <c r="BL151" s="517" t="e">
        <f ca="1">PRODUCT($BK$145:BK151)-1</f>
        <v>#VALUE!</v>
      </c>
    </row>
    <row r="152" spans="3:64" ht="14.25" customHeight="1">
      <c r="C152" s="222">
        <f t="shared" ca="1" si="277"/>
        <v>41861</v>
      </c>
      <c r="D152" s="70">
        <f t="shared" ca="1" si="278"/>
        <v>41886</v>
      </c>
      <c r="E152" s="70" t="str">
        <f t="shared" ca="1" si="279"/>
        <v>FNMA3.0-TBA-Aug</v>
      </c>
      <c r="F152" s="70" t="str">
        <f t="shared" ca="1" si="280"/>
        <v>FNMA3.0-TBA-Sep</v>
      </c>
      <c r="G152" s="70" t="str">
        <f t="shared" si="281"/>
        <v>FNMA3.0-TBA-GEN</v>
      </c>
      <c r="I152" s="133">
        <f ca="1">[2]!YBWORKDAY(EDATE(Base_Date, BA152), -1, "USD")</f>
        <v>41851</v>
      </c>
      <c r="J152" s="234" t="e">
        <f t="shared" ca="1" si="290"/>
        <v>#NAME?</v>
      </c>
      <c r="K152" s="237" t="e">
        <f t="shared" ca="1" si="291"/>
        <v>#NAME?</v>
      </c>
      <c r="L152" s="237" t="e">
        <f t="shared" ca="1" si="295"/>
        <v>#NAME?</v>
      </c>
      <c r="M152" s="238" t="str">
        <f ca="1">[2]!YBHIST($I$141,$I152,"LMMOAS","sec")</f>
        <v>E</v>
      </c>
      <c r="N152" s="239" t="str">
        <f ca="1">[2]!YBHIST($I$141,$I151,M$25,"sec","")</f>
        <v>E</v>
      </c>
      <c r="O152" s="240" t="str">
        <f ca="1">[2]!YBHIST("1 Month LIBOR",I152,"Yield","bmk","")</f>
        <v>E</v>
      </c>
      <c r="P152" s="237" t="e">
        <f t="shared" ca="1" si="296"/>
        <v>#VALUE!</v>
      </c>
      <c r="Q152" s="171" t="str">
        <f ca="1">[2]!YBSCEN($I$141,$J151&amp;"d","Market",O$25,"Swap",$I151,"LMMSkew","","Model",100,0,29,"Gradual","ParShift|N",0,"Annualized ROR",O151,100,"",,,,"Default",,,,"Default",,)</f>
        <v>E</v>
      </c>
      <c r="R152" s="237" t="e">
        <f t="shared" ca="1" si="297"/>
        <v>#NAME?</v>
      </c>
      <c r="S152" s="241" t="e">
        <f t="shared" ca="1" si="298"/>
        <v>#NAME?</v>
      </c>
      <c r="T152" s="237" t="e">
        <f ca="1">SUM(R$145:R152)</f>
        <v>#VALUE!</v>
      </c>
      <c r="U152" s="241" t="e">
        <f t="shared" ca="1" si="299"/>
        <v>#VALUE!</v>
      </c>
      <c r="V152" s="242">
        <f ca="1">VLOOKUP($I152, 'Barcap OAD'!$A:$Y, $F$141, FALSE)</f>
        <v>-21.8</v>
      </c>
      <c r="W152" s="243" t="e">
        <f t="shared" ca="1" si="292"/>
        <v>#NAME?</v>
      </c>
      <c r="X152" s="244" t="str">
        <f ca="1">[2]!YBHIST($E152,$I152,X$25,"sec","")</f>
        <v>E</v>
      </c>
      <c r="Y152" s="237" t="e">
        <f t="shared" ca="1" si="285"/>
        <v>#VALUE!</v>
      </c>
      <c r="Z152" s="171" t="e">
        <f t="shared" ca="1" si="286"/>
        <v>#VALUE!</v>
      </c>
      <c r="AA152" s="171" t="str">
        <f ca="1">[2]!YBHIST($F152,$I152,X$25,"sec","")</f>
        <v>E</v>
      </c>
      <c r="AB152" s="171" t="e">
        <f t="shared" ca="1" si="293"/>
        <v>#VALUE!</v>
      </c>
      <c r="AC152" s="245" t="e">
        <f t="shared" ca="1" si="300"/>
        <v>#VALUE!</v>
      </c>
      <c r="AD152" s="246">
        <f ca="1">VLOOKUP($I152, 'Barcap OAD'!$A:$S, $F$26, FALSE)</f>
        <v>7.148028</v>
      </c>
      <c r="AE152" s="243" t="e">
        <f t="shared" ca="1" si="287"/>
        <v>#VALUE!</v>
      </c>
      <c r="AF152" s="247" t="e">
        <f t="shared" ca="1" si="294"/>
        <v>#NAME?</v>
      </c>
      <c r="AG152" s="237" t="e">
        <f t="shared" ca="1" si="301"/>
        <v>#VALUE!</v>
      </c>
      <c r="AH152" s="241" t="e">
        <f t="shared" ca="1" si="302"/>
        <v>#VALUE!</v>
      </c>
      <c r="AI152" s="237" t="e">
        <f t="shared" ca="1" si="303"/>
        <v>#VALUE!</v>
      </c>
      <c r="AJ152" s="241" t="e">
        <f t="shared" ca="1" si="304"/>
        <v>#NAME?</v>
      </c>
      <c r="AK152" s="245" t="e">
        <f t="shared" ca="1" si="305"/>
        <v>#NAME?</v>
      </c>
      <c r="AL152" s="248" t="e">
        <f t="shared" ca="1" si="306"/>
        <v>#VALUE!</v>
      </c>
      <c r="AM152" s="241" t="e">
        <f t="shared" ca="1" si="307"/>
        <v>#VALUE!</v>
      </c>
      <c r="AN152" s="237" t="e">
        <f ca="1">SUM(AL$145:AL152)</f>
        <v>#VALUE!</v>
      </c>
      <c r="AO152" s="203" t="e">
        <f t="shared" ca="1" si="308"/>
        <v>#VALUE!</v>
      </c>
      <c r="AP152" s="249" t="e">
        <f t="shared" ca="1" si="309"/>
        <v>#VALUE!</v>
      </c>
      <c r="AQ152" s="250" t="e">
        <f t="shared" ca="1" si="310"/>
        <v>#VALUE!</v>
      </c>
      <c r="AX152" s="67" t="e">
        <f t="shared" ref="AX151:AX160" ca="1" si="311">[3]!YBHIST($I$141,$I152,J$25,"sec","")</f>
        <v>#NAME?</v>
      </c>
      <c r="AY152" s="67" t="e">
        <f t="shared" ref="AY151:AY160" ca="1" si="312">[3]!YBPRICE($I$141,AX152&amp;"d","Market","AccruedInterest","Swap",$I152,"LMMSkew","","Model",100,"")</f>
        <v>#NAME?</v>
      </c>
      <c r="BA152" s="67">
        <f t="shared" si="282"/>
        <v>-8</v>
      </c>
      <c r="BI152" s="517" t="e">
        <f t="shared" ca="1" si="288"/>
        <v>#NAME?</v>
      </c>
      <c r="BJ152" s="517" t="e">
        <f ca="1">PRODUCT($BI$145:BI152)-1</f>
        <v>#VALUE!</v>
      </c>
      <c r="BK152" s="517" t="e">
        <f t="shared" ca="1" si="289"/>
        <v>#VALUE!</v>
      </c>
      <c r="BL152" s="517" t="e">
        <f ca="1">PRODUCT($BK$145:BK152)-1</f>
        <v>#VALUE!</v>
      </c>
    </row>
    <row r="153" spans="3:64" ht="14.25" customHeight="1">
      <c r="C153" s="222">
        <f t="shared" ca="1" si="277"/>
        <v>41890</v>
      </c>
      <c r="D153" s="70">
        <f t="shared" ca="1" si="278"/>
        <v>41915</v>
      </c>
      <c r="E153" s="70" t="str">
        <f t="shared" ca="1" si="279"/>
        <v>FNMA3.0-TBA-Sep</v>
      </c>
      <c r="F153" s="70" t="str">
        <f t="shared" ca="1" si="280"/>
        <v>FNMA3.0-TBA-Oct</v>
      </c>
      <c r="G153" s="70" t="str">
        <f t="shared" si="281"/>
        <v>FNMA3.0-TBA-GEN</v>
      </c>
      <c r="I153" s="133">
        <f ca="1">[2]!YBWORKDAY(EDATE(Base_Date, BA153), -1, "USD")</f>
        <v>41880</v>
      </c>
      <c r="J153" s="234" t="e">
        <f t="shared" ca="1" si="290"/>
        <v>#NAME?</v>
      </c>
      <c r="K153" s="237" t="e">
        <f t="shared" ca="1" si="291"/>
        <v>#NAME?</v>
      </c>
      <c r="L153" s="237" t="e">
        <f t="shared" ca="1" si="295"/>
        <v>#NAME?</v>
      </c>
      <c r="M153" s="238" t="str">
        <f ca="1">[2]!YBHIST($I$141,$I153,"LMMOAS","sec")</f>
        <v>E</v>
      </c>
      <c r="N153" s="239" t="str">
        <f ca="1">[2]!YBHIST($I$141,$I152,M$25,"sec","")</f>
        <v>E</v>
      </c>
      <c r="O153" s="240" t="str">
        <f ca="1">[2]!YBHIST("1 Month LIBOR",I153,"Yield","bmk","")</f>
        <v>E</v>
      </c>
      <c r="P153" s="237" t="e">
        <f t="shared" ca="1" si="296"/>
        <v>#NAME?</v>
      </c>
      <c r="Q153" s="171" t="str">
        <f ca="1">[2]!YBSCEN($I$141,$J152&amp;"d","Market",O$25,"Swap",$I152,"LMMSkew","","Model",100,0,29,"Gradual","ParShift|N",0,"Annualized ROR",O152,100,"",,,,"Default",,,,"Default",,)</f>
        <v>E</v>
      </c>
      <c r="R153" s="237" t="e">
        <f t="shared" ca="1" si="297"/>
        <v>#NAME?</v>
      </c>
      <c r="S153" s="241" t="e">
        <f t="shared" ca="1" si="298"/>
        <v>#NAME?</v>
      </c>
      <c r="T153" s="237" t="e">
        <f ca="1">SUM(R$145:R153)</f>
        <v>#VALUE!</v>
      </c>
      <c r="U153" s="241" t="e">
        <f t="shared" ca="1" si="299"/>
        <v>#VALUE!</v>
      </c>
      <c r="V153" s="242">
        <f ca="1">VLOOKUP($I153, 'Barcap OAD'!$A:$Y, $F$141, FALSE)</f>
        <v>-26.1</v>
      </c>
      <c r="W153" s="243" t="e">
        <f t="shared" ca="1" si="292"/>
        <v>#NAME?</v>
      </c>
      <c r="X153" s="244" t="str">
        <f ca="1">[2]!YBHIST($E153,$I153,X$25,"sec","")</f>
        <v>E</v>
      </c>
      <c r="Y153" s="237" t="e">
        <f t="shared" ca="1" si="285"/>
        <v>#VALUE!</v>
      </c>
      <c r="Z153" s="171" t="e">
        <f t="shared" ca="1" si="286"/>
        <v>#VALUE!</v>
      </c>
      <c r="AA153" s="171" t="str">
        <f ca="1">[2]!YBHIST($F153,$I153,X$25,"sec","")</f>
        <v>E</v>
      </c>
      <c r="AB153" s="171" t="e">
        <f t="shared" ca="1" si="293"/>
        <v>#VALUE!</v>
      </c>
      <c r="AC153" s="245" t="e">
        <f t="shared" ca="1" si="300"/>
        <v>#VALUE!</v>
      </c>
      <c r="AD153" s="246">
        <f ca="1">VLOOKUP($I153, 'Barcap OAD'!$A:$S, $F$26, FALSE)</f>
        <v>6.8048909999999996</v>
      </c>
      <c r="AE153" s="243" t="e">
        <f t="shared" ca="1" si="287"/>
        <v>#VALUE!</v>
      </c>
      <c r="AF153" s="247" t="e">
        <f t="shared" ca="1" si="294"/>
        <v>#NAME?</v>
      </c>
      <c r="AG153" s="237" t="e">
        <f t="shared" ca="1" si="301"/>
        <v>#VALUE!</v>
      </c>
      <c r="AH153" s="241" t="e">
        <f t="shared" ca="1" si="302"/>
        <v>#VALUE!</v>
      </c>
      <c r="AI153" s="237" t="e">
        <f t="shared" ca="1" si="303"/>
        <v>#VALUE!</v>
      </c>
      <c r="AJ153" s="241" t="e">
        <f t="shared" ca="1" si="304"/>
        <v>#NAME?</v>
      </c>
      <c r="AK153" s="245" t="e">
        <f t="shared" ca="1" si="305"/>
        <v>#NAME?</v>
      </c>
      <c r="AL153" s="248" t="e">
        <f t="shared" ca="1" si="306"/>
        <v>#VALUE!</v>
      </c>
      <c r="AM153" s="241" t="e">
        <f t="shared" ca="1" si="307"/>
        <v>#VALUE!</v>
      </c>
      <c r="AN153" s="237" t="e">
        <f ca="1">SUM(AL$145:AL153)</f>
        <v>#VALUE!</v>
      </c>
      <c r="AO153" s="203" t="e">
        <f t="shared" ca="1" si="308"/>
        <v>#VALUE!</v>
      </c>
      <c r="AP153" s="249" t="e">
        <f t="shared" ca="1" si="309"/>
        <v>#VALUE!</v>
      </c>
      <c r="AQ153" s="250" t="e">
        <f t="shared" ca="1" si="310"/>
        <v>#VALUE!</v>
      </c>
      <c r="AX153" s="67" t="e">
        <f t="shared" ca="1" si="311"/>
        <v>#NAME?</v>
      </c>
      <c r="AY153" s="67" t="e">
        <f t="shared" ca="1" si="312"/>
        <v>#NAME?</v>
      </c>
      <c r="BA153" s="67">
        <f t="shared" si="282"/>
        <v>-7</v>
      </c>
      <c r="BI153" s="517" t="e">
        <f t="shared" ca="1" si="288"/>
        <v>#NAME?</v>
      </c>
      <c r="BJ153" s="517" t="e">
        <f ca="1">PRODUCT($BI$145:BI153)-1</f>
        <v>#VALUE!</v>
      </c>
      <c r="BK153" s="517" t="e">
        <f t="shared" ca="1" si="289"/>
        <v>#VALUE!</v>
      </c>
      <c r="BL153" s="517" t="e">
        <f ca="1">PRODUCT($BK$145:BK153)-1</f>
        <v>#VALUE!</v>
      </c>
    </row>
    <row r="154" spans="3:64" ht="14.25" customHeight="1">
      <c r="C154" s="222">
        <f t="shared" ca="1" si="277"/>
        <v>41922</v>
      </c>
      <c r="D154" s="70">
        <f t="shared" ca="1" si="278"/>
        <v>41947</v>
      </c>
      <c r="E154" s="70" t="str">
        <f t="shared" ca="1" si="279"/>
        <v>FNMA3.0-TBA-Oct</v>
      </c>
      <c r="F154" s="70" t="str">
        <f t="shared" ca="1" si="280"/>
        <v>FNMA3.0-TBA-Nov</v>
      </c>
      <c r="G154" s="70" t="str">
        <f t="shared" si="281"/>
        <v>FNMA3.0-TBA-GEN</v>
      </c>
      <c r="I154" s="133">
        <f ca="1">[2]!YBWORKDAY(EDATE(Base_Date, BA154), -1, "USD")</f>
        <v>41912</v>
      </c>
      <c r="J154" s="234" t="e">
        <f t="shared" ca="1" si="290"/>
        <v>#NAME?</v>
      </c>
      <c r="K154" s="237" t="e">
        <f t="shared" ca="1" si="291"/>
        <v>#NAME?</v>
      </c>
      <c r="L154" s="237" t="e">
        <f t="shared" ca="1" si="295"/>
        <v>#NAME?</v>
      </c>
      <c r="M154" s="238" t="e">
        <f t="shared" ref="M153:M160" ca="1" si="313">[3]!YBHIST($I$141,$I154,"LMMOAS","sec")</f>
        <v>#NAME?</v>
      </c>
      <c r="N154" s="239" t="e">
        <f t="shared" ref="N153:N160" ca="1" si="314">[3]!YBHIST($I$141,$I153,M$25,"sec","")</f>
        <v>#NAME?</v>
      </c>
      <c r="O154" s="240" t="str">
        <f ca="1">[2]!YBHIST("1 Month LIBOR",I154,"Yield","bmk","")</f>
        <v>E</v>
      </c>
      <c r="P154" s="237" t="e">
        <f t="shared" ca="1" si="296"/>
        <v>#NAME?</v>
      </c>
      <c r="Q154" s="171" t="str">
        <f ca="1">[2]!YBSCEN($I$141,$J153&amp;"d","Market",O$25,"Swap",$I153,"LMMSkew","","Model",100,0,29,"Gradual","ParShift|N",0,"Annualized ROR",O153,100,"",,,,"Default",,,,"Default",,)</f>
        <v>E</v>
      </c>
      <c r="R154" s="237" t="e">
        <f t="shared" ca="1" si="297"/>
        <v>#NAME?</v>
      </c>
      <c r="S154" s="241" t="e">
        <f t="shared" ca="1" si="298"/>
        <v>#NAME?</v>
      </c>
      <c r="T154" s="237" t="e">
        <f ca="1">SUM(R$145:R154)</f>
        <v>#VALUE!</v>
      </c>
      <c r="U154" s="241" t="e">
        <f t="shared" ca="1" si="299"/>
        <v>#VALUE!</v>
      </c>
      <c r="V154" s="242">
        <f ca="1">VLOOKUP($I154, 'Barcap OAD'!$A:$Y, $F$141, FALSE)</f>
        <v>-22.5</v>
      </c>
      <c r="W154" s="243" t="e">
        <f t="shared" ca="1" si="292"/>
        <v>#NAME?</v>
      </c>
      <c r="X154" s="244" t="str">
        <f ca="1">[2]!YBHIST($E154,$I154,X$25,"sec","")</f>
        <v>E</v>
      </c>
      <c r="Y154" s="237" t="e">
        <f t="shared" ca="1" si="285"/>
        <v>#VALUE!</v>
      </c>
      <c r="Z154" s="171" t="e">
        <f t="shared" ca="1" si="286"/>
        <v>#VALUE!</v>
      </c>
      <c r="AA154" s="171" t="str">
        <f ca="1">[2]!YBHIST($F154,$I154,X$25,"sec","")</f>
        <v>E</v>
      </c>
      <c r="AB154" s="171" t="e">
        <f t="shared" ca="1" si="293"/>
        <v>#VALUE!</v>
      </c>
      <c r="AC154" s="245" t="e">
        <f t="shared" ca="1" si="300"/>
        <v>#VALUE!</v>
      </c>
      <c r="AD154" s="246">
        <f ca="1">VLOOKUP($I154, 'Barcap OAD'!$A:$S, $F$26, FALSE)</f>
        <v>6.9646030000000003</v>
      </c>
      <c r="AE154" s="243" t="e">
        <f t="shared" ca="1" si="287"/>
        <v>#VALUE!</v>
      </c>
      <c r="AF154" s="247" t="e">
        <f t="shared" ca="1" si="294"/>
        <v>#NAME?</v>
      </c>
      <c r="AG154" s="237" t="e">
        <f t="shared" ca="1" si="301"/>
        <v>#VALUE!</v>
      </c>
      <c r="AH154" s="241" t="e">
        <f t="shared" ca="1" si="302"/>
        <v>#VALUE!</v>
      </c>
      <c r="AI154" s="237" t="e">
        <f t="shared" ca="1" si="303"/>
        <v>#VALUE!</v>
      </c>
      <c r="AJ154" s="241" t="e">
        <f t="shared" ca="1" si="304"/>
        <v>#NAME?</v>
      </c>
      <c r="AK154" s="245" t="e">
        <f t="shared" ca="1" si="305"/>
        <v>#NAME?</v>
      </c>
      <c r="AL154" s="248" t="e">
        <f t="shared" ca="1" si="306"/>
        <v>#VALUE!</v>
      </c>
      <c r="AM154" s="241" t="e">
        <f t="shared" ca="1" si="307"/>
        <v>#VALUE!</v>
      </c>
      <c r="AN154" s="237" t="e">
        <f ca="1">SUM(AL$145:AL154)</f>
        <v>#VALUE!</v>
      </c>
      <c r="AO154" s="203" t="e">
        <f t="shared" ca="1" si="308"/>
        <v>#VALUE!</v>
      </c>
      <c r="AP154" s="249" t="e">
        <f t="shared" ca="1" si="309"/>
        <v>#VALUE!</v>
      </c>
      <c r="AQ154" s="250" t="e">
        <f t="shared" ca="1" si="310"/>
        <v>#VALUE!</v>
      </c>
      <c r="AX154" s="67" t="e">
        <f t="shared" ca="1" si="311"/>
        <v>#NAME?</v>
      </c>
      <c r="AY154" s="67" t="e">
        <f t="shared" ca="1" si="312"/>
        <v>#NAME?</v>
      </c>
      <c r="BA154" s="67">
        <f t="shared" si="282"/>
        <v>-6</v>
      </c>
      <c r="BI154" s="517" t="e">
        <f t="shared" ca="1" si="288"/>
        <v>#NAME?</v>
      </c>
      <c r="BJ154" s="517" t="e">
        <f ca="1">PRODUCT($BI$145:BI154)-1</f>
        <v>#VALUE!</v>
      </c>
      <c r="BK154" s="517" t="e">
        <f t="shared" ca="1" si="289"/>
        <v>#VALUE!</v>
      </c>
      <c r="BL154" s="517" t="e">
        <f ca="1">PRODUCT($BK$145:BK154)-1</f>
        <v>#VALUE!</v>
      </c>
    </row>
    <row r="155" spans="3:64" ht="14.25" customHeight="1">
      <c r="C155" s="222">
        <f t="shared" ca="1" si="277"/>
        <v>41953</v>
      </c>
      <c r="D155" s="70">
        <f t="shared" ca="1" si="278"/>
        <v>41978</v>
      </c>
      <c r="E155" s="70" t="str">
        <f t="shared" ca="1" si="279"/>
        <v>FNMA3.0-TBA-Nov</v>
      </c>
      <c r="F155" s="70" t="str">
        <f t="shared" ca="1" si="280"/>
        <v>FNMA3.0-TBA-Dec</v>
      </c>
      <c r="G155" s="70" t="str">
        <f t="shared" si="281"/>
        <v>FNMA3.0-TBA-GEN</v>
      </c>
      <c r="I155" s="133">
        <f ca="1">[2]!YBWORKDAY(EDATE(Base_Date, BA155), -1, "USD")</f>
        <v>41943</v>
      </c>
      <c r="J155" s="234" t="e">
        <f t="shared" ca="1" si="290"/>
        <v>#NAME?</v>
      </c>
      <c r="K155" s="237" t="e">
        <f t="shared" ca="1" si="291"/>
        <v>#NAME?</v>
      </c>
      <c r="L155" s="237" t="e">
        <f t="shared" ca="1" si="295"/>
        <v>#NAME?</v>
      </c>
      <c r="M155" s="238" t="e">
        <f t="shared" ca="1" si="313"/>
        <v>#NAME?</v>
      </c>
      <c r="N155" s="239" t="e">
        <f t="shared" ca="1" si="314"/>
        <v>#NAME?</v>
      </c>
      <c r="O155" s="240" t="str">
        <f ca="1">[2]!YBHIST("1 Month LIBOR",I155,"Yield","bmk","")</f>
        <v>E</v>
      </c>
      <c r="P155" s="237" t="e">
        <f t="shared" ca="1" si="296"/>
        <v>#NAME?</v>
      </c>
      <c r="Q155" s="171" t="e">
        <f t="shared" ref="Q154:Q160" ca="1" si="315">[3]!YBSCEN($I$141,$J154&amp;"d","Market",O$25,"Swap",$I154,"LMMSkew","","Model",100,0,29,"Gradual","ParShift|N",0,"Annualized ROR",O154,100,"",,,,"Default",,,,"Default",,)</f>
        <v>#NAME?</v>
      </c>
      <c r="R155" s="237" t="e">
        <f t="shared" ca="1" si="297"/>
        <v>#NAME?</v>
      </c>
      <c r="S155" s="241" t="e">
        <f t="shared" ca="1" si="298"/>
        <v>#NAME?</v>
      </c>
      <c r="T155" s="237" t="e">
        <f ca="1">SUM(R$145:R155)</f>
        <v>#VALUE!</v>
      </c>
      <c r="U155" s="241" t="e">
        <f t="shared" ca="1" si="299"/>
        <v>#VALUE!</v>
      </c>
      <c r="V155" s="242">
        <f ca="1">VLOOKUP($I155, 'Barcap OAD'!$A:$Y, $F$141, FALSE)</f>
        <v>-26.5</v>
      </c>
      <c r="W155" s="243" t="e">
        <f t="shared" ca="1" si="292"/>
        <v>#NAME?</v>
      </c>
      <c r="X155" s="244" t="str">
        <f ca="1">[2]!YBHIST($E155,$I155,X$25,"sec","")</f>
        <v>E</v>
      </c>
      <c r="Y155" s="237" t="e">
        <f t="shared" ca="1" si="285"/>
        <v>#VALUE!</v>
      </c>
      <c r="Z155" s="171" t="e">
        <f t="shared" ca="1" si="286"/>
        <v>#VALUE!</v>
      </c>
      <c r="AA155" s="171" t="str">
        <f ca="1">[2]!YBHIST($F155,$I155,X$25,"sec","")</f>
        <v>E</v>
      </c>
      <c r="AB155" s="171" t="e">
        <f t="shared" ca="1" si="293"/>
        <v>#VALUE!</v>
      </c>
      <c r="AC155" s="245" t="e">
        <f t="shared" ca="1" si="300"/>
        <v>#VALUE!</v>
      </c>
      <c r="AD155" s="246">
        <f ca="1">VLOOKUP($I155, 'Barcap OAD'!$A:$S, $F$26, FALSE)</f>
        <v>6.6523269999999997</v>
      </c>
      <c r="AE155" s="243" t="e">
        <f t="shared" ca="1" si="287"/>
        <v>#VALUE!</v>
      </c>
      <c r="AF155" s="247" t="e">
        <f t="shared" ca="1" si="294"/>
        <v>#NAME?</v>
      </c>
      <c r="AG155" s="237" t="e">
        <f t="shared" ca="1" si="301"/>
        <v>#VALUE!</v>
      </c>
      <c r="AH155" s="241" t="e">
        <f t="shared" ca="1" si="302"/>
        <v>#VALUE!</v>
      </c>
      <c r="AI155" s="237" t="e">
        <f t="shared" ca="1" si="303"/>
        <v>#VALUE!</v>
      </c>
      <c r="AJ155" s="241" t="e">
        <f t="shared" ca="1" si="304"/>
        <v>#NAME?</v>
      </c>
      <c r="AK155" s="245" t="e">
        <f t="shared" ca="1" si="305"/>
        <v>#NAME?</v>
      </c>
      <c r="AL155" s="248" t="e">
        <f t="shared" ca="1" si="306"/>
        <v>#VALUE!</v>
      </c>
      <c r="AM155" s="241" t="e">
        <f t="shared" ca="1" si="307"/>
        <v>#VALUE!</v>
      </c>
      <c r="AN155" s="237" t="e">
        <f ca="1">SUM(AL$145:AL155)</f>
        <v>#VALUE!</v>
      </c>
      <c r="AO155" s="203" t="e">
        <f t="shared" ca="1" si="308"/>
        <v>#VALUE!</v>
      </c>
      <c r="AP155" s="249" t="e">
        <f t="shared" ca="1" si="309"/>
        <v>#VALUE!</v>
      </c>
      <c r="AQ155" s="250" t="e">
        <f t="shared" ca="1" si="310"/>
        <v>#VALUE!</v>
      </c>
      <c r="AX155" s="67" t="e">
        <f t="shared" ca="1" si="311"/>
        <v>#NAME?</v>
      </c>
      <c r="AY155" s="67" t="e">
        <f t="shared" ca="1" si="312"/>
        <v>#NAME?</v>
      </c>
      <c r="BA155" s="67">
        <f t="shared" si="282"/>
        <v>-5</v>
      </c>
      <c r="BI155" s="517" t="e">
        <f t="shared" ca="1" si="288"/>
        <v>#NAME?</v>
      </c>
      <c r="BJ155" s="517" t="e">
        <f ca="1">PRODUCT($BI$145:BI155)-1</f>
        <v>#VALUE!</v>
      </c>
      <c r="BK155" s="517" t="e">
        <f t="shared" ca="1" si="289"/>
        <v>#VALUE!</v>
      </c>
      <c r="BL155" s="517" t="e">
        <f ca="1">PRODUCT($BK$145:BK155)-1</f>
        <v>#VALUE!</v>
      </c>
    </row>
    <row r="156" spans="3:64" ht="14.25" customHeight="1">
      <c r="C156" s="222">
        <f t="shared" ca="1" si="277"/>
        <v>41981</v>
      </c>
      <c r="D156" s="70">
        <f t="shared" ca="1" si="278"/>
        <v>42006</v>
      </c>
      <c r="E156" s="70" t="str">
        <f t="shared" ca="1" si="279"/>
        <v>FNMA3.0-TBA-Dec</v>
      </c>
      <c r="F156" s="70" t="str">
        <f t="shared" ca="1" si="280"/>
        <v>FNMA3.0-TBA-Jan</v>
      </c>
      <c r="G156" s="70" t="str">
        <f t="shared" si="281"/>
        <v>FNMA3.0-TBA-GEN</v>
      </c>
      <c r="I156" s="133">
        <f ca="1">[2]!YBWORKDAY(EDATE(Base_Date, BA156), -1, "USD")</f>
        <v>41971</v>
      </c>
      <c r="J156" s="234" t="e">
        <f t="shared" ca="1" si="290"/>
        <v>#NAME?</v>
      </c>
      <c r="K156" s="237" t="e">
        <f t="shared" ca="1" si="291"/>
        <v>#NAME?</v>
      </c>
      <c r="L156" s="237" t="e">
        <f t="shared" ca="1" si="295"/>
        <v>#NAME?</v>
      </c>
      <c r="M156" s="238" t="e">
        <f t="shared" ca="1" si="313"/>
        <v>#NAME?</v>
      </c>
      <c r="N156" s="239" t="e">
        <f t="shared" ca="1" si="314"/>
        <v>#NAME?</v>
      </c>
      <c r="O156" s="240" t="str">
        <f ca="1">[2]!YBHIST("1 Month LIBOR",I156,"Yield","bmk","")</f>
        <v>E</v>
      </c>
      <c r="P156" s="237" t="e">
        <f t="shared" ca="1" si="296"/>
        <v>#NAME?</v>
      </c>
      <c r="Q156" s="171" t="e">
        <f t="shared" ca="1" si="315"/>
        <v>#NAME?</v>
      </c>
      <c r="R156" s="237" t="e">
        <f t="shared" ca="1" si="297"/>
        <v>#NAME?</v>
      </c>
      <c r="S156" s="241" t="e">
        <f t="shared" ca="1" si="298"/>
        <v>#NAME?</v>
      </c>
      <c r="T156" s="237" t="e">
        <f ca="1">SUM(R$145:R156)</f>
        <v>#VALUE!</v>
      </c>
      <c r="U156" s="241" t="e">
        <f t="shared" ca="1" si="299"/>
        <v>#VALUE!</v>
      </c>
      <c r="V156" s="242">
        <f ca="1">VLOOKUP($I156, 'Barcap OAD'!$A:$Y, $F$141, FALSE)</f>
        <v>-29.8</v>
      </c>
      <c r="W156" s="243" t="e">
        <f t="shared" ca="1" si="292"/>
        <v>#NAME?</v>
      </c>
      <c r="X156" s="244" t="str">
        <f ca="1">[2]!YBHIST($E156,$I156,X$25,"sec","")</f>
        <v>E</v>
      </c>
      <c r="Y156" s="237" t="e">
        <f t="shared" ca="1" si="285"/>
        <v>#VALUE!</v>
      </c>
      <c r="Z156" s="171" t="e">
        <f t="shared" ca="1" si="286"/>
        <v>#VALUE!</v>
      </c>
      <c r="AA156" s="171" t="str">
        <f ca="1">[2]!YBHIST($F156,$I156,X$25,"sec","")</f>
        <v>E</v>
      </c>
      <c r="AB156" s="171" t="e">
        <f t="shared" ca="1" si="293"/>
        <v>#VALUE!</v>
      </c>
      <c r="AC156" s="245" t="e">
        <f t="shared" ca="1" si="300"/>
        <v>#VALUE!</v>
      </c>
      <c r="AD156" s="246">
        <f ca="1">VLOOKUP($I156, 'Barcap OAD'!$A:$S, $F$26, FALSE)</f>
        <v>6.2499140000000004</v>
      </c>
      <c r="AE156" s="243" t="e">
        <f t="shared" ca="1" si="287"/>
        <v>#VALUE!</v>
      </c>
      <c r="AF156" s="247" t="e">
        <f t="shared" ca="1" si="294"/>
        <v>#NAME?</v>
      </c>
      <c r="AG156" s="237" t="e">
        <f t="shared" ca="1" si="301"/>
        <v>#VALUE!</v>
      </c>
      <c r="AH156" s="241" t="e">
        <f t="shared" ca="1" si="302"/>
        <v>#VALUE!</v>
      </c>
      <c r="AI156" s="237" t="e">
        <f t="shared" ca="1" si="303"/>
        <v>#VALUE!</v>
      </c>
      <c r="AJ156" s="241" t="e">
        <f t="shared" ca="1" si="304"/>
        <v>#NAME?</v>
      </c>
      <c r="AK156" s="245" t="e">
        <f t="shared" ca="1" si="305"/>
        <v>#NAME?</v>
      </c>
      <c r="AL156" s="248" t="e">
        <f t="shared" ca="1" si="306"/>
        <v>#VALUE!</v>
      </c>
      <c r="AM156" s="241" t="e">
        <f t="shared" ca="1" si="307"/>
        <v>#VALUE!</v>
      </c>
      <c r="AN156" s="237" t="e">
        <f ca="1">SUM(AL$145:AL156)</f>
        <v>#VALUE!</v>
      </c>
      <c r="AO156" s="203" t="e">
        <f t="shared" ca="1" si="308"/>
        <v>#VALUE!</v>
      </c>
      <c r="AP156" s="249" t="e">
        <f t="shared" ca="1" si="309"/>
        <v>#VALUE!</v>
      </c>
      <c r="AQ156" s="250" t="e">
        <f t="shared" ca="1" si="310"/>
        <v>#VALUE!</v>
      </c>
      <c r="AX156" s="67" t="e">
        <f t="shared" ca="1" si="311"/>
        <v>#NAME?</v>
      </c>
      <c r="AY156" s="67" t="e">
        <f t="shared" ca="1" si="312"/>
        <v>#NAME?</v>
      </c>
      <c r="BA156" s="67">
        <f t="shared" si="282"/>
        <v>-4</v>
      </c>
      <c r="BI156" s="517" t="e">
        <f t="shared" ca="1" si="288"/>
        <v>#NAME?</v>
      </c>
      <c r="BJ156" s="517" t="e">
        <f ca="1">PRODUCT($BI$145:BI156)-1</f>
        <v>#VALUE!</v>
      </c>
      <c r="BK156" s="517" t="e">
        <f t="shared" ca="1" si="289"/>
        <v>#VALUE!</v>
      </c>
      <c r="BL156" s="517" t="e">
        <f ca="1">PRODUCT($BK$145:BK156)-1</f>
        <v>#VALUE!</v>
      </c>
    </row>
    <row r="157" spans="3:64" ht="14.25" customHeight="1">
      <c r="C157" s="222">
        <f t="shared" ca="1" si="277"/>
        <v>42014</v>
      </c>
      <c r="D157" s="70">
        <f t="shared" ca="1" si="278"/>
        <v>42039</v>
      </c>
      <c r="E157" s="70" t="str">
        <f t="shared" ca="1" si="279"/>
        <v>FNMA3.0-TBA-Jan</v>
      </c>
      <c r="F157" s="70" t="str">
        <f t="shared" ca="1" si="280"/>
        <v>FNMA3.0-TBA-Feb</v>
      </c>
      <c r="G157" s="70" t="str">
        <f t="shared" si="281"/>
        <v>FNMA3.0-TBA-GEN</v>
      </c>
      <c r="I157" s="133">
        <f ca="1">[2]!YBWORKDAY(EDATE(Base_Date, BA157), -1, "USD")</f>
        <v>42004</v>
      </c>
      <c r="J157" s="234" t="e">
        <f t="shared" ca="1" si="290"/>
        <v>#NAME?</v>
      </c>
      <c r="K157" s="237" t="e">
        <f t="shared" ca="1" si="291"/>
        <v>#NAME?</v>
      </c>
      <c r="L157" s="237" t="e">
        <f t="shared" ca="1" si="295"/>
        <v>#NAME?</v>
      </c>
      <c r="M157" s="238" t="e">
        <f t="shared" ca="1" si="313"/>
        <v>#NAME?</v>
      </c>
      <c r="N157" s="239" t="e">
        <f t="shared" ca="1" si="314"/>
        <v>#NAME?</v>
      </c>
      <c r="O157" s="240" t="str">
        <f ca="1">[2]!YBHIST("1 Month LIBOR",I157,"Yield","bmk","")</f>
        <v>E</v>
      </c>
      <c r="P157" s="237" t="e">
        <f t="shared" ca="1" si="296"/>
        <v>#NAME?</v>
      </c>
      <c r="Q157" s="171" t="e">
        <f t="shared" ca="1" si="315"/>
        <v>#NAME?</v>
      </c>
      <c r="R157" s="237" t="e">
        <f t="shared" ca="1" si="297"/>
        <v>#NAME?</v>
      </c>
      <c r="S157" s="241" t="e">
        <f t="shared" ca="1" si="298"/>
        <v>#NAME?</v>
      </c>
      <c r="T157" s="237" t="e">
        <f ca="1">SUM(R$145:R157)</f>
        <v>#VALUE!</v>
      </c>
      <c r="U157" s="241" t="e">
        <f t="shared" ca="1" si="299"/>
        <v>#VALUE!</v>
      </c>
      <c r="V157" s="242">
        <f ca="1">VLOOKUP($I157, 'Barcap OAD'!$A:$Y, $F$141, FALSE)</f>
        <v>-29.4</v>
      </c>
      <c r="W157" s="243" t="e">
        <f t="shared" ca="1" si="292"/>
        <v>#NAME?</v>
      </c>
      <c r="X157" s="244" t="str">
        <f ca="1">[2]!YBHIST($E157,$I157,X$25,"sec","")</f>
        <v>E</v>
      </c>
      <c r="Y157" s="237" t="e">
        <f t="shared" ca="1" si="285"/>
        <v>#VALUE!</v>
      </c>
      <c r="Z157" s="171" t="e">
        <f t="shared" ca="1" si="286"/>
        <v>#VALUE!</v>
      </c>
      <c r="AA157" s="171" t="str">
        <f ca="1">[2]!YBHIST($F157,$I157,X$25,"sec","")</f>
        <v>E</v>
      </c>
      <c r="AB157" s="171" t="e">
        <f t="shared" ca="1" si="293"/>
        <v>#VALUE!</v>
      </c>
      <c r="AC157" s="245" t="e">
        <f t="shared" ca="1" si="300"/>
        <v>#VALUE!</v>
      </c>
      <c r="AD157" s="246">
        <f ca="1">VLOOKUP($I157, 'Barcap OAD'!$A:$S, $F$26, FALSE)</f>
        <v>5.9987959999999996</v>
      </c>
      <c r="AE157" s="243" t="e">
        <f t="shared" ca="1" si="287"/>
        <v>#VALUE!</v>
      </c>
      <c r="AF157" s="247" t="e">
        <f t="shared" ca="1" si="294"/>
        <v>#NAME?</v>
      </c>
      <c r="AG157" s="237" t="e">
        <f t="shared" ca="1" si="301"/>
        <v>#VALUE!</v>
      </c>
      <c r="AH157" s="241" t="e">
        <f t="shared" ca="1" si="302"/>
        <v>#VALUE!</v>
      </c>
      <c r="AI157" s="237" t="e">
        <f t="shared" ca="1" si="303"/>
        <v>#VALUE!</v>
      </c>
      <c r="AJ157" s="241" t="e">
        <f t="shared" ca="1" si="304"/>
        <v>#NAME?</v>
      </c>
      <c r="AK157" s="245" t="e">
        <f t="shared" ca="1" si="305"/>
        <v>#NAME?</v>
      </c>
      <c r="AL157" s="248" t="e">
        <f t="shared" ca="1" si="306"/>
        <v>#VALUE!</v>
      </c>
      <c r="AM157" s="241" t="e">
        <f t="shared" ca="1" si="307"/>
        <v>#VALUE!</v>
      </c>
      <c r="AN157" s="237" t="e">
        <f ca="1">SUM(AL$145:AL157)</f>
        <v>#VALUE!</v>
      </c>
      <c r="AO157" s="203" t="e">
        <f t="shared" ca="1" si="308"/>
        <v>#VALUE!</v>
      </c>
      <c r="AP157" s="249" t="e">
        <f t="shared" ca="1" si="309"/>
        <v>#VALUE!</v>
      </c>
      <c r="AQ157" s="250" t="e">
        <f t="shared" ca="1" si="310"/>
        <v>#VALUE!</v>
      </c>
      <c r="AX157" s="67" t="e">
        <f t="shared" ca="1" si="311"/>
        <v>#NAME?</v>
      </c>
      <c r="AY157" s="67" t="e">
        <f t="shared" ca="1" si="312"/>
        <v>#NAME?</v>
      </c>
      <c r="BA157" s="67">
        <f t="shared" si="282"/>
        <v>-3</v>
      </c>
      <c r="BI157" s="517" t="e">
        <f t="shared" ca="1" si="288"/>
        <v>#NAME?</v>
      </c>
      <c r="BJ157" s="517" t="e">
        <f ca="1">PRODUCT($BI$145:BI157)-1</f>
        <v>#VALUE!</v>
      </c>
      <c r="BK157" s="517" t="e">
        <f t="shared" ca="1" si="289"/>
        <v>#VALUE!</v>
      </c>
      <c r="BL157" s="517" t="e">
        <f ca="1">PRODUCT($BK$145:BK157)-1</f>
        <v>#VALUE!</v>
      </c>
    </row>
    <row r="158" spans="3:64" ht="14.25" customHeight="1">
      <c r="C158" s="222">
        <f t="shared" ca="1" si="277"/>
        <v>42044</v>
      </c>
      <c r="D158" s="70">
        <f t="shared" ca="1" si="278"/>
        <v>42069</v>
      </c>
      <c r="E158" s="70" t="str">
        <f t="shared" ca="1" si="279"/>
        <v>FNMA3.0-TBA-Feb</v>
      </c>
      <c r="F158" s="70" t="str">
        <f t="shared" ca="1" si="280"/>
        <v>FNMA3.0-TBA-Mar</v>
      </c>
      <c r="G158" s="70" t="str">
        <f t="shared" si="281"/>
        <v>FNMA3.0-TBA-GEN</v>
      </c>
      <c r="I158" s="133">
        <f ca="1">[2]!YBWORKDAY(EDATE(Base_Date, BA158), -1, "USD")</f>
        <v>42034</v>
      </c>
      <c r="J158" s="234" t="e">
        <f t="shared" ca="1" si="290"/>
        <v>#NAME?</v>
      </c>
      <c r="K158" s="237" t="e">
        <f t="shared" ca="1" si="291"/>
        <v>#NAME?</v>
      </c>
      <c r="L158" s="237" t="e">
        <f t="shared" ca="1" si="295"/>
        <v>#NAME?</v>
      </c>
      <c r="M158" s="238" t="e">
        <f t="shared" ca="1" si="313"/>
        <v>#NAME?</v>
      </c>
      <c r="N158" s="239" t="e">
        <f t="shared" ca="1" si="314"/>
        <v>#NAME?</v>
      </c>
      <c r="O158" s="240" t="str">
        <f ca="1">[2]!YBHIST("1 Month LIBOR",I158,"Yield","bmk","")</f>
        <v>E</v>
      </c>
      <c r="P158" s="237" t="e">
        <f t="shared" ca="1" si="296"/>
        <v>#NAME?</v>
      </c>
      <c r="Q158" s="171" t="e">
        <f t="shared" ca="1" si="315"/>
        <v>#NAME?</v>
      </c>
      <c r="R158" s="237" t="e">
        <f t="shared" ca="1" si="297"/>
        <v>#NAME?</v>
      </c>
      <c r="S158" s="241" t="e">
        <f t="shared" ca="1" si="298"/>
        <v>#NAME?</v>
      </c>
      <c r="T158" s="237" t="e">
        <f ca="1">SUM(R$145:R158)</f>
        <v>#VALUE!</v>
      </c>
      <c r="U158" s="241" t="e">
        <f t="shared" ca="1" si="299"/>
        <v>#VALUE!</v>
      </c>
      <c r="V158" s="242">
        <f ca="1">VLOOKUP($I158, 'Barcap OAD'!$A:$Y, $F$141, FALSE)</f>
        <v>-34.1</v>
      </c>
      <c r="W158" s="243" t="e">
        <f t="shared" ca="1" si="292"/>
        <v>#NAME?</v>
      </c>
      <c r="X158" s="244" t="str">
        <f ca="1">[2]!YBHIST($E158,$I158,X$25,"sec","")</f>
        <v>E</v>
      </c>
      <c r="Y158" s="237" t="e">
        <f t="shared" ca="1" si="285"/>
        <v>#VALUE!</v>
      </c>
      <c r="Z158" s="171" t="e">
        <f t="shared" ca="1" si="286"/>
        <v>#VALUE!</v>
      </c>
      <c r="AA158" s="171" t="str">
        <f ca="1">[2]!YBHIST($F158,$I158,X$25,"sec","")</f>
        <v>E</v>
      </c>
      <c r="AB158" s="171" t="e">
        <f t="shared" ca="1" si="293"/>
        <v>#VALUE!</v>
      </c>
      <c r="AC158" s="245" t="e">
        <f t="shared" ca="1" si="300"/>
        <v>#VALUE!</v>
      </c>
      <c r="AD158" s="246">
        <f ca="1">VLOOKUP($I158, 'Barcap OAD'!$A:$S, $F$26, FALSE)</f>
        <v>5.4045230000000002</v>
      </c>
      <c r="AE158" s="243" t="e">
        <f t="shared" ca="1" si="287"/>
        <v>#VALUE!</v>
      </c>
      <c r="AF158" s="247" t="e">
        <f t="shared" ca="1" si="294"/>
        <v>#NAME?</v>
      </c>
      <c r="AG158" s="237" t="e">
        <f t="shared" ca="1" si="301"/>
        <v>#VALUE!</v>
      </c>
      <c r="AH158" s="241" t="e">
        <f t="shared" ca="1" si="302"/>
        <v>#VALUE!</v>
      </c>
      <c r="AI158" s="237" t="e">
        <f t="shared" ca="1" si="303"/>
        <v>#VALUE!</v>
      </c>
      <c r="AJ158" s="241" t="e">
        <f t="shared" ca="1" si="304"/>
        <v>#NAME?</v>
      </c>
      <c r="AK158" s="245" t="e">
        <f t="shared" ca="1" si="305"/>
        <v>#NAME?</v>
      </c>
      <c r="AL158" s="248" t="e">
        <f t="shared" ca="1" si="306"/>
        <v>#VALUE!</v>
      </c>
      <c r="AM158" s="241" t="e">
        <f t="shared" ca="1" si="307"/>
        <v>#VALUE!</v>
      </c>
      <c r="AN158" s="237" t="e">
        <f ca="1">SUM(AL$145:AL158)</f>
        <v>#VALUE!</v>
      </c>
      <c r="AO158" s="203" t="e">
        <f t="shared" ca="1" si="308"/>
        <v>#VALUE!</v>
      </c>
      <c r="AP158" s="249" t="e">
        <f t="shared" ca="1" si="309"/>
        <v>#VALUE!</v>
      </c>
      <c r="AQ158" s="250" t="e">
        <f t="shared" ca="1" si="310"/>
        <v>#VALUE!</v>
      </c>
      <c r="AX158" s="67" t="e">
        <f t="shared" ca="1" si="311"/>
        <v>#NAME?</v>
      </c>
      <c r="AY158" s="67" t="e">
        <f t="shared" ca="1" si="312"/>
        <v>#NAME?</v>
      </c>
      <c r="BA158" s="67">
        <f>BA41</f>
        <v>-2</v>
      </c>
      <c r="BI158" s="517" t="e">
        <f t="shared" ca="1" si="288"/>
        <v>#NAME?</v>
      </c>
      <c r="BJ158" s="517" t="e">
        <f ca="1">PRODUCT($BI$145:BI158)-1</f>
        <v>#VALUE!</v>
      </c>
      <c r="BK158" s="517" t="e">
        <f t="shared" ca="1" si="289"/>
        <v>#VALUE!</v>
      </c>
      <c r="BL158" s="517" t="e">
        <f ca="1">PRODUCT($BK$145:BK158)-1</f>
        <v>#VALUE!</v>
      </c>
    </row>
    <row r="159" spans="3:64" ht="14.25" customHeight="1">
      <c r="C159" s="222">
        <f t="shared" ref="C159" ca="1" si="316">I159+10</f>
        <v>42072</v>
      </c>
      <c r="D159" s="70">
        <f t="shared" ref="D159" ca="1" si="317">I159+35</f>
        <v>42097</v>
      </c>
      <c r="E159" s="70" t="str">
        <f t="shared" ref="E159" ca="1" si="318">"FNMA"&amp;TEXT($J$23,"0.0")&amp;"-TBA-"&amp;TEXT(C159,"mmm")</f>
        <v>FNMA3.0-TBA-Mar</v>
      </c>
      <c r="F159" s="70" t="str">
        <f t="shared" ref="F159" ca="1" si="319">"FNMA"&amp;TEXT($J$23,"0.0")&amp;"-TBA-"&amp;TEXT(D159,"mmm")</f>
        <v>FNMA3.0-TBA-Apr</v>
      </c>
      <c r="G159" s="70" t="str">
        <f t="shared" si="281"/>
        <v>FNMA3.0-TBA-GEN</v>
      </c>
      <c r="I159" s="133">
        <f ca="1">[2]!YBWORKDAY(EDATE(Base_Date, BA159), -1, "USD")</f>
        <v>42062</v>
      </c>
      <c r="J159" s="234" t="e">
        <f t="shared" ref="J159" ca="1" si="320">AX159</f>
        <v>#NAME?</v>
      </c>
      <c r="K159" s="237" t="e">
        <f t="shared" ref="K159" ca="1" si="321">AX159+AY159</f>
        <v>#NAME?</v>
      </c>
      <c r="L159" s="237" t="e">
        <f t="shared" ref="L159" ca="1" si="322">K159-K158</f>
        <v>#NAME?</v>
      </c>
      <c r="M159" s="238" t="e">
        <f t="shared" ca="1" si="313"/>
        <v>#NAME?</v>
      </c>
      <c r="N159" s="239" t="e">
        <f t="shared" ca="1" si="314"/>
        <v>#NAME?</v>
      </c>
      <c r="O159" s="240" t="str">
        <f ca="1">[2]!YBHIST("1 Month LIBOR",I159,"Yield","bmk","")</f>
        <v>E</v>
      </c>
      <c r="P159" s="237" t="e">
        <f t="shared" ref="P159" ca="1" si="323">K158-Q159</f>
        <v>#NAME?</v>
      </c>
      <c r="Q159" s="171" t="e">
        <f t="shared" ca="1" si="315"/>
        <v>#NAME?</v>
      </c>
      <c r="R159" s="237" t="e">
        <f t="shared" ref="R159" ca="1" si="324">L159+P159</f>
        <v>#NAME?</v>
      </c>
      <c r="S159" s="241" t="e">
        <f t="shared" ref="S159" ca="1" si="325">R159/K158</f>
        <v>#NAME?</v>
      </c>
      <c r="T159" s="237" t="e">
        <f ca="1">SUM(R$145:R159)</f>
        <v>#VALUE!</v>
      </c>
      <c r="U159" s="241" t="e">
        <f t="shared" ref="U159" ca="1" si="326">BJ159</f>
        <v>#VALUE!</v>
      </c>
      <c r="V159" s="242">
        <f ca="1">VLOOKUP($I159, 'Barcap OAD'!$A:$Y, $F$141, FALSE)</f>
        <v>-29.2</v>
      </c>
      <c r="W159" s="243" t="e">
        <f t="shared" ref="W159" ca="1" si="327">K159/10000*V159</f>
        <v>#NAME?</v>
      </c>
      <c r="X159" s="244" t="str">
        <f ca="1">[2]!YBHIST($E159,$I159,X$25,"sec","")</f>
        <v>E</v>
      </c>
      <c r="Y159" s="237" t="e">
        <f t="shared" ref="Y159" ca="1" si="328">X159-X158</f>
        <v>#VALUE!</v>
      </c>
      <c r="Z159" s="171" t="e">
        <f t="shared" ref="Z159" ca="1" si="329">X158-AA158</f>
        <v>#VALUE!</v>
      </c>
      <c r="AA159" s="171" t="str">
        <f ca="1">[2]!YBHIST($F159,$I159,X$25,"sec","")</f>
        <v>E</v>
      </c>
      <c r="AB159" s="171" t="e">
        <f t="shared" ref="AB159" ca="1" si="330">X158-Z159</f>
        <v>#VALUE!</v>
      </c>
      <c r="AC159" s="245" t="e">
        <f t="shared" ref="AC159" ca="1" si="331">Y159+Z159</f>
        <v>#VALUE!</v>
      </c>
      <c r="AD159" s="246">
        <f ca="1">VLOOKUP($I159, 'Barcap OAD'!$A:$S, $F$26, FALSE)</f>
        <v>6.1613049999999996</v>
      </c>
      <c r="AE159" s="243" t="e">
        <f t="shared" ref="AE159" ca="1" si="332">X159*AD159/10000</f>
        <v>#VALUE!</v>
      </c>
      <c r="AF159" s="247" t="e">
        <f t="shared" ref="AF159" ca="1" si="333">W159/AE159</f>
        <v>#NAME?</v>
      </c>
      <c r="AG159" s="237" t="e">
        <f t="shared" ref="AG159" ca="1" si="334">-AC159*AF158</f>
        <v>#VALUE!</v>
      </c>
      <c r="AH159" s="241" t="e">
        <f t="shared" ref="AH159" ca="1" si="335">AG159/K158</f>
        <v>#VALUE!</v>
      </c>
      <c r="AI159" s="237" t="e">
        <f t="shared" ref="AI159" ca="1" si="336">AL159+AK159</f>
        <v>#VALUE!</v>
      </c>
      <c r="AJ159" s="241" t="e">
        <f t="shared" ref="AJ159" ca="1" si="337">AF159-AF158</f>
        <v>#NAME?</v>
      </c>
      <c r="AK159" s="245" t="e">
        <f t="shared" ref="AK159" ca="1" si="338">(AJ159*Y159)/2</f>
        <v>#NAME?</v>
      </c>
      <c r="AL159" s="248" t="e">
        <f t="shared" ref="AL159" ca="1" si="339">AG159+R159</f>
        <v>#VALUE!</v>
      </c>
      <c r="AM159" s="241" t="e">
        <f t="shared" ref="AM159" ca="1" si="340">AL159/K158</f>
        <v>#VALUE!</v>
      </c>
      <c r="AN159" s="237" t="e">
        <f ca="1">SUM(AL$145:AL159)</f>
        <v>#VALUE!</v>
      </c>
      <c r="AO159" s="203" t="e">
        <f t="shared" ref="AO159" ca="1" si="341">BL159</f>
        <v>#VALUE!</v>
      </c>
      <c r="AP159" s="249" t="e">
        <f t="shared" ref="AP159" ca="1" si="342">(Z159*AF159*-1)+P159</f>
        <v>#VALUE!</v>
      </c>
      <c r="AQ159" s="250" t="e">
        <f t="shared" ref="AQ159" ca="1" si="343">AP159/K158</f>
        <v>#VALUE!</v>
      </c>
      <c r="AX159" s="67" t="e">
        <f t="shared" ca="1" si="311"/>
        <v>#NAME?</v>
      </c>
      <c r="AY159" s="67" t="e">
        <f t="shared" ca="1" si="312"/>
        <v>#NAME?</v>
      </c>
      <c r="BA159" s="67">
        <f>BA42</f>
        <v>-1</v>
      </c>
      <c r="BI159" s="517" t="e">
        <f t="shared" ref="BI159" ca="1" si="344">1+S159</f>
        <v>#NAME?</v>
      </c>
      <c r="BJ159" s="517" t="e">
        <f ca="1">PRODUCT($BI$145:BI159)-1</f>
        <v>#VALUE!</v>
      </c>
      <c r="BK159" s="517" t="e">
        <f t="shared" ref="BK159" ca="1" si="345">1+AM159</f>
        <v>#VALUE!</v>
      </c>
      <c r="BL159" s="517" t="e">
        <f ca="1">PRODUCT($BK$145:BK159)-1</f>
        <v>#VALUE!</v>
      </c>
    </row>
    <row r="160" spans="3:64" ht="14.25" customHeight="1">
      <c r="C160" s="222">
        <f t="shared" ref="C160" ca="1" si="346">I160+10</f>
        <v>42104</v>
      </c>
      <c r="D160" s="70">
        <f t="shared" ref="D160" ca="1" si="347">I160+35</f>
        <v>42129</v>
      </c>
      <c r="E160" s="70" t="str">
        <f t="shared" ref="E160" ca="1" si="348">"FNMA"&amp;TEXT($J$23,"0.0")&amp;"-TBA-"&amp;TEXT(C160,"mmm")</f>
        <v>FNMA3.0-TBA-Apr</v>
      </c>
      <c r="F160" s="70" t="str">
        <f t="shared" ref="F160" ca="1" si="349">"FNMA"&amp;TEXT($J$23,"0.0")&amp;"-TBA-"&amp;TEXT(D160,"mmm")</f>
        <v>FNMA3.0-TBA-May</v>
      </c>
      <c r="G160" s="70" t="str">
        <f t="shared" si="281"/>
        <v>FNMA3.0-TBA-GEN</v>
      </c>
      <c r="I160" s="149">
        <f ca="1">[2]!YBWORKDAY(EDATE(Base_Date, BA160), -1, "USD")</f>
        <v>42094</v>
      </c>
      <c r="J160" s="312" t="e">
        <f t="shared" ref="J160" ca="1" si="350">AX160</f>
        <v>#NAME?</v>
      </c>
      <c r="K160" s="313" t="e">
        <f t="shared" ref="K160" ca="1" si="351">AX160+AY160</f>
        <v>#NAME?</v>
      </c>
      <c r="L160" s="313" t="e">
        <f t="shared" ref="L160" ca="1" si="352">K160-K159</f>
        <v>#NAME?</v>
      </c>
      <c r="M160" s="314" t="e">
        <f t="shared" ca="1" si="313"/>
        <v>#NAME?</v>
      </c>
      <c r="N160" s="315" t="e">
        <f t="shared" ca="1" si="314"/>
        <v>#NAME?</v>
      </c>
      <c r="O160" s="316" t="str">
        <f ca="1">[2]!YBHIST("1 Month LIBOR",I160,"Yield","bmk","")</f>
        <v>E</v>
      </c>
      <c r="P160" s="313" t="e">
        <f t="shared" ref="P160" ca="1" si="353">K159-Q160</f>
        <v>#NAME?</v>
      </c>
      <c r="Q160" s="317" t="e">
        <f t="shared" ca="1" si="315"/>
        <v>#NAME?</v>
      </c>
      <c r="R160" s="313" t="e">
        <f t="shared" ref="R160" ca="1" si="354">L160+P160</f>
        <v>#NAME?</v>
      </c>
      <c r="S160" s="318" t="e">
        <f t="shared" ref="S160" ca="1" si="355">R160/K159</f>
        <v>#NAME?</v>
      </c>
      <c r="T160" s="313" t="e">
        <f ca="1">SUM(R$145:R160)</f>
        <v>#VALUE!</v>
      </c>
      <c r="U160" s="318" t="e">
        <f t="shared" ref="U160" ca="1" si="356">BJ160</f>
        <v>#VALUE!</v>
      </c>
      <c r="V160" s="319">
        <f ca="1">VLOOKUP($I160, 'Barcap OAD'!$A:$Y, $F$141, FALSE)</f>
        <v>-29.1</v>
      </c>
      <c r="W160" s="320" t="e">
        <f t="shared" ref="W160" ca="1" si="357">K160/10000*V160</f>
        <v>#NAME?</v>
      </c>
      <c r="X160" s="321" t="str">
        <f ca="1">[2]!YBHIST($E160,$I160,X$25,"sec","")</f>
        <v>E</v>
      </c>
      <c r="Y160" s="313" t="e">
        <f t="shared" ref="Y160" ca="1" si="358">X160-X159</f>
        <v>#VALUE!</v>
      </c>
      <c r="Z160" s="317" t="e">
        <f t="shared" ref="Z160" ca="1" si="359">X159-AA159</f>
        <v>#VALUE!</v>
      </c>
      <c r="AA160" s="317" t="str">
        <f ca="1">[2]!YBHIST($F160,$I160,X$25,"sec","")</f>
        <v>E</v>
      </c>
      <c r="AB160" s="317" t="e">
        <f t="shared" ref="AB160" ca="1" si="360">X159-Z160</f>
        <v>#VALUE!</v>
      </c>
      <c r="AC160" s="322" t="e">
        <f t="shared" ref="AC160" ca="1" si="361">Y160+Z160</f>
        <v>#VALUE!</v>
      </c>
      <c r="AD160" s="323">
        <f ca="1">VLOOKUP($I160, 'Barcap OAD'!$A:$S, $F$26, FALSE)</f>
        <v>5.6016069999999996</v>
      </c>
      <c r="AE160" s="320" t="e">
        <f t="shared" ref="AE160" ca="1" si="362">X160*AD160/10000</f>
        <v>#VALUE!</v>
      </c>
      <c r="AF160" s="324" t="e">
        <f t="shared" ref="AF160" ca="1" si="363">W160/AE160</f>
        <v>#NAME?</v>
      </c>
      <c r="AG160" s="313" t="e">
        <f t="shared" ref="AG160" ca="1" si="364">-AC160*AF159</f>
        <v>#VALUE!</v>
      </c>
      <c r="AH160" s="318" t="e">
        <f t="shared" ref="AH160" ca="1" si="365">AG160/K159</f>
        <v>#VALUE!</v>
      </c>
      <c r="AI160" s="313" t="e">
        <f t="shared" ref="AI160" ca="1" si="366">AL160+AK160</f>
        <v>#VALUE!</v>
      </c>
      <c r="AJ160" s="318" t="e">
        <f t="shared" ref="AJ160" ca="1" si="367">AF160-AF159</f>
        <v>#NAME?</v>
      </c>
      <c r="AK160" s="322" t="e">
        <f t="shared" ref="AK160" ca="1" si="368">(AJ160*Y160)/2</f>
        <v>#NAME?</v>
      </c>
      <c r="AL160" s="325" t="e">
        <f t="shared" ref="AL160" ca="1" si="369">AG160+R160</f>
        <v>#VALUE!</v>
      </c>
      <c r="AM160" s="318" t="e">
        <f t="shared" ref="AM160" ca="1" si="370">AL160/K159</f>
        <v>#VALUE!</v>
      </c>
      <c r="AN160" s="313" t="e">
        <f ca="1">SUM(AL$145:AL160)</f>
        <v>#VALUE!</v>
      </c>
      <c r="AO160" s="326" t="e">
        <f t="shared" ref="AO160" ca="1" si="371">BL160</f>
        <v>#VALUE!</v>
      </c>
      <c r="AP160" s="327" t="e">
        <f t="shared" ref="AP160" ca="1" si="372">(Z160*AF160*-1)+P160</f>
        <v>#VALUE!</v>
      </c>
      <c r="AQ160" s="328" t="e">
        <f t="shared" ref="AQ160" ca="1" si="373">AP160/K159</f>
        <v>#VALUE!</v>
      </c>
      <c r="AX160" s="67" t="e">
        <f t="shared" ca="1" si="311"/>
        <v>#NAME?</v>
      </c>
      <c r="AY160" s="67" t="e">
        <f t="shared" ca="1" si="312"/>
        <v>#NAME?</v>
      </c>
      <c r="BA160" s="67">
        <f>BA43</f>
        <v>0</v>
      </c>
      <c r="BI160" s="517" t="e">
        <f t="shared" ref="BI160" ca="1" si="374">1+S160</f>
        <v>#NAME?</v>
      </c>
      <c r="BJ160" s="517" t="e">
        <f ca="1">PRODUCT($BI$145:BI160)-1</f>
        <v>#VALUE!</v>
      </c>
      <c r="BK160" s="517" t="e">
        <f t="shared" ref="BK160" ca="1" si="375">1+AM160</f>
        <v>#VALUE!</v>
      </c>
      <c r="BL160" s="517" t="e">
        <f ca="1">PRODUCT($BK$145:BK160)-1</f>
        <v>#VALUE!</v>
      </c>
    </row>
  </sheetData>
  <mergeCells count="25">
    <mergeCell ref="J116:W116"/>
    <mergeCell ref="X116:AE116"/>
    <mergeCell ref="AF116:AK116"/>
    <mergeCell ref="AL116:AQ116"/>
    <mergeCell ref="J26:W26"/>
    <mergeCell ref="X26:AE26"/>
    <mergeCell ref="AF26:AK26"/>
    <mergeCell ref="AL26:AQ26"/>
    <mergeCell ref="L85:AQ85"/>
    <mergeCell ref="J91:W91"/>
    <mergeCell ref="X91:AE91"/>
    <mergeCell ref="AF91:AK91"/>
    <mergeCell ref="AL91:AQ91"/>
    <mergeCell ref="J143:W143"/>
    <mergeCell ref="X143:AE143"/>
    <mergeCell ref="AF143:AK143"/>
    <mergeCell ref="AL143:AQ143"/>
    <mergeCell ref="BI117:BJ117"/>
    <mergeCell ref="BK92:BL92"/>
    <mergeCell ref="BI27:BJ27"/>
    <mergeCell ref="BI144:BJ144"/>
    <mergeCell ref="BK144:BL144"/>
    <mergeCell ref="BK27:BL27"/>
    <mergeCell ref="BK117:BL117"/>
    <mergeCell ref="BI92:BJ92"/>
  </mergeCells>
  <dataValidations count="2">
    <dataValidation type="list" allowBlank="1" showInputMessage="1" showErrorMessage="1" sqref="I24 I114 I89 I141">
      <formula1>IOS_List</formula1>
    </dataValidation>
    <dataValidation type="list" allowBlank="1" showInputMessage="1" showErrorMessage="1" sqref="J23">
      <formula1>#REF!</formula1>
    </dataValidation>
  </dataValidations>
  <printOptions horizontalCentered="1"/>
  <pageMargins left="0.25" right="0.25" top="0.25" bottom="0.25" header="0.3" footer="0.15"/>
  <pageSetup scale="32" orientation="landscape" horizontalDpi="300" verticalDpi="300" r:id="rId1"/>
  <headerFooter scaleWithDoc="0">
    <oddHeader>&amp;L&amp;G&amp;C&amp;"-,Bold"&amp;12&amp;K2E398A
&amp;15FN30.350.10(IOX) Performance&amp;R&amp;"-,Bold"&amp;14&amp;K2E398A
&amp;12Cello Fixed Income Master Fund, LP&amp;"-,Regular"&amp;10&amp;K000000
&amp;"-,Bold"&amp;K2E398A As of Feb, 2013</oddHeader>
    <oddFooter>&amp;L&amp;8&amp;K2E398AReport Created on &amp;D &amp;T&amp;C&amp;G
&amp;8&amp;K2E398APage &amp;P of &amp;N</oddFooter>
  </headerFooter>
  <legacyDrawing r:id="rId2"/>
  <legacyDrawingHF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tabColor theme="3" tint="0.79998168889431442"/>
    <pageSetUpPr fitToPage="1"/>
  </sheetPr>
  <dimension ref="A1:BL147"/>
  <sheetViews>
    <sheetView topLeftCell="A63" workbookViewId="0">
      <selection activeCell="I107" sqref="I107:AQ107"/>
    </sheetView>
  </sheetViews>
  <sheetFormatPr defaultRowHeight="12.75"/>
  <cols>
    <col min="1" max="2" width="15.5703125" style="67" customWidth="1"/>
    <col min="3" max="3" width="12.5703125" style="67" customWidth="1"/>
    <col min="4" max="4" width="11.85546875" style="67" customWidth="1"/>
    <col min="5" max="7" width="17.85546875" style="67" customWidth="1"/>
    <col min="8" max="8" width="2.140625" style="67" customWidth="1"/>
    <col min="9" max="9" width="10.28515625" style="67" customWidth="1"/>
    <col min="10" max="11" width="9" style="67" customWidth="1"/>
    <col min="12" max="12" width="8.7109375" style="67" bestFit="1" customWidth="1"/>
    <col min="13" max="13" width="8.28515625" style="67" bestFit="1" customWidth="1"/>
    <col min="14" max="14" width="6.7109375" style="67" customWidth="1"/>
    <col min="15" max="15" width="8.85546875" style="67" customWidth="1"/>
    <col min="16" max="16" width="9.140625" style="67" bestFit="1" customWidth="1"/>
    <col min="17" max="17" width="10.85546875" style="67" customWidth="1"/>
    <col min="18" max="18" width="10.28515625" style="67" customWidth="1"/>
    <col min="19" max="19" width="10.7109375" style="67" customWidth="1"/>
    <col min="20" max="20" width="10.85546875" style="67" bestFit="1" customWidth="1"/>
    <col min="21" max="21" width="10.5703125" style="67" customWidth="1"/>
    <col min="22" max="22" width="6.5703125" style="67" customWidth="1"/>
    <col min="23" max="23" width="8.7109375" style="67" customWidth="1"/>
    <col min="24" max="24" width="10.28515625" style="67" bestFit="1" customWidth="1"/>
    <col min="25" max="25" width="10.28515625" style="67" customWidth="1"/>
    <col min="26" max="26" width="8.42578125" style="67" bestFit="1" customWidth="1"/>
    <col min="27" max="28" width="10.140625" style="67" customWidth="1"/>
    <col min="29" max="29" width="8.85546875" style="67" customWidth="1"/>
    <col min="30" max="30" width="5.85546875" style="67" customWidth="1"/>
    <col min="31" max="31" width="8.5703125" style="67" customWidth="1"/>
    <col min="32" max="33" width="9.28515625" style="67" customWidth="1"/>
    <col min="34" max="34" width="10.28515625" style="67" customWidth="1"/>
    <col min="35" max="35" width="8" style="67" hidden="1" customWidth="1"/>
    <col min="36" max="36" width="9.42578125" style="67" hidden="1" customWidth="1"/>
    <col min="37" max="37" width="8.7109375" style="67" hidden="1" customWidth="1"/>
    <col min="38" max="38" width="8.42578125" style="67" customWidth="1"/>
    <col min="39" max="39" width="10.85546875" style="67" bestFit="1" customWidth="1"/>
    <col min="40" max="40" width="11.140625" style="67" customWidth="1"/>
    <col min="41" max="41" width="10.5703125" style="67" customWidth="1"/>
    <col min="42" max="42" width="8.28515625" style="67" customWidth="1"/>
    <col min="43" max="43" width="7" style="67" customWidth="1"/>
    <col min="44" max="44" width="3.140625" style="67" customWidth="1"/>
    <col min="45" max="45" width="10.42578125" style="67" bestFit="1" customWidth="1"/>
    <col min="46" max="46" width="9.140625" style="67" bestFit="1" customWidth="1"/>
    <col min="47" max="47" width="8.42578125" style="67" bestFit="1" customWidth="1"/>
    <col min="48" max="49" width="9.140625" style="67"/>
    <col min="50" max="50" width="9.28515625" style="67" bestFit="1" customWidth="1"/>
    <col min="51" max="51" width="10.42578125" style="67" bestFit="1" customWidth="1"/>
    <col min="52" max="52" width="9.140625" style="67"/>
    <col min="53" max="53" width="9.28515625" style="67" bestFit="1" customWidth="1"/>
    <col min="54" max="60" width="9.140625" style="67"/>
    <col min="61" max="61" width="7.85546875" style="67" bestFit="1" customWidth="1"/>
    <col min="62" max="62" width="9.140625" style="67"/>
    <col min="63" max="63" width="9.28515625" style="67" customWidth="1"/>
    <col min="64" max="64" width="7.85546875" style="67" bestFit="1" customWidth="1"/>
    <col min="65" max="16384" width="9.140625" style="67"/>
  </cols>
  <sheetData>
    <row r="1" spans="46:53">
      <c r="AT1" s="115" t="s">
        <v>100</v>
      </c>
      <c r="AU1" s="119">
        <f ca="1">DATE(YEAR(TODAY()), MONTH(TODAY()), 1)</f>
        <v>42095</v>
      </c>
    </row>
    <row r="3" spans="46:53">
      <c r="AT3" s="226"/>
      <c r="AU3" s="226"/>
    </row>
    <row r="4" spans="46:53">
      <c r="AT4" s="227"/>
      <c r="AU4" s="228"/>
      <c r="AW4" s="2"/>
      <c r="AX4" s="1"/>
      <c r="BA4" s="1"/>
    </row>
    <row r="5" spans="46:53">
      <c r="AT5" s="227"/>
      <c r="AU5" s="229"/>
    </row>
    <row r="6" spans="46:53">
      <c r="AT6" s="227"/>
      <c r="AU6" s="230"/>
    </row>
    <row r="7" spans="46:53">
      <c r="AT7" s="226"/>
      <c r="AU7" s="226"/>
    </row>
    <row r="8" spans="46:53">
      <c r="AT8" s="227"/>
      <c r="AU8" s="231"/>
    </row>
    <row r="9" spans="46:53">
      <c r="AT9" s="227"/>
      <c r="AU9" s="230"/>
    </row>
    <row r="10" spans="46:53">
      <c r="AT10" s="227"/>
      <c r="AU10" s="230"/>
    </row>
    <row r="11" spans="46:53">
      <c r="AT11" s="226"/>
      <c r="AU11" s="226"/>
    </row>
    <row r="23" spans="1:64" hidden="1">
      <c r="I23" s="77" t="s">
        <v>77</v>
      </c>
      <c r="J23" s="74">
        <v>3</v>
      </c>
    </row>
    <row r="24" spans="1:64" ht="15">
      <c r="E24" s="67" t="s">
        <v>254</v>
      </c>
      <c r="F24" s="67">
        <f>MATCH(IOS_Selector, 'Barcap OAD'!$A$1:$SY1, 0)</f>
        <v>23</v>
      </c>
      <c r="I24" s="75" t="s">
        <v>332</v>
      </c>
    </row>
    <row r="25" spans="1:64" s="76" customFormat="1" ht="8.25" hidden="1" customHeight="1">
      <c r="J25" s="76" t="s">
        <v>7</v>
      </c>
      <c r="L25" s="76" t="s">
        <v>8</v>
      </c>
      <c r="M25" s="76" t="s">
        <v>9</v>
      </c>
      <c r="O25" s="76" t="s">
        <v>231</v>
      </c>
      <c r="W25" s="76" t="s">
        <v>11</v>
      </c>
      <c r="X25" s="76" t="s">
        <v>7</v>
      </c>
      <c r="Y25" s="76" t="s">
        <v>7</v>
      </c>
    </row>
    <row r="26" spans="1:64" ht="22.5" customHeight="1">
      <c r="E26" s="67" t="s">
        <v>255</v>
      </c>
      <c r="F26" s="67">
        <f>MATCH(Benchmark_TBA, 'Barcap OAD'!$A$1:$S$1, 0)</f>
        <v>2</v>
      </c>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151</v>
      </c>
      <c r="AG26" s="638"/>
      <c r="AH26" s="638"/>
      <c r="AI26" s="638"/>
      <c r="AJ26" s="638"/>
      <c r="AK26" s="638"/>
      <c r="AL26" s="639" t="s">
        <v>150</v>
      </c>
      <c r="AM26" s="640"/>
      <c r="AN26" s="640"/>
      <c r="AO26" s="640"/>
      <c r="AP26" s="640"/>
      <c r="AQ26" s="641"/>
    </row>
    <row r="27" spans="1:64" s="68" customFormat="1" ht="46.5" customHeight="1">
      <c r="A27" s="68" t="s">
        <v>12</v>
      </c>
      <c r="B27" s="68" t="s">
        <v>13</v>
      </c>
      <c r="C27" s="68" t="s">
        <v>14</v>
      </c>
      <c r="D27" s="68" t="s">
        <v>15</v>
      </c>
      <c r="E27" s="68" t="s">
        <v>16</v>
      </c>
      <c r="F27" s="68" t="s">
        <v>17</v>
      </c>
      <c r="G27" s="68" t="s">
        <v>18</v>
      </c>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5" t="s">
        <v>73</v>
      </c>
      <c r="AB27" s="214" t="s">
        <v>122</v>
      </c>
      <c r="AC27" s="214" t="s">
        <v>160</v>
      </c>
      <c r="AD27" s="14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X27" s="604" t="s">
        <v>153</v>
      </c>
      <c r="AY27" s="604" t="s">
        <v>152</v>
      </c>
      <c r="BI27" s="643" t="s">
        <v>271</v>
      </c>
      <c r="BJ27" s="643"/>
      <c r="BK27" s="643" t="s">
        <v>272</v>
      </c>
      <c r="BL27" s="643"/>
    </row>
    <row r="28" spans="1:64" ht="15" hidden="1">
      <c r="A28" s="90"/>
      <c r="C28" s="222">
        <f t="shared" ref="C28:C30" ca="1" si="0">I28+10</f>
        <v>42044</v>
      </c>
      <c r="D28" s="70">
        <f t="shared" ref="D28:D30" ca="1" si="1">I28+35</f>
        <v>42069</v>
      </c>
      <c r="E28" s="70" t="str">
        <f t="shared" ref="E28:F30" ca="1" si="2">"FNMA"&amp;TEXT($J$23,"0.0")&amp;"-TBA-"&amp;TEXT(C28,"mmm")</f>
        <v>FNMA3.0-TBA-Feb</v>
      </c>
      <c r="F28" s="70" t="str">
        <f t="shared" ca="1" si="2"/>
        <v>FNMA3.0-TBA-Mar</v>
      </c>
      <c r="G28" s="70" t="str">
        <f t="shared" ref="G28:G30" si="3">"FNMA"&amp;TEXT($J$23,"0.0")&amp;"-TBA-GEN"</f>
        <v>FNMA3.0-TBA-GEN</v>
      </c>
      <c r="I28" s="133">
        <f ca="1">[2]!YBWORKDAY(EDATE(Base_Date, BA28), -1, "USD")</f>
        <v>42034</v>
      </c>
      <c r="J28" s="217"/>
      <c r="K28" s="80"/>
      <c r="L28" s="80"/>
      <c r="M28" s="81"/>
      <c r="N28" s="73"/>
      <c r="O28" s="170"/>
      <c r="P28" s="80"/>
      <c r="Q28" s="82"/>
      <c r="R28" s="80"/>
      <c r="S28" s="83"/>
      <c r="T28" s="80"/>
      <c r="U28" s="83"/>
      <c r="V28" s="84"/>
      <c r="W28" s="172"/>
      <c r="X28" s="185"/>
      <c r="Y28" s="80"/>
      <c r="Z28" s="82"/>
      <c r="AA28" s="82"/>
      <c r="AB28" s="82"/>
      <c r="AC28" s="187"/>
      <c r="AD28" s="189"/>
      <c r="AE28" s="172"/>
      <c r="AF28" s="86"/>
      <c r="AG28" s="80"/>
      <c r="AH28" s="83"/>
      <c r="AI28" s="80"/>
      <c r="AJ28" s="83"/>
      <c r="AK28" s="187"/>
      <c r="AL28" s="192"/>
      <c r="AM28" s="83"/>
      <c r="AN28" s="80"/>
      <c r="AO28" s="109"/>
      <c r="AP28" s="194"/>
      <c r="AQ28" s="200"/>
      <c r="AX28" s="206" t="str">
        <f ca="1">[2]!YBHIST($I$24,$I28,J$25,"sec","")</f>
        <v>E</v>
      </c>
      <c r="AY28" s="206" t="str">
        <f ca="1">[2]!YBPRICE($I$24,AX28&amp;"d","Market","AccruedInterest","Swap",$I28,"LMMSkew","","Model",100,"")</f>
        <v>E</v>
      </c>
      <c r="BA28" s="67">
        <f t="shared" ref="BA28:BA29" si="4">BA29-1</f>
        <v>-2</v>
      </c>
      <c r="BI28" s="517">
        <f t="shared" ref="BI28:BI30" si="5">1+S28</f>
        <v>1</v>
      </c>
      <c r="BJ28" s="517">
        <f>PRODUCT($BI$28:BI28)-1</f>
        <v>0</v>
      </c>
      <c r="BK28" s="517">
        <f t="shared" ref="BK28:BK30" si="6">1+AM28</f>
        <v>1</v>
      </c>
      <c r="BL28" s="517">
        <f>PRODUCT($BK$28:BK28)-1</f>
        <v>0</v>
      </c>
    </row>
    <row r="29" spans="1:64" ht="15" hidden="1">
      <c r="A29" s="90"/>
      <c r="C29" s="222">
        <f t="shared" ca="1" si="0"/>
        <v>42072</v>
      </c>
      <c r="D29" s="70">
        <f t="shared" ca="1" si="1"/>
        <v>42097</v>
      </c>
      <c r="E29" s="70" t="str">
        <f t="shared" ca="1" si="2"/>
        <v>FNMA3.0-TBA-Mar</v>
      </c>
      <c r="F29" s="70" t="str">
        <f t="shared" ca="1" si="2"/>
        <v>FNMA3.0-TBA-Apr</v>
      </c>
      <c r="G29" s="70" t="str">
        <f t="shared" si="3"/>
        <v>FNMA3.0-TBA-GEN</v>
      </c>
      <c r="I29" s="133">
        <f ca="1">[2]!YBWORKDAY(EDATE(Base_Date, BA29), -1, "USD")</f>
        <v>42062</v>
      </c>
      <c r="J29" s="217"/>
      <c r="K29" s="80"/>
      <c r="L29" s="80"/>
      <c r="M29" s="81"/>
      <c r="N29" s="73"/>
      <c r="O29" s="170"/>
      <c r="P29" s="80"/>
      <c r="Q29" s="82"/>
      <c r="R29" s="80"/>
      <c r="S29" s="83"/>
      <c r="T29" s="80"/>
      <c r="U29" s="83"/>
      <c r="V29" s="84"/>
      <c r="W29" s="172"/>
      <c r="X29" s="185" t="str">
        <f ca="1">[2]!YBHIST($E29,$I29,X$25,"sec","")</f>
        <v>E</v>
      </c>
      <c r="Y29" s="80" t="e">
        <f ca="1">X29-X28</f>
        <v>#VALUE!</v>
      </c>
      <c r="Z29" s="82">
        <f>X28-AA28</f>
        <v>0</v>
      </c>
      <c r="AA29" s="82" t="str">
        <f ca="1">[2]!YBHIST($F29,$I29,X$25,"sec","")</f>
        <v>E</v>
      </c>
      <c r="AB29" s="82"/>
      <c r="AC29" s="187"/>
      <c r="AD29" s="189">
        <f ca="1">VLOOKUP($I29, 'Barcap OAD'!$A:$S, $F$26, FALSE)</f>
        <v>6.1613049999999996</v>
      </c>
      <c r="AE29" s="172" t="e">
        <f t="shared" ref="AE29:AE30" ca="1" si="7">X29*AD29/10000</f>
        <v>#VALUE!</v>
      </c>
      <c r="AF29" s="86"/>
      <c r="AG29" s="80"/>
      <c r="AH29" s="83"/>
      <c r="AI29" s="80"/>
      <c r="AJ29" s="83"/>
      <c r="AK29" s="187"/>
      <c r="AL29" s="192"/>
      <c r="AM29" s="83"/>
      <c r="AN29" s="80"/>
      <c r="AO29" s="109"/>
      <c r="AP29" s="194"/>
      <c r="AQ29" s="200"/>
      <c r="AX29" s="206" t="str">
        <f ca="1">[2]!YBHIST($I$24,$I29,J$25,"sec","")</f>
        <v>E</v>
      </c>
      <c r="AY29" s="206" t="str">
        <f ca="1">[2]!YBPRICE($I$24,AX29&amp;"d","Market","AccruedInterest","Swap",$I29,"LMMSkew","","Model",100,"")</f>
        <v>E</v>
      </c>
      <c r="BA29" s="67">
        <f t="shared" si="4"/>
        <v>-1</v>
      </c>
      <c r="BI29" s="517">
        <f t="shared" si="5"/>
        <v>1</v>
      </c>
      <c r="BJ29" s="517">
        <f>PRODUCT($BI$28:BI29)-1</f>
        <v>0</v>
      </c>
      <c r="BK29" s="517">
        <f t="shared" si="6"/>
        <v>1</v>
      </c>
      <c r="BL29" s="517">
        <f>PRODUCT($BK$28:BK29)-1</f>
        <v>0</v>
      </c>
    </row>
    <row r="30" spans="1:64" ht="15">
      <c r="A30" s="90"/>
      <c r="C30" s="222">
        <f t="shared" ca="1" si="0"/>
        <v>42104</v>
      </c>
      <c r="D30" s="70">
        <f t="shared" ca="1" si="1"/>
        <v>42129</v>
      </c>
      <c r="E30" s="70" t="str">
        <f t="shared" ca="1" si="2"/>
        <v>FNMA3.0-TBA-Apr</v>
      </c>
      <c r="F30" s="70" t="str">
        <f t="shared" ca="1" si="2"/>
        <v>FNMA3.0-TBA-May</v>
      </c>
      <c r="G30" s="70" t="str">
        <f t="shared" si="3"/>
        <v>FNMA3.0-TBA-GEN</v>
      </c>
      <c r="I30" s="149">
        <f ca="1">[2]!YBWORKDAY(EDATE(Base_Date, BA30), -1, "USD")</f>
        <v>42094</v>
      </c>
      <c r="J30" s="348" t="str">
        <f t="shared" ref="J30" ca="1" si="8">AX30</f>
        <v>E</v>
      </c>
      <c r="K30" s="349" t="e">
        <f t="shared" ref="K30" ca="1" si="9">AX30+AY30</f>
        <v>#VALUE!</v>
      </c>
      <c r="L30" s="349"/>
      <c r="M30" s="350" t="str">
        <f ca="1">[2]!YBHIST($I$24,$I30,"LMMOAS","sec")</f>
        <v>E</v>
      </c>
      <c r="N30" s="351" t="str">
        <f ca="1">[2]!YBHIST($I$24,$I29,M$25,"sec","")</f>
        <v>E</v>
      </c>
      <c r="O30" s="352" t="str">
        <f ca="1">[2]!YBHIST("1 Month LIBOR",I30,"Yield","bmk","")</f>
        <v>E</v>
      </c>
      <c r="P30" s="349"/>
      <c r="Q30" s="353"/>
      <c r="R30" s="349"/>
      <c r="S30" s="88"/>
      <c r="T30" s="349"/>
      <c r="U30" s="88"/>
      <c r="V30" s="354">
        <f ca="1">VLOOKUP($I30, 'Barcap OAD'!$A:$Y, $F$24, FALSE)</f>
        <v>-35.299999999999997</v>
      </c>
      <c r="W30" s="355" t="e">
        <f t="shared" ref="W30" ca="1" si="10">K30/10000*V30</f>
        <v>#VALUE!</v>
      </c>
      <c r="X30" s="356" t="str">
        <f ca="1">[2]!YBHIST($E30,$I30,X$25,"sec","")</f>
        <v>E</v>
      </c>
      <c r="Y30" s="349" t="e">
        <f t="shared" ref="Y30" ca="1" si="11">X30-X29</f>
        <v>#VALUE!</v>
      </c>
      <c r="Z30" s="353" t="e">
        <f t="shared" ref="Z30" ca="1" si="12">X29-AA29</f>
        <v>#VALUE!</v>
      </c>
      <c r="AA30" s="353" t="str">
        <f ca="1">[2]!YBHIST($F30,$I30,X$25,"sec","")</f>
        <v>E</v>
      </c>
      <c r="AB30" s="353" t="e">
        <f t="shared" ref="AB30" ca="1" si="13">X29-Z30</f>
        <v>#VALUE!</v>
      </c>
      <c r="AC30" s="357"/>
      <c r="AD30" s="358">
        <f ca="1">VLOOKUP($I30, 'Barcap OAD'!$A:$S, $F$26, FALSE)</f>
        <v>5.6016069999999996</v>
      </c>
      <c r="AE30" s="355" t="e">
        <f t="shared" ca="1" si="7"/>
        <v>#VALUE!</v>
      </c>
      <c r="AF30" s="359" t="e">
        <f t="shared" ref="AF30" ca="1" si="14">W30/AE30</f>
        <v>#VALUE!</v>
      </c>
      <c r="AG30" s="349"/>
      <c r="AH30" s="88"/>
      <c r="AI30" s="349"/>
      <c r="AJ30" s="88"/>
      <c r="AK30" s="357"/>
      <c r="AL30" s="360"/>
      <c r="AM30" s="88"/>
      <c r="AN30" s="349"/>
      <c r="AO30" s="110"/>
      <c r="AP30" s="361"/>
      <c r="AQ30" s="362"/>
      <c r="AX30" s="206" t="str">
        <f ca="1">[2]!YBHIST($I$24,$I30,J$25,"sec","")</f>
        <v>E</v>
      </c>
      <c r="AY30" s="206" t="str">
        <f ca="1">[2]!YBPRICE($I$24,AX30&amp;"d","Market","AccruedInterest","Swap",$I30,"LMMSkew","","Model",100,"")</f>
        <v>E</v>
      </c>
      <c r="BA30" s="67">
        <v>0</v>
      </c>
      <c r="BI30" s="517">
        <f t="shared" si="5"/>
        <v>1</v>
      </c>
      <c r="BJ30" s="517">
        <f>PRODUCT($BI$28:BI30)-1</f>
        <v>0</v>
      </c>
      <c r="BK30" s="517">
        <f t="shared" si="6"/>
        <v>1</v>
      </c>
      <c r="BL30" s="517">
        <f>PRODUCT($BK$28:BK30)-1</f>
        <v>0</v>
      </c>
    </row>
    <row r="72" spans="1:64" ht="21">
      <c r="L72" s="642" t="s">
        <v>233</v>
      </c>
      <c r="M72" s="642"/>
      <c r="N72" s="642"/>
      <c r="O72" s="642"/>
      <c r="P72" s="642"/>
      <c r="Q72" s="642"/>
      <c r="R72" s="642"/>
      <c r="S72" s="642"/>
      <c r="T72" s="642"/>
      <c r="U72" s="642"/>
      <c r="V72" s="642"/>
      <c r="W72" s="642"/>
      <c r="X72" s="642"/>
      <c r="Y72" s="642"/>
      <c r="Z72" s="642"/>
      <c r="AA72" s="642"/>
      <c r="AB72" s="642"/>
      <c r="AC72" s="642"/>
      <c r="AD72" s="642"/>
      <c r="AE72" s="642"/>
      <c r="AF72" s="642"/>
      <c r="AG72" s="642"/>
      <c r="AH72" s="642"/>
      <c r="AI72" s="642"/>
      <c r="AJ72" s="642"/>
      <c r="AK72" s="642"/>
      <c r="AL72" s="642"/>
      <c r="AM72" s="642"/>
      <c r="AN72" s="642"/>
      <c r="AO72" s="642"/>
      <c r="AP72" s="642"/>
      <c r="AQ72" s="642"/>
    </row>
    <row r="73" spans="1:64" ht="13.5" thickBot="1"/>
    <row r="74" spans="1:64" s="330" customFormat="1" ht="13.5" thickTop="1"/>
    <row r="76" spans="1:64" ht="15">
      <c r="E76" s="67" t="s">
        <v>254</v>
      </c>
      <c r="F76" s="67">
        <f>MATCH(I76, 'Barcap OAD'!$A$1:$Y$1, 0)</f>
        <v>23</v>
      </c>
      <c r="I76" s="75" t="s">
        <v>332</v>
      </c>
    </row>
    <row r="77" spans="1:64" s="76" customFormat="1" ht="8.25" hidden="1" customHeight="1">
      <c r="J77" s="76" t="s">
        <v>7</v>
      </c>
      <c r="L77" s="76" t="s">
        <v>8</v>
      </c>
      <c r="M77" s="76" t="s">
        <v>9</v>
      </c>
      <c r="O77" s="76" t="s">
        <v>231</v>
      </c>
      <c r="W77" s="76" t="s">
        <v>11</v>
      </c>
      <c r="X77" s="76" t="s">
        <v>7</v>
      </c>
      <c r="Y77" s="76" t="s">
        <v>7</v>
      </c>
    </row>
    <row r="78" spans="1:64" ht="22.5" customHeight="1">
      <c r="I78" s="78"/>
      <c r="J78" s="633" t="s">
        <v>67</v>
      </c>
      <c r="K78" s="634"/>
      <c r="L78" s="634"/>
      <c r="M78" s="634"/>
      <c r="N78" s="634"/>
      <c r="O78" s="634"/>
      <c r="P78" s="634"/>
      <c r="Q78" s="634"/>
      <c r="R78" s="634"/>
      <c r="S78" s="634"/>
      <c r="T78" s="634"/>
      <c r="U78" s="634"/>
      <c r="V78" s="634"/>
      <c r="W78" s="634"/>
      <c r="X78" s="635" t="s">
        <v>90</v>
      </c>
      <c r="Y78" s="634"/>
      <c r="Z78" s="634"/>
      <c r="AA78" s="634"/>
      <c r="AB78" s="634"/>
      <c r="AC78" s="634"/>
      <c r="AD78" s="634"/>
      <c r="AE78" s="636"/>
      <c r="AF78" s="637" t="s">
        <v>151</v>
      </c>
      <c r="AG78" s="638"/>
      <c r="AH78" s="638"/>
      <c r="AI78" s="638"/>
      <c r="AJ78" s="638"/>
      <c r="AK78" s="638"/>
      <c r="AL78" s="639" t="s">
        <v>150</v>
      </c>
      <c r="AM78" s="640"/>
      <c r="AN78" s="640"/>
      <c r="AO78" s="640"/>
      <c r="AP78" s="640"/>
      <c r="AQ78" s="641"/>
    </row>
    <row r="79" spans="1:64" s="68" customFormat="1" ht="46.5" customHeight="1">
      <c r="A79" s="68" t="s">
        <v>12</v>
      </c>
      <c r="B79" s="68" t="s">
        <v>13</v>
      </c>
      <c r="C79" s="68" t="s">
        <v>14</v>
      </c>
      <c r="D79" s="68" t="s">
        <v>15</v>
      </c>
      <c r="E79" s="68" t="s">
        <v>16</v>
      </c>
      <c r="F79" s="68" t="s">
        <v>17</v>
      </c>
      <c r="G79" s="68" t="s">
        <v>18</v>
      </c>
      <c r="I79" s="143" t="s">
        <v>19</v>
      </c>
      <c r="J79" s="143" t="s">
        <v>68</v>
      </c>
      <c r="K79" s="144" t="s">
        <v>157</v>
      </c>
      <c r="L79" s="144" t="s">
        <v>188</v>
      </c>
      <c r="M79" s="145" t="s">
        <v>8</v>
      </c>
      <c r="N79" s="144" t="s">
        <v>70</v>
      </c>
      <c r="O79" s="144" t="s">
        <v>123</v>
      </c>
      <c r="P79" s="144" t="s">
        <v>154</v>
      </c>
      <c r="Q79" s="144" t="s">
        <v>122</v>
      </c>
      <c r="R79" s="144" t="s">
        <v>147</v>
      </c>
      <c r="S79" s="145" t="s">
        <v>148</v>
      </c>
      <c r="T79" s="144" t="s">
        <v>145</v>
      </c>
      <c r="U79" s="145" t="s">
        <v>71</v>
      </c>
      <c r="V79" s="144" t="s">
        <v>269</v>
      </c>
      <c r="W79" s="144" t="s">
        <v>72</v>
      </c>
      <c r="X79" s="213" t="s">
        <v>68</v>
      </c>
      <c r="Y79" s="214" t="s">
        <v>69</v>
      </c>
      <c r="Z79" s="214" t="s">
        <v>186</v>
      </c>
      <c r="AA79" s="215" t="s">
        <v>73</v>
      </c>
      <c r="AB79" s="214" t="s">
        <v>122</v>
      </c>
      <c r="AC79" s="214" t="s">
        <v>160</v>
      </c>
      <c r="AD79" s="214" t="s">
        <v>269</v>
      </c>
      <c r="AE79" s="214" t="s">
        <v>72</v>
      </c>
      <c r="AF79" s="146" t="s">
        <v>146</v>
      </c>
      <c r="AG79" s="147" t="s">
        <v>149</v>
      </c>
      <c r="AH79" s="147" t="s">
        <v>189</v>
      </c>
      <c r="AI79" s="190" t="s">
        <v>105</v>
      </c>
      <c r="AJ79" s="147" t="s">
        <v>74</v>
      </c>
      <c r="AK79" s="190" t="s">
        <v>91</v>
      </c>
      <c r="AL79" s="201" t="s">
        <v>155</v>
      </c>
      <c r="AM79" s="196" t="s">
        <v>76</v>
      </c>
      <c r="AN79" s="197" t="s">
        <v>145</v>
      </c>
      <c r="AO79" s="196" t="s">
        <v>71</v>
      </c>
      <c r="AP79" s="195" t="s">
        <v>154</v>
      </c>
      <c r="AQ79" s="198" t="s">
        <v>156</v>
      </c>
      <c r="AX79" s="604" t="s">
        <v>153</v>
      </c>
      <c r="AY79" s="604" t="s">
        <v>152</v>
      </c>
      <c r="BI79" s="643" t="s">
        <v>271</v>
      </c>
      <c r="BJ79" s="643"/>
      <c r="BK79" s="643" t="s">
        <v>272</v>
      </c>
      <c r="BL79" s="643"/>
    </row>
    <row r="80" spans="1:64" ht="14.25" hidden="1" customHeight="1">
      <c r="C80" s="222">
        <f t="shared" ref="C80:C82" ca="1" si="15">I80+10</f>
        <v>42044</v>
      </c>
      <c r="D80" s="70">
        <f t="shared" ref="D80:D82" ca="1" si="16">I80+35</f>
        <v>42069</v>
      </c>
      <c r="E80" s="70" t="str">
        <f t="shared" ref="E80:F82" ca="1" si="17">"FNMA"&amp;TEXT($J$23,"0.0")&amp;"-TBA-"&amp;TEXT(C80,"mmm")</f>
        <v>FNMA3.0-TBA-Feb</v>
      </c>
      <c r="F80" s="70" t="str">
        <f t="shared" ca="1" si="17"/>
        <v>FNMA3.0-TBA-Mar</v>
      </c>
      <c r="G80" s="70" t="str">
        <f t="shared" ref="G80:G82" si="18">"FNMA"&amp;TEXT($J$23,"0.0")&amp;"-TBA-GEN"</f>
        <v>FNMA3.0-TBA-GEN</v>
      </c>
      <c r="I80" s="133">
        <f ca="1">[2]!YBWORKDAY(EDATE(Base_Date, BA80), -1, "USD")</f>
        <v>42034</v>
      </c>
      <c r="J80" s="217"/>
      <c r="K80" s="80"/>
      <c r="L80" s="80"/>
      <c r="M80" s="81"/>
      <c r="N80" s="73"/>
      <c r="O80" s="170"/>
      <c r="P80" s="80"/>
      <c r="Q80" s="82"/>
      <c r="R80" s="80"/>
      <c r="S80" s="83"/>
      <c r="T80" s="80"/>
      <c r="U80" s="83"/>
      <c r="V80" s="84"/>
      <c r="W80" s="172"/>
      <c r="X80" s="185"/>
      <c r="Y80" s="80"/>
      <c r="Z80" s="82"/>
      <c r="AA80" s="82"/>
      <c r="AB80" s="82"/>
      <c r="AC80" s="187"/>
      <c r="AD80" s="189"/>
      <c r="AE80" s="172"/>
      <c r="AF80" s="86"/>
      <c r="AG80" s="80"/>
      <c r="AH80" s="83"/>
      <c r="AI80" s="80"/>
      <c r="AJ80" s="83"/>
      <c r="AK80" s="187"/>
      <c r="AL80" s="192"/>
      <c r="AM80" s="83"/>
      <c r="AN80" s="80"/>
      <c r="AO80" s="109"/>
      <c r="AP80" s="194"/>
      <c r="AQ80" s="200"/>
      <c r="AX80" s="67" t="str">
        <f ca="1">[2]!YBHIST($I$76,$I80,J$25,"sec","")</f>
        <v>E</v>
      </c>
      <c r="AY80" s="67" t="str">
        <f ca="1">[2]!YBPRICE($I$76,AX80&amp;"d","Market","AccruedInterest","Swap",$I80,"LMMSkew","","Model",100,"")</f>
        <v>E</v>
      </c>
      <c r="BA80" s="67">
        <f>BA28</f>
        <v>-2</v>
      </c>
      <c r="BI80" s="517">
        <f t="shared" ref="BI80:BI82" si="19">1+S80</f>
        <v>1</v>
      </c>
      <c r="BJ80" s="517">
        <f>PRODUCT($BI$80:BI80)-1</f>
        <v>0</v>
      </c>
      <c r="BK80" s="517">
        <f t="shared" ref="BK80:BK82" si="20">1+AM80</f>
        <v>1</v>
      </c>
      <c r="BL80" s="517">
        <f>PRODUCT($BK$80:BK80)-1</f>
        <v>0</v>
      </c>
    </row>
    <row r="81" spans="3:64" ht="15" hidden="1">
      <c r="C81" s="222">
        <f t="shared" ca="1" si="15"/>
        <v>42072</v>
      </c>
      <c r="D81" s="70">
        <f t="shared" ca="1" si="16"/>
        <v>42097</v>
      </c>
      <c r="E81" s="70" t="str">
        <f t="shared" ca="1" si="17"/>
        <v>FNMA3.0-TBA-Mar</v>
      </c>
      <c r="F81" s="70" t="str">
        <f t="shared" ca="1" si="17"/>
        <v>FNMA3.0-TBA-Apr</v>
      </c>
      <c r="G81" s="70" t="str">
        <f t="shared" si="18"/>
        <v>FNMA3.0-TBA-GEN</v>
      </c>
      <c r="I81" s="133">
        <f ca="1">[2]!YBWORKDAY(EDATE(Base_Date, BA81), -1, "USD")</f>
        <v>42062</v>
      </c>
      <c r="J81" s="331"/>
      <c r="K81" s="332"/>
      <c r="L81" s="332"/>
      <c r="M81" s="333"/>
      <c r="N81" s="334"/>
      <c r="O81" s="335"/>
      <c r="P81" s="332"/>
      <c r="Q81" s="336"/>
      <c r="R81" s="332"/>
      <c r="S81" s="337"/>
      <c r="T81" s="332"/>
      <c r="U81" s="337"/>
      <c r="V81" s="338"/>
      <c r="W81" s="339"/>
      <c r="X81" s="340" t="str">
        <f ca="1">[2]!YBHIST($E81,$I81,X$25,"sec","")</f>
        <v>E</v>
      </c>
      <c r="Y81" s="332" t="e">
        <f t="shared" ref="Y81:Y82" ca="1" si="21">X81-X80</f>
        <v>#VALUE!</v>
      </c>
      <c r="Z81" s="336">
        <f t="shared" ref="Z81:Z82" si="22">X80-AA80</f>
        <v>0</v>
      </c>
      <c r="AA81" s="336" t="str">
        <f ca="1">[2]!YBHIST($F81,$I81,X$25,"sec","")</f>
        <v>E</v>
      </c>
      <c r="AB81" s="336"/>
      <c r="AC81" s="341"/>
      <c r="AD81" s="342">
        <f ca="1">VLOOKUP($I81, 'Barcap OAD'!$A:$S, $F$26, FALSE)</f>
        <v>6.1613049999999996</v>
      </c>
      <c r="AE81" s="339" t="e">
        <f t="shared" ref="AE81:AE82" ca="1" si="23">X81*AD81/10000</f>
        <v>#VALUE!</v>
      </c>
      <c r="AF81" s="343"/>
      <c r="AG81" s="332"/>
      <c r="AH81" s="337"/>
      <c r="AI81" s="332"/>
      <c r="AJ81" s="337"/>
      <c r="AK81" s="341"/>
      <c r="AL81" s="344"/>
      <c r="AM81" s="337"/>
      <c r="AN81" s="332"/>
      <c r="AO81" s="345"/>
      <c r="AP81" s="346"/>
      <c r="AQ81" s="347"/>
      <c r="AX81" s="67" t="str">
        <f ca="1">[2]!YBHIST($I$76,$I81,J$25,"sec","")</f>
        <v>E</v>
      </c>
      <c r="AY81" s="67" t="str">
        <f ca="1">[2]!YBPRICE($I$76,AX81&amp;"d","Market","AccruedInterest","Swap",$I81,"LMMSkew","","Model",100,"")</f>
        <v>E</v>
      </c>
      <c r="BA81" s="67">
        <f>BA29</f>
        <v>-1</v>
      </c>
      <c r="BI81" s="517">
        <f t="shared" si="19"/>
        <v>1</v>
      </c>
      <c r="BJ81" s="517">
        <f>PRODUCT($BI$80:BI81)-1</f>
        <v>0</v>
      </c>
      <c r="BK81" s="517">
        <f t="shared" si="20"/>
        <v>1</v>
      </c>
      <c r="BL81" s="517">
        <f>PRODUCT($BK$80:BK81)-1</f>
        <v>0</v>
      </c>
    </row>
    <row r="82" spans="3:64" ht="15">
      <c r="C82" s="222">
        <f t="shared" ca="1" si="15"/>
        <v>42104</v>
      </c>
      <c r="D82" s="70">
        <f t="shared" ca="1" si="16"/>
        <v>42129</v>
      </c>
      <c r="E82" s="70" t="str">
        <f t="shared" ca="1" si="17"/>
        <v>FNMA3.0-TBA-Apr</v>
      </c>
      <c r="F82" s="70" t="str">
        <f t="shared" ca="1" si="17"/>
        <v>FNMA3.0-TBA-May</v>
      </c>
      <c r="G82" s="70" t="str">
        <f t="shared" si="18"/>
        <v>FNMA3.0-TBA-GEN</v>
      </c>
      <c r="I82" s="149">
        <f ca="1">[2]!YBWORKDAY(EDATE(Base_Date, BA82), -1, "USD")</f>
        <v>42094</v>
      </c>
      <c r="J82" s="312" t="str">
        <f t="shared" ref="J82" ca="1" si="24">AX82</f>
        <v>E</v>
      </c>
      <c r="K82" s="313" t="e">
        <f t="shared" ref="K82" ca="1" si="25">AX82+AY82</f>
        <v>#VALUE!</v>
      </c>
      <c r="L82" s="313"/>
      <c r="M82" s="314" t="str">
        <f ca="1">[2]!YBHIST($I$76,$I82,"LMMOAS","sec")</f>
        <v>E</v>
      </c>
      <c r="N82" s="315" t="str">
        <f ca="1">[2]!YBHIST($I$76,$I81,M$25,"sec","")</f>
        <v>E</v>
      </c>
      <c r="O82" s="316" t="str">
        <f ca="1">[2]!YBHIST("1 Month LIBOR",I82,"Yield","bmk","")</f>
        <v>E</v>
      </c>
      <c r="P82" s="313"/>
      <c r="Q82" s="317"/>
      <c r="R82" s="313"/>
      <c r="S82" s="318"/>
      <c r="T82" s="313"/>
      <c r="U82" s="318"/>
      <c r="V82" s="319">
        <f ca="1">VLOOKUP($I82, 'Barcap OAD'!$A:$Y, $F$76, FALSE)</f>
        <v>-35.299999999999997</v>
      </c>
      <c r="W82" s="320" t="e">
        <f t="shared" ref="W82" ca="1" si="26">K82/10000*V82</f>
        <v>#VALUE!</v>
      </c>
      <c r="X82" s="321" t="str">
        <f ca="1">[2]!YBHIST($E82,$I82,X$25,"sec","")</f>
        <v>E</v>
      </c>
      <c r="Y82" s="313" t="e">
        <f t="shared" ca="1" si="21"/>
        <v>#VALUE!</v>
      </c>
      <c r="Z82" s="317" t="e">
        <f t="shared" ca="1" si="22"/>
        <v>#VALUE!</v>
      </c>
      <c r="AA82" s="317" t="str">
        <f ca="1">[2]!YBHIST($F82,$I82,X$25,"sec","")</f>
        <v>E</v>
      </c>
      <c r="AB82" s="317" t="e">
        <f t="shared" ref="AB82" ca="1" si="27">X81-Z82</f>
        <v>#VALUE!</v>
      </c>
      <c r="AC82" s="322"/>
      <c r="AD82" s="323">
        <f ca="1">VLOOKUP($I82, 'Barcap OAD'!$A:$S, $F$26, FALSE)</f>
        <v>5.6016069999999996</v>
      </c>
      <c r="AE82" s="320" t="e">
        <f t="shared" ca="1" si="23"/>
        <v>#VALUE!</v>
      </c>
      <c r="AF82" s="324" t="e">
        <f t="shared" ref="AF82" ca="1" si="28">W82/AE82</f>
        <v>#VALUE!</v>
      </c>
      <c r="AG82" s="313"/>
      <c r="AH82" s="318"/>
      <c r="AI82" s="313"/>
      <c r="AJ82" s="318"/>
      <c r="AK82" s="322"/>
      <c r="AL82" s="325"/>
      <c r="AM82" s="318"/>
      <c r="AN82" s="313"/>
      <c r="AO82" s="326"/>
      <c r="AP82" s="327"/>
      <c r="AQ82" s="328"/>
      <c r="AX82" s="67" t="str">
        <f ca="1">[2]!YBHIST($I$76,$I82,J$25,"sec","")</f>
        <v>E</v>
      </c>
      <c r="AY82" s="67" t="str">
        <f ca="1">[2]!YBPRICE($I$76,AX82&amp;"d","Market","AccruedInterest","Swap",$I82,"LMMSkew","","Model",100,"")</f>
        <v>E</v>
      </c>
      <c r="BA82" s="67">
        <f>BA30</f>
        <v>0</v>
      </c>
      <c r="BI82" s="517">
        <f t="shared" si="19"/>
        <v>1</v>
      </c>
      <c r="BJ82" s="517">
        <f>PRODUCT($BI$80:BI82)-1</f>
        <v>0</v>
      </c>
      <c r="BK82" s="517">
        <f t="shared" si="20"/>
        <v>1</v>
      </c>
      <c r="BL82" s="517">
        <f>PRODUCT($BK$80:BK82)-1</f>
        <v>0</v>
      </c>
    </row>
    <row r="83" spans="3:64" s="226" customFormat="1" ht="15">
      <c r="C83" s="372"/>
      <c r="D83" s="369"/>
      <c r="E83" s="369"/>
      <c r="F83" s="369"/>
      <c r="G83" s="369"/>
      <c r="I83" s="294"/>
      <c r="J83" s="295"/>
      <c r="K83" s="296"/>
      <c r="L83" s="296"/>
      <c r="M83" s="297"/>
      <c r="N83" s="298"/>
      <c r="O83" s="299"/>
      <c r="P83" s="296"/>
      <c r="Q83" s="295"/>
      <c r="R83" s="296"/>
      <c r="S83" s="300"/>
      <c r="T83" s="296"/>
      <c r="U83" s="300"/>
      <c r="V83" s="301"/>
      <c r="W83" s="302"/>
      <c r="X83" s="295"/>
      <c r="Y83" s="296"/>
      <c r="Z83" s="295"/>
      <c r="AA83" s="295"/>
      <c r="AB83" s="295"/>
      <c r="AC83" s="296"/>
      <c r="AD83" s="301"/>
      <c r="AE83" s="302"/>
      <c r="AF83" s="303"/>
      <c r="AG83" s="296"/>
      <c r="AH83" s="300"/>
      <c r="AI83" s="296"/>
      <c r="AJ83" s="300"/>
      <c r="AK83" s="296"/>
      <c r="AL83" s="296"/>
      <c r="AM83" s="300"/>
      <c r="AN83" s="296"/>
      <c r="AO83" s="300"/>
      <c r="AP83" s="296"/>
      <c r="AQ83" s="300"/>
      <c r="BI83" s="400"/>
      <c r="BJ83" s="400"/>
      <c r="BK83" s="400"/>
      <c r="BL83" s="400"/>
    </row>
    <row r="84" spans="3:64" s="226" customFormat="1" ht="15">
      <c r="C84" s="372"/>
      <c r="D84" s="369"/>
      <c r="E84" s="369"/>
      <c r="F84" s="369"/>
      <c r="G84" s="369"/>
      <c r="I84" s="294"/>
      <c r="J84" s="295"/>
      <c r="K84" s="296"/>
      <c r="L84" s="296"/>
      <c r="M84" s="297"/>
      <c r="N84" s="298"/>
      <c r="O84" s="299"/>
      <c r="P84" s="296"/>
      <c r="Q84" s="295"/>
      <c r="R84" s="296"/>
      <c r="S84" s="300"/>
      <c r="T84" s="296"/>
      <c r="U84" s="300"/>
      <c r="V84" s="301"/>
      <c r="W84" s="302"/>
      <c r="X84" s="295"/>
      <c r="Y84" s="296"/>
      <c r="Z84" s="295"/>
      <c r="AA84" s="295"/>
      <c r="AB84" s="295"/>
      <c r="AC84" s="296"/>
      <c r="AD84" s="301"/>
      <c r="AE84" s="302"/>
      <c r="AF84" s="303"/>
      <c r="AG84" s="296"/>
      <c r="AH84" s="300"/>
      <c r="AI84" s="296"/>
      <c r="AJ84" s="300"/>
      <c r="AK84" s="296"/>
      <c r="AL84" s="296"/>
      <c r="AM84" s="300"/>
      <c r="AN84" s="296"/>
      <c r="AO84" s="300"/>
      <c r="AP84" s="296"/>
      <c r="AQ84" s="300"/>
      <c r="BI84" s="400"/>
      <c r="BJ84" s="400"/>
      <c r="BK84" s="400"/>
      <c r="BL84" s="400"/>
    </row>
    <row r="85" spans="3:64" s="226" customFormat="1" ht="15">
      <c r="C85" s="372"/>
      <c r="D85" s="369"/>
      <c r="E85" s="369"/>
      <c r="F85" s="369"/>
      <c r="G85" s="369"/>
      <c r="I85" s="294"/>
      <c r="J85" s="295"/>
      <c r="K85" s="296"/>
      <c r="L85" s="296"/>
      <c r="M85" s="297"/>
      <c r="N85" s="298"/>
      <c r="O85" s="299"/>
      <c r="P85" s="296"/>
      <c r="Q85" s="295"/>
      <c r="R85" s="296"/>
      <c r="S85" s="300"/>
      <c r="T85" s="296"/>
      <c r="U85" s="300"/>
      <c r="V85" s="301"/>
      <c r="W85" s="302"/>
      <c r="X85" s="295"/>
      <c r="Y85" s="296"/>
      <c r="Z85" s="295"/>
      <c r="AA85" s="295"/>
      <c r="AB85" s="295"/>
      <c r="AC85" s="296"/>
      <c r="AD85" s="301"/>
      <c r="AE85" s="302"/>
      <c r="AF85" s="303"/>
      <c r="AG85" s="296"/>
      <c r="AH85" s="300"/>
      <c r="AI85" s="296"/>
      <c r="AJ85" s="300"/>
      <c r="AK85" s="296"/>
      <c r="AL85" s="296"/>
      <c r="AM85" s="300"/>
      <c r="AN85" s="296"/>
      <c r="AO85" s="300"/>
      <c r="AP85" s="296"/>
      <c r="AQ85" s="300"/>
      <c r="BI85" s="400"/>
      <c r="BJ85" s="400"/>
      <c r="BK85" s="400"/>
      <c r="BL85" s="400"/>
    </row>
    <row r="86" spans="3:64" s="226" customFormat="1" ht="15">
      <c r="C86" s="372"/>
      <c r="D86" s="369"/>
      <c r="E86" s="369"/>
      <c r="F86" s="369"/>
      <c r="G86" s="369"/>
      <c r="I86" s="294"/>
      <c r="J86" s="295"/>
      <c r="K86" s="296"/>
      <c r="L86" s="296"/>
      <c r="M86" s="297"/>
      <c r="N86" s="298"/>
      <c r="O86" s="299"/>
      <c r="P86" s="296"/>
      <c r="Q86" s="295"/>
      <c r="R86" s="296"/>
      <c r="S86" s="300"/>
      <c r="T86" s="296"/>
      <c r="U86" s="300"/>
      <c r="V86" s="301"/>
      <c r="W86" s="302"/>
      <c r="X86" s="295"/>
      <c r="Y86" s="296"/>
      <c r="Z86" s="295"/>
      <c r="AA86" s="295"/>
      <c r="AB86" s="295"/>
      <c r="AC86" s="296"/>
      <c r="AD86" s="301"/>
      <c r="AE86" s="302"/>
      <c r="AF86" s="303"/>
      <c r="AG86" s="296"/>
      <c r="AH86" s="300"/>
      <c r="AI86" s="296"/>
      <c r="AJ86" s="300"/>
      <c r="AK86" s="296"/>
      <c r="AL86" s="296"/>
      <c r="AM86" s="300"/>
      <c r="AN86" s="296"/>
      <c r="AO86" s="300"/>
      <c r="AP86" s="296"/>
      <c r="AQ86" s="300"/>
      <c r="BI86" s="400"/>
      <c r="BJ86" s="400"/>
      <c r="BK86" s="400"/>
      <c r="BL86" s="400"/>
    </row>
    <row r="87" spans="3:64" s="226" customFormat="1" ht="15">
      <c r="C87" s="372"/>
      <c r="D87" s="369"/>
      <c r="E87" s="369"/>
      <c r="F87" s="369"/>
      <c r="G87" s="369"/>
      <c r="I87" s="294"/>
      <c r="J87" s="295"/>
      <c r="K87" s="296"/>
      <c r="L87" s="296"/>
      <c r="M87" s="297"/>
      <c r="N87" s="298"/>
      <c r="O87" s="299"/>
      <c r="P87" s="296"/>
      <c r="Q87" s="295"/>
      <c r="R87" s="296"/>
      <c r="S87" s="300"/>
      <c r="T87" s="296"/>
      <c r="U87" s="300"/>
      <c r="V87" s="301"/>
      <c r="W87" s="302"/>
      <c r="X87" s="295"/>
      <c r="Y87" s="296"/>
      <c r="Z87" s="295"/>
      <c r="AA87" s="295"/>
      <c r="AB87" s="295"/>
      <c r="AC87" s="296"/>
      <c r="AD87" s="301"/>
      <c r="AE87" s="302"/>
      <c r="AF87" s="303"/>
      <c r="AG87" s="296"/>
      <c r="AH87" s="300"/>
      <c r="AI87" s="296"/>
      <c r="AJ87" s="300"/>
      <c r="AK87" s="296"/>
      <c r="AL87" s="296"/>
      <c r="AM87" s="300"/>
      <c r="AN87" s="296"/>
      <c r="AO87" s="300"/>
      <c r="AP87" s="296"/>
      <c r="AQ87" s="300"/>
      <c r="BI87" s="400"/>
      <c r="BJ87" s="400"/>
      <c r="BK87" s="400"/>
      <c r="BL87" s="400"/>
    </row>
    <row r="88" spans="3:64" s="226" customFormat="1" ht="15">
      <c r="C88" s="372"/>
      <c r="D88" s="369"/>
      <c r="E88" s="369"/>
      <c r="F88" s="369"/>
      <c r="G88" s="369"/>
      <c r="I88" s="294"/>
      <c r="J88" s="295"/>
      <c r="K88" s="296"/>
      <c r="L88" s="296"/>
      <c r="M88" s="297"/>
      <c r="N88" s="298"/>
      <c r="O88" s="299"/>
      <c r="P88" s="296"/>
      <c r="Q88" s="295"/>
      <c r="R88" s="296"/>
      <c r="S88" s="300"/>
      <c r="T88" s="296"/>
      <c r="U88" s="300"/>
      <c r="V88" s="301"/>
      <c r="W88" s="302"/>
      <c r="X88" s="295"/>
      <c r="Y88" s="296"/>
      <c r="Z88" s="295"/>
      <c r="AA88" s="295"/>
      <c r="AB88" s="295"/>
      <c r="AC88" s="296"/>
      <c r="AD88" s="301"/>
      <c r="AE88" s="302"/>
      <c r="AF88" s="303"/>
      <c r="AG88" s="296"/>
      <c r="AH88" s="300"/>
      <c r="AI88" s="296"/>
      <c r="AJ88" s="300"/>
      <c r="AK88" s="296"/>
      <c r="AL88" s="296"/>
      <c r="AM88" s="300"/>
      <c r="AN88" s="296"/>
      <c r="AO88" s="300"/>
      <c r="AP88" s="296"/>
      <c r="AQ88" s="300"/>
      <c r="BI88" s="400"/>
      <c r="BJ88" s="400"/>
      <c r="BK88" s="400"/>
      <c r="BL88" s="400"/>
    </row>
    <row r="89" spans="3:64" s="226" customFormat="1" ht="15">
      <c r="C89" s="372"/>
      <c r="D89" s="369"/>
      <c r="E89" s="369"/>
      <c r="F89" s="369"/>
      <c r="G89" s="369"/>
      <c r="I89" s="294"/>
      <c r="J89" s="295"/>
      <c r="K89" s="296"/>
      <c r="L89" s="296"/>
      <c r="M89" s="297"/>
      <c r="N89" s="298"/>
      <c r="O89" s="299"/>
      <c r="P89" s="296"/>
      <c r="Q89" s="295"/>
      <c r="R89" s="296"/>
      <c r="S89" s="300"/>
      <c r="T89" s="296"/>
      <c r="U89" s="300"/>
      <c r="V89" s="301"/>
      <c r="W89" s="302"/>
      <c r="X89" s="295"/>
      <c r="Y89" s="296"/>
      <c r="Z89" s="295"/>
      <c r="AA89" s="295"/>
      <c r="AB89" s="295"/>
      <c r="AC89" s="296"/>
      <c r="AD89" s="301"/>
      <c r="AE89" s="302"/>
      <c r="AF89" s="303"/>
      <c r="AG89" s="296"/>
      <c r="AH89" s="300"/>
      <c r="AI89" s="296"/>
      <c r="AJ89" s="300"/>
      <c r="AK89" s="296"/>
      <c r="AL89" s="296"/>
      <c r="AM89" s="300"/>
      <c r="AN89" s="296"/>
      <c r="AO89" s="300"/>
      <c r="AP89" s="296"/>
      <c r="AQ89" s="300"/>
      <c r="BI89" s="400"/>
      <c r="BJ89" s="400"/>
      <c r="BK89" s="400"/>
      <c r="BL89" s="400"/>
    </row>
    <row r="90" spans="3:64" s="226" customFormat="1" ht="15">
      <c r="C90" s="372"/>
      <c r="D90" s="369"/>
      <c r="E90" s="369"/>
      <c r="F90" s="369"/>
      <c r="G90" s="369"/>
      <c r="I90" s="294"/>
      <c r="J90" s="295"/>
      <c r="K90" s="296"/>
      <c r="L90" s="296"/>
      <c r="M90" s="297"/>
      <c r="N90" s="298"/>
      <c r="O90" s="299"/>
      <c r="P90" s="296"/>
      <c r="Q90" s="295"/>
      <c r="R90" s="296"/>
      <c r="S90" s="300"/>
      <c r="T90" s="296"/>
      <c r="U90" s="300"/>
      <c r="V90" s="301"/>
      <c r="W90" s="302"/>
      <c r="X90" s="295"/>
      <c r="Y90" s="296"/>
      <c r="Z90" s="295"/>
      <c r="AA90" s="295"/>
      <c r="AB90" s="295"/>
      <c r="AC90" s="296"/>
      <c r="AD90" s="301"/>
      <c r="AE90" s="302"/>
      <c r="AF90" s="303"/>
      <c r="AG90" s="296"/>
      <c r="AH90" s="300"/>
      <c r="AI90" s="296"/>
      <c r="AJ90" s="300"/>
      <c r="AK90" s="296"/>
      <c r="AL90" s="296"/>
      <c r="AM90" s="300"/>
      <c r="AN90" s="296"/>
      <c r="AO90" s="300"/>
      <c r="AP90" s="296"/>
      <c r="AQ90" s="300"/>
      <c r="BI90" s="400"/>
      <c r="BJ90" s="400"/>
      <c r="BK90" s="400"/>
      <c r="BL90" s="400"/>
    </row>
    <row r="91" spans="3:64" s="226" customFormat="1" ht="15">
      <c r="C91" s="372"/>
      <c r="D91" s="369"/>
      <c r="E91" s="369"/>
      <c r="F91" s="369"/>
      <c r="G91" s="369"/>
      <c r="I91" s="294"/>
      <c r="J91" s="295"/>
      <c r="K91" s="296"/>
      <c r="L91" s="296"/>
      <c r="M91" s="297"/>
      <c r="N91" s="298"/>
      <c r="O91" s="299"/>
      <c r="P91" s="296"/>
      <c r="Q91" s="295"/>
      <c r="R91" s="296"/>
      <c r="S91" s="300"/>
      <c r="T91" s="296"/>
      <c r="U91" s="300"/>
      <c r="V91" s="301"/>
      <c r="W91" s="302"/>
      <c r="X91" s="295"/>
      <c r="Y91" s="296"/>
      <c r="Z91" s="295"/>
      <c r="AA91" s="295"/>
      <c r="AB91" s="295"/>
      <c r="AC91" s="296"/>
      <c r="AD91" s="301"/>
      <c r="AE91" s="302"/>
      <c r="AF91" s="303"/>
      <c r="AG91" s="296"/>
      <c r="AH91" s="300"/>
      <c r="AI91" s="296"/>
      <c r="AJ91" s="300"/>
      <c r="AK91" s="296"/>
      <c r="AL91" s="296"/>
      <c r="AM91" s="300"/>
      <c r="AN91" s="296"/>
      <c r="AO91" s="300"/>
      <c r="AP91" s="296"/>
      <c r="AQ91" s="300"/>
      <c r="BI91" s="400"/>
      <c r="BJ91" s="400"/>
      <c r="BK91" s="400"/>
      <c r="BL91" s="400"/>
    </row>
    <row r="92" spans="3:64" s="226" customFormat="1" ht="15">
      <c r="C92" s="372"/>
      <c r="D92" s="369"/>
      <c r="E92" s="369"/>
      <c r="F92" s="369"/>
      <c r="G92" s="369"/>
      <c r="I92" s="294"/>
      <c r="J92" s="295"/>
      <c r="K92" s="296"/>
      <c r="L92" s="296"/>
      <c r="M92" s="297"/>
      <c r="N92" s="298"/>
      <c r="O92" s="299"/>
      <c r="P92" s="296"/>
      <c r="Q92" s="295"/>
      <c r="R92" s="296"/>
      <c r="S92" s="300"/>
      <c r="T92" s="296"/>
      <c r="U92" s="300"/>
      <c r="V92" s="301"/>
      <c r="W92" s="302"/>
      <c r="X92" s="295"/>
      <c r="Y92" s="296"/>
      <c r="Z92" s="295"/>
      <c r="AA92" s="295"/>
      <c r="AB92" s="295"/>
      <c r="AC92" s="296"/>
      <c r="AD92" s="301"/>
      <c r="AE92" s="302"/>
      <c r="AF92" s="303"/>
      <c r="AG92" s="296"/>
      <c r="AH92" s="300"/>
      <c r="AI92" s="296"/>
      <c r="AJ92" s="300"/>
      <c r="AK92" s="296"/>
      <c r="AL92" s="296"/>
      <c r="AM92" s="300"/>
      <c r="AN92" s="296"/>
      <c r="AO92" s="300"/>
      <c r="AP92" s="296"/>
      <c r="AQ92" s="300"/>
      <c r="BI92" s="400"/>
      <c r="BJ92" s="400"/>
      <c r="BK92" s="400"/>
      <c r="BL92" s="400"/>
    </row>
    <row r="93" spans="3:64" s="226" customFormat="1" ht="15">
      <c r="C93" s="372"/>
      <c r="D93" s="369"/>
      <c r="E93" s="369"/>
      <c r="F93" s="369"/>
      <c r="G93" s="369"/>
      <c r="I93" s="294"/>
      <c r="J93" s="295"/>
      <c r="K93" s="296"/>
      <c r="L93" s="296"/>
      <c r="M93" s="297"/>
      <c r="N93" s="298"/>
      <c r="O93" s="299"/>
      <c r="P93" s="296"/>
      <c r="Q93" s="295"/>
      <c r="R93" s="296"/>
      <c r="S93" s="300"/>
      <c r="T93" s="296"/>
      <c r="U93" s="300"/>
      <c r="V93" s="301"/>
      <c r="W93" s="302"/>
      <c r="X93" s="295"/>
      <c r="Y93" s="296"/>
      <c r="Z93" s="295"/>
      <c r="AA93" s="295"/>
      <c r="AB93" s="295"/>
      <c r="AC93" s="296"/>
      <c r="AD93" s="301"/>
      <c r="AE93" s="302"/>
      <c r="AF93" s="303"/>
      <c r="AG93" s="296"/>
      <c r="AH93" s="300"/>
      <c r="AI93" s="296"/>
      <c r="AJ93" s="300"/>
      <c r="AK93" s="296"/>
      <c r="AL93" s="296"/>
      <c r="AM93" s="300"/>
      <c r="AN93" s="296"/>
      <c r="AO93" s="300"/>
      <c r="AP93" s="296"/>
      <c r="AQ93" s="300"/>
      <c r="BI93" s="400"/>
      <c r="BJ93" s="400"/>
      <c r="BK93" s="400"/>
      <c r="BL93" s="400"/>
    </row>
    <row r="94" spans="3:64" s="226" customFormat="1" ht="15">
      <c r="C94" s="372"/>
      <c r="D94" s="369"/>
      <c r="E94" s="369"/>
      <c r="F94" s="369"/>
      <c r="G94" s="369"/>
      <c r="I94" s="294"/>
      <c r="J94" s="295"/>
      <c r="K94" s="296"/>
      <c r="L94" s="296"/>
      <c r="M94" s="297"/>
      <c r="N94" s="298"/>
      <c r="O94" s="299"/>
      <c r="P94" s="296"/>
      <c r="Q94" s="295"/>
      <c r="R94" s="296"/>
      <c r="S94" s="300"/>
      <c r="T94" s="296"/>
      <c r="U94" s="300"/>
      <c r="V94" s="301"/>
      <c r="W94" s="302"/>
      <c r="X94" s="295"/>
      <c r="Y94" s="296"/>
      <c r="Z94" s="295"/>
      <c r="AA94" s="295"/>
      <c r="AB94" s="295"/>
      <c r="AC94" s="296"/>
      <c r="AD94" s="301"/>
      <c r="AE94" s="302"/>
      <c r="AF94" s="303"/>
      <c r="AG94" s="296"/>
      <c r="AH94" s="300"/>
      <c r="AI94" s="296"/>
      <c r="AJ94" s="300"/>
      <c r="AK94" s="296"/>
      <c r="AL94" s="296"/>
      <c r="AM94" s="300"/>
      <c r="AN94" s="296"/>
      <c r="AO94" s="300"/>
      <c r="AP94" s="296"/>
      <c r="AQ94" s="300"/>
      <c r="BI94" s="400"/>
      <c r="BJ94" s="400"/>
      <c r="BK94" s="400"/>
      <c r="BL94" s="400"/>
    </row>
    <row r="95" spans="3:64" s="226" customFormat="1" ht="15">
      <c r="C95" s="372"/>
      <c r="D95" s="369"/>
      <c r="E95" s="369"/>
      <c r="F95" s="369"/>
      <c r="G95" s="369"/>
      <c r="I95" s="294"/>
      <c r="J95" s="295"/>
      <c r="K95" s="296"/>
      <c r="L95" s="296"/>
      <c r="M95" s="297"/>
      <c r="N95" s="298"/>
      <c r="O95" s="299"/>
      <c r="P95" s="296"/>
      <c r="Q95" s="295"/>
      <c r="R95" s="296"/>
      <c r="S95" s="300"/>
      <c r="T95" s="296"/>
      <c r="U95" s="300"/>
      <c r="V95" s="301"/>
      <c r="W95" s="302"/>
      <c r="X95" s="295"/>
      <c r="Y95" s="296"/>
      <c r="Z95" s="295"/>
      <c r="AA95" s="295"/>
      <c r="AB95" s="295"/>
      <c r="AC95" s="296"/>
      <c r="AD95" s="301"/>
      <c r="AE95" s="302"/>
      <c r="AF95" s="303"/>
      <c r="AG95" s="296"/>
      <c r="AH95" s="300"/>
      <c r="AI95" s="296"/>
      <c r="AJ95" s="300"/>
      <c r="AK95" s="296"/>
      <c r="AL95" s="296"/>
      <c r="AM95" s="300"/>
      <c r="AN95" s="296"/>
      <c r="AO95" s="300"/>
      <c r="AP95" s="296"/>
      <c r="AQ95" s="300"/>
      <c r="BI95" s="400"/>
      <c r="BJ95" s="400"/>
      <c r="BK95" s="400"/>
      <c r="BL95" s="400"/>
    </row>
    <row r="101" spans="1:64" ht="15">
      <c r="E101" s="67" t="s">
        <v>254</v>
      </c>
      <c r="F101" s="67">
        <f>MATCH(I101, 'Barcap OAD'!$A$1:$Y$1, 0)</f>
        <v>24</v>
      </c>
      <c r="I101" s="75" t="s">
        <v>333</v>
      </c>
    </row>
    <row r="102" spans="1:64" s="76" customFormat="1" ht="8.25" hidden="1" customHeight="1">
      <c r="J102" s="76" t="s">
        <v>7</v>
      </c>
      <c r="L102" s="76" t="s">
        <v>8</v>
      </c>
      <c r="M102" s="76" t="s">
        <v>9</v>
      </c>
      <c r="O102" s="76" t="s">
        <v>231</v>
      </c>
      <c r="W102" s="76" t="s">
        <v>11</v>
      </c>
      <c r="X102" s="76" t="s">
        <v>7</v>
      </c>
      <c r="Y102" s="76" t="s">
        <v>7</v>
      </c>
    </row>
    <row r="103" spans="1:64" ht="22.5" customHeight="1">
      <c r="I103" s="78"/>
      <c r="J103" s="633" t="s">
        <v>67</v>
      </c>
      <c r="K103" s="634"/>
      <c r="L103" s="634"/>
      <c r="M103" s="634"/>
      <c r="N103" s="634"/>
      <c r="O103" s="634"/>
      <c r="P103" s="634"/>
      <c r="Q103" s="634"/>
      <c r="R103" s="634"/>
      <c r="S103" s="634"/>
      <c r="T103" s="634"/>
      <c r="U103" s="634"/>
      <c r="V103" s="634"/>
      <c r="W103" s="634"/>
      <c r="X103" s="635" t="s">
        <v>90</v>
      </c>
      <c r="Y103" s="634"/>
      <c r="Z103" s="634"/>
      <c r="AA103" s="634"/>
      <c r="AB103" s="634"/>
      <c r="AC103" s="634"/>
      <c r="AD103" s="634"/>
      <c r="AE103" s="636"/>
      <c r="AF103" s="637" t="s">
        <v>151</v>
      </c>
      <c r="AG103" s="638"/>
      <c r="AH103" s="638"/>
      <c r="AI103" s="638"/>
      <c r="AJ103" s="638"/>
      <c r="AK103" s="638"/>
      <c r="AL103" s="639" t="s">
        <v>150</v>
      </c>
      <c r="AM103" s="640"/>
      <c r="AN103" s="640"/>
      <c r="AO103" s="640"/>
      <c r="AP103" s="640"/>
      <c r="AQ103" s="641"/>
    </row>
    <row r="104" spans="1:64" s="68" customFormat="1" ht="46.5" customHeight="1">
      <c r="A104" s="68" t="s">
        <v>12</v>
      </c>
      <c r="B104" s="68" t="s">
        <v>13</v>
      </c>
      <c r="C104" s="68" t="s">
        <v>14</v>
      </c>
      <c r="D104" s="68" t="s">
        <v>15</v>
      </c>
      <c r="E104" s="68" t="s">
        <v>16</v>
      </c>
      <c r="F104" s="68" t="s">
        <v>17</v>
      </c>
      <c r="G104" s="68" t="s">
        <v>18</v>
      </c>
      <c r="I104" s="143" t="s">
        <v>19</v>
      </c>
      <c r="J104" s="143" t="s">
        <v>68</v>
      </c>
      <c r="K104" s="144" t="s">
        <v>157</v>
      </c>
      <c r="L104" s="144" t="s">
        <v>188</v>
      </c>
      <c r="M104" s="145" t="s">
        <v>8</v>
      </c>
      <c r="N104" s="144" t="s">
        <v>70</v>
      </c>
      <c r="O104" s="144" t="s">
        <v>123</v>
      </c>
      <c r="P104" s="144" t="s">
        <v>154</v>
      </c>
      <c r="Q104" s="144" t="s">
        <v>122</v>
      </c>
      <c r="R104" s="144" t="s">
        <v>147</v>
      </c>
      <c r="S104" s="145" t="s">
        <v>148</v>
      </c>
      <c r="T104" s="144" t="s">
        <v>145</v>
      </c>
      <c r="U104" s="145" t="s">
        <v>71</v>
      </c>
      <c r="V104" s="144" t="s">
        <v>269</v>
      </c>
      <c r="W104" s="144" t="s">
        <v>72</v>
      </c>
      <c r="X104" s="213" t="s">
        <v>68</v>
      </c>
      <c r="Y104" s="214" t="s">
        <v>69</v>
      </c>
      <c r="Z104" s="214" t="s">
        <v>186</v>
      </c>
      <c r="AA104" s="215" t="s">
        <v>73</v>
      </c>
      <c r="AB104" s="214" t="s">
        <v>122</v>
      </c>
      <c r="AC104" s="214" t="s">
        <v>160</v>
      </c>
      <c r="AD104" s="214" t="s">
        <v>269</v>
      </c>
      <c r="AE104" s="214" t="s">
        <v>72</v>
      </c>
      <c r="AF104" s="146" t="s">
        <v>146</v>
      </c>
      <c r="AG104" s="147" t="s">
        <v>149</v>
      </c>
      <c r="AH104" s="147" t="s">
        <v>189</v>
      </c>
      <c r="AI104" s="190" t="s">
        <v>105</v>
      </c>
      <c r="AJ104" s="147" t="s">
        <v>74</v>
      </c>
      <c r="AK104" s="190" t="s">
        <v>91</v>
      </c>
      <c r="AL104" s="201" t="s">
        <v>155</v>
      </c>
      <c r="AM104" s="196" t="s">
        <v>76</v>
      </c>
      <c r="AN104" s="197" t="s">
        <v>145</v>
      </c>
      <c r="AO104" s="196" t="s">
        <v>71</v>
      </c>
      <c r="AP104" s="195" t="s">
        <v>154</v>
      </c>
      <c r="AQ104" s="198" t="s">
        <v>156</v>
      </c>
      <c r="AX104" s="604" t="s">
        <v>153</v>
      </c>
      <c r="AY104" s="604" t="s">
        <v>152</v>
      </c>
      <c r="BI104" s="643" t="s">
        <v>271</v>
      </c>
      <c r="BJ104" s="643"/>
      <c r="BK104" s="643" t="s">
        <v>272</v>
      </c>
      <c r="BL104" s="643"/>
    </row>
    <row r="105" spans="1:64" ht="15" hidden="1">
      <c r="C105" s="222">
        <f t="shared" ref="C105:C107" ca="1" si="29">I105+10</f>
        <v>42044</v>
      </c>
      <c r="D105" s="70">
        <f t="shared" ref="D105:D107" ca="1" si="30">I105+35</f>
        <v>42069</v>
      </c>
      <c r="E105" s="70" t="str">
        <f t="shared" ref="E105:F107" ca="1" si="31">"FNMA"&amp;TEXT($J$23,"0.0")&amp;"-TBA-"&amp;TEXT(C105,"mmm")</f>
        <v>FNMA3.0-TBA-Feb</v>
      </c>
      <c r="F105" s="70" t="str">
        <f t="shared" ca="1" si="31"/>
        <v>FNMA3.0-TBA-Mar</v>
      </c>
      <c r="G105" s="70" t="str">
        <f t="shared" ref="G105:G107" si="32">"FNMA"&amp;TEXT($J$23,"0.0")&amp;"-TBA-GEN"</f>
        <v>FNMA3.0-TBA-GEN</v>
      </c>
      <c r="I105" s="133">
        <f ca="1">[2]!YBWORKDAY(EDATE(Base_Date, BA105), -1, "USD")</f>
        <v>42034</v>
      </c>
      <c r="J105" s="217"/>
      <c r="K105" s="80"/>
      <c r="L105" s="80"/>
      <c r="M105" s="81"/>
      <c r="N105" s="73"/>
      <c r="O105" s="170"/>
      <c r="P105" s="80"/>
      <c r="Q105" s="82"/>
      <c r="R105" s="80"/>
      <c r="S105" s="83"/>
      <c r="T105" s="80"/>
      <c r="U105" s="83"/>
      <c r="V105" s="84"/>
      <c r="W105" s="172"/>
      <c r="X105" s="185"/>
      <c r="Y105" s="80"/>
      <c r="Z105" s="82"/>
      <c r="AA105" s="82"/>
      <c r="AB105" s="82"/>
      <c r="AC105" s="187"/>
      <c r="AD105" s="189"/>
      <c r="AE105" s="172"/>
      <c r="AF105" s="86"/>
      <c r="AG105" s="80"/>
      <c r="AH105" s="83"/>
      <c r="AI105" s="80"/>
      <c r="AJ105" s="83"/>
      <c r="AK105" s="187"/>
      <c r="AL105" s="192"/>
      <c r="AM105" s="83"/>
      <c r="AN105" s="80"/>
      <c r="AO105" s="109"/>
      <c r="AP105" s="194"/>
      <c r="AQ105" s="200"/>
      <c r="AX105" s="67" t="str">
        <f ca="1">[2]!YBHIST($I$101,$I105,J$25,"sec","")</f>
        <v>E</v>
      </c>
      <c r="AY105" s="67" t="str">
        <f ca="1">[2]!YBPRICE($I$101,AX105&amp;"d","Market","AccruedInterest","Swap",$I105,"LMMSkew","","Model",100,"")</f>
        <v>E</v>
      </c>
      <c r="BA105" s="67">
        <f>BA28</f>
        <v>-2</v>
      </c>
      <c r="BI105" s="517">
        <f t="shared" ref="BI105:BI107" si="33">1+S105</f>
        <v>1</v>
      </c>
      <c r="BJ105" s="517">
        <f>PRODUCT($BI$105:BI105)-1</f>
        <v>0</v>
      </c>
      <c r="BK105" s="517">
        <f t="shared" ref="BK105:BK107" si="34">1+AM105</f>
        <v>1</v>
      </c>
      <c r="BL105" s="517">
        <f>PRODUCT($BK$105:BK105)-1</f>
        <v>0</v>
      </c>
    </row>
    <row r="106" spans="1:64" ht="15" hidden="1">
      <c r="C106" s="222">
        <f t="shared" ca="1" si="29"/>
        <v>42072</v>
      </c>
      <c r="D106" s="70">
        <f t="shared" ca="1" si="30"/>
        <v>42097</v>
      </c>
      <c r="E106" s="70" t="str">
        <f t="shared" ca="1" si="31"/>
        <v>FNMA3.0-TBA-Mar</v>
      </c>
      <c r="F106" s="70" t="str">
        <f t="shared" ca="1" si="31"/>
        <v>FNMA3.0-TBA-Apr</v>
      </c>
      <c r="G106" s="70" t="str">
        <f t="shared" si="32"/>
        <v>FNMA3.0-TBA-GEN</v>
      </c>
      <c r="I106" s="133">
        <f ca="1">[2]!YBWORKDAY(EDATE(Base_Date, BA106), -1, "USD")</f>
        <v>42062</v>
      </c>
      <c r="J106" s="331"/>
      <c r="K106" s="332"/>
      <c r="L106" s="332"/>
      <c r="M106" s="333"/>
      <c r="N106" s="334"/>
      <c r="O106" s="335"/>
      <c r="P106" s="332"/>
      <c r="Q106" s="336"/>
      <c r="R106" s="332"/>
      <c r="S106" s="337"/>
      <c r="T106" s="332"/>
      <c r="U106" s="337"/>
      <c r="V106" s="338"/>
      <c r="W106" s="339"/>
      <c r="X106" s="340" t="str">
        <f ca="1">[2]!YBHIST($E106,$I106,X$25,"sec","")</f>
        <v>E</v>
      </c>
      <c r="Y106" s="332" t="e">
        <f t="shared" ref="Y106:Y107" ca="1" si="35">X106-X105</f>
        <v>#VALUE!</v>
      </c>
      <c r="Z106" s="336">
        <f t="shared" ref="Z106:Z107" si="36">X105-AA105</f>
        <v>0</v>
      </c>
      <c r="AA106" s="336" t="str">
        <f ca="1">[2]!YBHIST($F106,$I106,X$25,"sec","")</f>
        <v>E</v>
      </c>
      <c r="AB106" s="336"/>
      <c r="AC106" s="341"/>
      <c r="AD106" s="342">
        <f ca="1">VLOOKUP($I106, 'Barcap OAD'!$A:$S, $F$26, FALSE)</f>
        <v>6.1613049999999996</v>
      </c>
      <c r="AE106" s="339" t="e">
        <f t="shared" ref="AE106:AE107" ca="1" si="37">X106*AD106/10000</f>
        <v>#VALUE!</v>
      </c>
      <c r="AF106" s="343"/>
      <c r="AG106" s="332"/>
      <c r="AH106" s="337"/>
      <c r="AI106" s="332"/>
      <c r="AJ106" s="337"/>
      <c r="AK106" s="341"/>
      <c r="AL106" s="344"/>
      <c r="AM106" s="337"/>
      <c r="AN106" s="332"/>
      <c r="AO106" s="345"/>
      <c r="AP106" s="346"/>
      <c r="AQ106" s="347"/>
      <c r="AX106" s="67" t="str">
        <f ca="1">[2]!YBHIST($I$101,$I106,J$25,"sec","")</f>
        <v>E</v>
      </c>
      <c r="AY106" s="67" t="str">
        <f ca="1">[2]!YBPRICE($I$101,AX106&amp;"d","Market","AccruedInterest","Swap",$I106,"LMMSkew","","Model",100,"")</f>
        <v>E</v>
      </c>
      <c r="BA106" s="67">
        <f>BA29</f>
        <v>-1</v>
      </c>
      <c r="BI106" s="517">
        <f t="shared" si="33"/>
        <v>1</v>
      </c>
      <c r="BJ106" s="517">
        <f>PRODUCT($BI$105:BI106)-1</f>
        <v>0</v>
      </c>
      <c r="BK106" s="517">
        <f t="shared" si="34"/>
        <v>1</v>
      </c>
      <c r="BL106" s="517">
        <f>PRODUCT($BK$105:BK106)-1</f>
        <v>0</v>
      </c>
    </row>
    <row r="107" spans="1:64" ht="15">
      <c r="C107" s="222">
        <f t="shared" ca="1" si="29"/>
        <v>42104</v>
      </c>
      <c r="D107" s="70">
        <f t="shared" ca="1" si="30"/>
        <v>42129</v>
      </c>
      <c r="E107" s="70" t="str">
        <f t="shared" ca="1" si="31"/>
        <v>FNMA3.0-TBA-Apr</v>
      </c>
      <c r="F107" s="70" t="str">
        <f t="shared" ca="1" si="31"/>
        <v>FNMA3.0-TBA-May</v>
      </c>
      <c r="G107" s="70" t="str">
        <f t="shared" si="32"/>
        <v>FNMA3.0-TBA-GEN</v>
      </c>
      <c r="I107" s="149">
        <f ca="1">[2]!YBWORKDAY(EDATE(Base_Date, BA107), -1, "USD")</f>
        <v>42094</v>
      </c>
      <c r="J107" s="348" t="str">
        <f t="shared" ref="J107" ca="1" si="38">AX107</f>
        <v>E</v>
      </c>
      <c r="K107" s="349" t="e">
        <f t="shared" ref="K107" ca="1" si="39">AX107+AY107</f>
        <v>#VALUE!</v>
      </c>
      <c r="L107" s="349"/>
      <c r="M107" s="350" t="str">
        <f ca="1">[2]!YBHIST($I$101,$I107,"LMMOAS","sec")</f>
        <v>E</v>
      </c>
      <c r="N107" s="351" t="str">
        <f ca="1">[2]!YBHIST($I$101,$I106,M$25,"sec","")</f>
        <v>E</v>
      </c>
      <c r="O107" s="352" t="str">
        <f ca="1">[2]!YBHIST("1 Month LIBOR",I107,"Yield","bmk","")</f>
        <v>E</v>
      </c>
      <c r="P107" s="349"/>
      <c r="Q107" s="353"/>
      <c r="R107" s="349"/>
      <c r="S107" s="88"/>
      <c r="T107" s="349"/>
      <c r="U107" s="88"/>
      <c r="V107" s="354">
        <f ca="1">VLOOKUP($I107, 'Barcap OAD'!$A:$Y, $F$101, FALSE)</f>
        <v>-28.1</v>
      </c>
      <c r="W107" s="355" t="e">
        <f t="shared" ref="W107" ca="1" si="40">K107/10000*V107</f>
        <v>#VALUE!</v>
      </c>
      <c r="X107" s="356" t="str">
        <f ca="1">[2]!YBHIST($E107,$I107,X$25,"sec","")</f>
        <v>E</v>
      </c>
      <c r="Y107" s="349" t="e">
        <f t="shared" ca="1" si="35"/>
        <v>#VALUE!</v>
      </c>
      <c r="Z107" s="353" t="e">
        <f t="shared" ca="1" si="36"/>
        <v>#VALUE!</v>
      </c>
      <c r="AA107" s="353" t="str">
        <f ca="1">[2]!YBHIST($F107,$I107,X$25,"sec","")</f>
        <v>E</v>
      </c>
      <c r="AB107" s="353" t="e">
        <f t="shared" ref="AB107" ca="1" si="41">X106-Z107</f>
        <v>#VALUE!</v>
      </c>
      <c r="AC107" s="357"/>
      <c r="AD107" s="358">
        <f ca="1">VLOOKUP($I107, 'Barcap OAD'!$A:$S, $F$26, FALSE)</f>
        <v>5.6016069999999996</v>
      </c>
      <c r="AE107" s="355" t="e">
        <f t="shared" ca="1" si="37"/>
        <v>#VALUE!</v>
      </c>
      <c r="AF107" s="359" t="e">
        <f t="shared" ref="AF107" ca="1" si="42">W107/AE107</f>
        <v>#VALUE!</v>
      </c>
      <c r="AG107" s="349"/>
      <c r="AH107" s="88"/>
      <c r="AI107" s="349"/>
      <c r="AJ107" s="88"/>
      <c r="AK107" s="357"/>
      <c r="AL107" s="360"/>
      <c r="AM107" s="88"/>
      <c r="AN107" s="349"/>
      <c r="AO107" s="110"/>
      <c r="AP107" s="361"/>
      <c r="AQ107" s="362"/>
      <c r="AX107" s="67" t="str">
        <f ca="1">[2]!YBHIST($I$101,$I107,J$25,"sec","")</f>
        <v>E</v>
      </c>
      <c r="AY107" s="67" t="str">
        <f ca="1">[2]!YBPRICE($I$101,AX107&amp;"d","Market","AccruedInterest","Swap",$I107,"LMMSkew","","Model",100,"")</f>
        <v>E</v>
      </c>
      <c r="BA107" s="67">
        <f>BA30</f>
        <v>0</v>
      </c>
      <c r="BI107" s="517">
        <f t="shared" si="33"/>
        <v>1</v>
      </c>
      <c r="BJ107" s="517">
        <f>PRODUCT($BI$105:BI107)-1</f>
        <v>0</v>
      </c>
      <c r="BK107" s="517">
        <f t="shared" si="34"/>
        <v>1</v>
      </c>
      <c r="BL107" s="517">
        <f>PRODUCT($BK$105:BK107)-1</f>
        <v>0</v>
      </c>
    </row>
    <row r="108" spans="1:64" ht="15">
      <c r="C108" s="222"/>
      <c r="D108" s="70"/>
      <c r="E108" s="70"/>
      <c r="F108" s="70"/>
      <c r="G108" s="70"/>
      <c r="I108" s="294"/>
      <c r="J108" s="295"/>
      <c r="K108" s="296"/>
      <c r="L108" s="296"/>
      <c r="M108" s="297"/>
      <c r="N108" s="298"/>
      <c r="O108" s="299"/>
      <c r="P108" s="296"/>
      <c r="Q108" s="295"/>
      <c r="R108" s="296"/>
      <c r="S108" s="300"/>
      <c r="T108" s="296"/>
      <c r="U108" s="300"/>
      <c r="V108" s="301"/>
      <c r="W108" s="302"/>
      <c r="X108" s="295"/>
      <c r="Y108" s="296"/>
      <c r="Z108" s="295"/>
      <c r="AA108" s="295"/>
      <c r="AB108" s="295"/>
      <c r="AC108" s="296"/>
      <c r="AD108" s="301"/>
      <c r="AE108" s="302"/>
      <c r="AF108" s="303"/>
      <c r="AG108" s="296"/>
      <c r="AH108" s="300"/>
      <c r="AI108" s="296"/>
      <c r="AJ108" s="300"/>
      <c r="AK108" s="296"/>
      <c r="AL108" s="296"/>
      <c r="AM108" s="300"/>
      <c r="AN108" s="296"/>
      <c r="AO108" s="300"/>
      <c r="AP108" s="296"/>
      <c r="AQ108" s="300"/>
      <c r="BI108" s="517"/>
      <c r="BJ108" s="517"/>
      <c r="BK108" s="517"/>
      <c r="BL108" s="517"/>
    </row>
    <row r="109" spans="1:64" ht="14.25" customHeight="1">
      <c r="C109" s="222"/>
      <c r="D109" s="70"/>
      <c r="E109" s="70"/>
      <c r="F109" s="70"/>
      <c r="G109" s="70"/>
      <c r="I109" s="294"/>
      <c r="J109" s="295"/>
      <c r="K109" s="296"/>
      <c r="L109" s="296"/>
      <c r="M109" s="297"/>
      <c r="N109" s="298"/>
      <c r="O109" s="299"/>
      <c r="P109" s="296"/>
      <c r="Q109" s="295"/>
      <c r="R109" s="296"/>
      <c r="S109" s="300"/>
      <c r="T109" s="296"/>
      <c r="U109" s="300"/>
      <c r="V109" s="301"/>
      <c r="W109" s="302"/>
      <c r="X109" s="295"/>
      <c r="Y109" s="296"/>
      <c r="Z109" s="295"/>
      <c r="AA109" s="295"/>
      <c r="AB109" s="295"/>
      <c r="AC109" s="296"/>
      <c r="AD109" s="301"/>
      <c r="AE109" s="302"/>
      <c r="AF109" s="303"/>
      <c r="AG109" s="296"/>
      <c r="AH109" s="300"/>
      <c r="AI109" s="296"/>
      <c r="AJ109" s="300"/>
      <c r="AK109" s="296"/>
      <c r="AL109" s="296"/>
      <c r="AM109" s="300"/>
      <c r="AN109" s="296"/>
      <c r="AO109" s="300"/>
      <c r="AP109" s="296"/>
      <c r="AQ109" s="300"/>
      <c r="BI109" s="517"/>
      <c r="BJ109" s="517"/>
      <c r="BK109" s="517"/>
      <c r="BL109" s="517"/>
    </row>
    <row r="110" spans="1:64" ht="14.25" customHeight="1">
      <c r="C110" s="222"/>
      <c r="D110" s="70"/>
      <c r="E110" s="70"/>
      <c r="F110" s="70"/>
      <c r="G110" s="70"/>
      <c r="I110" s="294"/>
      <c r="J110" s="295"/>
      <c r="K110" s="296"/>
      <c r="L110" s="296"/>
      <c r="M110" s="297"/>
      <c r="N110" s="298"/>
      <c r="O110" s="299"/>
      <c r="P110" s="296"/>
      <c r="Q110" s="295"/>
      <c r="R110" s="296"/>
      <c r="S110" s="300"/>
      <c r="T110" s="296"/>
      <c r="U110" s="300"/>
      <c r="V110" s="301"/>
      <c r="W110" s="302"/>
      <c r="X110" s="295"/>
      <c r="Y110" s="296"/>
      <c r="Z110" s="295"/>
      <c r="AA110" s="295"/>
      <c r="AB110" s="295"/>
      <c r="AC110" s="296"/>
      <c r="AD110" s="301"/>
      <c r="AE110" s="302"/>
      <c r="AF110" s="303"/>
      <c r="AG110" s="296"/>
      <c r="AH110" s="300"/>
      <c r="AI110" s="296"/>
      <c r="AJ110" s="300"/>
      <c r="AK110" s="296"/>
      <c r="AL110" s="296"/>
      <c r="AM110" s="300"/>
      <c r="AN110" s="296"/>
      <c r="AO110" s="300"/>
      <c r="AP110" s="296"/>
      <c r="AQ110" s="300"/>
      <c r="BI110" s="517"/>
      <c r="BJ110" s="517"/>
      <c r="BK110" s="517"/>
      <c r="BL110" s="517"/>
    </row>
    <row r="111" spans="1:64" ht="14.25" customHeight="1">
      <c r="C111" s="222"/>
      <c r="D111" s="70"/>
      <c r="E111" s="70"/>
      <c r="F111" s="70"/>
      <c r="G111" s="70"/>
      <c r="I111" s="294"/>
      <c r="J111" s="295"/>
      <c r="K111" s="296"/>
      <c r="L111" s="296"/>
      <c r="M111" s="297"/>
      <c r="N111" s="298"/>
      <c r="O111" s="299"/>
      <c r="P111" s="296"/>
      <c r="Q111" s="295"/>
      <c r="R111" s="296"/>
      <c r="S111" s="300"/>
      <c r="T111" s="296"/>
      <c r="U111" s="300"/>
      <c r="V111" s="301"/>
      <c r="W111" s="302"/>
      <c r="X111" s="295"/>
      <c r="Y111" s="296"/>
      <c r="Z111" s="295"/>
      <c r="AA111" s="295"/>
      <c r="AB111" s="295"/>
      <c r="AC111" s="296"/>
      <c r="AD111" s="301"/>
      <c r="AE111" s="302"/>
      <c r="AF111" s="303"/>
      <c r="AG111" s="296"/>
      <c r="AH111" s="300"/>
      <c r="AI111" s="296"/>
      <c r="AJ111" s="300"/>
      <c r="AK111" s="296"/>
      <c r="AL111" s="296"/>
      <c r="AM111" s="300"/>
      <c r="AN111" s="296"/>
      <c r="AO111" s="300"/>
      <c r="AP111" s="296"/>
      <c r="AQ111" s="300"/>
      <c r="BI111" s="517"/>
      <c r="BJ111" s="517"/>
      <c r="BK111" s="517"/>
      <c r="BL111" s="517"/>
    </row>
    <row r="112" spans="1:64" ht="14.25" customHeight="1">
      <c r="C112" s="222"/>
      <c r="D112" s="70"/>
      <c r="E112" s="70"/>
      <c r="F112" s="70"/>
      <c r="G112" s="70"/>
      <c r="I112" s="294"/>
      <c r="J112" s="295"/>
      <c r="K112" s="296"/>
      <c r="L112" s="296"/>
      <c r="M112" s="297"/>
      <c r="N112" s="298"/>
      <c r="O112" s="299"/>
      <c r="P112" s="296"/>
      <c r="Q112" s="295"/>
      <c r="R112" s="296"/>
      <c r="S112" s="300"/>
      <c r="T112" s="296"/>
      <c r="U112" s="300"/>
      <c r="V112" s="301"/>
      <c r="W112" s="302"/>
      <c r="X112" s="295"/>
      <c r="Y112" s="296"/>
      <c r="Z112" s="295"/>
      <c r="AA112" s="295"/>
      <c r="AB112" s="295"/>
      <c r="AC112" s="296"/>
      <c r="AD112" s="301"/>
      <c r="AE112" s="302"/>
      <c r="AF112" s="303"/>
      <c r="AG112" s="296"/>
      <c r="AH112" s="300"/>
      <c r="AI112" s="296"/>
      <c r="AJ112" s="300"/>
      <c r="AK112" s="296"/>
      <c r="AL112" s="296"/>
      <c r="AM112" s="300"/>
      <c r="AN112" s="296"/>
      <c r="AO112" s="300"/>
      <c r="AP112" s="296"/>
      <c r="AQ112" s="300"/>
      <c r="BI112" s="517"/>
      <c r="BJ112" s="517"/>
      <c r="BK112" s="517"/>
      <c r="BL112" s="517"/>
    </row>
    <row r="113" spans="3:64" ht="14.25" customHeight="1">
      <c r="C113" s="222"/>
      <c r="D113" s="70"/>
      <c r="E113" s="70"/>
      <c r="F113" s="70"/>
      <c r="G113" s="70"/>
      <c r="I113" s="294"/>
      <c r="J113" s="295"/>
      <c r="K113" s="296"/>
      <c r="L113" s="296"/>
      <c r="M113" s="297"/>
      <c r="N113" s="298"/>
      <c r="O113" s="299"/>
      <c r="P113" s="296"/>
      <c r="Q113" s="295"/>
      <c r="R113" s="296"/>
      <c r="S113" s="300"/>
      <c r="T113" s="296"/>
      <c r="U113" s="300"/>
      <c r="V113" s="301"/>
      <c r="W113" s="302"/>
      <c r="X113" s="295"/>
      <c r="Y113" s="296"/>
      <c r="Z113" s="295"/>
      <c r="AA113" s="295"/>
      <c r="AB113" s="295"/>
      <c r="AC113" s="296"/>
      <c r="AD113" s="301"/>
      <c r="AE113" s="302"/>
      <c r="AF113" s="303"/>
      <c r="AG113" s="296"/>
      <c r="AH113" s="300"/>
      <c r="AI113" s="296"/>
      <c r="AJ113" s="300"/>
      <c r="AK113" s="296"/>
      <c r="AL113" s="296"/>
      <c r="AM113" s="300"/>
      <c r="AN113" s="296"/>
      <c r="AO113" s="300"/>
      <c r="AP113" s="296"/>
      <c r="AQ113" s="300"/>
      <c r="BI113" s="517"/>
      <c r="BJ113" s="517"/>
      <c r="BK113" s="517"/>
      <c r="BL113" s="517"/>
    </row>
    <row r="114" spans="3:64" ht="14.25" customHeight="1">
      <c r="C114" s="222"/>
      <c r="D114" s="70"/>
      <c r="E114" s="70"/>
      <c r="F114" s="70"/>
      <c r="G114" s="70"/>
      <c r="I114" s="294"/>
      <c r="J114" s="295"/>
      <c r="K114" s="296"/>
      <c r="L114" s="296"/>
      <c r="M114" s="297"/>
      <c r="N114" s="298"/>
      <c r="O114" s="299"/>
      <c r="P114" s="296"/>
      <c r="Q114" s="295"/>
      <c r="R114" s="296"/>
      <c r="S114" s="300"/>
      <c r="T114" s="296"/>
      <c r="U114" s="300"/>
      <c r="V114" s="301"/>
      <c r="W114" s="302"/>
      <c r="X114" s="295"/>
      <c r="Y114" s="296"/>
      <c r="Z114" s="295"/>
      <c r="AA114" s="295"/>
      <c r="AB114" s="295"/>
      <c r="AC114" s="296"/>
      <c r="AD114" s="301"/>
      <c r="AE114" s="302"/>
      <c r="AF114" s="303"/>
      <c r="AG114" s="296"/>
      <c r="AH114" s="300"/>
      <c r="AI114" s="296"/>
      <c r="AJ114" s="300"/>
      <c r="AK114" s="296"/>
      <c r="AL114" s="296"/>
      <c r="AM114" s="300"/>
      <c r="AN114" s="296"/>
      <c r="AO114" s="300"/>
      <c r="AP114" s="296"/>
      <c r="AQ114" s="300"/>
      <c r="BI114" s="517"/>
      <c r="BJ114" s="517"/>
      <c r="BK114" s="517"/>
      <c r="BL114" s="517"/>
    </row>
    <row r="115" spans="3:64" ht="14.25" customHeight="1">
      <c r="C115" s="222"/>
      <c r="D115" s="70"/>
      <c r="E115" s="70"/>
      <c r="F115" s="70"/>
      <c r="G115" s="70"/>
      <c r="I115" s="294"/>
      <c r="J115" s="295"/>
      <c r="K115" s="296"/>
      <c r="L115" s="296"/>
      <c r="M115" s="297"/>
      <c r="N115" s="298"/>
      <c r="O115" s="299"/>
      <c r="P115" s="296"/>
      <c r="Q115" s="295"/>
      <c r="R115" s="296"/>
      <c r="S115" s="300"/>
      <c r="T115" s="296"/>
      <c r="U115" s="300"/>
      <c r="V115" s="301"/>
      <c r="W115" s="302"/>
      <c r="X115" s="295"/>
      <c r="Y115" s="296"/>
      <c r="Z115" s="295"/>
      <c r="AA115" s="295"/>
      <c r="AB115" s="295"/>
      <c r="AC115" s="296"/>
      <c r="AD115" s="301"/>
      <c r="AE115" s="302"/>
      <c r="AF115" s="303"/>
      <c r="AG115" s="296"/>
      <c r="AH115" s="300"/>
      <c r="AI115" s="296"/>
      <c r="AJ115" s="300"/>
      <c r="AK115" s="296"/>
      <c r="AL115" s="296"/>
      <c r="AM115" s="300"/>
      <c r="AN115" s="296"/>
      <c r="AO115" s="300"/>
      <c r="AP115" s="296"/>
      <c r="AQ115" s="300"/>
      <c r="BI115" s="517"/>
      <c r="BJ115" s="517"/>
      <c r="BK115" s="517"/>
      <c r="BL115" s="517"/>
    </row>
    <row r="116" spans="3:64" ht="14.25" customHeight="1">
      <c r="C116" s="222"/>
      <c r="D116" s="70"/>
      <c r="E116" s="70"/>
      <c r="F116" s="70"/>
      <c r="G116" s="70"/>
      <c r="I116" s="294"/>
      <c r="J116" s="295"/>
      <c r="K116" s="296"/>
      <c r="L116" s="296"/>
      <c r="M116" s="297"/>
      <c r="N116" s="298"/>
      <c r="O116" s="299"/>
      <c r="P116" s="296"/>
      <c r="Q116" s="295"/>
      <c r="R116" s="296"/>
      <c r="S116" s="300"/>
      <c r="T116" s="296"/>
      <c r="U116" s="300"/>
      <c r="V116" s="301"/>
      <c r="W116" s="302"/>
      <c r="X116" s="295"/>
      <c r="Y116" s="296"/>
      <c r="Z116" s="295"/>
      <c r="AA116" s="295"/>
      <c r="AB116" s="295"/>
      <c r="AC116" s="296"/>
      <c r="AD116" s="301"/>
      <c r="AE116" s="302"/>
      <c r="AF116" s="303"/>
      <c r="AG116" s="296"/>
      <c r="AH116" s="300"/>
      <c r="AI116" s="296"/>
      <c r="AJ116" s="300"/>
      <c r="AK116" s="296"/>
      <c r="AL116" s="296"/>
      <c r="AM116" s="300"/>
      <c r="AN116" s="296"/>
      <c r="AO116" s="300"/>
      <c r="AP116" s="296"/>
      <c r="AQ116" s="300"/>
      <c r="BI116" s="517"/>
      <c r="BJ116" s="517"/>
      <c r="BK116" s="517"/>
      <c r="BL116" s="517"/>
    </row>
    <row r="117" spans="3:64" ht="14.25" customHeight="1">
      <c r="C117" s="222"/>
      <c r="D117" s="70"/>
      <c r="E117" s="70"/>
      <c r="F117" s="70"/>
      <c r="G117" s="70"/>
      <c r="I117" s="294"/>
      <c r="J117" s="295"/>
      <c r="K117" s="296"/>
      <c r="L117" s="296"/>
      <c r="M117" s="297"/>
      <c r="N117" s="298"/>
      <c r="O117" s="299"/>
      <c r="P117" s="296"/>
      <c r="Q117" s="295"/>
      <c r="R117" s="296"/>
      <c r="S117" s="300"/>
      <c r="T117" s="296"/>
      <c r="U117" s="300"/>
      <c r="V117" s="301"/>
      <c r="W117" s="302"/>
      <c r="X117" s="295"/>
      <c r="Y117" s="296"/>
      <c r="Z117" s="295"/>
      <c r="AA117" s="295"/>
      <c r="AB117" s="295"/>
      <c r="AC117" s="296"/>
      <c r="AD117" s="301"/>
      <c r="AE117" s="302"/>
      <c r="AF117" s="303"/>
      <c r="AG117" s="296"/>
      <c r="AH117" s="300"/>
      <c r="AI117" s="296"/>
      <c r="AJ117" s="300"/>
      <c r="AK117" s="296"/>
      <c r="AL117" s="296"/>
      <c r="AM117" s="300"/>
      <c r="AN117" s="296"/>
      <c r="AO117" s="300"/>
      <c r="AP117" s="296"/>
      <c r="AQ117" s="300"/>
      <c r="BI117" s="517"/>
      <c r="BJ117" s="517"/>
      <c r="BK117" s="517"/>
      <c r="BL117" s="517"/>
    </row>
    <row r="118" spans="3:64" ht="14.25" customHeight="1">
      <c r="C118" s="222"/>
      <c r="D118" s="70"/>
      <c r="E118" s="70"/>
      <c r="F118" s="70"/>
      <c r="G118" s="70"/>
      <c r="I118" s="294"/>
      <c r="J118" s="295"/>
      <c r="K118" s="296"/>
      <c r="L118" s="296"/>
      <c r="M118" s="297"/>
      <c r="N118" s="298"/>
      <c r="O118" s="299"/>
      <c r="P118" s="296"/>
      <c r="Q118" s="295"/>
      <c r="R118" s="296"/>
      <c r="S118" s="300"/>
      <c r="T118" s="296"/>
      <c r="U118" s="300"/>
      <c r="V118" s="301"/>
      <c r="W118" s="302"/>
      <c r="X118" s="295"/>
      <c r="Y118" s="296"/>
      <c r="Z118" s="295"/>
      <c r="AA118" s="295"/>
      <c r="AB118" s="295"/>
      <c r="AC118" s="296"/>
      <c r="AD118" s="301"/>
      <c r="AE118" s="302"/>
      <c r="AF118" s="303"/>
      <c r="AG118" s="296"/>
      <c r="AH118" s="300"/>
      <c r="AI118" s="296"/>
      <c r="AJ118" s="300"/>
      <c r="AK118" s="296"/>
      <c r="AL118" s="296"/>
      <c r="AM118" s="300"/>
      <c r="AN118" s="296"/>
      <c r="AO118" s="300"/>
      <c r="AP118" s="296"/>
      <c r="AQ118" s="300"/>
      <c r="BI118" s="517"/>
      <c r="BJ118" s="517"/>
      <c r="BK118" s="517"/>
      <c r="BL118" s="517"/>
    </row>
    <row r="119" spans="3:64" ht="14.25" customHeight="1">
      <c r="C119" s="222"/>
      <c r="D119" s="70"/>
      <c r="E119" s="70"/>
      <c r="F119" s="70"/>
      <c r="G119" s="70"/>
      <c r="I119" s="294"/>
      <c r="J119" s="295"/>
      <c r="K119" s="296"/>
      <c r="L119" s="296"/>
      <c r="M119" s="297"/>
      <c r="N119" s="298"/>
      <c r="O119" s="299"/>
      <c r="P119" s="296"/>
      <c r="Q119" s="295"/>
      <c r="R119" s="296"/>
      <c r="S119" s="300"/>
      <c r="T119" s="296"/>
      <c r="U119" s="300"/>
      <c r="V119" s="301"/>
      <c r="W119" s="302"/>
      <c r="X119" s="295"/>
      <c r="Y119" s="296"/>
      <c r="Z119" s="295"/>
      <c r="AA119" s="295"/>
      <c r="AB119" s="295"/>
      <c r="AC119" s="296"/>
      <c r="AD119" s="301"/>
      <c r="AE119" s="302"/>
      <c r="AF119" s="303"/>
      <c r="AG119" s="296"/>
      <c r="AH119" s="300"/>
      <c r="AI119" s="296"/>
      <c r="AJ119" s="300"/>
      <c r="AK119" s="296"/>
      <c r="AL119" s="296"/>
      <c r="AM119" s="300"/>
      <c r="AN119" s="296"/>
      <c r="AO119" s="300"/>
      <c r="AP119" s="296"/>
      <c r="AQ119" s="300"/>
      <c r="BI119" s="517"/>
      <c r="BJ119" s="517"/>
      <c r="BK119" s="517"/>
      <c r="BL119" s="517"/>
    </row>
    <row r="120" spans="3:64" ht="14.25" customHeight="1">
      <c r="C120" s="222"/>
      <c r="D120" s="70"/>
      <c r="E120" s="70"/>
      <c r="F120" s="70"/>
      <c r="G120" s="70"/>
      <c r="I120" s="294"/>
      <c r="J120" s="295"/>
      <c r="K120" s="296"/>
      <c r="L120" s="296"/>
      <c r="M120" s="297"/>
      <c r="N120" s="298"/>
      <c r="O120" s="299"/>
      <c r="P120" s="296"/>
      <c r="Q120" s="295"/>
      <c r="R120" s="296"/>
      <c r="S120" s="300"/>
      <c r="T120" s="296"/>
      <c r="U120" s="300"/>
      <c r="V120" s="301"/>
      <c r="W120" s="302"/>
      <c r="X120" s="295"/>
      <c r="Y120" s="296"/>
      <c r="Z120" s="295"/>
      <c r="AA120" s="295"/>
      <c r="AB120" s="295"/>
      <c r="AC120" s="296"/>
      <c r="AD120" s="301"/>
      <c r="AE120" s="302"/>
      <c r="AF120" s="303"/>
      <c r="AG120" s="296"/>
      <c r="AH120" s="300"/>
      <c r="AI120" s="296"/>
      <c r="AJ120" s="300"/>
      <c r="AK120" s="296"/>
      <c r="AL120" s="296"/>
      <c r="AM120" s="300"/>
      <c r="AN120" s="296"/>
      <c r="AO120" s="300"/>
      <c r="AP120" s="296"/>
      <c r="AQ120" s="300"/>
      <c r="BI120" s="517"/>
      <c r="BJ120" s="517"/>
      <c r="BK120" s="517"/>
      <c r="BL120" s="517"/>
    </row>
    <row r="128" spans="3:64" ht="15">
      <c r="E128" s="67" t="s">
        <v>254</v>
      </c>
      <c r="F128" s="67">
        <f>MATCH(I128, 'Barcap OAD'!$A$1:$Y$1, 0)</f>
        <v>22</v>
      </c>
      <c r="I128" s="75" t="s">
        <v>277</v>
      </c>
    </row>
    <row r="129" spans="1:64" s="76" customFormat="1" ht="8.25" hidden="1" customHeight="1">
      <c r="J129" s="76" t="s">
        <v>7</v>
      </c>
      <c r="L129" s="76" t="s">
        <v>8</v>
      </c>
      <c r="M129" s="76" t="s">
        <v>9</v>
      </c>
      <c r="O129" s="76" t="s">
        <v>231</v>
      </c>
      <c r="W129" s="76" t="s">
        <v>11</v>
      </c>
      <c r="X129" s="76" t="s">
        <v>7</v>
      </c>
      <c r="Y129" s="76" t="s">
        <v>7</v>
      </c>
    </row>
    <row r="130" spans="1:64" ht="22.5" customHeight="1">
      <c r="I130" s="78"/>
      <c r="J130" s="633" t="s">
        <v>67</v>
      </c>
      <c r="K130" s="634"/>
      <c r="L130" s="634"/>
      <c r="M130" s="634"/>
      <c r="N130" s="634"/>
      <c r="O130" s="634"/>
      <c r="P130" s="634"/>
      <c r="Q130" s="634"/>
      <c r="R130" s="634"/>
      <c r="S130" s="634"/>
      <c r="T130" s="634"/>
      <c r="U130" s="634"/>
      <c r="V130" s="634"/>
      <c r="W130" s="634"/>
      <c r="X130" s="635" t="s">
        <v>90</v>
      </c>
      <c r="Y130" s="634"/>
      <c r="Z130" s="634"/>
      <c r="AA130" s="634"/>
      <c r="AB130" s="634"/>
      <c r="AC130" s="634"/>
      <c r="AD130" s="634"/>
      <c r="AE130" s="636"/>
      <c r="AF130" s="637" t="s">
        <v>151</v>
      </c>
      <c r="AG130" s="638"/>
      <c r="AH130" s="638"/>
      <c r="AI130" s="638"/>
      <c r="AJ130" s="638"/>
      <c r="AK130" s="638"/>
      <c r="AL130" s="639" t="s">
        <v>150</v>
      </c>
      <c r="AM130" s="640"/>
      <c r="AN130" s="640"/>
      <c r="AO130" s="640"/>
      <c r="AP130" s="640"/>
      <c r="AQ130" s="641"/>
    </row>
    <row r="131" spans="1:64" s="68" customFormat="1" ht="46.5" customHeight="1">
      <c r="A131" s="68" t="s">
        <v>12</v>
      </c>
      <c r="B131" s="68" t="s">
        <v>13</v>
      </c>
      <c r="C131" s="68" t="s">
        <v>14</v>
      </c>
      <c r="D131" s="68" t="s">
        <v>15</v>
      </c>
      <c r="E131" s="68" t="s">
        <v>16</v>
      </c>
      <c r="F131" s="68" t="s">
        <v>17</v>
      </c>
      <c r="G131" s="68" t="s">
        <v>18</v>
      </c>
      <c r="I131" s="143" t="s">
        <v>19</v>
      </c>
      <c r="J131" s="143" t="s">
        <v>68</v>
      </c>
      <c r="K131" s="144" t="s">
        <v>157</v>
      </c>
      <c r="L131" s="144" t="s">
        <v>188</v>
      </c>
      <c r="M131" s="145" t="s">
        <v>8</v>
      </c>
      <c r="N131" s="144" t="s">
        <v>70</v>
      </c>
      <c r="O131" s="144" t="s">
        <v>123</v>
      </c>
      <c r="P131" s="144" t="s">
        <v>154</v>
      </c>
      <c r="Q131" s="144" t="s">
        <v>122</v>
      </c>
      <c r="R131" s="144" t="s">
        <v>147</v>
      </c>
      <c r="S131" s="145" t="s">
        <v>148</v>
      </c>
      <c r="T131" s="144" t="s">
        <v>145</v>
      </c>
      <c r="U131" s="145" t="s">
        <v>71</v>
      </c>
      <c r="V131" s="144" t="s">
        <v>269</v>
      </c>
      <c r="W131" s="144" t="s">
        <v>72</v>
      </c>
      <c r="X131" s="213" t="s">
        <v>68</v>
      </c>
      <c r="Y131" s="214" t="s">
        <v>69</v>
      </c>
      <c r="Z131" s="214" t="s">
        <v>186</v>
      </c>
      <c r="AA131" s="215" t="s">
        <v>73</v>
      </c>
      <c r="AB131" s="214" t="s">
        <v>122</v>
      </c>
      <c r="AC131" s="214" t="s">
        <v>160</v>
      </c>
      <c r="AD131" s="214" t="s">
        <v>269</v>
      </c>
      <c r="AE131" s="214" t="s">
        <v>72</v>
      </c>
      <c r="AF131" s="146" t="s">
        <v>146</v>
      </c>
      <c r="AG131" s="147" t="s">
        <v>149</v>
      </c>
      <c r="AH131" s="147" t="s">
        <v>189</v>
      </c>
      <c r="AI131" s="190" t="s">
        <v>105</v>
      </c>
      <c r="AJ131" s="147" t="s">
        <v>74</v>
      </c>
      <c r="AK131" s="190" t="s">
        <v>91</v>
      </c>
      <c r="AL131" s="201" t="s">
        <v>155</v>
      </c>
      <c r="AM131" s="196" t="s">
        <v>76</v>
      </c>
      <c r="AN131" s="197" t="s">
        <v>145</v>
      </c>
      <c r="AO131" s="196" t="s">
        <v>71</v>
      </c>
      <c r="AP131" s="195" t="s">
        <v>154</v>
      </c>
      <c r="AQ131" s="198" t="s">
        <v>156</v>
      </c>
      <c r="AX131" s="604" t="s">
        <v>153</v>
      </c>
      <c r="AY131" s="604" t="s">
        <v>152</v>
      </c>
      <c r="BI131" s="643" t="s">
        <v>271</v>
      </c>
      <c r="BJ131" s="643"/>
      <c r="BK131" s="643" t="s">
        <v>272</v>
      </c>
      <c r="BL131" s="643"/>
    </row>
    <row r="132" spans="1:64" ht="15" hidden="1">
      <c r="C132" s="222">
        <f t="shared" ref="C132:C147" ca="1" si="43">I132+10</f>
        <v>42044</v>
      </c>
      <c r="D132" s="70">
        <f t="shared" ref="D132:D147" ca="1" si="44">I132+35</f>
        <v>42069</v>
      </c>
      <c r="E132" s="70" t="str">
        <f t="shared" ref="E132:F147" ca="1" si="45">"FNMA"&amp;TEXT($J$23,"0.0")&amp;"-TBA-"&amp;TEXT(C132,"mmm")</f>
        <v>FNMA3.0-TBA-Feb</v>
      </c>
      <c r="F132" s="70" t="str">
        <f t="shared" ca="1" si="45"/>
        <v>FNMA3.0-TBA-Mar</v>
      </c>
      <c r="G132" s="70" t="str">
        <f t="shared" ref="G132:G147" si="46">"FNMA"&amp;TEXT($J$23,"0.0")&amp;"-TBA-GEN"</f>
        <v>FNMA3.0-TBA-GEN</v>
      </c>
      <c r="I132" s="133">
        <f ca="1">[2]!YBWORKDAY(EDATE(Base_Date, BA132), -1, "USD")</f>
        <v>42034</v>
      </c>
      <c r="J132" s="217"/>
      <c r="K132" s="80"/>
      <c r="L132" s="80"/>
      <c r="M132" s="81"/>
      <c r="N132" s="73"/>
      <c r="O132" s="170"/>
      <c r="P132" s="80"/>
      <c r="Q132" s="82"/>
      <c r="R132" s="80"/>
      <c r="S132" s="83"/>
      <c r="T132" s="80"/>
      <c r="U132" s="83"/>
      <c r="V132" s="84"/>
      <c r="W132" s="172"/>
      <c r="X132" s="185"/>
      <c r="Y132" s="80"/>
      <c r="Z132" s="82"/>
      <c r="AA132" s="82"/>
      <c r="AB132" s="82"/>
      <c r="AC132" s="187"/>
      <c r="AD132" s="189"/>
      <c r="AE132" s="172"/>
      <c r="AF132" s="86"/>
      <c r="AG132" s="80"/>
      <c r="AH132" s="83"/>
      <c r="AI132" s="80"/>
      <c r="AJ132" s="83"/>
      <c r="AK132" s="187"/>
      <c r="AL132" s="192"/>
      <c r="AM132" s="83"/>
      <c r="AN132" s="80"/>
      <c r="AO132" s="109"/>
      <c r="AP132" s="194"/>
      <c r="AQ132" s="200"/>
      <c r="AX132" s="67" t="str">
        <f ca="1">[2]!YBHIST($I$128,$I132,J$25,"sec","")</f>
        <v>E</v>
      </c>
      <c r="AY132" s="67" t="str">
        <f ca="1">[2]!YBPRICE($I$128,AX132&amp;"d","Market","AccruedInterest","Swap",$I132,"LMMSkew","","Model",100,"")</f>
        <v>E</v>
      </c>
      <c r="BA132" s="67">
        <f>BA28</f>
        <v>-2</v>
      </c>
      <c r="BI132" s="517">
        <f t="shared" ref="BI132:BI147" si="47">1+S132</f>
        <v>1</v>
      </c>
      <c r="BJ132" s="517">
        <f>PRODUCT($BI$132:BI132)-1</f>
        <v>0</v>
      </c>
      <c r="BK132" s="517">
        <f t="shared" ref="BK132:BK147" si="48">1+AM132</f>
        <v>1</v>
      </c>
      <c r="BL132" s="517">
        <f>PRODUCT($BK$132:BK132)-1</f>
        <v>0</v>
      </c>
    </row>
    <row r="133" spans="1:64" ht="15" hidden="1">
      <c r="C133" s="222">
        <f t="shared" ca="1" si="43"/>
        <v>42072</v>
      </c>
      <c r="D133" s="70">
        <f t="shared" ca="1" si="44"/>
        <v>42097</v>
      </c>
      <c r="E133" s="70" t="str">
        <f t="shared" ca="1" si="45"/>
        <v>FNMA3.0-TBA-Mar</v>
      </c>
      <c r="F133" s="70" t="str">
        <f t="shared" ca="1" si="45"/>
        <v>FNMA3.0-TBA-Apr</v>
      </c>
      <c r="G133" s="70" t="str">
        <f t="shared" si="46"/>
        <v>FNMA3.0-TBA-GEN</v>
      </c>
      <c r="I133" s="133">
        <f ca="1">[2]!YBWORKDAY(EDATE(Base_Date, BA133), -1, "USD")</f>
        <v>42062</v>
      </c>
      <c r="J133" s="331"/>
      <c r="K133" s="332"/>
      <c r="L133" s="332"/>
      <c r="M133" s="333"/>
      <c r="N133" s="334"/>
      <c r="O133" s="335"/>
      <c r="P133" s="332"/>
      <c r="Q133" s="336"/>
      <c r="R133" s="332"/>
      <c r="S133" s="337"/>
      <c r="T133" s="332"/>
      <c r="U133" s="337"/>
      <c r="V133" s="338"/>
      <c r="W133" s="339"/>
      <c r="X133" s="340" t="str">
        <f ca="1">[2]!YBHIST($E133,$I133,X$25,"sec","")</f>
        <v>E</v>
      </c>
      <c r="Y133" s="332" t="e">
        <f t="shared" ref="Y133:Y147" ca="1" si="49">X133-X132</f>
        <v>#VALUE!</v>
      </c>
      <c r="Z133" s="336">
        <f t="shared" ref="Z133:Z147" si="50">X132-AA132</f>
        <v>0</v>
      </c>
      <c r="AA133" s="336" t="str">
        <f ca="1">[2]!YBHIST($F133,$I133,X$25,"sec","")</f>
        <v>E</v>
      </c>
      <c r="AB133" s="336"/>
      <c r="AC133" s="341"/>
      <c r="AD133" s="342">
        <f ca="1">VLOOKUP($I133, 'Barcap OAD'!$A:$S, $F$26, FALSE)</f>
        <v>6.1613049999999996</v>
      </c>
      <c r="AE133" s="339" t="e">
        <f t="shared" ref="AE133:AE147" ca="1" si="51">X133*AD133/10000</f>
        <v>#VALUE!</v>
      </c>
      <c r="AF133" s="343"/>
      <c r="AG133" s="332"/>
      <c r="AH133" s="337"/>
      <c r="AI133" s="332"/>
      <c r="AJ133" s="337"/>
      <c r="AK133" s="341"/>
      <c r="AL133" s="344"/>
      <c r="AM133" s="337"/>
      <c r="AN133" s="332"/>
      <c r="AO133" s="345"/>
      <c r="AP133" s="346"/>
      <c r="AQ133" s="347"/>
      <c r="AX133" s="67" t="str">
        <f ca="1">[2]!YBHIST($I$128,$I133,J$25,"sec","")</f>
        <v>E</v>
      </c>
      <c r="AY133" s="67" t="str">
        <f ca="1">[2]!YBPRICE($I$128,AX133&amp;"d","Market","AccruedInterest","Swap",$I133,"LMMSkew","","Model",100,"")</f>
        <v>E</v>
      </c>
      <c r="BA133" s="67">
        <f>BA29</f>
        <v>-1</v>
      </c>
      <c r="BI133" s="517">
        <f t="shared" si="47"/>
        <v>1</v>
      </c>
      <c r="BJ133" s="517">
        <f>PRODUCT($BI$132:BI133)-1</f>
        <v>0</v>
      </c>
      <c r="BK133" s="517">
        <f t="shared" si="48"/>
        <v>1</v>
      </c>
      <c r="BL133" s="517">
        <f>PRODUCT($BK$132:BK133)-1</f>
        <v>0</v>
      </c>
    </row>
    <row r="134" spans="1:64" ht="15">
      <c r="C134" s="222">
        <f t="shared" ca="1" si="43"/>
        <v>42104</v>
      </c>
      <c r="D134" s="70">
        <f t="shared" ca="1" si="44"/>
        <v>42129</v>
      </c>
      <c r="E134" s="70" t="str">
        <f t="shared" ca="1" si="45"/>
        <v>FNMA3.0-TBA-Apr</v>
      </c>
      <c r="F134" s="70" t="str">
        <f t="shared" ca="1" si="45"/>
        <v>FNMA3.0-TBA-May</v>
      </c>
      <c r="G134" s="70" t="str">
        <f t="shared" si="46"/>
        <v>FNMA3.0-TBA-GEN</v>
      </c>
      <c r="I134" s="133">
        <f ca="1">[2]!YBWORKDAY(EDATE(Base_Date, BA134), -1, "USD")</f>
        <v>42094</v>
      </c>
      <c r="J134" s="217" t="str">
        <f t="shared" ref="J134:J147" ca="1" si="52">AX134</f>
        <v>E</v>
      </c>
      <c r="K134" s="80" t="e">
        <f t="shared" ref="K134:K147" ca="1" si="53">AX134+AY134</f>
        <v>#VALUE!</v>
      </c>
      <c r="L134" s="80"/>
      <c r="M134" s="81" t="str">
        <f ca="1">[2]!YBHIST($I$128,$I134,"LMMOAS","sec")</f>
        <v>E</v>
      </c>
      <c r="N134" s="73" t="str">
        <f ca="1">[2]!YBHIST($I$128,$I133,M$25,"sec","")</f>
        <v>E</v>
      </c>
      <c r="O134" s="170" t="str">
        <f ca="1">[2]!YBHIST("1 Month LIBOR",I134,"Yield","bmk","")</f>
        <v>E</v>
      </c>
      <c r="P134" s="80"/>
      <c r="Q134" s="82"/>
      <c r="R134" s="80"/>
      <c r="S134" s="83"/>
      <c r="T134" s="80"/>
      <c r="U134" s="83"/>
      <c r="V134" s="84">
        <f ca="1">VLOOKUP($I134, 'Barcap OAD'!$A:$Y, $F$128, FALSE)</f>
        <v>-29.1</v>
      </c>
      <c r="W134" s="172" t="e">
        <f t="shared" ref="W134:W147" ca="1" si="54">K134/10000*V134</f>
        <v>#VALUE!</v>
      </c>
      <c r="X134" s="185" t="str">
        <f ca="1">[2]!YBHIST($E134,$I134,X$25,"sec","")</f>
        <v>E</v>
      </c>
      <c r="Y134" s="80" t="e">
        <f t="shared" ca="1" si="49"/>
        <v>#VALUE!</v>
      </c>
      <c r="Z134" s="82" t="e">
        <f t="shared" ca="1" si="50"/>
        <v>#VALUE!</v>
      </c>
      <c r="AA134" s="82" t="str">
        <f ca="1">[2]!YBHIST($F134,$I134,X$25,"sec","")</f>
        <v>E</v>
      </c>
      <c r="AB134" s="82" t="e">
        <f t="shared" ref="AB134:AB147" ca="1" si="55">X133-Z134</f>
        <v>#VALUE!</v>
      </c>
      <c r="AC134" s="187"/>
      <c r="AD134" s="189">
        <f ca="1">VLOOKUP($I134, 'Barcap OAD'!$A:$S, $F$26, FALSE)</f>
        <v>5.6016069999999996</v>
      </c>
      <c r="AE134" s="172" t="e">
        <f t="shared" ca="1" si="51"/>
        <v>#VALUE!</v>
      </c>
      <c r="AF134" s="86" t="e">
        <f t="shared" ref="AF134:AF147" ca="1" si="56">W134/AE134</f>
        <v>#VALUE!</v>
      </c>
      <c r="AG134" s="80"/>
      <c r="AH134" s="83"/>
      <c r="AI134" s="80"/>
      <c r="AJ134" s="83"/>
      <c r="AK134" s="187"/>
      <c r="AL134" s="192"/>
      <c r="AM134" s="83"/>
      <c r="AN134" s="80"/>
      <c r="AO134" s="109"/>
      <c r="AP134" s="194"/>
      <c r="AQ134" s="200"/>
      <c r="AX134" s="67" t="str">
        <f ca="1">[2]!YBHIST($I$128,$I134,J$25,"sec","")</f>
        <v>E</v>
      </c>
      <c r="AY134" s="67" t="str">
        <f ca="1">[2]!YBPRICE($I$128,AX134&amp;"d","Market","AccruedInterest","Swap",$I134,"LMMSkew","","Model",100,"")</f>
        <v>E</v>
      </c>
      <c r="BA134" s="67">
        <f>BA30</f>
        <v>0</v>
      </c>
      <c r="BI134" s="517">
        <f t="shared" si="47"/>
        <v>1</v>
      </c>
      <c r="BJ134" s="517">
        <f>PRODUCT($BI$132:BI134)-1</f>
        <v>0</v>
      </c>
      <c r="BK134" s="517">
        <f t="shared" si="48"/>
        <v>1</v>
      </c>
      <c r="BL134" s="517">
        <f>PRODUCT($BK$132:BK134)-1</f>
        <v>0</v>
      </c>
    </row>
    <row r="135" spans="1:64" ht="15">
      <c r="C135" s="222" t="e">
        <f t="shared" ca="1" si="43"/>
        <v>#VALUE!</v>
      </c>
      <c r="D135" s="70" t="e">
        <f t="shared" ca="1" si="44"/>
        <v>#VALUE!</v>
      </c>
      <c r="E135" s="70" t="e">
        <f t="shared" ca="1" si="45"/>
        <v>#VALUE!</v>
      </c>
      <c r="F135" s="70" t="e">
        <f t="shared" ca="1" si="45"/>
        <v>#VALUE!</v>
      </c>
      <c r="G135" s="70" t="str">
        <f t="shared" si="46"/>
        <v>FNMA3.0-TBA-GEN</v>
      </c>
      <c r="I135" s="133" t="str">
        <f ca="1">[2]!YBWORKDAY(EDATE(Base_Date, BA135), -1, "USD")</f>
        <v>Error</v>
      </c>
      <c r="J135" s="331" t="str">
        <f t="shared" ca="1" si="52"/>
        <v>Error</v>
      </c>
      <c r="K135" s="332" t="e">
        <f t="shared" ca="1" si="53"/>
        <v>#VALUE!</v>
      </c>
      <c r="L135" s="332" t="e">
        <f t="shared" ref="L135:L147" ca="1" si="57">K135-K134</f>
        <v>#VALUE!</v>
      </c>
      <c r="M135" s="333" t="str">
        <f ca="1">[2]!YBHIST($I$128,$I135,"LMMOAS","sec")</f>
        <v>Error</v>
      </c>
      <c r="N135" s="334" t="str">
        <f ca="1">[2]!YBHIST($I$128,$I134,M$25,"sec","")</f>
        <v>E</v>
      </c>
      <c r="O135" s="335" t="str">
        <f ca="1">[2]!YBHIST("1 Month LIBOR",I135,"Yield","bmk","")</f>
        <v>Error</v>
      </c>
      <c r="P135" s="332" t="e">
        <f t="shared" ref="P135:P147" ca="1" si="58">K134-Q135</f>
        <v>#VALUE!</v>
      </c>
      <c r="Q135" s="336" t="str">
        <f ca="1">[2]!YBSCEN($I$128,$J134&amp;"d","Market",O$25,"Swap",$I134,"LMMSkew","","Model",100,0,29,"Gradual","ParShift|N",0,"Annualized ROR",O134,100,"",,,,"Default",,,,"Default",,)</f>
        <v>E</v>
      </c>
      <c r="R135" s="332" t="e">
        <f t="shared" ref="R135:R147" ca="1" si="59">L135+P135</f>
        <v>#VALUE!</v>
      </c>
      <c r="S135" s="337" t="e">
        <f t="shared" ref="S135:S147" ca="1" si="60">R135/K134</f>
        <v>#VALUE!</v>
      </c>
      <c r="T135" s="332" t="e">
        <f ca="1">SUM(R$132:R135)</f>
        <v>#VALUE!</v>
      </c>
      <c r="U135" s="337" t="e">
        <f t="shared" ref="U135:U147" ca="1" si="61">BJ135</f>
        <v>#VALUE!</v>
      </c>
      <c r="V135" s="338" t="e">
        <f ca="1">VLOOKUP($I135, 'Barcap OAD'!$A:$Y, $F$128, FALSE)</f>
        <v>#N/A</v>
      </c>
      <c r="W135" s="339" t="e">
        <f t="shared" ca="1" si="54"/>
        <v>#VALUE!</v>
      </c>
      <c r="X135" s="340" t="e">
        <f ca="1">[2]!YBHIST($E135,$I135,X$25,"sec","")</f>
        <v>#VALUE!</v>
      </c>
      <c r="Y135" s="332" t="e">
        <f t="shared" ca="1" si="49"/>
        <v>#VALUE!</v>
      </c>
      <c r="Z135" s="336" t="e">
        <f t="shared" ca="1" si="50"/>
        <v>#VALUE!</v>
      </c>
      <c r="AA135" s="336" t="e">
        <f ca="1">[2]!YBHIST($F135,$I135,X$25,"sec","")</f>
        <v>#VALUE!</v>
      </c>
      <c r="AB135" s="336" t="e">
        <f t="shared" ca="1" si="55"/>
        <v>#VALUE!</v>
      </c>
      <c r="AC135" s="341" t="e">
        <f t="shared" ref="AC135:AC147" ca="1" si="62">Y135+Z135</f>
        <v>#VALUE!</v>
      </c>
      <c r="AD135" s="342" t="e">
        <f ca="1">VLOOKUP($I135, 'Barcap OAD'!$A:$S, $F$26, FALSE)</f>
        <v>#N/A</v>
      </c>
      <c r="AE135" s="339" t="e">
        <f t="shared" ca="1" si="51"/>
        <v>#VALUE!</v>
      </c>
      <c r="AF135" s="343" t="e">
        <f t="shared" ca="1" si="56"/>
        <v>#VALUE!</v>
      </c>
      <c r="AG135" s="332" t="e">
        <f t="shared" ref="AG135:AG147" ca="1" si="63">-AC135*AF134</f>
        <v>#VALUE!</v>
      </c>
      <c r="AH135" s="337" t="e">
        <f t="shared" ref="AH135:AH147" ca="1" si="64">AG135/K134</f>
        <v>#VALUE!</v>
      </c>
      <c r="AI135" s="332" t="e">
        <f t="shared" ref="AI135:AI147" ca="1" si="65">AL135+AK135</f>
        <v>#VALUE!</v>
      </c>
      <c r="AJ135" s="337" t="e">
        <f t="shared" ref="AJ135:AJ147" ca="1" si="66">AF135-AF134</f>
        <v>#VALUE!</v>
      </c>
      <c r="AK135" s="341" t="e">
        <f t="shared" ref="AK135:AK147" ca="1" si="67">(AJ135*Y135)/2</f>
        <v>#VALUE!</v>
      </c>
      <c r="AL135" s="344" t="e">
        <f t="shared" ref="AL135:AL147" ca="1" si="68">AG135+R135</f>
        <v>#VALUE!</v>
      </c>
      <c r="AM135" s="337" t="e">
        <f t="shared" ref="AM135:AM147" ca="1" si="69">AL135/K134</f>
        <v>#VALUE!</v>
      </c>
      <c r="AN135" s="332" t="e">
        <f ca="1">SUM(AL$132:AL135)</f>
        <v>#VALUE!</v>
      </c>
      <c r="AO135" s="345" t="e">
        <f t="shared" ref="AO135:AO147" ca="1" si="70">BL135</f>
        <v>#VALUE!</v>
      </c>
      <c r="AP135" s="346" t="e">
        <f t="shared" ref="AP135:AP147" ca="1" si="71">(Z135*AF135*-1)+P135</f>
        <v>#VALUE!</v>
      </c>
      <c r="AQ135" s="347" t="e">
        <f t="shared" ref="AQ135:AQ147" ca="1" si="72">AP135/K134</f>
        <v>#VALUE!</v>
      </c>
      <c r="AX135" s="67" t="str">
        <f ca="1">[2]!YBHIST($I$128,$I135,J$25,"sec","")</f>
        <v>Error</v>
      </c>
      <c r="AY135" s="67" t="str">
        <f ca="1">[2]!YBPRICE($I$128,AX135&amp;"d","Market","AccruedInterest","Swap",$I135,"LMMSkew","","Model",100,"")</f>
        <v>E</v>
      </c>
      <c r="BA135" s="67" t="e">
        <f>#REF!</f>
        <v>#REF!</v>
      </c>
      <c r="BI135" s="517" t="e">
        <f t="shared" ca="1" si="47"/>
        <v>#VALUE!</v>
      </c>
      <c r="BJ135" s="517" t="e">
        <f ca="1">PRODUCT($BI$132:BI135)-1</f>
        <v>#VALUE!</v>
      </c>
      <c r="BK135" s="517" t="e">
        <f t="shared" ca="1" si="48"/>
        <v>#VALUE!</v>
      </c>
      <c r="BL135" s="517" t="e">
        <f ca="1">PRODUCT($BK$132:BK135)-1</f>
        <v>#VALUE!</v>
      </c>
    </row>
    <row r="136" spans="1:64" ht="14.25" customHeight="1">
      <c r="C136" s="222" t="e">
        <f t="shared" ca="1" si="43"/>
        <v>#VALUE!</v>
      </c>
      <c r="D136" s="70" t="e">
        <f t="shared" ca="1" si="44"/>
        <v>#VALUE!</v>
      </c>
      <c r="E136" s="70" t="e">
        <f t="shared" ca="1" si="45"/>
        <v>#VALUE!</v>
      </c>
      <c r="F136" s="70" t="e">
        <f t="shared" ca="1" si="45"/>
        <v>#VALUE!</v>
      </c>
      <c r="G136" s="70" t="str">
        <f t="shared" si="46"/>
        <v>FNMA3.0-TBA-GEN</v>
      </c>
      <c r="I136" s="133" t="str">
        <f ca="1">[2]!YBWORKDAY(EDATE(Base_Date, BA136), -1, "USD")</f>
        <v>Error</v>
      </c>
      <c r="J136" s="331" t="str">
        <f t="shared" ca="1" si="52"/>
        <v>Error</v>
      </c>
      <c r="K136" s="332" t="e">
        <f t="shared" ca="1" si="53"/>
        <v>#VALUE!</v>
      </c>
      <c r="L136" s="332" t="e">
        <f t="shared" ca="1" si="57"/>
        <v>#VALUE!</v>
      </c>
      <c r="M136" s="333" t="str">
        <f ca="1">[2]!YBHIST($I$128,$I136,"LMMOAS","sec")</f>
        <v>Error</v>
      </c>
      <c r="N136" s="334" t="str">
        <f ca="1">[2]!YBHIST($I$128,$I135,M$25,"sec","")</f>
        <v>Error</v>
      </c>
      <c r="O136" s="335" t="str">
        <f ca="1">[2]!YBHIST("1 Month LIBOR",I136,"Yield","bmk","")</f>
        <v>Error</v>
      </c>
      <c r="P136" s="332" t="e">
        <f t="shared" ca="1" si="58"/>
        <v>#VALUE!</v>
      </c>
      <c r="Q136" s="336" t="str">
        <f ca="1">[2]!YBSCEN($I$128,$J135&amp;"d","Market",O$25,"Swap",$I135,"LMMSkew","","Model",100,0,29,"Gradual","ParShift|N",0,"Annualized ROR",O135,100,"",,,,"Default",,,,"Default",,)</f>
        <v>E</v>
      </c>
      <c r="R136" s="332" t="e">
        <f t="shared" ca="1" si="59"/>
        <v>#VALUE!</v>
      </c>
      <c r="S136" s="337" t="e">
        <f t="shared" ca="1" si="60"/>
        <v>#VALUE!</v>
      </c>
      <c r="T136" s="332" t="e">
        <f ca="1">SUM(R$132:R136)</f>
        <v>#VALUE!</v>
      </c>
      <c r="U136" s="337" t="e">
        <f t="shared" ca="1" si="61"/>
        <v>#VALUE!</v>
      </c>
      <c r="V136" s="338" t="e">
        <f ca="1">VLOOKUP($I136, 'Barcap OAD'!$A:$Y, $F$128, FALSE)</f>
        <v>#N/A</v>
      </c>
      <c r="W136" s="339" t="e">
        <f t="shared" ca="1" si="54"/>
        <v>#VALUE!</v>
      </c>
      <c r="X136" s="340" t="e">
        <f ca="1">[2]!YBHIST($E136,$I136,X$25,"sec","")</f>
        <v>#VALUE!</v>
      </c>
      <c r="Y136" s="332" t="e">
        <f t="shared" ca="1" si="49"/>
        <v>#VALUE!</v>
      </c>
      <c r="Z136" s="336" t="e">
        <f t="shared" ca="1" si="50"/>
        <v>#VALUE!</v>
      </c>
      <c r="AA136" s="336" t="e">
        <f ca="1">[2]!YBHIST($F136,$I136,X$25,"sec","")</f>
        <v>#VALUE!</v>
      </c>
      <c r="AB136" s="336" t="e">
        <f t="shared" ca="1" si="55"/>
        <v>#VALUE!</v>
      </c>
      <c r="AC136" s="341" t="e">
        <f t="shared" ca="1" si="62"/>
        <v>#VALUE!</v>
      </c>
      <c r="AD136" s="342" t="e">
        <f ca="1">VLOOKUP($I136, 'Barcap OAD'!$A:$S, $F$26, FALSE)</f>
        <v>#N/A</v>
      </c>
      <c r="AE136" s="339" t="e">
        <f t="shared" ca="1" si="51"/>
        <v>#VALUE!</v>
      </c>
      <c r="AF136" s="343" t="e">
        <f t="shared" ca="1" si="56"/>
        <v>#VALUE!</v>
      </c>
      <c r="AG136" s="332" t="e">
        <f t="shared" ca="1" si="63"/>
        <v>#VALUE!</v>
      </c>
      <c r="AH136" s="337" t="e">
        <f t="shared" ca="1" si="64"/>
        <v>#VALUE!</v>
      </c>
      <c r="AI136" s="332" t="e">
        <f t="shared" ca="1" si="65"/>
        <v>#VALUE!</v>
      </c>
      <c r="AJ136" s="337" t="e">
        <f t="shared" ca="1" si="66"/>
        <v>#VALUE!</v>
      </c>
      <c r="AK136" s="341" t="e">
        <f t="shared" ca="1" si="67"/>
        <v>#VALUE!</v>
      </c>
      <c r="AL136" s="344" t="e">
        <f t="shared" ca="1" si="68"/>
        <v>#VALUE!</v>
      </c>
      <c r="AM136" s="337" t="e">
        <f t="shared" ca="1" si="69"/>
        <v>#VALUE!</v>
      </c>
      <c r="AN136" s="332" t="e">
        <f ca="1">SUM(AL$132:AL136)</f>
        <v>#VALUE!</v>
      </c>
      <c r="AO136" s="345" t="e">
        <f t="shared" ca="1" si="70"/>
        <v>#VALUE!</v>
      </c>
      <c r="AP136" s="346" t="e">
        <f t="shared" ca="1" si="71"/>
        <v>#VALUE!</v>
      </c>
      <c r="AQ136" s="347" t="e">
        <f t="shared" ca="1" si="72"/>
        <v>#VALUE!</v>
      </c>
      <c r="AX136" s="67" t="str">
        <f ca="1">[2]!YBHIST($I$128,$I136,J$25,"sec","")</f>
        <v>Error</v>
      </c>
      <c r="AY136" s="67" t="str">
        <f ca="1">[2]!YBPRICE($I$128,AX136&amp;"d","Market","AccruedInterest","Swap",$I136,"LMMSkew","","Model",100,"")</f>
        <v>E</v>
      </c>
      <c r="BA136" s="67" t="e">
        <f>#REF!</f>
        <v>#REF!</v>
      </c>
      <c r="BI136" s="517" t="e">
        <f t="shared" ca="1" si="47"/>
        <v>#VALUE!</v>
      </c>
      <c r="BJ136" s="517" t="e">
        <f ca="1">PRODUCT($BI$132:BI136)-1</f>
        <v>#VALUE!</v>
      </c>
      <c r="BK136" s="517" t="e">
        <f t="shared" ca="1" si="48"/>
        <v>#VALUE!</v>
      </c>
      <c r="BL136" s="517" t="e">
        <f ca="1">PRODUCT($BK$132:BK136)-1</f>
        <v>#VALUE!</v>
      </c>
    </row>
    <row r="137" spans="1:64" ht="14.25" customHeight="1">
      <c r="C137" s="222" t="e">
        <f t="shared" ca="1" si="43"/>
        <v>#VALUE!</v>
      </c>
      <c r="D137" s="70" t="e">
        <f t="shared" ca="1" si="44"/>
        <v>#VALUE!</v>
      </c>
      <c r="E137" s="70" t="e">
        <f t="shared" ca="1" si="45"/>
        <v>#VALUE!</v>
      </c>
      <c r="F137" s="70" t="e">
        <f t="shared" ca="1" si="45"/>
        <v>#VALUE!</v>
      </c>
      <c r="G137" s="70" t="str">
        <f t="shared" si="46"/>
        <v>FNMA3.0-TBA-GEN</v>
      </c>
      <c r="I137" s="133" t="str">
        <f ca="1">[2]!YBWORKDAY(EDATE(Base_Date, BA137), -1, "USD")</f>
        <v>Error</v>
      </c>
      <c r="J137" s="331" t="str">
        <f t="shared" ca="1" si="52"/>
        <v>Error</v>
      </c>
      <c r="K137" s="332" t="e">
        <f t="shared" ca="1" si="53"/>
        <v>#VALUE!</v>
      </c>
      <c r="L137" s="332" t="e">
        <f t="shared" ca="1" si="57"/>
        <v>#VALUE!</v>
      </c>
      <c r="M137" s="333" t="str">
        <f ca="1">[2]!YBHIST($I$128,$I137,"LMMOAS","sec")</f>
        <v>Error</v>
      </c>
      <c r="N137" s="334" t="str">
        <f ca="1">[2]!YBHIST($I$128,$I136,M$25,"sec","")</f>
        <v>Error</v>
      </c>
      <c r="O137" s="335" t="str">
        <f ca="1">[2]!YBHIST("1 Month LIBOR",I137,"Yield","bmk","")</f>
        <v>Error</v>
      </c>
      <c r="P137" s="332" t="e">
        <f t="shared" ca="1" si="58"/>
        <v>#VALUE!</v>
      </c>
      <c r="Q137" s="336" t="str">
        <f ca="1">[2]!YBSCEN($I$128,$J136&amp;"d","Market",O$25,"Swap",$I136,"LMMSkew","","Model",100,0,29,"Gradual","ParShift|N",0,"Annualized ROR",O136,100,"",,,,"Default",,,,"Default",,)</f>
        <v>E</v>
      </c>
      <c r="R137" s="332" t="e">
        <f t="shared" ca="1" si="59"/>
        <v>#VALUE!</v>
      </c>
      <c r="S137" s="337" t="e">
        <f t="shared" ca="1" si="60"/>
        <v>#VALUE!</v>
      </c>
      <c r="T137" s="332" t="e">
        <f ca="1">SUM(R$132:R137)</f>
        <v>#VALUE!</v>
      </c>
      <c r="U137" s="337" t="e">
        <f t="shared" ca="1" si="61"/>
        <v>#VALUE!</v>
      </c>
      <c r="V137" s="338" t="e">
        <f ca="1">VLOOKUP($I137, 'Barcap OAD'!$A:$Y, $F$128, FALSE)</f>
        <v>#N/A</v>
      </c>
      <c r="W137" s="339" t="e">
        <f t="shared" ca="1" si="54"/>
        <v>#VALUE!</v>
      </c>
      <c r="X137" s="340" t="e">
        <f ca="1">[2]!YBHIST($E137,$I137,X$25,"sec","")</f>
        <v>#VALUE!</v>
      </c>
      <c r="Y137" s="332" t="e">
        <f t="shared" ca="1" si="49"/>
        <v>#VALUE!</v>
      </c>
      <c r="Z137" s="336" t="e">
        <f t="shared" ca="1" si="50"/>
        <v>#VALUE!</v>
      </c>
      <c r="AA137" s="336" t="e">
        <f ca="1">[2]!YBHIST($F137,$I137,X$25,"sec","")</f>
        <v>#VALUE!</v>
      </c>
      <c r="AB137" s="336" t="e">
        <f t="shared" ca="1" si="55"/>
        <v>#VALUE!</v>
      </c>
      <c r="AC137" s="341" t="e">
        <f t="shared" ca="1" si="62"/>
        <v>#VALUE!</v>
      </c>
      <c r="AD137" s="342" t="e">
        <f ca="1">VLOOKUP($I137, 'Barcap OAD'!$A:$S, $F$26, FALSE)</f>
        <v>#N/A</v>
      </c>
      <c r="AE137" s="339" t="e">
        <f t="shared" ca="1" si="51"/>
        <v>#VALUE!</v>
      </c>
      <c r="AF137" s="343" t="e">
        <f t="shared" ca="1" si="56"/>
        <v>#VALUE!</v>
      </c>
      <c r="AG137" s="332" t="e">
        <f t="shared" ca="1" si="63"/>
        <v>#VALUE!</v>
      </c>
      <c r="AH137" s="337" t="e">
        <f t="shared" ca="1" si="64"/>
        <v>#VALUE!</v>
      </c>
      <c r="AI137" s="332" t="e">
        <f t="shared" ca="1" si="65"/>
        <v>#VALUE!</v>
      </c>
      <c r="AJ137" s="337" t="e">
        <f t="shared" ca="1" si="66"/>
        <v>#VALUE!</v>
      </c>
      <c r="AK137" s="341" t="e">
        <f t="shared" ca="1" si="67"/>
        <v>#VALUE!</v>
      </c>
      <c r="AL137" s="344" t="e">
        <f t="shared" ca="1" si="68"/>
        <v>#VALUE!</v>
      </c>
      <c r="AM137" s="337" t="e">
        <f t="shared" ca="1" si="69"/>
        <v>#VALUE!</v>
      </c>
      <c r="AN137" s="332" t="e">
        <f ca="1">SUM(AL$132:AL137)</f>
        <v>#VALUE!</v>
      </c>
      <c r="AO137" s="345" t="e">
        <f t="shared" ca="1" si="70"/>
        <v>#VALUE!</v>
      </c>
      <c r="AP137" s="346" t="e">
        <f t="shared" ca="1" si="71"/>
        <v>#VALUE!</v>
      </c>
      <c r="AQ137" s="347" t="e">
        <f t="shared" ca="1" si="72"/>
        <v>#VALUE!</v>
      </c>
      <c r="AX137" s="67" t="str">
        <f ca="1">[2]!YBHIST($I$128,$I137,J$25,"sec","")</f>
        <v>Error</v>
      </c>
      <c r="AY137" s="67" t="str">
        <f ca="1">[2]!YBPRICE($I$128,AX137&amp;"d","Market","AccruedInterest","Swap",$I137,"LMMSkew","","Model",100,"")</f>
        <v>E</v>
      </c>
      <c r="BA137" s="67" t="e">
        <f>#REF!</f>
        <v>#REF!</v>
      </c>
      <c r="BI137" s="517" t="e">
        <f t="shared" ca="1" si="47"/>
        <v>#VALUE!</v>
      </c>
      <c r="BJ137" s="517" t="e">
        <f ca="1">PRODUCT($BI$132:BI137)-1</f>
        <v>#VALUE!</v>
      </c>
      <c r="BK137" s="517" t="e">
        <f t="shared" ca="1" si="48"/>
        <v>#VALUE!</v>
      </c>
      <c r="BL137" s="517" t="e">
        <f ca="1">PRODUCT($BK$132:BK137)-1</f>
        <v>#VALUE!</v>
      </c>
    </row>
    <row r="138" spans="1:64" ht="14.25" customHeight="1">
      <c r="C138" s="222" t="e">
        <f t="shared" ca="1" si="43"/>
        <v>#VALUE!</v>
      </c>
      <c r="D138" s="70" t="e">
        <f t="shared" ca="1" si="44"/>
        <v>#VALUE!</v>
      </c>
      <c r="E138" s="70" t="e">
        <f t="shared" ca="1" si="45"/>
        <v>#VALUE!</v>
      </c>
      <c r="F138" s="70" t="e">
        <f t="shared" ca="1" si="45"/>
        <v>#VALUE!</v>
      </c>
      <c r="G138" s="70" t="str">
        <f t="shared" si="46"/>
        <v>FNMA3.0-TBA-GEN</v>
      </c>
      <c r="I138" s="133" t="str">
        <f ca="1">[2]!YBWORKDAY(EDATE(Base_Date, BA138), -1, "USD")</f>
        <v>Error</v>
      </c>
      <c r="J138" s="234" t="str">
        <f t="shared" ca="1" si="52"/>
        <v>Error</v>
      </c>
      <c r="K138" s="237" t="e">
        <f t="shared" ca="1" si="53"/>
        <v>#VALUE!</v>
      </c>
      <c r="L138" s="237" t="e">
        <f t="shared" ca="1" si="57"/>
        <v>#VALUE!</v>
      </c>
      <c r="M138" s="238" t="str">
        <f ca="1">[2]!YBHIST($I$128,$I138,"LMMOAS","sec")</f>
        <v>Error</v>
      </c>
      <c r="N138" s="239" t="str">
        <f ca="1">[2]!YBHIST($I$128,$I137,M$25,"sec","")</f>
        <v>Error</v>
      </c>
      <c r="O138" s="240" t="str">
        <f ca="1">[2]!YBHIST("1 Month LIBOR",I138,"Yield","bmk","")</f>
        <v>Error</v>
      </c>
      <c r="P138" s="237" t="e">
        <f t="shared" ca="1" si="58"/>
        <v>#VALUE!</v>
      </c>
      <c r="Q138" s="171" t="str">
        <f ca="1">[2]!YBSCEN($I$128,$J137&amp;"d","Market",O$25,"Swap",$I137,"LMMSkew","","Model",100,0,29,"Gradual","ParShift|N",0,"Annualized ROR",O137,100,"",,,,"Default",,,,"Default",,)</f>
        <v>E</v>
      </c>
      <c r="R138" s="237" t="e">
        <f t="shared" ca="1" si="59"/>
        <v>#VALUE!</v>
      </c>
      <c r="S138" s="241" t="e">
        <f t="shared" ca="1" si="60"/>
        <v>#VALUE!</v>
      </c>
      <c r="T138" s="237" t="e">
        <f ca="1">SUM(R$132:R138)</f>
        <v>#VALUE!</v>
      </c>
      <c r="U138" s="241" t="e">
        <f t="shared" ca="1" si="61"/>
        <v>#VALUE!</v>
      </c>
      <c r="V138" s="242" t="e">
        <f ca="1">VLOOKUP($I138, 'Barcap OAD'!$A:$Y, $F$128, FALSE)</f>
        <v>#N/A</v>
      </c>
      <c r="W138" s="243" t="e">
        <f t="shared" ca="1" si="54"/>
        <v>#VALUE!</v>
      </c>
      <c r="X138" s="244" t="e">
        <f ca="1">[2]!YBHIST($E138,$I138,X$25,"sec","")</f>
        <v>#VALUE!</v>
      </c>
      <c r="Y138" s="237" t="e">
        <f t="shared" ca="1" si="49"/>
        <v>#VALUE!</v>
      </c>
      <c r="Z138" s="171" t="e">
        <f t="shared" ca="1" si="50"/>
        <v>#VALUE!</v>
      </c>
      <c r="AA138" s="171" t="e">
        <f ca="1">[2]!YBHIST($F138,$I138,X$25,"sec","")</f>
        <v>#VALUE!</v>
      </c>
      <c r="AB138" s="171" t="e">
        <f t="shared" ca="1" si="55"/>
        <v>#VALUE!</v>
      </c>
      <c r="AC138" s="245" t="e">
        <f t="shared" ca="1" si="62"/>
        <v>#VALUE!</v>
      </c>
      <c r="AD138" s="246" t="e">
        <f ca="1">VLOOKUP($I138, 'Barcap OAD'!$A:$S, $F$26, FALSE)</f>
        <v>#N/A</v>
      </c>
      <c r="AE138" s="243" t="e">
        <f t="shared" ca="1" si="51"/>
        <v>#VALUE!</v>
      </c>
      <c r="AF138" s="247" t="e">
        <f t="shared" ca="1" si="56"/>
        <v>#VALUE!</v>
      </c>
      <c r="AG138" s="237" t="e">
        <f t="shared" ca="1" si="63"/>
        <v>#VALUE!</v>
      </c>
      <c r="AH138" s="241" t="e">
        <f t="shared" ca="1" si="64"/>
        <v>#VALUE!</v>
      </c>
      <c r="AI138" s="237" t="e">
        <f t="shared" ca="1" si="65"/>
        <v>#VALUE!</v>
      </c>
      <c r="AJ138" s="241" t="e">
        <f t="shared" ca="1" si="66"/>
        <v>#VALUE!</v>
      </c>
      <c r="AK138" s="245" t="e">
        <f t="shared" ca="1" si="67"/>
        <v>#VALUE!</v>
      </c>
      <c r="AL138" s="248" t="e">
        <f t="shared" ca="1" si="68"/>
        <v>#VALUE!</v>
      </c>
      <c r="AM138" s="241" t="e">
        <f t="shared" ca="1" si="69"/>
        <v>#VALUE!</v>
      </c>
      <c r="AN138" s="237" t="e">
        <f ca="1">SUM(AL$132:AL138)</f>
        <v>#VALUE!</v>
      </c>
      <c r="AO138" s="203" t="e">
        <f t="shared" ca="1" si="70"/>
        <v>#VALUE!</v>
      </c>
      <c r="AP138" s="249" t="e">
        <f t="shared" ca="1" si="71"/>
        <v>#VALUE!</v>
      </c>
      <c r="AQ138" s="250" t="e">
        <f t="shared" ca="1" si="72"/>
        <v>#VALUE!</v>
      </c>
      <c r="AX138" s="67" t="str">
        <f ca="1">[2]!YBHIST($I$128,$I138,J$25,"sec","")</f>
        <v>Error</v>
      </c>
      <c r="AY138" s="67" t="str">
        <f ca="1">[2]!YBPRICE($I$128,AX138&amp;"d","Market","AccruedInterest","Swap",$I138,"LMMSkew","","Model",100,"")</f>
        <v>E</v>
      </c>
      <c r="BA138" s="67" t="e">
        <f>#REF!</f>
        <v>#REF!</v>
      </c>
      <c r="BI138" s="517" t="e">
        <f t="shared" ca="1" si="47"/>
        <v>#VALUE!</v>
      </c>
      <c r="BJ138" s="517" t="e">
        <f ca="1">PRODUCT($BI$132:BI138)-1</f>
        <v>#VALUE!</v>
      </c>
      <c r="BK138" s="517" t="e">
        <f t="shared" ca="1" si="48"/>
        <v>#VALUE!</v>
      </c>
      <c r="BL138" s="517" t="e">
        <f ca="1">PRODUCT($BK$132:BK138)-1</f>
        <v>#VALUE!</v>
      </c>
    </row>
    <row r="139" spans="1:64" ht="14.25" customHeight="1">
      <c r="C139" s="222" t="e">
        <f t="shared" ca="1" si="43"/>
        <v>#VALUE!</v>
      </c>
      <c r="D139" s="70" t="e">
        <f t="shared" ca="1" si="44"/>
        <v>#VALUE!</v>
      </c>
      <c r="E139" s="70" t="e">
        <f t="shared" ca="1" si="45"/>
        <v>#VALUE!</v>
      </c>
      <c r="F139" s="70" t="e">
        <f t="shared" ca="1" si="45"/>
        <v>#VALUE!</v>
      </c>
      <c r="G139" s="70" t="str">
        <f t="shared" si="46"/>
        <v>FNMA3.0-TBA-GEN</v>
      </c>
      <c r="I139" s="133" t="str">
        <f ca="1">[2]!YBWORKDAY(EDATE(Base_Date, BA139), -1, "USD")</f>
        <v>Error</v>
      </c>
      <c r="J139" s="234" t="str">
        <f t="shared" ca="1" si="52"/>
        <v>Error</v>
      </c>
      <c r="K139" s="237" t="e">
        <f t="shared" ca="1" si="53"/>
        <v>#VALUE!</v>
      </c>
      <c r="L139" s="237" t="e">
        <f t="shared" ca="1" si="57"/>
        <v>#VALUE!</v>
      </c>
      <c r="M139" s="238" t="str">
        <f ca="1">[2]!YBHIST($I$128,$I139,"LMMOAS","sec")</f>
        <v>Error</v>
      </c>
      <c r="N139" s="239" t="str">
        <f ca="1">[2]!YBHIST($I$128,$I138,M$25,"sec","")</f>
        <v>Error</v>
      </c>
      <c r="O139" s="240" t="str">
        <f ca="1">[2]!YBHIST("1 Month LIBOR",I139,"Yield","bmk","")</f>
        <v>Error</v>
      </c>
      <c r="P139" s="237" t="e">
        <f t="shared" ca="1" si="58"/>
        <v>#VALUE!</v>
      </c>
      <c r="Q139" s="171" t="str">
        <f ca="1">[2]!YBSCEN($I$128,$J138&amp;"d","Market",O$25,"Swap",$I138,"LMMSkew","","Model",100,0,29,"Gradual","ParShift|N",0,"Annualized ROR",O138,100,"",,,,"Default",,,,"Default",,)</f>
        <v>E</v>
      </c>
      <c r="R139" s="237" t="e">
        <f t="shared" ca="1" si="59"/>
        <v>#VALUE!</v>
      </c>
      <c r="S139" s="241" t="e">
        <f t="shared" ca="1" si="60"/>
        <v>#VALUE!</v>
      </c>
      <c r="T139" s="237" t="e">
        <f ca="1">SUM(R$132:R139)</f>
        <v>#VALUE!</v>
      </c>
      <c r="U139" s="241" t="e">
        <f t="shared" ca="1" si="61"/>
        <v>#VALUE!</v>
      </c>
      <c r="V139" s="242" t="e">
        <f ca="1">VLOOKUP($I139, 'Barcap OAD'!$A:$Y, $F$128, FALSE)</f>
        <v>#N/A</v>
      </c>
      <c r="W139" s="243" t="e">
        <f t="shared" ca="1" si="54"/>
        <v>#VALUE!</v>
      </c>
      <c r="X139" s="244" t="e">
        <f ca="1">[2]!YBHIST($E139,$I139,X$25,"sec","")</f>
        <v>#VALUE!</v>
      </c>
      <c r="Y139" s="237" t="e">
        <f t="shared" ca="1" si="49"/>
        <v>#VALUE!</v>
      </c>
      <c r="Z139" s="171" t="e">
        <f t="shared" ca="1" si="50"/>
        <v>#VALUE!</v>
      </c>
      <c r="AA139" s="171" t="e">
        <f ca="1">[2]!YBHIST($F139,$I139,X$25,"sec","")</f>
        <v>#VALUE!</v>
      </c>
      <c r="AB139" s="171" t="e">
        <f t="shared" ca="1" si="55"/>
        <v>#VALUE!</v>
      </c>
      <c r="AC139" s="245" t="e">
        <f t="shared" ca="1" si="62"/>
        <v>#VALUE!</v>
      </c>
      <c r="AD139" s="246" t="e">
        <f ca="1">VLOOKUP($I139, 'Barcap OAD'!$A:$S, $F$26, FALSE)</f>
        <v>#N/A</v>
      </c>
      <c r="AE139" s="243" t="e">
        <f t="shared" ca="1" si="51"/>
        <v>#VALUE!</v>
      </c>
      <c r="AF139" s="247" t="e">
        <f t="shared" ca="1" si="56"/>
        <v>#VALUE!</v>
      </c>
      <c r="AG139" s="237" t="e">
        <f t="shared" ca="1" si="63"/>
        <v>#VALUE!</v>
      </c>
      <c r="AH139" s="241" t="e">
        <f t="shared" ca="1" si="64"/>
        <v>#VALUE!</v>
      </c>
      <c r="AI139" s="237" t="e">
        <f t="shared" ca="1" si="65"/>
        <v>#VALUE!</v>
      </c>
      <c r="AJ139" s="241" t="e">
        <f t="shared" ca="1" si="66"/>
        <v>#VALUE!</v>
      </c>
      <c r="AK139" s="245" t="e">
        <f t="shared" ca="1" si="67"/>
        <v>#VALUE!</v>
      </c>
      <c r="AL139" s="248" t="e">
        <f t="shared" ca="1" si="68"/>
        <v>#VALUE!</v>
      </c>
      <c r="AM139" s="241" t="e">
        <f t="shared" ca="1" si="69"/>
        <v>#VALUE!</v>
      </c>
      <c r="AN139" s="237" t="e">
        <f ca="1">SUM(AL$132:AL139)</f>
        <v>#VALUE!</v>
      </c>
      <c r="AO139" s="203" t="e">
        <f t="shared" ca="1" si="70"/>
        <v>#VALUE!</v>
      </c>
      <c r="AP139" s="249" t="e">
        <f t="shared" ca="1" si="71"/>
        <v>#VALUE!</v>
      </c>
      <c r="AQ139" s="250" t="e">
        <f t="shared" ca="1" si="72"/>
        <v>#VALUE!</v>
      </c>
      <c r="AX139" s="67" t="str">
        <f ca="1">[2]!YBHIST($I$128,$I139,J$25,"sec","")</f>
        <v>Error</v>
      </c>
      <c r="AY139" s="67" t="e">
        <f t="shared" ref="AY138:AY147" ca="1" si="73">[3]!YBPRICE($I$128,AX139&amp;"d","Market","AccruedInterest","Swap",$I139,"LMMSkew","","Model",100,"")</f>
        <v>#NAME?</v>
      </c>
      <c r="BA139" s="67" t="e">
        <f>#REF!</f>
        <v>#REF!</v>
      </c>
      <c r="BI139" s="517" t="e">
        <f t="shared" ca="1" si="47"/>
        <v>#VALUE!</v>
      </c>
      <c r="BJ139" s="517" t="e">
        <f ca="1">PRODUCT($BI$132:BI139)-1</f>
        <v>#VALUE!</v>
      </c>
      <c r="BK139" s="517" t="e">
        <f t="shared" ca="1" si="48"/>
        <v>#VALUE!</v>
      </c>
      <c r="BL139" s="517" t="e">
        <f ca="1">PRODUCT($BK$132:BK139)-1</f>
        <v>#VALUE!</v>
      </c>
    </row>
    <row r="140" spans="1:64" ht="14.25" customHeight="1">
      <c r="C140" s="222" t="e">
        <f t="shared" ca="1" si="43"/>
        <v>#VALUE!</v>
      </c>
      <c r="D140" s="70" t="e">
        <f t="shared" ca="1" si="44"/>
        <v>#VALUE!</v>
      </c>
      <c r="E140" s="70" t="e">
        <f t="shared" ca="1" si="45"/>
        <v>#VALUE!</v>
      </c>
      <c r="F140" s="70" t="e">
        <f t="shared" ca="1" si="45"/>
        <v>#VALUE!</v>
      </c>
      <c r="G140" s="70" t="str">
        <f t="shared" si="46"/>
        <v>FNMA3.0-TBA-GEN</v>
      </c>
      <c r="I140" s="133" t="str">
        <f ca="1">[2]!YBWORKDAY(EDATE(Base_Date, BA140), -1, "USD")</f>
        <v>Error</v>
      </c>
      <c r="J140" s="234" t="str">
        <f t="shared" ca="1" si="52"/>
        <v>Error</v>
      </c>
      <c r="K140" s="237" t="e">
        <f t="shared" ca="1" si="53"/>
        <v>#VALUE!</v>
      </c>
      <c r="L140" s="237" t="e">
        <f t="shared" ca="1" si="57"/>
        <v>#VALUE!</v>
      </c>
      <c r="M140" s="238" t="str">
        <f ca="1">[2]!YBHIST($I$128,$I140,"LMMOAS","sec")</f>
        <v>Error</v>
      </c>
      <c r="N140" s="239" t="str">
        <f ca="1">[2]!YBHIST($I$128,$I139,M$25,"sec","")</f>
        <v>Error</v>
      </c>
      <c r="O140" s="240" t="str">
        <f ca="1">[2]!YBHIST("1 Month LIBOR",I140,"Yield","bmk","")</f>
        <v>Error</v>
      </c>
      <c r="P140" s="237" t="e">
        <f t="shared" ca="1" si="58"/>
        <v>#VALUE!</v>
      </c>
      <c r="Q140" s="171" t="str">
        <f ca="1">[2]!YBSCEN($I$128,$J139&amp;"d","Market",O$25,"Swap",$I139,"LMMSkew","","Model",100,0,29,"Gradual","ParShift|N",0,"Annualized ROR",O139,100,"",,,,"Default",,,,"Default",,)</f>
        <v>E</v>
      </c>
      <c r="R140" s="237" t="e">
        <f t="shared" ca="1" si="59"/>
        <v>#VALUE!</v>
      </c>
      <c r="S140" s="241" t="e">
        <f t="shared" ca="1" si="60"/>
        <v>#VALUE!</v>
      </c>
      <c r="T140" s="237" t="e">
        <f ca="1">SUM(R$132:R140)</f>
        <v>#VALUE!</v>
      </c>
      <c r="U140" s="241" t="e">
        <f t="shared" ca="1" si="61"/>
        <v>#VALUE!</v>
      </c>
      <c r="V140" s="242" t="e">
        <f ca="1">VLOOKUP($I140, 'Barcap OAD'!$A:$Y, $F$128, FALSE)</f>
        <v>#N/A</v>
      </c>
      <c r="W140" s="243" t="e">
        <f t="shared" ca="1" si="54"/>
        <v>#VALUE!</v>
      </c>
      <c r="X140" s="244" t="e">
        <f ca="1">[2]!YBHIST($E140,$I140,X$25,"sec","")</f>
        <v>#VALUE!</v>
      </c>
      <c r="Y140" s="237" t="e">
        <f t="shared" ca="1" si="49"/>
        <v>#VALUE!</v>
      </c>
      <c r="Z140" s="171" t="e">
        <f t="shared" ca="1" si="50"/>
        <v>#VALUE!</v>
      </c>
      <c r="AA140" s="171" t="e">
        <f ca="1">[2]!YBHIST($F140,$I140,X$25,"sec","")</f>
        <v>#VALUE!</v>
      </c>
      <c r="AB140" s="171" t="e">
        <f t="shared" ca="1" si="55"/>
        <v>#VALUE!</v>
      </c>
      <c r="AC140" s="245" t="e">
        <f t="shared" ca="1" si="62"/>
        <v>#VALUE!</v>
      </c>
      <c r="AD140" s="246" t="e">
        <f ca="1">VLOOKUP($I140, 'Barcap OAD'!$A:$S, $F$26, FALSE)</f>
        <v>#N/A</v>
      </c>
      <c r="AE140" s="243" t="e">
        <f t="shared" ca="1" si="51"/>
        <v>#VALUE!</v>
      </c>
      <c r="AF140" s="247" t="e">
        <f t="shared" ca="1" si="56"/>
        <v>#VALUE!</v>
      </c>
      <c r="AG140" s="237" t="e">
        <f t="shared" ca="1" si="63"/>
        <v>#VALUE!</v>
      </c>
      <c r="AH140" s="241" t="e">
        <f t="shared" ca="1" si="64"/>
        <v>#VALUE!</v>
      </c>
      <c r="AI140" s="237" t="e">
        <f t="shared" ca="1" si="65"/>
        <v>#VALUE!</v>
      </c>
      <c r="AJ140" s="241" t="e">
        <f t="shared" ca="1" si="66"/>
        <v>#VALUE!</v>
      </c>
      <c r="AK140" s="245" t="e">
        <f t="shared" ca="1" si="67"/>
        <v>#VALUE!</v>
      </c>
      <c r="AL140" s="248" t="e">
        <f t="shared" ca="1" si="68"/>
        <v>#VALUE!</v>
      </c>
      <c r="AM140" s="241" t="e">
        <f t="shared" ca="1" si="69"/>
        <v>#VALUE!</v>
      </c>
      <c r="AN140" s="237" t="e">
        <f ca="1">SUM(AL$132:AL140)</f>
        <v>#VALUE!</v>
      </c>
      <c r="AO140" s="203" t="e">
        <f t="shared" ca="1" si="70"/>
        <v>#VALUE!</v>
      </c>
      <c r="AP140" s="249" t="e">
        <f t="shared" ca="1" si="71"/>
        <v>#VALUE!</v>
      </c>
      <c r="AQ140" s="250" t="e">
        <f t="shared" ca="1" si="72"/>
        <v>#VALUE!</v>
      </c>
      <c r="AX140" s="67" t="str">
        <f ca="1">[2]!YBHIST($I$128,$I140,J$25,"sec","")</f>
        <v>Error</v>
      </c>
      <c r="AY140" s="67" t="e">
        <f t="shared" ca="1" si="73"/>
        <v>#NAME?</v>
      </c>
      <c r="BA140" s="67" t="e">
        <f>#REF!</f>
        <v>#REF!</v>
      </c>
      <c r="BI140" s="517" t="e">
        <f t="shared" ca="1" si="47"/>
        <v>#VALUE!</v>
      </c>
      <c r="BJ140" s="517" t="e">
        <f ca="1">PRODUCT($BI$132:BI140)-1</f>
        <v>#VALUE!</v>
      </c>
      <c r="BK140" s="517" t="e">
        <f t="shared" ca="1" si="48"/>
        <v>#VALUE!</v>
      </c>
      <c r="BL140" s="517" t="e">
        <f ca="1">PRODUCT($BK$132:BK140)-1</f>
        <v>#VALUE!</v>
      </c>
    </row>
    <row r="141" spans="1:64" ht="14.25" customHeight="1">
      <c r="C141" s="222" t="e">
        <f t="shared" ca="1" si="43"/>
        <v>#VALUE!</v>
      </c>
      <c r="D141" s="70" t="e">
        <f t="shared" ca="1" si="44"/>
        <v>#VALUE!</v>
      </c>
      <c r="E141" s="70" t="e">
        <f t="shared" ca="1" si="45"/>
        <v>#VALUE!</v>
      </c>
      <c r="F141" s="70" t="e">
        <f t="shared" ca="1" si="45"/>
        <v>#VALUE!</v>
      </c>
      <c r="G141" s="70" t="str">
        <f t="shared" si="46"/>
        <v>FNMA3.0-TBA-GEN</v>
      </c>
      <c r="I141" s="133" t="str">
        <f ca="1">[2]!YBWORKDAY(EDATE(Base_Date, BA141), -1, "USD")</f>
        <v>Error</v>
      </c>
      <c r="J141" s="234" t="str">
        <f t="shared" ca="1" si="52"/>
        <v>Error</v>
      </c>
      <c r="K141" s="237" t="e">
        <f t="shared" ca="1" si="53"/>
        <v>#VALUE!</v>
      </c>
      <c r="L141" s="237" t="e">
        <f t="shared" ca="1" si="57"/>
        <v>#VALUE!</v>
      </c>
      <c r="M141" s="238" t="e">
        <f t="shared" ref="M140:M147" ca="1" si="74">[3]!YBHIST($I$128,$I141,"LMMOAS","sec")</f>
        <v>#NAME?</v>
      </c>
      <c r="N141" s="239" t="str">
        <f ca="1">[2]!YBHIST($I$128,$I140,M$25,"sec","")</f>
        <v>Error</v>
      </c>
      <c r="O141" s="240" t="str">
        <f ca="1">[2]!YBHIST("1 Month LIBOR",I141,"Yield","bmk","")</f>
        <v>Error</v>
      </c>
      <c r="P141" s="237" t="e">
        <f t="shared" ca="1" si="58"/>
        <v>#VALUE!</v>
      </c>
      <c r="Q141" s="171" t="str">
        <f ca="1">[2]!YBSCEN($I$128,$J140&amp;"d","Market",O$25,"Swap",$I140,"LMMSkew","","Model",100,0,29,"Gradual","ParShift|N",0,"Annualized ROR",O140,100,"",,,,"Default",,,,"Default",,)</f>
        <v>E</v>
      </c>
      <c r="R141" s="237" t="e">
        <f t="shared" ca="1" si="59"/>
        <v>#VALUE!</v>
      </c>
      <c r="S141" s="241" t="e">
        <f t="shared" ca="1" si="60"/>
        <v>#VALUE!</v>
      </c>
      <c r="T141" s="237" t="e">
        <f ca="1">SUM(R$132:R141)</f>
        <v>#VALUE!</v>
      </c>
      <c r="U141" s="241" t="e">
        <f t="shared" ca="1" si="61"/>
        <v>#VALUE!</v>
      </c>
      <c r="V141" s="242" t="e">
        <f ca="1">VLOOKUP($I141, 'Barcap OAD'!$A:$Y, $F$128, FALSE)</f>
        <v>#N/A</v>
      </c>
      <c r="W141" s="243" t="e">
        <f t="shared" ca="1" si="54"/>
        <v>#VALUE!</v>
      </c>
      <c r="X141" s="244" t="e">
        <f ca="1">[2]!YBHIST($E141,$I141,X$25,"sec","")</f>
        <v>#VALUE!</v>
      </c>
      <c r="Y141" s="237" t="e">
        <f t="shared" ca="1" si="49"/>
        <v>#VALUE!</v>
      </c>
      <c r="Z141" s="171" t="e">
        <f t="shared" ca="1" si="50"/>
        <v>#VALUE!</v>
      </c>
      <c r="AA141" s="171" t="e">
        <f ca="1">[2]!YBHIST($F141,$I141,X$25,"sec","")</f>
        <v>#VALUE!</v>
      </c>
      <c r="AB141" s="171" t="e">
        <f t="shared" ca="1" si="55"/>
        <v>#VALUE!</v>
      </c>
      <c r="AC141" s="245" t="e">
        <f t="shared" ca="1" si="62"/>
        <v>#VALUE!</v>
      </c>
      <c r="AD141" s="246" t="e">
        <f ca="1">VLOOKUP($I141, 'Barcap OAD'!$A:$S, $F$26, FALSE)</f>
        <v>#N/A</v>
      </c>
      <c r="AE141" s="243" t="e">
        <f t="shared" ca="1" si="51"/>
        <v>#VALUE!</v>
      </c>
      <c r="AF141" s="247" t="e">
        <f t="shared" ca="1" si="56"/>
        <v>#VALUE!</v>
      </c>
      <c r="AG141" s="237" t="e">
        <f t="shared" ca="1" si="63"/>
        <v>#VALUE!</v>
      </c>
      <c r="AH141" s="241" t="e">
        <f t="shared" ca="1" si="64"/>
        <v>#VALUE!</v>
      </c>
      <c r="AI141" s="237" t="e">
        <f t="shared" ca="1" si="65"/>
        <v>#VALUE!</v>
      </c>
      <c r="AJ141" s="241" t="e">
        <f t="shared" ca="1" si="66"/>
        <v>#VALUE!</v>
      </c>
      <c r="AK141" s="245" t="e">
        <f t="shared" ca="1" si="67"/>
        <v>#VALUE!</v>
      </c>
      <c r="AL141" s="248" t="e">
        <f t="shared" ca="1" si="68"/>
        <v>#VALUE!</v>
      </c>
      <c r="AM141" s="241" t="e">
        <f t="shared" ca="1" si="69"/>
        <v>#VALUE!</v>
      </c>
      <c r="AN141" s="237" t="e">
        <f ca="1">SUM(AL$132:AL141)</f>
        <v>#VALUE!</v>
      </c>
      <c r="AO141" s="203" t="e">
        <f t="shared" ca="1" si="70"/>
        <v>#VALUE!</v>
      </c>
      <c r="AP141" s="249" t="e">
        <f t="shared" ca="1" si="71"/>
        <v>#VALUE!</v>
      </c>
      <c r="AQ141" s="250" t="e">
        <f t="shared" ca="1" si="72"/>
        <v>#VALUE!</v>
      </c>
      <c r="AX141" s="67" t="str">
        <f ca="1">[2]!YBHIST($I$128,$I141,J$25,"sec","")</f>
        <v>Error</v>
      </c>
      <c r="AY141" s="67" t="e">
        <f t="shared" ca="1" si="73"/>
        <v>#NAME?</v>
      </c>
      <c r="BA141" s="67" t="e">
        <f>#REF!</f>
        <v>#REF!</v>
      </c>
      <c r="BI141" s="517" t="e">
        <f t="shared" ca="1" si="47"/>
        <v>#VALUE!</v>
      </c>
      <c r="BJ141" s="517" t="e">
        <f ca="1">PRODUCT($BI$132:BI141)-1</f>
        <v>#VALUE!</v>
      </c>
      <c r="BK141" s="517" t="e">
        <f t="shared" ca="1" si="48"/>
        <v>#VALUE!</v>
      </c>
      <c r="BL141" s="517" t="e">
        <f ca="1">PRODUCT($BK$132:BK141)-1</f>
        <v>#VALUE!</v>
      </c>
    </row>
    <row r="142" spans="1:64" ht="14.25" customHeight="1">
      <c r="C142" s="222" t="e">
        <f t="shared" ca="1" si="43"/>
        <v>#VALUE!</v>
      </c>
      <c r="D142" s="70" t="e">
        <f t="shared" ca="1" si="44"/>
        <v>#VALUE!</v>
      </c>
      <c r="E142" s="70" t="e">
        <f t="shared" ca="1" si="45"/>
        <v>#VALUE!</v>
      </c>
      <c r="F142" s="70" t="e">
        <f t="shared" ca="1" si="45"/>
        <v>#VALUE!</v>
      </c>
      <c r="G142" s="70" t="str">
        <f t="shared" si="46"/>
        <v>FNMA3.0-TBA-GEN</v>
      </c>
      <c r="I142" s="133" t="str">
        <f ca="1">[2]!YBWORKDAY(EDATE(Base_Date, BA142), -1, "USD")</f>
        <v>Error</v>
      </c>
      <c r="J142" s="234" t="str">
        <f t="shared" ca="1" si="52"/>
        <v>Error</v>
      </c>
      <c r="K142" s="237" t="e">
        <f t="shared" ca="1" si="53"/>
        <v>#VALUE!</v>
      </c>
      <c r="L142" s="237" t="e">
        <f t="shared" ca="1" si="57"/>
        <v>#VALUE!</v>
      </c>
      <c r="M142" s="238" t="e">
        <f t="shared" ca="1" si="74"/>
        <v>#NAME?</v>
      </c>
      <c r="N142" s="239" t="str">
        <f ca="1">[2]!YBHIST($I$128,$I141,M$25,"sec","")</f>
        <v>Error</v>
      </c>
      <c r="O142" s="240" t="str">
        <f ca="1">[2]!YBHIST("1 Month LIBOR",I142,"Yield","bmk","")</f>
        <v>Error</v>
      </c>
      <c r="P142" s="237" t="e">
        <f t="shared" ca="1" si="58"/>
        <v>#VALUE!</v>
      </c>
      <c r="Q142" s="171" t="str">
        <f ca="1">[2]!YBSCEN($I$128,$J141&amp;"d","Market",O$25,"Swap",$I141,"LMMSkew","","Model",100,0,29,"Gradual","ParShift|N",0,"Annualized ROR",O141,100,"",,,,"Default",,,,"Default",,)</f>
        <v>E</v>
      </c>
      <c r="R142" s="237" t="e">
        <f t="shared" ca="1" si="59"/>
        <v>#VALUE!</v>
      </c>
      <c r="S142" s="241" t="e">
        <f t="shared" ca="1" si="60"/>
        <v>#VALUE!</v>
      </c>
      <c r="T142" s="237" t="e">
        <f ca="1">SUM(R$132:R142)</f>
        <v>#VALUE!</v>
      </c>
      <c r="U142" s="241" t="e">
        <f t="shared" ca="1" si="61"/>
        <v>#VALUE!</v>
      </c>
      <c r="V142" s="242" t="e">
        <f ca="1">VLOOKUP($I142, 'Barcap OAD'!$A:$Y, $F$128, FALSE)</f>
        <v>#N/A</v>
      </c>
      <c r="W142" s="243" t="e">
        <f t="shared" ca="1" si="54"/>
        <v>#VALUE!</v>
      </c>
      <c r="X142" s="244" t="e">
        <f ca="1">[2]!YBHIST($E142,$I142,X$25,"sec","")</f>
        <v>#VALUE!</v>
      </c>
      <c r="Y142" s="237" t="e">
        <f t="shared" ca="1" si="49"/>
        <v>#VALUE!</v>
      </c>
      <c r="Z142" s="171" t="e">
        <f t="shared" ca="1" si="50"/>
        <v>#VALUE!</v>
      </c>
      <c r="AA142" s="171" t="e">
        <f ca="1">[2]!YBHIST($F142,$I142,X$25,"sec","")</f>
        <v>#VALUE!</v>
      </c>
      <c r="AB142" s="171" t="e">
        <f t="shared" ca="1" si="55"/>
        <v>#VALUE!</v>
      </c>
      <c r="AC142" s="245" t="e">
        <f t="shared" ca="1" si="62"/>
        <v>#VALUE!</v>
      </c>
      <c r="AD142" s="246" t="e">
        <f ca="1">VLOOKUP($I142, 'Barcap OAD'!$A:$S, $F$26, FALSE)</f>
        <v>#N/A</v>
      </c>
      <c r="AE142" s="243" t="e">
        <f t="shared" ca="1" si="51"/>
        <v>#VALUE!</v>
      </c>
      <c r="AF142" s="247" t="e">
        <f t="shared" ca="1" si="56"/>
        <v>#VALUE!</v>
      </c>
      <c r="AG142" s="237" t="e">
        <f t="shared" ca="1" si="63"/>
        <v>#VALUE!</v>
      </c>
      <c r="AH142" s="241" t="e">
        <f t="shared" ca="1" si="64"/>
        <v>#VALUE!</v>
      </c>
      <c r="AI142" s="237" t="e">
        <f t="shared" ca="1" si="65"/>
        <v>#VALUE!</v>
      </c>
      <c r="AJ142" s="241" t="e">
        <f t="shared" ca="1" si="66"/>
        <v>#VALUE!</v>
      </c>
      <c r="AK142" s="245" t="e">
        <f t="shared" ca="1" si="67"/>
        <v>#VALUE!</v>
      </c>
      <c r="AL142" s="248" t="e">
        <f t="shared" ca="1" si="68"/>
        <v>#VALUE!</v>
      </c>
      <c r="AM142" s="241" t="e">
        <f t="shared" ca="1" si="69"/>
        <v>#VALUE!</v>
      </c>
      <c r="AN142" s="237" t="e">
        <f ca="1">SUM(AL$132:AL142)</f>
        <v>#VALUE!</v>
      </c>
      <c r="AO142" s="203" t="e">
        <f t="shared" ca="1" si="70"/>
        <v>#VALUE!</v>
      </c>
      <c r="AP142" s="249" t="e">
        <f t="shared" ca="1" si="71"/>
        <v>#VALUE!</v>
      </c>
      <c r="AQ142" s="250" t="e">
        <f t="shared" ca="1" si="72"/>
        <v>#VALUE!</v>
      </c>
      <c r="AX142" s="67" t="str">
        <f ca="1">[2]!YBHIST($I$128,$I142,J$25,"sec","")</f>
        <v>Error</v>
      </c>
      <c r="AY142" s="67" t="e">
        <f t="shared" ca="1" si="73"/>
        <v>#NAME?</v>
      </c>
      <c r="BA142" s="67" t="e">
        <f>#REF!</f>
        <v>#REF!</v>
      </c>
      <c r="BI142" s="517" t="e">
        <f t="shared" ca="1" si="47"/>
        <v>#VALUE!</v>
      </c>
      <c r="BJ142" s="517" t="e">
        <f ca="1">PRODUCT($BI$132:BI142)-1</f>
        <v>#VALUE!</v>
      </c>
      <c r="BK142" s="517" t="e">
        <f t="shared" ca="1" si="48"/>
        <v>#VALUE!</v>
      </c>
      <c r="BL142" s="517" t="e">
        <f ca="1">PRODUCT($BK$132:BK142)-1</f>
        <v>#VALUE!</v>
      </c>
    </row>
    <row r="143" spans="1:64" ht="14.25" customHeight="1">
      <c r="C143" s="222" t="e">
        <f t="shared" ca="1" si="43"/>
        <v>#VALUE!</v>
      </c>
      <c r="D143" s="70" t="e">
        <f t="shared" ca="1" si="44"/>
        <v>#VALUE!</v>
      </c>
      <c r="E143" s="70" t="e">
        <f t="shared" ca="1" si="45"/>
        <v>#VALUE!</v>
      </c>
      <c r="F143" s="70" t="e">
        <f t="shared" ca="1" si="45"/>
        <v>#VALUE!</v>
      </c>
      <c r="G143" s="70" t="str">
        <f t="shared" si="46"/>
        <v>FNMA3.0-TBA-GEN</v>
      </c>
      <c r="I143" s="133" t="str">
        <f ca="1">[2]!YBWORKDAY(EDATE(Base_Date, BA143), -1, "USD")</f>
        <v>Error</v>
      </c>
      <c r="J143" s="234" t="str">
        <f t="shared" ca="1" si="52"/>
        <v>Error</v>
      </c>
      <c r="K143" s="237" t="e">
        <f t="shared" ca="1" si="53"/>
        <v>#VALUE!</v>
      </c>
      <c r="L143" s="237" t="e">
        <f t="shared" ca="1" si="57"/>
        <v>#VALUE!</v>
      </c>
      <c r="M143" s="238" t="e">
        <f t="shared" ca="1" si="74"/>
        <v>#NAME?</v>
      </c>
      <c r="N143" s="239" t="str">
        <f ca="1">[2]!YBHIST($I$128,$I142,M$25,"sec","")</f>
        <v>Error</v>
      </c>
      <c r="O143" s="240" t="str">
        <f ca="1">[2]!YBHIST("1 Month LIBOR",I143,"Yield","bmk","")</f>
        <v>Error</v>
      </c>
      <c r="P143" s="237" t="e">
        <f t="shared" ca="1" si="58"/>
        <v>#VALUE!</v>
      </c>
      <c r="Q143" s="171" t="str">
        <f ca="1">[2]!YBSCEN($I$128,$J142&amp;"d","Market",O$25,"Swap",$I142,"LMMSkew","","Model",100,0,29,"Gradual","ParShift|N",0,"Annualized ROR",O142,100,"",,,,"Default",,,,"Default",,)</f>
        <v>E</v>
      </c>
      <c r="R143" s="237" t="e">
        <f t="shared" ca="1" si="59"/>
        <v>#VALUE!</v>
      </c>
      <c r="S143" s="241" t="e">
        <f t="shared" ca="1" si="60"/>
        <v>#VALUE!</v>
      </c>
      <c r="T143" s="237" t="e">
        <f ca="1">SUM(R$132:R143)</f>
        <v>#VALUE!</v>
      </c>
      <c r="U143" s="241" t="e">
        <f t="shared" ca="1" si="61"/>
        <v>#VALUE!</v>
      </c>
      <c r="V143" s="242" t="e">
        <f ca="1">VLOOKUP($I143, 'Barcap OAD'!$A:$Y, $F$128, FALSE)</f>
        <v>#N/A</v>
      </c>
      <c r="W143" s="243" t="e">
        <f t="shared" ca="1" si="54"/>
        <v>#VALUE!</v>
      </c>
      <c r="X143" s="244" t="e">
        <f ca="1">[2]!YBHIST($E143,$I143,X$25,"sec","")</f>
        <v>#VALUE!</v>
      </c>
      <c r="Y143" s="237" t="e">
        <f t="shared" ca="1" si="49"/>
        <v>#VALUE!</v>
      </c>
      <c r="Z143" s="171" t="e">
        <f t="shared" ca="1" si="50"/>
        <v>#VALUE!</v>
      </c>
      <c r="AA143" s="171" t="e">
        <f ca="1">[2]!YBHIST($F143,$I143,X$25,"sec","")</f>
        <v>#VALUE!</v>
      </c>
      <c r="AB143" s="171" t="e">
        <f t="shared" ca="1" si="55"/>
        <v>#VALUE!</v>
      </c>
      <c r="AC143" s="245" t="e">
        <f t="shared" ca="1" si="62"/>
        <v>#VALUE!</v>
      </c>
      <c r="AD143" s="246" t="e">
        <f ca="1">VLOOKUP($I143, 'Barcap OAD'!$A:$S, $F$26, FALSE)</f>
        <v>#N/A</v>
      </c>
      <c r="AE143" s="243" t="e">
        <f t="shared" ca="1" si="51"/>
        <v>#VALUE!</v>
      </c>
      <c r="AF143" s="247" t="e">
        <f t="shared" ca="1" si="56"/>
        <v>#VALUE!</v>
      </c>
      <c r="AG143" s="237" t="e">
        <f t="shared" ca="1" si="63"/>
        <v>#VALUE!</v>
      </c>
      <c r="AH143" s="241" t="e">
        <f t="shared" ca="1" si="64"/>
        <v>#VALUE!</v>
      </c>
      <c r="AI143" s="237" t="e">
        <f t="shared" ca="1" si="65"/>
        <v>#VALUE!</v>
      </c>
      <c r="AJ143" s="241" t="e">
        <f t="shared" ca="1" si="66"/>
        <v>#VALUE!</v>
      </c>
      <c r="AK143" s="245" t="e">
        <f t="shared" ca="1" si="67"/>
        <v>#VALUE!</v>
      </c>
      <c r="AL143" s="248" t="e">
        <f t="shared" ca="1" si="68"/>
        <v>#VALUE!</v>
      </c>
      <c r="AM143" s="241" t="e">
        <f t="shared" ca="1" si="69"/>
        <v>#VALUE!</v>
      </c>
      <c r="AN143" s="237" t="e">
        <f ca="1">SUM(AL$132:AL143)</f>
        <v>#VALUE!</v>
      </c>
      <c r="AO143" s="203" t="e">
        <f t="shared" ca="1" si="70"/>
        <v>#VALUE!</v>
      </c>
      <c r="AP143" s="249" t="e">
        <f t="shared" ca="1" si="71"/>
        <v>#VALUE!</v>
      </c>
      <c r="AQ143" s="250" t="e">
        <f t="shared" ca="1" si="72"/>
        <v>#VALUE!</v>
      </c>
      <c r="AX143" s="67" t="str">
        <f ca="1">[2]!YBHIST($I$128,$I143,J$25,"sec","")</f>
        <v>Error</v>
      </c>
      <c r="AY143" s="67" t="e">
        <f t="shared" ca="1" si="73"/>
        <v>#NAME?</v>
      </c>
      <c r="BA143" s="67" t="e">
        <f>#REF!</f>
        <v>#REF!</v>
      </c>
      <c r="BI143" s="517" t="e">
        <f t="shared" ca="1" si="47"/>
        <v>#VALUE!</v>
      </c>
      <c r="BJ143" s="517" t="e">
        <f ca="1">PRODUCT($BI$132:BI143)-1</f>
        <v>#VALUE!</v>
      </c>
      <c r="BK143" s="517" t="e">
        <f t="shared" ca="1" si="48"/>
        <v>#VALUE!</v>
      </c>
      <c r="BL143" s="517" t="e">
        <f ca="1">PRODUCT($BK$132:BK143)-1</f>
        <v>#VALUE!</v>
      </c>
    </row>
    <row r="144" spans="1:64" ht="14.25" customHeight="1">
      <c r="C144" s="222" t="e">
        <f t="shared" ca="1" si="43"/>
        <v>#VALUE!</v>
      </c>
      <c r="D144" s="70" t="e">
        <f t="shared" ca="1" si="44"/>
        <v>#VALUE!</v>
      </c>
      <c r="E144" s="70" t="e">
        <f t="shared" ca="1" si="45"/>
        <v>#VALUE!</v>
      </c>
      <c r="F144" s="70" t="e">
        <f t="shared" ca="1" si="45"/>
        <v>#VALUE!</v>
      </c>
      <c r="G144" s="70" t="str">
        <f t="shared" si="46"/>
        <v>FNMA3.0-TBA-GEN</v>
      </c>
      <c r="I144" s="133" t="str">
        <f ca="1">[2]!YBWORKDAY(EDATE(Base_Date, BA144), -1, "USD")</f>
        <v>Error</v>
      </c>
      <c r="J144" s="234" t="str">
        <f t="shared" ca="1" si="52"/>
        <v>Error</v>
      </c>
      <c r="K144" s="237" t="e">
        <f t="shared" ca="1" si="53"/>
        <v>#VALUE!</v>
      </c>
      <c r="L144" s="237" t="e">
        <f t="shared" ca="1" si="57"/>
        <v>#VALUE!</v>
      </c>
      <c r="M144" s="238" t="e">
        <f t="shared" ca="1" si="74"/>
        <v>#NAME?</v>
      </c>
      <c r="N144" s="239" t="str">
        <f ca="1">[2]!YBHIST($I$128,$I143,M$25,"sec","")</f>
        <v>Error</v>
      </c>
      <c r="O144" s="240" t="str">
        <f ca="1">[2]!YBHIST("1 Month LIBOR",I144,"Yield","bmk","")</f>
        <v>Error</v>
      </c>
      <c r="P144" s="237" t="e">
        <f t="shared" ca="1" si="58"/>
        <v>#VALUE!</v>
      </c>
      <c r="Q144" s="171" t="str">
        <f ca="1">[2]!YBSCEN($I$128,$J143&amp;"d","Market",O$25,"Swap",$I143,"LMMSkew","","Model",100,0,29,"Gradual","ParShift|N",0,"Annualized ROR",O143,100,"",,,,"Default",,,,"Default",,)</f>
        <v>E</v>
      </c>
      <c r="R144" s="237" t="e">
        <f t="shared" ca="1" si="59"/>
        <v>#VALUE!</v>
      </c>
      <c r="S144" s="241" t="e">
        <f t="shared" ca="1" si="60"/>
        <v>#VALUE!</v>
      </c>
      <c r="T144" s="237" t="e">
        <f ca="1">SUM(R$132:R144)</f>
        <v>#VALUE!</v>
      </c>
      <c r="U144" s="241" t="e">
        <f t="shared" ca="1" si="61"/>
        <v>#VALUE!</v>
      </c>
      <c r="V144" s="242" t="e">
        <f ca="1">VLOOKUP($I144, 'Barcap OAD'!$A:$Y, $F$128, FALSE)</f>
        <v>#N/A</v>
      </c>
      <c r="W144" s="243" t="e">
        <f t="shared" ca="1" si="54"/>
        <v>#VALUE!</v>
      </c>
      <c r="X144" s="244" t="e">
        <f ca="1">[2]!YBHIST($E144,$I144,X$25,"sec","")</f>
        <v>#VALUE!</v>
      </c>
      <c r="Y144" s="237" t="e">
        <f t="shared" ca="1" si="49"/>
        <v>#VALUE!</v>
      </c>
      <c r="Z144" s="171" t="e">
        <f t="shared" ca="1" si="50"/>
        <v>#VALUE!</v>
      </c>
      <c r="AA144" s="171" t="e">
        <f ca="1">[2]!YBHIST($F144,$I144,X$25,"sec","")</f>
        <v>#VALUE!</v>
      </c>
      <c r="AB144" s="171" t="e">
        <f t="shared" ca="1" si="55"/>
        <v>#VALUE!</v>
      </c>
      <c r="AC144" s="245" t="e">
        <f t="shared" ca="1" si="62"/>
        <v>#VALUE!</v>
      </c>
      <c r="AD144" s="246" t="e">
        <f ca="1">VLOOKUP($I144, 'Barcap OAD'!$A:$S, $F$26, FALSE)</f>
        <v>#N/A</v>
      </c>
      <c r="AE144" s="243" t="e">
        <f t="shared" ca="1" si="51"/>
        <v>#VALUE!</v>
      </c>
      <c r="AF144" s="247" t="e">
        <f t="shared" ca="1" si="56"/>
        <v>#VALUE!</v>
      </c>
      <c r="AG144" s="237" t="e">
        <f t="shared" ca="1" si="63"/>
        <v>#VALUE!</v>
      </c>
      <c r="AH144" s="241" t="e">
        <f t="shared" ca="1" si="64"/>
        <v>#VALUE!</v>
      </c>
      <c r="AI144" s="237" t="e">
        <f t="shared" ca="1" si="65"/>
        <v>#VALUE!</v>
      </c>
      <c r="AJ144" s="241" t="e">
        <f t="shared" ca="1" si="66"/>
        <v>#VALUE!</v>
      </c>
      <c r="AK144" s="245" t="e">
        <f t="shared" ca="1" si="67"/>
        <v>#VALUE!</v>
      </c>
      <c r="AL144" s="248" t="e">
        <f t="shared" ca="1" si="68"/>
        <v>#VALUE!</v>
      </c>
      <c r="AM144" s="241" t="e">
        <f t="shared" ca="1" si="69"/>
        <v>#VALUE!</v>
      </c>
      <c r="AN144" s="237" t="e">
        <f ca="1">SUM(AL$132:AL144)</f>
        <v>#VALUE!</v>
      </c>
      <c r="AO144" s="203" t="e">
        <f t="shared" ca="1" si="70"/>
        <v>#VALUE!</v>
      </c>
      <c r="AP144" s="249" t="e">
        <f t="shared" ca="1" si="71"/>
        <v>#VALUE!</v>
      </c>
      <c r="AQ144" s="250" t="e">
        <f t="shared" ca="1" si="72"/>
        <v>#VALUE!</v>
      </c>
      <c r="AX144" s="67" t="str">
        <f ca="1">[2]!YBHIST($I$128,$I144,J$25,"sec","")</f>
        <v>Error</v>
      </c>
      <c r="AY144" s="67" t="e">
        <f t="shared" ca="1" si="73"/>
        <v>#NAME?</v>
      </c>
      <c r="BA144" s="67" t="e">
        <f>#REF!</f>
        <v>#REF!</v>
      </c>
      <c r="BI144" s="517" t="e">
        <f t="shared" ca="1" si="47"/>
        <v>#VALUE!</v>
      </c>
      <c r="BJ144" s="517" t="e">
        <f ca="1">PRODUCT($BI$132:BI144)-1</f>
        <v>#VALUE!</v>
      </c>
      <c r="BK144" s="517" t="e">
        <f t="shared" ca="1" si="48"/>
        <v>#VALUE!</v>
      </c>
      <c r="BL144" s="517" t="e">
        <f ca="1">PRODUCT($BK$132:BK144)-1</f>
        <v>#VALUE!</v>
      </c>
    </row>
    <row r="145" spans="3:64" ht="14.25" customHeight="1">
      <c r="C145" s="222" t="e">
        <f t="shared" ca="1" si="43"/>
        <v>#VALUE!</v>
      </c>
      <c r="D145" s="70" t="e">
        <f t="shared" ca="1" si="44"/>
        <v>#VALUE!</v>
      </c>
      <c r="E145" s="70" t="e">
        <f t="shared" ca="1" si="45"/>
        <v>#VALUE!</v>
      </c>
      <c r="F145" s="70" t="e">
        <f t="shared" ca="1" si="45"/>
        <v>#VALUE!</v>
      </c>
      <c r="G145" s="70" t="str">
        <f t="shared" si="46"/>
        <v>FNMA3.0-TBA-GEN</v>
      </c>
      <c r="I145" s="133" t="str">
        <f ca="1">[2]!YBWORKDAY(EDATE(Base_Date, BA145), -1, "USD")</f>
        <v>Error</v>
      </c>
      <c r="J145" s="234" t="str">
        <f t="shared" ca="1" si="52"/>
        <v>Error</v>
      </c>
      <c r="K145" s="237" t="e">
        <f t="shared" ca="1" si="53"/>
        <v>#VALUE!</v>
      </c>
      <c r="L145" s="237" t="e">
        <f t="shared" ca="1" si="57"/>
        <v>#VALUE!</v>
      </c>
      <c r="M145" s="238" t="e">
        <f t="shared" ca="1" si="74"/>
        <v>#NAME?</v>
      </c>
      <c r="N145" s="239" t="str">
        <f ca="1">[2]!YBHIST($I$128,$I144,M$25,"sec","")</f>
        <v>Error</v>
      </c>
      <c r="O145" s="240" t="str">
        <f ca="1">[2]!YBHIST("1 Month LIBOR",I145,"Yield","bmk","")</f>
        <v>Error</v>
      </c>
      <c r="P145" s="237" t="e">
        <f t="shared" ca="1" si="58"/>
        <v>#VALUE!</v>
      </c>
      <c r="Q145" s="171" t="str">
        <f ca="1">[2]!YBSCEN($I$128,$J144&amp;"d","Market",O$25,"Swap",$I144,"LMMSkew","","Model",100,0,29,"Gradual","ParShift|N",0,"Annualized ROR",O144,100,"",,,,"Default",,,,"Default",,)</f>
        <v>E</v>
      </c>
      <c r="R145" s="237" t="e">
        <f t="shared" ca="1" si="59"/>
        <v>#VALUE!</v>
      </c>
      <c r="S145" s="241" t="e">
        <f t="shared" ca="1" si="60"/>
        <v>#VALUE!</v>
      </c>
      <c r="T145" s="237" t="e">
        <f ca="1">SUM(R$132:R145)</f>
        <v>#VALUE!</v>
      </c>
      <c r="U145" s="241" t="e">
        <f t="shared" ca="1" si="61"/>
        <v>#VALUE!</v>
      </c>
      <c r="V145" s="242" t="e">
        <f ca="1">VLOOKUP($I145, 'Barcap OAD'!$A:$Y, $F$128, FALSE)</f>
        <v>#N/A</v>
      </c>
      <c r="W145" s="243" t="e">
        <f t="shared" ca="1" si="54"/>
        <v>#VALUE!</v>
      </c>
      <c r="X145" s="244" t="e">
        <f ca="1">[2]!YBHIST($E145,$I145,X$25,"sec","")</f>
        <v>#VALUE!</v>
      </c>
      <c r="Y145" s="237" t="e">
        <f t="shared" ca="1" si="49"/>
        <v>#VALUE!</v>
      </c>
      <c r="Z145" s="171" t="e">
        <f t="shared" ca="1" si="50"/>
        <v>#VALUE!</v>
      </c>
      <c r="AA145" s="171" t="e">
        <f ca="1">[2]!YBHIST($F145,$I145,X$25,"sec","")</f>
        <v>#VALUE!</v>
      </c>
      <c r="AB145" s="171" t="e">
        <f t="shared" ca="1" si="55"/>
        <v>#VALUE!</v>
      </c>
      <c r="AC145" s="245" t="e">
        <f t="shared" ca="1" si="62"/>
        <v>#VALUE!</v>
      </c>
      <c r="AD145" s="246" t="e">
        <f ca="1">VLOOKUP($I145, 'Barcap OAD'!$A:$S, $F$26, FALSE)</f>
        <v>#N/A</v>
      </c>
      <c r="AE145" s="243" t="e">
        <f t="shared" ca="1" si="51"/>
        <v>#VALUE!</v>
      </c>
      <c r="AF145" s="247" t="e">
        <f t="shared" ca="1" si="56"/>
        <v>#VALUE!</v>
      </c>
      <c r="AG145" s="237" t="e">
        <f t="shared" ca="1" si="63"/>
        <v>#VALUE!</v>
      </c>
      <c r="AH145" s="241" t="e">
        <f t="shared" ca="1" si="64"/>
        <v>#VALUE!</v>
      </c>
      <c r="AI145" s="237" t="e">
        <f t="shared" ca="1" si="65"/>
        <v>#VALUE!</v>
      </c>
      <c r="AJ145" s="241" t="e">
        <f t="shared" ca="1" si="66"/>
        <v>#VALUE!</v>
      </c>
      <c r="AK145" s="245" t="e">
        <f t="shared" ca="1" si="67"/>
        <v>#VALUE!</v>
      </c>
      <c r="AL145" s="248" t="e">
        <f t="shared" ca="1" si="68"/>
        <v>#VALUE!</v>
      </c>
      <c r="AM145" s="241" t="e">
        <f t="shared" ca="1" si="69"/>
        <v>#VALUE!</v>
      </c>
      <c r="AN145" s="237" t="e">
        <f ca="1">SUM(AL$132:AL145)</f>
        <v>#VALUE!</v>
      </c>
      <c r="AO145" s="203" t="e">
        <f t="shared" ca="1" si="70"/>
        <v>#VALUE!</v>
      </c>
      <c r="AP145" s="249" t="e">
        <f t="shared" ca="1" si="71"/>
        <v>#VALUE!</v>
      </c>
      <c r="AQ145" s="250" t="e">
        <f t="shared" ca="1" si="72"/>
        <v>#VALUE!</v>
      </c>
      <c r="AX145" s="67" t="str">
        <f ca="1">[2]!YBHIST($I$128,$I145,J$25,"sec","")</f>
        <v>Error</v>
      </c>
      <c r="AY145" s="67" t="e">
        <f t="shared" ca="1" si="73"/>
        <v>#NAME?</v>
      </c>
      <c r="BA145" s="67" t="e">
        <f>#REF!</f>
        <v>#REF!</v>
      </c>
      <c r="BI145" s="517" t="e">
        <f t="shared" ca="1" si="47"/>
        <v>#VALUE!</v>
      </c>
      <c r="BJ145" s="517" t="e">
        <f ca="1">PRODUCT($BI$132:BI145)-1</f>
        <v>#VALUE!</v>
      </c>
      <c r="BK145" s="517" t="e">
        <f t="shared" ca="1" si="48"/>
        <v>#VALUE!</v>
      </c>
      <c r="BL145" s="517" t="e">
        <f ca="1">PRODUCT($BK$132:BK145)-1</f>
        <v>#VALUE!</v>
      </c>
    </row>
    <row r="146" spans="3:64" ht="14.25" customHeight="1">
      <c r="C146" s="222" t="e">
        <f t="shared" ca="1" si="43"/>
        <v>#VALUE!</v>
      </c>
      <c r="D146" s="70" t="e">
        <f t="shared" ca="1" si="44"/>
        <v>#VALUE!</v>
      </c>
      <c r="E146" s="70" t="e">
        <f t="shared" ca="1" si="45"/>
        <v>#VALUE!</v>
      </c>
      <c r="F146" s="70" t="e">
        <f t="shared" ca="1" si="45"/>
        <v>#VALUE!</v>
      </c>
      <c r="G146" s="70" t="str">
        <f t="shared" si="46"/>
        <v>FNMA3.0-TBA-GEN</v>
      </c>
      <c r="I146" s="133" t="str">
        <f ca="1">[2]!YBWORKDAY(EDATE(Base_Date, BA146), -1, "USD")</f>
        <v>Error</v>
      </c>
      <c r="J146" s="234" t="str">
        <f t="shared" ca="1" si="52"/>
        <v>Error</v>
      </c>
      <c r="K146" s="237" t="e">
        <f t="shared" ca="1" si="53"/>
        <v>#VALUE!</v>
      </c>
      <c r="L146" s="237" t="e">
        <f t="shared" ca="1" si="57"/>
        <v>#VALUE!</v>
      </c>
      <c r="M146" s="238" t="e">
        <f t="shared" ca="1" si="74"/>
        <v>#NAME?</v>
      </c>
      <c r="N146" s="239" t="str">
        <f ca="1">[2]!YBHIST($I$128,$I145,M$25,"sec","")</f>
        <v>Error</v>
      </c>
      <c r="O146" s="240" t="str">
        <f ca="1">[2]!YBHIST("1 Month LIBOR",I146,"Yield","bmk","")</f>
        <v>Error</v>
      </c>
      <c r="P146" s="237" t="e">
        <f t="shared" ca="1" si="58"/>
        <v>#VALUE!</v>
      </c>
      <c r="Q146" s="171" t="str">
        <f ca="1">[2]!YBSCEN($I$128,$J145&amp;"d","Market",O$25,"Swap",$I145,"LMMSkew","","Model",100,0,29,"Gradual","ParShift|N",0,"Annualized ROR",O145,100,"",,,,"Default",,,,"Default",,)</f>
        <v>E</v>
      </c>
      <c r="R146" s="237" t="e">
        <f t="shared" ca="1" si="59"/>
        <v>#VALUE!</v>
      </c>
      <c r="S146" s="241" t="e">
        <f t="shared" ca="1" si="60"/>
        <v>#VALUE!</v>
      </c>
      <c r="T146" s="237" t="e">
        <f ca="1">SUM(R$132:R146)</f>
        <v>#VALUE!</v>
      </c>
      <c r="U146" s="241" t="e">
        <f t="shared" ca="1" si="61"/>
        <v>#VALUE!</v>
      </c>
      <c r="V146" s="242" t="e">
        <f ca="1">VLOOKUP($I146, 'Barcap OAD'!$A:$Y, $F$128, FALSE)</f>
        <v>#N/A</v>
      </c>
      <c r="W146" s="243" t="e">
        <f t="shared" ca="1" si="54"/>
        <v>#VALUE!</v>
      </c>
      <c r="X146" s="244" t="e">
        <f ca="1">[2]!YBHIST($E146,$I146,X$25,"sec","")</f>
        <v>#VALUE!</v>
      </c>
      <c r="Y146" s="237" t="e">
        <f t="shared" ca="1" si="49"/>
        <v>#VALUE!</v>
      </c>
      <c r="Z146" s="171" t="e">
        <f t="shared" ca="1" si="50"/>
        <v>#VALUE!</v>
      </c>
      <c r="AA146" s="171" t="e">
        <f ca="1">[2]!YBHIST($F146,$I146,X$25,"sec","")</f>
        <v>#VALUE!</v>
      </c>
      <c r="AB146" s="171" t="e">
        <f t="shared" ca="1" si="55"/>
        <v>#VALUE!</v>
      </c>
      <c r="AC146" s="245" t="e">
        <f t="shared" ca="1" si="62"/>
        <v>#VALUE!</v>
      </c>
      <c r="AD146" s="246" t="e">
        <f ca="1">VLOOKUP($I146, 'Barcap OAD'!$A:$S, $F$26, FALSE)</f>
        <v>#N/A</v>
      </c>
      <c r="AE146" s="243" t="e">
        <f t="shared" ca="1" si="51"/>
        <v>#VALUE!</v>
      </c>
      <c r="AF146" s="247" t="e">
        <f t="shared" ca="1" si="56"/>
        <v>#VALUE!</v>
      </c>
      <c r="AG146" s="237" t="e">
        <f t="shared" ca="1" si="63"/>
        <v>#VALUE!</v>
      </c>
      <c r="AH146" s="241" t="e">
        <f t="shared" ca="1" si="64"/>
        <v>#VALUE!</v>
      </c>
      <c r="AI146" s="237" t="e">
        <f t="shared" ca="1" si="65"/>
        <v>#VALUE!</v>
      </c>
      <c r="AJ146" s="241" t="e">
        <f t="shared" ca="1" si="66"/>
        <v>#VALUE!</v>
      </c>
      <c r="AK146" s="245" t="e">
        <f t="shared" ca="1" si="67"/>
        <v>#VALUE!</v>
      </c>
      <c r="AL146" s="248" t="e">
        <f t="shared" ca="1" si="68"/>
        <v>#VALUE!</v>
      </c>
      <c r="AM146" s="241" t="e">
        <f t="shared" ca="1" si="69"/>
        <v>#VALUE!</v>
      </c>
      <c r="AN146" s="237" t="e">
        <f ca="1">SUM(AL$132:AL146)</f>
        <v>#VALUE!</v>
      </c>
      <c r="AO146" s="203" t="e">
        <f t="shared" ca="1" si="70"/>
        <v>#VALUE!</v>
      </c>
      <c r="AP146" s="249" t="e">
        <f t="shared" ca="1" si="71"/>
        <v>#VALUE!</v>
      </c>
      <c r="AQ146" s="250" t="e">
        <f t="shared" ca="1" si="72"/>
        <v>#VALUE!</v>
      </c>
      <c r="AX146" s="67" t="str">
        <f ca="1">[2]!YBHIST($I$128,$I146,J$25,"sec","")</f>
        <v>Error</v>
      </c>
      <c r="AY146" s="67" t="e">
        <f t="shared" ca="1" si="73"/>
        <v>#NAME?</v>
      </c>
      <c r="BA146" s="67" t="e">
        <f>#REF!</f>
        <v>#REF!</v>
      </c>
      <c r="BI146" s="517" t="e">
        <f t="shared" ca="1" si="47"/>
        <v>#VALUE!</v>
      </c>
      <c r="BJ146" s="517" t="e">
        <f ca="1">PRODUCT($BI$132:BI146)-1</f>
        <v>#VALUE!</v>
      </c>
      <c r="BK146" s="517" t="e">
        <f t="shared" ca="1" si="48"/>
        <v>#VALUE!</v>
      </c>
      <c r="BL146" s="517" t="e">
        <f ca="1">PRODUCT($BK$132:BK146)-1</f>
        <v>#VALUE!</v>
      </c>
    </row>
    <row r="147" spans="3:64" ht="14.25" customHeight="1">
      <c r="C147" s="222" t="e">
        <f t="shared" ca="1" si="43"/>
        <v>#VALUE!</v>
      </c>
      <c r="D147" s="70" t="e">
        <f t="shared" ca="1" si="44"/>
        <v>#VALUE!</v>
      </c>
      <c r="E147" s="70" t="e">
        <f t="shared" ca="1" si="45"/>
        <v>#VALUE!</v>
      </c>
      <c r="F147" s="70" t="e">
        <f t="shared" ca="1" si="45"/>
        <v>#VALUE!</v>
      </c>
      <c r="G147" s="70" t="str">
        <f t="shared" si="46"/>
        <v>FNMA3.0-TBA-GEN</v>
      </c>
      <c r="I147" s="149" t="str">
        <f ca="1">[2]!YBWORKDAY(EDATE(Base_Date, BA147), -1, "USD")</f>
        <v>Error</v>
      </c>
      <c r="J147" s="312" t="str">
        <f t="shared" ca="1" si="52"/>
        <v>Error</v>
      </c>
      <c r="K147" s="313" t="e">
        <f t="shared" ca="1" si="53"/>
        <v>#VALUE!</v>
      </c>
      <c r="L147" s="313" t="e">
        <f t="shared" ca="1" si="57"/>
        <v>#VALUE!</v>
      </c>
      <c r="M147" s="314" t="e">
        <f t="shared" ca="1" si="74"/>
        <v>#NAME?</v>
      </c>
      <c r="N147" s="315" t="str">
        <f ca="1">[2]!YBHIST($I$128,$I146,M$25,"sec","")</f>
        <v>Error</v>
      </c>
      <c r="O147" s="316" t="str">
        <f ca="1">[2]!YBHIST("1 Month LIBOR",I147,"Yield","bmk","")</f>
        <v>Error</v>
      </c>
      <c r="P147" s="313" t="e">
        <f t="shared" ca="1" si="58"/>
        <v>#VALUE!</v>
      </c>
      <c r="Q147" s="317" t="str">
        <f ca="1">[2]!YBSCEN($I$128,$J146&amp;"d","Market",O$25,"Swap",$I146,"LMMSkew","","Model",100,0,29,"Gradual","ParShift|N",0,"Annualized ROR",O146,100,"",,,,"Default",,,,"Default",,)</f>
        <v>E</v>
      </c>
      <c r="R147" s="313" t="e">
        <f t="shared" ca="1" si="59"/>
        <v>#VALUE!</v>
      </c>
      <c r="S147" s="318" t="e">
        <f t="shared" ca="1" si="60"/>
        <v>#VALUE!</v>
      </c>
      <c r="T147" s="313" t="e">
        <f ca="1">SUM(R$132:R147)</f>
        <v>#VALUE!</v>
      </c>
      <c r="U147" s="318" t="e">
        <f t="shared" ca="1" si="61"/>
        <v>#VALUE!</v>
      </c>
      <c r="V147" s="319" t="e">
        <f ca="1">VLOOKUP($I147, 'Barcap OAD'!$A:$Y, $F$128, FALSE)</f>
        <v>#N/A</v>
      </c>
      <c r="W147" s="320" t="e">
        <f t="shared" ca="1" si="54"/>
        <v>#VALUE!</v>
      </c>
      <c r="X147" s="321" t="e">
        <f ca="1">[2]!YBHIST($E147,$I147,X$25,"sec","")</f>
        <v>#VALUE!</v>
      </c>
      <c r="Y147" s="313" t="e">
        <f t="shared" ca="1" si="49"/>
        <v>#VALUE!</v>
      </c>
      <c r="Z147" s="317" t="e">
        <f t="shared" ca="1" si="50"/>
        <v>#VALUE!</v>
      </c>
      <c r="AA147" s="317" t="e">
        <f ca="1">[2]!YBHIST($F147,$I147,X$25,"sec","")</f>
        <v>#VALUE!</v>
      </c>
      <c r="AB147" s="317" t="e">
        <f t="shared" ca="1" si="55"/>
        <v>#VALUE!</v>
      </c>
      <c r="AC147" s="322" t="e">
        <f t="shared" ca="1" si="62"/>
        <v>#VALUE!</v>
      </c>
      <c r="AD147" s="323" t="e">
        <f ca="1">VLOOKUP($I147, 'Barcap OAD'!$A:$S, $F$26, FALSE)</f>
        <v>#N/A</v>
      </c>
      <c r="AE147" s="320" t="e">
        <f t="shared" ca="1" si="51"/>
        <v>#VALUE!</v>
      </c>
      <c r="AF147" s="324" t="e">
        <f t="shared" ca="1" si="56"/>
        <v>#VALUE!</v>
      </c>
      <c r="AG147" s="313" t="e">
        <f t="shared" ca="1" si="63"/>
        <v>#VALUE!</v>
      </c>
      <c r="AH147" s="318" t="e">
        <f t="shared" ca="1" si="64"/>
        <v>#VALUE!</v>
      </c>
      <c r="AI147" s="313" t="e">
        <f t="shared" ca="1" si="65"/>
        <v>#VALUE!</v>
      </c>
      <c r="AJ147" s="318" t="e">
        <f t="shared" ca="1" si="66"/>
        <v>#VALUE!</v>
      </c>
      <c r="AK147" s="322" t="e">
        <f t="shared" ca="1" si="67"/>
        <v>#VALUE!</v>
      </c>
      <c r="AL147" s="325" t="e">
        <f t="shared" ca="1" si="68"/>
        <v>#VALUE!</v>
      </c>
      <c r="AM147" s="318" t="e">
        <f t="shared" ca="1" si="69"/>
        <v>#VALUE!</v>
      </c>
      <c r="AN147" s="313" t="e">
        <f ca="1">SUM(AL$132:AL147)</f>
        <v>#VALUE!</v>
      </c>
      <c r="AO147" s="326" t="e">
        <f t="shared" ca="1" si="70"/>
        <v>#VALUE!</v>
      </c>
      <c r="AP147" s="327" t="e">
        <f t="shared" ca="1" si="71"/>
        <v>#VALUE!</v>
      </c>
      <c r="AQ147" s="328" t="e">
        <f t="shared" ca="1" si="72"/>
        <v>#VALUE!</v>
      </c>
      <c r="AX147" s="67" t="str">
        <f ca="1">[2]!YBHIST($I$128,$I147,J$25,"sec","")</f>
        <v>Error</v>
      </c>
      <c r="AY147" s="67" t="e">
        <f t="shared" ca="1" si="73"/>
        <v>#NAME?</v>
      </c>
      <c r="BA147" s="67" t="e">
        <f>#REF!</f>
        <v>#REF!</v>
      </c>
      <c r="BI147" s="517" t="e">
        <f t="shared" ca="1" si="47"/>
        <v>#VALUE!</v>
      </c>
      <c r="BJ147" s="517" t="e">
        <f ca="1">PRODUCT($BI$132:BI147)-1</f>
        <v>#VALUE!</v>
      </c>
      <c r="BK147" s="517" t="e">
        <f t="shared" ca="1" si="48"/>
        <v>#VALUE!</v>
      </c>
      <c r="BL147" s="517" t="e">
        <f ca="1">PRODUCT($BK$132:BK147)-1</f>
        <v>#VALUE!</v>
      </c>
    </row>
  </sheetData>
  <mergeCells count="25">
    <mergeCell ref="BK131:BL131"/>
    <mergeCell ref="BK79:BL79"/>
    <mergeCell ref="J103:W103"/>
    <mergeCell ref="X103:AE103"/>
    <mergeCell ref="AF103:AK103"/>
    <mergeCell ref="AL103:AQ103"/>
    <mergeCell ref="BI104:BJ104"/>
    <mergeCell ref="BK104:BL104"/>
    <mergeCell ref="BI79:BJ79"/>
    <mergeCell ref="J130:W130"/>
    <mergeCell ref="X130:AE130"/>
    <mergeCell ref="AF130:AK130"/>
    <mergeCell ref="AL130:AQ130"/>
    <mergeCell ref="BI131:BJ131"/>
    <mergeCell ref="L72:AQ72"/>
    <mergeCell ref="J78:W78"/>
    <mergeCell ref="X78:AE78"/>
    <mergeCell ref="AF78:AK78"/>
    <mergeCell ref="AL78:AQ78"/>
    <mergeCell ref="BK27:BL27"/>
    <mergeCell ref="J26:W26"/>
    <mergeCell ref="X26:AE26"/>
    <mergeCell ref="AF26:AK26"/>
    <mergeCell ref="AL26:AQ26"/>
    <mergeCell ref="BI27:BJ27"/>
  </mergeCells>
  <dataValidations disablePrompts="1" count="2">
    <dataValidation type="list" allowBlank="1" showInputMessage="1" showErrorMessage="1" sqref="J23">
      <formula1>#REF!</formula1>
    </dataValidation>
    <dataValidation type="list" allowBlank="1" showInputMessage="1" showErrorMessage="1" sqref="I24 I101 I76 I128">
      <formula1>IOS_List</formula1>
    </dataValidation>
  </dataValidations>
  <printOptions horizontalCentered="1"/>
  <pageMargins left="0.25" right="0.25" top="0.25" bottom="0.25" header="0.3" footer="0.15"/>
  <pageSetup scale="32" orientation="landscape" horizontalDpi="300" verticalDpi="300" r:id="rId1"/>
  <headerFooter scaleWithDoc="0">
    <oddHeader>&amp;L&amp;G&amp;C&amp;"-,Bold"&amp;12&amp;K2E398A
&amp;15FN30.350.10(IOX) Performance&amp;R&amp;"-,Bold"&amp;14&amp;K2E398A
&amp;12Cello Fixed Income Master Fund, LP&amp;"-,Regular"&amp;10&amp;K000000
&amp;"-,Bold"&amp;K2E398A As of Feb, 2013</oddHeader>
    <oddFooter>&amp;L&amp;8&amp;K2E398AReport Created on &amp;D &amp;T&amp;C&amp;G
&amp;8&amp;K2E398APage &amp;P of &amp;N</oddFooter>
  </headerFooter>
  <legacyDrawing r:id="rId2"/>
  <legacyDrawingHF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3" tint="0.79998168889431442"/>
    <pageSetUpPr fitToPage="1"/>
  </sheetPr>
  <dimension ref="A1:BL346"/>
  <sheetViews>
    <sheetView workbookViewId="0"/>
  </sheetViews>
  <sheetFormatPr defaultRowHeight="12.75"/>
  <cols>
    <col min="1" max="2" width="15.5703125" style="67" customWidth="1"/>
    <col min="3" max="3" width="12.5703125" style="67" customWidth="1"/>
    <col min="4" max="4" width="11.85546875" style="67" customWidth="1"/>
    <col min="5" max="7" width="17.85546875" style="67" customWidth="1"/>
    <col min="8" max="8" width="2.140625" style="67" customWidth="1"/>
    <col min="9" max="9" width="10.7109375" style="67" customWidth="1"/>
    <col min="10" max="10" width="8.85546875" style="67" customWidth="1"/>
    <col min="11" max="11" width="9" style="67" customWidth="1"/>
    <col min="12" max="12" width="8.7109375" style="67" bestFit="1" customWidth="1"/>
    <col min="13" max="13" width="8.28515625" style="67" bestFit="1" customWidth="1"/>
    <col min="14" max="14" width="6.7109375" style="67" customWidth="1"/>
    <col min="15" max="15" width="6.85546875" style="67" customWidth="1"/>
    <col min="16" max="16" width="9.140625" style="67" bestFit="1" customWidth="1"/>
    <col min="17" max="17" width="10.85546875" style="67" customWidth="1"/>
    <col min="18" max="18" width="10.28515625" style="67" customWidth="1"/>
    <col min="19" max="19" width="10.7109375" style="67" customWidth="1"/>
    <col min="20" max="20" width="10.85546875" style="67" bestFit="1" customWidth="1"/>
    <col min="21" max="21" width="10.5703125" style="67" customWidth="1"/>
    <col min="22" max="22" width="6" style="67" customWidth="1"/>
    <col min="23" max="23" width="8.7109375" style="67" customWidth="1"/>
    <col min="24" max="24" width="10.28515625" style="67" bestFit="1" customWidth="1"/>
    <col min="25" max="25" width="10.28515625" style="67" customWidth="1"/>
    <col min="26" max="26" width="7" style="67" customWidth="1"/>
    <col min="27" max="28" width="10.140625" style="67" customWidth="1"/>
    <col min="29" max="29" width="8.85546875" style="67" customWidth="1"/>
    <col min="30" max="30" width="5.7109375" style="67" customWidth="1"/>
    <col min="31" max="31" width="8.5703125" style="67" customWidth="1"/>
    <col min="32" max="33" width="9.28515625" style="67" customWidth="1"/>
    <col min="34" max="34" width="10" style="67" customWidth="1"/>
    <col min="35" max="35" width="12.85546875" style="67" hidden="1" customWidth="1"/>
    <col min="36" max="36" width="9.42578125" style="67" hidden="1" customWidth="1"/>
    <col min="37" max="37" width="8.5703125" style="67" hidden="1" customWidth="1"/>
    <col min="38" max="38" width="8.42578125" style="67" customWidth="1"/>
    <col min="39" max="39" width="9.28515625" style="67" customWidth="1"/>
    <col min="40" max="40" width="11.140625" style="67" customWidth="1"/>
    <col min="41" max="41" width="10.5703125" style="67" customWidth="1"/>
    <col min="42" max="42" width="8.28515625" style="67" customWidth="1"/>
    <col min="43" max="43" width="7" style="67" customWidth="1"/>
    <col min="44" max="44" width="3.140625" style="67" customWidth="1"/>
    <col min="45" max="45" width="10.42578125" style="67" bestFit="1" customWidth="1"/>
    <col min="46" max="46" width="9.140625" style="67" bestFit="1" customWidth="1"/>
    <col min="47" max="47" width="9.42578125" style="67" bestFit="1" customWidth="1"/>
    <col min="48" max="49" width="9.140625" style="67"/>
    <col min="50" max="50" width="9.28515625" style="67" bestFit="1" customWidth="1"/>
    <col min="51" max="51" width="17.140625" style="67" customWidth="1"/>
    <col min="52" max="52" width="9.140625" style="67"/>
    <col min="53" max="53" width="10.140625" style="67" bestFit="1" customWidth="1"/>
    <col min="54" max="54" width="9.85546875" style="67" bestFit="1" customWidth="1"/>
    <col min="55" max="55" width="9.140625" style="67"/>
    <col min="56" max="56" width="10.140625" style="67" bestFit="1" customWidth="1"/>
    <col min="57" max="61" width="9.140625" style="67"/>
    <col min="62" max="62" width="7.85546875" style="67" bestFit="1" customWidth="1"/>
    <col min="63" max="63" width="9.140625" style="67"/>
    <col min="64" max="64" width="7.85546875" style="67" bestFit="1" customWidth="1"/>
    <col min="65" max="16384" width="9.140625" style="67"/>
  </cols>
  <sheetData>
    <row r="1" spans="15:53">
      <c r="AT1" s="115" t="s">
        <v>100</v>
      </c>
      <c r="AU1" s="119">
        <f ca="1">DATE(YEAR(TODAY()), MONTH(TODAY()), 1)</f>
        <v>42095</v>
      </c>
      <c r="AY1" s="290"/>
    </row>
    <row r="2" spans="15:53">
      <c r="AY2" s="291"/>
    </row>
    <row r="3" spans="15:53">
      <c r="AY3" s="291"/>
    </row>
    <row r="4" spans="15:53">
      <c r="AT4" s="227"/>
      <c r="AU4" s="228"/>
      <c r="AV4" s="226"/>
      <c r="AW4" s="292"/>
      <c r="AX4" s="293"/>
      <c r="AY4" s="291"/>
      <c r="BA4" s="1"/>
    </row>
    <row r="5" spans="15:53">
      <c r="AT5" s="227"/>
      <c r="AU5" s="229"/>
      <c r="AV5" s="226"/>
      <c r="AW5" s="226"/>
      <c r="AX5" s="226"/>
      <c r="AY5" s="291"/>
    </row>
    <row r="6" spans="15:53">
      <c r="AT6" s="227"/>
      <c r="AU6" s="230"/>
      <c r="AV6" s="226"/>
      <c r="AW6" s="226"/>
      <c r="AX6" s="226"/>
      <c r="AY6" s="291"/>
    </row>
    <row r="7" spans="15:53">
      <c r="O7" s="67" t="str">
        <f ca="1">[2]!YBHIST($I$24,$I77,M$25,"sec","")</f>
        <v>E</v>
      </c>
      <c r="AT7" s="226"/>
      <c r="AU7" s="226"/>
      <c r="AV7" s="226"/>
      <c r="AW7" s="226"/>
      <c r="AX7" s="226"/>
      <c r="AY7" s="291"/>
    </row>
    <row r="8" spans="15:53">
      <c r="AT8" s="227"/>
      <c r="AU8" s="231"/>
      <c r="AV8" s="226"/>
      <c r="AW8" s="226"/>
      <c r="AX8" s="226"/>
      <c r="AY8" s="291"/>
    </row>
    <row r="9" spans="15:53">
      <c r="AT9" s="227"/>
      <c r="AU9" s="230"/>
      <c r="AV9" s="226"/>
      <c r="AW9" s="226"/>
      <c r="AX9" s="226"/>
      <c r="AY9" s="291"/>
    </row>
    <row r="10" spans="15:53">
      <c r="AT10" s="227"/>
      <c r="AU10" s="230"/>
      <c r="AV10" s="226"/>
      <c r="AW10" s="226"/>
      <c r="AX10" s="226"/>
      <c r="AY10" s="291"/>
    </row>
    <row r="11" spans="15:53">
      <c r="AT11" s="226"/>
      <c r="AU11" s="226"/>
      <c r="AV11" s="226"/>
      <c r="AW11" s="226"/>
      <c r="AX11" s="226"/>
      <c r="AY11" s="291"/>
    </row>
    <row r="12" spans="15:53">
      <c r="AT12" s="226"/>
      <c r="AU12" s="226"/>
      <c r="AV12" s="226"/>
      <c r="AW12" s="226"/>
      <c r="AX12" s="226"/>
      <c r="AY12" s="291"/>
    </row>
    <row r="13" spans="15:53">
      <c r="AT13" s="226"/>
      <c r="AU13" s="226"/>
      <c r="AV13" s="226"/>
      <c r="AW13" s="226"/>
      <c r="AX13" s="226"/>
      <c r="AY13" s="291"/>
    </row>
    <row r="14" spans="15:53">
      <c r="AT14" s="226"/>
      <c r="AU14" s="226"/>
      <c r="AV14" s="226"/>
      <c r="AW14" s="226"/>
      <c r="AX14" s="226"/>
      <c r="AY14" s="291"/>
    </row>
    <row r="15" spans="15:53">
      <c r="AT15" s="226"/>
      <c r="AU15" s="226"/>
      <c r="AV15" s="226"/>
      <c r="AW15" s="226"/>
      <c r="AX15" s="226"/>
      <c r="AY15" s="291"/>
    </row>
    <row r="16" spans="15:53">
      <c r="AT16" s="226"/>
      <c r="AU16" s="226"/>
      <c r="AV16" s="226"/>
      <c r="AW16" s="226"/>
      <c r="AX16" s="226"/>
      <c r="AY16" s="226"/>
    </row>
    <row r="23" spans="1:64" hidden="1">
      <c r="I23" s="77" t="s">
        <v>77</v>
      </c>
      <c r="J23" s="74">
        <v>3</v>
      </c>
    </row>
    <row r="24" spans="1:64" ht="15">
      <c r="E24" s="67" t="s">
        <v>254</v>
      </c>
      <c r="F24" s="67">
        <f>MATCH(IOS_Selector, 'Barcap OAD'!$A$1:$S$1, 0)</f>
        <v>19</v>
      </c>
      <c r="I24" s="75" t="s">
        <v>96</v>
      </c>
    </row>
    <row r="25" spans="1:64" s="76" customFormat="1" ht="8.25" hidden="1" customHeight="1">
      <c r="J25" s="76" t="s">
        <v>7</v>
      </c>
      <c r="L25" s="76" t="s">
        <v>8</v>
      </c>
      <c r="M25" s="76" t="s">
        <v>9</v>
      </c>
      <c r="O25" s="76" t="s">
        <v>231</v>
      </c>
      <c r="W25" s="76" t="s">
        <v>11</v>
      </c>
      <c r="X25" s="76" t="s">
        <v>7</v>
      </c>
      <c r="Y25" s="76" t="s">
        <v>7</v>
      </c>
    </row>
    <row r="26" spans="1:64" ht="22.5" customHeight="1">
      <c r="E26" s="67" t="s">
        <v>255</v>
      </c>
      <c r="F26" s="67">
        <f>MATCH(Benchmark_TBA, 'Barcap OAD'!$A$1:$S$1, 0)</f>
        <v>2</v>
      </c>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75</v>
      </c>
      <c r="AG26" s="638"/>
      <c r="AH26" s="638"/>
      <c r="AI26" s="638"/>
      <c r="AJ26" s="638"/>
      <c r="AK26" s="638"/>
      <c r="AL26" s="639" t="s">
        <v>150</v>
      </c>
      <c r="AM26" s="640"/>
      <c r="AN26" s="640"/>
      <c r="AO26" s="640"/>
      <c r="AP26" s="640"/>
      <c r="AQ26" s="641"/>
    </row>
    <row r="27" spans="1:64" s="68" customFormat="1" ht="46.5" customHeight="1">
      <c r="A27" s="68" t="s">
        <v>12</v>
      </c>
      <c r="B27" s="68" t="s">
        <v>13</v>
      </c>
      <c r="C27" s="68" t="s">
        <v>14</v>
      </c>
      <c r="D27" s="68" t="s">
        <v>15</v>
      </c>
      <c r="E27" s="68" t="s">
        <v>16</v>
      </c>
      <c r="F27" s="68" t="s">
        <v>17</v>
      </c>
      <c r="G27" s="68" t="s">
        <v>18</v>
      </c>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5" t="s">
        <v>73</v>
      </c>
      <c r="AB27" s="214" t="s">
        <v>122</v>
      </c>
      <c r="AC27" s="214" t="s">
        <v>160</v>
      </c>
      <c r="AD27" s="14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V27" s="209" t="s">
        <v>183</v>
      </c>
      <c r="AX27" s="209" t="s">
        <v>153</v>
      </c>
      <c r="AY27" s="209" t="s">
        <v>152</v>
      </c>
      <c r="BA27" s="209" t="s">
        <v>179</v>
      </c>
      <c r="BB27" s="209" t="s">
        <v>180</v>
      </c>
      <c r="BC27" s="209"/>
      <c r="BD27" s="209" t="s">
        <v>182</v>
      </c>
      <c r="BE27" s="209" t="s">
        <v>181</v>
      </c>
      <c r="BI27" s="643" t="s">
        <v>271</v>
      </c>
      <c r="BJ27" s="643"/>
      <c r="BK27" s="643" t="s">
        <v>272</v>
      </c>
      <c r="BL27" s="643"/>
    </row>
    <row r="28" spans="1:64" s="68" customFormat="1" ht="15" hidden="1">
      <c r="C28" s="70">
        <f t="shared" ref="C28:C40" ca="1" si="0">I28</f>
        <v>40207</v>
      </c>
      <c r="D28" s="70">
        <f t="shared" ref="D28:D53" ca="1" si="1">I28+35</f>
        <v>40242</v>
      </c>
      <c r="E28" s="68" t="str">
        <f t="shared" ref="E28:F53" ca="1" si="2">"FNMA"&amp;TEXT($J$23,"0.0")&amp;"-TBA-"&amp;TEXT(C28,"mmm")</f>
        <v>FNMA3.0-TBA-Jan</v>
      </c>
      <c r="F28" s="68" t="str">
        <f t="shared" ca="1" si="2"/>
        <v>FNMA3.0-TBA-Mar</v>
      </c>
      <c r="G28" s="68" t="str">
        <f t="shared" ref="G28:G53" si="3">"FNMA"&amp;TEXT($J$23,"0.0")&amp;"-TBA-GEN"</f>
        <v>FNMA3.0-TBA-GEN</v>
      </c>
      <c r="I28" s="148">
        <f ca="1">[2]!YBWORKDAY(EDATE(Base_Date, AY28), -1, "USD")</f>
        <v>40207</v>
      </c>
      <c r="J28" s="210" t="str">
        <f ca="1">[2]!YBHIST($I$24,$I28,K$25,"sec","")</f>
        <v>Error</v>
      </c>
      <c r="K28" s="216" t="str">
        <f ca="1">[2]!YBHIST($I$24,$I28,J$25,"sec","")</f>
        <v>E</v>
      </c>
      <c r="L28" s="134">
        <v>0</v>
      </c>
      <c r="M28" s="135" t="str">
        <f ca="1">[2]!YBPRICE($I$24,$K28&amp;"d",$I28,L$25,"Swap",$I28,"Default","","Model",100,"")</f>
        <v>E</v>
      </c>
      <c r="N28" s="136"/>
      <c r="O28" s="136"/>
      <c r="P28" s="134">
        <v>0</v>
      </c>
      <c r="Q28" s="137" t="str">
        <f ca="1">[2]!YBSCEN($I$24,$K28&amp;"d","Market",O$25,"Swap",$I28,"LMMSkew","","Model",100,0,29,"Gradual","ParShift|N",0,"Annualized ROR",0.25,100,"",,,,"Default",,,,"Default",,)</f>
        <v>E</v>
      </c>
      <c r="R28" s="134">
        <v>0</v>
      </c>
      <c r="S28" s="138">
        <v>0</v>
      </c>
      <c r="T28" s="134">
        <f>SUM(R$28:R28)</f>
        <v>0</v>
      </c>
      <c r="U28" s="151" t="e">
        <f ca="1">T28/K$28</f>
        <v>#VALUE!</v>
      </c>
      <c r="V28" s="139" t="str">
        <f ca="1">[2]!YBPRICE($I$24,K28&amp;"d","Market","EffectiveDuration","Swap",I28,"LMMSkew","","Model",100,"")</f>
        <v>E</v>
      </c>
      <c r="W28" s="140" t="str">
        <f ca="1">[2]!YBPRICE($I$24,K28&amp;"d","Market","EffectiveDV01","Swap",I28,"LMMSkew","","Model",100,"")</f>
        <v>E</v>
      </c>
      <c r="X28" s="184" t="str">
        <f ca="1">[2]!YBHIST($E28,$I28,X$25,"sec","")</f>
        <v>E</v>
      </c>
      <c r="Y28" s="134">
        <v>0</v>
      </c>
      <c r="Z28" s="137">
        <v>0</v>
      </c>
      <c r="AA28" s="137" t="str">
        <f ca="1">[2]!YBHIST($F28,$I28,X$25,"sec","")</f>
        <v>E</v>
      </c>
      <c r="AB28" s="137"/>
      <c r="AC28" s="186">
        <f t="shared" ref="AC28:AC42" si="4">Y28+Z28</f>
        <v>0</v>
      </c>
      <c r="AD28" s="188" t="str">
        <f ca="1">[2]!YBHIST($G28,I28,"LMMEffectiveDuration","sec","")</f>
        <v>E</v>
      </c>
      <c r="AE28" s="140" t="e">
        <f t="shared" ref="AE28:AE66" ca="1" si="5">X28*AD28/10000</f>
        <v>#VALUE!</v>
      </c>
      <c r="AF28" s="141" t="e">
        <f t="shared" ref="AF28:AF66" ca="1" si="6">W28/AE28</f>
        <v>#VALUE!</v>
      </c>
      <c r="AG28" s="134"/>
      <c r="AH28" s="134"/>
      <c r="AI28" s="134">
        <f>AL28-AK28</f>
        <v>0</v>
      </c>
      <c r="AJ28" s="138">
        <v>0</v>
      </c>
      <c r="AK28" s="186">
        <f t="shared" ref="AK28:AK38" si="7">AJ28*Y28</f>
        <v>0</v>
      </c>
      <c r="AL28" s="191">
        <f t="shared" ref="AL28:AL39" si="8">AG28+R28</f>
        <v>0</v>
      </c>
      <c r="AM28" s="138">
        <v>0</v>
      </c>
      <c r="AN28" s="134">
        <f>SUM(AL$28:AL28)</f>
        <v>0</v>
      </c>
      <c r="AO28" s="150" t="e">
        <f ca="1">AN28/K$28</f>
        <v>#VALUE!</v>
      </c>
      <c r="AP28" s="193" t="e">
        <f t="shared" ref="AP28:AP66" ca="1" si="9">(Z28*AF28*-1)+P28</f>
        <v>#VALUE!</v>
      </c>
      <c r="AQ28" s="199"/>
      <c r="AY28" s="67">
        <f t="shared" ref="AY28:AY39" si="10">AY29-1</f>
        <v>-62</v>
      </c>
    </row>
    <row r="29" spans="1:64" s="68" customFormat="1" ht="15" hidden="1">
      <c r="C29" s="70">
        <f t="shared" ca="1" si="0"/>
        <v>40235</v>
      </c>
      <c r="D29" s="70">
        <f t="shared" ca="1" si="1"/>
        <v>40270</v>
      </c>
      <c r="E29" s="68" t="str">
        <f t="shared" ca="1" si="2"/>
        <v>FNMA3.0-TBA-Feb</v>
      </c>
      <c r="F29" s="68" t="str">
        <f t="shared" ca="1" si="2"/>
        <v>FNMA3.0-TBA-Apr</v>
      </c>
      <c r="G29" s="68" t="str">
        <f t="shared" si="3"/>
        <v>FNMA3.0-TBA-GEN</v>
      </c>
      <c r="I29" s="133">
        <f ca="1">[2]!YBWORKDAY(EDATE(Base_Date, AY29), -1, "USD")</f>
        <v>40235</v>
      </c>
      <c r="J29" s="211" t="str">
        <f ca="1">[2]!YBHIST($I$24,$I29,K$25,"sec","")</f>
        <v>Error</v>
      </c>
      <c r="K29" s="217" t="str">
        <f ca="1">[2]!YBHIST($I$24,$I29,J$25,"sec","")</f>
        <v>E</v>
      </c>
      <c r="L29" s="80" t="e">
        <f ca="1">K29-K28</f>
        <v>#VALUE!</v>
      </c>
      <c r="M29" s="81" t="str">
        <f ca="1">[2]!YBPRICE($I$24,$K29&amp;"d",$I29,L$25,"Swap",$I29,"Default","","Model",100,"")</f>
        <v>E</v>
      </c>
      <c r="N29" s="73" t="str">
        <f ca="1">[2]!YBHIST($I$24,$I28,M$25,"sec","")</f>
        <v>E</v>
      </c>
      <c r="O29" s="73"/>
      <c r="P29" s="80" t="e">
        <f ca="1">K28-Q28</f>
        <v>#VALUE!</v>
      </c>
      <c r="Q29" s="82" t="str">
        <f ca="1">[2]!YBSCEN($I$24,$K29&amp;"d","Market",O$25,"Swap",$I29,"LMMSkew","","Model",100,0,29,"Gradual","ParShift|N",0,"Annualized ROR",0.25,100,"",,,,"Default",,,,"Default",,)</f>
        <v>E</v>
      </c>
      <c r="R29" s="80" t="e">
        <f ca="1">L29+P29</f>
        <v>#VALUE!</v>
      </c>
      <c r="S29" s="83" t="e">
        <f ca="1">R29/K28</f>
        <v>#VALUE!</v>
      </c>
      <c r="T29" s="80" t="e">
        <f ca="1">SUM(R$28:R29)</f>
        <v>#VALUE!</v>
      </c>
      <c r="U29" s="83" t="e">
        <f ca="1">T29/K$28</f>
        <v>#VALUE!</v>
      </c>
      <c r="V29" s="84" t="str">
        <f ca="1">[2]!YBPRICE($I$24,K29&amp;"d","Market","EffectiveDuration","Swap",I29,"LMMSkew","","Model",100,"")</f>
        <v>E</v>
      </c>
      <c r="W29" s="85" t="str">
        <f ca="1">[2]!YBPRICE($I$24,K29&amp;"d","Market","EffectiveDV01","Swap",I29,"LMMSkew","","Model",100,"")</f>
        <v>E</v>
      </c>
      <c r="X29" s="185" t="str">
        <f ca="1">[2]!YBHIST($E29,$I29,X$25,"sec","")</f>
        <v>E</v>
      </c>
      <c r="Y29" s="80" t="e">
        <f t="shared" ref="Y29:Y66" ca="1" si="11">X29-X28</f>
        <v>#VALUE!</v>
      </c>
      <c r="Z29" s="82" t="e">
        <f ca="1">X28-AA28</f>
        <v>#VALUE!</v>
      </c>
      <c r="AA29" s="82" t="str">
        <f ca="1">[2]!YBHIST($F29,$I29,X$25,"sec","")</f>
        <v>E</v>
      </c>
      <c r="AB29" s="82"/>
      <c r="AC29" s="187" t="e">
        <f t="shared" ca="1" si="4"/>
        <v>#VALUE!</v>
      </c>
      <c r="AD29" s="189" t="str">
        <f ca="1">[2]!YBHIST($G29,I29,"LMMEffectiveDuration","sec","")</f>
        <v>E</v>
      </c>
      <c r="AE29" s="85" t="e">
        <f t="shared" ca="1" si="5"/>
        <v>#VALUE!</v>
      </c>
      <c r="AF29" s="86" t="e">
        <f t="shared" ca="1" si="6"/>
        <v>#VALUE!</v>
      </c>
      <c r="AG29" s="80" t="e">
        <f ca="1">-AC29*AF28</f>
        <v>#VALUE!</v>
      </c>
      <c r="AH29" s="80"/>
      <c r="AI29" s="80" t="e">
        <f t="shared" ref="AI29:AI38" ca="1" si="12">AL29-AK29</f>
        <v>#VALUE!</v>
      </c>
      <c r="AJ29" s="83" t="e">
        <f t="shared" ref="AJ29:AJ38" ca="1" si="13">AF29-AF28</f>
        <v>#VALUE!</v>
      </c>
      <c r="AK29" s="187" t="e">
        <f t="shared" ca="1" si="7"/>
        <v>#VALUE!</v>
      </c>
      <c r="AL29" s="192" t="e">
        <f t="shared" ca="1" si="8"/>
        <v>#VALUE!</v>
      </c>
      <c r="AM29" s="83" t="e">
        <f ca="1">AL29/K28</f>
        <v>#VALUE!</v>
      </c>
      <c r="AN29" s="80" t="e">
        <f ca="1">SUM(AL$28:AL29)</f>
        <v>#VALUE!</v>
      </c>
      <c r="AO29" s="109" t="e">
        <f ca="1">AN29/K$28</f>
        <v>#VALUE!</v>
      </c>
      <c r="AP29" s="194" t="e">
        <f t="shared" ca="1" si="9"/>
        <v>#VALUE!</v>
      </c>
      <c r="AQ29" s="199"/>
      <c r="AY29" s="67">
        <f t="shared" si="10"/>
        <v>-61</v>
      </c>
    </row>
    <row r="30" spans="1:64" s="68" customFormat="1" ht="15" hidden="1">
      <c r="C30" s="70">
        <f t="shared" ca="1" si="0"/>
        <v>40268</v>
      </c>
      <c r="D30" s="70">
        <f t="shared" ca="1" si="1"/>
        <v>40303</v>
      </c>
      <c r="E30" s="68" t="str">
        <f t="shared" ca="1" si="2"/>
        <v>FNMA3.0-TBA-Mar</v>
      </c>
      <c r="F30" s="68" t="str">
        <f t="shared" ca="1" si="2"/>
        <v>FNMA3.0-TBA-May</v>
      </c>
      <c r="G30" s="68" t="str">
        <f t="shared" si="3"/>
        <v>FNMA3.0-TBA-GEN</v>
      </c>
      <c r="I30" s="133">
        <f ca="1">[2]!YBWORKDAY(EDATE(Base_Date, AY30), -1, "USD")</f>
        <v>40268</v>
      </c>
      <c r="J30" s="211" t="str">
        <f ca="1">[2]!YBHIST($I$24,$I30,K$25,"sec","")</f>
        <v>Error</v>
      </c>
      <c r="K30" s="217" t="str">
        <f ca="1">[2]!YBHIST($I$24,$I30,J$25,"sec","")</f>
        <v>E</v>
      </c>
      <c r="L30" s="80" t="e">
        <f ca="1">K30-K29</f>
        <v>#VALUE!</v>
      </c>
      <c r="M30" s="81" t="str">
        <f ca="1">[2]!YBPRICE($I$24,$K30&amp;"d",$I30,L$25,"Swap",$I30,"Default","","Model",100,"")</f>
        <v>E</v>
      </c>
      <c r="N30" s="73" t="str">
        <f ca="1">[2]!YBHIST($I$24,$I29,M$25,"sec","")</f>
        <v>E</v>
      </c>
      <c r="O30" s="73"/>
      <c r="P30" s="80" t="e">
        <f ca="1">K29-Q29</f>
        <v>#VALUE!</v>
      </c>
      <c r="Q30" s="82" t="str">
        <f ca="1">[2]!YBSCEN($I$24,$K30&amp;"d","Market",O$25,"Swap",$I30,"LMMSkew","","Model",100,0,29,"Gradual","ParShift|N",0,"Annualized ROR",0.25,100,"",,,,"Default",,,,"Default",,)</f>
        <v>E</v>
      </c>
      <c r="R30" s="80" t="e">
        <f ca="1">L30+P30</f>
        <v>#VALUE!</v>
      </c>
      <c r="S30" s="83" t="e">
        <f ca="1">R30/K29</f>
        <v>#VALUE!</v>
      </c>
      <c r="T30" s="80" t="e">
        <f ca="1">SUM(R$28:R30)</f>
        <v>#VALUE!</v>
      </c>
      <c r="U30" s="83" t="e">
        <f ca="1">T30/K$28</f>
        <v>#VALUE!</v>
      </c>
      <c r="V30" s="84" t="str">
        <f ca="1">[2]!YBPRICE($I$24,K30&amp;"d","Market","EffectiveDuration","Swap",I30,"LMMSkew","","Model",100,"")</f>
        <v>E</v>
      </c>
      <c r="W30" s="85" t="str">
        <f ca="1">[2]!YBPRICE($I$24,K30&amp;"d","Market","EffectiveDV01","Swap",I30,"LMMSkew","","Model",100,"")</f>
        <v>E</v>
      </c>
      <c r="X30" s="185" t="str">
        <f ca="1">[2]!YBHIST($E30,$I30,X$25,"sec","")</f>
        <v>E</v>
      </c>
      <c r="Y30" s="80" t="e">
        <f t="shared" ca="1" si="11"/>
        <v>#VALUE!</v>
      </c>
      <c r="Z30" s="82" t="e">
        <f ca="1">X29-AA29</f>
        <v>#VALUE!</v>
      </c>
      <c r="AA30" s="82" t="str">
        <f ca="1">[2]!YBHIST($F30,$I30,X$25,"sec","")</f>
        <v>E</v>
      </c>
      <c r="AB30" s="82"/>
      <c r="AC30" s="187" t="e">
        <f t="shared" ca="1" si="4"/>
        <v>#VALUE!</v>
      </c>
      <c r="AD30" s="189" t="str">
        <f ca="1">[2]!YBHIST($G30,I30,"LMMEffectiveDuration","sec","")</f>
        <v>E</v>
      </c>
      <c r="AE30" s="85" t="e">
        <f t="shared" ca="1" si="5"/>
        <v>#VALUE!</v>
      </c>
      <c r="AF30" s="86" t="e">
        <f t="shared" ca="1" si="6"/>
        <v>#VALUE!</v>
      </c>
      <c r="AG30" s="80" t="e">
        <f ca="1">-AC30*AF29</f>
        <v>#VALUE!</v>
      </c>
      <c r="AH30" s="80"/>
      <c r="AI30" s="80" t="e">
        <f t="shared" ca="1" si="12"/>
        <v>#VALUE!</v>
      </c>
      <c r="AJ30" s="83" t="e">
        <f t="shared" ca="1" si="13"/>
        <v>#VALUE!</v>
      </c>
      <c r="AK30" s="187" t="e">
        <f t="shared" ca="1" si="7"/>
        <v>#VALUE!</v>
      </c>
      <c r="AL30" s="192" t="e">
        <f t="shared" ca="1" si="8"/>
        <v>#VALUE!</v>
      </c>
      <c r="AM30" s="83" t="e">
        <f ca="1">AL30/K29</f>
        <v>#VALUE!</v>
      </c>
      <c r="AN30" s="80" t="e">
        <f ca="1">SUM(AL$28:AL30)</f>
        <v>#VALUE!</v>
      </c>
      <c r="AO30" s="109" t="e">
        <f ca="1">AN30/K$28</f>
        <v>#VALUE!</v>
      </c>
      <c r="AP30" s="194" t="e">
        <f t="shared" ca="1" si="9"/>
        <v>#VALUE!</v>
      </c>
      <c r="AQ30" s="199"/>
      <c r="AY30" s="67">
        <f t="shared" si="10"/>
        <v>-60</v>
      </c>
    </row>
    <row r="31" spans="1:64" s="68" customFormat="1" ht="15" hidden="1">
      <c r="C31" s="70">
        <f t="shared" ca="1" si="0"/>
        <v>40298</v>
      </c>
      <c r="D31" s="70">
        <f t="shared" ca="1" si="1"/>
        <v>40333</v>
      </c>
      <c r="E31" s="68" t="str">
        <f t="shared" ca="1" si="2"/>
        <v>FNMA3.0-TBA-Apr</v>
      </c>
      <c r="F31" s="68" t="str">
        <f t="shared" ca="1" si="2"/>
        <v>FNMA3.0-TBA-Jun</v>
      </c>
      <c r="G31" s="68" t="str">
        <f t="shared" si="3"/>
        <v>FNMA3.0-TBA-GEN</v>
      </c>
      <c r="I31" s="133">
        <f ca="1">[2]!YBWORKDAY(EDATE(Base_Date, AY31), -1, "USD")</f>
        <v>40298</v>
      </c>
      <c r="J31" s="211" t="str">
        <f ca="1">[2]!YBHIST($I$24,$I31,K$25,"sec","")</f>
        <v>Error</v>
      </c>
      <c r="K31" s="217" t="str">
        <f ca="1">[2]!YBHIST($I$24,$I31,J$25,"sec","")</f>
        <v>E</v>
      </c>
      <c r="L31" s="80">
        <v>0</v>
      </c>
      <c r="M31" s="81" t="str">
        <f ca="1">[2]!YBPRICE($I$24,$K31&amp;"d",$I31,L$25,"Swap",$I31,"Default","","Model",100,"")</f>
        <v>E</v>
      </c>
      <c r="N31" s="73"/>
      <c r="O31" s="73"/>
      <c r="P31" s="80">
        <v>0</v>
      </c>
      <c r="Q31" s="82" t="str">
        <f ca="1">[2]!YBSCEN($I$24,$K31&amp;"d","Market",O$25,"Swap",$I31,"LMMSkew","","Model",100,0,29,"Gradual","ParShift|N",0,"Annualized ROR",0.25,100,"",,,,"Default",,,,"Default",,)</f>
        <v>E</v>
      </c>
      <c r="R31" s="80">
        <v>0</v>
      </c>
      <c r="S31" s="83">
        <v>0</v>
      </c>
      <c r="T31" s="80">
        <f>SUM(R$31:R31)</f>
        <v>0</v>
      </c>
      <c r="U31" s="152" t="e">
        <f t="shared" ref="U31:U38" ca="1" si="14">T31/K$31</f>
        <v>#VALUE!</v>
      </c>
      <c r="V31" s="84" t="str">
        <f ca="1">[2]!YBPRICE($I$24,K31&amp;"d","Market","EffectiveDuration","Swap",I31,"LMMSkew","","Model",100,"")</f>
        <v>E</v>
      </c>
      <c r="W31" s="85" t="str">
        <f ca="1">[2]!YBPRICE($I$24,K31&amp;"d","Market","EffectiveDV01","Swap",I31,"LMMSkew","","Model",100,"")</f>
        <v>E</v>
      </c>
      <c r="X31" s="185" t="str">
        <f ca="1">[2]!YBHIST($E31,$I31,X$25,"sec","")</f>
        <v>E</v>
      </c>
      <c r="Y31" s="80">
        <v>0</v>
      </c>
      <c r="Z31" s="82">
        <v>0</v>
      </c>
      <c r="AA31" s="82" t="str">
        <f ca="1">[2]!YBHIST($F31,$I31,X$25,"sec","")</f>
        <v>E</v>
      </c>
      <c r="AB31" s="82"/>
      <c r="AC31" s="187">
        <f t="shared" si="4"/>
        <v>0</v>
      </c>
      <c r="AD31" s="189" t="str">
        <f ca="1">[2]!YBHIST($G31,I31,"LMMEffectiveDuration","sec","")</f>
        <v>E</v>
      </c>
      <c r="AE31" s="85" t="e">
        <f t="shared" ca="1" si="5"/>
        <v>#VALUE!</v>
      </c>
      <c r="AF31" s="86" t="e">
        <f t="shared" ca="1" si="6"/>
        <v>#VALUE!</v>
      </c>
      <c r="AG31" s="80"/>
      <c r="AH31" s="80"/>
      <c r="AI31" s="80">
        <f>AL31-AK31</f>
        <v>0</v>
      </c>
      <c r="AJ31" s="83">
        <v>0</v>
      </c>
      <c r="AK31" s="187">
        <f t="shared" si="7"/>
        <v>0</v>
      </c>
      <c r="AL31" s="192">
        <f t="shared" si="8"/>
        <v>0</v>
      </c>
      <c r="AM31" s="83">
        <v>0</v>
      </c>
      <c r="AN31" s="80">
        <f>SUM(AL$31:AL31)</f>
        <v>0</v>
      </c>
      <c r="AO31" s="153" t="e">
        <f t="shared" ref="AO31:AO38" ca="1" si="15">AN31/K$31</f>
        <v>#VALUE!</v>
      </c>
      <c r="AP31" s="194" t="e">
        <f t="shared" ca="1" si="9"/>
        <v>#VALUE!</v>
      </c>
      <c r="AQ31" s="199"/>
      <c r="AY31" s="67">
        <f t="shared" si="10"/>
        <v>-59</v>
      </c>
    </row>
    <row r="32" spans="1:64" s="68" customFormat="1" ht="15" hidden="1">
      <c r="C32" s="70">
        <f t="shared" ca="1" si="0"/>
        <v>40326</v>
      </c>
      <c r="D32" s="70">
        <f t="shared" ca="1" si="1"/>
        <v>40361</v>
      </c>
      <c r="E32" s="68" t="str">
        <f t="shared" ca="1" si="2"/>
        <v>FNMA3.0-TBA-May</v>
      </c>
      <c r="F32" s="68" t="str">
        <f t="shared" ca="1" si="2"/>
        <v>FNMA3.0-TBA-Jul</v>
      </c>
      <c r="G32" s="68" t="str">
        <f t="shared" si="3"/>
        <v>FNMA3.0-TBA-GEN</v>
      </c>
      <c r="I32" s="133">
        <f ca="1">[2]!YBWORKDAY(EDATE(Base_Date, AY32), -1, "USD")</f>
        <v>40326</v>
      </c>
      <c r="J32" s="211" t="str">
        <f ca="1">[2]!YBHIST($I$24,$I32,K$25,"sec","")</f>
        <v>Error</v>
      </c>
      <c r="K32" s="217" t="str">
        <f ca="1">[2]!YBHIST($I$24,$I32,J$25,"sec","")</f>
        <v>E</v>
      </c>
      <c r="L32" s="80" t="e">
        <f t="shared" ref="L32:L38" ca="1" si="16">K32-K31</f>
        <v>#VALUE!</v>
      </c>
      <c r="M32" s="81" t="str">
        <f ca="1">[2]!YBPRICE($I$24,$K32&amp;"d",$I32,L$25,"Swap",$I32,"Default","","Model",100,"")</f>
        <v>E</v>
      </c>
      <c r="N32" s="73" t="str">
        <f ca="1">[2]!YBHIST($I$24,$I31,M$25,"sec","")</f>
        <v>E</v>
      </c>
      <c r="O32" s="73"/>
      <c r="P32" s="80" t="e">
        <f t="shared" ref="P32:P38" ca="1" si="17">K31-Q31</f>
        <v>#VALUE!</v>
      </c>
      <c r="Q32" s="82" t="str">
        <f ca="1">[2]!YBSCEN($I$24,$K32&amp;"d","Market",O$25,"Swap",$I32,"LMMSkew","","Model",100,0,29,"Gradual","ParShift|N",0,"Annualized ROR",0.25,100,"",,,,"Default",,,,"Default",,)</f>
        <v>E</v>
      </c>
      <c r="R32" s="80" t="e">
        <f t="shared" ref="R32:R38" ca="1" si="18">L32+P32</f>
        <v>#VALUE!</v>
      </c>
      <c r="S32" s="83" t="e">
        <f ca="1">R32/K31</f>
        <v>#VALUE!</v>
      </c>
      <c r="T32" s="80" t="e">
        <f ca="1">SUM(R$31:R32)</f>
        <v>#VALUE!</v>
      </c>
      <c r="U32" s="83" t="e">
        <f t="shared" ca="1" si="14"/>
        <v>#VALUE!</v>
      </c>
      <c r="V32" s="84" t="str">
        <f ca="1">[2]!YBPRICE($I$24,K32&amp;"d","Market","EffectiveDuration","Swap",I32,"LMMSkew","","Model",100,"")</f>
        <v>E</v>
      </c>
      <c r="W32" s="85" t="str">
        <f ca="1">[2]!YBPRICE($I$24,K32&amp;"d","Market","EffectiveDV01","Swap",I32,"LMMSkew","","Model",100,"")</f>
        <v>E</v>
      </c>
      <c r="X32" s="185" t="str">
        <f ca="1">[2]!YBHIST($E32,$I32,X$25,"sec","")</f>
        <v>E</v>
      </c>
      <c r="Y32" s="80" t="e">
        <f t="shared" ca="1" si="11"/>
        <v>#VALUE!</v>
      </c>
      <c r="Z32" s="82" t="e">
        <f t="shared" ref="Z32:Z39" ca="1" si="19">X31-AA31</f>
        <v>#VALUE!</v>
      </c>
      <c r="AA32" s="82" t="str">
        <f ca="1">[2]!YBHIST($F32,$I32,X$25,"sec","")</f>
        <v>E</v>
      </c>
      <c r="AB32" s="82"/>
      <c r="AC32" s="187" t="e">
        <f t="shared" ca="1" si="4"/>
        <v>#VALUE!</v>
      </c>
      <c r="AD32" s="189" t="str">
        <f ca="1">[2]!YBHIST($G32,I32,"LMMEffectiveDuration","sec","")</f>
        <v>E</v>
      </c>
      <c r="AE32" s="85" t="e">
        <f t="shared" ca="1" si="5"/>
        <v>#VALUE!</v>
      </c>
      <c r="AF32" s="86" t="e">
        <f t="shared" ca="1" si="6"/>
        <v>#VALUE!</v>
      </c>
      <c r="AG32" s="80" t="e">
        <f t="shared" ref="AG32:AG38" ca="1" si="20">-AC32*AF31</f>
        <v>#VALUE!</v>
      </c>
      <c r="AH32" s="80"/>
      <c r="AI32" s="80" t="e">
        <f t="shared" ca="1" si="12"/>
        <v>#VALUE!</v>
      </c>
      <c r="AJ32" s="83" t="e">
        <f t="shared" ca="1" si="13"/>
        <v>#VALUE!</v>
      </c>
      <c r="AK32" s="187" t="e">
        <f t="shared" ca="1" si="7"/>
        <v>#VALUE!</v>
      </c>
      <c r="AL32" s="192" t="e">
        <f t="shared" ca="1" si="8"/>
        <v>#VALUE!</v>
      </c>
      <c r="AM32" s="83" t="e">
        <f t="shared" ref="AM32:AM38" ca="1" si="21">AL32/K31</f>
        <v>#VALUE!</v>
      </c>
      <c r="AN32" s="80" t="e">
        <f ca="1">SUM(AL$31:AL32)</f>
        <v>#VALUE!</v>
      </c>
      <c r="AO32" s="109" t="e">
        <f t="shared" ca="1" si="15"/>
        <v>#VALUE!</v>
      </c>
      <c r="AP32" s="194" t="e">
        <f t="shared" ca="1" si="9"/>
        <v>#VALUE!</v>
      </c>
      <c r="AQ32" s="199"/>
      <c r="AY32" s="67">
        <f t="shared" si="10"/>
        <v>-58</v>
      </c>
    </row>
    <row r="33" spans="3:64" s="68" customFormat="1" ht="15" hidden="1">
      <c r="C33" s="70">
        <f t="shared" ca="1" si="0"/>
        <v>40359</v>
      </c>
      <c r="D33" s="70">
        <f t="shared" ca="1" si="1"/>
        <v>40394</v>
      </c>
      <c r="E33" s="68" t="str">
        <f t="shared" ca="1" si="2"/>
        <v>FNMA3.0-TBA-Jun</v>
      </c>
      <c r="F33" s="68" t="str">
        <f t="shared" ca="1" si="2"/>
        <v>FNMA3.0-TBA-Aug</v>
      </c>
      <c r="G33" s="68" t="str">
        <f t="shared" si="3"/>
        <v>FNMA3.0-TBA-GEN</v>
      </c>
      <c r="I33" s="133">
        <f ca="1">[2]!YBWORKDAY(EDATE(Base_Date, AY33), -1, "USD")</f>
        <v>40359</v>
      </c>
      <c r="J33" s="211" t="str">
        <f ca="1">[2]!YBHIST($I$24,$I33,K$25,"sec","")</f>
        <v>Error</v>
      </c>
      <c r="K33" s="217" t="str">
        <f ca="1">[2]!YBHIST($I$24,$I33,J$25,"sec","")</f>
        <v>E</v>
      </c>
      <c r="L33" s="80" t="e">
        <f t="shared" ca="1" si="16"/>
        <v>#VALUE!</v>
      </c>
      <c r="M33" s="81" t="str">
        <f ca="1">[2]!YBPRICE($I$24,$K33&amp;"d",$I33,L$25,"Swap",$I33,"Default","","Model",100,"")</f>
        <v>E</v>
      </c>
      <c r="N33" s="73" t="str">
        <f ca="1">[2]!YBHIST($I$24,$I32,M$25,"sec","")</f>
        <v>E</v>
      </c>
      <c r="O33" s="73"/>
      <c r="P33" s="80" t="e">
        <f t="shared" ca="1" si="17"/>
        <v>#VALUE!</v>
      </c>
      <c r="Q33" s="82" t="str">
        <f ca="1">[2]!YBSCEN($I$24,$K33&amp;"d","Market",O$25,"Swap",$I33,"LMMSkew","","Model",100,0,29,"Gradual","ParShift|N",0,"Annualized ROR",0.25,100,"",,,,"Default",,,,"Default",,)</f>
        <v>E</v>
      </c>
      <c r="R33" s="80" t="e">
        <f t="shared" ca="1" si="18"/>
        <v>#VALUE!</v>
      </c>
      <c r="S33" s="83" t="e">
        <f ca="1">R33/K32</f>
        <v>#VALUE!</v>
      </c>
      <c r="T33" s="80" t="e">
        <f ca="1">SUM(R$31:R33)</f>
        <v>#VALUE!</v>
      </c>
      <c r="U33" s="83" t="e">
        <f t="shared" ca="1" si="14"/>
        <v>#VALUE!</v>
      </c>
      <c r="V33" s="84" t="str">
        <f ca="1">[2]!YBPRICE($I$24,K33&amp;"d","Market","EffectiveDuration","Swap",I33,"LMMSkew","","Model",100,"")</f>
        <v>E</v>
      </c>
      <c r="W33" s="85" t="str">
        <f ca="1">[2]!YBPRICE($I$24,K33&amp;"d","Market","EffectiveDV01","Swap",I33,"LMMSkew","","Model",100,"")</f>
        <v>E</v>
      </c>
      <c r="X33" s="185" t="str">
        <f ca="1">[2]!YBHIST($E33,$I33,X$25,"sec","")</f>
        <v>E</v>
      </c>
      <c r="Y33" s="80" t="e">
        <f t="shared" ca="1" si="11"/>
        <v>#VALUE!</v>
      </c>
      <c r="Z33" s="82" t="e">
        <f t="shared" ca="1" si="19"/>
        <v>#VALUE!</v>
      </c>
      <c r="AA33" s="82" t="str">
        <f ca="1">[2]!YBHIST($F33,$I33,X$25,"sec","")</f>
        <v>E</v>
      </c>
      <c r="AB33" s="82"/>
      <c r="AC33" s="187" t="e">
        <f t="shared" ca="1" si="4"/>
        <v>#VALUE!</v>
      </c>
      <c r="AD33" s="189" t="str">
        <f ca="1">[2]!YBHIST($G33,I33,"LMMEffectiveDuration","sec","")</f>
        <v>E</v>
      </c>
      <c r="AE33" s="85" t="e">
        <f t="shared" ca="1" si="5"/>
        <v>#VALUE!</v>
      </c>
      <c r="AF33" s="86" t="e">
        <f t="shared" ca="1" si="6"/>
        <v>#VALUE!</v>
      </c>
      <c r="AG33" s="80" t="e">
        <f t="shared" ca="1" si="20"/>
        <v>#VALUE!</v>
      </c>
      <c r="AH33" s="80"/>
      <c r="AI33" s="80" t="e">
        <f t="shared" ca="1" si="12"/>
        <v>#VALUE!</v>
      </c>
      <c r="AJ33" s="83" t="e">
        <f t="shared" ca="1" si="13"/>
        <v>#VALUE!</v>
      </c>
      <c r="AK33" s="187" t="e">
        <f t="shared" ca="1" si="7"/>
        <v>#VALUE!</v>
      </c>
      <c r="AL33" s="192" t="e">
        <f t="shared" ca="1" si="8"/>
        <v>#VALUE!</v>
      </c>
      <c r="AM33" s="83" t="e">
        <f t="shared" ca="1" si="21"/>
        <v>#VALUE!</v>
      </c>
      <c r="AN33" s="80" t="e">
        <f ca="1">SUM(AL$31:AL33)</f>
        <v>#VALUE!</v>
      </c>
      <c r="AO33" s="109" t="e">
        <f t="shared" ca="1" si="15"/>
        <v>#VALUE!</v>
      </c>
      <c r="AP33" s="194" t="e">
        <f t="shared" ca="1" si="9"/>
        <v>#VALUE!</v>
      </c>
      <c r="AQ33" s="199"/>
      <c r="AY33" s="67">
        <f t="shared" si="10"/>
        <v>-57</v>
      </c>
    </row>
    <row r="34" spans="3:64" s="68" customFormat="1" ht="15" hidden="1">
      <c r="C34" s="70">
        <f t="shared" ca="1" si="0"/>
        <v>40389</v>
      </c>
      <c r="D34" s="70">
        <f t="shared" ca="1" si="1"/>
        <v>40424</v>
      </c>
      <c r="E34" s="68" t="str">
        <f t="shared" ca="1" si="2"/>
        <v>FNMA3.0-TBA-Jul</v>
      </c>
      <c r="F34" s="68" t="str">
        <f t="shared" ca="1" si="2"/>
        <v>FNMA3.0-TBA-Sep</v>
      </c>
      <c r="G34" s="68" t="str">
        <f t="shared" si="3"/>
        <v>FNMA3.0-TBA-GEN</v>
      </c>
      <c r="I34" s="133">
        <f ca="1">[2]!YBWORKDAY(EDATE(Base_Date, AY34), -1, "USD")</f>
        <v>40389</v>
      </c>
      <c r="J34" s="211" t="str">
        <f ca="1">[2]!YBHIST($I$24,$I34,K$25,"sec","")</f>
        <v>Error</v>
      </c>
      <c r="K34" s="217" t="str">
        <f ca="1">[2]!YBHIST($I$24,$I34,J$25,"sec","")</f>
        <v>E</v>
      </c>
      <c r="L34" s="80" t="e">
        <f t="shared" ca="1" si="16"/>
        <v>#VALUE!</v>
      </c>
      <c r="M34" s="81" t="str">
        <f ca="1">[2]!YBPRICE($I$24,$K34&amp;"d",$I34,L$25,"Swap",$I34,"Default","","Model",100,"")</f>
        <v>E</v>
      </c>
      <c r="N34" s="73" t="str">
        <f ca="1">[2]!YBHIST($I$24,$I33,M$25,"sec","")</f>
        <v>E</v>
      </c>
      <c r="O34" s="73"/>
      <c r="P34" s="80" t="e">
        <f t="shared" ca="1" si="17"/>
        <v>#VALUE!</v>
      </c>
      <c r="Q34" s="82" t="str">
        <f ca="1">[2]!YBSCEN($I$24,$K34&amp;"d","Market",O$25,"Swap",$I34,"LMMSkew","","Model",100,0,29,"Gradual","ParShift|N",0,"Annualized ROR",0.25,100,"",,,,"Default",,,,"Default",,)</f>
        <v>E</v>
      </c>
      <c r="R34" s="80" t="e">
        <f t="shared" ca="1" si="18"/>
        <v>#VALUE!</v>
      </c>
      <c r="S34" s="83" t="e">
        <f ca="1">R34/K33</f>
        <v>#VALUE!</v>
      </c>
      <c r="T34" s="80" t="e">
        <f ca="1">SUM(R$31:R34)</f>
        <v>#VALUE!</v>
      </c>
      <c r="U34" s="83" t="e">
        <f t="shared" ca="1" si="14"/>
        <v>#VALUE!</v>
      </c>
      <c r="V34" s="84" t="str">
        <f ca="1">[2]!YBPRICE($I$24,K34&amp;"d","Market","EffectiveDuration","Swap",I34,"LMMSkew","","Model",100,"")</f>
        <v>E</v>
      </c>
      <c r="W34" s="85" t="str">
        <f ca="1">[2]!YBPRICE($I$24,K34&amp;"d","Market","EffectiveDV01","Swap",I34,"LMMSkew","","Model",100,"")</f>
        <v>E</v>
      </c>
      <c r="X34" s="185" t="str">
        <f ca="1">[2]!YBHIST($E34,$I34,X$25,"sec","")</f>
        <v>E</v>
      </c>
      <c r="Y34" s="80" t="e">
        <f t="shared" ca="1" si="11"/>
        <v>#VALUE!</v>
      </c>
      <c r="Z34" s="82" t="e">
        <f t="shared" ca="1" si="19"/>
        <v>#VALUE!</v>
      </c>
      <c r="AA34" s="82" t="str">
        <f ca="1">[2]!YBHIST($F34,$I34,X$25,"sec","")</f>
        <v>E</v>
      </c>
      <c r="AB34" s="82"/>
      <c r="AC34" s="187" t="e">
        <f t="shared" ca="1" si="4"/>
        <v>#VALUE!</v>
      </c>
      <c r="AD34" s="189" t="str">
        <f ca="1">[2]!YBHIST($G34,I34,"LMMEffectiveDuration","sec","")</f>
        <v>E</v>
      </c>
      <c r="AE34" s="85" t="e">
        <f t="shared" ca="1" si="5"/>
        <v>#VALUE!</v>
      </c>
      <c r="AF34" s="86" t="e">
        <f t="shared" ca="1" si="6"/>
        <v>#VALUE!</v>
      </c>
      <c r="AG34" s="80" t="e">
        <f t="shared" ca="1" si="20"/>
        <v>#VALUE!</v>
      </c>
      <c r="AH34" s="80"/>
      <c r="AI34" s="80" t="e">
        <f t="shared" ca="1" si="12"/>
        <v>#VALUE!</v>
      </c>
      <c r="AJ34" s="83" t="e">
        <f t="shared" ca="1" si="13"/>
        <v>#VALUE!</v>
      </c>
      <c r="AK34" s="187" t="e">
        <f t="shared" ca="1" si="7"/>
        <v>#VALUE!</v>
      </c>
      <c r="AL34" s="192" t="e">
        <f t="shared" ca="1" si="8"/>
        <v>#VALUE!</v>
      </c>
      <c r="AM34" s="83" t="e">
        <f t="shared" ca="1" si="21"/>
        <v>#VALUE!</v>
      </c>
      <c r="AN34" s="80" t="e">
        <f ca="1">SUM(AL$31:AL34)</f>
        <v>#VALUE!</v>
      </c>
      <c r="AO34" s="109" t="e">
        <f t="shared" ca="1" si="15"/>
        <v>#VALUE!</v>
      </c>
      <c r="AP34" s="194" t="e">
        <f t="shared" ca="1" si="9"/>
        <v>#VALUE!</v>
      </c>
      <c r="AQ34" s="199"/>
      <c r="AY34" s="67">
        <f t="shared" si="10"/>
        <v>-56</v>
      </c>
    </row>
    <row r="35" spans="3:64" s="68" customFormat="1" ht="15" hidden="1">
      <c r="C35" s="70">
        <f t="shared" ca="1" si="0"/>
        <v>40421</v>
      </c>
      <c r="D35" s="70">
        <f t="shared" ca="1" si="1"/>
        <v>40456</v>
      </c>
      <c r="E35" s="68" t="str">
        <f t="shared" ca="1" si="2"/>
        <v>FNMA3.0-TBA-Aug</v>
      </c>
      <c r="F35" s="68" t="str">
        <f t="shared" ca="1" si="2"/>
        <v>FNMA3.0-TBA-Oct</v>
      </c>
      <c r="G35" s="68" t="str">
        <f t="shared" si="3"/>
        <v>FNMA3.0-TBA-GEN</v>
      </c>
      <c r="I35" s="133">
        <f ca="1">[2]!YBWORKDAY(EDATE(Base_Date, AY35), -1, "USD")</f>
        <v>40421</v>
      </c>
      <c r="J35" s="211" t="str">
        <f ca="1">[2]!YBHIST($I$24,$I35,K$25,"sec","")</f>
        <v>Error</v>
      </c>
      <c r="K35" s="217" t="str">
        <f ca="1">[2]!YBHIST($I$24,$I35,J$25,"sec","")</f>
        <v>E</v>
      </c>
      <c r="L35" s="80" t="e">
        <f t="shared" ca="1" si="16"/>
        <v>#VALUE!</v>
      </c>
      <c r="M35" s="81" t="str">
        <f ca="1">[2]!YBPRICE($I$24,$K35&amp;"d",$I35,L$25,"Swap",$I35,"Default","","Model",100,"")</f>
        <v>E</v>
      </c>
      <c r="N35" s="73" t="str">
        <f ca="1">[2]!YBHIST($I$24,$I34,M$25,"sec","")</f>
        <v>E</v>
      </c>
      <c r="O35" s="73"/>
      <c r="P35" s="80" t="e">
        <f t="shared" ca="1" si="17"/>
        <v>#VALUE!</v>
      </c>
      <c r="Q35" s="82" t="str">
        <f ca="1">[2]!YBSCEN($I$24,$K35&amp;"d","Market",O$25,"Swap",$I35,"LMMSkew","","Model",100,0,29,"Gradual","ParShift|N",0,"Annualized ROR",0.25,100,"",,,,"Default",,,,"Default",,)</f>
        <v>E</v>
      </c>
      <c r="R35" s="80" t="e">
        <f t="shared" ca="1" si="18"/>
        <v>#VALUE!</v>
      </c>
      <c r="S35" s="83">
        <v>0</v>
      </c>
      <c r="T35" s="80" t="e">
        <f ca="1">SUM(R$31:R35)</f>
        <v>#VALUE!</v>
      </c>
      <c r="U35" s="83" t="e">
        <f t="shared" ca="1" si="14"/>
        <v>#VALUE!</v>
      </c>
      <c r="V35" s="84" t="str">
        <f ca="1">[2]!YBPRICE($I$24,K35&amp;"d","Market","EffectiveDuration","Swap",I35,"LMMSkew","","Model",100,"")</f>
        <v>E</v>
      </c>
      <c r="W35" s="85" t="str">
        <f ca="1">[2]!YBPRICE($I$24,K35&amp;"d","Market","EffectiveDV01","Swap",I35,"LMMSkew","","Model",100,"")</f>
        <v>E</v>
      </c>
      <c r="X35" s="185" t="str">
        <f ca="1">[2]!YBHIST($E35,$I35,X$25,"sec","")</f>
        <v>E</v>
      </c>
      <c r="Y35" s="80" t="e">
        <f t="shared" ca="1" si="11"/>
        <v>#VALUE!</v>
      </c>
      <c r="Z35" s="82" t="e">
        <f t="shared" ca="1" si="19"/>
        <v>#VALUE!</v>
      </c>
      <c r="AA35" s="82" t="str">
        <f ca="1">[2]!YBHIST($F35,$I35,X$25,"sec","")</f>
        <v>E</v>
      </c>
      <c r="AB35" s="82"/>
      <c r="AC35" s="187" t="e">
        <f t="shared" ca="1" si="4"/>
        <v>#VALUE!</v>
      </c>
      <c r="AD35" s="189" t="str">
        <f ca="1">[2]!YBHIST($G35,I35,"LMMEffectiveDuration","sec","")</f>
        <v>E</v>
      </c>
      <c r="AE35" s="85" t="e">
        <f t="shared" ca="1" si="5"/>
        <v>#VALUE!</v>
      </c>
      <c r="AF35" s="86" t="e">
        <f t="shared" ca="1" si="6"/>
        <v>#VALUE!</v>
      </c>
      <c r="AG35" s="80" t="e">
        <f t="shared" ca="1" si="20"/>
        <v>#VALUE!</v>
      </c>
      <c r="AH35" s="80"/>
      <c r="AI35" s="80" t="e">
        <f t="shared" ca="1" si="12"/>
        <v>#VALUE!</v>
      </c>
      <c r="AJ35" s="83" t="e">
        <f t="shared" ca="1" si="13"/>
        <v>#VALUE!</v>
      </c>
      <c r="AK35" s="187" t="e">
        <f t="shared" ca="1" si="7"/>
        <v>#VALUE!</v>
      </c>
      <c r="AL35" s="192" t="e">
        <f t="shared" ca="1" si="8"/>
        <v>#VALUE!</v>
      </c>
      <c r="AM35" s="83" t="e">
        <f t="shared" ca="1" si="21"/>
        <v>#VALUE!</v>
      </c>
      <c r="AN35" s="80" t="e">
        <f ca="1">SUM(AL$31:AL35)</f>
        <v>#VALUE!</v>
      </c>
      <c r="AO35" s="109" t="e">
        <f t="shared" ca="1" si="15"/>
        <v>#VALUE!</v>
      </c>
      <c r="AP35" s="194" t="e">
        <f t="shared" ca="1" si="9"/>
        <v>#VALUE!</v>
      </c>
      <c r="AQ35" s="199"/>
      <c r="AY35" s="67">
        <f t="shared" si="10"/>
        <v>-55</v>
      </c>
    </row>
    <row r="36" spans="3:64" s="68" customFormat="1" ht="15" hidden="1">
      <c r="C36" s="70">
        <f t="shared" ca="1" si="0"/>
        <v>40451</v>
      </c>
      <c r="D36" s="70">
        <f t="shared" ca="1" si="1"/>
        <v>40486</v>
      </c>
      <c r="E36" s="68" t="str">
        <f t="shared" ca="1" si="2"/>
        <v>FNMA3.0-TBA-Sep</v>
      </c>
      <c r="F36" s="68" t="str">
        <f t="shared" ca="1" si="2"/>
        <v>FNMA3.0-TBA-Nov</v>
      </c>
      <c r="G36" s="68" t="str">
        <f t="shared" si="3"/>
        <v>FNMA3.0-TBA-GEN</v>
      </c>
      <c r="I36" s="133">
        <f ca="1">[2]!YBWORKDAY(EDATE(Base_Date, AY36), -1, "USD")</f>
        <v>40451</v>
      </c>
      <c r="J36" s="211" t="str">
        <f ca="1">[2]!YBHIST($I$24,$I36,K$25,"sec","")</f>
        <v>Error</v>
      </c>
      <c r="K36" s="217" t="str">
        <f ca="1">[2]!YBHIST($I$24,$I36,J$25,"sec","")</f>
        <v>E</v>
      </c>
      <c r="L36" s="80" t="e">
        <f t="shared" ca="1" si="16"/>
        <v>#VALUE!</v>
      </c>
      <c r="M36" s="81" t="str">
        <f ca="1">[2]!YBPRICE($I$24,$K36&amp;"d",$I36,L$25,"Swap",$I36,"Default","","Model",100,"")</f>
        <v>E</v>
      </c>
      <c r="N36" s="73" t="str">
        <f ca="1">[2]!YBHIST($I$24,$I35,M$25,"sec","")</f>
        <v>E</v>
      </c>
      <c r="O36" s="73"/>
      <c r="P36" s="80" t="e">
        <f t="shared" ca="1" si="17"/>
        <v>#VALUE!</v>
      </c>
      <c r="Q36" s="82" t="str">
        <f ca="1">[2]!YBSCEN($I$24,$K36&amp;"d","Market",O$25,"Swap",$I36,"LMMSkew","","Model",100,0,29,"Gradual","ParShift|N",0,"Annualized ROR",0.25,100,"",,,,"Default",,,,"Default",,)</f>
        <v>E</v>
      </c>
      <c r="R36" s="80" t="e">
        <f t="shared" ca="1" si="18"/>
        <v>#VALUE!</v>
      </c>
      <c r="S36" s="83">
        <v>0</v>
      </c>
      <c r="T36" s="80" t="e">
        <f ca="1">SUM(R$31:R36)</f>
        <v>#VALUE!</v>
      </c>
      <c r="U36" s="83" t="e">
        <f t="shared" ca="1" si="14"/>
        <v>#VALUE!</v>
      </c>
      <c r="V36" s="84" t="str">
        <f ca="1">[2]!YBPRICE($I$24,K36&amp;"d","Market","EffectiveDuration","Swap",I36,"LMMSkew","","Model",100,"")</f>
        <v>E</v>
      </c>
      <c r="W36" s="85" t="str">
        <f ca="1">[2]!YBPRICE($I$24,K36&amp;"d","Market","EffectiveDV01","Swap",I36,"LMMSkew","","Model",100,"")</f>
        <v>E</v>
      </c>
      <c r="X36" s="185" t="str">
        <f ca="1">[2]!YBHIST($E36,$I36,X$25,"sec","")</f>
        <v>E</v>
      </c>
      <c r="Y36" s="80" t="e">
        <f t="shared" ca="1" si="11"/>
        <v>#VALUE!</v>
      </c>
      <c r="Z36" s="82" t="e">
        <f t="shared" ca="1" si="19"/>
        <v>#VALUE!</v>
      </c>
      <c r="AA36" s="82" t="str">
        <f ca="1">[2]!YBHIST($F36,$I36,X$25,"sec","")</f>
        <v>E</v>
      </c>
      <c r="AB36" s="82"/>
      <c r="AC36" s="187" t="e">
        <f t="shared" ca="1" si="4"/>
        <v>#VALUE!</v>
      </c>
      <c r="AD36" s="189" t="str">
        <f ca="1">[2]!YBHIST($G36,I36,"LMMEffectiveDuration","sec","")</f>
        <v>E</v>
      </c>
      <c r="AE36" s="85" t="e">
        <f t="shared" ca="1" si="5"/>
        <v>#VALUE!</v>
      </c>
      <c r="AF36" s="86" t="e">
        <f t="shared" ca="1" si="6"/>
        <v>#VALUE!</v>
      </c>
      <c r="AG36" s="80" t="e">
        <f t="shared" ca="1" si="20"/>
        <v>#VALUE!</v>
      </c>
      <c r="AH36" s="80"/>
      <c r="AI36" s="80" t="e">
        <f t="shared" ca="1" si="12"/>
        <v>#VALUE!</v>
      </c>
      <c r="AJ36" s="83" t="e">
        <f t="shared" ca="1" si="13"/>
        <v>#VALUE!</v>
      </c>
      <c r="AK36" s="187" t="e">
        <f t="shared" ca="1" si="7"/>
        <v>#VALUE!</v>
      </c>
      <c r="AL36" s="192" t="e">
        <f t="shared" ca="1" si="8"/>
        <v>#VALUE!</v>
      </c>
      <c r="AM36" s="83" t="e">
        <f t="shared" ca="1" si="21"/>
        <v>#VALUE!</v>
      </c>
      <c r="AN36" s="80" t="e">
        <f ca="1">SUM(AL$31:AL36)</f>
        <v>#VALUE!</v>
      </c>
      <c r="AO36" s="109" t="e">
        <f t="shared" ca="1" si="15"/>
        <v>#VALUE!</v>
      </c>
      <c r="AP36" s="194" t="e">
        <f t="shared" ca="1" si="9"/>
        <v>#VALUE!</v>
      </c>
      <c r="AQ36" s="199"/>
      <c r="AY36" s="67">
        <f t="shared" si="10"/>
        <v>-54</v>
      </c>
    </row>
    <row r="37" spans="3:64" s="68" customFormat="1" ht="15" hidden="1">
      <c r="C37" s="70">
        <f t="shared" ca="1" si="0"/>
        <v>40480</v>
      </c>
      <c r="D37" s="70">
        <f t="shared" ca="1" si="1"/>
        <v>40515</v>
      </c>
      <c r="E37" s="68" t="str">
        <f t="shared" ca="1" si="2"/>
        <v>FNMA3.0-TBA-Oct</v>
      </c>
      <c r="F37" s="68" t="str">
        <f t="shared" ca="1" si="2"/>
        <v>FNMA3.0-TBA-Dec</v>
      </c>
      <c r="G37" s="68" t="str">
        <f t="shared" si="3"/>
        <v>FNMA3.0-TBA-GEN</v>
      </c>
      <c r="I37" s="133">
        <f ca="1">[2]!YBWORKDAY(EDATE(Base_Date, AY37), -1, "USD")</f>
        <v>40480</v>
      </c>
      <c r="J37" s="211" t="str">
        <f ca="1">[2]!YBHIST($I$24,$I37,K$25,"sec","")</f>
        <v>Error</v>
      </c>
      <c r="K37" s="217" t="str">
        <f ca="1">[2]!YBHIST($I$24,$I37,J$25,"sec","")</f>
        <v>E</v>
      </c>
      <c r="L37" s="80" t="e">
        <f t="shared" ca="1" si="16"/>
        <v>#VALUE!</v>
      </c>
      <c r="M37" s="81" t="str">
        <f ca="1">[2]!YBPRICE($I$24,$K37&amp;"d",$I37,L$25,"Swap",$I37,"Default","","Model",100,"")</f>
        <v>E</v>
      </c>
      <c r="N37" s="73" t="str">
        <f ca="1">[2]!YBHIST($I$24,$I36,M$25,"sec","")</f>
        <v>E</v>
      </c>
      <c r="O37" s="73"/>
      <c r="P37" s="80" t="e">
        <f t="shared" ca="1" si="17"/>
        <v>#VALUE!</v>
      </c>
      <c r="Q37" s="82" t="str">
        <f ca="1">[2]!YBSCEN($I$24,$K37&amp;"d","Market",O$25,"Swap",$I37,"LMMSkew","","Model",100,0,29,"Gradual","ParShift|N",0,"Annualized ROR",0.25,100,"",,,,"Default",,,,"Default",,)</f>
        <v>E</v>
      </c>
      <c r="R37" s="80" t="e">
        <f t="shared" ca="1" si="18"/>
        <v>#VALUE!</v>
      </c>
      <c r="S37" s="83">
        <v>0</v>
      </c>
      <c r="T37" s="80" t="e">
        <f ca="1">SUM(R$31:R37)</f>
        <v>#VALUE!</v>
      </c>
      <c r="U37" s="83" t="e">
        <f t="shared" ca="1" si="14"/>
        <v>#VALUE!</v>
      </c>
      <c r="V37" s="84" t="str">
        <f ca="1">[2]!YBPRICE($I$24,K37&amp;"d","Market","EffectiveDuration","Swap",I37,"LMMSkew","","Model",100,"")</f>
        <v>E</v>
      </c>
      <c r="W37" s="85" t="str">
        <f ca="1">[2]!YBPRICE($I$24,K37&amp;"d","Market","EffectiveDV01","Swap",I37,"LMMSkew","","Model",100,"")</f>
        <v>E</v>
      </c>
      <c r="X37" s="185" t="str">
        <f ca="1">[2]!YBHIST($E37,$I37,X$25,"sec","")</f>
        <v>E</v>
      </c>
      <c r="Y37" s="80" t="e">
        <f t="shared" ca="1" si="11"/>
        <v>#VALUE!</v>
      </c>
      <c r="Z37" s="82" t="e">
        <f t="shared" ca="1" si="19"/>
        <v>#VALUE!</v>
      </c>
      <c r="AA37" s="82" t="str">
        <f ca="1">[2]!YBHIST($F37,$I37,X$25,"sec","")</f>
        <v>E</v>
      </c>
      <c r="AB37" s="82"/>
      <c r="AC37" s="187" t="e">
        <f t="shared" ca="1" si="4"/>
        <v>#VALUE!</v>
      </c>
      <c r="AD37" s="189" t="str">
        <f ca="1">[2]!YBHIST($G37,I37,"LMMEffectiveDuration","sec","")</f>
        <v>E</v>
      </c>
      <c r="AE37" s="85" t="e">
        <f t="shared" ca="1" si="5"/>
        <v>#VALUE!</v>
      </c>
      <c r="AF37" s="86" t="e">
        <f t="shared" ca="1" si="6"/>
        <v>#VALUE!</v>
      </c>
      <c r="AG37" s="80" t="e">
        <f t="shared" ca="1" si="20"/>
        <v>#VALUE!</v>
      </c>
      <c r="AH37" s="80"/>
      <c r="AI37" s="80" t="e">
        <f t="shared" ca="1" si="12"/>
        <v>#VALUE!</v>
      </c>
      <c r="AJ37" s="83" t="e">
        <f t="shared" ca="1" si="13"/>
        <v>#VALUE!</v>
      </c>
      <c r="AK37" s="187" t="e">
        <f t="shared" ca="1" si="7"/>
        <v>#VALUE!</v>
      </c>
      <c r="AL37" s="192" t="e">
        <f t="shared" ca="1" si="8"/>
        <v>#VALUE!</v>
      </c>
      <c r="AM37" s="83" t="e">
        <f t="shared" ca="1" si="21"/>
        <v>#VALUE!</v>
      </c>
      <c r="AN37" s="80" t="e">
        <f ca="1">SUM(AL$31:AL37)</f>
        <v>#VALUE!</v>
      </c>
      <c r="AO37" s="109" t="e">
        <f t="shared" ca="1" si="15"/>
        <v>#VALUE!</v>
      </c>
      <c r="AP37" s="194" t="e">
        <f t="shared" ca="1" si="9"/>
        <v>#VALUE!</v>
      </c>
      <c r="AQ37" s="199"/>
      <c r="AY37" s="67">
        <f t="shared" si="10"/>
        <v>-53</v>
      </c>
    </row>
    <row r="38" spans="3:64" s="68" customFormat="1" ht="15" hidden="1">
      <c r="C38" s="70">
        <f t="shared" ca="1" si="0"/>
        <v>40512</v>
      </c>
      <c r="D38" s="70">
        <f t="shared" ca="1" si="1"/>
        <v>40547</v>
      </c>
      <c r="E38" s="68" t="str">
        <f t="shared" ca="1" si="2"/>
        <v>FNMA3.0-TBA-Nov</v>
      </c>
      <c r="F38" s="68" t="str">
        <f t="shared" ca="1" si="2"/>
        <v>FNMA3.0-TBA-Jan</v>
      </c>
      <c r="G38" s="68" t="str">
        <f t="shared" si="3"/>
        <v>FNMA3.0-TBA-GEN</v>
      </c>
      <c r="I38" s="133">
        <f ca="1">[2]!YBWORKDAY(EDATE(Base_Date, AY38), -1, "USD")</f>
        <v>40512</v>
      </c>
      <c r="J38" s="211" t="str">
        <f ca="1">[2]!YBHIST($I$24,$I38,K$25,"sec","")</f>
        <v>Error</v>
      </c>
      <c r="K38" s="217" t="str">
        <f ca="1">[2]!YBHIST($I$24,$I38,J$25,"sec","")</f>
        <v>E</v>
      </c>
      <c r="L38" s="80" t="e">
        <f t="shared" ca="1" si="16"/>
        <v>#VALUE!</v>
      </c>
      <c r="M38" s="81" t="str">
        <f ca="1">[2]!YBPRICE($I$24,$K38&amp;"d",$I38,L$25,"Swap",$I38,"Default","","Model",100,"")</f>
        <v>E</v>
      </c>
      <c r="N38" s="73" t="str">
        <f ca="1">[2]!YBHIST($I$24,$I37,M$25,"sec","")</f>
        <v>E</v>
      </c>
      <c r="O38" s="73"/>
      <c r="P38" s="80" t="e">
        <f t="shared" ca="1" si="17"/>
        <v>#VALUE!</v>
      </c>
      <c r="Q38" s="82" t="str">
        <f ca="1">[2]!YBSCEN($I$24,$K38&amp;"d","Market",O$25,"Swap",$I38,"LMMSkew","","Model",100,0,29,"Gradual","ParShift|N",0,"Annualized ROR",0.25,100,"",,,,"Default",,,,"Default",,)</f>
        <v>E</v>
      </c>
      <c r="R38" s="80" t="e">
        <f t="shared" ca="1" si="18"/>
        <v>#VALUE!</v>
      </c>
      <c r="S38" s="83">
        <v>0</v>
      </c>
      <c r="T38" s="80" t="e">
        <f ca="1">SUM(R$31:R38)</f>
        <v>#VALUE!</v>
      </c>
      <c r="U38" s="83" t="e">
        <f t="shared" ca="1" si="14"/>
        <v>#VALUE!</v>
      </c>
      <c r="V38" s="84" t="str">
        <f ca="1">[2]!YBPRICE($I$24,K38&amp;"d","Market","EffectiveDuration","Swap",I38,"LMMSkew","","Model",100,"")</f>
        <v>E</v>
      </c>
      <c r="W38" s="85" t="str">
        <f ca="1">[2]!YBPRICE($I$24,K38&amp;"d","Market","EffectiveDV01","Swap",I38,"LMMSkew","","Model",100,"")</f>
        <v>E</v>
      </c>
      <c r="X38" s="185" t="str">
        <f ca="1">[2]!YBHIST($E38,$I38,X$25,"sec","")</f>
        <v>E</v>
      </c>
      <c r="Y38" s="80" t="e">
        <f t="shared" ca="1" si="11"/>
        <v>#VALUE!</v>
      </c>
      <c r="Z38" s="82" t="e">
        <f t="shared" ca="1" si="19"/>
        <v>#VALUE!</v>
      </c>
      <c r="AA38" s="82" t="str">
        <f ca="1">[2]!YBHIST($F38,$I38,X$25,"sec","")</f>
        <v>E</v>
      </c>
      <c r="AB38" s="82"/>
      <c r="AC38" s="187" t="e">
        <f t="shared" ca="1" si="4"/>
        <v>#VALUE!</v>
      </c>
      <c r="AD38" s="189" t="str">
        <f ca="1">[2]!YBHIST($G38,I38,"LMMEffectiveDuration","sec","")</f>
        <v>E</v>
      </c>
      <c r="AE38" s="85" t="e">
        <f t="shared" ca="1" si="5"/>
        <v>#VALUE!</v>
      </c>
      <c r="AF38" s="86" t="e">
        <f t="shared" ca="1" si="6"/>
        <v>#VALUE!</v>
      </c>
      <c r="AG38" s="80" t="e">
        <f t="shared" ca="1" si="20"/>
        <v>#VALUE!</v>
      </c>
      <c r="AH38" s="80"/>
      <c r="AI38" s="80" t="e">
        <f t="shared" ca="1" si="12"/>
        <v>#VALUE!</v>
      </c>
      <c r="AJ38" s="83" t="e">
        <f t="shared" ca="1" si="13"/>
        <v>#VALUE!</v>
      </c>
      <c r="AK38" s="187" t="e">
        <f t="shared" ca="1" si="7"/>
        <v>#VALUE!</v>
      </c>
      <c r="AL38" s="192" t="e">
        <f t="shared" ca="1" si="8"/>
        <v>#VALUE!</v>
      </c>
      <c r="AM38" s="83" t="e">
        <f t="shared" ca="1" si="21"/>
        <v>#VALUE!</v>
      </c>
      <c r="AN38" s="80" t="e">
        <f ca="1">SUM(AL$31:AL38)</f>
        <v>#VALUE!</v>
      </c>
      <c r="AO38" s="109" t="e">
        <f t="shared" ca="1" si="15"/>
        <v>#VALUE!</v>
      </c>
      <c r="AP38" s="194" t="e">
        <f t="shared" ca="1" si="9"/>
        <v>#VALUE!</v>
      </c>
      <c r="AQ38" s="199"/>
      <c r="AY38" s="67">
        <f t="shared" si="10"/>
        <v>-52</v>
      </c>
    </row>
    <row r="39" spans="3:64" s="68" customFormat="1" ht="15" hidden="1">
      <c r="C39" s="70">
        <f t="shared" ca="1" si="0"/>
        <v>40543</v>
      </c>
      <c r="D39" s="70">
        <f t="shared" ca="1" si="1"/>
        <v>40578</v>
      </c>
      <c r="E39" s="68" t="str">
        <f t="shared" ca="1" si="2"/>
        <v>FNMA3.0-TBA-Dec</v>
      </c>
      <c r="F39" s="68" t="str">
        <f t="shared" ca="1" si="2"/>
        <v>FNMA3.0-TBA-Feb</v>
      </c>
      <c r="G39" s="68" t="str">
        <f t="shared" si="3"/>
        <v>FNMA3.0-TBA-GEN</v>
      </c>
      <c r="I39" s="133">
        <f ca="1">[2]!YBWORKDAY(EDATE(Base_Date, AY39), -1, "USD")</f>
        <v>40543</v>
      </c>
      <c r="J39" s="212" t="str">
        <f ca="1">[2]!YBHIST($I$24,$I39,K$25,"sec","")</f>
        <v>Error</v>
      </c>
      <c r="K39" s="218" t="str">
        <f ca="1">[2]!YBHIST($I$24,$I39,J$25,"sec","")</f>
        <v>E</v>
      </c>
      <c r="L39" s="80">
        <v>0</v>
      </c>
      <c r="M39" s="81" t="str">
        <f ca="1">[2]!YBPRICE($I$24,$K39&amp;"d",$I39,L$25,"Swap",$I39,"Default","","Model",100,"")</f>
        <v>E</v>
      </c>
      <c r="N39" s="73"/>
      <c r="O39" s="73" t="str">
        <f ca="1">[2]!YBHIST("1 Month LIBOR",I39,"Yield","bmk","")</f>
        <v>E</v>
      </c>
      <c r="P39" s="80">
        <v>0</v>
      </c>
      <c r="Q39" s="82">
        <v>0</v>
      </c>
      <c r="R39" s="80">
        <v>0</v>
      </c>
      <c r="S39" s="83">
        <v>0</v>
      </c>
      <c r="T39" s="80">
        <f>SUM(R$39:R39)</f>
        <v>0</v>
      </c>
      <c r="U39" s="83">
        <f>(1+S39)-1</f>
        <v>0</v>
      </c>
      <c r="V39" s="84" t="str">
        <f ca="1">[2]!YBPRICE($I$24,K39&amp;"d","Market","EffectiveDuration","Swap",I39,"LMMSkew","","Model",100,"")</f>
        <v>E</v>
      </c>
      <c r="W39" s="85" t="str">
        <f ca="1">[2]!YBPRICE($I$24,K39&amp;"d","Market","EffectiveDV01","Swap",I39,"LMMSkew","","Model",100,"")</f>
        <v>E</v>
      </c>
      <c r="X39" s="185" t="str">
        <f ca="1">[2]!YBHIST($E39,$I39,X$25,"sec","")</f>
        <v>E</v>
      </c>
      <c r="Y39" s="80" t="e">
        <f t="shared" ca="1" si="11"/>
        <v>#VALUE!</v>
      </c>
      <c r="Z39" s="82" t="e">
        <f t="shared" ca="1" si="19"/>
        <v>#VALUE!</v>
      </c>
      <c r="AA39" s="82" t="str">
        <f ca="1">[2]!YBHIST($F39,$I39,X$25,"sec","")</f>
        <v>E</v>
      </c>
      <c r="AB39" s="82" t="e">
        <f ca="1">X38-Z39</f>
        <v>#VALUE!</v>
      </c>
      <c r="AC39" s="187" t="e">
        <f t="shared" ca="1" si="4"/>
        <v>#VALUE!</v>
      </c>
      <c r="AD39" s="189" t="str">
        <f ca="1">[2]!YBHIST($G39,I39,"LMMEffectiveDuration","sec","")</f>
        <v>E</v>
      </c>
      <c r="AE39" s="85" t="e">
        <f t="shared" ca="1" si="5"/>
        <v>#VALUE!</v>
      </c>
      <c r="AF39" s="86" t="e">
        <f t="shared" ca="1" si="6"/>
        <v>#VALUE!</v>
      </c>
      <c r="AG39" s="80"/>
      <c r="AH39" s="80"/>
      <c r="AI39" s="80" t="e">
        <f ca="1">AL39+AK39</f>
        <v>#VALUE!</v>
      </c>
      <c r="AJ39" s="83">
        <v>0</v>
      </c>
      <c r="AK39" s="187" t="e">
        <f ca="1">(AJ39*Y39)/2</f>
        <v>#VALUE!</v>
      </c>
      <c r="AL39" s="192">
        <f t="shared" si="8"/>
        <v>0</v>
      </c>
      <c r="AM39" s="83">
        <v>0</v>
      </c>
      <c r="AN39" s="80">
        <f>SUM(AL39:AL$41)</f>
        <v>0</v>
      </c>
      <c r="AO39" s="109">
        <f>(1+AM39)-1</f>
        <v>0</v>
      </c>
      <c r="AP39" s="194" t="e">
        <f t="shared" ca="1" si="9"/>
        <v>#VALUE!</v>
      </c>
      <c r="AQ39" s="199"/>
      <c r="AR39" s="126"/>
      <c r="AS39" s="109"/>
      <c r="AY39" s="67">
        <f t="shared" si="10"/>
        <v>-51</v>
      </c>
    </row>
    <row r="40" spans="3:64" s="68" customFormat="1" ht="15" hidden="1">
      <c r="C40" s="70">
        <f t="shared" ca="1" si="0"/>
        <v>40574</v>
      </c>
      <c r="D40" s="70">
        <f t="shared" ca="1" si="1"/>
        <v>40609</v>
      </c>
      <c r="E40" s="68" t="str">
        <f t="shared" ca="1" si="2"/>
        <v>FNMA3.0-TBA-Jan</v>
      </c>
      <c r="F40" s="68" t="str">
        <f t="shared" ca="1" si="2"/>
        <v>FNMA3.0-TBA-Mar</v>
      </c>
      <c r="G40" s="68" t="str">
        <f t="shared" si="3"/>
        <v>FNMA3.0-TBA-GEN</v>
      </c>
      <c r="I40" s="133">
        <f ca="1">[2]!YBWORKDAY(EDATE(Base_Date, AY40), -1, "USD")</f>
        <v>40574</v>
      </c>
      <c r="J40" s="219" t="str">
        <f ca="1">[2]!YBHIST($I$24,$I40,K$25,"sec","")</f>
        <v>Error</v>
      </c>
      <c r="K40" s="217" t="str">
        <f ca="1">[2]!YBHIST($I$24,$I40,J$25,"sec","")</f>
        <v>E</v>
      </c>
      <c r="L40" s="80" t="e">
        <f ca="1">K40-K39</f>
        <v>#VALUE!</v>
      </c>
      <c r="M40" s="81" t="str">
        <f ca="1">[2]!YBPRICE($I$24,$K40&amp;"d",$I40,L$25,"Swap",$I40,"Default","","Model",100,"")</f>
        <v>E</v>
      </c>
      <c r="N40" s="73" t="str">
        <f ca="1">[2]!YBHIST($I$24,$I39,M$25,"sec","")</f>
        <v>E</v>
      </c>
      <c r="O40" s="73" t="str">
        <f ca="1">[2]!YBHIST("1 Month LIBOR",I40,"Yield","bmk","")</f>
        <v>E</v>
      </c>
      <c r="P40" s="80">
        <v>0</v>
      </c>
      <c r="Q40" s="82" t="str">
        <f ca="1">[2]!YBSCEN($I$24,$K39&amp;"d","Market",O$25,"Swap",$I39,"LMMSkew","","Model",100,0,29,"Gradual","ParShift|N",0,"Annualized ROR",O39,100,"",,,,"Default",,,,"Default",,)</f>
        <v>E</v>
      </c>
      <c r="R40" s="80">
        <v>0</v>
      </c>
      <c r="S40" s="83">
        <v>0</v>
      </c>
      <c r="T40" s="80">
        <f>SUM(R$39:R40)</f>
        <v>0</v>
      </c>
      <c r="U40" s="83">
        <f>((1+S35)*(1+S36)*(1+S37)*(1+S38)*(1+S39)*(1+S40))-1</f>
        <v>0</v>
      </c>
      <c r="V40" s="84" t="str">
        <f ca="1">[2]!YBPRICE($I$24,K40&amp;"d","Market","EffectiveDuration","Swap",I40,"LMMSkew","","Model",100,"")</f>
        <v>E</v>
      </c>
      <c r="W40" s="85" t="str">
        <f ca="1">[2]!YBPRICE($I$24,K40&amp;"d","Market","EffectiveDV01","Swap",I40,"LMMSkew","","Model",100,"")</f>
        <v>E</v>
      </c>
      <c r="X40" s="185" t="str">
        <f ca="1">[2]!YBHIST($E40,$I40,X$25,"sec","")</f>
        <v>E</v>
      </c>
      <c r="Y40" s="80" t="e">
        <f t="shared" ca="1" si="11"/>
        <v>#VALUE!</v>
      </c>
      <c r="Z40" s="82" t="e">
        <f ca="1">X39-AA39</f>
        <v>#VALUE!</v>
      </c>
      <c r="AA40" s="82" t="str">
        <f ca="1">[2]!YBHIST($F40,$I40,X$25,"sec","")</f>
        <v>E</v>
      </c>
      <c r="AB40" s="82"/>
      <c r="AC40" s="187" t="e">
        <f t="shared" ca="1" si="4"/>
        <v>#VALUE!</v>
      </c>
      <c r="AD40" s="189" t="str">
        <f ca="1">[2]!YBHIST($G40,I40,"LMMEffectiveDuration","sec","")</f>
        <v>E</v>
      </c>
      <c r="AE40" s="85" t="e">
        <f t="shared" ca="1" si="5"/>
        <v>#VALUE!</v>
      </c>
      <c r="AF40" s="86" t="e">
        <f t="shared" ca="1" si="6"/>
        <v>#VALUE!</v>
      </c>
      <c r="AG40" s="80" t="e">
        <f ca="1">-AC40*AF39</f>
        <v>#VALUE!</v>
      </c>
      <c r="AH40" s="80"/>
      <c r="AI40" s="80">
        <f>AL40+AK40</f>
        <v>0</v>
      </c>
      <c r="AJ40" s="83" t="e">
        <f ca="1">AF40-AF39</f>
        <v>#VALUE!</v>
      </c>
      <c r="AK40" s="187">
        <v>0</v>
      </c>
      <c r="AL40" s="192">
        <v>0</v>
      </c>
      <c r="AM40" s="83">
        <v>0</v>
      </c>
      <c r="AN40" s="80">
        <f>SUM(AL40:AL$41)</f>
        <v>0</v>
      </c>
      <c r="AO40" s="109" t="e">
        <f ca="1">((1+AM35)*(1+AM36)*(1+AM37)*(1+AM38)*(1+AM39)*(1+AM40))-1</f>
        <v>#VALUE!</v>
      </c>
      <c r="AP40" s="194" t="e">
        <f t="shared" ca="1" si="9"/>
        <v>#VALUE!</v>
      </c>
      <c r="AQ40" s="199"/>
      <c r="AR40" s="202"/>
      <c r="AS40" s="203"/>
      <c r="AY40" s="67">
        <f>AV41-1</f>
        <v>-50</v>
      </c>
    </row>
    <row r="41" spans="3:64" s="68" customFormat="1" ht="15" hidden="1">
      <c r="C41" s="70">
        <f t="shared" ref="C41:C65" ca="1" si="22">I41+10</f>
        <v>40612</v>
      </c>
      <c r="D41" s="70">
        <f t="shared" ca="1" si="1"/>
        <v>40637</v>
      </c>
      <c r="E41" s="68" t="str">
        <f t="shared" ca="1" si="2"/>
        <v>FNMA3.0-TBA-Mar</v>
      </c>
      <c r="F41" s="68" t="str">
        <f t="shared" ca="1" si="2"/>
        <v>FNMA3.0-TBA-Apr</v>
      </c>
      <c r="G41" s="68" t="str">
        <f t="shared" si="3"/>
        <v>FNMA3.0-TBA-GEN</v>
      </c>
      <c r="I41" s="133">
        <f ca="1">[2]!YBWORKDAY(EDATE(Base_Date, AV41), -1, "USD")</f>
        <v>40602</v>
      </c>
      <c r="J41" s="220" t="str">
        <f t="shared" ref="J41:J66" ca="1" si="23">AX41</f>
        <v>E</v>
      </c>
      <c r="K41" s="80" t="e">
        <f t="shared" ref="K41:K66" ca="1" si="24">AX41+AY41</f>
        <v>#VALUE!</v>
      </c>
      <c r="L41" s="80"/>
      <c r="M41" s="81" t="str">
        <f ca="1">[2]!YBPRICE($I$24,$K41&amp;"d",$I41,L$25,"Swap",$I41,"Default","","Model",100,"")</f>
        <v>E</v>
      </c>
      <c r="N41" s="73" t="str">
        <f ca="1">[2]!YBHIST($I$24,$I40,M$25,"sec","")</f>
        <v>E</v>
      </c>
      <c r="O41" s="170" t="str">
        <f ca="1">[2]!YBHIST("1 Month LIBOR",I41,"Yield","bmk","")</f>
        <v>E</v>
      </c>
      <c r="P41" s="80"/>
      <c r="Q41" s="82"/>
      <c r="R41" s="80"/>
      <c r="S41" s="83"/>
      <c r="T41" s="80"/>
      <c r="U41" s="83"/>
      <c r="V41" s="84" t="str">
        <f ca="1">[2]!YBPRICE($I$24,J41&amp;"d","Market","EffectiveDuration","Swap",I41,"LMMSkew","","Model",100,"")</f>
        <v>E</v>
      </c>
      <c r="W41" s="172" t="str">
        <f ca="1">[2]!YBPRICE($I$24,J41&amp;"d","Market","EffectiveDV01","Swap",I41,"LMMSkew","","Model",100,"")</f>
        <v>E</v>
      </c>
      <c r="X41" s="185" t="str">
        <f ca="1">[2]!YBHIST($E41,$I41,X$25,"sec","")</f>
        <v>E</v>
      </c>
      <c r="Y41" s="80" t="e">
        <f t="shared" ca="1" si="11"/>
        <v>#VALUE!</v>
      </c>
      <c r="Z41" s="82" t="e">
        <f t="shared" ref="Z41:Z66" ca="1" si="25">X40-AA40</f>
        <v>#VALUE!</v>
      </c>
      <c r="AA41" s="82" t="str">
        <f ca="1">[2]!YBHIST($F41,$I41,X$25,"sec","")</f>
        <v>E</v>
      </c>
      <c r="AB41" s="82" t="e">
        <f ca="1">X40-Z41</f>
        <v>#VALUE!</v>
      </c>
      <c r="AC41" s="187"/>
      <c r="AD41" s="189" t="str">
        <f ca="1">[2]!YBHIST($G41,I41,"LMMEffectiveDuration","sec","")</f>
        <v>E</v>
      </c>
      <c r="AE41" s="172" t="e">
        <f t="shared" ca="1" si="5"/>
        <v>#VALUE!</v>
      </c>
      <c r="AF41" s="86" t="e">
        <f t="shared" ca="1" si="6"/>
        <v>#VALUE!</v>
      </c>
      <c r="AG41" s="80"/>
      <c r="AH41" s="83"/>
      <c r="AI41" s="80" t="e">
        <f ca="1">AL41+AK41</f>
        <v>#VALUE!</v>
      </c>
      <c r="AJ41" s="83">
        <v>0</v>
      </c>
      <c r="AK41" s="187" t="e">
        <f t="shared" ref="AK41:AK66" ca="1" si="26">(AJ41*Y41)/2</f>
        <v>#VALUE!</v>
      </c>
      <c r="AL41" s="192"/>
      <c r="AM41" s="83"/>
      <c r="AN41" s="80"/>
      <c r="AO41" s="109"/>
      <c r="AP41" s="194"/>
      <c r="AQ41" s="200"/>
      <c r="AR41" s="204"/>
      <c r="AS41" s="221"/>
      <c r="AV41" s="67">
        <f>AV42-1</f>
        <v>-49</v>
      </c>
      <c r="AX41" s="207" t="str">
        <f ca="1">[2]!YBHIST($I$24,$I41,J$25,"sec","")</f>
        <v>E</v>
      </c>
      <c r="AY41" s="205" t="str">
        <f ca="1">[2]!YBPRICE($I$24,AX41&amp;"d","Market","AccruedInterest","Swap",$I41,"LMMSkew","","Model",100,"")</f>
        <v>E</v>
      </c>
      <c r="BA41" s="211" t="str">
        <f ca="1">[2]!YBHIST($E41,$I41,X$25,"sec","")</f>
        <v>E</v>
      </c>
      <c r="BB41" s="67" t="str">
        <f ca="1">[2]!YBPRICE(E$41,BA41,"Market","AccruedInterest","Swap",$I41,"LMMSkew","","Model",100,"OASEDUR")</f>
        <v>E</v>
      </c>
      <c r="BD41" s="211" t="str">
        <f ca="1">[2]!YBHIST($F41,$I41,X$25,"sec","")</f>
        <v>E</v>
      </c>
      <c r="BE41" s="67" t="str">
        <f ca="1">[2]!YBPRICE(E$41,BD41,"Market","AccruedInterest","Swap",$I41,"LMMSkew","","Model",100,"OASEDUR")</f>
        <v>E</v>
      </c>
    </row>
    <row r="42" spans="3:64" s="68" customFormat="1" ht="15" hidden="1">
      <c r="C42" s="70">
        <f t="shared" ca="1" si="22"/>
        <v>40643</v>
      </c>
      <c r="D42" s="70">
        <f t="shared" ca="1" si="1"/>
        <v>40668</v>
      </c>
      <c r="E42" s="68" t="str">
        <f t="shared" ca="1" si="2"/>
        <v>FNMA3.0-TBA-Apr</v>
      </c>
      <c r="F42" s="68" t="str">
        <f t="shared" ca="1" si="2"/>
        <v>FNMA3.0-TBA-May</v>
      </c>
      <c r="G42" s="68" t="str">
        <f t="shared" si="3"/>
        <v>FNMA3.0-TBA-GEN</v>
      </c>
      <c r="I42" s="133">
        <f ca="1">[2]!YBWORKDAY(EDATE(Base_Date, AV42), -1, "USD")</f>
        <v>40633</v>
      </c>
      <c r="J42" s="217" t="str">
        <f t="shared" ca="1" si="23"/>
        <v>E</v>
      </c>
      <c r="K42" s="80" t="e">
        <f t="shared" ca="1" si="24"/>
        <v>#VALUE!</v>
      </c>
      <c r="L42" s="80" t="e">
        <f t="shared" ref="L42:L66" ca="1" si="27">K42-K41</f>
        <v>#VALUE!</v>
      </c>
      <c r="M42" s="81" t="str">
        <f ca="1">[2]!YBPRICE($I$24,$K42&amp;"d",$I42,L$25,"Swap",$I42,"Default","","Model",100,"")</f>
        <v>E</v>
      </c>
      <c r="N42" s="73" t="str">
        <f ca="1">[2]!YBHIST($I$24,$I41,M$25,"sec","")</f>
        <v>E</v>
      </c>
      <c r="O42" s="170" t="str">
        <f ca="1">[2]!YBHIST("1 Month LIBOR",I42,"Yield","bmk","")</f>
        <v>E</v>
      </c>
      <c r="P42" s="80" t="e">
        <f t="shared" ref="P42:P66" ca="1" si="28">K41-Q42</f>
        <v>#VALUE!</v>
      </c>
      <c r="Q42" s="82" t="str">
        <f ca="1">[2]!YBSCEN($I$24,$K41&amp;"d","Market",O$25,"Swap",$I41,"LMMSkew","","Model",100,0,29,"Gradual","ParShift|N",0,"Annualized ROR",O41,100,"",,,,"Default",,,,"Default",,)</f>
        <v>E</v>
      </c>
      <c r="R42" s="80">
        <v>0</v>
      </c>
      <c r="S42" s="83">
        <v>0</v>
      </c>
      <c r="T42" s="80">
        <f>SUM(R$39:R42)</f>
        <v>0</v>
      </c>
      <c r="U42" s="83">
        <f>((1+S40)*(1+S41)*(1+S42))-1</f>
        <v>0</v>
      </c>
      <c r="V42" s="84" t="str">
        <f ca="1">[2]!YBPRICE($I$24,J42&amp;"d","Market","EffectiveDuration","Swap",I42,"LMMSkew","","Model",100,"")</f>
        <v>E</v>
      </c>
      <c r="W42" s="172" t="str">
        <f ca="1">[2]!YBPRICE($I$24,J42&amp;"d","Market","EffectiveDV01","Swap",I42,"LMMSkew","","Model",100,"")</f>
        <v>E</v>
      </c>
      <c r="X42" s="185" t="str">
        <f ca="1">[2]!YBHIST($E42,$I42,X$25,"sec","")</f>
        <v>E</v>
      </c>
      <c r="Y42" s="80" t="e">
        <f t="shared" ca="1" si="11"/>
        <v>#VALUE!</v>
      </c>
      <c r="Z42" s="82" t="e">
        <f t="shared" ca="1" si="25"/>
        <v>#VALUE!</v>
      </c>
      <c r="AA42" s="82" t="str">
        <f ca="1">[2]!YBHIST($F42,$I42,X$25,"sec","")</f>
        <v>E</v>
      </c>
      <c r="AB42" s="82" t="e">
        <f ca="1">X41-Z42</f>
        <v>#VALUE!</v>
      </c>
      <c r="AC42" s="187" t="e">
        <f t="shared" ca="1" si="4"/>
        <v>#VALUE!</v>
      </c>
      <c r="AD42" s="189" t="str">
        <f ca="1">[2]!YBHIST($G42,I42,"LMMEffectiveDuration","sec","")</f>
        <v>E</v>
      </c>
      <c r="AE42" s="172" t="e">
        <f t="shared" ca="1" si="5"/>
        <v>#VALUE!</v>
      </c>
      <c r="AF42" s="86" t="e">
        <f t="shared" ca="1" si="6"/>
        <v>#VALUE!</v>
      </c>
      <c r="AG42" s="80" t="e">
        <f ca="1">-AC42*AF41</f>
        <v>#VALUE!</v>
      </c>
      <c r="AH42" s="83" t="e">
        <f ca="1">AG42/K41</f>
        <v>#VALUE!</v>
      </c>
      <c r="AI42" s="80" t="e">
        <f ca="1">AL42+AK42</f>
        <v>#VALUE!</v>
      </c>
      <c r="AJ42" s="83" t="e">
        <f t="shared" ref="AJ42:AJ66" ca="1" si="29">AF42-AF41</f>
        <v>#VALUE!</v>
      </c>
      <c r="AK42" s="187" t="e">
        <f t="shared" ca="1" si="26"/>
        <v>#VALUE!</v>
      </c>
      <c r="AL42" s="192">
        <v>0</v>
      </c>
      <c r="AM42" s="83">
        <v>0</v>
      </c>
      <c r="AN42" s="80">
        <f>SUM(AL$41:AL42)</f>
        <v>0</v>
      </c>
      <c r="AO42" s="109">
        <f>((1+AM40)*(1+AM41)*(1+AM42))-1</f>
        <v>0</v>
      </c>
      <c r="AP42" s="194" t="e">
        <f ca="1">(Z42*AF42*-1)+P42</f>
        <v>#VALUE!</v>
      </c>
      <c r="AQ42" s="200" t="e">
        <f t="shared" ref="AQ42:AQ66" ca="1" si="30">AP42/K41</f>
        <v>#VALUE!</v>
      </c>
      <c r="AR42" s="204"/>
      <c r="AS42" s="221"/>
      <c r="AV42" s="67">
        <f>AV43-1</f>
        <v>-48</v>
      </c>
      <c r="AX42" s="207" t="str">
        <f ca="1">[2]!YBHIST($I$24,$I42,J$25,"sec","")</f>
        <v>E</v>
      </c>
      <c r="AY42" s="205" t="str">
        <f ca="1">[2]!YBPRICE($I$24,AX42&amp;"d","Market","AccruedInterest","Swap",$I42,"LMMSkew","","Model",100,"")</f>
        <v>E</v>
      </c>
      <c r="BA42" s="211" t="str">
        <f ca="1">[2]!YBHIST($E42,$I42,X$25,"sec","")</f>
        <v>E</v>
      </c>
      <c r="BB42" s="67" t="str">
        <f ca="1">[2]!YBPRICE(E$41,BA42,"Market","AccruedInterest","Swap",$I42,"LMMSkew","","Model",100,"OASEDUR")</f>
        <v>E</v>
      </c>
      <c r="BD42" s="211" t="str">
        <f ca="1">[2]!YBHIST($F42,$I42,X$25,"sec","")</f>
        <v>E</v>
      </c>
      <c r="BE42" s="67" t="str">
        <f ca="1">[2]!YBPRICE(E$41,BD42,"Market","AccruedInterest","Swap",$I42,"LMMSkew","","Model",100,"OASEDUR")</f>
        <v>E</v>
      </c>
    </row>
    <row r="43" spans="3:64" s="68" customFormat="1" ht="15" hidden="1">
      <c r="C43" s="70">
        <f t="shared" ca="1" si="22"/>
        <v>40672</v>
      </c>
      <c r="D43" s="70">
        <f t="shared" ca="1" si="1"/>
        <v>40697</v>
      </c>
      <c r="E43" s="68" t="str">
        <f t="shared" ca="1" si="2"/>
        <v>FNMA3.0-TBA-May</v>
      </c>
      <c r="F43" s="68" t="str">
        <f t="shared" ca="1" si="2"/>
        <v>FNMA3.0-TBA-Jun</v>
      </c>
      <c r="G43" s="68" t="str">
        <f t="shared" si="3"/>
        <v>FNMA3.0-TBA-GEN</v>
      </c>
      <c r="I43" s="133">
        <f ca="1">[2]!YBWORKDAY(EDATE(Base_Date, AV43), -1, "USD")</f>
        <v>40662</v>
      </c>
      <c r="J43" s="217" t="str">
        <f t="shared" ca="1" si="23"/>
        <v>E</v>
      </c>
      <c r="K43" s="80" t="e">
        <f t="shared" ca="1" si="24"/>
        <v>#VALUE!</v>
      </c>
      <c r="L43" s="80" t="e">
        <f t="shared" ca="1" si="27"/>
        <v>#VALUE!</v>
      </c>
      <c r="M43" s="81" t="str">
        <f ca="1">[2]!YBPRICE($I$24,$K43&amp;"d",$I43,L$25,"Swap",$I43,"Default","","Model",100,"")</f>
        <v>E</v>
      </c>
      <c r="N43" s="73" t="str">
        <f ca="1">[2]!YBHIST($I$24,$I42,M$25,"sec","")</f>
        <v>E</v>
      </c>
      <c r="O43" s="170" t="str">
        <f ca="1">[2]!YBHIST("1 Month LIBOR",I43,"Yield","bmk","")</f>
        <v>E</v>
      </c>
      <c r="P43" s="80" t="e">
        <f t="shared" ca="1" si="28"/>
        <v>#VALUE!</v>
      </c>
      <c r="Q43" s="82" t="str">
        <f ca="1">[2]!YBSCEN($I$24,$K42&amp;"d","Market",O$25,"Swap",$I42,"LMMSkew","","Model",100,0,29,"Gradual","ParShift|N",0,"Annualized ROR",O42,100,"",,,,"Default",,,,"Default",,)</f>
        <v>E</v>
      </c>
      <c r="R43" s="80">
        <v>0</v>
      </c>
      <c r="S43" s="83">
        <v>0</v>
      </c>
      <c r="T43" s="80">
        <f>SUM(R$39:R43)</f>
        <v>0</v>
      </c>
      <c r="U43" s="83">
        <f>((1+S40)*(1+S41)*(1+S42)*(1+S43))-1</f>
        <v>0</v>
      </c>
      <c r="V43" s="84" t="str">
        <f ca="1">[2]!YBPRICE($I$24,J43&amp;"d","Market","EffectiveDuration","Swap",I43,"LMMSkew","","Model",100,"")</f>
        <v>E</v>
      </c>
      <c r="W43" s="172" t="str">
        <f ca="1">[2]!YBPRICE($I$24,J43&amp;"d","Market","EffectiveDV01","Swap",I43,"LMMSkew","","Model",100,"")</f>
        <v>E</v>
      </c>
      <c r="X43" s="185" t="str">
        <f ca="1">[2]!YBHIST($E43,$I43,X$25,"sec","")</f>
        <v>E</v>
      </c>
      <c r="Y43" s="80" t="e">
        <f t="shared" ca="1" si="11"/>
        <v>#VALUE!</v>
      </c>
      <c r="Z43" s="82" t="e">
        <f t="shared" ca="1" si="25"/>
        <v>#VALUE!</v>
      </c>
      <c r="AA43" s="82" t="str">
        <f ca="1">[2]!YBHIST($F43,$I43,X$25,"sec","")</f>
        <v>E</v>
      </c>
      <c r="AB43" s="82" t="e">
        <f ca="1">X42-Z43</f>
        <v>#VALUE!</v>
      </c>
      <c r="AC43" s="187" t="e">
        <f ca="1">X43-AB43</f>
        <v>#VALUE!</v>
      </c>
      <c r="AD43" s="189" t="str">
        <f ca="1">[2]!YBHIST($G43,I43,"LMMEffectiveDuration","sec","")</f>
        <v>E</v>
      </c>
      <c r="AE43" s="172" t="e">
        <f t="shared" ca="1" si="5"/>
        <v>#VALUE!</v>
      </c>
      <c r="AF43" s="86" t="e">
        <f t="shared" ca="1" si="6"/>
        <v>#VALUE!</v>
      </c>
      <c r="AG43" s="80" t="e">
        <f t="shared" ref="AG43:AG66" ca="1" si="31">-AC43*AF42</f>
        <v>#VALUE!</v>
      </c>
      <c r="AH43" s="83" t="e">
        <f t="shared" ref="AH43:AH66" ca="1" si="32">AG43/K42</f>
        <v>#VALUE!</v>
      </c>
      <c r="AI43" s="80" t="e">
        <f t="shared" ref="AI43:AI66" ca="1" si="33">AL43+AK43</f>
        <v>#VALUE!</v>
      </c>
      <c r="AJ43" s="83" t="e">
        <f t="shared" ca="1" si="29"/>
        <v>#VALUE!</v>
      </c>
      <c r="AK43" s="187" t="e">
        <f t="shared" ca="1" si="26"/>
        <v>#VALUE!</v>
      </c>
      <c r="AL43" s="192">
        <v>0</v>
      </c>
      <c r="AM43" s="83">
        <v>0</v>
      </c>
      <c r="AN43" s="80">
        <f>SUM(AL$41:AL43)</f>
        <v>0</v>
      </c>
      <c r="AO43" s="109">
        <f>((1+AM40)*(1+AM41)*(1+AM42)*(1+AM43))-1</f>
        <v>0</v>
      </c>
      <c r="AP43" s="194" t="e">
        <f t="shared" ca="1" si="9"/>
        <v>#VALUE!</v>
      </c>
      <c r="AQ43" s="200" t="e">
        <f t="shared" ca="1" si="30"/>
        <v>#VALUE!</v>
      </c>
      <c r="AR43" s="204"/>
      <c r="AS43" s="221"/>
      <c r="AV43" s="67">
        <f>AV44-1</f>
        <v>-47</v>
      </c>
      <c r="AX43" s="207" t="str">
        <f ca="1">[2]!YBHIST($I$24,$I43,J$25,"sec","")</f>
        <v>E</v>
      </c>
      <c r="AY43" s="205" t="str">
        <f ca="1">[2]!YBPRICE($I$24,AX43&amp;"d","Market","AccruedInterest","Swap",$I43,"LMMSkew","","Model",100,"")</f>
        <v>E</v>
      </c>
      <c r="BA43" s="211" t="str">
        <f ca="1">[2]!YBHIST($E43,$I43,X$25,"sec","")</f>
        <v>E</v>
      </c>
      <c r="BB43" s="67" t="str">
        <f ca="1">[2]!YBPRICE(E$41,BA43,"Market","AccruedInterest","Swap",$I43,"LMMSkew","","Model",100,"OASEDUR")</f>
        <v>E</v>
      </c>
      <c r="BD43" s="211" t="str">
        <f ca="1">[2]!YBHIST($F43,$I43,X$25,"sec","")</f>
        <v>E</v>
      </c>
      <c r="BE43" s="67" t="str">
        <f ca="1">[2]!YBPRICE(E$41,BD43,"Market","AccruedInterest","Swap",$I43,"LMMSkew","","Model",100,"OASEDUR")</f>
        <v>E</v>
      </c>
    </row>
    <row r="44" spans="3:64" s="68" customFormat="1" ht="15">
      <c r="C44" s="70">
        <f t="shared" ca="1" si="22"/>
        <v>40704</v>
      </c>
      <c r="D44" s="70">
        <f t="shared" ca="1" si="1"/>
        <v>40729</v>
      </c>
      <c r="E44" s="68" t="str">
        <f t="shared" ca="1" si="2"/>
        <v>FNMA3.0-TBA-Jun</v>
      </c>
      <c r="F44" s="68" t="str">
        <f t="shared" ca="1" si="2"/>
        <v>FNMA3.0-TBA-Jul</v>
      </c>
      <c r="G44" s="68" t="str">
        <f t="shared" si="3"/>
        <v>FNMA3.0-TBA-GEN</v>
      </c>
      <c r="I44" s="133">
        <f ca="1">[2]!YBWORKDAY(EDATE(Base_Date, AV44), -1, "USD")</f>
        <v>40694</v>
      </c>
      <c r="J44" s="217" t="str">
        <f ca="1">AX44</f>
        <v>E</v>
      </c>
      <c r="K44" s="80" t="e">
        <f ca="1">AX44+AY44</f>
        <v>#VALUE!</v>
      </c>
      <c r="L44" s="80"/>
      <c r="M44" s="81" t="str">
        <f ca="1">[2]!YBHIST($I$24,$I44,"LMMOAS","sec")</f>
        <v>E</v>
      </c>
      <c r="N44" s="73" t="str">
        <f ca="1">[2]!YBHIST($I$24,$I43,M$25,"sec","")</f>
        <v>E</v>
      </c>
      <c r="O44" s="170" t="str">
        <f ca="1">[2]!YBHIST("1 Month LIBOR",I44,"Yield","bmk","")</f>
        <v>E</v>
      </c>
      <c r="P44" s="80"/>
      <c r="Q44" s="82"/>
      <c r="R44" s="80"/>
      <c r="S44" s="83"/>
      <c r="T44" s="80"/>
      <c r="U44" s="83"/>
      <c r="V44" s="84">
        <f ca="1">VLOOKUP($I44, 'Barcap OAD'!$A:$S, $F$24, FALSE)</f>
        <v>-10.199999999999999</v>
      </c>
      <c r="W44" s="153" t="e">
        <f ca="1">K44*V44/10000</f>
        <v>#VALUE!</v>
      </c>
      <c r="X44" s="185" t="str">
        <f ca="1">[2]!YBHIST($E44,$I44,X$25,"sec","")</f>
        <v>E</v>
      </c>
      <c r="Y44" s="80" t="e">
        <f ca="1">X44-X43</f>
        <v>#VALUE!</v>
      </c>
      <c r="Z44" s="82" t="e">
        <f ca="1">X43-AA43</f>
        <v>#VALUE!</v>
      </c>
      <c r="AA44" s="82" t="str">
        <f ca="1">[2]!YBHIST($F44,$I44,X$25,"sec","")</f>
        <v>E</v>
      </c>
      <c r="AB44" s="82" t="e">
        <f ca="1">X43-Z44</f>
        <v>#VALUE!</v>
      </c>
      <c r="AC44" s="187"/>
      <c r="AD44" s="189">
        <f ca="1">VLOOKUP($I44, 'Barcap OAD'!$A:$S, $F$26, FALSE)</f>
        <v>8.4260000000000002</v>
      </c>
      <c r="AE44" s="172" t="e">
        <f ca="1">X44*AD44/10000</f>
        <v>#VALUE!</v>
      </c>
      <c r="AF44" s="86" t="e">
        <f ca="1">W44/AE44</f>
        <v>#VALUE!</v>
      </c>
      <c r="AG44" s="80"/>
      <c r="AH44" s="83"/>
      <c r="AI44" s="80" t="e">
        <f ca="1">AL44+AK44</f>
        <v>#VALUE!</v>
      </c>
      <c r="AJ44" s="83">
        <v>0</v>
      </c>
      <c r="AK44" s="187" t="e">
        <f ca="1">(AJ44*Y44)/2</f>
        <v>#VALUE!</v>
      </c>
      <c r="AL44" s="192"/>
      <c r="AM44" s="83"/>
      <c r="AN44" s="80"/>
      <c r="AO44" s="109"/>
      <c r="AP44" s="194"/>
      <c r="AQ44" s="200"/>
      <c r="AR44" s="204"/>
      <c r="AS44" s="221"/>
      <c r="AV44" s="67">
        <f t="shared" ref="AV44:AV89" si="34">AV45-1</f>
        <v>-46</v>
      </c>
      <c r="AX44" s="207" t="str">
        <f ca="1">[2]!YBHIST($I$24,$I44,J$25,"sec","")</f>
        <v>E</v>
      </c>
      <c r="AY44" s="205" t="str">
        <f ca="1">[2]!YBPRICE($I$24,AX44&amp;"d","Market","AccruedInterest","Swap",$I44,"LMMSkew","","Model",100,"")</f>
        <v>E</v>
      </c>
      <c r="BA44" s="211" t="str">
        <f ca="1">[2]!YBHIST($E44,$I44,X$25,"sec","")</f>
        <v>E</v>
      </c>
      <c r="BB44" s="67" t="str">
        <f ca="1">[2]!YBPRICE(E$41,BA44,"Market","AccruedInterest","Swap",$I44,"LMMSkew","","Model",100,"OASEDUR")</f>
        <v>E</v>
      </c>
      <c r="BD44" s="211" t="str">
        <f ca="1">[2]!YBHIST($F44,$I44,X$25,"sec","")</f>
        <v>E</v>
      </c>
      <c r="BE44" s="67" t="str">
        <f ca="1">[2]!YBPRICE(E$41,BD44,"Market","AccruedInterest","Swap",$I44,"LMMSkew","","Model",100,"OASEDUR")</f>
        <v>E</v>
      </c>
    </row>
    <row r="45" spans="3:64" s="68" customFormat="1" ht="15">
      <c r="C45" s="70">
        <f t="shared" ca="1" si="22"/>
        <v>40734</v>
      </c>
      <c r="D45" s="70">
        <f t="shared" ca="1" si="1"/>
        <v>40759</v>
      </c>
      <c r="E45" s="68" t="str">
        <f t="shared" ca="1" si="2"/>
        <v>FNMA3.0-TBA-Jul</v>
      </c>
      <c r="F45" s="68" t="str">
        <f t="shared" ca="1" si="2"/>
        <v>FNMA3.0-TBA-Aug</v>
      </c>
      <c r="G45" s="68" t="str">
        <f t="shared" si="3"/>
        <v>FNMA3.0-TBA-GEN</v>
      </c>
      <c r="I45" s="133">
        <f ca="1">[2]!YBWORKDAY(EDATE(Base_Date, AV45), -1, "USD")</f>
        <v>40724</v>
      </c>
      <c r="J45" s="217" t="str">
        <f t="shared" ca="1" si="23"/>
        <v>E</v>
      </c>
      <c r="K45" s="80" t="e">
        <f t="shared" ca="1" si="24"/>
        <v>#VALUE!</v>
      </c>
      <c r="L45" s="80" t="e">
        <f t="shared" ca="1" si="27"/>
        <v>#VALUE!</v>
      </c>
      <c r="M45" s="81" t="str">
        <f ca="1">[2]!YBHIST($I$24,$I45,"LMMOAS","sec")</f>
        <v>E</v>
      </c>
      <c r="N45" s="73" t="str">
        <f ca="1">[2]!YBHIST($I$24,$I44,M$25,"sec","")</f>
        <v>E</v>
      </c>
      <c r="O45" s="170" t="str">
        <f ca="1">[2]!YBHIST("1 Month LIBOR",I45,"Yield","bmk","")</f>
        <v>E</v>
      </c>
      <c r="P45" s="80" t="e">
        <f t="shared" ca="1" si="28"/>
        <v>#VALUE!</v>
      </c>
      <c r="Q45" s="82" t="str">
        <f ca="1">[2]!YBSCEN($I$24,$J44&amp;"d","Market",O$25,"Swap",$I44,"MarketWSkew","","Model",100,0,29,"Gradual","ParShift|N",0,"Annualized ROR",O44,100,"",,,,"Default",,,,"Default",,)</f>
        <v>E</v>
      </c>
      <c r="R45" s="80" t="e">
        <f t="shared" ref="R45:R66" ca="1" si="35">L45+P45</f>
        <v>#VALUE!</v>
      </c>
      <c r="S45" s="83" t="e">
        <f t="shared" ref="S45:S66" ca="1" si="36">R45/K44</f>
        <v>#VALUE!</v>
      </c>
      <c r="T45" s="80" t="e">
        <f ca="1">SUM(R$39:R45)</f>
        <v>#VALUE!</v>
      </c>
      <c r="U45" s="83" t="e">
        <f ca="1">BJ45</f>
        <v>#VALUE!</v>
      </c>
      <c r="V45" s="84">
        <f ca="1">VLOOKUP($I45, 'Barcap OAD'!$A:$S, $F$24, FALSE)</f>
        <v>-8.5</v>
      </c>
      <c r="W45" s="172" t="e">
        <f t="shared" ref="W45:W67" ca="1" si="37">K45*V45/10000</f>
        <v>#VALUE!</v>
      </c>
      <c r="X45" s="185" t="str">
        <f ca="1">[2]!YBHIST($E45,$I45,X$25,"sec","")</f>
        <v>E</v>
      </c>
      <c r="Y45" s="80" t="e">
        <f t="shared" ca="1" si="11"/>
        <v>#VALUE!</v>
      </c>
      <c r="Z45" s="82" t="e">
        <f t="shared" ca="1" si="25"/>
        <v>#VALUE!</v>
      </c>
      <c r="AA45" s="82" t="str">
        <f ca="1">[2]!YBHIST($F45,$I45,X$25,"sec","")</f>
        <v>E</v>
      </c>
      <c r="AB45" s="82" t="e">
        <f t="shared" ref="AB45:AB66" ca="1" si="38">X44-Z45</f>
        <v>#VALUE!</v>
      </c>
      <c r="AC45" s="187" t="e">
        <f t="shared" ref="AC45:AC66" ca="1" si="39">Y45+Z45</f>
        <v>#VALUE!</v>
      </c>
      <c r="AD45" s="189">
        <f ca="1">VLOOKUP($I45, 'Barcap OAD'!$A:$S, $F$26, FALSE)</f>
        <v>8.3819999999999997</v>
      </c>
      <c r="AE45" s="172" t="e">
        <f t="shared" ca="1" si="5"/>
        <v>#VALUE!</v>
      </c>
      <c r="AF45" s="86" t="e">
        <f t="shared" ca="1" si="6"/>
        <v>#VALUE!</v>
      </c>
      <c r="AG45" s="80" t="e">
        <f t="shared" ca="1" si="31"/>
        <v>#VALUE!</v>
      </c>
      <c r="AH45" s="83" t="e">
        <f t="shared" ca="1" si="32"/>
        <v>#VALUE!</v>
      </c>
      <c r="AI45" s="80" t="e">
        <f t="shared" ca="1" si="33"/>
        <v>#VALUE!</v>
      </c>
      <c r="AJ45" s="83" t="e">
        <f t="shared" ca="1" si="29"/>
        <v>#VALUE!</v>
      </c>
      <c r="AK45" s="187" t="e">
        <f t="shared" ca="1" si="26"/>
        <v>#VALUE!</v>
      </c>
      <c r="AL45" s="192" t="e">
        <f t="shared" ref="AL45:AL66" ca="1" si="40">AG45+R45</f>
        <v>#VALUE!</v>
      </c>
      <c r="AM45" s="83" t="e">
        <f t="shared" ref="AM45:AM66" ca="1" si="41">AL45/K44</f>
        <v>#VALUE!</v>
      </c>
      <c r="AN45" s="80" t="e">
        <f ca="1">SUM(AL$41:AL45)</f>
        <v>#VALUE!</v>
      </c>
      <c r="AO45" s="109" t="e">
        <f ca="1">BL45</f>
        <v>#VALUE!</v>
      </c>
      <c r="AP45" s="194" t="e">
        <f t="shared" ca="1" si="9"/>
        <v>#VALUE!</v>
      </c>
      <c r="AQ45" s="200" t="e">
        <f t="shared" ca="1" si="30"/>
        <v>#VALUE!</v>
      </c>
      <c r="AR45" s="204"/>
      <c r="AS45" s="221"/>
      <c r="AV45" s="67">
        <f t="shared" si="34"/>
        <v>-45</v>
      </c>
      <c r="AX45" s="207" t="str">
        <f ca="1">[2]!YBHIST($I$24,$I45,J$25,"sec","")</f>
        <v>E</v>
      </c>
      <c r="AY45" s="205" t="str">
        <f ca="1">[2]!YBPRICE($I$24,AX45&amp;"d","Market","AccruedInterest","Swap",$I45,"LMMSkew","","Model",100,"")</f>
        <v>E</v>
      </c>
      <c r="BA45" s="211" t="str">
        <f ca="1">[2]!YBHIST($E45,$I45,X$25,"sec","")</f>
        <v>E</v>
      </c>
      <c r="BB45" s="67" t="str">
        <f ca="1">[2]!YBPRICE(E$41,BA45,"Market","AccruedInterest","Swap",$I45,"LMMSkew","","Model",100,"OASEDUR")</f>
        <v>E</v>
      </c>
      <c r="BD45" s="211" t="str">
        <f ca="1">[2]!YBHIST($F45,$I45,X$25,"sec","")</f>
        <v>E</v>
      </c>
      <c r="BE45" s="67" t="str">
        <f ca="1">[2]!YBPRICE(E$41,BD45,"Market","AccruedInterest","Swap",$I45,"LMMSkew","","Model",100,"OASEDUR")</f>
        <v>E</v>
      </c>
      <c r="BI45" s="518" t="e">
        <f ca="1">1+S45</f>
        <v>#VALUE!</v>
      </c>
      <c r="BJ45" s="518" t="e">
        <f ca="1">PRODUCT($BI$44:BI45)-1</f>
        <v>#VALUE!</v>
      </c>
      <c r="BK45" s="518" t="e">
        <f ca="1">1+AM45</f>
        <v>#VALUE!</v>
      </c>
      <c r="BL45" s="518" t="e">
        <f ca="1">PRODUCT($BK$44:BK45)-1</f>
        <v>#VALUE!</v>
      </c>
    </row>
    <row r="46" spans="3:64" s="68" customFormat="1" ht="15">
      <c r="C46" s="70">
        <f t="shared" ca="1" si="22"/>
        <v>40763</v>
      </c>
      <c r="D46" s="70">
        <f t="shared" ca="1" si="1"/>
        <v>40788</v>
      </c>
      <c r="E46" s="68" t="str">
        <f t="shared" ca="1" si="2"/>
        <v>FNMA3.0-TBA-Aug</v>
      </c>
      <c r="F46" s="68" t="str">
        <f t="shared" ca="1" si="2"/>
        <v>FNMA3.0-TBA-Sep</v>
      </c>
      <c r="G46" s="68" t="str">
        <f t="shared" si="3"/>
        <v>FNMA3.0-TBA-GEN</v>
      </c>
      <c r="I46" s="133">
        <f ca="1">[2]!YBWORKDAY(EDATE(Base_Date, AV46), -1, "USD")</f>
        <v>40753</v>
      </c>
      <c r="J46" s="217" t="str">
        <f t="shared" ca="1" si="23"/>
        <v>E</v>
      </c>
      <c r="K46" s="80" t="e">
        <f t="shared" ca="1" si="24"/>
        <v>#VALUE!</v>
      </c>
      <c r="L46" s="80" t="e">
        <f t="shared" ca="1" si="27"/>
        <v>#VALUE!</v>
      </c>
      <c r="M46" s="81" t="str">
        <f ca="1">[2]!YBHIST($I$24,$I46,"LMMOAS","sec")</f>
        <v>E</v>
      </c>
      <c r="N46" s="73" t="str">
        <f ca="1">[2]!YBHIST($I$24,$I45,M$25,"sec","")</f>
        <v>E</v>
      </c>
      <c r="O46" s="170" t="str">
        <f ca="1">[2]!YBHIST("1 Month LIBOR",I46,"Yield","bmk","")</f>
        <v>E</v>
      </c>
      <c r="P46" s="80" t="e">
        <f t="shared" ca="1" si="28"/>
        <v>#VALUE!</v>
      </c>
      <c r="Q46" s="82" t="str">
        <f ca="1">[2]!YBSCEN($I$24,$J45&amp;"d","Market",O$25,"Swap",$I45,"MarketWSkew","","Model",100,0,29,"Gradual","ParShift|N",0,"Annualized ROR",O45,100,"",,,,"Default",,,,"Default",,)</f>
        <v>E</v>
      </c>
      <c r="R46" s="80" t="e">
        <f t="shared" ca="1" si="35"/>
        <v>#VALUE!</v>
      </c>
      <c r="S46" s="83" t="e">
        <f t="shared" ca="1" si="36"/>
        <v>#VALUE!</v>
      </c>
      <c r="T46" s="80" t="e">
        <f ca="1">SUM(R$39:R46)</f>
        <v>#VALUE!</v>
      </c>
      <c r="U46" s="83" t="e">
        <f t="shared" ref="U46:U75" ca="1" si="42">BJ46</f>
        <v>#VALUE!</v>
      </c>
      <c r="V46" s="84">
        <f ca="1">VLOOKUP($I46, 'Barcap OAD'!$A:$S, $F$24, FALSE)</f>
        <v>-11.2</v>
      </c>
      <c r="W46" s="172" t="e">
        <f t="shared" ca="1" si="37"/>
        <v>#VALUE!</v>
      </c>
      <c r="X46" s="185" t="str">
        <f ca="1">[2]!YBHIST($E46,$I46,X$25,"sec","")</f>
        <v>E</v>
      </c>
      <c r="Y46" s="80" t="e">
        <f t="shared" ca="1" si="11"/>
        <v>#VALUE!</v>
      </c>
      <c r="Z46" s="82" t="e">
        <f t="shared" ca="1" si="25"/>
        <v>#VALUE!</v>
      </c>
      <c r="AA46" s="82" t="str">
        <f ca="1">[2]!YBHIST($F46,$I46,X$25,"sec","")</f>
        <v>E</v>
      </c>
      <c r="AB46" s="82" t="e">
        <f t="shared" ca="1" si="38"/>
        <v>#VALUE!</v>
      </c>
      <c r="AC46" s="187" t="e">
        <f t="shared" ca="1" si="39"/>
        <v>#VALUE!</v>
      </c>
      <c r="AD46" s="189">
        <f ca="1">VLOOKUP($I46, 'Barcap OAD'!$A:$S, $F$26, FALSE)</f>
        <v>8.4090000000000007</v>
      </c>
      <c r="AE46" s="172" t="e">
        <f t="shared" ca="1" si="5"/>
        <v>#VALUE!</v>
      </c>
      <c r="AF46" s="86" t="e">
        <f t="shared" ca="1" si="6"/>
        <v>#VALUE!</v>
      </c>
      <c r="AG46" s="80" t="e">
        <f t="shared" ca="1" si="31"/>
        <v>#VALUE!</v>
      </c>
      <c r="AH46" s="83" t="e">
        <f t="shared" ca="1" si="32"/>
        <v>#VALUE!</v>
      </c>
      <c r="AI46" s="80" t="e">
        <f t="shared" ca="1" si="33"/>
        <v>#VALUE!</v>
      </c>
      <c r="AJ46" s="83" t="e">
        <f t="shared" ca="1" si="29"/>
        <v>#VALUE!</v>
      </c>
      <c r="AK46" s="187" t="e">
        <f t="shared" ca="1" si="26"/>
        <v>#VALUE!</v>
      </c>
      <c r="AL46" s="192" t="e">
        <f t="shared" ca="1" si="40"/>
        <v>#VALUE!</v>
      </c>
      <c r="AM46" s="83" t="e">
        <f t="shared" ca="1" si="41"/>
        <v>#VALUE!</v>
      </c>
      <c r="AN46" s="80" t="e">
        <f ca="1">SUM(AL$41:AL46)</f>
        <v>#VALUE!</v>
      </c>
      <c r="AO46" s="109" t="e">
        <f t="shared" ref="AO46:AO75" ca="1" si="43">BL46</f>
        <v>#VALUE!</v>
      </c>
      <c r="AP46" s="194" t="e">
        <f t="shared" ca="1" si="9"/>
        <v>#VALUE!</v>
      </c>
      <c r="AQ46" s="200" t="e">
        <f t="shared" ca="1" si="30"/>
        <v>#VALUE!</v>
      </c>
      <c r="AR46" s="204"/>
      <c r="AS46" s="221"/>
      <c r="AV46" s="67">
        <f t="shared" si="34"/>
        <v>-44</v>
      </c>
      <c r="AX46" s="207" t="str">
        <f ca="1">[2]!YBHIST($I$24,$I46,J$25,"sec","")</f>
        <v>E</v>
      </c>
      <c r="AY46" s="205" t="str">
        <f ca="1">[2]!YBPRICE($I$24,AX46&amp;"d","Market","AccruedInterest","Swap",$I46,"LMMSkew","","Model",100,"")</f>
        <v>E</v>
      </c>
      <c r="BA46" s="211" t="str">
        <f ca="1">[2]!YBHIST($E46,$I46,X$25,"sec","")</f>
        <v>E</v>
      </c>
      <c r="BB46" s="67" t="str">
        <f ca="1">[2]!YBPRICE(E$41,BA46,"Market","AccruedInterest","Swap",$I46,"LMMSkew","","Model",100,"OASEDUR")</f>
        <v>E</v>
      </c>
      <c r="BD46" s="211" t="str">
        <f ca="1">[2]!YBHIST($F46,$I46,X$25,"sec","")</f>
        <v>E</v>
      </c>
      <c r="BE46" s="67" t="str">
        <f ca="1">[2]!YBPRICE(E$41,BD46,"Market","AccruedInterest","Swap",$I46,"LMMSkew","","Model",100,"OASEDUR")</f>
        <v>E</v>
      </c>
      <c r="BI46" s="518" t="e">
        <f t="shared" ref="BI46:BI74" ca="1" si="44">1+S46</f>
        <v>#VALUE!</v>
      </c>
      <c r="BJ46" s="518" t="e">
        <f ca="1">PRODUCT($BI$44:BI46)-1</f>
        <v>#VALUE!</v>
      </c>
      <c r="BK46" s="518" t="e">
        <f t="shared" ref="BK46:BK74" ca="1" si="45">1+AM46</f>
        <v>#VALUE!</v>
      </c>
      <c r="BL46" s="518" t="e">
        <f ca="1">PRODUCT($BK$44:BK46)-1</f>
        <v>#VALUE!</v>
      </c>
    </row>
    <row r="47" spans="3:64" s="68" customFormat="1" ht="15">
      <c r="C47" s="70">
        <f t="shared" ca="1" si="22"/>
        <v>40796</v>
      </c>
      <c r="D47" s="70">
        <f t="shared" ca="1" si="1"/>
        <v>40821</v>
      </c>
      <c r="E47" s="68" t="str">
        <f t="shared" ca="1" si="2"/>
        <v>FNMA3.0-TBA-Sep</v>
      </c>
      <c r="F47" s="68" t="str">
        <f t="shared" ca="1" si="2"/>
        <v>FNMA3.0-TBA-Oct</v>
      </c>
      <c r="G47" s="68" t="str">
        <f t="shared" si="3"/>
        <v>FNMA3.0-TBA-GEN</v>
      </c>
      <c r="I47" s="133">
        <f ca="1">[2]!YBWORKDAY(EDATE(Base_Date, AV47), -1, "USD")</f>
        <v>40786</v>
      </c>
      <c r="J47" s="217" t="str">
        <f t="shared" ca="1" si="23"/>
        <v>E</v>
      </c>
      <c r="K47" s="80" t="e">
        <f t="shared" ca="1" si="24"/>
        <v>#VALUE!</v>
      </c>
      <c r="L47" s="80" t="e">
        <f t="shared" ca="1" si="27"/>
        <v>#VALUE!</v>
      </c>
      <c r="M47" s="81" t="str">
        <f ca="1">[2]!YBHIST($I$24,$I47,"LMMOAS","sec")</f>
        <v>E</v>
      </c>
      <c r="N47" s="73" t="str">
        <f ca="1">[2]!YBHIST($I$24,$I46,M$25,"sec","")</f>
        <v>E</v>
      </c>
      <c r="O47" s="170" t="str">
        <f ca="1">[2]!YBHIST("1 Month LIBOR",I47,"Yield","bmk","")</f>
        <v>E</v>
      </c>
      <c r="P47" s="80" t="e">
        <f t="shared" ca="1" si="28"/>
        <v>#VALUE!</v>
      </c>
      <c r="Q47" s="82" t="str">
        <f ca="1">[2]!YBSCEN($I$24,$J46&amp;"d","Market",O$25,"Swap",$I46,"MarketWSkew","","Model",100,0,29,"Gradual","ParShift|N",0,"Annualized ROR",O46,100,"",,,,"Default",,,,"Default",,)</f>
        <v>E</v>
      </c>
      <c r="R47" s="80" t="e">
        <f t="shared" ca="1" si="35"/>
        <v>#VALUE!</v>
      </c>
      <c r="S47" s="83" t="e">
        <f t="shared" ca="1" si="36"/>
        <v>#VALUE!</v>
      </c>
      <c r="T47" s="80" t="e">
        <f ca="1">SUM(R$39:R47)</f>
        <v>#VALUE!</v>
      </c>
      <c r="U47" s="83" t="e">
        <f t="shared" ca="1" si="42"/>
        <v>#VALUE!</v>
      </c>
      <c r="V47" s="84">
        <f ca="1">VLOOKUP($I47, 'Barcap OAD'!$A:$S, $F$24, FALSE)</f>
        <v>-15.9</v>
      </c>
      <c r="W47" s="172" t="e">
        <f t="shared" ca="1" si="37"/>
        <v>#VALUE!</v>
      </c>
      <c r="X47" s="185" t="str">
        <f ca="1">[2]!YBHIST($E47,$I47,X$25,"sec","")</f>
        <v>E</v>
      </c>
      <c r="Y47" s="80" t="e">
        <f t="shared" ca="1" si="11"/>
        <v>#VALUE!</v>
      </c>
      <c r="Z47" s="82" t="e">
        <f t="shared" ca="1" si="25"/>
        <v>#VALUE!</v>
      </c>
      <c r="AA47" s="82" t="str">
        <f ca="1">[2]!YBHIST($F47,$I47,X$25,"sec","")</f>
        <v>E</v>
      </c>
      <c r="AB47" s="82" t="e">
        <f t="shared" ca="1" si="38"/>
        <v>#VALUE!</v>
      </c>
      <c r="AC47" s="187" t="e">
        <f t="shared" ca="1" si="39"/>
        <v>#VALUE!</v>
      </c>
      <c r="AD47" s="189">
        <f ca="1">VLOOKUP($I47, 'Barcap OAD'!$A:$S, $F$26, FALSE)</f>
        <v>8.2390000000000008</v>
      </c>
      <c r="AE47" s="172" t="e">
        <f t="shared" ca="1" si="5"/>
        <v>#VALUE!</v>
      </c>
      <c r="AF47" s="86" t="e">
        <f t="shared" ca="1" si="6"/>
        <v>#VALUE!</v>
      </c>
      <c r="AG47" s="80" t="e">
        <f t="shared" ca="1" si="31"/>
        <v>#VALUE!</v>
      </c>
      <c r="AH47" s="83" t="e">
        <f t="shared" ca="1" si="32"/>
        <v>#VALUE!</v>
      </c>
      <c r="AI47" s="80" t="e">
        <f t="shared" ca="1" si="33"/>
        <v>#VALUE!</v>
      </c>
      <c r="AJ47" s="83" t="e">
        <f t="shared" ca="1" si="29"/>
        <v>#VALUE!</v>
      </c>
      <c r="AK47" s="187" t="e">
        <f t="shared" ca="1" si="26"/>
        <v>#VALUE!</v>
      </c>
      <c r="AL47" s="192" t="e">
        <f t="shared" ca="1" si="40"/>
        <v>#VALUE!</v>
      </c>
      <c r="AM47" s="83" t="e">
        <f t="shared" ca="1" si="41"/>
        <v>#VALUE!</v>
      </c>
      <c r="AN47" s="80" t="e">
        <f ca="1">SUM(AL$41:AL47)</f>
        <v>#VALUE!</v>
      </c>
      <c r="AO47" s="109" t="e">
        <f t="shared" ca="1" si="43"/>
        <v>#VALUE!</v>
      </c>
      <c r="AP47" s="194" t="e">
        <f t="shared" ca="1" si="9"/>
        <v>#VALUE!</v>
      </c>
      <c r="AQ47" s="200" t="e">
        <f t="shared" ca="1" si="30"/>
        <v>#VALUE!</v>
      </c>
      <c r="AR47" s="204"/>
      <c r="AS47" s="221"/>
      <c r="AV47" s="67">
        <f t="shared" si="34"/>
        <v>-43</v>
      </c>
      <c r="AX47" s="207" t="str">
        <f ca="1">[2]!YBHIST($I$24,$I47,J$25,"sec","")</f>
        <v>E</v>
      </c>
      <c r="AY47" s="205" t="str">
        <f ca="1">[2]!YBPRICE($I$24,AX47&amp;"d","Market","AccruedInterest","Swap",$I47,"LMMSkew","","Model",100,"")</f>
        <v>E</v>
      </c>
      <c r="BA47" s="211" t="str">
        <f ca="1">[2]!YBHIST($E47,$I47,X$25,"sec","")</f>
        <v>E</v>
      </c>
      <c r="BB47" s="67" t="str">
        <f ca="1">[2]!YBPRICE(E$41,BA47,"Market","AccruedInterest","Swap",$I47,"LMMSkew","","Model",100,"OASEDUR")</f>
        <v>E</v>
      </c>
      <c r="BD47" s="211" t="str">
        <f ca="1">[2]!YBHIST($F47,$I47,X$25,"sec","")</f>
        <v>E</v>
      </c>
      <c r="BE47" s="67" t="str">
        <f ca="1">[2]!YBPRICE(E$41,BD47,"Market","AccruedInterest","Swap",$I47,"LMMSkew","","Model",100,"OASEDUR")</f>
        <v>E</v>
      </c>
      <c r="BI47" s="518" t="e">
        <f t="shared" ca="1" si="44"/>
        <v>#VALUE!</v>
      </c>
      <c r="BJ47" s="518" t="e">
        <f ca="1">PRODUCT($BI$44:BI47)-1</f>
        <v>#VALUE!</v>
      </c>
      <c r="BK47" s="518" t="e">
        <f t="shared" ca="1" si="45"/>
        <v>#VALUE!</v>
      </c>
      <c r="BL47" s="518" t="e">
        <f ca="1">PRODUCT($BK$44:BK47)-1</f>
        <v>#VALUE!</v>
      </c>
    </row>
    <row r="48" spans="3:64" s="68" customFormat="1" ht="15">
      <c r="C48" s="70">
        <f t="shared" ca="1" si="22"/>
        <v>40826</v>
      </c>
      <c r="D48" s="70">
        <f t="shared" ca="1" si="1"/>
        <v>40851</v>
      </c>
      <c r="E48" s="68" t="str">
        <f t="shared" ca="1" si="2"/>
        <v>FNMA3.0-TBA-Oct</v>
      </c>
      <c r="F48" s="68" t="str">
        <f t="shared" ca="1" si="2"/>
        <v>FNMA3.0-TBA-Nov</v>
      </c>
      <c r="G48" s="68" t="str">
        <f t="shared" si="3"/>
        <v>FNMA3.0-TBA-GEN</v>
      </c>
      <c r="I48" s="133">
        <f ca="1">[2]!YBWORKDAY(EDATE(Base_Date, AV48), -1, "USD")</f>
        <v>40816</v>
      </c>
      <c r="J48" s="217" t="str">
        <f t="shared" ca="1" si="23"/>
        <v>E</v>
      </c>
      <c r="K48" s="80" t="e">
        <f t="shared" ca="1" si="24"/>
        <v>#VALUE!</v>
      </c>
      <c r="L48" s="80" t="e">
        <f t="shared" ca="1" si="27"/>
        <v>#VALUE!</v>
      </c>
      <c r="M48" s="81" t="str">
        <f ca="1">[2]!YBHIST($I$24,$I48,"LMMOAS","sec")</f>
        <v>E</v>
      </c>
      <c r="N48" s="73" t="str">
        <f ca="1">[2]!YBHIST($I$24,$I47,M$25,"sec","")</f>
        <v>E</v>
      </c>
      <c r="O48" s="170" t="str">
        <f ca="1">[2]!YBHIST("1 Month LIBOR",I48,"Yield","bmk","")</f>
        <v>E</v>
      </c>
      <c r="P48" s="80" t="e">
        <f t="shared" ca="1" si="28"/>
        <v>#VALUE!</v>
      </c>
      <c r="Q48" s="82" t="str">
        <f ca="1">[2]!YBSCEN($I$24,$J47&amp;"d","Market",O$25,"Swap",$I47,"MarketWSkew","","Model",100,0,29,"Gradual","ParShift|N",0,"Annualized ROR",O47,100,"",,,,"Default",,,,"Default",,)</f>
        <v>E</v>
      </c>
      <c r="R48" s="80" t="e">
        <f t="shared" ca="1" si="35"/>
        <v>#VALUE!</v>
      </c>
      <c r="S48" s="83" t="e">
        <f t="shared" ca="1" si="36"/>
        <v>#VALUE!</v>
      </c>
      <c r="T48" s="80" t="e">
        <f ca="1">SUM(R$39:R48)</f>
        <v>#VALUE!</v>
      </c>
      <c r="U48" s="83" t="e">
        <f t="shared" ca="1" si="42"/>
        <v>#VALUE!</v>
      </c>
      <c r="V48" s="84">
        <f ca="1">VLOOKUP($I48, 'Barcap OAD'!$A:$S, $F$24, FALSE)</f>
        <v>-21</v>
      </c>
      <c r="W48" s="172" t="e">
        <f t="shared" ca="1" si="37"/>
        <v>#VALUE!</v>
      </c>
      <c r="X48" s="185" t="str">
        <f ca="1">[2]!YBHIST($E48,$I48,X$25,"sec","")</f>
        <v>E</v>
      </c>
      <c r="Y48" s="80" t="e">
        <f t="shared" ca="1" si="11"/>
        <v>#VALUE!</v>
      </c>
      <c r="Z48" s="82" t="e">
        <f t="shared" ca="1" si="25"/>
        <v>#VALUE!</v>
      </c>
      <c r="AA48" s="82" t="str">
        <f ca="1">[2]!YBHIST($F48,$I48,X$25,"sec","")</f>
        <v>E</v>
      </c>
      <c r="AB48" s="82" t="e">
        <f t="shared" ca="1" si="38"/>
        <v>#VALUE!</v>
      </c>
      <c r="AC48" s="187" t="e">
        <f t="shared" ca="1" si="39"/>
        <v>#VALUE!</v>
      </c>
      <c r="AD48" s="189">
        <f ca="1">VLOOKUP($I48, 'Barcap OAD'!$A:$S, $F$26, FALSE)</f>
        <v>7.7809999999999997</v>
      </c>
      <c r="AE48" s="172" t="e">
        <f t="shared" ca="1" si="5"/>
        <v>#VALUE!</v>
      </c>
      <c r="AF48" s="86" t="e">
        <f t="shared" ca="1" si="6"/>
        <v>#VALUE!</v>
      </c>
      <c r="AG48" s="80" t="e">
        <f t="shared" ca="1" si="31"/>
        <v>#VALUE!</v>
      </c>
      <c r="AH48" s="83" t="e">
        <f t="shared" ca="1" si="32"/>
        <v>#VALUE!</v>
      </c>
      <c r="AI48" s="80" t="e">
        <f t="shared" ca="1" si="33"/>
        <v>#VALUE!</v>
      </c>
      <c r="AJ48" s="83" t="e">
        <f t="shared" ca="1" si="29"/>
        <v>#VALUE!</v>
      </c>
      <c r="AK48" s="187" t="e">
        <f t="shared" ca="1" si="26"/>
        <v>#VALUE!</v>
      </c>
      <c r="AL48" s="192" t="e">
        <f t="shared" ca="1" si="40"/>
        <v>#VALUE!</v>
      </c>
      <c r="AM48" s="83" t="e">
        <f t="shared" ca="1" si="41"/>
        <v>#VALUE!</v>
      </c>
      <c r="AN48" s="80" t="e">
        <f ca="1">SUM(AL$41:AL48)</f>
        <v>#VALUE!</v>
      </c>
      <c r="AO48" s="109" t="e">
        <f t="shared" ca="1" si="43"/>
        <v>#VALUE!</v>
      </c>
      <c r="AP48" s="194" t="e">
        <f t="shared" ca="1" si="9"/>
        <v>#VALUE!</v>
      </c>
      <c r="AQ48" s="200" t="e">
        <f t="shared" ca="1" si="30"/>
        <v>#VALUE!</v>
      </c>
      <c r="AR48" s="204"/>
      <c r="AS48" s="221"/>
      <c r="AV48" s="67">
        <f t="shared" si="34"/>
        <v>-42</v>
      </c>
      <c r="AX48" s="207" t="str">
        <f ca="1">[2]!YBHIST($I$24,$I48,J$25,"sec","")</f>
        <v>E</v>
      </c>
      <c r="AY48" s="205" t="str">
        <f ca="1">[2]!YBPRICE($I$24,AX48&amp;"d","Market","AccruedInterest","Swap",$I48,"LMMSkew","","Model",100,"")</f>
        <v>E</v>
      </c>
      <c r="BA48" s="211" t="str">
        <f ca="1">[2]!YBHIST($E48,$I48,X$25,"sec","")</f>
        <v>E</v>
      </c>
      <c r="BB48" s="67" t="str">
        <f ca="1">[2]!YBPRICE(E$41,BA48,"Market","AccruedInterest","Swap",$I48,"LMMSkew","","Model",100,"OASEDUR")</f>
        <v>E</v>
      </c>
      <c r="BD48" s="211" t="str">
        <f ca="1">[2]!YBHIST($F48,$I48,X$25,"sec","")</f>
        <v>E</v>
      </c>
      <c r="BE48" s="67" t="str">
        <f ca="1">[2]!YBPRICE(E$41,BD48,"Market","AccruedInterest","Swap",$I48,"LMMSkew","","Model",100,"OASEDUR")</f>
        <v>E</v>
      </c>
      <c r="BI48" s="518" t="e">
        <f t="shared" ca="1" si="44"/>
        <v>#VALUE!</v>
      </c>
      <c r="BJ48" s="518" t="e">
        <f ca="1">PRODUCT($BI$44:BI48)-1</f>
        <v>#VALUE!</v>
      </c>
      <c r="BK48" s="518" t="e">
        <f t="shared" ca="1" si="45"/>
        <v>#VALUE!</v>
      </c>
      <c r="BL48" s="518" t="e">
        <f ca="1">PRODUCT($BK$44:BK48)-1</f>
        <v>#VALUE!</v>
      </c>
    </row>
    <row r="49" spans="1:64" s="68" customFormat="1" ht="15">
      <c r="C49" s="70">
        <f t="shared" ca="1" si="22"/>
        <v>40857</v>
      </c>
      <c r="D49" s="70">
        <f t="shared" ca="1" si="1"/>
        <v>40882</v>
      </c>
      <c r="E49" s="68" t="str">
        <f t="shared" ca="1" si="2"/>
        <v>FNMA3.0-TBA-Nov</v>
      </c>
      <c r="F49" s="68" t="str">
        <f t="shared" ca="1" si="2"/>
        <v>FNMA3.0-TBA-Dec</v>
      </c>
      <c r="G49" s="68" t="str">
        <f t="shared" si="3"/>
        <v>FNMA3.0-TBA-GEN</v>
      </c>
      <c r="I49" s="133">
        <f ca="1">[2]!YBWORKDAY(EDATE(Base_Date, AV49), -1, "USD")</f>
        <v>40847</v>
      </c>
      <c r="J49" s="217" t="str">
        <f t="shared" ca="1" si="23"/>
        <v>E</v>
      </c>
      <c r="K49" s="80" t="e">
        <f t="shared" ca="1" si="24"/>
        <v>#VALUE!</v>
      </c>
      <c r="L49" s="80" t="e">
        <f t="shared" ca="1" si="27"/>
        <v>#VALUE!</v>
      </c>
      <c r="M49" s="81" t="str">
        <f ca="1">[2]!YBHIST($I$24,$I49,"LMMOAS","sec")</f>
        <v>E</v>
      </c>
      <c r="N49" s="73" t="str">
        <f ca="1">[2]!YBHIST($I$24,$I48,M$25,"sec","")</f>
        <v>E</v>
      </c>
      <c r="O49" s="170" t="str">
        <f ca="1">[2]!YBHIST("1 Month LIBOR",I49,"Yield","bmk","")</f>
        <v>E</v>
      </c>
      <c r="P49" s="80" t="e">
        <f t="shared" ca="1" si="28"/>
        <v>#VALUE!</v>
      </c>
      <c r="Q49" s="82" t="str">
        <f ca="1">[2]!YBSCEN($I$24,$J48&amp;"d","Market",O$25,"Swap",$I48,"MarketWSkew","","Model",100,0,29,"Gradual","ParShift|N",0,"Annualized ROR",O48,100,"",,,,"Default",,,,"Default",,)</f>
        <v>E</v>
      </c>
      <c r="R49" s="80" t="e">
        <f t="shared" ca="1" si="35"/>
        <v>#VALUE!</v>
      </c>
      <c r="S49" s="83" t="e">
        <f t="shared" ca="1" si="36"/>
        <v>#VALUE!</v>
      </c>
      <c r="T49" s="80" t="e">
        <f ca="1">SUM(R$39:R49)</f>
        <v>#VALUE!</v>
      </c>
      <c r="U49" s="83" t="e">
        <f t="shared" ca="1" si="42"/>
        <v>#VALUE!</v>
      </c>
      <c r="V49" s="84">
        <f ca="1">VLOOKUP($I49, 'Barcap OAD'!$A:$S, $F$24, FALSE)</f>
        <v>-18.899999999999999</v>
      </c>
      <c r="W49" s="172" t="e">
        <f t="shared" ca="1" si="37"/>
        <v>#VALUE!</v>
      </c>
      <c r="X49" s="185" t="str">
        <f ca="1">[2]!YBHIST($E49,$I49,X$25,"sec","")</f>
        <v>E</v>
      </c>
      <c r="Y49" s="80" t="e">
        <f t="shared" ca="1" si="11"/>
        <v>#VALUE!</v>
      </c>
      <c r="Z49" s="82" t="e">
        <f t="shared" ca="1" si="25"/>
        <v>#VALUE!</v>
      </c>
      <c r="AA49" s="82" t="str">
        <f ca="1">[2]!YBHIST($F49,$I49,X$25,"sec","")</f>
        <v>E</v>
      </c>
      <c r="AB49" s="82" t="e">
        <f t="shared" ca="1" si="38"/>
        <v>#VALUE!</v>
      </c>
      <c r="AC49" s="187" t="e">
        <f t="shared" ca="1" si="39"/>
        <v>#VALUE!</v>
      </c>
      <c r="AD49" s="189">
        <f ca="1">VLOOKUP($I49, 'Barcap OAD'!$A:$S, $F$26, FALSE)</f>
        <v>7.9560000000000004</v>
      </c>
      <c r="AE49" s="172" t="e">
        <f t="shared" ca="1" si="5"/>
        <v>#VALUE!</v>
      </c>
      <c r="AF49" s="86" t="e">
        <f t="shared" ca="1" si="6"/>
        <v>#VALUE!</v>
      </c>
      <c r="AG49" s="80" t="e">
        <f t="shared" ca="1" si="31"/>
        <v>#VALUE!</v>
      </c>
      <c r="AH49" s="83" t="e">
        <f t="shared" ca="1" si="32"/>
        <v>#VALUE!</v>
      </c>
      <c r="AI49" s="80" t="e">
        <f t="shared" ca="1" si="33"/>
        <v>#VALUE!</v>
      </c>
      <c r="AJ49" s="83" t="e">
        <f t="shared" ca="1" si="29"/>
        <v>#VALUE!</v>
      </c>
      <c r="AK49" s="187" t="e">
        <f t="shared" ca="1" si="26"/>
        <v>#VALUE!</v>
      </c>
      <c r="AL49" s="192" t="e">
        <f t="shared" ca="1" si="40"/>
        <v>#VALUE!</v>
      </c>
      <c r="AM49" s="83" t="e">
        <f t="shared" ca="1" si="41"/>
        <v>#VALUE!</v>
      </c>
      <c r="AN49" s="80" t="e">
        <f ca="1">SUM(AL$41:AL49)</f>
        <v>#VALUE!</v>
      </c>
      <c r="AO49" s="109" t="e">
        <f t="shared" ca="1" si="43"/>
        <v>#VALUE!</v>
      </c>
      <c r="AP49" s="194" t="e">
        <f t="shared" ca="1" si="9"/>
        <v>#VALUE!</v>
      </c>
      <c r="AQ49" s="200" t="e">
        <f t="shared" ca="1" si="30"/>
        <v>#VALUE!</v>
      </c>
      <c r="AR49" s="204"/>
      <c r="AS49" s="221"/>
      <c r="AV49" s="67">
        <f t="shared" si="34"/>
        <v>-41</v>
      </c>
      <c r="AX49" s="207" t="str">
        <f ca="1">[2]!YBHIST($I$24,$I49,J$25,"sec","")</f>
        <v>E</v>
      </c>
      <c r="AY49" s="205" t="str">
        <f ca="1">[2]!YBPRICE($I$24,AX49&amp;"d","Market","AccruedInterest","Swap",$I49,"LMMSkew","","Model",100,"")</f>
        <v>E</v>
      </c>
      <c r="BA49" s="211" t="str">
        <f ca="1">[2]!YBHIST($E49,$I49,X$25,"sec","")</f>
        <v>E</v>
      </c>
      <c r="BB49" s="67" t="str">
        <f ca="1">[2]!YBPRICE(E$41,BA49,"Market","AccruedInterest","Swap",$I49,"LMMSkew","","Model",100,"OASEDUR")</f>
        <v>E</v>
      </c>
      <c r="BD49" s="211" t="str">
        <f ca="1">[2]!YBHIST($F49,$I49,X$25,"sec","")</f>
        <v>E</v>
      </c>
      <c r="BE49" s="67" t="str">
        <f ca="1">[2]!YBPRICE(E$41,BD49,"Market","AccruedInterest","Swap",$I49,"LMMSkew","","Model",100,"OASEDUR")</f>
        <v>E</v>
      </c>
      <c r="BI49" s="518" t="e">
        <f t="shared" ca="1" si="44"/>
        <v>#VALUE!</v>
      </c>
      <c r="BJ49" s="518" t="e">
        <f ca="1">PRODUCT($BI$44:BI49)-1</f>
        <v>#VALUE!</v>
      </c>
      <c r="BK49" s="518" t="e">
        <f t="shared" ca="1" si="45"/>
        <v>#VALUE!</v>
      </c>
      <c r="BL49" s="518" t="e">
        <f ca="1">PRODUCT($BK$44:BK49)-1</f>
        <v>#VALUE!</v>
      </c>
    </row>
    <row r="50" spans="1:64" s="68" customFormat="1" ht="15">
      <c r="C50" s="70">
        <f t="shared" ca="1" si="22"/>
        <v>40887</v>
      </c>
      <c r="D50" s="70">
        <f t="shared" ca="1" si="1"/>
        <v>40912</v>
      </c>
      <c r="E50" s="68" t="str">
        <f t="shared" ca="1" si="2"/>
        <v>FNMA3.0-TBA-Dec</v>
      </c>
      <c r="F50" s="68" t="str">
        <f t="shared" ca="1" si="2"/>
        <v>FNMA3.0-TBA-Jan</v>
      </c>
      <c r="G50" s="68" t="str">
        <f t="shared" si="3"/>
        <v>FNMA3.0-TBA-GEN</v>
      </c>
      <c r="I50" s="133">
        <f ca="1">[2]!YBWORKDAY(EDATE(Base_Date, AV50), -1, "USD")</f>
        <v>40877</v>
      </c>
      <c r="J50" s="217" t="str">
        <f t="shared" ca="1" si="23"/>
        <v>E</v>
      </c>
      <c r="K50" s="80" t="e">
        <f t="shared" ca="1" si="24"/>
        <v>#VALUE!</v>
      </c>
      <c r="L50" s="80" t="e">
        <f t="shared" ca="1" si="27"/>
        <v>#VALUE!</v>
      </c>
      <c r="M50" s="81" t="str">
        <f ca="1">[2]!YBHIST($I$24,$I50,"LMMOAS","sec")</f>
        <v>E</v>
      </c>
      <c r="N50" s="73" t="str">
        <f ca="1">[2]!YBHIST($I$24,$I49,M$25,"sec","")</f>
        <v>E</v>
      </c>
      <c r="O50" s="170" t="str">
        <f ca="1">[2]!YBHIST("1 Month LIBOR",I50,"Yield","bmk","")</f>
        <v>E</v>
      </c>
      <c r="P50" s="80" t="e">
        <f t="shared" ca="1" si="28"/>
        <v>#VALUE!</v>
      </c>
      <c r="Q50" s="82" t="str">
        <f ca="1">[2]!YBSCEN($I$24,$J49&amp;"d","Market",O$25,"Swap",$I49,"MarketWSkew","","Model",100,0,29,"Gradual","ParShift|N",0,"Annualized ROR",O49,100,"",,,,"Default",,,,"Default",,)</f>
        <v>E</v>
      </c>
      <c r="R50" s="80" t="e">
        <f t="shared" ca="1" si="35"/>
        <v>#VALUE!</v>
      </c>
      <c r="S50" s="83" t="e">
        <f t="shared" ca="1" si="36"/>
        <v>#VALUE!</v>
      </c>
      <c r="T50" s="80" t="e">
        <f ca="1">SUM(R$39:R50)</f>
        <v>#VALUE!</v>
      </c>
      <c r="U50" s="83" t="e">
        <f t="shared" ca="1" si="42"/>
        <v>#VALUE!</v>
      </c>
      <c r="V50" s="84">
        <f ca="1">VLOOKUP($I50, 'Barcap OAD'!$A:$S, $F$24, FALSE)</f>
        <v>-18.899999999999999</v>
      </c>
      <c r="W50" s="172" t="e">
        <f t="shared" ca="1" si="37"/>
        <v>#VALUE!</v>
      </c>
      <c r="X50" s="185" t="str">
        <f ca="1">[2]!YBHIST($E50,$I50,X$25,"sec","")</f>
        <v>E</v>
      </c>
      <c r="Y50" s="80" t="e">
        <f ca="1">X50-X49</f>
        <v>#VALUE!</v>
      </c>
      <c r="Z50" s="82" t="e">
        <f t="shared" ca="1" si="25"/>
        <v>#VALUE!</v>
      </c>
      <c r="AA50" s="82" t="str">
        <f ca="1">[2]!YBHIST($F50,$I50,X$25,"sec","")</f>
        <v>E</v>
      </c>
      <c r="AB50" s="82" t="e">
        <f t="shared" ca="1" si="38"/>
        <v>#VALUE!</v>
      </c>
      <c r="AC50" s="187" t="e">
        <f t="shared" ca="1" si="39"/>
        <v>#VALUE!</v>
      </c>
      <c r="AD50" s="189">
        <f ca="1">VLOOKUP($I50, 'Barcap OAD'!$A:$S, $F$26, FALSE)</f>
        <v>7.6639999999999997</v>
      </c>
      <c r="AE50" s="172" t="e">
        <f ca="1">X50*AD50/10000</f>
        <v>#VALUE!</v>
      </c>
      <c r="AF50" s="86" t="e">
        <f t="shared" ca="1" si="6"/>
        <v>#VALUE!</v>
      </c>
      <c r="AG50" s="80" t="e">
        <f t="shared" ca="1" si="31"/>
        <v>#VALUE!</v>
      </c>
      <c r="AH50" s="83" t="e">
        <f t="shared" ca="1" si="32"/>
        <v>#VALUE!</v>
      </c>
      <c r="AI50" s="80" t="e">
        <f t="shared" ca="1" si="33"/>
        <v>#VALUE!</v>
      </c>
      <c r="AJ50" s="83" t="e">
        <f t="shared" ca="1" si="29"/>
        <v>#VALUE!</v>
      </c>
      <c r="AK50" s="187" t="e">
        <f t="shared" ca="1" si="26"/>
        <v>#VALUE!</v>
      </c>
      <c r="AL50" s="192" t="e">
        <f t="shared" ca="1" si="40"/>
        <v>#VALUE!</v>
      </c>
      <c r="AM50" s="83" t="e">
        <f t="shared" ca="1" si="41"/>
        <v>#VALUE!</v>
      </c>
      <c r="AN50" s="80" t="e">
        <f ca="1">SUM(AL$41:AL50)</f>
        <v>#VALUE!</v>
      </c>
      <c r="AO50" s="109" t="e">
        <f t="shared" ca="1" si="43"/>
        <v>#VALUE!</v>
      </c>
      <c r="AP50" s="194" t="e">
        <f t="shared" ca="1" si="9"/>
        <v>#VALUE!</v>
      </c>
      <c r="AQ50" s="200" t="e">
        <f t="shared" ca="1" si="30"/>
        <v>#VALUE!</v>
      </c>
      <c r="AR50" s="204"/>
      <c r="AS50" s="221"/>
      <c r="AV50" s="67">
        <f t="shared" si="34"/>
        <v>-40</v>
      </c>
      <c r="AX50" s="207" t="str">
        <f ca="1">[2]!YBHIST($I$24,$I50,J$25,"sec","")</f>
        <v>E</v>
      </c>
      <c r="AY50" s="205" t="str">
        <f ca="1">[2]!YBPRICE($I$24,AX50&amp;"d","Market","AccruedInterest","Swap",$I50,"LMMSkew","","Model",100,"")</f>
        <v>E</v>
      </c>
      <c r="BA50" s="211" t="str">
        <f ca="1">[2]!YBHIST($E50,$I50,X$25,"sec","")</f>
        <v>E</v>
      </c>
      <c r="BB50" s="67" t="str">
        <f ca="1">[2]!YBPRICE(E$41,BA50,"Market","AccruedInterest","Swap",$I50,"LMMSkew","","Model",100,"OASEDUR")</f>
        <v>E</v>
      </c>
      <c r="BD50" s="211" t="str">
        <f ca="1">[2]!YBHIST($F50,$I50,X$25,"sec","")</f>
        <v>E</v>
      </c>
      <c r="BE50" s="67" t="str">
        <f ca="1">[2]!YBPRICE(E$41,BD50,"Market","AccruedInterest","Swap",$I50,"LMMSkew","","Model",100,"OASEDUR")</f>
        <v>E</v>
      </c>
      <c r="BI50" s="518" t="e">
        <f t="shared" ca="1" si="44"/>
        <v>#VALUE!</v>
      </c>
      <c r="BJ50" s="518" t="e">
        <f ca="1">PRODUCT($BI$44:BI50)-1</f>
        <v>#VALUE!</v>
      </c>
      <c r="BK50" s="518" t="e">
        <f t="shared" ca="1" si="45"/>
        <v>#VALUE!</v>
      </c>
      <c r="BL50" s="518" t="e">
        <f ca="1">PRODUCT($BK$44:BK50)-1</f>
        <v>#VALUE!</v>
      </c>
    </row>
    <row r="51" spans="1:64" s="68" customFormat="1" ht="15">
      <c r="C51" s="70">
        <f t="shared" ca="1" si="22"/>
        <v>40917</v>
      </c>
      <c r="D51" s="70">
        <f t="shared" ca="1" si="1"/>
        <v>40942</v>
      </c>
      <c r="E51" s="68" t="str">
        <f t="shared" ca="1" si="2"/>
        <v>FNMA3.0-TBA-Jan</v>
      </c>
      <c r="F51" s="68" t="str">
        <f t="shared" ca="1" si="2"/>
        <v>FNMA3.0-TBA-Feb</v>
      </c>
      <c r="G51" s="68" t="str">
        <f t="shared" si="3"/>
        <v>FNMA3.0-TBA-GEN</v>
      </c>
      <c r="I51" s="133">
        <f ca="1">[2]!YBWORKDAY(EDATE(Base_Date, AV51), -1, "USD")</f>
        <v>40907</v>
      </c>
      <c r="J51" s="217" t="str">
        <f t="shared" ca="1" si="23"/>
        <v>E</v>
      </c>
      <c r="K51" s="80" t="e">
        <f t="shared" ca="1" si="24"/>
        <v>#VALUE!</v>
      </c>
      <c r="L51" s="80" t="e">
        <f t="shared" ca="1" si="27"/>
        <v>#VALUE!</v>
      </c>
      <c r="M51" s="81" t="str">
        <f ca="1">[2]!YBHIST($I$24,$I51,"LMMOAS","sec")</f>
        <v>E</v>
      </c>
      <c r="N51" s="73" t="str">
        <f ca="1">[2]!YBHIST($I$24,$I50,M$25,"sec","")</f>
        <v>E</v>
      </c>
      <c r="O51" s="170" t="str">
        <f ca="1">[2]!YBHIST("1 Month LIBOR",I51,"Yield","bmk","")</f>
        <v>E</v>
      </c>
      <c r="P51" s="80" t="e">
        <f t="shared" ca="1" si="28"/>
        <v>#VALUE!</v>
      </c>
      <c r="Q51" s="82" t="str">
        <f ca="1">[2]!YBSCEN($I$24,$J50&amp;"d","Market",O$25,"Swap",$I50,"MarketWSkew","","Model",100,0,29,"Gradual","ParShift|N",0,"Annualized ROR",O50,100,"",,,,"Default",,,,"Default",,)</f>
        <v>E</v>
      </c>
      <c r="R51" s="80" t="e">
        <f t="shared" ca="1" si="35"/>
        <v>#VALUE!</v>
      </c>
      <c r="S51" s="83" t="e">
        <f t="shared" ca="1" si="36"/>
        <v>#VALUE!</v>
      </c>
      <c r="T51" s="80" t="e">
        <f ca="1">SUM(R$39:R51)</f>
        <v>#VALUE!</v>
      </c>
      <c r="U51" s="83" t="e">
        <f t="shared" ca="1" si="42"/>
        <v>#VALUE!</v>
      </c>
      <c r="V51" s="84">
        <f ca="1">VLOOKUP($I51, 'Barcap OAD'!$A:$S, $F$24, FALSE)</f>
        <v>-21.6</v>
      </c>
      <c r="W51" s="172" t="e">
        <f t="shared" ca="1" si="37"/>
        <v>#VALUE!</v>
      </c>
      <c r="X51" s="185" t="str">
        <f ca="1">[2]!YBHIST($E51,$I51,X$25,"sec","")</f>
        <v>E</v>
      </c>
      <c r="Y51" s="80" t="e">
        <f t="shared" ca="1" si="11"/>
        <v>#VALUE!</v>
      </c>
      <c r="Z51" s="82" t="e">
        <f t="shared" ca="1" si="25"/>
        <v>#VALUE!</v>
      </c>
      <c r="AA51" s="82" t="str">
        <f ca="1">[2]!YBHIST($F51,$I51,X$25,"sec","")</f>
        <v>E</v>
      </c>
      <c r="AB51" s="82" t="e">
        <f t="shared" ca="1" si="38"/>
        <v>#VALUE!</v>
      </c>
      <c r="AC51" s="187" t="e">
        <f t="shared" ca="1" si="39"/>
        <v>#VALUE!</v>
      </c>
      <c r="AD51" s="189">
        <f ca="1">VLOOKUP($I51, 'Barcap OAD'!$A:$S, $F$26, FALSE)</f>
        <v>7.5659999999999998</v>
      </c>
      <c r="AE51" s="172" t="e">
        <f t="shared" ca="1" si="5"/>
        <v>#VALUE!</v>
      </c>
      <c r="AF51" s="86" t="e">
        <f t="shared" ca="1" si="6"/>
        <v>#VALUE!</v>
      </c>
      <c r="AG51" s="80" t="e">
        <f t="shared" ca="1" si="31"/>
        <v>#VALUE!</v>
      </c>
      <c r="AH51" s="83" t="e">
        <f t="shared" ca="1" si="32"/>
        <v>#VALUE!</v>
      </c>
      <c r="AI51" s="80" t="e">
        <f t="shared" ca="1" si="33"/>
        <v>#VALUE!</v>
      </c>
      <c r="AJ51" s="83" t="e">
        <f t="shared" ca="1" si="29"/>
        <v>#VALUE!</v>
      </c>
      <c r="AK51" s="187" t="e">
        <f t="shared" ca="1" si="26"/>
        <v>#VALUE!</v>
      </c>
      <c r="AL51" s="192" t="e">
        <f t="shared" ca="1" si="40"/>
        <v>#VALUE!</v>
      </c>
      <c r="AM51" s="83" t="e">
        <f t="shared" ca="1" si="41"/>
        <v>#VALUE!</v>
      </c>
      <c r="AN51" s="80" t="e">
        <f ca="1">SUM(AL$41:AL51)</f>
        <v>#VALUE!</v>
      </c>
      <c r="AO51" s="109" t="e">
        <f t="shared" ca="1" si="43"/>
        <v>#VALUE!</v>
      </c>
      <c r="AP51" s="194" t="e">
        <f t="shared" ca="1" si="9"/>
        <v>#VALUE!</v>
      </c>
      <c r="AQ51" s="200" t="e">
        <f t="shared" ca="1" si="30"/>
        <v>#VALUE!</v>
      </c>
      <c r="AR51" s="204"/>
      <c r="AS51" s="221"/>
      <c r="AV51" s="67">
        <f t="shared" si="34"/>
        <v>-39</v>
      </c>
      <c r="AX51" s="207" t="str">
        <f ca="1">[2]!YBHIST($I$24,$I51,J$25,"sec","")</f>
        <v>E</v>
      </c>
      <c r="AY51" s="205" t="str">
        <f ca="1">[2]!YBPRICE($I$24,AX51&amp;"d","Market","AccruedInterest","Swap",$I51,"LMMSkew","","Model",100,"")</f>
        <v>E</v>
      </c>
      <c r="BA51" s="211" t="str">
        <f ca="1">[2]!YBHIST($E51,$I51,X$25,"sec","")</f>
        <v>E</v>
      </c>
      <c r="BB51" s="67" t="str">
        <f ca="1">[2]!YBPRICE(E$41,BA51,"Market","AccruedInterest","Swap",$I51,"LMMSkew","","Model",100,"OASEDUR")</f>
        <v>E</v>
      </c>
      <c r="BD51" s="211" t="str">
        <f ca="1">[2]!YBHIST($F51,$I51,X$25,"sec","")</f>
        <v>E</v>
      </c>
      <c r="BE51" s="67" t="str">
        <f ca="1">[2]!YBPRICE(E$41,BD51,"Market","AccruedInterest","Swap",$I51,"LMMSkew","","Model",100,"OASEDUR")</f>
        <v>E</v>
      </c>
      <c r="BI51" s="518" t="e">
        <f t="shared" ca="1" si="44"/>
        <v>#VALUE!</v>
      </c>
      <c r="BJ51" s="518" t="e">
        <f ca="1">PRODUCT($BI$44:BI51)-1</f>
        <v>#VALUE!</v>
      </c>
      <c r="BK51" s="518" t="e">
        <f t="shared" ca="1" si="45"/>
        <v>#VALUE!</v>
      </c>
      <c r="BL51" s="518" t="e">
        <f ca="1">PRODUCT($BK$44:BK51)-1</f>
        <v>#VALUE!</v>
      </c>
    </row>
    <row r="52" spans="1:64" s="68" customFormat="1" ht="15">
      <c r="C52" s="70">
        <f t="shared" ca="1" si="22"/>
        <v>40949</v>
      </c>
      <c r="D52" s="70">
        <f t="shared" ca="1" si="1"/>
        <v>40974</v>
      </c>
      <c r="E52" s="68" t="str">
        <f t="shared" ca="1" si="2"/>
        <v>FNMA3.0-TBA-Feb</v>
      </c>
      <c r="F52" s="68" t="str">
        <f t="shared" ca="1" si="2"/>
        <v>FNMA3.0-TBA-Mar</v>
      </c>
      <c r="G52" s="68" t="str">
        <f t="shared" si="3"/>
        <v>FNMA3.0-TBA-GEN</v>
      </c>
      <c r="I52" s="133">
        <f ca="1">[2]!YBWORKDAY(EDATE(Base_Date, AV52), -1, "USD")</f>
        <v>40939</v>
      </c>
      <c r="J52" s="217" t="str">
        <f t="shared" ca="1" si="23"/>
        <v>E</v>
      </c>
      <c r="K52" s="80" t="e">
        <f t="shared" ca="1" si="24"/>
        <v>#VALUE!</v>
      </c>
      <c r="L52" s="80" t="e">
        <f t="shared" ca="1" si="27"/>
        <v>#VALUE!</v>
      </c>
      <c r="M52" s="81" t="str">
        <f ca="1">[2]!YBHIST($I$24,$I52,"LMMOAS","sec")</f>
        <v>E</v>
      </c>
      <c r="N52" s="73" t="str">
        <f ca="1">[2]!YBHIST($I$24,$I51,M$25,"sec","")</f>
        <v>E</v>
      </c>
      <c r="O52" s="170" t="str">
        <f ca="1">[2]!YBHIST("1 Month LIBOR",I52,"Yield","bmk","")</f>
        <v>E</v>
      </c>
      <c r="P52" s="80" t="e">
        <f t="shared" ca="1" si="28"/>
        <v>#VALUE!</v>
      </c>
      <c r="Q52" s="82" t="str">
        <f ca="1">[2]!YBSCEN($I$24,$J51&amp;"d","Market",O$25,"Swap",$I51,"MarketWSkew","","Model",100,0,29,"Gradual","ParShift|N",0,"Annualized ROR",O51,100,"",,,,"Default",,,,"Default",,)</f>
        <v>E</v>
      </c>
      <c r="R52" s="80" t="e">
        <f t="shared" ca="1" si="35"/>
        <v>#VALUE!</v>
      </c>
      <c r="S52" s="83" t="e">
        <f t="shared" ca="1" si="36"/>
        <v>#VALUE!</v>
      </c>
      <c r="T52" s="80" t="e">
        <f ca="1">SUM(R$39:R52)</f>
        <v>#VALUE!</v>
      </c>
      <c r="U52" s="83" t="e">
        <f t="shared" ca="1" si="42"/>
        <v>#VALUE!</v>
      </c>
      <c r="V52" s="84">
        <f ca="1">VLOOKUP($I52, 'Barcap OAD'!$A:$S, $F$24, FALSE)</f>
        <v>-23.4</v>
      </c>
      <c r="W52" s="172" t="e">
        <f t="shared" ca="1" si="37"/>
        <v>#VALUE!</v>
      </c>
      <c r="X52" s="185" t="str">
        <f ca="1">[2]!YBHIST($E52,$I52,X$25,"sec","")</f>
        <v>E</v>
      </c>
      <c r="Y52" s="80" t="e">
        <f t="shared" ca="1" si="11"/>
        <v>#VALUE!</v>
      </c>
      <c r="Z52" s="82" t="e">
        <f t="shared" ca="1" si="25"/>
        <v>#VALUE!</v>
      </c>
      <c r="AA52" s="82" t="str">
        <f ca="1">[2]!YBHIST($F52,$I52,X$25,"sec","")</f>
        <v>E</v>
      </c>
      <c r="AB52" s="82" t="e">
        <f t="shared" ca="1" si="38"/>
        <v>#VALUE!</v>
      </c>
      <c r="AC52" s="187" t="e">
        <f t="shared" ca="1" si="39"/>
        <v>#VALUE!</v>
      </c>
      <c r="AD52" s="189">
        <f ca="1">VLOOKUP($I52, 'Barcap OAD'!$A:$S, $F$26, FALSE)</f>
        <v>7.0720000000000001</v>
      </c>
      <c r="AE52" s="172" t="e">
        <f t="shared" ca="1" si="5"/>
        <v>#VALUE!</v>
      </c>
      <c r="AF52" s="86" t="e">
        <f t="shared" ca="1" si="6"/>
        <v>#VALUE!</v>
      </c>
      <c r="AG52" s="80" t="e">
        <f t="shared" ca="1" si="31"/>
        <v>#VALUE!</v>
      </c>
      <c r="AH52" s="83" t="e">
        <f t="shared" ca="1" si="32"/>
        <v>#VALUE!</v>
      </c>
      <c r="AI52" s="80" t="e">
        <f t="shared" ca="1" si="33"/>
        <v>#VALUE!</v>
      </c>
      <c r="AJ52" s="83" t="e">
        <f t="shared" ca="1" si="29"/>
        <v>#VALUE!</v>
      </c>
      <c r="AK52" s="187" t="e">
        <f t="shared" ca="1" si="26"/>
        <v>#VALUE!</v>
      </c>
      <c r="AL52" s="192" t="e">
        <f t="shared" ca="1" si="40"/>
        <v>#VALUE!</v>
      </c>
      <c r="AM52" s="83" t="e">
        <f t="shared" ca="1" si="41"/>
        <v>#VALUE!</v>
      </c>
      <c r="AN52" s="80" t="e">
        <f ca="1">SUM(AL$41:AL52)</f>
        <v>#VALUE!</v>
      </c>
      <c r="AO52" s="109" t="e">
        <f t="shared" ca="1" si="43"/>
        <v>#VALUE!</v>
      </c>
      <c r="AP52" s="194" t="e">
        <f t="shared" ca="1" si="9"/>
        <v>#VALUE!</v>
      </c>
      <c r="AQ52" s="200" t="e">
        <f t="shared" ca="1" si="30"/>
        <v>#VALUE!</v>
      </c>
      <c r="AR52" s="204"/>
      <c r="AS52" s="221"/>
      <c r="AV52" s="67">
        <f t="shared" si="34"/>
        <v>-38</v>
      </c>
      <c r="AX52" s="207" t="str">
        <f ca="1">[2]!YBHIST($I$24,$I52,J$25,"sec","")</f>
        <v>E</v>
      </c>
      <c r="AY52" s="205" t="str">
        <f ca="1">[2]!YBPRICE($I$24,AX52&amp;"d","Market","AccruedInterest","Swap",$I52,"LMMSkew","","Model",100,"")</f>
        <v>E</v>
      </c>
      <c r="BA52" s="211" t="str">
        <f ca="1">[2]!YBHIST($E52,$I52,X$25,"sec","")</f>
        <v>E</v>
      </c>
      <c r="BB52" s="67" t="str">
        <f ca="1">[2]!YBPRICE(E$41,BA52,"Market","AccruedInterest","Swap",$I52,"LMMSkew","","Model",100,"OASEDUR")</f>
        <v>E</v>
      </c>
      <c r="BD52" s="211" t="str">
        <f ca="1">[2]!YBHIST($F52,$I52,X$25,"sec","")</f>
        <v>E</v>
      </c>
      <c r="BE52" s="67" t="str">
        <f ca="1">[2]!YBPRICE(E$41,BD52,"Market","AccruedInterest","Swap",$I52,"LMMSkew","","Model",100,"OASEDUR")</f>
        <v>E</v>
      </c>
      <c r="BI52" s="518" t="e">
        <f t="shared" ca="1" si="44"/>
        <v>#VALUE!</v>
      </c>
      <c r="BJ52" s="518" t="e">
        <f ca="1">PRODUCT($BI$44:BI52)-1</f>
        <v>#VALUE!</v>
      </c>
      <c r="BK52" s="518" t="e">
        <f t="shared" ca="1" si="45"/>
        <v>#VALUE!</v>
      </c>
      <c r="BL52" s="518" t="e">
        <f ca="1">PRODUCT($BK$44:BK52)-1</f>
        <v>#VALUE!</v>
      </c>
    </row>
    <row r="53" spans="1:64" s="68" customFormat="1" ht="15">
      <c r="C53" s="70">
        <f t="shared" ca="1" si="22"/>
        <v>40978</v>
      </c>
      <c r="D53" s="70">
        <f t="shared" ca="1" si="1"/>
        <v>41003</v>
      </c>
      <c r="E53" s="68" t="str">
        <f t="shared" ca="1" si="2"/>
        <v>FNMA3.0-TBA-Mar</v>
      </c>
      <c r="F53" s="68" t="str">
        <f t="shared" ca="1" si="2"/>
        <v>FNMA3.0-TBA-Apr</v>
      </c>
      <c r="G53" s="68" t="str">
        <f t="shared" si="3"/>
        <v>FNMA3.0-TBA-GEN</v>
      </c>
      <c r="I53" s="133">
        <f ca="1">[2]!YBWORKDAY(EDATE(Base_Date, AV53), -1, "USD")</f>
        <v>40968</v>
      </c>
      <c r="J53" s="217" t="str">
        <f t="shared" ca="1" si="23"/>
        <v>E</v>
      </c>
      <c r="K53" s="80" t="e">
        <f t="shared" ca="1" si="24"/>
        <v>#VALUE!</v>
      </c>
      <c r="L53" s="80" t="e">
        <f t="shared" ca="1" si="27"/>
        <v>#VALUE!</v>
      </c>
      <c r="M53" s="81" t="str">
        <f ca="1">[2]!YBHIST($I$24,$I53,"LMMOAS","sec")</f>
        <v>E</v>
      </c>
      <c r="N53" s="73" t="str">
        <f ca="1">[2]!YBHIST($I$24,$I52,M$25,"sec","")</f>
        <v>E</v>
      </c>
      <c r="O53" s="170" t="str">
        <f ca="1">[2]!YBHIST("1 Month LIBOR",I53,"Yield","bmk","")</f>
        <v>E</v>
      </c>
      <c r="P53" s="80" t="e">
        <f t="shared" ca="1" si="28"/>
        <v>#VALUE!</v>
      </c>
      <c r="Q53" s="82" t="str">
        <f ca="1">[2]!YBSCEN($I$24,$J52&amp;"d","Market",O$25,"Swap",$I52,"MarketWSkew","","Model",100,0,29,"Gradual","ParShift|N",0,"Annualized ROR",O52,100,"",,,,"Default",,,,"Default",,)</f>
        <v>E</v>
      </c>
      <c r="R53" s="80" t="e">
        <f t="shared" ca="1" si="35"/>
        <v>#VALUE!</v>
      </c>
      <c r="S53" s="83" t="e">
        <f t="shared" ca="1" si="36"/>
        <v>#VALUE!</v>
      </c>
      <c r="T53" s="80" t="e">
        <f ca="1">SUM(R$39:R53)</f>
        <v>#VALUE!</v>
      </c>
      <c r="U53" s="83" t="e">
        <f t="shared" ca="1" si="42"/>
        <v>#VALUE!</v>
      </c>
      <c r="V53" s="84">
        <f ca="1">VLOOKUP($I53, 'Barcap OAD'!$A:$S, $F$24, FALSE)</f>
        <v>-21</v>
      </c>
      <c r="W53" s="172" t="e">
        <f t="shared" ca="1" si="37"/>
        <v>#VALUE!</v>
      </c>
      <c r="X53" s="185" t="str">
        <f ca="1">[2]!YBHIST($E53,$I53,X$25,"sec","")</f>
        <v>E</v>
      </c>
      <c r="Y53" s="80" t="e">
        <f t="shared" ca="1" si="11"/>
        <v>#VALUE!</v>
      </c>
      <c r="Z53" s="82" t="e">
        <f t="shared" ca="1" si="25"/>
        <v>#VALUE!</v>
      </c>
      <c r="AA53" s="82" t="str">
        <f ca="1">[2]!YBHIST($F53,$I53,X$25,"sec","")</f>
        <v>E</v>
      </c>
      <c r="AB53" s="82" t="e">
        <f t="shared" ca="1" si="38"/>
        <v>#VALUE!</v>
      </c>
      <c r="AC53" s="187" t="e">
        <f t="shared" ca="1" si="39"/>
        <v>#VALUE!</v>
      </c>
      <c r="AD53" s="189">
        <f ca="1">VLOOKUP($I53, 'Barcap OAD'!$A:$S, $F$26, FALSE)</f>
        <v>7.1929999999999996</v>
      </c>
      <c r="AE53" s="172" t="e">
        <f t="shared" ca="1" si="5"/>
        <v>#VALUE!</v>
      </c>
      <c r="AF53" s="86" t="e">
        <f t="shared" ca="1" si="6"/>
        <v>#VALUE!</v>
      </c>
      <c r="AG53" s="80" t="e">
        <f t="shared" ca="1" si="31"/>
        <v>#VALUE!</v>
      </c>
      <c r="AH53" s="83" t="e">
        <f t="shared" ca="1" si="32"/>
        <v>#VALUE!</v>
      </c>
      <c r="AI53" s="80" t="e">
        <f t="shared" ca="1" si="33"/>
        <v>#VALUE!</v>
      </c>
      <c r="AJ53" s="83" t="e">
        <f t="shared" ca="1" si="29"/>
        <v>#VALUE!</v>
      </c>
      <c r="AK53" s="187" t="e">
        <f t="shared" ca="1" si="26"/>
        <v>#VALUE!</v>
      </c>
      <c r="AL53" s="192" t="e">
        <f t="shared" ca="1" si="40"/>
        <v>#VALUE!</v>
      </c>
      <c r="AM53" s="83" t="e">
        <f t="shared" ca="1" si="41"/>
        <v>#VALUE!</v>
      </c>
      <c r="AN53" s="80" t="e">
        <f ca="1">SUM(AL$41:AL53)</f>
        <v>#VALUE!</v>
      </c>
      <c r="AO53" s="109" t="e">
        <f t="shared" ca="1" si="43"/>
        <v>#VALUE!</v>
      </c>
      <c r="AP53" s="194" t="e">
        <f t="shared" ca="1" si="9"/>
        <v>#VALUE!</v>
      </c>
      <c r="AQ53" s="200" t="e">
        <f t="shared" ca="1" si="30"/>
        <v>#VALUE!</v>
      </c>
      <c r="AR53" s="204"/>
      <c r="AS53" s="221"/>
      <c r="AV53" s="67">
        <f t="shared" si="34"/>
        <v>-37</v>
      </c>
      <c r="AX53" s="207" t="str">
        <f ca="1">[2]!YBHIST($I$24,$I53,J$25,"sec","")</f>
        <v>E</v>
      </c>
      <c r="AY53" s="205" t="str">
        <f ca="1">[2]!YBPRICE($I$24,AX53&amp;"d","Market","AccruedInterest","Swap",$I53,"LMMSkew","","Model",100,"")</f>
        <v>E</v>
      </c>
      <c r="BA53" s="211" t="str">
        <f ca="1">[2]!YBHIST($E53,$I53,X$25,"sec","")</f>
        <v>E</v>
      </c>
      <c r="BB53" s="67" t="str">
        <f ca="1">[2]!YBPRICE(E$41,BA53,"Market","AccruedInterest","Swap",$I53,"LMMSkew","","Model",100,"OASEDUR")</f>
        <v>E</v>
      </c>
      <c r="BD53" s="211" t="str">
        <f ca="1">[2]!YBHIST($F53,$I53,X$25,"sec","")</f>
        <v>E</v>
      </c>
      <c r="BE53" s="67" t="str">
        <f ca="1">[2]!YBPRICE(E$41,BD53,"Market","AccruedInterest","Swap",$I53,"LMMSkew","","Model",100,"OASEDUR")</f>
        <v>E</v>
      </c>
      <c r="BI53" s="518" t="e">
        <f t="shared" ca="1" si="44"/>
        <v>#VALUE!</v>
      </c>
      <c r="BJ53" s="518" t="e">
        <f ca="1">PRODUCT($BI$44:BI53)-1</f>
        <v>#VALUE!</v>
      </c>
      <c r="BK53" s="518" t="e">
        <f t="shared" ca="1" si="45"/>
        <v>#VALUE!</v>
      </c>
      <c r="BL53" s="518" t="e">
        <f ca="1">PRODUCT($BK$44:BK53)-1</f>
        <v>#VALUE!</v>
      </c>
    </row>
    <row r="54" spans="1:64" ht="15" customHeight="1">
      <c r="A54" s="67" t="s">
        <v>78</v>
      </c>
      <c r="B54" s="69">
        <v>2.5</v>
      </c>
      <c r="C54" s="70">
        <f t="shared" ca="1" si="22"/>
        <v>41008</v>
      </c>
      <c r="D54" s="70">
        <f ca="1">I54+35</f>
        <v>41033</v>
      </c>
      <c r="E54" s="70" t="str">
        <f t="shared" ref="E54:F67" ca="1" si="46">"FNMA"&amp;TEXT($J$23,"0.0")&amp;"-TBA-"&amp;TEXT(C54,"mmm")</f>
        <v>FNMA3.0-TBA-Apr</v>
      </c>
      <c r="F54" s="70" t="str">
        <f t="shared" ca="1" si="46"/>
        <v>FNMA3.0-TBA-May</v>
      </c>
      <c r="G54" s="70" t="str">
        <f>"FNMA"&amp;TEXT($J$23,"0.0")&amp;"-TBA-GEN"</f>
        <v>FNMA3.0-TBA-GEN</v>
      </c>
      <c r="H54" s="71"/>
      <c r="I54" s="133">
        <f ca="1">[2]!YBWORKDAY(EDATE(Base_Date, AV54), -1, "USD")</f>
        <v>40998</v>
      </c>
      <c r="J54" s="217" t="str">
        <f t="shared" ca="1" si="23"/>
        <v>E</v>
      </c>
      <c r="K54" s="80" t="e">
        <f t="shared" ca="1" si="24"/>
        <v>#VALUE!</v>
      </c>
      <c r="L54" s="80" t="e">
        <f t="shared" ca="1" si="27"/>
        <v>#VALUE!</v>
      </c>
      <c r="M54" s="81" t="str">
        <f ca="1">[2]!YBHIST($I$24,$I54,"LMMOAS","sec")</f>
        <v>E</v>
      </c>
      <c r="N54" s="73" t="str">
        <f ca="1">[2]!YBHIST($I$24,$I53,M$25,"sec","")</f>
        <v>E</v>
      </c>
      <c r="O54" s="170" t="str">
        <f ca="1">[2]!YBHIST("1 Month LIBOR",I54,"Yield","bmk","")</f>
        <v>E</v>
      </c>
      <c r="P54" s="80" t="e">
        <f t="shared" ca="1" si="28"/>
        <v>#VALUE!</v>
      </c>
      <c r="Q54" s="82" t="str">
        <f ca="1">[2]!YBSCEN($I$24,$J53&amp;"d","Market",O$25,"Swap",$I53,"MarketWSkew","","Model",100,0,29,"Gradual","ParShift|N",0,"Annualized ROR",O53,100,"",,,,"Default",,,,"Default",,)</f>
        <v>E</v>
      </c>
      <c r="R54" s="80" t="e">
        <f t="shared" ca="1" si="35"/>
        <v>#VALUE!</v>
      </c>
      <c r="S54" s="83" t="e">
        <f t="shared" ca="1" si="36"/>
        <v>#VALUE!</v>
      </c>
      <c r="T54" s="80" t="e">
        <f ca="1">SUM(R$39:R54)</f>
        <v>#VALUE!</v>
      </c>
      <c r="U54" s="83" t="e">
        <f t="shared" ca="1" si="42"/>
        <v>#VALUE!</v>
      </c>
      <c r="V54" s="84">
        <f ca="1">VLOOKUP($I54, 'Barcap OAD'!$A:$S, $F$24, FALSE)</f>
        <v>-17.8</v>
      </c>
      <c r="W54" s="172" t="e">
        <f t="shared" ca="1" si="37"/>
        <v>#VALUE!</v>
      </c>
      <c r="X54" s="185" t="str">
        <f ca="1">[2]!YBHIST($E54,$I54,X$25,"sec","")</f>
        <v>E</v>
      </c>
      <c r="Y54" s="80" t="e">
        <f t="shared" ca="1" si="11"/>
        <v>#VALUE!</v>
      </c>
      <c r="Z54" s="82" t="e">
        <f t="shared" ca="1" si="25"/>
        <v>#VALUE!</v>
      </c>
      <c r="AA54" s="82" t="str">
        <f ca="1">[2]!YBHIST($F54,$I54,X$25,"sec","")</f>
        <v>E</v>
      </c>
      <c r="AB54" s="82" t="e">
        <f t="shared" ca="1" si="38"/>
        <v>#VALUE!</v>
      </c>
      <c r="AC54" s="187" t="e">
        <f t="shared" ca="1" si="39"/>
        <v>#VALUE!</v>
      </c>
      <c r="AD54" s="189">
        <f ca="1">VLOOKUP($I54, 'Barcap OAD'!$A:$S, $F$26, FALSE)</f>
        <v>7.2949999999999999</v>
      </c>
      <c r="AE54" s="172" t="e">
        <f t="shared" ca="1" si="5"/>
        <v>#VALUE!</v>
      </c>
      <c r="AF54" s="86" t="e">
        <f t="shared" ca="1" si="6"/>
        <v>#VALUE!</v>
      </c>
      <c r="AG54" s="80" t="e">
        <f t="shared" ca="1" si="31"/>
        <v>#VALUE!</v>
      </c>
      <c r="AH54" s="83" t="e">
        <f t="shared" ca="1" si="32"/>
        <v>#VALUE!</v>
      </c>
      <c r="AI54" s="80" t="e">
        <f t="shared" ca="1" si="33"/>
        <v>#VALUE!</v>
      </c>
      <c r="AJ54" s="83" t="e">
        <f t="shared" ca="1" si="29"/>
        <v>#VALUE!</v>
      </c>
      <c r="AK54" s="187" t="e">
        <f t="shared" ca="1" si="26"/>
        <v>#VALUE!</v>
      </c>
      <c r="AL54" s="192" t="e">
        <f t="shared" ca="1" si="40"/>
        <v>#VALUE!</v>
      </c>
      <c r="AM54" s="83" t="e">
        <f t="shared" ca="1" si="41"/>
        <v>#VALUE!</v>
      </c>
      <c r="AN54" s="80" t="e">
        <f ca="1">SUM(AL$41:AL54)</f>
        <v>#VALUE!</v>
      </c>
      <c r="AO54" s="109" t="e">
        <f t="shared" ca="1" si="43"/>
        <v>#VALUE!</v>
      </c>
      <c r="AP54" s="194" t="e">
        <f t="shared" ca="1" si="9"/>
        <v>#VALUE!</v>
      </c>
      <c r="AQ54" s="200" t="e">
        <f t="shared" ca="1" si="30"/>
        <v>#VALUE!</v>
      </c>
      <c r="AR54" s="204"/>
      <c r="AS54" s="221"/>
      <c r="AV54" s="67">
        <f t="shared" si="34"/>
        <v>-36</v>
      </c>
      <c r="AX54" s="208" t="str">
        <f ca="1">[2]!YBHIST($I$24,$I54,J$25,"sec","")</f>
        <v>E</v>
      </c>
      <c r="AY54" s="206" t="str">
        <f ca="1">[2]!YBPRICE($I$24,AX54&amp;"d","Market","AccruedInterest","Swap",$I54,"LMMSkew","","Model",100,"")</f>
        <v>E</v>
      </c>
      <c r="BA54" s="211" t="str">
        <f ca="1">[2]!YBHIST($E54,$I54,X$25,"sec","")</f>
        <v>E</v>
      </c>
      <c r="BB54" s="67" t="str">
        <f ca="1">[2]!YBPRICE(E$41,BA54,"Market","AccruedInterest","Swap",$I54,"LMMSkew","","Model",100,"OASEDUR")</f>
        <v>E</v>
      </c>
      <c r="BD54" s="211" t="str">
        <f ca="1">[2]!YBHIST($F54,$I54,X$25,"sec","")</f>
        <v>E</v>
      </c>
      <c r="BE54" s="67" t="str">
        <f ca="1">[2]!YBPRICE(E$41,BD54,"Market","AccruedInterest","Swap",$I54,"LMMSkew","","Model",100,"OASEDUR")</f>
        <v>E</v>
      </c>
      <c r="BI54" s="518" t="e">
        <f t="shared" ca="1" si="44"/>
        <v>#VALUE!</v>
      </c>
      <c r="BJ54" s="518" t="e">
        <f ca="1">PRODUCT($BI$44:BI54)-1</f>
        <v>#VALUE!</v>
      </c>
      <c r="BK54" s="518" t="e">
        <f t="shared" ca="1" si="45"/>
        <v>#VALUE!</v>
      </c>
      <c r="BL54" s="518" t="e">
        <f ca="1">PRODUCT($BK$44:BK54)-1</f>
        <v>#VALUE!</v>
      </c>
    </row>
    <row r="55" spans="1:64" ht="15" customHeight="1">
      <c r="A55" s="67" t="s">
        <v>80</v>
      </c>
      <c r="B55" s="69">
        <v>3</v>
      </c>
      <c r="C55" s="70">
        <f t="shared" ca="1" si="22"/>
        <v>41039</v>
      </c>
      <c r="D55" s="70">
        <f t="shared" ref="D55:D67" ca="1" si="47">I55+35</f>
        <v>41064</v>
      </c>
      <c r="E55" s="70" t="str">
        <f t="shared" ca="1" si="46"/>
        <v>FNMA3.0-TBA-May</v>
      </c>
      <c r="F55" s="70" t="str">
        <f t="shared" ca="1" si="46"/>
        <v>FNMA3.0-TBA-Jun</v>
      </c>
      <c r="G55" s="70" t="str">
        <f t="shared" ref="G55:G90" si="48">"FNMA"&amp;TEXT($J$23,"0.0")&amp;"-TBA-GEN"</f>
        <v>FNMA3.0-TBA-GEN</v>
      </c>
      <c r="H55" s="71"/>
      <c r="I55" s="133">
        <f ca="1">[2]!YBWORKDAY(EDATE(Base_Date, AV55), -1, "USD")</f>
        <v>41029</v>
      </c>
      <c r="J55" s="217" t="str">
        <f t="shared" ca="1" si="23"/>
        <v>E</v>
      </c>
      <c r="K55" s="80" t="e">
        <f t="shared" ca="1" si="24"/>
        <v>#VALUE!</v>
      </c>
      <c r="L55" s="80" t="e">
        <f t="shared" ca="1" si="27"/>
        <v>#VALUE!</v>
      </c>
      <c r="M55" s="81" t="str">
        <f ca="1">[2]!YBHIST($I$24,$I55,"LMMOAS","sec")</f>
        <v>E</v>
      </c>
      <c r="N55" s="73" t="str">
        <f ca="1">[2]!YBHIST($I$24,$I54,M$25,"sec","")</f>
        <v>E</v>
      </c>
      <c r="O55" s="170" t="str">
        <f ca="1">[2]!YBHIST("1 Month LIBOR",I55,"Yield","bmk","")</f>
        <v>E</v>
      </c>
      <c r="P55" s="80" t="e">
        <f t="shared" ca="1" si="28"/>
        <v>#VALUE!</v>
      </c>
      <c r="Q55" s="82" t="str">
        <f ca="1">[2]!YBSCEN($I$24,$J54&amp;"d","Market",O$25,"Swap",$I54,"MarketWSkew","","Model",100,0,29,"Gradual","ParShift|N",0,"Annualized ROR",O54,100,"",,,,"Default",,,,"Default",,)</f>
        <v>E</v>
      </c>
      <c r="R55" s="80" t="e">
        <f t="shared" ca="1" si="35"/>
        <v>#VALUE!</v>
      </c>
      <c r="S55" s="83" t="e">
        <f t="shared" ca="1" si="36"/>
        <v>#VALUE!</v>
      </c>
      <c r="T55" s="80" t="e">
        <f ca="1">SUM(R$39:R55)</f>
        <v>#VALUE!</v>
      </c>
      <c r="U55" s="83" t="e">
        <f t="shared" ca="1" si="42"/>
        <v>#VALUE!</v>
      </c>
      <c r="V55" s="84">
        <f ca="1">VLOOKUP($I55, 'Barcap OAD'!$A:$S, $F$24, FALSE)</f>
        <v>-20.2</v>
      </c>
      <c r="W55" s="172" t="e">
        <f t="shared" ca="1" si="37"/>
        <v>#VALUE!</v>
      </c>
      <c r="X55" s="185" t="str">
        <f ca="1">[2]!YBHIST($E55,$I55,X$25,"sec","")</f>
        <v>E</v>
      </c>
      <c r="Y55" s="80" t="e">
        <f t="shared" ca="1" si="11"/>
        <v>#VALUE!</v>
      </c>
      <c r="Z55" s="82" t="e">
        <f t="shared" ca="1" si="25"/>
        <v>#VALUE!</v>
      </c>
      <c r="AA55" s="82" t="str">
        <f ca="1">[2]!YBHIST($F55,$I55,X$25,"sec","")</f>
        <v>E</v>
      </c>
      <c r="AB55" s="82" t="e">
        <f t="shared" ca="1" si="38"/>
        <v>#VALUE!</v>
      </c>
      <c r="AC55" s="187" t="e">
        <f t="shared" ca="1" si="39"/>
        <v>#VALUE!</v>
      </c>
      <c r="AD55" s="189">
        <f ca="1">VLOOKUP($I55, 'Barcap OAD'!$A:$S, $F$26, FALSE)</f>
        <v>6.6920000000000002</v>
      </c>
      <c r="AE55" s="172" t="e">
        <f t="shared" ca="1" si="5"/>
        <v>#VALUE!</v>
      </c>
      <c r="AF55" s="86" t="e">
        <f t="shared" ca="1" si="6"/>
        <v>#VALUE!</v>
      </c>
      <c r="AG55" s="80" t="e">
        <f t="shared" ca="1" si="31"/>
        <v>#VALUE!</v>
      </c>
      <c r="AH55" s="83" t="e">
        <f t="shared" ca="1" si="32"/>
        <v>#VALUE!</v>
      </c>
      <c r="AI55" s="80" t="e">
        <f t="shared" ca="1" si="33"/>
        <v>#VALUE!</v>
      </c>
      <c r="AJ55" s="83" t="e">
        <f t="shared" ca="1" si="29"/>
        <v>#VALUE!</v>
      </c>
      <c r="AK55" s="187" t="e">
        <f t="shared" ca="1" si="26"/>
        <v>#VALUE!</v>
      </c>
      <c r="AL55" s="192" t="e">
        <f t="shared" ca="1" si="40"/>
        <v>#VALUE!</v>
      </c>
      <c r="AM55" s="83" t="e">
        <f t="shared" ca="1" si="41"/>
        <v>#VALUE!</v>
      </c>
      <c r="AN55" s="80" t="e">
        <f ca="1">SUM(AL$41:AL55)</f>
        <v>#VALUE!</v>
      </c>
      <c r="AO55" s="109" t="e">
        <f t="shared" ca="1" si="43"/>
        <v>#VALUE!</v>
      </c>
      <c r="AP55" s="194" t="e">
        <f t="shared" ca="1" si="9"/>
        <v>#VALUE!</v>
      </c>
      <c r="AQ55" s="200" t="e">
        <f t="shared" ca="1" si="30"/>
        <v>#VALUE!</v>
      </c>
      <c r="AR55" s="204"/>
      <c r="AS55" s="221"/>
      <c r="AV55" s="67">
        <f t="shared" si="34"/>
        <v>-35</v>
      </c>
      <c r="AX55" s="208" t="str">
        <f ca="1">[2]!YBHIST($I$24,$I55,J$25,"sec","")</f>
        <v>E</v>
      </c>
      <c r="AY55" s="206" t="str">
        <f ca="1">[2]!YBPRICE($I$24,AX55&amp;"d","Market","AccruedInterest","Swap",$I55,"LMMSkew","","Model",100,"")</f>
        <v>E</v>
      </c>
      <c r="BA55" s="211" t="str">
        <f ca="1">[2]!YBHIST($E55,$I55,X$25,"sec","")</f>
        <v>E</v>
      </c>
      <c r="BB55" s="67" t="str">
        <f ca="1">[2]!YBPRICE(E$41,BA55,"Market","AccruedInterest","Swap",$I55,"LMMSkew","","Model",100,"OASEDUR")</f>
        <v>E</v>
      </c>
      <c r="BD55" s="211" t="str">
        <f ca="1">[2]!YBHIST($F55,$I55,X$25,"sec","")</f>
        <v>E</v>
      </c>
      <c r="BE55" s="67" t="str">
        <f ca="1">[2]!YBPRICE(E$41,BD55,"Market","AccruedInterest","Swap",$I55,"LMMSkew","","Model",100,"OASEDUR")</f>
        <v>E</v>
      </c>
      <c r="BI55" s="518" t="e">
        <f t="shared" ca="1" si="44"/>
        <v>#VALUE!</v>
      </c>
      <c r="BJ55" s="518" t="e">
        <f ca="1">PRODUCT($BI$44:BI55)-1</f>
        <v>#VALUE!</v>
      </c>
      <c r="BK55" s="518" t="e">
        <f t="shared" ca="1" si="45"/>
        <v>#VALUE!</v>
      </c>
      <c r="BL55" s="518" t="e">
        <f ca="1">PRODUCT($BK$44:BK55)-1</f>
        <v>#VALUE!</v>
      </c>
    </row>
    <row r="56" spans="1:64" ht="15" customHeight="1">
      <c r="A56" s="67" t="s">
        <v>83</v>
      </c>
      <c r="B56" s="69">
        <v>3.5</v>
      </c>
      <c r="C56" s="70">
        <f t="shared" ca="1" si="22"/>
        <v>41070</v>
      </c>
      <c r="D56" s="70">
        <f t="shared" ca="1" si="47"/>
        <v>41095</v>
      </c>
      <c r="E56" s="70" t="str">
        <f t="shared" ca="1" si="46"/>
        <v>FNMA3.0-TBA-Jun</v>
      </c>
      <c r="F56" s="70" t="str">
        <f t="shared" ca="1" si="46"/>
        <v>FNMA3.0-TBA-Jul</v>
      </c>
      <c r="G56" s="70" t="str">
        <f t="shared" si="48"/>
        <v>FNMA3.0-TBA-GEN</v>
      </c>
      <c r="H56" s="71"/>
      <c r="I56" s="133">
        <f ca="1">[2]!YBWORKDAY(EDATE(Base_Date, AV56), -1, "USD")</f>
        <v>41060</v>
      </c>
      <c r="J56" s="217" t="str">
        <f t="shared" ca="1" si="23"/>
        <v>E</v>
      </c>
      <c r="K56" s="80" t="e">
        <f t="shared" ca="1" si="24"/>
        <v>#VALUE!</v>
      </c>
      <c r="L56" s="80" t="e">
        <f t="shared" ca="1" si="27"/>
        <v>#VALUE!</v>
      </c>
      <c r="M56" s="81" t="str">
        <f ca="1">[2]!YBHIST($I$24,$I56,"LMMOAS","sec")</f>
        <v>E</v>
      </c>
      <c r="N56" s="73" t="str">
        <f ca="1">[2]!YBHIST($I$24,$I55,M$25,"sec","")</f>
        <v>E</v>
      </c>
      <c r="O56" s="170" t="str">
        <f ca="1">[2]!YBHIST("1 Month LIBOR",I56,"Yield","bmk","")</f>
        <v>E</v>
      </c>
      <c r="P56" s="80" t="e">
        <f t="shared" ca="1" si="28"/>
        <v>#VALUE!</v>
      </c>
      <c r="Q56" s="82" t="str">
        <f ca="1">[2]!YBSCEN($I$24,$J55&amp;"d","Market",O$25,"Swap",$I55,"MarketWSkew","","Model",100,0,29,"Gradual","ParShift|N",0,"Annualized ROR",O55,100,"",,,,"Default",,,,"Default",,)</f>
        <v>E</v>
      </c>
      <c r="R56" s="80" t="e">
        <f t="shared" ca="1" si="35"/>
        <v>#VALUE!</v>
      </c>
      <c r="S56" s="83" t="e">
        <f t="shared" ca="1" si="36"/>
        <v>#VALUE!</v>
      </c>
      <c r="T56" s="80" t="e">
        <f ca="1">SUM(R$39:R56)</f>
        <v>#VALUE!</v>
      </c>
      <c r="U56" s="83" t="e">
        <f t="shared" ca="1" si="42"/>
        <v>#VALUE!</v>
      </c>
      <c r="V56" s="84">
        <f ca="1">VLOOKUP($I56, 'Barcap OAD'!$A:$S, $F$24, FALSE)</f>
        <v>-23.2</v>
      </c>
      <c r="W56" s="172" t="e">
        <f t="shared" ca="1" si="37"/>
        <v>#VALUE!</v>
      </c>
      <c r="X56" s="185" t="str">
        <f ca="1">[2]!YBHIST($E56,$I56,X$25,"sec","")</f>
        <v>E</v>
      </c>
      <c r="Y56" s="80" t="e">
        <f t="shared" ca="1" si="11"/>
        <v>#VALUE!</v>
      </c>
      <c r="Z56" s="82" t="e">
        <f t="shared" ca="1" si="25"/>
        <v>#VALUE!</v>
      </c>
      <c r="AA56" s="82" t="str">
        <f ca="1">[2]!YBHIST($F56,$I56,X$25,"sec","")</f>
        <v>E</v>
      </c>
      <c r="AB56" s="82" t="e">
        <f t="shared" ca="1" si="38"/>
        <v>#VALUE!</v>
      </c>
      <c r="AC56" s="187" t="e">
        <f t="shared" ca="1" si="39"/>
        <v>#VALUE!</v>
      </c>
      <c r="AD56" s="189">
        <f ca="1">VLOOKUP($I56, 'Barcap OAD'!$A:$S, $F$26, FALSE)</f>
        <v>5.68</v>
      </c>
      <c r="AE56" s="172" t="e">
        <f t="shared" ca="1" si="5"/>
        <v>#VALUE!</v>
      </c>
      <c r="AF56" s="86" t="e">
        <f t="shared" ca="1" si="6"/>
        <v>#VALUE!</v>
      </c>
      <c r="AG56" s="80" t="e">
        <f t="shared" ca="1" si="31"/>
        <v>#VALUE!</v>
      </c>
      <c r="AH56" s="83" t="e">
        <f t="shared" ca="1" si="32"/>
        <v>#VALUE!</v>
      </c>
      <c r="AI56" s="80" t="e">
        <f t="shared" ca="1" si="33"/>
        <v>#VALUE!</v>
      </c>
      <c r="AJ56" s="83" t="e">
        <f t="shared" ca="1" si="29"/>
        <v>#VALUE!</v>
      </c>
      <c r="AK56" s="187" t="e">
        <f t="shared" ca="1" si="26"/>
        <v>#VALUE!</v>
      </c>
      <c r="AL56" s="192" t="e">
        <f t="shared" ca="1" si="40"/>
        <v>#VALUE!</v>
      </c>
      <c r="AM56" s="83" t="e">
        <f t="shared" ca="1" si="41"/>
        <v>#VALUE!</v>
      </c>
      <c r="AN56" s="80" t="e">
        <f ca="1">SUM(AL$41:AL56)</f>
        <v>#VALUE!</v>
      </c>
      <c r="AO56" s="109" t="e">
        <f t="shared" ca="1" si="43"/>
        <v>#VALUE!</v>
      </c>
      <c r="AP56" s="194" t="e">
        <f t="shared" ca="1" si="9"/>
        <v>#VALUE!</v>
      </c>
      <c r="AQ56" s="200" t="e">
        <f t="shared" ca="1" si="30"/>
        <v>#VALUE!</v>
      </c>
      <c r="AR56" s="204"/>
      <c r="AS56" s="221"/>
      <c r="AV56" s="67">
        <f t="shared" si="34"/>
        <v>-34</v>
      </c>
      <c r="AX56" s="208" t="str">
        <f ca="1">[2]!YBHIST($I$24,$I56,J$25,"sec","")</f>
        <v>E</v>
      </c>
      <c r="AY56" s="206" t="str">
        <f ca="1">[2]!YBPRICE($I$24,AX56&amp;"d","Market","AccruedInterest","Swap",$I56,"LMMSkew","","Model",100,"")</f>
        <v>E</v>
      </c>
      <c r="BA56" s="211" t="str">
        <f ca="1">[2]!YBHIST($E56,$I56,X$25,"sec","")</f>
        <v>E</v>
      </c>
      <c r="BB56" s="67" t="str">
        <f ca="1">[2]!YBPRICE(E$41,BA56,"Market","AccruedInterest","Swap",$I56,"LMMSkew","","Model",100,"OASEDUR")</f>
        <v>E</v>
      </c>
      <c r="BD56" s="211" t="str">
        <f ca="1">[2]!YBHIST($F56,$I56,X$25,"sec","")</f>
        <v>E</v>
      </c>
      <c r="BE56" s="67" t="str">
        <f ca="1">[2]!YBPRICE(E$41,BD56,"Market","AccruedInterest","Swap",$I56,"LMMSkew","","Model",100,"OASEDUR")</f>
        <v>E</v>
      </c>
      <c r="BI56" s="518" t="e">
        <f t="shared" ca="1" si="44"/>
        <v>#VALUE!</v>
      </c>
      <c r="BJ56" s="518" t="e">
        <f ca="1">PRODUCT($BI$44:BI56)-1</f>
        <v>#VALUE!</v>
      </c>
      <c r="BK56" s="518" t="e">
        <f t="shared" ca="1" si="45"/>
        <v>#VALUE!</v>
      </c>
      <c r="BL56" s="518" t="e">
        <f ca="1">PRODUCT($BK$44:BK56)-1</f>
        <v>#VALUE!</v>
      </c>
    </row>
    <row r="57" spans="1:64" ht="15" customHeight="1">
      <c r="A57" s="67" t="s">
        <v>83</v>
      </c>
      <c r="B57" s="69">
        <v>4</v>
      </c>
      <c r="C57" s="70">
        <f t="shared" ca="1" si="22"/>
        <v>41099</v>
      </c>
      <c r="D57" s="70">
        <f t="shared" ca="1" si="47"/>
        <v>41124</v>
      </c>
      <c r="E57" s="70" t="str">
        <f t="shared" ca="1" si="46"/>
        <v>FNMA3.0-TBA-Jul</v>
      </c>
      <c r="F57" s="70" t="str">
        <f t="shared" ca="1" si="46"/>
        <v>FNMA3.0-TBA-Aug</v>
      </c>
      <c r="G57" s="70" t="str">
        <f t="shared" si="48"/>
        <v>FNMA3.0-TBA-GEN</v>
      </c>
      <c r="H57" s="71"/>
      <c r="I57" s="133">
        <f ca="1">[2]!YBWORKDAY(EDATE(Base_Date, AV57), -1, "USD")</f>
        <v>41089</v>
      </c>
      <c r="J57" s="217" t="str">
        <f t="shared" ca="1" si="23"/>
        <v>E</v>
      </c>
      <c r="K57" s="80" t="e">
        <f t="shared" ca="1" si="24"/>
        <v>#VALUE!</v>
      </c>
      <c r="L57" s="80" t="e">
        <f t="shared" ca="1" si="27"/>
        <v>#VALUE!</v>
      </c>
      <c r="M57" s="81" t="str">
        <f ca="1">[2]!YBHIST($I$24,$I57,"LMMOAS","sec")</f>
        <v>E</v>
      </c>
      <c r="N57" s="73" t="str">
        <f ca="1">[2]!YBHIST($I$24,$I56,M$25,"sec","")</f>
        <v>E</v>
      </c>
      <c r="O57" s="170" t="str">
        <f ca="1">[2]!YBHIST("1 Month LIBOR",I57,"Yield","bmk","")</f>
        <v>E</v>
      </c>
      <c r="P57" s="80" t="e">
        <f t="shared" ca="1" si="28"/>
        <v>#VALUE!</v>
      </c>
      <c r="Q57" s="82" t="str">
        <f ca="1">[2]!YBSCEN($I$24,$J56&amp;"d","Market",O$25,"Swap",$I56,"MarketWSkew","","Model",100,0,29,"Gradual","ParShift|N",0,"Annualized ROR",O56,100,"",,,,"Default",,,,"Default",,)</f>
        <v>E</v>
      </c>
      <c r="R57" s="80" t="e">
        <f t="shared" ca="1" si="35"/>
        <v>#VALUE!</v>
      </c>
      <c r="S57" s="83" t="e">
        <f t="shared" ca="1" si="36"/>
        <v>#VALUE!</v>
      </c>
      <c r="T57" s="80" t="e">
        <f ca="1">SUM(R$39:R57)</f>
        <v>#VALUE!</v>
      </c>
      <c r="U57" s="83" t="e">
        <f t="shared" ca="1" si="42"/>
        <v>#VALUE!</v>
      </c>
      <c r="V57" s="84">
        <f ca="1">VLOOKUP($I57, 'Barcap OAD'!$A:$S, $F$24, FALSE)</f>
        <v>-23.6</v>
      </c>
      <c r="W57" s="172" t="e">
        <f t="shared" ca="1" si="37"/>
        <v>#VALUE!</v>
      </c>
      <c r="X57" s="185" t="str">
        <f ca="1">[2]!YBHIST($E57,$I57,X$25,"sec","")</f>
        <v>E</v>
      </c>
      <c r="Y57" s="80" t="e">
        <f t="shared" ca="1" si="11"/>
        <v>#VALUE!</v>
      </c>
      <c r="Z57" s="82" t="e">
        <f t="shared" ca="1" si="25"/>
        <v>#VALUE!</v>
      </c>
      <c r="AA57" s="82" t="str">
        <f ca="1">[2]!YBHIST($F57,$I57,X$25,"sec","")</f>
        <v>E</v>
      </c>
      <c r="AB57" s="82" t="e">
        <f t="shared" ca="1" si="38"/>
        <v>#VALUE!</v>
      </c>
      <c r="AC57" s="187" t="e">
        <f t="shared" ca="1" si="39"/>
        <v>#VALUE!</v>
      </c>
      <c r="AD57" s="189">
        <f ca="1">VLOOKUP($I57, 'Barcap OAD'!$A:$S, $F$26, FALSE)</f>
        <v>5.4340000000000002</v>
      </c>
      <c r="AE57" s="172" t="e">
        <f t="shared" ca="1" si="5"/>
        <v>#VALUE!</v>
      </c>
      <c r="AF57" s="86" t="e">
        <f t="shared" ca="1" si="6"/>
        <v>#VALUE!</v>
      </c>
      <c r="AG57" s="80" t="e">
        <f t="shared" ca="1" si="31"/>
        <v>#VALUE!</v>
      </c>
      <c r="AH57" s="83" t="e">
        <f t="shared" ca="1" si="32"/>
        <v>#VALUE!</v>
      </c>
      <c r="AI57" s="80" t="e">
        <f t="shared" ca="1" si="33"/>
        <v>#VALUE!</v>
      </c>
      <c r="AJ57" s="83" t="e">
        <f t="shared" ca="1" si="29"/>
        <v>#VALUE!</v>
      </c>
      <c r="AK57" s="187" t="e">
        <f t="shared" ca="1" si="26"/>
        <v>#VALUE!</v>
      </c>
      <c r="AL57" s="192" t="e">
        <f t="shared" ca="1" si="40"/>
        <v>#VALUE!</v>
      </c>
      <c r="AM57" s="83" t="e">
        <f t="shared" ca="1" si="41"/>
        <v>#VALUE!</v>
      </c>
      <c r="AN57" s="80" t="e">
        <f ca="1">SUM(AL$41:AL57)</f>
        <v>#VALUE!</v>
      </c>
      <c r="AO57" s="109" t="e">
        <f t="shared" ca="1" si="43"/>
        <v>#VALUE!</v>
      </c>
      <c r="AP57" s="194" t="e">
        <f t="shared" ca="1" si="9"/>
        <v>#VALUE!</v>
      </c>
      <c r="AQ57" s="200" t="e">
        <f t="shared" ca="1" si="30"/>
        <v>#VALUE!</v>
      </c>
      <c r="AR57" s="204"/>
      <c r="AS57" s="221"/>
      <c r="AV57" s="67">
        <f t="shared" si="34"/>
        <v>-33</v>
      </c>
      <c r="AX57" s="208" t="str">
        <f ca="1">[2]!YBHIST($I$24,$I57,J$25,"sec","")</f>
        <v>E</v>
      </c>
      <c r="AY57" s="206" t="str">
        <f ca="1">[2]!YBPRICE($I$24,AX57&amp;"d","Market","AccruedInterest","Swap",$I57,"LMMSkew","","Model",100,"")</f>
        <v>E</v>
      </c>
      <c r="BA57" s="211" t="str">
        <f ca="1">[2]!YBHIST($E57,$I57,X$25,"sec","")</f>
        <v>E</v>
      </c>
      <c r="BB57" s="67" t="str">
        <f ca="1">[2]!YBPRICE(E$41,BA57,"Market","AccruedInterest","Swap",$I57,"LMMSkew","","Model",100,"OASEDUR")</f>
        <v>E</v>
      </c>
      <c r="BD57" s="211" t="str">
        <f ca="1">[2]!YBHIST($F57,$I57,X$25,"sec","")</f>
        <v>E</v>
      </c>
      <c r="BE57" s="67" t="str">
        <f ca="1">[2]!YBPRICE(E$41,BD57,"Market","AccruedInterest","Swap",$I57,"LMMSkew","","Model",100,"OASEDUR")</f>
        <v>E</v>
      </c>
      <c r="BI57" s="518" t="e">
        <f t="shared" ca="1" si="44"/>
        <v>#VALUE!</v>
      </c>
      <c r="BJ57" s="518" t="e">
        <f ca="1">PRODUCT($BI$44:BI57)-1</f>
        <v>#VALUE!</v>
      </c>
      <c r="BK57" s="518" t="e">
        <f t="shared" ca="1" si="45"/>
        <v>#VALUE!</v>
      </c>
      <c r="BL57" s="518" t="e">
        <f ca="1">PRODUCT($BK$44:BK57)-1</f>
        <v>#VALUE!</v>
      </c>
    </row>
    <row r="58" spans="1:64" ht="15" customHeight="1">
      <c r="A58" s="67" t="s">
        <v>85</v>
      </c>
      <c r="B58" s="69">
        <v>4.5</v>
      </c>
      <c r="C58" s="70">
        <f t="shared" ca="1" si="22"/>
        <v>41131</v>
      </c>
      <c r="D58" s="70">
        <f t="shared" ca="1" si="47"/>
        <v>41156</v>
      </c>
      <c r="E58" s="70" t="str">
        <f t="shared" ca="1" si="46"/>
        <v>FNMA3.0-TBA-Aug</v>
      </c>
      <c r="F58" s="70" t="str">
        <f t="shared" ca="1" si="46"/>
        <v>FNMA3.0-TBA-Sep</v>
      </c>
      <c r="G58" s="70" t="str">
        <f t="shared" si="48"/>
        <v>FNMA3.0-TBA-GEN</v>
      </c>
      <c r="H58" s="71"/>
      <c r="I58" s="133">
        <f ca="1">[2]!YBWORKDAY(EDATE(Base_Date, AV58), -1, "USD")</f>
        <v>41121</v>
      </c>
      <c r="J58" s="217" t="str">
        <f t="shared" ca="1" si="23"/>
        <v>E</v>
      </c>
      <c r="K58" s="80" t="e">
        <f t="shared" ca="1" si="24"/>
        <v>#VALUE!</v>
      </c>
      <c r="L58" s="80" t="e">
        <f t="shared" ca="1" si="27"/>
        <v>#VALUE!</v>
      </c>
      <c r="M58" s="81" t="str">
        <f ca="1">[2]!YBHIST($I$24,$I58,"LMMOAS","sec")</f>
        <v>E</v>
      </c>
      <c r="N58" s="73" t="str">
        <f ca="1">[2]!YBHIST($I$24,$I57,M$25,"sec","")</f>
        <v>E</v>
      </c>
      <c r="O58" s="170" t="str">
        <f ca="1">[2]!YBHIST("1 Month LIBOR",I58,"Yield","bmk","")</f>
        <v>E</v>
      </c>
      <c r="P58" s="80" t="e">
        <f t="shared" ca="1" si="28"/>
        <v>#VALUE!</v>
      </c>
      <c r="Q58" s="82" t="str">
        <f ca="1">[2]!YBSCEN($I$24,$J57&amp;"d","Market",O$25,"Swap",$I57,"MarketWSkew","","Model",100,0,29,"Gradual","ParShift|N",0,"Annualized ROR",O57,100,"",,,,"Default",,,,"Default",,)</f>
        <v>E</v>
      </c>
      <c r="R58" s="80" t="e">
        <f t="shared" ca="1" si="35"/>
        <v>#VALUE!</v>
      </c>
      <c r="S58" s="83" t="e">
        <f t="shared" ca="1" si="36"/>
        <v>#VALUE!</v>
      </c>
      <c r="T58" s="80" t="e">
        <f ca="1">SUM(R$39:R58)</f>
        <v>#VALUE!</v>
      </c>
      <c r="U58" s="83" t="e">
        <f t="shared" ca="1" si="42"/>
        <v>#VALUE!</v>
      </c>
      <c r="V58" s="84">
        <f ca="1">VLOOKUP($I58, 'Barcap OAD'!$A:$S, $F$24, FALSE)</f>
        <v>-27.1</v>
      </c>
      <c r="W58" s="172" t="e">
        <f t="shared" ca="1" si="37"/>
        <v>#VALUE!</v>
      </c>
      <c r="X58" s="185" t="str">
        <f ca="1">[2]!YBHIST($E58,$I58,X$25,"sec","")</f>
        <v>E</v>
      </c>
      <c r="Y58" s="80" t="e">
        <f t="shared" ca="1" si="11"/>
        <v>#VALUE!</v>
      </c>
      <c r="Z58" s="82" t="e">
        <f t="shared" ca="1" si="25"/>
        <v>#VALUE!</v>
      </c>
      <c r="AA58" s="82" t="str">
        <f ca="1">[2]!YBHIST($F58,$I58,X$25,"sec","")</f>
        <v>E</v>
      </c>
      <c r="AB58" s="82" t="e">
        <f t="shared" ca="1" si="38"/>
        <v>#VALUE!</v>
      </c>
      <c r="AC58" s="187" t="e">
        <f t="shared" ca="1" si="39"/>
        <v>#VALUE!</v>
      </c>
      <c r="AD58" s="189">
        <f ca="1">VLOOKUP($I58, 'Barcap OAD'!$A:$S, $F$26, FALSE)</f>
        <v>4.7750000000000004</v>
      </c>
      <c r="AE58" s="172" t="e">
        <f t="shared" ca="1" si="5"/>
        <v>#VALUE!</v>
      </c>
      <c r="AF58" s="86" t="e">
        <f t="shared" ca="1" si="6"/>
        <v>#VALUE!</v>
      </c>
      <c r="AG58" s="80" t="e">
        <f t="shared" ca="1" si="31"/>
        <v>#VALUE!</v>
      </c>
      <c r="AH58" s="83" t="e">
        <f t="shared" ca="1" si="32"/>
        <v>#VALUE!</v>
      </c>
      <c r="AI58" s="80" t="e">
        <f t="shared" ca="1" si="33"/>
        <v>#VALUE!</v>
      </c>
      <c r="AJ58" s="83" t="e">
        <f t="shared" ca="1" si="29"/>
        <v>#VALUE!</v>
      </c>
      <c r="AK58" s="187" t="e">
        <f t="shared" ca="1" si="26"/>
        <v>#VALUE!</v>
      </c>
      <c r="AL58" s="192" t="e">
        <f t="shared" ca="1" si="40"/>
        <v>#VALUE!</v>
      </c>
      <c r="AM58" s="83" t="e">
        <f t="shared" ca="1" si="41"/>
        <v>#VALUE!</v>
      </c>
      <c r="AN58" s="80" t="e">
        <f ca="1">SUM(AL$41:AL58)</f>
        <v>#VALUE!</v>
      </c>
      <c r="AO58" s="109" t="e">
        <f t="shared" ca="1" si="43"/>
        <v>#VALUE!</v>
      </c>
      <c r="AP58" s="194" t="e">
        <f t="shared" ca="1" si="9"/>
        <v>#VALUE!</v>
      </c>
      <c r="AQ58" s="200" t="e">
        <f t="shared" ca="1" si="30"/>
        <v>#VALUE!</v>
      </c>
      <c r="AR58" s="204"/>
      <c r="AS58" s="221"/>
      <c r="AV58" s="67">
        <f t="shared" si="34"/>
        <v>-32</v>
      </c>
      <c r="AX58" s="208" t="str">
        <f ca="1">[2]!YBHIST($I$24,$I58,J$25,"sec","")</f>
        <v>E</v>
      </c>
      <c r="AY58" s="206" t="str">
        <f ca="1">[2]!YBPRICE($I$24,AX58&amp;"d","Market","AccruedInterest","Swap",$I58,"LMMSkew","","Model",100,"")</f>
        <v>E</v>
      </c>
      <c r="BA58" s="211" t="str">
        <f ca="1">[2]!YBHIST($E58,$I58,X$25,"sec","")</f>
        <v>E</v>
      </c>
      <c r="BB58" s="67" t="str">
        <f ca="1">[2]!YBPRICE(E$41,BA58,"Market","AccruedInterest","Swap",$I58,"LMMSkew","","Model",100,"OASEDUR")</f>
        <v>E</v>
      </c>
      <c r="BD58" s="211" t="str">
        <f ca="1">[2]!YBHIST($F58,$I58,X$25,"sec","")</f>
        <v>E</v>
      </c>
      <c r="BE58" s="67" t="str">
        <f ca="1">[2]!YBPRICE(E$41,BD58,"Market","AccruedInterest","Swap",$I58,"LMMSkew","","Model",100,"OASEDUR")</f>
        <v>E</v>
      </c>
      <c r="BI58" s="518" t="e">
        <f t="shared" ca="1" si="44"/>
        <v>#VALUE!</v>
      </c>
      <c r="BJ58" s="518" t="e">
        <f ca="1">PRODUCT($BI$44:BI58)-1</f>
        <v>#VALUE!</v>
      </c>
      <c r="BK58" s="518" t="e">
        <f t="shared" ca="1" si="45"/>
        <v>#VALUE!</v>
      </c>
      <c r="BL58" s="518" t="e">
        <f ca="1">PRODUCT($BK$44:BK58)-1</f>
        <v>#VALUE!</v>
      </c>
    </row>
    <row r="59" spans="1:64" ht="15" customHeight="1">
      <c r="B59" s="69">
        <v>5</v>
      </c>
      <c r="C59" s="70">
        <f t="shared" ca="1" si="22"/>
        <v>41162</v>
      </c>
      <c r="D59" s="70">
        <f t="shared" ca="1" si="47"/>
        <v>41187</v>
      </c>
      <c r="E59" s="70" t="str">
        <f t="shared" ca="1" si="46"/>
        <v>FNMA3.0-TBA-Sep</v>
      </c>
      <c r="F59" s="70" t="str">
        <f t="shared" ca="1" si="46"/>
        <v>FNMA3.0-TBA-Oct</v>
      </c>
      <c r="G59" s="70" t="str">
        <f t="shared" si="48"/>
        <v>FNMA3.0-TBA-GEN</v>
      </c>
      <c r="H59" s="71"/>
      <c r="I59" s="133">
        <f ca="1">[2]!YBWORKDAY(EDATE(Base_Date, AV59), -1, "USD")</f>
        <v>41152</v>
      </c>
      <c r="J59" s="217" t="str">
        <f t="shared" ca="1" si="23"/>
        <v>E</v>
      </c>
      <c r="K59" s="80" t="e">
        <f t="shared" ca="1" si="24"/>
        <v>#VALUE!</v>
      </c>
      <c r="L59" s="80" t="e">
        <f t="shared" ca="1" si="27"/>
        <v>#VALUE!</v>
      </c>
      <c r="M59" s="81" t="str">
        <f ca="1">[2]!YBHIST($I$24,$I59,"LMMOAS","sec")</f>
        <v>E</v>
      </c>
      <c r="N59" s="73" t="str">
        <f ca="1">[2]!YBHIST($I$24,$I58,M$25,"sec","")</f>
        <v>E</v>
      </c>
      <c r="O59" s="170" t="str">
        <f ca="1">[2]!YBHIST("1 Month LIBOR",I59,"Yield","bmk","")</f>
        <v>E</v>
      </c>
      <c r="P59" s="80" t="e">
        <f t="shared" ca="1" si="28"/>
        <v>#VALUE!</v>
      </c>
      <c r="Q59" s="82" t="str">
        <f ca="1">[2]!YBSCEN($I$24,$J58&amp;"d","Market",O$25,"Swap",$I58,"MarketWSkew","","Model",100,0,29,"Gradual","ParShift|N",0,"Annualized ROR",O58,100,"",,,,"Default",,,,"Default",,)</f>
        <v>E</v>
      </c>
      <c r="R59" s="80" t="e">
        <f t="shared" ca="1" si="35"/>
        <v>#VALUE!</v>
      </c>
      <c r="S59" s="83" t="e">
        <f t="shared" ca="1" si="36"/>
        <v>#VALUE!</v>
      </c>
      <c r="T59" s="80" t="e">
        <f ca="1">SUM(R$39:R59)</f>
        <v>#VALUE!</v>
      </c>
      <c r="U59" s="83" t="e">
        <f t="shared" ca="1" si="42"/>
        <v>#VALUE!</v>
      </c>
      <c r="V59" s="84">
        <f ca="1">VLOOKUP($I59, 'Barcap OAD'!$A:$S, $F$24, FALSE)</f>
        <v>-25.3</v>
      </c>
      <c r="W59" s="172" t="e">
        <f t="shared" ca="1" si="37"/>
        <v>#VALUE!</v>
      </c>
      <c r="X59" s="185" t="str">
        <f ca="1">[2]!YBHIST($E59,$I59,X$25,"sec","")</f>
        <v>E</v>
      </c>
      <c r="Y59" s="80" t="e">
        <f t="shared" ca="1" si="11"/>
        <v>#VALUE!</v>
      </c>
      <c r="Z59" s="82" t="e">
        <f t="shared" ca="1" si="25"/>
        <v>#VALUE!</v>
      </c>
      <c r="AA59" s="82" t="str">
        <f ca="1">[2]!YBHIST($F59,$I59,X$25,"sec","")</f>
        <v>E</v>
      </c>
      <c r="AB59" s="82" t="e">
        <f t="shared" ca="1" si="38"/>
        <v>#VALUE!</v>
      </c>
      <c r="AC59" s="187" t="e">
        <f t="shared" ca="1" si="39"/>
        <v>#VALUE!</v>
      </c>
      <c r="AD59" s="189">
        <f ca="1">VLOOKUP($I59, 'Barcap OAD'!$A:$S, $F$26, FALSE)</f>
        <v>4.8049999999999997</v>
      </c>
      <c r="AE59" s="172" t="e">
        <f t="shared" ca="1" si="5"/>
        <v>#VALUE!</v>
      </c>
      <c r="AF59" s="86" t="e">
        <f t="shared" ca="1" si="6"/>
        <v>#VALUE!</v>
      </c>
      <c r="AG59" s="80" t="e">
        <f t="shared" ca="1" si="31"/>
        <v>#VALUE!</v>
      </c>
      <c r="AH59" s="83" t="e">
        <f t="shared" ca="1" si="32"/>
        <v>#VALUE!</v>
      </c>
      <c r="AI59" s="80" t="e">
        <f t="shared" ca="1" si="33"/>
        <v>#VALUE!</v>
      </c>
      <c r="AJ59" s="83" t="e">
        <f t="shared" ca="1" si="29"/>
        <v>#VALUE!</v>
      </c>
      <c r="AK59" s="187" t="e">
        <f t="shared" ca="1" si="26"/>
        <v>#VALUE!</v>
      </c>
      <c r="AL59" s="192" t="e">
        <f t="shared" ca="1" si="40"/>
        <v>#VALUE!</v>
      </c>
      <c r="AM59" s="83" t="e">
        <f t="shared" ca="1" si="41"/>
        <v>#VALUE!</v>
      </c>
      <c r="AN59" s="80" t="e">
        <f ca="1">SUM(AL$41:AL59)</f>
        <v>#VALUE!</v>
      </c>
      <c r="AO59" s="109" t="e">
        <f t="shared" ca="1" si="43"/>
        <v>#VALUE!</v>
      </c>
      <c r="AP59" s="194" t="e">
        <f t="shared" ca="1" si="9"/>
        <v>#VALUE!</v>
      </c>
      <c r="AQ59" s="200" t="e">
        <f t="shared" ca="1" si="30"/>
        <v>#VALUE!</v>
      </c>
      <c r="AR59" s="204"/>
      <c r="AS59" s="221"/>
      <c r="AV59" s="67">
        <f t="shared" si="34"/>
        <v>-31</v>
      </c>
      <c r="AX59" s="208" t="str">
        <f ca="1">[2]!YBHIST($I$24,$I59,J$25,"sec","")</f>
        <v>E</v>
      </c>
      <c r="AY59" s="206" t="str">
        <f ca="1">[2]!YBPRICE($I$24,AX59&amp;"d","Market","AccruedInterest","Swap",$I59,"LMMSkew","","Model",100,"")</f>
        <v>E</v>
      </c>
      <c r="BA59" s="211" t="str">
        <f ca="1">[2]!YBHIST($E59,$I59,X$25,"sec","")</f>
        <v>E</v>
      </c>
      <c r="BB59" s="67" t="str">
        <f ca="1">[2]!YBPRICE(E$41,BA59,"Market","AccruedInterest","Swap",$I59,"LMMSkew","","Model",100,"OASEDUR")</f>
        <v>E</v>
      </c>
      <c r="BD59" s="211" t="str">
        <f ca="1">[2]!YBHIST($F59,$I59,X$25,"sec","")</f>
        <v>E</v>
      </c>
      <c r="BE59" s="67" t="str">
        <f ca="1">[2]!YBPRICE(E$41,BD59,"Market","AccruedInterest","Swap",$I59,"LMMSkew","","Model",100,"OASEDUR")</f>
        <v>E</v>
      </c>
      <c r="BI59" s="518" t="e">
        <f t="shared" ca="1" si="44"/>
        <v>#VALUE!</v>
      </c>
      <c r="BJ59" s="518" t="e">
        <f ca="1">PRODUCT($BI$44:BI59)-1</f>
        <v>#VALUE!</v>
      </c>
      <c r="BK59" s="518" t="e">
        <f t="shared" ca="1" si="45"/>
        <v>#VALUE!</v>
      </c>
      <c r="BL59" s="518" t="e">
        <f ca="1">PRODUCT($BK$44:BK59)-1</f>
        <v>#VALUE!</v>
      </c>
    </row>
    <row r="60" spans="1:64" ht="15" customHeight="1">
      <c r="B60" s="69">
        <v>5.5</v>
      </c>
      <c r="C60" s="70">
        <f t="shared" ca="1" si="22"/>
        <v>41190</v>
      </c>
      <c r="D60" s="70">
        <f t="shared" ca="1" si="47"/>
        <v>41215</v>
      </c>
      <c r="E60" s="70" t="str">
        <f t="shared" ca="1" si="46"/>
        <v>FNMA3.0-TBA-Oct</v>
      </c>
      <c r="F60" s="70" t="str">
        <f t="shared" ca="1" si="46"/>
        <v>FNMA3.0-TBA-Nov</v>
      </c>
      <c r="G60" s="70" t="str">
        <f t="shared" si="48"/>
        <v>FNMA3.0-TBA-GEN</v>
      </c>
      <c r="H60" s="71"/>
      <c r="I60" s="133">
        <f ca="1">[2]!YBWORKDAY(EDATE(Base_Date, AV60), -1, "USD")</f>
        <v>41180</v>
      </c>
      <c r="J60" s="217" t="str">
        <f t="shared" ca="1" si="23"/>
        <v>E</v>
      </c>
      <c r="K60" s="80" t="e">
        <f t="shared" ca="1" si="24"/>
        <v>#VALUE!</v>
      </c>
      <c r="L60" s="80" t="e">
        <f t="shared" ca="1" si="27"/>
        <v>#VALUE!</v>
      </c>
      <c r="M60" s="81" t="str">
        <f ca="1">[2]!YBHIST($I$24,$I60,"LMMOAS","sec")</f>
        <v>E</v>
      </c>
      <c r="N60" s="73" t="str">
        <f ca="1">[2]!YBHIST($I$24,$I59,M$25,"sec","")</f>
        <v>E</v>
      </c>
      <c r="O60" s="170" t="str">
        <f ca="1">[2]!YBHIST("1 Month LIBOR",I60,"Yield","bmk","")</f>
        <v>E</v>
      </c>
      <c r="P60" s="80" t="e">
        <f t="shared" ca="1" si="28"/>
        <v>#VALUE!</v>
      </c>
      <c r="Q60" s="82" t="str">
        <f ca="1">[2]!YBSCEN($I$24,$J59&amp;"d","Market",O$25,"Swap",$I59,"MarketWSkew","","Model",100,0,29,"Gradual","ParShift|N",0,"Annualized ROR",O59,100,"",,,,"Default",,,,"Default",,)</f>
        <v>E</v>
      </c>
      <c r="R60" s="80" t="e">
        <f t="shared" ca="1" si="35"/>
        <v>#VALUE!</v>
      </c>
      <c r="S60" s="83" t="e">
        <f t="shared" ca="1" si="36"/>
        <v>#VALUE!</v>
      </c>
      <c r="T60" s="80" t="e">
        <f ca="1">SUM(R$39:R60)</f>
        <v>#VALUE!</v>
      </c>
      <c r="U60" s="83" t="e">
        <f t="shared" ca="1" si="42"/>
        <v>#VALUE!</v>
      </c>
      <c r="V60" s="84">
        <f ca="1">VLOOKUP($I60, 'Barcap OAD'!$A:$S, $F$24, FALSE)</f>
        <v>-26.4</v>
      </c>
      <c r="W60" s="172" t="e">
        <f t="shared" ca="1" si="37"/>
        <v>#VALUE!</v>
      </c>
      <c r="X60" s="185" t="str">
        <f ca="1">[2]!YBHIST($E60,$I60,X$25,"sec","")</f>
        <v>E</v>
      </c>
      <c r="Y60" s="80" t="e">
        <f t="shared" ca="1" si="11"/>
        <v>#VALUE!</v>
      </c>
      <c r="Z60" s="82" t="e">
        <f t="shared" ca="1" si="25"/>
        <v>#VALUE!</v>
      </c>
      <c r="AA60" s="82" t="str">
        <f ca="1">[2]!YBHIST($F60,$I60,X$25,"sec","")</f>
        <v>E</v>
      </c>
      <c r="AB60" s="82" t="e">
        <f t="shared" ca="1" si="38"/>
        <v>#VALUE!</v>
      </c>
      <c r="AC60" s="187" t="e">
        <f t="shared" ca="1" si="39"/>
        <v>#VALUE!</v>
      </c>
      <c r="AD60" s="189">
        <f ca="1">VLOOKUP($I60, 'Barcap OAD'!$A:$S, $F$26, FALSE)</f>
        <v>4.3460000000000001</v>
      </c>
      <c r="AE60" s="172" t="e">
        <f t="shared" ca="1" si="5"/>
        <v>#VALUE!</v>
      </c>
      <c r="AF60" s="86" t="e">
        <f t="shared" ca="1" si="6"/>
        <v>#VALUE!</v>
      </c>
      <c r="AG60" s="80" t="e">
        <f t="shared" ca="1" si="31"/>
        <v>#VALUE!</v>
      </c>
      <c r="AH60" s="83" t="e">
        <f t="shared" ca="1" si="32"/>
        <v>#VALUE!</v>
      </c>
      <c r="AI60" s="80" t="e">
        <f t="shared" ca="1" si="33"/>
        <v>#VALUE!</v>
      </c>
      <c r="AJ60" s="83" t="e">
        <f t="shared" ca="1" si="29"/>
        <v>#VALUE!</v>
      </c>
      <c r="AK60" s="187" t="e">
        <f t="shared" ca="1" si="26"/>
        <v>#VALUE!</v>
      </c>
      <c r="AL60" s="192" t="e">
        <f t="shared" ca="1" si="40"/>
        <v>#VALUE!</v>
      </c>
      <c r="AM60" s="83" t="e">
        <f t="shared" ca="1" si="41"/>
        <v>#VALUE!</v>
      </c>
      <c r="AN60" s="80" t="e">
        <f ca="1">SUM(AL$41:AL60)</f>
        <v>#VALUE!</v>
      </c>
      <c r="AO60" s="109" t="e">
        <f t="shared" ca="1" si="43"/>
        <v>#VALUE!</v>
      </c>
      <c r="AP60" s="194" t="e">
        <f t="shared" ca="1" si="9"/>
        <v>#VALUE!</v>
      </c>
      <c r="AQ60" s="200" t="e">
        <f t="shared" ca="1" si="30"/>
        <v>#VALUE!</v>
      </c>
      <c r="AR60" s="204"/>
      <c r="AS60" s="221"/>
      <c r="AV60" s="67">
        <f t="shared" si="34"/>
        <v>-30</v>
      </c>
      <c r="AX60" s="208" t="str">
        <f ca="1">[2]!YBHIST($I$24,$I60,J$25,"sec","")</f>
        <v>E</v>
      </c>
      <c r="AY60" s="206" t="str">
        <f ca="1">[2]!YBPRICE($I$24,AX60&amp;"d","Market","AccruedInterest","Swap",$I60,"LMMSkew","","Model",100,"")</f>
        <v>E</v>
      </c>
      <c r="BA60" s="211" t="str">
        <f ca="1">[2]!YBHIST($E60,$I60,X$25,"sec","")</f>
        <v>E</v>
      </c>
      <c r="BB60" s="67" t="str">
        <f ca="1">[2]!YBPRICE(E$41,BA60,"Market","AccruedInterest","Swap",$I60,"LMMSkew","","Model",100,"OASEDUR")</f>
        <v>E</v>
      </c>
      <c r="BD60" s="211" t="str">
        <f ca="1">[2]!YBHIST($F60,$I60,X$25,"sec","")</f>
        <v>E</v>
      </c>
      <c r="BE60" s="67" t="str">
        <f ca="1">[2]!YBPRICE(E$41,BD60,"Market","AccruedInterest","Swap",$I60,"LMMSkew","","Model",100,"OASEDUR")</f>
        <v>E</v>
      </c>
      <c r="BI60" s="518" t="e">
        <f t="shared" ca="1" si="44"/>
        <v>#VALUE!</v>
      </c>
      <c r="BJ60" s="518" t="e">
        <f ca="1">PRODUCT($BI$44:BI60)-1</f>
        <v>#VALUE!</v>
      </c>
      <c r="BK60" s="518" t="e">
        <f t="shared" ca="1" si="45"/>
        <v>#VALUE!</v>
      </c>
      <c r="BL60" s="518" t="e">
        <f ca="1">PRODUCT($BK$44:BK60)-1</f>
        <v>#VALUE!</v>
      </c>
    </row>
    <row r="61" spans="1:64" ht="15" customHeight="1">
      <c r="B61" s="69">
        <v>6</v>
      </c>
      <c r="C61" s="70">
        <f t="shared" ca="1" si="22"/>
        <v>41223</v>
      </c>
      <c r="D61" s="70">
        <f t="shared" ca="1" si="47"/>
        <v>41248</v>
      </c>
      <c r="E61" s="70" t="str">
        <f t="shared" ca="1" si="46"/>
        <v>FNMA3.0-TBA-Nov</v>
      </c>
      <c r="F61" s="70" t="str">
        <f t="shared" ca="1" si="46"/>
        <v>FNMA3.0-TBA-Dec</v>
      </c>
      <c r="G61" s="70" t="str">
        <f t="shared" si="48"/>
        <v>FNMA3.0-TBA-GEN</v>
      </c>
      <c r="H61" s="71"/>
      <c r="I61" s="133">
        <f ca="1">[2]!YBWORKDAY(EDATE(Base_Date, AV61), -1, "USD")</f>
        <v>41213</v>
      </c>
      <c r="J61" s="217" t="str">
        <f t="shared" ca="1" si="23"/>
        <v>E</v>
      </c>
      <c r="K61" s="80" t="e">
        <f t="shared" ca="1" si="24"/>
        <v>#VALUE!</v>
      </c>
      <c r="L61" s="80" t="e">
        <f t="shared" ca="1" si="27"/>
        <v>#VALUE!</v>
      </c>
      <c r="M61" s="81" t="str">
        <f ca="1">[2]!YBHIST($I$24,$I61,"LMMOAS","sec")</f>
        <v>E</v>
      </c>
      <c r="N61" s="73" t="str">
        <f ca="1">[2]!YBHIST($I$24,$I60,M$25,"sec","")</f>
        <v>E</v>
      </c>
      <c r="O61" s="170" t="str">
        <f ca="1">[2]!YBHIST("1 Month LIBOR",I61,"Yield","bmk","")</f>
        <v>E</v>
      </c>
      <c r="P61" s="80" t="e">
        <f t="shared" ca="1" si="28"/>
        <v>#VALUE!</v>
      </c>
      <c r="Q61" s="82" t="str">
        <f ca="1">[2]!YBSCEN($I$24,$J60&amp;"d","Market",O$25,"Swap",$I60,"MarketWSkew","","Model",100,0,29,"Gradual","ParShift|N",0,"Annualized ROR",O60,100,"",,,,"Default",,,,"Default",,)</f>
        <v>E</v>
      </c>
      <c r="R61" s="80" t="e">
        <f t="shared" ca="1" si="35"/>
        <v>#VALUE!</v>
      </c>
      <c r="S61" s="83" t="e">
        <f t="shared" ca="1" si="36"/>
        <v>#VALUE!</v>
      </c>
      <c r="T61" s="80" t="e">
        <f ca="1">SUM(R$39:R61)</f>
        <v>#VALUE!</v>
      </c>
      <c r="U61" s="83" t="e">
        <f t="shared" ca="1" si="42"/>
        <v>#VALUE!</v>
      </c>
      <c r="V61" s="84">
        <f ca="1">VLOOKUP($I61, 'Barcap OAD'!$A:$S, $F$24, FALSE)</f>
        <v>-24.7</v>
      </c>
      <c r="W61" s="172" t="e">
        <f t="shared" ca="1" si="37"/>
        <v>#VALUE!</v>
      </c>
      <c r="X61" s="185" t="str">
        <f ca="1">[2]!YBHIST($E61,$I61,X$25,"sec","")</f>
        <v>E</v>
      </c>
      <c r="Y61" s="80" t="e">
        <f t="shared" ca="1" si="11"/>
        <v>#VALUE!</v>
      </c>
      <c r="Z61" s="82" t="e">
        <f t="shared" ca="1" si="25"/>
        <v>#VALUE!</v>
      </c>
      <c r="AA61" s="82" t="str">
        <f ca="1">[2]!YBHIST($F61,$I61,X$25,"sec","")</f>
        <v>E</v>
      </c>
      <c r="AB61" s="82" t="e">
        <f t="shared" ca="1" si="38"/>
        <v>#VALUE!</v>
      </c>
      <c r="AC61" s="187" t="e">
        <f t="shared" ca="1" si="39"/>
        <v>#VALUE!</v>
      </c>
      <c r="AD61" s="189">
        <f ca="1">VLOOKUP($I61, 'Barcap OAD'!$A:$S, $F$26, FALSE)</f>
        <v>4.6459999999999999</v>
      </c>
      <c r="AE61" s="172" t="e">
        <f t="shared" ca="1" si="5"/>
        <v>#VALUE!</v>
      </c>
      <c r="AF61" s="86" t="e">
        <f t="shared" ca="1" si="6"/>
        <v>#VALUE!</v>
      </c>
      <c r="AG61" s="80" t="e">
        <f t="shared" ca="1" si="31"/>
        <v>#VALUE!</v>
      </c>
      <c r="AH61" s="83" t="e">
        <f t="shared" ca="1" si="32"/>
        <v>#VALUE!</v>
      </c>
      <c r="AI61" s="80" t="e">
        <f t="shared" ca="1" si="33"/>
        <v>#VALUE!</v>
      </c>
      <c r="AJ61" s="83" t="e">
        <f t="shared" ca="1" si="29"/>
        <v>#VALUE!</v>
      </c>
      <c r="AK61" s="187" t="e">
        <f t="shared" ca="1" si="26"/>
        <v>#VALUE!</v>
      </c>
      <c r="AL61" s="192" t="e">
        <f t="shared" ca="1" si="40"/>
        <v>#VALUE!</v>
      </c>
      <c r="AM61" s="83" t="e">
        <f t="shared" ca="1" si="41"/>
        <v>#VALUE!</v>
      </c>
      <c r="AN61" s="80" t="e">
        <f ca="1">SUM(AL$41:AL61)</f>
        <v>#VALUE!</v>
      </c>
      <c r="AO61" s="109" t="e">
        <f t="shared" ca="1" si="43"/>
        <v>#VALUE!</v>
      </c>
      <c r="AP61" s="194" t="e">
        <f t="shared" ca="1" si="9"/>
        <v>#VALUE!</v>
      </c>
      <c r="AQ61" s="200" t="e">
        <f t="shared" ca="1" si="30"/>
        <v>#VALUE!</v>
      </c>
      <c r="AR61" s="204"/>
      <c r="AS61" s="221"/>
      <c r="AV61" s="67">
        <f t="shared" si="34"/>
        <v>-29</v>
      </c>
      <c r="AX61" s="208" t="str">
        <f ca="1">[2]!YBHIST($I$24,$I61,J$25,"sec","")</f>
        <v>E</v>
      </c>
      <c r="AY61" s="206" t="str">
        <f ca="1">[2]!YBPRICE($I$24,AX61&amp;"d","Market","AccruedInterest","Swap",$I61,"LMMSkew","","Model",100,"")</f>
        <v>E</v>
      </c>
      <c r="BA61" s="211" t="str">
        <f ca="1">[2]!YBHIST($E61,$I61,X$25,"sec","")</f>
        <v>E</v>
      </c>
      <c r="BB61" s="67" t="str">
        <f ca="1">[2]!YBPRICE(E$41,BA61,"Market","AccruedInterest","Swap",$I61,"LMMSkew","","Model",100,"OASEDUR")</f>
        <v>E</v>
      </c>
      <c r="BD61" s="211" t="str">
        <f ca="1">[2]!YBHIST($F61,$I61,X$25,"sec","")</f>
        <v>E</v>
      </c>
      <c r="BE61" s="67" t="str">
        <f ca="1">[2]!YBPRICE(E$41,BD61,"Market","AccruedInterest","Swap",$I61,"LMMSkew","","Model",100,"OASEDUR")</f>
        <v>E</v>
      </c>
      <c r="BI61" s="518" t="e">
        <f t="shared" ca="1" si="44"/>
        <v>#VALUE!</v>
      </c>
      <c r="BJ61" s="518" t="e">
        <f ca="1">PRODUCT($BI$44:BI61)-1</f>
        <v>#VALUE!</v>
      </c>
      <c r="BK61" s="518" t="e">
        <f t="shared" ca="1" si="45"/>
        <v>#VALUE!</v>
      </c>
      <c r="BL61" s="518" t="e">
        <f ca="1">PRODUCT($BK$44:BK61)-1</f>
        <v>#VALUE!</v>
      </c>
    </row>
    <row r="62" spans="1:64" ht="15" customHeight="1">
      <c r="B62" s="69">
        <v>6.5</v>
      </c>
      <c r="C62" s="70">
        <f t="shared" ca="1" si="22"/>
        <v>41253</v>
      </c>
      <c r="D62" s="70">
        <f t="shared" ca="1" si="47"/>
        <v>41278</v>
      </c>
      <c r="E62" s="70" t="str">
        <f t="shared" ca="1" si="46"/>
        <v>FNMA3.0-TBA-Dec</v>
      </c>
      <c r="F62" s="70" t="str">
        <f t="shared" ca="1" si="46"/>
        <v>FNMA3.0-TBA-Jan</v>
      </c>
      <c r="G62" s="70" t="str">
        <f t="shared" si="48"/>
        <v>FNMA3.0-TBA-GEN</v>
      </c>
      <c r="H62" s="71"/>
      <c r="I62" s="133">
        <f ca="1">[2]!YBWORKDAY(EDATE(Base_Date, AV62), -1, "USD")</f>
        <v>41243</v>
      </c>
      <c r="J62" s="217" t="str">
        <f t="shared" ca="1" si="23"/>
        <v>E</v>
      </c>
      <c r="K62" s="80" t="e">
        <f t="shared" ca="1" si="24"/>
        <v>#VALUE!</v>
      </c>
      <c r="L62" s="80" t="e">
        <f t="shared" ca="1" si="27"/>
        <v>#VALUE!</v>
      </c>
      <c r="M62" s="81" t="str">
        <f ca="1">[2]!YBHIST($I$24,$I62,"LMMOAS","sec")</f>
        <v>E</v>
      </c>
      <c r="N62" s="73" t="str">
        <f ca="1">[2]!YBHIST($I$24,$I61,M$25,"sec","")</f>
        <v>E</v>
      </c>
      <c r="O62" s="170" t="str">
        <f ca="1">[2]!YBHIST("1 Month LIBOR",I62,"Yield","bmk","")</f>
        <v>E</v>
      </c>
      <c r="P62" s="80" t="e">
        <f t="shared" ca="1" si="28"/>
        <v>#VALUE!</v>
      </c>
      <c r="Q62" s="82" t="str">
        <f ca="1">[2]!YBSCEN($I$24,$J61&amp;"d","Market",O$25,"Swap",$I61,"MarketWSkew","","Model",100,0,29,"Gradual","ParShift|N",0,"Annualized ROR",O61,100,"",,,,"Default",,,,"Default",,)</f>
        <v>E</v>
      </c>
      <c r="R62" s="80" t="e">
        <f t="shared" ca="1" si="35"/>
        <v>#VALUE!</v>
      </c>
      <c r="S62" s="83" t="e">
        <f t="shared" ca="1" si="36"/>
        <v>#VALUE!</v>
      </c>
      <c r="T62" s="80" t="e">
        <f ca="1">SUM(R$39:R62)</f>
        <v>#VALUE!</v>
      </c>
      <c r="U62" s="83" t="e">
        <f t="shared" ca="1" si="42"/>
        <v>#VALUE!</v>
      </c>
      <c r="V62" s="84">
        <f ca="1">VLOOKUP($I62, 'Barcap OAD'!$A:$S, $F$24, FALSE)</f>
        <v>-24.6</v>
      </c>
      <c r="W62" s="172" t="e">
        <f t="shared" ca="1" si="37"/>
        <v>#VALUE!</v>
      </c>
      <c r="X62" s="185" t="str">
        <f ca="1">[2]!YBHIST($E62,$I62,X$25,"sec","")</f>
        <v>E</v>
      </c>
      <c r="Y62" s="80" t="e">
        <f t="shared" ca="1" si="11"/>
        <v>#VALUE!</v>
      </c>
      <c r="Z62" s="82" t="e">
        <f t="shared" ca="1" si="25"/>
        <v>#VALUE!</v>
      </c>
      <c r="AA62" s="82" t="str">
        <f ca="1">[2]!YBHIST($F62,$I62,X$25,"sec","")</f>
        <v>E</v>
      </c>
      <c r="AB62" s="82" t="e">
        <f t="shared" ca="1" si="38"/>
        <v>#VALUE!</v>
      </c>
      <c r="AC62" s="187" t="e">
        <f t="shared" ca="1" si="39"/>
        <v>#VALUE!</v>
      </c>
      <c r="AD62" s="189">
        <f ca="1">VLOOKUP($I62, 'Barcap OAD'!$A:$S, $F$26, FALSE)</f>
        <v>5.2729999999999997</v>
      </c>
      <c r="AE62" s="172" t="e">
        <f t="shared" ca="1" si="5"/>
        <v>#VALUE!</v>
      </c>
      <c r="AF62" s="86" t="e">
        <f t="shared" ca="1" si="6"/>
        <v>#VALUE!</v>
      </c>
      <c r="AG62" s="80" t="e">
        <f t="shared" ca="1" si="31"/>
        <v>#VALUE!</v>
      </c>
      <c r="AH62" s="83" t="e">
        <f t="shared" ca="1" si="32"/>
        <v>#VALUE!</v>
      </c>
      <c r="AI62" s="80" t="e">
        <f t="shared" ca="1" si="33"/>
        <v>#VALUE!</v>
      </c>
      <c r="AJ62" s="83" t="e">
        <f t="shared" ca="1" si="29"/>
        <v>#VALUE!</v>
      </c>
      <c r="AK62" s="187" t="e">
        <f t="shared" ca="1" si="26"/>
        <v>#VALUE!</v>
      </c>
      <c r="AL62" s="192" t="e">
        <f t="shared" ca="1" si="40"/>
        <v>#VALUE!</v>
      </c>
      <c r="AM62" s="83" t="e">
        <f t="shared" ca="1" si="41"/>
        <v>#VALUE!</v>
      </c>
      <c r="AN62" s="80" t="e">
        <f ca="1">SUM(AL$41:AL62)</f>
        <v>#VALUE!</v>
      </c>
      <c r="AO62" s="109" t="e">
        <f t="shared" ca="1" si="43"/>
        <v>#VALUE!</v>
      </c>
      <c r="AP62" s="194" t="e">
        <f t="shared" ca="1" si="9"/>
        <v>#VALUE!</v>
      </c>
      <c r="AQ62" s="200" t="e">
        <f t="shared" ca="1" si="30"/>
        <v>#VALUE!</v>
      </c>
      <c r="AR62" s="204"/>
      <c r="AS62" s="221"/>
      <c r="AV62" s="67">
        <f t="shared" si="34"/>
        <v>-28</v>
      </c>
      <c r="AX62" s="208" t="str">
        <f ca="1">[2]!YBHIST($I$24,$I62,J$25,"sec","")</f>
        <v>E</v>
      </c>
      <c r="AY62" s="206" t="str">
        <f ca="1">[2]!YBPRICE($I$24,AX62&amp;"d","Market","AccruedInterest","Swap",$I62,"LMMSkew","","Model",100,"")</f>
        <v>E</v>
      </c>
      <c r="BA62" s="211" t="str">
        <f ca="1">[2]!YBHIST($E62,$I62,X$25,"sec","")</f>
        <v>E</v>
      </c>
      <c r="BB62" s="67" t="str">
        <f ca="1">[2]!YBPRICE(E$41,BA62,"Market","AccruedInterest","Swap",$I62,"LMMSkew","","Model",100,"OASEDUR")</f>
        <v>E</v>
      </c>
      <c r="BD62" s="211" t="str">
        <f ca="1">[2]!YBHIST($F62,$I62,X$25,"sec","")</f>
        <v>E</v>
      </c>
      <c r="BE62" s="67" t="str">
        <f ca="1">[2]!YBPRICE(E$41,BD62,"Market","AccruedInterest","Swap",$I62,"LMMSkew","","Model",100,"OASEDUR")</f>
        <v>E</v>
      </c>
      <c r="BI62" s="518" t="e">
        <f t="shared" ca="1" si="44"/>
        <v>#VALUE!</v>
      </c>
      <c r="BJ62" s="518" t="e">
        <f ca="1">PRODUCT($BI$44:BI62)-1</f>
        <v>#VALUE!</v>
      </c>
      <c r="BK62" s="518" t="e">
        <f t="shared" ca="1" si="45"/>
        <v>#VALUE!</v>
      </c>
      <c r="BL62" s="518" t="e">
        <f ca="1">PRODUCT($BK$44:BK62)-1</f>
        <v>#VALUE!</v>
      </c>
    </row>
    <row r="63" spans="1:64" ht="15" customHeight="1">
      <c r="C63" s="70">
        <f t="shared" ca="1" si="22"/>
        <v>41284</v>
      </c>
      <c r="D63" s="70">
        <f t="shared" ca="1" si="47"/>
        <v>41309</v>
      </c>
      <c r="E63" s="70" t="str">
        <f t="shared" ca="1" si="46"/>
        <v>FNMA3.0-TBA-Jan</v>
      </c>
      <c r="F63" s="70" t="str">
        <f t="shared" ca="1" si="46"/>
        <v>FNMA3.0-TBA-Feb</v>
      </c>
      <c r="G63" s="70" t="str">
        <f t="shared" si="48"/>
        <v>FNMA3.0-TBA-GEN</v>
      </c>
      <c r="H63" s="71"/>
      <c r="I63" s="133">
        <f ca="1">[2]!YBWORKDAY(EDATE(Base_Date, AV63), -1, "USD")</f>
        <v>41274</v>
      </c>
      <c r="J63" s="217" t="str">
        <f t="shared" ca="1" si="23"/>
        <v>E</v>
      </c>
      <c r="K63" s="80" t="e">
        <f t="shared" ca="1" si="24"/>
        <v>#VALUE!</v>
      </c>
      <c r="L63" s="80" t="e">
        <f t="shared" ca="1" si="27"/>
        <v>#VALUE!</v>
      </c>
      <c r="M63" s="81" t="str">
        <f ca="1">[2]!YBHIST($I$24,$I63,"LMMOAS","sec")</f>
        <v>E</v>
      </c>
      <c r="N63" s="73" t="str">
        <f ca="1">[2]!YBHIST($I$24,$I62,M$25,"sec","")</f>
        <v>E</v>
      </c>
      <c r="O63" s="170" t="str">
        <f ca="1">[2]!YBHIST("1 Month LIBOR",I63,"Yield","bmk","")</f>
        <v>E</v>
      </c>
      <c r="P63" s="80" t="e">
        <f t="shared" ca="1" si="28"/>
        <v>#VALUE!</v>
      </c>
      <c r="Q63" s="82" t="str">
        <f ca="1">[2]!YBSCEN($I$24,$J62&amp;"d","Market",O$25,"Swap",$I62,"MarketWSkew","","Model",100,0,29,"Gradual","ParShift|N",0,"Annualized ROR",O62,100,"",,,,"Default",,,,"Default",,)</f>
        <v>E</v>
      </c>
      <c r="R63" s="80" t="e">
        <f t="shared" ca="1" si="35"/>
        <v>#VALUE!</v>
      </c>
      <c r="S63" s="83" t="e">
        <f t="shared" ca="1" si="36"/>
        <v>#VALUE!</v>
      </c>
      <c r="T63" s="80" t="e">
        <f ca="1">SUM(R$39:R63)</f>
        <v>#VALUE!</v>
      </c>
      <c r="U63" s="83" t="e">
        <f t="shared" ca="1" si="42"/>
        <v>#VALUE!</v>
      </c>
      <c r="V63" s="84">
        <f ca="1">VLOOKUP($I63, 'Barcap OAD'!$A:$S, $F$24, FALSE)</f>
        <v>-23.6</v>
      </c>
      <c r="W63" s="172" t="e">
        <f t="shared" ca="1" si="37"/>
        <v>#VALUE!</v>
      </c>
      <c r="X63" s="185" t="str">
        <f ca="1">[2]!YBHIST($E63,$I63,X$25,"sec","")</f>
        <v>E</v>
      </c>
      <c r="Y63" s="80" t="e">
        <f t="shared" ca="1" si="11"/>
        <v>#VALUE!</v>
      </c>
      <c r="Z63" s="82" t="e">
        <f t="shared" ca="1" si="25"/>
        <v>#VALUE!</v>
      </c>
      <c r="AA63" s="82" t="str">
        <f ca="1">[2]!YBHIST($F63,$I63,X$25,"sec","")</f>
        <v>E</v>
      </c>
      <c r="AB63" s="82" t="e">
        <f t="shared" ca="1" si="38"/>
        <v>#VALUE!</v>
      </c>
      <c r="AC63" s="187" t="e">
        <f t="shared" ca="1" si="39"/>
        <v>#VALUE!</v>
      </c>
      <c r="AD63" s="189">
        <f ca="1">VLOOKUP($I63, 'Barcap OAD'!$A:$S, $F$26, FALSE)</f>
        <v>5.9370000000000003</v>
      </c>
      <c r="AE63" s="172" t="e">
        <f t="shared" ca="1" si="5"/>
        <v>#VALUE!</v>
      </c>
      <c r="AF63" s="86" t="e">
        <f t="shared" ca="1" si="6"/>
        <v>#VALUE!</v>
      </c>
      <c r="AG63" s="80" t="e">
        <f t="shared" ca="1" si="31"/>
        <v>#VALUE!</v>
      </c>
      <c r="AH63" s="83" t="e">
        <f t="shared" ca="1" si="32"/>
        <v>#VALUE!</v>
      </c>
      <c r="AI63" s="80" t="e">
        <f t="shared" ca="1" si="33"/>
        <v>#VALUE!</v>
      </c>
      <c r="AJ63" s="83" t="e">
        <f t="shared" ca="1" si="29"/>
        <v>#VALUE!</v>
      </c>
      <c r="AK63" s="187" t="e">
        <f t="shared" ca="1" si="26"/>
        <v>#VALUE!</v>
      </c>
      <c r="AL63" s="192" t="e">
        <f t="shared" ca="1" si="40"/>
        <v>#VALUE!</v>
      </c>
      <c r="AM63" s="83" t="e">
        <f t="shared" ca="1" si="41"/>
        <v>#VALUE!</v>
      </c>
      <c r="AN63" s="80" t="e">
        <f ca="1">SUM(AL$41:AL63)</f>
        <v>#VALUE!</v>
      </c>
      <c r="AO63" s="109" t="e">
        <f t="shared" ca="1" si="43"/>
        <v>#VALUE!</v>
      </c>
      <c r="AP63" s="194" t="e">
        <f t="shared" ca="1" si="9"/>
        <v>#VALUE!</v>
      </c>
      <c r="AQ63" s="200" t="e">
        <f t="shared" ca="1" si="30"/>
        <v>#VALUE!</v>
      </c>
      <c r="AR63" s="204"/>
      <c r="AS63" s="221"/>
      <c r="AV63" s="67">
        <f t="shared" si="34"/>
        <v>-27</v>
      </c>
      <c r="AX63" s="208" t="str">
        <f ca="1">[2]!YBHIST($I$24,$I63,J$25,"sec","")</f>
        <v>E</v>
      </c>
      <c r="AY63" s="206" t="str">
        <f ca="1">[2]!YBPRICE($I$24,AX63&amp;"d","Market","AccruedInterest","Swap",$I63,"LMMSkew","","Model",100,"")</f>
        <v>E</v>
      </c>
      <c r="BA63" s="211" t="str">
        <f ca="1">[2]!YBHIST($E63,$I63,X$25,"sec","")</f>
        <v>E</v>
      </c>
      <c r="BB63" s="67" t="str">
        <f ca="1">[2]!YBPRICE(E$41,BA63,"Market","AccruedInterest","Swap",$I63,"LMMSkew","","Model",100,"OASEDUR")</f>
        <v>E</v>
      </c>
      <c r="BD63" s="211" t="str">
        <f ca="1">[2]!YBHIST($F63,$I63,X$25,"sec","")</f>
        <v>E</v>
      </c>
      <c r="BE63" s="67" t="str">
        <f ca="1">[2]!YBPRICE(E$41,BD63,"Market","AccruedInterest","Swap",$I63,"LMMSkew","","Model",100,"OASEDUR")</f>
        <v>E</v>
      </c>
      <c r="BI63" s="518" t="e">
        <f t="shared" ca="1" si="44"/>
        <v>#VALUE!</v>
      </c>
      <c r="BJ63" s="518" t="e">
        <f ca="1">PRODUCT($BI$44:BI63)-1</f>
        <v>#VALUE!</v>
      </c>
      <c r="BK63" s="518" t="e">
        <f t="shared" ca="1" si="45"/>
        <v>#VALUE!</v>
      </c>
      <c r="BL63" s="518" t="e">
        <f ca="1">PRODUCT($BK$44:BK63)-1</f>
        <v>#VALUE!</v>
      </c>
    </row>
    <row r="64" spans="1:64" ht="15" customHeight="1">
      <c r="C64" s="70">
        <f t="shared" ca="1" si="22"/>
        <v>41315</v>
      </c>
      <c r="D64" s="70">
        <f t="shared" ca="1" si="47"/>
        <v>41340</v>
      </c>
      <c r="E64" s="70" t="str">
        <f t="shared" ca="1" si="46"/>
        <v>FNMA3.0-TBA-Feb</v>
      </c>
      <c r="F64" s="70" t="str">
        <f t="shared" ca="1" si="46"/>
        <v>FNMA3.0-TBA-Mar</v>
      </c>
      <c r="G64" s="70" t="str">
        <f t="shared" si="48"/>
        <v>FNMA3.0-TBA-GEN</v>
      </c>
      <c r="H64" s="71"/>
      <c r="I64" s="133">
        <f ca="1">[2]!YBWORKDAY(EDATE(Base_Date, AV64), -1, "USD")</f>
        <v>41305</v>
      </c>
      <c r="J64" s="217" t="str">
        <f t="shared" ca="1" si="23"/>
        <v>E</v>
      </c>
      <c r="K64" s="80" t="e">
        <f t="shared" ca="1" si="24"/>
        <v>#VALUE!</v>
      </c>
      <c r="L64" s="80" t="e">
        <f t="shared" ca="1" si="27"/>
        <v>#VALUE!</v>
      </c>
      <c r="M64" s="81" t="str">
        <f ca="1">[2]!YBHIST($I$24,$I64,"LMMOAS","sec")</f>
        <v>E</v>
      </c>
      <c r="N64" s="73" t="str">
        <f ca="1">[2]!YBHIST($I$24,$I63,M$25,"sec","")</f>
        <v>E</v>
      </c>
      <c r="O64" s="170" t="str">
        <f ca="1">[2]!YBHIST("1 Month LIBOR",I64,"Yield","bmk","")</f>
        <v>E</v>
      </c>
      <c r="P64" s="80" t="e">
        <f t="shared" ca="1" si="28"/>
        <v>#VALUE!</v>
      </c>
      <c r="Q64" s="82" t="str">
        <f ca="1">[2]!YBSCEN($I$24,$J63&amp;"d","Market",O$25,"Swap",$I63,"LMMSkew","","Model",100,0,29,"Gradual","ParShift|N",0,"Annualized ROR",O63,100,"",,,,"Default",,,,"Default",,)</f>
        <v>E</v>
      </c>
      <c r="R64" s="80" t="e">
        <f t="shared" ca="1" si="35"/>
        <v>#VALUE!</v>
      </c>
      <c r="S64" s="83" t="e">
        <f t="shared" ca="1" si="36"/>
        <v>#VALUE!</v>
      </c>
      <c r="T64" s="80" t="e">
        <f ca="1">SUM(R$39:R64)</f>
        <v>#VALUE!</v>
      </c>
      <c r="U64" s="83" t="e">
        <f t="shared" ca="1" si="42"/>
        <v>#VALUE!</v>
      </c>
      <c r="V64" s="84">
        <f ca="1">VLOOKUP($I64, 'Barcap OAD'!$A:$S, $F$24, FALSE)</f>
        <v>-20.5</v>
      </c>
      <c r="W64" s="172" t="e">
        <f t="shared" ca="1" si="37"/>
        <v>#VALUE!</v>
      </c>
      <c r="X64" s="185" t="str">
        <f ca="1">[2]!YBHIST($E64,$I64,X$25,"sec","")</f>
        <v>E</v>
      </c>
      <c r="Y64" s="80" t="e">
        <f t="shared" ca="1" si="11"/>
        <v>#VALUE!</v>
      </c>
      <c r="Z64" s="82" t="e">
        <f t="shared" ca="1" si="25"/>
        <v>#VALUE!</v>
      </c>
      <c r="AA64" s="82" t="str">
        <f ca="1">[2]!YBHIST($F64,$I64,X$25,"sec","")</f>
        <v>E</v>
      </c>
      <c r="AB64" s="82" t="e">
        <f t="shared" ca="1" si="38"/>
        <v>#VALUE!</v>
      </c>
      <c r="AC64" s="187" t="e">
        <f t="shared" ca="1" si="39"/>
        <v>#VALUE!</v>
      </c>
      <c r="AD64" s="189">
        <f ca="1">VLOOKUP($I64, 'Barcap OAD'!$A:$S, $F$26, FALSE)</f>
        <v>7.0540000000000003</v>
      </c>
      <c r="AE64" s="172" t="e">
        <f t="shared" ca="1" si="5"/>
        <v>#VALUE!</v>
      </c>
      <c r="AF64" s="86" t="e">
        <f t="shared" ca="1" si="6"/>
        <v>#VALUE!</v>
      </c>
      <c r="AG64" s="80" t="e">
        <f t="shared" ca="1" si="31"/>
        <v>#VALUE!</v>
      </c>
      <c r="AH64" s="83" t="e">
        <f t="shared" ca="1" si="32"/>
        <v>#VALUE!</v>
      </c>
      <c r="AI64" s="80" t="e">
        <f t="shared" ca="1" si="33"/>
        <v>#VALUE!</v>
      </c>
      <c r="AJ64" s="83" t="e">
        <f t="shared" ca="1" si="29"/>
        <v>#VALUE!</v>
      </c>
      <c r="AK64" s="187" t="e">
        <f t="shared" ca="1" si="26"/>
        <v>#VALUE!</v>
      </c>
      <c r="AL64" s="192" t="e">
        <f t="shared" ca="1" si="40"/>
        <v>#VALUE!</v>
      </c>
      <c r="AM64" s="83" t="e">
        <f t="shared" ca="1" si="41"/>
        <v>#VALUE!</v>
      </c>
      <c r="AN64" s="80" t="e">
        <f ca="1">SUM(AL$41:AL64)</f>
        <v>#VALUE!</v>
      </c>
      <c r="AO64" s="109" t="e">
        <f t="shared" ca="1" si="43"/>
        <v>#VALUE!</v>
      </c>
      <c r="AP64" s="194" t="e">
        <f t="shared" ca="1" si="9"/>
        <v>#VALUE!</v>
      </c>
      <c r="AQ64" s="200" t="e">
        <f t="shared" ca="1" si="30"/>
        <v>#VALUE!</v>
      </c>
      <c r="AR64" s="204"/>
      <c r="AS64" s="221"/>
      <c r="AV64" s="67">
        <f t="shared" si="34"/>
        <v>-26</v>
      </c>
      <c r="AX64" s="208" t="str">
        <f ca="1">[2]!YBHIST($I$24,$I64,J$25,"sec","")</f>
        <v>E</v>
      </c>
      <c r="AY64" s="206" t="str">
        <f ca="1">[2]!YBPRICE($I$24,AX64&amp;"d","Market","AccruedInterest","Swap",$I64,"LMMSkew","","Model",100,"")</f>
        <v>E</v>
      </c>
      <c r="BA64" s="211" t="str">
        <f ca="1">[2]!YBHIST($E64,$I64,X$25,"sec","")</f>
        <v>E</v>
      </c>
      <c r="BB64" s="67" t="str">
        <f ca="1">[2]!YBPRICE(E$41,BA64,"Market","AccruedInterest","Swap",$I64,"LMMSkew","","Model",100,"OASEDUR")</f>
        <v>E</v>
      </c>
      <c r="BD64" s="211" t="str">
        <f ca="1">[2]!YBHIST($F64,$I64,X$25,"sec","")</f>
        <v>E</v>
      </c>
      <c r="BE64" s="67" t="str">
        <f ca="1">[2]!YBPRICE(E$41,BD64,"Market","AccruedInterest","Swap",$I64,"LMMSkew","","Model",100,"OASEDUR")</f>
        <v>E</v>
      </c>
      <c r="BI64" s="518" t="e">
        <f t="shared" ca="1" si="44"/>
        <v>#VALUE!</v>
      </c>
      <c r="BJ64" s="518" t="e">
        <f ca="1">PRODUCT($BI$44:BI64)-1</f>
        <v>#VALUE!</v>
      </c>
      <c r="BK64" s="518" t="e">
        <f t="shared" ca="1" si="45"/>
        <v>#VALUE!</v>
      </c>
      <c r="BL64" s="518" t="e">
        <f ca="1">PRODUCT($BK$44:BK64)-1</f>
        <v>#VALUE!</v>
      </c>
    </row>
    <row r="65" spans="1:64" ht="15" customHeight="1">
      <c r="C65" s="70">
        <f t="shared" ca="1" si="22"/>
        <v>41343</v>
      </c>
      <c r="D65" s="70">
        <f t="shared" ca="1" si="47"/>
        <v>41368</v>
      </c>
      <c r="E65" s="70" t="str">
        <f t="shared" ca="1" si="46"/>
        <v>FNMA3.0-TBA-Mar</v>
      </c>
      <c r="F65" s="70" t="str">
        <f t="shared" ca="1" si="46"/>
        <v>FNMA3.0-TBA-Apr</v>
      </c>
      <c r="G65" s="70" t="str">
        <f t="shared" si="48"/>
        <v>FNMA3.0-TBA-GEN</v>
      </c>
      <c r="H65" s="71"/>
      <c r="I65" s="133">
        <f ca="1">[2]!YBWORKDAY(EDATE(Base_Date, AV65), -1, "USD")</f>
        <v>41333</v>
      </c>
      <c r="J65" s="217" t="str">
        <f t="shared" ca="1" si="23"/>
        <v>E</v>
      </c>
      <c r="K65" s="80" t="e">
        <f t="shared" ca="1" si="24"/>
        <v>#VALUE!</v>
      </c>
      <c r="L65" s="80" t="e">
        <f t="shared" ca="1" si="27"/>
        <v>#VALUE!</v>
      </c>
      <c r="M65" s="81" t="str">
        <f ca="1">[2]!YBHIST($I$24,$I65,"LMMOAS","sec")</f>
        <v>E</v>
      </c>
      <c r="N65" s="73" t="str">
        <f ca="1">[2]!YBHIST($I$24,$I64,M$25,"sec","")</f>
        <v>E</v>
      </c>
      <c r="O65" s="170" t="str">
        <f ca="1">[2]!YBHIST("1 Month LIBOR",I65,"Yield","bmk","")</f>
        <v>E</v>
      </c>
      <c r="P65" s="80" t="e">
        <f t="shared" ca="1" si="28"/>
        <v>#VALUE!</v>
      </c>
      <c r="Q65" s="82" t="str">
        <f ca="1">[2]!YBSCEN($I$24,$J64&amp;"d","Market",O$25,"Swap",$I64,"LMMSkew","","Model",100,0,29,"Gradual","ParShift|N",0,"Annualized ROR",O64,100,"",,,,"Default",,,,"Default",,)</f>
        <v>E</v>
      </c>
      <c r="R65" s="80" t="e">
        <f t="shared" ca="1" si="35"/>
        <v>#VALUE!</v>
      </c>
      <c r="S65" s="83" t="e">
        <f t="shared" ca="1" si="36"/>
        <v>#VALUE!</v>
      </c>
      <c r="T65" s="80" t="e">
        <f ca="1">SUM(R$39:R65)</f>
        <v>#VALUE!</v>
      </c>
      <c r="U65" s="83" t="e">
        <f t="shared" ca="1" si="42"/>
        <v>#VALUE!</v>
      </c>
      <c r="V65" s="84">
        <f ca="1">VLOOKUP($I65, 'Barcap OAD'!$A:$S, $F$24, FALSE)</f>
        <v>-20.100000000000001</v>
      </c>
      <c r="W65" s="172" t="e">
        <f t="shared" ca="1" si="37"/>
        <v>#VALUE!</v>
      </c>
      <c r="X65" s="185" t="str">
        <f ca="1">[2]!YBHIST($E65,$I65,X$25,"sec","")</f>
        <v>E</v>
      </c>
      <c r="Y65" s="80" t="e">
        <f t="shared" ca="1" si="11"/>
        <v>#VALUE!</v>
      </c>
      <c r="Z65" s="82" t="e">
        <f t="shared" ca="1" si="25"/>
        <v>#VALUE!</v>
      </c>
      <c r="AA65" s="82" t="str">
        <f ca="1">[2]!YBHIST($F65,$I65,X$25,"sec","")</f>
        <v>E</v>
      </c>
      <c r="AB65" s="82" t="e">
        <f t="shared" ca="1" si="38"/>
        <v>#VALUE!</v>
      </c>
      <c r="AC65" s="187" t="e">
        <f t="shared" ca="1" si="39"/>
        <v>#VALUE!</v>
      </c>
      <c r="AD65" s="189">
        <f ca="1">VLOOKUP($I65, 'Barcap OAD'!$A:$S, $F$26, FALSE)</f>
        <v>6.8920000000000003</v>
      </c>
      <c r="AE65" s="172" t="e">
        <f t="shared" ca="1" si="5"/>
        <v>#VALUE!</v>
      </c>
      <c r="AF65" s="86" t="e">
        <f t="shared" ca="1" si="6"/>
        <v>#VALUE!</v>
      </c>
      <c r="AG65" s="80" t="e">
        <f t="shared" ca="1" si="31"/>
        <v>#VALUE!</v>
      </c>
      <c r="AH65" s="83" t="e">
        <f t="shared" ca="1" si="32"/>
        <v>#VALUE!</v>
      </c>
      <c r="AI65" s="80" t="e">
        <f t="shared" ca="1" si="33"/>
        <v>#VALUE!</v>
      </c>
      <c r="AJ65" s="83" t="e">
        <f t="shared" ca="1" si="29"/>
        <v>#VALUE!</v>
      </c>
      <c r="AK65" s="187" t="e">
        <f t="shared" ca="1" si="26"/>
        <v>#VALUE!</v>
      </c>
      <c r="AL65" s="192" t="e">
        <f t="shared" ca="1" si="40"/>
        <v>#VALUE!</v>
      </c>
      <c r="AM65" s="83" t="e">
        <f t="shared" ca="1" si="41"/>
        <v>#VALUE!</v>
      </c>
      <c r="AN65" s="80" t="e">
        <f ca="1">SUM(AL$41:AL65)</f>
        <v>#VALUE!</v>
      </c>
      <c r="AO65" s="109" t="e">
        <f t="shared" ca="1" si="43"/>
        <v>#VALUE!</v>
      </c>
      <c r="AP65" s="194" t="e">
        <f t="shared" ca="1" si="9"/>
        <v>#VALUE!</v>
      </c>
      <c r="AQ65" s="200" t="e">
        <f t="shared" ca="1" si="30"/>
        <v>#VALUE!</v>
      </c>
      <c r="AR65" s="204"/>
      <c r="AS65" s="221"/>
      <c r="AV65" s="67">
        <f t="shared" si="34"/>
        <v>-25</v>
      </c>
      <c r="AX65" s="208" t="str">
        <f ca="1">[2]!YBHIST($I$24,$I65,J$25,"sec","")</f>
        <v>E</v>
      </c>
      <c r="AY65" s="206" t="str">
        <f ca="1">[2]!YBPRICE($I$24,AX65&amp;"d","Market","AccruedInterest","Swap",$I65,"LMMSkew","","Model",100,"")</f>
        <v>E</v>
      </c>
      <c r="BA65" s="211" t="str">
        <f ca="1">[2]!YBHIST($E65,$I65,X$25,"sec","")</f>
        <v>E</v>
      </c>
      <c r="BB65" s="67" t="str">
        <f ca="1">[2]!YBPRICE(E$41,BA65,"Market","AccruedInterest","Swap",$I65,"LMMSkew","","Model",100,"OASEDUR")</f>
        <v>E</v>
      </c>
      <c r="BD65" s="211" t="str">
        <f ca="1">[2]!YBHIST($F65,$I65,X$25,"sec","")</f>
        <v>E</v>
      </c>
      <c r="BE65" s="67" t="str">
        <f ca="1">[2]!YBPRICE(E$41,BD65,"Market","AccruedInterest","Swap",$I65,"LMMSkew","","Model",100,"OASEDUR")</f>
        <v>E</v>
      </c>
      <c r="BI65" s="518" t="e">
        <f t="shared" ca="1" si="44"/>
        <v>#VALUE!</v>
      </c>
      <c r="BJ65" s="518" t="e">
        <f ca="1">PRODUCT($BI$44:BI65)-1</f>
        <v>#VALUE!</v>
      </c>
      <c r="BK65" s="518" t="e">
        <f t="shared" ca="1" si="45"/>
        <v>#VALUE!</v>
      </c>
      <c r="BL65" s="518" t="e">
        <f ca="1">PRODUCT($BK$44:BK65)-1</f>
        <v>#VALUE!</v>
      </c>
    </row>
    <row r="66" spans="1:64" ht="15" customHeight="1">
      <c r="C66" s="222">
        <f t="shared" ref="C66:C71" ca="1" si="49">I66+10</f>
        <v>41371</v>
      </c>
      <c r="D66" s="70">
        <f t="shared" ca="1" si="47"/>
        <v>41396</v>
      </c>
      <c r="E66" s="70" t="str">
        <f t="shared" ca="1" si="46"/>
        <v>FNMA3.0-TBA-Apr</v>
      </c>
      <c r="F66" s="70" t="str">
        <f t="shared" ca="1" si="46"/>
        <v>FNMA3.0-TBA-May</v>
      </c>
      <c r="G66" s="70" t="str">
        <f t="shared" si="48"/>
        <v>FNMA3.0-TBA-GEN</v>
      </c>
      <c r="H66" s="71"/>
      <c r="I66" s="133">
        <f ca="1">[2]!YBWORKDAY(EDATE(Base_Date, AV66), -1, "USD")</f>
        <v>41361</v>
      </c>
      <c r="J66" s="234" t="str">
        <f t="shared" ca="1" si="23"/>
        <v>E</v>
      </c>
      <c r="K66" s="237" t="e">
        <f t="shared" ca="1" si="24"/>
        <v>#VALUE!</v>
      </c>
      <c r="L66" s="237" t="e">
        <f t="shared" ca="1" si="27"/>
        <v>#VALUE!</v>
      </c>
      <c r="M66" s="238" t="str">
        <f ca="1">[2]!YBHIST($I$24,$I66,"LMMOAS","sec")</f>
        <v>E</v>
      </c>
      <c r="N66" s="239" t="str">
        <f ca="1">[2]!YBHIST($I$24,$I65,M$25,"sec","")</f>
        <v>E</v>
      </c>
      <c r="O66" s="240" t="str">
        <f ca="1">[2]!YBHIST("1 Month LIBOR",I66,"Yield","bmk","")</f>
        <v>E</v>
      </c>
      <c r="P66" s="237" t="e">
        <f t="shared" ca="1" si="28"/>
        <v>#VALUE!</v>
      </c>
      <c r="Q66" s="171" t="str">
        <f ca="1">[2]!YBSCEN($I$24,$J65&amp;"d","Market",O$25,"Swap",$I65,"LMMSkew","","Model",100,0,29,"Gradual","ParShift|N",0,"Annualized ROR",O65,100,"",,,,"Default",,,,"Default",,)</f>
        <v>E</v>
      </c>
      <c r="R66" s="80" t="e">
        <f t="shared" ca="1" si="35"/>
        <v>#VALUE!</v>
      </c>
      <c r="S66" s="83" t="e">
        <f t="shared" ca="1" si="36"/>
        <v>#VALUE!</v>
      </c>
      <c r="T66" s="80" t="e">
        <f ca="1">SUM(R$39:R66)</f>
        <v>#VALUE!</v>
      </c>
      <c r="U66" s="83" t="e">
        <f t="shared" ca="1" si="42"/>
        <v>#VALUE!</v>
      </c>
      <c r="V66" s="84">
        <f ca="1">VLOOKUP($I66, 'Barcap OAD'!$A:$S, $F$24, FALSE)</f>
        <v>-19.399999999999999</v>
      </c>
      <c r="W66" s="172" t="e">
        <f t="shared" ca="1" si="37"/>
        <v>#VALUE!</v>
      </c>
      <c r="X66" s="185" t="str">
        <f ca="1">[2]!YBHIST($E66,$I66,X$25,"sec","")</f>
        <v>E</v>
      </c>
      <c r="Y66" s="80" t="e">
        <f t="shared" ca="1" si="11"/>
        <v>#VALUE!</v>
      </c>
      <c r="Z66" s="82" t="e">
        <f t="shared" ca="1" si="25"/>
        <v>#VALUE!</v>
      </c>
      <c r="AA66" s="82" t="str">
        <f ca="1">[2]!YBHIST($F66,$I66,X$25,"sec","")</f>
        <v>E</v>
      </c>
      <c r="AB66" s="82" t="e">
        <f t="shared" ca="1" si="38"/>
        <v>#VALUE!</v>
      </c>
      <c r="AC66" s="187" t="e">
        <f t="shared" ca="1" si="39"/>
        <v>#VALUE!</v>
      </c>
      <c r="AD66" s="189">
        <f ca="1">VLOOKUP($I66, 'Barcap OAD'!$A:$S, $F$26, FALSE)</f>
        <v>7.0179999999999998</v>
      </c>
      <c r="AE66" s="172" t="e">
        <f t="shared" ca="1" si="5"/>
        <v>#VALUE!</v>
      </c>
      <c r="AF66" s="86" t="e">
        <f t="shared" ca="1" si="6"/>
        <v>#VALUE!</v>
      </c>
      <c r="AG66" s="80" t="e">
        <f t="shared" ca="1" si="31"/>
        <v>#VALUE!</v>
      </c>
      <c r="AH66" s="83" t="e">
        <f t="shared" ca="1" si="32"/>
        <v>#VALUE!</v>
      </c>
      <c r="AI66" s="80" t="e">
        <f t="shared" ca="1" si="33"/>
        <v>#VALUE!</v>
      </c>
      <c r="AJ66" s="83" t="e">
        <f t="shared" ca="1" si="29"/>
        <v>#VALUE!</v>
      </c>
      <c r="AK66" s="187" t="e">
        <f t="shared" ca="1" si="26"/>
        <v>#VALUE!</v>
      </c>
      <c r="AL66" s="192" t="e">
        <f t="shared" ca="1" si="40"/>
        <v>#VALUE!</v>
      </c>
      <c r="AM66" s="83" t="e">
        <f t="shared" ca="1" si="41"/>
        <v>#VALUE!</v>
      </c>
      <c r="AN66" s="80" t="e">
        <f ca="1">SUM(AL$41:AL66)</f>
        <v>#VALUE!</v>
      </c>
      <c r="AO66" s="109" t="e">
        <f t="shared" ca="1" si="43"/>
        <v>#VALUE!</v>
      </c>
      <c r="AP66" s="194" t="e">
        <f t="shared" ca="1" si="9"/>
        <v>#VALUE!</v>
      </c>
      <c r="AQ66" s="200" t="e">
        <f t="shared" ca="1" si="30"/>
        <v>#VALUE!</v>
      </c>
      <c r="AR66" s="204"/>
      <c r="AS66" s="221"/>
      <c r="AV66" s="67">
        <f t="shared" si="34"/>
        <v>-24</v>
      </c>
      <c r="AX66" s="208" t="str">
        <f ca="1">[2]!YBHIST($I$24,$I66,J$25,"sec","")</f>
        <v>E</v>
      </c>
      <c r="AY66" s="206" t="str">
        <f ca="1">[2]!YBPRICE($I$24,AX66&amp;"d","Market","AccruedInterest","Swap",$I66,"LMMSkew","","Model",100,"")</f>
        <v>E</v>
      </c>
      <c r="BA66" s="211" t="str">
        <f ca="1">[2]!YBHIST($E66,$I66,X$25,"sec","")</f>
        <v>E</v>
      </c>
      <c r="BB66" s="67" t="str">
        <f ca="1">[2]!YBPRICE(E$41,BA66,"Market","AccruedInterest","Swap",$I66,"LMMSkew","","Model",100,"OASEDUR")</f>
        <v>E</v>
      </c>
      <c r="BD66" s="211" t="str">
        <f ca="1">[2]!YBHIST($F66,$I66,X$25,"sec","")</f>
        <v>E</v>
      </c>
      <c r="BE66" s="67" t="str">
        <f ca="1">[2]!YBPRICE(E$41,BD66,"Market","AccruedInterest","Swap",$I66,"LMMSkew","","Model",100,"OASEDUR")</f>
        <v>E</v>
      </c>
      <c r="BI66" s="518" t="e">
        <f t="shared" ca="1" si="44"/>
        <v>#VALUE!</v>
      </c>
      <c r="BJ66" s="518" t="e">
        <f ca="1">PRODUCT($BI$44:BI66)-1</f>
        <v>#VALUE!</v>
      </c>
      <c r="BK66" s="518" t="e">
        <f t="shared" ca="1" si="45"/>
        <v>#VALUE!</v>
      </c>
      <c r="BL66" s="518" t="e">
        <f ca="1">PRODUCT($BK$44:BK66)-1</f>
        <v>#VALUE!</v>
      </c>
    </row>
    <row r="67" spans="1:64" ht="15" customHeight="1">
      <c r="C67" s="222">
        <f t="shared" ca="1" si="49"/>
        <v>41404</v>
      </c>
      <c r="D67" s="70">
        <f t="shared" ca="1" si="47"/>
        <v>41429</v>
      </c>
      <c r="E67" s="70" t="str">
        <f t="shared" ca="1" si="46"/>
        <v>FNMA3.0-TBA-May</v>
      </c>
      <c r="F67" s="70" t="str">
        <f t="shared" ca="1" si="46"/>
        <v>FNMA3.0-TBA-Jun</v>
      </c>
      <c r="G67" s="70" t="str">
        <f t="shared" si="48"/>
        <v>FNMA3.0-TBA-GEN</v>
      </c>
      <c r="H67" s="71"/>
      <c r="I67" s="133">
        <f ca="1">[2]!YBWORKDAY(EDATE(Base_Date, AV67), -1, "USD")</f>
        <v>41394</v>
      </c>
      <c r="J67" s="331" t="str">
        <f t="shared" ref="J67:J72" ca="1" si="50">AX67</f>
        <v>E</v>
      </c>
      <c r="K67" s="332" t="e">
        <f t="shared" ref="K67:K72" ca="1" si="51">AX67+AY67</f>
        <v>#VALUE!</v>
      </c>
      <c r="L67" s="332" t="e">
        <f t="shared" ref="L67:L72" ca="1" si="52">K67-K66</f>
        <v>#VALUE!</v>
      </c>
      <c r="M67" s="333" t="str">
        <f ca="1">[2]!YBHIST($I$24,$I67,"LMMOAS","sec")</f>
        <v>E</v>
      </c>
      <c r="N67" s="334" t="str">
        <f ca="1">[2]!YBHIST($I$24,$I66,M$25,"sec","")</f>
        <v>E</v>
      </c>
      <c r="O67" s="335" t="str">
        <f ca="1">[2]!YBHIST("1 Month LIBOR",I67,"Yield","bmk","")</f>
        <v>E</v>
      </c>
      <c r="P67" s="332" t="e">
        <f t="shared" ref="P67:P72" ca="1" si="53">K66-Q67</f>
        <v>#VALUE!</v>
      </c>
      <c r="Q67" s="336" t="str">
        <f ca="1">[2]!YBSCEN($I$24,$J66&amp;"d","Market",O$25,"Swap",$I66,"LMMSkew","","Model",100,0,29,"Gradual","ParShift|N",0,"Annualized ROR",O66,100,"",,,,"Default",,,,"Default",,)</f>
        <v>E</v>
      </c>
      <c r="R67" s="80" t="e">
        <f t="shared" ref="R67:R72" ca="1" si="54">L67+P67</f>
        <v>#VALUE!</v>
      </c>
      <c r="S67" s="83" t="e">
        <f t="shared" ref="S67:S72" ca="1" si="55">R67/K66</f>
        <v>#VALUE!</v>
      </c>
      <c r="T67" s="80" t="e">
        <f ca="1">SUM(R$39:R67)</f>
        <v>#VALUE!</v>
      </c>
      <c r="U67" s="83" t="e">
        <f t="shared" ca="1" si="42"/>
        <v>#VALUE!</v>
      </c>
      <c r="V67" s="84">
        <f ca="1">VLOOKUP($I67, 'Barcap OAD'!$A:$S, $F$24, FALSE)</f>
        <v>-19.3</v>
      </c>
      <c r="W67" s="172" t="e">
        <f t="shared" ca="1" si="37"/>
        <v>#VALUE!</v>
      </c>
      <c r="X67" s="185" t="str">
        <f ca="1">[2]!YBHIST($E67,$I67,X$25,"sec","")</f>
        <v>E</v>
      </c>
      <c r="Y67" s="80" t="e">
        <f t="shared" ref="Y67:Y72" ca="1" si="56">X67-X66</f>
        <v>#VALUE!</v>
      </c>
      <c r="Z67" s="82" t="e">
        <f t="shared" ref="Z67:Z72" ca="1" si="57">X66-AA66</f>
        <v>#VALUE!</v>
      </c>
      <c r="AA67" s="82" t="str">
        <f ca="1">[2]!YBHIST($F67,$I67,X$25,"sec","")</f>
        <v>E</v>
      </c>
      <c r="AB67" s="82" t="e">
        <f t="shared" ref="AB67:AB72" ca="1" si="58">X66-Z67</f>
        <v>#VALUE!</v>
      </c>
      <c r="AC67" s="187" t="e">
        <f t="shared" ref="AC67:AC72" ca="1" si="59">Y67+Z67</f>
        <v>#VALUE!</v>
      </c>
      <c r="AD67" s="189">
        <f ca="1">VLOOKUP($I67, 'Barcap OAD'!$A:$S, $F$26, FALSE)</f>
        <v>6.3730000000000002</v>
      </c>
      <c r="AE67" s="172" t="e">
        <f t="shared" ref="AE67:AE72" ca="1" si="60">X67*AD67/10000</f>
        <v>#VALUE!</v>
      </c>
      <c r="AF67" s="86" t="e">
        <f t="shared" ref="AF67:AF72" ca="1" si="61">W67/AE67</f>
        <v>#VALUE!</v>
      </c>
      <c r="AG67" s="80" t="e">
        <f t="shared" ref="AG67:AG72" ca="1" si="62">-AC67*AF66</f>
        <v>#VALUE!</v>
      </c>
      <c r="AH67" s="83" t="e">
        <f t="shared" ref="AH67:AH72" ca="1" si="63">AG67/K66</f>
        <v>#VALUE!</v>
      </c>
      <c r="AI67" s="80" t="e">
        <f t="shared" ref="AI67:AI72" ca="1" si="64">AL67+AK67</f>
        <v>#VALUE!</v>
      </c>
      <c r="AJ67" s="83" t="e">
        <f t="shared" ref="AJ67:AJ72" ca="1" si="65">AF67-AF66</f>
        <v>#VALUE!</v>
      </c>
      <c r="AK67" s="187" t="e">
        <f t="shared" ref="AK67:AK72" ca="1" si="66">(AJ67*Y67)/2</f>
        <v>#VALUE!</v>
      </c>
      <c r="AL67" s="192" t="e">
        <f t="shared" ref="AL67:AL72" ca="1" si="67">AG67+R67</f>
        <v>#VALUE!</v>
      </c>
      <c r="AM67" s="83" t="e">
        <f t="shared" ref="AM67:AM72" ca="1" si="68">AL67/K66</f>
        <v>#VALUE!</v>
      </c>
      <c r="AN67" s="80" t="e">
        <f ca="1">SUM(AL$41:AL67)</f>
        <v>#VALUE!</v>
      </c>
      <c r="AO67" s="109" t="e">
        <f t="shared" ca="1" si="43"/>
        <v>#VALUE!</v>
      </c>
      <c r="AP67" s="194" t="e">
        <f t="shared" ref="AP67:AP72" ca="1" si="69">(Z67*AF67*-1)+P67</f>
        <v>#VALUE!</v>
      </c>
      <c r="AQ67" s="200" t="e">
        <f t="shared" ref="AQ67:AQ72" ca="1" si="70">AP67/K66</f>
        <v>#VALUE!</v>
      </c>
      <c r="AR67" s="204"/>
      <c r="AS67" s="221"/>
      <c r="AV67" s="67">
        <f t="shared" si="34"/>
        <v>-23</v>
      </c>
      <c r="AX67" s="208" t="str">
        <f ca="1">[2]!YBHIST($I$24,$I67,J$25,"sec","")</f>
        <v>E</v>
      </c>
      <c r="AY67" s="206" t="str">
        <f ca="1">[2]!YBPRICE($I$24,AX67&amp;"d","Market","AccruedInterest","Swap",$I67,"LMMSkew","","Model",100,"")</f>
        <v>E</v>
      </c>
      <c r="BA67" s="211" t="str">
        <f ca="1">[2]!YBHIST($E67,$I67,X$25,"sec","")</f>
        <v>E</v>
      </c>
      <c r="BB67" s="67" t="str">
        <f ca="1">[2]!YBPRICE(E$41,BA67,"Market","AccruedInterest","Swap",$I67,"LMMSkew","","Model",100,"OASEDUR")</f>
        <v>E</v>
      </c>
      <c r="BD67" s="211" t="str">
        <f ca="1">[2]!YBHIST($F67,$I67,X$25,"sec","")</f>
        <v>E</v>
      </c>
      <c r="BE67" s="67" t="str">
        <f ca="1">[2]!YBPRICE(E$41,BD67,"Market","AccruedInterest","Swap",$I67,"LMMSkew","","Model",100,"OASEDUR")</f>
        <v>E</v>
      </c>
      <c r="BI67" s="518" t="e">
        <f t="shared" ca="1" si="44"/>
        <v>#VALUE!</v>
      </c>
      <c r="BJ67" s="518" t="e">
        <f ca="1">PRODUCT($BI$44:BI67)-1</f>
        <v>#VALUE!</v>
      </c>
      <c r="BK67" s="518" t="e">
        <f t="shared" ca="1" si="45"/>
        <v>#VALUE!</v>
      </c>
      <c r="BL67" s="518" t="e">
        <f ca="1">PRODUCT($BK$44:BK67)-1</f>
        <v>#VALUE!</v>
      </c>
    </row>
    <row r="68" spans="1:64" ht="15" customHeight="1">
      <c r="C68" s="222">
        <f t="shared" ca="1" si="49"/>
        <v>41435</v>
      </c>
      <c r="D68" s="70">
        <f t="shared" ref="D68:D73" ca="1" si="71">I68+35</f>
        <v>41460</v>
      </c>
      <c r="E68" s="70" t="str">
        <f t="shared" ref="E68:F72" ca="1" si="72">"FNMA"&amp;TEXT($J$23,"0.0")&amp;"-TBA-"&amp;TEXT(C68,"mmm")</f>
        <v>FNMA3.0-TBA-Jun</v>
      </c>
      <c r="F68" s="70" t="str">
        <f t="shared" ca="1" si="72"/>
        <v>FNMA3.0-TBA-Jul</v>
      </c>
      <c r="G68" s="70" t="str">
        <f t="shared" si="48"/>
        <v>FNMA3.0-TBA-GEN</v>
      </c>
      <c r="H68" s="71"/>
      <c r="I68" s="133">
        <f ca="1">[2]!YBWORKDAY(EDATE(Base_Date, AV68), -1, "USD")</f>
        <v>41425</v>
      </c>
      <c r="J68" s="234" t="str">
        <f t="shared" ca="1" si="50"/>
        <v>E</v>
      </c>
      <c r="K68" s="237" t="e">
        <f t="shared" ca="1" si="51"/>
        <v>#VALUE!</v>
      </c>
      <c r="L68" s="237" t="e">
        <f t="shared" ca="1" si="52"/>
        <v>#VALUE!</v>
      </c>
      <c r="M68" s="238" t="str">
        <f ca="1">[2]!YBHIST($I$24,$I68,"LMMOAS","sec")</f>
        <v>E</v>
      </c>
      <c r="N68" s="239" t="str">
        <f ca="1">[2]!YBHIST($I$24,$I67,M$25,"sec","")</f>
        <v>E</v>
      </c>
      <c r="O68" s="240" t="str">
        <f ca="1">[2]!YBHIST("1 Month LIBOR",I68,"Yield","bmk","")</f>
        <v>E</v>
      </c>
      <c r="P68" s="237" t="e">
        <f t="shared" ca="1" si="53"/>
        <v>#VALUE!</v>
      </c>
      <c r="Q68" s="171" t="str">
        <f ca="1">[2]!YBSCEN($I$24,$J67&amp;"d","Market",O$25,"Swap",$I67,"LMMSkew","","Model",100,0,29,"Gradual","ParShift|N",0,"Annualized ROR",O67,100,"",,,,"Default",,,,"Default",,)</f>
        <v>E</v>
      </c>
      <c r="R68" s="80" t="e">
        <f t="shared" ca="1" si="54"/>
        <v>#VALUE!</v>
      </c>
      <c r="S68" s="83" t="e">
        <f t="shared" ca="1" si="55"/>
        <v>#VALUE!</v>
      </c>
      <c r="T68" s="80" t="e">
        <f ca="1">SUM(R$39:R68)</f>
        <v>#VALUE!</v>
      </c>
      <c r="U68" s="83" t="e">
        <f t="shared" ca="1" si="42"/>
        <v>#VALUE!</v>
      </c>
      <c r="V68" s="84">
        <f ca="1">VLOOKUP($I68, 'Barcap OAD'!$A:$S, $F$24, FALSE)</f>
        <v>-13.3</v>
      </c>
      <c r="W68" s="172" t="e">
        <f t="shared" ref="W68:W73" ca="1" si="73">K68*V68/10000</f>
        <v>#VALUE!</v>
      </c>
      <c r="X68" s="185" t="str">
        <f ca="1">[2]!YBHIST($E68,$I68,X$25,"sec","")</f>
        <v>E</v>
      </c>
      <c r="Y68" s="80" t="e">
        <f t="shared" ca="1" si="56"/>
        <v>#VALUE!</v>
      </c>
      <c r="Z68" s="82" t="e">
        <f t="shared" ca="1" si="57"/>
        <v>#VALUE!</v>
      </c>
      <c r="AA68" s="82" t="str">
        <f ca="1">[2]!YBHIST($F68,$I68,X$25,"sec","")</f>
        <v>E</v>
      </c>
      <c r="AB68" s="82" t="e">
        <f t="shared" ca="1" si="58"/>
        <v>#VALUE!</v>
      </c>
      <c r="AC68" s="187" t="e">
        <f t="shared" ca="1" si="59"/>
        <v>#VALUE!</v>
      </c>
      <c r="AD68" s="189">
        <f ca="1">VLOOKUP($I68, 'Barcap OAD'!$A:$S, $F$26, FALSE)</f>
        <v>7.5830000000000002</v>
      </c>
      <c r="AE68" s="172" t="e">
        <f t="shared" ca="1" si="60"/>
        <v>#VALUE!</v>
      </c>
      <c r="AF68" s="86" t="e">
        <f t="shared" ca="1" si="61"/>
        <v>#VALUE!</v>
      </c>
      <c r="AG68" s="80" t="e">
        <f t="shared" ca="1" si="62"/>
        <v>#VALUE!</v>
      </c>
      <c r="AH68" s="83" t="e">
        <f t="shared" ca="1" si="63"/>
        <v>#VALUE!</v>
      </c>
      <c r="AI68" s="80" t="e">
        <f t="shared" ca="1" si="64"/>
        <v>#VALUE!</v>
      </c>
      <c r="AJ68" s="83" t="e">
        <f t="shared" ca="1" si="65"/>
        <v>#VALUE!</v>
      </c>
      <c r="AK68" s="187" t="e">
        <f t="shared" ca="1" si="66"/>
        <v>#VALUE!</v>
      </c>
      <c r="AL68" s="192" t="e">
        <f t="shared" ca="1" si="67"/>
        <v>#VALUE!</v>
      </c>
      <c r="AM68" s="83" t="e">
        <f t="shared" ca="1" si="68"/>
        <v>#VALUE!</v>
      </c>
      <c r="AN68" s="80" t="e">
        <f ca="1">SUM(AL$41:AL68)</f>
        <v>#VALUE!</v>
      </c>
      <c r="AO68" s="109" t="e">
        <f t="shared" ca="1" si="43"/>
        <v>#VALUE!</v>
      </c>
      <c r="AP68" s="194" t="e">
        <f t="shared" ca="1" si="69"/>
        <v>#VALUE!</v>
      </c>
      <c r="AQ68" s="200" t="e">
        <f t="shared" ca="1" si="70"/>
        <v>#VALUE!</v>
      </c>
      <c r="AR68" s="204"/>
      <c r="AS68" s="221"/>
      <c r="AV68" s="67">
        <f t="shared" si="34"/>
        <v>-22</v>
      </c>
      <c r="AX68" s="208" t="str">
        <f ca="1">[2]!YBHIST($I$24,$I68,J$25,"sec","")</f>
        <v>E</v>
      </c>
      <c r="AY68" s="206" t="str">
        <f ca="1">[2]!YBPRICE($I$24,AX68&amp;"d","Market","AccruedInterest","Swap",$I68,"LMMSkew","","Model",100,"")</f>
        <v>E</v>
      </c>
      <c r="BA68" s="211" t="str">
        <f ca="1">[2]!YBHIST($E68,$I68,X$25,"sec","")</f>
        <v>E</v>
      </c>
      <c r="BB68" s="67" t="str">
        <f ca="1">[2]!YBPRICE(E$41,BA68,"Market","AccruedInterest","Swap",$I68,"LMMSkew","","Model",100,"OASEDUR")</f>
        <v>E</v>
      </c>
      <c r="BD68" s="211" t="str">
        <f ca="1">[2]!YBHIST($F68,$I68,X$25,"sec","")</f>
        <v>E</v>
      </c>
      <c r="BE68" s="67" t="str">
        <f ca="1">[2]!YBPRICE(E$41,BD68,"Market","AccruedInterest","Swap",$I68,"LMMSkew","","Model",100,"OASEDUR")</f>
        <v>E</v>
      </c>
      <c r="BI68" s="518" t="e">
        <f t="shared" ca="1" si="44"/>
        <v>#VALUE!</v>
      </c>
      <c r="BJ68" s="518" t="e">
        <f ca="1">PRODUCT($BI$44:BI68)-1</f>
        <v>#VALUE!</v>
      </c>
      <c r="BK68" s="518" t="e">
        <f t="shared" ca="1" si="45"/>
        <v>#VALUE!</v>
      </c>
      <c r="BL68" s="518" t="e">
        <f ca="1">PRODUCT($BK$44:BK68)-1</f>
        <v>#VALUE!</v>
      </c>
    </row>
    <row r="69" spans="1:64" ht="15" customHeight="1">
      <c r="C69" s="222">
        <f t="shared" ca="1" si="49"/>
        <v>41463</v>
      </c>
      <c r="D69" s="70">
        <f t="shared" ca="1" si="71"/>
        <v>41488</v>
      </c>
      <c r="E69" s="70" t="str">
        <f t="shared" ca="1" si="72"/>
        <v>FNMA3.0-TBA-Jul</v>
      </c>
      <c r="F69" s="70" t="str">
        <f t="shared" ca="1" si="72"/>
        <v>FNMA3.0-TBA-Aug</v>
      </c>
      <c r="G69" s="70" t="str">
        <f t="shared" si="48"/>
        <v>FNMA3.0-TBA-GEN</v>
      </c>
      <c r="H69" s="71"/>
      <c r="I69" s="133">
        <f ca="1">[2]!YBWORKDAY(EDATE(Base_Date, AV69), -1, "USD")</f>
        <v>41453</v>
      </c>
      <c r="J69" s="217" t="str">
        <f t="shared" ca="1" si="50"/>
        <v>E</v>
      </c>
      <c r="K69" s="80" t="e">
        <f t="shared" ca="1" si="51"/>
        <v>#VALUE!</v>
      </c>
      <c r="L69" s="80" t="e">
        <f t="shared" ca="1" si="52"/>
        <v>#VALUE!</v>
      </c>
      <c r="M69" s="81" t="str">
        <f ca="1">[2]!YBHIST($I$24,$I69,"LMMOAS","sec")</f>
        <v>E</v>
      </c>
      <c r="N69" s="73" t="str">
        <f ca="1">[2]!YBHIST($I$24,$I68,M$25,"sec","")</f>
        <v>E</v>
      </c>
      <c r="O69" s="170" t="str">
        <f ca="1">[2]!YBHIST("1 Month LIBOR",I69,"Yield","bmk","")</f>
        <v>E</v>
      </c>
      <c r="P69" s="80" t="e">
        <f t="shared" ca="1" si="53"/>
        <v>#VALUE!</v>
      </c>
      <c r="Q69" s="82" t="str">
        <f ca="1">[2]!YBSCEN($I$24,$J68&amp;"d","Market",O$25,"Swap",$I68,"LMMSkew","","Model",100,0,29,"Gradual","ParShift|N",0,"Annualized ROR",O68,100,"",,,,"Default",,,,"Default",,)</f>
        <v>E</v>
      </c>
      <c r="R69" s="80" t="e">
        <f t="shared" ca="1" si="54"/>
        <v>#VALUE!</v>
      </c>
      <c r="S69" s="83" t="e">
        <f t="shared" ca="1" si="55"/>
        <v>#VALUE!</v>
      </c>
      <c r="T69" s="80" t="e">
        <f ca="1">SUM(R$39:R69)</f>
        <v>#VALUE!</v>
      </c>
      <c r="U69" s="83" t="e">
        <f t="shared" ca="1" si="42"/>
        <v>#VALUE!</v>
      </c>
      <c r="V69" s="84">
        <f ca="1">VLOOKUP($I69, 'Barcap OAD'!$A:$S, $F$24, FALSE)</f>
        <v>-8.8000000000000007</v>
      </c>
      <c r="W69" s="172" t="e">
        <f t="shared" ca="1" si="73"/>
        <v>#VALUE!</v>
      </c>
      <c r="X69" s="185" t="str">
        <f ca="1">[2]!YBHIST($E69,$I69,X$25,"sec","")</f>
        <v>E</v>
      </c>
      <c r="Y69" s="80" t="e">
        <f t="shared" ca="1" si="56"/>
        <v>#VALUE!</v>
      </c>
      <c r="Z69" s="82" t="e">
        <f t="shared" ca="1" si="57"/>
        <v>#VALUE!</v>
      </c>
      <c r="AA69" s="82" t="str">
        <f ca="1">[2]!YBHIST($F69,$I69,X$25,"sec","")</f>
        <v>E</v>
      </c>
      <c r="AB69" s="82" t="e">
        <f t="shared" ca="1" si="58"/>
        <v>#VALUE!</v>
      </c>
      <c r="AC69" s="187" t="e">
        <f t="shared" ca="1" si="59"/>
        <v>#VALUE!</v>
      </c>
      <c r="AD69" s="189">
        <f ca="1">VLOOKUP($I69, 'Barcap OAD'!$A:$S, $F$26, FALSE)</f>
        <v>7.9279999999999999</v>
      </c>
      <c r="AE69" s="172" t="e">
        <f t="shared" ca="1" si="60"/>
        <v>#VALUE!</v>
      </c>
      <c r="AF69" s="86" t="e">
        <f t="shared" ca="1" si="61"/>
        <v>#VALUE!</v>
      </c>
      <c r="AG69" s="80" t="e">
        <f t="shared" ca="1" si="62"/>
        <v>#VALUE!</v>
      </c>
      <c r="AH69" s="83" t="e">
        <f t="shared" ca="1" si="63"/>
        <v>#VALUE!</v>
      </c>
      <c r="AI69" s="80" t="e">
        <f t="shared" ca="1" si="64"/>
        <v>#VALUE!</v>
      </c>
      <c r="AJ69" s="83" t="e">
        <f t="shared" ca="1" si="65"/>
        <v>#VALUE!</v>
      </c>
      <c r="AK69" s="187" t="e">
        <f t="shared" ca="1" si="66"/>
        <v>#VALUE!</v>
      </c>
      <c r="AL69" s="192" t="e">
        <f t="shared" ca="1" si="67"/>
        <v>#VALUE!</v>
      </c>
      <c r="AM69" s="83" t="e">
        <f t="shared" ca="1" si="68"/>
        <v>#VALUE!</v>
      </c>
      <c r="AN69" s="80" t="e">
        <f ca="1">SUM(AL$41:AL69)</f>
        <v>#VALUE!</v>
      </c>
      <c r="AO69" s="109" t="e">
        <f t="shared" ca="1" si="43"/>
        <v>#VALUE!</v>
      </c>
      <c r="AP69" s="194" t="e">
        <f t="shared" ca="1" si="69"/>
        <v>#VALUE!</v>
      </c>
      <c r="AQ69" s="200" t="e">
        <f t="shared" ca="1" si="70"/>
        <v>#VALUE!</v>
      </c>
      <c r="AR69" s="204"/>
      <c r="AS69" s="221"/>
      <c r="AV69" s="67">
        <f t="shared" si="34"/>
        <v>-21</v>
      </c>
      <c r="AX69" s="208" t="str">
        <f ca="1">[2]!YBHIST($I$24,$I69,J$25,"sec","")</f>
        <v>E</v>
      </c>
      <c r="AY69" s="206" t="str">
        <f ca="1">[2]!YBPRICE($I$24,AX69&amp;"d","Market","AccruedInterest","Swap",$I69,"LMMSkew","","Model",100,"")</f>
        <v>E</v>
      </c>
      <c r="BA69" s="211" t="str">
        <f ca="1">[2]!YBHIST($E69,$I69,X$25,"sec","")</f>
        <v>E</v>
      </c>
      <c r="BB69" s="67" t="str">
        <f ca="1">[2]!YBPRICE(E$41,BA69,"Market","AccruedInterest","Swap",$I69,"LMMSkew","","Model",100,"OASEDUR")</f>
        <v>E</v>
      </c>
      <c r="BD69" s="211" t="str">
        <f ca="1">[2]!YBHIST($F69,$I69,X$25,"sec","")</f>
        <v>E</v>
      </c>
      <c r="BE69" s="67" t="str">
        <f ca="1">[2]!YBPRICE(E$41,BD69,"Market","AccruedInterest","Swap",$I69,"LMMSkew","","Model",100,"OASEDUR")</f>
        <v>E</v>
      </c>
      <c r="BI69" s="518" t="e">
        <f t="shared" ca="1" si="44"/>
        <v>#VALUE!</v>
      </c>
      <c r="BJ69" s="518" t="e">
        <f ca="1">PRODUCT($BI$44:BI69)-1</f>
        <v>#VALUE!</v>
      </c>
      <c r="BK69" s="518" t="e">
        <f t="shared" ca="1" si="45"/>
        <v>#VALUE!</v>
      </c>
      <c r="BL69" s="518" t="e">
        <f ca="1">PRODUCT($BK$44:BK69)-1</f>
        <v>#VALUE!</v>
      </c>
    </row>
    <row r="70" spans="1:64" ht="15">
      <c r="A70" s="90"/>
      <c r="C70" s="222">
        <f t="shared" ca="1" si="49"/>
        <v>41496</v>
      </c>
      <c r="D70" s="70">
        <f t="shared" ca="1" si="71"/>
        <v>41521</v>
      </c>
      <c r="E70" s="70" t="str">
        <f t="shared" ca="1" si="72"/>
        <v>FNMA3.0-TBA-Aug</v>
      </c>
      <c r="F70" s="70" t="str">
        <f t="shared" ca="1" si="72"/>
        <v>FNMA3.0-TBA-Sep</v>
      </c>
      <c r="G70" s="70" t="str">
        <f t="shared" si="48"/>
        <v>FNMA3.0-TBA-GEN</v>
      </c>
      <c r="H70" s="71"/>
      <c r="I70" s="133">
        <f ca="1">[2]!YBWORKDAY(EDATE(Base_Date, AV70), -1, "USD")</f>
        <v>41486</v>
      </c>
      <c r="J70" s="217" t="str">
        <f t="shared" ca="1" si="50"/>
        <v>E</v>
      </c>
      <c r="K70" s="80" t="e">
        <f t="shared" ca="1" si="51"/>
        <v>#VALUE!</v>
      </c>
      <c r="L70" s="80" t="e">
        <f t="shared" ca="1" si="52"/>
        <v>#VALUE!</v>
      </c>
      <c r="M70" s="81" t="str">
        <f ca="1">[2]!YBHIST($I$24,$I70,"LMMOAS","sec")</f>
        <v>E</v>
      </c>
      <c r="N70" s="73" t="str">
        <f ca="1">[2]!YBHIST($I$24,$I69,M$25,"sec","")</f>
        <v>E</v>
      </c>
      <c r="O70" s="170" t="str">
        <f ca="1">[2]!YBHIST("1 Month LIBOR",I70,"Yield","bmk","")</f>
        <v>E</v>
      </c>
      <c r="P70" s="80" t="e">
        <f t="shared" ca="1" si="53"/>
        <v>#VALUE!</v>
      </c>
      <c r="Q70" s="82" t="str">
        <f ca="1">[2]!YBSCEN($I$24,$J69&amp;"d","Market",O$25,"Swap",$I69,"LMMSkew","","Model",100,0,29,"Gradual","ParShift|N",0,"Annualized ROR",O69,100,"",,,,"Default",,,,"Default",,)</f>
        <v>E</v>
      </c>
      <c r="R70" s="80" t="e">
        <f t="shared" ca="1" si="54"/>
        <v>#VALUE!</v>
      </c>
      <c r="S70" s="83" t="e">
        <f t="shared" ca="1" si="55"/>
        <v>#VALUE!</v>
      </c>
      <c r="T70" s="80" t="e">
        <f ca="1">SUM(R$39:R70)</f>
        <v>#VALUE!</v>
      </c>
      <c r="U70" s="83" t="e">
        <f t="shared" ca="1" si="42"/>
        <v>#VALUE!</v>
      </c>
      <c r="V70" s="84">
        <f ca="1">VLOOKUP($I70, 'Barcap OAD'!$A:$S, $F$24, FALSE)</f>
        <v>-7.2</v>
      </c>
      <c r="W70" s="172" t="e">
        <f t="shared" ca="1" si="73"/>
        <v>#VALUE!</v>
      </c>
      <c r="X70" s="185" t="str">
        <f ca="1">[2]!YBHIST($E70,$I70,X$25,"sec","")</f>
        <v>E</v>
      </c>
      <c r="Y70" s="80" t="e">
        <f t="shared" ca="1" si="56"/>
        <v>#VALUE!</v>
      </c>
      <c r="Z70" s="82" t="e">
        <f t="shared" ca="1" si="57"/>
        <v>#VALUE!</v>
      </c>
      <c r="AA70" s="82" t="str">
        <f ca="1">[2]!YBHIST($F70,$I70,X$25,"sec","")</f>
        <v>E</v>
      </c>
      <c r="AB70" s="82" t="e">
        <f t="shared" ca="1" si="58"/>
        <v>#VALUE!</v>
      </c>
      <c r="AC70" s="187" t="e">
        <f t="shared" ca="1" si="59"/>
        <v>#VALUE!</v>
      </c>
      <c r="AD70" s="189">
        <f ca="1">VLOOKUP($I70, 'Barcap OAD'!$A:$S, $F$26, FALSE)</f>
        <v>8.0239999999999991</v>
      </c>
      <c r="AE70" s="172" t="e">
        <f t="shared" ca="1" si="60"/>
        <v>#VALUE!</v>
      </c>
      <c r="AF70" s="86" t="e">
        <f t="shared" ca="1" si="61"/>
        <v>#VALUE!</v>
      </c>
      <c r="AG70" s="80" t="e">
        <f t="shared" ca="1" si="62"/>
        <v>#VALUE!</v>
      </c>
      <c r="AH70" s="83" t="e">
        <f t="shared" ca="1" si="63"/>
        <v>#VALUE!</v>
      </c>
      <c r="AI70" s="80" t="e">
        <f t="shared" ca="1" si="64"/>
        <v>#VALUE!</v>
      </c>
      <c r="AJ70" s="83" t="e">
        <f t="shared" ca="1" si="65"/>
        <v>#VALUE!</v>
      </c>
      <c r="AK70" s="187" t="e">
        <f t="shared" ca="1" si="66"/>
        <v>#VALUE!</v>
      </c>
      <c r="AL70" s="192" t="e">
        <f t="shared" ca="1" si="67"/>
        <v>#VALUE!</v>
      </c>
      <c r="AM70" s="83" t="e">
        <f t="shared" ca="1" si="68"/>
        <v>#VALUE!</v>
      </c>
      <c r="AN70" s="80" t="e">
        <f ca="1">SUM(AL$41:AL70)</f>
        <v>#VALUE!</v>
      </c>
      <c r="AO70" s="109" t="e">
        <f t="shared" ca="1" si="43"/>
        <v>#VALUE!</v>
      </c>
      <c r="AP70" s="194" t="e">
        <f t="shared" ca="1" si="69"/>
        <v>#VALUE!</v>
      </c>
      <c r="AQ70" s="200" t="e">
        <f t="shared" ca="1" si="70"/>
        <v>#VALUE!</v>
      </c>
      <c r="AV70" s="67">
        <f t="shared" si="34"/>
        <v>-20</v>
      </c>
      <c r="AX70" s="208" t="str">
        <f ca="1">[2]!YBHIST($I$24,$I70,J$25,"sec","")</f>
        <v>E</v>
      </c>
      <c r="AY70" s="206" t="str">
        <f ca="1">[2]!YBPRICE($I$24,AX70&amp;"d","Market","AccruedInterest","Swap",$I70,"LMMSkew","","Model",100,"")</f>
        <v>E</v>
      </c>
      <c r="BA70" s="211" t="str">
        <f ca="1">[2]!YBHIST($E70,$I70,X$25,"sec","")</f>
        <v>E</v>
      </c>
      <c r="BB70" s="67" t="str">
        <f ca="1">[2]!YBPRICE(E$41,BA70,"Market","AccruedInterest","Swap",$I70,"LMMSkew","","Model",100,"OASEDUR")</f>
        <v>E</v>
      </c>
      <c r="BD70" s="211" t="str">
        <f ca="1">[2]!YBHIST($F70,$I70,X$25,"sec","")</f>
        <v>E</v>
      </c>
      <c r="BE70" s="67" t="str">
        <f ca="1">[2]!YBPRICE(E$41,BD70,"Market","AccruedInterest","Swap",$I70,"LMMSkew","","Model",100,"OASEDUR")</f>
        <v>E</v>
      </c>
      <c r="BI70" s="518" t="e">
        <f t="shared" ca="1" si="44"/>
        <v>#VALUE!</v>
      </c>
      <c r="BJ70" s="518" t="e">
        <f ca="1">PRODUCT($BI$44:BI70)-1</f>
        <v>#VALUE!</v>
      </c>
      <c r="BK70" s="518" t="e">
        <f t="shared" ca="1" si="45"/>
        <v>#VALUE!</v>
      </c>
      <c r="BL70" s="518" t="e">
        <f ca="1">PRODUCT($BK$44:BK70)-1</f>
        <v>#VALUE!</v>
      </c>
    </row>
    <row r="71" spans="1:64" ht="15">
      <c r="A71" s="90"/>
      <c r="C71" s="222">
        <f t="shared" ca="1" si="49"/>
        <v>41526</v>
      </c>
      <c r="D71" s="70">
        <f t="shared" ca="1" si="71"/>
        <v>41551</v>
      </c>
      <c r="E71" s="70" t="str">
        <f t="shared" ca="1" si="72"/>
        <v>FNMA3.0-TBA-Sep</v>
      </c>
      <c r="F71" s="70" t="str">
        <f t="shared" ca="1" si="72"/>
        <v>FNMA3.0-TBA-Oct</v>
      </c>
      <c r="G71" s="70" t="str">
        <f t="shared" si="48"/>
        <v>FNMA3.0-TBA-GEN</v>
      </c>
      <c r="H71" s="71"/>
      <c r="I71" s="133">
        <f ca="1">[2]!YBWORKDAY(EDATE(Base_Date, AV71), -1, "USD")</f>
        <v>41516</v>
      </c>
      <c r="J71" s="331" t="str">
        <f t="shared" ca="1" si="50"/>
        <v>E</v>
      </c>
      <c r="K71" s="332" t="e">
        <f t="shared" ca="1" si="51"/>
        <v>#VALUE!</v>
      </c>
      <c r="L71" s="332" t="e">
        <f t="shared" ca="1" si="52"/>
        <v>#VALUE!</v>
      </c>
      <c r="M71" s="333" t="str">
        <f ca="1">[2]!YBHIST($I$24,$I71,"LMMOAS","sec")</f>
        <v>E</v>
      </c>
      <c r="N71" s="334" t="str">
        <f ca="1">[2]!YBHIST($I$24,$I70,M$25,"sec","")</f>
        <v>E</v>
      </c>
      <c r="O71" s="335" t="str">
        <f ca="1">[2]!YBHIST("1 Month LIBOR",I71,"Yield","bmk","")</f>
        <v>E</v>
      </c>
      <c r="P71" s="332" t="e">
        <f t="shared" ca="1" si="53"/>
        <v>#VALUE!</v>
      </c>
      <c r="Q71" s="336" t="str">
        <f ca="1">[2]!YBSCEN($I$24,$J70&amp;"d","Market",O$25,"Swap",$I70,"LMMSkew","","Model",100,0,29,"Gradual","ParShift|N",0,"Annualized ROR",O70,100,"",,,,"Default",,,,"Default",,)</f>
        <v>E</v>
      </c>
      <c r="R71" s="332" t="e">
        <f t="shared" ca="1" si="54"/>
        <v>#VALUE!</v>
      </c>
      <c r="S71" s="337" t="e">
        <f t="shared" ca="1" si="55"/>
        <v>#VALUE!</v>
      </c>
      <c r="T71" s="332" t="e">
        <f ca="1">SUM(R$39:R71)</f>
        <v>#VALUE!</v>
      </c>
      <c r="U71" s="337" t="e">
        <f t="shared" ca="1" si="42"/>
        <v>#VALUE!</v>
      </c>
      <c r="V71" s="338">
        <f ca="1">VLOOKUP($I71, 'Barcap OAD'!$A:$S, $F$24, FALSE)</f>
        <v>-6.5</v>
      </c>
      <c r="W71" s="339" t="e">
        <f t="shared" ca="1" si="73"/>
        <v>#VALUE!</v>
      </c>
      <c r="X71" s="340" t="str">
        <f ca="1">[2]!YBHIST($E71,$I71,X$25,"sec","")</f>
        <v>E</v>
      </c>
      <c r="Y71" s="332" t="e">
        <f t="shared" ca="1" si="56"/>
        <v>#VALUE!</v>
      </c>
      <c r="Z71" s="336" t="e">
        <f t="shared" ca="1" si="57"/>
        <v>#VALUE!</v>
      </c>
      <c r="AA71" s="336" t="str">
        <f ca="1">[2]!YBHIST($F71,$I71,X$25,"sec","")</f>
        <v>E</v>
      </c>
      <c r="AB71" s="336" t="e">
        <f t="shared" ca="1" si="58"/>
        <v>#VALUE!</v>
      </c>
      <c r="AC71" s="341" t="e">
        <f t="shared" ca="1" si="59"/>
        <v>#VALUE!</v>
      </c>
      <c r="AD71" s="342">
        <f ca="1">VLOOKUP($I71, 'Barcap OAD'!$A:$S, $F$26, FALSE)</f>
        <v>8.0820000000000007</v>
      </c>
      <c r="AE71" s="339" t="e">
        <f t="shared" ca="1" si="60"/>
        <v>#VALUE!</v>
      </c>
      <c r="AF71" s="343" t="e">
        <f t="shared" ca="1" si="61"/>
        <v>#VALUE!</v>
      </c>
      <c r="AG71" s="332" t="e">
        <f t="shared" ca="1" si="62"/>
        <v>#VALUE!</v>
      </c>
      <c r="AH71" s="337" t="e">
        <f t="shared" ca="1" si="63"/>
        <v>#VALUE!</v>
      </c>
      <c r="AI71" s="332" t="e">
        <f t="shared" ca="1" si="64"/>
        <v>#VALUE!</v>
      </c>
      <c r="AJ71" s="337" t="e">
        <f t="shared" ca="1" si="65"/>
        <v>#VALUE!</v>
      </c>
      <c r="AK71" s="341" t="e">
        <f t="shared" ca="1" si="66"/>
        <v>#VALUE!</v>
      </c>
      <c r="AL71" s="344" t="e">
        <f t="shared" ca="1" si="67"/>
        <v>#VALUE!</v>
      </c>
      <c r="AM71" s="337" t="e">
        <f t="shared" ca="1" si="68"/>
        <v>#VALUE!</v>
      </c>
      <c r="AN71" s="332" t="e">
        <f ca="1">SUM(AL$41:AL71)</f>
        <v>#VALUE!</v>
      </c>
      <c r="AO71" s="345" t="e">
        <f t="shared" ca="1" si="43"/>
        <v>#VALUE!</v>
      </c>
      <c r="AP71" s="346" t="e">
        <f t="shared" ca="1" si="69"/>
        <v>#VALUE!</v>
      </c>
      <c r="AQ71" s="347" t="e">
        <f t="shared" ca="1" si="70"/>
        <v>#VALUE!</v>
      </c>
      <c r="AV71" s="67">
        <f t="shared" si="34"/>
        <v>-19</v>
      </c>
      <c r="AX71" s="208" t="str">
        <f ca="1">[2]!YBHIST($I$24,$I71,J$25,"sec","")</f>
        <v>E</v>
      </c>
      <c r="AY71" s="206" t="str">
        <f ca="1">[2]!YBPRICE($I$24,AX71&amp;"d","Market","AccruedInterest","Swap",$I71,"LMMSkew","","Model",100,"")</f>
        <v>E</v>
      </c>
      <c r="BA71" s="211" t="str">
        <f ca="1">[2]!YBHIST($E71,$I71,X$25,"sec","")</f>
        <v>E</v>
      </c>
      <c r="BB71" s="67" t="str">
        <f ca="1">[2]!YBPRICE(E$41,BA71,"Market","AccruedInterest","Swap",$I71,"LMMSkew","","Model",100,"OASEDUR")</f>
        <v>E</v>
      </c>
      <c r="BD71" s="211" t="str">
        <f ca="1">[2]!YBHIST($F71,$I71,X$25,"sec","")</f>
        <v>E</v>
      </c>
      <c r="BE71" s="67" t="str">
        <f ca="1">[2]!YBPRICE(E$41,BD71,"Market","AccruedInterest","Swap",$I71,"LMMSkew","","Model",100,"OASEDUR")</f>
        <v>E</v>
      </c>
      <c r="BI71" s="518" t="e">
        <f t="shared" ca="1" si="44"/>
        <v>#VALUE!</v>
      </c>
      <c r="BJ71" s="518" t="e">
        <f ca="1">PRODUCT($BI$44:BI71)-1</f>
        <v>#VALUE!</v>
      </c>
      <c r="BK71" s="518" t="e">
        <f t="shared" ca="1" si="45"/>
        <v>#VALUE!</v>
      </c>
      <c r="BL71" s="518" t="e">
        <f ca="1">PRODUCT($BK$44:BK71)-1</f>
        <v>#VALUE!</v>
      </c>
    </row>
    <row r="72" spans="1:64" ht="15">
      <c r="A72" s="90"/>
      <c r="C72" s="222">
        <f t="shared" ref="C72:C77" ca="1" si="74">I72+10</f>
        <v>41557</v>
      </c>
      <c r="D72" s="70">
        <f t="shared" ca="1" si="71"/>
        <v>41582</v>
      </c>
      <c r="E72" s="70" t="str">
        <f t="shared" ca="1" si="72"/>
        <v>FNMA3.0-TBA-Oct</v>
      </c>
      <c r="F72" s="70" t="str">
        <f t="shared" ca="1" si="72"/>
        <v>FNMA3.0-TBA-Nov</v>
      </c>
      <c r="G72" s="70" t="str">
        <f t="shared" si="48"/>
        <v>FNMA3.0-TBA-GEN</v>
      </c>
      <c r="H72" s="71"/>
      <c r="I72" s="133">
        <f ca="1">[2]!YBWORKDAY(EDATE(Base_Date, AV72), -1, "USD")</f>
        <v>41547</v>
      </c>
      <c r="J72" s="217" t="str">
        <f t="shared" ca="1" si="50"/>
        <v>E</v>
      </c>
      <c r="K72" s="80" t="e">
        <f t="shared" ca="1" si="51"/>
        <v>#VALUE!</v>
      </c>
      <c r="L72" s="80" t="e">
        <f t="shared" ca="1" si="52"/>
        <v>#VALUE!</v>
      </c>
      <c r="M72" s="81" t="str">
        <f ca="1">[2]!YBHIST($I$24,$I72,"LMMOAS","sec")</f>
        <v>E</v>
      </c>
      <c r="N72" s="73" t="str">
        <f ca="1">[2]!YBHIST($I$24,$I71,M$25,"sec","")</f>
        <v>E</v>
      </c>
      <c r="O72" s="170" t="str">
        <f ca="1">[2]!YBHIST("1 Month LIBOR",I72,"Yield","bmk","")</f>
        <v>E</v>
      </c>
      <c r="P72" s="80" t="e">
        <f t="shared" ca="1" si="53"/>
        <v>#VALUE!</v>
      </c>
      <c r="Q72" s="82" t="str">
        <f ca="1">[2]!YBSCEN($I$24,$J71&amp;"d","Market",O$25,"Swap",$I71,"LMMSkew","","Model",100,0,29,"Gradual","ParShift|N",0,"Annualized ROR",O71,100,"",,,,"Default",,,,"Default",,)</f>
        <v>E</v>
      </c>
      <c r="R72" s="80" t="e">
        <f t="shared" ca="1" si="54"/>
        <v>#VALUE!</v>
      </c>
      <c r="S72" s="83" t="e">
        <f t="shared" ca="1" si="55"/>
        <v>#VALUE!</v>
      </c>
      <c r="T72" s="80" t="e">
        <f ca="1">SUM(R$39:R72)</f>
        <v>#VALUE!</v>
      </c>
      <c r="U72" s="83" t="e">
        <f t="shared" ca="1" si="42"/>
        <v>#VALUE!</v>
      </c>
      <c r="V72" s="84">
        <f ca="1">VLOOKUP($I72, 'Barcap OAD'!$A:$S, $F$24, FALSE)</f>
        <v>-8.4</v>
      </c>
      <c r="W72" s="172" t="e">
        <f t="shared" ca="1" si="73"/>
        <v>#VALUE!</v>
      </c>
      <c r="X72" s="185" t="str">
        <f ca="1">[2]!YBHIST($E72,$I72,X$25,"sec","")</f>
        <v>E</v>
      </c>
      <c r="Y72" s="80" t="e">
        <f t="shared" ca="1" si="56"/>
        <v>#VALUE!</v>
      </c>
      <c r="Z72" s="82" t="e">
        <f t="shared" ca="1" si="57"/>
        <v>#VALUE!</v>
      </c>
      <c r="AA72" s="82" t="str">
        <f ca="1">[2]!YBHIST($F72,$I72,X$25,"sec","")</f>
        <v>E</v>
      </c>
      <c r="AB72" s="82" t="e">
        <f t="shared" ca="1" si="58"/>
        <v>#VALUE!</v>
      </c>
      <c r="AC72" s="187" t="e">
        <f t="shared" ca="1" si="59"/>
        <v>#VALUE!</v>
      </c>
      <c r="AD72" s="189">
        <f ca="1">VLOOKUP($I72, 'Barcap OAD'!$A:$S, $F$26, FALSE)</f>
        <v>7.9720000000000004</v>
      </c>
      <c r="AE72" s="172" t="e">
        <f t="shared" ca="1" si="60"/>
        <v>#VALUE!</v>
      </c>
      <c r="AF72" s="86" t="e">
        <f t="shared" ca="1" si="61"/>
        <v>#VALUE!</v>
      </c>
      <c r="AG72" s="80" t="e">
        <f t="shared" ca="1" si="62"/>
        <v>#VALUE!</v>
      </c>
      <c r="AH72" s="83" t="e">
        <f t="shared" ca="1" si="63"/>
        <v>#VALUE!</v>
      </c>
      <c r="AI72" s="80" t="e">
        <f t="shared" ca="1" si="64"/>
        <v>#VALUE!</v>
      </c>
      <c r="AJ72" s="83" t="e">
        <f t="shared" ca="1" si="65"/>
        <v>#VALUE!</v>
      </c>
      <c r="AK72" s="187" t="e">
        <f t="shared" ca="1" si="66"/>
        <v>#VALUE!</v>
      </c>
      <c r="AL72" s="192" t="e">
        <f t="shared" ca="1" si="67"/>
        <v>#VALUE!</v>
      </c>
      <c r="AM72" s="83" t="e">
        <f t="shared" ca="1" si="68"/>
        <v>#VALUE!</v>
      </c>
      <c r="AN72" s="80" t="e">
        <f ca="1">SUM(AL$41:AL72)</f>
        <v>#VALUE!</v>
      </c>
      <c r="AO72" s="109" t="e">
        <f t="shared" ca="1" si="43"/>
        <v>#VALUE!</v>
      </c>
      <c r="AP72" s="194" t="e">
        <f t="shared" ca="1" si="69"/>
        <v>#VALUE!</v>
      </c>
      <c r="AQ72" s="200" t="e">
        <f t="shared" ca="1" si="70"/>
        <v>#VALUE!</v>
      </c>
      <c r="AV72" s="67">
        <f t="shared" si="34"/>
        <v>-18</v>
      </c>
      <c r="AX72" s="208" t="str">
        <f ca="1">[2]!YBHIST($I$24,$I72,J$25,"sec","")</f>
        <v>E</v>
      </c>
      <c r="AY72" s="206" t="str">
        <f ca="1">[2]!YBPRICE($I$24,AX72&amp;"d","Market","AccruedInterest","Swap",$I72,"LMMSkew","","Model",100,"")</f>
        <v>E</v>
      </c>
      <c r="BA72" s="211" t="str">
        <f ca="1">[2]!YBHIST($E72,$I72,X$25,"sec","")</f>
        <v>E</v>
      </c>
      <c r="BB72" s="67" t="str">
        <f ca="1">[2]!YBPRICE(E$41,BA72,"Market","AccruedInterest","Swap",$I72,"LMMSkew","","Model",100,"OASEDUR")</f>
        <v>E</v>
      </c>
      <c r="BD72" s="211" t="str">
        <f ca="1">[2]!YBHIST($F72,$I72,X$25,"sec","")</f>
        <v>E</v>
      </c>
      <c r="BE72" s="67" t="str">
        <f ca="1">[2]!YBPRICE(E$41,BD72,"Market","AccruedInterest","Swap",$I72,"LMMSkew","","Model",100,"OASEDUR")</f>
        <v>E</v>
      </c>
      <c r="BI72" s="518" t="e">
        <f t="shared" ca="1" si="44"/>
        <v>#VALUE!</v>
      </c>
      <c r="BJ72" s="518" t="e">
        <f ca="1">PRODUCT($BI$44:BI72)-1</f>
        <v>#VALUE!</v>
      </c>
      <c r="BK72" s="518" t="e">
        <f t="shared" ca="1" si="45"/>
        <v>#VALUE!</v>
      </c>
      <c r="BL72" s="518" t="e">
        <f ca="1">PRODUCT($BK$44:BK72)-1</f>
        <v>#VALUE!</v>
      </c>
    </row>
    <row r="73" spans="1:64" ht="15">
      <c r="A73" s="90"/>
      <c r="C73" s="222">
        <f t="shared" ca="1" si="74"/>
        <v>41588</v>
      </c>
      <c r="D73" s="70">
        <f t="shared" ca="1" si="71"/>
        <v>41613</v>
      </c>
      <c r="E73" s="70" t="str">
        <f t="shared" ref="E73" ca="1" si="75">"FNMA"&amp;TEXT($J$23,"0.0")&amp;"-TBA-"&amp;TEXT(C73,"mmm")</f>
        <v>FNMA3.0-TBA-Nov</v>
      </c>
      <c r="F73" s="70" t="str">
        <f t="shared" ref="F73" ca="1" si="76">"FNMA"&amp;TEXT($J$23,"0.0")&amp;"-TBA-"&amp;TEXT(D73,"mmm")</f>
        <v>FNMA3.0-TBA-Dec</v>
      </c>
      <c r="G73" s="70" t="str">
        <f t="shared" si="48"/>
        <v>FNMA3.0-TBA-GEN</v>
      </c>
      <c r="H73" s="71"/>
      <c r="I73" s="133">
        <f ca="1">[2]!YBWORKDAY(EDATE(Base_Date, AV73), -1, "USD")</f>
        <v>41578</v>
      </c>
      <c r="J73" s="501" t="str">
        <f t="shared" ref="J73" ca="1" si="77">AX73</f>
        <v>E</v>
      </c>
      <c r="K73" s="502" t="e">
        <f t="shared" ref="K73" ca="1" si="78">AX73+AY73</f>
        <v>#VALUE!</v>
      </c>
      <c r="L73" s="502" t="e">
        <f t="shared" ref="L73" ca="1" si="79">K73-K72</f>
        <v>#VALUE!</v>
      </c>
      <c r="M73" s="503" t="str">
        <f ca="1">[2]!YBHIST($I$24,$I73,"LMMOAS","sec")</f>
        <v>E</v>
      </c>
      <c r="N73" s="504" t="str">
        <f ca="1">[2]!YBHIST($I$24,$I72,M$25,"sec","")</f>
        <v>E</v>
      </c>
      <c r="O73" s="505" t="str">
        <f ca="1">[2]!YBHIST("1 Month LIBOR",I73,"Yield","bmk","")</f>
        <v>E</v>
      </c>
      <c r="P73" s="502" t="e">
        <f t="shared" ref="P73" ca="1" si="80">K72-Q73</f>
        <v>#VALUE!</v>
      </c>
      <c r="Q73" s="506" t="str">
        <f ca="1">[2]!YBSCEN($I$24,$J72&amp;"d","Market",O$25,"Swap",$I72,"LMMSkew","","Model",100,0,29,"Gradual","ParShift|N",0,"Annualized ROR",O72,100,"",,,,"Default",,,,"Default",,)</f>
        <v>E</v>
      </c>
      <c r="R73" s="502" t="e">
        <f t="shared" ref="R73" ca="1" si="81">L73+P73</f>
        <v>#VALUE!</v>
      </c>
      <c r="S73" s="507" t="e">
        <f t="shared" ref="S73" ca="1" si="82">R73/K72</f>
        <v>#VALUE!</v>
      </c>
      <c r="T73" s="502" t="e">
        <f ca="1">SUM(R$39:R73)</f>
        <v>#VALUE!</v>
      </c>
      <c r="U73" s="507" t="e">
        <f t="shared" ca="1" si="42"/>
        <v>#VALUE!</v>
      </c>
      <c r="V73" s="508">
        <f ca="1">VLOOKUP($I73, 'Barcap OAD'!$A:$S, $F$24, FALSE)</f>
        <v>-9.6999999999999993</v>
      </c>
      <c r="W73" s="509" t="e">
        <f t="shared" ca="1" si="73"/>
        <v>#VALUE!</v>
      </c>
      <c r="X73" s="510" t="str">
        <f ca="1">[2]!YBHIST($E73,$I73,X$25,"sec","")</f>
        <v>E</v>
      </c>
      <c r="Y73" s="502" t="e">
        <f t="shared" ref="Y73" ca="1" si="83">X73-X72</f>
        <v>#VALUE!</v>
      </c>
      <c r="Z73" s="506" t="e">
        <f t="shared" ref="Z73" ca="1" si="84">X72-AA72</f>
        <v>#VALUE!</v>
      </c>
      <c r="AA73" s="506" t="str">
        <f ca="1">[2]!YBHIST($F73,$I73,X$25,"sec","")</f>
        <v>E</v>
      </c>
      <c r="AB73" s="506" t="e">
        <f t="shared" ref="AB73" ca="1" si="85">X72-Z73</f>
        <v>#VALUE!</v>
      </c>
      <c r="AC73" s="511" t="e">
        <f t="shared" ref="AC73" ca="1" si="86">Y73+Z73</f>
        <v>#VALUE!</v>
      </c>
      <c r="AD73" s="512">
        <f ca="1">VLOOKUP($I73, 'Barcap OAD'!$A:$S, $F$26, FALSE)</f>
        <v>7.7620750000000003</v>
      </c>
      <c r="AE73" s="509" t="e">
        <f t="shared" ref="AE73" ca="1" si="87">X73*AD73/10000</f>
        <v>#VALUE!</v>
      </c>
      <c r="AF73" s="513" t="e">
        <f t="shared" ref="AF73" ca="1" si="88">W73/AE73</f>
        <v>#VALUE!</v>
      </c>
      <c r="AG73" s="502" t="e">
        <f t="shared" ref="AG73" ca="1" si="89">-AC73*AF72</f>
        <v>#VALUE!</v>
      </c>
      <c r="AH73" s="507" t="e">
        <f t="shared" ref="AH73" ca="1" si="90">AG73/K72</f>
        <v>#VALUE!</v>
      </c>
      <c r="AI73" s="502" t="e">
        <f t="shared" ref="AI73" ca="1" si="91">AL73+AK73</f>
        <v>#VALUE!</v>
      </c>
      <c r="AJ73" s="507" t="e">
        <f t="shared" ref="AJ73" ca="1" si="92">AF73-AF72</f>
        <v>#VALUE!</v>
      </c>
      <c r="AK73" s="511" t="e">
        <f t="shared" ref="AK73" ca="1" si="93">(AJ73*Y73)/2</f>
        <v>#VALUE!</v>
      </c>
      <c r="AL73" s="514" t="e">
        <f t="shared" ref="AL73" ca="1" si="94">AG73+R73</f>
        <v>#VALUE!</v>
      </c>
      <c r="AM73" s="507" t="e">
        <f t="shared" ref="AM73" ca="1" si="95">AL73/K72</f>
        <v>#VALUE!</v>
      </c>
      <c r="AN73" s="502" t="e">
        <f ca="1">SUM(AL$41:AL73)</f>
        <v>#VALUE!</v>
      </c>
      <c r="AO73" s="232" t="e">
        <f t="shared" ca="1" si="43"/>
        <v>#VALUE!</v>
      </c>
      <c r="AP73" s="515" t="e">
        <f t="shared" ref="AP73" ca="1" si="96">(Z73*AF73*-1)+P73</f>
        <v>#VALUE!</v>
      </c>
      <c r="AQ73" s="516" t="e">
        <f t="shared" ref="AQ73" ca="1" si="97">AP73/K72</f>
        <v>#VALUE!</v>
      </c>
      <c r="AV73" s="67">
        <f t="shared" si="34"/>
        <v>-17</v>
      </c>
      <c r="AX73" s="208" t="str">
        <f ca="1">[2]!YBHIST($I$24,$I73,J$25,"sec","")</f>
        <v>E</v>
      </c>
      <c r="AY73" s="206" t="str">
        <f ca="1">[2]!YBPRICE($I$24,AX73&amp;"d","Market","AccruedInterest","Swap",$I73,"LMMSkew","","Model",100,"")</f>
        <v>E</v>
      </c>
      <c r="BA73" s="211" t="str">
        <f ca="1">[2]!YBHIST($E73,$I73,X$25,"sec","")</f>
        <v>E</v>
      </c>
      <c r="BB73" s="67" t="str">
        <f ca="1">[2]!YBPRICE(E$41,BA73,"Market","AccruedInterest","Swap",$I73,"LMMSkew","","Model",100,"OASEDUR")</f>
        <v>E</v>
      </c>
      <c r="BD73" s="211" t="str">
        <f ca="1">[2]!YBHIST($F73,$I73,X$25,"sec","")</f>
        <v>E</v>
      </c>
      <c r="BE73" s="67" t="str">
        <f ca="1">[2]!YBPRICE(E$41,BD73,"Market","AccruedInterest","Swap",$I73,"LMMSkew","","Model",100,"OASEDUR")</f>
        <v>E</v>
      </c>
      <c r="BI73" s="518" t="e">
        <f t="shared" ca="1" si="44"/>
        <v>#VALUE!</v>
      </c>
      <c r="BJ73" s="518" t="e">
        <f ca="1">PRODUCT($BI$44:BI73)-1</f>
        <v>#VALUE!</v>
      </c>
      <c r="BK73" s="518" t="e">
        <f t="shared" ca="1" si="45"/>
        <v>#VALUE!</v>
      </c>
      <c r="BL73" s="518" t="e">
        <f ca="1">PRODUCT($BK$44:BK73)-1</f>
        <v>#VALUE!</v>
      </c>
    </row>
    <row r="74" spans="1:64" ht="15">
      <c r="A74" s="90"/>
      <c r="C74" s="222">
        <f t="shared" ca="1" si="74"/>
        <v>41617</v>
      </c>
      <c r="D74" s="70">
        <f t="shared" ref="D74" ca="1" si="98">I74+35</f>
        <v>41642</v>
      </c>
      <c r="E74" s="70" t="str">
        <f t="shared" ref="E74" ca="1" si="99">"FNMA"&amp;TEXT($J$23,"0.0")&amp;"-TBA-"&amp;TEXT(C74,"mmm")</f>
        <v>FNMA3.0-TBA-Dec</v>
      </c>
      <c r="F74" s="70" t="str">
        <f t="shared" ref="F74" ca="1" si="100">"FNMA"&amp;TEXT($J$23,"0.0")&amp;"-TBA-"&amp;TEXT(D74,"mmm")</f>
        <v>FNMA3.0-TBA-Jan</v>
      </c>
      <c r="G74" s="70" t="str">
        <f t="shared" si="48"/>
        <v>FNMA3.0-TBA-GEN</v>
      </c>
      <c r="H74" s="71"/>
      <c r="I74" s="133">
        <f ca="1">[2]!YBWORKDAY(EDATE(Base_Date, AV74), -1, "USD")</f>
        <v>41607</v>
      </c>
      <c r="J74" s="217" t="str">
        <f t="shared" ref="J74" ca="1" si="101">AX74</f>
        <v>E</v>
      </c>
      <c r="K74" s="80" t="e">
        <f t="shared" ref="K74" ca="1" si="102">AX74+AY74</f>
        <v>#VALUE!</v>
      </c>
      <c r="L74" s="80" t="e">
        <f t="shared" ref="L74" ca="1" si="103">K74-K73</f>
        <v>#VALUE!</v>
      </c>
      <c r="M74" s="81" t="str">
        <f ca="1">[2]!YBHIST($I$24,$I74,"LMMOAS","sec")</f>
        <v>E</v>
      </c>
      <c r="N74" s="73" t="str">
        <f ca="1">[2]!YBHIST($I$24,$I73,M$25,"sec","")</f>
        <v>E</v>
      </c>
      <c r="O74" s="170" t="str">
        <f ca="1">[2]!YBHIST("1 Month LIBOR",I74,"Yield","bmk","")</f>
        <v>E</v>
      </c>
      <c r="P74" s="80" t="e">
        <f t="shared" ref="P74" ca="1" si="104">K73-Q74</f>
        <v>#VALUE!</v>
      </c>
      <c r="Q74" s="82" t="str">
        <f ca="1">[2]!YBSCEN($I$24,$J73&amp;"d","Market",O$25,"Swap",$I73,"LMMSkew","","Model",100,0,29,"Gradual","ParShift|N",0,"Annualized ROR",O73,100,"",,,,"Default",,,,"Default",,)</f>
        <v>E</v>
      </c>
      <c r="R74" s="80" t="e">
        <f t="shared" ref="R74" ca="1" si="105">L74+P74</f>
        <v>#VALUE!</v>
      </c>
      <c r="S74" s="83" t="e">
        <f t="shared" ref="S74" ca="1" si="106">R74/K73</f>
        <v>#VALUE!</v>
      </c>
      <c r="T74" s="80" t="e">
        <f ca="1">SUM(R$39:R74)</f>
        <v>#VALUE!</v>
      </c>
      <c r="U74" s="83" t="e">
        <f t="shared" ca="1" si="42"/>
        <v>#VALUE!</v>
      </c>
      <c r="V74" s="84">
        <f ca="1">VLOOKUP($I74, 'Barcap OAD'!$A:$S, $F$24, FALSE)</f>
        <v>-7</v>
      </c>
      <c r="W74" s="172" t="e">
        <f t="shared" ref="W74" ca="1" si="107">K74*V74/10000</f>
        <v>#VALUE!</v>
      </c>
      <c r="X74" s="185" t="str">
        <f ca="1">[2]!YBHIST($E74,$I74,X$25,"sec","")</f>
        <v>E</v>
      </c>
      <c r="Y74" s="80" t="e">
        <f t="shared" ref="Y74" ca="1" si="108">X74-X73</f>
        <v>#VALUE!</v>
      </c>
      <c r="Z74" s="82" t="e">
        <f t="shared" ref="Z74" ca="1" si="109">X73-AA73</f>
        <v>#VALUE!</v>
      </c>
      <c r="AA74" s="82" t="str">
        <f ca="1">[2]!YBHIST($F74,$I74,X$25,"sec","")</f>
        <v>E</v>
      </c>
      <c r="AB74" s="82" t="e">
        <f t="shared" ref="AB74" ca="1" si="110">X73-Z74</f>
        <v>#VALUE!</v>
      </c>
      <c r="AC74" s="187" t="e">
        <f t="shared" ref="AC74" ca="1" si="111">Y74+Z74</f>
        <v>#VALUE!</v>
      </c>
      <c r="AD74" s="189">
        <f ca="1">VLOOKUP($I74, 'Barcap OAD'!$A:$S, $F$26, FALSE)</f>
        <v>8.0552030000000006</v>
      </c>
      <c r="AE74" s="172" t="e">
        <f t="shared" ref="AE74" ca="1" si="112">X74*AD74/10000</f>
        <v>#VALUE!</v>
      </c>
      <c r="AF74" s="86" t="e">
        <f t="shared" ref="AF74" ca="1" si="113">W74/AE74</f>
        <v>#VALUE!</v>
      </c>
      <c r="AG74" s="80" t="e">
        <f t="shared" ref="AG74" ca="1" si="114">-AC74*AF73</f>
        <v>#VALUE!</v>
      </c>
      <c r="AH74" s="83" t="e">
        <f t="shared" ref="AH74" ca="1" si="115">AG74/K73</f>
        <v>#VALUE!</v>
      </c>
      <c r="AI74" s="80" t="e">
        <f t="shared" ref="AI74" ca="1" si="116">AL74+AK74</f>
        <v>#VALUE!</v>
      </c>
      <c r="AJ74" s="83" t="e">
        <f t="shared" ref="AJ74" ca="1" si="117">AF74-AF73</f>
        <v>#VALUE!</v>
      </c>
      <c r="AK74" s="187" t="e">
        <f t="shared" ref="AK74" ca="1" si="118">(AJ74*Y74)/2</f>
        <v>#VALUE!</v>
      </c>
      <c r="AL74" s="192" t="e">
        <f t="shared" ref="AL74" ca="1" si="119">AG74+R74</f>
        <v>#VALUE!</v>
      </c>
      <c r="AM74" s="83" t="e">
        <f t="shared" ref="AM74" ca="1" si="120">AL74/K73</f>
        <v>#VALUE!</v>
      </c>
      <c r="AN74" s="80" t="e">
        <f ca="1">SUM(AL$41:AL74)</f>
        <v>#VALUE!</v>
      </c>
      <c r="AO74" s="109" t="e">
        <f t="shared" ca="1" si="43"/>
        <v>#VALUE!</v>
      </c>
      <c r="AP74" s="194" t="e">
        <f t="shared" ref="AP74" ca="1" si="121">(Z74*AF74*-1)+P74</f>
        <v>#VALUE!</v>
      </c>
      <c r="AQ74" s="200" t="e">
        <f t="shared" ref="AQ74" ca="1" si="122">AP74/K73</f>
        <v>#VALUE!</v>
      </c>
      <c r="AV74" s="67">
        <f t="shared" si="34"/>
        <v>-16</v>
      </c>
      <c r="AX74" s="208" t="str">
        <f ca="1">[2]!YBHIST($I$24,$I74,J$25,"sec","")</f>
        <v>E</v>
      </c>
      <c r="AY74" s="206" t="str">
        <f ca="1">[2]!YBPRICE($I$24,AX74&amp;"d","Market","AccruedInterest","Swap",$I74,"LMMSkew","","Model",100,"")</f>
        <v>E</v>
      </c>
      <c r="BA74" s="211" t="str">
        <f ca="1">[2]!YBHIST($E74,$I74,X$25,"sec","")</f>
        <v>E</v>
      </c>
      <c r="BB74" s="67" t="str">
        <f ca="1">[2]!YBPRICE(E$41,BA74,"Market","AccruedInterest","Swap",$I74,"LMMSkew","","Model",100,"OASEDUR")</f>
        <v>E</v>
      </c>
      <c r="BD74" s="211" t="str">
        <f ca="1">[2]!YBHIST($F74,$I74,X$25,"sec","")</f>
        <v>E</v>
      </c>
      <c r="BE74" s="67" t="str">
        <f ca="1">[2]!YBPRICE(E$41,BD74,"Market","AccruedInterest","Swap",$I74,"LMMSkew","","Model",100,"OASEDUR")</f>
        <v>E</v>
      </c>
      <c r="BI74" s="518" t="e">
        <f t="shared" ca="1" si="44"/>
        <v>#VALUE!</v>
      </c>
      <c r="BJ74" s="518" t="e">
        <f ca="1">PRODUCT($BI$44:BI74)-1</f>
        <v>#VALUE!</v>
      </c>
      <c r="BK74" s="518" t="e">
        <f t="shared" ca="1" si="45"/>
        <v>#VALUE!</v>
      </c>
      <c r="BL74" s="518" t="e">
        <f ca="1">PRODUCT($BK$44:BK74)-1</f>
        <v>#VALUE!</v>
      </c>
    </row>
    <row r="75" spans="1:64" ht="15">
      <c r="A75" s="90"/>
      <c r="C75" s="222">
        <f t="shared" ca="1" si="74"/>
        <v>41649</v>
      </c>
      <c r="D75" s="70">
        <f t="shared" ref="D75" ca="1" si="123">I75+35</f>
        <v>41674</v>
      </c>
      <c r="E75" s="70" t="str">
        <f t="shared" ref="E75" ca="1" si="124">"FNMA"&amp;TEXT($J$23,"0.0")&amp;"-TBA-"&amp;TEXT(C75,"mmm")</f>
        <v>FNMA3.0-TBA-Jan</v>
      </c>
      <c r="F75" s="70" t="str">
        <f t="shared" ref="F75" ca="1" si="125">"FNMA"&amp;TEXT($J$23,"0.0")&amp;"-TBA-"&amp;TEXT(D75,"mmm")</f>
        <v>FNMA3.0-TBA-Feb</v>
      </c>
      <c r="G75" s="70" t="str">
        <f t="shared" si="48"/>
        <v>FNMA3.0-TBA-GEN</v>
      </c>
      <c r="H75" s="71"/>
      <c r="I75" s="133">
        <f ca="1">[2]!YBWORKDAY(EDATE(Base_Date, AV75), -1, "USD")</f>
        <v>41639</v>
      </c>
      <c r="J75" s="217" t="str">
        <f t="shared" ref="J75" ca="1" si="126">AX75</f>
        <v>E</v>
      </c>
      <c r="K75" s="80" t="e">
        <f t="shared" ref="K75" ca="1" si="127">AX75+AY75</f>
        <v>#VALUE!</v>
      </c>
      <c r="L75" s="80" t="e">
        <f t="shared" ref="L75" ca="1" si="128">K75-K74</f>
        <v>#VALUE!</v>
      </c>
      <c r="M75" s="81" t="str">
        <f ca="1">[2]!YBHIST($I$24,$I75,"LMMOAS","sec")</f>
        <v>E</v>
      </c>
      <c r="N75" s="73" t="str">
        <f ca="1">[2]!YBHIST($I$24,$I74,M$25,"sec","")</f>
        <v>E</v>
      </c>
      <c r="O75" s="170" t="str">
        <f ca="1">[2]!YBHIST("1 Month LIBOR",I75,"Yield","bmk","")</f>
        <v>E</v>
      </c>
      <c r="P75" s="80" t="e">
        <f t="shared" ref="P75" ca="1" si="129">K74-Q75</f>
        <v>#VALUE!</v>
      </c>
      <c r="Q75" s="82" t="str">
        <f ca="1">[2]!YBSCEN($I$24,$J74&amp;"d","Market",O$25,"Swap",$I74,"LMMSkew","","Model",100,0,29,"Gradual","ParShift|N",0,"Annualized ROR",O74,100,"",,,,"Default",,,,"Default",,)</f>
        <v>E</v>
      </c>
      <c r="R75" s="80" t="e">
        <f t="shared" ref="R75" ca="1" si="130">L75+P75</f>
        <v>#VALUE!</v>
      </c>
      <c r="S75" s="83" t="e">
        <f t="shared" ref="S75" ca="1" si="131">R75/K74</f>
        <v>#VALUE!</v>
      </c>
      <c r="T75" s="80" t="e">
        <f ca="1">SUM(R$39:R75)</f>
        <v>#VALUE!</v>
      </c>
      <c r="U75" s="83" t="e">
        <f t="shared" ca="1" si="42"/>
        <v>#VALUE!</v>
      </c>
      <c r="V75" s="84">
        <f ca="1">VLOOKUP($I75, 'Barcap OAD'!$A:$S, $F$24, FALSE)</f>
        <v>-5.7</v>
      </c>
      <c r="W75" s="172" t="e">
        <f t="shared" ref="W75" ca="1" si="132">K75*V75/10000</f>
        <v>#VALUE!</v>
      </c>
      <c r="X75" s="185" t="str">
        <f ca="1">[2]!YBHIST($E75,$I75,X$25,"sec","")</f>
        <v>E</v>
      </c>
      <c r="Y75" s="80" t="e">
        <f t="shared" ref="Y75" ca="1" si="133">X75-X74</f>
        <v>#VALUE!</v>
      </c>
      <c r="Z75" s="82" t="e">
        <f t="shared" ref="Z75" ca="1" si="134">X74-AA74</f>
        <v>#VALUE!</v>
      </c>
      <c r="AA75" s="82" t="str">
        <f ca="1">[2]!YBHIST($F75,$I75,X$25,"sec","")</f>
        <v>E</v>
      </c>
      <c r="AB75" s="82" t="e">
        <f t="shared" ref="AB75" ca="1" si="135">X74-Z75</f>
        <v>#VALUE!</v>
      </c>
      <c r="AC75" s="187" t="e">
        <f t="shared" ref="AC75" ca="1" si="136">Y75+Z75</f>
        <v>#VALUE!</v>
      </c>
      <c r="AD75" s="189">
        <f ca="1">VLOOKUP($I75, 'Barcap OAD'!$A:$S, $F$26, FALSE)</f>
        <v>8.0500100000000003</v>
      </c>
      <c r="AE75" s="172" t="e">
        <f t="shared" ref="AE75" ca="1" si="137">X75*AD75/10000</f>
        <v>#VALUE!</v>
      </c>
      <c r="AF75" s="86" t="e">
        <f t="shared" ref="AF75" ca="1" si="138">W75/AE75</f>
        <v>#VALUE!</v>
      </c>
      <c r="AG75" s="80" t="e">
        <f t="shared" ref="AG75" ca="1" si="139">-AC75*AF74</f>
        <v>#VALUE!</v>
      </c>
      <c r="AH75" s="83" t="e">
        <f t="shared" ref="AH75" ca="1" si="140">AG75/K74</f>
        <v>#VALUE!</v>
      </c>
      <c r="AI75" s="80" t="e">
        <f t="shared" ref="AI75" ca="1" si="141">AL75+AK75</f>
        <v>#VALUE!</v>
      </c>
      <c r="AJ75" s="83" t="e">
        <f t="shared" ref="AJ75" ca="1" si="142">AF75-AF74</f>
        <v>#VALUE!</v>
      </c>
      <c r="AK75" s="187" t="e">
        <f t="shared" ref="AK75" ca="1" si="143">(AJ75*Y75)/2</f>
        <v>#VALUE!</v>
      </c>
      <c r="AL75" s="192" t="e">
        <f t="shared" ref="AL75" ca="1" si="144">AG75+R75</f>
        <v>#VALUE!</v>
      </c>
      <c r="AM75" s="83" t="e">
        <f t="shared" ref="AM75" ca="1" si="145">AL75/K74</f>
        <v>#VALUE!</v>
      </c>
      <c r="AN75" s="80" t="e">
        <f ca="1">SUM(AL$41:AL75)</f>
        <v>#VALUE!</v>
      </c>
      <c r="AO75" s="109" t="e">
        <f t="shared" ca="1" si="43"/>
        <v>#VALUE!</v>
      </c>
      <c r="AP75" s="194" t="e">
        <f t="shared" ref="AP75" ca="1" si="146">(Z75*AF75*-1)+P75</f>
        <v>#VALUE!</v>
      </c>
      <c r="AQ75" s="200" t="e">
        <f t="shared" ref="AQ75" ca="1" si="147">AP75/K74</f>
        <v>#VALUE!</v>
      </c>
      <c r="AV75" s="67">
        <f t="shared" si="34"/>
        <v>-15</v>
      </c>
      <c r="AX75" s="208" t="str">
        <f ca="1">[2]!YBHIST($I$24,$I75,J$25,"sec","")</f>
        <v>E</v>
      </c>
      <c r="AY75" s="206" t="str">
        <f ca="1">[2]!YBPRICE($I$24,AX75&amp;"d","Market","AccruedInterest","Swap",$I75,"LMMSkew","","Model",100,"")</f>
        <v>E</v>
      </c>
      <c r="BA75" s="211" t="str">
        <f ca="1">[2]!YBHIST($E75,$I75,X$25,"sec","")</f>
        <v>E</v>
      </c>
      <c r="BB75" s="67" t="str">
        <f ca="1">[2]!YBPRICE(E$41,BA75,"Market","AccruedInterest","Swap",$I75,"LMMSkew","","Model",100,"OASEDUR")</f>
        <v>E</v>
      </c>
      <c r="BD75" s="211" t="str">
        <f ca="1">[2]!YBHIST($F75,$I75,X$25,"sec","")</f>
        <v>E</v>
      </c>
      <c r="BE75" s="67" t="str">
        <f ca="1">[2]!YBPRICE(E$41,BD75,"Market","AccruedInterest","Swap",$I75,"LMMSkew","","Model",100,"OASEDUR")</f>
        <v>E</v>
      </c>
      <c r="BI75" s="518" t="e">
        <f t="shared" ref="BI75" ca="1" si="148">1+S75</f>
        <v>#VALUE!</v>
      </c>
      <c r="BJ75" s="518" t="e">
        <f ca="1">PRODUCT($BI$44:BI75)-1</f>
        <v>#VALUE!</v>
      </c>
      <c r="BK75" s="518" t="e">
        <f t="shared" ref="BK75" ca="1" si="149">1+AM75</f>
        <v>#VALUE!</v>
      </c>
      <c r="BL75" s="518" t="e">
        <f ca="1">PRODUCT($BK$44:BK75)-1</f>
        <v>#VALUE!</v>
      </c>
    </row>
    <row r="76" spans="1:64" ht="15">
      <c r="A76" s="90"/>
      <c r="C76" s="222">
        <f t="shared" ca="1" si="74"/>
        <v>41680</v>
      </c>
      <c r="D76" s="70">
        <f t="shared" ref="D76" ca="1" si="150">I76+35</f>
        <v>41705</v>
      </c>
      <c r="E76" s="70" t="str">
        <f t="shared" ref="E76" ca="1" si="151">"FNMA"&amp;TEXT($J$23,"0.0")&amp;"-TBA-"&amp;TEXT(C76,"mmm")</f>
        <v>FNMA3.0-TBA-Feb</v>
      </c>
      <c r="F76" s="70" t="str">
        <f t="shared" ref="F76" ca="1" si="152">"FNMA"&amp;TEXT($J$23,"0.0")&amp;"-TBA-"&amp;TEXT(D76,"mmm")</f>
        <v>FNMA3.0-TBA-Mar</v>
      </c>
      <c r="G76" s="70" t="str">
        <f t="shared" si="48"/>
        <v>FNMA3.0-TBA-GEN</v>
      </c>
      <c r="H76" s="71"/>
      <c r="I76" s="133">
        <f ca="1">[2]!YBWORKDAY(EDATE(Base_Date, AV76), -1, "USD")</f>
        <v>41670</v>
      </c>
      <c r="J76" s="217" t="str">
        <f t="shared" ref="J76" ca="1" si="153">AX76</f>
        <v>E</v>
      </c>
      <c r="K76" s="80" t="e">
        <f t="shared" ref="K76" ca="1" si="154">AX76+AY76</f>
        <v>#VALUE!</v>
      </c>
      <c r="L76" s="80" t="e">
        <f t="shared" ref="L76" ca="1" si="155">K76-K75</f>
        <v>#VALUE!</v>
      </c>
      <c r="M76" s="81" t="str">
        <f ca="1">[2]!YBHIST($I$24,$I76,"LMMOAS","sec")</f>
        <v>E</v>
      </c>
      <c r="N76" s="73" t="str">
        <f ca="1">[2]!YBHIST($I$24,$I75,M$25,"sec","")</f>
        <v>E</v>
      </c>
      <c r="O76" s="170" t="str">
        <f ca="1">[2]!YBHIST("1 Month LIBOR",I76,"Yield","bmk","")</f>
        <v>E</v>
      </c>
      <c r="P76" s="80" t="e">
        <f t="shared" ref="P76" ca="1" si="156">K75-Q76</f>
        <v>#VALUE!</v>
      </c>
      <c r="Q76" s="82" t="str">
        <f ca="1">[2]!YBSCEN($I$24,$J75&amp;"d","Market",O$25,"Swap",$I75,"LMMSkew","","Model",100,0,29,"Gradual","ParShift|N",0,"Annualized ROR",O75,100,"",,,,"Default",,,,"Default",,)</f>
        <v>E</v>
      </c>
      <c r="R76" s="80" t="e">
        <f t="shared" ref="R76" ca="1" si="157">L76+P76</f>
        <v>#VALUE!</v>
      </c>
      <c r="S76" s="83" t="e">
        <f t="shared" ref="S76" ca="1" si="158">R76/K75</f>
        <v>#VALUE!</v>
      </c>
      <c r="T76" s="80" t="e">
        <f ca="1">SUM(R$39:R76)</f>
        <v>#VALUE!</v>
      </c>
      <c r="U76" s="83" t="e">
        <f t="shared" ref="U76" ca="1" si="159">BJ76</f>
        <v>#VALUE!</v>
      </c>
      <c r="V76" s="84">
        <f ca="1">VLOOKUP($I76, 'Barcap OAD'!$A:$S, $F$24, FALSE)</f>
        <v>-8</v>
      </c>
      <c r="W76" s="172" t="e">
        <f t="shared" ref="W76" ca="1" si="160">K76*V76/10000</f>
        <v>#VALUE!</v>
      </c>
      <c r="X76" s="185" t="str">
        <f ca="1">[2]!YBHIST($E76,$I76,X$25,"sec","")</f>
        <v>E</v>
      </c>
      <c r="Y76" s="80" t="e">
        <f t="shared" ref="Y76" ca="1" si="161">X76-X75</f>
        <v>#VALUE!</v>
      </c>
      <c r="Z76" s="82" t="e">
        <f t="shared" ref="Z76" ca="1" si="162">X75-AA75</f>
        <v>#VALUE!</v>
      </c>
      <c r="AA76" s="82" t="str">
        <f ca="1">[2]!YBHIST($F76,$I76,X$25,"sec","")</f>
        <v>E</v>
      </c>
      <c r="AB76" s="82" t="e">
        <f t="shared" ref="AB76" ca="1" si="163">X75-Z76</f>
        <v>#VALUE!</v>
      </c>
      <c r="AC76" s="187" t="e">
        <f t="shared" ref="AC76" ca="1" si="164">Y76+Z76</f>
        <v>#VALUE!</v>
      </c>
      <c r="AD76" s="189">
        <f ca="1">VLOOKUP($I76, 'Barcap OAD'!$A:$S, $F$26, FALSE)</f>
        <v>7.5514489999999999</v>
      </c>
      <c r="AE76" s="172" t="e">
        <f t="shared" ref="AE76" ca="1" si="165">X76*AD76/10000</f>
        <v>#VALUE!</v>
      </c>
      <c r="AF76" s="86" t="e">
        <f t="shared" ref="AF76" ca="1" si="166">W76/AE76</f>
        <v>#VALUE!</v>
      </c>
      <c r="AG76" s="80" t="e">
        <f t="shared" ref="AG76" ca="1" si="167">-AC76*AF75</f>
        <v>#VALUE!</v>
      </c>
      <c r="AH76" s="83" t="e">
        <f t="shared" ref="AH76" ca="1" si="168">AG76/K75</f>
        <v>#VALUE!</v>
      </c>
      <c r="AI76" s="80" t="e">
        <f t="shared" ref="AI76" ca="1" si="169">AL76+AK76</f>
        <v>#VALUE!</v>
      </c>
      <c r="AJ76" s="83" t="e">
        <f t="shared" ref="AJ76" ca="1" si="170">AF76-AF75</f>
        <v>#VALUE!</v>
      </c>
      <c r="AK76" s="187" t="e">
        <f t="shared" ref="AK76" ca="1" si="171">(AJ76*Y76)/2</f>
        <v>#VALUE!</v>
      </c>
      <c r="AL76" s="192" t="e">
        <f t="shared" ref="AL76" ca="1" si="172">AG76+R76</f>
        <v>#VALUE!</v>
      </c>
      <c r="AM76" s="83" t="e">
        <f t="shared" ref="AM76" ca="1" si="173">AL76/K75</f>
        <v>#VALUE!</v>
      </c>
      <c r="AN76" s="80" t="e">
        <f ca="1">SUM(AL$41:AL76)</f>
        <v>#VALUE!</v>
      </c>
      <c r="AO76" s="109" t="e">
        <f t="shared" ref="AO76" ca="1" si="174">BL76</f>
        <v>#VALUE!</v>
      </c>
      <c r="AP76" s="194" t="e">
        <f t="shared" ref="AP76" ca="1" si="175">(Z76*AF76*-1)+P76</f>
        <v>#VALUE!</v>
      </c>
      <c r="AQ76" s="200" t="e">
        <f t="shared" ref="AQ76" ca="1" si="176">AP76/K75</f>
        <v>#VALUE!</v>
      </c>
      <c r="AV76" s="67">
        <f t="shared" si="34"/>
        <v>-14</v>
      </c>
      <c r="AX76" s="208" t="str">
        <f ca="1">[2]!YBHIST($I$24,$I76,J$25,"sec","")</f>
        <v>E</v>
      </c>
      <c r="AY76" s="206" t="str">
        <f ca="1">[2]!YBPRICE($I$24,AX76&amp;"d","Market","AccruedInterest","Swap",$I76,"LMMSkew","","Model",100,"")</f>
        <v>E</v>
      </c>
      <c r="BA76" s="211" t="str">
        <f ca="1">[2]!YBHIST($E76,$I76,X$25,"sec","")</f>
        <v>E</v>
      </c>
      <c r="BB76" s="67" t="str">
        <f ca="1">[2]!YBPRICE(E$41,BA76,"Market","AccruedInterest","Swap",$I76,"LMMSkew","","Model",100,"OASEDUR")</f>
        <v>E</v>
      </c>
      <c r="BD76" s="211" t="str">
        <f ca="1">[2]!YBHIST($F76,$I76,X$25,"sec","")</f>
        <v>E</v>
      </c>
      <c r="BE76" s="67" t="str">
        <f ca="1">[2]!YBPRICE(E$41,BD76,"Market","AccruedInterest","Swap",$I76,"LMMSkew","","Model",100,"OASEDUR")</f>
        <v>E</v>
      </c>
      <c r="BI76" s="518" t="e">
        <f t="shared" ref="BI76" ca="1" si="177">1+S76</f>
        <v>#VALUE!</v>
      </c>
      <c r="BJ76" s="518" t="e">
        <f ca="1">PRODUCT($BI$44:BI76)-1</f>
        <v>#VALUE!</v>
      </c>
      <c r="BK76" s="518" t="e">
        <f t="shared" ref="BK76" ca="1" si="178">1+AM76</f>
        <v>#VALUE!</v>
      </c>
      <c r="BL76" s="518" t="e">
        <f ca="1">PRODUCT($BK$44:BK76)-1</f>
        <v>#VALUE!</v>
      </c>
    </row>
    <row r="77" spans="1:64" ht="15">
      <c r="A77" s="90"/>
      <c r="C77" s="222">
        <f t="shared" ca="1" si="74"/>
        <v>41708</v>
      </c>
      <c r="D77" s="70">
        <f t="shared" ref="D77" ca="1" si="179">I77+35</f>
        <v>41733</v>
      </c>
      <c r="E77" s="70" t="str">
        <f t="shared" ref="E77" ca="1" si="180">"FNMA"&amp;TEXT($J$23,"0.0")&amp;"-TBA-"&amp;TEXT(C77,"mmm")</f>
        <v>FNMA3.0-TBA-Mar</v>
      </c>
      <c r="F77" s="70" t="str">
        <f t="shared" ref="F77" ca="1" si="181">"FNMA"&amp;TEXT($J$23,"0.0")&amp;"-TBA-"&amp;TEXT(D77,"mmm")</f>
        <v>FNMA3.0-TBA-Apr</v>
      </c>
      <c r="G77" s="70" t="str">
        <f t="shared" si="48"/>
        <v>FNMA3.0-TBA-GEN</v>
      </c>
      <c r="H77" s="71"/>
      <c r="I77" s="133">
        <f ca="1">[2]!YBWORKDAY(EDATE(Base_Date, AV77), -1, "USD")</f>
        <v>41698</v>
      </c>
      <c r="J77" s="217" t="str">
        <f t="shared" ref="J77" ca="1" si="182">AX77</f>
        <v>E</v>
      </c>
      <c r="K77" s="80" t="e">
        <f t="shared" ref="K77" ca="1" si="183">AX77+AY77</f>
        <v>#VALUE!</v>
      </c>
      <c r="L77" s="80" t="e">
        <f t="shared" ref="L77" ca="1" si="184">K77-K76</f>
        <v>#VALUE!</v>
      </c>
      <c r="M77" s="81" t="str">
        <f ca="1">[2]!YBHIST($I$24,$I77,"LMMOAS","sec")</f>
        <v>E</v>
      </c>
      <c r="N77" s="73" t="str">
        <f ca="1">[2]!YBHIST($I$24,$I76,M$25,"sec","")</f>
        <v>E</v>
      </c>
      <c r="O77" s="170" t="str">
        <f ca="1">[2]!YBHIST("1 Month LIBOR",I77,"Yield","bmk","")</f>
        <v>E</v>
      </c>
      <c r="P77" s="80" t="e">
        <f t="shared" ref="P77" ca="1" si="185">K76-Q77</f>
        <v>#VALUE!</v>
      </c>
      <c r="Q77" s="82" t="str">
        <f ca="1">[2]!YBSCEN($I$24,$J76&amp;"d","Market",O$25,"Swap",$I76,"LMMSkew","","Model",100,0,29,"Gradual","ParShift|N",0,"Annualized ROR",O76,100,"",,,,"Default",,,,"Default",,)</f>
        <v>E</v>
      </c>
      <c r="R77" s="80" t="e">
        <f t="shared" ref="R77" ca="1" si="186">L77+P77</f>
        <v>#VALUE!</v>
      </c>
      <c r="S77" s="83" t="e">
        <f t="shared" ref="S77" ca="1" si="187">R77/K76</f>
        <v>#VALUE!</v>
      </c>
      <c r="T77" s="80" t="e">
        <f ca="1">SUM(R$39:R77)</f>
        <v>#VALUE!</v>
      </c>
      <c r="U77" s="83" t="e">
        <f t="shared" ref="U77" ca="1" si="188">BJ77</f>
        <v>#VALUE!</v>
      </c>
      <c r="V77" s="84">
        <f ca="1">VLOOKUP($I77, 'Barcap OAD'!$A:$S, $F$24, FALSE)</f>
        <v>-7.8</v>
      </c>
      <c r="W77" s="172" t="e">
        <f t="shared" ref="W77" ca="1" si="189">K77*V77/10000</f>
        <v>#VALUE!</v>
      </c>
      <c r="X77" s="185" t="str">
        <f ca="1">[2]!YBHIST($E77,$I77,X$25,"sec","")</f>
        <v>E</v>
      </c>
      <c r="Y77" s="80" t="e">
        <f t="shared" ref="Y77" ca="1" si="190">X77-X76</f>
        <v>#VALUE!</v>
      </c>
      <c r="Z77" s="82" t="e">
        <f t="shared" ref="Z77" ca="1" si="191">X76-AA76</f>
        <v>#VALUE!</v>
      </c>
      <c r="AA77" s="82" t="str">
        <f ca="1">[2]!YBHIST($F77,$I77,X$25,"sec","")</f>
        <v>E</v>
      </c>
      <c r="AB77" s="82" t="e">
        <f t="shared" ref="AB77" ca="1" si="192">X76-Z77</f>
        <v>#VALUE!</v>
      </c>
      <c r="AC77" s="187" t="e">
        <f t="shared" ref="AC77" ca="1" si="193">Y77+Z77</f>
        <v>#VALUE!</v>
      </c>
      <c r="AD77" s="189">
        <f ca="1">VLOOKUP($I77, 'Barcap OAD'!$A:$S, $F$26, FALSE)</f>
        <v>7.6578980000000003</v>
      </c>
      <c r="AE77" s="172" t="e">
        <f t="shared" ref="AE77" ca="1" si="194">X77*AD77/10000</f>
        <v>#VALUE!</v>
      </c>
      <c r="AF77" s="86" t="e">
        <f t="shared" ref="AF77" ca="1" si="195">W77/AE77</f>
        <v>#VALUE!</v>
      </c>
      <c r="AG77" s="80" t="e">
        <f t="shared" ref="AG77" ca="1" si="196">-AC77*AF76</f>
        <v>#VALUE!</v>
      </c>
      <c r="AH77" s="83" t="e">
        <f t="shared" ref="AH77" ca="1" si="197">AG77/K76</f>
        <v>#VALUE!</v>
      </c>
      <c r="AI77" s="80" t="e">
        <f t="shared" ref="AI77" ca="1" si="198">AL77+AK77</f>
        <v>#VALUE!</v>
      </c>
      <c r="AJ77" s="83" t="e">
        <f t="shared" ref="AJ77" ca="1" si="199">AF77-AF76</f>
        <v>#VALUE!</v>
      </c>
      <c r="AK77" s="187" t="e">
        <f t="shared" ref="AK77" ca="1" si="200">(AJ77*Y77)/2</f>
        <v>#VALUE!</v>
      </c>
      <c r="AL77" s="192" t="e">
        <f t="shared" ref="AL77" ca="1" si="201">AG77+R77</f>
        <v>#VALUE!</v>
      </c>
      <c r="AM77" s="83" t="e">
        <f t="shared" ref="AM77" ca="1" si="202">AL77/K76</f>
        <v>#VALUE!</v>
      </c>
      <c r="AN77" s="80" t="e">
        <f ca="1">SUM(AL$41:AL77)</f>
        <v>#VALUE!</v>
      </c>
      <c r="AO77" s="109" t="e">
        <f t="shared" ref="AO77" ca="1" si="203">BL77</f>
        <v>#VALUE!</v>
      </c>
      <c r="AP77" s="194" t="e">
        <f t="shared" ref="AP77" ca="1" si="204">(Z77*AF77*-1)+P77</f>
        <v>#VALUE!</v>
      </c>
      <c r="AQ77" s="200" t="e">
        <f t="shared" ref="AQ77" ca="1" si="205">AP77/K76</f>
        <v>#VALUE!</v>
      </c>
      <c r="AV77" s="67">
        <f t="shared" si="34"/>
        <v>-13</v>
      </c>
      <c r="AX77" s="208" t="str">
        <f ca="1">[2]!YBHIST($I$24,$I77,J$25,"sec","")</f>
        <v>E</v>
      </c>
      <c r="AY77" s="206" t="str">
        <f ca="1">[2]!YBPRICE($I$24,AX77&amp;"d","Market","AccruedInterest","Swap",$I77,"LMMSkew","","Model",100,"")</f>
        <v>E</v>
      </c>
      <c r="BA77" s="211" t="str">
        <f ca="1">[2]!YBHIST($E77,$I77,X$25,"sec","")</f>
        <v>E</v>
      </c>
      <c r="BB77" s="67" t="str">
        <f ca="1">[2]!YBPRICE(E$41,BA77,"Market","AccruedInterest","Swap",$I77,"LMMSkew","","Model",100,"OASEDUR")</f>
        <v>E</v>
      </c>
      <c r="BD77" s="211" t="str">
        <f ca="1">[2]!YBHIST($F77,$I77,X$25,"sec","")</f>
        <v>E</v>
      </c>
      <c r="BE77" s="67" t="str">
        <f ca="1">[2]!YBPRICE(E$41,BD77,"Market","AccruedInterest","Swap",$I77,"LMMSkew","","Model",100,"OASEDUR")</f>
        <v>E</v>
      </c>
      <c r="BI77" s="518" t="e">
        <f t="shared" ref="BI77" ca="1" si="206">1+S77</f>
        <v>#VALUE!</v>
      </c>
      <c r="BJ77" s="518" t="e">
        <f ca="1">PRODUCT($BI$44:BI77)-1</f>
        <v>#VALUE!</v>
      </c>
      <c r="BK77" s="518" t="e">
        <f t="shared" ref="BK77" ca="1" si="207">1+AM77</f>
        <v>#VALUE!</v>
      </c>
      <c r="BL77" s="518" t="e">
        <f ca="1">PRODUCT($BK$44:BK77)-1</f>
        <v>#VALUE!</v>
      </c>
    </row>
    <row r="78" spans="1:64" ht="15">
      <c r="A78" s="90"/>
      <c r="C78" s="222">
        <f t="shared" ref="C78" ca="1" si="208">I78+10</f>
        <v>41739</v>
      </c>
      <c r="D78" s="70">
        <f t="shared" ref="D78" ca="1" si="209">I78+35</f>
        <v>41764</v>
      </c>
      <c r="E78" s="70" t="str">
        <f t="shared" ref="E78" ca="1" si="210">"FNMA"&amp;TEXT($J$23,"0.0")&amp;"-TBA-"&amp;TEXT(C78,"mmm")</f>
        <v>FNMA3.0-TBA-Apr</v>
      </c>
      <c r="F78" s="70" t="str">
        <f t="shared" ref="F78" ca="1" si="211">"FNMA"&amp;TEXT($J$23,"0.0")&amp;"-TBA-"&amp;TEXT(D78,"mmm")</f>
        <v>FNMA3.0-TBA-May</v>
      </c>
      <c r="G78" s="70" t="str">
        <f t="shared" si="48"/>
        <v>FNMA3.0-TBA-GEN</v>
      </c>
      <c r="H78" s="71"/>
      <c r="I78" s="133">
        <f ca="1">[2]!YBWORKDAY(EDATE(Base_Date, AV78), -1, "USD")</f>
        <v>41729</v>
      </c>
      <c r="J78" s="217" t="str">
        <f t="shared" ref="J78" ca="1" si="212">AX78</f>
        <v>E</v>
      </c>
      <c r="K78" s="80" t="e">
        <f t="shared" ref="K78" ca="1" si="213">AX78+AY78</f>
        <v>#VALUE!</v>
      </c>
      <c r="L78" s="80" t="e">
        <f t="shared" ref="L78" ca="1" si="214">K78-K77</f>
        <v>#VALUE!</v>
      </c>
      <c r="M78" s="81" t="str">
        <f ca="1">[2]!YBHIST($I$24,$I78,"LMMOAS","sec")</f>
        <v>E</v>
      </c>
      <c r="N78" s="73" t="str">
        <f ca="1">[2]!YBHIST($I$24,$I77,M$25,"sec","")</f>
        <v>E</v>
      </c>
      <c r="O78" s="170" t="str">
        <f ca="1">[2]!YBHIST("1 Month LIBOR",I78,"Yield","bmk","")</f>
        <v>E</v>
      </c>
      <c r="P78" s="80" t="e">
        <f t="shared" ref="P78" ca="1" si="215">K77-Q78</f>
        <v>#VALUE!</v>
      </c>
      <c r="Q78" s="82" t="str">
        <f ca="1">[2]!YBSCEN($I$24,$J77&amp;"d","Market",O$25,"Swap",$I77,"LMMSkew","","Model",100,0,29,"Gradual","ParShift|N",0,"Annualized ROR",O77,100,"",,,,"Default",,,,"Default",,)</f>
        <v>E</v>
      </c>
      <c r="R78" s="80" t="e">
        <f t="shared" ref="R78" ca="1" si="216">L78+P78</f>
        <v>#VALUE!</v>
      </c>
      <c r="S78" s="83" t="e">
        <f t="shared" ref="S78" ca="1" si="217">R78/K77</f>
        <v>#VALUE!</v>
      </c>
      <c r="T78" s="80" t="e">
        <f ca="1">SUM(R$39:R78)</f>
        <v>#VALUE!</v>
      </c>
      <c r="U78" s="83" t="e">
        <f t="shared" ref="U78" ca="1" si="218">BJ78</f>
        <v>#VALUE!</v>
      </c>
      <c r="V78" s="84">
        <f ca="1">VLOOKUP($I78, 'Barcap OAD'!$A:$S, $F$24, FALSE)</f>
        <v>-6.9</v>
      </c>
      <c r="W78" s="172" t="e">
        <f t="shared" ref="W78" ca="1" si="219">K78*V78/10000</f>
        <v>#VALUE!</v>
      </c>
      <c r="X78" s="185" t="str">
        <f ca="1">[2]!YBHIST($E78,$I78,X$25,"sec","")</f>
        <v>E</v>
      </c>
      <c r="Y78" s="80" t="e">
        <f t="shared" ref="Y78" ca="1" si="220">X78-X77</f>
        <v>#VALUE!</v>
      </c>
      <c r="Z78" s="82" t="e">
        <f t="shared" ref="Z78" ca="1" si="221">X77-AA77</f>
        <v>#VALUE!</v>
      </c>
      <c r="AA78" s="82" t="str">
        <f ca="1">[2]!YBHIST($F78,$I78,X$25,"sec","")</f>
        <v>E</v>
      </c>
      <c r="AB78" s="82" t="e">
        <f t="shared" ref="AB78" ca="1" si="222">X77-Z78</f>
        <v>#VALUE!</v>
      </c>
      <c r="AC78" s="187" t="e">
        <f t="shared" ref="AC78" ca="1" si="223">Y78+Z78</f>
        <v>#VALUE!</v>
      </c>
      <c r="AD78" s="189">
        <f ca="1">VLOOKUP($I78, 'Barcap OAD'!$A:$S, $F$26, FALSE)</f>
        <v>7.6721079999999997</v>
      </c>
      <c r="AE78" s="172" t="e">
        <f t="shared" ref="AE78" ca="1" si="224">X78*AD78/10000</f>
        <v>#VALUE!</v>
      </c>
      <c r="AF78" s="86" t="e">
        <f t="shared" ref="AF78" ca="1" si="225">W78/AE78</f>
        <v>#VALUE!</v>
      </c>
      <c r="AG78" s="80" t="e">
        <f t="shared" ref="AG78" ca="1" si="226">-AC78*AF77</f>
        <v>#VALUE!</v>
      </c>
      <c r="AH78" s="83" t="e">
        <f t="shared" ref="AH78" ca="1" si="227">AG78/K77</f>
        <v>#VALUE!</v>
      </c>
      <c r="AI78" s="80" t="e">
        <f t="shared" ref="AI78" ca="1" si="228">AL78+AK78</f>
        <v>#VALUE!</v>
      </c>
      <c r="AJ78" s="83" t="e">
        <f t="shared" ref="AJ78" ca="1" si="229">AF78-AF77</f>
        <v>#VALUE!</v>
      </c>
      <c r="AK78" s="187" t="e">
        <f t="shared" ref="AK78" ca="1" si="230">(AJ78*Y78)/2</f>
        <v>#VALUE!</v>
      </c>
      <c r="AL78" s="192" t="e">
        <f t="shared" ref="AL78" ca="1" si="231">AG78+R78</f>
        <v>#VALUE!</v>
      </c>
      <c r="AM78" s="83" t="e">
        <f t="shared" ref="AM78" ca="1" si="232">AL78/K77</f>
        <v>#VALUE!</v>
      </c>
      <c r="AN78" s="80" t="e">
        <f ca="1">SUM(AL$41:AL78)</f>
        <v>#VALUE!</v>
      </c>
      <c r="AO78" s="109" t="e">
        <f t="shared" ref="AO78" ca="1" si="233">BL78</f>
        <v>#VALUE!</v>
      </c>
      <c r="AP78" s="194" t="e">
        <f t="shared" ref="AP78" ca="1" si="234">(Z78*AF78*-1)+P78</f>
        <v>#VALUE!</v>
      </c>
      <c r="AQ78" s="200" t="e">
        <f t="shared" ref="AQ78" ca="1" si="235">AP78/K77</f>
        <v>#VALUE!</v>
      </c>
      <c r="AV78" s="67">
        <f t="shared" si="34"/>
        <v>-12</v>
      </c>
      <c r="AX78" s="208" t="str">
        <f ca="1">[2]!YBHIST($I$24,$I78,J$25,"sec","")</f>
        <v>E</v>
      </c>
      <c r="AY78" s="206" t="str">
        <f ca="1">[2]!YBPRICE($I$24,AX78&amp;"d","Market","AccruedInterest","Swap",$I78,"LMMSkew","","Model",100,"")</f>
        <v>E</v>
      </c>
      <c r="BA78" s="211" t="str">
        <f ca="1">[2]!YBHIST($E78,$I78,X$25,"sec","")</f>
        <v>E</v>
      </c>
      <c r="BB78" s="67" t="str">
        <f ca="1">[2]!YBPRICE(E$41,BA78,"Market","AccruedInterest","Swap",$I78,"LMMSkew","","Model",100,"OASEDUR")</f>
        <v>E</v>
      </c>
      <c r="BD78" s="211" t="str">
        <f ca="1">[2]!YBHIST($F78,$I78,X$25,"sec","")</f>
        <v>E</v>
      </c>
      <c r="BE78" s="67" t="str">
        <f ca="1">[2]!YBPRICE(E$41,BD78,"Market","AccruedInterest","Swap",$I78,"LMMSkew","","Model",100,"OASEDUR")</f>
        <v>E</v>
      </c>
      <c r="BI78" s="518" t="e">
        <f t="shared" ref="BI78" ca="1" si="236">1+S78</f>
        <v>#VALUE!</v>
      </c>
      <c r="BJ78" s="518" t="e">
        <f ca="1">PRODUCT($BI$44:BI78)-1</f>
        <v>#VALUE!</v>
      </c>
      <c r="BK78" s="518" t="e">
        <f t="shared" ref="BK78" ca="1" si="237">1+AM78</f>
        <v>#VALUE!</v>
      </c>
      <c r="BL78" s="518" t="e">
        <f ca="1">PRODUCT($BK$44:BK78)-1</f>
        <v>#VALUE!</v>
      </c>
    </row>
    <row r="79" spans="1:64" ht="15">
      <c r="A79" s="90"/>
      <c r="C79" s="222">
        <f t="shared" ref="C79" ca="1" si="238">I79+10</f>
        <v>41769</v>
      </c>
      <c r="D79" s="70">
        <f t="shared" ref="D79" ca="1" si="239">I79+35</f>
        <v>41794</v>
      </c>
      <c r="E79" s="70" t="str">
        <f t="shared" ref="E79" ca="1" si="240">"FNMA"&amp;TEXT($J$23,"0.0")&amp;"-TBA-"&amp;TEXT(C79,"mmm")</f>
        <v>FNMA3.0-TBA-May</v>
      </c>
      <c r="F79" s="70" t="str">
        <f t="shared" ref="F79" ca="1" si="241">"FNMA"&amp;TEXT($J$23,"0.0")&amp;"-TBA-"&amp;TEXT(D79,"mmm")</f>
        <v>FNMA3.0-TBA-Jun</v>
      </c>
      <c r="G79" s="70" t="str">
        <f t="shared" si="48"/>
        <v>FNMA3.0-TBA-GEN</v>
      </c>
      <c r="H79" s="71"/>
      <c r="I79" s="133">
        <f ca="1">[2]!YBWORKDAY(EDATE(Base_Date, AV79), -1, "USD")</f>
        <v>41759</v>
      </c>
      <c r="J79" s="217" t="str">
        <f t="shared" ref="J79" ca="1" si="242">AX79</f>
        <v>E</v>
      </c>
      <c r="K79" s="80" t="e">
        <f t="shared" ref="K79" ca="1" si="243">AX79+AY79</f>
        <v>#VALUE!</v>
      </c>
      <c r="L79" s="80" t="e">
        <f t="shared" ref="L79" ca="1" si="244">K79-K78</f>
        <v>#VALUE!</v>
      </c>
      <c r="M79" s="81" t="str">
        <f ca="1">[2]!YBHIST($I$24,$I79,"LMMOAS","sec")</f>
        <v>E</v>
      </c>
      <c r="N79" s="73" t="str">
        <f ca="1">[2]!YBHIST($I$24,$I78,M$25,"sec","")</f>
        <v>E</v>
      </c>
      <c r="O79" s="170" t="str">
        <f ca="1">[2]!YBHIST("1 Month LIBOR",I79,"Yield","bmk","")</f>
        <v>E</v>
      </c>
      <c r="P79" s="80" t="e">
        <f t="shared" ref="P79" ca="1" si="245">K78-Q79</f>
        <v>#VALUE!</v>
      </c>
      <c r="Q79" s="82" t="str">
        <f ca="1">[2]!YBSCEN($I$24,$J78&amp;"d","Market",O$25,"Swap",$I78,"LMMSkew","","Model",100,0,29,"Gradual","ParShift|N",0,"Annualized ROR",O78,100,"",,,,"Default",,,,"Default",,)</f>
        <v>E</v>
      </c>
      <c r="R79" s="80" t="e">
        <f t="shared" ref="R79" ca="1" si="246">L79+P79</f>
        <v>#VALUE!</v>
      </c>
      <c r="S79" s="83" t="e">
        <f t="shared" ref="S79" ca="1" si="247">R79/K78</f>
        <v>#VALUE!</v>
      </c>
      <c r="T79" s="80" t="e">
        <f ca="1">SUM(R$39:R79)</f>
        <v>#VALUE!</v>
      </c>
      <c r="U79" s="83" t="e">
        <f t="shared" ref="U79" ca="1" si="248">BJ79</f>
        <v>#VALUE!</v>
      </c>
      <c r="V79" s="84">
        <f ca="1">VLOOKUP($I79, 'Barcap OAD'!$A:$S, $F$24, FALSE)</f>
        <v>-7.9</v>
      </c>
      <c r="W79" s="172" t="e">
        <f t="shared" ref="W79" ca="1" si="249">K79*V79/10000</f>
        <v>#VALUE!</v>
      </c>
      <c r="X79" s="185" t="str">
        <f ca="1">[2]!YBHIST($E79,$I79,X$25,"sec","")</f>
        <v>E</v>
      </c>
      <c r="Y79" s="80" t="e">
        <f t="shared" ref="Y79" ca="1" si="250">X79-X78</f>
        <v>#VALUE!</v>
      </c>
      <c r="Z79" s="82" t="e">
        <f t="shared" ref="Z79" ca="1" si="251">X78-AA78</f>
        <v>#VALUE!</v>
      </c>
      <c r="AA79" s="82" t="str">
        <f ca="1">[2]!YBHIST($F79,$I79,X$25,"sec","")</f>
        <v>E</v>
      </c>
      <c r="AB79" s="82" t="e">
        <f t="shared" ref="AB79" ca="1" si="252">X78-Z79</f>
        <v>#VALUE!</v>
      </c>
      <c r="AC79" s="187" t="e">
        <f t="shared" ref="AC79" ca="1" si="253">Y79+Z79</f>
        <v>#VALUE!</v>
      </c>
      <c r="AD79" s="189">
        <f ca="1">VLOOKUP($I79, 'Barcap OAD'!$A:$S, $F$26, FALSE)</f>
        <v>7.508197</v>
      </c>
      <c r="AE79" s="172" t="e">
        <f t="shared" ref="AE79" ca="1" si="254">X79*AD79/10000</f>
        <v>#VALUE!</v>
      </c>
      <c r="AF79" s="86" t="e">
        <f t="shared" ref="AF79" ca="1" si="255">W79/AE79</f>
        <v>#VALUE!</v>
      </c>
      <c r="AG79" s="80" t="e">
        <f t="shared" ref="AG79" ca="1" si="256">-AC79*AF78</f>
        <v>#VALUE!</v>
      </c>
      <c r="AH79" s="83" t="e">
        <f t="shared" ref="AH79" ca="1" si="257">AG79/K78</f>
        <v>#VALUE!</v>
      </c>
      <c r="AI79" s="80" t="e">
        <f t="shared" ref="AI79" ca="1" si="258">AL79+AK79</f>
        <v>#VALUE!</v>
      </c>
      <c r="AJ79" s="83" t="e">
        <f t="shared" ref="AJ79" ca="1" si="259">AF79-AF78</f>
        <v>#VALUE!</v>
      </c>
      <c r="AK79" s="187" t="e">
        <f t="shared" ref="AK79" ca="1" si="260">(AJ79*Y79)/2</f>
        <v>#VALUE!</v>
      </c>
      <c r="AL79" s="192" t="e">
        <f t="shared" ref="AL79" ca="1" si="261">AG79+R79</f>
        <v>#VALUE!</v>
      </c>
      <c r="AM79" s="83" t="e">
        <f t="shared" ref="AM79" ca="1" si="262">AL79/K78</f>
        <v>#VALUE!</v>
      </c>
      <c r="AN79" s="80" t="e">
        <f ca="1">SUM(AL$41:AL79)</f>
        <v>#VALUE!</v>
      </c>
      <c r="AO79" s="109" t="e">
        <f t="shared" ref="AO79" ca="1" si="263">BL79</f>
        <v>#VALUE!</v>
      </c>
      <c r="AP79" s="194" t="e">
        <f t="shared" ref="AP79" ca="1" si="264">(Z79*AF79*-1)+P79</f>
        <v>#VALUE!</v>
      </c>
      <c r="AQ79" s="200" t="e">
        <f t="shared" ref="AQ79" ca="1" si="265">AP79/K78</f>
        <v>#VALUE!</v>
      </c>
      <c r="AV79" s="67">
        <f t="shared" si="34"/>
        <v>-11</v>
      </c>
      <c r="AX79" s="208" t="str">
        <f ca="1">[2]!YBHIST($I$24,$I79,J$25,"sec","")</f>
        <v>E</v>
      </c>
      <c r="AY79" s="206" t="str">
        <f ca="1">[2]!YBPRICE($I$24,AX79&amp;"d","Market","AccruedInterest","Swap",$I79,"LMMSkew","","Model",100,"")</f>
        <v>E</v>
      </c>
      <c r="BA79" s="211" t="str">
        <f ca="1">[2]!YBHIST($E79,$I79,X$25,"sec","")</f>
        <v>E</v>
      </c>
      <c r="BB79" s="67" t="str">
        <f ca="1">[2]!YBPRICE(E$41,BA79,"Market","AccruedInterest","Swap",$I79,"LMMSkew","","Model",100,"OASEDUR")</f>
        <v>E</v>
      </c>
      <c r="BD79" s="211" t="str">
        <f ca="1">[2]!YBHIST($F79,$I79,X$25,"sec","")</f>
        <v>E</v>
      </c>
      <c r="BE79" s="67" t="str">
        <f ca="1">[2]!YBPRICE(E$41,BD79,"Market","AccruedInterest","Swap",$I79,"LMMSkew","","Model",100,"OASEDUR")</f>
        <v>E</v>
      </c>
      <c r="BI79" s="518" t="e">
        <f t="shared" ref="BI79" ca="1" si="266">1+S79</f>
        <v>#VALUE!</v>
      </c>
      <c r="BJ79" s="518" t="e">
        <f ca="1">PRODUCT($BI$44:BI79)-1</f>
        <v>#VALUE!</v>
      </c>
      <c r="BK79" s="518" t="e">
        <f t="shared" ref="BK79" ca="1" si="267">1+AM79</f>
        <v>#VALUE!</v>
      </c>
      <c r="BL79" s="518" t="e">
        <f ca="1">PRODUCT($BK$44:BK79)-1</f>
        <v>#VALUE!</v>
      </c>
    </row>
    <row r="80" spans="1:64" ht="15">
      <c r="A80" s="90"/>
      <c r="C80" s="222">
        <f t="shared" ref="C80" ca="1" si="268">I80+10</f>
        <v>41799</v>
      </c>
      <c r="D80" s="70">
        <f t="shared" ref="D80" ca="1" si="269">I80+35</f>
        <v>41824</v>
      </c>
      <c r="E80" s="70" t="str">
        <f t="shared" ref="E80" ca="1" si="270">"FNMA"&amp;TEXT($J$23,"0.0")&amp;"-TBA-"&amp;TEXT(C80,"mmm")</f>
        <v>FNMA3.0-TBA-Jun</v>
      </c>
      <c r="F80" s="70" t="str">
        <f t="shared" ref="F80" ca="1" si="271">"FNMA"&amp;TEXT($J$23,"0.0")&amp;"-TBA-"&amp;TEXT(D80,"mmm")</f>
        <v>FNMA3.0-TBA-Jul</v>
      </c>
      <c r="G80" s="70" t="str">
        <f t="shared" si="48"/>
        <v>FNMA3.0-TBA-GEN</v>
      </c>
      <c r="H80" s="71"/>
      <c r="I80" s="133">
        <f ca="1">[2]!YBWORKDAY(EDATE(Base_Date, AV80), -1, "USD")</f>
        <v>41789</v>
      </c>
      <c r="J80" s="331" t="str">
        <f t="shared" ref="J80" ca="1" si="272">AX80</f>
        <v>E</v>
      </c>
      <c r="K80" s="332" t="e">
        <f t="shared" ref="K80" ca="1" si="273">AX80+AY80</f>
        <v>#VALUE!</v>
      </c>
      <c r="L80" s="332" t="e">
        <f t="shared" ref="L80" ca="1" si="274">K80-K79</f>
        <v>#VALUE!</v>
      </c>
      <c r="M80" s="333" t="str">
        <f ca="1">[2]!YBHIST($I$24,$I80,"LMMOAS","sec")</f>
        <v>E</v>
      </c>
      <c r="N80" s="334" t="str">
        <f ca="1">[2]!YBHIST($I$24,$I79,M$25,"sec","")</f>
        <v>E</v>
      </c>
      <c r="O80" s="335" t="str">
        <f ca="1">[2]!YBHIST("1 Month LIBOR",I80,"Yield","bmk","")</f>
        <v>E</v>
      </c>
      <c r="P80" s="332" t="e">
        <f t="shared" ref="P80" ca="1" si="275">K79-Q80</f>
        <v>#VALUE!</v>
      </c>
      <c r="Q80" s="336" t="str">
        <f ca="1">[2]!YBSCEN($I$24,$J79&amp;"d","Market",O$25,"Swap",$I79,"LMMSkew","","Model",100,0,29,"Gradual","ParShift|N",0,"Annualized ROR",O79,100,"",,,,"Default",,,,"Default",,)</f>
        <v>E</v>
      </c>
      <c r="R80" s="332" t="e">
        <f t="shared" ref="R80" ca="1" si="276">L80+P80</f>
        <v>#VALUE!</v>
      </c>
      <c r="S80" s="337" t="e">
        <f t="shared" ref="S80" ca="1" si="277">R80/K79</f>
        <v>#VALUE!</v>
      </c>
      <c r="T80" s="332" t="e">
        <f ca="1">SUM(R$39:R80)</f>
        <v>#VALUE!</v>
      </c>
      <c r="U80" s="337" t="e">
        <f t="shared" ref="U80" ca="1" si="278">BJ80</f>
        <v>#VALUE!</v>
      </c>
      <c r="V80" s="338">
        <f ca="1">VLOOKUP($I80, 'Barcap OAD'!$A:$S, $F$24, FALSE)</f>
        <v>-9.9</v>
      </c>
      <c r="W80" s="339" t="e">
        <f t="shared" ref="W80" ca="1" si="279">K80*V80/10000</f>
        <v>#VALUE!</v>
      </c>
      <c r="X80" s="340" t="str">
        <f ca="1">[2]!YBHIST($E80,$I80,X$25,"sec","")</f>
        <v>E</v>
      </c>
      <c r="Y80" s="332" t="e">
        <f t="shared" ref="Y80" ca="1" si="280">X80-X79</f>
        <v>#VALUE!</v>
      </c>
      <c r="Z80" s="336" t="e">
        <f t="shared" ref="Z80" ca="1" si="281">X79-AA79</f>
        <v>#VALUE!</v>
      </c>
      <c r="AA80" s="336" t="str">
        <f ca="1">[2]!YBHIST($F80,$I80,X$25,"sec","")</f>
        <v>E</v>
      </c>
      <c r="AB80" s="336" t="e">
        <f t="shared" ref="AB80" ca="1" si="282">X79-Z80</f>
        <v>#VALUE!</v>
      </c>
      <c r="AC80" s="341" t="e">
        <f t="shared" ref="AC80" ca="1" si="283">Y80+Z80</f>
        <v>#VALUE!</v>
      </c>
      <c r="AD80" s="342">
        <f ca="1">VLOOKUP($I80, 'Barcap OAD'!$A:$S, $F$26, FALSE)</f>
        <v>7.1980000000000004</v>
      </c>
      <c r="AE80" s="339" t="e">
        <f t="shared" ref="AE80" ca="1" si="284">X80*AD80/10000</f>
        <v>#VALUE!</v>
      </c>
      <c r="AF80" s="343" t="e">
        <f t="shared" ref="AF80" ca="1" si="285">W80/AE80</f>
        <v>#VALUE!</v>
      </c>
      <c r="AG80" s="332" t="e">
        <f t="shared" ref="AG80" ca="1" si="286">-AC80*AF79</f>
        <v>#VALUE!</v>
      </c>
      <c r="AH80" s="337" t="e">
        <f t="shared" ref="AH80" ca="1" si="287">AG80/K79</f>
        <v>#VALUE!</v>
      </c>
      <c r="AI80" s="332" t="e">
        <f t="shared" ref="AI80" ca="1" si="288">AL80+AK80</f>
        <v>#VALUE!</v>
      </c>
      <c r="AJ80" s="337" t="e">
        <f t="shared" ref="AJ80" ca="1" si="289">AF80-AF79</f>
        <v>#VALUE!</v>
      </c>
      <c r="AK80" s="341" t="e">
        <f t="shared" ref="AK80" ca="1" si="290">(AJ80*Y80)/2</f>
        <v>#VALUE!</v>
      </c>
      <c r="AL80" s="344" t="e">
        <f t="shared" ref="AL80" ca="1" si="291">AG80+R80</f>
        <v>#VALUE!</v>
      </c>
      <c r="AM80" s="337" t="e">
        <f t="shared" ref="AM80" ca="1" si="292">AL80/K79</f>
        <v>#VALUE!</v>
      </c>
      <c r="AN80" s="332" t="e">
        <f ca="1">SUM(AL$41:AL80)</f>
        <v>#VALUE!</v>
      </c>
      <c r="AO80" s="345" t="e">
        <f t="shared" ref="AO80" ca="1" si="293">BL80</f>
        <v>#VALUE!</v>
      </c>
      <c r="AP80" s="346" t="e">
        <f t="shared" ref="AP80" ca="1" si="294">(Z80*AF80*-1)+P80</f>
        <v>#VALUE!</v>
      </c>
      <c r="AQ80" s="347" t="e">
        <f t="shared" ref="AQ80" ca="1" si="295">AP80/K79</f>
        <v>#VALUE!</v>
      </c>
      <c r="AV80" s="67">
        <f t="shared" si="34"/>
        <v>-10</v>
      </c>
      <c r="AX80" s="208" t="str">
        <f ca="1">[2]!YBHIST($I$24,$I80,J$25,"sec","")</f>
        <v>E</v>
      </c>
      <c r="AY80" s="206" t="str">
        <f ca="1">[2]!YBPRICE($I$24,AX80&amp;"d","Market","AccruedInterest","Swap",$I80,"LMMSkew","","Model",100,"")</f>
        <v>E</v>
      </c>
      <c r="BA80" s="211" t="str">
        <f ca="1">[2]!YBHIST($E80,$I80,X$25,"sec","")</f>
        <v>E</v>
      </c>
      <c r="BB80" s="67" t="str">
        <f ca="1">[2]!YBPRICE(E$41,BA80,"Market","AccruedInterest","Swap",$I80,"LMMSkew","","Model",100,"OASEDUR")</f>
        <v>E</v>
      </c>
      <c r="BD80" s="211" t="str">
        <f ca="1">[2]!YBHIST($F80,$I80,X$25,"sec","")</f>
        <v>E</v>
      </c>
      <c r="BE80" s="67" t="str">
        <f ca="1">[2]!YBPRICE(E$41,BD80,"Market","AccruedInterest","Swap",$I80,"LMMSkew","","Model",100,"OASEDUR")</f>
        <v>E</v>
      </c>
      <c r="BI80" s="518" t="e">
        <f t="shared" ref="BI80" ca="1" si="296">1+S80</f>
        <v>#VALUE!</v>
      </c>
      <c r="BJ80" s="518" t="e">
        <f ca="1">PRODUCT($BI$44:BI80)-1</f>
        <v>#VALUE!</v>
      </c>
      <c r="BK80" s="518" t="e">
        <f t="shared" ref="BK80" ca="1" si="297">1+AM80</f>
        <v>#VALUE!</v>
      </c>
      <c r="BL80" s="518" t="e">
        <f ca="1">PRODUCT($BK$44:BK80)-1</f>
        <v>#VALUE!</v>
      </c>
    </row>
    <row r="81" spans="1:64" ht="15">
      <c r="A81" s="90"/>
      <c r="C81" s="222">
        <f t="shared" ref="C81" ca="1" si="298">I81+10</f>
        <v>41830</v>
      </c>
      <c r="D81" s="70">
        <f t="shared" ref="D81" ca="1" si="299">I81+35</f>
        <v>41855</v>
      </c>
      <c r="E81" s="70" t="str">
        <f t="shared" ref="E81" ca="1" si="300">"FNMA"&amp;TEXT($J$23,"0.0")&amp;"-TBA-"&amp;TEXT(C81,"mmm")</f>
        <v>FNMA3.0-TBA-Jul</v>
      </c>
      <c r="F81" s="70" t="str">
        <f t="shared" ref="F81" ca="1" si="301">"FNMA"&amp;TEXT($J$23,"0.0")&amp;"-TBA-"&amp;TEXT(D81,"mmm")</f>
        <v>FNMA3.0-TBA-Aug</v>
      </c>
      <c r="G81" s="70" t="str">
        <f t="shared" si="48"/>
        <v>FNMA3.0-TBA-GEN</v>
      </c>
      <c r="H81" s="71"/>
      <c r="I81" s="133">
        <f ca="1">[2]!YBWORKDAY(EDATE(Base_Date, AV81), -1, "USD")</f>
        <v>41820</v>
      </c>
      <c r="J81" s="331" t="str">
        <f t="shared" ref="J81" ca="1" si="302">AX81</f>
        <v>E</v>
      </c>
      <c r="K81" s="332" t="e">
        <f t="shared" ref="K81" ca="1" si="303">AX81+AY81</f>
        <v>#VALUE!</v>
      </c>
      <c r="L81" s="332" t="e">
        <f t="shared" ref="L81" ca="1" si="304">K81-K80</f>
        <v>#VALUE!</v>
      </c>
      <c r="M81" s="333" t="str">
        <f ca="1">[2]!YBHIST($I$24,$I81,"LMMOAS","sec")</f>
        <v>E</v>
      </c>
      <c r="N81" s="334" t="str">
        <f ca="1">[2]!YBHIST($I$24,$I80,M$25,"sec","")</f>
        <v>E</v>
      </c>
      <c r="O81" s="335" t="str">
        <f ca="1">[2]!YBHIST("1 Month LIBOR",I81,"Yield","bmk","")</f>
        <v>E</v>
      </c>
      <c r="P81" s="332" t="e">
        <f t="shared" ref="P81" ca="1" si="305">K80-Q81</f>
        <v>#VALUE!</v>
      </c>
      <c r="Q81" s="336" t="str">
        <f ca="1">[2]!YBSCEN($I$24,$J80&amp;"d","Market",O$25,"Swap",$I80,"LMMSkew","","Model",100,0,29,"Gradual","ParShift|N",0,"Annualized ROR",O80,100,"",,,,"Default",,,,"Default",,)</f>
        <v>E</v>
      </c>
      <c r="R81" s="332" t="e">
        <f t="shared" ref="R81" ca="1" si="306">L81+P81</f>
        <v>#VALUE!</v>
      </c>
      <c r="S81" s="337" t="e">
        <f t="shared" ref="S81" ca="1" si="307">R81/K80</f>
        <v>#VALUE!</v>
      </c>
      <c r="T81" s="332" t="e">
        <f ca="1">SUM(R$39:R81)</f>
        <v>#VALUE!</v>
      </c>
      <c r="U81" s="337" t="e">
        <f t="shared" ref="U81" ca="1" si="308">BJ81</f>
        <v>#VALUE!</v>
      </c>
      <c r="V81" s="338">
        <f ca="1">VLOOKUP($I81, 'Barcap OAD'!$A:$S, $F$24, FALSE)</f>
        <v>-9.6</v>
      </c>
      <c r="W81" s="339" t="e">
        <f t="shared" ref="W81" ca="1" si="309">K81*V81/10000</f>
        <v>#VALUE!</v>
      </c>
      <c r="X81" s="340" t="str">
        <f ca="1">[2]!YBHIST($E81,$I81,X$25,"sec","")</f>
        <v>E</v>
      </c>
      <c r="Y81" s="332" t="e">
        <f t="shared" ref="Y81" ca="1" si="310">X81-X80</f>
        <v>#VALUE!</v>
      </c>
      <c r="Z81" s="336" t="e">
        <f t="shared" ref="Z81" ca="1" si="311">X80-AA80</f>
        <v>#VALUE!</v>
      </c>
      <c r="AA81" s="336" t="str">
        <f ca="1">[2]!YBHIST($F81,$I81,X$25,"sec","")</f>
        <v>E</v>
      </c>
      <c r="AB81" s="336" t="e">
        <f t="shared" ref="AB81" ca="1" si="312">X80-Z81</f>
        <v>#VALUE!</v>
      </c>
      <c r="AC81" s="341" t="e">
        <f t="shared" ref="AC81" ca="1" si="313">Y81+Z81</f>
        <v>#VALUE!</v>
      </c>
      <c r="AD81" s="342">
        <f ca="1">VLOOKUP($I81, 'Barcap OAD'!$A:$S, $F$26, FALSE)</f>
        <v>7.2728479999999998</v>
      </c>
      <c r="AE81" s="339" t="e">
        <f t="shared" ref="AE81" ca="1" si="314">X81*AD81/10000</f>
        <v>#VALUE!</v>
      </c>
      <c r="AF81" s="343" t="e">
        <f t="shared" ref="AF81" ca="1" si="315">W81/AE81</f>
        <v>#VALUE!</v>
      </c>
      <c r="AG81" s="332" t="e">
        <f t="shared" ref="AG81" ca="1" si="316">-AC81*AF80</f>
        <v>#VALUE!</v>
      </c>
      <c r="AH81" s="337" t="e">
        <f t="shared" ref="AH81" ca="1" si="317">AG81/K80</f>
        <v>#VALUE!</v>
      </c>
      <c r="AI81" s="332" t="e">
        <f t="shared" ref="AI81" ca="1" si="318">AL81+AK81</f>
        <v>#VALUE!</v>
      </c>
      <c r="AJ81" s="337" t="e">
        <f t="shared" ref="AJ81" ca="1" si="319">AF81-AF80</f>
        <v>#VALUE!</v>
      </c>
      <c r="AK81" s="341" t="e">
        <f t="shared" ref="AK81" ca="1" si="320">(AJ81*Y81)/2</f>
        <v>#VALUE!</v>
      </c>
      <c r="AL81" s="344" t="e">
        <f t="shared" ref="AL81" ca="1" si="321">AG81+R81</f>
        <v>#VALUE!</v>
      </c>
      <c r="AM81" s="337" t="e">
        <f t="shared" ref="AM81" ca="1" si="322">AL81/K80</f>
        <v>#VALUE!</v>
      </c>
      <c r="AN81" s="332" t="e">
        <f ca="1">SUM(AL$41:AL81)</f>
        <v>#VALUE!</v>
      </c>
      <c r="AO81" s="345" t="e">
        <f t="shared" ref="AO81" ca="1" si="323">BL81</f>
        <v>#VALUE!</v>
      </c>
      <c r="AP81" s="346" t="e">
        <f t="shared" ref="AP81" ca="1" si="324">(Z81*AF81*-1)+P81</f>
        <v>#VALUE!</v>
      </c>
      <c r="AQ81" s="347" t="e">
        <f t="shared" ref="AQ81" ca="1" si="325">AP81/K80</f>
        <v>#VALUE!</v>
      </c>
      <c r="AV81" s="67">
        <f t="shared" si="34"/>
        <v>-9</v>
      </c>
      <c r="AX81" s="208" t="str">
        <f ca="1">[2]!YBHIST($I$24,$I81,J$25,"sec","")</f>
        <v>E</v>
      </c>
      <c r="AY81" s="206" t="str">
        <f ca="1">[2]!YBPRICE($I$24,AX81&amp;"d","Market","AccruedInterest","Swap",$I81,"LMMSkew","","Model",100,"")</f>
        <v>E</v>
      </c>
      <c r="BA81" s="211" t="str">
        <f ca="1">[2]!YBHIST($E81,$I81,X$25,"sec","")</f>
        <v>E</v>
      </c>
      <c r="BB81" s="67" t="str">
        <f ca="1">[2]!YBPRICE(E$41,BA81,"Market","AccruedInterest","Swap",$I81,"LMMSkew","","Model",100,"OASEDUR")</f>
        <v>E</v>
      </c>
      <c r="BD81" s="211" t="str">
        <f ca="1">[2]!YBHIST($F81,$I81,X$25,"sec","")</f>
        <v>E</v>
      </c>
      <c r="BE81" s="67" t="str">
        <f ca="1">[2]!YBPRICE(E$41,BD81,"Market","AccruedInterest","Swap",$I81,"LMMSkew","","Model",100,"OASEDUR")</f>
        <v>E</v>
      </c>
      <c r="BI81" s="518" t="e">
        <f t="shared" ref="BI81" ca="1" si="326">1+S81</f>
        <v>#VALUE!</v>
      </c>
      <c r="BJ81" s="518" t="e">
        <f ca="1">PRODUCT($BI$44:BI81)-1</f>
        <v>#VALUE!</v>
      </c>
      <c r="BK81" s="518" t="e">
        <f t="shared" ref="BK81" ca="1" si="327">1+AM81</f>
        <v>#VALUE!</v>
      </c>
      <c r="BL81" s="518" t="e">
        <f ca="1">PRODUCT($BK$44:BK81)-1</f>
        <v>#VALUE!</v>
      </c>
    </row>
    <row r="82" spans="1:64" ht="15">
      <c r="A82" s="90"/>
      <c r="C82" s="222">
        <f t="shared" ref="C82" ca="1" si="328">I82+10</f>
        <v>41861</v>
      </c>
      <c r="D82" s="70">
        <f t="shared" ref="D82" ca="1" si="329">I82+35</f>
        <v>41886</v>
      </c>
      <c r="E82" s="70" t="str">
        <f t="shared" ref="E82" ca="1" si="330">"FNMA"&amp;TEXT($J$23,"0.0")&amp;"-TBA-"&amp;TEXT(C82,"mmm")</f>
        <v>FNMA3.0-TBA-Aug</v>
      </c>
      <c r="F82" s="70" t="str">
        <f t="shared" ref="F82" ca="1" si="331">"FNMA"&amp;TEXT($J$23,"0.0")&amp;"-TBA-"&amp;TEXT(D82,"mmm")</f>
        <v>FNMA3.0-TBA-Sep</v>
      </c>
      <c r="G82" s="70" t="str">
        <f t="shared" si="48"/>
        <v>FNMA3.0-TBA-GEN</v>
      </c>
      <c r="H82" s="71"/>
      <c r="I82" s="133">
        <f ca="1">[2]!YBWORKDAY(EDATE(Base_Date, AV82), -1, "USD")</f>
        <v>41851</v>
      </c>
      <c r="J82" s="234" t="str">
        <f t="shared" ref="J82" ca="1" si="332">AX82</f>
        <v>E</v>
      </c>
      <c r="K82" s="237" t="e">
        <f t="shared" ref="K82" ca="1" si="333">AX82+AY82</f>
        <v>#VALUE!</v>
      </c>
      <c r="L82" s="237" t="e">
        <f t="shared" ref="L82" ca="1" si="334">K82-K81</f>
        <v>#VALUE!</v>
      </c>
      <c r="M82" s="238" t="str">
        <f ca="1">[2]!YBHIST($I$24,$I82,"LMMOAS","sec")</f>
        <v>E</v>
      </c>
      <c r="N82" s="239" t="str">
        <f ca="1">[2]!YBHIST($I$24,$I81,M$25,"sec","")</f>
        <v>E</v>
      </c>
      <c r="O82" s="240" t="str">
        <f ca="1">[2]!YBHIST("1 Month LIBOR",I82,"Yield","bmk","")</f>
        <v>E</v>
      </c>
      <c r="P82" s="237" t="e">
        <f t="shared" ref="P82" ca="1" si="335">K81-Q82</f>
        <v>#VALUE!</v>
      </c>
      <c r="Q82" s="171" t="str">
        <f ca="1">[2]!YBSCEN($I$24,$J81&amp;"d","Market",O$25,"Swap",$I81,"LMMSkew","","Model",100,0,29,"Gradual","ParShift|N",0,"Annualized ROR",O81,100,"",,,,"Default",,,,"Default",,)</f>
        <v>E</v>
      </c>
      <c r="R82" s="237" t="e">
        <f t="shared" ref="R82" ca="1" si="336">L82+P82</f>
        <v>#VALUE!</v>
      </c>
      <c r="S82" s="241" t="e">
        <f t="shared" ref="S82" ca="1" si="337">R82/K81</f>
        <v>#VALUE!</v>
      </c>
      <c r="T82" s="237" t="e">
        <f ca="1">SUM(R$39:R82)</f>
        <v>#VALUE!</v>
      </c>
      <c r="U82" s="241" t="e">
        <f t="shared" ref="U82" ca="1" si="338">BJ82</f>
        <v>#VALUE!</v>
      </c>
      <c r="V82" s="242">
        <f ca="1">VLOOKUP($I82, 'Barcap OAD'!$A:$S, $F$24, FALSE)</f>
        <v>-8.1999999999999993</v>
      </c>
      <c r="W82" s="243" t="e">
        <f t="shared" ref="W82" ca="1" si="339">K82*V82/10000</f>
        <v>#VALUE!</v>
      </c>
      <c r="X82" s="244" t="str">
        <f ca="1">[2]!YBHIST($E82,$I82,X$25,"sec","")</f>
        <v>E</v>
      </c>
      <c r="Y82" s="237" t="e">
        <f t="shared" ref="Y82" ca="1" si="340">X82-X81</f>
        <v>#VALUE!</v>
      </c>
      <c r="Z82" s="171" t="e">
        <f t="shared" ref="Z82" ca="1" si="341">X81-AA81</f>
        <v>#VALUE!</v>
      </c>
      <c r="AA82" s="171" t="str">
        <f ca="1">[2]!YBHIST($F82,$I82,X$25,"sec","")</f>
        <v>E</v>
      </c>
      <c r="AB82" s="171" t="e">
        <f t="shared" ref="AB82" ca="1" si="342">X81-Z82</f>
        <v>#VALUE!</v>
      </c>
      <c r="AC82" s="245" t="e">
        <f t="shared" ref="AC82" ca="1" si="343">Y82+Z82</f>
        <v>#VALUE!</v>
      </c>
      <c r="AD82" s="246">
        <f ca="1">VLOOKUP($I82, 'Barcap OAD'!$A:$S, $F$26, FALSE)</f>
        <v>7.148028</v>
      </c>
      <c r="AE82" s="243" t="e">
        <f t="shared" ref="AE82" ca="1" si="344">X82*AD82/10000</f>
        <v>#VALUE!</v>
      </c>
      <c r="AF82" s="247" t="e">
        <f t="shared" ref="AF82" ca="1" si="345">W82/AE82</f>
        <v>#VALUE!</v>
      </c>
      <c r="AG82" s="237" t="e">
        <f t="shared" ref="AG82" ca="1" si="346">-AC82*AF81</f>
        <v>#VALUE!</v>
      </c>
      <c r="AH82" s="241" t="e">
        <f t="shared" ref="AH82" ca="1" si="347">AG82/K81</f>
        <v>#VALUE!</v>
      </c>
      <c r="AI82" s="237" t="e">
        <f t="shared" ref="AI82" ca="1" si="348">AL82+AK82</f>
        <v>#VALUE!</v>
      </c>
      <c r="AJ82" s="241" t="e">
        <f t="shared" ref="AJ82" ca="1" si="349">AF82-AF81</f>
        <v>#VALUE!</v>
      </c>
      <c r="AK82" s="245" t="e">
        <f t="shared" ref="AK82" ca="1" si="350">(AJ82*Y82)/2</f>
        <v>#VALUE!</v>
      </c>
      <c r="AL82" s="248" t="e">
        <f t="shared" ref="AL82" ca="1" si="351">AG82+R82</f>
        <v>#VALUE!</v>
      </c>
      <c r="AM82" s="241" t="e">
        <f t="shared" ref="AM82" ca="1" si="352">AL82/K81</f>
        <v>#VALUE!</v>
      </c>
      <c r="AN82" s="237" t="e">
        <f ca="1">SUM(AL$41:AL82)</f>
        <v>#VALUE!</v>
      </c>
      <c r="AO82" s="203" t="e">
        <f t="shared" ref="AO82" ca="1" si="353">BL82</f>
        <v>#VALUE!</v>
      </c>
      <c r="AP82" s="249" t="e">
        <f t="shared" ref="AP82" ca="1" si="354">(Z82*AF82*-1)+P82</f>
        <v>#VALUE!</v>
      </c>
      <c r="AQ82" s="250" t="e">
        <f t="shared" ref="AQ82" ca="1" si="355">AP82/K81</f>
        <v>#VALUE!</v>
      </c>
      <c r="AV82" s="67">
        <f t="shared" si="34"/>
        <v>-8</v>
      </c>
      <c r="AX82" s="208" t="str">
        <f ca="1">[2]!YBHIST($I$24,$I82,J$25,"sec","")</f>
        <v>E</v>
      </c>
      <c r="AY82" s="206" t="str">
        <f ca="1">[2]!YBPRICE($I$24,AX82&amp;"d","Market","AccruedInterest","Swap",$I82,"LMMSkew","","Model",100,"")</f>
        <v>E</v>
      </c>
      <c r="BA82" s="211" t="str">
        <f ca="1">[2]!YBHIST($E82,$I82,X$25,"sec","")</f>
        <v>E</v>
      </c>
      <c r="BB82" s="67" t="str">
        <f ca="1">[2]!YBPRICE(E$41,BA82,"Market","AccruedInterest","Swap",$I82,"LMMSkew","","Model",100,"OASEDUR")</f>
        <v>E</v>
      </c>
      <c r="BD82" s="211" t="str">
        <f ca="1">[2]!YBHIST($F82,$I82,X$25,"sec","")</f>
        <v>E</v>
      </c>
      <c r="BE82" s="67" t="str">
        <f ca="1">[2]!YBPRICE(E$41,BD82,"Market","AccruedInterest","Swap",$I82,"LMMSkew","","Model",100,"OASEDUR")</f>
        <v>E</v>
      </c>
      <c r="BI82" s="518" t="e">
        <f t="shared" ref="BI82" ca="1" si="356">1+S82</f>
        <v>#VALUE!</v>
      </c>
      <c r="BJ82" s="518" t="e">
        <f ca="1">PRODUCT($BI$44:BI82)-1</f>
        <v>#VALUE!</v>
      </c>
      <c r="BK82" s="518" t="e">
        <f t="shared" ref="BK82" ca="1" si="357">1+AM82</f>
        <v>#VALUE!</v>
      </c>
      <c r="BL82" s="518" t="e">
        <f ca="1">PRODUCT($BK$44:BK82)-1</f>
        <v>#VALUE!</v>
      </c>
    </row>
    <row r="83" spans="1:64" ht="15">
      <c r="A83" s="90"/>
      <c r="C83" s="222">
        <f t="shared" ref="C83" ca="1" si="358">I83+10</f>
        <v>41890</v>
      </c>
      <c r="D83" s="70">
        <f t="shared" ref="D83" ca="1" si="359">I83+35</f>
        <v>41915</v>
      </c>
      <c r="E83" s="70" t="str">
        <f t="shared" ref="E83" ca="1" si="360">"FNMA"&amp;TEXT($J$23,"0.0")&amp;"-TBA-"&amp;TEXT(C83,"mmm")</f>
        <v>FNMA3.0-TBA-Sep</v>
      </c>
      <c r="F83" s="70" t="str">
        <f t="shared" ref="F83" ca="1" si="361">"FNMA"&amp;TEXT($J$23,"0.0")&amp;"-TBA-"&amp;TEXT(D83,"mmm")</f>
        <v>FNMA3.0-TBA-Oct</v>
      </c>
      <c r="G83" s="70" t="str">
        <f t="shared" si="48"/>
        <v>FNMA3.0-TBA-GEN</v>
      </c>
      <c r="H83" s="71"/>
      <c r="I83" s="133">
        <f ca="1">[2]!YBWORKDAY(EDATE(Base_Date, AV83), -1, "USD")</f>
        <v>41880</v>
      </c>
      <c r="J83" s="234" t="str">
        <f t="shared" ref="J83" ca="1" si="362">AX83</f>
        <v>E</v>
      </c>
      <c r="K83" s="237" t="e">
        <f t="shared" ref="K83" ca="1" si="363">AX83+AY83</f>
        <v>#VALUE!</v>
      </c>
      <c r="L83" s="237" t="e">
        <f t="shared" ref="L83" ca="1" si="364">K83-K82</f>
        <v>#VALUE!</v>
      </c>
      <c r="M83" s="238" t="str">
        <f ca="1">[2]!YBHIST($I$24,$I83,"LMMOAS","sec")</f>
        <v>E</v>
      </c>
      <c r="N83" s="239" t="str">
        <f ca="1">[2]!YBHIST($I$24,$I82,M$25,"sec","")</f>
        <v>E</v>
      </c>
      <c r="O83" s="240" t="str">
        <f ca="1">[2]!YBHIST("1 Month LIBOR",I83,"Yield","bmk","")</f>
        <v>E</v>
      </c>
      <c r="P83" s="237" t="e">
        <f t="shared" ref="P83" ca="1" si="365">K82-Q83</f>
        <v>#VALUE!</v>
      </c>
      <c r="Q83" s="171" t="str">
        <f ca="1">[2]!YBSCEN($I$24,$J82&amp;"d","Market",O$25,"Swap",$I82,"LMMSkew","","Model",100,0,29,"Gradual","ParShift|N",0,"Annualized ROR",O82,100,"",,,,"Default",,,,"Default",,)</f>
        <v>E</v>
      </c>
      <c r="R83" s="237" t="e">
        <f t="shared" ref="R83" ca="1" si="366">L83+P83</f>
        <v>#VALUE!</v>
      </c>
      <c r="S83" s="241" t="e">
        <f t="shared" ref="S83" ca="1" si="367">R83/K82</f>
        <v>#VALUE!</v>
      </c>
      <c r="T83" s="237" t="e">
        <f ca="1">SUM(R$39:R83)</f>
        <v>#VALUE!</v>
      </c>
      <c r="U83" s="241" t="e">
        <f t="shared" ref="U83" ca="1" si="368">BJ83</f>
        <v>#VALUE!</v>
      </c>
      <c r="V83" s="242">
        <f ca="1">VLOOKUP($I83, 'Barcap OAD'!$A:$S, $F$24, FALSE)</f>
        <v>-10.5</v>
      </c>
      <c r="W83" s="243" t="e">
        <f t="shared" ref="W83" ca="1" si="369">K83*V83/10000</f>
        <v>#VALUE!</v>
      </c>
      <c r="X83" s="244" t="str">
        <f ca="1">[2]!YBHIST($E83,$I83,X$25,"sec","")</f>
        <v>E</v>
      </c>
      <c r="Y83" s="237" t="e">
        <f t="shared" ref="Y83" ca="1" si="370">X83-X82</f>
        <v>#VALUE!</v>
      </c>
      <c r="Z83" s="171" t="e">
        <f t="shared" ref="Z83" ca="1" si="371">X82-AA82</f>
        <v>#VALUE!</v>
      </c>
      <c r="AA83" s="171" t="str">
        <f ca="1">[2]!YBHIST($F83,$I83,X$25,"sec","")</f>
        <v>E</v>
      </c>
      <c r="AB83" s="171" t="e">
        <f t="shared" ref="AB83" ca="1" si="372">X82-Z83</f>
        <v>#VALUE!</v>
      </c>
      <c r="AC83" s="245" t="e">
        <f t="shared" ref="AC83" ca="1" si="373">Y83+Z83</f>
        <v>#VALUE!</v>
      </c>
      <c r="AD83" s="246">
        <f ca="1">VLOOKUP($I83, 'Barcap OAD'!$A:$S, $F$26, FALSE)</f>
        <v>6.8048909999999996</v>
      </c>
      <c r="AE83" s="243" t="e">
        <f t="shared" ref="AE83" ca="1" si="374">X83*AD83/10000</f>
        <v>#VALUE!</v>
      </c>
      <c r="AF83" s="247" t="e">
        <f t="shared" ref="AF83" ca="1" si="375">W83/AE83</f>
        <v>#VALUE!</v>
      </c>
      <c r="AG83" s="237" t="e">
        <f t="shared" ref="AG83" ca="1" si="376">-AC83*AF82</f>
        <v>#VALUE!</v>
      </c>
      <c r="AH83" s="241" t="e">
        <f t="shared" ref="AH83" ca="1" si="377">AG83/K82</f>
        <v>#VALUE!</v>
      </c>
      <c r="AI83" s="237" t="e">
        <f t="shared" ref="AI83" ca="1" si="378">AL83+AK83</f>
        <v>#VALUE!</v>
      </c>
      <c r="AJ83" s="241" t="e">
        <f t="shared" ref="AJ83" ca="1" si="379">AF83-AF82</f>
        <v>#VALUE!</v>
      </c>
      <c r="AK83" s="245" t="e">
        <f t="shared" ref="AK83" ca="1" si="380">(AJ83*Y83)/2</f>
        <v>#VALUE!</v>
      </c>
      <c r="AL83" s="248" t="e">
        <f t="shared" ref="AL83" ca="1" si="381">AG83+R83</f>
        <v>#VALUE!</v>
      </c>
      <c r="AM83" s="241" t="e">
        <f t="shared" ref="AM83" ca="1" si="382">AL83/K82</f>
        <v>#VALUE!</v>
      </c>
      <c r="AN83" s="237" t="e">
        <f ca="1">SUM(AL$41:AL83)</f>
        <v>#VALUE!</v>
      </c>
      <c r="AO83" s="203" t="e">
        <f t="shared" ref="AO83" ca="1" si="383">BL83</f>
        <v>#VALUE!</v>
      </c>
      <c r="AP83" s="249" t="e">
        <f t="shared" ref="AP83" ca="1" si="384">(Z83*AF83*-1)+P83</f>
        <v>#VALUE!</v>
      </c>
      <c r="AQ83" s="250" t="e">
        <f t="shared" ref="AQ83" ca="1" si="385">AP83/K82</f>
        <v>#VALUE!</v>
      </c>
      <c r="AV83" s="67">
        <f t="shared" si="34"/>
        <v>-7</v>
      </c>
      <c r="AX83" s="208" t="str">
        <f ca="1">[2]!YBHIST($I$24,$I83,J$25,"sec","")</f>
        <v>E</v>
      </c>
      <c r="AY83" s="206" t="str">
        <f ca="1">[2]!YBPRICE($I$24,AX83&amp;"d","Market","AccruedInterest","Swap",$I83,"LMMSkew","","Model",100,"")</f>
        <v>E</v>
      </c>
      <c r="BA83" s="211" t="str">
        <f ca="1">[2]!YBHIST($E83,$I83,X$25,"sec","")</f>
        <v>E</v>
      </c>
      <c r="BB83" s="67" t="str">
        <f ca="1">[2]!YBPRICE(E$41,BA83,"Market","AccruedInterest","Swap",$I83,"LMMSkew","","Model",100,"OASEDUR")</f>
        <v>E</v>
      </c>
      <c r="BD83" s="211" t="str">
        <f ca="1">[2]!YBHIST($F83,$I83,X$25,"sec","")</f>
        <v>E</v>
      </c>
      <c r="BE83" s="67" t="str">
        <f ca="1">[2]!YBPRICE(E$41,BD83,"Market","AccruedInterest","Swap",$I83,"LMMSkew","","Model",100,"OASEDUR")</f>
        <v>E</v>
      </c>
      <c r="BI83" s="518" t="e">
        <f t="shared" ref="BI83" ca="1" si="386">1+S83</f>
        <v>#VALUE!</v>
      </c>
      <c r="BJ83" s="518" t="e">
        <f ca="1">PRODUCT($BI$44:BI83)-1</f>
        <v>#VALUE!</v>
      </c>
      <c r="BK83" s="518" t="e">
        <f t="shared" ref="BK83" ca="1" si="387">1+AM83</f>
        <v>#VALUE!</v>
      </c>
      <c r="BL83" s="518" t="e">
        <f ca="1">PRODUCT($BK$44:BK83)-1</f>
        <v>#VALUE!</v>
      </c>
    </row>
    <row r="84" spans="1:64" ht="15">
      <c r="A84" s="90"/>
      <c r="C84" s="222">
        <f t="shared" ref="C84" ca="1" si="388">I84+10</f>
        <v>41922</v>
      </c>
      <c r="D84" s="70">
        <f t="shared" ref="D84" ca="1" si="389">I84+35</f>
        <v>41947</v>
      </c>
      <c r="E84" s="70" t="str">
        <f t="shared" ref="E84" ca="1" si="390">"FNMA"&amp;TEXT($J$23,"0.0")&amp;"-TBA-"&amp;TEXT(C84,"mmm")</f>
        <v>FNMA3.0-TBA-Oct</v>
      </c>
      <c r="F84" s="70" t="str">
        <f t="shared" ref="F84" ca="1" si="391">"FNMA"&amp;TEXT($J$23,"0.0")&amp;"-TBA-"&amp;TEXT(D84,"mmm")</f>
        <v>FNMA3.0-TBA-Nov</v>
      </c>
      <c r="G84" s="70" t="str">
        <f t="shared" si="48"/>
        <v>FNMA3.0-TBA-GEN</v>
      </c>
      <c r="H84" s="71"/>
      <c r="I84" s="133">
        <f ca="1">[2]!YBWORKDAY(EDATE(Base_Date, AV84), -1, "USD")</f>
        <v>41912</v>
      </c>
      <c r="J84" s="331" t="str">
        <f t="shared" ref="J84" ca="1" si="392">AX84</f>
        <v>E</v>
      </c>
      <c r="K84" s="332" t="e">
        <f t="shared" ref="K84" ca="1" si="393">AX84+AY84</f>
        <v>#VALUE!</v>
      </c>
      <c r="L84" s="332" t="e">
        <f t="shared" ref="L84" ca="1" si="394">K84-K83</f>
        <v>#VALUE!</v>
      </c>
      <c r="M84" s="333" t="str">
        <f ca="1">[2]!YBHIST($I$24,$I84,"LMMOAS","sec")</f>
        <v>E</v>
      </c>
      <c r="N84" s="334" t="str">
        <f ca="1">[2]!YBHIST($I$24,$I83,M$25,"sec","")</f>
        <v>E</v>
      </c>
      <c r="O84" s="335" t="str">
        <f ca="1">[2]!YBHIST("1 Month LIBOR",I84,"Yield","bmk","")</f>
        <v>E</v>
      </c>
      <c r="P84" s="332" t="e">
        <f t="shared" ref="P84" ca="1" si="395">K83-Q84</f>
        <v>#VALUE!</v>
      </c>
      <c r="Q84" s="336" t="str">
        <f ca="1">[2]!YBSCEN($I$24,$J83&amp;"d","Market",O$25,"Swap",$I83,"LMMSkew","","Model",100,0,29,"Gradual","ParShift|N",0,"Annualized ROR",O83,100,"",,,,"Default",,,,"Default",,)</f>
        <v>E</v>
      </c>
      <c r="R84" s="332" t="e">
        <f t="shared" ref="R84" ca="1" si="396">L84+P84</f>
        <v>#VALUE!</v>
      </c>
      <c r="S84" s="337" t="e">
        <f t="shared" ref="S84" ca="1" si="397">R84/K83</f>
        <v>#VALUE!</v>
      </c>
      <c r="T84" s="332" t="e">
        <f ca="1">SUM(R$39:R84)</f>
        <v>#VALUE!</v>
      </c>
      <c r="U84" s="337" t="e">
        <f t="shared" ref="U84" ca="1" si="398">BJ84</f>
        <v>#VALUE!</v>
      </c>
      <c r="V84" s="338">
        <f ca="1">VLOOKUP($I84, 'Barcap OAD'!$A:$S, $F$24, FALSE)</f>
        <v>-8.6999999999999993</v>
      </c>
      <c r="W84" s="339" t="e">
        <f t="shared" ref="W84" ca="1" si="399">K84*V84/10000</f>
        <v>#VALUE!</v>
      </c>
      <c r="X84" s="340" t="str">
        <f ca="1">[2]!YBHIST($E84,$I84,X$25,"sec","")</f>
        <v>E</v>
      </c>
      <c r="Y84" s="332" t="e">
        <f t="shared" ref="Y84" ca="1" si="400">X84-X83</f>
        <v>#VALUE!</v>
      </c>
      <c r="Z84" s="336" t="e">
        <f t="shared" ref="Z84" ca="1" si="401">X83-AA83</f>
        <v>#VALUE!</v>
      </c>
      <c r="AA84" s="336" t="str">
        <f ca="1">[2]!YBHIST($F84,$I84,X$25,"sec","")</f>
        <v>E</v>
      </c>
      <c r="AB84" s="336" t="e">
        <f t="shared" ref="AB84" ca="1" si="402">X83-Z84</f>
        <v>#VALUE!</v>
      </c>
      <c r="AC84" s="341" t="e">
        <f t="shared" ref="AC84" ca="1" si="403">Y84+Z84</f>
        <v>#VALUE!</v>
      </c>
      <c r="AD84" s="342">
        <f ca="1">VLOOKUP($I84, 'Barcap OAD'!$A:$S, $F$26, FALSE)</f>
        <v>6.9646030000000003</v>
      </c>
      <c r="AE84" s="339" t="e">
        <f t="shared" ref="AE84" ca="1" si="404">X84*AD84/10000</f>
        <v>#VALUE!</v>
      </c>
      <c r="AF84" s="343" t="e">
        <f t="shared" ref="AF84" ca="1" si="405">W84/AE84</f>
        <v>#VALUE!</v>
      </c>
      <c r="AG84" s="332" t="e">
        <f t="shared" ref="AG84" ca="1" si="406">-AC84*AF83</f>
        <v>#VALUE!</v>
      </c>
      <c r="AH84" s="337" t="e">
        <f t="shared" ref="AH84" ca="1" si="407">AG84/K83</f>
        <v>#VALUE!</v>
      </c>
      <c r="AI84" s="332" t="e">
        <f t="shared" ref="AI84" ca="1" si="408">AL84+AK84</f>
        <v>#VALUE!</v>
      </c>
      <c r="AJ84" s="337" t="e">
        <f t="shared" ref="AJ84" ca="1" si="409">AF84-AF83</f>
        <v>#VALUE!</v>
      </c>
      <c r="AK84" s="341" t="e">
        <f t="shared" ref="AK84" ca="1" si="410">(AJ84*Y84)/2</f>
        <v>#VALUE!</v>
      </c>
      <c r="AL84" s="344" t="e">
        <f t="shared" ref="AL84" ca="1" si="411">AG84+R84</f>
        <v>#VALUE!</v>
      </c>
      <c r="AM84" s="337" t="e">
        <f t="shared" ref="AM84" ca="1" si="412">AL84/K83</f>
        <v>#VALUE!</v>
      </c>
      <c r="AN84" s="332" t="e">
        <f ca="1">SUM(AL$41:AL84)</f>
        <v>#VALUE!</v>
      </c>
      <c r="AO84" s="345" t="e">
        <f t="shared" ref="AO84" ca="1" si="413">BL84</f>
        <v>#VALUE!</v>
      </c>
      <c r="AP84" s="346" t="e">
        <f t="shared" ref="AP84" ca="1" si="414">(Z84*AF84*-1)+P84</f>
        <v>#VALUE!</v>
      </c>
      <c r="AQ84" s="347" t="e">
        <f t="shared" ref="AQ84" ca="1" si="415">AP84/K83</f>
        <v>#VALUE!</v>
      </c>
      <c r="AV84" s="67">
        <f t="shared" si="34"/>
        <v>-6</v>
      </c>
      <c r="AX84" s="208" t="str">
        <f ca="1">[2]!YBHIST($I$24,$I84,J$25,"sec","")</f>
        <v>E</v>
      </c>
      <c r="AY84" s="206" t="str">
        <f ca="1">[2]!YBPRICE($I$24,AX84&amp;"d","Market","AccruedInterest","Swap",$I84,"LMMSkew","","Model",100,"")</f>
        <v>E</v>
      </c>
      <c r="BA84" s="211" t="str">
        <f ca="1">[2]!YBHIST($E84,$I84,X$25,"sec","")</f>
        <v>E</v>
      </c>
      <c r="BB84" s="67" t="str">
        <f ca="1">[2]!YBPRICE(E$41,BA84,"Market","AccruedInterest","Swap",$I84,"LMMSkew","","Model",100,"OASEDUR")</f>
        <v>E</v>
      </c>
      <c r="BD84" s="211" t="str">
        <f ca="1">[2]!YBHIST($F84,$I84,X$25,"sec","")</f>
        <v>E</v>
      </c>
      <c r="BE84" s="67" t="str">
        <f ca="1">[2]!YBPRICE(E$41,BD84,"Market","AccruedInterest","Swap",$I84,"LMMSkew","","Model",100,"OASEDUR")</f>
        <v>E</v>
      </c>
      <c r="BI84" s="518" t="e">
        <f t="shared" ref="BI84" ca="1" si="416">1+S84</f>
        <v>#VALUE!</v>
      </c>
      <c r="BJ84" s="518" t="e">
        <f ca="1">PRODUCT($BI$44:BI84)-1</f>
        <v>#VALUE!</v>
      </c>
      <c r="BK84" s="518" t="e">
        <f t="shared" ref="BK84" ca="1" si="417">1+AM84</f>
        <v>#VALUE!</v>
      </c>
      <c r="BL84" s="518" t="e">
        <f ca="1">PRODUCT($BK$44:BK84)-1</f>
        <v>#VALUE!</v>
      </c>
    </row>
    <row r="85" spans="1:64" ht="15">
      <c r="A85" s="90"/>
      <c r="C85" s="222">
        <f t="shared" ref="C85" ca="1" si="418">I85+10</f>
        <v>41953</v>
      </c>
      <c r="D85" s="70">
        <f t="shared" ref="D85" ca="1" si="419">I85+35</f>
        <v>41978</v>
      </c>
      <c r="E85" s="70" t="str">
        <f t="shared" ref="E85" ca="1" si="420">"FNMA"&amp;TEXT($J$23,"0.0")&amp;"-TBA-"&amp;TEXT(C85,"mmm")</f>
        <v>FNMA3.0-TBA-Nov</v>
      </c>
      <c r="F85" s="70" t="str">
        <f t="shared" ref="F85" ca="1" si="421">"FNMA"&amp;TEXT($J$23,"0.0")&amp;"-TBA-"&amp;TEXT(D85,"mmm")</f>
        <v>FNMA3.0-TBA-Dec</v>
      </c>
      <c r="G85" s="70" t="str">
        <f t="shared" si="48"/>
        <v>FNMA3.0-TBA-GEN</v>
      </c>
      <c r="H85" s="71"/>
      <c r="I85" s="133">
        <f ca="1">[2]!YBWORKDAY(EDATE(Base_Date, AV85), -1, "USD")</f>
        <v>41943</v>
      </c>
      <c r="J85" s="331" t="str">
        <f t="shared" ref="J85" ca="1" si="422">AX85</f>
        <v>E</v>
      </c>
      <c r="K85" s="332" t="e">
        <f t="shared" ref="K85" ca="1" si="423">AX85+AY85</f>
        <v>#VALUE!</v>
      </c>
      <c r="L85" s="332" t="e">
        <f t="shared" ref="L85" ca="1" si="424">K85-K84</f>
        <v>#VALUE!</v>
      </c>
      <c r="M85" s="333" t="str">
        <f ca="1">[2]!YBHIST($I$24,$I85,"LMMOAS","sec")</f>
        <v>E</v>
      </c>
      <c r="N85" s="334" t="str">
        <f ca="1">[2]!YBHIST($I$24,$I84,M$25,"sec","")</f>
        <v>E</v>
      </c>
      <c r="O85" s="335" t="str">
        <f ca="1">[2]!YBHIST("1 Month LIBOR",I85,"Yield","bmk","")</f>
        <v>E</v>
      </c>
      <c r="P85" s="332" t="e">
        <f t="shared" ref="P85" ca="1" si="425">K84-Q85</f>
        <v>#VALUE!</v>
      </c>
      <c r="Q85" s="336" t="str">
        <f ca="1">[2]!YBSCEN($I$24,$J84&amp;"d","Market",O$25,"Swap",$I84,"LMMSkew","","Model",100,0,29,"Gradual","ParShift|N",0,"Annualized ROR",O84,100,"",,,,"Default",,,,"Default",,)</f>
        <v>E</v>
      </c>
      <c r="R85" s="332" t="e">
        <f t="shared" ref="R85" ca="1" si="426">L85+P85</f>
        <v>#VALUE!</v>
      </c>
      <c r="S85" s="337" t="e">
        <f t="shared" ref="S85" ca="1" si="427">R85/K84</f>
        <v>#VALUE!</v>
      </c>
      <c r="T85" s="332" t="e">
        <f ca="1">SUM(R$39:R85)</f>
        <v>#VALUE!</v>
      </c>
      <c r="U85" s="337" t="e">
        <f t="shared" ref="U85" ca="1" si="428">BJ85</f>
        <v>#VALUE!</v>
      </c>
      <c r="V85" s="338">
        <f ca="1">VLOOKUP($I85, 'Barcap OAD'!$A:$S, $F$24, FALSE)</f>
        <v>-11.1</v>
      </c>
      <c r="W85" s="339" t="e">
        <f t="shared" ref="W85" ca="1" si="429">K85*V85/10000</f>
        <v>#VALUE!</v>
      </c>
      <c r="X85" s="340" t="str">
        <f ca="1">[2]!YBHIST($E85,$I85,X$25,"sec","")</f>
        <v>E</v>
      </c>
      <c r="Y85" s="332" t="e">
        <f t="shared" ref="Y85" ca="1" si="430">X85-X84</f>
        <v>#VALUE!</v>
      </c>
      <c r="Z85" s="336" t="e">
        <f t="shared" ref="Z85" ca="1" si="431">X84-AA84</f>
        <v>#VALUE!</v>
      </c>
      <c r="AA85" s="336" t="str">
        <f ca="1">[2]!YBHIST($F85,$I85,X$25,"sec","")</f>
        <v>E</v>
      </c>
      <c r="AB85" s="336" t="e">
        <f t="shared" ref="AB85" ca="1" si="432">X84-Z85</f>
        <v>#VALUE!</v>
      </c>
      <c r="AC85" s="341" t="e">
        <f t="shared" ref="AC85" ca="1" si="433">Y85+Z85</f>
        <v>#VALUE!</v>
      </c>
      <c r="AD85" s="342">
        <f ca="1">VLOOKUP($I85, 'Barcap OAD'!$A:$S, $F$26, FALSE)</f>
        <v>6.6523269999999997</v>
      </c>
      <c r="AE85" s="339" t="e">
        <f t="shared" ref="AE85" ca="1" si="434">X85*AD85/10000</f>
        <v>#VALUE!</v>
      </c>
      <c r="AF85" s="343" t="e">
        <f t="shared" ref="AF85" ca="1" si="435">W85/AE85</f>
        <v>#VALUE!</v>
      </c>
      <c r="AG85" s="332" t="e">
        <f t="shared" ref="AG85" ca="1" si="436">-AC85*AF84</f>
        <v>#VALUE!</v>
      </c>
      <c r="AH85" s="337" t="e">
        <f t="shared" ref="AH85" ca="1" si="437">AG85/K84</f>
        <v>#VALUE!</v>
      </c>
      <c r="AI85" s="332" t="e">
        <f t="shared" ref="AI85" ca="1" si="438">AL85+AK85</f>
        <v>#VALUE!</v>
      </c>
      <c r="AJ85" s="337" t="e">
        <f t="shared" ref="AJ85" ca="1" si="439">AF85-AF84</f>
        <v>#VALUE!</v>
      </c>
      <c r="AK85" s="341" t="e">
        <f t="shared" ref="AK85" ca="1" si="440">(AJ85*Y85)/2</f>
        <v>#VALUE!</v>
      </c>
      <c r="AL85" s="344" t="e">
        <f t="shared" ref="AL85" ca="1" si="441">AG85+R85</f>
        <v>#VALUE!</v>
      </c>
      <c r="AM85" s="337" t="e">
        <f t="shared" ref="AM85" ca="1" si="442">AL85/K84</f>
        <v>#VALUE!</v>
      </c>
      <c r="AN85" s="332" t="e">
        <f ca="1">SUM(AL$41:AL85)</f>
        <v>#VALUE!</v>
      </c>
      <c r="AO85" s="345" t="e">
        <f t="shared" ref="AO85" ca="1" si="443">BL85</f>
        <v>#VALUE!</v>
      </c>
      <c r="AP85" s="346" t="e">
        <f t="shared" ref="AP85" ca="1" si="444">(Z85*AF85*-1)+P85</f>
        <v>#VALUE!</v>
      </c>
      <c r="AQ85" s="347" t="e">
        <f t="shared" ref="AQ85" ca="1" si="445">AP85/K84</f>
        <v>#VALUE!</v>
      </c>
      <c r="AV85" s="67">
        <f t="shared" si="34"/>
        <v>-5</v>
      </c>
      <c r="AX85" s="208" t="str">
        <f ca="1">[2]!YBHIST($I$24,$I85,J$25,"sec","")</f>
        <v>E</v>
      </c>
      <c r="AY85" s="206" t="str">
        <f ca="1">[2]!YBPRICE($I$24,AX85&amp;"d","Market","AccruedInterest","Swap",$I85,"LMMSkew","","Model",100,"")</f>
        <v>E</v>
      </c>
      <c r="BA85" s="211" t="str">
        <f ca="1">[2]!YBHIST($E85,$I85,X$25,"sec","")</f>
        <v>E</v>
      </c>
      <c r="BB85" s="67" t="str">
        <f ca="1">[2]!YBPRICE(E$41,BA85,"Market","AccruedInterest","Swap",$I85,"LMMSkew","","Model",100,"OASEDUR")</f>
        <v>E</v>
      </c>
      <c r="BD85" s="211" t="str">
        <f ca="1">[2]!YBHIST($F85,$I85,X$25,"sec","")</f>
        <v>E</v>
      </c>
      <c r="BE85" s="67" t="str">
        <f ca="1">[2]!YBPRICE(E$41,BD85,"Market","AccruedInterest","Swap",$I85,"LMMSkew","","Model",100,"OASEDUR")</f>
        <v>E</v>
      </c>
      <c r="BI85" s="518" t="e">
        <f t="shared" ref="BI85" ca="1" si="446">1+S85</f>
        <v>#VALUE!</v>
      </c>
      <c r="BJ85" s="518" t="e">
        <f ca="1">PRODUCT($BI$44:BI85)-1</f>
        <v>#VALUE!</v>
      </c>
      <c r="BK85" s="518" t="e">
        <f t="shared" ref="BK85" ca="1" si="447">1+AM85</f>
        <v>#VALUE!</v>
      </c>
      <c r="BL85" s="518" t="e">
        <f ca="1">PRODUCT($BK$44:BK85)-1</f>
        <v>#VALUE!</v>
      </c>
    </row>
    <row r="86" spans="1:64" ht="15">
      <c r="A86" s="90"/>
      <c r="C86" s="222">
        <f t="shared" ref="C86" ca="1" si="448">I86+10</f>
        <v>41981</v>
      </c>
      <c r="D86" s="70">
        <f t="shared" ref="D86" ca="1" si="449">I86+35</f>
        <v>42006</v>
      </c>
      <c r="E86" s="70" t="str">
        <f t="shared" ref="E86" ca="1" si="450">"FNMA"&amp;TEXT($J$23,"0.0")&amp;"-TBA-"&amp;TEXT(C86,"mmm")</f>
        <v>FNMA3.0-TBA-Dec</v>
      </c>
      <c r="F86" s="70" t="str">
        <f t="shared" ref="F86" ca="1" si="451">"FNMA"&amp;TEXT($J$23,"0.0")&amp;"-TBA-"&amp;TEXT(D86,"mmm")</f>
        <v>FNMA3.0-TBA-Jan</v>
      </c>
      <c r="G86" s="70" t="str">
        <f t="shared" si="48"/>
        <v>FNMA3.0-TBA-GEN</v>
      </c>
      <c r="H86" s="71"/>
      <c r="I86" s="133">
        <f ca="1">[2]!YBWORKDAY(EDATE(Base_Date, AV86), -1, "USD")</f>
        <v>41971</v>
      </c>
      <c r="J86" s="234" t="str">
        <f t="shared" ref="J86" ca="1" si="452">AX86</f>
        <v>E</v>
      </c>
      <c r="K86" s="237" t="e">
        <f t="shared" ref="K86" ca="1" si="453">AX86+AY86</f>
        <v>#VALUE!</v>
      </c>
      <c r="L86" s="237" t="e">
        <f t="shared" ref="L86" ca="1" si="454">K86-K85</f>
        <v>#VALUE!</v>
      </c>
      <c r="M86" s="238" t="str">
        <f ca="1">[2]!YBHIST($I$24,$I86,"LMMOAS","sec")</f>
        <v>E</v>
      </c>
      <c r="N86" s="239" t="str">
        <f ca="1">[2]!YBHIST($I$24,$I85,M$25,"sec","")</f>
        <v>E</v>
      </c>
      <c r="O86" s="240" t="str">
        <f ca="1">[2]!YBHIST("1 Month LIBOR",I86,"Yield","bmk","")</f>
        <v>E</v>
      </c>
      <c r="P86" s="237" t="e">
        <f t="shared" ref="P86" ca="1" si="455">K85-Q86</f>
        <v>#VALUE!</v>
      </c>
      <c r="Q86" s="171" t="str">
        <f ca="1">[2]!YBSCEN($I$24,$J85&amp;"d","Market",O$25,"Swap",$I85,"LMMSkew","","Model",100,0,29,"Gradual","ParShift|N",0,"Annualized ROR",O85,100,"",,,,"Default",,,,"Default",,)</f>
        <v>E</v>
      </c>
      <c r="R86" s="237" t="e">
        <f t="shared" ref="R86" ca="1" si="456">L86+P86</f>
        <v>#VALUE!</v>
      </c>
      <c r="S86" s="241" t="e">
        <f t="shared" ref="S86" ca="1" si="457">R86/K85</f>
        <v>#VALUE!</v>
      </c>
      <c r="T86" s="237" t="e">
        <f ca="1">SUM(R$39:R86)</f>
        <v>#VALUE!</v>
      </c>
      <c r="U86" s="241" t="e">
        <f t="shared" ref="U86" ca="1" si="458">BJ86</f>
        <v>#VALUE!</v>
      </c>
      <c r="V86" s="242">
        <f ca="1">VLOOKUP($I86, 'Barcap OAD'!$A:$S, $F$24, FALSE)</f>
        <v>-12.7</v>
      </c>
      <c r="W86" s="243" t="e">
        <f t="shared" ref="W86" ca="1" si="459">K86*V86/10000</f>
        <v>#VALUE!</v>
      </c>
      <c r="X86" s="244" t="str">
        <f ca="1">[2]!YBHIST($E86,$I86,X$25,"sec","")</f>
        <v>E</v>
      </c>
      <c r="Y86" s="237" t="e">
        <f t="shared" ref="Y86" ca="1" si="460">X86-X85</f>
        <v>#VALUE!</v>
      </c>
      <c r="Z86" s="171" t="e">
        <f t="shared" ref="Z86" ca="1" si="461">X85-AA85</f>
        <v>#VALUE!</v>
      </c>
      <c r="AA86" s="171" t="str">
        <f ca="1">[2]!YBHIST($F86,$I86,X$25,"sec","")</f>
        <v>E</v>
      </c>
      <c r="AB86" s="171" t="e">
        <f t="shared" ref="AB86" ca="1" si="462">X85-Z86</f>
        <v>#VALUE!</v>
      </c>
      <c r="AC86" s="245" t="e">
        <f t="shared" ref="AC86" ca="1" si="463">Y86+Z86</f>
        <v>#VALUE!</v>
      </c>
      <c r="AD86" s="246">
        <f ca="1">VLOOKUP($I86, 'Barcap OAD'!$A:$S, $F$26, FALSE)</f>
        <v>6.2499140000000004</v>
      </c>
      <c r="AE86" s="243" t="e">
        <f t="shared" ref="AE86" ca="1" si="464">X86*AD86/10000</f>
        <v>#VALUE!</v>
      </c>
      <c r="AF86" s="247" t="e">
        <f t="shared" ref="AF86" ca="1" si="465">W86/AE86</f>
        <v>#VALUE!</v>
      </c>
      <c r="AG86" s="237" t="e">
        <f t="shared" ref="AG86" ca="1" si="466">-AC86*AF85</f>
        <v>#VALUE!</v>
      </c>
      <c r="AH86" s="241" t="e">
        <f t="shared" ref="AH86" ca="1" si="467">AG86/K85</f>
        <v>#VALUE!</v>
      </c>
      <c r="AI86" s="237" t="e">
        <f t="shared" ref="AI86" ca="1" si="468">AL86+AK86</f>
        <v>#VALUE!</v>
      </c>
      <c r="AJ86" s="241" t="e">
        <f t="shared" ref="AJ86" ca="1" si="469">AF86-AF85</f>
        <v>#VALUE!</v>
      </c>
      <c r="AK86" s="245" t="e">
        <f t="shared" ref="AK86" ca="1" si="470">(AJ86*Y86)/2</f>
        <v>#VALUE!</v>
      </c>
      <c r="AL86" s="248" t="e">
        <f t="shared" ref="AL86" ca="1" si="471">AG86+R86</f>
        <v>#VALUE!</v>
      </c>
      <c r="AM86" s="241" t="e">
        <f t="shared" ref="AM86" ca="1" si="472">AL86/K85</f>
        <v>#VALUE!</v>
      </c>
      <c r="AN86" s="237" t="e">
        <f ca="1">SUM(AL$41:AL86)</f>
        <v>#VALUE!</v>
      </c>
      <c r="AO86" s="203" t="e">
        <f t="shared" ref="AO86" ca="1" si="473">BL86</f>
        <v>#VALUE!</v>
      </c>
      <c r="AP86" s="249" t="e">
        <f t="shared" ref="AP86" ca="1" si="474">(Z86*AF86*-1)+P86</f>
        <v>#VALUE!</v>
      </c>
      <c r="AQ86" s="250" t="e">
        <f t="shared" ref="AQ86" ca="1" si="475">AP86/K85</f>
        <v>#VALUE!</v>
      </c>
      <c r="AV86" s="67">
        <f t="shared" si="34"/>
        <v>-4</v>
      </c>
      <c r="AX86" s="208" t="str">
        <f ca="1">[2]!YBHIST($I$24,$I86,J$25,"sec","")</f>
        <v>E</v>
      </c>
      <c r="AY86" s="206" t="str">
        <f ca="1">[2]!YBPRICE($I$24,AX86&amp;"d","Market","AccruedInterest","Swap",$I86,"LMMSkew","","Model",100,"")</f>
        <v>E</v>
      </c>
      <c r="BA86" s="211" t="str">
        <f ca="1">[2]!YBHIST($E86,$I86,X$25,"sec","")</f>
        <v>E</v>
      </c>
      <c r="BB86" s="67" t="str">
        <f ca="1">[2]!YBPRICE(E$41,BA86,"Market","AccruedInterest","Swap",$I86,"LMMSkew","","Model",100,"OASEDUR")</f>
        <v>E</v>
      </c>
      <c r="BD86" s="211" t="str">
        <f ca="1">[2]!YBHIST($F86,$I86,X$25,"sec","")</f>
        <v>E</v>
      </c>
      <c r="BE86" s="67" t="str">
        <f ca="1">[2]!YBPRICE(E$41,BD86,"Market","AccruedInterest","Swap",$I86,"LMMSkew","","Model",100,"OASEDUR")</f>
        <v>E</v>
      </c>
      <c r="BI86" s="518" t="e">
        <f t="shared" ref="BI86" ca="1" si="476">1+S86</f>
        <v>#VALUE!</v>
      </c>
      <c r="BJ86" s="518" t="e">
        <f ca="1">PRODUCT($BI$44:BI86)-1</f>
        <v>#VALUE!</v>
      </c>
      <c r="BK86" s="518" t="e">
        <f t="shared" ref="BK86" ca="1" si="477">1+AM86</f>
        <v>#VALUE!</v>
      </c>
      <c r="BL86" s="518" t="e">
        <f ca="1">PRODUCT($BK$44:BK86)-1</f>
        <v>#VALUE!</v>
      </c>
    </row>
    <row r="87" spans="1:64" ht="15">
      <c r="A87" s="90"/>
      <c r="C87" s="222">
        <f t="shared" ref="C87" ca="1" si="478">I87+10</f>
        <v>42014</v>
      </c>
      <c r="D87" s="70">
        <f t="shared" ref="D87" ca="1" si="479">I87+35</f>
        <v>42039</v>
      </c>
      <c r="E87" s="70" t="str">
        <f t="shared" ref="E87" ca="1" si="480">"FNMA"&amp;TEXT($J$23,"0.0")&amp;"-TBA-"&amp;TEXT(C87,"mmm")</f>
        <v>FNMA3.0-TBA-Jan</v>
      </c>
      <c r="F87" s="70" t="str">
        <f t="shared" ref="F87" ca="1" si="481">"FNMA"&amp;TEXT($J$23,"0.0")&amp;"-TBA-"&amp;TEXT(D87,"mmm")</f>
        <v>FNMA3.0-TBA-Feb</v>
      </c>
      <c r="G87" s="70" t="str">
        <f t="shared" si="48"/>
        <v>FNMA3.0-TBA-GEN</v>
      </c>
      <c r="H87" s="71"/>
      <c r="I87" s="133">
        <f ca="1">[2]!YBWORKDAY(EDATE(Base_Date, AV87), -1, "USD")</f>
        <v>42004</v>
      </c>
      <c r="J87" s="234" t="str">
        <f t="shared" ref="J87" ca="1" si="482">AX87</f>
        <v>E</v>
      </c>
      <c r="K87" s="237" t="e">
        <f t="shared" ref="K87" ca="1" si="483">AX87+AY87</f>
        <v>#VALUE!</v>
      </c>
      <c r="L87" s="237" t="e">
        <f t="shared" ref="L87" ca="1" si="484">K87-K86</f>
        <v>#VALUE!</v>
      </c>
      <c r="M87" s="238" t="str">
        <f ca="1">[2]!YBHIST($I$24,$I87,"LMMOAS","sec")</f>
        <v>E</v>
      </c>
      <c r="N87" s="239" t="str">
        <f ca="1">[2]!YBHIST($I$24,$I86,M$25,"sec","")</f>
        <v>E</v>
      </c>
      <c r="O87" s="240" t="str">
        <f ca="1">[2]!YBHIST("1 Month LIBOR",I87,"Yield","bmk","")</f>
        <v>E</v>
      </c>
      <c r="P87" s="237" t="e">
        <f t="shared" ref="P87" ca="1" si="485">K86-Q87</f>
        <v>#VALUE!</v>
      </c>
      <c r="Q87" s="171" t="str">
        <f ca="1">[2]!YBSCEN($I$24,$J86&amp;"d","Market",O$25,"Swap",$I86,"LMMSkew","","Model",100,0,29,"Gradual","ParShift|N",0,"Annualized ROR",O86,100,"",,,,"Default",,,,"Default",,)</f>
        <v>E</v>
      </c>
      <c r="R87" s="237" t="e">
        <f t="shared" ref="R87" ca="1" si="486">L87+P87</f>
        <v>#VALUE!</v>
      </c>
      <c r="S87" s="241" t="e">
        <f t="shared" ref="S87" ca="1" si="487">R87/K86</f>
        <v>#VALUE!</v>
      </c>
      <c r="T87" s="237" t="e">
        <f ca="1">SUM(R$39:R87)</f>
        <v>#VALUE!</v>
      </c>
      <c r="U87" s="241" t="e">
        <f t="shared" ref="U87" ca="1" si="488">BJ87</f>
        <v>#VALUE!</v>
      </c>
      <c r="V87" s="242">
        <f ca="1">VLOOKUP($I87, 'Barcap OAD'!$A:$S, $F$24, FALSE)</f>
        <v>-12.6</v>
      </c>
      <c r="W87" s="243" t="e">
        <f t="shared" ref="W87" ca="1" si="489">K87*V87/10000</f>
        <v>#VALUE!</v>
      </c>
      <c r="X87" s="244" t="str">
        <f ca="1">[2]!YBHIST($E87,$I87,X$25,"sec","")</f>
        <v>E</v>
      </c>
      <c r="Y87" s="237" t="e">
        <f t="shared" ref="Y87" ca="1" si="490">X87-X86</f>
        <v>#VALUE!</v>
      </c>
      <c r="Z87" s="171" t="e">
        <f t="shared" ref="Z87" ca="1" si="491">X86-AA86</f>
        <v>#VALUE!</v>
      </c>
      <c r="AA87" s="171" t="str">
        <f ca="1">[2]!YBHIST($F87,$I87,X$25,"sec","")</f>
        <v>E</v>
      </c>
      <c r="AB87" s="171" t="e">
        <f t="shared" ref="AB87" ca="1" si="492">X86-Z87</f>
        <v>#VALUE!</v>
      </c>
      <c r="AC87" s="245" t="e">
        <f t="shared" ref="AC87" ca="1" si="493">Y87+Z87</f>
        <v>#VALUE!</v>
      </c>
      <c r="AD87" s="246">
        <f ca="1">VLOOKUP($I87, 'Barcap OAD'!$A:$S, $F$26, FALSE)</f>
        <v>5.9987959999999996</v>
      </c>
      <c r="AE87" s="243" t="e">
        <f t="shared" ref="AE87" ca="1" si="494">X87*AD87/10000</f>
        <v>#VALUE!</v>
      </c>
      <c r="AF87" s="247" t="e">
        <f t="shared" ref="AF87" ca="1" si="495">W87/AE87</f>
        <v>#VALUE!</v>
      </c>
      <c r="AG87" s="237" t="e">
        <f t="shared" ref="AG87" ca="1" si="496">-AC87*AF86</f>
        <v>#VALUE!</v>
      </c>
      <c r="AH87" s="241" t="e">
        <f t="shared" ref="AH87" ca="1" si="497">AG87/K86</f>
        <v>#VALUE!</v>
      </c>
      <c r="AI87" s="237" t="e">
        <f t="shared" ref="AI87" ca="1" si="498">AL87+AK87</f>
        <v>#VALUE!</v>
      </c>
      <c r="AJ87" s="241" t="e">
        <f t="shared" ref="AJ87" ca="1" si="499">AF87-AF86</f>
        <v>#VALUE!</v>
      </c>
      <c r="AK87" s="245" t="e">
        <f t="shared" ref="AK87" ca="1" si="500">(AJ87*Y87)/2</f>
        <v>#VALUE!</v>
      </c>
      <c r="AL87" s="248" t="e">
        <f t="shared" ref="AL87" ca="1" si="501">AG87+R87</f>
        <v>#VALUE!</v>
      </c>
      <c r="AM87" s="241" t="e">
        <f t="shared" ref="AM87" ca="1" si="502">AL87/K86</f>
        <v>#VALUE!</v>
      </c>
      <c r="AN87" s="237" t="e">
        <f ca="1">SUM(AL$41:AL87)</f>
        <v>#VALUE!</v>
      </c>
      <c r="AO87" s="203" t="e">
        <f t="shared" ref="AO87" ca="1" si="503">BL87</f>
        <v>#VALUE!</v>
      </c>
      <c r="AP87" s="249" t="e">
        <f t="shared" ref="AP87" ca="1" si="504">(Z87*AF87*-1)+P87</f>
        <v>#VALUE!</v>
      </c>
      <c r="AQ87" s="250" t="e">
        <f t="shared" ref="AQ87" ca="1" si="505">AP87/K86</f>
        <v>#VALUE!</v>
      </c>
      <c r="AV87" s="67">
        <f t="shared" si="34"/>
        <v>-3</v>
      </c>
      <c r="AX87" s="208" t="str">
        <f ca="1">[2]!YBHIST($I$24,$I87,J$25,"sec","")</f>
        <v>E</v>
      </c>
      <c r="AY87" s="206" t="str">
        <f ca="1">[2]!YBPRICE($I$24,AX87&amp;"d","Market","AccruedInterest","Swap",$I87,"LMMSkew","","Model",100,"")</f>
        <v>E</v>
      </c>
      <c r="BA87" s="211" t="str">
        <f ca="1">[2]!YBHIST($E87,$I87,X$25,"sec","")</f>
        <v>E</v>
      </c>
      <c r="BB87" s="67" t="str">
        <f ca="1">[2]!YBPRICE(E$41,BA87,"Market","AccruedInterest","Swap",$I87,"LMMSkew","","Model",100,"OASEDUR")</f>
        <v>E</v>
      </c>
      <c r="BD87" s="211" t="str">
        <f ca="1">[2]!YBHIST($F87,$I87,X$25,"sec","")</f>
        <v>E</v>
      </c>
      <c r="BE87" s="67" t="str">
        <f ca="1">[2]!YBPRICE(E$41,BD87,"Market","AccruedInterest","Swap",$I87,"LMMSkew","","Model",100,"OASEDUR")</f>
        <v>E</v>
      </c>
      <c r="BI87" s="518" t="e">
        <f t="shared" ref="BI87" ca="1" si="506">1+S87</f>
        <v>#VALUE!</v>
      </c>
      <c r="BJ87" s="518" t="e">
        <f ca="1">PRODUCT($BI$44:BI87)-1</f>
        <v>#VALUE!</v>
      </c>
      <c r="BK87" s="518" t="e">
        <f t="shared" ref="BK87" ca="1" si="507">1+AM87</f>
        <v>#VALUE!</v>
      </c>
      <c r="BL87" s="518" t="e">
        <f ca="1">PRODUCT($BK$44:BK87)-1</f>
        <v>#VALUE!</v>
      </c>
    </row>
    <row r="88" spans="1:64" ht="15">
      <c r="A88" s="90"/>
      <c r="C88" s="222">
        <f t="shared" ref="C88" ca="1" si="508">I88+10</f>
        <v>42044</v>
      </c>
      <c r="D88" s="70">
        <f t="shared" ref="D88" ca="1" si="509">I88+35</f>
        <v>42069</v>
      </c>
      <c r="E88" s="70" t="str">
        <f t="shared" ref="E88" ca="1" si="510">"FNMA"&amp;TEXT($J$23,"0.0")&amp;"-TBA-"&amp;TEXT(C88,"mmm")</f>
        <v>FNMA3.0-TBA-Feb</v>
      </c>
      <c r="F88" s="70" t="str">
        <f t="shared" ref="F88" ca="1" si="511">"FNMA"&amp;TEXT($J$23,"0.0")&amp;"-TBA-"&amp;TEXT(D88,"mmm")</f>
        <v>FNMA3.0-TBA-Mar</v>
      </c>
      <c r="G88" s="70" t="str">
        <f t="shared" si="48"/>
        <v>FNMA3.0-TBA-GEN</v>
      </c>
      <c r="H88" s="71"/>
      <c r="I88" s="133">
        <f ca="1">[2]!YBWORKDAY(EDATE(Base_Date, AV88), -1, "USD")</f>
        <v>42034</v>
      </c>
      <c r="J88" s="234" t="str">
        <f t="shared" ref="J88" ca="1" si="512">AX88</f>
        <v>E</v>
      </c>
      <c r="K88" s="237" t="e">
        <f t="shared" ref="K88" ca="1" si="513">AX88+AY88</f>
        <v>#VALUE!</v>
      </c>
      <c r="L88" s="237" t="e">
        <f t="shared" ref="L88" ca="1" si="514">K88-K87</f>
        <v>#VALUE!</v>
      </c>
      <c r="M88" s="238" t="str">
        <f ca="1">[2]!YBHIST($I$24,$I88,"LMMOAS","sec")</f>
        <v>E</v>
      </c>
      <c r="N88" s="239" t="str">
        <f ca="1">[2]!YBHIST($I$24,$I87,M$25,"sec","")</f>
        <v>E</v>
      </c>
      <c r="O88" s="240" t="str">
        <f ca="1">[2]!YBHIST("1 Month LIBOR",I88,"Yield","bmk","")</f>
        <v>E</v>
      </c>
      <c r="P88" s="237" t="e">
        <f t="shared" ref="P88" ca="1" si="515">K87-Q88</f>
        <v>#VALUE!</v>
      </c>
      <c r="Q88" s="171" t="str">
        <f ca="1">[2]!YBSCEN($I$24,$J87&amp;"d","Market",O$25,"Swap",$I87,"LMMSkew","","Model",100,0,29,"Gradual","ParShift|N",0,"Annualized ROR",O87,100,"",,,,"Default",,,,"Default",,)</f>
        <v>E</v>
      </c>
      <c r="R88" s="237" t="e">
        <f t="shared" ref="R88" ca="1" si="516">L88+P88</f>
        <v>#VALUE!</v>
      </c>
      <c r="S88" s="241" t="e">
        <f t="shared" ref="S88" ca="1" si="517">R88/K87</f>
        <v>#VALUE!</v>
      </c>
      <c r="T88" s="237" t="e">
        <f ca="1">SUM(R$39:R88)</f>
        <v>#VALUE!</v>
      </c>
      <c r="U88" s="241" t="e">
        <f t="shared" ref="U88" ca="1" si="518">BJ88</f>
        <v>#VALUE!</v>
      </c>
      <c r="V88" s="242">
        <f ca="1">VLOOKUP($I88, 'Barcap OAD'!$A:$S, $F$24, FALSE)</f>
        <v>-22.1</v>
      </c>
      <c r="W88" s="243" t="e">
        <f t="shared" ref="W88" ca="1" si="519">K88*V88/10000</f>
        <v>#VALUE!</v>
      </c>
      <c r="X88" s="244" t="str">
        <f ca="1">[2]!YBHIST($E88,$I88,X$25,"sec","")</f>
        <v>E</v>
      </c>
      <c r="Y88" s="237" t="e">
        <f t="shared" ref="Y88" ca="1" si="520">X88-X87</f>
        <v>#VALUE!</v>
      </c>
      <c r="Z88" s="171" t="e">
        <f t="shared" ref="Z88" ca="1" si="521">X87-AA87</f>
        <v>#VALUE!</v>
      </c>
      <c r="AA88" s="171" t="str">
        <f ca="1">[2]!YBHIST($F88,$I88,X$25,"sec","")</f>
        <v>E</v>
      </c>
      <c r="AB88" s="171" t="e">
        <f t="shared" ref="AB88" ca="1" si="522">X87-Z88</f>
        <v>#VALUE!</v>
      </c>
      <c r="AC88" s="245" t="e">
        <f t="shared" ref="AC88" ca="1" si="523">Y88+Z88</f>
        <v>#VALUE!</v>
      </c>
      <c r="AD88" s="246">
        <f ca="1">VLOOKUP($I88, 'Barcap OAD'!$A:$S, $F$26, FALSE)</f>
        <v>5.4045230000000002</v>
      </c>
      <c r="AE88" s="243" t="e">
        <f t="shared" ref="AE88" ca="1" si="524">X88*AD88/10000</f>
        <v>#VALUE!</v>
      </c>
      <c r="AF88" s="247" t="e">
        <f t="shared" ref="AF88" ca="1" si="525">W88/AE88</f>
        <v>#VALUE!</v>
      </c>
      <c r="AG88" s="237" t="e">
        <f t="shared" ref="AG88" ca="1" si="526">-AC88*AF87</f>
        <v>#VALUE!</v>
      </c>
      <c r="AH88" s="241" t="e">
        <f t="shared" ref="AH88" ca="1" si="527">AG88/K87</f>
        <v>#VALUE!</v>
      </c>
      <c r="AI88" s="237" t="e">
        <f t="shared" ref="AI88" ca="1" si="528">AL88+AK88</f>
        <v>#VALUE!</v>
      </c>
      <c r="AJ88" s="241" t="e">
        <f t="shared" ref="AJ88" ca="1" si="529">AF88-AF87</f>
        <v>#VALUE!</v>
      </c>
      <c r="AK88" s="245" t="e">
        <f t="shared" ref="AK88" ca="1" si="530">(AJ88*Y88)/2</f>
        <v>#VALUE!</v>
      </c>
      <c r="AL88" s="248" t="e">
        <f t="shared" ref="AL88" ca="1" si="531">AG88+R88</f>
        <v>#VALUE!</v>
      </c>
      <c r="AM88" s="241" t="e">
        <f t="shared" ref="AM88" ca="1" si="532">AL88/K87</f>
        <v>#VALUE!</v>
      </c>
      <c r="AN88" s="237" t="e">
        <f ca="1">SUM(AL$41:AL88)</f>
        <v>#VALUE!</v>
      </c>
      <c r="AO88" s="203" t="e">
        <f t="shared" ref="AO88" ca="1" si="533">BL88</f>
        <v>#VALUE!</v>
      </c>
      <c r="AP88" s="249" t="e">
        <f t="shared" ref="AP88" ca="1" si="534">(Z88*AF88*-1)+P88</f>
        <v>#VALUE!</v>
      </c>
      <c r="AQ88" s="250" t="e">
        <f t="shared" ref="AQ88" ca="1" si="535">AP88/K87</f>
        <v>#VALUE!</v>
      </c>
      <c r="AV88" s="67">
        <f t="shared" ref="AV88" si="536">AV89-1</f>
        <v>-2</v>
      </c>
      <c r="AX88" s="208" t="str">
        <f ca="1">[2]!YBHIST($I$24,$I88,J$25,"sec","")</f>
        <v>E</v>
      </c>
      <c r="AY88" s="206" t="str">
        <f ca="1">[2]!YBPRICE($I$24,AX88&amp;"d","Market","AccruedInterest","Swap",$I88,"LMMSkew","","Model",100,"")</f>
        <v>E</v>
      </c>
      <c r="BA88" s="211" t="str">
        <f ca="1">[2]!YBHIST($E88,$I88,X$25,"sec","")</f>
        <v>E</v>
      </c>
      <c r="BB88" s="67" t="str">
        <f ca="1">[2]!YBPRICE(E$41,BA88,"Market","AccruedInterest","Swap",$I88,"LMMSkew","","Model",100,"OASEDUR")</f>
        <v>E</v>
      </c>
      <c r="BD88" s="211" t="str">
        <f ca="1">[2]!YBHIST($F88,$I88,X$25,"sec","")</f>
        <v>E</v>
      </c>
      <c r="BE88" s="67" t="str">
        <f ca="1">[2]!YBPRICE(E$41,BD88,"Market","AccruedInterest","Swap",$I88,"LMMSkew","","Model",100,"OASEDUR")</f>
        <v>E</v>
      </c>
      <c r="BI88" s="518" t="e">
        <f t="shared" ref="BI88" ca="1" si="537">1+S88</f>
        <v>#VALUE!</v>
      </c>
      <c r="BJ88" s="518" t="e">
        <f ca="1">PRODUCT($BI$44:BI88)-1</f>
        <v>#VALUE!</v>
      </c>
      <c r="BK88" s="518" t="e">
        <f t="shared" ref="BK88" ca="1" si="538">1+AM88</f>
        <v>#VALUE!</v>
      </c>
      <c r="BL88" s="518" t="e">
        <f ca="1">PRODUCT($BK$44:BK88)-1</f>
        <v>#VALUE!</v>
      </c>
    </row>
    <row r="89" spans="1:64" ht="15">
      <c r="A89" s="90"/>
      <c r="C89" s="222">
        <f t="shared" ref="C89" ca="1" si="539">I89+10</f>
        <v>42072</v>
      </c>
      <c r="D89" s="70">
        <f t="shared" ref="D89" ca="1" si="540">I89+35</f>
        <v>42097</v>
      </c>
      <c r="E89" s="70" t="str">
        <f t="shared" ref="E89" ca="1" si="541">"FNMA"&amp;TEXT($J$23,"0.0")&amp;"-TBA-"&amp;TEXT(C89,"mmm")</f>
        <v>FNMA3.0-TBA-Mar</v>
      </c>
      <c r="F89" s="70" t="str">
        <f t="shared" ref="F89" ca="1" si="542">"FNMA"&amp;TEXT($J$23,"0.0")&amp;"-TBA-"&amp;TEXT(D89,"mmm")</f>
        <v>FNMA3.0-TBA-Apr</v>
      </c>
      <c r="G89" s="70" t="str">
        <f t="shared" si="48"/>
        <v>FNMA3.0-TBA-GEN</v>
      </c>
      <c r="H89" s="71"/>
      <c r="I89" s="133">
        <f ca="1">[2]!YBWORKDAY(EDATE(Base_Date, AV89), -1, "USD")</f>
        <v>42062</v>
      </c>
      <c r="J89" s="234" t="str">
        <f t="shared" ref="J89" ca="1" si="543">AX89</f>
        <v>E</v>
      </c>
      <c r="K89" s="237" t="e">
        <f t="shared" ref="K89" ca="1" si="544">AX89+AY89</f>
        <v>#VALUE!</v>
      </c>
      <c r="L89" s="237" t="e">
        <f t="shared" ref="L89" ca="1" si="545">K89-K88</f>
        <v>#VALUE!</v>
      </c>
      <c r="M89" s="238" t="str">
        <f ca="1">[2]!YBHIST($I$24,$I89,"LMMOAS","sec")</f>
        <v>E</v>
      </c>
      <c r="N89" s="239" t="str">
        <f ca="1">[2]!YBHIST($I$24,$I88,M$25,"sec","")</f>
        <v>E</v>
      </c>
      <c r="O89" s="240" t="str">
        <f ca="1">[2]!YBHIST("1 Month LIBOR",I89,"Yield","bmk","")</f>
        <v>E</v>
      </c>
      <c r="P89" s="237" t="e">
        <f t="shared" ref="P89" ca="1" si="546">K88-Q89</f>
        <v>#VALUE!</v>
      </c>
      <c r="Q89" s="171" t="str">
        <f ca="1">[2]!YBSCEN($I$24,$J88&amp;"d","Market",O$25,"Swap",$I88,"LMMSkew","","Model",100,0,29,"Gradual","ParShift|N",0,"Annualized ROR",O88,100,"",,,,"Default",,,,"Default",,)</f>
        <v>E</v>
      </c>
      <c r="R89" s="237" t="e">
        <f t="shared" ref="R89" ca="1" si="547">L89+P89</f>
        <v>#VALUE!</v>
      </c>
      <c r="S89" s="241" t="e">
        <f t="shared" ref="S89" ca="1" si="548">R89/K88</f>
        <v>#VALUE!</v>
      </c>
      <c r="T89" s="237" t="e">
        <f ca="1">SUM(R$39:R89)</f>
        <v>#VALUE!</v>
      </c>
      <c r="U89" s="241" t="e">
        <f t="shared" ref="U89" ca="1" si="549">BJ89</f>
        <v>#VALUE!</v>
      </c>
      <c r="V89" s="242">
        <f ca="1">VLOOKUP($I89, 'Barcap OAD'!$A:$S, $F$24, FALSE)</f>
        <v>-20.7</v>
      </c>
      <c r="W89" s="243" t="e">
        <f t="shared" ref="W89" ca="1" si="550">K89*V89/10000</f>
        <v>#VALUE!</v>
      </c>
      <c r="X89" s="244" t="str">
        <f ca="1">[2]!YBHIST($E89,$I89,X$25,"sec","")</f>
        <v>E</v>
      </c>
      <c r="Y89" s="237" t="e">
        <f t="shared" ref="Y89" ca="1" si="551">X89-X88</f>
        <v>#VALUE!</v>
      </c>
      <c r="Z89" s="171" t="e">
        <f t="shared" ref="Z89" ca="1" si="552">X88-AA88</f>
        <v>#VALUE!</v>
      </c>
      <c r="AA89" s="171" t="str">
        <f ca="1">[2]!YBHIST($F89,$I89,X$25,"sec","")</f>
        <v>E</v>
      </c>
      <c r="AB89" s="171" t="e">
        <f t="shared" ref="AB89" ca="1" si="553">X88-Z89</f>
        <v>#VALUE!</v>
      </c>
      <c r="AC89" s="245" t="e">
        <f t="shared" ref="AC89" ca="1" si="554">Y89+Z89</f>
        <v>#VALUE!</v>
      </c>
      <c r="AD89" s="246">
        <f ca="1">VLOOKUP($I89, 'Barcap OAD'!$A:$S, $F$26, FALSE)</f>
        <v>6.1613049999999996</v>
      </c>
      <c r="AE89" s="243" t="e">
        <f t="shared" ref="AE89" ca="1" si="555">X89*AD89/10000</f>
        <v>#VALUE!</v>
      </c>
      <c r="AF89" s="247" t="e">
        <f t="shared" ref="AF89" ca="1" si="556">W89/AE89</f>
        <v>#VALUE!</v>
      </c>
      <c r="AG89" s="237" t="e">
        <f t="shared" ref="AG89" ca="1" si="557">-AC89*AF88</f>
        <v>#VALUE!</v>
      </c>
      <c r="AH89" s="241" t="e">
        <f t="shared" ref="AH89" ca="1" si="558">AG89/K88</f>
        <v>#VALUE!</v>
      </c>
      <c r="AI89" s="237" t="e">
        <f t="shared" ref="AI89" ca="1" si="559">AL89+AK89</f>
        <v>#VALUE!</v>
      </c>
      <c r="AJ89" s="241" t="e">
        <f t="shared" ref="AJ89" ca="1" si="560">AF89-AF88</f>
        <v>#VALUE!</v>
      </c>
      <c r="AK89" s="245" t="e">
        <f t="shared" ref="AK89" ca="1" si="561">(AJ89*Y89)/2</f>
        <v>#VALUE!</v>
      </c>
      <c r="AL89" s="248" t="e">
        <f t="shared" ref="AL89" ca="1" si="562">AG89+R89</f>
        <v>#VALUE!</v>
      </c>
      <c r="AM89" s="241" t="e">
        <f t="shared" ref="AM89" ca="1" si="563">AL89/K88</f>
        <v>#VALUE!</v>
      </c>
      <c r="AN89" s="237" t="e">
        <f ca="1">SUM(AL$41:AL89)</f>
        <v>#VALUE!</v>
      </c>
      <c r="AO89" s="203" t="e">
        <f t="shared" ref="AO89" ca="1" si="564">BL89</f>
        <v>#VALUE!</v>
      </c>
      <c r="AP89" s="249" t="e">
        <f t="shared" ref="AP89" ca="1" si="565">(Z89*AF89*-1)+P89</f>
        <v>#VALUE!</v>
      </c>
      <c r="AQ89" s="250" t="e">
        <f t="shared" ref="AQ89" ca="1" si="566">AP89/K88</f>
        <v>#VALUE!</v>
      </c>
      <c r="AV89" s="67">
        <f t="shared" si="34"/>
        <v>-1</v>
      </c>
      <c r="AX89" s="208" t="str">
        <f ca="1">[2]!YBHIST($I$24,$I89,J$25,"sec","")</f>
        <v>E</v>
      </c>
      <c r="AY89" s="206" t="str">
        <f ca="1">[2]!YBPRICE($I$24,AX89&amp;"d","Market","AccruedInterest","Swap",$I89,"LMMSkew","","Model",100,"")</f>
        <v>E</v>
      </c>
      <c r="BA89" s="211" t="str">
        <f ca="1">[2]!YBHIST($E89,$I89,X$25,"sec","")</f>
        <v>E</v>
      </c>
      <c r="BB89" s="67" t="str">
        <f ca="1">[2]!YBPRICE(E$41,BA89,"Market","AccruedInterest","Swap",$I89,"LMMSkew","","Model",100,"OASEDUR")</f>
        <v>E</v>
      </c>
      <c r="BD89" s="211" t="str">
        <f ca="1">[2]!YBHIST($F89,$I89,X$25,"sec","")</f>
        <v>E</v>
      </c>
      <c r="BE89" s="67" t="str">
        <f ca="1">[2]!YBPRICE(E$41,BD89,"Market","AccruedInterest","Swap",$I89,"LMMSkew","","Model",100,"OASEDUR")</f>
        <v>E</v>
      </c>
      <c r="BI89" s="518" t="e">
        <f t="shared" ref="BI89" ca="1" si="567">1+S89</f>
        <v>#VALUE!</v>
      </c>
      <c r="BJ89" s="518" t="e">
        <f ca="1">PRODUCT($BI$44:BI89)-1</f>
        <v>#VALUE!</v>
      </c>
      <c r="BK89" s="518" t="e">
        <f t="shared" ref="BK89" ca="1" si="568">1+AM89</f>
        <v>#VALUE!</v>
      </c>
      <c r="BL89" s="518" t="e">
        <f ca="1">PRODUCT($BK$44:BK89)-1</f>
        <v>#VALUE!</v>
      </c>
    </row>
    <row r="90" spans="1:64" ht="15">
      <c r="A90" s="90"/>
      <c r="C90" s="222">
        <f t="shared" ref="C90" ca="1" si="569">I90+10</f>
        <v>42104</v>
      </c>
      <c r="D90" s="70">
        <f t="shared" ref="D90" ca="1" si="570">I90+35</f>
        <v>42129</v>
      </c>
      <c r="E90" s="70" t="str">
        <f t="shared" ref="E90" ca="1" si="571">"FNMA"&amp;TEXT($J$23,"0.0")&amp;"-TBA-"&amp;TEXT(C90,"mmm")</f>
        <v>FNMA3.0-TBA-Apr</v>
      </c>
      <c r="F90" s="70" t="str">
        <f t="shared" ref="F90" ca="1" si="572">"FNMA"&amp;TEXT($J$23,"0.0")&amp;"-TBA-"&amp;TEXT(D90,"mmm")</f>
        <v>FNMA3.0-TBA-May</v>
      </c>
      <c r="G90" s="70" t="str">
        <f t="shared" si="48"/>
        <v>FNMA3.0-TBA-GEN</v>
      </c>
      <c r="H90" s="71"/>
      <c r="I90" s="149">
        <f ca="1">[2]!YBWORKDAY(EDATE(Base_Date, AV90), -1, "USD")</f>
        <v>42094</v>
      </c>
      <c r="J90" s="271" t="str">
        <f t="shared" ref="J90" ca="1" si="573">AX90</f>
        <v>E</v>
      </c>
      <c r="K90" s="272" t="e">
        <f t="shared" ref="K90" ca="1" si="574">AX90+AY90</f>
        <v>#VALUE!</v>
      </c>
      <c r="L90" s="272" t="e">
        <f t="shared" ref="L90" ca="1" si="575">K90-K89</f>
        <v>#VALUE!</v>
      </c>
      <c r="M90" s="273" t="str">
        <f ca="1">[2]!YBHIST($I$24,$I90,"LMMOAS","sec")</f>
        <v>E</v>
      </c>
      <c r="N90" s="274" t="str">
        <f ca="1">[2]!YBHIST($I$24,$I89,M$25,"sec","")</f>
        <v>E</v>
      </c>
      <c r="O90" s="275" t="str">
        <f ca="1">[2]!YBHIST("1 Month LIBOR",I90,"Yield","bmk","")</f>
        <v>E</v>
      </c>
      <c r="P90" s="272" t="e">
        <f t="shared" ref="P90" ca="1" si="576">K89-Q90</f>
        <v>#VALUE!</v>
      </c>
      <c r="Q90" s="276" t="str">
        <f ca="1">[2]!YBSCEN($I$24,$J89&amp;"d","Market",O$25,"Swap",$I89,"LMMSkew","","Model",100,0,29,"Gradual","ParShift|N",0,"Annualized ROR",O89,100,"",,,,"Default",,,,"Default",,)</f>
        <v>E</v>
      </c>
      <c r="R90" s="272" t="e">
        <f t="shared" ref="R90" ca="1" si="577">L90+P90</f>
        <v>#VALUE!</v>
      </c>
      <c r="S90" s="277" t="e">
        <f t="shared" ref="S90" ca="1" si="578">R90/K89</f>
        <v>#VALUE!</v>
      </c>
      <c r="T90" s="272" t="e">
        <f ca="1">SUM(R$39:R90)</f>
        <v>#VALUE!</v>
      </c>
      <c r="U90" s="277" t="e">
        <f t="shared" ref="U90" ca="1" si="579">BJ90</f>
        <v>#VALUE!</v>
      </c>
      <c r="V90" s="278">
        <f ca="1">VLOOKUP($I90, 'Barcap OAD'!$A:$S, $F$24, FALSE)</f>
        <v>-20.399999999999999</v>
      </c>
      <c r="W90" s="279" t="e">
        <f t="shared" ref="W90" ca="1" si="580">K90*V90/10000</f>
        <v>#VALUE!</v>
      </c>
      <c r="X90" s="280" t="str">
        <f ca="1">[2]!YBHIST($E90,$I90,X$25,"sec","")</f>
        <v>E</v>
      </c>
      <c r="Y90" s="272" t="e">
        <f t="shared" ref="Y90" ca="1" si="581">X90-X89</f>
        <v>#VALUE!</v>
      </c>
      <c r="Z90" s="276" t="e">
        <f t="shared" ref="Z90" ca="1" si="582">X89-AA89</f>
        <v>#VALUE!</v>
      </c>
      <c r="AA90" s="276" t="str">
        <f ca="1">[2]!YBHIST($F90,$I90,X$25,"sec","")</f>
        <v>E</v>
      </c>
      <c r="AB90" s="276" t="e">
        <f t="shared" ref="AB90" ca="1" si="583">X89-Z90</f>
        <v>#VALUE!</v>
      </c>
      <c r="AC90" s="281" t="e">
        <f t="shared" ref="AC90" ca="1" si="584">Y90+Z90</f>
        <v>#VALUE!</v>
      </c>
      <c r="AD90" s="282">
        <f ca="1">VLOOKUP($I90, 'Barcap OAD'!$A:$S, $F$26, FALSE)</f>
        <v>5.6016069999999996</v>
      </c>
      <c r="AE90" s="279" t="e">
        <f t="shared" ref="AE90" ca="1" si="585">X90*AD90/10000</f>
        <v>#VALUE!</v>
      </c>
      <c r="AF90" s="283" t="e">
        <f t="shared" ref="AF90" ca="1" si="586">W90/AE90</f>
        <v>#VALUE!</v>
      </c>
      <c r="AG90" s="272" t="e">
        <f t="shared" ref="AG90" ca="1" si="587">-AC90*AF89</f>
        <v>#VALUE!</v>
      </c>
      <c r="AH90" s="277" t="e">
        <f t="shared" ref="AH90" ca="1" si="588">AG90/K89</f>
        <v>#VALUE!</v>
      </c>
      <c r="AI90" s="272" t="e">
        <f t="shared" ref="AI90" ca="1" si="589">AL90+AK90</f>
        <v>#VALUE!</v>
      </c>
      <c r="AJ90" s="277" t="e">
        <f t="shared" ref="AJ90" ca="1" si="590">AF90-AF89</f>
        <v>#VALUE!</v>
      </c>
      <c r="AK90" s="281" t="e">
        <f t="shared" ref="AK90" ca="1" si="591">(AJ90*Y90)/2</f>
        <v>#VALUE!</v>
      </c>
      <c r="AL90" s="284" t="e">
        <f t="shared" ref="AL90" ca="1" si="592">AG90+R90</f>
        <v>#VALUE!</v>
      </c>
      <c r="AM90" s="277" t="e">
        <f t="shared" ref="AM90" ca="1" si="593">AL90/K89</f>
        <v>#VALUE!</v>
      </c>
      <c r="AN90" s="272" t="e">
        <f ca="1">SUM(AL$41:AL90)</f>
        <v>#VALUE!</v>
      </c>
      <c r="AO90" s="285" t="e">
        <f t="shared" ref="AO90" ca="1" si="594">BL90</f>
        <v>#VALUE!</v>
      </c>
      <c r="AP90" s="286" t="e">
        <f t="shared" ref="AP90" ca="1" si="595">(Z90*AF90*-1)+P90</f>
        <v>#VALUE!</v>
      </c>
      <c r="AQ90" s="287" t="e">
        <f t="shared" ref="AQ90" ca="1" si="596">AP90/K89</f>
        <v>#VALUE!</v>
      </c>
      <c r="AV90" s="67">
        <v>0</v>
      </c>
      <c r="AX90" s="208" t="str">
        <f ca="1">[2]!YBHIST($I$24,$I90,J$25,"sec","")</f>
        <v>E</v>
      </c>
      <c r="AY90" s="206" t="str">
        <f ca="1">[2]!YBPRICE($I$24,AX90&amp;"d","Market","AccruedInterest","Swap",$I90,"LMMSkew","","Model",100,"")</f>
        <v>E</v>
      </c>
      <c r="BA90" s="211" t="str">
        <f ca="1">[2]!YBHIST($E90,$I90,X$25,"sec","")</f>
        <v>E</v>
      </c>
      <c r="BB90" s="67" t="str">
        <f ca="1">[2]!YBPRICE(E$41,BA90,"Market","AccruedInterest","Swap",$I90,"LMMSkew","","Model",100,"OASEDUR")</f>
        <v>E</v>
      </c>
      <c r="BD90" s="211" t="str">
        <f ca="1">[2]!YBHIST($F90,$I90,X$25,"sec","")</f>
        <v>E</v>
      </c>
      <c r="BE90" s="67" t="str">
        <f ca="1">[2]!YBPRICE(E$41,BD90,"Market","AccruedInterest","Swap",$I90,"LMMSkew","","Model",100,"OASEDUR")</f>
        <v>E</v>
      </c>
      <c r="BI90" s="518" t="e">
        <f t="shared" ref="BI90" ca="1" si="597">1+S90</f>
        <v>#VALUE!</v>
      </c>
      <c r="BJ90" s="518" t="e">
        <f ca="1">PRODUCT($BI$44:BI90)-1</f>
        <v>#VALUE!</v>
      </c>
      <c r="BK90" s="518" t="e">
        <f t="shared" ref="BK90" ca="1" si="598">1+AM90</f>
        <v>#VALUE!</v>
      </c>
      <c r="BL90" s="518" t="e">
        <f ca="1">PRODUCT($BK$44:BK90)-1</f>
        <v>#VALUE!</v>
      </c>
    </row>
    <row r="132" spans="1:64" ht="21">
      <c r="L132" s="642" t="s">
        <v>233</v>
      </c>
      <c r="M132" s="642"/>
      <c r="N132" s="642"/>
      <c r="O132" s="642"/>
      <c r="P132" s="642"/>
      <c r="Q132" s="642"/>
      <c r="R132" s="642"/>
      <c r="S132" s="642"/>
      <c r="T132" s="642"/>
      <c r="U132" s="642"/>
      <c r="V132" s="642"/>
      <c r="W132" s="642"/>
      <c r="X132" s="642"/>
      <c r="Y132" s="642"/>
      <c r="Z132" s="642"/>
      <c r="AA132" s="642"/>
      <c r="AB132" s="642"/>
      <c r="AC132" s="642"/>
      <c r="AD132" s="642"/>
      <c r="AE132" s="642"/>
      <c r="AF132" s="642"/>
      <c r="AG132" s="642"/>
      <c r="AH132" s="642"/>
      <c r="AI132" s="642"/>
      <c r="AJ132" s="642"/>
      <c r="AK132" s="642"/>
      <c r="AL132" s="642"/>
      <c r="AM132" s="642"/>
      <c r="AN132" s="642"/>
      <c r="AO132" s="642"/>
      <c r="AP132" s="642"/>
      <c r="AQ132" s="642"/>
    </row>
    <row r="133" spans="1:64" ht="13.5" thickBot="1"/>
    <row r="134" spans="1:64" s="330" customFormat="1" ht="13.5" thickTop="1"/>
    <row r="136" spans="1:64" ht="15">
      <c r="E136" s="67" t="s">
        <v>254</v>
      </c>
      <c r="F136" s="67">
        <f>MATCH(I136, 'Barcap OAD'!$A$1:$S$1, 0)</f>
        <v>17</v>
      </c>
      <c r="I136" s="75" t="s">
        <v>94</v>
      </c>
    </row>
    <row r="137" spans="1:64" s="76" customFormat="1" ht="8.25" hidden="1" customHeight="1">
      <c r="J137" s="76" t="s">
        <v>7</v>
      </c>
      <c r="L137" s="76" t="s">
        <v>8</v>
      </c>
      <c r="M137" s="76" t="s">
        <v>9</v>
      </c>
      <c r="O137" s="76" t="s">
        <v>231</v>
      </c>
      <c r="W137" s="76" t="s">
        <v>11</v>
      </c>
      <c r="X137" s="76" t="s">
        <v>7</v>
      </c>
      <c r="Y137" s="76" t="s">
        <v>7</v>
      </c>
    </row>
    <row r="138" spans="1:64" ht="22.5" customHeight="1">
      <c r="I138" s="78"/>
      <c r="J138" s="633" t="s">
        <v>67</v>
      </c>
      <c r="K138" s="634"/>
      <c r="L138" s="634"/>
      <c r="M138" s="634"/>
      <c r="N138" s="634"/>
      <c r="O138" s="634"/>
      <c r="P138" s="634"/>
      <c r="Q138" s="634"/>
      <c r="R138" s="634"/>
      <c r="S138" s="634"/>
      <c r="T138" s="634"/>
      <c r="U138" s="634"/>
      <c r="V138" s="634"/>
      <c r="W138" s="634"/>
      <c r="X138" s="635" t="s">
        <v>90</v>
      </c>
      <c r="Y138" s="634"/>
      <c r="Z138" s="634"/>
      <c r="AA138" s="634"/>
      <c r="AB138" s="634"/>
      <c r="AC138" s="634"/>
      <c r="AD138" s="634"/>
      <c r="AE138" s="636"/>
      <c r="AF138" s="637" t="s">
        <v>75</v>
      </c>
      <c r="AG138" s="638"/>
      <c r="AH138" s="638"/>
      <c r="AI138" s="638"/>
      <c r="AJ138" s="638"/>
      <c r="AK138" s="638"/>
      <c r="AL138" s="639" t="s">
        <v>150</v>
      </c>
      <c r="AM138" s="640"/>
      <c r="AN138" s="640"/>
      <c r="AO138" s="640"/>
      <c r="AP138" s="640"/>
      <c r="AQ138" s="641"/>
    </row>
    <row r="139" spans="1:64" s="68" customFormat="1" ht="46.5" customHeight="1">
      <c r="A139" s="68" t="s">
        <v>12</v>
      </c>
      <c r="B139" s="68" t="s">
        <v>13</v>
      </c>
      <c r="C139" s="68" t="s">
        <v>14</v>
      </c>
      <c r="D139" s="68" t="s">
        <v>15</v>
      </c>
      <c r="E139" s="68" t="s">
        <v>16</v>
      </c>
      <c r="F139" s="68" t="s">
        <v>17</v>
      </c>
      <c r="G139" s="68" t="s">
        <v>18</v>
      </c>
      <c r="I139" s="143" t="s">
        <v>19</v>
      </c>
      <c r="J139" s="143" t="s">
        <v>68</v>
      </c>
      <c r="K139" s="144" t="s">
        <v>157</v>
      </c>
      <c r="L139" s="144" t="s">
        <v>188</v>
      </c>
      <c r="M139" s="145" t="s">
        <v>8</v>
      </c>
      <c r="N139" s="144" t="s">
        <v>70</v>
      </c>
      <c r="O139" s="144" t="s">
        <v>123</v>
      </c>
      <c r="P139" s="144" t="s">
        <v>154</v>
      </c>
      <c r="Q139" s="144" t="s">
        <v>122</v>
      </c>
      <c r="R139" s="144" t="s">
        <v>147</v>
      </c>
      <c r="S139" s="145" t="s">
        <v>148</v>
      </c>
      <c r="T139" s="144" t="s">
        <v>145</v>
      </c>
      <c r="U139" s="145" t="s">
        <v>71</v>
      </c>
      <c r="V139" s="144" t="s">
        <v>269</v>
      </c>
      <c r="W139" s="144" t="s">
        <v>72</v>
      </c>
      <c r="X139" s="213" t="s">
        <v>68</v>
      </c>
      <c r="Y139" s="214" t="s">
        <v>69</v>
      </c>
      <c r="Z139" s="214" t="s">
        <v>186</v>
      </c>
      <c r="AA139" s="215" t="s">
        <v>73</v>
      </c>
      <c r="AB139" s="214" t="s">
        <v>122</v>
      </c>
      <c r="AC139" s="214" t="s">
        <v>160</v>
      </c>
      <c r="AD139" s="214" t="s">
        <v>269</v>
      </c>
      <c r="AE139" s="214" t="s">
        <v>72</v>
      </c>
      <c r="AF139" s="146" t="s">
        <v>146</v>
      </c>
      <c r="AG139" s="147" t="s">
        <v>149</v>
      </c>
      <c r="AH139" s="147" t="s">
        <v>189</v>
      </c>
      <c r="AI139" s="190" t="s">
        <v>105</v>
      </c>
      <c r="AJ139" s="147" t="s">
        <v>74</v>
      </c>
      <c r="AK139" s="190" t="s">
        <v>91</v>
      </c>
      <c r="AL139" s="201" t="s">
        <v>155</v>
      </c>
      <c r="AM139" s="196" t="s">
        <v>76</v>
      </c>
      <c r="AN139" s="197" t="s">
        <v>145</v>
      </c>
      <c r="AO139" s="196" t="s">
        <v>71</v>
      </c>
      <c r="AP139" s="195" t="s">
        <v>154</v>
      </c>
      <c r="AQ139" s="198" t="s">
        <v>156</v>
      </c>
      <c r="AV139" s="209" t="s">
        <v>183</v>
      </c>
      <c r="AX139" s="209" t="s">
        <v>153</v>
      </c>
      <c r="AY139" s="209" t="s">
        <v>152</v>
      </c>
      <c r="BA139" s="209" t="s">
        <v>179</v>
      </c>
      <c r="BB139" s="209" t="s">
        <v>180</v>
      </c>
      <c r="BC139" s="209"/>
      <c r="BD139" s="209" t="s">
        <v>182</v>
      </c>
      <c r="BE139" s="209" t="s">
        <v>181</v>
      </c>
      <c r="BI139" s="643" t="s">
        <v>271</v>
      </c>
      <c r="BJ139" s="643"/>
      <c r="BK139" s="643" t="s">
        <v>272</v>
      </c>
      <c r="BL139" s="643"/>
    </row>
    <row r="140" spans="1:64" s="68" customFormat="1" ht="15" hidden="1">
      <c r="C140" s="70">
        <f t="shared" ref="C140:C152" ca="1" si="599">I140</f>
        <v>40207</v>
      </c>
      <c r="D140" s="70">
        <f t="shared" ref="D140:D165" ca="1" si="600">I140+35</f>
        <v>40242</v>
      </c>
      <c r="E140" s="68" t="str">
        <f t="shared" ref="E140:E179" ca="1" si="601">"FNMA"&amp;TEXT($J$23,"0.0")&amp;"-TBA-"&amp;TEXT(C140,"mmm")</f>
        <v>FNMA3.0-TBA-Jan</v>
      </c>
      <c r="F140" s="68" t="str">
        <f t="shared" ref="F140:F179" ca="1" si="602">"FNMA"&amp;TEXT($J$23,"0.0")&amp;"-TBA-"&amp;TEXT(D140,"mmm")</f>
        <v>FNMA3.0-TBA-Mar</v>
      </c>
      <c r="G140" s="68" t="str">
        <f t="shared" ref="G140:G165" si="603">"FNMA"&amp;TEXT($J$23,"0.0")&amp;"-TBA-GEN"</f>
        <v>FNMA3.0-TBA-GEN</v>
      </c>
      <c r="I140" s="148">
        <f ca="1">[2]!YBWORKDAY(EDATE(Base_Date, AY140), -1, "USD")</f>
        <v>40207</v>
      </c>
      <c r="J140" s="210" t="str">
        <f ca="1">[2]!YBHIST($I$136,$I140,K$25,"sec","")</f>
        <v>Error</v>
      </c>
      <c r="K140" s="216" t="str">
        <f ca="1">[2]!YBHIST($I$136,$I140,J$25,"sec","")</f>
        <v>E</v>
      </c>
      <c r="L140" s="134">
        <v>0</v>
      </c>
      <c r="M140" s="135" t="str">
        <f ca="1">[2]!YBPRICE($I$136,$K140&amp;"d",$I140,L$25,"Swap",$I140,"Default","","Model",100,"")</f>
        <v>E</v>
      </c>
      <c r="N140" s="136"/>
      <c r="O140" s="136"/>
      <c r="P140" s="134">
        <v>0</v>
      </c>
      <c r="Q140" s="137" t="str">
        <f ca="1">[2]!YBSCEN($I$136,$K140&amp;"d","Market",O$25,"Swap",$I140,"LMMSkew","","Model",100,0,29,"Gradual","ParShift|N",0,"Annualized ROR",0.25,100,"",,,,"Default",,,,"Default",,)</f>
        <v>E</v>
      </c>
      <c r="R140" s="134">
        <v>0</v>
      </c>
      <c r="S140" s="138">
        <v>0</v>
      </c>
      <c r="T140" s="134" t="e">
        <f ca="1">SUM(R$28:R140)</f>
        <v>#VALUE!</v>
      </c>
      <c r="U140" s="151" t="e">
        <f ca="1">T140/K$28</f>
        <v>#VALUE!</v>
      </c>
      <c r="V140" s="139" t="str">
        <f ca="1">[2]!YBPRICE($I$136,K140&amp;"d","Market","EffectiveDuration","Swap",I140,"LMMSkew","","Model",100,"")</f>
        <v>E</v>
      </c>
      <c r="W140" s="140" t="str">
        <f ca="1">[2]!YBPRICE($I$136,K140&amp;"d","Market","EffectiveDV01","Swap",I140,"LMMSkew","","Model",100,"")</f>
        <v>E</v>
      </c>
      <c r="X140" s="184" t="str">
        <f ca="1">[2]!YBHIST($E140,$I140,X$25,"sec","")</f>
        <v>E</v>
      </c>
      <c r="Y140" s="134">
        <v>0</v>
      </c>
      <c r="Z140" s="137">
        <v>0</v>
      </c>
      <c r="AA140" s="137" t="str">
        <f ca="1">[2]!YBHIST($F140,$I140,X$25,"sec","")</f>
        <v>E</v>
      </c>
      <c r="AB140" s="137"/>
      <c r="AC140" s="186">
        <f t="shared" ref="AC140:AC152" si="604">Y140+Z140</f>
        <v>0</v>
      </c>
      <c r="AD140" s="188" t="str">
        <f ca="1">[2]!YBHIST($G140,I140,"LMMEffectiveDuration","sec","")</f>
        <v>E</v>
      </c>
      <c r="AE140" s="140" t="e">
        <f t="shared" ref="AE140:AE179" ca="1" si="605">X140*AD140/10000</f>
        <v>#VALUE!</v>
      </c>
      <c r="AF140" s="141" t="e">
        <f t="shared" ref="AF140:AF179" ca="1" si="606">W140/AE140</f>
        <v>#VALUE!</v>
      </c>
      <c r="AG140" s="134"/>
      <c r="AH140" s="134"/>
      <c r="AI140" s="134">
        <f>AL140-AK140</f>
        <v>0</v>
      </c>
      <c r="AJ140" s="138">
        <v>0</v>
      </c>
      <c r="AK140" s="186">
        <f t="shared" ref="AK140:AK150" si="607">AJ140*Y140</f>
        <v>0</v>
      </c>
      <c r="AL140" s="191">
        <f t="shared" ref="AL140:AL151" si="608">AG140+R140</f>
        <v>0</v>
      </c>
      <c r="AM140" s="138">
        <v>0</v>
      </c>
      <c r="AN140" s="134" t="e">
        <f ca="1">SUM(AL$28:AL140)</f>
        <v>#VALUE!</v>
      </c>
      <c r="AO140" s="150" t="e">
        <f ca="1">AN140/K$28</f>
        <v>#VALUE!</v>
      </c>
      <c r="AP140" s="193" t="e">
        <f t="shared" ref="AP140:AP152" ca="1" si="609">(Z140*AF140*-1)+P140</f>
        <v>#VALUE!</v>
      </c>
      <c r="AQ140" s="199"/>
      <c r="AY140" s="67">
        <f t="shared" ref="AY140:AY151" si="610">AY141-1</f>
        <v>-62</v>
      </c>
    </row>
    <row r="141" spans="1:64" s="68" customFormat="1" ht="15" hidden="1">
      <c r="C141" s="70">
        <f t="shared" ca="1" si="599"/>
        <v>40235</v>
      </c>
      <c r="D141" s="70">
        <f t="shared" ca="1" si="600"/>
        <v>40270</v>
      </c>
      <c r="E141" s="68" t="str">
        <f t="shared" ca="1" si="601"/>
        <v>FNMA3.0-TBA-Feb</v>
      </c>
      <c r="F141" s="68" t="str">
        <f t="shared" ca="1" si="602"/>
        <v>FNMA3.0-TBA-Apr</v>
      </c>
      <c r="G141" s="68" t="str">
        <f t="shared" si="603"/>
        <v>FNMA3.0-TBA-GEN</v>
      </c>
      <c r="I141" s="133">
        <f ca="1">[2]!YBWORKDAY(EDATE(Base_Date, AY141), -1, "USD")</f>
        <v>40235</v>
      </c>
      <c r="J141" s="211" t="str">
        <f ca="1">[2]!YBHIST($I$136,$I141,K$25,"sec","")</f>
        <v>Error</v>
      </c>
      <c r="K141" s="217" t="str">
        <f ca="1">[2]!YBHIST($I$136,$I141,J$25,"sec","")</f>
        <v>E</v>
      </c>
      <c r="L141" s="80" t="e">
        <f ca="1">K141-K140</f>
        <v>#VALUE!</v>
      </c>
      <c r="M141" s="81" t="str">
        <f ca="1">[2]!YBPRICE($I$136,$K141&amp;"d",$I141,L$25,"Swap",$I141,"Default","","Model",100,"")</f>
        <v>E</v>
      </c>
      <c r="N141" s="73" t="str">
        <f ca="1">[2]!YBHIST($I$136,$I140,M$25,"sec","")</f>
        <v>E</v>
      </c>
      <c r="O141" s="73"/>
      <c r="P141" s="80" t="e">
        <f ca="1">K140-Q140</f>
        <v>#VALUE!</v>
      </c>
      <c r="Q141" s="82" t="str">
        <f ca="1">[2]!YBSCEN($I$136,$K141&amp;"d","Market",O$25,"Swap",$I141,"LMMSkew","","Model",100,0,29,"Gradual","ParShift|N",0,"Annualized ROR",0.25,100,"",,,,"Default",,,,"Default",,)</f>
        <v>E</v>
      </c>
      <c r="R141" s="80" t="e">
        <f ca="1">L141+P141</f>
        <v>#VALUE!</v>
      </c>
      <c r="S141" s="83" t="e">
        <f ca="1">R141/K140</f>
        <v>#VALUE!</v>
      </c>
      <c r="T141" s="80" t="e">
        <f ca="1">SUM(R$28:R141)</f>
        <v>#VALUE!</v>
      </c>
      <c r="U141" s="83" t="e">
        <f ca="1">T141/K$28</f>
        <v>#VALUE!</v>
      </c>
      <c r="V141" s="84" t="str">
        <f ca="1">[2]!YBPRICE($I$136,K141&amp;"d","Market","EffectiveDuration","Swap",I141,"LMMSkew","","Model",100,"")</f>
        <v>E</v>
      </c>
      <c r="W141" s="85" t="str">
        <f ca="1">[2]!YBPRICE($I$136,K141&amp;"d","Market","EffectiveDV01","Swap",I141,"LMMSkew","","Model",100,"")</f>
        <v>E</v>
      </c>
      <c r="X141" s="185" t="str">
        <f ca="1">[2]!YBHIST($E141,$I141,X$25,"sec","")</f>
        <v>E</v>
      </c>
      <c r="Y141" s="80" t="e">
        <f ca="1">X141-X140</f>
        <v>#VALUE!</v>
      </c>
      <c r="Z141" s="82" t="e">
        <f ca="1">X140-AA140</f>
        <v>#VALUE!</v>
      </c>
      <c r="AA141" s="82" t="str">
        <f ca="1">[2]!YBHIST($F141,$I141,X$25,"sec","")</f>
        <v>E</v>
      </c>
      <c r="AB141" s="82"/>
      <c r="AC141" s="187" t="e">
        <f t="shared" ca="1" si="604"/>
        <v>#VALUE!</v>
      </c>
      <c r="AD141" s="189" t="str">
        <f ca="1">[2]!YBHIST($G141,I141,"LMMEffectiveDuration","sec","")</f>
        <v>E</v>
      </c>
      <c r="AE141" s="85" t="e">
        <f t="shared" ca="1" si="605"/>
        <v>#VALUE!</v>
      </c>
      <c r="AF141" s="86" t="e">
        <f t="shared" ca="1" si="606"/>
        <v>#VALUE!</v>
      </c>
      <c r="AG141" s="80" t="e">
        <f ca="1">-AC141*AF140</f>
        <v>#VALUE!</v>
      </c>
      <c r="AH141" s="80"/>
      <c r="AI141" s="80" t="e">
        <f ca="1">AL141-AK141</f>
        <v>#VALUE!</v>
      </c>
      <c r="AJ141" s="83" t="e">
        <f ca="1">AF141-AF140</f>
        <v>#VALUE!</v>
      </c>
      <c r="AK141" s="187" t="e">
        <f t="shared" ca="1" si="607"/>
        <v>#VALUE!</v>
      </c>
      <c r="AL141" s="192" t="e">
        <f t="shared" ca="1" si="608"/>
        <v>#VALUE!</v>
      </c>
      <c r="AM141" s="83" t="e">
        <f ca="1">AL141/K140</f>
        <v>#VALUE!</v>
      </c>
      <c r="AN141" s="80" t="e">
        <f ca="1">SUM(AL$28:AL141)</f>
        <v>#VALUE!</v>
      </c>
      <c r="AO141" s="109" t="e">
        <f ca="1">AN141/K$28</f>
        <v>#VALUE!</v>
      </c>
      <c r="AP141" s="194" t="e">
        <f t="shared" ca="1" si="609"/>
        <v>#VALUE!</v>
      </c>
      <c r="AQ141" s="199"/>
      <c r="AY141" s="67">
        <f t="shared" si="610"/>
        <v>-61</v>
      </c>
    </row>
    <row r="142" spans="1:64" s="68" customFormat="1" ht="15" hidden="1">
      <c r="C142" s="70">
        <f t="shared" ca="1" si="599"/>
        <v>40268</v>
      </c>
      <c r="D142" s="70">
        <f t="shared" ca="1" si="600"/>
        <v>40303</v>
      </c>
      <c r="E142" s="68" t="str">
        <f t="shared" ca="1" si="601"/>
        <v>FNMA3.0-TBA-Mar</v>
      </c>
      <c r="F142" s="68" t="str">
        <f t="shared" ca="1" si="602"/>
        <v>FNMA3.0-TBA-May</v>
      </c>
      <c r="G142" s="68" t="str">
        <f t="shared" si="603"/>
        <v>FNMA3.0-TBA-GEN</v>
      </c>
      <c r="I142" s="133">
        <f ca="1">[2]!YBWORKDAY(EDATE(Base_Date, AY142), -1, "USD")</f>
        <v>40268</v>
      </c>
      <c r="J142" s="211" t="str">
        <f ca="1">[2]!YBHIST($I$136,$I142,K$25,"sec","")</f>
        <v>Error</v>
      </c>
      <c r="K142" s="217" t="str">
        <f ca="1">[2]!YBHIST($I$136,$I142,J$25,"sec","")</f>
        <v>E</v>
      </c>
      <c r="L142" s="80" t="e">
        <f ca="1">K142-K141</f>
        <v>#VALUE!</v>
      </c>
      <c r="M142" s="81" t="str">
        <f ca="1">[2]!YBPRICE($I$136,$K142&amp;"d",$I142,L$25,"Swap",$I142,"Default","","Model",100,"")</f>
        <v>E</v>
      </c>
      <c r="N142" s="73" t="str">
        <f ca="1">[2]!YBHIST($I$136,$I141,M$25,"sec","")</f>
        <v>E</v>
      </c>
      <c r="O142" s="73"/>
      <c r="P142" s="80" t="e">
        <f ca="1">K141-Q141</f>
        <v>#VALUE!</v>
      </c>
      <c r="Q142" s="82" t="str">
        <f ca="1">[2]!YBSCEN($I$136,$K142&amp;"d","Market",O$25,"Swap",$I142,"LMMSkew","","Model",100,0,29,"Gradual","ParShift|N",0,"Annualized ROR",0.25,100,"",,,,"Default",,,,"Default",,)</f>
        <v>E</v>
      </c>
      <c r="R142" s="80" t="e">
        <f ca="1">L142+P142</f>
        <v>#VALUE!</v>
      </c>
      <c r="S142" s="83" t="e">
        <f ca="1">R142/K141</f>
        <v>#VALUE!</v>
      </c>
      <c r="T142" s="80" t="e">
        <f ca="1">SUM(R$28:R142)</f>
        <v>#VALUE!</v>
      </c>
      <c r="U142" s="83" t="e">
        <f ca="1">T142/K$28</f>
        <v>#VALUE!</v>
      </c>
      <c r="V142" s="84" t="str">
        <f ca="1">[2]!YBPRICE($I$136,K142&amp;"d","Market","EffectiveDuration","Swap",I142,"LMMSkew","","Model",100,"")</f>
        <v>E</v>
      </c>
      <c r="W142" s="85" t="str">
        <f ca="1">[2]!YBPRICE($I$136,K142&amp;"d","Market","EffectiveDV01","Swap",I142,"LMMSkew","","Model",100,"")</f>
        <v>E</v>
      </c>
      <c r="X142" s="185" t="str">
        <f ca="1">[2]!YBHIST($E142,$I142,X$25,"sec","")</f>
        <v>E</v>
      </c>
      <c r="Y142" s="80" t="e">
        <f ca="1">X142-X141</f>
        <v>#VALUE!</v>
      </c>
      <c r="Z142" s="82" t="e">
        <f ca="1">X141-AA141</f>
        <v>#VALUE!</v>
      </c>
      <c r="AA142" s="82" t="str">
        <f ca="1">[2]!YBHIST($F142,$I142,X$25,"sec","")</f>
        <v>E</v>
      </c>
      <c r="AB142" s="82"/>
      <c r="AC142" s="187" t="e">
        <f t="shared" ca="1" si="604"/>
        <v>#VALUE!</v>
      </c>
      <c r="AD142" s="189" t="str">
        <f ca="1">[2]!YBHIST($G142,I142,"LMMEffectiveDuration","sec","")</f>
        <v>E</v>
      </c>
      <c r="AE142" s="85" t="e">
        <f t="shared" ca="1" si="605"/>
        <v>#VALUE!</v>
      </c>
      <c r="AF142" s="86" t="e">
        <f t="shared" ca="1" si="606"/>
        <v>#VALUE!</v>
      </c>
      <c r="AG142" s="80" t="e">
        <f ca="1">-AC142*AF141</f>
        <v>#VALUE!</v>
      </c>
      <c r="AH142" s="80"/>
      <c r="AI142" s="80" t="e">
        <f ca="1">AL142-AK142</f>
        <v>#VALUE!</v>
      </c>
      <c r="AJ142" s="83" t="e">
        <f ca="1">AF142-AF141</f>
        <v>#VALUE!</v>
      </c>
      <c r="AK142" s="187" t="e">
        <f t="shared" ca="1" si="607"/>
        <v>#VALUE!</v>
      </c>
      <c r="AL142" s="192" t="e">
        <f t="shared" ca="1" si="608"/>
        <v>#VALUE!</v>
      </c>
      <c r="AM142" s="83" t="e">
        <f ca="1">AL142/K141</f>
        <v>#VALUE!</v>
      </c>
      <c r="AN142" s="80" t="e">
        <f ca="1">SUM(AL$28:AL142)</f>
        <v>#VALUE!</v>
      </c>
      <c r="AO142" s="109" t="e">
        <f ca="1">AN142/K$28</f>
        <v>#VALUE!</v>
      </c>
      <c r="AP142" s="194" t="e">
        <f t="shared" ca="1" si="609"/>
        <v>#VALUE!</v>
      </c>
      <c r="AQ142" s="199"/>
      <c r="AY142" s="67">
        <f t="shared" si="610"/>
        <v>-60</v>
      </c>
    </row>
    <row r="143" spans="1:64" s="68" customFormat="1" ht="15" hidden="1">
      <c r="C143" s="70">
        <f t="shared" ca="1" si="599"/>
        <v>40298</v>
      </c>
      <c r="D143" s="70">
        <f t="shared" ca="1" si="600"/>
        <v>40333</v>
      </c>
      <c r="E143" s="68" t="str">
        <f t="shared" ca="1" si="601"/>
        <v>FNMA3.0-TBA-Apr</v>
      </c>
      <c r="F143" s="68" t="str">
        <f t="shared" ca="1" si="602"/>
        <v>FNMA3.0-TBA-Jun</v>
      </c>
      <c r="G143" s="68" t="str">
        <f t="shared" si="603"/>
        <v>FNMA3.0-TBA-GEN</v>
      </c>
      <c r="I143" s="133">
        <f ca="1">[2]!YBWORKDAY(EDATE(Base_Date, AY143), -1, "USD")</f>
        <v>40298</v>
      </c>
      <c r="J143" s="211" t="str">
        <f ca="1">[2]!YBHIST($I$136,$I143,K$25,"sec","")</f>
        <v>Error</v>
      </c>
      <c r="K143" s="217" t="str">
        <f ca="1">[2]!YBHIST($I$136,$I143,J$25,"sec","")</f>
        <v>E</v>
      </c>
      <c r="L143" s="80">
        <v>0</v>
      </c>
      <c r="M143" s="81" t="str">
        <f ca="1">[2]!YBPRICE($I$136,$K143&amp;"d",$I143,L$25,"Swap",$I143,"Default","","Model",100,"")</f>
        <v>E</v>
      </c>
      <c r="N143" s="73"/>
      <c r="O143" s="73"/>
      <c r="P143" s="80">
        <v>0</v>
      </c>
      <c r="Q143" s="82" t="str">
        <f ca="1">[2]!YBSCEN($I$136,$K143&amp;"d","Market",O$25,"Swap",$I143,"LMMSkew","","Model",100,0,29,"Gradual","ParShift|N",0,"Annualized ROR",0.25,100,"",,,,"Default",,,,"Default",,)</f>
        <v>E</v>
      </c>
      <c r="R143" s="80">
        <v>0</v>
      </c>
      <c r="S143" s="83">
        <v>0</v>
      </c>
      <c r="T143" s="80" t="e">
        <f ca="1">SUM(R$31:R143)</f>
        <v>#VALUE!</v>
      </c>
      <c r="U143" s="152" t="e">
        <f t="shared" ref="U143:U150" ca="1" si="611">T143/K$31</f>
        <v>#VALUE!</v>
      </c>
      <c r="V143" s="84" t="str">
        <f ca="1">[2]!YBPRICE($I$136,K143&amp;"d","Market","EffectiveDuration","Swap",I143,"LMMSkew","","Model",100,"")</f>
        <v>E</v>
      </c>
      <c r="W143" s="85" t="str">
        <f ca="1">[2]!YBPRICE($I$136,K143&amp;"d","Market","EffectiveDV01","Swap",I143,"LMMSkew","","Model",100,"")</f>
        <v>E</v>
      </c>
      <c r="X143" s="185" t="str">
        <f ca="1">[2]!YBHIST($E143,$I143,X$25,"sec","")</f>
        <v>E</v>
      </c>
      <c r="Y143" s="80">
        <v>0</v>
      </c>
      <c r="Z143" s="82">
        <v>0</v>
      </c>
      <c r="AA143" s="82" t="str">
        <f ca="1">[2]!YBHIST($F143,$I143,X$25,"sec","")</f>
        <v>E</v>
      </c>
      <c r="AB143" s="82"/>
      <c r="AC143" s="187">
        <f t="shared" si="604"/>
        <v>0</v>
      </c>
      <c r="AD143" s="189" t="str">
        <f ca="1">[2]!YBHIST($G143,I143,"LMMEffectiveDuration","sec","")</f>
        <v>E</v>
      </c>
      <c r="AE143" s="85" t="e">
        <f t="shared" ca="1" si="605"/>
        <v>#VALUE!</v>
      </c>
      <c r="AF143" s="86" t="e">
        <f t="shared" ca="1" si="606"/>
        <v>#VALUE!</v>
      </c>
      <c r="AG143" s="80"/>
      <c r="AH143" s="80"/>
      <c r="AI143" s="80">
        <f>AL143-AK143</f>
        <v>0</v>
      </c>
      <c r="AJ143" s="83">
        <v>0</v>
      </c>
      <c r="AK143" s="187">
        <f t="shared" si="607"/>
        <v>0</v>
      </c>
      <c r="AL143" s="192">
        <f t="shared" si="608"/>
        <v>0</v>
      </c>
      <c r="AM143" s="83">
        <v>0</v>
      </c>
      <c r="AN143" s="80" t="e">
        <f ca="1">SUM(AL$31:AL143)</f>
        <v>#VALUE!</v>
      </c>
      <c r="AO143" s="153" t="e">
        <f t="shared" ref="AO143:AO150" ca="1" si="612">AN143/K$31</f>
        <v>#VALUE!</v>
      </c>
      <c r="AP143" s="194" t="e">
        <f t="shared" ca="1" si="609"/>
        <v>#VALUE!</v>
      </c>
      <c r="AQ143" s="199"/>
      <c r="AY143" s="67">
        <f t="shared" si="610"/>
        <v>-59</v>
      </c>
    </row>
    <row r="144" spans="1:64" s="68" customFormat="1" ht="15" hidden="1">
      <c r="C144" s="70">
        <f t="shared" ca="1" si="599"/>
        <v>40326</v>
      </c>
      <c r="D144" s="70">
        <f t="shared" ca="1" si="600"/>
        <v>40361</v>
      </c>
      <c r="E144" s="68" t="str">
        <f t="shared" ca="1" si="601"/>
        <v>FNMA3.0-TBA-May</v>
      </c>
      <c r="F144" s="68" t="str">
        <f t="shared" ca="1" si="602"/>
        <v>FNMA3.0-TBA-Jul</v>
      </c>
      <c r="G144" s="68" t="str">
        <f t="shared" si="603"/>
        <v>FNMA3.0-TBA-GEN</v>
      </c>
      <c r="I144" s="133">
        <f ca="1">[2]!YBWORKDAY(EDATE(Base_Date, AY144), -1, "USD")</f>
        <v>40326</v>
      </c>
      <c r="J144" s="211" t="str">
        <f ca="1">[2]!YBHIST($I$136,$I144,K$25,"sec","")</f>
        <v>Error</v>
      </c>
      <c r="K144" s="217" t="str">
        <f ca="1">[2]!YBHIST($I$136,$I144,J$25,"sec","")</f>
        <v>E</v>
      </c>
      <c r="L144" s="80" t="e">
        <f t="shared" ref="L144:L150" ca="1" si="613">K144-K143</f>
        <v>#VALUE!</v>
      </c>
      <c r="M144" s="81" t="str">
        <f ca="1">[2]!YBPRICE($I$136,$K144&amp;"d",$I144,L$25,"Swap",$I144,"Default","","Model",100,"")</f>
        <v>E</v>
      </c>
      <c r="N144" s="73" t="str">
        <f ca="1">[2]!YBHIST($I$136,$I143,M$25,"sec","")</f>
        <v>E</v>
      </c>
      <c r="O144" s="73"/>
      <c r="P144" s="80" t="e">
        <f t="shared" ref="P144:P150" ca="1" si="614">K143-Q143</f>
        <v>#VALUE!</v>
      </c>
      <c r="Q144" s="82" t="str">
        <f ca="1">[2]!YBSCEN($I$136,$K144&amp;"d","Market",O$25,"Swap",$I144,"LMMSkew","","Model",100,0,29,"Gradual","ParShift|N",0,"Annualized ROR",0.25,100,"",,,,"Default",,,,"Default",,)</f>
        <v>E</v>
      </c>
      <c r="R144" s="80" t="e">
        <f t="shared" ref="R144:R150" ca="1" si="615">L144+P144</f>
        <v>#VALUE!</v>
      </c>
      <c r="S144" s="83" t="e">
        <f ca="1">R144/K143</f>
        <v>#VALUE!</v>
      </c>
      <c r="T144" s="80" t="e">
        <f ca="1">SUM(R$31:R144)</f>
        <v>#VALUE!</v>
      </c>
      <c r="U144" s="83" t="e">
        <f t="shared" ca="1" si="611"/>
        <v>#VALUE!</v>
      </c>
      <c r="V144" s="84" t="str">
        <f ca="1">[2]!YBPRICE($I$136,K144&amp;"d","Market","EffectiveDuration","Swap",I144,"LMMSkew","","Model",100,"")</f>
        <v>E</v>
      </c>
      <c r="W144" s="85" t="str">
        <f ca="1">[2]!YBPRICE($I$136,K144&amp;"d","Market","EffectiveDV01","Swap",I144,"LMMSkew","","Model",100,"")</f>
        <v>E</v>
      </c>
      <c r="X144" s="185" t="str">
        <f ca="1">[2]!YBHIST($E144,$I144,X$25,"sec","")</f>
        <v>E</v>
      </c>
      <c r="Y144" s="80" t="e">
        <f t="shared" ref="Y144:Y155" ca="1" si="616">X144-X143</f>
        <v>#VALUE!</v>
      </c>
      <c r="Z144" s="82" t="e">
        <f t="shared" ref="Z144:Z151" ca="1" si="617">X143-AA143</f>
        <v>#VALUE!</v>
      </c>
      <c r="AA144" s="82" t="str">
        <f ca="1">[2]!YBHIST($F144,$I144,X$25,"sec","")</f>
        <v>E</v>
      </c>
      <c r="AB144" s="82"/>
      <c r="AC144" s="187" t="e">
        <f t="shared" ca="1" si="604"/>
        <v>#VALUE!</v>
      </c>
      <c r="AD144" s="189" t="str">
        <f ca="1">[2]!YBHIST($G144,I144,"LMMEffectiveDuration","sec","")</f>
        <v>E</v>
      </c>
      <c r="AE144" s="85" t="e">
        <f t="shared" ca="1" si="605"/>
        <v>#VALUE!</v>
      </c>
      <c r="AF144" s="86" t="e">
        <f t="shared" ca="1" si="606"/>
        <v>#VALUE!</v>
      </c>
      <c r="AG144" s="80" t="e">
        <f t="shared" ref="AG144:AG150" ca="1" si="618">-AC144*AF143</f>
        <v>#VALUE!</v>
      </c>
      <c r="AH144" s="80"/>
      <c r="AI144" s="80" t="e">
        <f t="shared" ref="AI144:AI150" ca="1" si="619">AL144-AK144</f>
        <v>#VALUE!</v>
      </c>
      <c r="AJ144" s="83" t="e">
        <f t="shared" ref="AJ144:AJ150" ca="1" si="620">AF144-AF143</f>
        <v>#VALUE!</v>
      </c>
      <c r="AK144" s="187" t="e">
        <f t="shared" ca="1" si="607"/>
        <v>#VALUE!</v>
      </c>
      <c r="AL144" s="192" t="e">
        <f t="shared" ca="1" si="608"/>
        <v>#VALUE!</v>
      </c>
      <c r="AM144" s="83" t="e">
        <f t="shared" ref="AM144:AM150" ca="1" si="621">AL144/K143</f>
        <v>#VALUE!</v>
      </c>
      <c r="AN144" s="80" t="e">
        <f ca="1">SUM(AL$31:AL144)</f>
        <v>#VALUE!</v>
      </c>
      <c r="AO144" s="109" t="e">
        <f t="shared" ca="1" si="612"/>
        <v>#VALUE!</v>
      </c>
      <c r="AP144" s="194" t="e">
        <f t="shared" ca="1" si="609"/>
        <v>#VALUE!</v>
      </c>
      <c r="AQ144" s="199"/>
      <c r="AY144" s="67">
        <f t="shared" si="610"/>
        <v>-58</v>
      </c>
    </row>
    <row r="145" spans="3:64" s="68" customFormat="1" ht="15" hidden="1">
      <c r="C145" s="70">
        <f t="shared" ca="1" si="599"/>
        <v>40359</v>
      </c>
      <c r="D145" s="70">
        <f t="shared" ca="1" si="600"/>
        <v>40394</v>
      </c>
      <c r="E145" s="68" t="str">
        <f t="shared" ca="1" si="601"/>
        <v>FNMA3.0-TBA-Jun</v>
      </c>
      <c r="F145" s="68" t="str">
        <f t="shared" ca="1" si="602"/>
        <v>FNMA3.0-TBA-Aug</v>
      </c>
      <c r="G145" s="68" t="str">
        <f t="shared" si="603"/>
        <v>FNMA3.0-TBA-GEN</v>
      </c>
      <c r="I145" s="133">
        <f ca="1">[2]!YBWORKDAY(EDATE(Base_Date, AY145), -1, "USD")</f>
        <v>40359</v>
      </c>
      <c r="J145" s="211" t="str">
        <f ca="1">[2]!YBHIST($I$136,$I145,K$25,"sec","")</f>
        <v>Error</v>
      </c>
      <c r="K145" s="217" t="str">
        <f ca="1">[2]!YBHIST($I$136,$I145,J$25,"sec","")</f>
        <v>E</v>
      </c>
      <c r="L145" s="80" t="e">
        <f t="shared" ca="1" si="613"/>
        <v>#VALUE!</v>
      </c>
      <c r="M145" s="81" t="str">
        <f ca="1">[2]!YBPRICE($I$136,$K145&amp;"d",$I145,L$25,"Swap",$I145,"Default","","Model",100,"")</f>
        <v>E</v>
      </c>
      <c r="N145" s="73" t="str">
        <f ca="1">[2]!YBHIST($I$136,$I144,M$25,"sec","")</f>
        <v>E</v>
      </c>
      <c r="O145" s="73"/>
      <c r="P145" s="80" t="e">
        <f t="shared" ca="1" si="614"/>
        <v>#VALUE!</v>
      </c>
      <c r="Q145" s="82" t="str">
        <f ca="1">[2]!YBSCEN($I$136,$K145&amp;"d","Market",O$25,"Swap",$I145,"LMMSkew","","Model",100,0,29,"Gradual","ParShift|N",0,"Annualized ROR",0.25,100,"",,,,"Default",,,,"Default",,)</f>
        <v>E</v>
      </c>
      <c r="R145" s="80" t="e">
        <f t="shared" ca="1" si="615"/>
        <v>#VALUE!</v>
      </c>
      <c r="S145" s="83" t="e">
        <f ca="1">R145/K144</f>
        <v>#VALUE!</v>
      </c>
      <c r="T145" s="80" t="e">
        <f ca="1">SUM(R$31:R145)</f>
        <v>#VALUE!</v>
      </c>
      <c r="U145" s="83" t="e">
        <f t="shared" ca="1" si="611"/>
        <v>#VALUE!</v>
      </c>
      <c r="V145" s="84" t="str">
        <f ca="1">[2]!YBPRICE($I$136,K145&amp;"d","Market","EffectiveDuration","Swap",I145,"LMMSkew","","Model",100,"")</f>
        <v>E</v>
      </c>
      <c r="W145" s="85" t="str">
        <f ca="1">[2]!YBPRICE($I$136,K145&amp;"d","Market","EffectiveDV01","Swap",I145,"LMMSkew","","Model",100,"")</f>
        <v>E</v>
      </c>
      <c r="X145" s="185" t="str">
        <f ca="1">[2]!YBHIST($E145,$I145,X$25,"sec","")</f>
        <v>E</v>
      </c>
      <c r="Y145" s="80" t="e">
        <f t="shared" ca="1" si="616"/>
        <v>#VALUE!</v>
      </c>
      <c r="Z145" s="82" t="e">
        <f t="shared" ca="1" si="617"/>
        <v>#VALUE!</v>
      </c>
      <c r="AA145" s="82" t="str">
        <f ca="1">[2]!YBHIST($F145,$I145,X$25,"sec","")</f>
        <v>E</v>
      </c>
      <c r="AB145" s="82"/>
      <c r="AC145" s="187" t="e">
        <f t="shared" ca="1" si="604"/>
        <v>#VALUE!</v>
      </c>
      <c r="AD145" s="189" t="str">
        <f ca="1">[2]!YBHIST($G145,I145,"LMMEffectiveDuration","sec","")</f>
        <v>E</v>
      </c>
      <c r="AE145" s="85" t="e">
        <f t="shared" ca="1" si="605"/>
        <v>#VALUE!</v>
      </c>
      <c r="AF145" s="86" t="e">
        <f t="shared" ca="1" si="606"/>
        <v>#VALUE!</v>
      </c>
      <c r="AG145" s="80" t="e">
        <f t="shared" ca="1" si="618"/>
        <v>#VALUE!</v>
      </c>
      <c r="AH145" s="80"/>
      <c r="AI145" s="80" t="e">
        <f t="shared" ca="1" si="619"/>
        <v>#VALUE!</v>
      </c>
      <c r="AJ145" s="83" t="e">
        <f t="shared" ca="1" si="620"/>
        <v>#VALUE!</v>
      </c>
      <c r="AK145" s="187" t="e">
        <f t="shared" ca="1" si="607"/>
        <v>#VALUE!</v>
      </c>
      <c r="AL145" s="192" t="e">
        <f t="shared" ca="1" si="608"/>
        <v>#VALUE!</v>
      </c>
      <c r="AM145" s="83" t="e">
        <f t="shared" ca="1" si="621"/>
        <v>#VALUE!</v>
      </c>
      <c r="AN145" s="80" t="e">
        <f ca="1">SUM(AL$31:AL145)</f>
        <v>#VALUE!</v>
      </c>
      <c r="AO145" s="109" t="e">
        <f t="shared" ca="1" si="612"/>
        <v>#VALUE!</v>
      </c>
      <c r="AP145" s="194" t="e">
        <f t="shared" ca="1" si="609"/>
        <v>#VALUE!</v>
      </c>
      <c r="AQ145" s="199"/>
      <c r="AY145" s="67">
        <f t="shared" si="610"/>
        <v>-57</v>
      </c>
    </row>
    <row r="146" spans="3:64" s="68" customFormat="1" ht="15" hidden="1">
      <c r="C146" s="70">
        <f t="shared" ca="1" si="599"/>
        <v>40389</v>
      </c>
      <c r="D146" s="70">
        <f t="shared" ca="1" si="600"/>
        <v>40424</v>
      </c>
      <c r="E146" s="68" t="str">
        <f t="shared" ca="1" si="601"/>
        <v>FNMA3.0-TBA-Jul</v>
      </c>
      <c r="F146" s="68" t="str">
        <f t="shared" ca="1" si="602"/>
        <v>FNMA3.0-TBA-Sep</v>
      </c>
      <c r="G146" s="68" t="str">
        <f t="shared" si="603"/>
        <v>FNMA3.0-TBA-GEN</v>
      </c>
      <c r="I146" s="133">
        <f ca="1">[2]!YBWORKDAY(EDATE(Base_Date, AY146), -1, "USD")</f>
        <v>40389</v>
      </c>
      <c r="J146" s="211" t="str">
        <f ca="1">[2]!YBHIST($I$136,$I146,K$25,"sec","")</f>
        <v>Error</v>
      </c>
      <c r="K146" s="217" t="str">
        <f ca="1">[2]!YBHIST($I$136,$I146,J$25,"sec","")</f>
        <v>E</v>
      </c>
      <c r="L146" s="80" t="e">
        <f t="shared" ca="1" si="613"/>
        <v>#VALUE!</v>
      </c>
      <c r="M146" s="81" t="str">
        <f ca="1">[2]!YBPRICE($I$136,$K146&amp;"d",$I146,L$25,"Swap",$I146,"Default","","Model",100,"")</f>
        <v>E</v>
      </c>
      <c r="N146" s="73" t="str">
        <f ca="1">[2]!YBHIST($I$136,$I145,M$25,"sec","")</f>
        <v>E</v>
      </c>
      <c r="O146" s="73"/>
      <c r="P146" s="80" t="e">
        <f t="shared" ca="1" si="614"/>
        <v>#VALUE!</v>
      </c>
      <c r="Q146" s="82" t="str">
        <f ca="1">[2]!YBSCEN($I$136,$K146&amp;"d","Market",O$25,"Swap",$I146,"LMMSkew","","Model",100,0,29,"Gradual","ParShift|N",0,"Annualized ROR",0.25,100,"",,,,"Default",,,,"Default",,)</f>
        <v>E</v>
      </c>
      <c r="R146" s="80" t="e">
        <f t="shared" ca="1" si="615"/>
        <v>#VALUE!</v>
      </c>
      <c r="S146" s="83" t="e">
        <f ca="1">R146/K145</f>
        <v>#VALUE!</v>
      </c>
      <c r="T146" s="80" t="e">
        <f ca="1">SUM(R$31:R146)</f>
        <v>#VALUE!</v>
      </c>
      <c r="U146" s="83" t="e">
        <f t="shared" ca="1" si="611"/>
        <v>#VALUE!</v>
      </c>
      <c r="V146" s="84" t="str">
        <f ca="1">[2]!YBPRICE($I$136,K146&amp;"d","Market","EffectiveDuration","Swap",I146,"LMMSkew","","Model",100,"")</f>
        <v>E</v>
      </c>
      <c r="W146" s="85" t="str">
        <f ca="1">[2]!YBPRICE($I$136,K146&amp;"d","Market","EffectiveDV01","Swap",I146,"LMMSkew","","Model",100,"")</f>
        <v>E</v>
      </c>
      <c r="X146" s="185" t="str">
        <f ca="1">[2]!YBHIST($E146,$I146,X$25,"sec","")</f>
        <v>E</v>
      </c>
      <c r="Y146" s="80" t="e">
        <f t="shared" ca="1" si="616"/>
        <v>#VALUE!</v>
      </c>
      <c r="Z146" s="82" t="e">
        <f t="shared" ca="1" si="617"/>
        <v>#VALUE!</v>
      </c>
      <c r="AA146" s="82" t="str">
        <f ca="1">[2]!YBHIST($F146,$I146,X$25,"sec","")</f>
        <v>E</v>
      </c>
      <c r="AB146" s="82"/>
      <c r="AC146" s="187" t="e">
        <f t="shared" ca="1" si="604"/>
        <v>#VALUE!</v>
      </c>
      <c r="AD146" s="189" t="str">
        <f ca="1">[2]!YBHIST($G146,I146,"LMMEffectiveDuration","sec","")</f>
        <v>E</v>
      </c>
      <c r="AE146" s="85" t="e">
        <f t="shared" ca="1" si="605"/>
        <v>#VALUE!</v>
      </c>
      <c r="AF146" s="86" t="e">
        <f t="shared" ca="1" si="606"/>
        <v>#VALUE!</v>
      </c>
      <c r="AG146" s="80" t="e">
        <f t="shared" ca="1" si="618"/>
        <v>#VALUE!</v>
      </c>
      <c r="AH146" s="80"/>
      <c r="AI146" s="80" t="e">
        <f t="shared" ca="1" si="619"/>
        <v>#VALUE!</v>
      </c>
      <c r="AJ146" s="83" t="e">
        <f t="shared" ca="1" si="620"/>
        <v>#VALUE!</v>
      </c>
      <c r="AK146" s="187" t="e">
        <f t="shared" ca="1" si="607"/>
        <v>#VALUE!</v>
      </c>
      <c r="AL146" s="192" t="e">
        <f t="shared" ca="1" si="608"/>
        <v>#VALUE!</v>
      </c>
      <c r="AM146" s="83" t="e">
        <f t="shared" ca="1" si="621"/>
        <v>#VALUE!</v>
      </c>
      <c r="AN146" s="80" t="e">
        <f ca="1">SUM(AL$31:AL146)</f>
        <v>#VALUE!</v>
      </c>
      <c r="AO146" s="109" t="e">
        <f t="shared" ca="1" si="612"/>
        <v>#VALUE!</v>
      </c>
      <c r="AP146" s="194" t="e">
        <f t="shared" ca="1" si="609"/>
        <v>#VALUE!</v>
      </c>
      <c r="AQ146" s="199"/>
      <c r="AY146" s="67">
        <f t="shared" si="610"/>
        <v>-56</v>
      </c>
    </row>
    <row r="147" spans="3:64" s="68" customFormat="1" ht="15" hidden="1">
      <c r="C147" s="70">
        <f t="shared" ca="1" si="599"/>
        <v>40421</v>
      </c>
      <c r="D147" s="70">
        <f t="shared" ca="1" si="600"/>
        <v>40456</v>
      </c>
      <c r="E147" s="68" t="str">
        <f t="shared" ca="1" si="601"/>
        <v>FNMA3.0-TBA-Aug</v>
      </c>
      <c r="F147" s="68" t="str">
        <f t="shared" ca="1" si="602"/>
        <v>FNMA3.0-TBA-Oct</v>
      </c>
      <c r="G147" s="68" t="str">
        <f t="shared" si="603"/>
        <v>FNMA3.0-TBA-GEN</v>
      </c>
      <c r="I147" s="133">
        <f ca="1">[2]!YBWORKDAY(EDATE(Base_Date, AY147), -1, "USD")</f>
        <v>40421</v>
      </c>
      <c r="J147" s="211" t="str">
        <f ca="1">[2]!YBHIST($I$136,$I147,K$25,"sec","")</f>
        <v>Error</v>
      </c>
      <c r="K147" s="217" t="str">
        <f ca="1">[2]!YBHIST($I$136,$I147,J$25,"sec","")</f>
        <v>E</v>
      </c>
      <c r="L147" s="80" t="e">
        <f t="shared" ca="1" si="613"/>
        <v>#VALUE!</v>
      </c>
      <c r="M147" s="81" t="str">
        <f ca="1">[2]!YBPRICE($I$136,$K147&amp;"d",$I147,L$25,"Swap",$I147,"Default","","Model",100,"")</f>
        <v>E</v>
      </c>
      <c r="N147" s="73" t="str">
        <f ca="1">[2]!YBHIST($I$136,$I146,M$25,"sec","")</f>
        <v>E</v>
      </c>
      <c r="O147" s="73"/>
      <c r="P147" s="80" t="e">
        <f t="shared" ca="1" si="614"/>
        <v>#VALUE!</v>
      </c>
      <c r="Q147" s="82" t="str">
        <f ca="1">[2]!YBSCEN($I$136,$K147&amp;"d","Market",O$25,"Swap",$I147,"LMMSkew","","Model",100,0,29,"Gradual","ParShift|N",0,"Annualized ROR",0.25,100,"",,,,"Default",,,,"Default",,)</f>
        <v>E</v>
      </c>
      <c r="R147" s="80" t="e">
        <f t="shared" ca="1" si="615"/>
        <v>#VALUE!</v>
      </c>
      <c r="S147" s="83">
        <v>0</v>
      </c>
      <c r="T147" s="80" t="e">
        <f ca="1">SUM(R$31:R147)</f>
        <v>#VALUE!</v>
      </c>
      <c r="U147" s="83" t="e">
        <f t="shared" ca="1" si="611"/>
        <v>#VALUE!</v>
      </c>
      <c r="V147" s="84" t="str">
        <f ca="1">[2]!YBPRICE($I$136,K147&amp;"d","Market","EffectiveDuration","Swap",I147,"LMMSkew","","Model",100,"")</f>
        <v>E</v>
      </c>
      <c r="W147" s="85" t="str">
        <f ca="1">[2]!YBPRICE($I$136,K147&amp;"d","Market","EffectiveDV01","Swap",I147,"LMMSkew","","Model",100,"")</f>
        <v>E</v>
      </c>
      <c r="X147" s="185" t="str">
        <f ca="1">[2]!YBHIST($E147,$I147,X$25,"sec","")</f>
        <v>E</v>
      </c>
      <c r="Y147" s="80" t="e">
        <f t="shared" ca="1" si="616"/>
        <v>#VALUE!</v>
      </c>
      <c r="Z147" s="82" t="e">
        <f t="shared" ca="1" si="617"/>
        <v>#VALUE!</v>
      </c>
      <c r="AA147" s="82" t="str">
        <f ca="1">[2]!YBHIST($F147,$I147,X$25,"sec","")</f>
        <v>E</v>
      </c>
      <c r="AB147" s="82"/>
      <c r="AC147" s="187" t="e">
        <f t="shared" ca="1" si="604"/>
        <v>#VALUE!</v>
      </c>
      <c r="AD147" s="189" t="str">
        <f ca="1">[2]!YBHIST($G147,I147,"LMMEffectiveDuration","sec","")</f>
        <v>E</v>
      </c>
      <c r="AE147" s="85" t="e">
        <f t="shared" ca="1" si="605"/>
        <v>#VALUE!</v>
      </c>
      <c r="AF147" s="86" t="e">
        <f t="shared" ca="1" si="606"/>
        <v>#VALUE!</v>
      </c>
      <c r="AG147" s="80" t="e">
        <f t="shared" ca="1" si="618"/>
        <v>#VALUE!</v>
      </c>
      <c r="AH147" s="80"/>
      <c r="AI147" s="80" t="e">
        <f t="shared" ca="1" si="619"/>
        <v>#VALUE!</v>
      </c>
      <c r="AJ147" s="83" t="e">
        <f t="shared" ca="1" si="620"/>
        <v>#VALUE!</v>
      </c>
      <c r="AK147" s="187" t="e">
        <f t="shared" ca="1" si="607"/>
        <v>#VALUE!</v>
      </c>
      <c r="AL147" s="192" t="e">
        <f t="shared" ca="1" si="608"/>
        <v>#VALUE!</v>
      </c>
      <c r="AM147" s="83" t="e">
        <f t="shared" ca="1" si="621"/>
        <v>#VALUE!</v>
      </c>
      <c r="AN147" s="80" t="e">
        <f ca="1">SUM(AL$31:AL147)</f>
        <v>#VALUE!</v>
      </c>
      <c r="AO147" s="109" t="e">
        <f t="shared" ca="1" si="612"/>
        <v>#VALUE!</v>
      </c>
      <c r="AP147" s="194" t="e">
        <f t="shared" ca="1" si="609"/>
        <v>#VALUE!</v>
      </c>
      <c r="AQ147" s="199"/>
      <c r="AY147" s="67">
        <f t="shared" si="610"/>
        <v>-55</v>
      </c>
    </row>
    <row r="148" spans="3:64" s="68" customFormat="1" ht="15" hidden="1">
      <c r="C148" s="70">
        <f t="shared" ca="1" si="599"/>
        <v>40451</v>
      </c>
      <c r="D148" s="70">
        <f t="shared" ca="1" si="600"/>
        <v>40486</v>
      </c>
      <c r="E148" s="68" t="str">
        <f t="shared" ca="1" si="601"/>
        <v>FNMA3.0-TBA-Sep</v>
      </c>
      <c r="F148" s="68" t="str">
        <f t="shared" ca="1" si="602"/>
        <v>FNMA3.0-TBA-Nov</v>
      </c>
      <c r="G148" s="68" t="str">
        <f t="shared" si="603"/>
        <v>FNMA3.0-TBA-GEN</v>
      </c>
      <c r="I148" s="133">
        <f ca="1">[2]!YBWORKDAY(EDATE(Base_Date, AY148), -1, "USD")</f>
        <v>40451</v>
      </c>
      <c r="J148" s="211" t="str">
        <f ca="1">[2]!YBHIST($I$136,$I148,K$25,"sec","")</f>
        <v>Error</v>
      </c>
      <c r="K148" s="217" t="str">
        <f ca="1">[2]!YBHIST($I$136,$I148,J$25,"sec","")</f>
        <v>E</v>
      </c>
      <c r="L148" s="80" t="e">
        <f t="shared" ca="1" si="613"/>
        <v>#VALUE!</v>
      </c>
      <c r="M148" s="81" t="str">
        <f ca="1">[2]!YBPRICE($I$136,$K148&amp;"d",$I148,L$25,"Swap",$I148,"Default","","Model",100,"")</f>
        <v>E</v>
      </c>
      <c r="N148" s="73" t="str">
        <f ca="1">[2]!YBHIST($I$136,$I147,M$25,"sec","")</f>
        <v>E</v>
      </c>
      <c r="O148" s="73"/>
      <c r="P148" s="80" t="e">
        <f t="shared" ca="1" si="614"/>
        <v>#VALUE!</v>
      </c>
      <c r="Q148" s="82" t="str">
        <f ca="1">[2]!YBSCEN($I$136,$K148&amp;"d","Market",O$25,"Swap",$I148,"LMMSkew","","Model",100,0,29,"Gradual","ParShift|N",0,"Annualized ROR",0.25,100,"",,,,"Default",,,,"Default",,)</f>
        <v>E</v>
      </c>
      <c r="R148" s="80" t="e">
        <f t="shared" ca="1" si="615"/>
        <v>#VALUE!</v>
      </c>
      <c r="S148" s="83">
        <v>0</v>
      </c>
      <c r="T148" s="80" t="e">
        <f ca="1">SUM(R$31:R148)</f>
        <v>#VALUE!</v>
      </c>
      <c r="U148" s="83" t="e">
        <f t="shared" ca="1" si="611"/>
        <v>#VALUE!</v>
      </c>
      <c r="V148" s="84" t="str">
        <f ca="1">[2]!YBPRICE($I$136,K148&amp;"d","Market","EffectiveDuration","Swap",I148,"LMMSkew","","Model",100,"")</f>
        <v>E</v>
      </c>
      <c r="W148" s="85" t="str">
        <f ca="1">[2]!YBPRICE($I$136,K148&amp;"d","Market","EffectiveDV01","Swap",I148,"LMMSkew","","Model",100,"")</f>
        <v>E</v>
      </c>
      <c r="X148" s="185" t="str">
        <f ca="1">[2]!YBHIST($E148,$I148,X$25,"sec","")</f>
        <v>E</v>
      </c>
      <c r="Y148" s="80" t="e">
        <f t="shared" ca="1" si="616"/>
        <v>#VALUE!</v>
      </c>
      <c r="Z148" s="82" t="e">
        <f t="shared" ca="1" si="617"/>
        <v>#VALUE!</v>
      </c>
      <c r="AA148" s="82" t="str">
        <f ca="1">[2]!YBHIST($F148,$I148,X$25,"sec","")</f>
        <v>E</v>
      </c>
      <c r="AB148" s="82"/>
      <c r="AC148" s="187" t="e">
        <f t="shared" ca="1" si="604"/>
        <v>#VALUE!</v>
      </c>
      <c r="AD148" s="189" t="str">
        <f ca="1">[2]!YBHIST($G148,I148,"LMMEffectiveDuration","sec","")</f>
        <v>E</v>
      </c>
      <c r="AE148" s="85" t="e">
        <f t="shared" ca="1" si="605"/>
        <v>#VALUE!</v>
      </c>
      <c r="AF148" s="86" t="e">
        <f t="shared" ca="1" si="606"/>
        <v>#VALUE!</v>
      </c>
      <c r="AG148" s="80" t="e">
        <f t="shared" ca="1" si="618"/>
        <v>#VALUE!</v>
      </c>
      <c r="AH148" s="80"/>
      <c r="AI148" s="80" t="e">
        <f t="shared" ca="1" si="619"/>
        <v>#VALUE!</v>
      </c>
      <c r="AJ148" s="83" t="e">
        <f t="shared" ca="1" si="620"/>
        <v>#VALUE!</v>
      </c>
      <c r="AK148" s="187" t="e">
        <f t="shared" ca="1" si="607"/>
        <v>#VALUE!</v>
      </c>
      <c r="AL148" s="192" t="e">
        <f t="shared" ca="1" si="608"/>
        <v>#VALUE!</v>
      </c>
      <c r="AM148" s="83" t="e">
        <f t="shared" ca="1" si="621"/>
        <v>#VALUE!</v>
      </c>
      <c r="AN148" s="80" t="e">
        <f ca="1">SUM(AL$31:AL148)</f>
        <v>#VALUE!</v>
      </c>
      <c r="AO148" s="109" t="e">
        <f t="shared" ca="1" si="612"/>
        <v>#VALUE!</v>
      </c>
      <c r="AP148" s="194" t="e">
        <f t="shared" ca="1" si="609"/>
        <v>#VALUE!</v>
      </c>
      <c r="AQ148" s="199"/>
      <c r="AY148" s="67">
        <f t="shared" si="610"/>
        <v>-54</v>
      </c>
    </row>
    <row r="149" spans="3:64" s="68" customFormat="1" ht="15" hidden="1">
      <c r="C149" s="70">
        <f t="shared" ca="1" si="599"/>
        <v>40480</v>
      </c>
      <c r="D149" s="70">
        <f t="shared" ca="1" si="600"/>
        <v>40515</v>
      </c>
      <c r="E149" s="68" t="str">
        <f t="shared" ca="1" si="601"/>
        <v>FNMA3.0-TBA-Oct</v>
      </c>
      <c r="F149" s="68" t="str">
        <f t="shared" ca="1" si="602"/>
        <v>FNMA3.0-TBA-Dec</v>
      </c>
      <c r="G149" s="68" t="str">
        <f t="shared" si="603"/>
        <v>FNMA3.0-TBA-GEN</v>
      </c>
      <c r="I149" s="133">
        <f ca="1">[2]!YBWORKDAY(EDATE(Base_Date, AY149), -1, "USD")</f>
        <v>40480</v>
      </c>
      <c r="J149" s="211" t="str">
        <f ca="1">[2]!YBHIST($I$136,$I149,K$25,"sec","")</f>
        <v>Error</v>
      </c>
      <c r="K149" s="217" t="str">
        <f ca="1">[2]!YBHIST($I$136,$I149,J$25,"sec","")</f>
        <v>E</v>
      </c>
      <c r="L149" s="80" t="e">
        <f t="shared" ca="1" si="613"/>
        <v>#VALUE!</v>
      </c>
      <c r="M149" s="81" t="str">
        <f ca="1">[2]!YBPRICE($I$136,$K149&amp;"d",$I149,L$25,"Swap",$I149,"Default","","Model",100,"")</f>
        <v>E</v>
      </c>
      <c r="N149" s="73" t="str">
        <f ca="1">[2]!YBHIST($I$136,$I148,M$25,"sec","")</f>
        <v>E</v>
      </c>
      <c r="O149" s="73"/>
      <c r="P149" s="80" t="e">
        <f t="shared" ca="1" si="614"/>
        <v>#VALUE!</v>
      </c>
      <c r="Q149" s="82" t="str">
        <f ca="1">[2]!YBSCEN($I$136,$K149&amp;"d","Market",O$25,"Swap",$I149,"LMMSkew","","Model",100,0,29,"Gradual","ParShift|N",0,"Annualized ROR",0.25,100,"",,,,"Default",,,,"Default",,)</f>
        <v>E</v>
      </c>
      <c r="R149" s="80" t="e">
        <f t="shared" ca="1" si="615"/>
        <v>#VALUE!</v>
      </c>
      <c r="S149" s="83">
        <v>0</v>
      </c>
      <c r="T149" s="80" t="e">
        <f ca="1">SUM(R$31:R149)</f>
        <v>#VALUE!</v>
      </c>
      <c r="U149" s="83" t="e">
        <f t="shared" ca="1" si="611"/>
        <v>#VALUE!</v>
      </c>
      <c r="V149" s="84" t="str">
        <f ca="1">[2]!YBPRICE($I$136,K149&amp;"d","Market","EffectiveDuration","Swap",I149,"LMMSkew","","Model",100,"")</f>
        <v>E</v>
      </c>
      <c r="W149" s="85" t="str">
        <f ca="1">[2]!YBPRICE($I$136,K149&amp;"d","Market","EffectiveDV01","Swap",I149,"LMMSkew","","Model",100,"")</f>
        <v>E</v>
      </c>
      <c r="X149" s="185" t="str">
        <f ca="1">[2]!YBHIST($E149,$I149,X$25,"sec","")</f>
        <v>E</v>
      </c>
      <c r="Y149" s="80" t="e">
        <f t="shared" ca="1" si="616"/>
        <v>#VALUE!</v>
      </c>
      <c r="Z149" s="82" t="e">
        <f t="shared" ca="1" si="617"/>
        <v>#VALUE!</v>
      </c>
      <c r="AA149" s="82" t="str">
        <f ca="1">[2]!YBHIST($F149,$I149,X$25,"sec","")</f>
        <v>E</v>
      </c>
      <c r="AB149" s="82"/>
      <c r="AC149" s="187" t="e">
        <f t="shared" ca="1" si="604"/>
        <v>#VALUE!</v>
      </c>
      <c r="AD149" s="189" t="str">
        <f ca="1">[2]!YBHIST($G149,I149,"LMMEffectiveDuration","sec","")</f>
        <v>E</v>
      </c>
      <c r="AE149" s="85" t="e">
        <f t="shared" ca="1" si="605"/>
        <v>#VALUE!</v>
      </c>
      <c r="AF149" s="86" t="e">
        <f t="shared" ca="1" si="606"/>
        <v>#VALUE!</v>
      </c>
      <c r="AG149" s="80" t="e">
        <f t="shared" ca="1" si="618"/>
        <v>#VALUE!</v>
      </c>
      <c r="AH149" s="80"/>
      <c r="AI149" s="80" t="e">
        <f t="shared" ca="1" si="619"/>
        <v>#VALUE!</v>
      </c>
      <c r="AJ149" s="83" t="e">
        <f t="shared" ca="1" si="620"/>
        <v>#VALUE!</v>
      </c>
      <c r="AK149" s="187" t="e">
        <f t="shared" ca="1" si="607"/>
        <v>#VALUE!</v>
      </c>
      <c r="AL149" s="192" t="e">
        <f t="shared" ca="1" si="608"/>
        <v>#VALUE!</v>
      </c>
      <c r="AM149" s="83" t="e">
        <f t="shared" ca="1" si="621"/>
        <v>#VALUE!</v>
      </c>
      <c r="AN149" s="80" t="e">
        <f ca="1">SUM(AL$31:AL149)</f>
        <v>#VALUE!</v>
      </c>
      <c r="AO149" s="109" t="e">
        <f t="shared" ca="1" si="612"/>
        <v>#VALUE!</v>
      </c>
      <c r="AP149" s="194" t="e">
        <f t="shared" ca="1" si="609"/>
        <v>#VALUE!</v>
      </c>
      <c r="AQ149" s="199"/>
      <c r="AY149" s="67">
        <f t="shared" si="610"/>
        <v>-53</v>
      </c>
    </row>
    <row r="150" spans="3:64" s="68" customFormat="1" ht="15" hidden="1">
      <c r="C150" s="70">
        <f t="shared" ca="1" si="599"/>
        <v>40512</v>
      </c>
      <c r="D150" s="70">
        <f t="shared" ca="1" si="600"/>
        <v>40547</v>
      </c>
      <c r="E150" s="68" t="str">
        <f t="shared" ca="1" si="601"/>
        <v>FNMA3.0-TBA-Nov</v>
      </c>
      <c r="F150" s="68" t="str">
        <f t="shared" ca="1" si="602"/>
        <v>FNMA3.0-TBA-Jan</v>
      </c>
      <c r="G150" s="68" t="str">
        <f t="shared" si="603"/>
        <v>FNMA3.0-TBA-GEN</v>
      </c>
      <c r="I150" s="133">
        <f ca="1">[2]!YBWORKDAY(EDATE(Base_Date, AY150), -1, "USD")</f>
        <v>40512</v>
      </c>
      <c r="J150" s="211" t="str">
        <f ca="1">[2]!YBHIST($I$136,$I150,K$25,"sec","")</f>
        <v>Error</v>
      </c>
      <c r="K150" s="217" t="str">
        <f ca="1">[2]!YBHIST($I$136,$I150,J$25,"sec","")</f>
        <v>E</v>
      </c>
      <c r="L150" s="80" t="e">
        <f t="shared" ca="1" si="613"/>
        <v>#VALUE!</v>
      </c>
      <c r="M150" s="81" t="str">
        <f ca="1">[2]!YBPRICE($I$136,$K150&amp;"d",$I150,L$25,"Swap",$I150,"Default","","Model",100,"")</f>
        <v>E</v>
      </c>
      <c r="N150" s="73" t="str">
        <f ca="1">[2]!YBHIST($I$136,$I149,M$25,"sec","")</f>
        <v>E</v>
      </c>
      <c r="O150" s="73"/>
      <c r="P150" s="80" t="e">
        <f t="shared" ca="1" si="614"/>
        <v>#VALUE!</v>
      </c>
      <c r="Q150" s="82" t="str">
        <f ca="1">[2]!YBSCEN($I$136,$K150&amp;"d","Market",O$25,"Swap",$I150,"LMMSkew","","Model",100,0,29,"Gradual","ParShift|N",0,"Annualized ROR",0.25,100,"",,,,"Default",,,,"Default",,)</f>
        <v>E</v>
      </c>
      <c r="R150" s="80" t="e">
        <f t="shared" ca="1" si="615"/>
        <v>#VALUE!</v>
      </c>
      <c r="S150" s="83">
        <v>0</v>
      </c>
      <c r="T150" s="80" t="e">
        <f ca="1">SUM(R$31:R150)</f>
        <v>#VALUE!</v>
      </c>
      <c r="U150" s="83" t="e">
        <f t="shared" ca="1" si="611"/>
        <v>#VALUE!</v>
      </c>
      <c r="V150" s="84" t="str">
        <f ca="1">[2]!YBPRICE($I$136,K150&amp;"d","Market","EffectiveDuration","Swap",I150,"LMMSkew","","Model",100,"")</f>
        <v>E</v>
      </c>
      <c r="W150" s="85" t="str">
        <f ca="1">[2]!YBPRICE($I$136,K150&amp;"d","Market","EffectiveDV01","Swap",I150,"LMMSkew","","Model",100,"")</f>
        <v>E</v>
      </c>
      <c r="X150" s="185" t="str">
        <f ca="1">[2]!YBHIST($E150,$I150,X$25,"sec","")</f>
        <v>E</v>
      </c>
      <c r="Y150" s="80" t="e">
        <f t="shared" ca="1" si="616"/>
        <v>#VALUE!</v>
      </c>
      <c r="Z150" s="82" t="e">
        <f t="shared" ca="1" si="617"/>
        <v>#VALUE!</v>
      </c>
      <c r="AA150" s="82" t="str">
        <f ca="1">[2]!YBHIST($F150,$I150,X$25,"sec","")</f>
        <v>E</v>
      </c>
      <c r="AB150" s="82"/>
      <c r="AC150" s="187" t="e">
        <f t="shared" ca="1" si="604"/>
        <v>#VALUE!</v>
      </c>
      <c r="AD150" s="189" t="str">
        <f ca="1">[2]!YBHIST($G150,I150,"LMMEffectiveDuration","sec","")</f>
        <v>E</v>
      </c>
      <c r="AE150" s="85" t="e">
        <f t="shared" ca="1" si="605"/>
        <v>#VALUE!</v>
      </c>
      <c r="AF150" s="86" t="e">
        <f t="shared" ca="1" si="606"/>
        <v>#VALUE!</v>
      </c>
      <c r="AG150" s="80" t="e">
        <f t="shared" ca="1" si="618"/>
        <v>#VALUE!</v>
      </c>
      <c r="AH150" s="80"/>
      <c r="AI150" s="80" t="e">
        <f t="shared" ca="1" si="619"/>
        <v>#VALUE!</v>
      </c>
      <c r="AJ150" s="83" t="e">
        <f t="shared" ca="1" si="620"/>
        <v>#VALUE!</v>
      </c>
      <c r="AK150" s="187" t="e">
        <f t="shared" ca="1" si="607"/>
        <v>#VALUE!</v>
      </c>
      <c r="AL150" s="192" t="e">
        <f t="shared" ca="1" si="608"/>
        <v>#VALUE!</v>
      </c>
      <c r="AM150" s="83" t="e">
        <f t="shared" ca="1" si="621"/>
        <v>#VALUE!</v>
      </c>
      <c r="AN150" s="80" t="e">
        <f ca="1">SUM(AL$31:AL150)</f>
        <v>#VALUE!</v>
      </c>
      <c r="AO150" s="109" t="e">
        <f t="shared" ca="1" si="612"/>
        <v>#VALUE!</v>
      </c>
      <c r="AP150" s="194" t="e">
        <f t="shared" ca="1" si="609"/>
        <v>#VALUE!</v>
      </c>
      <c r="AQ150" s="199"/>
      <c r="AY150" s="67">
        <f t="shared" si="610"/>
        <v>-52</v>
      </c>
    </row>
    <row r="151" spans="3:64" s="68" customFormat="1" ht="15" hidden="1">
      <c r="C151" s="70">
        <f t="shared" ca="1" si="599"/>
        <v>40543</v>
      </c>
      <c r="D151" s="70">
        <f t="shared" ca="1" si="600"/>
        <v>40578</v>
      </c>
      <c r="E151" s="68" t="str">
        <f t="shared" ca="1" si="601"/>
        <v>FNMA3.0-TBA-Dec</v>
      </c>
      <c r="F151" s="68" t="str">
        <f t="shared" ca="1" si="602"/>
        <v>FNMA3.0-TBA-Feb</v>
      </c>
      <c r="G151" s="68" t="str">
        <f t="shared" si="603"/>
        <v>FNMA3.0-TBA-GEN</v>
      </c>
      <c r="I151" s="133">
        <f ca="1">[2]!YBWORKDAY(EDATE(Base_Date, AY151), -1, "USD")</f>
        <v>40543</v>
      </c>
      <c r="J151" s="212" t="str">
        <f ca="1">[2]!YBHIST($I$136,$I151,K$25,"sec","")</f>
        <v>Error</v>
      </c>
      <c r="K151" s="218" t="str">
        <f ca="1">[2]!YBHIST($I$136,$I151,J$25,"sec","")</f>
        <v>E</v>
      </c>
      <c r="L151" s="80">
        <v>0</v>
      </c>
      <c r="M151" s="81" t="str">
        <f ca="1">[2]!YBPRICE($I$136,$K151&amp;"d",$I151,L$25,"Swap",$I151,"Default","","Model",100,"")</f>
        <v>E</v>
      </c>
      <c r="N151" s="73"/>
      <c r="O151" s="73" t="str">
        <f ca="1">[2]!YBHIST("1 Month LIBOR",I151,"Yield","bmk","")</f>
        <v>E</v>
      </c>
      <c r="P151" s="80">
        <v>0</v>
      </c>
      <c r="Q151" s="82">
        <v>0</v>
      </c>
      <c r="R151" s="80">
        <v>0</v>
      </c>
      <c r="S151" s="83">
        <v>0</v>
      </c>
      <c r="T151" s="80" t="e">
        <f ca="1">SUM(R$39:R151)</f>
        <v>#VALUE!</v>
      </c>
      <c r="U151" s="83">
        <f>(1+S151)-1</f>
        <v>0</v>
      </c>
      <c r="V151" s="84" t="str">
        <f ca="1">[2]!YBPRICE($I$136,K151&amp;"d","Market","EffectiveDuration","Swap",I151,"LMMSkew","","Model",100,"")</f>
        <v>E</v>
      </c>
      <c r="W151" s="85" t="str">
        <f ca="1">[2]!YBPRICE($I$136,K151&amp;"d","Market","EffectiveDV01","Swap",I151,"LMMSkew","","Model",100,"")</f>
        <v>E</v>
      </c>
      <c r="X151" s="185" t="str">
        <f ca="1">[2]!YBHIST($E151,$I151,X$25,"sec","")</f>
        <v>E</v>
      </c>
      <c r="Y151" s="80" t="e">
        <f t="shared" ca="1" si="616"/>
        <v>#VALUE!</v>
      </c>
      <c r="Z151" s="82" t="e">
        <f t="shared" ca="1" si="617"/>
        <v>#VALUE!</v>
      </c>
      <c r="AA151" s="82" t="str">
        <f ca="1">[2]!YBHIST($F151,$I151,X$25,"sec","")</f>
        <v>E</v>
      </c>
      <c r="AB151" s="82" t="e">
        <f ca="1">X150-Z151</f>
        <v>#VALUE!</v>
      </c>
      <c r="AC151" s="187" t="e">
        <f t="shared" ca="1" si="604"/>
        <v>#VALUE!</v>
      </c>
      <c r="AD151" s="189" t="str">
        <f ca="1">[2]!YBHIST($G151,I151,"LMMEffectiveDuration","sec","")</f>
        <v>E</v>
      </c>
      <c r="AE151" s="85" t="e">
        <f t="shared" ca="1" si="605"/>
        <v>#VALUE!</v>
      </c>
      <c r="AF151" s="86" t="e">
        <f t="shared" ca="1" si="606"/>
        <v>#VALUE!</v>
      </c>
      <c r="AG151" s="80"/>
      <c r="AH151" s="80"/>
      <c r="AI151" s="80" t="e">
        <f t="shared" ref="AI151:AI156" ca="1" si="622">AL151+AK151</f>
        <v>#VALUE!</v>
      </c>
      <c r="AJ151" s="83">
        <v>0</v>
      </c>
      <c r="AK151" s="187" t="e">
        <f ca="1">(AJ151*Y151)/2</f>
        <v>#VALUE!</v>
      </c>
      <c r="AL151" s="192">
        <f t="shared" si="608"/>
        <v>0</v>
      </c>
      <c r="AM151" s="83">
        <v>0</v>
      </c>
      <c r="AN151" s="80" t="e">
        <f ca="1">SUM(AL$41:AL151)</f>
        <v>#VALUE!</v>
      </c>
      <c r="AO151" s="109">
        <f>(1+AM151)-1</f>
        <v>0</v>
      </c>
      <c r="AP151" s="194" t="e">
        <f t="shared" ca="1" si="609"/>
        <v>#VALUE!</v>
      </c>
      <c r="AQ151" s="199"/>
      <c r="AR151" s="126"/>
      <c r="AS151" s="109"/>
      <c r="AY151" s="67">
        <f t="shared" si="610"/>
        <v>-51</v>
      </c>
    </row>
    <row r="152" spans="3:64" s="68" customFormat="1" ht="15" hidden="1">
      <c r="C152" s="70">
        <f t="shared" ca="1" si="599"/>
        <v>40574</v>
      </c>
      <c r="D152" s="70">
        <f t="shared" ca="1" si="600"/>
        <v>40609</v>
      </c>
      <c r="E152" s="68" t="str">
        <f t="shared" ca="1" si="601"/>
        <v>FNMA3.0-TBA-Jan</v>
      </c>
      <c r="F152" s="68" t="str">
        <f t="shared" ca="1" si="602"/>
        <v>FNMA3.0-TBA-Mar</v>
      </c>
      <c r="G152" s="68" t="str">
        <f t="shared" si="603"/>
        <v>FNMA3.0-TBA-GEN</v>
      </c>
      <c r="I152" s="133">
        <f ca="1">[2]!YBWORKDAY(EDATE(Base_Date, AY152), -1, "USD")</f>
        <v>40574</v>
      </c>
      <c r="J152" s="219" t="str">
        <f ca="1">[2]!YBHIST($I$136,$I152,K$25,"sec","")</f>
        <v>Error</v>
      </c>
      <c r="K152" s="217" t="str">
        <f ca="1">[2]!YBHIST($I$136,$I152,J$25,"sec","")</f>
        <v>E</v>
      </c>
      <c r="L152" s="80" t="e">
        <f ca="1">K152-K151</f>
        <v>#VALUE!</v>
      </c>
      <c r="M152" s="81" t="str">
        <f ca="1">[2]!YBPRICE($I$136,$K152&amp;"d",$I152,L$25,"Swap",$I152,"Default","","Model",100,"")</f>
        <v>E</v>
      </c>
      <c r="N152" s="73" t="str">
        <f ca="1">[2]!YBHIST($I$136,$I151,M$25,"sec","")</f>
        <v>E</v>
      </c>
      <c r="O152" s="73" t="str">
        <f ca="1">[2]!YBHIST("1 Month LIBOR",I152,"Yield","bmk","")</f>
        <v>E</v>
      </c>
      <c r="P152" s="80">
        <v>0</v>
      </c>
      <c r="Q152" s="82" t="str">
        <f ca="1">[2]!YBSCEN($I$136,$K151&amp;"d","Market",O$25,"Swap",$I151,"LMMSkew","","Model",100,0,29,"Gradual","ParShift|N",0,"Annualized ROR",O151,100,"",,,,"Default",,,,"Default",,)</f>
        <v>E</v>
      </c>
      <c r="R152" s="80">
        <v>0</v>
      </c>
      <c r="S152" s="83">
        <v>0</v>
      </c>
      <c r="T152" s="80" t="e">
        <f ca="1">SUM(R$39:R152)</f>
        <v>#VALUE!</v>
      </c>
      <c r="U152" s="83">
        <f>((1+S147)*(1+S148)*(1+S149)*(1+S150)*(1+S151)*(1+S152))-1</f>
        <v>0</v>
      </c>
      <c r="V152" s="84" t="str">
        <f ca="1">[2]!YBPRICE($I$136,K152&amp;"d","Market","EffectiveDuration","Swap",I152,"LMMSkew","","Model",100,"")</f>
        <v>E</v>
      </c>
      <c r="W152" s="85" t="str">
        <f ca="1">[2]!YBPRICE($I$136,K152&amp;"d","Market","EffectiveDV01","Swap",I152,"LMMSkew","","Model",100,"")</f>
        <v>E</v>
      </c>
      <c r="X152" s="185" t="str">
        <f ca="1">[2]!YBHIST($E152,$I152,X$25,"sec","")</f>
        <v>E</v>
      </c>
      <c r="Y152" s="80" t="e">
        <f t="shared" ca="1" si="616"/>
        <v>#VALUE!</v>
      </c>
      <c r="Z152" s="82" t="e">
        <f ca="1">X151-AA151</f>
        <v>#VALUE!</v>
      </c>
      <c r="AA152" s="82" t="str">
        <f ca="1">[2]!YBHIST($F152,$I152,X$25,"sec","")</f>
        <v>E</v>
      </c>
      <c r="AB152" s="82"/>
      <c r="AC152" s="187" t="e">
        <f t="shared" ca="1" si="604"/>
        <v>#VALUE!</v>
      </c>
      <c r="AD152" s="189" t="str">
        <f ca="1">[2]!YBHIST($G152,I152,"LMMEffectiveDuration","sec","")</f>
        <v>E</v>
      </c>
      <c r="AE152" s="85" t="e">
        <f t="shared" ca="1" si="605"/>
        <v>#VALUE!</v>
      </c>
      <c r="AF152" s="86" t="e">
        <f t="shared" ca="1" si="606"/>
        <v>#VALUE!</v>
      </c>
      <c r="AG152" s="80" t="e">
        <f ca="1">-AC152*AF151</f>
        <v>#VALUE!</v>
      </c>
      <c r="AH152" s="80"/>
      <c r="AI152" s="80">
        <f t="shared" si="622"/>
        <v>0</v>
      </c>
      <c r="AJ152" s="83" t="e">
        <f ca="1">AF152-AF151</f>
        <v>#VALUE!</v>
      </c>
      <c r="AK152" s="187">
        <v>0</v>
      </c>
      <c r="AL152" s="192">
        <v>0</v>
      </c>
      <c r="AM152" s="83">
        <v>0</v>
      </c>
      <c r="AN152" s="80" t="e">
        <f ca="1">SUM(AL$41:AL152)</f>
        <v>#VALUE!</v>
      </c>
      <c r="AO152" s="109" t="e">
        <f ca="1">((1+AM147)*(1+AM148)*(1+AM149)*(1+AM150)*(1+AM151)*(1+AM152))-1</f>
        <v>#VALUE!</v>
      </c>
      <c r="AP152" s="194" t="e">
        <f t="shared" ca="1" si="609"/>
        <v>#VALUE!</v>
      </c>
      <c r="AQ152" s="199"/>
      <c r="AR152" s="202"/>
      <c r="AS152" s="203"/>
      <c r="AY152" s="67">
        <f>AV153-1</f>
        <v>-50</v>
      </c>
    </row>
    <row r="153" spans="3:64" s="68" customFormat="1" ht="15" hidden="1">
      <c r="C153" s="70">
        <f t="shared" ref="C153:C177" ca="1" si="623">I153+10</f>
        <v>40612</v>
      </c>
      <c r="D153" s="70">
        <f t="shared" ca="1" si="600"/>
        <v>40637</v>
      </c>
      <c r="E153" s="68" t="str">
        <f t="shared" ca="1" si="601"/>
        <v>FNMA3.0-TBA-Mar</v>
      </c>
      <c r="F153" s="68" t="str">
        <f t="shared" ca="1" si="602"/>
        <v>FNMA3.0-TBA-Apr</v>
      </c>
      <c r="G153" s="68" t="str">
        <f t="shared" si="603"/>
        <v>FNMA3.0-TBA-GEN</v>
      </c>
      <c r="I153" s="133">
        <f ca="1">[2]!YBWORKDAY(EDATE(Base_Date, AV153), -1, "USD")</f>
        <v>40602</v>
      </c>
      <c r="J153" s="220" t="str">
        <f t="shared" ref="J153:J179" ca="1" si="624">AX153</f>
        <v>E</v>
      </c>
      <c r="K153" s="80" t="e">
        <f t="shared" ref="K153:K179" ca="1" si="625">AX153+AY153</f>
        <v>#VALUE!</v>
      </c>
      <c r="L153" s="80"/>
      <c r="M153" s="81" t="str">
        <f ca="1">[2]!YBPRICE($I$136,$K153&amp;"d",$I153,L$25,"Swap",$I153,"Default","","Model",100,"")</f>
        <v>E</v>
      </c>
      <c r="N153" s="73" t="str">
        <f ca="1">[2]!YBHIST($I$136,$I152,M$25,"sec","")</f>
        <v>E</v>
      </c>
      <c r="O153" s="170" t="str">
        <f ca="1">[2]!YBHIST("1 Month LIBOR",I153,"Yield","bmk","")</f>
        <v>E</v>
      </c>
      <c r="P153" s="80"/>
      <c r="Q153" s="82"/>
      <c r="R153" s="80"/>
      <c r="S153" s="83"/>
      <c r="T153" s="80"/>
      <c r="U153" s="83"/>
      <c r="V153" s="84" t="str">
        <f ca="1">[2]!YBPRICE($I$136,J153&amp;"d","Market","EffectiveDuration","Swap",I153,"LMMSkew","","Model",100,"")</f>
        <v>E</v>
      </c>
      <c r="W153" s="172" t="str">
        <f ca="1">[2]!YBPRICE($I$136,J153&amp;"d","Market","EffectiveDV01","Swap",I153,"LMMSkew","","Model",100,"")</f>
        <v>E</v>
      </c>
      <c r="X153" s="185" t="str">
        <f ca="1">[2]!YBHIST($E153,$I153,X$25,"sec","")</f>
        <v>E</v>
      </c>
      <c r="Y153" s="80" t="e">
        <f t="shared" ca="1" si="616"/>
        <v>#VALUE!</v>
      </c>
      <c r="Z153" s="82" t="e">
        <f ca="1">X152-AA152</f>
        <v>#VALUE!</v>
      </c>
      <c r="AA153" s="82" t="str">
        <f ca="1">[2]!YBHIST($F153,$I153,X$25,"sec","")</f>
        <v>E</v>
      </c>
      <c r="AB153" s="82" t="e">
        <f ca="1">X152-Z153</f>
        <v>#VALUE!</v>
      </c>
      <c r="AC153" s="187"/>
      <c r="AD153" s="189" t="str">
        <f ca="1">[2]!YBHIST($G153,I153,"LMMEffectiveDuration","sec","")</f>
        <v>E</v>
      </c>
      <c r="AE153" s="172" t="e">
        <f t="shared" ca="1" si="605"/>
        <v>#VALUE!</v>
      </c>
      <c r="AF153" s="86" t="e">
        <f t="shared" ca="1" si="606"/>
        <v>#VALUE!</v>
      </c>
      <c r="AG153" s="80"/>
      <c r="AH153" s="83"/>
      <c r="AI153" s="80" t="e">
        <f t="shared" ca="1" si="622"/>
        <v>#VALUE!</v>
      </c>
      <c r="AJ153" s="83">
        <v>0</v>
      </c>
      <c r="AK153" s="187" t="e">
        <f t="shared" ref="AK153:AK179" ca="1" si="626">(AJ153*Y153)/2</f>
        <v>#VALUE!</v>
      </c>
      <c r="AL153" s="192"/>
      <c r="AM153" s="83"/>
      <c r="AN153" s="80"/>
      <c r="AO153" s="109"/>
      <c r="AP153" s="194"/>
      <c r="AQ153" s="200"/>
      <c r="AR153" s="204"/>
      <c r="AS153" s="221"/>
      <c r="AV153" s="67">
        <f>AV154-1</f>
        <v>-49</v>
      </c>
      <c r="AX153" s="207" t="str">
        <f ca="1">[2]!YBHIST($I$136,$I153,J$25,"sec","")</f>
        <v>E</v>
      </c>
      <c r="AY153" s="205" t="str">
        <f ca="1">[2]!YBPRICE($I$136,AX153&amp;"d","Market","AccruedInterest","Swap",$I153,"LMMSkew","","Model",100,"")</f>
        <v>E</v>
      </c>
      <c r="BA153" s="211" t="str">
        <f ca="1">[2]!YBHIST($E153,$I153,X$25,"sec","")</f>
        <v>E</v>
      </c>
      <c r="BB153" s="67" t="str">
        <f ca="1">[2]!YBPRICE(E$41,BA153,"Market","AccruedInterest","Swap",$I153,"LMMSkew","","Model",100,"OASEDUR")</f>
        <v>E</v>
      </c>
      <c r="BD153" s="211" t="str">
        <f ca="1">[2]!YBHIST($F153,$I153,X$25,"sec","")</f>
        <v>E</v>
      </c>
      <c r="BE153" s="67" t="str">
        <f ca="1">[2]!YBPRICE(E$41,BD153,"Market","AccruedInterest","Swap",$I153,"LMMSkew","","Model",100,"OASEDUR")</f>
        <v>E</v>
      </c>
    </row>
    <row r="154" spans="3:64" s="68" customFormat="1" ht="15" hidden="1">
      <c r="C154" s="70">
        <f t="shared" ca="1" si="623"/>
        <v>40643</v>
      </c>
      <c r="D154" s="70">
        <f t="shared" ca="1" si="600"/>
        <v>40668</v>
      </c>
      <c r="E154" s="68" t="str">
        <f t="shared" ca="1" si="601"/>
        <v>FNMA3.0-TBA-Apr</v>
      </c>
      <c r="F154" s="68" t="str">
        <f t="shared" ca="1" si="602"/>
        <v>FNMA3.0-TBA-May</v>
      </c>
      <c r="G154" s="68" t="str">
        <f t="shared" si="603"/>
        <v>FNMA3.0-TBA-GEN</v>
      </c>
      <c r="I154" s="133">
        <f ca="1">[2]!YBWORKDAY(EDATE(Base_Date, AV154), -1, "USD")</f>
        <v>40633</v>
      </c>
      <c r="J154" s="217" t="str">
        <f t="shared" ca="1" si="624"/>
        <v>E</v>
      </c>
      <c r="K154" s="80" t="e">
        <f t="shared" ca="1" si="625"/>
        <v>#VALUE!</v>
      </c>
      <c r="L154" s="80" t="e">
        <f ca="1">K154-K153</f>
        <v>#VALUE!</v>
      </c>
      <c r="M154" s="81" t="str">
        <f ca="1">[2]!YBPRICE($I$136,$K154&amp;"d",$I154,L$25,"Swap",$I154,"Default","","Model",100,"")</f>
        <v>E</v>
      </c>
      <c r="N154" s="73" t="str">
        <f ca="1">[2]!YBHIST($I$136,$I153,M$25,"sec","")</f>
        <v>E</v>
      </c>
      <c r="O154" s="170" t="str">
        <f ca="1">[2]!YBHIST("1 Month LIBOR",I154,"Yield","bmk","")</f>
        <v>E</v>
      </c>
      <c r="P154" s="80" t="e">
        <f ca="1">K153-Q154</f>
        <v>#VALUE!</v>
      </c>
      <c r="Q154" s="82" t="str">
        <f ca="1">[2]!YBSCEN($I$136,$K153&amp;"d","Market",O$25,"Swap",$I153,"LMMSkew","","Model",100,0,29,"Gradual","ParShift|N",0,"Annualized ROR",O153,100,"",,,,"Default",,,,"Default",,)</f>
        <v>E</v>
      </c>
      <c r="R154" s="80">
        <v>0</v>
      </c>
      <c r="S154" s="83">
        <v>0</v>
      </c>
      <c r="T154" s="80" t="e">
        <f ca="1">SUM(R$39:R154)</f>
        <v>#VALUE!</v>
      </c>
      <c r="U154" s="83">
        <f>((1+S152)*(1+S153)*(1+S154))-1</f>
        <v>0</v>
      </c>
      <c r="V154" s="84" t="str">
        <f ca="1">[2]!YBPRICE($I$136,J154&amp;"d","Market","EffectiveDuration","Swap",I154,"LMMSkew","","Model",100,"")</f>
        <v>E</v>
      </c>
      <c r="W154" s="172" t="str">
        <f ca="1">[2]!YBPRICE($I$136,J154&amp;"d","Market","EffectiveDV01","Swap",I154,"LMMSkew","","Model",100,"")</f>
        <v>E</v>
      </c>
      <c r="X154" s="185" t="str">
        <f ca="1">[2]!YBHIST($E154,$I154,X$25,"sec","")</f>
        <v>E</v>
      </c>
      <c r="Y154" s="80" t="e">
        <f t="shared" ca="1" si="616"/>
        <v>#VALUE!</v>
      </c>
      <c r="Z154" s="82" t="e">
        <f ca="1">X153-AA153</f>
        <v>#VALUE!</v>
      </c>
      <c r="AA154" s="82" t="str">
        <f ca="1">[2]!YBHIST($F154,$I154,X$25,"sec","")</f>
        <v>E</v>
      </c>
      <c r="AB154" s="82" t="e">
        <f ca="1">X153-Z154</f>
        <v>#VALUE!</v>
      </c>
      <c r="AC154" s="187" t="e">
        <f ca="1">Y154+Z154</f>
        <v>#VALUE!</v>
      </c>
      <c r="AD154" s="189" t="str">
        <f ca="1">[2]!YBHIST($G154,I154,"LMMEffectiveDuration","sec","")</f>
        <v>E</v>
      </c>
      <c r="AE154" s="172" t="e">
        <f t="shared" ca="1" si="605"/>
        <v>#VALUE!</v>
      </c>
      <c r="AF154" s="86" t="e">
        <f t="shared" ca="1" si="606"/>
        <v>#VALUE!</v>
      </c>
      <c r="AG154" s="80" t="e">
        <f ca="1">-AC154*AF153</f>
        <v>#VALUE!</v>
      </c>
      <c r="AH154" s="83" t="e">
        <f ca="1">AG154/K153</f>
        <v>#VALUE!</v>
      </c>
      <c r="AI154" s="80" t="e">
        <f t="shared" ca="1" si="622"/>
        <v>#VALUE!</v>
      </c>
      <c r="AJ154" s="83" t="e">
        <f ca="1">AF154-AF153</f>
        <v>#VALUE!</v>
      </c>
      <c r="AK154" s="187" t="e">
        <f t="shared" ca="1" si="626"/>
        <v>#VALUE!</v>
      </c>
      <c r="AL154" s="192">
        <v>0</v>
      </c>
      <c r="AM154" s="83">
        <v>0</v>
      </c>
      <c r="AN154" s="80" t="e">
        <f ca="1">SUM(AL$41:AL154)</f>
        <v>#VALUE!</v>
      </c>
      <c r="AO154" s="109">
        <f>((1+AM152)*(1+AM153)*(1+AM154))-1</f>
        <v>0</v>
      </c>
      <c r="AP154" s="194" t="e">
        <f ca="1">(Z154*AF154*-1)+P154</f>
        <v>#VALUE!</v>
      </c>
      <c r="AQ154" s="200" t="e">
        <f ca="1">AP154/K153</f>
        <v>#VALUE!</v>
      </c>
      <c r="AR154" s="204"/>
      <c r="AS154" s="221"/>
      <c r="AV154" s="67">
        <f>AV155-1</f>
        <v>-48</v>
      </c>
      <c r="AX154" s="207" t="str">
        <f ca="1">[2]!YBHIST($I$136,$I154,J$25,"sec","")</f>
        <v>E</v>
      </c>
      <c r="AY154" s="205" t="str">
        <f ca="1">[2]!YBPRICE($I$136,AX154&amp;"d","Market","AccruedInterest","Swap",$I154,"LMMSkew","","Model",100,"")</f>
        <v>E</v>
      </c>
      <c r="BA154" s="211" t="str">
        <f ca="1">[2]!YBHIST($E154,$I154,X$25,"sec","")</f>
        <v>E</v>
      </c>
      <c r="BB154" s="67" t="str">
        <f ca="1">[2]!YBPRICE(E$41,BA154,"Market","AccruedInterest","Swap",$I154,"LMMSkew","","Model",100,"OASEDUR")</f>
        <v>E</v>
      </c>
      <c r="BD154" s="211" t="str">
        <f ca="1">[2]!YBHIST($F154,$I154,X$25,"sec","")</f>
        <v>E</v>
      </c>
      <c r="BE154" s="67" t="str">
        <f ca="1">[2]!YBPRICE(E$41,BD154,"Market","AccruedInterest","Swap",$I154,"LMMSkew","","Model",100,"OASEDUR")</f>
        <v>E</v>
      </c>
    </row>
    <row r="155" spans="3:64" s="68" customFormat="1" ht="15" hidden="1">
      <c r="C155" s="70">
        <f t="shared" ca="1" si="623"/>
        <v>40672</v>
      </c>
      <c r="D155" s="70">
        <f t="shared" ca="1" si="600"/>
        <v>40697</v>
      </c>
      <c r="E155" s="68" t="str">
        <f t="shared" ca="1" si="601"/>
        <v>FNMA3.0-TBA-May</v>
      </c>
      <c r="F155" s="68" t="str">
        <f t="shared" ca="1" si="602"/>
        <v>FNMA3.0-TBA-Jun</v>
      </c>
      <c r="G155" s="68" t="str">
        <f t="shared" si="603"/>
        <v>FNMA3.0-TBA-GEN</v>
      </c>
      <c r="I155" s="133">
        <f ca="1">[2]!YBWORKDAY(EDATE(Base_Date, AV155), -1, "USD")</f>
        <v>40662</v>
      </c>
      <c r="J155" s="217" t="str">
        <f t="shared" ca="1" si="624"/>
        <v>E</v>
      </c>
      <c r="K155" s="80" t="e">
        <f t="shared" ca="1" si="625"/>
        <v>#VALUE!</v>
      </c>
      <c r="L155" s="80" t="e">
        <f ca="1">K155-K154</f>
        <v>#VALUE!</v>
      </c>
      <c r="M155" s="81" t="str">
        <f ca="1">[2]!YBPRICE($I$136,$K155&amp;"d",$I155,L$25,"Swap",$I155,"Default","","Model",100,"")</f>
        <v>E</v>
      </c>
      <c r="N155" s="73" t="str">
        <f ca="1">[2]!YBHIST($I$136,$I154,M$25,"sec","")</f>
        <v>E</v>
      </c>
      <c r="O155" s="170" t="str">
        <f ca="1">[2]!YBHIST("1 Month LIBOR",I155,"Yield","bmk","")</f>
        <v>E</v>
      </c>
      <c r="P155" s="80" t="e">
        <f ca="1">K154-Q155</f>
        <v>#VALUE!</v>
      </c>
      <c r="Q155" s="82" t="str">
        <f ca="1">[2]!YBSCEN($I$136,$K154&amp;"d","Market",O$25,"Swap",$I154,"LMMSkew","","Model",100,0,29,"Gradual","ParShift|N",0,"Annualized ROR",O154,100,"",,,,"Default",,,,"Default",,)</f>
        <v>E</v>
      </c>
      <c r="R155" s="80">
        <v>0</v>
      </c>
      <c r="S155" s="83">
        <v>0</v>
      </c>
      <c r="T155" s="80" t="e">
        <f ca="1">SUM(R$39:R155)</f>
        <v>#VALUE!</v>
      </c>
      <c r="U155" s="83">
        <f>((1+S152)*(1+S153)*(1+S154)*(1+S155))-1</f>
        <v>0</v>
      </c>
      <c r="V155" s="84" t="str">
        <f ca="1">[2]!YBPRICE($I$136,J155&amp;"d","Market","EffectiveDuration","Swap",I155,"LMMSkew","","Model",100,"")</f>
        <v>E</v>
      </c>
      <c r="W155" s="172" t="str">
        <f ca="1">[2]!YBPRICE($I$136,J155&amp;"d","Market","EffectiveDV01","Swap",I155,"LMMSkew","","Model",100,"")</f>
        <v>E</v>
      </c>
      <c r="X155" s="185" t="str">
        <f ca="1">[2]!YBHIST($E155,$I155,X$25,"sec","")</f>
        <v>E</v>
      </c>
      <c r="Y155" s="80" t="e">
        <f t="shared" ca="1" si="616"/>
        <v>#VALUE!</v>
      </c>
      <c r="Z155" s="82" t="e">
        <f ca="1">X154-AA154</f>
        <v>#VALUE!</v>
      </c>
      <c r="AA155" s="82" t="str">
        <f ca="1">[2]!YBHIST($F155,$I155,X$25,"sec","")</f>
        <v>E</v>
      </c>
      <c r="AB155" s="82" t="e">
        <f ca="1">X154-Z155</f>
        <v>#VALUE!</v>
      </c>
      <c r="AC155" s="187" t="e">
        <f ca="1">X155-AB155</f>
        <v>#VALUE!</v>
      </c>
      <c r="AD155" s="189" t="str">
        <f ca="1">[2]!YBHIST($G155,I155,"LMMEffectiveDuration","sec","")</f>
        <v>E</v>
      </c>
      <c r="AE155" s="172" t="e">
        <f t="shared" ca="1" si="605"/>
        <v>#VALUE!</v>
      </c>
      <c r="AF155" s="86" t="e">
        <f t="shared" ca="1" si="606"/>
        <v>#VALUE!</v>
      </c>
      <c r="AG155" s="80" t="e">
        <f ca="1">-AC155*AF154</f>
        <v>#VALUE!</v>
      </c>
      <c r="AH155" s="83" t="e">
        <f ca="1">AG155/K154</f>
        <v>#VALUE!</v>
      </c>
      <c r="AI155" s="80" t="e">
        <f t="shared" ca="1" si="622"/>
        <v>#VALUE!</v>
      </c>
      <c r="AJ155" s="83" t="e">
        <f ca="1">AF155-AF154</f>
        <v>#VALUE!</v>
      </c>
      <c r="AK155" s="187" t="e">
        <f t="shared" ca="1" si="626"/>
        <v>#VALUE!</v>
      </c>
      <c r="AL155" s="192">
        <v>0</v>
      </c>
      <c r="AM155" s="83">
        <v>0</v>
      </c>
      <c r="AN155" s="80" t="e">
        <f ca="1">SUM(AL$41:AL155)</f>
        <v>#VALUE!</v>
      </c>
      <c r="AO155" s="109">
        <f>((1+AM152)*(1+AM153)*(1+AM154)*(1+AM155))-1</f>
        <v>0</v>
      </c>
      <c r="AP155" s="194" t="e">
        <f ca="1">(Z155*AF155*-1)+P155</f>
        <v>#VALUE!</v>
      </c>
      <c r="AQ155" s="200" t="e">
        <f ca="1">AP155/K154</f>
        <v>#VALUE!</v>
      </c>
      <c r="AR155" s="204"/>
      <c r="AS155" s="221"/>
      <c r="AV155" s="67">
        <f>AV156-1</f>
        <v>-47</v>
      </c>
      <c r="AX155" s="207" t="str">
        <f ca="1">[2]!YBHIST($I$136,$I155,J$25,"sec","")</f>
        <v>E</v>
      </c>
      <c r="AY155" s="205" t="str">
        <f ca="1">[2]!YBPRICE($I$136,AX155&amp;"d","Market","AccruedInterest","Swap",$I155,"LMMSkew","","Model",100,"")</f>
        <v>E</v>
      </c>
      <c r="BA155" s="211" t="str">
        <f ca="1">[2]!YBHIST($E155,$I155,X$25,"sec","")</f>
        <v>E</v>
      </c>
      <c r="BB155" s="67" t="str">
        <f ca="1">[2]!YBPRICE(E$41,BA155,"Market","AccruedInterest","Swap",$I155,"LMMSkew","","Model",100,"OASEDUR")</f>
        <v>E</v>
      </c>
      <c r="BD155" s="211" t="str">
        <f ca="1">[2]!YBHIST($F155,$I155,X$25,"sec","")</f>
        <v>E</v>
      </c>
      <c r="BE155" s="67" t="str">
        <f ca="1">[2]!YBPRICE(E$41,BD155,"Market","AccruedInterest","Swap",$I155,"LMMSkew","","Model",100,"OASEDUR")</f>
        <v>E</v>
      </c>
    </row>
    <row r="156" spans="3:64" s="68" customFormat="1" ht="15">
      <c r="C156" s="70">
        <f t="shared" ca="1" si="623"/>
        <v>40704</v>
      </c>
      <c r="D156" s="70">
        <f t="shared" ca="1" si="600"/>
        <v>40729</v>
      </c>
      <c r="E156" s="68" t="str">
        <f t="shared" ca="1" si="601"/>
        <v>FNMA3.0-TBA-Jun</v>
      </c>
      <c r="F156" s="68" t="str">
        <f t="shared" ca="1" si="602"/>
        <v>FNMA3.0-TBA-Jul</v>
      </c>
      <c r="G156" s="68" t="str">
        <f t="shared" si="603"/>
        <v>FNMA3.0-TBA-GEN</v>
      </c>
      <c r="I156" s="133">
        <f ca="1">[2]!YBWORKDAY(EDATE(Base_Date, AV156), -1, "USD")</f>
        <v>40694</v>
      </c>
      <c r="J156" s="217" t="str">
        <f t="shared" ca="1" si="624"/>
        <v>E</v>
      </c>
      <c r="K156" s="80" t="e">
        <f t="shared" ca="1" si="625"/>
        <v>#VALUE!</v>
      </c>
      <c r="L156" s="80"/>
      <c r="M156" s="81" t="str">
        <f ca="1">[2]!YBHIST($I$136,$I156,"LMMOAS","sec")</f>
        <v>E</v>
      </c>
      <c r="N156" s="73" t="str">
        <f ca="1">[2]!YBHIST($I$136,$I155,M$25,"sec","")</f>
        <v>E</v>
      </c>
      <c r="O156" s="170" t="str">
        <f ca="1">[2]!YBHIST("1 Month LIBOR",I156,"Yield","bmk","")</f>
        <v>E</v>
      </c>
      <c r="P156" s="80"/>
      <c r="Q156" s="82"/>
      <c r="R156" s="80"/>
      <c r="S156" s="83"/>
      <c r="T156" s="80"/>
      <c r="U156" s="83"/>
      <c r="V156" s="84">
        <f ca="1">VLOOKUP($I156, 'Barcap OAD'!$A:$S, $F$136, FALSE)</f>
        <v>-0.8</v>
      </c>
      <c r="W156" s="153" t="e">
        <f ca="1">K156*V156/10000</f>
        <v>#VALUE!</v>
      </c>
      <c r="X156" s="185" t="str">
        <f ca="1">[2]!YBHIST($E156,$I156,X$25,"sec","")</f>
        <v>E</v>
      </c>
      <c r="Y156" s="80" t="e">
        <f ca="1">X156-X155</f>
        <v>#VALUE!</v>
      </c>
      <c r="Z156" s="82" t="e">
        <f ca="1">X155-AA155</f>
        <v>#VALUE!</v>
      </c>
      <c r="AA156" s="82" t="str">
        <f ca="1">[2]!YBHIST($F156,$I156,X$25,"sec","")</f>
        <v>E</v>
      </c>
      <c r="AB156" s="82" t="e">
        <f ca="1">X155-Z156</f>
        <v>#VALUE!</v>
      </c>
      <c r="AC156" s="187"/>
      <c r="AD156" s="189">
        <f ca="1">VLOOKUP($I156, 'Barcap OAD'!$A:$S, $F$26, FALSE)</f>
        <v>8.4260000000000002</v>
      </c>
      <c r="AE156" s="172" t="e">
        <f t="shared" ca="1" si="605"/>
        <v>#VALUE!</v>
      </c>
      <c r="AF156" s="86" t="e">
        <f t="shared" ca="1" si="606"/>
        <v>#VALUE!</v>
      </c>
      <c r="AG156" s="80"/>
      <c r="AH156" s="83"/>
      <c r="AI156" s="80" t="e">
        <f t="shared" ca="1" si="622"/>
        <v>#VALUE!</v>
      </c>
      <c r="AJ156" s="83">
        <v>0</v>
      </c>
      <c r="AK156" s="187" t="e">
        <f t="shared" ca="1" si="626"/>
        <v>#VALUE!</v>
      </c>
      <c r="AL156" s="192"/>
      <c r="AM156" s="83"/>
      <c r="AN156" s="80"/>
      <c r="AO156" s="109"/>
      <c r="AP156" s="194"/>
      <c r="AQ156" s="200"/>
      <c r="AR156" s="204"/>
      <c r="AS156" s="221"/>
      <c r="AV156" s="67">
        <f t="shared" ref="AV156:AV202" si="627">AV44</f>
        <v>-46</v>
      </c>
      <c r="AX156" s="207" t="str">
        <f ca="1">[2]!YBHIST($I$136,$I156,J$25,"sec","")</f>
        <v>E</v>
      </c>
      <c r="AY156" s="205" t="str">
        <f ca="1">[2]!YBPRICE($I$136,AX156&amp;"d","Market","AccruedInterest","Swap",$I156,"LMMSkew","","Model",100,"")</f>
        <v>E</v>
      </c>
      <c r="BA156" s="211" t="str">
        <f ca="1">[2]!YBHIST($E156,$I156,X$25,"sec","")</f>
        <v>E</v>
      </c>
      <c r="BB156" s="67" t="str">
        <f ca="1">[2]!YBPRICE(E$41,BA156,"Market","AccruedInterest","Swap",$I156,"LMMSkew","","Model",100,"OASEDUR")</f>
        <v>E</v>
      </c>
      <c r="BD156" s="211" t="str">
        <f ca="1">[2]!YBHIST($F156,$I156,X$25,"sec","")</f>
        <v>E</v>
      </c>
      <c r="BE156" s="67" t="str">
        <f ca="1">[2]!YBPRICE(E$41,BD156,"Market","AccruedInterest","Swap",$I156,"LMMSkew","","Model",100,"OASEDUR")</f>
        <v>E</v>
      </c>
    </row>
    <row r="157" spans="3:64" s="68" customFormat="1" ht="15">
      <c r="C157" s="70">
        <f t="shared" ca="1" si="623"/>
        <v>40734</v>
      </c>
      <c r="D157" s="70">
        <f t="shared" ca="1" si="600"/>
        <v>40759</v>
      </c>
      <c r="E157" s="68" t="str">
        <f t="shared" ca="1" si="601"/>
        <v>FNMA3.0-TBA-Jul</v>
      </c>
      <c r="F157" s="68" t="str">
        <f t="shared" ca="1" si="602"/>
        <v>FNMA3.0-TBA-Aug</v>
      </c>
      <c r="G157" s="68" t="str">
        <f t="shared" si="603"/>
        <v>FNMA3.0-TBA-GEN</v>
      </c>
      <c r="I157" s="133">
        <f ca="1">[2]!YBWORKDAY(EDATE(Base_Date, AV157), -1, "USD")</f>
        <v>40724</v>
      </c>
      <c r="J157" s="217" t="str">
        <f t="shared" ca="1" si="624"/>
        <v>E</v>
      </c>
      <c r="K157" s="80" t="e">
        <f t="shared" ca="1" si="625"/>
        <v>#VALUE!</v>
      </c>
      <c r="L157" s="80" t="e">
        <f t="shared" ref="L157:L179" ca="1" si="628">K157-K156</f>
        <v>#VALUE!</v>
      </c>
      <c r="M157" s="81" t="str">
        <f ca="1">[2]!YBHIST($I$136,$I157,"LMMOAS","sec")</f>
        <v>E</v>
      </c>
      <c r="N157" s="73" t="str">
        <f ca="1">[2]!YBHIST($I$136,$I156,M$25,"sec","")</f>
        <v>E</v>
      </c>
      <c r="O157" s="170" t="str">
        <f ca="1">[2]!YBHIST("1 Month LIBOR",I157,"Yield","bmk","")</f>
        <v>E</v>
      </c>
      <c r="P157" s="80" t="e">
        <f t="shared" ref="P157:P179" ca="1" si="629">K156-Q157</f>
        <v>#VALUE!</v>
      </c>
      <c r="Q157" s="82" t="str">
        <f ca="1">[2]!YBSCEN($I$136,$J156&amp;"d","Market",O$25,"Swap",$I156,"MarketWSkew","","Model",100,0,29,"Gradual","ParShift|N",0,"Annualized ROR",O156,100,"",,,,"Default",,,,"Default",,)</f>
        <v>E</v>
      </c>
      <c r="R157" s="80" t="e">
        <f t="shared" ref="R157:R179" ca="1" si="630">L157+P157</f>
        <v>#VALUE!</v>
      </c>
      <c r="S157" s="83" t="e">
        <f t="shared" ref="S157:S179" ca="1" si="631">R157/K156</f>
        <v>#VALUE!</v>
      </c>
      <c r="T157" s="80" t="e">
        <f ca="1">SUM(R$156:R157)</f>
        <v>#VALUE!</v>
      </c>
      <c r="U157" s="83" t="e">
        <f ca="1">BJ157</f>
        <v>#VALUE!</v>
      </c>
      <c r="V157" s="84">
        <f ca="1">VLOOKUP($I157, 'Barcap OAD'!$A:$S, $F$136, FALSE)</f>
        <v>-0.5</v>
      </c>
      <c r="W157" s="172" t="e">
        <f t="shared" ref="W157:W179" ca="1" si="632">K157*V157/10000</f>
        <v>#VALUE!</v>
      </c>
      <c r="X157" s="185" t="str">
        <f ca="1">[2]!YBHIST($E157,$I157,X$25,"sec","")</f>
        <v>E</v>
      </c>
      <c r="Y157" s="80" t="e">
        <f t="shared" ref="Y157:Y179" ca="1" si="633">X157-X156</f>
        <v>#VALUE!</v>
      </c>
      <c r="Z157" s="82" t="e">
        <f t="shared" ref="Z157:Z179" ca="1" si="634">X156-AA156</f>
        <v>#VALUE!</v>
      </c>
      <c r="AA157" s="82" t="str">
        <f ca="1">[2]!YBHIST($F157,$I157,X$25,"sec","")</f>
        <v>E</v>
      </c>
      <c r="AB157" s="82" t="e">
        <f t="shared" ref="AB157:AB179" ca="1" si="635">X156-Z157</f>
        <v>#VALUE!</v>
      </c>
      <c r="AC157" s="187" t="e">
        <f t="shared" ref="AC157:AC179" ca="1" si="636">Y157+Z157</f>
        <v>#VALUE!</v>
      </c>
      <c r="AD157" s="189">
        <f ca="1">VLOOKUP($I157, 'Barcap OAD'!$A:$S, $F$26, FALSE)</f>
        <v>8.3819999999999997</v>
      </c>
      <c r="AE157" s="172" t="e">
        <f t="shared" ca="1" si="605"/>
        <v>#VALUE!</v>
      </c>
      <c r="AF157" s="86" t="e">
        <f t="shared" ca="1" si="606"/>
        <v>#VALUE!</v>
      </c>
      <c r="AG157" s="80" t="e">
        <f t="shared" ref="AG157:AG179" ca="1" si="637">-AC157*AF156</f>
        <v>#VALUE!</v>
      </c>
      <c r="AH157" s="83" t="e">
        <f t="shared" ref="AH157:AH179" ca="1" si="638">AG157/K156</f>
        <v>#VALUE!</v>
      </c>
      <c r="AI157" s="80" t="e">
        <f t="shared" ref="AI157:AI179" ca="1" si="639">AL157+AK157</f>
        <v>#VALUE!</v>
      </c>
      <c r="AJ157" s="83" t="e">
        <f t="shared" ref="AJ157:AJ179" ca="1" si="640">AF157-AF156</f>
        <v>#VALUE!</v>
      </c>
      <c r="AK157" s="187" t="e">
        <f t="shared" ca="1" si="626"/>
        <v>#VALUE!</v>
      </c>
      <c r="AL157" s="192" t="e">
        <f t="shared" ref="AL157:AL179" ca="1" si="641">AG157+R157</f>
        <v>#VALUE!</v>
      </c>
      <c r="AM157" s="83" t="e">
        <f t="shared" ref="AM157:AM179" ca="1" si="642">AL157/K156</f>
        <v>#VALUE!</v>
      </c>
      <c r="AN157" s="80" t="e">
        <f ca="1">SUM(AL$156:AL157)</f>
        <v>#VALUE!</v>
      </c>
      <c r="AO157" s="109" t="e">
        <f ca="1">BL157</f>
        <v>#VALUE!</v>
      </c>
      <c r="AP157" s="194" t="e">
        <f t="shared" ref="AP157:AP179" ca="1" si="643">(Z157*AF157*-1)+P157</f>
        <v>#VALUE!</v>
      </c>
      <c r="AQ157" s="200" t="e">
        <f t="shared" ref="AQ157:AQ179" ca="1" si="644">AP157/K156</f>
        <v>#VALUE!</v>
      </c>
      <c r="AR157" s="204"/>
      <c r="AS157" s="221"/>
      <c r="AV157" s="67">
        <f t="shared" si="627"/>
        <v>-45</v>
      </c>
      <c r="AX157" s="207" t="str">
        <f ca="1">[2]!YBHIST($I$136,$I157,J$25,"sec","")</f>
        <v>E</v>
      </c>
      <c r="AY157" s="205" t="str">
        <f ca="1">[2]!YBPRICE($I$136,AX157&amp;"d","Market","AccruedInterest","Swap",$I157,"LMMSkew","","Model",100,"")</f>
        <v>E</v>
      </c>
      <c r="BA157" s="211" t="str">
        <f ca="1">[2]!YBHIST($E157,$I157,X$25,"sec","")</f>
        <v>E</v>
      </c>
      <c r="BB157" s="67" t="str">
        <f ca="1">[2]!YBPRICE(E$41,BA157,"Market","AccruedInterest","Swap",$I157,"LMMSkew","","Model",100,"OASEDUR")</f>
        <v>E</v>
      </c>
      <c r="BD157" s="211" t="str">
        <f ca="1">[2]!YBHIST($F157,$I157,X$25,"sec","")</f>
        <v>E</v>
      </c>
      <c r="BE157" s="67" t="str">
        <f ca="1">[2]!YBPRICE(E$41,BD157,"Market","AccruedInterest","Swap",$I157,"LMMSkew","","Model",100,"OASEDUR")</f>
        <v>E</v>
      </c>
      <c r="BI157" s="518" t="e">
        <f ca="1">1+S157</f>
        <v>#VALUE!</v>
      </c>
      <c r="BJ157" s="518" t="e">
        <f ca="1">PRODUCT($BI$156:BI157)-1</f>
        <v>#VALUE!</v>
      </c>
      <c r="BK157" s="518" t="e">
        <f ca="1">1+AM157</f>
        <v>#VALUE!</v>
      </c>
      <c r="BL157" s="518" t="e">
        <f ca="1">PRODUCT($BK$156:BK157)-1</f>
        <v>#VALUE!</v>
      </c>
    </row>
    <row r="158" spans="3:64" s="68" customFormat="1" ht="15">
      <c r="C158" s="70">
        <f t="shared" ca="1" si="623"/>
        <v>40763</v>
      </c>
      <c r="D158" s="70">
        <f t="shared" ca="1" si="600"/>
        <v>40788</v>
      </c>
      <c r="E158" s="68" t="str">
        <f t="shared" ca="1" si="601"/>
        <v>FNMA3.0-TBA-Aug</v>
      </c>
      <c r="F158" s="68" t="str">
        <f t="shared" ca="1" si="602"/>
        <v>FNMA3.0-TBA-Sep</v>
      </c>
      <c r="G158" s="68" t="str">
        <f t="shared" si="603"/>
        <v>FNMA3.0-TBA-GEN</v>
      </c>
      <c r="I158" s="133">
        <f ca="1">[2]!YBWORKDAY(EDATE(Base_Date, AV158), -1, "USD")</f>
        <v>40753</v>
      </c>
      <c r="J158" s="217" t="str">
        <f t="shared" ca="1" si="624"/>
        <v>E</v>
      </c>
      <c r="K158" s="80" t="e">
        <f t="shared" ca="1" si="625"/>
        <v>#VALUE!</v>
      </c>
      <c r="L158" s="80" t="e">
        <f t="shared" ca="1" si="628"/>
        <v>#VALUE!</v>
      </c>
      <c r="M158" s="81" t="str">
        <f ca="1">[2]!YBHIST($I$136,$I158,"LMMOAS","sec")</f>
        <v>E</v>
      </c>
      <c r="N158" s="73" t="str">
        <f ca="1">[2]!YBHIST($I$136,$I157,M$25,"sec","")</f>
        <v>E</v>
      </c>
      <c r="O158" s="170" t="str">
        <f ca="1">[2]!YBHIST("1 Month LIBOR",I158,"Yield","bmk","")</f>
        <v>E</v>
      </c>
      <c r="P158" s="80" t="e">
        <f t="shared" ca="1" si="629"/>
        <v>#VALUE!</v>
      </c>
      <c r="Q158" s="82" t="str">
        <f ca="1">[2]!YBSCEN($I$136,$J157&amp;"d","Market",O$25,"Swap",$I157,"MarketWSkew","","Model",100,0,29,"Gradual","ParShift|N",0,"Annualized ROR",O157,100,"",,,,"Default",,,,"Default",,)</f>
        <v>E</v>
      </c>
      <c r="R158" s="80" t="e">
        <f t="shared" ca="1" si="630"/>
        <v>#VALUE!</v>
      </c>
      <c r="S158" s="83" t="e">
        <f t="shared" ca="1" si="631"/>
        <v>#VALUE!</v>
      </c>
      <c r="T158" s="80" t="e">
        <f ca="1">SUM(R$156:R158)</f>
        <v>#VALUE!</v>
      </c>
      <c r="U158" s="83" t="e">
        <f t="shared" ref="U158:U187" ca="1" si="645">BJ158</f>
        <v>#VALUE!</v>
      </c>
      <c r="V158" s="84">
        <f ca="1">VLOOKUP($I158, 'Barcap OAD'!$A:$S, $F$136, FALSE)</f>
        <v>-1.7</v>
      </c>
      <c r="W158" s="172" t="e">
        <f t="shared" ca="1" si="632"/>
        <v>#VALUE!</v>
      </c>
      <c r="X158" s="185" t="str">
        <f ca="1">[2]!YBHIST($E158,$I158,X$25,"sec","")</f>
        <v>E</v>
      </c>
      <c r="Y158" s="80" t="e">
        <f t="shared" ca="1" si="633"/>
        <v>#VALUE!</v>
      </c>
      <c r="Z158" s="82" t="e">
        <f t="shared" ca="1" si="634"/>
        <v>#VALUE!</v>
      </c>
      <c r="AA158" s="82" t="str">
        <f ca="1">[2]!YBHIST($F158,$I158,X$25,"sec","")</f>
        <v>E</v>
      </c>
      <c r="AB158" s="82" t="e">
        <f t="shared" ca="1" si="635"/>
        <v>#VALUE!</v>
      </c>
      <c r="AC158" s="187" t="e">
        <f t="shared" ca="1" si="636"/>
        <v>#VALUE!</v>
      </c>
      <c r="AD158" s="189">
        <f ca="1">VLOOKUP($I158, 'Barcap OAD'!$A:$S, $F$26, FALSE)</f>
        <v>8.4090000000000007</v>
      </c>
      <c r="AE158" s="172" t="e">
        <f t="shared" ca="1" si="605"/>
        <v>#VALUE!</v>
      </c>
      <c r="AF158" s="86" t="e">
        <f t="shared" ca="1" si="606"/>
        <v>#VALUE!</v>
      </c>
      <c r="AG158" s="80" t="e">
        <f t="shared" ca="1" si="637"/>
        <v>#VALUE!</v>
      </c>
      <c r="AH158" s="83" t="e">
        <f t="shared" ca="1" si="638"/>
        <v>#VALUE!</v>
      </c>
      <c r="AI158" s="80" t="e">
        <f t="shared" ca="1" si="639"/>
        <v>#VALUE!</v>
      </c>
      <c r="AJ158" s="83" t="e">
        <f t="shared" ca="1" si="640"/>
        <v>#VALUE!</v>
      </c>
      <c r="AK158" s="187" t="e">
        <f t="shared" ca="1" si="626"/>
        <v>#VALUE!</v>
      </c>
      <c r="AL158" s="192" t="e">
        <f t="shared" ca="1" si="641"/>
        <v>#VALUE!</v>
      </c>
      <c r="AM158" s="83" t="e">
        <f t="shared" ca="1" si="642"/>
        <v>#VALUE!</v>
      </c>
      <c r="AN158" s="80" t="e">
        <f ca="1">SUM(AL$156:AL158)</f>
        <v>#VALUE!</v>
      </c>
      <c r="AO158" s="109" t="e">
        <f t="shared" ref="AO158:AO187" ca="1" si="646">BL158</f>
        <v>#VALUE!</v>
      </c>
      <c r="AP158" s="194" t="e">
        <f t="shared" ca="1" si="643"/>
        <v>#VALUE!</v>
      </c>
      <c r="AQ158" s="200" t="e">
        <f t="shared" ca="1" si="644"/>
        <v>#VALUE!</v>
      </c>
      <c r="AR158" s="204"/>
      <c r="AS158" s="221"/>
      <c r="AV158" s="67">
        <f t="shared" si="627"/>
        <v>-44</v>
      </c>
      <c r="AX158" s="207" t="str">
        <f ca="1">[2]!YBHIST($I$136,$I158,J$25,"sec","")</f>
        <v>E</v>
      </c>
      <c r="AY158" s="205" t="str">
        <f ca="1">[2]!YBPRICE($I$136,AX158&amp;"d","Market","AccruedInterest","Swap",$I158,"LMMSkew","","Model",100,"")</f>
        <v>E</v>
      </c>
      <c r="BA158" s="211" t="str">
        <f ca="1">[2]!YBHIST($E158,$I158,X$25,"sec","")</f>
        <v>E</v>
      </c>
      <c r="BB158" s="67" t="str">
        <f ca="1">[2]!YBPRICE(E$41,BA158,"Market","AccruedInterest","Swap",$I158,"LMMSkew","","Model",100,"OASEDUR")</f>
        <v>E</v>
      </c>
      <c r="BD158" s="211" t="str">
        <f ca="1">[2]!YBHIST($F158,$I158,X$25,"sec","")</f>
        <v>E</v>
      </c>
      <c r="BE158" s="67" t="str">
        <f ca="1">[2]!YBPRICE(E$41,BD158,"Market","AccruedInterest","Swap",$I158,"LMMSkew","","Model",100,"OASEDUR")</f>
        <v>E</v>
      </c>
      <c r="BI158" s="518" t="e">
        <f t="shared" ref="BI158:BI186" ca="1" si="647">1+S158</f>
        <v>#VALUE!</v>
      </c>
      <c r="BJ158" s="518" t="e">
        <f ca="1">PRODUCT($BI$156:BI158)-1</f>
        <v>#VALUE!</v>
      </c>
      <c r="BK158" s="518" t="e">
        <f t="shared" ref="BK158:BK186" ca="1" si="648">1+AM158</f>
        <v>#VALUE!</v>
      </c>
      <c r="BL158" s="518" t="e">
        <f ca="1">PRODUCT($BK$156:BK158)-1</f>
        <v>#VALUE!</v>
      </c>
    </row>
    <row r="159" spans="3:64" s="68" customFormat="1" ht="15">
      <c r="C159" s="70">
        <f t="shared" ca="1" si="623"/>
        <v>40796</v>
      </c>
      <c r="D159" s="70">
        <f t="shared" ca="1" si="600"/>
        <v>40821</v>
      </c>
      <c r="E159" s="68" t="str">
        <f t="shared" ca="1" si="601"/>
        <v>FNMA3.0-TBA-Sep</v>
      </c>
      <c r="F159" s="68" t="str">
        <f t="shared" ca="1" si="602"/>
        <v>FNMA3.0-TBA-Oct</v>
      </c>
      <c r="G159" s="68" t="str">
        <f t="shared" si="603"/>
        <v>FNMA3.0-TBA-GEN</v>
      </c>
      <c r="I159" s="133">
        <f ca="1">[2]!YBWORKDAY(EDATE(Base_Date, AV159), -1, "USD")</f>
        <v>40786</v>
      </c>
      <c r="J159" s="217" t="str">
        <f t="shared" ca="1" si="624"/>
        <v>E</v>
      </c>
      <c r="K159" s="80" t="e">
        <f t="shared" ca="1" si="625"/>
        <v>#VALUE!</v>
      </c>
      <c r="L159" s="80" t="e">
        <f t="shared" ca="1" si="628"/>
        <v>#VALUE!</v>
      </c>
      <c r="M159" s="81" t="str">
        <f ca="1">[2]!YBHIST($I$136,$I159,"LMMOAS","sec")</f>
        <v>E</v>
      </c>
      <c r="N159" s="73" t="str">
        <f ca="1">[2]!YBHIST($I$136,$I158,M$25,"sec","")</f>
        <v>E</v>
      </c>
      <c r="O159" s="170" t="str">
        <f ca="1">[2]!YBHIST("1 Month LIBOR",I159,"Yield","bmk","")</f>
        <v>E</v>
      </c>
      <c r="P159" s="80" t="e">
        <f t="shared" ca="1" si="629"/>
        <v>#VALUE!</v>
      </c>
      <c r="Q159" s="82" t="str">
        <f ca="1">[2]!YBSCEN($I$136,$J158&amp;"d","Market",O$25,"Swap",$I158,"MarketWSkew","","Model",100,0,29,"Gradual","ParShift|N",0,"Annualized ROR",O158,100,"",,,,"Default",,,,"Default",,)</f>
        <v>E</v>
      </c>
      <c r="R159" s="80" t="e">
        <f t="shared" ca="1" si="630"/>
        <v>#VALUE!</v>
      </c>
      <c r="S159" s="83" t="e">
        <f t="shared" ca="1" si="631"/>
        <v>#VALUE!</v>
      </c>
      <c r="T159" s="80" t="e">
        <f ca="1">SUM(R$156:R159)</f>
        <v>#VALUE!</v>
      </c>
      <c r="U159" s="83" t="e">
        <f t="shared" ca="1" si="645"/>
        <v>#VALUE!</v>
      </c>
      <c r="V159" s="84">
        <f ca="1">VLOOKUP($I159, 'Barcap OAD'!$A:$S, $F$136, FALSE)</f>
        <v>-5.0999999999999996</v>
      </c>
      <c r="W159" s="172" t="e">
        <f t="shared" ca="1" si="632"/>
        <v>#VALUE!</v>
      </c>
      <c r="X159" s="185" t="str">
        <f ca="1">[2]!YBHIST($E159,$I159,X$25,"sec","")</f>
        <v>E</v>
      </c>
      <c r="Y159" s="80" t="e">
        <f t="shared" ca="1" si="633"/>
        <v>#VALUE!</v>
      </c>
      <c r="Z159" s="82" t="e">
        <f t="shared" ca="1" si="634"/>
        <v>#VALUE!</v>
      </c>
      <c r="AA159" s="82" t="str">
        <f ca="1">[2]!YBHIST($F159,$I159,X$25,"sec","")</f>
        <v>E</v>
      </c>
      <c r="AB159" s="82" t="e">
        <f t="shared" ca="1" si="635"/>
        <v>#VALUE!</v>
      </c>
      <c r="AC159" s="187" t="e">
        <f t="shared" ca="1" si="636"/>
        <v>#VALUE!</v>
      </c>
      <c r="AD159" s="189">
        <f ca="1">VLOOKUP($I159, 'Barcap OAD'!$A:$S, $F$26, FALSE)</f>
        <v>8.2390000000000008</v>
      </c>
      <c r="AE159" s="172" t="e">
        <f t="shared" ca="1" si="605"/>
        <v>#VALUE!</v>
      </c>
      <c r="AF159" s="86" t="e">
        <f t="shared" ca="1" si="606"/>
        <v>#VALUE!</v>
      </c>
      <c r="AG159" s="80" t="e">
        <f t="shared" ca="1" si="637"/>
        <v>#VALUE!</v>
      </c>
      <c r="AH159" s="83" t="e">
        <f t="shared" ca="1" si="638"/>
        <v>#VALUE!</v>
      </c>
      <c r="AI159" s="80" t="e">
        <f t="shared" ca="1" si="639"/>
        <v>#VALUE!</v>
      </c>
      <c r="AJ159" s="83" t="e">
        <f t="shared" ca="1" si="640"/>
        <v>#VALUE!</v>
      </c>
      <c r="AK159" s="187" t="e">
        <f t="shared" ca="1" si="626"/>
        <v>#VALUE!</v>
      </c>
      <c r="AL159" s="192" t="e">
        <f t="shared" ca="1" si="641"/>
        <v>#VALUE!</v>
      </c>
      <c r="AM159" s="83" t="e">
        <f t="shared" ca="1" si="642"/>
        <v>#VALUE!</v>
      </c>
      <c r="AN159" s="80" t="e">
        <f ca="1">SUM(AL$156:AL159)</f>
        <v>#VALUE!</v>
      </c>
      <c r="AO159" s="109" t="e">
        <f t="shared" ca="1" si="646"/>
        <v>#VALUE!</v>
      </c>
      <c r="AP159" s="194" t="e">
        <f t="shared" ca="1" si="643"/>
        <v>#VALUE!</v>
      </c>
      <c r="AQ159" s="200" t="e">
        <f t="shared" ca="1" si="644"/>
        <v>#VALUE!</v>
      </c>
      <c r="AR159" s="204"/>
      <c r="AS159" s="221"/>
      <c r="AV159" s="67">
        <f t="shared" si="627"/>
        <v>-43</v>
      </c>
      <c r="AX159" s="207" t="str">
        <f ca="1">[2]!YBHIST($I$136,$I159,J$25,"sec","")</f>
        <v>E</v>
      </c>
      <c r="AY159" s="205" t="str">
        <f ca="1">[2]!YBPRICE($I$136,AX159&amp;"d","Market","AccruedInterest","Swap",$I159,"LMMSkew","","Model",100,"")</f>
        <v>E</v>
      </c>
      <c r="BA159" s="211" t="str">
        <f ca="1">[2]!YBHIST($E159,$I159,X$25,"sec","")</f>
        <v>E</v>
      </c>
      <c r="BB159" s="67" t="str">
        <f ca="1">[2]!YBPRICE(E$41,BA159,"Market","AccruedInterest","Swap",$I159,"LMMSkew","","Model",100,"OASEDUR")</f>
        <v>E</v>
      </c>
      <c r="BD159" s="211" t="str">
        <f ca="1">[2]!YBHIST($F159,$I159,X$25,"sec","")</f>
        <v>E</v>
      </c>
      <c r="BE159" s="67" t="str">
        <f ca="1">[2]!YBPRICE(E$41,BD159,"Market","AccruedInterest","Swap",$I159,"LMMSkew","","Model",100,"OASEDUR")</f>
        <v>E</v>
      </c>
      <c r="BI159" s="518" t="e">
        <f t="shared" ca="1" si="647"/>
        <v>#VALUE!</v>
      </c>
      <c r="BJ159" s="518" t="e">
        <f ca="1">PRODUCT($BI$156:BI159)-1</f>
        <v>#VALUE!</v>
      </c>
      <c r="BK159" s="518" t="e">
        <f t="shared" ca="1" si="648"/>
        <v>#VALUE!</v>
      </c>
      <c r="BL159" s="518" t="e">
        <f ca="1">PRODUCT($BK$156:BK159)-1</f>
        <v>#VALUE!</v>
      </c>
    </row>
    <row r="160" spans="3:64" s="68" customFormat="1" ht="15">
      <c r="C160" s="70">
        <f t="shared" ca="1" si="623"/>
        <v>40826</v>
      </c>
      <c r="D160" s="70">
        <f t="shared" ca="1" si="600"/>
        <v>40851</v>
      </c>
      <c r="E160" s="68" t="str">
        <f t="shared" ca="1" si="601"/>
        <v>FNMA3.0-TBA-Oct</v>
      </c>
      <c r="F160" s="68" t="str">
        <f t="shared" ca="1" si="602"/>
        <v>FNMA3.0-TBA-Nov</v>
      </c>
      <c r="G160" s="68" t="str">
        <f t="shared" si="603"/>
        <v>FNMA3.0-TBA-GEN</v>
      </c>
      <c r="I160" s="133">
        <f ca="1">[2]!YBWORKDAY(EDATE(Base_Date, AV160), -1, "USD")</f>
        <v>40816</v>
      </c>
      <c r="J160" s="217" t="str">
        <f t="shared" ca="1" si="624"/>
        <v>E</v>
      </c>
      <c r="K160" s="80" t="e">
        <f t="shared" ca="1" si="625"/>
        <v>#VALUE!</v>
      </c>
      <c r="L160" s="80" t="e">
        <f t="shared" ca="1" si="628"/>
        <v>#VALUE!</v>
      </c>
      <c r="M160" s="81" t="str">
        <f ca="1">[2]!YBHIST($I$136,$I160,"LMMOAS","sec")</f>
        <v>E</v>
      </c>
      <c r="N160" s="73" t="str">
        <f ca="1">[2]!YBHIST($I$136,$I159,M$25,"sec","")</f>
        <v>E</v>
      </c>
      <c r="O160" s="170" t="str">
        <f ca="1">[2]!YBHIST("1 Month LIBOR",I160,"Yield","bmk","")</f>
        <v>E</v>
      </c>
      <c r="P160" s="80" t="e">
        <f t="shared" ca="1" si="629"/>
        <v>#VALUE!</v>
      </c>
      <c r="Q160" s="82" t="str">
        <f ca="1">[2]!YBSCEN($I$136,$J159&amp;"d","Market",O$25,"Swap",$I159,"MarketWSkew","","Model",100,0,29,"Gradual","ParShift|N",0,"Annualized ROR",O159,100,"",,,,"Default",,,,"Default",,)</f>
        <v>E</v>
      </c>
      <c r="R160" s="80" t="e">
        <f t="shared" ca="1" si="630"/>
        <v>#VALUE!</v>
      </c>
      <c r="S160" s="83" t="e">
        <f t="shared" ca="1" si="631"/>
        <v>#VALUE!</v>
      </c>
      <c r="T160" s="80" t="e">
        <f ca="1">SUM(R$156:R160)</f>
        <v>#VALUE!</v>
      </c>
      <c r="U160" s="83" t="e">
        <f t="shared" ca="1" si="645"/>
        <v>#VALUE!</v>
      </c>
      <c r="V160" s="84">
        <f ca="1">VLOOKUP($I160, 'Barcap OAD'!$A:$S, $F$136, FALSE)</f>
        <v>-10.1</v>
      </c>
      <c r="W160" s="172" t="e">
        <f t="shared" ca="1" si="632"/>
        <v>#VALUE!</v>
      </c>
      <c r="X160" s="185" t="str">
        <f ca="1">[2]!YBHIST($E160,$I160,X$25,"sec","")</f>
        <v>E</v>
      </c>
      <c r="Y160" s="80" t="e">
        <f t="shared" ca="1" si="633"/>
        <v>#VALUE!</v>
      </c>
      <c r="Z160" s="82" t="e">
        <f t="shared" ca="1" si="634"/>
        <v>#VALUE!</v>
      </c>
      <c r="AA160" s="82" t="str">
        <f ca="1">[2]!YBHIST($F160,$I160,X$25,"sec","")</f>
        <v>E</v>
      </c>
      <c r="AB160" s="82" t="e">
        <f t="shared" ca="1" si="635"/>
        <v>#VALUE!</v>
      </c>
      <c r="AC160" s="187" t="e">
        <f t="shared" ca="1" si="636"/>
        <v>#VALUE!</v>
      </c>
      <c r="AD160" s="189">
        <f ca="1">VLOOKUP($I160, 'Barcap OAD'!$A:$S, $F$26, FALSE)</f>
        <v>7.7809999999999997</v>
      </c>
      <c r="AE160" s="172" t="e">
        <f t="shared" ca="1" si="605"/>
        <v>#VALUE!</v>
      </c>
      <c r="AF160" s="86" t="e">
        <f t="shared" ca="1" si="606"/>
        <v>#VALUE!</v>
      </c>
      <c r="AG160" s="80" t="e">
        <f t="shared" ca="1" si="637"/>
        <v>#VALUE!</v>
      </c>
      <c r="AH160" s="83" t="e">
        <f t="shared" ca="1" si="638"/>
        <v>#VALUE!</v>
      </c>
      <c r="AI160" s="80" t="e">
        <f t="shared" ca="1" si="639"/>
        <v>#VALUE!</v>
      </c>
      <c r="AJ160" s="83" t="e">
        <f t="shared" ca="1" si="640"/>
        <v>#VALUE!</v>
      </c>
      <c r="AK160" s="187" t="e">
        <f t="shared" ca="1" si="626"/>
        <v>#VALUE!</v>
      </c>
      <c r="AL160" s="192" t="e">
        <f t="shared" ca="1" si="641"/>
        <v>#VALUE!</v>
      </c>
      <c r="AM160" s="83" t="e">
        <f t="shared" ca="1" si="642"/>
        <v>#VALUE!</v>
      </c>
      <c r="AN160" s="80" t="e">
        <f ca="1">SUM(AL$156:AL160)</f>
        <v>#VALUE!</v>
      </c>
      <c r="AO160" s="109" t="e">
        <f t="shared" ca="1" si="646"/>
        <v>#VALUE!</v>
      </c>
      <c r="AP160" s="194" t="e">
        <f t="shared" ca="1" si="643"/>
        <v>#VALUE!</v>
      </c>
      <c r="AQ160" s="200" t="e">
        <f t="shared" ca="1" si="644"/>
        <v>#VALUE!</v>
      </c>
      <c r="AR160" s="204"/>
      <c r="AS160" s="221"/>
      <c r="AV160" s="67">
        <f t="shared" si="627"/>
        <v>-42</v>
      </c>
      <c r="AX160" s="207" t="str">
        <f ca="1">[2]!YBHIST($I$136,$I160,J$25,"sec","")</f>
        <v>E</v>
      </c>
      <c r="AY160" s="205" t="str">
        <f ca="1">[2]!YBPRICE($I$136,AX160&amp;"d","Market","AccruedInterest","Swap",$I160,"LMMSkew","","Model",100,"")</f>
        <v>E</v>
      </c>
      <c r="BA160" s="211" t="str">
        <f ca="1">[2]!YBHIST($E160,$I160,X$25,"sec","")</f>
        <v>E</v>
      </c>
      <c r="BB160" s="67" t="str">
        <f ca="1">[2]!YBPRICE(E$41,BA160,"Market","AccruedInterest","Swap",$I160,"LMMSkew","","Model",100,"OASEDUR")</f>
        <v>E</v>
      </c>
      <c r="BD160" s="211" t="str">
        <f ca="1">[2]!YBHIST($F160,$I160,X$25,"sec","")</f>
        <v>E</v>
      </c>
      <c r="BE160" s="67" t="str">
        <f ca="1">[2]!YBPRICE(E$41,BD160,"Market","AccruedInterest","Swap",$I160,"LMMSkew","","Model",100,"OASEDUR")</f>
        <v>E</v>
      </c>
      <c r="BI160" s="518" t="e">
        <f t="shared" ca="1" si="647"/>
        <v>#VALUE!</v>
      </c>
      <c r="BJ160" s="518" t="e">
        <f ca="1">PRODUCT($BI$156:BI160)-1</f>
        <v>#VALUE!</v>
      </c>
      <c r="BK160" s="518" t="e">
        <f t="shared" ca="1" si="648"/>
        <v>#VALUE!</v>
      </c>
      <c r="BL160" s="518" t="e">
        <f ca="1">PRODUCT($BK$156:BK160)-1</f>
        <v>#VALUE!</v>
      </c>
    </row>
    <row r="161" spans="1:64" s="68" customFormat="1" ht="15">
      <c r="C161" s="70">
        <f t="shared" ca="1" si="623"/>
        <v>40857</v>
      </c>
      <c r="D161" s="70">
        <f t="shared" ca="1" si="600"/>
        <v>40882</v>
      </c>
      <c r="E161" s="68" t="str">
        <f t="shared" ca="1" si="601"/>
        <v>FNMA3.0-TBA-Nov</v>
      </c>
      <c r="F161" s="68" t="str">
        <f t="shared" ca="1" si="602"/>
        <v>FNMA3.0-TBA-Dec</v>
      </c>
      <c r="G161" s="68" t="str">
        <f t="shared" si="603"/>
        <v>FNMA3.0-TBA-GEN</v>
      </c>
      <c r="I161" s="133">
        <f ca="1">[2]!YBWORKDAY(EDATE(Base_Date, AV161), -1, "USD")</f>
        <v>40847</v>
      </c>
      <c r="J161" s="217" t="str">
        <f t="shared" ca="1" si="624"/>
        <v>E</v>
      </c>
      <c r="K161" s="80" t="e">
        <f t="shared" ca="1" si="625"/>
        <v>#VALUE!</v>
      </c>
      <c r="L161" s="80" t="e">
        <f t="shared" ca="1" si="628"/>
        <v>#VALUE!</v>
      </c>
      <c r="M161" s="81" t="str">
        <f ca="1">[2]!YBHIST($I$136,$I161,"LMMOAS","sec")</f>
        <v>E</v>
      </c>
      <c r="N161" s="73" t="str">
        <f ca="1">[2]!YBHIST($I$136,$I160,M$25,"sec","")</f>
        <v>E</v>
      </c>
      <c r="O161" s="170" t="str">
        <f ca="1">[2]!YBHIST("1 Month LIBOR",I161,"Yield","bmk","")</f>
        <v>E</v>
      </c>
      <c r="P161" s="80" t="e">
        <f t="shared" ca="1" si="629"/>
        <v>#VALUE!</v>
      </c>
      <c r="Q161" s="82" t="str">
        <f ca="1">[2]!YBSCEN($I$136,$J160&amp;"d","Market",O$25,"Swap",$I160,"MarketWSkew","","Model",100,0,29,"Gradual","ParShift|N",0,"Annualized ROR",O160,100,"",,,,"Default",,,,"Default",,)</f>
        <v>E</v>
      </c>
      <c r="R161" s="80" t="e">
        <f t="shared" ca="1" si="630"/>
        <v>#VALUE!</v>
      </c>
      <c r="S161" s="83" t="e">
        <f t="shared" ca="1" si="631"/>
        <v>#VALUE!</v>
      </c>
      <c r="T161" s="80" t="e">
        <f ca="1">SUM(R$156:R161)</f>
        <v>#VALUE!</v>
      </c>
      <c r="U161" s="83" t="e">
        <f t="shared" ca="1" si="645"/>
        <v>#VALUE!</v>
      </c>
      <c r="V161" s="84">
        <f ca="1">VLOOKUP($I161, 'Barcap OAD'!$A:$S, $F$136, FALSE)</f>
        <v>-9.1</v>
      </c>
      <c r="W161" s="172" t="e">
        <f t="shared" ca="1" si="632"/>
        <v>#VALUE!</v>
      </c>
      <c r="X161" s="185" t="str">
        <f ca="1">[2]!YBHIST($E161,$I161,X$25,"sec","")</f>
        <v>E</v>
      </c>
      <c r="Y161" s="80" t="e">
        <f t="shared" ca="1" si="633"/>
        <v>#VALUE!</v>
      </c>
      <c r="Z161" s="82" t="e">
        <f t="shared" ca="1" si="634"/>
        <v>#VALUE!</v>
      </c>
      <c r="AA161" s="82" t="str">
        <f ca="1">[2]!YBHIST($F161,$I161,X$25,"sec","")</f>
        <v>E</v>
      </c>
      <c r="AB161" s="82" t="e">
        <f t="shared" ca="1" si="635"/>
        <v>#VALUE!</v>
      </c>
      <c r="AC161" s="187" t="e">
        <f t="shared" ca="1" si="636"/>
        <v>#VALUE!</v>
      </c>
      <c r="AD161" s="189">
        <f ca="1">VLOOKUP($I161, 'Barcap OAD'!$A:$S, $F$26, FALSE)</f>
        <v>7.9560000000000004</v>
      </c>
      <c r="AE161" s="172" t="e">
        <f t="shared" ca="1" si="605"/>
        <v>#VALUE!</v>
      </c>
      <c r="AF161" s="86" t="e">
        <f t="shared" ca="1" si="606"/>
        <v>#VALUE!</v>
      </c>
      <c r="AG161" s="80" t="e">
        <f t="shared" ca="1" si="637"/>
        <v>#VALUE!</v>
      </c>
      <c r="AH161" s="83" t="e">
        <f t="shared" ca="1" si="638"/>
        <v>#VALUE!</v>
      </c>
      <c r="AI161" s="80" t="e">
        <f t="shared" ca="1" si="639"/>
        <v>#VALUE!</v>
      </c>
      <c r="AJ161" s="83" t="e">
        <f t="shared" ca="1" si="640"/>
        <v>#VALUE!</v>
      </c>
      <c r="AK161" s="187" t="e">
        <f t="shared" ca="1" si="626"/>
        <v>#VALUE!</v>
      </c>
      <c r="AL161" s="192" t="e">
        <f t="shared" ca="1" si="641"/>
        <v>#VALUE!</v>
      </c>
      <c r="AM161" s="83" t="e">
        <f t="shared" ca="1" si="642"/>
        <v>#VALUE!</v>
      </c>
      <c r="AN161" s="80" t="e">
        <f ca="1">SUM(AL$156:AL161)</f>
        <v>#VALUE!</v>
      </c>
      <c r="AO161" s="109" t="e">
        <f t="shared" ca="1" si="646"/>
        <v>#VALUE!</v>
      </c>
      <c r="AP161" s="194" t="e">
        <f t="shared" ca="1" si="643"/>
        <v>#VALUE!</v>
      </c>
      <c r="AQ161" s="200" t="e">
        <f t="shared" ca="1" si="644"/>
        <v>#VALUE!</v>
      </c>
      <c r="AR161" s="204"/>
      <c r="AS161" s="221"/>
      <c r="AV161" s="67">
        <f t="shared" si="627"/>
        <v>-41</v>
      </c>
      <c r="AX161" s="207" t="str">
        <f ca="1">[2]!YBHIST($I$136,$I161,J$25,"sec","")</f>
        <v>E</v>
      </c>
      <c r="AY161" s="205" t="str">
        <f ca="1">[2]!YBPRICE($I$136,AX161&amp;"d","Market","AccruedInterest","Swap",$I161,"LMMSkew","","Model",100,"")</f>
        <v>E</v>
      </c>
      <c r="BA161" s="211" t="str">
        <f ca="1">[2]!YBHIST($E161,$I161,X$25,"sec","")</f>
        <v>E</v>
      </c>
      <c r="BB161" s="67" t="str">
        <f ca="1">[2]!YBPRICE(E$41,BA161,"Market","AccruedInterest","Swap",$I161,"LMMSkew","","Model",100,"OASEDUR")</f>
        <v>E</v>
      </c>
      <c r="BD161" s="211" t="str">
        <f ca="1">[2]!YBHIST($F161,$I161,X$25,"sec","")</f>
        <v>E</v>
      </c>
      <c r="BE161" s="67" t="str">
        <f ca="1">[2]!YBPRICE(E$41,BD161,"Market","AccruedInterest","Swap",$I161,"LMMSkew","","Model",100,"OASEDUR")</f>
        <v>E</v>
      </c>
      <c r="BI161" s="518" t="e">
        <f t="shared" ca="1" si="647"/>
        <v>#VALUE!</v>
      </c>
      <c r="BJ161" s="518" t="e">
        <f ca="1">PRODUCT($BI$156:BI161)-1</f>
        <v>#VALUE!</v>
      </c>
      <c r="BK161" s="518" t="e">
        <f t="shared" ca="1" si="648"/>
        <v>#VALUE!</v>
      </c>
      <c r="BL161" s="518" t="e">
        <f ca="1">PRODUCT($BK$156:BK161)-1</f>
        <v>#VALUE!</v>
      </c>
    </row>
    <row r="162" spans="1:64" s="68" customFormat="1" ht="15">
      <c r="C162" s="70">
        <f t="shared" ca="1" si="623"/>
        <v>40887</v>
      </c>
      <c r="D162" s="70">
        <f t="shared" ca="1" si="600"/>
        <v>40912</v>
      </c>
      <c r="E162" s="68" t="str">
        <f t="shared" ca="1" si="601"/>
        <v>FNMA3.0-TBA-Dec</v>
      </c>
      <c r="F162" s="68" t="str">
        <f t="shared" ca="1" si="602"/>
        <v>FNMA3.0-TBA-Jan</v>
      </c>
      <c r="G162" s="68" t="str">
        <f t="shared" si="603"/>
        <v>FNMA3.0-TBA-GEN</v>
      </c>
      <c r="I162" s="133">
        <f ca="1">[2]!YBWORKDAY(EDATE(Base_Date, AV162), -1, "USD")</f>
        <v>40877</v>
      </c>
      <c r="J162" s="217" t="str">
        <f t="shared" ca="1" si="624"/>
        <v>E</v>
      </c>
      <c r="K162" s="80" t="e">
        <f t="shared" ca="1" si="625"/>
        <v>#VALUE!</v>
      </c>
      <c r="L162" s="80" t="e">
        <f t="shared" ca="1" si="628"/>
        <v>#VALUE!</v>
      </c>
      <c r="M162" s="81" t="str">
        <f ca="1">[2]!YBHIST($I$136,$I162,"LMMOAS","sec")</f>
        <v>E</v>
      </c>
      <c r="N162" s="73" t="str">
        <f ca="1">[2]!YBHIST($I$136,$I161,M$25,"sec","")</f>
        <v>E</v>
      </c>
      <c r="O162" s="170" t="str">
        <f ca="1">[2]!YBHIST("1 Month LIBOR",I162,"Yield","bmk","")</f>
        <v>E</v>
      </c>
      <c r="P162" s="80" t="e">
        <f t="shared" ca="1" si="629"/>
        <v>#VALUE!</v>
      </c>
      <c r="Q162" s="82" t="str">
        <f ca="1">[2]!YBSCEN($I$136,$J161&amp;"d","Market",O$25,"Swap",$I161,"MarketWSkew","","Model",100,0,29,"Gradual","ParShift|N",0,"Annualized ROR",O161,100,"",,,,"Default",,,,"Default",,)</f>
        <v>E</v>
      </c>
      <c r="R162" s="80" t="e">
        <f t="shared" ca="1" si="630"/>
        <v>#VALUE!</v>
      </c>
      <c r="S162" s="83" t="e">
        <f t="shared" ca="1" si="631"/>
        <v>#VALUE!</v>
      </c>
      <c r="T162" s="80" t="e">
        <f ca="1">SUM(R$156:R162)</f>
        <v>#VALUE!</v>
      </c>
      <c r="U162" s="83" t="e">
        <f t="shared" ca="1" si="645"/>
        <v>#VALUE!</v>
      </c>
      <c r="V162" s="84">
        <f ca="1">VLOOKUP($I162, 'Barcap OAD'!$A:$S, $F$136, FALSE)</f>
        <v>-9.6</v>
      </c>
      <c r="W162" s="172" t="e">
        <f t="shared" ca="1" si="632"/>
        <v>#VALUE!</v>
      </c>
      <c r="X162" s="185" t="str">
        <f ca="1">[2]!YBHIST($E162,$I162,X$25,"sec","")</f>
        <v>E</v>
      </c>
      <c r="Y162" s="80" t="e">
        <f t="shared" ca="1" si="633"/>
        <v>#VALUE!</v>
      </c>
      <c r="Z162" s="82" t="e">
        <f t="shared" ca="1" si="634"/>
        <v>#VALUE!</v>
      </c>
      <c r="AA162" s="82" t="str">
        <f ca="1">[2]!YBHIST($F162,$I162,X$25,"sec","")</f>
        <v>E</v>
      </c>
      <c r="AB162" s="82" t="e">
        <f t="shared" ca="1" si="635"/>
        <v>#VALUE!</v>
      </c>
      <c r="AC162" s="187" t="e">
        <f t="shared" ca="1" si="636"/>
        <v>#VALUE!</v>
      </c>
      <c r="AD162" s="189">
        <f ca="1">VLOOKUP($I162, 'Barcap OAD'!$A:$S, $F$26, FALSE)</f>
        <v>7.6639999999999997</v>
      </c>
      <c r="AE162" s="172" t="e">
        <f t="shared" ca="1" si="605"/>
        <v>#VALUE!</v>
      </c>
      <c r="AF162" s="86" t="e">
        <f t="shared" ca="1" si="606"/>
        <v>#VALUE!</v>
      </c>
      <c r="AG162" s="80" t="e">
        <f t="shared" ca="1" si="637"/>
        <v>#VALUE!</v>
      </c>
      <c r="AH162" s="83" t="e">
        <f t="shared" ca="1" si="638"/>
        <v>#VALUE!</v>
      </c>
      <c r="AI162" s="80" t="e">
        <f t="shared" ca="1" si="639"/>
        <v>#VALUE!</v>
      </c>
      <c r="AJ162" s="83" t="e">
        <f t="shared" ca="1" si="640"/>
        <v>#VALUE!</v>
      </c>
      <c r="AK162" s="187" t="e">
        <f t="shared" ca="1" si="626"/>
        <v>#VALUE!</v>
      </c>
      <c r="AL162" s="192" t="e">
        <f t="shared" ca="1" si="641"/>
        <v>#VALUE!</v>
      </c>
      <c r="AM162" s="83" t="e">
        <f t="shared" ca="1" si="642"/>
        <v>#VALUE!</v>
      </c>
      <c r="AN162" s="80" t="e">
        <f ca="1">SUM(AL$156:AL162)</f>
        <v>#VALUE!</v>
      </c>
      <c r="AO162" s="109" t="e">
        <f t="shared" ca="1" si="646"/>
        <v>#VALUE!</v>
      </c>
      <c r="AP162" s="194" t="e">
        <f t="shared" ca="1" si="643"/>
        <v>#VALUE!</v>
      </c>
      <c r="AQ162" s="200" t="e">
        <f t="shared" ca="1" si="644"/>
        <v>#VALUE!</v>
      </c>
      <c r="AR162" s="204"/>
      <c r="AS162" s="221"/>
      <c r="AV162" s="67">
        <f t="shared" si="627"/>
        <v>-40</v>
      </c>
      <c r="AX162" s="207" t="str">
        <f ca="1">[2]!YBHIST($I$136,$I162,J$25,"sec","")</f>
        <v>E</v>
      </c>
      <c r="AY162" s="205" t="str">
        <f ca="1">[2]!YBPRICE($I$136,AX162&amp;"d","Market","AccruedInterest","Swap",$I162,"LMMSkew","","Model",100,"")</f>
        <v>E</v>
      </c>
      <c r="BA162" s="211" t="str">
        <f ca="1">[2]!YBHIST($E162,$I162,X$25,"sec","")</f>
        <v>E</v>
      </c>
      <c r="BB162" s="67" t="str">
        <f ca="1">[2]!YBPRICE(E$41,BA162,"Market","AccruedInterest","Swap",$I162,"LMMSkew","","Model",100,"OASEDUR")</f>
        <v>E</v>
      </c>
      <c r="BD162" s="211" t="str">
        <f ca="1">[2]!YBHIST($F162,$I162,X$25,"sec","")</f>
        <v>E</v>
      </c>
      <c r="BE162" s="67" t="str">
        <f ca="1">[2]!YBPRICE(E$41,BD162,"Market","AccruedInterest","Swap",$I162,"LMMSkew","","Model",100,"OASEDUR")</f>
        <v>E</v>
      </c>
      <c r="BI162" s="518" t="e">
        <f t="shared" ca="1" si="647"/>
        <v>#VALUE!</v>
      </c>
      <c r="BJ162" s="518" t="e">
        <f ca="1">PRODUCT($BI$156:BI162)-1</f>
        <v>#VALUE!</v>
      </c>
      <c r="BK162" s="518" t="e">
        <f t="shared" ca="1" si="648"/>
        <v>#VALUE!</v>
      </c>
      <c r="BL162" s="518" t="e">
        <f ca="1">PRODUCT($BK$156:BK162)-1</f>
        <v>#VALUE!</v>
      </c>
    </row>
    <row r="163" spans="1:64" s="68" customFormat="1" ht="15">
      <c r="C163" s="70">
        <f t="shared" ca="1" si="623"/>
        <v>40917</v>
      </c>
      <c r="D163" s="70">
        <f t="shared" ca="1" si="600"/>
        <v>40942</v>
      </c>
      <c r="E163" s="68" t="str">
        <f t="shared" ca="1" si="601"/>
        <v>FNMA3.0-TBA-Jan</v>
      </c>
      <c r="F163" s="68" t="str">
        <f t="shared" ca="1" si="602"/>
        <v>FNMA3.0-TBA-Feb</v>
      </c>
      <c r="G163" s="68" t="str">
        <f t="shared" si="603"/>
        <v>FNMA3.0-TBA-GEN</v>
      </c>
      <c r="I163" s="133">
        <f ca="1">[2]!YBWORKDAY(EDATE(Base_Date, AV163), -1, "USD")</f>
        <v>40907</v>
      </c>
      <c r="J163" s="217" t="str">
        <f t="shared" ca="1" si="624"/>
        <v>E</v>
      </c>
      <c r="K163" s="80" t="e">
        <f t="shared" ca="1" si="625"/>
        <v>#VALUE!</v>
      </c>
      <c r="L163" s="80" t="e">
        <f t="shared" ca="1" si="628"/>
        <v>#VALUE!</v>
      </c>
      <c r="M163" s="81" t="str">
        <f ca="1">[2]!YBHIST($I$136,$I163,"LMMOAS","sec")</f>
        <v>E</v>
      </c>
      <c r="N163" s="73" t="str">
        <f ca="1">[2]!YBHIST($I$136,$I162,M$25,"sec","")</f>
        <v>E</v>
      </c>
      <c r="O163" s="170" t="str">
        <f ca="1">[2]!YBHIST("1 Month LIBOR",I163,"Yield","bmk","")</f>
        <v>E</v>
      </c>
      <c r="P163" s="80" t="e">
        <f t="shared" ca="1" si="629"/>
        <v>#VALUE!</v>
      </c>
      <c r="Q163" s="82" t="str">
        <f ca="1">[2]!YBSCEN($I$136,$J162&amp;"d","Market",O$25,"Swap",$I162,"MarketWSkew","","Model",100,0,29,"Gradual","ParShift|N",0,"Annualized ROR",O162,100,"",,,,"Default",,,,"Default",,)</f>
        <v>E</v>
      </c>
      <c r="R163" s="80" t="e">
        <f t="shared" ca="1" si="630"/>
        <v>#VALUE!</v>
      </c>
      <c r="S163" s="83" t="e">
        <f t="shared" ca="1" si="631"/>
        <v>#VALUE!</v>
      </c>
      <c r="T163" s="80" t="e">
        <f ca="1">SUM(R$156:R163)</f>
        <v>#VALUE!</v>
      </c>
      <c r="U163" s="83" t="e">
        <f t="shared" ca="1" si="645"/>
        <v>#VALUE!</v>
      </c>
      <c r="V163" s="84">
        <f ca="1">VLOOKUP($I163, 'Barcap OAD'!$A:$S, $F$136, FALSE)</f>
        <v>-12.1</v>
      </c>
      <c r="W163" s="172" t="e">
        <f t="shared" ca="1" si="632"/>
        <v>#VALUE!</v>
      </c>
      <c r="X163" s="185" t="str">
        <f ca="1">[2]!YBHIST($E163,$I163,X$25,"sec","")</f>
        <v>E</v>
      </c>
      <c r="Y163" s="80" t="e">
        <f t="shared" ca="1" si="633"/>
        <v>#VALUE!</v>
      </c>
      <c r="Z163" s="82" t="e">
        <f t="shared" ca="1" si="634"/>
        <v>#VALUE!</v>
      </c>
      <c r="AA163" s="82" t="str">
        <f ca="1">[2]!YBHIST($F163,$I163,X$25,"sec","")</f>
        <v>E</v>
      </c>
      <c r="AB163" s="82" t="e">
        <f t="shared" ca="1" si="635"/>
        <v>#VALUE!</v>
      </c>
      <c r="AC163" s="187" t="e">
        <f t="shared" ca="1" si="636"/>
        <v>#VALUE!</v>
      </c>
      <c r="AD163" s="189">
        <f ca="1">VLOOKUP($I163, 'Barcap OAD'!$A:$S, $F$26, FALSE)</f>
        <v>7.5659999999999998</v>
      </c>
      <c r="AE163" s="172" t="e">
        <f t="shared" ca="1" si="605"/>
        <v>#VALUE!</v>
      </c>
      <c r="AF163" s="86" t="e">
        <f t="shared" ca="1" si="606"/>
        <v>#VALUE!</v>
      </c>
      <c r="AG163" s="80" t="e">
        <f t="shared" ca="1" si="637"/>
        <v>#VALUE!</v>
      </c>
      <c r="AH163" s="83" t="e">
        <f t="shared" ca="1" si="638"/>
        <v>#VALUE!</v>
      </c>
      <c r="AI163" s="80" t="e">
        <f t="shared" ca="1" si="639"/>
        <v>#VALUE!</v>
      </c>
      <c r="AJ163" s="83" t="e">
        <f t="shared" ca="1" si="640"/>
        <v>#VALUE!</v>
      </c>
      <c r="AK163" s="187" t="e">
        <f t="shared" ca="1" si="626"/>
        <v>#VALUE!</v>
      </c>
      <c r="AL163" s="192" t="e">
        <f t="shared" ca="1" si="641"/>
        <v>#VALUE!</v>
      </c>
      <c r="AM163" s="83" t="e">
        <f t="shared" ca="1" si="642"/>
        <v>#VALUE!</v>
      </c>
      <c r="AN163" s="80" t="e">
        <f ca="1">SUM(AL$156:AL163)</f>
        <v>#VALUE!</v>
      </c>
      <c r="AO163" s="109" t="e">
        <f t="shared" ca="1" si="646"/>
        <v>#VALUE!</v>
      </c>
      <c r="AP163" s="194" t="e">
        <f t="shared" ca="1" si="643"/>
        <v>#VALUE!</v>
      </c>
      <c r="AQ163" s="200" t="e">
        <f t="shared" ca="1" si="644"/>
        <v>#VALUE!</v>
      </c>
      <c r="AR163" s="204"/>
      <c r="AS163" s="221"/>
      <c r="AV163" s="67">
        <f t="shared" si="627"/>
        <v>-39</v>
      </c>
      <c r="AX163" s="207" t="str">
        <f ca="1">[2]!YBHIST($I$136,$I163,J$25,"sec","")</f>
        <v>E</v>
      </c>
      <c r="AY163" s="205" t="str">
        <f ca="1">[2]!YBPRICE($I$136,AX163&amp;"d","Market","AccruedInterest","Swap",$I163,"LMMSkew","","Model",100,"")</f>
        <v>E</v>
      </c>
      <c r="BA163" s="211" t="str">
        <f ca="1">[2]!YBHIST($E163,$I163,X$25,"sec","")</f>
        <v>E</v>
      </c>
      <c r="BB163" s="67" t="str">
        <f ca="1">[2]!YBPRICE(E$41,BA163,"Market","AccruedInterest","Swap",$I163,"LMMSkew","","Model",100,"OASEDUR")</f>
        <v>E</v>
      </c>
      <c r="BD163" s="211" t="str">
        <f ca="1">[2]!YBHIST($F163,$I163,X$25,"sec","")</f>
        <v>E</v>
      </c>
      <c r="BE163" s="67" t="str">
        <f ca="1">[2]!YBPRICE(E$41,BD163,"Market","AccruedInterest","Swap",$I163,"LMMSkew","","Model",100,"OASEDUR")</f>
        <v>E</v>
      </c>
      <c r="BI163" s="518" t="e">
        <f t="shared" ca="1" si="647"/>
        <v>#VALUE!</v>
      </c>
      <c r="BJ163" s="518" t="e">
        <f ca="1">PRODUCT($BI$156:BI163)-1</f>
        <v>#VALUE!</v>
      </c>
      <c r="BK163" s="518" t="e">
        <f t="shared" ca="1" si="648"/>
        <v>#VALUE!</v>
      </c>
      <c r="BL163" s="518" t="e">
        <f ca="1">PRODUCT($BK$156:BK163)-1</f>
        <v>#VALUE!</v>
      </c>
    </row>
    <row r="164" spans="1:64" s="68" customFormat="1" ht="15">
      <c r="C164" s="70">
        <f t="shared" ca="1" si="623"/>
        <v>40949</v>
      </c>
      <c r="D164" s="70">
        <f t="shared" ca="1" si="600"/>
        <v>40974</v>
      </c>
      <c r="E164" s="68" t="str">
        <f t="shared" ca="1" si="601"/>
        <v>FNMA3.0-TBA-Feb</v>
      </c>
      <c r="F164" s="68" t="str">
        <f t="shared" ca="1" si="602"/>
        <v>FNMA3.0-TBA-Mar</v>
      </c>
      <c r="G164" s="68" t="str">
        <f t="shared" si="603"/>
        <v>FNMA3.0-TBA-GEN</v>
      </c>
      <c r="I164" s="133">
        <f ca="1">[2]!YBWORKDAY(EDATE(Base_Date, AV164), -1, "USD")</f>
        <v>40939</v>
      </c>
      <c r="J164" s="217" t="str">
        <f t="shared" ca="1" si="624"/>
        <v>E</v>
      </c>
      <c r="K164" s="80" t="e">
        <f t="shared" ca="1" si="625"/>
        <v>#VALUE!</v>
      </c>
      <c r="L164" s="80" t="e">
        <f t="shared" ca="1" si="628"/>
        <v>#VALUE!</v>
      </c>
      <c r="M164" s="81" t="str">
        <f ca="1">[2]!YBHIST($I$136,$I164,"LMMOAS","sec")</f>
        <v>E</v>
      </c>
      <c r="N164" s="73" t="str">
        <f ca="1">[2]!YBHIST($I$136,$I163,M$25,"sec","")</f>
        <v>E</v>
      </c>
      <c r="O164" s="170" t="str">
        <f ca="1">[2]!YBHIST("1 Month LIBOR",I164,"Yield","bmk","")</f>
        <v>E</v>
      </c>
      <c r="P164" s="80" t="e">
        <f t="shared" ca="1" si="629"/>
        <v>#VALUE!</v>
      </c>
      <c r="Q164" s="82" t="str">
        <f ca="1">[2]!YBSCEN($I$136,$J163&amp;"d","Market",O$25,"Swap",$I163,"MarketWSkew","","Model",100,0,29,"Gradual","ParShift|N",0,"Annualized ROR",O163,100,"",,,,"Default",,,,"Default",,)</f>
        <v>E</v>
      </c>
      <c r="R164" s="80" t="e">
        <f t="shared" ca="1" si="630"/>
        <v>#VALUE!</v>
      </c>
      <c r="S164" s="83" t="e">
        <f t="shared" ca="1" si="631"/>
        <v>#VALUE!</v>
      </c>
      <c r="T164" s="80" t="e">
        <f ca="1">SUM(R$156:R164)</f>
        <v>#VALUE!</v>
      </c>
      <c r="U164" s="83" t="e">
        <f t="shared" ca="1" si="645"/>
        <v>#VALUE!</v>
      </c>
      <c r="V164" s="84">
        <f ca="1">VLOOKUP($I164, 'Barcap OAD'!$A:$S, $F$136, FALSE)</f>
        <v>-14.9</v>
      </c>
      <c r="W164" s="172" t="e">
        <f t="shared" ca="1" si="632"/>
        <v>#VALUE!</v>
      </c>
      <c r="X164" s="185" t="str">
        <f ca="1">[2]!YBHIST($E164,$I164,X$25,"sec","")</f>
        <v>E</v>
      </c>
      <c r="Y164" s="80" t="e">
        <f t="shared" ca="1" si="633"/>
        <v>#VALUE!</v>
      </c>
      <c r="Z164" s="82" t="e">
        <f t="shared" ca="1" si="634"/>
        <v>#VALUE!</v>
      </c>
      <c r="AA164" s="82" t="str">
        <f ca="1">[2]!YBHIST($F164,$I164,X$25,"sec","")</f>
        <v>E</v>
      </c>
      <c r="AB164" s="82" t="e">
        <f t="shared" ca="1" si="635"/>
        <v>#VALUE!</v>
      </c>
      <c r="AC164" s="187" t="e">
        <f t="shared" ca="1" si="636"/>
        <v>#VALUE!</v>
      </c>
      <c r="AD164" s="189">
        <f ca="1">VLOOKUP($I164, 'Barcap OAD'!$A:$S, $F$26, FALSE)</f>
        <v>7.0720000000000001</v>
      </c>
      <c r="AE164" s="172" t="e">
        <f t="shared" ca="1" si="605"/>
        <v>#VALUE!</v>
      </c>
      <c r="AF164" s="86" t="e">
        <f t="shared" ca="1" si="606"/>
        <v>#VALUE!</v>
      </c>
      <c r="AG164" s="80" t="e">
        <f t="shared" ca="1" si="637"/>
        <v>#VALUE!</v>
      </c>
      <c r="AH164" s="83" t="e">
        <f t="shared" ca="1" si="638"/>
        <v>#VALUE!</v>
      </c>
      <c r="AI164" s="80" t="e">
        <f t="shared" ca="1" si="639"/>
        <v>#VALUE!</v>
      </c>
      <c r="AJ164" s="83" t="e">
        <f t="shared" ca="1" si="640"/>
        <v>#VALUE!</v>
      </c>
      <c r="AK164" s="187" t="e">
        <f t="shared" ca="1" si="626"/>
        <v>#VALUE!</v>
      </c>
      <c r="AL164" s="192" t="e">
        <f t="shared" ca="1" si="641"/>
        <v>#VALUE!</v>
      </c>
      <c r="AM164" s="83" t="e">
        <f t="shared" ca="1" si="642"/>
        <v>#VALUE!</v>
      </c>
      <c r="AN164" s="80" t="e">
        <f ca="1">SUM(AL$156:AL164)</f>
        <v>#VALUE!</v>
      </c>
      <c r="AO164" s="109" t="e">
        <f t="shared" ca="1" si="646"/>
        <v>#VALUE!</v>
      </c>
      <c r="AP164" s="194" t="e">
        <f t="shared" ca="1" si="643"/>
        <v>#VALUE!</v>
      </c>
      <c r="AQ164" s="200" t="e">
        <f t="shared" ca="1" si="644"/>
        <v>#VALUE!</v>
      </c>
      <c r="AR164" s="204"/>
      <c r="AS164" s="221"/>
      <c r="AV164" s="67">
        <f t="shared" si="627"/>
        <v>-38</v>
      </c>
      <c r="AX164" s="207" t="str">
        <f ca="1">[2]!YBHIST($I$136,$I164,J$25,"sec","")</f>
        <v>E</v>
      </c>
      <c r="AY164" s="205" t="str">
        <f ca="1">[2]!YBPRICE($I$136,AX164&amp;"d","Market","AccruedInterest","Swap",$I164,"LMMSkew","","Model",100,"")</f>
        <v>E</v>
      </c>
      <c r="BA164" s="211" t="str">
        <f ca="1">[2]!YBHIST($E164,$I164,X$25,"sec","")</f>
        <v>E</v>
      </c>
      <c r="BB164" s="67" t="str">
        <f ca="1">[2]!YBPRICE(E$41,BA164,"Market","AccruedInterest","Swap",$I164,"LMMSkew","","Model",100,"OASEDUR")</f>
        <v>E</v>
      </c>
      <c r="BD164" s="211" t="str">
        <f ca="1">[2]!YBHIST($F164,$I164,X$25,"sec","")</f>
        <v>E</v>
      </c>
      <c r="BE164" s="67" t="str">
        <f ca="1">[2]!YBPRICE(E$41,BD164,"Market","AccruedInterest","Swap",$I164,"LMMSkew","","Model",100,"OASEDUR")</f>
        <v>E</v>
      </c>
      <c r="BI164" s="518" t="e">
        <f t="shared" ca="1" si="647"/>
        <v>#VALUE!</v>
      </c>
      <c r="BJ164" s="518" t="e">
        <f ca="1">PRODUCT($BI$156:BI164)-1</f>
        <v>#VALUE!</v>
      </c>
      <c r="BK164" s="518" t="e">
        <f t="shared" ca="1" si="648"/>
        <v>#VALUE!</v>
      </c>
      <c r="BL164" s="518" t="e">
        <f ca="1">PRODUCT($BK$156:BK164)-1</f>
        <v>#VALUE!</v>
      </c>
    </row>
    <row r="165" spans="1:64" s="68" customFormat="1" ht="15">
      <c r="C165" s="70">
        <f t="shared" ca="1" si="623"/>
        <v>40978</v>
      </c>
      <c r="D165" s="70">
        <f t="shared" ca="1" si="600"/>
        <v>41003</v>
      </c>
      <c r="E165" s="68" t="str">
        <f t="shared" ca="1" si="601"/>
        <v>FNMA3.0-TBA-Mar</v>
      </c>
      <c r="F165" s="68" t="str">
        <f t="shared" ca="1" si="602"/>
        <v>FNMA3.0-TBA-Apr</v>
      </c>
      <c r="G165" s="68" t="str">
        <f t="shared" si="603"/>
        <v>FNMA3.0-TBA-GEN</v>
      </c>
      <c r="I165" s="133">
        <f ca="1">[2]!YBWORKDAY(EDATE(Base_Date, AV165), -1, "USD")</f>
        <v>40968</v>
      </c>
      <c r="J165" s="217" t="str">
        <f t="shared" ca="1" si="624"/>
        <v>E</v>
      </c>
      <c r="K165" s="80" t="e">
        <f t="shared" ca="1" si="625"/>
        <v>#VALUE!</v>
      </c>
      <c r="L165" s="80" t="e">
        <f t="shared" ca="1" si="628"/>
        <v>#VALUE!</v>
      </c>
      <c r="M165" s="81" t="str">
        <f ca="1">[2]!YBHIST($I$136,$I165,"LMMOAS","sec")</f>
        <v>E</v>
      </c>
      <c r="N165" s="73" t="str">
        <f ca="1">[2]!YBHIST($I$136,$I164,M$25,"sec","")</f>
        <v>E</v>
      </c>
      <c r="O165" s="170" t="str">
        <f ca="1">[2]!YBHIST("1 Month LIBOR",I165,"Yield","bmk","")</f>
        <v>E</v>
      </c>
      <c r="P165" s="80" t="e">
        <f t="shared" ca="1" si="629"/>
        <v>#VALUE!</v>
      </c>
      <c r="Q165" s="82" t="str">
        <f ca="1">[2]!YBSCEN($I$136,$J164&amp;"d","Market",O$25,"Swap",$I164,"MarketWSkew","","Model",100,0,29,"Gradual","ParShift|N",0,"Annualized ROR",O164,100,"",,,,"Default",,,,"Default",,)</f>
        <v>E</v>
      </c>
      <c r="R165" s="80" t="e">
        <f t="shared" ca="1" si="630"/>
        <v>#VALUE!</v>
      </c>
      <c r="S165" s="83" t="e">
        <f t="shared" ca="1" si="631"/>
        <v>#VALUE!</v>
      </c>
      <c r="T165" s="80" t="e">
        <f ca="1">SUM(R$156:R165)</f>
        <v>#VALUE!</v>
      </c>
      <c r="U165" s="83" t="e">
        <f t="shared" ca="1" si="645"/>
        <v>#VALUE!</v>
      </c>
      <c r="V165" s="84">
        <f ca="1">VLOOKUP($I165, 'Barcap OAD'!$A:$S, $F$136, FALSE)</f>
        <v>-13.2</v>
      </c>
      <c r="W165" s="172" t="e">
        <f t="shared" ca="1" si="632"/>
        <v>#VALUE!</v>
      </c>
      <c r="X165" s="185" t="str">
        <f ca="1">[2]!YBHIST($E165,$I165,X$25,"sec","")</f>
        <v>E</v>
      </c>
      <c r="Y165" s="80" t="e">
        <f t="shared" ca="1" si="633"/>
        <v>#VALUE!</v>
      </c>
      <c r="Z165" s="82" t="e">
        <f t="shared" ca="1" si="634"/>
        <v>#VALUE!</v>
      </c>
      <c r="AA165" s="82" t="str">
        <f ca="1">[2]!YBHIST($F165,$I165,X$25,"sec","")</f>
        <v>E</v>
      </c>
      <c r="AB165" s="82" t="e">
        <f t="shared" ca="1" si="635"/>
        <v>#VALUE!</v>
      </c>
      <c r="AC165" s="187" t="e">
        <f t="shared" ca="1" si="636"/>
        <v>#VALUE!</v>
      </c>
      <c r="AD165" s="189">
        <f ca="1">VLOOKUP($I165, 'Barcap OAD'!$A:$S, $F$26, FALSE)</f>
        <v>7.1929999999999996</v>
      </c>
      <c r="AE165" s="172" t="e">
        <f t="shared" ca="1" si="605"/>
        <v>#VALUE!</v>
      </c>
      <c r="AF165" s="86" t="e">
        <f t="shared" ca="1" si="606"/>
        <v>#VALUE!</v>
      </c>
      <c r="AG165" s="80" t="e">
        <f t="shared" ca="1" si="637"/>
        <v>#VALUE!</v>
      </c>
      <c r="AH165" s="83" t="e">
        <f t="shared" ca="1" si="638"/>
        <v>#VALUE!</v>
      </c>
      <c r="AI165" s="80" t="e">
        <f t="shared" ca="1" si="639"/>
        <v>#VALUE!</v>
      </c>
      <c r="AJ165" s="83" t="e">
        <f t="shared" ca="1" si="640"/>
        <v>#VALUE!</v>
      </c>
      <c r="AK165" s="187" t="e">
        <f t="shared" ca="1" si="626"/>
        <v>#VALUE!</v>
      </c>
      <c r="AL165" s="192" t="e">
        <f t="shared" ca="1" si="641"/>
        <v>#VALUE!</v>
      </c>
      <c r="AM165" s="83" t="e">
        <f t="shared" ca="1" si="642"/>
        <v>#VALUE!</v>
      </c>
      <c r="AN165" s="80" t="e">
        <f ca="1">SUM(AL$156:AL165)</f>
        <v>#VALUE!</v>
      </c>
      <c r="AO165" s="109" t="e">
        <f t="shared" ca="1" si="646"/>
        <v>#VALUE!</v>
      </c>
      <c r="AP165" s="194" t="e">
        <f t="shared" ca="1" si="643"/>
        <v>#VALUE!</v>
      </c>
      <c r="AQ165" s="200" t="e">
        <f t="shared" ca="1" si="644"/>
        <v>#VALUE!</v>
      </c>
      <c r="AR165" s="204"/>
      <c r="AS165" s="221"/>
      <c r="AV165" s="67">
        <f t="shared" si="627"/>
        <v>-37</v>
      </c>
      <c r="AX165" s="207" t="str">
        <f ca="1">[2]!YBHIST($I$136,$I165,J$25,"sec","")</f>
        <v>E</v>
      </c>
      <c r="AY165" s="205" t="str">
        <f ca="1">[2]!YBPRICE($I$136,AX165&amp;"d","Market","AccruedInterest","Swap",$I165,"LMMSkew","","Model",100,"")</f>
        <v>E</v>
      </c>
      <c r="BA165" s="211" t="str">
        <f ca="1">[2]!YBHIST($E165,$I165,X$25,"sec","")</f>
        <v>E</v>
      </c>
      <c r="BB165" s="67" t="str">
        <f ca="1">[2]!YBPRICE(E$41,BA165,"Market","AccruedInterest","Swap",$I165,"LMMSkew","","Model",100,"OASEDUR")</f>
        <v>E</v>
      </c>
      <c r="BD165" s="211" t="str">
        <f ca="1">[2]!YBHIST($F165,$I165,X$25,"sec","")</f>
        <v>E</v>
      </c>
      <c r="BE165" s="67" t="str">
        <f ca="1">[2]!YBPRICE(E$41,BD165,"Market","AccruedInterest","Swap",$I165,"LMMSkew","","Model",100,"OASEDUR")</f>
        <v>E</v>
      </c>
      <c r="BI165" s="518" t="e">
        <f t="shared" ca="1" si="647"/>
        <v>#VALUE!</v>
      </c>
      <c r="BJ165" s="518" t="e">
        <f ca="1">PRODUCT($BI$156:BI165)-1</f>
        <v>#VALUE!</v>
      </c>
      <c r="BK165" s="518" t="e">
        <f t="shared" ca="1" si="648"/>
        <v>#VALUE!</v>
      </c>
      <c r="BL165" s="518" t="e">
        <f ca="1">PRODUCT($BK$156:BK165)-1</f>
        <v>#VALUE!</v>
      </c>
    </row>
    <row r="166" spans="1:64" ht="15" customHeight="1">
      <c r="A166" s="67" t="s">
        <v>78</v>
      </c>
      <c r="B166" s="69">
        <v>2.5</v>
      </c>
      <c r="C166" s="70">
        <f t="shared" ca="1" si="623"/>
        <v>41008</v>
      </c>
      <c r="D166" s="70">
        <f ca="1">I166+35</f>
        <v>41033</v>
      </c>
      <c r="E166" s="70" t="str">
        <f t="shared" ca="1" si="601"/>
        <v>FNMA3.0-TBA-Apr</v>
      </c>
      <c r="F166" s="70" t="str">
        <f t="shared" ca="1" si="602"/>
        <v>FNMA3.0-TBA-May</v>
      </c>
      <c r="G166" s="70" t="str">
        <f>"FNMA"&amp;TEXT($J$23,"0.0")&amp;"-TBA-GEN"</f>
        <v>FNMA3.0-TBA-GEN</v>
      </c>
      <c r="H166" s="71"/>
      <c r="I166" s="133">
        <f ca="1">[2]!YBWORKDAY(EDATE(Base_Date, AV166), -1, "USD")</f>
        <v>40998</v>
      </c>
      <c r="J166" s="217" t="str">
        <f t="shared" ca="1" si="624"/>
        <v>E</v>
      </c>
      <c r="K166" s="80" t="e">
        <f t="shared" ca="1" si="625"/>
        <v>#VALUE!</v>
      </c>
      <c r="L166" s="80" t="e">
        <f t="shared" ca="1" si="628"/>
        <v>#VALUE!</v>
      </c>
      <c r="M166" s="81" t="str">
        <f ca="1">[2]!YBHIST($I$136,$I166,"LMMOAS","sec")</f>
        <v>E</v>
      </c>
      <c r="N166" s="73" t="str">
        <f ca="1">[2]!YBHIST($I$136,$I165,M$25,"sec","")</f>
        <v>E</v>
      </c>
      <c r="O166" s="170" t="str">
        <f ca="1">[2]!YBHIST("1 Month LIBOR",I166,"Yield","bmk","")</f>
        <v>E</v>
      </c>
      <c r="P166" s="80" t="e">
        <f t="shared" ca="1" si="629"/>
        <v>#VALUE!</v>
      </c>
      <c r="Q166" s="82" t="str">
        <f ca="1">[2]!YBSCEN($I$136,$J165&amp;"d","Market",O$25,"Swap",$I165,"MarketWSkew","","Model",100,0,29,"Gradual","ParShift|N",0,"Annualized ROR",O165,100,"",,,,"Default",,,,"Default",,)</f>
        <v>E</v>
      </c>
      <c r="R166" s="80" t="e">
        <f t="shared" ca="1" si="630"/>
        <v>#VALUE!</v>
      </c>
      <c r="S166" s="83" t="e">
        <f t="shared" ca="1" si="631"/>
        <v>#VALUE!</v>
      </c>
      <c r="T166" s="80" t="e">
        <f ca="1">SUM(R$156:R166)</f>
        <v>#VALUE!</v>
      </c>
      <c r="U166" s="83" t="e">
        <f t="shared" ca="1" si="645"/>
        <v>#VALUE!</v>
      </c>
      <c r="V166" s="84">
        <f ca="1">VLOOKUP($I166, 'Barcap OAD'!$A:$S, $F$136, FALSE)</f>
        <v>-10.1</v>
      </c>
      <c r="W166" s="172" t="e">
        <f t="shared" ca="1" si="632"/>
        <v>#VALUE!</v>
      </c>
      <c r="X166" s="185" t="str">
        <f ca="1">[2]!YBHIST($E166,$I166,X$25,"sec","")</f>
        <v>E</v>
      </c>
      <c r="Y166" s="80" t="e">
        <f t="shared" ca="1" si="633"/>
        <v>#VALUE!</v>
      </c>
      <c r="Z166" s="82" t="e">
        <f t="shared" ca="1" si="634"/>
        <v>#VALUE!</v>
      </c>
      <c r="AA166" s="82" t="str">
        <f ca="1">[2]!YBHIST($F166,$I166,X$25,"sec","")</f>
        <v>E</v>
      </c>
      <c r="AB166" s="82" t="e">
        <f t="shared" ca="1" si="635"/>
        <v>#VALUE!</v>
      </c>
      <c r="AC166" s="187" t="e">
        <f t="shared" ca="1" si="636"/>
        <v>#VALUE!</v>
      </c>
      <c r="AD166" s="189">
        <f ca="1">VLOOKUP($I166, 'Barcap OAD'!$A:$S, $F$26, FALSE)</f>
        <v>7.2949999999999999</v>
      </c>
      <c r="AE166" s="172" t="e">
        <f t="shared" ca="1" si="605"/>
        <v>#VALUE!</v>
      </c>
      <c r="AF166" s="86" t="e">
        <f t="shared" ca="1" si="606"/>
        <v>#VALUE!</v>
      </c>
      <c r="AG166" s="80" t="e">
        <f t="shared" ca="1" si="637"/>
        <v>#VALUE!</v>
      </c>
      <c r="AH166" s="83" t="e">
        <f t="shared" ca="1" si="638"/>
        <v>#VALUE!</v>
      </c>
      <c r="AI166" s="80" t="e">
        <f t="shared" ca="1" si="639"/>
        <v>#VALUE!</v>
      </c>
      <c r="AJ166" s="83" t="e">
        <f t="shared" ca="1" si="640"/>
        <v>#VALUE!</v>
      </c>
      <c r="AK166" s="187" t="e">
        <f t="shared" ca="1" si="626"/>
        <v>#VALUE!</v>
      </c>
      <c r="AL166" s="192" t="e">
        <f t="shared" ca="1" si="641"/>
        <v>#VALUE!</v>
      </c>
      <c r="AM166" s="83" t="e">
        <f t="shared" ca="1" si="642"/>
        <v>#VALUE!</v>
      </c>
      <c r="AN166" s="80" t="e">
        <f ca="1">SUM(AL$156:AL166)</f>
        <v>#VALUE!</v>
      </c>
      <c r="AO166" s="109" t="e">
        <f t="shared" ca="1" si="646"/>
        <v>#VALUE!</v>
      </c>
      <c r="AP166" s="194" t="e">
        <f t="shared" ca="1" si="643"/>
        <v>#VALUE!</v>
      </c>
      <c r="AQ166" s="200" t="e">
        <f t="shared" ca="1" si="644"/>
        <v>#VALUE!</v>
      </c>
      <c r="AR166" s="204"/>
      <c r="AS166" s="221"/>
      <c r="AV166" s="67">
        <f t="shared" si="627"/>
        <v>-36</v>
      </c>
      <c r="AX166" s="208" t="str">
        <f ca="1">[2]!YBHIST($I$136,$I166,J$25,"sec","")</f>
        <v>E</v>
      </c>
      <c r="AY166" s="206" t="str">
        <f ca="1">[2]!YBPRICE($I$136,AX166&amp;"d","Market","AccruedInterest","Swap",$I166,"LMMSkew","","Model",100,"")</f>
        <v>E</v>
      </c>
      <c r="BA166" s="211" t="str">
        <f ca="1">[2]!YBHIST($E166,$I166,X$25,"sec","")</f>
        <v>E</v>
      </c>
      <c r="BB166" s="67" t="str">
        <f ca="1">[2]!YBPRICE(E$41,BA166,"Market","AccruedInterest","Swap",$I166,"LMMSkew","","Model",100,"OASEDUR")</f>
        <v>E</v>
      </c>
      <c r="BD166" s="211" t="str">
        <f ca="1">[2]!YBHIST($F166,$I166,X$25,"sec","")</f>
        <v>E</v>
      </c>
      <c r="BE166" s="67" t="str">
        <f ca="1">[2]!YBPRICE(E$41,BD166,"Market","AccruedInterest","Swap",$I166,"LMMSkew","","Model",100,"OASEDUR")</f>
        <v>E</v>
      </c>
      <c r="BI166" s="518" t="e">
        <f t="shared" ca="1" si="647"/>
        <v>#VALUE!</v>
      </c>
      <c r="BJ166" s="518" t="e">
        <f ca="1">PRODUCT($BI$156:BI166)-1</f>
        <v>#VALUE!</v>
      </c>
      <c r="BK166" s="518" t="e">
        <f t="shared" ca="1" si="648"/>
        <v>#VALUE!</v>
      </c>
      <c r="BL166" s="518" t="e">
        <f ca="1">PRODUCT($BK$156:BK166)-1</f>
        <v>#VALUE!</v>
      </c>
    </row>
    <row r="167" spans="1:64" ht="15" customHeight="1">
      <c r="A167" s="67" t="s">
        <v>80</v>
      </c>
      <c r="B167" s="69">
        <v>3</v>
      </c>
      <c r="C167" s="70">
        <f t="shared" ca="1" si="623"/>
        <v>41039</v>
      </c>
      <c r="D167" s="70">
        <f t="shared" ref="D167:D179" ca="1" si="649">I167+35</f>
        <v>41064</v>
      </c>
      <c r="E167" s="70" t="str">
        <f t="shared" ca="1" si="601"/>
        <v>FNMA3.0-TBA-May</v>
      </c>
      <c r="F167" s="70" t="str">
        <f t="shared" ca="1" si="602"/>
        <v>FNMA3.0-TBA-Jun</v>
      </c>
      <c r="G167" s="70" t="str">
        <f t="shared" ref="G167:G202" si="650">"FNMA"&amp;TEXT($J$23,"0.0")&amp;"-TBA-GEN"</f>
        <v>FNMA3.0-TBA-GEN</v>
      </c>
      <c r="H167" s="71"/>
      <c r="I167" s="133">
        <f ca="1">[2]!YBWORKDAY(EDATE(Base_Date, AV167), -1, "USD")</f>
        <v>41029</v>
      </c>
      <c r="J167" s="217" t="str">
        <f t="shared" ca="1" si="624"/>
        <v>E</v>
      </c>
      <c r="K167" s="80" t="e">
        <f t="shared" ca="1" si="625"/>
        <v>#VALUE!</v>
      </c>
      <c r="L167" s="80" t="e">
        <f t="shared" ca="1" si="628"/>
        <v>#VALUE!</v>
      </c>
      <c r="M167" s="81" t="str">
        <f ca="1">[2]!YBHIST($I$136,$I167,"LMMOAS","sec")</f>
        <v>E</v>
      </c>
      <c r="N167" s="73" t="str">
        <f ca="1">[2]!YBHIST($I$136,$I166,M$25,"sec","")</f>
        <v>E</v>
      </c>
      <c r="O167" s="170" t="str">
        <f ca="1">[2]!YBHIST("1 Month LIBOR",I167,"Yield","bmk","")</f>
        <v>E</v>
      </c>
      <c r="P167" s="80" t="e">
        <f t="shared" ca="1" si="629"/>
        <v>#VALUE!</v>
      </c>
      <c r="Q167" s="82" t="str">
        <f ca="1">[2]!YBSCEN($I$136,$J166&amp;"d","Market",O$25,"Swap",$I166,"MarketWSkew","","Model",100,0,29,"Gradual","ParShift|N",0,"Annualized ROR",O166,100,"",,,,"Default",,,,"Default",,)</f>
        <v>E</v>
      </c>
      <c r="R167" s="80" t="e">
        <f t="shared" ca="1" si="630"/>
        <v>#VALUE!</v>
      </c>
      <c r="S167" s="83" t="e">
        <f t="shared" ca="1" si="631"/>
        <v>#VALUE!</v>
      </c>
      <c r="T167" s="80" t="e">
        <f ca="1">SUM(R$156:R167)</f>
        <v>#VALUE!</v>
      </c>
      <c r="U167" s="83" t="e">
        <f t="shared" ca="1" si="645"/>
        <v>#VALUE!</v>
      </c>
      <c r="V167" s="84">
        <f ca="1">VLOOKUP($I167, 'Barcap OAD'!$A:$S, $F$136, FALSE)</f>
        <v>-12.5</v>
      </c>
      <c r="W167" s="172" t="e">
        <f t="shared" ca="1" si="632"/>
        <v>#VALUE!</v>
      </c>
      <c r="X167" s="185" t="str">
        <f ca="1">[2]!YBHIST($E167,$I167,X$25,"sec","")</f>
        <v>E</v>
      </c>
      <c r="Y167" s="80" t="e">
        <f t="shared" ca="1" si="633"/>
        <v>#VALUE!</v>
      </c>
      <c r="Z167" s="82" t="e">
        <f t="shared" ca="1" si="634"/>
        <v>#VALUE!</v>
      </c>
      <c r="AA167" s="82" t="str">
        <f ca="1">[2]!YBHIST($F167,$I167,X$25,"sec","")</f>
        <v>E</v>
      </c>
      <c r="AB167" s="82" t="e">
        <f t="shared" ca="1" si="635"/>
        <v>#VALUE!</v>
      </c>
      <c r="AC167" s="187" t="e">
        <f t="shared" ca="1" si="636"/>
        <v>#VALUE!</v>
      </c>
      <c r="AD167" s="189">
        <f ca="1">VLOOKUP($I167, 'Barcap OAD'!$A:$S, $F$26, FALSE)</f>
        <v>6.6920000000000002</v>
      </c>
      <c r="AE167" s="172" t="e">
        <f t="shared" ca="1" si="605"/>
        <v>#VALUE!</v>
      </c>
      <c r="AF167" s="86" t="e">
        <f t="shared" ca="1" si="606"/>
        <v>#VALUE!</v>
      </c>
      <c r="AG167" s="80" t="e">
        <f t="shared" ca="1" si="637"/>
        <v>#VALUE!</v>
      </c>
      <c r="AH167" s="83" t="e">
        <f t="shared" ca="1" si="638"/>
        <v>#VALUE!</v>
      </c>
      <c r="AI167" s="80" t="e">
        <f t="shared" ca="1" si="639"/>
        <v>#VALUE!</v>
      </c>
      <c r="AJ167" s="83" t="e">
        <f t="shared" ca="1" si="640"/>
        <v>#VALUE!</v>
      </c>
      <c r="AK167" s="187" t="e">
        <f t="shared" ca="1" si="626"/>
        <v>#VALUE!</v>
      </c>
      <c r="AL167" s="192" t="e">
        <f t="shared" ca="1" si="641"/>
        <v>#VALUE!</v>
      </c>
      <c r="AM167" s="83" t="e">
        <f t="shared" ca="1" si="642"/>
        <v>#VALUE!</v>
      </c>
      <c r="AN167" s="80" t="e">
        <f ca="1">SUM(AL$156:AL167)</f>
        <v>#VALUE!</v>
      </c>
      <c r="AO167" s="109" t="e">
        <f t="shared" ca="1" si="646"/>
        <v>#VALUE!</v>
      </c>
      <c r="AP167" s="194" t="e">
        <f t="shared" ca="1" si="643"/>
        <v>#VALUE!</v>
      </c>
      <c r="AQ167" s="200" t="e">
        <f t="shared" ca="1" si="644"/>
        <v>#VALUE!</v>
      </c>
      <c r="AR167" s="204"/>
      <c r="AS167" s="221"/>
      <c r="AV167" s="67">
        <f t="shared" si="627"/>
        <v>-35</v>
      </c>
      <c r="AX167" s="208" t="str">
        <f ca="1">[2]!YBHIST($I$136,$I167,J$25,"sec","")</f>
        <v>E</v>
      </c>
      <c r="AY167" s="206" t="str">
        <f ca="1">[2]!YBPRICE($I$136,AX167&amp;"d","Market","AccruedInterest","Swap",$I167,"LMMSkew","","Model",100,"")</f>
        <v>E</v>
      </c>
      <c r="BA167" s="211" t="str">
        <f ca="1">[2]!YBHIST($E167,$I167,X$25,"sec","")</f>
        <v>E</v>
      </c>
      <c r="BB167" s="67" t="str">
        <f ca="1">[2]!YBPRICE(E$41,BA167,"Market","AccruedInterest","Swap",$I167,"LMMSkew","","Model",100,"OASEDUR")</f>
        <v>E</v>
      </c>
      <c r="BD167" s="211" t="str">
        <f ca="1">[2]!YBHIST($F167,$I167,X$25,"sec","")</f>
        <v>E</v>
      </c>
      <c r="BE167" s="67" t="str">
        <f ca="1">[2]!YBPRICE(E$41,BD167,"Market","AccruedInterest","Swap",$I167,"LMMSkew","","Model",100,"OASEDUR")</f>
        <v>E</v>
      </c>
      <c r="BI167" s="518" t="e">
        <f t="shared" ca="1" si="647"/>
        <v>#VALUE!</v>
      </c>
      <c r="BJ167" s="518" t="e">
        <f ca="1">PRODUCT($BI$156:BI167)-1</f>
        <v>#VALUE!</v>
      </c>
      <c r="BK167" s="518" t="e">
        <f t="shared" ca="1" si="648"/>
        <v>#VALUE!</v>
      </c>
      <c r="BL167" s="518" t="e">
        <f ca="1">PRODUCT($BK$156:BK167)-1</f>
        <v>#VALUE!</v>
      </c>
    </row>
    <row r="168" spans="1:64" ht="15" customHeight="1">
      <c r="A168" s="67" t="s">
        <v>83</v>
      </c>
      <c r="B168" s="69">
        <v>3.5</v>
      </c>
      <c r="C168" s="70">
        <f t="shared" ca="1" si="623"/>
        <v>41070</v>
      </c>
      <c r="D168" s="70">
        <f t="shared" ca="1" si="649"/>
        <v>41095</v>
      </c>
      <c r="E168" s="70" t="str">
        <f t="shared" ca="1" si="601"/>
        <v>FNMA3.0-TBA-Jun</v>
      </c>
      <c r="F168" s="70" t="str">
        <f t="shared" ca="1" si="602"/>
        <v>FNMA3.0-TBA-Jul</v>
      </c>
      <c r="G168" s="70" t="str">
        <f t="shared" si="650"/>
        <v>FNMA3.0-TBA-GEN</v>
      </c>
      <c r="H168" s="71"/>
      <c r="I168" s="133">
        <f ca="1">[2]!YBWORKDAY(EDATE(Base_Date, AV168), -1, "USD")</f>
        <v>41060</v>
      </c>
      <c r="J168" s="217" t="str">
        <f t="shared" ca="1" si="624"/>
        <v>E</v>
      </c>
      <c r="K168" s="80" t="e">
        <f t="shared" ca="1" si="625"/>
        <v>#VALUE!</v>
      </c>
      <c r="L168" s="80" t="e">
        <f t="shared" ca="1" si="628"/>
        <v>#VALUE!</v>
      </c>
      <c r="M168" s="81" t="str">
        <f ca="1">[2]!YBHIST($I$136,$I168,"LMMOAS","sec")</f>
        <v>E</v>
      </c>
      <c r="N168" s="73" t="str">
        <f ca="1">[2]!YBHIST($I$136,$I167,M$25,"sec","")</f>
        <v>E</v>
      </c>
      <c r="O168" s="170" t="str">
        <f ca="1">[2]!YBHIST("1 Month LIBOR",I168,"Yield","bmk","")</f>
        <v>E</v>
      </c>
      <c r="P168" s="80" t="e">
        <f t="shared" ca="1" si="629"/>
        <v>#VALUE!</v>
      </c>
      <c r="Q168" s="82" t="str">
        <f ca="1">[2]!YBSCEN($I$136,$J167&amp;"d","Market",O$25,"Swap",$I167,"MarketWSkew","","Model",100,0,29,"Gradual","ParShift|N",0,"Annualized ROR",O167,100,"",,,,"Default",,,,"Default",,)</f>
        <v>E</v>
      </c>
      <c r="R168" s="80" t="e">
        <f t="shared" ca="1" si="630"/>
        <v>#VALUE!</v>
      </c>
      <c r="S168" s="83" t="e">
        <f t="shared" ca="1" si="631"/>
        <v>#VALUE!</v>
      </c>
      <c r="T168" s="80" t="e">
        <f ca="1">SUM(R$156:R168)</f>
        <v>#VALUE!</v>
      </c>
      <c r="U168" s="83" t="e">
        <f t="shared" ca="1" si="645"/>
        <v>#VALUE!</v>
      </c>
      <c r="V168" s="84">
        <f ca="1">VLOOKUP($I168, 'Barcap OAD'!$A:$S, $F$136, FALSE)</f>
        <v>-15</v>
      </c>
      <c r="W168" s="172" t="e">
        <f t="shared" ca="1" si="632"/>
        <v>#VALUE!</v>
      </c>
      <c r="X168" s="185" t="str">
        <f ca="1">[2]!YBHIST($E168,$I168,X$25,"sec","")</f>
        <v>E</v>
      </c>
      <c r="Y168" s="80" t="e">
        <f t="shared" ca="1" si="633"/>
        <v>#VALUE!</v>
      </c>
      <c r="Z168" s="82" t="e">
        <f t="shared" ca="1" si="634"/>
        <v>#VALUE!</v>
      </c>
      <c r="AA168" s="82" t="str">
        <f ca="1">[2]!YBHIST($F168,$I168,X$25,"sec","")</f>
        <v>E</v>
      </c>
      <c r="AB168" s="82" t="e">
        <f t="shared" ca="1" si="635"/>
        <v>#VALUE!</v>
      </c>
      <c r="AC168" s="187" t="e">
        <f t="shared" ca="1" si="636"/>
        <v>#VALUE!</v>
      </c>
      <c r="AD168" s="189">
        <f ca="1">VLOOKUP($I168, 'Barcap OAD'!$A:$S, $F$26, FALSE)</f>
        <v>5.68</v>
      </c>
      <c r="AE168" s="172" t="e">
        <f t="shared" ca="1" si="605"/>
        <v>#VALUE!</v>
      </c>
      <c r="AF168" s="86" t="e">
        <f t="shared" ca="1" si="606"/>
        <v>#VALUE!</v>
      </c>
      <c r="AG168" s="80" t="e">
        <f t="shared" ca="1" si="637"/>
        <v>#VALUE!</v>
      </c>
      <c r="AH168" s="83" t="e">
        <f t="shared" ca="1" si="638"/>
        <v>#VALUE!</v>
      </c>
      <c r="AI168" s="80" t="e">
        <f t="shared" ca="1" si="639"/>
        <v>#VALUE!</v>
      </c>
      <c r="AJ168" s="83" t="e">
        <f t="shared" ca="1" si="640"/>
        <v>#VALUE!</v>
      </c>
      <c r="AK168" s="187" t="e">
        <f t="shared" ca="1" si="626"/>
        <v>#VALUE!</v>
      </c>
      <c r="AL168" s="192" t="e">
        <f t="shared" ca="1" si="641"/>
        <v>#VALUE!</v>
      </c>
      <c r="AM168" s="83" t="e">
        <f t="shared" ca="1" si="642"/>
        <v>#VALUE!</v>
      </c>
      <c r="AN168" s="80" t="e">
        <f ca="1">SUM(AL$156:AL168)</f>
        <v>#VALUE!</v>
      </c>
      <c r="AO168" s="109" t="e">
        <f t="shared" ca="1" si="646"/>
        <v>#VALUE!</v>
      </c>
      <c r="AP168" s="194" t="e">
        <f t="shared" ca="1" si="643"/>
        <v>#VALUE!</v>
      </c>
      <c r="AQ168" s="200" t="e">
        <f t="shared" ca="1" si="644"/>
        <v>#VALUE!</v>
      </c>
      <c r="AR168" s="204"/>
      <c r="AS168" s="221"/>
      <c r="AV168" s="67">
        <f t="shared" si="627"/>
        <v>-34</v>
      </c>
      <c r="AX168" s="208" t="str">
        <f ca="1">[2]!YBHIST($I$136,$I168,J$25,"sec","")</f>
        <v>E</v>
      </c>
      <c r="AY168" s="206" t="str">
        <f ca="1">[2]!YBPRICE($I$136,AX168&amp;"d","Market","AccruedInterest","Swap",$I168,"LMMSkew","","Model",100,"")</f>
        <v>E</v>
      </c>
      <c r="BA168" s="211" t="str">
        <f ca="1">[2]!YBHIST($E168,$I168,X$25,"sec","")</f>
        <v>E</v>
      </c>
      <c r="BB168" s="67" t="str">
        <f ca="1">[2]!YBPRICE(E$41,BA168,"Market","AccruedInterest","Swap",$I168,"LMMSkew","","Model",100,"OASEDUR")</f>
        <v>E</v>
      </c>
      <c r="BD168" s="211" t="str">
        <f ca="1">[2]!YBHIST($F168,$I168,X$25,"sec","")</f>
        <v>E</v>
      </c>
      <c r="BE168" s="67" t="str">
        <f ca="1">[2]!YBPRICE(E$41,BD168,"Market","AccruedInterest","Swap",$I168,"LMMSkew","","Model",100,"OASEDUR")</f>
        <v>E</v>
      </c>
      <c r="BI168" s="518" t="e">
        <f t="shared" ca="1" si="647"/>
        <v>#VALUE!</v>
      </c>
      <c r="BJ168" s="518" t="e">
        <f ca="1">PRODUCT($BI$156:BI168)-1</f>
        <v>#VALUE!</v>
      </c>
      <c r="BK168" s="518" t="e">
        <f t="shared" ca="1" si="648"/>
        <v>#VALUE!</v>
      </c>
      <c r="BL168" s="518" t="e">
        <f ca="1">PRODUCT($BK$156:BK168)-1</f>
        <v>#VALUE!</v>
      </c>
    </row>
    <row r="169" spans="1:64" ht="15" customHeight="1">
      <c r="A169" s="67" t="s">
        <v>83</v>
      </c>
      <c r="B169" s="69">
        <v>4</v>
      </c>
      <c r="C169" s="70">
        <f t="shared" ca="1" si="623"/>
        <v>41099</v>
      </c>
      <c r="D169" s="70">
        <f t="shared" ca="1" si="649"/>
        <v>41124</v>
      </c>
      <c r="E169" s="70" t="str">
        <f t="shared" ca="1" si="601"/>
        <v>FNMA3.0-TBA-Jul</v>
      </c>
      <c r="F169" s="70" t="str">
        <f t="shared" ca="1" si="602"/>
        <v>FNMA3.0-TBA-Aug</v>
      </c>
      <c r="G169" s="70" t="str">
        <f t="shared" si="650"/>
        <v>FNMA3.0-TBA-GEN</v>
      </c>
      <c r="H169" s="71"/>
      <c r="I169" s="133">
        <f ca="1">[2]!YBWORKDAY(EDATE(Base_Date, AV169), -1, "USD")</f>
        <v>41089</v>
      </c>
      <c r="J169" s="217" t="str">
        <f t="shared" ca="1" si="624"/>
        <v>E</v>
      </c>
      <c r="K169" s="80" t="e">
        <f t="shared" ca="1" si="625"/>
        <v>#VALUE!</v>
      </c>
      <c r="L169" s="80" t="e">
        <f t="shared" ca="1" si="628"/>
        <v>#VALUE!</v>
      </c>
      <c r="M169" s="81" t="str">
        <f ca="1">[2]!YBHIST($I$136,$I169,"LMMOAS","sec")</f>
        <v>E</v>
      </c>
      <c r="N169" s="73" t="str">
        <f ca="1">[2]!YBHIST($I$136,$I168,M$25,"sec","")</f>
        <v>E</v>
      </c>
      <c r="O169" s="170" t="str">
        <f ca="1">[2]!YBHIST("1 Month LIBOR",I169,"Yield","bmk","")</f>
        <v>E</v>
      </c>
      <c r="P169" s="80" t="e">
        <f t="shared" ca="1" si="629"/>
        <v>#VALUE!</v>
      </c>
      <c r="Q169" s="82" t="str">
        <f ca="1">[2]!YBSCEN($I$136,$J168&amp;"d","Market",O$25,"Swap",$I168,"MarketWSkew","","Model",100,0,29,"Gradual","ParShift|N",0,"Annualized ROR",O168,100,"",,,,"Default",,,,"Default",,)</f>
        <v>E</v>
      </c>
      <c r="R169" s="80" t="e">
        <f t="shared" ca="1" si="630"/>
        <v>#VALUE!</v>
      </c>
      <c r="S169" s="83" t="e">
        <f t="shared" ca="1" si="631"/>
        <v>#VALUE!</v>
      </c>
      <c r="T169" s="80" t="e">
        <f ca="1">SUM(R$156:R169)</f>
        <v>#VALUE!</v>
      </c>
      <c r="U169" s="83" t="e">
        <f t="shared" ca="1" si="645"/>
        <v>#VALUE!</v>
      </c>
      <c r="V169" s="84">
        <f ca="1">VLOOKUP($I169, 'Barcap OAD'!$A:$S, $F$136, FALSE)</f>
        <v>-15.1</v>
      </c>
      <c r="W169" s="172" t="e">
        <f t="shared" ca="1" si="632"/>
        <v>#VALUE!</v>
      </c>
      <c r="X169" s="185" t="str">
        <f ca="1">[2]!YBHIST($E169,$I169,X$25,"sec","")</f>
        <v>E</v>
      </c>
      <c r="Y169" s="80" t="e">
        <f t="shared" ca="1" si="633"/>
        <v>#VALUE!</v>
      </c>
      <c r="Z169" s="82" t="e">
        <f t="shared" ca="1" si="634"/>
        <v>#VALUE!</v>
      </c>
      <c r="AA169" s="82" t="str">
        <f ca="1">[2]!YBHIST($F169,$I169,X$25,"sec","")</f>
        <v>E</v>
      </c>
      <c r="AB169" s="82" t="e">
        <f t="shared" ca="1" si="635"/>
        <v>#VALUE!</v>
      </c>
      <c r="AC169" s="187" t="e">
        <f t="shared" ca="1" si="636"/>
        <v>#VALUE!</v>
      </c>
      <c r="AD169" s="189">
        <f ca="1">VLOOKUP($I169, 'Barcap OAD'!$A:$S, $F$26, FALSE)</f>
        <v>5.4340000000000002</v>
      </c>
      <c r="AE169" s="172" t="e">
        <f t="shared" ca="1" si="605"/>
        <v>#VALUE!</v>
      </c>
      <c r="AF169" s="86" t="e">
        <f t="shared" ca="1" si="606"/>
        <v>#VALUE!</v>
      </c>
      <c r="AG169" s="80" t="e">
        <f t="shared" ca="1" si="637"/>
        <v>#VALUE!</v>
      </c>
      <c r="AH169" s="83" t="e">
        <f t="shared" ca="1" si="638"/>
        <v>#VALUE!</v>
      </c>
      <c r="AI169" s="80" t="e">
        <f t="shared" ca="1" si="639"/>
        <v>#VALUE!</v>
      </c>
      <c r="AJ169" s="83" t="e">
        <f t="shared" ca="1" si="640"/>
        <v>#VALUE!</v>
      </c>
      <c r="AK169" s="187" t="e">
        <f t="shared" ca="1" si="626"/>
        <v>#VALUE!</v>
      </c>
      <c r="AL169" s="192" t="e">
        <f t="shared" ca="1" si="641"/>
        <v>#VALUE!</v>
      </c>
      <c r="AM169" s="83" t="e">
        <f t="shared" ca="1" si="642"/>
        <v>#VALUE!</v>
      </c>
      <c r="AN169" s="80" t="e">
        <f ca="1">SUM(AL$156:AL169)</f>
        <v>#VALUE!</v>
      </c>
      <c r="AO169" s="109" t="e">
        <f t="shared" ca="1" si="646"/>
        <v>#VALUE!</v>
      </c>
      <c r="AP169" s="194" t="e">
        <f t="shared" ca="1" si="643"/>
        <v>#VALUE!</v>
      </c>
      <c r="AQ169" s="200" t="e">
        <f t="shared" ca="1" si="644"/>
        <v>#VALUE!</v>
      </c>
      <c r="AR169" s="204"/>
      <c r="AS169" s="221"/>
      <c r="AV169" s="67">
        <f t="shared" si="627"/>
        <v>-33</v>
      </c>
      <c r="AX169" s="208" t="str">
        <f ca="1">[2]!YBHIST($I$136,$I169,J$25,"sec","")</f>
        <v>E</v>
      </c>
      <c r="AY169" s="206" t="str">
        <f ca="1">[2]!YBPRICE($I$136,AX169&amp;"d","Market","AccruedInterest","Swap",$I169,"LMMSkew","","Model",100,"")</f>
        <v>E</v>
      </c>
      <c r="BA169" s="211" t="str">
        <f ca="1">[2]!YBHIST($E169,$I169,X$25,"sec","")</f>
        <v>E</v>
      </c>
      <c r="BB169" s="67" t="str">
        <f ca="1">[2]!YBPRICE(E$41,BA169,"Market","AccruedInterest","Swap",$I169,"LMMSkew","","Model",100,"OASEDUR")</f>
        <v>E</v>
      </c>
      <c r="BD169" s="211" t="str">
        <f ca="1">[2]!YBHIST($F169,$I169,X$25,"sec","")</f>
        <v>E</v>
      </c>
      <c r="BE169" s="67" t="str">
        <f ca="1">[2]!YBPRICE(E$41,BD169,"Market","AccruedInterest","Swap",$I169,"LMMSkew","","Model",100,"OASEDUR")</f>
        <v>E</v>
      </c>
      <c r="BI169" s="518" t="e">
        <f t="shared" ca="1" si="647"/>
        <v>#VALUE!</v>
      </c>
      <c r="BJ169" s="518" t="e">
        <f ca="1">PRODUCT($BI$156:BI169)-1</f>
        <v>#VALUE!</v>
      </c>
      <c r="BK169" s="518" t="e">
        <f t="shared" ca="1" si="648"/>
        <v>#VALUE!</v>
      </c>
      <c r="BL169" s="518" t="e">
        <f ca="1">PRODUCT($BK$156:BK169)-1</f>
        <v>#VALUE!</v>
      </c>
    </row>
    <row r="170" spans="1:64" ht="15" customHeight="1">
      <c r="A170" s="67" t="s">
        <v>85</v>
      </c>
      <c r="B170" s="69">
        <v>4.5</v>
      </c>
      <c r="C170" s="70">
        <f t="shared" ca="1" si="623"/>
        <v>41131</v>
      </c>
      <c r="D170" s="70">
        <f t="shared" ca="1" si="649"/>
        <v>41156</v>
      </c>
      <c r="E170" s="70" t="str">
        <f t="shared" ca="1" si="601"/>
        <v>FNMA3.0-TBA-Aug</v>
      </c>
      <c r="F170" s="70" t="str">
        <f t="shared" ca="1" si="602"/>
        <v>FNMA3.0-TBA-Sep</v>
      </c>
      <c r="G170" s="70" t="str">
        <f t="shared" si="650"/>
        <v>FNMA3.0-TBA-GEN</v>
      </c>
      <c r="H170" s="71"/>
      <c r="I170" s="133">
        <f ca="1">[2]!YBWORKDAY(EDATE(Base_Date, AV170), -1, "USD")</f>
        <v>41121</v>
      </c>
      <c r="J170" s="217" t="str">
        <f t="shared" ca="1" si="624"/>
        <v>E</v>
      </c>
      <c r="K170" s="80" t="e">
        <f t="shared" ca="1" si="625"/>
        <v>#VALUE!</v>
      </c>
      <c r="L170" s="80" t="e">
        <f t="shared" ca="1" si="628"/>
        <v>#VALUE!</v>
      </c>
      <c r="M170" s="81" t="str">
        <f ca="1">[2]!YBHIST($I$136,$I170,"LMMOAS","sec")</f>
        <v>E</v>
      </c>
      <c r="N170" s="73" t="str">
        <f ca="1">[2]!YBHIST($I$136,$I169,M$25,"sec","")</f>
        <v>E</v>
      </c>
      <c r="O170" s="170" t="str">
        <f ca="1">[2]!YBHIST("1 Month LIBOR",I170,"Yield","bmk","")</f>
        <v>E</v>
      </c>
      <c r="P170" s="80" t="e">
        <f t="shared" ca="1" si="629"/>
        <v>#VALUE!</v>
      </c>
      <c r="Q170" s="82" t="str">
        <f ca="1">[2]!YBSCEN($I$136,$J169&amp;"d","Market",O$25,"Swap",$I169,"MarketWSkew","","Model",100,0,29,"Gradual","ParShift|N",0,"Annualized ROR",O169,100,"",,,,"Default",,,,"Default",,)</f>
        <v>E</v>
      </c>
      <c r="R170" s="80" t="e">
        <f t="shared" ca="1" si="630"/>
        <v>#VALUE!</v>
      </c>
      <c r="S170" s="83" t="e">
        <f t="shared" ca="1" si="631"/>
        <v>#VALUE!</v>
      </c>
      <c r="T170" s="80" t="e">
        <f ca="1">SUM(R$156:R170)</f>
        <v>#VALUE!</v>
      </c>
      <c r="U170" s="83" t="e">
        <f t="shared" ca="1" si="645"/>
        <v>#VALUE!</v>
      </c>
      <c r="V170" s="84">
        <f ca="1">VLOOKUP($I170, 'Barcap OAD'!$A:$S, $F$136, FALSE)</f>
        <v>-24.4</v>
      </c>
      <c r="W170" s="172" t="e">
        <f t="shared" ca="1" si="632"/>
        <v>#VALUE!</v>
      </c>
      <c r="X170" s="185" t="str">
        <f ca="1">[2]!YBHIST($E170,$I170,X$25,"sec","")</f>
        <v>E</v>
      </c>
      <c r="Y170" s="80" t="e">
        <f t="shared" ca="1" si="633"/>
        <v>#VALUE!</v>
      </c>
      <c r="Z170" s="82" t="e">
        <f t="shared" ca="1" si="634"/>
        <v>#VALUE!</v>
      </c>
      <c r="AA170" s="82" t="str">
        <f ca="1">[2]!YBHIST($F170,$I170,X$25,"sec","")</f>
        <v>E</v>
      </c>
      <c r="AB170" s="82" t="e">
        <f t="shared" ca="1" si="635"/>
        <v>#VALUE!</v>
      </c>
      <c r="AC170" s="187" t="e">
        <f t="shared" ca="1" si="636"/>
        <v>#VALUE!</v>
      </c>
      <c r="AD170" s="189">
        <f ca="1">VLOOKUP($I170, 'Barcap OAD'!$A:$S, $F$26, FALSE)</f>
        <v>4.7750000000000004</v>
      </c>
      <c r="AE170" s="172" t="e">
        <f t="shared" ca="1" si="605"/>
        <v>#VALUE!</v>
      </c>
      <c r="AF170" s="86" t="e">
        <f t="shared" ca="1" si="606"/>
        <v>#VALUE!</v>
      </c>
      <c r="AG170" s="80" t="e">
        <f t="shared" ca="1" si="637"/>
        <v>#VALUE!</v>
      </c>
      <c r="AH170" s="83" t="e">
        <f t="shared" ca="1" si="638"/>
        <v>#VALUE!</v>
      </c>
      <c r="AI170" s="80" t="e">
        <f t="shared" ca="1" si="639"/>
        <v>#VALUE!</v>
      </c>
      <c r="AJ170" s="83" t="e">
        <f t="shared" ca="1" si="640"/>
        <v>#VALUE!</v>
      </c>
      <c r="AK170" s="187" t="e">
        <f t="shared" ca="1" si="626"/>
        <v>#VALUE!</v>
      </c>
      <c r="AL170" s="192" t="e">
        <f t="shared" ca="1" si="641"/>
        <v>#VALUE!</v>
      </c>
      <c r="AM170" s="83" t="e">
        <f t="shared" ca="1" si="642"/>
        <v>#VALUE!</v>
      </c>
      <c r="AN170" s="80" t="e">
        <f ca="1">SUM(AL$156:AL170)</f>
        <v>#VALUE!</v>
      </c>
      <c r="AO170" s="109" t="e">
        <f t="shared" ca="1" si="646"/>
        <v>#VALUE!</v>
      </c>
      <c r="AP170" s="194" t="e">
        <f t="shared" ca="1" si="643"/>
        <v>#VALUE!</v>
      </c>
      <c r="AQ170" s="200" t="e">
        <f t="shared" ca="1" si="644"/>
        <v>#VALUE!</v>
      </c>
      <c r="AR170" s="204"/>
      <c r="AS170" s="221"/>
      <c r="AV170" s="67">
        <f t="shared" si="627"/>
        <v>-32</v>
      </c>
      <c r="AX170" s="208" t="str">
        <f ca="1">[2]!YBHIST($I$136,$I170,J$25,"sec","")</f>
        <v>E</v>
      </c>
      <c r="AY170" s="206" t="str">
        <f ca="1">[2]!YBPRICE($I$136,AX170&amp;"d","Market","AccruedInterest","Swap",$I170,"LMMSkew","","Model",100,"")</f>
        <v>E</v>
      </c>
      <c r="BA170" s="211" t="str">
        <f ca="1">[2]!YBHIST($E170,$I170,X$25,"sec","")</f>
        <v>E</v>
      </c>
      <c r="BB170" s="67" t="str">
        <f ca="1">[2]!YBPRICE(E$41,BA170,"Market","AccruedInterest","Swap",$I170,"LMMSkew","","Model",100,"OASEDUR")</f>
        <v>E</v>
      </c>
      <c r="BD170" s="211" t="str">
        <f ca="1">[2]!YBHIST($F170,$I170,X$25,"sec","")</f>
        <v>E</v>
      </c>
      <c r="BE170" s="67" t="str">
        <f ca="1">[2]!YBPRICE(E$41,BD170,"Market","AccruedInterest","Swap",$I170,"LMMSkew","","Model",100,"OASEDUR")</f>
        <v>E</v>
      </c>
      <c r="BI170" s="518" t="e">
        <f t="shared" ca="1" si="647"/>
        <v>#VALUE!</v>
      </c>
      <c r="BJ170" s="518" t="e">
        <f ca="1">PRODUCT($BI$156:BI170)-1</f>
        <v>#VALUE!</v>
      </c>
      <c r="BK170" s="518" t="e">
        <f t="shared" ca="1" si="648"/>
        <v>#VALUE!</v>
      </c>
      <c r="BL170" s="518" t="e">
        <f ca="1">PRODUCT($BK$156:BK170)-1</f>
        <v>#VALUE!</v>
      </c>
    </row>
    <row r="171" spans="1:64" ht="15" customHeight="1">
      <c r="B171" s="69">
        <v>5</v>
      </c>
      <c r="C171" s="70">
        <f t="shared" ca="1" si="623"/>
        <v>41162</v>
      </c>
      <c r="D171" s="70">
        <f t="shared" ca="1" si="649"/>
        <v>41187</v>
      </c>
      <c r="E171" s="70" t="str">
        <f t="shared" ca="1" si="601"/>
        <v>FNMA3.0-TBA-Sep</v>
      </c>
      <c r="F171" s="70" t="str">
        <f t="shared" ca="1" si="602"/>
        <v>FNMA3.0-TBA-Oct</v>
      </c>
      <c r="G171" s="70" t="str">
        <f t="shared" si="650"/>
        <v>FNMA3.0-TBA-GEN</v>
      </c>
      <c r="H171" s="71"/>
      <c r="I171" s="133">
        <f ca="1">[2]!YBWORKDAY(EDATE(Base_Date, AV171), -1, "USD")</f>
        <v>41152</v>
      </c>
      <c r="J171" s="217" t="str">
        <f t="shared" ca="1" si="624"/>
        <v>E</v>
      </c>
      <c r="K171" s="80" t="e">
        <f t="shared" ca="1" si="625"/>
        <v>#VALUE!</v>
      </c>
      <c r="L171" s="80" t="e">
        <f t="shared" ca="1" si="628"/>
        <v>#VALUE!</v>
      </c>
      <c r="M171" s="81" t="str">
        <f ca="1">[2]!YBHIST($I$136,$I171,"LMMOAS","sec")</f>
        <v>E</v>
      </c>
      <c r="N171" s="73" t="str">
        <f ca="1">[2]!YBHIST($I$136,$I170,M$25,"sec","")</f>
        <v>E</v>
      </c>
      <c r="O171" s="170" t="str">
        <f ca="1">[2]!YBHIST("1 Month LIBOR",I171,"Yield","bmk","")</f>
        <v>E</v>
      </c>
      <c r="P171" s="80" t="e">
        <f t="shared" ca="1" si="629"/>
        <v>#VALUE!</v>
      </c>
      <c r="Q171" s="82" t="str">
        <f ca="1">[2]!YBSCEN($I$136,$J170&amp;"d","Market",O$25,"Swap",$I170,"MarketWSkew","","Model",100,0,29,"Gradual","ParShift|N",0,"Annualized ROR",O170,100,"",,,,"Default",,,,"Default",,)</f>
        <v>E</v>
      </c>
      <c r="R171" s="80" t="e">
        <f t="shared" ca="1" si="630"/>
        <v>#VALUE!</v>
      </c>
      <c r="S171" s="83" t="e">
        <f t="shared" ca="1" si="631"/>
        <v>#VALUE!</v>
      </c>
      <c r="T171" s="80" t="e">
        <f ca="1">SUM(R$156:R171)</f>
        <v>#VALUE!</v>
      </c>
      <c r="U171" s="83" t="e">
        <f t="shared" ca="1" si="645"/>
        <v>#VALUE!</v>
      </c>
      <c r="V171" s="84">
        <f ca="1">VLOOKUP($I171, 'Barcap OAD'!$A:$S, $F$136, FALSE)</f>
        <v>-20.9</v>
      </c>
      <c r="W171" s="172" t="e">
        <f t="shared" ca="1" si="632"/>
        <v>#VALUE!</v>
      </c>
      <c r="X171" s="185" t="str">
        <f ca="1">[2]!YBHIST($E171,$I171,X$25,"sec","")</f>
        <v>E</v>
      </c>
      <c r="Y171" s="80" t="e">
        <f t="shared" ca="1" si="633"/>
        <v>#VALUE!</v>
      </c>
      <c r="Z171" s="82" t="e">
        <f t="shared" ca="1" si="634"/>
        <v>#VALUE!</v>
      </c>
      <c r="AA171" s="82" t="str">
        <f ca="1">[2]!YBHIST($F171,$I171,X$25,"sec","")</f>
        <v>E</v>
      </c>
      <c r="AB171" s="82" t="e">
        <f t="shared" ca="1" si="635"/>
        <v>#VALUE!</v>
      </c>
      <c r="AC171" s="187" t="e">
        <f t="shared" ca="1" si="636"/>
        <v>#VALUE!</v>
      </c>
      <c r="AD171" s="189">
        <f ca="1">VLOOKUP($I171, 'Barcap OAD'!$A:$S, $F$26, FALSE)</f>
        <v>4.8049999999999997</v>
      </c>
      <c r="AE171" s="172" t="e">
        <f t="shared" ca="1" si="605"/>
        <v>#VALUE!</v>
      </c>
      <c r="AF171" s="86" t="e">
        <f t="shared" ca="1" si="606"/>
        <v>#VALUE!</v>
      </c>
      <c r="AG171" s="80" t="e">
        <f t="shared" ca="1" si="637"/>
        <v>#VALUE!</v>
      </c>
      <c r="AH171" s="83" t="e">
        <f t="shared" ca="1" si="638"/>
        <v>#VALUE!</v>
      </c>
      <c r="AI171" s="80" t="e">
        <f t="shared" ca="1" si="639"/>
        <v>#VALUE!</v>
      </c>
      <c r="AJ171" s="83" t="e">
        <f t="shared" ca="1" si="640"/>
        <v>#VALUE!</v>
      </c>
      <c r="AK171" s="187" t="e">
        <f t="shared" ca="1" si="626"/>
        <v>#VALUE!</v>
      </c>
      <c r="AL171" s="192" t="e">
        <f t="shared" ca="1" si="641"/>
        <v>#VALUE!</v>
      </c>
      <c r="AM171" s="83" t="e">
        <f t="shared" ca="1" si="642"/>
        <v>#VALUE!</v>
      </c>
      <c r="AN171" s="80" t="e">
        <f ca="1">SUM(AL$156:AL171)</f>
        <v>#VALUE!</v>
      </c>
      <c r="AO171" s="109" t="e">
        <f t="shared" ca="1" si="646"/>
        <v>#VALUE!</v>
      </c>
      <c r="AP171" s="194" t="e">
        <f t="shared" ca="1" si="643"/>
        <v>#VALUE!</v>
      </c>
      <c r="AQ171" s="200" t="e">
        <f t="shared" ca="1" si="644"/>
        <v>#VALUE!</v>
      </c>
      <c r="AR171" s="204"/>
      <c r="AS171" s="221"/>
      <c r="AV171" s="67">
        <f t="shared" si="627"/>
        <v>-31</v>
      </c>
      <c r="AX171" s="208" t="str">
        <f ca="1">[2]!YBHIST($I$136,$I171,J$25,"sec","")</f>
        <v>E</v>
      </c>
      <c r="AY171" s="206" t="str">
        <f ca="1">[2]!YBPRICE($I$136,AX171&amp;"d","Market","AccruedInterest","Swap",$I171,"LMMSkew","","Model",100,"")</f>
        <v>E</v>
      </c>
      <c r="BA171" s="211" t="str">
        <f ca="1">[2]!YBHIST($E171,$I171,X$25,"sec","")</f>
        <v>E</v>
      </c>
      <c r="BB171" s="67" t="str">
        <f ca="1">[2]!YBPRICE(E$41,BA171,"Market","AccruedInterest","Swap",$I171,"LMMSkew","","Model",100,"OASEDUR")</f>
        <v>E</v>
      </c>
      <c r="BD171" s="211" t="str">
        <f ca="1">[2]!YBHIST($F171,$I171,X$25,"sec","")</f>
        <v>E</v>
      </c>
      <c r="BE171" s="67" t="str">
        <f ca="1">[2]!YBPRICE(E$41,BD171,"Market","AccruedInterest","Swap",$I171,"LMMSkew","","Model",100,"OASEDUR")</f>
        <v>E</v>
      </c>
      <c r="BI171" s="518" t="e">
        <f t="shared" ca="1" si="647"/>
        <v>#VALUE!</v>
      </c>
      <c r="BJ171" s="518" t="e">
        <f ca="1">PRODUCT($BI$156:BI171)-1</f>
        <v>#VALUE!</v>
      </c>
      <c r="BK171" s="518" t="e">
        <f t="shared" ca="1" si="648"/>
        <v>#VALUE!</v>
      </c>
      <c r="BL171" s="518" t="e">
        <f ca="1">PRODUCT($BK$156:BK171)-1</f>
        <v>#VALUE!</v>
      </c>
    </row>
    <row r="172" spans="1:64" ht="15" customHeight="1">
      <c r="B172" s="69">
        <v>5.5</v>
      </c>
      <c r="C172" s="70">
        <f t="shared" ca="1" si="623"/>
        <v>41190</v>
      </c>
      <c r="D172" s="70">
        <f t="shared" ca="1" si="649"/>
        <v>41215</v>
      </c>
      <c r="E172" s="70" t="str">
        <f t="shared" ca="1" si="601"/>
        <v>FNMA3.0-TBA-Oct</v>
      </c>
      <c r="F172" s="70" t="str">
        <f t="shared" ca="1" si="602"/>
        <v>FNMA3.0-TBA-Nov</v>
      </c>
      <c r="G172" s="70" t="str">
        <f t="shared" si="650"/>
        <v>FNMA3.0-TBA-GEN</v>
      </c>
      <c r="H172" s="71"/>
      <c r="I172" s="133">
        <f ca="1">[2]!YBWORKDAY(EDATE(Base_Date, AV172), -1, "USD")</f>
        <v>41180</v>
      </c>
      <c r="J172" s="217" t="str">
        <f t="shared" ca="1" si="624"/>
        <v>E</v>
      </c>
      <c r="K172" s="80" t="e">
        <f t="shared" ca="1" si="625"/>
        <v>#VALUE!</v>
      </c>
      <c r="L172" s="80" t="e">
        <f t="shared" ca="1" si="628"/>
        <v>#VALUE!</v>
      </c>
      <c r="M172" s="81" t="str">
        <f ca="1">[2]!YBHIST($I$136,$I172,"LMMOAS","sec")</f>
        <v>E</v>
      </c>
      <c r="N172" s="73" t="str">
        <f ca="1">[2]!YBHIST($I$136,$I171,M$25,"sec","")</f>
        <v>E</v>
      </c>
      <c r="O172" s="170" t="str">
        <f ca="1">[2]!YBHIST("1 Month LIBOR",I172,"Yield","bmk","")</f>
        <v>E</v>
      </c>
      <c r="P172" s="80" t="e">
        <f t="shared" ca="1" si="629"/>
        <v>#VALUE!</v>
      </c>
      <c r="Q172" s="82" t="str">
        <f ca="1">[2]!YBSCEN($I$136,$J171&amp;"d","Market",O$25,"Swap",$I171,"MarketWSkew","","Model",100,0,29,"Gradual","ParShift|N",0,"Annualized ROR",O171,100,"",,,,"Default",,,,"Default",,)</f>
        <v>E</v>
      </c>
      <c r="R172" s="80" t="e">
        <f t="shared" ca="1" si="630"/>
        <v>#VALUE!</v>
      </c>
      <c r="S172" s="83" t="e">
        <f t="shared" ca="1" si="631"/>
        <v>#VALUE!</v>
      </c>
      <c r="T172" s="80" t="e">
        <f ca="1">SUM(R$156:R172)</f>
        <v>#VALUE!</v>
      </c>
      <c r="U172" s="83" t="e">
        <f t="shared" ca="1" si="645"/>
        <v>#VALUE!</v>
      </c>
      <c r="V172" s="84">
        <f ca="1">VLOOKUP($I172, 'Barcap OAD'!$A:$S, $F$136, FALSE)</f>
        <v>-31.8</v>
      </c>
      <c r="W172" s="172" t="e">
        <f t="shared" ca="1" si="632"/>
        <v>#VALUE!</v>
      </c>
      <c r="X172" s="185" t="str">
        <f ca="1">[2]!YBHIST($E172,$I172,X$25,"sec","")</f>
        <v>E</v>
      </c>
      <c r="Y172" s="80" t="e">
        <f t="shared" ca="1" si="633"/>
        <v>#VALUE!</v>
      </c>
      <c r="Z172" s="82" t="e">
        <f t="shared" ca="1" si="634"/>
        <v>#VALUE!</v>
      </c>
      <c r="AA172" s="82" t="str">
        <f ca="1">[2]!YBHIST($F172,$I172,X$25,"sec","")</f>
        <v>E</v>
      </c>
      <c r="AB172" s="82" t="e">
        <f t="shared" ca="1" si="635"/>
        <v>#VALUE!</v>
      </c>
      <c r="AC172" s="187" t="e">
        <f t="shared" ca="1" si="636"/>
        <v>#VALUE!</v>
      </c>
      <c r="AD172" s="189">
        <f ca="1">VLOOKUP($I172, 'Barcap OAD'!$A:$S, $F$26, FALSE)</f>
        <v>4.3460000000000001</v>
      </c>
      <c r="AE172" s="172" t="e">
        <f t="shared" ca="1" si="605"/>
        <v>#VALUE!</v>
      </c>
      <c r="AF172" s="86" t="e">
        <f t="shared" ca="1" si="606"/>
        <v>#VALUE!</v>
      </c>
      <c r="AG172" s="80" t="e">
        <f t="shared" ca="1" si="637"/>
        <v>#VALUE!</v>
      </c>
      <c r="AH172" s="83" t="e">
        <f t="shared" ca="1" si="638"/>
        <v>#VALUE!</v>
      </c>
      <c r="AI172" s="80" t="e">
        <f t="shared" ca="1" si="639"/>
        <v>#VALUE!</v>
      </c>
      <c r="AJ172" s="83" t="e">
        <f t="shared" ca="1" si="640"/>
        <v>#VALUE!</v>
      </c>
      <c r="AK172" s="187" t="e">
        <f t="shared" ca="1" si="626"/>
        <v>#VALUE!</v>
      </c>
      <c r="AL172" s="192" t="e">
        <f t="shared" ca="1" si="641"/>
        <v>#VALUE!</v>
      </c>
      <c r="AM172" s="83" t="e">
        <f t="shared" ca="1" si="642"/>
        <v>#VALUE!</v>
      </c>
      <c r="AN172" s="80" t="e">
        <f ca="1">SUM(AL$156:AL172)</f>
        <v>#VALUE!</v>
      </c>
      <c r="AO172" s="109" t="e">
        <f t="shared" ca="1" si="646"/>
        <v>#VALUE!</v>
      </c>
      <c r="AP172" s="194" t="e">
        <f t="shared" ca="1" si="643"/>
        <v>#VALUE!</v>
      </c>
      <c r="AQ172" s="200" t="e">
        <f t="shared" ca="1" si="644"/>
        <v>#VALUE!</v>
      </c>
      <c r="AR172" s="204"/>
      <c r="AS172" s="221"/>
      <c r="AV172" s="67">
        <f t="shared" si="627"/>
        <v>-30</v>
      </c>
      <c r="AX172" s="208" t="str">
        <f ca="1">[2]!YBHIST($I$136,$I172,J$25,"sec","")</f>
        <v>E</v>
      </c>
      <c r="AY172" s="206" t="str">
        <f ca="1">[2]!YBPRICE($I$136,AX172&amp;"d","Market","AccruedInterest","Swap",$I172,"LMMSkew","","Model",100,"")</f>
        <v>E</v>
      </c>
      <c r="BA172" s="211" t="str">
        <f ca="1">[2]!YBHIST($E172,$I172,X$25,"sec","")</f>
        <v>E</v>
      </c>
      <c r="BB172" s="67" t="str">
        <f ca="1">[2]!YBPRICE(E$41,BA172,"Market","AccruedInterest","Swap",$I172,"LMMSkew","","Model",100,"OASEDUR")</f>
        <v>E</v>
      </c>
      <c r="BD172" s="211" t="str">
        <f ca="1">[2]!YBHIST($F172,$I172,X$25,"sec","")</f>
        <v>E</v>
      </c>
      <c r="BE172" s="67" t="str">
        <f ca="1">[2]!YBPRICE(E$41,BD172,"Market","AccruedInterest","Swap",$I172,"LMMSkew","","Model",100,"OASEDUR")</f>
        <v>E</v>
      </c>
      <c r="BI172" s="518" t="e">
        <f t="shared" ca="1" si="647"/>
        <v>#VALUE!</v>
      </c>
      <c r="BJ172" s="518" t="e">
        <f ca="1">PRODUCT($BI$156:BI172)-1</f>
        <v>#VALUE!</v>
      </c>
      <c r="BK172" s="518" t="e">
        <f t="shared" ca="1" si="648"/>
        <v>#VALUE!</v>
      </c>
      <c r="BL172" s="518" t="e">
        <f ca="1">PRODUCT($BK$156:BK172)-1</f>
        <v>#VALUE!</v>
      </c>
    </row>
    <row r="173" spans="1:64" ht="15" customHeight="1">
      <c r="B173" s="69">
        <v>6</v>
      </c>
      <c r="C173" s="70">
        <f t="shared" ca="1" si="623"/>
        <v>41223</v>
      </c>
      <c r="D173" s="70">
        <f t="shared" ca="1" si="649"/>
        <v>41248</v>
      </c>
      <c r="E173" s="70" t="str">
        <f t="shared" ca="1" si="601"/>
        <v>FNMA3.0-TBA-Nov</v>
      </c>
      <c r="F173" s="70" t="str">
        <f t="shared" ca="1" si="602"/>
        <v>FNMA3.0-TBA-Dec</v>
      </c>
      <c r="G173" s="70" t="str">
        <f t="shared" si="650"/>
        <v>FNMA3.0-TBA-GEN</v>
      </c>
      <c r="H173" s="71"/>
      <c r="I173" s="133">
        <f ca="1">[2]!YBWORKDAY(EDATE(Base_Date, AV173), -1, "USD")</f>
        <v>41213</v>
      </c>
      <c r="J173" s="217" t="str">
        <f t="shared" ca="1" si="624"/>
        <v>E</v>
      </c>
      <c r="K173" s="80" t="e">
        <f t="shared" ca="1" si="625"/>
        <v>#VALUE!</v>
      </c>
      <c r="L173" s="80" t="e">
        <f t="shared" ca="1" si="628"/>
        <v>#VALUE!</v>
      </c>
      <c r="M173" s="81" t="str">
        <f ca="1">[2]!YBHIST($I$136,$I173,"LMMOAS","sec")</f>
        <v>E</v>
      </c>
      <c r="N173" s="73" t="str">
        <f ca="1">[2]!YBHIST($I$136,$I172,M$25,"sec","")</f>
        <v>E</v>
      </c>
      <c r="O173" s="170" t="str">
        <f ca="1">[2]!YBHIST("1 Month LIBOR",I173,"Yield","bmk","")</f>
        <v>E</v>
      </c>
      <c r="P173" s="80" t="e">
        <f t="shared" ca="1" si="629"/>
        <v>#VALUE!</v>
      </c>
      <c r="Q173" s="82" t="str">
        <f ca="1">[2]!YBSCEN($I$136,$J172&amp;"d","Market",O$25,"Swap",$I172,"MarketWSkew","","Model",100,0,29,"Gradual","ParShift|N",0,"Annualized ROR",O172,100,"",,,,"Default",,,,"Default",,)</f>
        <v>E</v>
      </c>
      <c r="R173" s="80" t="e">
        <f t="shared" ca="1" si="630"/>
        <v>#VALUE!</v>
      </c>
      <c r="S173" s="83" t="e">
        <f t="shared" ca="1" si="631"/>
        <v>#VALUE!</v>
      </c>
      <c r="T173" s="80" t="e">
        <f ca="1">SUM(R$156:R173)</f>
        <v>#VALUE!</v>
      </c>
      <c r="U173" s="83" t="e">
        <f t="shared" ca="1" si="645"/>
        <v>#VALUE!</v>
      </c>
      <c r="V173" s="84">
        <f ca="1">VLOOKUP($I173, 'Barcap OAD'!$A:$S, $F$136, FALSE)</f>
        <v>-22.5</v>
      </c>
      <c r="W173" s="172" t="e">
        <f t="shared" ca="1" si="632"/>
        <v>#VALUE!</v>
      </c>
      <c r="X173" s="185" t="str">
        <f ca="1">[2]!YBHIST($E173,$I173,X$25,"sec","")</f>
        <v>E</v>
      </c>
      <c r="Y173" s="80" t="e">
        <f t="shared" ca="1" si="633"/>
        <v>#VALUE!</v>
      </c>
      <c r="Z173" s="82" t="e">
        <f t="shared" ca="1" si="634"/>
        <v>#VALUE!</v>
      </c>
      <c r="AA173" s="82" t="str">
        <f ca="1">[2]!YBHIST($F173,$I173,X$25,"sec","")</f>
        <v>E</v>
      </c>
      <c r="AB173" s="82" t="e">
        <f t="shared" ca="1" si="635"/>
        <v>#VALUE!</v>
      </c>
      <c r="AC173" s="187" t="e">
        <f t="shared" ca="1" si="636"/>
        <v>#VALUE!</v>
      </c>
      <c r="AD173" s="189">
        <f ca="1">VLOOKUP($I173, 'Barcap OAD'!$A:$S, $F$26, FALSE)</f>
        <v>4.6459999999999999</v>
      </c>
      <c r="AE173" s="172" t="e">
        <f t="shared" ca="1" si="605"/>
        <v>#VALUE!</v>
      </c>
      <c r="AF173" s="86" t="e">
        <f t="shared" ca="1" si="606"/>
        <v>#VALUE!</v>
      </c>
      <c r="AG173" s="80" t="e">
        <f t="shared" ca="1" si="637"/>
        <v>#VALUE!</v>
      </c>
      <c r="AH173" s="83" t="e">
        <f t="shared" ca="1" si="638"/>
        <v>#VALUE!</v>
      </c>
      <c r="AI173" s="80" t="e">
        <f t="shared" ca="1" si="639"/>
        <v>#VALUE!</v>
      </c>
      <c r="AJ173" s="83" t="e">
        <f t="shared" ca="1" si="640"/>
        <v>#VALUE!</v>
      </c>
      <c r="AK173" s="187" t="e">
        <f t="shared" ca="1" si="626"/>
        <v>#VALUE!</v>
      </c>
      <c r="AL173" s="192" t="e">
        <f t="shared" ca="1" si="641"/>
        <v>#VALUE!</v>
      </c>
      <c r="AM173" s="83" t="e">
        <f t="shared" ca="1" si="642"/>
        <v>#VALUE!</v>
      </c>
      <c r="AN173" s="80" t="e">
        <f ca="1">SUM(AL$156:AL173)</f>
        <v>#VALUE!</v>
      </c>
      <c r="AO173" s="109" t="e">
        <f t="shared" ca="1" si="646"/>
        <v>#VALUE!</v>
      </c>
      <c r="AP173" s="194" t="e">
        <f t="shared" ca="1" si="643"/>
        <v>#VALUE!</v>
      </c>
      <c r="AQ173" s="200" t="e">
        <f t="shared" ca="1" si="644"/>
        <v>#VALUE!</v>
      </c>
      <c r="AR173" s="204"/>
      <c r="AS173" s="221"/>
      <c r="AV173" s="67">
        <f t="shared" si="627"/>
        <v>-29</v>
      </c>
      <c r="AX173" s="208" t="str">
        <f ca="1">[2]!YBHIST($I$136,$I173,J$25,"sec","")</f>
        <v>E</v>
      </c>
      <c r="AY173" s="206" t="str">
        <f ca="1">[2]!YBPRICE($I$136,AX173&amp;"d","Market","AccruedInterest","Swap",$I173,"LMMSkew","","Model",100,"")</f>
        <v>E</v>
      </c>
      <c r="BA173" s="211" t="str">
        <f ca="1">[2]!YBHIST($E173,$I173,X$25,"sec","")</f>
        <v>E</v>
      </c>
      <c r="BB173" s="67" t="str">
        <f ca="1">[2]!YBPRICE(E$41,BA173,"Market","AccruedInterest","Swap",$I173,"LMMSkew","","Model",100,"OASEDUR")</f>
        <v>E</v>
      </c>
      <c r="BD173" s="211" t="str">
        <f ca="1">[2]!YBHIST($F173,$I173,X$25,"sec","")</f>
        <v>E</v>
      </c>
      <c r="BE173" s="67" t="str">
        <f ca="1">[2]!YBPRICE(E$41,BD173,"Market","AccruedInterest","Swap",$I173,"LMMSkew","","Model",100,"OASEDUR")</f>
        <v>E</v>
      </c>
      <c r="BI173" s="518" t="e">
        <f t="shared" ca="1" si="647"/>
        <v>#VALUE!</v>
      </c>
      <c r="BJ173" s="518" t="e">
        <f ca="1">PRODUCT($BI$156:BI173)-1</f>
        <v>#VALUE!</v>
      </c>
      <c r="BK173" s="518" t="e">
        <f t="shared" ca="1" si="648"/>
        <v>#VALUE!</v>
      </c>
      <c r="BL173" s="518" t="e">
        <f ca="1">PRODUCT($BK$156:BK173)-1</f>
        <v>#VALUE!</v>
      </c>
    </row>
    <row r="174" spans="1:64" ht="15" customHeight="1">
      <c r="B174" s="69">
        <v>6.5</v>
      </c>
      <c r="C174" s="70">
        <f t="shared" ca="1" si="623"/>
        <v>41253</v>
      </c>
      <c r="D174" s="70">
        <f t="shared" ca="1" si="649"/>
        <v>41278</v>
      </c>
      <c r="E174" s="70" t="str">
        <f t="shared" ca="1" si="601"/>
        <v>FNMA3.0-TBA-Dec</v>
      </c>
      <c r="F174" s="70" t="str">
        <f t="shared" ca="1" si="602"/>
        <v>FNMA3.0-TBA-Jan</v>
      </c>
      <c r="G174" s="70" t="str">
        <f t="shared" si="650"/>
        <v>FNMA3.0-TBA-GEN</v>
      </c>
      <c r="H174" s="71"/>
      <c r="I174" s="133">
        <f ca="1">[2]!YBWORKDAY(EDATE(Base_Date, AV174), -1, "USD")</f>
        <v>41243</v>
      </c>
      <c r="J174" s="217" t="str">
        <f t="shared" ca="1" si="624"/>
        <v>E</v>
      </c>
      <c r="K174" s="80" t="e">
        <f t="shared" ca="1" si="625"/>
        <v>#VALUE!</v>
      </c>
      <c r="L174" s="80" t="e">
        <f t="shared" ca="1" si="628"/>
        <v>#VALUE!</v>
      </c>
      <c r="M174" s="81" t="str">
        <f ca="1">[2]!YBHIST($I$136,$I174,"LMMOAS","sec")</f>
        <v>E</v>
      </c>
      <c r="N174" s="73" t="str">
        <f ca="1">[2]!YBHIST($I$136,$I173,M$25,"sec","")</f>
        <v>E</v>
      </c>
      <c r="O174" s="170" t="str">
        <f ca="1">[2]!YBHIST("1 Month LIBOR",I174,"Yield","bmk","")</f>
        <v>E</v>
      </c>
      <c r="P174" s="80" t="e">
        <f t="shared" ca="1" si="629"/>
        <v>#VALUE!</v>
      </c>
      <c r="Q174" s="82" t="str">
        <f ca="1">[2]!YBSCEN($I$136,$J173&amp;"d","Market",O$25,"Swap",$I173,"MarketWSkew","","Model",100,0,29,"Gradual","ParShift|N",0,"Annualized ROR",O173,100,"",,,,"Default",,,,"Default",,)</f>
        <v>E</v>
      </c>
      <c r="R174" s="80" t="e">
        <f t="shared" ca="1" si="630"/>
        <v>#VALUE!</v>
      </c>
      <c r="S174" s="83" t="e">
        <f t="shared" ca="1" si="631"/>
        <v>#VALUE!</v>
      </c>
      <c r="T174" s="80" t="e">
        <f ca="1">SUM(R$156:R174)</f>
        <v>#VALUE!</v>
      </c>
      <c r="U174" s="83" t="e">
        <f t="shared" ca="1" si="645"/>
        <v>#VALUE!</v>
      </c>
      <c r="V174" s="84">
        <f ca="1">VLOOKUP($I174, 'Barcap OAD'!$A:$S, $F$136, FALSE)</f>
        <v>-23.7</v>
      </c>
      <c r="W174" s="172" t="e">
        <f t="shared" ca="1" si="632"/>
        <v>#VALUE!</v>
      </c>
      <c r="X174" s="185" t="str">
        <f ca="1">[2]!YBHIST($E174,$I174,X$25,"sec","")</f>
        <v>E</v>
      </c>
      <c r="Y174" s="80" t="e">
        <f t="shared" ca="1" si="633"/>
        <v>#VALUE!</v>
      </c>
      <c r="Z174" s="82" t="e">
        <f t="shared" ca="1" si="634"/>
        <v>#VALUE!</v>
      </c>
      <c r="AA174" s="82" t="str">
        <f ca="1">[2]!YBHIST($F174,$I174,X$25,"sec","")</f>
        <v>E</v>
      </c>
      <c r="AB174" s="82" t="e">
        <f t="shared" ca="1" si="635"/>
        <v>#VALUE!</v>
      </c>
      <c r="AC174" s="187" t="e">
        <f t="shared" ca="1" si="636"/>
        <v>#VALUE!</v>
      </c>
      <c r="AD174" s="189">
        <f ca="1">VLOOKUP($I174, 'Barcap OAD'!$A:$S, $F$26, FALSE)</f>
        <v>5.2729999999999997</v>
      </c>
      <c r="AE174" s="172" t="e">
        <f t="shared" ca="1" si="605"/>
        <v>#VALUE!</v>
      </c>
      <c r="AF174" s="86" t="e">
        <f t="shared" ca="1" si="606"/>
        <v>#VALUE!</v>
      </c>
      <c r="AG174" s="80" t="e">
        <f t="shared" ca="1" si="637"/>
        <v>#VALUE!</v>
      </c>
      <c r="AH174" s="83" t="e">
        <f t="shared" ca="1" si="638"/>
        <v>#VALUE!</v>
      </c>
      <c r="AI174" s="80" t="e">
        <f t="shared" ca="1" si="639"/>
        <v>#VALUE!</v>
      </c>
      <c r="AJ174" s="83" t="e">
        <f t="shared" ca="1" si="640"/>
        <v>#VALUE!</v>
      </c>
      <c r="AK174" s="187" t="e">
        <f t="shared" ca="1" si="626"/>
        <v>#VALUE!</v>
      </c>
      <c r="AL174" s="192" t="e">
        <f t="shared" ca="1" si="641"/>
        <v>#VALUE!</v>
      </c>
      <c r="AM174" s="83" t="e">
        <f t="shared" ca="1" si="642"/>
        <v>#VALUE!</v>
      </c>
      <c r="AN174" s="80" t="e">
        <f ca="1">SUM(AL$156:AL174)</f>
        <v>#VALUE!</v>
      </c>
      <c r="AO174" s="109" t="e">
        <f t="shared" ca="1" si="646"/>
        <v>#VALUE!</v>
      </c>
      <c r="AP174" s="194" t="e">
        <f t="shared" ca="1" si="643"/>
        <v>#VALUE!</v>
      </c>
      <c r="AQ174" s="200" t="e">
        <f t="shared" ca="1" si="644"/>
        <v>#VALUE!</v>
      </c>
      <c r="AR174" s="204"/>
      <c r="AS174" s="221"/>
      <c r="AV174" s="67">
        <f t="shared" si="627"/>
        <v>-28</v>
      </c>
      <c r="AX174" s="208" t="str">
        <f ca="1">[2]!YBHIST($I$136,$I174,J$25,"sec","")</f>
        <v>E</v>
      </c>
      <c r="AY174" s="206" t="str">
        <f ca="1">[2]!YBPRICE($I$136,AX174&amp;"d","Market","AccruedInterest","Swap",$I174,"LMMSkew","","Model",100,"")</f>
        <v>E</v>
      </c>
      <c r="BA174" s="211" t="str">
        <f ca="1">[2]!YBHIST($E174,$I174,X$25,"sec","")</f>
        <v>E</v>
      </c>
      <c r="BB174" s="67" t="str">
        <f ca="1">[2]!YBPRICE(E$41,BA174,"Market","AccruedInterest","Swap",$I174,"LMMSkew","","Model",100,"OASEDUR")</f>
        <v>E</v>
      </c>
      <c r="BD174" s="211" t="str">
        <f ca="1">[2]!YBHIST($F174,$I174,X$25,"sec","")</f>
        <v>E</v>
      </c>
      <c r="BE174" s="67" t="str">
        <f ca="1">[2]!YBPRICE(E$41,BD174,"Market","AccruedInterest","Swap",$I174,"LMMSkew","","Model",100,"OASEDUR")</f>
        <v>E</v>
      </c>
      <c r="BI174" s="518" t="e">
        <f t="shared" ca="1" si="647"/>
        <v>#VALUE!</v>
      </c>
      <c r="BJ174" s="518" t="e">
        <f ca="1">PRODUCT($BI$156:BI174)-1</f>
        <v>#VALUE!</v>
      </c>
      <c r="BK174" s="518" t="e">
        <f t="shared" ca="1" si="648"/>
        <v>#VALUE!</v>
      </c>
      <c r="BL174" s="518" t="e">
        <f ca="1">PRODUCT($BK$156:BK174)-1</f>
        <v>#VALUE!</v>
      </c>
    </row>
    <row r="175" spans="1:64" ht="15" customHeight="1">
      <c r="C175" s="70">
        <f t="shared" ca="1" si="623"/>
        <v>41284</v>
      </c>
      <c r="D175" s="70">
        <f t="shared" ca="1" si="649"/>
        <v>41309</v>
      </c>
      <c r="E175" s="70" t="str">
        <f t="shared" ca="1" si="601"/>
        <v>FNMA3.0-TBA-Jan</v>
      </c>
      <c r="F175" s="70" t="str">
        <f t="shared" ca="1" si="602"/>
        <v>FNMA3.0-TBA-Feb</v>
      </c>
      <c r="G175" s="70" t="str">
        <f t="shared" si="650"/>
        <v>FNMA3.0-TBA-GEN</v>
      </c>
      <c r="H175" s="71"/>
      <c r="I175" s="133">
        <f ca="1">[2]!YBWORKDAY(EDATE(Base_Date, AV175), -1, "USD")</f>
        <v>41274</v>
      </c>
      <c r="J175" s="217" t="str">
        <f t="shared" ca="1" si="624"/>
        <v>E</v>
      </c>
      <c r="K175" s="80" t="e">
        <f t="shared" ca="1" si="625"/>
        <v>#VALUE!</v>
      </c>
      <c r="L175" s="80" t="e">
        <f t="shared" ca="1" si="628"/>
        <v>#VALUE!</v>
      </c>
      <c r="M175" s="81" t="str">
        <f ca="1">[2]!YBHIST($I$136,$I175,"LMMOAS","sec")</f>
        <v>E</v>
      </c>
      <c r="N175" s="73" t="str">
        <f ca="1">[2]!YBHIST($I$136,$I174,M$25,"sec","")</f>
        <v>E</v>
      </c>
      <c r="O175" s="170" t="str">
        <f ca="1">[2]!YBHIST("1 Month LIBOR",I175,"Yield","bmk","")</f>
        <v>E</v>
      </c>
      <c r="P175" s="80" t="e">
        <f t="shared" ca="1" si="629"/>
        <v>#VALUE!</v>
      </c>
      <c r="Q175" s="82" t="str">
        <f ca="1">[2]!YBSCEN($I$136,$J174&amp;"d","Market",O$25,"Swap",$I174,"MarketWSkew","","Model",100,0,29,"Gradual","ParShift|N",0,"Annualized ROR",O174,100,"",,,,"Default",,,,"Default",,)</f>
        <v>E</v>
      </c>
      <c r="R175" s="80" t="e">
        <f t="shared" ca="1" si="630"/>
        <v>#VALUE!</v>
      </c>
      <c r="S175" s="83" t="e">
        <f t="shared" ca="1" si="631"/>
        <v>#VALUE!</v>
      </c>
      <c r="T175" s="80" t="e">
        <f ca="1">SUM(R$156:R175)</f>
        <v>#VALUE!</v>
      </c>
      <c r="U175" s="83" t="e">
        <f t="shared" ca="1" si="645"/>
        <v>#VALUE!</v>
      </c>
      <c r="V175" s="84">
        <f ca="1">VLOOKUP($I175, 'Barcap OAD'!$A:$S, $F$136, FALSE)</f>
        <v>-20.5</v>
      </c>
      <c r="W175" s="172" t="e">
        <f t="shared" ca="1" si="632"/>
        <v>#VALUE!</v>
      </c>
      <c r="X175" s="185" t="str">
        <f ca="1">[2]!YBHIST($E175,$I175,X$25,"sec","")</f>
        <v>E</v>
      </c>
      <c r="Y175" s="80" t="e">
        <f t="shared" ca="1" si="633"/>
        <v>#VALUE!</v>
      </c>
      <c r="Z175" s="82" t="e">
        <f t="shared" ca="1" si="634"/>
        <v>#VALUE!</v>
      </c>
      <c r="AA175" s="82" t="str">
        <f ca="1">[2]!YBHIST($F175,$I175,X$25,"sec","")</f>
        <v>E</v>
      </c>
      <c r="AB175" s="82" t="e">
        <f t="shared" ca="1" si="635"/>
        <v>#VALUE!</v>
      </c>
      <c r="AC175" s="187" t="e">
        <f t="shared" ca="1" si="636"/>
        <v>#VALUE!</v>
      </c>
      <c r="AD175" s="189">
        <f ca="1">VLOOKUP($I175, 'Barcap OAD'!$A:$S, $F$26, FALSE)</f>
        <v>5.9370000000000003</v>
      </c>
      <c r="AE175" s="172" t="e">
        <f t="shared" ca="1" si="605"/>
        <v>#VALUE!</v>
      </c>
      <c r="AF175" s="86" t="e">
        <f t="shared" ca="1" si="606"/>
        <v>#VALUE!</v>
      </c>
      <c r="AG175" s="80" t="e">
        <f t="shared" ca="1" si="637"/>
        <v>#VALUE!</v>
      </c>
      <c r="AH175" s="83" t="e">
        <f t="shared" ca="1" si="638"/>
        <v>#VALUE!</v>
      </c>
      <c r="AI175" s="80" t="e">
        <f t="shared" ca="1" si="639"/>
        <v>#VALUE!</v>
      </c>
      <c r="AJ175" s="83" t="e">
        <f t="shared" ca="1" si="640"/>
        <v>#VALUE!</v>
      </c>
      <c r="AK175" s="187" t="e">
        <f t="shared" ca="1" si="626"/>
        <v>#VALUE!</v>
      </c>
      <c r="AL175" s="192" t="e">
        <f t="shared" ca="1" si="641"/>
        <v>#VALUE!</v>
      </c>
      <c r="AM175" s="83" t="e">
        <f t="shared" ca="1" si="642"/>
        <v>#VALUE!</v>
      </c>
      <c r="AN175" s="80" t="e">
        <f ca="1">SUM(AL$156:AL175)</f>
        <v>#VALUE!</v>
      </c>
      <c r="AO175" s="109" t="e">
        <f t="shared" ca="1" si="646"/>
        <v>#VALUE!</v>
      </c>
      <c r="AP175" s="194" t="e">
        <f t="shared" ca="1" si="643"/>
        <v>#VALUE!</v>
      </c>
      <c r="AQ175" s="200" t="e">
        <f t="shared" ca="1" si="644"/>
        <v>#VALUE!</v>
      </c>
      <c r="AR175" s="204"/>
      <c r="AS175" s="221"/>
      <c r="AV175" s="67">
        <f t="shared" si="627"/>
        <v>-27</v>
      </c>
      <c r="AX175" s="208" t="str">
        <f ca="1">[2]!YBHIST($I$136,$I175,J$25,"sec","")</f>
        <v>E</v>
      </c>
      <c r="AY175" s="206" t="str">
        <f ca="1">[2]!YBPRICE($I$136,AX175&amp;"d","Market","AccruedInterest","Swap",$I175,"LMMSkew","","Model",100,"")</f>
        <v>E</v>
      </c>
      <c r="BA175" s="211" t="str">
        <f ca="1">[2]!YBHIST($E175,$I175,X$25,"sec","")</f>
        <v>E</v>
      </c>
      <c r="BB175" s="67" t="str">
        <f ca="1">[2]!YBPRICE(E$41,BA175,"Market","AccruedInterest","Swap",$I175,"LMMSkew","","Model",100,"OASEDUR")</f>
        <v>E</v>
      </c>
      <c r="BD175" s="211" t="str">
        <f ca="1">[2]!YBHIST($F175,$I175,X$25,"sec","")</f>
        <v>E</v>
      </c>
      <c r="BE175" s="67" t="str">
        <f ca="1">[2]!YBPRICE(E$41,BD175,"Market","AccruedInterest","Swap",$I175,"LMMSkew","","Model",100,"OASEDUR")</f>
        <v>E</v>
      </c>
      <c r="BI175" s="518" t="e">
        <f t="shared" ca="1" si="647"/>
        <v>#VALUE!</v>
      </c>
      <c r="BJ175" s="518" t="e">
        <f ca="1">PRODUCT($BI$156:BI175)-1</f>
        <v>#VALUE!</v>
      </c>
      <c r="BK175" s="518" t="e">
        <f t="shared" ca="1" si="648"/>
        <v>#VALUE!</v>
      </c>
      <c r="BL175" s="518" t="e">
        <f ca="1">PRODUCT($BK$156:BK175)-1</f>
        <v>#VALUE!</v>
      </c>
    </row>
    <row r="176" spans="1:64" ht="15" customHeight="1">
      <c r="C176" s="70">
        <f t="shared" ca="1" si="623"/>
        <v>41315</v>
      </c>
      <c r="D176" s="70">
        <f t="shared" ca="1" si="649"/>
        <v>41340</v>
      </c>
      <c r="E176" s="70" t="str">
        <f t="shared" ca="1" si="601"/>
        <v>FNMA3.0-TBA-Feb</v>
      </c>
      <c r="F176" s="70" t="str">
        <f t="shared" ca="1" si="602"/>
        <v>FNMA3.0-TBA-Mar</v>
      </c>
      <c r="G176" s="70" t="str">
        <f t="shared" si="650"/>
        <v>FNMA3.0-TBA-GEN</v>
      </c>
      <c r="H176" s="71"/>
      <c r="I176" s="133">
        <f ca="1">[2]!YBWORKDAY(EDATE(Base_Date, AV176), -1, "USD")</f>
        <v>41305</v>
      </c>
      <c r="J176" s="217" t="str">
        <f t="shared" ca="1" si="624"/>
        <v>E</v>
      </c>
      <c r="K176" s="80" t="e">
        <f t="shared" ca="1" si="625"/>
        <v>#VALUE!</v>
      </c>
      <c r="L176" s="80" t="e">
        <f t="shared" ca="1" si="628"/>
        <v>#VALUE!</v>
      </c>
      <c r="M176" s="81" t="str">
        <f ca="1">[2]!YBHIST($I$136,$I176,"LMMOAS","sec")</f>
        <v>E</v>
      </c>
      <c r="N176" s="73" t="str">
        <f ca="1">[2]!YBHIST($I$136,$I175,M$25,"sec","")</f>
        <v>E</v>
      </c>
      <c r="O176" s="170" t="str">
        <f ca="1">[2]!YBHIST("1 Month LIBOR",I176,"Yield","bmk","")</f>
        <v>E</v>
      </c>
      <c r="P176" s="80" t="e">
        <f t="shared" ca="1" si="629"/>
        <v>#VALUE!</v>
      </c>
      <c r="Q176" s="82" t="str">
        <f ca="1">[2]!YBSCEN($I$136,$J175&amp;"d","Market",O$25,"Swap",$I175,"LMMSkew","","Model",100,0,29,"Gradual","ParShift|N",0,"Annualized ROR",O175,100,"",,,,"Default",,,,"Default",,)</f>
        <v>E</v>
      </c>
      <c r="R176" s="80" t="e">
        <f t="shared" ca="1" si="630"/>
        <v>#VALUE!</v>
      </c>
      <c r="S176" s="83" t="e">
        <f t="shared" ca="1" si="631"/>
        <v>#VALUE!</v>
      </c>
      <c r="T176" s="80" t="e">
        <f ca="1">SUM(R$156:R176)</f>
        <v>#VALUE!</v>
      </c>
      <c r="U176" s="83" t="e">
        <f t="shared" ca="1" si="645"/>
        <v>#VALUE!</v>
      </c>
      <c r="V176" s="84">
        <f ca="1">VLOOKUP($I176, 'Barcap OAD'!$A:$S, $F$136, FALSE)</f>
        <v>-13.9</v>
      </c>
      <c r="W176" s="172" t="e">
        <f t="shared" ca="1" si="632"/>
        <v>#VALUE!</v>
      </c>
      <c r="X176" s="185" t="str">
        <f ca="1">[2]!YBHIST($E176,$I176,X$25,"sec","")</f>
        <v>E</v>
      </c>
      <c r="Y176" s="80" t="e">
        <f t="shared" ca="1" si="633"/>
        <v>#VALUE!</v>
      </c>
      <c r="Z176" s="82" t="e">
        <f t="shared" ca="1" si="634"/>
        <v>#VALUE!</v>
      </c>
      <c r="AA176" s="82" t="str">
        <f ca="1">[2]!YBHIST($F176,$I176,X$25,"sec","")</f>
        <v>E</v>
      </c>
      <c r="AB176" s="82" t="e">
        <f t="shared" ca="1" si="635"/>
        <v>#VALUE!</v>
      </c>
      <c r="AC176" s="187" t="e">
        <f t="shared" ca="1" si="636"/>
        <v>#VALUE!</v>
      </c>
      <c r="AD176" s="189">
        <f ca="1">VLOOKUP($I176, 'Barcap OAD'!$A:$S, $F$26, FALSE)</f>
        <v>7.0540000000000003</v>
      </c>
      <c r="AE176" s="172" t="e">
        <f t="shared" ca="1" si="605"/>
        <v>#VALUE!</v>
      </c>
      <c r="AF176" s="86" t="e">
        <f t="shared" ca="1" si="606"/>
        <v>#VALUE!</v>
      </c>
      <c r="AG176" s="80" t="e">
        <f t="shared" ca="1" si="637"/>
        <v>#VALUE!</v>
      </c>
      <c r="AH176" s="83" t="e">
        <f t="shared" ca="1" si="638"/>
        <v>#VALUE!</v>
      </c>
      <c r="AI176" s="80" t="e">
        <f t="shared" ca="1" si="639"/>
        <v>#VALUE!</v>
      </c>
      <c r="AJ176" s="83" t="e">
        <f t="shared" ca="1" si="640"/>
        <v>#VALUE!</v>
      </c>
      <c r="AK176" s="187" t="e">
        <f t="shared" ca="1" si="626"/>
        <v>#VALUE!</v>
      </c>
      <c r="AL176" s="192" t="e">
        <f t="shared" ca="1" si="641"/>
        <v>#VALUE!</v>
      </c>
      <c r="AM176" s="83" t="e">
        <f t="shared" ca="1" si="642"/>
        <v>#VALUE!</v>
      </c>
      <c r="AN176" s="80" t="e">
        <f ca="1">SUM(AL$156:AL176)</f>
        <v>#VALUE!</v>
      </c>
      <c r="AO176" s="109" t="e">
        <f t="shared" ca="1" si="646"/>
        <v>#VALUE!</v>
      </c>
      <c r="AP176" s="194" t="e">
        <f t="shared" ca="1" si="643"/>
        <v>#VALUE!</v>
      </c>
      <c r="AQ176" s="200" t="e">
        <f t="shared" ca="1" si="644"/>
        <v>#VALUE!</v>
      </c>
      <c r="AR176" s="204"/>
      <c r="AS176" s="221"/>
      <c r="AV176" s="67">
        <f t="shared" si="627"/>
        <v>-26</v>
      </c>
      <c r="AX176" s="208" t="str">
        <f ca="1">[2]!YBHIST($I$136,$I176,J$25,"sec","")</f>
        <v>E</v>
      </c>
      <c r="AY176" s="206" t="str">
        <f ca="1">[2]!YBPRICE($I$136,AX176&amp;"d","Market","AccruedInterest","Swap",$I176,"LMMSkew","","Model",100,"")</f>
        <v>E</v>
      </c>
      <c r="BA176" s="211" t="str">
        <f ca="1">[2]!YBHIST($E176,$I176,X$25,"sec","")</f>
        <v>E</v>
      </c>
      <c r="BB176" s="67" t="str">
        <f ca="1">[2]!YBPRICE(E$41,BA176,"Market","AccruedInterest","Swap",$I176,"LMMSkew","","Model",100,"OASEDUR")</f>
        <v>E</v>
      </c>
      <c r="BD176" s="211" t="str">
        <f ca="1">[2]!YBHIST($F176,$I176,X$25,"sec","")</f>
        <v>E</v>
      </c>
      <c r="BE176" s="67" t="str">
        <f ca="1">[2]!YBPRICE(E$41,BD176,"Market","AccruedInterest","Swap",$I176,"LMMSkew","","Model",100,"OASEDUR")</f>
        <v>E</v>
      </c>
      <c r="BI176" s="518" t="e">
        <f t="shared" ca="1" si="647"/>
        <v>#VALUE!</v>
      </c>
      <c r="BJ176" s="518" t="e">
        <f ca="1">PRODUCT($BI$156:BI176)-1</f>
        <v>#VALUE!</v>
      </c>
      <c r="BK176" s="518" t="e">
        <f t="shared" ca="1" si="648"/>
        <v>#VALUE!</v>
      </c>
      <c r="BL176" s="518" t="e">
        <f ca="1">PRODUCT($BK$156:BK176)-1</f>
        <v>#VALUE!</v>
      </c>
    </row>
    <row r="177" spans="3:64" ht="15" customHeight="1">
      <c r="C177" s="70">
        <f t="shared" ca="1" si="623"/>
        <v>41343</v>
      </c>
      <c r="D177" s="70">
        <f t="shared" ca="1" si="649"/>
        <v>41368</v>
      </c>
      <c r="E177" s="70" t="str">
        <f t="shared" ca="1" si="601"/>
        <v>FNMA3.0-TBA-Mar</v>
      </c>
      <c r="F177" s="70" t="str">
        <f t="shared" ca="1" si="602"/>
        <v>FNMA3.0-TBA-Apr</v>
      </c>
      <c r="G177" s="70" t="str">
        <f t="shared" si="650"/>
        <v>FNMA3.0-TBA-GEN</v>
      </c>
      <c r="H177" s="71"/>
      <c r="I177" s="133">
        <f ca="1">[2]!YBWORKDAY(EDATE(Base_Date, AV177), -1, "USD")</f>
        <v>41333</v>
      </c>
      <c r="J177" s="217" t="str">
        <f t="shared" ca="1" si="624"/>
        <v>E</v>
      </c>
      <c r="K177" s="80" t="e">
        <f t="shared" ca="1" si="625"/>
        <v>#VALUE!</v>
      </c>
      <c r="L177" s="80" t="e">
        <f t="shared" ca="1" si="628"/>
        <v>#VALUE!</v>
      </c>
      <c r="M177" s="81" t="str">
        <f ca="1">[2]!YBHIST($I$136,$I177,"LMMOAS","sec")</f>
        <v>E</v>
      </c>
      <c r="N177" s="73" t="str">
        <f ca="1">[2]!YBHIST($I$136,$I176,M$25,"sec","")</f>
        <v>E</v>
      </c>
      <c r="O177" s="170" t="str">
        <f ca="1">[2]!YBHIST("1 Month LIBOR",I177,"Yield","bmk","")</f>
        <v>E</v>
      </c>
      <c r="P177" s="80" t="e">
        <f t="shared" ca="1" si="629"/>
        <v>#VALUE!</v>
      </c>
      <c r="Q177" s="82" t="str">
        <f ca="1">[2]!YBSCEN($I$136,$J176&amp;"d","Market",O$25,"Swap",$I176,"LMMSkew","","Model",100,0,29,"Gradual","ParShift|N",0,"Annualized ROR",O176,100,"",,,,"Default",,,,"Default",,)</f>
        <v>E</v>
      </c>
      <c r="R177" s="80" t="e">
        <f t="shared" ca="1" si="630"/>
        <v>#VALUE!</v>
      </c>
      <c r="S177" s="83" t="e">
        <f t="shared" ca="1" si="631"/>
        <v>#VALUE!</v>
      </c>
      <c r="T177" s="80" t="e">
        <f ca="1">SUM(R$156:R177)</f>
        <v>#VALUE!</v>
      </c>
      <c r="U177" s="83" t="e">
        <f t="shared" ca="1" si="645"/>
        <v>#VALUE!</v>
      </c>
      <c r="V177" s="84">
        <f ca="1">VLOOKUP($I177, 'Barcap OAD'!$A:$S, $F$136, FALSE)</f>
        <v>-14</v>
      </c>
      <c r="W177" s="172" t="e">
        <f t="shared" ca="1" si="632"/>
        <v>#VALUE!</v>
      </c>
      <c r="X177" s="185" t="str">
        <f ca="1">[2]!YBHIST($E177,$I177,X$25,"sec","")</f>
        <v>E</v>
      </c>
      <c r="Y177" s="80" t="e">
        <f t="shared" ca="1" si="633"/>
        <v>#VALUE!</v>
      </c>
      <c r="Z177" s="82" t="e">
        <f t="shared" ca="1" si="634"/>
        <v>#VALUE!</v>
      </c>
      <c r="AA177" s="82" t="str">
        <f ca="1">[2]!YBHIST($F177,$I177,X$25,"sec","")</f>
        <v>E</v>
      </c>
      <c r="AB177" s="82" t="e">
        <f t="shared" ca="1" si="635"/>
        <v>#VALUE!</v>
      </c>
      <c r="AC177" s="187" t="e">
        <f t="shared" ca="1" si="636"/>
        <v>#VALUE!</v>
      </c>
      <c r="AD177" s="189">
        <f ca="1">VLOOKUP($I177, 'Barcap OAD'!$A:$S, $F$26, FALSE)</f>
        <v>6.8920000000000003</v>
      </c>
      <c r="AE177" s="172" t="e">
        <f t="shared" ca="1" si="605"/>
        <v>#VALUE!</v>
      </c>
      <c r="AF177" s="86" t="e">
        <f t="shared" ca="1" si="606"/>
        <v>#VALUE!</v>
      </c>
      <c r="AG177" s="80" t="e">
        <f t="shared" ca="1" si="637"/>
        <v>#VALUE!</v>
      </c>
      <c r="AH177" s="83" t="e">
        <f t="shared" ca="1" si="638"/>
        <v>#VALUE!</v>
      </c>
      <c r="AI177" s="80" t="e">
        <f t="shared" ca="1" si="639"/>
        <v>#VALUE!</v>
      </c>
      <c r="AJ177" s="83" t="e">
        <f t="shared" ca="1" si="640"/>
        <v>#VALUE!</v>
      </c>
      <c r="AK177" s="187" t="e">
        <f t="shared" ca="1" si="626"/>
        <v>#VALUE!</v>
      </c>
      <c r="AL177" s="192" t="e">
        <f t="shared" ca="1" si="641"/>
        <v>#VALUE!</v>
      </c>
      <c r="AM177" s="83" t="e">
        <f t="shared" ca="1" si="642"/>
        <v>#VALUE!</v>
      </c>
      <c r="AN177" s="80" t="e">
        <f ca="1">SUM(AL$156:AL177)</f>
        <v>#VALUE!</v>
      </c>
      <c r="AO177" s="109" t="e">
        <f t="shared" ca="1" si="646"/>
        <v>#VALUE!</v>
      </c>
      <c r="AP177" s="194" t="e">
        <f t="shared" ca="1" si="643"/>
        <v>#VALUE!</v>
      </c>
      <c r="AQ177" s="200" t="e">
        <f t="shared" ca="1" si="644"/>
        <v>#VALUE!</v>
      </c>
      <c r="AR177" s="204"/>
      <c r="AS177" s="221"/>
      <c r="AV177" s="67">
        <f t="shared" si="627"/>
        <v>-25</v>
      </c>
      <c r="AX177" s="208" t="str">
        <f ca="1">[2]!YBHIST($I$136,$I177,J$25,"sec","")</f>
        <v>E</v>
      </c>
      <c r="AY177" s="206" t="str">
        <f ca="1">[2]!YBPRICE($I$136,AX177&amp;"d","Market","AccruedInterest","Swap",$I177,"LMMSkew","","Model",100,"")</f>
        <v>E</v>
      </c>
      <c r="BA177" s="211" t="str">
        <f ca="1">[2]!YBHIST($E177,$I177,X$25,"sec","")</f>
        <v>E</v>
      </c>
      <c r="BB177" s="67" t="str">
        <f ca="1">[2]!YBPRICE(E$41,BA177,"Market","AccruedInterest","Swap",$I177,"LMMSkew","","Model",100,"OASEDUR")</f>
        <v>E</v>
      </c>
      <c r="BD177" s="211" t="str">
        <f ca="1">[2]!YBHIST($F177,$I177,X$25,"sec","")</f>
        <v>E</v>
      </c>
      <c r="BE177" s="67" t="str">
        <f ca="1">[2]!YBPRICE(E$41,BD177,"Market","AccruedInterest","Swap",$I177,"LMMSkew","","Model",100,"OASEDUR")</f>
        <v>E</v>
      </c>
      <c r="BI177" s="518" t="e">
        <f t="shared" ca="1" si="647"/>
        <v>#VALUE!</v>
      </c>
      <c r="BJ177" s="518" t="e">
        <f ca="1">PRODUCT($BI$156:BI177)-1</f>
        <v>#VALUE!</v>
      </c>
      <c r="BK177" s="518" t="e">
        <f t="shared" ca="1" si="648"/>
        <v>#VALUE!</v>
      </c>
      <c r="BL177" s="518" t="e">
        <f ca="1">PRODUCT($BK$156:BK177)-1</f>
        <v>#VALUE!</v>
      </c>
    </row>
    <row r="178" spans="3:64" ht="15" customHeight="1">
      <c r="C178" s="222">
        <f t="shared" ref="C178:C183" ca="1" si="651">I178+10</f>
        <v>41371</v>
      </c>
      <c r="D178" s="70">
        <f t="shared" ca="1" si="649"/>
        <v>41396</v>
      </c>
      <c r="E178" s="70" t="str">
        <f t="shared" ca="1" si="601"/>
        <v>FNMA3.0-TBA-Apr</v>
      </c>
      <c r="F178" s="70" t="str">
        <f t="shared" ca="1" si="602"/>
        <v>FNMA3.0-TBA-May</v>
      </c>
      <c r="G178" s="70" t="str">
        <f t="shared" si="650"/>
        <v>FNMA3.0-TBA-GEN</v>
      </c>
      <c r="H178" s="71"/>
      <c r="I178" s="133">
        <f ca="1">[2]!YBWORKDAY(EDATE(Base_Date, AV178), -1, "USD")</f>
        <v>41361</v>
      </c>
      <c r="J178" s="234" t="str">
        <f t="shared" ca="1" si="624"/>
        <v>E</v>
      </c>
      <c r="K178" s="237" t="e">
        <f t="shared" ca="1" si="625"/>
        <v>#VALUE!</v>
      </c>
      <c r="L178" s="237" t="e">
        <f t="shared" ca="1" si="628"/>
        <v>#VALUE!</v>
      </c>
      <c r="M178" s="238" t="str">
        <f ca="1">[2]!YBHIST($I$136,$I178,"LMMOAS","sec")</f>
        <v>E</v>
      </c>
      <c r="N178" s="239" t="str">
        <f ca="1">[2]!YBHIST($I$136,$I177,M$25,"sec","")</f>
        <v>E</v>
      </c>
      <c r="O178" s="240" t="str">
        <f ca="1">[2]!YBHIST("1 Month LIBOR",I178,"Yield","bmk","")</f>
        <v>E</v>
      </c>
      <c r="P178" s="237" t="e">
        <f t="shared" ca="1" si="629"/>
        <v>#VALUE!</v>
      </c>
      <c r="Q178" s="171" t="str">
        <f ca="1">[2]!YBSCEN($I$136,$J177&amp;"d","Market",O$25,"Swap",$I177,"LMMSkew","","Model",100,0,29,"Gradual","ParShift|N",0,"Annualized ROR",O177,100,"",,,,"Default",,,,"Default",,)</f>
        <v>E</v>
      </c>
      <c r="R178" s="237" t="e">
        <f t="shared" ca="1" si="630"/>
        <v>#VALUE!</v>
      </c>
      <c r="S178" s="241" t="e">
        <f t="shared" ca="1" si="631"/>
        <v>#VALUE!</v>
      </c>
      <c r="T178" s="237" t="e">
        <f ca="1">SUM(R$156:R178)</f>
        <v>#VALUE!</v>
      </c>
      <c r="U178" s="241" t="e">
        <f t="shared" ca="1" si="645"/>
        <v>#VALUE!</v>
      </c>
      <c r="V178" s="242">
        <f ca="1">VLOOKUP($I178, 'Barcap OAD'!$A:$S, $F$136, FALSE)</f>
        <v>-13.3</v>
      </c>
      <c r="W178" s="243" t="e">
        <f t="shared" ca="1" si="632"/>
        <v>#VALUE!</v>
      </c>
      <c r="X178" s="244" t="str">
        <f ca="1">[2]!YBHIST($E178,$I178,X$25,"sec","")</f>
        <v>E</v>
      </c>
      <c r="Y178" s="237" t="e">
        <f t="shared" ca="1" si="633"/>
        <v>#VALUE!</v>
      </c>
      <c r="Z178" s="171" t="e">
        <f t="shared" ca="1" si="634"/>
        <v>#VALUE!</v>
      </c>
      <c r="AA178" s="171" t="str">
        <f ca="1">[2]!YBHIST($F178,$I178,X$25,"sec","")</f>
        <v>E</v>
      </c>
      <c r="AB178" s="171" t="e">
        <f t="shared" ca="1" si="635"/>
        <v>#VALUE!</v>
      </c>
      <c r="AC178" s="245" t="e">
        <f t="shared" ca="1" si="636"/>
        <v>#VALUE!</v>
      </c>
      <c r="AD178" s="246">
        <f ca="1">VLOOKUP($I178, 'Barcap OAD'!$A:$S, $F$26, FALSE)</f>
        <v>7.0179999999999998</v>
      </c>
      <c r="AE178" s="243" t="e">
        <f t="shared" ca="1" si="605"/>
        <v>#VALUE!</v>
      </c>
      <c r="AF178" s="247" t="e">
        <f t="shared" ca="1" si="606"/>
        <v>#VALUE!</v>
      </c>
      <c r="AG178" s="237" t="e">
        <f t="shared" ca="1" si="637"/>
        <v>#VALUE!</v>
      </c>
      <c r="AH178" s="241" t="e">
        <f t="shared" ca="1" si="638"/>
        <v>#VALUE!</v>
      </c>
      <c r="AI178" s="237" t="e">
        <f t="shared" ca="1" si="639"/>
        <v>#VALUE!</v>
      </c>
      <c r="AJ178" s="241" t="e">
        <f t="shared" ca="1" si="640"/>
        <v>#VALUE!</v>
      </c>
      <c r="AK178" s="245" t="e">
        <f t="shared" ca="1" si="626"/>
        <v>#VALUE!</v>
      </c>
      <c r="AL178" s="248" t="e">
        <f t="shared" ca="1" si="641"/>
        <v>#VALUE!</v>
      </c>
      <c r="AM178" s="241" t="e">
        <f t="shared" ca="1" si="642"/>
        <v>#VALUE!</v>
      </c>
      <c r="AN178" s="237" t="e">
        <f ca="1">SUM(AL$156:AL178)</f>
        <v>#VALUE!</v>
      </c>
      <c r="AO178" s="203" t="e">
        <f t="shared" ca="1" si="646"/>
        <v>#VALUE!</v>
      </c>
      <c r="AP178" s="249" t="e">
        <f t="shared" ca="1" si="643"/>
        <v>#VALUE!</v>
      </c>
      <c r="AQ178" s="250" t="e">
        <f t="shared" ca="1" si="644"/>
        <v>#VALUE!</v>
      </c>
      <c r="AR178" s="204"/>
      <c r="AS178" s="221"/>
      <c r="AV178" s="67">
        <f t="shared" si="627"/>
        <v>-24</v>
      </c>
      <c r="AX178" s="208" t="str">
        <f ca="1">[2]!YBHIST($I$136,$I178,J$25,"sec","")</f>
        <v>E</v>
      </c>
      <c r="AY178" s="206" t="str">
        <f ca="1">[2]!YBPRICE($I$136,AX178&amp;"d","Market","AccruedInterest","Swap",$I178,"LMMSkew","","Model",100,"")</f>
        <v>E</v>
      </c>
      <c r="BA178" s="211" t="str">
        <f ca="1">[2]!YBHIST($E178,$I178,X$25,"sec","")</f>
        <v>E</v>
      </c>
      <c r="BB178" s="67" t="str">
        <f ca="1">[2]!YBPRICE(E$41,BA178,"Market","AccruedInterest","Swap",$I178,"LMMSkew","","Model",100,"OASEDUR")</f>
        <v>E</v>
      </c>
      <c r="BD178" s="211" t="str">
        <f ca="1">[2]!YBHIST($F178,$I178,X$25,"sec","")</f>
        <v>E</v>
      </c>
      <c r="BE178" s="67" t="str">
        <f ca="1">[2]!YBPRICE(E$41,BD178,"Market","AccruedInterest","Swap",$I178,"LMMSkew","","Model",100,"OASEDUR")</f>
        <v>E</v>
      </c>
      <c r="BI178" s="518" t="e">
        <f t="shared" ca="1" si="647"/>
        <v>#VALUE!</v>
      </c>
      <c r="BJ178" s="518" t="e">
        <f ca="1">PRODUCT($BI$156:BI178)-1</f>
        <v>#VALUE!</v>
      </c>
      <c r="BK178" s="518" t="e">
        <f t="shared" ca="1" si="648"/>
        <v>#VALUE!</v>
      </c>
      <c r="BL178" s="518" t="e">
        <f ca="1">PRODUCT($BK$156:BK178)-1</f>
        <v>#VALUE!</v>
      </c>
    </row>
    <row r="179" spans="3:64" ht="15" customHeight="1">
      <c r="C179" s="222">
        <f t="shared" ca="1" si="651"/>
        <v>41404</v>
      </c>
      <c r="D179" s="70">
        <f t="shared" ca="1" si="649"/>
        <v>41429</v>
      </c>
      <c r="E179" s="70" t="str">
        <f t="shared" ca="1" si="601"/>
        <v>FNMA3.0-TBA-May</v>
      </c>
      <c r="F179" s="70" t="str">
        <f t="shared" ca="1" si="602"/>
        <v>FNMA3.0-TBA-Jun</v>
      </c>
      <c r="G179" s="70" t="str">
        <f t="shared" si="650"/>
        <v>FNMA3.0-TBA-GEN</v>
      </c>
      <c r="H179" s="71"/>
      <c r="I179" s="133">
        <f ca="1">[2]!YBWORKDAY(EDATE(Base_Date, AV179), -1, "USD")</f>
        <v>41394</v>
      </c>
      <c r="J179" s="217" t="str">
        <f t="shared" ca="1" si="624"/>
        <v>E</v>
      </c>
      <c r="K179" s="80" t="e">
        <f t="shared" ca="1" si="625"/>
        <v>#VALUE!</v>
      </c>
      <c r="L179" s="80" t="e">
        <f t="shared" ca="1" si="628"/>
        <v>#VALUE!</v>
      </c>
      <c r="M179" s="81" t="str">
        <f ca="1">[2]!YBHIST($I$136,$I179,"LMMOAS","sec")</f>
        <v>E</v>
      </c>
      <c r="N179" s="73" t="str">
        <f ca="1">[2]!YBHIST($I$136,$I178,M$25,"sec","")</f>
        <v>E</v>
      </c>
      <c r="O179" s="170" t="str">
        <f ca="1">[2]!YBHIST("1 Month LIBOR",I179,"Yield","bmk","")</f>
        <v>E</v>
      </c>
      <c r="P179" s="80" t="e">
        <f t="shared" ca="1" si="629"/>
        <v>#VALUE!</v>
      </c>
      <c r="Q179" s="82" t="str">
        <f ca="1">[2]!YBSCEN($I$136,$J178&amp;"d","Market",O$25,"Swap",$I178,"LMMSkew","","Model",100,0,29,"Gradual","ParShift|N",0,"Annualized ROR",O178,100,"",,,,"Default",,,,"Default",,)</f>
        <v>E</v>
      </c>
      <c r="R179" s="80" t="e">
        <f t="shared" ca="1" si="630"/>
        <v>#VALUE!</v>
      </c>
      <c r="S179" s="83" t="e">
        <f t="shared" ca="1" si="631"/>
        <v>#VALUE!</v>
      </c>
      <c r="T179" s="80" t="e">
        <f ca="1">SUM(R$156:R179)</f>
        <v>#VALUE!</v>
      </c>
      <c r="U179" s="83" t="e">
        <f t="shared" ca="1" si="645"/>
        <v>#VALUE!</v>
      </c>
      <c r="V179" s="84">
        <f ca="1">VLOOKUP($I179, 'Barcap OAD'!$A:$S, $F$136, FALSE)</f>
        <v>-16.600000000000001</v>
      </c>
      <c r="W179" s="172" t="e">
        <f t="shared" ca="1" si="632"/>
        <v>#VALUE!</v>
      </c>
      <c r="X179" s="185" t="str">
        <f ca="1">[2]!YBHIST($E179,$I179,X$25,"sec","")</f>
        <v>E</v>
      </c>
      <c r="Y179" s="80" t="e">
        <f t="shared" ca="1" si="633"/>
        <v>#VALUE!</v>
      </c>
      <c r="Z179" s="82" t="e">
        <f t="shared" ca="1" si="634"/>
        <v>#VALUE!</v>
      </c>
      <c r="AA179" s="82" t="str">
        <f ca="1">[2]!YBHIST($F179,$I179,X$25,"sec","")</f>
        <v>E</v>
      </c>
      <c r="AB179" s="82" t="e">
        <f t="shared" ca="1" si="635"/>
        <v>#VALUE!</v>
      </c>
      <c r="AC179" s="187" t="e">
        <f t="shared" ca="1" si="636"/>
        <v>#VALUE!</v>
      </c>
      <c r="AD179" s="189">
        <f ca="1">VLOOKUP($I179, 'Barcap OAD'!$A:$S, $F$26, FALSE)</f>
        <v>6.3730000000000002</v>
      </c>
      <c r="AE179" s="172" t="e">
        <f t="shared" ca="1" si="605"/>
        <v>#VALUE!</v>
      </c>
      <c r="AF179" s="86" t="e">
        <f t="shared" ca="1" si="606"/>
        <v>#VALUE!</v>
      </c>
      <c r="AG179" s="80" t="e">
        <f t="shared" ca="1" si="637"/>
        <v>#VALUE!</v>
      </c>
      <c r="AH179" s="83" t="e">
        <f t="shared" ca="1" si="638"/>
        <v>#VALUE!</v>
      </c>
      <c r="AI179" s="80" t="e">
        <f t="shared" ca="1" si="639"/>
        <v>#VALUE!</v>
      </c>
      <c r="AJ179" s="83" t="e">
        <f t="shared" ca="1" si="640"/>
        <v>#VALUE!</v>
      </c>
      <c r="AK179" s="187" t="e">
        <f t="shared" ca="1" si="626"/>
        <v>#VALUE!</v>
      </c>
      <c r="AL179" s="192" t="e">
        <f t="shared" ca="1" si="641"/>
        <v>#VALUE!</v>
      </c>
      <c r="AM179" s="83" t="e">
        <f t="shared" ca="1" si="642"/>
        <v>#VALUE!</v>
      </c>
      <c r="AN179" s="80" t="e">
        <f ca="1">SUM(AL$156:AL179)</f>
        <v>#VALUE!</v>
      </c>
      <c r="AO179" s="109" t="e">
        <f t="shared" ca="1" si="646"/>
        <v>#VALUE!</v>
      </c>
      <c r="AP179" s="194" t="e">
        <f t="shared" ca="1" si="643"/>
        <v>#VALUE!</v>
      </c>
      <c r="AQ179" s="200" t="e">
        <f t="shared" ca="1" si="644"/>
        <v>#VALUE!</v>
      </c>
      <c r="AR179" s="204"/>
      <c r="AS179" s="221"/>
      <c r="AV179" s="67">
        <f t="shared" si="627"/>
        <v>-23</v>
      </c>
      <c r="AX179" s="208" t="str">
        <f ca="1">[2]!YBHIST($I$136,$I179,J$25,"sec","")</f>
        <v>E</v>
      </c>
      <c r="AY179" s="206" t="str">
        <f ca="1">[2]!YBPRICE($I$136,AX179&amp;"d","Market","AccruedInterest","Swap",$I179,"LMMSkew","","Model",100,"")</f>
        <v>E</v>
      </c>
      <c r="BA179" s="211" t="str">
        <f ca="1">[2]!YBHIST($E179,$I179,X$25,"sec","")</f>
        <v>E</v>
      </c>
      <c r="BB179" s="67" t="str">
        <f ca="1">[2]!YBPRICE(E$41,BA179,"Market","AccruedInterest","Swap",$I179,"LMMSkew","","Model",100,"OASEDUR")</f>
        <v>E</v>
      </c>
      <c r="BD179" s="211" t="str">
        <f ca="1">[2]!YBHIST($F179,$I179,X$25,"sec","")</f>
        <v>E</v>
      </c>
      <c r="BE179" s="67" t="str">
        <f ca="1">[2]!YBPRICE(E$41,BD179,"Market","AccruedInterest","Swap",$I179,"LMMSkew","","Model",100,"OASEDUR")</f>
        <v>E</v>
      </c>
      <c r="BI179" s="518" t="e">
        <f t="shared" ca="1" si="647"/>
        <v>#VALUE!</v>
      </c>
      <c r="BJ179" s="518" t="e">
        <f ca="1">PRODUCT($BI$156:BI179)-1</f>
        <v>#VALUE!</v>
      </c>
      <c r="BK179" s="518" t="e">
        <f t="shared" ca="1" si="648"/>
        <v>#VALUE!</v>
      </c>
      <c r="BL179" s="518" t="e">
        <f ca="1">PRODUCT($BK$156:BK179)-1</f>
        <v>#VALUE!</v>
      </c>
    </row>
    <row r="180" spans="3:64" ht="15" customHeight="1">
      <c r="C180" s="222">
        <f t="shared" ca="1" si="651"/>
        <v>41435</v>
      </c>
      <c r="D180" s="70">
        <f t="shared" ref="D180:D185" ca="1" si="652">I180+35</f>
        <v>41460</v>
      </c>
      <c r="E180" s="70" t="str">
        <f t="shared" ref="E180:F184" ca="1" si="653">"FNMA"&amp;TEXT($J$23,"0.0")&amp;"-TBA-"&amp;TEXT(C180,"mmm")</f>
        <v>FNMA3.0-TBA-Jun</v>
      </c>
      <c r="F180" s="70" t="str">
        <f t="shared" ca="1" si="653"/>
        <v>FNMA3.0-TBA-Jul</v>
      </c>
      <c r="G180" s="70" t="str">
        <f t="shared" si="650"/>
        <v>FNMA3.0-TBA-GEN</v>
      </c>
      <c r="H180" s="71"/>
      <c r="I180" s="133">
        <f ca="1">[2]!YBWORKDAY(EDATE(Base_Date, AV180), -1, "USD")</f>
        <v>41425</v>
      </c>
      <c r="J180" s="234" t="str">
        <f t="shared" ref="J180:J185" ca="1" si="654">AX180</f>
        <v>E</v>
      </c>
      <c r="K180" s="237" t="e">
        <f t="shared" ref="K180:K185" ca="1" si="655">AX180+AY180</f>
        <v>#VALUE!</v>
      </c>
      <c r="L180" s="237" t="e">
        <f t="shared" ref="L180:L186" ca="1" si="656">K180-K179</f>
        <v>#VALUE!</v>
      </c>
      <c r="M180" s="238" t="str">
        <f ca="1">[2]!YBHIST($I$136,$I180,"LMMOAS","sec")</f>
        <v>E</v>
      </c>
      <c r="N180" s="239" t="str">
        <f ca="1">[2]!YBHIST($I$136,$I179,M$25,"sec","")</f>
        <v>E</v>
      </c>
      <c r="O180" s="240" t="str">
        <f ca="1">[2]!YBHIST("1 Month LIBOR",I180,"Yield","bmk","")</f>
        <v>E</v>
      </c>
      <c r="P180" s="237" t="e">
        <f t="shared" ref="P180:P185" ca="1" si="657">K179-Q180</f>
        <v>#VALUE!</v>
      </c>
      <c r="Q180" s="171" t="str">
        <f ca="1">[2]!YBSCEN($I$136,$J179&amp;"d","Market",O$25,"Swap",$I179,"LMMSkew","","Model",100,0,29,"Gradual","ParShift|N",0,"Annualized ROR",O179,100,"",,,,"Default",,,,"Default",,)</f>
        <v>E</v>
      </c>
      <c r="R180" s="237" t="e">
        <f t="shared" ref="R180:R185" ca="1" si="658">L180+P180</f>
        <v>#VALUE!</v>
      </c>
      <c r="S180" s="241" t="e">
        <f t="shared" ref="S180:S185" ca="1" si="659">R180/K179</f>
        <v>#VALUE!</v>
      </c>
      <c r="T180" s="237" t="e">
        <f ca="1">SUM(R$156:R180)</f>
        <v>#VALUE!</v>
      </c>
      <c r="U180" s="241" t="e">
        <f t="shared" ca="1" si="645"/>
        <v>#VALUE!</v>
      </c>
      <c r="V180" s="242">
        <f ca="1">VLOOKUP($I180, 'Barcap OAD'!$A:$S, $F$136, FALSE)</f>
        <v>-9.1999999999999993</v>
      </c>
      <c r="W180" s="243" t="e">
        <f t="shared" ref="W180:W185" ca="1" si="660">K180*V180/10000</f>
        <v>#VALUE!</v>
      </c>
      <c r="X180" s="244" t="str">
        <f ca="1">[2]!YBHIST($E180,$I180,X$25,"sec","")</f>
        <v>E</v>
      </c>
      <c r="Y180" s="237" t="e">
        <f t="shared" ref="Y180:Y186" ca="1" si="661">X180-X179</f>
        <v>#VALUE!</v>
      </c>
      <c r="Z180" s="171" t="e">
        <f t="shared" ref="Z180:Z185" ca="1" si="662">X179-AA179</f>
        <v>#VALUE!</v>
      </c>
      <c r="AA180" s="171" t="str">
        <f ca="1">[2]!YBHIST($F180,$I180,X$25,"sec","")</f>
        <v>E</v>
      </c>
      <c r="AB180" s="171" t="e">
        <f t="shared" ref="AB180:AB185" ca="1" si="663">X179-Z180</f>
        <v>#VALUE!</v>
      </c>
      <c r="AC180" s="245" t="e">
        <f t="shared" ref="AC180:AC185" ca="1" si="664">Y180+Z180</f>
        <v>#VALUE!</v>
      </c>
      <c r="AD180" s="246">
        <f ca="1">VLOOKUP($I180, 'Barcap OAD'!$A:$S, $F$26, FALSE)</f>
        <v>7.5830000000000002</v>
      </c>
      <c r="AE180" s="243" t="e">
        <f t="shared" ref="AE180:AE185" ca="1" si="665">X180*AD180/10000</f>
        <v>#VALUE!</v>
      </c>
      <c r="AF180" s="247" t="e">
        <f t="shared" ref="AF180:AF185" ca="1" si="666">W180/AE180</f>
        <v>#VALUE!</v>
      </c>
      <c r="AG180" s="237" t="e">
        <f t="shared" ref="AG180:AG185" ca="1" si="667">-AC180*AF179</f>
        <v>#VALUE!</v>
      </c>
      <c r="AH180" s="241" t="e">
        <f t="shared" ref="AH180:AH185" ca="1" si="668">AG180/K179</f>
        <v>#VALUE!</v>
      </c>
      <c r="AI180" s="237" t="e">
        <f t="shared" ref="AI180:AI185" ca="1" si="669">AL180+AK180</f>
        <v>#VALUE!</v>
      </c>
      <c r="AJ180" s="241" t="e">
        <f t="shared" ref="AJ180:AJ185" ca="1" si="670">AF180-AF179</f>
        <v>#VALUE!</v>
      </c>
      <c r="AK180" s="245" t="e">
        <f t="shared" ref="AK180:AK185" ca="1" si="671">(AJ180*Y180)/2</f>
        <v>#VALUE!</v>
      </c>
      <c r="AL180" s="248" t="e">
        <f t="shared" ref="AL180:AL185" ca="1" si="672">AG180+R180</f>
        <v>#VALUE!</v>
      </c>
      <c r="AM180" s="241" t="e">
        <f t="shared" ref="AM180:AM185" ca="1" si="673">AL180/K179</f>
        <v>#VALUE!</v>
      </c>
      <c r="AN180" s="237" t="e">
        <f ca="1">SUM(AL$156:AL180)</f>
        <v>#VALUE!</v>
      </c>
      <c r="AO180" s="203" t="e">
        <f t="shared" ca="1" si="646"/>
        <v>#VALUE!</v>
      </c>
      <c r="AP180" s="249" t="e">
        <f t="shared" ref="AP180:AP185" ca="1" si="674">(Z180*AF180*-1)+P180</f>
        <v>#VALUE!</v>
      </c>
      <c r="AQ180" s="250" t="e">
        <f t="shared" ref="AQ180:AQ185" ca="1" si="675">AP180/K179</f>
        <v>#VALUE!</v>
      </c>
      <c r="AR180" s="204"/>
      <c r="AS180" s="221"/>
      <c r="AV180" s="67">
        <f t="shared" si="627"/>
        <v>-22</v>
      </c>
      <c r="AX180" s="208" t="str">
        <f ca="1">[2]!YBHIST($I$136,$I180,J$25,"sec","")</f>
        <v>E</v>
      </c>
      <c r="AY180" s="206" t="str">
        <f ca="1">[2]!YBPRICE($I$136,AX180&amp;"d","Market","AccruedInterest","Swap",$I180,"LMMSkew","","Model",100,"")</f>
        <v>E</v>
      </c>
      <c r="BA180" s="211" t="str">
        <f ca="1">[2]!YBHIST($E180,$I180,X$25,"sec","")</f>
        <v>E</v>
      </c>
      <c r="BB180" s="67" t="str">
        <f ca="1">[2]!YBPRICE(E$41,BA180,"Market","AccruedInterest","Swap",$I180,"LMMSkew","","Model",100,"OASEDUR")</f>
        <v>E</v>
      </c>
      <c r="BD180" s="211" t="str">
        <f ca="1">[2]!YBHIST($F180,$I180,X$25,"sec","")</f>
        <v>E</v>
      </c>
      <c r="BE180" s="67" t="str">
        <f ca="1">[2]!YBPRICE(E$41,BD180,"Market","AccruedInterest","Swap",$I180,"LMMSkew","","Model",100,"OASEDUR")</f>
        <v>E</v>
      </c>
      <c r="BI180" s="518" t="e">
        <f t="shared" ca="1" si="647"/>
        <v>#VALUE!</v>
      </c>
      <c r="BJ180" s="518" t="e">
        <f ca="1">PRODUCT($BI$156:BI180)-1</f>
        <v>#VALUE!</v>
      </c>
      <c r="BK180" s="518" t="e">
        <f t="shared" ca="1" si="648"/>
        <v>#VALUE!</v>
      </c>
      <c r="BL180" s="518" t="e">
        <f ca="1">PRODUCT($BK$156:BK180)-1</f>
        <v>#VALUE!</v>
      </c>
    </row>
    <row r="181" spans="3:64" ht="15" customHeight="1">
      <c r="C181" s="222">
        <f t="shared" ca="1" si="651"/>
        <v>41463</v>
      </c>
      <c r="D181" s="70">
        <f t="shared" ca="1" si="652"/>
        <v>41488</v>
      </c>
      <c r="E181" s="70" t="str">
        <f t="shared" ca="1" si="653"/>
        <v>FNMA3.0-TBA-Jul</v>
      </c>
      <c r="F181" s="70" t="str">
        <f t="shared" ca="1" si="653"/>
        <v>FNMA3.0-TBA-Aug</v>
      </c>
      <c r="G181" s="70" t="str">
        <f t="shared" si="650"/>
        <v>FNMA3.0-TBA-GEN</v>
      </c>
      <c r="H181" s="71"/>
      <c r="I181" s="133">
        <f ca="1">[2]!YBWORKDAY(EDATE(Base_Date, AV181), -1, "USD")</f>
        <v>41453</v>
      </c>
      <c r="J181" s="217" t="str">
        <f t="shared" ca="1" si="654"/>
        <v>E</v>
      </c>
      <c r="K181" s="80" t="e">
        <f t="shared" ca="1" si="655"/>
        <v>#VALUE!</v>
      </c>
      <c r="L181" s="80" t="e">
        <f t="shared" ca="1" si="656"/>
        <v>#VALUE!</v>
      </c>
      <c r="M181" s="81" t="str">
        <f ca="1">[2]!YBHIST($I$136,$I181,"LMMOAS","sec")</f>
        <v>E</v>
      </c>
      <c r="N181" s="73" t="str">
        <f ca="1">[2]!YBHIST($I$136,$I180,M$25,"sec","")</f>
        <v>E</v>
      </c>
      <c r="O181" s="170" t="str">
        <f ca="1">[2]!YBHIST("1 Month LIBOR",I181,"Yield","bmk","")</f>
        <v>E</v>
      </c>
      <c r="P181" s="80" t="e">
        <f t="shared" ca="1" si="657"/>
        <v>#VALUE!</v>
      </c>
      <c r="Q181" s="82" t="str">
        <f ca="1">[2]!YBSCEN($I$136,$J180&amp;"d","Market",O$25,"Swap",$I180,"LMMSkew","","Model",100,0,29,"Gradual","ParShift|N",0,"Annualized ROR",O180,100,"",,,,"Default",,,,"Default",,)</f>
        <v>E</v>
      </c>
      <c r="R181" s="80" t="e">
        <f t="shared" ca="1" si="658"/>
        <v>#VALUE!</v>
      </c>
      <c r="S181" s="83" t="e">
        <f t="shared" ca="1" si="659"/>
        <v>#VALUE!</v>
      </c>
      <c r="T181" s="80" t="e">
        <f ca="1">SUM(R$156:R181)</f>
        <v>#VALUE!</v>
      </c>
      <c r="U181" s="83" t="e">
        <f t="shared" ca="1" si="645"/>
        <v>#VALUE!</v>
      </c>
      <c r="V181" s="84">
        <f ca="1">VLOOKUP($I181, 'Barcap OAD'!$A:$S, $F$136, FALSE)</f>
        <v>-5.3</v>
      </c>
      <c r="W181" s="172" t="e">
        <f t="shared" ca="1" si="660"/>
        <v>#VALUE!</v>
      </c>
      <c r="X181" s="185" t="str">
        <f ca="1">[2]!YBHIST($E181,$I181,X$25,"sec","")</f>
        <v>E</v>
      </c>
      <c r="Y181" s="80" t="e">
        <f t="shared" ca="1" si="661"/>
        <v>#VALUE!</v>
      </c>
      <c r="Z181" s="82" t="e">
        <f t="shared" ca="1" si="662"/>
        <v>#VALUE!</v>
      </c>
      <c r="AA181" s="82" t="str">
        <f ca="1">[2]!YBHIST($F181,$I181,X$25,"sec","")</f>
        <v>E</v>
      </c>
      <c r="AB181" s="82" t="e">
        <f t="shared" ca="1" si="663"/>
        <v>#VALUE!</v>
      </c>
      <c r="AC181" s="187" t="e">
        <f t="shared" ca="1" si="664"/>
        <v>#VALUE!</v>
      </c>
      <c r="AD181" s="189">
        <f ca="1">VLOOKUP($I181, 'Barcap OAD'!$A:$S, $F$26, FALSE)</f>
        <v>7.9279999999999999</v>
      </c>
      <c r="AE181" s="172" t="e">
        <f t="shared" ca="1" si="665"/>
        <v>#VALUE!</v>
      </c>
      <c r="AF181" s="86" t="e">
        <f t="shared" ca="1" si="666"/>
        <v>#VALUE!</v>
      </c>
      <c r="AG181" s="80" t="e">
        <f t="shared" ca="1" si="667"/>
        <v>#VALUE!</v>
      </c>
      <c r="AH181" s="83" t="e">
        <f t="shared" ca="1" si="668"/>
        <v>#VALUE!</v>
      </c>
      <c r="AI181" s="80" t="e">
        <f t="shared" ca="1" si="669"/>
        <v>#VALUE!</v>
      </c>
      <c r="AJ181" s="83" t="e">
        <f t="shared" ca="1" si="670"/>
        <v>#VALUE!</v>
      </c>
      <c r="AK181" s="187" t="e">
        <f t="shared" ca="1" si="671"/>
        <v>#VALUE!</v>
      </c>
      <c r="AL181" s="192" t="e">
        <f t="shared" ca="1" si="672"/>
        <v>#VALUE!</v>
      </c>
      <c r="AM181" s="83" t="e">
        <f t="shared" ca="1" si="673"/>
        <v>#VALUE!</v>
      </c>
      <c r="AN181" s="80" t="e">
        <f ca="1">SUM(AL$156:AL181)</f>
        <v>#VALUE!</v>
      </c>
      <c r="AO181" s="109" t="e">
        <f t="shared" ca="1" si="646"/>
        <v>#VALUE!</v>
      </c>
      <c r="AP181" s="194" t="e">
        <f t="shared" ca="1" si="674"/>
        <v>#VALUE!</v>
      </c>
      <c r="AQ181" s="200" t="e">
        <f t="shared" ca="1" si="675"/>
        <v>#VALUE!</v>
      </c>
      <c r="AR181" s="204"/>
      <c r="AS181" s="221"/>
      <c r="AV181" s="67">
        <f t="shared" si="627"/>
        <v>-21</v>
      </c>
      <c r="AX181" s="208" t="str">
        <f ca="1">[2]!YBHIST($I$136,$I181,J$25,"sec","")</f>
        <v>E</v>
      </c>
      <c r="AY181" s="206" t="str">
        <f ca="1">[2]!YBPRICE($I$136,AX181&amp;"d","Market","AccruedInterest","Swap",$I181,"LMMSkew","","Model",100,"")</f>
        <v>E</v>
      </c>
      <c r="BA181" s="211" t="str">
        <f ca="1">[2]!YBHIST($E181,$I181,X$25,"sec","")</f>
        <v>E</v>
      </c>
      <c r="BB181" s="67" t="str">
        <f ca="1">[2]!YBPRICE(E$41,BA181,"Market","AccruedInterest","Swap",$I181,"LMMSkew","","Model",100,"OASEDUR")</f>
        <v>E</v>
      </c>
      <c r="BD181" s="211" t="str">
        <f ca="1">[2]!YBHIST($F181,$I181,X$25,"sec","")</f>
        <v>E</v>
      </c>
      <c r="BE181" s="67" t="str">
        <f ca="1">[2]!YBPRICE(E$41,BD181,"Market","AccruedInterest","Swap",$I181,"LMMSkew","","Model",100,"OASEDUR")</f>
        <v>E</v>
      </c>
      <c r="BI181" s="518" t="e">
        <f t="shared" ca="1" si="647"/>
        <v>#VALUE!</v>
      </c>
      <c r="BJ181" s="518" t="e">
        <f ca="1">PRODUCT($BI$156:BI181)-1</f>
        <v>#VALUE!</v>
      </c>
      <c r="BK181" s="518" t="e">
        <f t="shared" ca="1" si="648"/>
        <v>#VALUE!</v>
      </c>
      <c r="BL181" s="518" t="e">
        <f ca="1">PRODUCT($BK$156:BK181)-1</f>
        <v>#VALUE!</v>
      </c>
    </row>
    <row r="182" spans="3:64" ht="15">
      <c r="C182" s="222">
        <f t="shared" ca="1" si="651"/>
        <v>41496</v>
      </c>
      <c r="D182" s="70">
        <f t="shared" ca="1" si="652"/>
        <v>41521</v>
      </c>
      <c r="E182" s="70" t="str">
        <f t="shared" ca="1" si="653"/>
        <v>FNMA3.0-TBA-Aug</v>
      </c>
      <c r="F182" s="70" t="str">
        <f t="shared" ca="1" si="653"/>
        <v>FNMA3.0-TBA-Sep</v>
      </c>
      <c r="G182" s="70" t="str">
        <f t="shared" si="650"/>
        <v>FNMA3.0-TBA-GEN</v>
      </c>
      <c r="H182" s="71"/>
      <c r="I182" s="133">
        <f ca="1">[2]!YBWORKDAY(EDATE(Base_Date, AV182), -1, "USD")</f>
        <v>41486</v>
      </c>
      <c r="J182" s="217" t="str">
        <f t="shared" ca="1" si="654"/>
        <v>E</v>
      </c>
      <c r="K182" s="80" t="e">
        <f t="shared" ca="1" si="655"/>
        <v>#VALUE!</v>
      </c>
      <c r="L182" s="80" t="e">
        <f t="shared" ca="1" si="656"/>
        <v>#VALUE!</v>
      </c>
      <c r="M182" s="81" t="str">
        <f ca="1">[2]!YBHIST($I$136,$I182,"LMMOAS","sec")</f>
        <v>E</v>
      </c>
      <c r="N182" s="73" t="str">
        <f ca="1">[2]!YBHIST($I$136,$I181,M$25,"sec","")</f>
        <v>E</v>
      </c>
      <c r="O182" s="170" t="str">
        <f ca="1">[2]!YBHIST("1 Month LIBOR",I182,"Yield","bmk","")</f>
        <v>E</v>
      </c>
      <c r="P182" s="80" t="e">
        <f t="shared" ca="1" si="657"/>
        <v>#VALUE!</v>
      </c>
      <c r="Q182" s="82" t="str">
        <f ca="1">[2]!YBSCEN($I$136,$J181&amp;"d","Market",O$25,"Swap",$I181,"LMMSkew","","Model",100,0,29,"Gradual","ParShift|N",0,"Annualized ROR",O181,100,"",,,,"Default",,,,"Default",,)</f>
        <v>E</v>
      </c>
      <c r="R182" s="80" t="e">
        <f t="shared" ca="1" si="658"/>
        <v>#VALUE!</v>
      </c>
      <c r="S182" s="83" t="e">
        <f t="shared" ca="1" si="659"/>
        <v>#VALUE!</v>
      </c>
      <c r="T182" s="80" t="e">
        <f ca="1">SUM(R$156:R182)</f>
        <v>#VALUE!</v>
      </c>
      <c r="U182" s="83" t="e">
        <f t="shared" ca="1" si="645"/>
        <v>#VALUE!</v>
      </c>
      <c r="V182" s="84">
        <f ca="1">VLOOKUP($I182, 'Barcap OAD'!$A:$S, $F$136, FALSE)</f>
        <v>-3.9</v>
      </c>
      <c r="W182" s="172" t="e">
        <f t="shared" ca="1" si="660"/>
        <v>#VALUE!</v>
      </c>
      <c r="X182" s="185" t="str">
        <f ca="1">[2]!YBHIST($E182,$I182,X$25,"sec","")</f>
        <v>E</v>
      </c>
      <c r="Y182" s="80" t="e">
        <f t="shared" ca="1" si="661"/>
        <v>#VALUE!</v>
      </c>
      <c r="Z182" s="82" t="e">
        <f t="shared" ca="1" si="662"/>
        <v>#VALUE!</v>
      </c>
      <c r="AA182" s="82" t="str">
        <f ca="1">[2]!YBHIST($F182,$I182,X$25,"sec","")</f>
        <v>E</v>
      </c>
      <c r="AB182" s="82" t="e">
        <f t="shared" ca="1" si="663"/>
        <v>#VALUE!</v>
      </c>
      <c r="AC182" s="187" t="e">
        <f t="shared" ca="1" si="664"/>
        <v>#VALUE!</v>
      </c>
      <c r="AD182" s="189">
        <f ca="1">VLOOKUP($I182, 'Barcap OAD'!$A:$S, $F$26, FALSE)</f>
        <v>8.0239999999999991</v>
      </c>
      <c r="AE182" s="172" t="e">
        <f t="shared" ca="1" si="665"/>
        <v>#VALUE!</v>
      </c>
      <c r="AF182" s="86" t="e">
        <f t="shared" ca="1" si="666"/>
        <v>#VALUE!</v>
      </c>
      <c r="AG182" s="80" t="e">
        <f t="shared" ca="1" si="667"/>
        <v>#VALUE!</v>
      </c>
      <c r="AH182" s="83" t="e">
        <f t="shared" ca="1" si="668"/>
        <v>#VALUE!</v>
      </c>
      <c r="AI182" s="80" t="e">
        <f t="shared" ca="1" si="669"/>
        <v>#VALUE!</v>
      </c>
      <c r="AJ182" s="83" t="e">
        <f t="shared" ca="1" si="670"/>
        <v>#VALUE!</v>
      </c>
      <c r="AK182" s="187" t="e">
        <f t="shared" ca="1" si="671"/>
        <v>#VALUE!</v>
      </c>
      <c r="AL182" s="192" t="e">
        <f t="shared" ca="1" si="672"/>
        <v>#VALUE!</v>
      </c>
      <c r="AM182" s="83" t="e">
        <f t="shared" ca="1" si="673"/>
        <v>#VALUE!</v>
      </c>
      <c r="AN182" s="80" t="e">
        <f ca="1">SUM(AL$156:AL182)</f>
        <v>#VALUE!</v>
      </c>
      <c r="AO182" s="109" t="e">
        <f t="shared" ca="1" si="646"/>
        <v>#VALUE!</v>
      </c>
      <c r="AP182" s="194" t="e">
        <f t="shared" ca="1" si="674"/>
        <v>#VALUE!</v>
      </c>
      <c r="AQ182" s="200" t="e">
        <f t="shared" ca="1" si="675"/>
        <v>#VALUE!</v>
      </c>
      <c r="AR182" s="204"/>
      <c r="AS182" s="221"/>
      <c r="AV182" s="67">
        <f t="shared" si="627"/>
        <v>-20</v>
      </c>
      <c r="AX182" s="208" t="str">
        <f ca="1">[2]!YBHIST($I$136,$I182,J$25,"sec","")</f>
        <v>E</v>
      </c>
      <c r="AY182" s="206" t="str">
        <f ca="1">[2]!YBPRICE($I$136,AX182&amp;"d","Market","AccruedInterest","Swap",$I182,"LMMSkew","","Model",100,"")</f>
        <v>E</v>
      </c>
      <c r="BI182" s="518" t="e">
        <f t="shared" ca="1" si="647"/>
        <v>#VALUE!</v>
      </c>
      <c r="BJ182" s="518" t="e">
        <f ca="1">PRODUCT($BI$156:BI182)-1</f>
        <v>#VALUE!</v>
      </c>
      <c r="BK182" s="518" t="e">
        <f t="shared" ca="1" si="648"/>
        <v>#VALUE!</v>
      </c>
      <c r="BL182" s="518" t="e">
        <f ca="1">PRODUCT($BK$156:BK182)-1</f>
        <v>#VALUE!</v>
      </c>
    </row>
    <row r="183" spans="3:64" ht="15">
      <c r="C183" s="222">
        <f t="shared" ca="1" si="651"/>
        <v>41526</v>
      </c>
      <c r="D183" s="70">
        <f t="shared" ca="1" si="652"/>
        <v>41551</v>
      </c>
      <c r="E183" s="70" t="str">
        <f t="shared" ca="1" si="653"/>
        <v>FNMA3.0-TBA-Sep</v>
      </c>
      <c r="F183" s="70" t="str">
        <f t="shared" ca="1" si="653"/>
        <v>FNMA3.0-TBA-Oct</v>
      </c>
      <c r="G183" s="70" t="str">
        <f t="shared" si="650"/>
        <v>FNMA3.0-TBA-GEN</v>
      </c>
      <c r="H183" s="71"/>
      <c r="I183" s="133">
        <f ca="1">[2]!YBWORKDAY(EDATE(Base_Date, AV183), -1, "USD")</f>
        <v>41516</v>
      </c>
      <c r="J183" s="217" t="str">
        <f t="shared" ca="1" si="654"/>
        <v>E</v>
      </c>
      <c r="K183" s="80" t="e">
        <f t="shared" ca="1" si="655"/>
        <v>#VALUE!</v>
      </c>
      <c r="L183" s="80" t="e">
        <f t="shared" ca="1" si="656"/>
        <v>#VALUE!</v>
      </c>
      <c r="M183" s="81" t="str">
        <f ca="1">[2]!YBHIST($I$136,$I183,"LMMOAS","sec")</f>
        <v>E</v>
      </c>
      <c r="N183" s="73" t="str">
        <f ca="1">[2]!YBHIST($I$136,$I182,M$25,"sec","")</f>
        <v>E</v>
      </c>
      <c r="O183" s="170" t="str">
        <f ca="1">[2]!YBHIST("1 Month LIBOR",I183,"Yield","bmk","")</f>
        <v>E</v>
      </c>
      <c r="P183" s="80" t="e">
        <f t="shared" ca="1" si="657"/>
        <v>#VALUE!</v>
      </c>
      <c r="Q183" s="82" t="str">
        <f ca="1">[2]!YBSCEN($I$136,$J182&amp;"d","Market",O$25,"Swap",$I182,"LMMSkew","","Model",100,0,29,"Gradual","ParShift|N",0,"Annualized ROR",O182,100,"",,,,"Default",,,,"Default",,)</f>
        <v>E</v>
      </c>
      <c r="R183" s="80" t="e">
        <f t="shared" ca="1" si="658"/>
        <v>#VALUE!</v>
      </c>
      <c r="S183" s="83" t="e">
        <f t="shared" ca="1" si="659"/>
        <v>#VALUE!</v>
      </c>
      <c r="T183" s="80" t="e">
        <f ca="1">SUM(R$156:R183)</f>
        <v>#VALUE!</v>
      </c>
      <c r="U183" s="83" t="e">
        <f t="shared" ca="1" si="645"/>
        <v>#VALUE!</v>
      </c>
      <c r="V183" s="84">
        <f ca="1">VLOOKUP($I183, 'Barcap OAD'!$A:$S, $F$136, FALSE)</f>
        <v>-3</v>
      </c>
      <c r="W183" s="172" t="e">
        <f t="shared" ca="1" si="660"/>
        <v>#VALUE!</v>
      </c>
      <c r="X183" s="185" t="str">
        <f ca="1">[2]!YBHIST($E183,$I183,X$25,"sec","")</f>
        <v>E</v>
      </c>
      <c r="Y183" s="80" t="e">
        <f t="shared" ca="1" si="661"/>
        <v>#VALUE!</v>
      </c>
      <c r="Z183" s="82" t="e">
        <f t="shared" ca="1" si="662"/>
        <v>#VALUE!</v>
      </c>
      <c r="AA183" s="82" t="str">
        <f ca="1">[2]!YBHIST($F183,$I183,X$25,"sec","")</f>
        <v>E</v>
      </c>
      <c r="AB183" s="82" t="e">
        <f t="shared" ca="1" si="663"/>
        <v>#VALUE!</v>
      </c>
      <c r="AC183" s="187" t="e">
        <f t="shared" ca="1" si="664"/>
        <v>#VALUE!</v>
      </c>
      <c r="AD183" s="189">
        <f ca="1">VLOOKUP($I183, 'Barcap OAD'!$A:$S, $F$26, FALSE)</f>
        <v>8.0820000000000007</v>
      </c>
      <c r="AE183" s="172" t="e">
        <f t="shared" ca="1" si="665"/>
        <v>#VALUE!</v>
      </c>
      <c r="AF183" s="86" t="e">
        <f t="shared" ca="1" si="666"/>
        <v>#VALUE!</v>
      </c>
      <c r="AG183" s="80" t="e">
        <f t="shared" ca="1" si="667"/>
        <v>#VALUE!</v>
      </c>
      <c r="AH183" s="83" t="e">
        <f t="shared" ca="1" si="668"/>
        <v>#VALUE!</v>
      </c>
      <c r="AI183" s="80" t="e">
        <f t="shared" ca="1" si="669"/>
        <v>#VALUE!</v>
      </c>
      <c r="AJ183" s="83" t="e">
        <f t="shared" ca="1" si="670"/>
        <v>#VALUE!</v>
      </c>
      <c r="AK183" s="187" t="e">
        <f t="shared" ca="1" si="671"/>
        <v>#VALUE!</v>
      </c>
      <c r="AL183" s="192" t="e">
        <f t="shared" ca="1" si="672"/>
        <v>#VALUE!</v>
      </c>
      <c r="AM183" s="83" t="e">
        <f t="shared" ca="1" si="673"/>
        <v>#VALUE!</v>
      </c>
      <c r="AN183" s="80" t="e">
        <f ca="1">SUM(AL$156:AL183)</f>
        <v>#VALUE!</v>
      </c>
      <c r="AO183" s="109" t="e">
        <f t="shared" ca="1" si="646"/>
        <v>#VALUE!</v>
      </c>
      <c r="AP183" s="194" t="e">
        <f t="shared" ca="1" si="674"/>
        <v>#VALUE!</v>
      </c>
      <c r="AQ183" s="200" t="e">
        <f t="shared" ca="1" si="675"/>
        <v>#VALUE!</v>
      </c>
      <c r="AR183" s="204"/>
      <c r="AS183" s="221"/>
      <c r="AV183" s="67">
        <f t="shared" si="627"/>
        <v>-19</v>
      </c>
      <c r="AX183" s="208" t="str">
        <f ca="1">[2]!YBHIST($I$136,$I183,J$25,"sec","")</f>
        <v>E</v>
      </c>
      <c r="AY183" s="206" t="str">
        <f ca="1">[2]!YBPRICE($I$136,AX183&amp;"d","Market","AccruedInterest","Swap",$I183,"LMMSkew","","Model",100,"")</f>
        <v>E</v>
      </c>
      <c r="BI183" s="518" t="e">
        <f t="shared" ca="1" si="647"/>
        <v>#VALUE!</v>
      </c>
      <c r="BJ183" s="518" t="e">
        <f ca="1">PRODUCT($BI$156:BI183)-1</f>
        <v>#VALUE!</v>
      </c>
      <c r="BK183" s="518" t="e">
        <f t="shared" ca="1" si="648"/>
        <v>#VALUE!</v>
      </c>
      <c r="BL183" s="518" t="e">
        <f ca="1">PRODUCT($BK$156:BK183)-1</f>
        <v>#VALUE!</v>
      </c>
    </row>
    <row r="184" spans="3:64" ht="15">
      <c r="C184" s="222">
        <f t="shared" ref="C184:C189" ca="1" si="676">I184+10</f>
        <v>41557</v>
      </c>
      <c r="D184" s="70">
        <f t="shared" ca="1" si="652"/>
        <v>41582</v>
      </c>
      <c r="E184" s="70" t="str">
        <f t="shared" ca="1" si="653"/>
        <v>FNMA3.0-TBA-Oct</v>
      </c>
      <c r="F184" s="70" t="str">
        <f t="shared" ca="1" si="653"/>
        <v>FNMA3.0-TBA-Nov</v>
      </c>
      <c r="G184" s="70" t="str">
        <f t="shared" si="650"/>
        <v>FNMA3.0-TBA-GEN</v>
      </c>
      <c r="H184" s="71"/>
      <c r="I184" s="133">
        <f ca="1">[2]!YBWORKDAY(EDATE(Base_Date, AV184), -1, "USD")</f>
        <v>41547</v>
      </c>
      <c r="J184" s="234" t="str">
        <f t="shared" ca="1" si="654"/>
        <v>E</v>
      </c>
      <c r="K184" s="237" t="e">
        <f t="shared" ca="1" si="655"/>
        <v>#VALUE!</v>
      </c>
      <c r="L184" s="237" t="e">
        <f t="shared" ca="1" si="656"/>
        <v>#VALUE!</v>
      </c>
      <c r="M184" s="238" t="str">
        <f ca="1">[2]!YBHIST($I$136,$I184,"LMMOAS","sec")</f>
        <v>E</v>
      </c>
      <c r="N184" s="239" t="str">
        <f ca="1">[2]!YBHIST($I$136,$I183,M$25,"sec","")</f>
        <v>E</v>
      </c>
      <c r="O184" s="240" t="str">
        <f ca="1">[2]!YBHIST("1 Month LIBOR",I184,"Yield","bmk","")</f>
        <v>E</v>
      </c>
      <c r="P184" s="237" t="e">
        <f t="shared" ca="1" si="657"/>
        <v>#VALUE!</v>
      </c>
      <c r="Q184" s="171" t="str">
        <f ca="1">[2]!YBSCEN($I$136,$J183&amp;"d","Market",O$25,"Swap",$I183,"LMMSkew","","Model",100,0,29,"Gradual","ParShift|N",0,"Annualized ROR",O183,100,"",,,,"Default",,,,"Default",,)</f>
        <v>E</v>
      </c>
      <c r="R184" s="237" t="e">
        <f t="shared" ca="1" si="658"/>
        <v>#VALUE!</v>
      </c>
      <c r="S184" s="241" t="e">
        <f t="shared" ca="1" si="659"/>
        <v>#VALUE!</v>
      </c>
      <c r="T184" s="237" t="e">
        <f ca="1">SUM(R$156:R184)</f>
        <v>#VALUE!</v>
      </c>
      <c r="U184" s="241" t="e">
        <f t="shared" ca="1" si="645"/>
        <v>#VALUE!</v>
      </c>
      <c r="V184" s="242">
        <f ca="1">VLOOKUP($I184, 'Barcap OAD'!$A:$S, $F$136, FALSE)</f>
        <v>-5</v>
      </c>
      <c r="W184" s="243" t="e">
        <f t="shared" ca="1" si="660"/>
        <v>#VALUE!</v>
      </c>
      <c r="X184" s="244" t="str">
        <f ca="1">[2]!YBHIST($E184,$I184,X$25,"sec","")</f>
        <v>E</v>
      </c>
      <c r="Y184" s="237" t="e">
        <f t="shared" ca="1" si="661"/>
        <v>#VALUE!</v>
      </c>
      <c r="Z184" s="171" t="e">
        <f t="shared" ca="1" si="662"/>
        <v>#VALUE!</v>
      </c>
      <c r="AA184" s="171" t="str">
        <f ca="1">[2]!YBHIST($F184,$I184,X$25,"sec","")</f>
        <v>E</v>
      </c>
      <c r="AB184" s="171" t="e">
        <f t="shared" ca="1" si="663"/>
        <v>#VALUE!</v>
      </c>
      <c r="AC184" s="245" t="e">
        <f t="shared" ca="1" si="664"/>
        <v>#VALUE!</v>
      </c>
      <c r="AD184" s="246">
        <f ca="1">VLOOKUP($I184, 'Barcap OAD'!$A:$S, $F$26, FALSE)</f>
        <v>7.9720000000000004</v>
      </c>
      <c r="AE184" s="243" t="e">
        <f t="shared" ca="1" si="665"/>
        <v>#VALUE!</v>
      </c>
      <c r="AF184" s="247" t="e">
        <f t="shared" ca="1" si="666"/>
        <v>#VALUE!</v>
      </c>
      <c r="AG184" s="237" t="e">
        <f t="shared" ca="1" si="667"/>
        <v>#VALUE!</v>
      </c>
      <c r="AH184" s="241" t="e">
        <f t="shared" ca="1" si="668"/>
        <v>#VALUE!</v>
      </c>
      <c r="AI184" s="237" t="e">
        <f t="shared" ca="1" si="669"/>
        <v>#VALUE!</v>
      </c>
      <c r="AJ184" s="241" t="e">
        <f t="shared" ca="1" si="670"/>
        <v>#VALUE!</v>
      </c>
      <c r="AK184" s="245" t="e">
        <f t="shared" ca="1" si="671"/>
        <v>#VALUE!</v>
      </c>
      <c r="AL184" s="248" t="e">
        <f t="shared" ca="1" si="672"/>
        <v>#VALUE!</v>
      </c>
      <c r="AM184" s="241" t="e">
        <f t="shared" ca="1" si="673"/>
        <v>#VALUE!</v>
      </c>
      <c r="AN184" s="237" t="e">
        <f ca="1">SUM(AL$156:AL184)</f>
        <v>#VALUE!</v>
      </c>
      <c r="AO184" s="203" t="e">
        <f t="shared" ca="1" si="646"/>
        <v>#VALUE!</v>
      </c>
      <c r="AP184" s="249" t="e">
        <f t="shared" ca="1" si="674"/>
        <v>#VALUE!</v>
      </c>
      <c r="AQ184" s="250" t="e">
        <f t="shared" ca="1" si="675"/>
        <v>#VALUE!</v>
      </c>
      <c r="AR184" s="204"/>
      <c r="AS184" s="221"/>
      <c r="AV184" s="67">
        <f t="shared" si="627"/>
        <v>-18</v>
      </c>
      <c r="AX184" s="208" t="str">
        <f ca="1">[2]!YBHIST($I$136,$I184,J$25,"sec","")</f>
        <v>E</v>
      </c>
      <c r="AY184" s="206" t="str">
        <f ca="1">[2]!YBPRICE($I$136,AX184&amp;"d","Market","AccruedInterest","Swap",$I184,"LMMSkew","","Model",100,"")</f>
        <v>E</v>
      </c>
      <c r="BI184" s="518" t="e">
        <f t="shared" ca="1" si="647"/>
        <v>#VALUE!</v>
      </c>
      <c r="BJ184" s="518" t="e">
        <f ca="1">PRODUCT($BI$156:BI184)-1</f>
        <v>#VALUE!</v>
      </c>
      <c r="BK184" s="518" t="e">
        <f t="shared" ca="1" si="648"/>
        <v>#VALUE!</v>
      </c>
      <c r="BL184" s="518" t="e">
        <f ca="1">PRODUCT($BK$156:BK184)-1</f>
        <v>#VALUE!</v>
      </c>
    </row>
    <row r="185" spans="3:64" ht="15">
      <c r="C185" s="222">
        <f t="shared" ca="1" si="676"/>
        <v>41588</v>
      </c>
      <c r="D185" s="70">
        <f t="shared" ca="1" si="652"/>
        <v>41613</v>
      </c>
      <c r="E185" s="70" t="str">
        <f t="shared" ref="E185" ca="1" si="677">"FNMA"&amp;TEXT($J$23,"0.0")&amp;"-TBA-"&amp;TEXT(C185,"mmm")</f>
        <v>FNMA3.0-TBA-Nov</v>
      </c>
      <c r="F185" s="70" t="str">
        <f t="shared" ref="F185" ca="1" si="678">"FNMA"&amp;TEXT($J$23,"0.0")&amp;"-TBA-"&amp;TEXT(D185,"mmm")</f>
        <v>FNMA3.0-TBA-Dec</v>
      </c>
      <c r="G185" s="70" t="str">
        <f t="shared" si="650"/>
        <v>FNMA3.0-TBA-GEN</v>
      </c>
      <c r="H185" s="71"/>
      <c r="I185" s="133">
        <f ca="1">[2]!YBWORKDAY(EDATE(Base_Date, AV185), -1, "USD")</f>
        <v>41578</v>
      </c>
      <c r="J185" s="217" t="str">
        <f t="shared" ca="1" si="654"/>
        <v>E</v>
      </c>
      <c r="K185" s="80" t="e">
        <f t="shared" ca="1" si="655"/>
        <v>#VALUE!</v>
      </c>
      <c r="L185" s="80" t="e">
        <f t="shared" ca="1" si="656"/>
        <v>#VALUE!</v>
      </c>
      <c r="M185" s="81" t="str">
        <f ca="1">[2]!YBHIST($I$136,$I185,"LMMOAS","sec")</f>
        <v>E</v>
      </c>
      <c r="N185" s="73" t="str">
        <f ca="1">[2]!YBHIST($I$136,$I184,M$25,"sec","")</f>
        <v>E</v>
      </c>
      <c r="O185" s="170" t="str">
        <f ca="1">[2]!YBHIST("1 Month LIBOR",I185,"Yield","bmk","")</f>
        <v>E</v>
      </c>
      <c r="P185" s="80" t="e">
        <f t="shared" ca="1" si="657"/>
        <v>#VALUE!</v>
      </c>
      <c r="Q185" s="82" t="str">
        <f ca="1">[2]!YBSCEN($I$136,$J184&amp;"d","Market",O$25,"Swap",$I184,"LMMSkew","","Model",100,0,29,"Gradual","ParShift|N",0,"Annualized ROR",O184,100,"",,,,"Default",,,,"Default",,)</f>
        <v>E</v>
      </c>
      <c r="R185" s="80" t="e">
        <f t="shared" ca="1" si="658"/>
        <v>#VALUE!</v>
      </c>
      <c r="S185" s="83" t="e">
        <f t="shared" ca="1" si="659"/>
        <v>#VALUE!</v>
      </c>
      <c r="T185" s="80" t="e">
        <f ca="1">SUM(R$156:R185)</f>
        <v>#VALUE!</v>
      </c>
      <c r="U185" s="83" t="e">
        <f t="shared" ca="1" si="645"/>
        <v>#VALUE!</v>
      </c>
      <c r="V185" s="84">
        <f ca="1">VLOOKUP($I185, 'Barcap OAD'!$A:$S, $F$136, FALSE)</f>
        <v>-6.3</v>
      </c>
      <c r="W185" s="172" t="e">
        <f t="shared" ca="1" si="660"/>
        <v>#VALUE!</v>
      </c>
      <c r="X185" s="185" t="str">
        <f ca="1">[2]!YBHIST($E185,$I185,X$25,"sec","")</f>
        <v>E</v>
      </c>
      <c r="Y185" s="80" t="e">
        <f t="shared" ca="1" si="661"/>
        <v>#VALUE!</v>
      </c>
      <c r="Z185" s="82" t="e">
        <f t="shared" ca="1" si="662"/>
        <v>#VALUE!</v>
      </c>
      <c r="AA185" s="82" t="str">
        <f ca="1">[2]!YBHIST($F185,$I185,X$25,"sec","")</f>
        <v>E</v>
      </c>
      <c r="AB185" s="82" t="e">
        <f t="shared" ca="1" si="663"/>
        <v>#VALUE!</v>
      </c>
      <c r="AC185" s="187" t="e">
        <f t="shared" ca="1" si="664"/>
        <v>#VALUE!</v>
      </c>
      <c r="AD185" s="189">
        <f ca="1">VLOOKUP($I185, 'Barcap OAD'!$A:$S, $F$26, FALSE)</f>
        <v>7.7620750000000003</v>
      </c>
      <c r="AE185" s="172" t="e">
        <f t="shared" ca="1" si="665"/>
        <v>#VALUE!</v>
      </c>
      <c r="AF185" s="86" t="e">
        <f t="shared" ca="1" si="666"/>
        <v>#VALUE!</v>
      </c>
      <c r="AG185" s="80" t="e">
        <f t="shared" ca="1" si="667"/>
        <v>#VALUE!</v>
      </c>
      <c r="AH185" s="83" t="e">
        <f t="shared" ca="1" si="668"/>
        <v>#VALUE!</v>
      </c>
      <c r="AI185" s="80" t="e">
        <f t="shared" ca="1" si="669"/>
        <v>#VALUE!</v>
      </c>
      <c r="AJ185" s="83" t="e">
        <f t="shared" ca="1" si="670"/>
        <v>#VALUE!</v>
      </c>
      <c r="AK185" s="187" t="e">
        <f t="shared" ca="1" si="671"/>
        <v>#VALUE!</v>
      </c>
      <c r="AL185" s="192" t="e">
        <f t="shared" ca="1" si="672"/>
        <v>#VALUE!</v>
      </c>
      <c r="AM185" s="83" t="e">
        <f t="shared" ca="1" si="673"/>
        <v>#VALUE!</v>
      </c>
      <c r="AN185" s="80" t="e">
        <f ca="1">SUM(AL$156:AL185)</f>
        <v>#VALUE!</v>
      </c>
      <c r="AO185" s="109" t="e">
        <f t="shared" ca="1" si="646"/>
        <v>#VALUE!</v>
      </c>
      <c r="AP185" s="194" t="e">
        <f t="shared" ca="1" si="674"/>
        <v>#VALUE!</v>
      </c>
      <c r="AQ185" s="200" t="e">
        <f t="shared" ca="1" si="675"/>
        <v>#VALUE!</v>
      </c>
      <c r="AR185" s="204"/>
      <c r="AS185" s="221"/>
      <c r="AV185" s="67">
        <f t="shared" si="627"/>
        <v>-17</v>
      </c>
      <c r="AX185" s="208" t="str">
        <f ca="1">[2]!YBHIST($I$136,$I185,J$25,"sec","")</f>
        <v>E</v>
      </c>
      <c r="AY185" s="206" t="str">
        <f ca="1">[2]!YBPRICE($I$136,AX185&amp;"d","Market","AccruedInterest","Swap",$I185,"LMMSkew","","Model",100,"")</f>
        <v>E</v>
      </c>
      <c r="BI185" s="518" t="e">
        <f t="shared" ca="1" si="647"/>
        <v>#VALUE!</v>
      </c>
      <c r="BJ185" s="518" t="e">
        <f ca="1">PRODUCT($BI$156:BI185)-1</f>
        <v>#VALUE!</v>
      </c>
      <c r="BK185" s="518" t="e">
        <f t="shared" ca="1" si="648"/>
        <v>#VALUE!</v>
      </c>
      <c r="BL185" s="518" t="e">
        <f ca="1">PRODUCT($BK$156:BK185)-1</f>
        <v>#VALUE!</v>
      </c>
    </row>
    <row r="186" spans="3:64" ht="15">
      <c r="C186" s="222">
        <f t="shared" ca="1" si="676"/>
        <v>41617</v>
      </c>
      <c r="D186" s="70">
        <f t="shared" ref="D186" ca="1" si="679">I186+35</f>
        <v>41642</v>
      </c>
      <c r="E186" s="70" t="str">
        <f t="shared" ref="E186" ca="1" si="680">"FNMA"&amp;TEXT($J$23,"0.0")&amp;"-TBA-"&amp;TEXT(C186,"mmm")</f>
        <v>FNMA3.0-TBA-Dec</v>
      </c>
      <c r="F186" s="70" t="str">
        <f t="shared" ref="F186" ca="1" si="681">"FNMA"&amp;TEXT($J$23,"0.0")&amp;"-TBA-"&amp;TEXT(D186,"mmm")</f>
        <v>FNMA3.0-TBA-Jan</v>
      </c>
      <c r="G186" s="70" t="str">
        <f t="shared" si="650"/>
        <v>FNMA3.0-TBA-GEN</v>
      </c>
      <c r="H186" s="71"/>
      <c r="I186" s="133">
        <f ca="1">[2]!YBWORKDAY(EDATE(Base_Date, AV186), -1, "USD")</f>
        <v>41607</v>
      </c>
      <c r="J186" s="217" t="str">
        <f t="shared" ref="J186" ca="1" si="682">AX186</f>
        <v>E</v>
      </c>
      <c r="K186" s="80" t="e">
        <f t="shared" ref="K186" ca="1" si="683">AX186+AY186</f>
        <v>#VALUE!</v>
      </c>
      <c r="L186" s="80" t="e">
        <f t="shared" ca="1" si="656"/>
        <v>#VALUE!</v>
      </c>
      <c r="M186" s="81" t="str">
        <f ca="1">[2]!YBHIST($I$136,$I186,"LMMOAS","sec")</f>
        <v>E</v>
      </c>
      <c r="N186" s="73" t="str">
        <f ca="1">[2]!YBHIST($I$136,$I185,M$25,"sec","")</f>
        <v>E</v>
      </c>
      <c r="O186" s="170" t="str">
        <f ca="1">[2]!YBHIST("1 Month LIBOR",I186,"Yield","bmk","")</f>
        <v>E</v>
      </c>
      <c r="P186" s="80" t="e">
        <f t="shared" ref="P186" ca="1" si="684">K185-Q186</f>
        <v>#VALUE!</v>
      </c>
      <c r="Q186" s="82" t="str">
        <f ca="1">[2]!YBSCEN($I$136,$J185&amp;"d","Market",O$25,"Swap",$I185,"LMMSkew","","Model",100,0,29,"Gradual","ParShift|N",0,"Annualized ROR",O185,100,"",,,,"Default",,,,"Default",,)</f>
        <v>E</v>
      </c>
      <c r="R186" s="80" t="e">
        <f t="shared" ref="R186" ca="1" si="685">L186+P186</f>
        <v>#VALUE!</v>
      </c>
      <c r="S186" s="83" t="e">
        <f t="shared" ref="S186" ca="1" si="686">R186/K185</f>
        <v>#VALUE!</v>
      </c>
      <c r="T186" s="80" t="e">
        <f ca="1">SUM(R$156:R186)</f>
        <v>#VALUE!</v>
      </c>
      <c r="U186" s="83" t="e">
        <f t="shared" ca="1" si="645"/>
        <v>#VALUE!</v>
      </c>
      <c r="V186" s="84">
        <f ca="1">VLOOKUP($I186, 'Barcap OAD'!$A:$S, $F$136, FALSE)</f>
        <v>-3.7</v>
      </c>
      <c r="W186" s="172" t="e">
        <f t="shared" ref="W186" ca="1" si="687">K186*V186/10000</f>
        <v>#VALUE!</v>
      </c>
      <c r="X186" s="185" t="str">
        <f ca="1">[2]!YBHIST($E186,$I186,X$25,"sec","")</f>
        <v>E</v>
      </c>
      <c r="Y186" s="80" t="e">
        <f t="shared" ca="1" si="661"/>
        <v>#VALUE!</v>
      </c>
      <c r="Z186" s="82" t="e">
        <f t="shared" ref="Z186" ca="1" si="688">X185-AA185</f>
        <v>#VALUE!</v>
      </c>
      <c r="AA186" s="82" t="str">
        <f ca="1">[2]!YBHIST($F186,$I186,X$25,"sec","")</f>
        <v>E</v>
      </c>
      <c r="AB186" s="82" t="e">
        <f t="shared" ref="AB186" ca="1" si="689">X185-Z186</f>
        <v>#VALUE!</v>
      </c>
      <c r="AC186" s="187" t="e">
        <f t="shared" ref="AC186" ca="1" si="690">Y186+Z186</f>
        <v>#VALUE!</v>
      </c>
      <c r="AD186" s="189">
        <f ca="1">VLOOKUP($I186, 'Barcap OAD'!$A:$S, $F$26, FALSE)</f>
        <v>8.0552030000000006</v>
      </c>
      <c r="AE186" s="172" t="e">
        <f t="shared" ref="AE186" ca="1" si="691">X186*AD186/10000</f>
        <v>#VALUE!</v>
      </c>
      <c r="AF186" s="86" t="e">
        <f t="shared" ref="AF186" ca="1" si="692">W186/AE186</f>
        <v>#VALUE!</v>
      </c>
      <c r="AG186" s="80" t="e">
        <f t="shared" ref="AG186" ca="1" si="693">-AC186*AF185</f>
        <v>#VALUE!</v>
      </c>
      <c r="AH186" s="83" t="e">
        <f t="shared" ref="AH186" ca="1" si="694">AG186/K185</f>
        <v>#VALUE!</v>
      </c>
      <c r="AI186" s="80" t="e">
        <f t="shared" ref="AI186" ca="1" si="695">AL186+AK186</f>
        <v>#VALUE!</v>
      </c>
      <c r="AJ186" s="83" t="e">
        <f t="shared" ref="AJ186" ca="1" si="696">AF186-AF185</f>
        <v>#VALUE!</v>
      </c>
      <c r="AK186" s="187" t="e">
        <f t="shared" ref="AK186" ca="1" si="697">(AJ186*Y186)/2</f>
        <v>#VALUE!</v>
      </c>
      <c r="AL186" s="192" t="e">
        <f t="shared" ref="AL186" ca="1" si="698">AG186+R186</f>
        <v>#VALUE!</v>
      </c>
      <c r="AM186" s="83" t="e">
        <f t="shared" ref="AM186" ca="1" si="699">AL186/K185</f>
        <v>#VALUE!</v>
      </c>
      <c r="AN186" s="80" t="e">
        <f ca="1">SUM(AL$156:AL186)</f>
        <v>#VALUE!</v>
      </c>
      <c r="AO186" s="109" t="e">
        <f t="shared" ca="1" si="646"/>
        <v>#VALUE!</v>
      </c>
      <c r="AP186" s="194" t="e">
        <f t="shared" ref="AP186" ca="1" si="700">(Z186*AF186*-1)+P186</f>
        <v>#VALUE!</v>
      </c>
      <c r="AQ186" s="200" t="e">
        <f t="shared" ref="AQ186" ca="1" si="701">AP186/K185</f>
        <v>#VALUE!</v>
      </c>
      <c r="AR186" s="204"/>
      <c r="AS186" s="221"/>
      <c r="AV186" s="67">
        <f t="shared" si="627"/>
        <v>-16</v>
      </c>
      <c r="AX186" s="208" t="str">
        <f ca="1">[2]!YBHIST($I$136,$I186,J$25,"sec","")</f>
        <v>E</v>
      </c>
      <c r="AY186" s="206" t="str">
        <f ca="1">[2]!YBPRICE($I$136,AX186&amp;"d","Market","AccruedInterest","Swap",$I186,"LMMSkew","","Model",100,"")</f>
        <v>E</v>
      </c>
      <c r="BI186" s="518" t="e">
        <f t="shared" ca="1" si="647"/>
        <v>#VALUE!</v>
      </c>
      <c r="BJ186" s="518" t="e">
        <f ca="1">PRODUCT($BI$156:BI186)-1</f>
        <v>#VALUE!</v>
      </c>
      <c r="BK186" s="518" t="e">
        <f t="shared" ca="1" si="648"/>
        <v>#VALUE!</v>
      </c>
      <c r="BL186" s="518" t="e">
        <f ca="1">PRODUCT($BK$156:BK186)-1</f>
        <v>#VALUE!</v>
      </c>
    </row>
    <row r="187" spans="3:64" ht="15">
      <c r="C187" s="222">
        <f t="shared" ca="1" si="676"/>
        <v>41649</v>
      </c>
      <c r="D187" s="70">
        <f t="shared" ref="D187" ca="1" si="702">I187+35</f>
        <v>41674</v>
      </c>
      <c r="E187" s="70" t="str">
        <f t="shared" ref="E187" ca="1" si="703">"FNMA"&amp;TEXT($J$23,"0.0")&amp;"-TBA-"&amp;TEXT(C187,"mmm")</f>
        <v>FNMA3.0-TBA-Jan</v>
      </c>
      <c r="F187" s="70" t="str">
        <f t="shared" ref="F187" ca="1" si="704">"FNMA"&amp;TEXT($J$23,"0.0")&amp;"-TBA-"&amp;TEXT(D187,"mmm")</f>
        <v>FNMA3.0-TBA-Feb</v>
      </c>
      <c r="G187" s="70" t="str">
        <f t="shared" si="650"/>
        <v>FNMA3.0-TBA-GEN</v>
      </c>
      <c r="H187" s="71"/>
      <c r="I187" s="133">
        <f ca="1">[2]!YBWORKDAY(EDATE(Base_Date, AV187), -1, "USD")</f>
        <v>41639</v>
      </c>
      <c r="J187" s="217" t="str">
        <f t="shared" ref="J187" ca="1" si="705">AX187</f>
        <v>E</v>
      </c>
      <c r="K187" s="80" t="e">
        <f t="shared" ref="K187" ca="1" si="706">AX187+AY187</f>
        <v>#VALUE!</v>
      </c>
      <c r="L187" s="80" t="e">
        <f t="shared" ref="L187" ca="1" si="707">K187-K186</f>
        <v>#VALUE!</v>
      </c>
      <c r="M187" s="81" t="str">
        <f ca="1">[2]!YBHIST($I$136,$I187,"LMMOAS","sec")</f>
        <v>E</v>
      </c>
      <c r="N187" s="73" t="str">
        <f ca="1">[2]!YBHIST($I$136,$I186,M$25,"sec","")</f>
        <v>E</v>
      </c>
      <c r="O187" s="170" t="str">
        <f ca="1">[2]!YBHIST("1 Month LIBOR",I187,"Yield","bmk","")</f>
        <v>E</v>
      </c>
      <c r="P187" s="80" t="e">
        <f t="shared" ref="P187" ca="1" si="708">K186-Q187</f>
        <v>#VALUE!</v>
      </c>
      <c r="Q187" s="82" t="str">
        <f ca="1">[2]!YBSCEN($I$136,$J186&amp;"d","Market",O$25,"Swap",$I186,"LMMSkew","","Model",100,0,29,"Gradual","ParShift|N",0,"Annualized ROR",O186,100,"",,,,"Default",,,,"Default",,)</f>
        <v>E</v>
      </c>
      <c r="R187" s="80" t="e">
        <f t="shared" ref="R187" ca="1" si="709">L187+P187</f>
        <v>#VALUE!</v>
      </c>
      <c r="S187" s="83" t="e">
        <f t="shared" ref="S187" ca="1" si="710">R187/K186</f>
        <v>#VALUE!</v>
      </c>
      <c r="T187" s="80" t="e">
        <f ca="1">SUM(R$156:R187)</f>
        <v>#VALUE!</v>
      </c>
      <c r="U187" s="83" t="e">
        <f t="shared" ca="1" si="645"/>
        <v>#VALUE!</v>
      </c>
      <c r="V187" s="84">
        <f ca="1">VLOOKUP($I187, 'Barcap OAD'!$A:$S, $F$136, FALSE)</f>
        <v>-2.4</v>
      </c>
      <c r="W187" s="172" t="e">
        <f t="shared" ref="W187" ca="1" si="711">K187*V187/10000</f>
        <v>#VALUE!</v>
      </c>
      <c r="X187" s="185" t="str">
        <f ca="1">[2]!YBHIST($E187,$I187,X$25,"sec","")</f>
        <v>E</v>
      </c>
      <c r="Y187" s="80" t="e">
        <f t="shared" ref="Y187" ca="1" si="712">X187-X186</f>
        <v>#VALUE!</v>
      </c>
      <c r="Z187" s="82" t="e">
        <f t="shared" ref="Z187" ca="1" si="713">X186-AA186</f>
        <v>#VALUE!</v>
      </c>
      <c r="AA187" s="82" t="str">
        <f ca="1">[2]!YBHIST($F187,$I187,X$25,"sec","")</f>
        <v>E</v>
      </c>
      <c r="AB187" s="82" t="e">
        <f t="shared" ref="AB187" ca="1" si="714">X186-Z187</f>
        <v>#VALUE!</v>
      </c>
      <c r="AC187" s="187" t="e">
        <f t="shared" ref="AC187" ca="1" si="715">Y187+Z187</f>
        <v>#VALUE!</v>
      </c>
      <c r="AD187" s="189">
        <f ca="1">VLOOKUP($I187, 'Barcap OAD'!$A:$S, $F$26, FALSE)</f>
        <v>8.0500100000000003</v>
      </c>
      <c r="AE187" s="172" t="e">
        <f t="shared" ref="AE187" ca="1" si="716">X187*AD187/10000</f>
        <v>#VALUE!</v>
      </c>
      <c r="AF187" s="86" t="e">
        <f t="shared" ref="AF187" ca="1" si="717">W187/AE187</f>
        <v>#VALUE!</v>
      </c>
      <c r="AG187" s="80" t="e">
        <f t="shared" ref="AG187" ca="1" si="718">-AC187*AF186</f>
        <v>#VALUE!</v>
      </c>
      <c r="AH187" s="83" t="e">
        <f t="shared" ref="AH187" ca="1" si="719">AG187/K186</f>
        <v>#VALUE!</v>
      </c>
      <c r="AI187" s="80" t="e">
        <f t="shared" ref="AI187" ca="1" si="720">AL187+AK187</f>
        <v>#VALUE!</v>
      </c>
      <c r="AJ187" s="83" t="e">
        <f t="shared" ref="AJ187" ca="1" si="721">AF187-AF186</f>
        <v>#VALUE!</v>
      </c>
      <c r="AK187" s="187" t="e">
        <f t="shared" ref="AK187" ca="1" si="722">(AJ187*Y187)/2</f>
        <v>#VALUE!</v>
      </c>
      <c r="AL187" s="192" t="e">
        <f t="shared" ref="AL187" ca="1" si="723">AG187+R187</f>
        <v>#VALUE!</v>
      </c>
      <c r="AM187" s="83" t="e">
        <f t="shared" ref="AM187" ca="1" si="724">AL187/K186</f>
        <v>#VALUE!</v>
      </c>
      <c r="AN187" s="80" t="e">
        <f ca="1">SUM(AL$156:AL187)</f>
        <v>#VALUE!</v>
      </c>
      <c r="AO187" s="109" t="e">
        <f t="shared" ca="1" si="646"/>
        <v>#VALUE!</v>
      </c>
      <c r="AP187" s="194" t="e">
        <f t="shared" ref="AP187" ca="1" si="725">(Z187*AF187*-1)+P187</f>
        <v>#VALUE!</v>
      </c>
      <c r="AQ187" s="200" t="e">
        <f t="shared" ref="AQ187" ca="1" si="726">AP187/K186</f>
        <v>#VALUE!</v>
      </c>
      <c r="AR187" s="204"/>
      <c r="AS187" s="221"/>
      <c r="AV187" s="67">
        <f t="shared" si="627"/>
        <v>-15</v>
      </c>
      <c r="AX187" s="208" t="str">
        <f ca="1">[2]!YBHIST($I$136,$I187,J$25,"sec","")</f>
        <v>E</v>
      </c>
      <c r="AY187" s="206" t="str">
        <f ca="1">[2]!YBPRICE($I$136,AX187&amp;"d","Market","AccruedInterest","Swap",$I187,"LMMSkew","","Model",100,"")</f>
        <v>E</v>
      </c>
      <c r="BI187" s="518" t="e">
        <f t="shared" ref="BI187" ca="1" si="727">1+S187</f>
        <v>#VALUE!</v>
      </c>
      <c r="BJ187" s="518" t="e">
        <f ca="1">PRODUCT($BI$156:BI187)-1</f>
        <v>#VALUE!</v>
      </c>
      <c r="BK187" s="518" t="e">
        <f t="shared" ref="BK187" ca="1" si="728">1+AM187</f>
        <v>#VALUE!</v>
      </c>
      <c r="BL187" s="518" t="e">
        <f ca="1">PRODUCT($BK$156:BK187)-1</f>
        <v>#VALUE!</v>
      </c>
    </row>
    <row r="188" spans="3:64" ht="15">
      <c r="C188" s="222">
        <f t="shared" ca="1" si="676"/>
        <v>41680</v>
      </c>
      <c r="D188" s="70">
        <f t="shared" ref="D188" ca="1" si="729">I188+35</f>
        <v>41705</v>
      </c>
      <c r="E188" s="70" t="str">
        <f t="shared" ref="E188" ca="1" si="730">"FNMA"&amp;TEXT($J$23,"0.0")&amp;"-TBA-"&amp;TEXT(C188,"mmm")</f>
        <v>FNMA3.0-TBA-Feb</v>
      </c>
      <c r="F188" s="70" t="str">
        <f t="shared" ref="F188" ca="1" si="731">"FNMA"&amp;TEXT($J$23,"0.0")&amp;"-TBA-"&amp;TEXT(D188,"mmm")</f>
        <v>FNMA3.0-TBA-Mar</v>
      </c>
      <c r="G188" s="70" t="str">
        <f t="shared" si="650"/>
        <v>FNMA3.0-TBA-GEN</v>
      </c>
      <c r="H188" s="71"/>
      <c r="I188" s="133">
        <f ca="1">[2]!YBWORKDAY(EDATE(Base_Date, AV188), -1, "USD")</f>
        <v>41670</v>
      </c>
      <c r="J188" s="217" t="str">
        <f t="shared" ref="J188" ca="1" si="732">AX188</f>
        <v>E</v>
      </c>
      <c r="K188" s="80" t="e">
        <f t="shared" ref="K188" ca="1" si="733">AX188+AY188</f>
        <v>#VALUE!</v>
      </c>
      <c r="L188" s="80" t="e">
        <f t="shared" ref="L188" ca="1" si="734">K188-K187</f>
        <v>#VALUE!</v>
      </c>
      <c r="M188" s="81" t="str">
        <f ca="1">[2]!YBHIST($I$136,$I188,"LMMOAS","sec")</f>
        <v>E</v>
      </c>
      <c r="N188" s="73" t="str">
        <f ca="1">[2]!YBHIST($I$136,$I187,M$25,"sec","")</f>
        <v>E</v>
      </c>
      <c r="O188" s="170" t="str">
        <f ca="1">[2]!YBHIST("1 Month LIBOR",I188,"Yield","bmk","")</f>
        <v>E</v>
      </c>
      <c r="P188" s="80" t="e">
        <f t="shared" ref="P188" ca="1" si="735">K187-Q188</f>
        <v>#VALUE!</v>
      </c>
      <c r="Q188" s="82" t="str">
        <f ca="1">[2]!YBSCEN($I$136,$J187&amp;"d","Market",O$25,"Swap",$I187,"LMMSkew","","Model",100,0,29,"Gradual","ParShift|N",0,"Annualized ROR",O187,100,"",,,,"Default",,,,"Default",,)</f>
        <v>E</v>
      </c>
      <c r="R188" s="80" t="e">
        <f t="shared" ref="R188" ca="1" si="736">L188+P188</f>
        <v>#VALUE!</v>
      </c>
      <c r="S188" s="83" t="e">
        <f t="shared" ref="S188" ca="1" si="737">R188/K187</f>
        <v>#VALUE!</v>
      </c>
      <c r="T188" s="80" t="e">
        <f ca="1">SUM(R$156:R188)</f>
        <v>#VALUE!</v>
      </c>
      <c r="U188" s="83" t="e">
        <f t="shared" ref="U188" ca="1" si="738">BJ188</f>
        <v>#VALUE!</v>
      </c>
      <c r="V188" s="84">
        <f ca="1">VLOOKUP($I188, 'Barcap OAD'!$A:$S, $F$136, FALSE)</f>
        <v>-5.0999999999999996</v>
      </c>
      <c r="W188" s="172" t="e">
        <f t="shared" ref="W188" ca="1" si="739">K188*V188/10000</f>
        <v>#VALUE!</v>
      </c>
      <c r="X188" s="185" t="str">
        <f ca="1">[2]!YBHIST($E188,$I188,X$25,"sec","")</f>
        <v>E</v>
      </c>
      <c r="Y188" s="80" t="e">
        <f t="shared" ref="Y188" ca="1" si="740">X188-X187</f>
        <v>#VALUE!</v>
      </c>
      <c r="Z188" s="82" t="e">
        <f t="shared" ref="Z188" ca="1" si="741">X187-AA187</f>
        <v>#VALUE!</v>
      </c>
      <c r="AA188" s="82" t="str">
        <f ca="1">[2]!YBHIST($F188,$I188,X$25,"sec","")</f>
        <v>E</v>
      </c>
      <c r="AB188" s="82" t="e">
        <f t="shared" ref="AB188" ca="1" si="742">X187-Z188</f>
        <v>#VALUE!</v>
      </c>
      <c r="AC188" s="187" t="e">
        <f t="shared" ref="AC188" ca="1" si="743">Y188+Z188</f>
        <v>#VALUE!</v>
      </c>
      <c r="AD188" s="189">
        <f ca="1">VLOOKUP($I188, 'Barcap OAD'!$A:$S, $F$26, FALSE)</f>
        <v>7.5514489999999999</v>
      </c>
      <c r="AE188" s="172" t="e">
        <f t="shared" ref="AE188" ca="1" si="744">X188*AD188/10000</f>
        <v>#VALUE!</v>
      </c>
      <c r="AF188" s="86" t="e">
        <f t="shared" ref="AF188" ca="1" si="745">W188/AE188</f>
        <v>#VALUE!</v>
      </c>
      <c r="AG188" s="80" t="e">
        <f t="shared" ref="AG188" ca="1" si="746">-AC188*AF187</f>
        <v>#VALUE!</v>
      </c>
      <c r="AH188" s="83" t="e">
        <f t="shared" ref="AH188" ca="1" si="747">AG188/K187</f>
        <v>#VALUE!</v>
      </c>
      <c r="AI188" s="80" t="e">
        <f t="shared" ref="AI188" ca="1" si="748">AL188+AK188</f>
        <v>#VALUE!</v>
      </c>
      <c r="AJ188" s="83" t="e">
        <f t="shared" ref="AJ188" ca="1" si="749">AF188-AF187</f>
        <v>#VALUE!</v>
      </c>
      <c r="AK188" s="187" t="e">
        <f t="shared" ref="AK188" ca="1" si="750">(AJ188*Y188)/2</f>
        <v>#VALUE!</v>
      </c>
      <c r="AL188" s="192" t="e">
        <f t="shared" ref="AL188" ca="1" si="751">AG188+R188</f>
        <v>#VALUE!</v>
      </c>
      <c r="AM188" s="83" t="e">
        <f t="shared" ref="AM188" ca="1" si="752">AL188/K187</f>
        <v>#VALUE!</v>
      </c>
      <c r="AN188" s="80" t="e">
        <f ca="1">SUM(AL$156:AL188)</f>
        <v>#VALUE!</v>
      </c>
      <c r="AO188" s="109" t="e">
        <f t="shared" ref="AO188" ca="1" si="753">BL188</f>
        <v>#VALUE!</v>
      </c>
      <c r="AP188" s="194" t="e">
        <f t="shared" ref="AP188" ca="1" si="754">(Z188*AF188*-1)+P188</f>
        <v>#VALUE!</v>
      </c>
      <c r="AQ188" s="200" t="e">
        <f t="shared" ref="AQ188" ca="1" si="755">AP188/K187</f>
        <v>#VALUE!</v>
      </c>
      <c r="AR188" s="204"/>
      <c r="AS188" s="221"/>
      <c r="AV188" s="67">
        <f t="shared" si="627"/>
        <v>-14</v>
      </c>
      <c r="AX188" s="208" t="str">
        <f ca="1">[2]!YBHIST($I$136,$I188,J$25,"sec","")</f>
        <v>E</v>
      </c>
      <c r="AY188" s="206" t="str">
        <f ca="1">[2]!YBPRICE($I$136,AX188&amp;"d","Market","AccruedInterest","Swap",$I188,"LMMSkew","","Model",100,"")</f>
        <v>E</v>
      </c>
      <c r="BI188" s="518" t="e">
        <f t="shared" ref="BI188" ca="1" si="756">1+S188</f>
        <v>#VALUE!</v>
      </c>
      <c r="BJ188" s="518" t="e">
        <f ca="1">PRODUCT($BI$156:BI188)-1</f>
        <v>#VALUE!</v>
      </c>
      <c r="BK188" s="518" t="e">
        <f t="shared" ref="BK188" ca="1" si="757">1+AM188</f>
        <v>#VALUE!</v>
      </c>
      <c r="BL188" s="518" t="e">
        <f ca="1">PRODUCT($BK$156:BK188)-1</f>
        <v>#VALUE!</v>
      </c>
    </row>
    <row r="189" spans="3:64" ht="15">
      <c r="C189" s="222">
        <f t="shared" ca="1" si="676"/>
        <v>41708</v>
      </c>
      <c r="D189" s="70">
        <f t="shared" ref="D189" ca="1" si="758">I189+35</f>
        <v>41733</v>
      </c>
      <c r="E189" s="70" t="str">
        <f t="shared" ref="E189" ca="1" si="759">"FNMA"&amp;TEXT($J$23,"0.0")&amp;"-TBA-"&amp;TEXT(C189,"mmm")</f>
        <v>FNMA3.0-TBA-Mar</v>
      </c>
      <c r="F189" s="70" t="str">
        <f t="shared" ref="F189" ca="1" si="760">"FNMA"&amp;TEXT($J$23,"0.0")&amp;"-TBA-"&amp;TEXT(D189,"mmm")</f>
        <v>FNMA3.0-TBA-Apr</v>
      </c>
      <c r="G189" s="70" t="str">
        <f t="shared" si="650"/>
        <v>FNMA3.0-TBA-GEN</v>
      </c>
      <c r="H189" s="71"/>
      <c r="I189" s="133">
        <f ca="1">[2]!YBWORKDAY(EDATE(Base_Date, AV189), -1, "USD")</f>
        <v>41698</v>
      </c>
      <c r="J189" s="217" t="str">
        <f t="shared" ref="J189" ca="1" si="761">AX189</f>
        <v>E</v>
      </c>
      <c r="K189" s="80" t="e">
        <f t="shared" ref="K189" ca="1" si="762">AX189+AY189</f>
        <v>#VALUE!</v>
      </c>
      <c r="L189" s="80" t="e">
        <f t="shared" ref="L189" ca="1" si="763">K189-K188</f>
        <v>#VALUE!</v>
      </c>
      <c r="M189" s="81" t="str">
        <f ca="1">[2]!YBHIST($I$136,$I189,"LMMOAS","sec")</f>
        <v>E</v>
      </c>
      <c r="N189" s="73" t="str">
        <f ca="1">[2]!YBHIST($I$136,$I188,M$25,"sec","")</f>
        <v>E</v>
      </c>
      <c r="O189" s="170" t="str">
        <f ca="1">[2]!YBHIST("1 Month LIBOR",I189,"Yield","bmk","")</f>
        <v>E</v>
      </c>
      <c r="P189" s="80" t="e">
        <f t="shared" ref="P189" ca="1" si="764">K188-Q189</f>
        <v>#VALUE!</v>
      </c>
      <c r="Q189" s="82" t="str">
        <f ca="1">[2]!YBSCEN($I$136,$J188&amp;"d","Market",O$25,"Swap",$I188,"LMMSkew","","Model",100,0,29,"Gradual","ParShift|N",0,"Annualized ROR",O188,100,"",,,,"Default",,,,"Default",,)</f>
        <v>E</v>
      </c>
      <c r="R189" s="80" t="e">
        <f t="shared" ref="R189" ca="1" si="765">L189+P189</f>
        <v>#VALUE!</v>
      </c>
      <c r="S189" s="83" t="e">
        <f t="shared" ref="S189" ca="1" si="766">R189/K188</f>
        <v>#VALUE!</v>
      </c>
      <c r="T189" s="80" t="e">
        <f ca="1">SUM(R$156:R189)</f>
        <v>#VALUE!</v>
      </c>
      <c r="U189" s="83" t="e">
        <f t="shared" ref="U189" ca="1" si="767">BJ189</f>
        <v>#VALUE!</v>
      </c>
      <c r="V189" s="84">
        <f ca="1">VLOOKUP($I189, 'Barcap OAD'!$A:$S, $F$136, FALSE)</f>
        <v>-5</v>
      </c>
      <c r="W189" s="172" t="e">
        <f t="shared" ref="W189" ca="1" si="768">K189*V189/10000</f>
        <v>#VALUE!</v>
      </c>
      <c r="X189" s="185" t="str">
        <f ca="1">[2]!YBHIST($E189,$I189,X$25,"sec","")</f>
        <v>E</v>
      </c>
      <c r="Y189" s="80" t="e">
        <f t="shared" ref="Y189" ca="1" si="769">X189-X188</f>
        <v>#VALUE!</v>
      </c>
      <c r="Z189" s="82" t="e">
        <f t="shared" ref="Z189" ca="1" si="770">X188-AA188</f>
        <v>#VALUE!</v>
      </c>
      <c r="AA189" s="82" t="str">
        <f ca="1">[2]!YBHIST($F189,$I189,X$25,"sec","")</f>
        <v>E</v>
      </c>
      <c r="AB189" s="82" t="e">
        <f t="shared" ref="AB189" ca="1" si="771">X188-Z189</f>
        <v>#VALUE!</v>
      </c>
      <c r="AC189" s="187" t="e">
        <f t="shared" ref="AC189" ca="1" si="772">Y189+Z189</f>
        <v>#VALUE!</v>
      </c>
      <c r="AD189" s="189">
        <f ca="1">VLOOKUP($I189, 'Barcap OAD'!$A:$S, $F$26, FALSE)</f>
        <v>7.6578980000000003</v>
      </c>
      <c r="AE189" s="172" t="e">
        <f t="shared" ref="AE189" ca="1" si="773">X189*AD189/10000</f>
        <v>#VALUE!</v>
      </c>
      <c r="AF189" s="86" t="e">
        <f t="shared" ref="AF189" ca="1" si="774">W189/AE189</f>
        <v>#VALUE!</v>
      </c>
      <c r="AG189" s="80" t="e">
        <f t="shared" ref="AG189" ca="1" si="775">-AC189*AF188</f>
        <v>#VALUE!</v>
      </c>
      <c r="AH189" s="83" t="e">
        <f t="shared" ref="AH189" ca="1" si="776">AG189/K188</f>
        <v>#VALUE!</v>
      </c>
      <c r="AI189" s="80" t="e">
        <f t="shared" ref="AI189" ca="1" si="777">AL189+AK189</f>
        <v>#VALUE!</v>
      </c>
      <c r="AJ189" s="83" t="e">
        <f t="shared" ref="AJ189" ca="1" si="778">AF189-AF188</f>
        <v>#VALUE!</v>
      </c>
      <c r="AK189" s="187" t="e">
        <f t="shared" ref="AK189" ca="1" si="779">(AJ189*Y189)/2</f>
        <v>#VALUE!</v>
      </c>
      <c r="AL189" s="192" t="e">
        <f t="shared" ref="AL189" ca="1" si="780">AG189+R189</f>
        <v>#VALUE!</v>
      </c>
      <c r="AM189" s="83" t="e">
        <f t="shared" ref="AM189" ca="1" si="781">AL189/K188</f>
        <v>#VALUE!</v>
      </c>
      <c r="AN189" s="80" t="e">
        <f ca="1">SUM(AL$156:AL189)</f>
        <v>#VALUE!</v>
      </c>
      <c r="AO189" s="109" t="e">
        <f t="shared" ref="AO189" ca="1" si="782">BL189</f>
        <v>#VALUE!</v>
      </c>
      <c r="AP189" s="194" t="e">
        <f t="shared" ref="AP189" ca="1" si="783">(Z189*AF189*-1)+P189</f>
        <v>#VALUE!</v>
      </c>
      <c r="AQ189" s="200" t="e">
        <f t="shared" ref="AQ189" ca="1" si="784">AP189/K188</f>
        <v>#VALUE!</v>
      </c>
      <c r="AR189" s="204"/>
      <c r="AS189" s="221"/>
      <c r="AV189" s="67">
        <f t="shared" si="627"/>
        <v>-13</v>
      </c>
      <c r="AX189" s="208" t="str">
        <f ca="1">[2]!YBHIST($I$136,$I189,J$25,"sec","")</f>
        <v>E</v>
      </c>
      <c r="AY189" s="206" t="str">
        <f ca="1">[2]!YBPRICE($I$136,AX189&amp;"d","Market","AccruedInterest","Swap",$I189,"LMMSkew","","Model",100,"")</f>
        <v>E</v>
      </c>
      <c r="BI189" s="518" t="e">
        <f t="shared" ref="BI189" ca="1" si="785">1+S189</f>
        <v>#VALUE!</v>
      </c>
      <c r="BJ189" s="518" t="e">
        <f ca="1">PRODUCT($BI$156:BI189)-1</f>
        <v>#VALUE!</v>
      </c>
      <c r="BK189" s="518" t="e">
        <f t="shared" ref="BK189" ca="1" si="786">1+AM189</f>
        <v>#VALUE!</v>
      </c>
      <c r="BL189" s="518" t="e">
        <f ca="1">PRODUCT($BK$156:BK189)-1</f>
        <v>#VALUE!</v>
      </c>
    </row>
    <row r="190" spans="3:64" ht="15">
      <c r="C190" s="222">
        <f t="shared" ref="C190" ca="1" si="787">I190+10</f>
        <v>41739</v>
      </c>
      <c r="D190" s="70">
        <f t="shared" ref="D190" ca="1" si="788">I190+35</f>
        <v>41764</v>
      </c>
      <c r="E190" s="70" t="str">
        <f t="shared" ref="E190" ca="1" si="789">"FNMA"&amp;TEXT($J$23,"0.0")&amp;"-TBA-"&amp;TEXT(C190,"mmm")</f>
        <v>FNMA3.0-TBA-Apr</v>
      </c>
      <c r="F190" s="70" t="str">
        <f t="shared" ref="F190" ca="1" si="790">"FNMA"&amp;TEXT($J$23,"0.0")&amp;"-TBA-"&amp;TEXT(D190,"mmm")</f>
        <v>FNMA3.0-TBA-May</v>
      </c>
      <c r="G190" s="70" t="str">
        <f t="shared" si="650"/>
        <v>FNMA3.0-TBA-GEN</v>
      </c>
      <c r="H190" s="71"/>
      <c r="I190" s="133">
        <f ca="1">[2]!YBWORKDAY(EDATE(Base_Date, AV190), -1, "USD")</f>
        <v>41729</v>
      </c>
      <c r="J190" s="217" t="str">
        <f t="shared" ref="J190" ca="1" si="791">AX190</f>
        <v>E</v>
      </c>
      <c r="K190" s="80" t="e">
        <f t="shared" ref="K190" ca="1" si="792">AX190+AY190</f>
        <v>#VALUE!</v>
      </c>
      <c r="L190" s="80" t="e">
        <f t="shared" ref="L190" ca="1" si="793">K190-K189</f>
        <v>#VALUE!</v>
      </c>
      <c r="M190" s="81" t="str">
        <f ca="1">[2]!YBHIST($I$136,$I190,"LMMOAS","sec")</f>
        <v>E</v>
      </c>
      <c r="N190" s="73" t="str">
        <f ca="1">[2]!YBHIST($I$136,$I189,M$25,"sec","")</f>
        <v>E</v>
      </c>
      <c r="O190" s="170" t="str">
        <f ca="1">[2]!YBHIST("1 Month LIBOR",I190,"Yield","bmk","")</f>
        <v>E</v>
      </c>
      <c r="P190" s="80" t="e">
        <f t="shared" ref="P190" ca="1" si="794">K189-Q190</f>
        <v>#VALUE!</v>
      </c>
      <c r="Q190" s="82" t="str">
        <f ca="1">[2]!YBSCEN($I$136,$J189&amp;"d","Market",O$25,"Swap",$I189,"LMMSkew","","Model",100,0,29,"Gradual","ParShift|N",0,"Annualized ROR",O189,100,"",,,,"Default",,,,"Default",,)</f>
        <v>E</v>
      </c>
      <c r="R190" s="80" t="e">
        <f t="shared" ref="R190" ca="1" si="795">L190+P190</f>
        <v>#VALUE!</v>
      </c>
      <c r="S190" s="83" t="e">
        <f t="shared" ref="S190" ca="1" si="796">R190/K189</f>
        <v>#VALUE!</v>
      </c>
      <c r="T190" s="80" t="e">
        <f ca="1">SUM(R$156:R190)</f>
        <v>#VALUE!</v>
      </c>
      <c r="U190" s="83" t="e">
        <f t="shared" ref="U190" ca="1" si="797">BJ190</f>
        <v>#VALUE!</v>
      </c>
      <c r="V190" s="84">
        <f ca="1">VLOOKUP($I190, 'Barcap OAD'!$A:$S, $F$136, FALSE)</f>
        <v>-4.2</v>
      </c>
      <c r="W190" s="172" t="e">
        <f t="shared" ref="W190" ca="1" si="798">K190*V190/10000</f>
        <v>#VALUE!</v>
      </c>
      <c r="X190" s="185" t="str">
        <f ca="1">[2]!YBHIST($E190,$I190,X$25,"sec","")</f>
        <v>E</v>
      </c>
      <c r="Y190" s="80" t="e">
        <f t="shared" ref="Y190" ca="1" si="799">X190-X189</f>
        <v>#VALUE!</v>
      </c>
      <c r="Z190" s="82" t="e">
        <f t="shared" ref="Z190" ca="1" si="800">X189-AA189</f>
        <v>#VALUE!</v>
      </c>
      <c r="AA190" s="82" t="str">
        <f ca="1">[2]!YBHIST($F190,$I190,X$25,"sec","")</f>
        <v>E</v>
      </c>
      <c r="AB190" s="82" t="e">
        <f t="shared" ref="AB190" ca="1" si="801">X189-Z190</f>
        <v>#VALUE!</v>
      </c>
      <c r="AC190" s="187" t="e">
        <f t="shared" ref="AC190" ca="1" si="802">Y190+Z190</f>
        <v>#VALUE!</v>
      </c>
      <c r="AD190" s="189">
        <f ca="1">VLOOKUP($I190, 'Barcap OAD'!$A:$S, $F$26, FALSE)</f>
        <v>7.6721079999999997</v>
      </c>
      <c r="AE190" s="172" t="e">
        <f t="shared" ref="AE190" ca="1" si="803">X190*AD190/10000</f>
        <v>#VALUE!</v>
      </c>
      <c r="AF190" s="86" t="e">
        <f t="shared" ref="AF190" ca="1" si="804">W190/AE190</f>
        <v>#VALUE!</v>
      </c>
      <c r="AG190" s="80" t="e">
        <f t="shared" ref="AG190" ca="1" si="805">-AC190*AF189</f>
        <v>#VALUE!</v>
      </c>
      <c r="AH190" s="83" t="e">
        <f t="shared" ref="AH190" ca="1" si="806">AG190/K189</f>
        <v>#VALUE!</v>
      </c>
      <c r="AI190" s="80" t="e">
        <f t="shared" ref="AI190" ca="1" si="807">AL190+AK190</f>
        <v>#VALUE!</v>
      </c>
      <c r="AJ190" s="83" t="e">
        <f t="shared" ref="AJ190" ca="1" si="808">AF190-AF189</f>
        <v>#VALUE!</v>
      </c>
      <c r="AK190" s="187" t="e">
        <f t="shared" ref="AK190" ca="1" si="809">(AJ190*Y190)/2</f>
        <v>#VALUE!</v>
      </c>
      <c r="AL190" s="192" t="e">
        <f t="shared" ref="AL190" ca="1" si="810">AG190+R190</f>
        <v>#VALUE!</v>
      </c>
      <c r="AM190" s="83" t="e">
        <f t="shared" ref="AM190" ca="1" si="811">AL190/K189</f>
        <v>#VALUE!</v>
      </c>
      <c r="AN190" s="80" t="e">
        <f ca="1">SUM(AL$156:AL190)</f>
        <v>#VALUE!</v>
      </c>
      <c r="AO190" s="109" t="e">
        <f t="shared" ref="AO190" ca="1" si="812">BL190</f>
        <v>#VALUE!</v>
      </c>
      <c r="AP190" s="194" t="e">
        <f t="shared" ref="AP190" ca="1" si="813">(Z190*AF190*-1)+P190</f>
        <v>#VALUE!</v>
      </c>
      <c r="AQ190" s="200" t="e">
        <f t="shared" ref="AQ190" ca="1" si="814">AP190/K189</f>
        <v>#VALUE!</v>
      </c>
      <c r="AR190" s="204"/>
      <c r="AS190" s="221"/>
      <c r="AV190" s="67">
        <f t="shared" si="627"/>
        <v>-12</v>
      </c>
      <c r="AX190" s="208" t="str">
        <f ca="1">[2]!YBHIST($I$136,$I190,J$25,"sec","")</f>
        <v>E</v>
      </c>
      <c r="AY190" s="206" t="str">
        <f ca="1">[2]!YBPRICE($I$136,AX190&amp;"d","Market","AccruedInterest","Swap",$I190,"LMMSkew","","Model",100,"")</f>
        <v>E</v>
      </c>
      <c r="BI190" s="518" t="e">
        <f t="shared" ref="BI190" ca="1" si="815">1+S190</f>
        <v>#VALUE!</v>
      </c>
      <c r="BJ190" s="518" t="e">
        <f ca="1">PRODUCT($BI$156:BI190)-1</f>
        <v>#VALUE!</v>
      </c>
      <c r="BK190" s="518" t="e">
        <f t="shared" ref="BK190" ca="1" si="816">1+AM190</f>
        <v>#VALUE!</v>
      </c>
      <c r="BL190" s="518" t="e">
        <f ca="1">PRODUCT($BK$156:BK190)-1</f>
        <v>#VALUE!</v>
      </c>
    </row>
    <row r="191" spans="3:64" ht="15">
      <c r="C191" s="222">
        <f t="shared" ref="C191" ca="1" si="817">I191+10</f>
        <v>41769</v>
      </c>
      <c r="D191" s="70">
        <f t="shared" ref="D191" ca="1" si="818">I191+35</f>
        <v>41794</v>
      </c>
      <c r="E191" s="70" t="str">
        <f t="shared" ref="E191" ca="1" si="819">"FNMA"&amp;TEXT($J$23,"0.0")&amp;"-TBA-"&amp;TEXT(C191,"mmm")</f>
        <v>FNMA3.0-TBA-May</v>
      </c>
      <c r="F191" s="70" t="str">
        <f t="shared" ref="F191" ca="1" si="820">"FNMA"&amp;TEXT($J$23,"0.0")&amp;"-TBA-"&amp;TEXT(D191,"mmm")</f>
        <v>FNMA3.0-TBA-Jun</v>
      </c>
      <c r="G191" s="70" t="str">
        <f t="shared" si="650"/>
        <v>FNMA3.0-TBA-GEN</v>
      </c>
      <c r="H191" s="71"/>
      <c r="I191" s="133">
        <f ca="1">[2]!YBWORKDAY(EDATE(Base_Date, AV191), -1, "USD")</f>
        <v>41759</v>
      </c>
      <c r="J191" s="217" t="str">
        <f t="shared" ref="J191" ca="1" si="821">AX191</f>
        <v>E</v>
      </c>
      <c r="K191" s="80" t="e">
        <f t="shared" ref="K191" ca="1" si="822">AX191+AY191</f>
        <v>#VALUE!</v>
      </c>
      <c r="L191" s="80" t="e">
        <f t="shared" ref="L191" ca="1" si="823">K191-K190</f>
        <v>#VALUE!</v>
      </c>
      <c r="M191" s="81" t="str">
        <f ca="1">[2]!YBHIST($I$136,$I191,"LMMOAS","sec")</f>
        <v>E</v>
      </c>
      <c r="N191" s="73" t="str">
        <f ca="1">[2]!YBHIST($I$136,$I190,M$25,"sec","")</f>
        <v>E</v>
      </c>
      <c r="O191" s="170" t="str">
        <f ca="1">[2]!YBHIST("1 Month LIBOR",I191,"Yield","bmk","")</f>
        <v>E</v>
      </c>
      <c r="P191" s="80" t="e">
        <f t="shared" ref="P191" ca="1" si="824">K190-Q191</f>
        <v>#VALUE!</v>
      </c>
      <c r="Q191" s="82" t="str">
        <f ca="1">[2]!YBSCEN($I$136,$J190&amp;"d","Market",O$25,"Swap",$I190,"LMMSkew","","Model",100,0,29,"Gradual","ParShift|N",0,"Annualized ROR",O190,100,"",,,,"Default",,,,"Default",,)</f>
        <v>E</v>
      </c>
      <c r="R191" s="80" t="e">
        <f t="shared" ref="R191" ca="1" si="825">L191+P191</f>
        <v>#VALUE!</v>
      </c>
      <c r="S191" s="83" t="e">
        <f t="shared" ref="S191" ca="1" si="826">R191/K190</f>
        <v>#VALUE!</v>
      </c>
      <c r="T191" s="80" t="e">
        <f ca="1">SUM(R$156:R191)</f>
        <v>#VALUE!</v>
      </c>
      <c r="U191" s="83" t="e">
        <f t="shared" ref="U191" ca="1" si="827">BJ191</f>
        <v>#VALUE!</v>
      </c>
      <c r="V191" s="84">
        <f ca="1">VLOOKUP($I191, 'Barcap OAD'!$A:$S, $F$136, FALSE)</f>
        <v>-5.2</v>
      </c>
      <c r="W191" s="172" t="e">
        <f t="shared" ref="W191" ca="1" si="828">K191*V191/10000</f>
        <v>#VALUE!</v>
      </c>
      <c r="X191" s="185" t="str">
        <f ca="1">[2]!YBHIST($E191,$I191,X$25,"sec","")</f>
        <v>E</v>
      </c>
      <c r="Y191" s="80" t="e">
        <f t="shared" ref="Y191" ca="1" si="829">X191-X190</f>
        <v>#VALUE!</v>
      </c>
      <c r="Z191" s="82" t="e">
        <f t="shared" ref="Z191" ca="1" si="830">X190-AA190</f>
        <v>#VALUE!</v>
      </c>
      <c r="AA191" s="82" t="str">
        <f ca="1">[2]!YBHIST($F191,$I191,X$25,"sec","")</f>
        <v>E</v>
      </c>
      <c r="AB191" s="82" t="e">
        <f t="shared" ref="AB191" ca="1" si="831">X190-Z191</f>
        <v>#VALUE!</v>
      </c>
      <c r="AC191" s="187" t="e">
        <f t="shared" ref="AC191" ca="1" si="832">Y191+Z191</f>
        <v>#VALUE!</v>
      </c>
      <c r="AD191" s="189">
        <f ca="1">VLOOKUP($I191, 'Barcap OAD'!$A:$S, $F$26, FALSE)</f>
        <v>7.508197</v>
      </c>
      <c r="AE191" s="172" t="e">
        <f t="shared" ref="AE191" ca="1" si="833">X191*AD191/10000</f>
        <v>#VALUE!</v>
      </c>
      <c r="AF191" s="86" t="e">
        <f t="shared" ref="AF191" ca="1" si="834">W191/AE191</f>
        <v>#VALUE!</v>
      </c>
      <c r="AG191" s="80" t="e">
        <f t="shared" ref="AG191" ca="1" si="835">-AC191*AF190</f>
        <v>#VALUE!</v>
      </c>
      <c r="AH191" s="83" t="e">
        <f t="shared" ref="AH191" ca="1" si="836">AG191/K190</f>
        <v>#VALUE!</v>
      </c>
      <c r="AI191" s="80" t="e">
        <f t="shared" ref="AI191" ca="1" si="837">AL191+AK191</f>
        <v>#VALUE!</v>
      </c>
      <c r="AJ191" s="83" t="e">
        <f t="shared" ref="AJ191" ca="1" si="838">AF191-AF190</f>
        <v>#VALUE!</v>
      </c>
      <c r="AK191" s="187" t="e">
        <f t="shared" ref="AK191" ca="1" si="839">(AJ191*Y191)/2</f>
        <v>#VALUE!</v>
      </c>
      <c r="AL191" s="192" t="e">
        <f t="shared" ref="AL191" ca="1" si="840">AG191+R191</f>
        <v>#VALUE!</v>
      </c>
      <c r="AM191" s="83" t="e">
        <f t="shared" ref="AM191" ca="1" si="841">AL191/K190</f>
        <v>#VALUE!</v>
      </c>
      <c r="AN191" s="80" t="e">
        <f ca="1">SUM(AL$156:AL191)</f>
        <v>#VALUE!</v>
      </c>
      <c r="AO191" s="109" t="e">
        <f t="shared" ref="AO191" ca="1" si="842">BL191</f>
        <v>#VALUE!</v>
      </c>
      <c r="AP191" s="194" t="e">
        <f t="shared" ref="AP191" ca="1" si="843">(Z191*AF191*-1)+P191</f>
        <v>#VALUE!</v>
      </c>
      <c r="AQ191" s="200" t="e">
        <f t="shared" ref="AQ191" ca="1" si="844">AP191/K190</f>
        <v>#VALUE!</v>
      </c>
      <c r="AR191" s="204"/>
      <c r="AS191" s="221"/>
      <c r="AV191" s="67">
        <f t="shared" si="627"/>
        <v>-11</v>
      </c>
      <c r="AX191" s="208" t="str">
        <f ca="1">[2]!YBHIST($I$136,$I191,J$25,"sec","")</f>
        <v>E</v>
      </c>
      <c r="AY191" s="206" t="str">
        <f ca="1">[2]!YBPRICE($I$136,AX191&amp;"d","Market","AccruedInterest","Swap",$I191,"LMMSkew","","Model",100,"")</f>
        <v>E</v>
      </c>
      <c r="BI191" s="518" t="e">
        <f t="shared" ref="BI191" ca="1" si="845">1+S191</f>
        <v>#VALUE!</v>
      </c>
      <c r="BJ191" s="518" t="e">
        <f ca="1">PRODUCT($BI$156:BI191)-1</f>
        <v>#VALUE!</v>
      </c>
      <c r="BK191" s="518" t="e">
        <f t="shared" ref="BK191" ca="1" si="846">1+AM191</f>
        <v>#VALUE!</v>
      </c>
      <c r="BL191" s="518" t="e">
        <f ca="1">PRODUCT($BK$156:BK191)-1</f>
        <v>#VALUE!</v>
      </c>
    </row>
    <row r="192" spans="3:64" ht="15">
      <c r="C192" s="222">
        <f t="shared" ref="C192" ca="1" si="847">I192+10</f>
        <v>41799</v>
      </c>
      <c r="D192" s="70">
        <f t="shared" ref="D192" ca="1" si="848">I192+35</f>
        <v>41824</v>
      </c>
      <c r="E192" s="70" t="str">
        <f t="shared" ref="E192" ca="1" si="849">"FNMA"&amp;TEXT($J$23,"0.0")&amp;"-TBA-"&amp;TEXT(C192,"mmm")</f>
        <v>FNMA3.0-TBA-Jun</v>
      </c>
      <c r="F192" s="70" t="str">
        <f t="shared" ref="F192" ca="1" si="850">"FNMA"&amp;TEXT($J$23,"0.0")&amp;"-TBA-"&amp;TEXT(D192,"mmm")</f>
        <v>FNMA3.0-TBA-Jul</v>
      </c>
      <c r="G192" s="70" t="str">
        <f t="shared" si="650"/>
        <v>FNMA3.0-TBA-GEN</v>
      </c>
      <c r="H192" s="71"/>
      <c r="I192" s="133">
        <f ca="1">[2]!YBWORKDAY(EDATE(Base_Date, AV192), -1, "USD")</f>
        <v>41789</v>
      </c>
      <c r="J192" s="331" t="str">
        <f t="shared" ref="J192" ca="1" si="851">AX192</f>
        <v>E</v>
      </c>
      <c r="K192" s="332" t="e">
        <f t="shared" ref="K192" ca="1" si="852">AX192+AY192</f>
        <v>#VALUE!</v>
      </c>
      <c r="L192" s="332" t="e">
        <f t="shared" ref="L192" ca="1" si="853">K192-K191</f>
        <v>#VALUE!</v>
      </c>
      <c r="M192" s="333" t="str">
        <f ca="1">[2]!YBHIST($I$136,$I192,"LMMOAS","sec")</f>
        <v>E</v>
      </c>
      <c r="N192" s="334" t="str">
        <f ca="1">[2]!YBHIST($I$136,$I191,M$25,"sec","")</f>
        <v>E</v>
      </c>
      <c r="O192" s="335" t="str">
        <f ca="1">[2]!YBHIST("1 Month LIBOR",I192,"Yield","bmk","")</f>
        <v>E</v>
      </c>
      <c r="P192" s="332" t="e">
        <f t="shared" ref="P192" ca="1" si="854">K191-Q192</f>
        <v>#VALUE!</v>
      </c>
      <c r="Q192" s="336" t="str">
        <f ca="1">[2]!YBSCEN($I$136,$J191&amp;"d","Market",O$25,"Swap",$I191,"LMMSkew","","Model",100,0,29,"Gradual","ParShift|N",0,"Annualized ROR",O191,100,"",,,,"Default",,,,"Default",,)</f>
        <v>E</v>
      </c>
      <c r="R192" s="332" t="e">
        <f t="shared" ref="R192" ca="1" si="855">L192+P192</f>
        <v>#VALUE!</v>
      </c>
      <c r="S192" s="337" t="e">
        <f t="shared" ref="S192" ca="1" si="856">R192/K191</f>
        <v>#VALUE!</v>
      </c>
      <c r="T192" s="332" t="e">
        <f ca="1">SUM(R$156:R192)</f>
        <v>#VALUE!</v>
      </c>
      <c r="U192" s="337" t="e">
        <f t="shared" ref="U192" ca="1" si="857">BJ192</f>
        <v>#VALUE!</v>
      </c>
      <c r="V192" s="338">
        <f ca="1">VLOOKUP($I192, 'Barcap OAD'!$A:$S, $F$136, FALSE)</f>
        <v>-7.2</v>
      </c>
      <c r="W192" s="339" t="e">
        <f t="shared" ref="W192" ca="1" si="858">K192*V192/10000</f>
        <v>#VALUE!</v>
      </c>
      <c r="X192" s="340" t="str">
        <f ca="1">[2]!YBHIST($E192,$I192,X$25,"sec","")</f>
        <v>E</v>
      </c>
      <c r="Y192" s="332" t="e">
        <f t="shared" ref="Y192" ca="1" si="859">X192-X191</f>
        <v>#VALUE!</v>
      </c>
      <c r="Z192" s="336" t="e">
        <f t="shared" ref="Z192" ca="1" si="860">X191-AA191</f>
        <v>#VALUE!</v>
      </c>
      <c r="AA192" s="336" t="str">
        <f ca="1">[2]!YBHIST($F192,$I192,X$25,"sec","")</f>
        <v>E</v>
      </c>
      <c r="AB192" s="336" t="e">
        <f t="shared" ref="AB192" ca="1" si="861">X191-Z192</f>
        <v>#VALUE!</v>
      </c>
      <c r="AC192" s="341" t="e">
        <f t="shared" ref="AC192" ca="1" si="862">Y192+Z192</f>
        <v>#VALUE!</v>
      </c>
      <c r="AD192" s="342">
        <f ca="1">VLOOKUP($I192, 'Barcap OAD'!$A:$S, $F$26, FALSE)</f>
        <v>7.1980000000000004</v>
      </c>
      <c r="AE192" s="339" t="e">
        <f t="shared" ref="AE192" ca="1" si="863">X192*AD192/10000</f>
        <v>#VALUE!</v>
      </c>
      <c r="AF192" s="343" t="e">
        <f t="shared" ref="AF192" ca="1" si="864">W192/AE192</f>
        <v>#VALUE!</v>
      </c>
      <c r="AG192" s="332" t="e">
        <f t="shared" ref="AG192" ca="1" si="865">-AC192*AF191</f>
        <v>#VALUE!</v>
      </c>
      <c r="AH192" s="337" t="e">
        <f t="shared" ref="AH192" ca="1" si="866">AG192/K191</f>
        <v>#VALUE!</v>
      </c>
      <c r="AI192" s="332" t="e">
        <f t="shared" ref="AI192" ca="1" si="867">AL192+AK192</f>
        <v>#VALUE!</v>
      </c>
      <c r="AJ192" s="337" t="e">
        <f t="shared" ref="AJ192" ca="1" si="868">AF192-AF191</f>
        <v>#VALUE!</v>
      </c>
      <c r="AK192" s="341" t="e">
        <f t="shared" ref="AK192" ca="1" si="869">(AJ192*Y192)/2</f>
        <v>#VALUE!</v>
      </c>
      <c r="AL192" s="344" t="e">
        <f t="shared" ref="AL192" ca="1" si="870">AG192+R192</f>
        <v>#VALUE!</v>
      </c>
      <c r="AM192" s="337" t="e">
        <f t="shared" ref="AM192" ca="1" si="871">AL192/K191</f>
        <v>#VALUE!</v>
      </c>
      <c r="AN192" s="332" t="e">
        <f ca="1">SUM(AL$156:AL192)</f>
        <v>#VALUE!</v>
      </c>
      <c r="AO192" s="345" t="e">
        <f t="shared" ref="AO192" ca="1" si="872">BL192</f>
        <v>#VALUE!</v>
      </c>
      <c r="AP192" s="346" t="e">
        <f t="shared" ref="AP192" ca="1" si="873">(Z192*AF192*-1)+P192</f>
        <v>#VALUE!</v>
      </c>
      <c r="AQ192" s="347" t="e">
        <f t="shared" ref="AQ192" ca="1" si="874">AP192/K191</f>
        <v>#VALUE!</v>
      </c>
      <c r="AR192" s="204"/>
      <c r="AS192" s="221"/>
      <c r="AV192" s="67">
        <f t="shared" si="627"/>
        <v>-10</v>
      </c>
      <c r="AX192" s="208" t="str">
        <f ca="1">[2]!YBHIST($I$136,$I192,J$25,"sec","")</f>
        <v>E</v>
      </c>
      <c r="AY192" s="206" t="str">
        <f ca="1">[2]!YBPRICE($I$136,AX192&amp;"d","Market","AccruedInterest","Swap",$I192,"LMMSkew","","Model",100,"")</f>
        <v>E</v>
      </c>
      <c r="BI192" s="518" t="e">
        <f t="shared" ref="BI192" ca="1" si="875">1+S192</f>
        <v>#VALUE!</v>
      </c>
      <c r="BJ192" s="518" t="e">
        <f ca="1">PRODUCT($BI$156:BI192)-1</f>
        <v>#VALUE!</v>
      </c>
      <c r="BK192" s="518" t="e">
        <f t="shared" ref="BK192" ca="1" si="876">1+AM192</f>
        <v>#VALUE!</v>
      </c>
      <c r="BL192" s="518" t="e">
        <f ca="1">PRODUCT($BK$156:BK192)-1</f>
        <v>#VALUE!</v>
      </c>
    </row>
    <row r="193" spans="3:64" ht="15">
      <c r="C193" s="222">
        <f t="shared" ref="C193" ca="1" si="877">I193+10</f>
        <v>41830</v>
      </c>
      <c r="D193" s="70">
        <f t="shared" ref="D193" ca="1" si="878">I193+35</f>
        <v>41855</v>
      </c>
      <c r="E193" s="70" t="str">
        <f t="shared" ref="E193" ca="1" si="879">"FNMA"&amp;TEXT($J$23,"0.0")&amp;"-TBA-"&amp;TEXT(C193,"mmm")</f>
        <v>FNMA3.0-TBA-Jul</v>
      </c>
      <c r="F193" s="70" t="str">
        <f t="shared" ref="F193" ca="1" si="880">"FNMA"&amp;TEXT($J$23,"0.0")&amp;"-TBA-"&amp;TEXT(D193,"mmm")</f>
        <v>FNMA3.0-TBA-Aug</v>
      </c>
      <c r="G193" s="70" t="str">
        <f t="shared" si="650"/>
        <v>FNMA3.0-TBA-GEN</v>
      </c>
      <c r="H193" s="71"/>
      <c r="I193" s="133">
        <f ca="1">[2]!YBWORKDAY(EDATE(Base_Date, AV193), -1, "USD")</f>
        <v>41820</v>
      </c>
      <c r="J193" s="331" t="str">
        <f t="shared" ref="J193" ca="1" si="881">AX193</f>
        <v>E</v>
      </c>
      <c r="K193" s="332" t="e">
        <f t="shared" ref="K193" ca="1" si="882">AX193+AY193</f>
        <v>#VALUE!</v>
      </c>
      <c r="L193" s="332" t="e">
        <f t="shared" ref="L193" ca="1" si="883">K193-K192</f>
        <v>#VALUE!</v>
      </c>
      <c r="M193" s="333" t="str">
        <f ca="1">[2]!YBHIST($I$136,$I193,"LMMOAS","sec")</f>
        <v>E</v>
      </c>
      <c r="N193" s="334" t="str">
        <f ca="1">[2]!YBHIST($I$136,$I192,M$25,"sec","")</f>
        <v>E</v>
      </c>
      <c r="O193" s="335" t="str">
        <f ca="1">[2]!YBHIST("1 Month LIBOR",I193,"Yield","bmk","")</f>
        <v>E</v>
      </c>
      <c r="P193" s="332" t="e">
        <f t="shared" ref="P193" ca="1" si="884">K192-Q193</f>
        <v>#VALUE!</v>
      </c>
      <c r="Q193" s="336" t="str">
        <f ca="1">[2]!YBSCEN($I$136,$J192&amp;"d","Market",O$25,"Swap",$I192,"LMMSkew","","Model",100,0,29,"Gradual","ParShift|N",0,"Annualized ROR",O192,100,"",,,,"Default",,,,"Default",,)</f>
        <v>E</v>
      </c>
      <c r="R193" s="332" t="e">
        <f t="shared" ref="R193" ca="1" si="885">L193+P193</f>
        <v>#VALUE!</v>
      </c>
      <c r="S193" s="337" t="e">
        <f t="shared" ref="S193" ca="1" si="886">R193/K192</f>
        <v>#VALUE!</v>
      </c>
      <c r="T193" s="332" t="e">
        <f ca="1">SUM(R$156:R193)</f>
        <v>#VALUE!</v>
      </c>
      <c r="U193" s="337" t="e">
        <f t="shared" ref="U193" ca="1" si="887">BJ193</f>
        <v>#VALUE!</v>
      </c>
      <c r="V193" s="338">
        <f ca="1">VLOOKUP($I193, 'Barcap OAD'!$A:$S, $F$136, FALSE)</f>
        <v>-6.9</v>
      </c>
      <c r="W193" s="339" t="e">
        <f t="shared" ref="W193" ca="1" si="888">K193*V193/10000</f>
        <v>#VALUE!</v>
      </c>
      <c r="X193" s="340" t="str">
        <f ca="1">[2]!YBHIST($E193,$I193,X$25,"sec","")</f>
        <v>E</v>
      </c>
      <c r="Y193" s="332" t="e">
        <f t="shared" ref="Y193" ca="1" si="889">X193-X192</f>
        <v>#VALUE!</v>
      </c>
      <c r="Z193" s="336" t="e">
        <f t="shared" ref="Z193" ca="1" si="890">X192-AA192</f>
        <v>#VALUE!</v>
      </c>
      <c r="AA193" s="336" t="str">
        <f ca="1">[2]!YBHIST($F193,$I193,X$25,"sec","")</f>
        <v>E</v>
      </c>
      <c r="AB193" s="336" t="e">
        <f t="shared" ref="AB193" ca="1" si="891">X192-Z193</f>
        <v>#VALUE!</v>
      </c>
      <c r="AC193" s="341" t="e">
        <f t="shared" ref="AC193" ca="1" si="892">Y193+Z193</f>
        <v>#VALUE!</v>
      </c>
      <c r="AD193" s="342">
        <f ca="1">VLOOKUP($I193, 'Barcap OAD'!$A:$S, $F$26, FALSE)</f>
        <v>7.2728479999999998</v>
      </c>
      <c r="AE193" s="339" t="e">
        <f t="shared" ref="AE193" ca="1" si="893">X193*AD193/10000</f>
        <v>#VALUE!</v>
      </c>
      <c r="AF193" s="343" t="e">
        <f t="shared" ref="AF193" ca="1" si="894">W193/AE193</f>
        <v>#VALUE!</v>
      </c>
      <c r="AG193" s="332" t="e">
        <f t="shared" ref="AG193" ca="1" si="895">-AC193*AF192</f>
        <v>#VALUE!</v>
      </c>
      <c r="AH193" s="337" t="e">
        <f t="shared" ref="AH193" ca="1" si="896">AG193/K192</f>
        <v>#VALUE!</v>
      </c>
      <c r="AI193" s="332" t="e">
        <f t="shared" ref="AI193" ca="1" si="897">AL193+AK193</f>
        <v>#VALUE!</v>
      </c>
      <c r="AJ193" s="337" t="e">
        <f t="shared" ref="AJ193" ca="1" si="898">AF193-AF192</f>
        <v>#VALUE!</v>
      </c>
      <c r="AK193" s="341" t="e">
        <f t="shared" ref="AK193" ca="1" si="899">(AJ193*Y193)/2</f>
        <v>#VALUE!</v>
      </c>
      <c r="AL193" s="344" t="e">
        <f t="shared" ref="AL193" ca="1" si="900">AG193+R193</f>
        <v>#VALUE!</v>
      </c>
      <c r="AM193" s="337" t="e">
        <f t="shared" ref="AM193" ca="1" si="901">AL193/K192</f>
        <v>#VALUE!</v>
      </c>
      <c r="AN193" s="332" t="e">
        <f ca="1">SUM(AL$156:AL193)</f>
        <v>#VALUE!</v>
      </c>
      <c r="AO193" s="345" t="e">
        <f t="shared" ref="AO193" ca="1" si="902">BL193</f>
        <v>#VALUE!</v>
      </c>
      <c r="AP193" s="346" t="e">
        <f t="shared" ref="AP193" ca="1" si="903">(Z193*AF193*-1)+P193</f>
        <v>#VALUE!</v>
      </c>
      <c r="AQ193" s="347" t="e">
        <f t="shared" ref="AQ193" ca="1" si="904">AP193/K192</f>
        <v>#VALUE!</v>
      </c>
      <c r="AR193" s="204"/>
      <c r="AS193" s="221"/>
      <c r="AV193" s="67">
        <f t="shared" si="627"/>
        <v>-9</v>
      </c>
      <c r="AX193" s="208" t="str">
        <f ca="1">[2]!YBHIST($I$136,$I193,J$25,"sec","")</f>
        <v>E</v>
      </c>
      <c r="AY193" s="206" t="str">
        <f ca="1">[2]!YBPRICE($I$136,AX193&amp;"d","Market","AccruedInterest","Swap",$I193,"LMMSkew","","Model",100,"")</f>
        <v>E</v>
      </c>
      <c r="BI193" s="518" t="e">
        <f t="shared" ref="BI193" ca="1" si="905">1+S193</f>
        <v>#VALUE!</v>
      </c>
      <c r="BJ193" s="518" t="e">
        <f ca="1">PRODUCT($BI$156:BI193)-1</f>
        <v>#VALUE!</v>
      </c>
      <c r="BK193" s="518" t="e">
        <f t="shared" ref="BK193" ca="1" si="906">1+AM193</f>
        <v>#VALUE!</v>
      </c>
      <c r="BL193" s="518" t="e">
        <f ca="1">PRODUCT($BK$156:BK193)-1</f>
        <v>#VALUE!</v>
      </c>
    </row>
    <row r="194" spans="3:64" ht="15">
      <c r="C194" s="222">
        <f t="shared" ref="C194" ca="1" si="907">I194+10</f>
        <v>41861</v>
      </c>
      <c r="D194" s="70">
        <f t="shared" ref="D194" ca="1" si="908">I194+35</f>
        <v>41886</v>
      </c>
      <c r="E194" s="70" t="str">
        <f t="shared" ref="E194" ca="1" si="909">"FNMA"&amp;TEXT($J$23,"0.0")&amp;"-TBA-"&amp;TEXT(C194,"mmm")</f>
        <v>FNMA3.0-TBA-Aug</v>
      </c>
      <c r="F194" s="70" t="str">
        <f t="shared" ref="F194" ca="1" si="910">"FNMA"&amp;TEXT($J$23,"0.0")&amp;"-TBA-"&amp;TEXT(D194,"mmm")</f>
        <v>FNMA3.0-TBA-Sep</v>
      </c>
      <c r="G194" s="70" t="str">
        <f t="shared" si="650"/>
        <v>FNMA3.0-TBA-GEN</v>
      </c>
      <c r="H194" s="71"/>
      <c r="I194" s="133">
        <f ca="1">[2]!YBWORKDAY(EDATE(Base_Date, AV194), -1, "USD")</f>
        <v>41851</v>
      </c>
      <c r="J194" s="234" t="str">
        <f t="shared" ref="J194" ca="1" si="911">AX194</f>
        <v>E</v>
      </c>
      <c r="K194" s="237" t="e">
        <f t="shared" ref="K194" ca="1" si="912">AX194+AY194</f>
        <v>#VALUE!</v>
      </c>
      <c r="L194" s="237" t="e">
        <f t="shared" ref="L194" ca="1" si="913">K194-K193</f>
        <v>#VALUE!</v>
      </c>
      <c r="M194" s="238" t="str">
        <f ca="1">[2]!YBHIST($I$136,$I194,"LMMOAS","sec")</f>
        <v>E</v>
      </c>
      <c r="N194" s="239" t="str">
        <f ca="1">[2]!YBHIST($I$136,$I193,M$25,"sec","")</f>
        <v>E</v>
      </c>
      <c r="O194" s="240" t="str">
        <f ca="1">[2]!YBHIST("1 Month LIBOR",I194,"Yield","bmk","")</f>
        <v>E</v>
      </c>
      <c r="P194" s="237" t="e">
        <f t="shared" ref="P194" ca="1" si="914">K193-Q194</f>
        <v>#VALUE!</v>
      </c>
      <c r="Q194" s="171" t="str">
        <f ca="1">[2]!YBSCEN($I$136,$J193&amp;"d","Market",O$25,"Swap",$I193,"LMMSkew","","Model",100,0,29,"Gradual","ParShift|N",0,"Annualized ROR",O193,100,"",,,,"Default",,,,"Default",,)</f>
        <v>E</v>
      </c>
      <c r="R194" s="237" t="e">
        <f t="shared" ref="R194" ca="1" si="915">L194+P194</f>
        <v>#VALUE!</v>
      </c>
      <c r="S194" s="241" t="e">
        <f t="shared" ref="S194" ca="1" si="916">R194/K193</f>
        <v>#VALUE!</v>
      </c>
      <c r="T194" s="237" t="e">
        <f ca="1">SUM(R$156:R194)</f>
        <v>#VALUE!</v>
      </c>
      <c r="U194" s="241" t="e">
        <f t="shared" ref="U194" ca="1" si="917">BJ194</f>
        <v>#VALUE!</v>
      </c>
      <c r="V194" s="242">
        <f ca="1">VLOOKUP($I194, 'Barcap OAD'!$A:$S, $F$136, FALSE)</f>
        <v>-6</v>
      </c>
      <c r="W194" s="243" t="e">
        <f t="shared" ref="W194" ca="1" si="918">K194*V194/10000</f>
        <v>#VALUE!</v>
      </c>
      <c r="X194" s="244" t="str">
        <f ca="1">[2]!YBHIST($E194,$I194,X$25,"sec","")</f>
        <v>E</v>
      </c>
      <c r="Y194" s="237" t="e">
        <f t="shared" ref="Y194" ca="1" si="919">X194-X193</f>
        <v>#VALUE!</v>
      </c>
      <c r="Z194" s="171" t="e">
        <f t="shared" ref="Z194" ca="1" si="920">X193-AA193</f>
        <v>#VALUE!</v>
      </c>
      <c r="AA194" s="171" t="str">
        <f ca="1">[2]!YBHIST($F194,$I194,X$25,"sec","")</f>
        <v>E</v>
      </c>
      <c r="AB194" s="171" t="e">
        <f t="shared" ref="AB194" ca="1" si="921">X193-Z194</f>
        <v>#VALUE!</v>
      </c>
      <c r="AC194" s="245" t="e">
        <f t="shared" ref="AC194" ca="1" si="922">Y194+Z194</f>
        <v>#VALUE!</v>
      </c>
      <c r="AD194" s="246">
        <f ca="1">VLOOKUP($I194, 'Barcap OAD'!$A:$S, $F$26, FALSE)</f>
        <v>7.148028</v>
      </c>
      <c r="AE194" s="243" t="e">
        <f t="shared" ref="AE194" ca="1" si="923">X194*AD194/10000</f>
        <v>#VALUE!</v>
      </c>
      <c r="AF194" s="247" t="e">
        <f t="shared" ref="AF194" ca="1" si="924">W194/AE194</f>
        <v>#VALUE!</v>
      </c>
      <c r="AG194" s="237" t="e">
        <f t="shared" ref="AG194" ca="1" si="925">-AC194*AF193</f>
        <v>#VALUE!</v>
      </c>
      <c r="AH194" s="241" t="e">
        <f t="shared" ref="AH194" ca="1" si="926">AG194/K193</f>
        <v>#VALUE!</v>
      </c>
      <c r="AI194" s="237" t="e">
        <f t="shared" ref="AI194" ca="1" si="927">AL194+AK194</f>
        <v>#VALUE!</v>
      </c>
      <c r="AJ194" s="241" t="e">
        <f t="shared" ref="AJ194" ca="1" si="928">AF194-AF193</f>
        <v>#VALUE!</v>
      </c>
      <c r="AK194" s="245" t="e">
        <f t="shared" ref="AK194" ca="1" si="929">(AJ194*Y194)/2</f>
        <v>#VALUE!</v>
      </c>
      <c r="AL194" s="248" t="e">
        <f t="shared" ref="AL194" ca="1" si="930">AG194+R194</f>
        <v>#VALUE!</v>
      </c>
      <c r="AM194" s="241" t="e">
        <f t="shared" ref="AM194" ca="1" si="931">AL194/K193</f>
        <v>#VALUE!</v>
      </c>
      <c r="AN194" s="237" t="e">
        <f ca="1">SUM(AL$156:AL194)</f>
        <v>#VALUE!</v>
      </c>
      <c r="AO194" s="203" t="e">
        <f t="shared" ref="AO194" ca="1" si="932">BL194</f>
        <v>#VALUE!</v>
      </c>
      <c r="AP194" s="249" t="e">
        <f t="shared" ref="AP194" ca="1" si="933">(Z194*AF194*-1)+P194</f>
        <v>#VALUE!</v>
      </c>
      <c r="AQ194" s="250" t="e">
        <f t="shared" ref="AQ194" ca="1" si="934">AP194/K193</f>
        <v>#VALUE!</v>
      </c>
      <c r="AR194" s="204"/>
      <c r="AS194" s="221"/>
      <c r="AV194" s="67">
        <f t="shared" si="627"/>
        <v>-8</v>
      </c>
      <c r="AX194" s="208" t="str">
        <f ca="1">[2]!YBHIST($I$136,$I194,J$25,"sec","")</f>
        <v>E</v>
      </c>
      <c r="AY194" s="206" t="str">
        <f ca="1">[2]!YBPRICE($I$136,AX194&amp;"d","Market","AccruedInterest","Swap",$I194,"LMMSkew","","Model",100,"")</f>
        <v>E</v>
      </c>
      <c r="BI194" s="518" t="e">
        <f t="shared" ref="BI194" ca="1" si="935">1+S194</f>
        <v>#VALUE!</v>
      </c>
      <c r="BJ194" s="518" t="e">
        <f ca="1">PRODUCT($BI$156:BI194)-1</f>
        <v>#VALUE!</v>
      </c>
      <c r="BK194" s="518" t="e">
        <f t="shared" ref="BK194" ca="1" si="936">1+AM194</f>
        <v>#VALUE!</v>
      </c>
      <c r="BL194" s="518" t="e">
        <f ca="1">PRODUCT($BK$156:BK194)-1</f>
        <v>#VALUE!</v>
      </c>
    </row>
    <row r="195" spans="3:64" ht="15">
      <c r="C195" s="222">
        <f t="shared" ref="C195" ca="1" si="937">I195+10</f>
        <v>41890</v>
      </c>
      <c r="D195" s="70">
        <f t="shared" ref="D195" ca="1" si="938">I195+35</f>
        <v>41915</v>
      </c>
      <c r="E195" s="70" t="str">
        <f t="shared" ref="E195" ca="1" si="939">"FNMA"&amp;TEXT($J$23,"0.0")&amp;"-TBA-"&amp;TEXT(C195,"mmm")</f>
        <v>FNMA3.0-TBA-Sep</v>
      </c>
      <c r="F195" s="70" t="str">
        <f t="shared" ref="F195" ca="1" si="940">"FNMA"&amp;TEXT($J$23,"0.0")&amp;"-TBA-"&amp;TEXT(D195,"mmm")</f>
        <v>FNMA3.0-TBA-Oct</v>
      </c>
      <c r="G195" s="70" t="str">
        <f t="shared" si="650"/>
        <v>FNMA3.0-TBA-GEN</v>
      </c>
      <c r="H195" s="71"/>
      <c r="I195" s="133">
        <f ca="1">[2]!YBWORKDAY(EDATE(Base_Date, AV195), -1, "USD")</f>
        <v>41880</v>
      </c>
      <c r="J195" s="234" t="str">
        <f t="shared" ref="J195" ca="1" si="941">AX195</f>
        <v>E</v>
      </c>
      <c r="K195" s="237" t="e">
        <f t="shared" ref="K195" ca="1" si="942">AX195+AY195</f>
        <v>#VALUE!</v>
      </c>
      <c r="L195" s="237" t="e">
        <f t="shared" ref="L195" ca="1" si="943">K195-K194</f>
        <v>#VALUE!</v>
      </c>
      <c r="M195" s="238" t="str">
        <f ca="1">[2]!YBHIST($I$136,$I195,"LMMOAS","sec")</f>
        <v>E</v>
      </c>
      <c r="N195" s="239" t="str">
        <f ca="1">[2]!YBHIST($I$136,$I194,M$25,"sec","")</f>
        <v>E</v>
      </c>
      <c r="O195" s="240" t="str">
        <f ca="1">[2]!YBHIST("1 Month LIBOR",I195,"Yield","bmk","")</f>
        <v>E</v>
      </c>
      <c r="P195" s="237" t="e">
        <f t="shared" ref="P195" ca="1" si="944">K194-Q195</f>
        <v>#VALUE!</v>
      </c>
      <c r="Q195" s="171" t="str">
        <f ca="1">[2]!YBSCEN($I$136,$J194&amp;"d","Market",O$25,"Swap",$I194,"LMMSkew","","Model",100,0,29,"Gradual","ParShift|N",0,"Annualized ROR",O194,100,"",,,,"Default",,,,"Default",,)</f>
        <v>E</v>
      </c>
      <c r="R195" s="237" t="e">
        <f t="shared" ref="R195" ca="1" si="945">L195+P195</f>
        <v>#VALUE!</v>
      </c>
      <c r="S195" s="241" t="e">
        <f t="shared" ref="S195" ca="1" si="946">R195/K194</f>
        <v>#VALUE!</v>
      </c>
      <c r="T195" s="237" t="e">
        <f ca="1">SUM(R$156:R195)</f>
        <v>#VALUE!</v>
      </c>
      <c r="U195" s="241" t="e">
        <f t="shared" ref="U195" ca="1" si="947">BJ195</f>
        <v>#VALUE!</v>
      </c>
      <c r="V195" s="242">
        <f ca="1">VLOOKUP($I195, 'Barcap OAD'!$A:$S, $F$136, FALSE)</f>
        <v>-8.1999999999999993</v>
      </c>
      <c r="W195" s="243" t="e">
        <f t="shared" ref="W195" ca="1" si="948">K195*V195/10000</f>
        <v>#VALUE!</v>
      </c>
      <c r="X195" s="244" t="str">
        <f ca="1">[2]!YBHIST($E195,$I195,X$25,"sec","")</f>
        <v>E</v>
      </c>
      <c r="Y195" s="237" t="e">
        <f t="shared" ref="Y195" ca="1" si="949">X195-X194</f>
        <v>#VALUE!</v>
      </c>
      <c r="Z195" s="171" t="e">
        <f t="shared" ref="Z195" ca="1" si="950">X194-AA194</f>
        <v>#VALUE!</v>
      </c>
      <c r="AA195" s="171" t="str">
        <f ca="1">[2]!YBHIST($F195,$I195,X$25,"sec","")</f>
        <v>E</v>
      </c>
      <c r="AB195" s="171" t="e">
        <f t="shared" ref="AB195" ca="1" si="951">X194-Z195</f>
        <v>#VALUE!</v>
      </c>
      <c r="AC195" s="245" t="e">
        <f t="shared" ref="AC195" ca="1" si="952">Y195+Z195</f>
        <v>#VALUE!</v>
      </c>
      <c r="AD195" s="246">
        <f ca="1">VLOOKUP($I195, 'Barcap OAD'!$A:$S, $F$26, FALSE)</f>
        <v>6.8048909999999996</v>
      </c>
      <c r="AE195" s="243" t="e">
        <f t="shared" ref="AE195" ca="1" si="953">X195*AD195/10000</f>
        <v>#VALUE!</v>
      </c>
      <c r="AF195" s="247" t="e">
        <f t="shared" ref="AF195" ca="1" si="954">W195/AE195</f>
        <v>#VALUE!</v>
      </c>
      <c r="AG195" s="237" t="e">
        <f t="shared" ref="AG195" ca="1" si="955">-AC195*AF194</f>
        <v>#VALUE!</v>
      </c>
      <c r="AH195" s="241" t="e">
        <f t="shared" ref="AH195" ca="1" si="956">AG195/K194</f>
        <v>#VALUE!</v>
      </c>
      <c r="AI195" s="237" t="e">
        <f t="shared" ref="AI195" ca="1" si="957">AL195+AK195</f>
        <v>#VALUE!</v>
      </c>
      <c r="AJ195" s="241" t="e">
        <f t="shared" ref="AJ195" ca="1" si="958">AF195-AF194</f>
        <v>#VALUE!</v>
      </c>
      <c r="AK195" s="245" t="e">
        <f t="shared" ref="AK195" ca="1" si="959">(AJ195*Y195)/2</f>
        <v>#VALUE!</v>
      </c>
      <c r="AL195" s="248" t="e">
        <f t="shared" ref="AL195" ca="1" si="960">AG195+R195</f>
        <v>#VALUE!</v>
      </c>
      <c r="AM195" s="241" t="e">
        <f t="shared" ref="AM195" ca="1" si="961">AL195/K194</f>
        <v>#VALUE!</v>
      </c>
      <c r="AN195" s="237" t="e">
        <f ca="1">SUM(AL$156:AL195)</f>
        <v>#VALUE!</v>
      </c>
      <c r="AO195" s="203" t="e">
        <f t="shared" ref="AO195" ca="1" si="962">BL195</f>
        <v>#VALUE!</v>
      </c>
      <c r="AP195" s="249" t="e">
        <f t="shared" ref="AP195" ca="1" si="963">(Z195*AF195*-1)+P195</f>
        <v>#VALUE!</v>
      </c>
      <c r="AQ195" s="250" t="e">
        <f t="shared" ref="AQ195" ca="1" si="964">AP195/K194</f>
        <v>#VALUE!</v>
      </c>
      <c r="AR195" s="204"/>
      <c r="AS195" s="221"/>
      <c r="AV195" s="67">
        <f t="shared" si="627"/>
        <v>-7</v>
      </c>
      <c r="AX195" s="208" t="str">
        <f ca="1">[2]!YBHIST($I$136,$I195,J$25,"sec","")</f>
        <v>E</v>
      </c>
      <c r="AY195" s="206" t="str">
        <f ca="1">[2]!YBPRICE($I$136,AX195&amp;"d","Market","AccruedInterest","Swap",$I195,"LMMSkew","","Model",100,"")</f>
        <v>E</v>
      </c>
      <c r="BI195" s="518" t="e">
        <f t="shared" ref="BI195" ca="1" si="965">1+S195</f>
        <v>#VALUE!</v>
      </c>
      <c r="BJ195" s="518" t="e">
        <f ca="1">PRODUCT($BI$156:BI195)-1</f>
        <v>#VALUE!</v>
      </c>
      <c r="BK195" s="518" t="e">
        <f t="shared" ref="BK195" ca="1" si="966">1+AM195</f>
        <v>#VALUE!</v>
      </c>
      <c r="BL195" s="518" t="e">
        <f ca="1">PRODUCT($BK$156:BK195)-1</f>
        <v>#VALUE!</v>
      </c>
    </row>
    <row r="196" spans="3:64" ht="15">
      <c r="C196" s="222">
        <f t="shared" ref="C196" ca="1" si="967">I196+10</f>
        <v>41922</v>
      </c>
      <c r="D196" s="70">
        <f t="shared" ref="D196" ca="1" si="968">I196+35</f>
        <v>41947</v>
      </c>
      <c r="E196" s="70" t="str">
        <f t="shared" ref="E196" ca="1" si="969">"FNMA"&amp;TEXT($J$23,"0.0")&amp;"-TBA-"&amp;TEXT(C196,"mmm")</f>
        <v>FNMA3.0-TBA-Oct</v>
      </c>
      <c r="F196" s="70" t="str">
        <f t="shared" ref="F196" ca="1" si="970">"FNMA"&amp;TEXT($J$23,"0.0")&amp;"-TBA-"&amp;TEXT(D196,"mmm")</f>
        <v>FNMA3.0-TBA-Nov</v>
      </c>
      <c r="G196" s="70" t="str">
        <f t="shared" si="650"/>
        <v>FNMA3.0-TBA-GEN</v>
      </c>
      <c r="H196" s="71"/>
      <c r="I196" s="133">
        <f ca="1">[2]!YBWORKDAY(EDATE(Base_Date, AV196), -1, "USD")</f>
        <v>41912</v>
      </c>
      <c r="J196" s="217" t="str">
        <f t="shared" ref="J196" ca="1" si="971">AX196</f>
        <v>E</v>
      </c>
      <c r="K196" s="80" t="e">
        <f t="shared" ref="K196" ca="1" si="972">AX196+AY196</f>
        <v>#VALUE!</v>
      </c>
      <c r="L196" s="80" t="e">
        <f t="shared" ref="L196" ca="1" si="973">K196-K195</f>
        <v>#VALUE!</v>
      </c>
      <c r="M196" s="81" t="str">
        <f ca="1">[2]!YBHIST($I$136,$I196,"LMMOAS","sec")</f>
        <v>E</v>
      </c>
      <c r="N196" s="73" t="str">
        <f ca="1">[2]!YBHIST($I$136,$I195,M$25,"sec","")</f>
        <v>E</v>
      </c>
      <c r="O196" s="170" t="str">
        <f ca="1">[2]!YBHIST("1 Month LIBOR",I196,"Yield","bmk","")</f>
        <v>E</v>
      </c>
      <c r="P196" s="80" t="e">
        <f t="shared" ref="P196" ca="1" si="974">K195-Q196</f>
        <v>#VALUE!</v>
      </c>
      <c r="Q196" s="82" t="str">
        <f ca="1">[2]!YBSCEN($I$136,$J195&amp;"d","Market",O$25,"Swap",$I195,"LMMSkew","","Model",100,0,29,"Gradual","ParShift|N",0,"Annualized ROR",O195,100,"",,,,"Default",,,,"Default",,)</f>
        <v>E</v>
      </c>
      <c r="R196" s="80" t="e">
        <f t="shared" ref="R196" ca="1" si="975">L196+P196</f>
        <v>#VALUE!</v>
      </c>
      <c r="S196" s="83" t="e">
        <f t="shared" ref="S196" ca="1" si="976">R196/K195</f>
        <v>#VALUE!</v>
      </c>
      <c r="T196" s="80" t="e">
        <f ca="1">SUM(R$156:R196)</f>
        <v>#VALUE!</v>
      </c>
      <c r="U196" s="83" t="e">
        <f t="shared" ref="U196" ca="1" si="977">BJ196</f>
        <v>#VALUE!</v>
      </c>
      <c r="V196" s="84">
        <f ca="1">VLOOKUP($I196, 'Barcap OAD'!$A:$S, $F$136, FALSE)</f>
        <v>-6.6</v>
      </c>
      <c r="W196" s="172" t="e">
        <f t="shared" ref="W196" ca="1" si="978">K196*V196/10000</f>
        <v>#VALUE!</v>
      </c>
      <c r="X196" s="185" t="str">
        <f ca="1">[2]!YBHIST($E196,$I196,X$25,"sec","")</f>
        <v>E</v>
      </c>
      <c r="Y196" s="80" t="e">
        <f t="shared" ref="Y196" ca="1" si="979">X196-X195</f>
        <v>#VALUE!</v>
      </c>
      <c r="Z196" s="82" t="e">
        <f t="shared" ref="Z196" ca="1" si="980">X195-AA195</f>
        <v>#VALUE!</v>
      </c>
      <c r="AA196" s="82" t="str">
        <f ca="1">[2]!YBHIST($F196,$I196,X$25,"sec","")</f>
        <v>E</v>
      </c>
      <c r="AB196" s="82" t="e">
        <f t="shared" ref="AB196" ca="1" si="981">X195-Z196</f>
        <v>#VALUE!</v>
      </c>
      <c r="AC196" s="187" t="e">
        <f t="shared" ref="AC196" ca="1" si="982">Y196+Z196</f>
        <v>#VALUE!</v>
      </c>
      <c r="AD196" s="189">
        <f ca="1">VLOOKUP($I196, 'Barcap OAD'!$A:$S, $F$26, FALSE)</f>
        <v>6.9646030000000003</v>
      </c>
      <c r="AE196" s="172" t="e">
        <f t="shared" ref="AE196" ca="1" si="983">X196*AD196/10000</f>
        <v>#VALUE!</v>
      </c>
      <c r="AF196" s="86" t="e">
        <f t="shared" ref="AF196" ca="1" si="984">W196/AE196</f>
        <v>#VALUE!</v>
      </c>
      <c r="AG196" s="80" t="e">
        <f t="shared" ref="AG196" ca="1" si="985">-AC196*AF195</f>
        <v>#VALUE!</v>
      </c>
      <c r="AH196" s="83" t="e">
        <f t="shared" ref="AH196" ca="1" si="986">AG196/K195</f>
        <v>#VALUE!</v>
      </c>
      <c r="AI196" s="80" t="e">
        <f t="shared" ref="AI196" ca="1" si="987">AL196+AK196</f>
        <v>#VALUE!</v>
      </c>
      <c r="AJ196" s="83" t="e">
        <f t="shared" ref="AJ196" ca="1" si="988">AF196-AF195</f>
        <v>#VALUE!</v>
      </c>
      <c r="AK196" s="187" t="e">
        <f t="shared" ref="AK196" ca="1" si="989">(AJ196*Y196)/2</f>
        <v>#VALUE!</v>
      </c>
      <c r="AL196" s="192" t="e">
        <f t="shared" ref="AL196" ca="1" si="990">AG196+R196</f>
        <v>#VALUE!</v>
      </c>
      <c r="AM196" s="83" t="e">
        <f t="shared" ref="AM196" ca="1" si="991">AL196/K195</f>
        <v>#VALUE!</v>
      </c>
      <c r="AN196" s="80" t="e">
        <f ca="1">SUM(AL$156:AL196)</f>
        <v>#VALUE!</v>
      </c>
      <c r="AO196" s="109" t="e">
        <f t="shared" ref="AO196" ca="1" si="992">BL196</f>
        <v>#VALUE!</v>
      </c>
      <c r="AP196" s="194" t="e">
        <f t="shared" ref="AP196" ca="1" si="993">(Z196*AF196*-1)+P196</f>
        <v>#VALUE!</v>
      </c>
      <c r="AQ196" s="200" t="e">
        <f t="shared" ref="AQ196" ca="1" si="994">AP196/K195</f>
        <v>#VALUE!</v>
      </c>
      <c r="AR196" s="204"/>
      <c r="AS196" s="221"/>
      <c r="AV196" s="67">
        <f t="shared" si="627"/>
        <v>-6</v>
      </c>
      <c r="AX196" s="208" t="str">
        <f ca="1">[2]!YBHIST($I$136,$I196,J$25,"sec","")</f>
        <v>E</v>
      </c>
      <c r="AY196" s="206" t="str">
        <f ca="1">[2]!YBPRICE($I$136,AX196&amp;"d","Market","AccruedInterest","Swap",$I196,"LMMSkew","","Model",100,"")</f>
        <v>E</v>
      </c>
      <c r="BI196" s="518" t="e">
        <f t="shared" ref="BI196" ca="1" si="995">1+S196</f>
        <v>#VALUE!</v>
      </c>
      <c r="BJ196" s="518" t="e">
        <f ca="1">PRODUCT($BI$156:BI196)-1</f>
        <v>#VALUE!</v>
      </c>
      <c r="BK196" s="518" t="e">
        <f t="shared" ref="BK196" ca="1" si="996">1+AM196</f>
        <v>#VALUE!</v>
      </c>
      <c r="BL196" s="518" t="e">
        <f ca="1">PRODUCT($BK$156:BK196)-1</f>
        <v>#VALUE!</v>
      </c>
    </row>
    <row r="197" spans="3:64" ht="15">
      <c r="C197" s="222">
        <f t="shared" ref="C197" ca="1" si="997">I197+10</f>
        <v>41953</v>
      </c>
      <c r="D197" s="70">
        <f t="shared" ref="D197" ca="1" si="998">I197+35</f>
        <v>41978</v>
      </c>
      <c r="E197" s="70" t="str">
        <f t="shared" ref="E197" ca="1" si="999">"FNMA"&amp;TEXT($J$23,"0.0")&amp;"-TBA-"&amp;TEXT(C197,"mmm")</f>
        <v>FNMA3.0-TBA-Nov</v>
      </c>
      <c r="F197" s="70" t="str">
        <f t="shared" ref="F197" ca="1" si="1000">"FNMA"&amp;TEXT($J$23,"0.0")&amp;"-TBA-"&amp;TEXT(D197,"mmm")</f>
        <v>FNMA3.0-TBA-Dec</v>
      </c>
      <c r="G197" s="70" t="str">
        <f t="shared" si="650"/>
        <v>FNMA3.0-TBA-GEN</v>
      </c>
      <c r="H197" s="71"/>
      <c r="I197" s="133">
        <f ca="1">[2]!YBWORKDAY(EDATE(Base_Date, AV197), -1, "USD")</f>
        <v>41943</v>
      </c>
      <c r="J197" s="217" t="str">
        <f t="shared" ref="J197" ca="1" si="1001">AX197</f>
        <v>E</v>
      </c>
      <c r="K197" s="80" t="e">
        <f t="shared" ref="K197" ca="1" si="1002">AX197+AY197</f>
        <v>#VALUE!</v>
      </c>
      <c r="L197" s="80" t="e">
        <f t="shared" ref="L197" ca="1" si="1003">K197-K196</f>
        <v>#VALUE!</v>
      </c>
      <c r="M197" s="81" t="str">
        <f ca="1">[2]!YBHIST($I$136,$I197,"LMMOAS","sec")</f>
        <v>E</v>
      </c>
      <c r="N197" s="73" t="str">
        <f ca="1">[2]!YBHIST($I$136,$I196,M$25,"sec","")</f>
        <v>E</v>
      </c>
      <c r="O197" s="170" t="str">
        <f ca="1">[2]!YBHIST("1 Month LIBOR",I197,"Yield","bmk","")</f>
        <v>E</v>
      </c>
      <c r="P197" s="80" t="e">
        <f t="shared" ref="P197" ca="1" si="1004">K196-Q197</f>
        <v>#VALUE!</v>
      </c>
      <c r="Q197" s="82" t="str">
        <f ca="1">[2]!YBSCEN($I$136,$J196&amp;"d","Market",O$25,"Swap",$I196,"LMMSkew","","Model",100,0,29,"Gradual","ParShift|N",0,"Annualized ROR",O196,100,"",,,,"Default",,,,"Default",,)</f>
        <v>E</v>
      </c>
      <c r="R197" s="80" t="e">
        <f t="shared" ref="R197" ca="1" si="1005">L197+P197</f>
        <v>#VALUE!</v>
      </c>
      <c r="S197" s="83" t="e">
        <f t="shared" ref="S197" ca="1" si="1006">R197/K196</f>
        <v>#VALUE!</v>
      </c>
      <c r="T197" s="80" t="e">
        <f ca="1">SUM(R$156:R197)</f>
        <v>#VALUE!</v>
      </c>
      <c r="U197" s="83" t="e">
        <f t="shared" ref="U197" ca="1" si="1007">BJ197</f>
        <v>#VALUE!</v>
      </c>
      <c r="V197" s="84">
        <f ca="1">VLOOKUP($I197, 'Barcap OAD'!$A:$S, $F$136, FALSE)</f>
        <v>-8.6999999999999993</v>
      </c>
      <c r="W197" s="172" t="e">
        <f t="shared" ref="W197" ca="1" si="1008">K197*V197/10000</f>
        <v>#VALUE!</v>
      </c>
      <c r="X197" s="185" t="str">
        <f ca="1">[2]!YBHIST($E197,$I197,X$25,"sec","")</f>
        <v>E</v>
      </c>
      <c r="Y197" s="80" t="e">
        <f t="shared" ref="Y197" ca="1" si="1009">X197-X196</f>
        <v>#VALUE!</v>
      </c>
      <c r="Z197" s="82" t="e">
        <f t="shared" ref="Z197" ca="1" si="1010">X196-AA196</f>
        <v>#VALUE!</v>
      </c>
      <c r="AA197" s="82" t="str">
        <f ca="1">[2]!YBHIST($F197,$I197,X$25,"sec","")</f>
        <v>E</v>
      </c>
      <c r="AB197" s="82" t="e">
        <f t="shared" ref="AB197" ca="1" si="1011">X196-Z197</f>
        <v>#VALUE!</v>
      </c>
      <c r="AC197" s="187" t="e">
        <f t="shared" ref="AC197" ca="1" si="1012">Y197+Z197</f>
        <v>#VALUE!</v>
      </c>
      <c r="AD197" s="189">
        <f ca="1">VLOOKUP($I197, 'Barcap OAD'!$A:$S, $F$26, FALSE)</f>
        <v>6.6523269999999997</v>
      </c>
      <c r="AE197" s="172" t="e">
        <f t="shared" ref="AE197" ca="1" si="1013">X197*AD197/10000</f>
        <v>#VALUE!</v>
      </c>
      <c r="AF197" s="86" t="e">
        <f t="shared" ref="AF197" ca="1" si="1014">W197/AE197</f>
        <v>#VALUE!</v>
      </c>
      <c r="AG197" s="80" t="e">
        <f t="shared" ref="AG197" ca="1" si="1015">-AC197*AF196</f>
        <v>#VALUE!</v>
      </c>
      <c r="AH197" s="83" t="e">
        <f t="shared" ref="AH197" ca="1" si="1016">AG197/K196</f>
        <v>#VALUE!</v>
      </c>
      <c r="AI197" s="80" t="e">
        <f t="shared" ref="AI197" ca="1" si="1017">AL197+AK197</f>
        <v>#VALUE!</v>
      </c>
      <c r="AJ197" s="83" t="e">
        <f t="shared" ref="AJ197" ca="1" si="1018">AF197-AF196</f>
        <v>#VALUE!</v>
      </c>
      <c r="AK197" s="187" t="e">
        <f t="shared" ref="AK197" ca="1" si="1019">(AJ197*Y197)/2</f>
        <v>#VALUE!</v>
      </c>
      <c r="AL197" s="192" t="e">
        <f t="shared" ref="AL197" ca="1" si="1020">AG197+R197</f>
        <v>#VALUE!</v>
      </c>
      <c r="AM197" s="83" t="e">
        <f t="shared" ref="AM197" ca="1" si="1021">AL197/K196</f>
        <v>#VALUE!</v>
      </c>
      <c r="AN197" s="80" t="e">
        <f ca="1">SUM(AL$156:AL197)</f>
        <v>#VALUE!</v>
      </c>
      <c r="AO197" s="109" t="e">
        <f t="shared" ref="AO197" ca="1" si="1022">BL197</f>
        <v>#VALUE!</v>
      </c>
      <c r="AP197" s="194" t="e">
        <f t="shared" ref="AP197" ca="1" si="1023">(Z197*AF197*-1)+P197</f>
        <v>#VALUE!</v>
      </c>
      <c r="AQ197" s="200" t="e">
        <f t="shared" ref="AQ197" ca="1" si="1024">AP197/K196</f>
        <v>#VALUE!</v>
      </c>
      <c r="AR197" s="204"/>
      <c r="AS197" s="221"/>
      <c r="AV197" s="67">
        <f t="shared" si="627"/>
        <v>-5</v>
      </c>
      <c r="AX197" s="208" t="str">
        <f ca="1">[2]!YBHIST($I$136,$I197,J$25,"sec","")</f>
        <v>E</v>
      </c>
      <c r="AY197" s="206" t="str">
        <f ca="1">[2]!YBPRICE($I$136,AX197&amp;"d","Market","AccruedInterest","Swap",$I197,"LMMSkew","","Model",100,"")</f>
        <v>E</v>
      </c>
      <c r="BI197" s="518" t="e">
        <f t="shared" ref="BI197" ca="1" si="1025">1+S197</f>
        <v>#VALUE!</v>
      </c>
      <c r="BJ197" s="518" t="e">
        <f ca="1">PRODUCT($BI$156:BI197)-1</f>
        <v>#VALUE!</v>
      </c>
      <c r="BK197" s="518" t="e">
        <f t="shared" ref="BK197" ca="1" si="1026">1+AM197</f>
        <v>#VALUE!</v>
      </c>
      <c r="BL197" s="518" t="e">
        <f ca="1">PRODUCT($BK$156:BK197)-1</f>
        <v>#VALUE!</v>
      </c>
    </row>
    <row r="198" spans="3:64" ht="15">
      <c r="C198" s="222">
        <f t="shared" ref="C198" ca="1" si="1027">I198+10</f>
        <v>41981</v>
      </c>
      <c r="D198" s="70">
        <f t="shared" ref="D198" ca="1" si="1028">I198+35</f>
        <v>42006</v>
      </c>
      <c r="E198" s="70" t="str">
        <f t="shared" ref="E198" ca="1" si="1029">"FNMA"&amp;TEXT($J$23,"0.0")&amp;"-TBA-"&amp;TEXT(C198,"mmm")</f>
        <v>FNMA3.0-TBA-Dec</v>
      </c>
      <c r="F198" s="70" t="str">
        <f t="shared" ref="F198" ca="1" si="1030">"FNMA"&amp;TEXT($J$23,"0.0")&amp;"-TBA-"&amp;TEXT(D198,"mmm")</f>
        <v>FNMA3.0-TBA-Jan</v>
      </c>
      <c r="G198" s="70" t="str">
        <f t="shared" si="650"/>
        <v>FNMA3.0-TBA-GEN</v>
      </c>
      <c r="H198" s="71"/>
      <c r="I198" s="133">
        <f ca="1">[2]!YBWORKDAY(EDATE(Base_Date, AV198), -1, "USD")</f>
        <v>41971</v>
      </c>
      <c r="J198" s="234" t="str">
        <f t="shared" ref="J198" ca="1" si="1031">AX198</f>
        <v>E</v>
      </c>
      <c r="K198" s="237" t="e">
        <f t="shared" ref="K198" ca="1" si="1032">AX198+AY198</f>
        <v>#VALUE!</v>
      </c>
      <c r="L198" s="237" t="e">
        <f t="shared" ref="L198" ca="1" si="1033">K198-K197</f>
        <v>#VALUE!</v>
      </c>
      <c r="M198" s="238" t="str">
        <f ca="1">[2]!YBHIST($I$136,$I198,"LMMOAS","sec")</f>
        <v>E</v>
      </c>
      <c r="N198" s="239" t="str">
        <f ca="1">[2]!YBHIST($I$136,$I197,M$25,"sec","")</f>
        <v>E</v>
      </c>
      <c r="O198" s="240" t="str">
        <f ca="1">[2]!YBHIST("1 Month LIBOR",I198,"Yield","bmk","")</f>
        <v>E</v>
      </c>
      <c r="P198" s="237" t="e">
        <f t="shared" ref="P198" ca="1" si="1034">K197-Q198</f>
        <v>#VALUE!</v>
      </c>
      <c r="Q198" s="171" t="str">
        <f ca="1">[2]!YBSCEN($I$136,$J197&amp;"d","Market",O$25,"Swap",$I197,"LMMSkew","","Model",100,0,29,"Gradual","ParShift|N",0,"Annualized ROR",O197,100,"",,,,"Default",,,,"Default",,)</f>
        <v>E</v>
      </c>
      <c r="R198" s="237" t="e">
        <f t="shared" ref="R198" ca="1" si="1035">L198+P198</f>
        <v>#VALUE!</v>
      </c>
      <c r="S198" s="241" t="e">
        <f t="shared" ref="S198" ca="1" si="1036">R198/K197</f>
        <v>#VALUE!</v>
      </c>
      <c r="T198" s="237" t="e">
        <f ca="1">SUM(R$156:R198)</f>
        <v>#VALUE!</v>
      </c>
      <c r="U198" s="241" t="e">
        <f t="shared" ref="U198" ca="1" si="1037">BJ198</f>
        <v>#VALUE!</v>
      </c>
      <c r="V198" s="242">
        <f ca="1">VLOOKUP($I198, 'Barcap OAD'!$A:$S, $F$136, FALSE)</f>
        <v>-10.1</v>
      </c>
      <c r="W198" s="243" t="e">
        <f t="shared" ref="W198" ca="1" si="1038">K198*V198/10000</f>
        <v>#VALUE!</v>
      </c>
      <c r="X198" s="244" t="str">
        <f ca="1">[2]!YBHIST($E198,$I198,X$25,"sec","")</f>
        <v>E</v>
      </c>
      <c r="Y198" s="237" t="e">
        <f t="shared" ref="Y198" ca="1" si="1039">X198-X197</f>
        <v>#VALUE!</v>
      </c>
      <c r="Z198" s="171" t="e">
        <f t="shared" ref="Z198" ca="1" si="1040">X197-AA197</f>
        <v>#VALUE!</v>
      </c>
      <c r="AA198" s="171" t="str">
        <f ca="1">[2]!YBHIST($F198,$I198,X$25,"sec","")</f>
        <v>E</v>
      </c>
      <c r="AB198" s="171" t="e">
        <f t="shared" ref="AB198" ca="1" si="1041">X197-Z198</f>
        <v>#VALUE!</v>
      </c>
      <c r="AC198" s="245" t="e">
        <f t="shared" ref="AC198" ca="1" si="1042">Y198+Z198</f>
        <v>#VALUE!</v>
      </c>
      <c r="AD198" s="246">
        <f ca="1">VLOOKUP($I198, 'Barcap OAD'!$A:$S, $F$26, FALSE)</f>
        <v>6.2499140000000004</v>
      </c>
      <c r="AE198" s="243" t="e">
        <f t="shared" ref="AE198" ca="1" si="1043">X198*AD198/10000</f>
        <v>#VALUE!</v>
      </c>
      <c r="AF198" s="247" t="e">
        <f t="shared" ref="AF198" ca="1" si="1044">W198/AE198</f>
        <v>#VALUE!</v>
      </c>
      <c r="AG198" s="237" t="e">
        <f t="shared" ref="AG198" ca="1" si="1045">-AC198*AF197</f>
        <v>#VALUE!</v>
      </c>
      <c r="AH198" s="241" t="e">
        <f t="shared" ref="AH198" ca="1" si="1046">AG198/K197</f>
        <v>#VALUE!</v>
      </c>
      <c r="AI198" s="237" t="e">
        <f t="shared" ref="AI198" ca="1" si="1047">AL198+AK198</f>
        <v>#VALUE!</v>
      </c>
      <c r="AJ198" s="241" t="e">
        <f t="shared" ref="AJ198" ca="1" si="1048">AF198-AF197</f>
        <v>#VALUE!</v>
      </c>
      <c r="AK198" s="245" t="e">
        <f t="shared" ref="AK198" ca="1" si="1049">(AJ198*Y198)/2</f>
        <v>#VALUE!</v>
      </c>
      <c r="AL198" s="248" t="e">
        <f t="shared" ref="AL198" ca="1" si="1050">AG198+R198</f>
        <v>#VALUE!</v>
      </c>
      <c r="AM198" s="241" t="e">
        <f t="shared" ref="AM198" ca="1" si="1051">AL198/K197</f>
        <v>#VALUE!</v>
      </c>
      <c r="AN198" s="237" t="e">
        <f ca="1">SUM(AL$156:AL198)</f>
        <v>#VALUE!</v>
      </c>
      <c r="AO198" s="203" t="e">
        <f t="shared" ref="AO198" ca="1" si="1052">BL198</f>
        <v>#VALUE!</v>
      </c>
      <c r="AP198" s="249" t="e">
        <f t="shared" ref="AP198" ca="1" si="1053">(Z198*AF198*-1)+P198</f>
        <v>#VALUE!</v>
      </c>
      <c r="AQ198" s="250" t="e">
        <f t="shared" ref="AQ198" ca="1" si="1054">AP198/K197</f>
        <v>#VALUE!</v>
      </c>
      <c r="AR198" s="204"/>
      <c r="AS198" s="221"/>
      <c r="AV198" s="67">
        <f t="shared" si="627"/>
        <v>-4</v>
      </c>
      <c r="AX198" s="208" t="str">
        <f ca="1">[2]!YBHIST($I$136,$I198,J$25,"sec","")</f>
        <v>E</v>
      </c>
      <c r="AY198" s="206" t="str">
        <f ca="1">[2]!YBPRICE($I$136,AX198&amp;"d","Market","AccruedInterest","Swap",$I198,"LMMSkew","","Model",100,"")</f>
        <v>E</v>
      </c>
      <c r="BI198" s="518" t="e">
        <f t="shared" ref="BI198" ca="1" si="1055">1+S198</f>
        <v>#VALUE!</v>
      </c>
      <c r="BJ198" s="518" t="e">
        <f ca="1">PRODUCT($BI$156:BI198)-1</f>
        <v>#VALUE!</v>
      </c>
      <c r="BK198" s="518" t="e">
        <f t="shared" ref="BK198" ca="1" si="1056">1+AM198</f>
        <v>#VALUE!</v>
      </c>
      <c r="BL198" s="518" t="e">
        <f ca="1">PRODUCT($BK$156:BK198)-1</f>
        <v>#VALUE!</v>
      </c>
    </row>
    <row r="199" spans="3:64" ht="15">
      <c r="C199" s="222">
        <f t="shared" ref="C199" ca="1" si="1057">I199+10</f>
        <v>42014</v>
      </c>
      <c r="D199" s="70">
        <f t="shared" ref="D199" ca="1" si="1058">I199+35</f>
        <v>42039</v>
      </c>
      <c r="E199" s="70" t="str">
        <f t="shared" ref="E199" ca="1" si="1059">"FNMA"&amp;TEXT($J$23,"0.0")&amp;"-TBA-"&amp;TEXT(C199,"mmm")</f>
        <v>FNMA3.0-TBA-Jan</v>
      </c>
      <c r="F199" s="70" t="str">
        <f t="shared" ref="F199" ca="1" si="1060">"FNMA"&amp;TEXT($J$23,"0.0")&amp;"-TBA-"&amp;TEXT(D199,"mmm")</f>
        <v>FNMA3.0-TBA-Feb</v>
      </c>
      <c r="G199" s="70" t="str">
        <f t="shared" si="650"/>
        <v>FNMA3.0-TBA-GEN</v>
      </c>
      <c r="H199" s="71"/>
      <c r="I199" s="133">
        <f ca="1">[2]!YBWORKDAY(EDATE(Base_Date, AV199), -1, "USD")</f>
        <v>42004</v>
      </c>
      <c r="J199" s="234" t="str">
        <f t="shared" ref="J199" ca="1" si="1061">AX199</f>
        <v>E</v>
      </c>
      <c r="K199" s="237" t="e">
        <f t="shared" ref="K199" ca="1" si="1062">AX199+AY199</f>
        <v>#VALUE!</v>
      </c>
      <c r="L199" s="237" t="e">
        <f t="shared" ref="L199" ca="1" si="1063">K199-K198</f>
        <v>#VALUE!</v>
      </c>
      <c r="M199" s="238" t="str">
        <f ca="1">[2]!YBHIST($I$136,$I199,"LMMOAS","sec")</f>
        <v>E</v>
      </c>
      <c r="N199" s="239" t="str">
        <f ca="1">[2]!YBHIST($I$136,$I198,M$25,"sec","")</f>
        <v>E</v>
      </c>
      <c r="O199" s="240" t="str">
        <f ca="1">[2]!YBHIST("1 Month LIBOR",I199,"Yield","bmk","")</f>
        <v>E</v>
      </c>
      <c r="P199" s="237" t="e">
        <f t="shared" ref="P199" ca="1" si="1064">K198-Q199</f>
        <v>#VALUE!</v>
      </c>
      <c r="Q199" s="171" t="str">
        <f ca="1">[2]!YBSCEN($I$136,$J198&amp;"d","Market",O$25,"Swap",$I198,"LMMSkew","","Model",100,0,29,"Gradual","ParShift|N",0,"Annualized ROR",O198,100,"",,,,"Default",,,,"Default",,)</f>
        <v>E</v>
      </c>
      <c r="R199" s="237" t="e">
        <f t="shared" ref="R199" ca="1" si="1065">L199+P199</f>
        <v>#VALUE!</v>
      </c>
      <c r="S199" s="241" t="e">
        <f t="shared" ref="S199" ca="1" si="1066">R199/K198</f>
        <v>#VALUE!</v>
      </c>
      <c r="T199" s="237" t="e">
        <f ca="1">SUM(R$156:R199)</f>
        <v>#VALUE!</v>
      </c>
      <c r="U199" s="241" t="e">
        <f t="shared" ref="U199" ca="1" si="1067">BJ199</f>
        <v>#VALUE!</v>
      </c>
      <c r="V199" s="242">
        <f ca="1">VLOOKUP($I199, 'Barcap OAD'!$A:$S, $F$136, FALSE)</f>
        <v>-10.3</v>
      </c>
      <c r="W199" s="243" t="e">
        <f t="shared" ref="W199" ca="1" si="1068">K199*V199/10000</f>
        <v>#VALUE!</v>
      </c>
      <c r="X199" s="244" t="str">
        <f ca="1">[2]!YBHIST($E199,$I199,X$25,"sec","")</f>
        <v>E</v>
      </c>
      <c r="Y199" s="237" t="e">
        <f t="shared" ref="Y199" ca="1" si="1069">X199-X198</f>
        <v>#VALUE!</v>
      </c>
      <c r="Z199" s="171" t="e">
        <f t="shared" ref="Z199" ca="1" si="1070">X198-AA198</f>
        <v>#VALUE!</v>
      </c>
      <c r="AA199" s="171" t="str">
        <f ca="1">[2]!YBHIST($F199,$I199,X$25,"sec","")</f>
        <v>E</v>
      </c>
      <c r="AB199" s="171" t="e">
        <f t="shared" ref="AB199" ca="1" si="1071">X198-Z199</f>
        <v>#VALUE!</v>
      </c>
      <c r="AC199" s="245" t="e">
        <f t="shared" ref="AC199" ca="1" si="1072">Y199+Z199</f>
        <v>#VALUE!</v>
      </c>
      <c r="AD199" s="246">
        <f ca="1">VLOOKUP($I199, 'Barcap OAD'!$A:$S, $F$26, FALSE)</f>
        <v>5.9987959999999996</v>
      </c>
      <c r="AE199" s="243" t="e">
        <f t="shared" ref="AE199" ca="1" si="1073">X199*AD199/10000</f>
        <v>#VALUE!</v>
      </c>
      <c r="AF199" s="247" t="e">
        <f t="shared" ref="AF199" ca="1" si="1074">W199/AE199</f>
        <v>#VALUE!</v>
      </c>
      <c r="AG199" s="237" t="e">
        <f t="shared" ref="AG199" ca="1" si="1075">-AC199*AF198</f>
        <v>#VALUE!</v>
      </c>
      <c r="AH199" s="241" t="e">
        <f t="shared" ref="AH199" ca="1" si="1076">AG199/K198</f>
        <v>#VALUE!</v>
      </c>
      <c r="AI199" s="237" t="e">
        <f t="shared" ref="AI199" ca="1" si="1077">AL199+AK199</f>
        <v>#VALUE!</v>
      </c>
      <c r="AJ199" s="241" t="e">
        <f t="shared" ref="AJ199" ca="1" si="1078">AF199-AF198</f>
        <v>#VALUE!</v>
      </c>
      <c r="AK199" s="245" t="e">
        <f t="shared" ref="AK199" ca="1" si="1079">(AJ199*Y199)/2</f>
        <v>#VALUE!</v>
      </c>
      <c r="AL199" s="248" t="e">
        <f t="shared" ref="AL199" ca="1" si="1080">AG199+R199</f>
        <v>#VALUE!</v>
      </c>
      <c r="AM199" s="241" t="e">
        <f t="shared" ref="AM199" ca="1" si="1081">AL199/K198</f>
        <v>#VALUE!</v>
      </c>
      <c r="AN199" s="237" t="e">
        <f ca="1">SUM(AL$156:AL199)</f>
        <v>#VALUE!</v>
      </c>
      <c r="AO199" s="203" t="e">
        <f t="shared" ref="AO199" ca="1" si="1082">BL199</f>
        <v>#VALUE!</v>
      </c>
      <c r="AP199" s="249" t="e">
        <f t="shared" ref="AP199" ca="1" si="1083">(Z199*AF199*-1)+P199</f>
        <v>#VALUE!</v>
      </c>
      <c r="AQ199" s="250" t="e">
        <f t="shared" ref="AQ199" ca="1" si="1084">AP199/K198</f>
        <v>#VALUE!</v>
      </c>
      <c r="AR199" s="204"/>
      <c r="AS199" s="221"/>
      <c r="AV199" s="67">
        <f t="shared" si="627"/>
        <v>-3</v>
      </c>
      <c r="AX199" s="208" t="str">
        <f ca="1">[2]!YBHIST($I$136,$I199,J$25,"sec","")</f>
        <v>E</v>
      </c>
      <c r="AY199" s="206" t="str">
        <f ca="1">[2]!YBPRICE($I$136,AX199&amp;"d","Market","AccruedInterest","Swap",$I199,"LMMSkew","","Model",100,"")</f>
        <v>E</v>
      </c>
      <c r="BI199" s="518" t="e">
        <f t="shared" ref="BI199" ca="1" si="1085">1+S199</f>
        <v>#VALUE!</v>
      </c>
      <c r="BJ199" s="518" t="e">
        <f ca="1">PRODUCT($BI$156:BI199)-1</f>
        <v>#VALUE!</v>
      </c>
      <c r="BK199" s="518" t="e">
        <f t="shared" ref="BK199" ca="1" si="1086">1+AM199</f>
        <v>#VALUE!</v>
      </c>
      <c r="BL199" s="518" t="e">
        <f ca="1">PRODUCT($BK$156:BK199)-1</f>
        <v>#VALUE!</v>
      </c>
    </row>
    <row r="200" spans="3:64" ht="15">
      <c r="C200" s="222">
        <f t="shared" ref="C200" ca="1" si="1087">I200+10</f>
        <v>42044</v>
      </c>
      <c r="D200" s="70">
        <f t="shared" ref="D200" ca="1" si="1088">I200+35</f>
        <v>42069</v>
      </c>
      <c r="E200" s="70" t="str">
        <f t="shared" ref="E200" ca="1" si="1089">"FNMA"&amp;TEXT($J$23,"0.0")&amp;"-TBA-"&amp;TEXT(C200,"mmm")</f>
        <v>FNMA3.0-TBA-Feb</v>
      </c>
      <c r="F200" s="70" t="str">
        <f t="shared" ref="F200" ca="1" si="1090">"FNMA"&amp;TEXT($J$23,"0.0")&amp;"-TBA-"&amp;TEXT(D200,"mmm")</f>
        <v>FNMA3.0-TBA-Mar</v>
      </c>
      <c r="G200" s="70" t="str">
        <f t="shared" si="650"/>
        <v>FNMA3.0-TBA-GEN</v>
      </c>
      <c r="H200" s="71"/>
      <c r="I200" s="133">
        <f ca="1">[2]!YBWORKDAY(EDATE(Base_Date, AV200), -1, "USD")</f>
        <v>42034</v>
      </c>
      <c r="J200" s="234" t="str">
        <f t="shared" ref="J200" ca="1" si="1091">AX200</f>
        <v>E</v>
      </c>
      <c r="K200" s="237" t="e">
        <f t="shared" ref="K200" ca="1" si="1092">AX200+AY200</f>
        <v>#VALUE!</v>
      </c>
      <c r="L200" s="237" t="e">
        <f t="shared" ref="L200" ca="1" si="1093">K200-K199</f>
        <v>#VALUE!</v>
      </c>
      <c r="M200" s="238" t="str">
        <f ca="1">[2]!YBHIST($I$136,$I200,"LMMOAS","sec")</f>
        <v>E</v>
      </c>
      <c r="N200" s="239" t="str">
        <f ca="1">[2]!YBHIST($I$136,$I199,M$25,"sec","")</f>
        <v>E</v>
      </c>
      <c r="O200" s="240" t="str">
        <f ca="1">[2]!YBHIST("1 Month LIBOR",I200,"Yield","bmk","")</f>
        <v>E</v>
      </c>
      <c r="P200" s="237" t="e">
        <f t="shared" ref="P200" ca="1" si="1094">K199-Q200</f>
        <v>#VALUE!</v>
      </c>
      <c r="Q200" s="171" t="str">
        <f ca="1">[2]!YBSCEN($I$136,$J199&amp;"d","Market",O$25,"Swap",$I199,"LMMSkew","","Model",100,0,29,"Gradual","ParShift|N",0,"Annualized ROR",O199,100,"",,,,"Default",,,,"Default",,)</f>
        <v>E</v>
      </c>
      <c r="R200" s="237" t="e">
        <f t="shared" ref="R200" ca="1" si="1095">L200+P200</f>
        <v>#VALUE!</v>
      </c>
      <c r="S200" s="241" t="e">
        <f t="shared" ref="S200" ca="1" si="1096">R200/K199</f>
        <v>#VALUE!</v>
      </c>
      <c r="T200" s="237" t="e">
        <f ca="1">SUM(R$156:R200)</f>
        <v>#VALUE!</v>
      </c>
      <c r="U200" s="241" t="e">
        <f t="shared" ref="U200" ca="1" si="1097">BJ200</f>
        <v>#VALUE!</v>
      </c>
      <c r="V200" s="242">
        <f ca="1">VLOOKUP($I200, 'Barcap OAD'!$A:$S, $F$136, FALSE)</f>
        <v>-31.9</v>
      </c>
      <c r="W200" s="243" t="e">
        <f t="shared" ref="W200" ca="1" si="1098">K200*V200/10000</f>
        <v>#VALUE!</v>
      </c>
      <c r="X200" s="244" t="str">
        <f ca="1">[2]!YBHIST($E200,$I200,X$25,"sec","")</f>
        <v>E</v>
      </c>
      <c r="Y200" s="237" t="e">
        <f t="shared" ref="Y200" ca="1" si="1099">X200-X199</f>
        <v>#VALUE!</v>
      </c>
      <c r="Z200" s="171" t="e">
        <f t="shared" ref="Z200" ca="1" si="1100">X199-AA199</f>
        <v>#VALUE!</v>
      </c>
      <c r="AA200" s="171" t="str">
        <f ca="1">[2]!YBHIST($F200,$I200,X$25,"sec","")</f>
        <v>E</v>
      </c>
      <c r="AB200" s="171" t="e">
        <f t="shared" ref="AB200" ca="1" si="1101">X199-Z200</f>
        <v>#VALUE!</v>
      </c>
      <c r="AC200" s="245" t="e">
        <f t="shared" ref="AC200" ca="1" si="1102">Y200+Z200</f>
        <v>#VALUE!</v>
      </c>
      <c r="AD200" s="246">
        <f ca="1">VLOOKUP($I200, 'Barcap OAD'!$A:$S, $F$26, FALSE)</f>
        <v>5.4045230000000002</v>
      </c>
      <c r="AE200" s="243" t="e">
        <f t="shared" ref="AE200" ca="1" si="1103">X200*AD200/10000</f>
        <v>#VALUE!</v>
      </c>
      <c r="AF200" s="247" t="e">
        <f t="shared" ref="AF200" ca="1" si="1104">W200/AE200</f>
        <v>#VALUE!</v>
      </c>
      <c r="AG200" s="237" t="e">
        <f t="shared" ref="AG200" ca="1" si="1105">-AC200*AF199</f>
        <v>#VALUE!</v>
      </c>
      <c r="AH200" s="241" t="e">
        <f t="shared" ref="AH200" ca="1" si="1106">AG200/K199</f>
        <v>#VALUE!</v>
      </c>
      <c r="AI200" s="237" t="e">
        <f t="shared" ref="AI200" ca="1" si="1107">AL200+AK200</f>
        <v>#VALUE!</v>
      </c>
      <c r="AJ200" s="241" t="e">
        <f t="shared" ref="AJ200" ca="1" si="1108">AF200-AF199</f>
        <v>#VALUE!</v>
      </c>
      <c r="AK200" s="245" t="e">
        <f t="shared" ref="AK200" ca="1" si="1109">(AJ200*Y200)/2</f>
        <v>#VALUE!</v>
      </c>
      <c r="AL200" s="248" t="e">
        <f t="shared" ref="AL200" ca="1" si="1110">AG200+R200</f>
        <v>#VALUE!</v>
      </c>
      <c r="AM200" s="241" t="e">
        <f t="shared" ref="AM200" ca="1" si="1111">AL200/K199</f>
        <v>#VALUE!</v>
      </c>
      <c r="AN200" s="237" t="e">
        <f ca="1">SUM(AL$156:AL200)</f>
        <v>#VALUE!</v>
      </c>
      <c r="AO200" s="203" t="e">
        <f t="shared" ref="AO200" ca="1" si="1112">BL200</f>
        <v>#VALUE!</v>
      </c>
      <c r="AP200" s="249" t="e">
        <f t="shared" ref="AP200" ca="1" si="1113">(Z200*AF200*-1)+P200</f>
        <v>#VALUE!</v>
      </c>
      <c r="AQ200" s="250" t="e">
        <f t="shared" ref="AQ200" ca="1" si="1114">AP200/K199</f>
        <v>#VALUE!</v>
      </c>
      <c r="AR200" s="204"/>
      <c r="AS200" s="221"/>
      <c r="AV200" s="67">
        <f t="shared" si="627"/>
        <v>-2</v>
      </c>
      <c r="AX200" s="208" t="str">
        <f ca="1">[2]!YBHIST($I$136,$I200,J$25,"sec","")</f>
        <v>E</v>
      </c>
      <c r="AY200" s="206" t="str">
        <f ca="1">[2]!YBPRICE($I$136,AX200&amp;"d","Market","AccruedInterest","Swap",$I200,"LMMSkew","","Model",100,"")</f>
        <v>E</v>
      </c>
      <c r="BI200" s="518" t="e">
        <f t="shared" ref="BI200" ca="1" si="1115">1+S200</f>
        <v>#VALUE!</v>
      </c>
      <c r="BJ200" s="518" t="e">
        <f ca="1">PRODUCT($BI$156:BI200)-1</f>
        <v>#VALUE!</v>
      </c>
      <c r="BK200" s="518" t="e">
        <f t="shared" ref="BK200" ca="1" si="1116">1+AM200</f>
        <v>#VALUE!</v>
      </c>
      <c r="BL200" s="518" t="e">
        <f ca="1">PRODUCT($BK$156:BK200)-1</f>
        <v>#VALUE!</v>
      </c>
    </row>
    <row r="201" spans="3:64" ht="15">
      <c r="C201" s="222">
        <f t="shared" ref="C201" ca="1" si="1117">I201+10</f>
        <v>42072</v>
      </c>
      <c r="D201" s="70">
        <f t="shared" ref="D201" ca="1" si="1118">I201+35</f>
        <v>42097</v>
      </c>
      <c r="E201" s="70" t="str">
        <f t="shared" ref="E201" ca="1" si="1119">"FNMA"&amp;TEXT($J$23,"0.0")&amp;"-TBA-"&amp;TEXT(C201,"mmm")</f>
        <v>FNMA3.0-TBA-Mar</v>
      </c>
      <c r="F201" s="70" t="str">
        <f t="shared" ref="F201" ca="1" si="1120">"FNMA"&amp;TEXT($J$23,"0.0")&amp;"-TBA-"&amp;TEXT(D201,"mmm")</f>
        <v>FNMA3.0-TBA-Apr</v>
      </c>
      <c r="G201" s="70" t="str">
        <f t="shared" si="650"/>
        <v>FNMA3.0-TBA-GEN</v>
      </c>
      <c r="H201" s="71"/>
      <c r="I201" s="133">
        <f ca="1">[2]!YBWORKDAY(EDATE(Base_Date, AV201), -1, "USD")</f>
        <v>42062</v>
      </c>
      <c r="J201" s="234" t="str">
        <f t="shared" ref="J201" ca="1" si="1121">AX201</f>
        <v>E</v>
      </c>
      <c r="K201" s="237" t="e">
        <f t="shared" ref="K201" ca="1" si="1122">AX201+AY201</f>
        <v>#VALUE!</v>
      </c>
      <c r="L201" s="237" t="e">
        <f t="shared" ref="L201" ca="1" si="1123">K201-K200</f>
        <v>#VALUE!</v>
      </c>
      <c r="M201" s="238" t="str">
        <f ca="1">[2]!YBHIST($I$136,$I201,"LMMOAS","sec")</f>
        <v>E</v>
      </c>
      <c r="N201" s="239" t="str">
        <f ca="1">[2]!YBHIST($I$136,$I200,M$25,"sec","")</f>
        <v>E</v>
      </c>
      <c r="O201" s="240" t="str">
        <f ca="1">[2]!YBHIST("1 Month LIBOR",I201,"Yield","bmk","")</f>
        <v>E</v>
      </c>
      <c r="P201" s="237" t="e">
        <f t="shared" ref="P201" ca="1" si="1124">K200-Q201</f>
        <v>#VALUE!</v>
      </c>
      <c r="Q201" s="171" t="str">
        <f ca="1">[2]!YBSCEN($I$136,$J200&amp;"d","Market",O$25,"Swap",$I200,"LMMSkew","","Model",100,0,29,"Gradual","ParShift|N",0,"Annualized ROR",O200,100,"",,,,"Default",,,,"Default",,)</f>
        <v>E</v>
      </c>
      <c r="R201" s="237" t="e">
        <f t="shared" ref="R201" ca="1" si="1125">L201+P201</f>
        <v>#VALUE!</v>
      </c>
      <c r="S201" s="241" t="e">
        <f t="shared" ref="S201" ca="1" si="1126">R201/K200</f>
        <v>#VALUE!</v>
      </c>
      <c r="T201" s="237" t="e">
        <f ca="1">SUM(R$156:R201)</f>
        <v>#VALUE!</v>
      </c>
      <c r="U201" s="241" t="e">
        <f t="shared" ref="U201" ca="1" si="1127">BJ201</f>
        <v>#VALUE!</v>
      </c>
      <c r="V201" s="242">
        <f ca="1">VLOOKUP($I201, 'Barcap OAD'!$A:$S, $F$136, FALSE)</f>
        <v>-26.3</v>
      </c>
      <c r="W201" s="243" t="e">
        <f t="shared" ref="W201" ca="1" si="1128">K201*V201/10000</f>
        <v>#VALUE!</v>
      </c>
      <c r="X201" s="244" t="str">
        <f ca="1">[2]!YBHIST($E201,$I201,X$25,"sec","")</f>
        <v>E</v>
      </c>
      <c r="Y201" s="237" t="e">
        <f t="shared" ref="Y201" ca="1" si="1129">X201-X200</f>
        <v>#VALUE!</v>
      </c>
      <c r="Z201" s="171" t="e">
        <f t="shared" ref="Z201" ca="1" si="1130">X200-AA200</f>
        <v>#VALUE!</v>
      </c>
      <c r="AA201" s="171" t="str">
        <f ca="1">[2]!YBHIST($F201,$I201,X$25,"sec","")</f>
        <v>E</v>
      </c>
      <c r="AB201" s="171" t="e">
        <f t="shared" ref="AB201" ca="1" si="1131">X200-Z201</f>
        <v>#VALUE!</v>
      </c>
      <c r="AC201" s="245" t="e">
        <f t="shared" ref="AC201" ca="1" si="1132">Y201+Z201</f>
        <v>#VALUE!</v>
      </c>
      <c r="AD201" s="246">
        <f ca="1">VLOOKUP($I201, 'Barcap OAD'!$A:$S, $F$26, FALSE)</f>
        <v>6.1613049999999996</v>
      </c>
      <c r="AE201" s="243" t="e">
        <f t="shared" ref="AE201" ca="1" si="1133">X201*AD201/10000</f>
        <v>#VALUE!</v>
      </c>
      <c r="AF201" s="247" t="e">
        <f t="shared" ref="AF201" ca="1" si="1134">W201/AE201</f>
        <v>#VALUE!</v>
      </c>
      <c r="AG201" s="237" t="e">
        <f t="shared" ref="AG201" ca="1" si="1135">-AC201*AF200</f>
        <v>#VALUE!</v>
      </c>
      <c r="AH201" s="241" t="e">
        <f t="shared" ref="AH201" ca="1" si="1136">AG201/K200</f>
        <v>#VALUE!</v>
      </c>
      <c r="AI201" s="237" t="e">
        <f t="shared" ref="AI201" ca="1" si="1137">AL201+AK201</f>
        <v>#VALUE!</v>
      </c>
      <c r="AJ201" s="241" t="e">
        <f t="shared" ref="AJ201" ca="1" si="1138">AF201-AF200</f>
        <v>#VALUE!</v>
      </c>
      <c r="AK201" s="245" t="e">
        <f t="shared" ref="AK201" ca="1" si="1139">(AJ201*Y201)/2</f>
        <v>#VALUE!</v>
      </c>
      <c r="AL201" s="248" t="e">
        <f t="shared" ref="AL201" ca="1" si="1140">AG201+R201</f>
        <v>#VALUE!</v>
      </c>
      <c r="AM201" s="241" t="e">
        <f t="shared" ref="AM201" ca="1" si="1141">AL201/K200</f>
        <v>#VALUE!</v>
      </c>
      <c r="AN201" s="237" t="e">
        <f ca="1">SUM(AL$156:AL201)</f>
        <v>#VALUE!</v>
      </c>
      <c r="AO201" s="203" t="e">
        <f t="shared" ref="AO201" ca="1" si="1142">BL201</f>
        <v>#VALUE!</v>
      </c>
      <c r="AP201" s="249" t="e">
        <f t="shared" ref="AP201" ca="1" si="1143">(Z201*AF201*-1)+P201</f>
        <v>#VALUE!</v>
      </c>
      <c r="AQ201" s="250" t="e">
        <f t="shared" ref="AQ201" ca="1" si="1144">AP201/K200</f>
        <v>#VALUE!</v>
      </c>
      <c r="AR201" s="204"/>
      <c r="AS201" s="221"/>
      <c r="AV201" s="67">
        <f t="shared" si="627"/>
        <v>-1</v>
      </c>
      <c r="AX201" s="208" t="str">
        <f ca="1">[2]!YBHIST($I$136,$I201,J$25,"sec","")</f>
        <v>E</v>
      </c>
      <c r="AY201" s="206" t="str">
        <f ca="1">[2]!YBPRICE($I$136,AX201&amp;"d","Market","AccruedInterest","Swap",$I201,"LMMSkew","","Model",100,"")</f>
        <v>E</v>
      </c>
      <c r="BI201" s="518" t="e">
        <f t="shared" ref="BI201" ca="1" si="1145">1+S201</f>
        <v>#VALUE!</v>
      </c>
      <c r="BJ201" s="518" t="e">
        <f ca="1">PRODUCT($BI$156:BI201)-1</f>
        <v>#VALUE!</v>
      </c>
      <c r="BK201" s="518" t="e">
        <f t="shared" ref="BK201" ca="1" si="1146">1+AM201</f>
        <v>#VALUE!</v>
      </c>
      <c r="BL201" s="518" t="e">
        <f ca="1">PRODUCT($BK$156:BK201)-1</f>
        <v>#VALUE!</v>
      </c>
    </row>
    <row r="202" spans="3:64" ht="15">
      <c r="C202" s="222">
        <f t="shared" ref="C202" ca="1" si="1147">I202+10</f>
        <v>42104</v>
      </c>
      <c r="D202" s="70">
        <f t="shared" ref="D202" ca="1" si="1148">I202+35</f>
        <v>42129</v>
      </c>
      <c r="E202" s="70" t="str">
        <f t="shared" ref="E202" ca="1" si="1149">"FNMA"&amp;TEXT($J$23,"0.0")&amp;"-TBA-"&amp;TEXT(C202,"mmm")</f>
        <v>FNMA3.0-TBA-Apr</v>
      </c>
      <c r="F202" s="70" t="str">
        <f t="shared" ref="F202" ca="1" si="1150">"FNMA"&amp;TEXT($J$23,"0.0")&amp;"-TBA-"&amp;TEXT(D202,"mmm")</f>
        <v>FNMA3.0-TBA-May</v>
      </c>
      <c r="G202" s="70" t="str">
        <f t="shared" si="650"/>
        <v>FNMA3.0-TBA-GEN</v>
      </c>
      <c r="H202" s="71"/>
      <c r="I202" s="149">
        <f ca="1">[2]!YBWORKDAY(EDATE(Base_Date, AV202), -1, "USD")</f>
        <v>42094</v>
      </c>
      <c r="J202" s="312" t="str">
        <f t="shared" ref="J202" ca="1" si="1151">AX202</f>
        <v>E</v>
      </c>
      <c r="K202" s="313" t="e">
        <f t="shared" ref="K202" ca="1" si="1152">AX202+AY202</f>
        <v>#VALUE!</v>
      </c>
      <c r="L202" s="313" t="e">
        <f t="shared" ref="L202" ca="1" si="1153">K202-K201</f>
        <v>#VALUE!</v>
      </c>
      <c r="M202" s="314" t="str">
        <f ca="1">[2]!YBHIST($I$136,$I202,"LMMOAS","sec")</f>
        <v>E</v>
      </c>
      <c r="N202" s="315" t="str">
        <f ca="1">[2]!YBHIST($I$136,$I201,M$25,"sec","")</f>
        <v>E</v>
      </c>
      <c r="O202" s="316" t="str">
        <f ca="1">[2]!YBHIST("1 Month LIBOR",I202,"Yield","bmk","")</f>
        <v>E</v>
      </c>
      <c r="P202" s="313" t="e">
        <f t="shared" ref="P202" ca="1" si="1154">K201-Q202</f>
        <v>#VALUE!</v>
      </c>
      <c r="Q202" s="317" t="str">
        <f ca="1">[2]!YBSCEN($I$136,$J201&amp;"d","Market",O$25,"Swap",$I201,"LMMSkew","","Model",100,0,29,"Gradual","ParShift|N",0,"Annualized ROR",O201,100,"",,,,"Default",,,,"Default",,)</f>
        <v>E</v>
      </c>
      <c r="R202" s="313" t="e">
        <f t="shared" ref="R202" ca="1" si="1155">L202+P202</f>
        <v>#VALUE!</v>
      </c>
      <c r="S202" s="318" t="e">
        <f t="shared" ref="S202" ca="1" si="1156">R202/K201</f>
        <v>#VALUE!</v>
      </c>
      <c r="T202" s="313" t="e">
        <f ca="1">SUM(R$156:R202)</f>
        <v>#VALUE!</v>
      </c>
      <c r="U202" s="318" t="e">
        <f t="shared" ref="U202" ca="1" si="1157">BJ202</f>
        <v>#VALUE!</v>
      </c>
      <c r="V202" s="319">
        <f ca="1">VLOOKUP($I202, 'Barcap OAD'!$A:$S, $F$136, FALSE)</f>
        <v>-26.9</v>
      </c>
      <c r="W202" s="320" t="e">
        <f t="shared" ref="W202" ca="1" si="1158">K202*V202/10000</f>
        <v>#VALUE!</v>
      </c>
      <c r="X202" s="321" t="str">
        <f ca="1">[2]!YBHIST($E202,$I202,X$25,"sec","")</f>
        <v>E</v>
      </c>
      <c r="Y202" s="313" t="e">
        <f t="shared" ref="Y202" ca="1" si="1159">X202-X201</f>
        <v>#VALUE!</v>
      </c>
      <c r="Z202" s="317" t="e">
        <f t="shared" ref="Z202" ca="1" si="1160">X201-AA201</f>
        <v>#VALUE!</v>
      </c>
      <c r="AA202" s="317" t="str">
        <f ca="1">[2]!YBHIST($F202,$I202,X$25,"sec","")</f>
        <v>E</v>
      </c>
      <c r="AB202" s="317" t="e">
        <f t="shared" ref="AB202" ca="1" si="1161">X201-Z202</f>
        <v>#VALUE!</v>
      </c>
      <c r="AC202" s="322" t="e">
        <f t="shared" ref="AC202" ca="1" si="1162">Y202+Z202</f>
        <v>#VALUE!</v>
      </c>
      <c r="AD202" s="323">
        <f ca="1">VLOOKUP($I202, 'Barcap OAD'!$A:$S, $F$26, FALSE)</f>
        <v>5.6016069999999996</v>
      </c>
      <c r="AE202" s="320" t="e">
        <f t="shared" ref="AE202" ca="1" si="1163">X202*AD202/10000</f>
        <v>#VALUE!</v>
      </c>
      <c r="AF202" s="324" t="e">
        <f t="shared" ref="AF202" ca="1" si="1164">W202/AE202</f>
        <v>#VALUE!</v>
      </c>
      <c r="AG202" s="313" t="e">
        <f t="shared" ref="AG202" ca="1" si="1165">-AC202*AF201</f>
        <v>#VALUE!</v>
      </c>
      <c r="AH202" s="318" t="e">
        <f t="shared" ref="AH202" ca="1" si="1166">AG202/K201</f>
        <v>#VALUE!</v>
      </c>
      <c r="AI202" s="313" t="e">
        <f t="shared" ref="AI202" ca="1" si="1167">AL202+AK202</f>
        <v>#VALUE!</v>
      </c>
      <c r="AJ202" s="318" t="e">
        <f t="shared" ref="AJ202" ca="1" si="1168">AF202-AF201</f>
        <v>#VALUE!</v>
      </c>
      <c r="AK202" s="322" t="e">
        <f t="shared" ref="AK202" ca="1" si="1169">(AJ202*Y202)/2</f>
        <v>#VALUE!</v>
      </c>
      <c r="AL202" s="325" t="e">
        <f t="shared" ref="AL202" ca="1" si="1170">AG202+R202</f>
        <v>#VALUE!</v>
      </c>
      <c r="AM202" s="318" t="e">
        <f t="shared" ref="AM202" ca="1" si="1171">AL202/K201</f>
        <v>#VALUE!</v>
      </c>
      <c r="AN202" s="313" t="e">
        <f ca="1">SUM(AL$156:AL202)</f>
        <v>#VALUE!</v>
      </c>
      <c r="AO202" s="326" t="e">
        <f t="shared" ref="AO202" ca="1" si="1172">BL202</f>
        <v>#VALUE!</v>
      </c>
      <c r="AP202" s="327" t="e">
        <f t="shared" ref="AP202" ca="1" si="1173">(Z202*AF202*-1)+P202</f>
        <v>#VALUE!</v>
      </c>
      <c r="AQ202" s="328" t="e">
        <f t="shared" ref="AQ202" ca="1" si="1174">AP202/K201</f>
        <v>#VALUE!</v>
      </c>
      <c r="AR202" s="204"/>
      <c r="AS202" s="221"/>
      <c r="AV202" s="67">
        <f t="shared" si="627"/>
        <v>0</v>
      </c>
      <c r="AX202" s="208" t="str">
        <f ca="1">[2]!YBHIST($I$136,$I202,J$25,"sec","")</f>
        <v>E</v>
      </c>
      <c r="AY202" s="206" t="str">
        <f ca="1">[2]!YBPRICE($I$136,AX202&amp;"d","Market","AccruedInterest","Swap",$I202,"LMMSkew","","Model",100,"")</f>
        <v>E</v>
      </c>
      <c r="BI202" s="518" t="e">
        <f t="shared" ref="BI202" ca="1" si="1175">1+S202</f>
        <v>#VALUE!</v>
      </c>
      <c r="BJ202" s="518" t="e">
        <f ca="1">PRODUCT($BI$156:BI202)-1</f>
        <v>#VALUE!</v>
      </c>
      <c r="BK202" s="518" t="e">
        <f t="shared" ref="BK202" ca="1" si="1176">1+AM202</f>
        <v>#VALUE!</v>
      </c>
      <c r="BL202" s="518" t="e">
        <f ca="1">PRODUCT($BK$156:BK202)-1</f>
        <v>#VALUE!</v>
      </c>
    </row>
    <row r="208" spans="3:64" ht="15">
      <c r="E208" s="67" t="s">
        <v>254</v>
      </c>
      <c r="F208" s="67">
        <f>MATCH(I208, 'Barcap OAD'!$A$1:$S$1, 0)</f>
        <v>18</v>
      </c>
      <c r="I208" s="75" t="s">
        <v>95</v>
      </c>
    </row>
    <row r="209" spans="1:64" s="76" customFormat="1" ht="8.25" hidden="1" customHeight="1">
      <c r="J209" s="76" t="s">
        <v>7</v>
      </c>
      <c r="L209" s="76" t="s">
        <v>8</v>
      </c>
      <c r="M209" s="76" t="s">
        <v>9</v>
      </c>
      <c r="O209" s="76" t="s">
        <v>231</v>
      </c>
      <c r="W209" s="76" t="s">
        <v>11</v>
      </c>
      <c r="X209" s="76" t="s">
        <v>7</v>
      </c>
      <c r="Y209" s="76" t="s">
        <v>7</v>
      </c>
    </row>
    <row r="210" spans="1:64" ht="22.5" customHeight="1">
      <c r="I210" s="78"/>
      <c r="J210" s="633" t="s">
        <v>67</v>
      </c>
      <c r="K210" s="634"/>
      <c r="L210" s="634"/>
      <c r="M210" s="634"/>
      <c r="N210" s="634"/>
      <c r="O210" s="634"/>
      <c r="P210" s="634"/>
      <c r="Q210" s="634"/>
      <c r="R210" s="634"/>
      <c r="S210" s="634"/>
      <c r="T210" s="634"/>
      <c r="U210" s="634"/>
      <c r="V210" s="634"/>
      <c r="W210" s="634"/>
      <c r="X210" s="635" t="s">
        <v>90</v>
      </c>
      <c r="Y210" s="634"/>
      <c r="Z210" s="634"/>
      <c r="AA210" s="634"/>
      <c r="AB210" s="634"/>
      <c r="AC210" s="634"/>
      <c r="AD210" s="634"/>
      <c r="AE210" s="636"/>
      <c r="AF210" s="637" t="s">
        <v>75</v>
      </c>
      <c r="AG210" s="638"/>
      <c r="AH210" s="638"/>
      <c r="AI210" s="638"/>
      <c r="AJ210" s="638"/>
      <c r="AK210" s="638"/>
      <c r="AL210" s="639" t="s">
        <v>150</v>
      </c>
      <c r="AM210" s="640"/>
      <c r="AN210" s="640"/>
      <c r="AO210" s="640"/>
      <c r="AP210" s="640"/>
      <c r="AQ210" s="641"/>
    </row>
    <row r="211" spans="1:64" s="68" customFormat="1" ht="46.5" customHeight="1">
      <c r="A211" s="68" t="s">
        <v>12</v>
      </c>
      <c r="B211" s="68" t="s">
        <v>13</v>
      </c>
      <c r="C211" s="68" t="s">
        <v>14</v>
      </c>
      <c r="D211" s="68" t="s">
        <v>15</v>
      </c>
      <c r="E211" s="68" t="s">
        <v>16</v>
      </c>
      <c r="F211" s="68" t="s">
        <v>17</v>
      </c>
      <c r="G211" s="68" t="s">
        <v>18</v>
      </c>
      <c r="I211" s="143" t="s">
        <v>19</v>
      </c>
      <c r="J211" s="143" t="s">
        <v>68</v>
      </c>
      <c r="K211" s="144" t="s">
        <v>157</v>
      </c>
      <c r="L211" s="144" t="s">
        <v>188</v>
      </c>
      <c r="M211" s="145" t="s">
        <v>8</v>
      </c>
      <c r="N211" s="144" t="s">
        <v>70</v>
      </c>
      <c r="O211" s="144" t="s">
        <v>123</v>
      </c>
      <c r="P211" s="144" t="s">
        <v>154</v>
      </c>
      <c r="Q211" s="144" t="s">
        <v>122</v>
      </c>
      <c r="R211" s="144" t="s">
        <v>147</v>
      </c>
      <c r="S211" s="145" t="s">
        <v>148</v>
      </c>
      <c r="T211" s="144" t="s">
        <v>145</v>
      </c>
      <c r="U211" s="145" t="s">
        <v>71</v>
      </c>
      <c r="V211" s="144" t="s">
        <v>269</v>
      </c>
      <c r="W211" s="144" t="s">
        <v>72</v>
      </c>
      <c r="X211" s="213" t="s">
        <v>68</v>
      </c>
      <c r="Y211" s="214" t="s">
        <v>69</v>
      </c>
      <c r="Z211" s="214" t="s">
        <v>186</v>
      </c>
      <c r="AA211" s="215" t="s">
        <v>73</v>
      </c>
      <c r="AB211" s="214" t="s">
        <v>122</v>
      </c>
      <c r="AC211" s="214" t="s">
        <v>160</v>
      </c>
      <c r="AD211" s="214" t="s">
        <v>269</v>
      </c>
      <c r="AE211" s="214" t="s">
        <v>72</v>
      </c>
      <c r="AF211" s="146" t="s">
        <v>146</v>
      </c>
      <c r="AG211" s="147" t="s">
        <v>149</v>
      </c>
      <c r="AH211" s="147" t="s">
        <v>189</v>
      </c>
      <c r="AI211" s="190" t="s">
        <v>105</v>
      </c>
      <c r="AJ211" s="147" t="s">
        <v>74</v>
      </c>
      <c r="AK211" s="190" t="s">
        <v>91</v>
      </c>
      <c r="AL211" s="201" t="s">
        <v>155</v>
      </c>
      <c r="AM211" s="196" t="s">
        <v>76</v>
      </c>
      <c r="AN211" s="197" t="s">
        <v>145</v>
      </c>
      <c r="AO211" s="196" t="s">
        <v>71</v>
      </c>
      <c r="AP211" s="195" t="s">
        <v>154</v>
      </c>
      <c r="AQ211" s="198" t="s">
        <v>156</v>
      </c>
      <c r="AV211" s="209" t="s">
        <v>183</v>
      </c>
      <c r="AX211" s="209" t="s">
        <v>153</v>
      </c>
      <c r="AY211" s="209" t="s">
        <v>152</v>
      </c>
      <c r="BA211" s="209" t="s">
        <v>179</v>
      </c>
      <c r="BB211" s="209" t="s">
        <v>180</v>
      </c>
      <c r="BC211" s="209"/>
      <c r="BD211" s="209" t="s">
        <v>182</v>
      </c>
      <c r="BE211" s="209" t="s">
        <v>181</v>
      </c>
      <c r="BI211" s="643" t="s">
        <v>271</v>
      </c>
      <c r="BJ211" s="643"/>
      <c r="BK211" s="643" t="s">
        <v>272</v>
      </c>
      <c r="BL211" s="643"/>
    </row>
    <row r="212" spans="1:64" s="68" customFormat="1" ht="15" hidden="1">
      <c r="C212" s="70">
        <f t="shared" ref="C212:C224" ca="1" si="1177">I212</f>
        <v>40207</v>
      </c>
      <c r="D212" s="70">
        <f t="shared" ref="D212:D237" ca="1" si="1178">I212+35</f>
        <v>40242</v>
      </c>
      <c r="E212" s="68" t="str">
        <f t="shared" ref="E212:E251" ca="1" si="1179">"FNMA"&amp;TEXT($J$23,"0.0")&amp;"-TBA-"&amp;TEXT(C212,"mmm")</f>
        <v>FNMA3.0-TBA-Jan</v>
      </c>
      <c r="F212" s="68" t="str">
        <f t="shared" ref="F212:F251" ca="1" si="1180">"FNMA"&amp;TEXT($J$23,"0.0")&amp;"-TBA-"&amp;TEXT(D212,"mmm")</f>
        <v>FNMA3.0-TBA-Mar</v>
      </c>
      <c r="G212" s="68" t="str">
        <f t="shared" ref="G212:G237" si="1181">"FNMA"&amp;TEXT($J$23,"0.0")&amp;"-TBA-GEN"</f>
        <v>FNMA3.0-TBA-GEN</v>
      </c>
      <c r="I212" s="148">
        <f ca="1">[2]!YBWORKDAY(EDATE(Base_Date, AY212), -1, "USD")</f>
        <v>40207</v>
      </c>
      <c r="J212" s="210" t="str">
        <f ca="1">[2]!YBHIST($I$208,$I212,K$25,"sec","")</f>
        <v>Error</v>
      </c>
      <c r="K212" s="216" t="str">
        <f ca="1">[2]!YBHIST($I$208,$I212,J$25,"sec","")</f>
        <v>E</v>
      </c>
      <c r="L212" s="134">
        <v>0</v>
      </c>
      <c r="M212" s="135" t="str">
        <f ca="1">[2]!YBPRICE($I$208,$K212&amp;"d",$I212,L$25,"Swap",$I212,"Default","","Model",100,"")</f>
        <v>E</v>
      </c>
      <c r="N212" s="136"/>
      <c r="O212" s="136"/>
      <c r="P212" s="134">
        <v>0</v>
      </c>
      <c r="Q212" s="137" t="str">
        <f ca="1">[2]!YBSCEN($I$208,$K212&amp;"d","Market",O$25,"Swap",$I212,"LMMSkew","","Model",100,0,29,"Gradual","ParShift|N",0,"Annualized ROR",0.25,100,"",,,,"Default",,,,"Default",,)</f>
        <v>E</v>
      </c>
      <c r="R212" s="134">
        <v>0</v>
      </c>
      <c r="S212" s="138">
        <v>0</v>
      </c>
      <c r="T212" s="134" t="e">
        <f ca="1">SUM(R$28:R212)</f>
        <v>#VALUE!</v>
      </c>
      <c r="U212" s="151" t="e">
        <f ca="1">T212/K$28</f>
        <v>#VALUE!</v>
      </c>
      <c r="V212" s="139" t="str">
        <f ca="1">[2]!YBPRICE($I$208,K212&amp;"d","Market","EffectiveDuration","Swap",I212,"LMMSkew","","Model",100,"")</f>
        <v>E</v>
      </c>
      <c r="W212" s="140" t="str">
        <f ca="1">[2]!YBPRICE($I$208,K212&amp;"d","Market","EffectiveDV01","Swap",I212,"LMMSkew","","Model",100,"")</f>
        <v>E</v>
      </c>
      <c r="X212" s="184" t="str">
        <f ca="1">[2]!YBHIST($E212,$I212,X$25,"sec","")</f>
        <v>E</v>
      </c>
      <c r="Y212" s="134">
        <v>0</v>
      </c>
      <c r="Z212" s="137">
        <v>0</v>
      </c>
      <c r="AA212" s="137" t="str">
        <f ca="1">[2]!YBHIST($F212,$I212,X$25,"sec","")</f>
        <v>E</v>
      </c>
      <c r="AB212" s="137"/>
      <c r="AC212" s="186">
        <f t="shared" ref="AC212:AC224" si="1182">Y212+Z212</f>
        <v>0</v>
      </c>
      <c r="AD212" s="188" t="str">
        <f ca="1">[2]!YBHIST($G212,I212,"LMMEffectiveDuration","sec","")</f>
        <v>E</v>
      </c>
      <c r="AE212" s="140" t="e">
        <f t="shared" ref="AE212:AE251" ca="1" si="1183">X212*AD212/10000</f>
        <v>#VALUE!</v>
      </c>
      <c r="AF212" s="141" t="e">
        <f t="shared" ref="AF212:AF251" ca="1" si="1184">W212/AE212</f>
        <v>#VALUE!</v>
      </c>
      <c r="AG212" s="134"/>
      <c r="AH212" s="134"/>
      <c r="AI212" s="134">
        <f>AL212-AK212</f>
        <v>0</v>
      </c>
      <c r="AJ212" s="138">
        <v>0</v>
      </c>
      <c r="AK212" s="186">
        <f t="shared" ref="AK212:AK222" si="1185">AJ212*Y212</f>
        <v>0</v>
      </c>
      <c r="AL212" s="191">
        <f t="shared" ref="AL212:AL223" si="1186">AG212+R212</f>
        <v>0</v>
      </c>
      <c r="AM212" s="138">
        <v>0</v>
      </c>
      <c r="AN212" s="134" t="e">
        <f ca="1">SUM(AL$28:AL212)</f>
        <v>#VALUE!</v>
      </c>
      <c r="AO212" s="150" t="e">
        <f ca="1">AN212/K$28</f>
        <v>#VALUE!</v>
      </c>
      <c r="AP212" s="193" t="e">
        <f t="shared" ref="AP212:AP224" ca="1" si="1187">(Z212*AF212*-1)+P212</f>
        <v>#VALUE!</v>
      </c>
      <c r="AQ212" s="199"/>
      <c r="AY212" s="67">
        <f t="shared" ref="AY212:AY223" si="1188">AY213-1</f>
        <v>-62</v>
      </c>
    </row>
    <row r="213" spans="1:64" s="68" customFormat="1" ht="15" hidden="1">
      <c r="C213" s="70">
        <f t="shared" ca="1" si="1177"/>
        <v>40235</v>
      </c>
      <c r="D213" s="70">
        <f t="shared" ca="1" si="1178"/>
        <v>40270</v>
      </c>
      <c r="E213" s="68" t="str">
        <f t="shared" ca="1" si="1179"/>
        <v>FNMA3.0-TBA-Feb</v>
      </c>
      <c r="F213" s="68" t="str">
        <f t="shared" ca="1" si="1180"/>
        <v>FNMA3.0-TBA-Apr</v>
      </c>
      <c r="G213" s="68" t="str">
        <f t="shared" si="1181"/>
        <v>FNMA3.0-TBA-GEN</v>
      </c>
      <c r="I213" s="133">
        <f ca="1">[2]!YBWORKDAY(EDATE(Base_Date, AY213), -1, "USD")</f>
        <v>40235</v>
      </c>
      <c r="J213" s="211" t="str">
        <f ca="1">[2]!YBHIST($I$208,$I213,K$25,"sec","")</f>
        <v>Error</v>
      </c>
      <c r="K213" s="217" t="str">
        <f ca="1">[2]!YBHIST($I$208,$I213,J$25,"sec","")</f>
        <v>E</v>
      </c>
      <c r="L213" s="80" t="e">
        <f ca="1">K213-K212</f>
        <v>#VALUE!</v>
      </c>
      <c r="M213" s="81" t="str">
        <f ca="1">[2]!YBPRICE($I$208,$K213&amp;"d",$I213,L$25,"Swap",$I213,"Default","","Model",100,"")</f>
        <v>E</v>
      </c>
      <c r="N213" s="73" t="str">
        <f ca="1">[2]!YBHIST($I$208,$I212,M$25,"sec","")</f>
        <v>E</v>
      </c>
      <c r="O213" s="73"/>
      <c r="P213" s="80" t="e">
        <f ca="1">K212-Q212</f>
        <v>#VALUE!</v>
      </c>
      <c r="Q213" s="82" t="str">
        <f ca="1">[2]!YBSCEN($I$208,$K213&amp;"d","Market",O$25,"Swap",$I213,"LMMSkew","","Model",100,0,29,"Gradual","ParShift|N",0,"Annualized ROR",0.25,100,"",,,,"Default",,,,"Default",,)</f>
        <v>E</v>
      </c>
      <c r="R213" s="80" t="e">
        <f ca="1">L213+P213</f>
        <v>#VALUE!</v>
      </c>
      <c r="S213" s="83" t="e">
        <f ca="1">R213/K212</f>
        <v>#VALUE!</v>
      </c>
      <c r="T213" s="80" t="e">
        <f ca="1">SUM(R$28:R213)</f>
        <v>#VALUE!</v>
      </c>
      <c r="U213" s="83" t="e">
        <f ca="1">T213/K$28</f>
        <v>#VALUE!</v>
      </c>
      <c r="V213" s="84" t="str">
        <f ca="1">[2]!YBPRICE($I$208,K213&amp;"d","Market","EffectiveDuration","Swap",I213,"LMMSkew","","Model",100,"")</f>
        <v>E</v>
      </c>
      <c r="W213" s="85" t="str">
        <f ca="1">[2]!YBPRICE($I$208,K213&amp;"d","Market","EffectiveDV01","Swap",I213,"LMMSkew","","Model",100,"")</f>
        <v>E</v>
      </c>
      <c r="X213" s="185" t="str">
        <f ca="1">[2]!YBHIST($E213,$I213,X$25,"sec","")</f>
        <v>E</v>
      </c>
      <c r="Y213" s="80" t="e">
        <f ca="1">X213-X212</f>
        <v>#VALUE!</v>
      </c>
      <c r="Z213" s="82" t="e">
        <f ca="1">X212-AA212</f>
        <v>#VALUE!</v>
      </c>
      <c r="AA213" s="82" t="str">
        <f ca="1">[2]!YBHIST($F213,$I213,X$25,"sec","")</f>
        <v>E</v>
      </c>
      <c r="AB213" s="82"/>
      <c r="AC213" s="187" t="e">
        <f t="shared" ca="1" si="1182"/>
        <v>#VALUE!</v>
      </c>
      <c r="AD213" s="189" t="str">
        <f ca="1">[2]!YBHIST($G213,I213,"LMMEffectiveDuration","sec","")</f>
        <v>E</v>
      </c>
      <c r="AE213" s="85" t="e">
        <f t="shared" ca="1" si="1183"/>
        <v>#VALUE!</v>
      </c>
      <c r="AF213" s="86" t="e">
        <f t="shared" ca="1" si="1184"/>
        <v>#VALUE!</v>
      </c>
      <c r="AG213" s="80" t="e">
        <f ca="1">-AC213*AF212</f>
        <v>#VALUE!</v>
      </c>
      <c r="AH213" s="80"/>
      <c r="AI213" s="80" t="e">
        <f ca="1">AL213-AK213</f>
        <v>#VALUE!</v>
      </c>
      <c r="AJ213" s="83" t="e">
        <f ca="1">AF213-AF212</f>
        <v>#VALUE!</v>
      </c>
      <c r="AK213" s="187" t="e">
        <f t="shared" ca="1" si="1185"/>
        <v>#VALUE!</v>
      </c>
      <c r="AL213" s="192" t="e">
        <f t="shared" ca="1" si="1186"/>
        <v>#VALUE!</v>
      </c>
      <c r="AM213" s="83" t="e">
        <f ca="1">AL213/K212</f>
        <v>#VALUE!</v>
      </c>
      <c r="AN213" s="80" t="e">
        <f ca="1">SUM(AL$28:AL213)</f>
        <v>#VALUE!</v>
      </c>
      <c r="AO213" s="109" t="e">
        <f ca="1">AN213/K$28</f>
        <v>#VALUE!</v>
      </c>
      <c r="AP213" s="194" t="e">
        <f t="shared" ca="1" si="1187"/>
        <v>#VALUE!</v>
      </c>
      <c r="AQ213" s="199"/>
      <c r="AY213" s="67">
        <f t="shared" si="1188"/>
        <v>-61</v>
      </c>
    </row>
    <row r="214" spans="1:64" s="68" customFormat="1" ht="15" hidden="1">
      <c r="C214" s="70">
        <f t="shared" ca="1" si="1177"/>
        <v>40268</v>
      </c>
      <c r="D214" s="70">
        <f t="shared" ca="1" si="1178"/>
        <v>40303</v>
      </c>
      <c r="E214" s="68" t="str">
        <f t="shared" ca="1" si="1179"/>
        <v>FNMA3.0-TBA-Mar</v>
      </c>
      <c r="F214" s="68" t="str">
        <f t="shared" ca="1" si="1180"/>
        <v>FNMA3.0-TBA-May</v>
      </c>
      <c r="G214" s="68" t="str">
        <f t="shared" si="1181"/>
        <v>FNMA3.0-TBA-GEN</v>
      </c>
      <c r="I214" s="133">
        <f ca="1">[2]!YBWORKDAY(EDATE(Base_Date, AY214), -1, "USD")</f>
        <v>40268</v>
      </c>
      <c r="J214" s="211" t="str">
        <f ca="1">[2]!YBHIST($I$208,$I214,K$25,"sec","")</f>
        <v>Error</v>
      </c>
      <c r="K214" s="217" t="str">
        <f ca="1">[2]!YBHIST($I$208,$I214,J$25,"sec","")</f>
        <v>E</v>
      </c>
      <c r="L214" s="80" t="e">
        <f ca="1">K214-K213</f>
        <v>#VALUE!</v>
      </c>
      <c r="M214" s="81" t="str">
        <f ca="1">[2]!YBPRICE($I$208,$K214&amp;"d",$I214,L$25,"Swap",$I214,"Default","","Model",100,"")</f>
        <v>E</v>
      </c>
      <c r="N214" s="73" t="str">
        <f ca="1">[2]!YBHIST($I$208,$I213,M$25,"sec","")</f>
        <v>E</v>
      </c>
      <c r="O214" s="73"/>
      <c r="P214" s="80" t="e">
        <f ca="1">K213-Q213</f>
        <v>#VALUE!</v>
      </c>
      <c r="Q214" s="82" t="str">
        <f ca="1">[2]!YBSCEN($I$208,$K214&amp;"d","Market",O$25,"Swap",$I214,"LMMSkew","","Model",100,0,29,"Gradual","ParShift|N",0,"Annualized ROR",0.25,100,"",,,,"Default",,,,"Default",,)</f>
        <v>E</v>
      </c>
      <c r="R214" s="80" t="e">
        <f ca="1">L214+P214</f>
        <v>#VALUE!</v>
      </c>
      <c r="S214" s="83" t="e">
        <f ca="1">R214/K213</f>
        <v>#VALUE!</v>
      </c>
      <c r="T214" s="80" t="e">
        <f ca="1">SUM(R$28:R214)</f>
        <v>#VALUE!</v>
      </c>
      <c r="U214" s="83" t="e">
        <f ca="1">T214/K$28</f>
        <v>#VALUE!</v>
      </c>
      <c r="V214" s="84" t="str">
        <f ca="1">[2]!YBPRICE($I$208,K214&amp;"d","Market","EffectiveDuration","Swap",I214,"LMMSkew","","Model",100,"")</f>
        <v>E</v>
      </c>
      <c r="W214" s="85" t="str">
        <f ca="1">[2]!YBPRICE($I$208,K214&amp;"d","Market","EffectiveDV01","Swap",I214,"LMMSkew","","Model",100,"")</f>
        <v>E</v>
      </c>
      <c r="X214" s="185" t="str">
        <f ca="1">[2]!YBHIST($E214,$I214,X$25,"sec","")</f>
        <v>E</v>
      </c>
      <c r="Y214" s="80" t="e">
        <f ca="1">X214-X213</f>
        <v>#VALUE!</v>
      </c>
      <c r="Z214" s="82" t="e">
        <f ca="1">X213-AA213</f>
        <v>#VALUE!</v>
      </c>
      <c r="AA214" s="82" t="str">
        <f ca="1">[2]!YBHIST($F214,$I214,X$25,"sec","")</f>
        <v>E</v>
      </c>
      <c r="AB214" s="82"/>
      <c r="AC214" s="187" t="e">
        <f t="shared" ca="1" si="1182"/>
        <v>#VALUE!</v>
      </c>
      <c r="AD214" s="189" t="str">
        <f ca="1">[2]!YBHIST($G214,I214,"LMMEffectiveDuration","sec","")</f>
        <v>E</v>
      </c>
      <c r="AE214" s="85" t="e">
        <f t="shared" ca="1" si="1183"/>
        <v>#VALUE!</v>
      </c>
      <c r="AF214" s="86" t="e">
        <f t="shared" ca="1" si="1184"/>
        <v>#VALUE!</v>
      </c>
      <c r="AG214" s="80" t="e">
        <f ca="1">-AC214*AF213</f>
        <v>#VALUE!</v>
      </c>
      <c r="AH214" s="80"/>
      <c r="AI214" s="80" t="e">
        <f ca="1">AL214-AK214</f>
        <v>#VALUE!</v>
      </c>
      <c r="AJ214" s="83" t="e">
        <f ca="1">AF214-AF213</f>
        <v>#VALUE!</v>
      </c>
      <c r="AK214" s="187" t="e">
        <f t="shared" ca="1" si="1185"/>
        <v>#VALUE!</v>
      </c>
      <c r="AL214" s="192" t="e">
        <f t="shared" ca="1" si="1186"/>
        <v>#VALUE!</v>
      </c>
      <c r="AM214" s="83" t="e">
        <f ca="1">AL214/K213</f>
        <v>#VALUE!</v>
      </c>
      <c r="AN214" s="80" t="e">
        <f ca="1">SUM(AL$28:AL214)</f>
        <v>#VALUE!</v>
      </c>
      <c r="AO214" s="109" t="e">
        <f ca="1">AN214/K$28</f>
        <v>#VALUE!</v>
      </c>
      <c r="AP214" s="194" t="e">
        <f t="shared" ca="1" si="1187"/>
        <v>#VALUE!</v>
      </c>
      <c r="AQ214" s="199"/>
      <c r="AY214" s="67">
        <f t="shared" si="1188"/>
        <v>-60</v>
      </c>
    </row>
    <row r="215" spans="1:64" s="68" customFormat="1" ht="15" hidden="1">
      <c r="C215" s="70">
        <f t="shared" ca="1" si="1177"/>
        <v>40298</v>
      </c>
      <c r="D215" s="70">
        <f t="shared" ca="1" si="1178"/>
        <v>40333</v>
      </c>
      <c r="E215" s="68" t="str">
        <f t="shared" ca="1" si="1179"/>
        <v>FNMA3.0-TBA-Apr</v>
      </c>
      <c r="F215" s="68" t="str">
        <f t="shared" ca="1" si="1180"/>
        <v>FNMA3.0-TBA-Jun</v>
      </c>
      <c r="G215" s="68" t="str">
        <f t="shared" si="1181"/>
        <v>FNMA3.0-TBA-GEN</v>
      </c>
      <c r="I215" s="133">
        <f ca="1">[2]!YBWORKDAY(EDATE(Base_Date, AY215), -1, "USD")</f>
        <v>40298</v>
      </c>
      <c r="J215" s="211" t="str">
        <f ca="1">[2]!YBHIST($I$208,$I215,K$25,"sec","")</f>
        <v>Error</v>
      </c>
      <c r="K215" s="217" t="str">
        <f ca="1">[2]!YBHIST($I$208,$I215,J$25,"sec","")</f>
        <v>E</v>
      </c>
      <c r="L215" s="80">
        <v>0</v>
      </c>
      <c r="M215" s="81" t="str">
        <f ca="1">[2]!YBPRICE($I$208,$K215&amp;"d",$I215,L$25,"Swap",$I215,"Default","","Model",100,"")</f>
        <v>E</v>
      </c>
      <c r="N215" s="73"/>
      <c r="O215" s="73"/>
      <c r="P215" s="80">
        <v>0</v>
      </c>
      <c r="Q215" s="82" t="str">
        <f ca="1">[2]!YBSCEN($I$208,$K215&amp;"d","Market",O$25,"Swap",$I215,"LMMSkew","","Model",100,0,29,"Gradual","ParShift|N",0,"Annualized ROR",0.25,100,"",,,,"Default",,,,"Default",,)</f>
        <v>E</v>
      </c>
      <c r="R215" s="80">
        <v>0</v>
      </c>
      <c r="S215" s="83">
        <v>0</v>
      </c>
      <c r="T215" s="80" t="e">
        <f ca="1">SUM(R$31:R215)</f>
        <v>#VALUE!</v>
      </c>
      <c r="U215" s="152" t="e">
        <f t="shared" ref="U215:U222" ca="1" si="1189">T215/K$31</f>
        <v>#VALUE!</v>
      </c>
      <c r="V215" s="84" t="str">
        <f ca="1">[2]!YBPRICE($I$208,K215&amp;"d","Market","EffectiveDuration","Swap",I215,"LMMSkew","","Model",100,"")</f>
        <v>E</v>
      </c>
      <c r="W215" s="85" t="str">
        <f ca="1">[2]!YBPRICE($I$208,K215&amp;"d","Market","EffectiveDV01","Swap",I215,"LMMSkew","","Model",100,"")</f>
        <v>E</v>
      </c>
      <c r="X215" s="185" t="str">
        <f ca="1">[2]!YBHIST($E215,$I215,X$25,"sec","")</f>
        <v>E</v>
      </c>
      <c r="Y215" s="80">
        <v>0</v>
      </c>
      <c r="Z215" s="82">
        <v>0</v>
      </c>
      <c r="AA215" s="82" t="str">
        <f ca="1">[2]!YBHIST($F215,$I215,X$25,"sec","")</f>
        <v>E</v>
      </c>
      <c r="AB215" s="82"/>
      <c r="AC215" s="187">
        <f t="shared" si="1182"/>
        <v>0</v>
      </c>
      <c r="AD215" s="189" t="str">
        <f ca="1">[2]!YBHIST($G215,I215,"LMMEffectiveDuration","sec","")</f>
        <v>E</v>
      </c>
      <c r="AE215" s="85" t="e">
        <f t="shared" ca="1" si="1183"/>
        <v>#VALUE!</v>
      </c>
      <c r="AF215" s="86" t="e">
        <f t="shared" ca="1" si="1184"/>
        <v>#VALUE!</v>
      </c>
      <c r="AG215" s="80"/>
      <c r="AH215" s="80"/>
      <c r="AI215" s="80">
        <f>AL215-AK215</f>
        <v>0</v>
      </c>
      <c r="AJ215" s="83">
        <v>0</v>
      </c>
      <c r="AK215" s="187">
        <f t="shared" si="1185"/>
        <v>0</v>
      </c>
      <c r="AL215" s="192">
        <f t="shared" si="1186"/>
        <v>0</v>
      </c>
      <c r="AM215" s="83">
        <v>0</v>
      </c>
      <c r="AN215" s="80" t="e">
        <f ca="1">SUM(AL$31:AL215)</f>
        <v>#VALUE!</v>
      </c>
      <c r="AO215" s="153" t="e">
        <f t="shared" ref="AO215:AO222" ca="1" si="1190">AN215/K$31</f>
        <v>#VALUE!</v>
      </c>
      <c r="AP215" s="194" t="e">
        <f t="shared" ca="1" si="1187"/>
        <v>#VALUE!</v>
      </c>
      <c r="AQ215" s="199"/>
      <c r="AY215" s="67">
        <f t="shared" si="1188"/>
        <v>-59</v>
      </c>
    </row>
    <row r="216" spans="1:64" s="68" customFormat="1" ht="15" hidden="1">
      <c r="C216" s="70">
        <f t="shared" ca="1" si="1177"/>
        <v>40326</v>
      </c>
      <c r="D216" s="70">
        <f t="shared" ca="1" si="1178"/>
        <v>40361</v>
      </c>
      <c r="E216" s="68" t="str">
        <f t="shared" ca="1" si="1179"/>
        <v>FNMA3.0-TBA-May</v>
      </c>
      <c r="F216" s="68" t="str">
        <f t="shared" ca="1" si="1180"/>
        <v>FNMA3.0-TBA-Jul</v>
      </c>
      <c r="G216" s="68" t="str">
        <f t="shared" si="1181"/>
        <v>FNMA3.0-TBA-GEN</v>
      </c>
      <c r="I216" s="133">
        <f ca="1">[2]!YBWORKDAY(EDATE(Base_Date, AY216), -1, "USD")</f>
        <v>40326</v>
      </c>
      <c r="J216" s="211" t="str">
        <f ca="1">[2]!YBHIST($I$208,$I216,K$25,"sec","")</f>
        <v>Error</v>
      </c>
      <c r="K216" s="217" t="str">
        <f ca="1">[2]!YBHIST($I$208,$I216,J$25,"sec","")</f>
        <v>E</v>
      </c>
      <c r="L216" s="80" t="e">
        <f t="shared" ref="L216:L222" ca="1" si="1191">K216-K215</f>
        <v>#VALUE!</v>
      </c>
      <c r="M216" s="81" t="str">
        <f ca="1">[2]!YBPRICE($I$208,$K216&amp;"d",$I216,L$25,"Swap",$I216,"Default","","Model",100,"")</f>
        <v>E</v>
      </c>
      <c r="N216" s="73" t="str">
        <f ca="1">[2]!YBHIST($I$208,$I215,M$25,"sec","")</f>
        <v>E</v>
      </c>
      <c r="O216" s="73"/>
      <c r="P216" s="80" t="e">
        <f t="shared" ref="P216:P222" ca="1" si="1192">K215-Q215</f>
        <v>#VALUE!</v>
      </c>
      <c r="Q216" s="82" t="str">
        <f ca="1">[2]!YBSCEN($I$208,$K216&amp;"d","Market",O$25,"Swap",$I216,"LMMSkew","","Model",100,0,29,"Gradual","ParShift|N",0,"Annualized ROR",0.25,100,"",,,,"Default",,,,"Default",,)</f>
        <v>E</v>
      </c>
      <c r="R216" s="80" t="e">
        <f t="shared" ref="R216:R222" ca="1" si="1193">L216+P216</f>
        <v>#VALUE!</v>
      </c>
      <c r="S216" s="83" t="e">
        <f ca="1">R216/K215</f>
        <v>#VALUE!</v>
      </c>
      <c r="T216" s="80" t="e">
        <f ca="1">SUM(R$31:R216)</f>
        <v>#VALUE!</v>
      </c>
      <c r="U216" s="83" t="e">
        <f t="shared" ca="1" si="1189"/>
        <v>#VALUE!</v>
      </c>
      <c r="V216" s="84" t="str">
        <f ca="1">[2]!YBPRICE($I$208,K216&amp;"d","Market","EffectiveDuration","Swap",I216,"LMMSkew","","Model",100,"")</f>
        <v>E</v>
      </c>
      <c r="W216" s="85" t="str">
        <f ca="1">[2]!YBPRICE($I$208,K216&amp;"d","Market","EffectiveDV01","Swap",I216,"LMMSkew","","Model",100,"")</f>
        <v>E</v>
      </c>
      <c r="X216" s="185" t="str">
        <f ca="1">[2]!YBHIST($E216,$I216,X$25,"sec","")</f>
        <v>E</v>
      </c>
      <c r="Y216" s="80" t="e">
        <f t="shared" ref="Y216:Y227" ca="1" si="1194">X216-X215</f>
        <v>#VALUE!</v>
      </c>
      <c r="Z216" s="82" t="e">
        <f t="shared" ref="Z216:Z223" ca="1" si="1195">X215-AA215</f>
        <v>#VALUE!</v>
      </c>
      <c r="AA216" s="82" t="str">
        <f ca="1">[2]!YBHIST($F216,$I216,X$25,"sec","")</f>
        <v>E</v>
      </c>
      <c r="AB216" s="82"/>
      <c r="AC216" s="187" t="e">
        <f t="shared" ca="1" si="1182"/>
        <v>#VALUE!</v>
      </c>
      <c r="AD216" s="189" t="str">
        <f ca="1">[2]!YBHIST($G216,I216,"LMMEffectiveDuration","sec","")</f>
        <v>E</v>
      </c>
      <c r="AE216" s="85" t="e">
        <f t="shared" ca="1" si="1183"/>
        <v>#VALUE!</v>
      </c>
      <c r="AF216" s="86" t="e">
        <f t="shared" ca="1" si="1184"/>
        <v>#VALUE!</v>
      </c>
      <c r="AG216" s="80" t="e">
        <f t="shared" ref="AG216:AG222" ca="1" si="1196">-AC216*AF215</f>
        <v>#VALUE!</v>
      </c>
      <c r="AH216" s="80"/>
      <c r="AI216" s="80" t="e">
        <f t="shared" ref="AI216:AI222" ca="1" si="1197">AL216-AK216</f>
        <v>#VALUE!</v>
      </c>
      <c r="AJ216" s="83" t="e">
        <f t="shared" ref="AJ216:AJ222" ca="1" si="1198">AF216-AF215</f>
        <v>#VALUE!</v>
      </c>
      <c r="AK216" s="187" t="e">
        <f t="shared" ca="1" si="1185"/>
        <v>#VALUE!</v>
      </c>
      <c r="AL216" s="192" t="e">
        <f t="shared" ca="1" si="1186"/>
        <v>#VALUE!</v>
      </c>
      <c r="AM216" s="83" t="e">
        <f t="shared" ref="AM216:AM222" ca="1" si="1199">AL216/K215</f>
        <v>#VALUE!</v>
      </c>
      <c r="AN216" s="80" t="e">
        <f ca="1">SUM(AL$31:AL216)</f>
        <v>#VALUE!</v>
      </c>
      <c r="AO216" s="109" t="e">
        <f t="shared" ca="1" si="1190"/>
        <v>#VALUE!</v>
      </c>
      <c r="AP216" s="194" t="e">
        <f t="shared" ca="1" si="1187"/>
        <v>#VALUE!</v>
      </c>
      <c r="AQ216" s="199"/>
      <c r="AY216" s="67">
        <f t="shared" si="1188"/>
        <v>-58</v>
      </c>
    </row>
    <row r="217" spans="1:64" s="68" customFormat="1" ht="15" hidden="1">
      <c r="C217" s="70">
        <f t="shared" ca="1" si="1177"/>
        <v>40359</v>
      </c>
      <c r="D217" s="70">
        <f t="shared" ca="1" si="1178"/>
        <v>40394</v>
      </c>
      <c r="E217" s="68" t="str">
        <f t="shared" ca="1" si="1179"/>
        <v>FNMA3.0-TBA-Jun</v>
      </c>
      <c r="F217" s="68" t="str">
        <f t="shared" ca="1" si="1180"/>
        <v>FNMA3.0-TBA-Aug</v>
      </c>
      <c r="G217" s="68" t="str">
        <f t="shared" si="1181"/>
        <v>FNMA3.0-TBA-GEN</v>
      </c>
      <c r="I217" s="133">
        <f ca="1">[2]!YBWORKDAY(EDATE(Base_Date, AY217), -1, "USD")</f>
        <v>40359</v>
      </c>
      <c r="J217" s="211" t="str">
        <f ca="1">[2]!YBHIST($I$208,$I217,K$25,"sec","")</f>
        <v>Error</v>
      </c>
      <c r="K217" s="217" t="str">
        <f ca="1">[2]!YBHIST($I$208,$I217,J$25,"sec","")</f>
        <v>E</v>
      </c>
      <c r="L217" s="80" t="e">
        <f t="shared" ca="1" si="1191"/>
        <v>#VALUE!</v>
      </c>
      <c r="M217" s="81" t="str">
        <f ca="1">[2]!YBPRICE($I$208,$K217&amp;"d",$I217,L$25,"Swap",$I217,"Default","","Model",100,"")</f>
        <v>E</v>
      </c>
      <c r="N217" s="73" t="str">
        <f ca="1">[2]!YBHIST($I$208,$I216,M$25,"sec","")</f>
        <v>E</v>
      </c>
      <c r="O217" s="73"/>
      <c r="P217" s="80" t="e">
        <f t="shared" ca="1" si="1192"/>
        <v>#VALUE!</v>
      </c>
      <c r="Q217" s="82" t="str">
        <f ca="1">[2]!YBSCEN($I$208,$K217&amp;"d","Market",O$25,"Swap",$I217,"LMMSkew","","Model",100,0,29,"Gradual","ParShift|N",0,"Annualized ROR",0.25,100,"",,,,"Default",,,,"Default",,)</f>
        <v>E</v>
      </c>
      <c r="R217" s="80" t="e">
        <f t="shared" ca="1" si="1193"/>
        <v>#VALUE!</v>
      </c>
      <c r="S217" s="83" t="e">
        <f ca="1">R217/K216</f>
        <v>#VALUE!</v>
      </c>
      <c r="T217" s="80" t="e">
        <f ca="1">SUM(R$31:R217)</f>
        <v>#VALUE!</v>
      </c>
      <c r="U217" s="83" t="e">
        <f t="shared" ca="1" si="1189"/>
        <v>#VALUE!</v>
      </c>
      <c r="V217" s="84" t="str">
        <f ca="1">[2]!YBPRICE($I$208,K217&amp;"d","Market","EffectiveDuration","Swap",I217,"LMMSkew","","Model",100,"")</f>
        <v>E</v>
      </c>
      <c r="W217" s="85" t="str">
        <f ca="1">[2]!YBPRICE($I$208,K217&amp;"d","Market","EffectiveDV01","Swap",I217,"LMMSkew","","Model",100,"")</f>
        <v>E</v>
      </c>
      <c r="X217" s="185" t="str">
        <f ca="1">[2]!YBHIST($E217,$I217,X$25,"sec","")</f>
        <v>E</v>
      </c>
      <c r="Y217" s="80" t="e">
        <f t="shared" ca="1" si="1194"/>
        <v>#VALUE!</v>
      </c>
      <c r="Z217" s="82" t="e">
        <f t="shared" ca="1" si="1195"/>
        <v>#VALUE!</v>
      </c>
      <c r="AA217" s="82" t="str">
        <f ca="1">[2]!YBHIST($F217,$I217,X$25,"sec","")</f>
        <v>E</v>
      </c>
      <c r="AB217" s="82"/>
      <c r="AC217" s="187" t="e">
        <f t="shared" ca="1" si="1182"/>
        <v>#VALUE!</v>
      </c>
      <c r="AD217" s="189" t="str">
        <f ca="1">[2]!YBHIST($G217,I217,"LMMEffectiveDuration","sec","")</f>
        <v>E</v>
      </c>
      <c r="AE217" s="85" t="e">
        <f t="shared" ca="1" si="1183"/>
        <v>#VALUE!</v>
      </c>
      <c r="AF217" s="86" t="e">
        <f t="shared" ca="1" si="1184"/>
        <v>#VALUE!</v>
      </c>
      <c r="AG217" s="80" t="e">
        <f t="shared" ca="1" si="1196"/>
        <v>#VALUE!</v>
      </c>
      <c r="AH217" s="80"/>
      <c r="AI217" s="80" t="e">
        <f t="shared" ca="1" si="1197"/>
        <v>#VALUE!</v>
      </c>
      <c r="AJ217" s="83" t="e">
        <f t="shared" ca="1" si="1198"/>
        <v>#VALUE!</v>
      </c>
      <c r="AK217" s="187" t="e">
        <f t="shared" ca="1" si="1185"/>
        <v>#VALUE!</v>
      </c>
      <c r="AL217" s="192" t="e">
        <f t="shared" ca="1" si="1186"/>
        <v>#VALUE!</v>
      </c>
      <c r="AM217" s="83" t="e">
        <f t="shared" ca="1" si="1199"/>
        <v>#VALUE!</v>
      </c>
      <c r="AN217" s="80" t="e">
        <f ca="1">SUM(AL$31:AL217)</f>
        <v>#VALUE!</v>
      </c>
      <c r="AO217" s="109" t="e">
        <f t="shared" ca="1" si="1190"/>
        <v>#VALUE!</v>
      </c>
      <c r="AP217" s="194" t="e">
        <f t="shared" ca="1" si="1187"/>
        <v>#VALUE!</v>
      </c>
      <c r="AQ217" s="199"/>
      <c r="AY217" s="67">
        <f t="shared" si="1188"/>
        <v>-57</v>
      </c>
    </row>
    <row r="218" spans="1:64" s="68" customFormat="1" ht="15" hidden="1">
      <c r="C218" s="70">
        <f t="shared" ca="1" si="1177"/>
        <v>40389</v>
      </c>
      <c r="D218" s="70">
        <f t="shared" ca="1" si="1178"/>
        <v>40424</v>
      </c>
      <c r="E218" s="68" t="str">
        <f t="shared" ca="1" si="1179"/>
        <v>FNMA3.0-TBA-Jul</v>
      </c>
      <c r="F218" s="68" t="str">
        <f t="shared" ca="1" si="1180"/>
        <v>FNMA3.0-TBA-Sep</v>
      </c>
      <c r="G218" s="68" t="str">
        <f t="shared" si="1181"/>
        <v>FNMA3.0-TBA-GEN</v>
      </c>
      <c r="I218" s="133">
        <f ca="1">[2]!YBWORKDAY(EDATE(Base_Date, AY218), -1, "USD")</f>
        <v>40389</v>
      </c>
      <c r="J218" s="211" t="str">
        <f ca="1">[2]!YBHIST($I$208,$I218,K$25,"sec","")</f>
        <v>Error</v>
      </c>
      <c r="K218" s="217" t="str">
        <f ca="1">[2]!YBHIST($I$208,$I218,J$25,"sec","")</f>
        <v>E</v>
      </c>
      <c r="L218" s="80" t="e">
        <f t="shared" ca="1" si="1191"/>
        <v>#VALUE!</v>
      </c>
      <c r="M218" s="81" t="str">
        <f ca="1">[2]!YBPRICE($I$208,$K218&amp;"d",$I218,L$25,"Swap",$I218,"Default","","Model",100,"")</f>
        <v>E</v>
      </c>
      <c r="N218" s="73" t="str">
        <f ca="1">[2]!YBHIST($I$208,$I217,M$25,"sec","")</f>
        <v>E</v>
      </c>
      <c r="O218" s="73"/>
      <c r="P218" s="80" t="e">
        <f t="shared" ca="1" si="1192"/>
        <v>#VALUE!</v>
      </c>
      <c r="Q218" s="82" t="str">
        <f ca="1">[2]!YBSCEN($I$208,$K218&amp;"d","Market",O$25,"Swap",$I218,"LMMSkew","","Model",100,0,29,"Gradual","ParShift|N",0,"Annualized ROR",0.25,100,"",,,,"Default",,,,"Default",,)</f>
        <v>E</v>
      </c>
      <c r="R218" s="80" t="e">
        <f t="shared" ca="1" si="1193"/>
        <v>#VALUE!</v>
      </c>
      <c r="S218" s="83" t="e">
        <f ca="1">R218/K217</f>
        <v>#VALUE!</v>
      </c>
      <c r="T218" s="80" t="e">
        <f ca="1">SUM(R$31:R218)</f>
        <v>#VALUE!</v>
      </c>
      <c r="U218" s="83" t="e">
        <f t="shared" ca="1" si="1189"/>
        <v>#VALUE!</v>
      </c>
      <c r="V218" s="84" t="str">
        <f ca="1">[2]!YBPRICE($I$208,K218&amp;"d","Market","EffectiveDuration","Swap",I218,"LMMSkew","","Model",100,"")</f>
        <v>E</v>
      </c>
      <c r="W218" s="85" t="str">
        <f ca="1">[2]!YBPRICE($I$208,K218&amp;"d","Market","EffectiveDV01","Swap",I218,"LMMSkew","","Model",100,"")</f>
        <v>E</v>
      </c>
      <c r="X218" s="185" t="str">
        <f ca="1">[2]!YBHIST($E218,$I218,X$25,"sec","")</f>
        <v>E</v>
      </c>
      <c r="Y218" s="80" t="e">
        <f t="shared" ca="1" si="1194"/>
        <v>#VALUE!</v>
      </c>
      <c r="Z218" s="82" t="e">
        <f t="shared" ca="1" si="1195"/>
        <v>#VALUE!</v>
      </c>
      <c r="AA218" s="82" t="str">
        <f ca="1">[2]!YBHIST($F218,$I218,X$25,"sec","")</f>
        <v>E</v>
      </c>
      <c r="AB218" s="82"/>
      <c r="AC218" s="187" t="e">
        <f t="shared" ca="1" si="1182"/>
        <v>#VALUE!</v>
      </c>
      <c r="AD218" s="189" t="str">
        <f ca="1">[2]!YBHIST($G218,I218,"LMMEffectiveDuration","sec","")</f>
        <v>E</v>
      </c>
      <c r="AE218" s="85" t="e">
        <f t="shared" ca="1" si="1183"/>
        <v>#VALUE!</v>
      </c>
      <c r="AF218" s="86" t="e">
        <f t="shared" ca="1" si="1184"/>
        <v>#VALUE!</v>
      </c>
      <c r="AG218" s="80" t="e">
        <f t="shared" ca="1" si="1196"/>
        <v>#VALUE!</v>
      </c>
      <c r="AH218" s="80"/>
      <c r="AI218" s="80" t="e">
        <f t="shared" ca="1" si="1197"/>
        <v>#VALUE!</v>
      </c>
      <c r="AJ218" s="83" t="e">
        <f t="shared" ca="1" si="1198"/>
        <v>#VALUE!</v>
      </c>
      <c r="AK218" s="187" t="e">
        <f t="shared" ca="1" si="1185"/>
        <v>#VALUE!</v>
      </c>
      <c r="AL218" s="192" t="e">
        <f t="shared" ca="1" si="1186"/>
        <v>#VALUE!</v>
      </c>
      <c r="AM218" s="83" t="e">
        <f t="shared" ca="1" si="1199"/>
        <v>#VALUE!</v>
      </c>
      <c r="AN218" s="80" t="e">
        <f ca="1">SUM(AL$31:AL218)</f>
        <v>#VALUE!</v>
      </c>
      <c r="AO218" s="109" t="e">
        <f t="shared" ca="1" si="1190"/>
        <v>#VALUE!</v>
      </c>
      <c r="AP218" s="194" t="e">
        <f t="shared" ca="1" si="1187"/>
        <v>#VALUE!</v>
      </c>
      <c r="AQ218" s="199"/>
      <c r="AY218" s="67">
        <f t="shared" si="1188"/>
        <v>-56</v>
      </c>
    </row>
    <row r="219" spans="1:64" s="68" customFormat="1" ht="15" hidden="1">
      <c r="C219" s="70">
        <f t="shared" ca="1" si="1177"/>
        <v>40421</v>
      </c>
      <c r="D219" s="70">
        <f t="shared" ca="1" si="1178"/>
        <v>40456</v>
      </c>
      <c r="E219" s="68" t="str">
        <f t="shared" ca="1" si="1179"/>
        <v>FNMA3.0-TBA-Aug</v>
      </c>
      <c r="F219" s="68" t="str">
        <f t="shared" ca="1" si="1180"/>
        <v>FNMA3.0-TBA-Oct</v>
      </c>
      <c r="G219" s="68" t="str">
        <f t="shared" si="1181"/>
        <v>FNMA3.0-TBA-GEN</v>
      </c>
      <c r="I219" s="133">
        <f ca="1">[2]!YBWORKDAY(EDATE(Base_Date, AY219), -1, "USD")</f>
        <v>40421</v>
      </c>
      <c r="J219" s="211" t="str">
        <f ca="1">[2]!YBHIST($I$208,$I219,K$25,"sec","")</f>
        <v>Error</v>
      </c>
      <c r="K219" s="217" t="str">
        <f ca="1">[2]!YBHIST($I$208,$I219,J$25,"sec","")</f>
        <v>E</v>
      </c>
      <c r="L219" s="80" t="e">
        <f t="shared" ca="1" si="1191"/>
        <v>#VALUE!</v>
      </c>
      <c r="M219" s="81" t="str">
        <f ca="1">[2]!YBPRICE($I$208,$K219&amp;"d",$I219,L$25,"Swap",$I219,"Default","","Model",100,"")</f>
        <v>E</v>
      </c>
      <c r="N219" s="73" t="str">
        <f ca="1">[2]!YBHIST($I$208,$I218,M$25,"sec","")</f>
        <v>E</v>
      </c>
      <c r="O219" s="73"/>
      <c r="P219" s="80" t="e">
        <f t="shared" ca="1" si="1192"/>
        <v>#VALUE!</v>
      </c>
      <c r="Q219" s="82" t="str">
        <f ca="1">[2]!YBSCEN($I$208,$K219&amp;"d","Market",O$25,"Swap",$I219,"LMMSkew","","Model",100,0,29,"Gradual","ParShift|N",0,"Annualized ROR",0.25,100,"",,,,"Default",,,,"Default",,)</f>
        <v>E</v>
      </c>
      <c r="R219" s="80" t="e">
        <f t="shared" ca="1" si="1193"/>
        <v>#VALUE!</v>
      </c>
      <c r="S219" s="83">
        <v>0</v>
      </c>
      <c r="T219" s="80" t="e">
        <f ca="1">SUM(R$31:R219)</f>
        <v>#VALUE!</v>
      </c>
      <c r="U219" s="83" t="e">
        <f t="shared" ca="1" si="1189"/>
        <v>#VALUE!</v>
      </c>
      <c r="V219" s="84" t="str">
        <f ca="1">[2]!YBPRICE($I$208,K219&amp;"d","Market","EffectiveDuration","Swap",I219,"LMMSkew","","Model",100,"")</f>
        <v>E</v>
      </c>
      <c r="W219" s="85" t="str">
        <f ca="1">[2]!YBPRICE($I$208,K219&amp;"d","Market","EffectiveDV01","Swap",I219,"LMMSkew","","Model",100,"")</f>
        <v>E</v>
      </c>
      <c r="X219" s="185" t="str">
        <f ca="1">[2]!YBHIST($E219,$I219,X$25,"sec","")</f>
        <v>E</v>
      </c>
      <c r="Y219" s="80" t="e">
        <f t="shared" ca="1" si="1194"/>
        <v>#VALUE!</v>
      </c>
      <c r="Z219" s="82" t="e">
        <f t="shared" ca="1" si="1195"/>
        <v>#VALUE!</v>
      </c>
      <c r="AA219" s="82" t="str">
        <f ca="1">[2]!YBHIST($F219,$I219,X$25,"sec","")</f>
        <v>E</v>
      </c>
      <c r="AB219" s="82"/>
      <c r="AC219" s="187" t="e">
        <f t="shared" ca="1" si="1182"/>
        <v>#VALUE!</v>
      </c>
      <c r="AD219" s="189" t="str">
        <f ca="1">[2]!YBHIST($G219,I219,"LMMEffectiveDuration","sec","")</f>
        <v>E</v>
      </c>
      <c r="AE219" s="85" t="e">
        <f t="shared" ca="1" si="1183"/>
        <v>#VALUE!</v>
      </c>
      <c r="AF219" s="86" t="e">
        <f t="shared" ca="1" si="1184"/>
        <v>#VALUE!</v>
      </c>
      <c r="AG219" s="80" t="e">
        <f t="shared" ca="1" si="1196"/>
        <v>#VALUE!</v>
      </c>
      <c r="AH219" s="80"/>
      <c r="AI219" s="80" t="e">
        <f t="shared" ca="1" si="1197"/>
        <v>#VALUE!</v>
      </c>
      <c r="AJ219" s="83" t="e">
        <f t="shared" ca="1" si="1198"/>
        <v>#VALUE!</v>
      </c>
      <c r="AK219" s="187" t="e">
        <f t="shared" ca="1" si="1185"/>
        <v>#VALUE!</v>
      </c>
      <c r="AL219" s="192" t="e">
        <f t="shared" ca="1" si="1186"/>
        <v>#VALUE!</v>
      </c>
      <c r="AM219" s="83" t="e">
        <f t="shared" ca="1" si="1199"/>
        <v>#VALUE!</v>
      </c>
      <c r="AN219" s="80" t="e">
        <f ca="1">SUM(AL$31:AL219)</f>
        <v>#VALUE!</v>
      </c>
      <c r="AO219" s="109" t="e">
        <f t="shared" ca="1" si="1190"/>
        <v>#VALUE!</v>
      </c>
      <c r="AP219" s="194" t="e">
        <f t="shared" ca="1" si="1187"/>
        <v>#VALUE!</v>
      </c>
      <c r="AQ219" s="199"/>
      <c r="AY219" s="67">
        <f t="shared" si="1188"/>
        <v>-55</v>
      </c>
    </row>
    <row r="220" spans="1:64" s="68" customFormat="1" ht="15" hidden="1">
      <c r="C220" s="70">
        <f t="shared" ca="1" si="1177"/>
        <v>40451</v>
      </c>
      <c r="D220" s="70">
        <f t="shared" ca="1" si="1178"/>
        <v>40486</v>
      </c>
      <c r="E220" s="68" t="str">
        <f t="shared" ca="1" si="1179"/>
        <v>FNMA3.0-TBA-Sep</v>
      </c>
      <c r="F220" s="68" t="str">
        <f t="shared" ca="1" si="1180"/>
        <v>FNMA3.0-TBA-Nov</v>
      </c>
      <c r="G220" s="68" t="str">
        <f t="shared" si="1181"/>
        <v>FNMA3.0-TBA-GEN</v>
      </c>
      <c r="I220" s="133">
        <f ca="1">[2]!YBWORKDAY(EDATE(Base_Date, AY220), -1, "USD")</f>
        <v>40451</v>
      </c>
      <c r="J220" s="211" t="str">
        <f ca="1">[2]!YBHIST($I$208,$I220,K$25,"sec","")</f>
        <v>Error</v>
      </c>
      <c r="K220" s="217" t="str">
        <f ca="1">[2]!YBHIST($I$208,$I220,J$25,"sec","")</f>
        <v>E</v>
      </c>
      <c r="L220" s="80" t="e">
        <f t="shared" ca="1" si="1191"/>
        <v>#VALUE!</v>
      </c>
      <c r="M220" s="81" t="str">
        <f ca="1">[2]!YBPRICE($I$208,$K220&amp;"d",$I220,L$25,"Swap",$I220,"Default","","Model",100,"")</f>
        <v>E</v>
      </c>
      <c r="N220" s="73" t="str">
        <f ca="1">[2]!YBHIST($I$208,$I219,M$25,"sec","")</f>
        <v>E</v>
      </c>
      <c r="O220" s="73"/>
      <c r="P220" s="80" t="e">
        <f t="shared" ca="1" si="1192"/>
        <v>#VALUE!</v>
      </c>
      <c r="Q220" s="82" t="str">
        <f ca="1">[2]!YBSCEN($I$208,$K220&amp;"d","Market",O$25,"Swap",$I220,"LMMSkew","","Model",100,0,29,"Gradual","ParShift|N",0,"Annualized ROR",0.25,100,"",,,,"Default",,,,"Default",,)</f>
        <v>E</v>
      </c>
      <c r="R220" s="80" t="e">
        <f t="shared" ca="1" si="1193"/>
        <v>#VALUE!</v>
      </c>
      <c r="S220" s="83">
        <v>0</v>
      </c>
      <c r="T220" s="80" t="e">
        <f ca="1">SUM(R$31:R220)</f>
        <v>#VALUE!</v>
      </c>
      <c r="U220" s="83" t="e">
        <f t="shared" ca="1" si="1189"/>
        <v>#VALUE!</v>
      </c>
      <c r="V220" s="84" t="str">
        <f ca="1">[2]!YBPRICE($I$208,K220&amp;"d","Market","EffectiveDuration","Swap",I220,"LMMSkew","","Model",100,"")</f>
        <v>E</v>
      </c>
      <c r="W220" s="85" t="str">
        <f ca="1">[2]!YBPRICE($I$208,K220&amp;"d","Market","EffectiveDV01","Swap",I220,"LMMSkew","","Model",100,"")</f>
        <v>E</v>
      </c>
      <c r="X220" s="185" t="str">
        <f ca="1">[2]!YBHIST($E220,$I220,X$25,"sec","")</f>
        <v>E</v>
      </c>
      <c r="Y220" s="80" t="e">
        <f t="shared" ca="1" si="1194"/>
        <v>#VALUE!</v>
      </c>
      <c r="Z220" s="82" t="e">
        <f t="shared" ca="1" si="1195"/>
        <v>#VALUE!</v>
      </c>
      <c r="AA220" s="82" t="str">
        <f ca="1">[2]!YBHIST($F220,$I220,X$25,"sec","")</f>
        <v>E</v>
      </c>
      <c r="AB220" s="82"/>
      <c r="AC220" s="187" t="e">
        <f t="shared" ca="1" si="1182"/>
        <v>#VALUE!</v>
      </c>
      <c r="AD220" s="189" t="str">
        <f ca="1">[2]!YBHIST($G220,I220,"LMMEffectiveDuration","sec","")</f>
        <v>E</v>
      </c>
      <c r="AE220" s="85" t="e">
        <f t="shared" ca="1" si="1183"/>
        <v>#VALUE!</v>
      </c>
      <c r="AF220" s="86" t="e">
        <f t="shared" ca="1" si="1184"/>
        <v>#VALUE!</v>
      </c>
      <c r="AG220" s="80" t="e">
        <f t="shared" ca="1" si="1196"/>
        <v>#VALUE!</v>
      </c>
      <c r="AH220" s="80"/>
      <c r="AI220" s="80" t="e">
        <f t="shared" ca="1" si="1197"/>
        <v>#VALUE!</v>
      </c>
      <c r="AJ220" s="83" t="e">
        <f t="shared" ca="1" si="1198"/>
        <v>#VALUE!</v>
      </c>
      <c r="AK220" s="187" t="e">
        <f t="shared" ca="1" si="1185"/>
        <v>#VALUE!</v>
      </c>
      <c r="AL220" s="192" t="e">
        <f t="shared" ca="1" si="1186"/>
        <v>#VALUE!</v>
      </c>
      <c r="AM220" s="83" t="e">
        <f t="shared" ca="1" si="1199"/>
        <v>#VALUE!</v>
      </c>
      <c r="AN220" s="80" t="e">
        <f ca="1">SUM(AL$31:AL220)</f>
        <v>#VALUE!</v>
      </c>
      <c r="AO220" s="109" t="e">
        <f t="shared" ca="1" si="1190"/>
        <v>#VALUE!</v>
      </c>
      <c r="AP220" s="194" t="e">
        <f t="shared" ca="1" si="1187"/>
        <v>#VALUE!</v>
      </c>
      <c r="AQ220" s="199"/>
      <c r="AY220" s="67">
        <f t="shared" si="1188"/>
        <v>-54</v>
      </c>
    </row>
    <row r="221" spans="1:64" s="68" customFormat="1" ht="15" hidden="1">
      <c r="C221" s="70">
        <f t="shared" ca="1" si="1177"/>
        <v>40480</v>
      </c>
      <c r="D221" s="70">
        <f t="shared" ca="1" si="1178"/>
        <v>40515</v>
      </c>
      <c r="E221" s="68" t="str">
        <f t="shared" ca="1" si="1179"/>
        <v>FNMA3.0-TBA-Oct</v>
      </c>
      <c r="F221" s="68" t="str">
        <f t="shared" ca="1" si="1180"/>
        <v>FNMA3.0-TBA-Dec</v>
      </c>
      <c r="G221" s="68" t="str">
        <f t="shared" si="1181"/>
        <v>FNMA3.0-TBA-GEN</v>
      </c>
      <c r="I221" s="133">
        <f ca="1">[2]!YBWORKDAY(EDATE(Base_Date, AY221), -1, "USD")</f>
        <v>40480</v>
      </c>
      <c r="J221" s="211" t="str">
        <f ca="1">[2]!YBHIST($I$208,$I221,K$25,"sec","")</f>
        <v>Error</v>
      </c>
      <c r="K221" s="217" t="str">
        <f ca="1">[2]!YBHIST($I$208,$I221,J$25,"sec","")</f>
        <v>E</v>
      </c>
      <c r="L221" s="80" t="e">
        <f t="shared" ca="1" si="1191"/>
        <v>#VALUE!</v>
      </c>
      <c r="M221" s="81" t="str">
        <f ca="1">[2]!YBPRICE($I$208,$K221&amp;"d",$I221,L$25,"Swap",$I221,"Default","","Model",100,"")</f>
        <v>E</v>
      </c>
      <c r="N221" s="73" t="str">
        <f ca="1">[2]!YBHIST($I$208,$I220,M$25,"sec","")</f>
        <v>E</v>
      </c>
      <c r="O221" s="73"/>
      <c r="P221" s="80" t="e">
        <f t="shared" ca="1" si="1192"/>
        <v>#VALUE!</v>
      </c>
      <c r="Q221" s="82" t="str">
        <f ca="1">[2]!YBSCEN($I$208,$K221&amp;"d","Market",O$25,"Swap",$I221,"LMMSkew","","Model",100,0,29,"Gradual","ParShift|N",0,"Annualized ROR",0.25,100,"",,,,"Default",,,,"Default",,)</f>
        <v>E</v>
      </c>
      <c r="R221" s="80" t="e">
        <f t="shared" ca="1" si="1193"/>
        <v>#VALUE!</v>
      </c>
      <c r="S221" s="83">
        <v>0</v>
      </c>
      <c r="T221" s="80" t="e">
        <f ca="1">SUM(R$31:R221)</f>
        <v>#VALUE!</v>
      </c>
      <c r="U221" s="83" t="e">
        <f t="shared" ca="1" si="1189"/>
        <v>#VALUE!</v>
      </c>
      <c r="V221" s="84" t="str">
        <f ca="1">[2]!YBPRICE($I$208,K221&amp;"d","Market","EffectiveDuration","Swap",I221,"LMMSkew","","Model",100,"")</f>
        <v>E</v>
      </c>
      <c r="W221" s="85" t="str">
        <f ca="1">[2]!YBPRICE($I$208,K221&amp;"d","Market","EffectiveDV01","Swap",I221,"LMMSkew","","Model",100,"")</f>
        <v>E</v>
      </c>
      <c r="X221" s="185" t="str">
        <f ca="1">[2]!YBHIST($E221,$I221,X$25,"sec","")</f>
        <v>E</v>
      </c>
      <c r="Y221" s="80" t="e">
        <f t="shared" ca="1" si="1194"/>
        <v>#VALUE!</v>
      </c>
      <c r="Z221" s="82" t="e">
        <f t="shared" ca="1" si="1195"/>
        <v>#VALUE!</v>
      </c>
      <c r="AA221" s="82" t="str">
        <f ca="1">[2]!YBHIST($F221,$I221,X$25,"sec","")</f>
        <v>E</v>
      </c>
      <c r="AB221" s="82"/>
      <c r="AC221" s="187" t="e">
        <f t="shared" ca="1" si="1182"/>
        <v>#VALUE!</v>
      </c>
      <c r="AD221" s="189" t="str">
        <f ca="1">[2]!YBHIST($G221,I221,"LMMEffectiveDuration","sec","")</f>
        <v>E</v>
      </c>
      <c r="AE221" s="85" t="e">
        <f t="shared" ca="1" si="1183"/>
        <v>#VALUE!</v>
      </c>
      <c r="AF221" s="86" t="e">
        <f t="shared" ca="1" si="1184"/>
        <v>#VALUE!</v>
      </c>
      <c r="AG221" s="80" t="e">
        <f t="shared" ca="1" si="1196"/>
        <v>#VALUE!</v>
      </c>
      <c r="AH221" s="80"/>
      <c r="AI221" s="80" t="e">
        <f t="shared" ca="1" si="1197"/>
        <v>#VALUE!</v>
      </c>
      <c r="AJ221" s="83" t="e">
        <f t="shared" ca="1" si="1198"/>
        <v>#VALUE!</v>
      </c>
      <c r="AK221" s="187" t="e">
        <f t="shared" ca="1" si="1185"/>
        <v>#VALUE!</v>
      </c>
      <c r="AL221" s="192" t="e">
        <f t="shared" ca="1" si="1186"/>
        <v>#VALUE!</v>
      </c>
      <c r="AM221" s="83" t="e">
        <f t="shared" ca="1" si="1199"/>
        <v>#VALUE!</v>
      </c>
      <c r="AN221" s="80" t="e">
        <f ca="1">SUM(AL$31:AL221)</f>
        <v>#VALUE!</v>
      </c>
      <c r="AO221" s="109" t="e">
        <f t="shared" ca="1" si="1190"/>
        <v>#VALUE!</v>
      </c>
      <c r="AP221" s="194" t="e">
        <f t="shared" ca="1" si="1187"/>
        <v>#VALUE!</v>
      </c>
      <c r="AQ221" s="199"/>
      <c r="AY221" s="67">
        <f t="shared" si="1188"/>
        <v>-53</v>
      </c>
    </row>
    <row r="222" spans="1:64" s="68" customFormat="1" ht="15" hidden="1">
      <c r="C222" s="70">
        <f t="shared" ca="1" si="1177"/>
        <v>40512</v>
      </c>
      <c r="D222" s="70">
        <f t="shared" ca="1" si="1178"/>
        <v>40547</v>
      </c>
      <c r="E222" s="68" t="str">
        <f t="shared" ca="1" si="1179"/>
        <v>FNMA3.0-TBA-Nov</v>
      </c>
      <c r="F222" s="68" t="str">
        <f t="shared" ca="1" si="1180"/>
        <v>FNMA3.0-TBA-Jan</v>
      </c>
      <c r="G222" s="68" t="str">
        <f t="shared" si="1181"/>
        <v>FNMA3.0-TBA-GEN</v>
      </c>
      <c r="I222" s="133">
        <f ca="1">[2]!YBWORKDAY(EDATE(Base_Date, AY222), -1, "USD")</f>
        <v>40512</v>
      </c>
      <c r="J222" s="211" t="str">
        <f ca="1">[2]!YBHIST($I$208,$I222,K$25,"sec","")</f>
        <v>Error</v>
      </c>
      <c r="K222" s="217" t="str">
        <f ca="1">[2]!YBHIST($I$208,$I222,J$25,"sec","")</f>
        <v>E</v>
      </c>
      <c r="L222" s="80" t="e">
        <f t="shared" ca="1" si="1191"/>
        <v>#VALUE!</v>
      </c>
      <c r="M222" s="81" t="str">
        <f ca="1">[2]!YBPRICE($I$208,$K222&amp;"d",$I222,L$25,"Swap",$I222,"Default","","Model",100,"")</f>
        <v>E</v>
      </c>
      <c r="N222" s="73" t="str">
        <f ca="1">[2]!YBHIST($I$208,$I221,M$25,"sec","")</f>
        <v>E</v>
      </c>
      <c r="O222" s="73"/>
      <c r="P222" s="80" t="e">
        <f t="shared" ca="1" si="1192"/>
        <v>#VALUE!</v>
      </c>
      <c r="Q222" s="82" t="str">
        <f ca="1">[2]!YBSCEN($I$208,$K222&amp;"d","Market",O$25,"Swap",$I222,"LMMSkew","","Model",100,0,29,"Gradual","ParShift|N",0,"Annualized ROR",0.25,100,"",,,,"Default",,,,"Default",,)</f>
        <v>E</v>
      </c>
      <c r="R222" s="80" t="e">
        <f t="shared" ca="1" si="1193"/>
        <v>#VALUE!</v>
      </c>
      <c r="S222" s="83">
        <v>0</v>
      </c>
      <c r="T222" s="80" t="e">
        <f ca="1">SUM(R$31:R222)</f>
        <v>#VALUE!</v>
      </c>
      <c r="U222" s="83" t="e">
        <f t="shared" ca="1" si="1189"/>
        <v>#VALUE!</v>
      </c>
      <c r="V222" s="84" t="str">
        <f ca="1">[2]!YBPRICE($I$208,K222&amp;"d","Market","EffectiveDuration","Swap",I222,"LMMSkew","","Model",100,"")</f>
        <v>E</v>
      </c>
      <c r="W222" s="85" t="str">
        <f ca="1">[2]!YBPRICE($I$208,K222&amp;"d","Market","EffectiveDV01","Swap",I222,"LMMSkew","","Model",100,"")</f>
        <v>E</v>
      </c>
      <c r="X222" s="185" t="str">
        <f ca="1">[2]!YBHIST($E222,$I222,X$25,"sec","")</f>
        <v>E</v>
      </c>
      <c r="Y222" s="80" t="e">
        <f t="shared" ca="1" si="1194"/>
        <v>#VALUE!</v>
      </c>
      <c r="Z222" s="82" t="e">
        <f t="shared" ca="1" si="1195"/>
        <v>#VALUE!</v>
      </c>
      <c r="AA222" s="82" t="str">
        <f ca="1">[2]!YBHIST($F222,$I222,X$25,"sec","")</f>
        <v>E</v>
      </c>
      <c r="AB222" s="82"/>
      <c r="AC222" s="187" t="e">
        <f t="shared" ca="1" si="1182"/>
        <v>#VALUE!</v>
      </c>
      <c r="AD222" s="189" t="str">
        <f ca="1">[2]!YBHIST($G222,I222,"LMMEffectiveDuration","sec","")</f>
        <v>E</v>
      </c>
      <c r="AE222" s="85" t="e">
        <f t="shared" ca="1" si="1183"/>
        <v>#VALUE!</v>
      </c>
      <c r="AF222" s="86" t="e">
        <f t="shared" ca="1" si="1184"/>
        <v>#VALUE!</v>
      </c>
      <c r="AG222" s="80" t="e">
        <f t="shared" ca="1" si="1196"/>
        <v>#VALUE!</v>
      </c>
      <c r="AH222" s="80"/>
      <c r="AI222" s="80" t="e">
        <f t="shared" ca="1" si="1197"/>
        <v>#VALUE!</v>
      </c>
      <c r="AJ222" s="83" t="e">
        <f t="shared" ca="1" si="1198"/>
        <v>#VALUE!</v>
      </c>
      <c r="AK222" s="187" t="e">
        <f t="shared" ca="1" si="1185"/>
        <v>#VALUE!</v>
      </c>
      <c r="AL222" s="192" t="e">
        <f t="shared" ca="1" si="1186"/>
        <v>#VALUE!</v>
      </c>
      <c r="AM222" s="83" t="e">
        <f t="shared" ca="1" si="1199"/>
        <v>#VALUE!</v>
      </c>
      <c r="AN222" s="80" t="e">
        <f ca="1">SUM(AL$31:AL222)</f>
        <v>#VALUE!</v>
      </c>
      <c r="AO222" s="109" t="e">
        <f t="shared" ca="1" si="1190"/>
        <v>#VALUE!</v>
      </c>
      <c r="AP222" s="194" t="e">
        <f t="shared" ca="1" si="1187"/>
        <v>#VALUE!</v>
      </c>
      <c r="AQ222" s="199"/>
      <c r="AY222" s="67">
        <f t="shared" si="1188"/>
        <v>-52</v>
      </c>
    </row>
    <row r="223" spans="1:64" s="68" customFormat="1" ht="15" hidden="1">
      <c r="C223" s="70">
        <f t="shared" ca="1" si="1177"/>
        <v>40543</v>
      </c>
      <c r="D223" s="70">
        <f t="shared" ca="1" si="1178"/>
        <v>40578</v>
      </c>
      <c r="E223" s="68" t="str">
        <f t="shared" ca="1" si="1179"/>
        <v>FNMA3.0-TBA-Dec</v>
      </c>
      <c r="F223" s="68" t="str">
        <f t="shared" ca="1" si="1180"/>
        <v>FNMA3.0-TBA-Feb</v>
      </c>
      <c r="G223" s="68" t="str">
        <f t="shared" si="1181"/>
        <v>FNMA3.0-TBA-GEN</v>
      </c>
      <c r="I223" s="133">
        <f ca="1">[2]!YBWORKDAY(EDATE(Base_Date, AY223), -1, "USD")</f>
        <v>40543</v>
      </c>
      <c r="J223" s="212" t="str">
        <f ca="1">[2]!YBHIST($I$208,$I223,K$25,"sec","")</f>
        <v>Error</v>
      </c>
      <c r="K223" s="218" t="str">
        <f ca="1">[2]!YBHIST($I$208,$I223,J$25,"sec","")</f>
        <v>E</v>
      </c>
      <c r="L223" s="80">
        <v>0</v>
      </c>
      <c r="M223" s="81" t="str">
        <f ca="1">[2]!YBPRICE($I$208,$K223&amp;"d",$I223,L$25,"Swap",$I223,"Default","","Model",100,"")</f>
        <v>E</v>
      </c>
      <c r="N223" s="73"/>
      <c r="O223" s="73" t="str">
        <f ca="1">[2]!YBHIST("1 Month LIBOR",I223,"Yield","bmk","")</f>
        <v>E</v>
      </c>
      <c r="P223" s="80">
        <v>0</v>
      </c>
      <c r="Q223" s="82">
        <v>0</v>
      </c>
      <c r="R223" s="80">
        <v>0</v>
      </c>
      <c r="S223" s="83">
        <v>0</v>
      </c>
      <c r="T223" s="80" t="e">
        <f ca="1">SUM(R$39:R223)</f>
        <v>#VALUE!</v>
      </c>
      <c r="U223" s="83">
        <f>(1+S223)-1</f>
        <v>0</v>
      </c>
      <c r="V223" s="84" t="str">
        <f ca="1">[2]!YBPRICE($I$208,K223&amp;"d","Market","EffectiveDuration","Swap",I223,"LMMSkew","","Model",100,"")</f>
        <v>E</v>
      </c>
      <c r="W223" s="85" t="str">
        <f ca="1">[2]!YBPRICE($I$208,K223&amp;"d","Market","EffectiveDV01","Swap",I223,"LMMSkew","","Model",100,"")</f>
        <v>E</v>
      </c>
      <c r="X223" s="185" t="str">
        <f ca="1">[2]!YBHIST($E223,$I223,X$25,"sec","")</f>
        <v>E</v>
      </c>
      <c r="Y223" s="80" t="e">
        <f t="shared" ca="1" si="1194"/>
        <v>#VALUE!</v>
      </c>
      <c r="Z223" s="82" t="e">
        <f t="shared" ca="1" si="1195"/>
        <v>#VALUE!</v>
      </c>
      <c r="AA223" s="82" t="str">
        <f ca="1">[2]!YBHIST($F223,$I223,X$25,"sec","")</f>
        <v>E</v>
      </c>
      <c r="AB223" s="82" t="e">
        <f ca="1">X222-Z223</f>
        <v>#VALUE!</v>
      </c>
      <c r="AC223" s="187" t="e">
        <f t="shared" ca="1" si="1182"/>
        <v>#VALUE!</v>
      </c>
      <c r="AD223" s="189" t="str">
        <f ca="1">[2]!YBHIST($G223,I223,"LMMEffectiveDuration","sec","")</f>
        <v>E</v>
      </c>
      <c r="AE223" s="85" t="e">
        <f t="shared" ca="1" si="1183"/>
        <v>#VALUE!</v>
      </c>
      <c r="AF223" s="86" t="e">
        <f t="shared" ca="1" si="1184"/>
        <v>#VALUE!</v>
      </c>
      <c r="AG223" s="80"/>
      <c r="AH223" s="80"/>
      <c r="AI223" s="80" t="e">
        <f t="shared" ref="AI223:AI228" ca="1" si="1200">AL223+AK223</f>
        <v>#VALUE!</v>
      </c>
      <c r="AJ223" s="83">
        <v>0</v>
      </c>
      <c r="AK223" s="187" t="e">
        <f ca="1">(AJ223*Y223)/2</f>
        <v>#VALUE!</v>
      </c>
      <c r="AL223" s="192">
        <f t="shared" si="1186"/>
        <v>0</v>
      </c>
      <c r="AM223" s="83">
        <v>0</v>
      </c>
      <c r="AN223" s="80" t="e">
        <f ca="1">SUM(AL$41:AL223)</f>
        <v>#VALUE!</v>
      </c>
      <c r="AO223" s="109">
        <f>(1+AM223)-1</f>
        <v>0</v>
      </c>
      <c r="AP223" s="194" t="e">
        <f t="shared" ca="1" si="1187"/>
        <v>#VALUE!</v>
      </c>
      <c r="AQ223" s="199"/>
      <c r="AR223" s="126"/>
      <c r="AS223" s="109"/>
      <c r="AY223" s="67">
        <f t="shared" si="1188"/>
        <v>-51</v>
      </c>
    </row>
    <row r="224" spans="1:64" s="68" customFormat="1" ht="15" hidden="1">
      <c r="C224" s="70">
        <f t="shared" ca="1" si="1177"/>
        <v>40574</v>
      </c>
      <c r="D224" s="70">
        <f t="shared" ca="1" si="1178"/>
        <v>40609</v>
      </c>
      <c r="E224" s="68" t="str">
        <f t="shared" ca="1" si="1179"/>
        <v>FNMA3.0-TBA-Jan</v>
      </c>
      <c r="F224" s="68" t="str">
        <f t="shared" ca="1" si="1180"/>
        <v>FNMA3.0-TBA-Mar</v>
      </c>
      <c r="G224" s="68" t="str">
        <f t="shared" si="1181"/>
        <v>FNMA3.0-TBA-GEN</v>
      </c>
      <c r="I224" s="133">
        <f ca="1">[2]!YBWORKDAY(EDATE(Base_Date, AY224), -1, "USD")</f>
        <v>40574</v>
      </c>
      <c r="J224" s="219" t="str">
        <f ca="1">[2]!YBHIST($I$208,$I224,K$25,"sec","")</f>
        <v>Error</v>
      </c>
      <c r="K224" s="217" t="str">
        <f ca="1">[2]!YBHIST($I$208,$I224,J$25,"sec","")</f>
        <v>E</v>
      </c>
      <c r="L224" s="80" t="e">
        <f ca="1">K224-K223</f>
        <v>#VALUE!</v>
      </c>
      <c r="M224" s="81" t="str">
        <f ca="1">[2]!YBPRICE($I$208,$K224&amp;"d",$I224,L$25,"Swap",$I224,"Default","","Model",100,"")</f>
        <v>E</v>
      </c>
      <c r="N224" s="73" t="str">
        <f ca="1">[2]!YBHIST($I$208,$I223,M$25,"sec","")</f>
        <v>E</v>
      </c>
      <c r="O224" s="73" t="str">
        <f ca="1">[2]!YBHIST("1 Month LIBOR",I224,"Yield","bmk","")</f>
        <v>E</v>
      </c>
      <c r="P224" s="80">
        <v>0</v>
      </c>
      <c r="Q224" s="82" t="str">
        <f ca="1">[2]!YBSCEN($I$208,$K223&amp;"d","Market",O$25,"Swap",$I223,"LMMSkew","","Model",100,0,29,"Gradual","ParShift|N",0,"Annualized ROR",O223,100,"",,,,"Default",,,,"Default",,)</f>
        <v>E</v>
      </c>
      <c r="R224" s="80">
        <v>0</v>
      </c>
      <c r="S224" s="83">
        <v>0</v>
      </c>
      <c r="T224" s="80" t="e">
        <f ca="1">SUM(R$39:R224)</f>
        <v>#VALUE!</v>
      </c>
      <c r="U224" s="83">
        <f>((1+S219)*(1+S220)*(1+S221)*(1+S222)*(1+S223)*(1+S224))-1</f>
        <v>0</v>
      </c>
      <c r="V224" s="84" t="str">
        <f ca="1">[2]!YBPRICE($I$208,K224&amp;"d","Market","EffectiveDuration","Swap",I224,"LMMSkew","","Model",100,"")</f>
        <v>E</v>
      </c>
      <c r="W224" s="85" t="str">
        <f ca="1">[2]!YBPRICE($I$208,K224&amp;"d","Market","EffectiveDV01","Swap",I224,"LMMSkew","","Model",100,"")</f>
        <v>E</v>
      </c>
      <c r="X224" s="185" t="str">
        <f ca="1">[2]!YBHIST($E224,$I224,X$25,"sec","")</f>
        <v>E</v>
      </c>
      <c r="Y224" s="80" t="e">
        <f t="shared" ca="1" si="1194"/>
        <v>#VALUE!</v>
      </c>
      <c r="Z224" s="82" t="e">
        <f ca="1">X223-AA223</f>
        <v>#VALUE!</v>
      </c>
      <c r="AA224" s="82" t="str">
        <f ca="1">[2]!YBHIST($F224,$I224,X$25,"sec","")</f>
        <v>E</v>
      </c>
      <c r="AB224" s="82"/>
      <c r="AC224" s="187" t="e">
        <f t="shared" ca="1" si="1182"/>
        <v>#VALUE!</v>
      </c>
      <c r="AD224" s="189" t="str">
        <f ca="1">[2]!YBHIST($G224,I224,"LMMEffectiveDuration","sec","")</f>
        <v>E</v>
      </c>
      <c r="AE224" s="85" t="e">
        <f t="shared" ca="1" si="1183"/>
        <v>#VALUE!</v>
      </c>
      <c r="AF224" s="86" t="e">
        <f t="shared" ca="1" si="1184"/>
        <v>#VALUE!</v>
      </c>
      <c r="AG224" s="80" t="e">
        <f ca="1">-AC224*AF223</f>
        <v>#VALUE!</v>
      </c>
      <c r="AH224" s="80"/>
      <c r="AI224" s="80">
        <f t="shared" si="1200"/>
        <v>0</v>
      </c>
      <c r="AJ224" s="83" t="e">
        <f ca="1">AF224-AF223</f>
        <v>#VALUE!</v>
      </c>
      <c r="AK224" s="187">
        <v>0</v>
      </c>
      <c r="AL224" s="192">
        <v>0</v>
      </c>
      <c r="AM224" s="83">
        <v>0</v>
      </c>
      <c r="AN224" s="80" t="e">
        <f ca="1">SUM(AL$41:AL224)</f>
        <v>#VALUE!</v>
      </c>
      <c r="AO224" s="109" t="e">
        <f ca="1">((1+AM219)*(1+AM220)*(1+AM221)*(1+AM222)*(1+AM223)*(1+AM224))-1</f>
        <v>#VALUE!</v>
      </c>
      <c r="AP224" s="194" t="e">
        <f t="shared" ca="1" si="1187"/>
        <v>#VALUE!</v>
      </c>
      <c r="AQ224" s="199"/>
      <c r="AR224" s="202"/>
      <c r="AS224" s="203"/>
      <c r="AY224" s="67">
        <f>AV225-1</f>
        <v>-50</v>
      </c>
    </row>
    <row r="225" spans="1:64" s="68" customFormat="1" ht="15" hidden="1">
      <c r="C225" s="70">
        <f t="shared" ref="C225:C249" ca="1" si="1201">I225+10</f>
        <v>40612</v>
      </c>
      <c r="D225" s="70">
        <f t="shared" ca="1" si="1178"/>
        <v>40637</v>
      </c>
      <c r="E225" s="68" t="str">
        <f t="shared" ca="1" si="1179"/>
        <v>FNMA3.0-TBA-Mar</v>
      </c>
      <c r="F225" s="68" t="str">
        <f t="shared" ca="1" si="1180"/>
        <v>FNMA3.0-TBA-Apr</v>
      </c>
      <c r="G225" s="68" t="str">
        <f t="shared" si="1181"/>
        <v>FNMA3.0-TBA-GEN</v>
      </c>
      <c r="I225" s="133">
        <f ca="1">[2]!YBWORKDAY(EDATE(Base_Date, AV225), -1, "USD")</f>
        <v>40602</v>
      </c>
      <c r="J225" s="220" t="str">
        <f t="shared" ref="J225:J251" ca="1" si="1202">AX225</f>
        <v>E</v>
      </c>
      <c r="K225" s="80" t="e">
        <f t="shared" ref="K225:K251" ca="1" si="1203">AX225+AY225</f>
        <v>#VALUE!</v>
      </c>
      <c r="L225" s="80"/>
      <c r="M225" s="81" t="str">
        <f ca="1">[2]!YBPRICE($I$208,$K225&amp;"d",$I225,L$25,"Swap",$I225,"Default","","Model",100,"")</f>
        <v>E</v>
      </c>
      <c r="N225" s="73" t="str">
        <f ca="1">[2]!YBHIST($I$208,$I224,M$25,"sec","")</f>
        <v>E</v>
      </c>
      <c r="O225" s="170" t="str">
        <f ca="1">[2]!YBHIST("1 Month LIBOR",I225,"Yield","bmk","")</f>
        <v>E</v>
      </c>
      <c r="P225" s="80"/>
      <c r="Q225" s="82"/>
      <c r="R225" s="80"/>
      <c r="S225" s="83"/>
      <c r="T225" s="80"/>
      <c r="U225" s="83"/>
      <c r="V225" s="84" t="str">
        <f ca="1">[2]!YBPRICE($I$208,J225&amp;"d","Market","EffectiveDuration","Swap",I225,"LMMSkew","","Model",100,"")</f>
        <v>E</v>
      </c>
      <c r="W225" s="172" t="str">
        <f ca="1">[2]!YBPRICE($I$208,J225&amp;"d","Market","EffectiveDV01","Swap",I225,"LMMSkew","","Model",100,"")</f>
        <v>E</v>
      </c>
      <c r="X225" s="185" t="str">
        <f ca="1">[2]!YBHIST($E225,$I225,X$25,"sec","")</f>
        <v>E</v>
      </c>
      <c r="Y225" s="80" t="e">
        <f t="shared" ca="1" si="1194"/>
        <v>#VALUE!</v>
      </c>
      <c r="Z225" s="82" t="e">
        <f ca="1">X224-AA224</f>
        <v>#VALUE!</v>
      </c>
      <c r="AA225" s="82" t="str">
        <f ca="1">[2]!YBHIST($F225,$I225,X$25,"sec","")</f>
        <v>E</v>
      </c>
      <c r="AB225" s="82" t="e">
        <f ca="1">X224-Z225</f>
        <v>#VALUE!</v>
      </c>
      <c r="AC225" s="187"/>
      <c r="AD225" s="189" t="str">
        <f ca="1">[2]!YBHIST($G225,I225,"LMMEffectiveDuration","sec","")</f>
        <v>E</v>
      </c>
      <c r="AE225" s="172" t="e">
        <f t="shared" ca="1" si="1183"/>
        <v>#VALUE!</v>
      </c>
      <c r="AF225" s="86" t="e">
        <f t="shared" ca="1" si="1184"/>
        <v>#VALUE!</v>
      </c>
      <c r="AG225" s="80"/>
      <c r="AH225" s="83"/>
      <c r="AI225" s="80" t="e">
        <f t="shared" ca="1" si="1200"/>
        <v>#VALUE!</v>
      </c>
      <c r="AJ225" s="83">
        <v>0</v>
      </c>
      <c r="AK225" s="187" t="e">
        <f t="shared" ref="AK225:AK251" ca="1" si="1204">(AJ225*Y225)/2</f>
        <v>#VALUE!</v>
      </c>
      <c r="AL225" s="192"/>
      <c r="AM225" s="83"/>
      <c r="AN225" s="80"/>
      <c r="AO225" s="109"/>
      <c r="AP225" s="194"/>
      <c r="AQ225" s="200"/>
      <c r="AR225" s="204"/>
      <c r="AS225" s="221"/>
      <c r="AV225" s="67">
        <f>AV226-1</f>
        <v>-49</v>
      </c>
      <c r="AX225" s="207" t="str">
        <f ca="1">[2]!YBHIST($I$208,$I225,J$25,"sec","")</f>
        <v>E</v>
      </c>
      <c r="AY225" s="205" t="str">
        <f ca="1">[2]!YBPRICE($I$208,AX225&amp;"d","Market","AccruedInterest","Swap",$I225,"LMMSkew","","Model",100,"")</f>
        <v>E</v>
      </c>
      <c r="BA225" s="211" t="str">
        <f ca="1">[2]!YBHIST($E225,$I225,X$25,"sec","")</f>
        <v>E</v>
      </c>
      <c r="BB225" s="67" t="str">
        <f ca="1">[2]!YBPRICE(E$41,BA225,"Market","AccruedInterest","Swap",$I225,"LMMSkew","","Model",100,"OASEDUR")</f>
        <v>E</v>
      </c>
      <c r="BD225" s="211" t="str">
        <f ca="1">[2]!YBHIST($F225,$I225,X$25,"sec","")</f>
        <v>E</v>
      </c>
      <c r="BE225" s="67" t="str">
        <f ca="1">[2]!YBPRICE(E$41,BD225,"Market","AccruedInterest","Swap",$I225,"LMMSkew","","Model",100,"OASEDUR")</f>
        <v>E</v>
      </c>
    </row>
    <row r="226" spans="1:64" s="68" customFormat="1" ht="15" hidden="1">
      <c r="C226" s="70">
        <f t="shared" ca="1" si="1201"/>
        <v>40643</v>
      </c>
      <c r="D226" s="70">
        <f t="shared" ca="1" si="1178"/>
        <v>40668</v>
      </c>
      <c r="E226" s="68" t="str">
        <f t="shared" ca="1" si="1179"/>
        <v>FNMA3.0-TBA-Apr</v>
      </c>
      <c r="F226" s="68" t="str">
        <f t="shared" ca="1" si="1180"/>
        <v>FNMA3.0-TBA-May</v>
      </c>
      <c r="G226" s="68" t="str">
        <f t="shared" si="1181"/>
        <v>FNMA3.0-TBA-GEN</v>
      </c>
      <c r="I226" s="133">
        <f ca="1">[2]!YBWORKDAY(EDATE(Base_Date, AV226), -1, "USD")</f>
        <v>40633</v>
      </c>
      <c r="J226" s="217" t="str">
        <f t="shared" ca="1" si="1202"/>
        <v>E</v>
      </c>
      <c r="K226" s="80" t="e">
        <f t="shared" ca="1" si="1203"/>
        <v>#VALUE!</v>
      </c>
      <c r="L226" s="80" t="e">
        <f ca="1">K226-K225</f>
        <v>#VALUE!</v>
      </c>
      <c r="M226" s="81" t="str">
        <f ca="1">[2]!YBPRICE($I$208,$K226&amp;"d",$I226,L$25,"Swap",$I226,"Default","","Model",100,"")</f>
        <v>E</v>
      </c>
      <c r="N226" s="73" t="str">
        <f ca="1">[2]!YBHIST($I$208,$I225,M$25,"sec","")</f>
        <v>E</v>
      </c>
      <c r="O226" s="170" t="str">
        <f ca="1">[2]!YBHIST("1 Month LIBOR",I226,"Yield","bmk","")</f>
        <v>E</v>
      </c>
      <c r="P226" s="80" t="e">
        <f ca="1">K225-Q226</f>
        <v>#VALUE!</v>
      </c>
      <c r="Q226" s="82" t="str">
        <f ca="1">[2]!YBSCEN($I$208,$K225&amp;"d","Market",O$25,"Swap",$I225,"LMMSkew","","Model",100,0,29,"Gradual","ParShift|N",0,"Annualized ROR",O225,100,"",,,,"Default",,,,"Default",,)</f>
        <v>E</v>
      </c>
      <c r="R226" s="80">
        <v>0</v>
      </c>
      <c r="S226" s="83">
        <v>0</v>
      </c>
      <c r="T226" s="80" t="e">
        <f ca="1">SUM(R$39:R226)</f>
        <v>#VALUE!</v>
      </c>
      <c r="U226" s="83">
        <f>((1+S224)*(1+S225)*(1+S226))-1</f>
        <v>0</v>
      </c>
      <c r="V226" s="84" t="str">
        <f ca="1">[2]!YBPRICE($I$208,J226&amp;"d","Market","EffectiveDuration","Swap",I226,"LMMSkew","","Model",100,"")</f>
        <v>E</v>
      </c>
      <c r="W226" s="172" t="str">
        <f ca="1">[2]!YBPRICE($I$208,J226&amp;"d","Market","EffectiveDV01","Swap",I226,"LMMSkew","","Model",100,"")</f>
        <v>E</v>
      </c>
      <c r="X226" s="185" t="str">
        <f ca="1">[2]!YBHIST($E226,$I226,X$25,"sec","")</f>
        <v>E</v>
      </c>
      <c r="Y226" s="80" t="e">
        <f t="shared" ca="1" si="1194"/>
        <v>#VALUE!</v>
      </c>
      <c r="Z226" s="82" t="e">
        <f ca="1">X225-AA225</f>
        <v>#VALUE!</v>
      </c>
      <c r="AA226" s="82" t="str">
        <f ca="1">[2]!YBHIST($F226,$I226,X$25,"sec","")</f>
        <v>E</v>
      </c>
      <c r="AB226" s="82" t="e">
        <f ca="1">X225-Z226</f>
        <v>#VALUE!</v>
      </c>
      <c r="AC226" s="187" t="e">
        <f ca="1">Y226+Z226</f>
        <v>#VALUE!</v>
      </c>
      <c r="AD226" s="189" t="str">
        <f ca="1">[2]!YBHIST($G226,I226,"LMMEffectiveDuration","sec","")</f>
        <v>E</v>
      </c>
      <c r="AE226" s="172" t="e">
        <f t="shared" ca="1" si="1183"/>
        <v>#VALUE!</v>
      </c>
      <c r="AF226" s="86" t="e">
        <f t="shared" ca="1" si="1184"/>
        <v>#VALUE!</v>
      </c>
      <c r="AG226" s="80" t="e">
        <f ca="1">-AC226*AF225</f>
        <v>#VALUE!</v>
      </c>
      <c r="AH226" s="83" t="e">
        <f ca="1">AG226/K225</f>
        <v>#VALUE!</v>
      </c>
      <c r="AI226" s="80" t="e">
        <f t="shared" ca="1" si="1200"/>
        <v>#VALUE!</v>
      </c>
      <c r="AJ226" s="83" t="e">
        <f ca="1">AF226-AF225</f>
        <v>#VALUE!</v>
      </c>
      <c r="AK226" s="187" t="e">
        <f t="shared" ca="1" si="1204"/>
        <v>#VALUE!</v>
      </c>
      <c r="AL226" s="192">
        <v>0</v>
      </c>
      <c r="AM226" s="83">
        <v>0</v>
      </c>
      <c r="AN226" s="80" t="e">
        <f ca="1">SUM(AL$41:AL226)</f>
        <v>#VALUE!</v>
      </c>
      <c r="AO226" s="109">
        <f>((1+AM224)*(1+AM225)*(1+AM226))-1</f>
        <v>0</v>
      </c>
      <c r="AP226" s="194" t="e">
        <f ca="1">(Z226*AF226*-1)+P226</f>
        <v>#VALUE!</v>
      </c>
      <c r="AQ226" s="200" t="e">
        <f ca="1">AP226/K225</f>
        <v>#VALUE!</v>
      </c>
      <c r="AR226" s="204"/>
      <c r="AS226" s="221"/>
      <c r="AV226" s="67">
        <f>AV227-1</f>
        <v>-48</v>
      </c>
      <c r="AX226" s="207" t="str">
        <f ca="1">[2]!YBHIST($I$208,$I226,J$25,"sec","")</f>
        <v>E</v>
      </c>
      <c r="AY226" s="205" t="str">
        <f ca="1">[2]!YBPRICE($I$208,AX226&amp;"d","Market","AccruedInterest","Swap",$I226,"LMMSkew","","Model",100,"")</f>
        <v>E</v>
      </c>
      <c r="BA226" s="211" t="str">
        <f ca="1">[2]!YBHIST($E226,$I226,X$25,"sec","")</f>
        <v>E</v>
      </c>
      <c r="BB226" s="67" t="str">
        <f ca="1">[2]!YBPRICE(E$41,BA226,"Market","AccruedInterest","Swap",$I226,"LMMSkew","","Model",100,"OASEDUR")</f>
        <v>E</v>
      </c>
      <c r="BD226" s="211" t="str">
        <f ca="1">[2]!YBHIST($F226,$I226,X$25,"sec","")</f>
        <v>E</v>
      </c>
      <c r="BE226" s="67" t="str">
        <f ca="1">[2]!YBPRICE(E$41,BD226,"Market","AccruedInterest","Swap",$I226,"LMMSkew","","Model",100,"OASEDUR")</f>
        <v>E</v>
      </c>
    </row>
    <row r="227" spans="1:64" s="68" customFormat="1" ht="15" hidden="1">
      <c r="C227" s="70">
        <f t="shared" ca="1" si="1201"/>
        <v>40672</v>
      </c>
      <c r="D227" s="70">
        <f t="shared" ca="1" si="1178"/>
        <v>40697</v>
      </c>
      <c r="E227" s="68" t="str">
        <f t="shared" ca="1" si="1179"/>
        <v>FNMA3.0-TBA-May</v>
      </c>
      <c r="F227" s="68" t="str">
        <f t="shared" ca="1" si="1180"/>
        <v>FNMA3.0-TBA-Jun</v>
      </c>
      <c r="G227" s="68" t="str">
        <f t="shared" si="1181"/>
        <v>FNMA3.0-TBA-GEN</v>
      </c>
      <c r="I227" s="133">
        <f ca="1">[2]!YBWORKDAY(EDATE(Base_Date, AV227), -1, "USD")</f>
        <v>40662</v>
      </c>
      <c r="J227" s="217" t="str">
        <f t="shared" ca="1" si="1202"/>
        <v>E</v>
      </c>
      <c r="K227" s="80" t="e">
        <f t="shared" ca="1" si="1203"/>
        <v>#VALUE!</v>
      </c>
      <c r="L227" s="80" t="e">
        <f ca="1">K227-K226</f>
        <v>#VALUE!</v>
      </c>
      <c r="M227" s="81" t="str">
        <f ca="1">[2]!YBPRICE($I$208,$K227&amp;"d",$I227,L$25,"Swap",$I227,"Default","","Model",100,"")</f>
        <v>E</v>
      </c>
      <c r="N227" s="73" t="str">
        <f ca="1">[2]!YBHIST($I$208,$I226,M$25,"sec","")</f>
        <v>E</v>
      </c>
      <c r="O227" s="170" t="str">
        <f ca="1">[2]!YBHIST("1 Month LIBOR",I227,"Yield","bmk","")</f>
        <v>E</v>
      </c>
      <c r="P227" s="80" t="e">
        <f ca="1">K226-Q227</f>
        <v>#VALUE!</v>
      </c>
      <c r="Q227" s="82" t="str">
        <f ca="1">[2]!YBSCEN($I$208,$K226&amp;"d","Market",O$25,"Swap",$I226,"LMMSkew","","Model",100,0,29,"Gradual","ParShift|N",0,"Annualized ROR",O226,100,"",,,,"Default",,,,"Default",,)</f>
        <v>E</v>
      </c>
      <c r="R227" s="80">
        <v>0</v>
      </c>
      <c r="S227" s="83">
        <v>0</v>
      </c>
      <c r="T227" s="80" t="e">
        <f ca="1">SUM(R$39:R227)</f>
        <v>#VALUE!</v>
      </c>
      <c r="U227" s="83">
        <f>((1+S224)*(1+S225)*(1+S226)*(1+S227))-1</f>
        <v>0</v>
      </c>
      <c r="V227" s="84" t="str">
        <f ca="1">[2]!YBPRICE($I$208,J227&amp;"d","Market","EffectiveDuration","Swap",I227,"LMMSkew","","Model",100,"")</f>
        <v>E</v>
      </c>
      <c r="W227" s="172" t="str">
        <f ca="1">[2]!YBPRICE($I$208,J227&amp;"d","Market","EffectiveDV01","Swap",I227,"LMMSkew","","Model",100,"")</f>
        <v>E</v>
      </c>
      <c r="X227" s="185" t="str">
        <f ca="1">[2]!YBHIST($E227,$I227,X$25,"sec","")</f>
        <v>E</v>
      </c>
      <c r="Y227" s="80" t="e">
        <f t="shared" ca="1" si="1194"/>
        <v>#VALUE!</v>
      </c>
      <c r="Z227" s="82" t="e">
        <f ca="1">X226-AA226</f>
        <v>#VALUE!</v>
      </c>
      <c r="AA227" s="82" t="str">
        <f ca="1">[2]!YBHIST($F227,$I227,X$25,"sec","")</f>
        <v>E</v>
      </c>
      <c r="AB227" s="82" t="e">
        <f ca="1">X226-Z227</f>
        <v>#VALUE!</v>
      </c>
      <c r="AC227" s="187" t="e">
        <f ca="1">X227-AB227</f>
        <v>#VALUE!</v>
      </c>
      <c r="AD227" s="189" t="str">
        <f ca="1">[2]!YBHIST($G227,I227,"LMMEffectiveDuration","sec","")</f>
        <v>E</v>
      </c>
      <c r="AE227" s="172" t="e">
        <f t="shared" ca="1" si="1183"/>
        <v>#VALUE!</v>
      </c>
      <c r="AF227" s="86" t="e">
        <f t="shared" ca="1" si="1184"/>
        <v>#VALUE!</v>
      </c>
      <c r="AG227" s="80" t="e">
        <f ca="1">-AC227*AF226</f>
        <v>#VALUE!</v>
      </c>
      <c r="AH227" s="83" t="e">
        <f ca="1">AG227/K226</f>
        <v>#VALUE!</v>
      </c>
      <c r="AI227" s="80" t="e">
        <f t="shared" ca="1" si="1200"/>
        <v>#VALUE!</v>
      </c>
      <c r="AJ227" s="83" t="e">
        <f ca="1">AF227-AF226</f>
        <v>#VALUE!</v>
      </c>
      <c r="AK227" s="187" t="e">
        <f t="shared" ca="1" si="1204"/>
        <v>#VALUE!</v>
      </c>
      <c r="AL227" s="192">
        <v>0</v>
      </c>
      <c r="AM227" s="83">
        <v>0</v>
      </c>
      <c r="AN227" s="80" t="e">
        <f ca="1">SUM(AL$41:AL227)</f>
        <v>#VALUE!</v>
      </c>
      <c r="AO227" s="109">
        <f>((1+AM224)*(1+AM225)*(1+AM226)*(1+AM227))-1</f>
        <v>0</v>
      </c>
      <c r="AP227" s="194" t="e">
        <f ca="1">(Z227*AF227*-1)+P227</f>
        <v>#VALUE!</v>
      </c>
      <c r="AQ227" s="200" t="e">
        <f ca="1">AP227/K226</f>
        <v>#VALUE!</v>
      </c>
      <c r="AR227" s="204"/>
      <c r="AS227" s="221"/>
      <c r="AV227" s="67">
        <f>AV228-1</f>
        <v>-47</v>
      </c>
      <c r="AX227" s="207" t="str">
        <f ca="1">[2]!YBHIST($I$208,$I227,J$25,"sec","")</f>
        <v>E</v>
      </c>
      <c r="AY227" s="205" t="str">
        <f ca="1">[2]!YBPRICE($I$208,AX227&amp;"d","Market","AccruedInterest","Swap",$I227,"LMMSkew","","Model",100,"")</f>
        <v>E</v>
      </c>
      <c r="BA227" s="211" t="str">
        <f ca="1">[2]!YBHIST($E227,$I227,X$25,"sec","")</f>
        <v>E</v>
      </c>
      <c r="BB227" s="67" t="str">
        <f ca="1">[2]!YBPRICE(E$41,BA227,"Market","AccruedInterest","Swap",$I227,"LMMSkew","","Model",100,"OASEDUR")</f>
        <v>E</v>
      </c>
      <c r="BD227" s="211" t="str">
        <f ca="1">[2]!YBHIST($F227,$I227,X$25,"sec","")</f>
        <v>E</v>
      </c>
      <c r="BE227" s="67" t="str">
        <f ca="1">[2]!YBPRICE(E$41,BD227,"Market","AccruedInterest","Swap",$I227,"LMMSkew","","Model",100,"OASEDUR")</f>
        <v>E</v>
      </c>
    </row>
    <row r="228" spans="1:64" s="68" customFormat="1" ht="15">
      <c r="C228" s="70">
        <f t="shared" ca="1" si="1201"/>
        <v>40704</v>
      </c>
      <c r="D228" s="70">
        <f t="shared" ca="1" si="1178"/>
        <v>40729</v>
      </c>
      <c r="E228" s="68" t="str">
        <f t="shared" ca="1" si="1179"/>
        <v>FNMA3.0-TBA-Jun</v>
      </c>
      <c r="F228" s="68" t="str">
        <f t="shared" ca="1" si="1180"/>
        <v>FNMA3.0-TBA-Jul</v>
      </c>
      <c r="G228" s="68" t="str">
        <f t="shared" si="1181"/>
        <v>FNMA3.0-TBA-GEN</v>
      </c>
      <c r="I228" s="133">
        <f ca="1">[2]!YBWORKDAY(EDATE(Base_Date, AV228), -1, "USD")</f>
        <v>40694</v>
      </c>
      <c r="J228" s="217" t="str">
        <f t="shared" ca="1" si="1202"/>
        <v>E</v>
      </c>
      <c r="K228" s="80" t="e">
        <f t="shared" ca="1" si="1203"/>
        <v>#VALUE!</v>
      </c>
      <c r="L228" s="80"/>
      <c r="M228" s="81" t="str">
        <f ca="1">[2]!YBHIST($I$208,$I228,"LMMOAS","sec")</f>
        <v>E</v>
      </c>
      <c r="N228" s="73" t="str">
        <f ca="1">[2]!YBHIST($I$208,$I227,M$25,"sec","")</f>
        <v>E</v>
      </c>
      <c r="O228" s="170" t="str">
        <f ca="1">[2]!YBHIST("1 Month LIBOR",I228,"Yield","bmk","")</f>
        <v>E</v>
      </c>
      <c r="P228" s="80"/>
      <c r="Q228" s="82"/>
      <c r="R228" s="80"/>
      <c r="S228" s="83"/>
      <c r="T228" s="80"/>
      <c r="U228" s="83"/>
      <c r="V228" s="84">
        <f ca="1">VLOOKUP($I228, 'Barcap OAD'!$A:$S, $F$208, FALSE)</f>
        <v>-6.1</v>
      </c>
      <c r="W228" s="153" t="e">
        <f ca="1">K228*V228/10000</f>
        <v>#VALUE!</v>
      </c>
      <c r="X228" s="185" t="str">
        <f ca="1">[2]!YBHIST($E228,$I228,X$25,"sec","")</f>
        <v>E</v>
      </c>
      <c r="Y228" s="80" t="e">
        <f ca="1">X228-X227</f>
        <v>#VALUE!</v>
      </c>
      <c r="Z228" s="82" t="e">
        <f ca="1">X227-AA227</f>
        <v>#VALUE!</v>
      </c>
      <c r="AA228" s="82" t="str">
        <f ca="1">[2]!YBHIST($F228,$I228,X$25,"sec","")</f>
        <v>E</v>
      </c>
      <c r="AB228" s="82" t="e">
        <f ca="1">X227-Z228</f>
        <v>#VALUE!</v>
      </c>
      <c r="AC228" s="187"/>
      <c r="AD228" s="189">
        <f ca="1">VLOOKUP($I228, 'Barcap OAD'!$A:$S, $F$26, FALSE)</f>
        <v>8.4260000000000002</v>
      </c>
      <c r="AE228" s="172" t="e">
        <f t="shared" ca="1" si="1183"/>
        <v>#VALUE!</v>
      </c>
      <c r="AF228" s="86" t="e">
        <f t="shared" ca="1" si="1184"/>
        <v>#VALUE!</v>
      </c>
      <c r="AG228" s="80"/>
      <c r="AH228" s="83"/>
      <c r="AI228" s="80" t="e">
        <f t="shared" ca="1" si="1200"/>
        <v>#VALUE!</v>
      </c>
      <c r="AJ228" s="83">
        <v>0</v>
      </c>
      <c r="AK228" s="187" t="e">
        <f t="shared" ca="1" si="1204"/>
        <v>#VALUE!</v>
      </c>
      <c r="AL228" s="192"/>
      <c r="AM228" s="83"/>
      <c r="AN228" s="80"/>
      <c r="AO228" s="109"/>
      <c r="AP228" s="194"/>
      <c r="AQ228" s="200"/>
      <c r="AR228" s="204"/>
      <c r="AS228" s="221"/>
      <c r="AV228" s="67">
        <f t="shared" ref="AV228:AV274" si="1205">AV156</f>
        <v>-46</v>
      </c>
      <c r="AX228" s="207" t="str">
        <f ca="1">[2]!YBHIST($I$208,$I228,J$25,"sec","")</f>
        <v>E</v>
      </c>
      <c r="AY228" s="205" t="str">
        <f ca="1">[2]!YBPRICE($I$208,AX228&amp;"d","Market","AccruedInterest","Swap",$I228,"LMMSkew","","Model",100,"")</f>
        <v>E</v>
      </c>
      <c r="BA228" s="211" t="str">
        <f ca="1">[2]!YBHIST($E228,$I228,X$25,"sec","")</f>
        <v>E</v>
      </c>
      <c r="BB228" s="67" t="str">
        <f ca="1">[2]!YBPRICE(E$41,BA228,"Market","AccruedInterest","Swap",$I228,"LMMSkew","","Model",100,"OASEDUR")</f>
        <v>E</v>
      </c>
      <c r="BD228" s="211" t="str">
        <f ca="1">[2]!YBHIST($F228,$I228,X$25,"sec","")</f>
        <v>E</v>
      </c>
      <c r="BE228" s="67" t="str">
        <f ca="1">[2]!YBPRICE(E$41,BD228,"Market","AccruedInterest","Swap",$I228,"LMMSkew","","Model",100,"OASEDUR")</f>
        <v>E</v>
      </c>
    </row>
    <row r="229" spans="1:64" s="68" customFormat="1" ht="15">
      <c r="C229" s="70">
        <f t="shared" ca="1" si="1201"/>
        <v>40734</v>
      </c>
      <c r="D229" s="70">
        <f t="shared" ca="1" si="1178"/>
        <v>40759</v>
      </c>
      <c r="E229" s="68" t="str">
        <f t="shared" ca="1" si="1179"/>
        <v>FNMA3.0-TBA-Jul</v>
      </c>
      <c r="F229" s="68" t="str">
        <f t="shared" ca="1" si="1180"/>
        <v>FNMA3.0-TBA-Aug</v>
      </c>
      <c r="G229" s="68" t="str">
        <f t="shared" si="1181"/>
        <v>FNMA3.0-TBA-GEN</v>
      </c>
      <c r="I229" s="133">
        <f ca="1">[2]!YBWORKDAY(EDATE(Base_Date, AV229), -1, "USD")</f>
        <v>40724</v>
      </c>
      <c r="J229" s="217" t="str">
        <f t="shared" ca="1" si="1202"/>
        <v>E</v>
      </c>
      <c r="K229" s="80" t="e">
        <f t="shared" ca="1" si="1203"/>
        <v>#VALUE!</v>
      </c>
      <c r="L229" s="80" t="e">
        <f t="shared" ref="L229:L251" ca="1" si="1206">K229-K228</f>
        <v>#VALUE!</v>
      </c>
      <c r="M229" s="81" t="str">
        <f ca="1">[2]!YBHIST($I$208,$I229,"LMMOAS","sec")</f>
        <v>E</v>
      </c>
      <c r="N229" s="73" t="str">
        <f ca="1">[2]!YBHIST($I$208,$I228,M$25,"sec","")</f>
        <v>E</v>
      </c>
      <c r="O229" s="170" t="str">
        <f ca="1">[2]!YBHIST("1 Month LIBOR",I229,"Yield","bmk","")</f>
        <v>E</v>
      </c>
      <c r="P229" s="80" t="e">
        <f t="shared" ref="P229:P251" ca="1" si="1207">K228-Q229</f>
        <v>#VALUE!</v>
      </c>
      <c r="Q229" s="82" t="str">
        <f ca="1">[2]!YBSCEN($I$208,$J228&amp;"d","Market",O$25,"Swap",$I228,"MarketWSkew","","Model",100,0,29,"Gradual","ParShift|N",0,"Annualized ROR",O228,100,"",,,,"Default",,,,"Default",,)</f>
        <v>E</v>
      </c>
      <c r="R229" s="80" t="e">
        <f t="shared" ref="R229:R251" ca="1" si="1208">L229+P229</f>
        <v>#VALUE!</v>
      </c>
      <c r="S229" s="83" t="e">
        <f t="shared" ref="S229:S251" ca="1" si="1209">R229/K228</f>
        <v>#VALUE!</v>
      </c>
      <c r="T229" s="80" t="e">
        <f ca="1">SUM(R$228:R229)</f>
        <v>#VALUE!</v>
      </c>
      <c r="U229" s="83" t="e">
        <f ca="1">BJ229</f>
        <v>#VALUE!</v>
      </c>
      <c r="V229" s="84">
        <f ca="1">VLOOKUP($I229, 'Barcap OAD'!$A:$S, $F$208, FALSE)</f>
        <v>-5.0999999999999996</v>
      </c>
      <c r="W229" s="172" t="e">
        <f t="shared" ref="W229:W251" ca="1" si="1210">K229*V229/10000</f>
        <v>#VALUE!</v>
      </c>
      <c r="X229" s="185" t="str">
        <f ca="1">[2]!YBHIST($E229,$I229,X$25,"sec","")</f>
        <v>E</v>
      </c>
      <c r="Y229" s="80" t="e">
        <f t="shared" ref="Y229:Y251" ca="1" si="1211">X229-X228</f>
        <v>#VALUE!</v>
      </c>
      <c r="Z229" s="82" t="e">
        <f t="shared" ref="Z229:Z251" ca="1" si="1212">X228-AA228</f>
        <v>#VALUE!</v>
      </c>
      <c r="AA229" s="82" t="str">
        <f ca="1">[2]!YBHIST($F229,$I229,X$25,"sec","")</f>
        <v>E</v>
      </c>
      <c r="AB229" s="82" t="e">
        <f t="shared" ref="AB229:AB251" ca="1" si="1213">X228-Z229</f>
        <v>#VALUE!</v>
      </c>
      <c r="AC229" s="187" t="e">
        <f t="shared" ref="AC229:AC251" ca="1" si="1214">Y229+Z229</f>
        <v>#VALUE!</v>
      </c>
      <c r="AD229" s="189">
        <f ca="1">VLOOKUP($I229, 'Barcap OAD'!$A:$S, $F$26, FALSE)</f>
        <v>8.3819999999999997</v>
      </c>
      <c r="AE229" s="172" t="e">
        <f t="shared" ca="1" si="1183"/>
        <v>#VALUE!</v>
      </c>
      <c r="AF229" s="86" t="e">
        <f t="shared" ca="1" si="1184"/>
        <v>#VALUE!</v>
      </c>
      <c r="AG229" s="80" t="e">
        <f t="shared" ref="AG229:AG251" ca="1" si="1215">-AC229*AF228</f>
        <v>#VALUE!</v>
      </c>
      <c r="AH229" s="83" t="e">
        <f t="shared" ref="AH229:AH251" ca="1" si="1216">AG229/K228</f>
        <v>#VALUE!</v>
      </c>
      <c r="AI229" s="80" t="e">
        <f t="shared" ref="AI229:AI251" ca="1" si="1217">AL229+AK229</f>
        <v>#VALUE!</v>
      </c>
      <c r="AJ229" s="83" t="e">
        <f t="shared" ref="AJ229:AJ251" ca="1" si="1218">AF229-AF228</f>
        <v>#VALUE!</v>
      </c>
      <c r="AK229" s="187" t="e">
        <f t="shared" ca="1" si="1204"/>
        <v>#VALUE!</v>
      </c>
      <c r="AL229" s="192" t="e">
        <f t="shared" ref="AL229:AL251" ca="1" si="1219">AG229+R229</f>
        <v>#VALUE!</v>
      </c>
      <c r="AM229" s="83" t="e">
        <f t="shared" ref="AM229:AM251" ca="1" si="1220">AL229/K228</f>
        <v>#VALUE!</v>
      </c>
      <c r="AN229" s="80" t="e">
        <f ca="1">SUM(AL$228:AL229)</f>
        <v>#VALUE!</v>
      </c>
      <c r="AO229" s="109" t="e">
        <f ca="1">BL229</f>
        <v>#VALUE!</v>
      </c>
      <c r="AP229" s="194" t="e">
        <f t="shared" ref="AP229:AP251" ca="1" si="1221">(Z229*AF229*-1)+P229</f>
        <v>#VALUE!</v>
      </c>
      <c r="AQ229" s="200" t="e">
        <f t="shared" ref="AQ229:AQ251" ca="1" si="1222">AP229/K228</f>
        <v>#VALUE!</v>
      </c>
      <c r="AR229" s="204"/>
      <c r="AS229" s="221"/>
      <c r="AV229" s="67">
        <f t="shared" si="1205"/>
        <v>-45</v>
      </c>
      <c r="AX229" s="207" t="str">
        <f ca="1">[2]!YBHIST($I$208,$I229,J$25,"sec","")</f>
        <v>E</v>
      </c>
      <c r="AY229" s="205" t="str">
        <f ca="1">[2]!YBPRICE($I$208,AX229&amp;"d","Market","AccruedInterest","Swap",$I229,"LMMSkew","","Model",100,"")</f>
        <v>E</v>
      </c>
      <c r="BA229" s="211" t="str">
        <f ca="1">[2]!YBHIST($E229,$I229,X$25,"sec","")</f>
        <v>E</v>
      </c>
      <c r="BB229" s="67" t="str">
        <f ca="1">[2]!YBPRICE(E$41,BA229,"Market","AccruedInterest","Swap",$I229,"LMMSkew","","Model",100,"OASEDUR")</f>
        <v>E</v>
      </c>
      <c r="BD229" s="211" t="str">
        <f ca="1">[2]!YBHIST($F229,$I229,X$25,"sec","")</f>
        <v>E</v>
      </c>
      <c r="BE229" s="67" t="str">
        <f ca="1">[2]!YBPRICE(E$41,BD229,"Market","AccruedInterest","Swap",$I229,"LMMSkew","","Model",100,"OASEDUR")</f>
        <v>E</v>
      </c>
      <c r="BI229" s="518" t="e">
        <f ca="1">1+S229</f>
        <v>#VALUE!</v>
      </c>
      <c r="BJ229" s="518" t="e">
        <f ca="1">PRODUCT($BI$228:BI229)-1</f>
        <v>#VALUE!</v>
      </c>
      <c r="BK229" s="518" t="e">
        <f ca="1">1+AM229</f>
        <v>#VALUE!</v>
      </c>
      <c r="BL229" s="518" t="e">
        <f ca="1">PRODUCT($BK$228:BK229)-1</f>
        <v>#VALUE!</v>
      </c>
    </row>
    <row r="230" spans="1:64" s="68" customFormat="1" ht="15">
      <c r="C230" s="70">
        <f t="shared" ca="1" si="1201"/>
        <v>40763</v>
      </c>
      <c r="D230" s="70">
        <f t="shared" ca="1" si="1178"/>
        <v>40788</v>
      </c>
      <c r="E230" s="68" t="str">
        <f t="shared" ca="1" si="1179"/>
        <v>FNMA3.0-TBA-Aug</v>
      </c>
      <c r="F230" s="68" t="str">
        <f t="shared" ca="1" si="1180"/>
        <v>FNMA3.0-TBA-Sep</v>
      </c>
      <c r="G230" s="68" t="str">
        <f t="shared" si="1181"/>
        <v>FNMA3.0-TBA-GEN</v>
      </c>
      <c r="I230" s="133">
        <f ca="1">[2]!YBWORKDAY(EDATE(Base_Date, AV230), -1, "USD")</f>
        <v>40753</v>
      </c>
      <c r="J230" s="217" t="str">
        <f t="shared" ca="1" si="1202"/>
        <v>E</v>
      </c>
      <c r="K230" s="80" t="e">
        <f t="shared" ca="1" si="1203"/>
        <v>#VALUE!</v>
      </c>
      <c r="L230" s="80" t="e">
        <f t="shared" ca="1" si="1206"/>
        <v>#VALUE!</v>
      </c>
      <c r="M230" s="81" t="str">
        <f ca="1">[2]!YBHIST($I$208,$I230,"LMMOAS","sec")</f>
        <v>E</v>
      </c>
      <c r="N230" s="73" t="str">
        <f ca="1">[2]!YBHIST($I$208,$I229,M$25,"sec","")</f>
        <v>E</v>
      </c>
      <c r="O230" s="170" t="str">
        <f ca="1">[2]!YBHIST("1 Month LIBOR",I230,"Yield","bmk","")</f>
        <v>E</v>
      </c>
      <c r="P230" s="80" t="e">
        <f t="shared" ca="1" si="1207"/>
        <v>#VALUE!</v>
      </c>
      <c r="Q230" s="82" t="str">
        <f ca="1">[2]!YBSCEN($I$208,$J229&amp;"d","Market",O$25,"Swap",$I229,"MarketWSkew","","Model",100,0,29,"Gradual","ParShift|N",0,"Annualized ROR",O229,100,"",,,,"Default",,,,"Default",,)</f>
        <v>E</v>
      </c>
      <c r="R230" s="80" t="e">
        <f t="shared" ca="1" si="1208"/>
        <v>#VALUE!</v>
      </c>
      <c r="S230" s="83" t="e">
        <f t="shared" ca="1" si="1209"/>
        <v>#VALUE!</v>
      </c>
      <c r="T230" s="80" t="e">
        <f ca="1">SUM(R$228:R230)</f>
        <v>#VALUE!</v>
      </c>
      <c r="U230" s="83" t="e">
        <f t="shared" ref="U230:U259" ca="1" si="1223">BJ230</f>
        <v>#VALUE!</v>
      </c>
      <c r="V230" s="84">
        <f ca="1">VLOOKUP($I230, 'Barcap OAD'!$A:$S, $F$208, FALSE)</f>
        <v>-7</v>
      </c>
      <c r="W230" s="172" t="e">
        <f t="shared" ca="1" si="1210"/>
        <v>#VALUE!</v>
      </c>
      <c r="X230" s="185" t="str">
        <f ca="1">[2]!YBHIST($E230,$I230,X$25,"sec","")</f>
        <v>E</v>
      </c>
      <c r="Y230" s="80" t="e">
        <f t="shared" ca="1" si="1211"/>
        <v>#VALUE!</v>
      </c>
      <c r="Z230" s="82" t="e">
        <f t="shared" ca="1" si="1212"/>
        <v>#VALUE!</v>
      </c>
      <c r="AA230" s="82" t="str">
        <f ca="1">[2]!YBHIST($F230,$I230,X$25,"sec","")</f>
        <v>E</v>
      </c>
      <c r="AB230" s="82" t="e">
        <f t="shared" ca="1" si="1213"/>
        <v>#VALUE!</v>
      </c>
      <c r="AC230" s="187" t="e">
        <f t="shared" ca="1" si="1214"/>
        <v>#VALUE!</v>
      </c>
      <c r="AD230" s="189">
        <f ca="1">VLOOKUP($I230, 'Barcap OAD'!$A:$S, $F$26, FALSE)</f>
        <v>8.4090000000000007</v>
      </c>
      <c r="AE230" s="172" t="e">
        <f t="shared" ca="1" si="1183"/>
        <v>#VALUE!</v>
      </c>
      <c r="AF230" s="86" t="e">
        <f t="shared" ca="1" si="1184"/>
        <v>#VALUE!</v>
      </c>
      <c r="AG230" s="80" t="e">
        <f t="shared" ca="1" si="1215"/>
        <v>#VALUE!</v>
      </c>
      <c r="AH230" s="83" t="e">
        <f t="shared" ca="1" si="1216"/>
        <v>#VALUE!</v>
      </c>
      <c r="AI230" s="80" t="e">
        <f t="shared" ca="1" si="1217"/>
        <v>#VALUE!</v>
      </c>
      <c r="AJ230" s="83" t="e">
        <f t="shared" ca="1" si="1218"/>
        <v>#VALUE!</v>
      </c>
      <c r="AK230" s="187" t="e">
        <f t="shared" ca="1" si="1204"/>
        <v>#VALUE!</v>
      </c>
      <c r="AL230" s="192" t="e">
        <f t="shared" ca="1" si="1219"/>
        <v>#VALUE!</v>
      </c>
      <c r="AM230" s="83" t="e">
        <f t="shared" ca="1" si="1220"/>
        <v>#VALUE!</v>
      </c>
      <c r="AN230" s="80" t="e">
        <f ca="1">SUM(AL$228:AL230)</f>
        <v>#VALUE!</v>
      </c>
      <c r="AO230" s="109" t="e">
        <f t="shared" ref="AO230:AO259" ca="1" si="1224">BL230</f>
        <v>#VALUE!</v>
      </c>
      <c r="AP230" s="194" t="e">
        <f t="shared" ca="1" si="1221"/>
        <v>#VALUE!</v>
      </c>
      <c r="AQ230" s="200" t="e">
        <f t="shared" ca="1" si="1222"/>
        <v>#VALUE!</v>
      </c>
      <c r="AR230" s="204"/>
      <c r="AS230" s="221"/>
      <c r="AV230" s="67">
        <f t="shared" si="1205"/>
        <v>-44</v>
      </c>
      <c r="AX230" s="207" t="str">
        <f ca="1">[2]!YBHIST($I$208,$I230,J$25,"sec","")</f>
        <v>E</v>
      </c>
      <c r="AY230" s="205" t="str">
        <f ca="1">[2]!YBPRICE($I$208,AX230&amp;"d","Market","AccruedInterest","Swap",$I230,"LMMSkew","","Model",100,"")</f>
        <v>E</v>
      </c>
      <c r="BA230" s="211" t="str">
        <f ca="1">[2]!YBHIST($E230,$I230,X$25,"sec","")</f>
        <v>E</v>
      </c>
      <c r="BB230" s="67" t="str">
        <f ca="1">[2]!YBPRICE(E$41,BA230,"Market","AccruedInterest","Swap",$I230,"LMMSkew","","Model",100,"OASEDUR")</f>
        <v>E</v>
      </c>
      <c r="BD230" s="211" t="str">
        <f ca="1">[2]!YBHIST($F230,$I230,X$25,"sec","")</f>
        <v>E</v>
      </c>
      <c r="BE230" s="67" t="str">
        <f ca="1">[2]!YBPRICE(E$41,BD230,"Market","AccruedInterest","Swap",$I230,"LMMSkew","","Model",100,"OASEDUR")</f>
        <v>E</v>
      </c>
      <c r="BI230" s="518" t="e">
        <f t="shared" ref="BI230:BI259" ca="1" si="1225">1+S230</f>
        <v>#VALUE!</v>
      </c>
      <c r="BJ230" s="518" t="e">
        <f ca="1">PRODUCT($BI$228:BI230)-1</f>
        <v>#VALUE!</v>
      </c>
      <c r="BK230" s="518" t="e">
        <f t="shared" ref="BK230:BK259" ca="1" si="1226">1+AM230</f>
        <v>#VALUE!</v>
      </c>
      <c r="BL230" s="518" t="e">
        <f ca="1">PRODUCT($BK$228:BK230)-1</f>
        <v>#VALUE!</v>
      </c>
    </row>
    <row r="231" spans="1:64" s="68" customFormat="1" ht="15">
      <c r="C231" s="70">
        <f t="shared" ca="1" si="1201"/>
        <v>40796</v>
      </c>
      <c r="D231" s="70">
        <f t="shared" ca="1" si="1178"/>
        <v>40821</v>
      </c>
      <c r="E231" s="68" t="str">
        <f t="shared" ca="1" si="1179"/>
        <v>FNMA3.0-TBA-Sep</v>
      </c>
      <c r="F231" s="68" t="str">
        <f t="shared" ca="1" si="1180"/>
        <v>FNMA3.0-TBA-Oct</v>
      </c>
      <c r="G231" s="68" t="str">
        <f t="shared" si="1181"/>
        <v>FNMA3.0-TBA-GEN</v>
      </c>
      <c r="I231" s="133">
        <f ca="1">[2]!YBWORKDAY(EDATE(Base_Date, AV231), -1, "USD")</f>
        <v>40786</v>
      </c>
      <c r="J231" s="217" t="str">
        <f t="shared" ca="1" si="1202"/>
        <v>E</v>
      </c>
      <c r="K231" s="80" t="e">
        <f t="shared" ca="1" si="1203"/>
        <v>#VALUE!</v>
      </c>
      <c r="L231" s="80" t="e">
        <f t="shared" ca="1" si="1206"/>
        <v>#VALUE!</v>
      </c>
      <c r="M231" s="81" t="str">
        <f ca="1">[2]!YBHIST($I$208,$I231,"LMMOAS","sec")</f>
        <v>E</v>
      </c>
      <c r="N231" s="73" t="str">
        <f ca="1">[2]!YBHIST($I$208,$I230,M$25,"sec","")</f>
        <v>E</v>
      </c>
      <c r="O231" s="170" t="str">
        <f ca="1">[2]!YBHIST("1 Month LIBOR",I231,"Yield","bmk","")</f>
        <v>E</v>
      </c>
      <c r="P231" s="80" t="e">
        <f t="shared" ca="1" si="1207"/>
        <v>#VALUE!</v>
      </c>
      <c r="Q231" s="82" t="str">
        <f ca="1">[2]!YBSCEN($I$208,$J230&amp;"d","Market",O$25,"Swap",$I230,"MarketWSkew","","Model",100,0,29,"Gradual","ParShift|N",0,"Annualized ROR",O230,100,"",,,,"Default",,,,"Default",,)</f>
        <v>E</v>
      </c>
      <c r="R231" s="80" t="e">
        <f t="shared" ca="1" si="1208"/>
        <v>#VALUE!</v>
      </c>
      <c r="S231" s="83" t="e">
        <f t="shared" ca="1" si="1209"/>
        <v>#VALUE!</v>
      </c>
      <c r="T231" s="80" t="e">
        <f ca="1">SUM(R$228:R231)</f>
        <v>#VALUE!</v>
      </c>
      <c r="U231" s="83" t="e">
        <f t="shared" ca="1" si="1223"/>
        <v>#VALUE!</v>
      </c>
      <c r="V231" s="84">
        <f ca="1">VLOOKUP($I231, 'Barcap OAD'!$A:$S, $F$208, FALSE)</f>
        <v>-11.4</v>
      </c>
      <c r="W231" s="172" t="e">
        <f t="shared" ca="1" si="1210"/>
        <v>#VALUE!</v>
      </c>
      <c r="X231" s="185" t="str">
        <f ca="1">[2]!YBHIST($E231,$I231,X$25,"sec","")</f>
        <v>E</v>
      </c>
      <c r="Y231" s="80" t="e">
        <f t="shared" ca="1" si="1211"/>
        <v>#VALUE!</v>
      </c>
      <c r="Z231" s="82" t="e">
        <f t="shared" ca="1" si="1212"/>
        <v>#VALUE!</v>
      </c>
      <c r="AA231" s="82" t="str">
        <f ca="1">[2]!YBHIST($F231,$I231,X$25,"sec","")</f>
        <v>E</v>
      </c>
      <c r="AB231" s="82" t="e">
        <f t="shared" ca="1" si="1213"/>
        <v>#VALUE!</v>
      </c>
      <c r="AC231" s="187" t="e">
        <f t="shared" ca="1" si="1214"/>
        <v>#VALUE!</v>
      </c>
      <c r="AD231" s="189">
        <f ca="1">VLOOKUP($I231, 'Barcap OAD'!$A:$S, $F$26, FALSE)</f>
        <v>8.2390000000000008</v>
      </c>
      <c r="AE231" s="172" t="e">
        <f t="shared" ca="1" si="1183"/>
        <v>#VALUE!</v>
      </c>
      <c r="AF231" s="86" t="e">
        <f t="shared" ca="1" si="1184"/>
        <v>#VALUE!</v>
      </c>
      <c r="AG231" s="80" t="e">
        <f t="shared" ca="1" si="1215"/>
        <v>#VALUE!</v>
      </c>
      <c r="AH231" s="83" t="e">
        <f t="shared" ca="1" si="1216"/>
        <v>#VALUE!</v>
      </c>
      <c r="AI231" s="80" t="e">
        <f t="shared" ca="1" si="1217"/>
        <v>#VALUE!</v>
      </c>
      <c r="AJ231" s="83" t="e">
        <f t="shared" ca="1" si="1218"/>
        <v>#VALUE!</v>
      </c>
      <c r="AK231" s="187" t="e">
        <f t="shared" ca="1" si="1204"/>
        <v>#VALUE!</v>
      </c>
      <c r="AL231" s="192" t="e">
        <f t="shared" ca="1" si="1219"/>
        <v>#VALUE!</v>
      </c>
      <c r="AM231" s="83" t="e">
        <f t="shared" ca="1" si="1220"/>
        <v>#VALUE!</v>
      </c>
      <c r="AN231" s="80" t="e">
        <f ca="1">SUM(AL$228:AL231)</f>
        <v>#VALUE!</v>
      </c>
      <c r="AO231" s="109" t="e">
        <f t="shared" ca="1" si="1224"/>
        <v>#VALUE!</v>
      </c>
      <c r="AP231" s="194" t="e">
        <f t="shared" ca="1" si="1221"/>
        <v>#VALUE!</v>
      </c>
      <c r="AQ231" s="200" t="e">
        <f t="shared" ca="1" si="1222"/>
        <v>#VALUE!</v>
      </c>
      <c r="AR231" s="204"/>
      <c r="AS231" s="221"/>
      <c r="AV231" s="67">
        <f t="shared" si="1205"/>
        <v>-43</v>
      </c>
      <c r="AX231" s="207" t="str">
        <f ca="1">[2]!YBHIST($I$208,$I231,J$25,"sec","")</f>
        <v>E</v>
      </c>
      <c r="AY231" s="205" t="str">
        <f ca="1">[2]!YBPRICE($I$208,AX231&amp;"d","Market","AccruedInterest","Swap",$I231,"LMMSkew","","Model",100,"")</f>
        <v>E</v>
      </c>
      <c r="BA231" s="211" t="str">
        <f ca="1">[2]!YBHIST($E231,$I231,X$25,"sec","")</f>
        <v>E</v>
      </c>
      <c r="BB231" s="67" t="str">
        <f ca="1">[2]!YBPRICE(E$41,BA231,"Market","AccruedInterest","Swap",$I231,"LMMSkew","","Model",100,"OASEDUR")</f>
        <v>E</v>
      </c>
      <c r="BD231" s="211" t="str">
        <f ca="1">[2]!YBHIST($F231,$I231,X$25,"sec","")</f>
        <v>E</v>
      </c>
      <c r="BE231" s="67" t="str">
        <f ca="1">[2]!YBPRICE(E$41,BD231,"Market","AccruedInterest","Swap",$I231,"LMMSkew","","Model",100,"OASEDUR")</f>
        <v>E</v>
      </c>
      <c r="BI231" s="518" t="e">
        <f t="shared" ca="1" si="1225"/>
        <v>#VALUE!</v>
      </c>
      <c r="BJ231" s="518" t="e">
        <f ca="1">PRODUCT($BI$228:BI231)-1</f>
        <v>#VALUE!</v>
      </c>
      <c r="BK231" s="518" t="e">
        <f t="shared" ca="1" si="1226"/>
        <v>#VALUE!</v>
      </c>
      <c r="BL231" s="518" t="e">
        <f ca="1">PRODUCT($BK$228:BK231)-1</f>
        <v>#VALUE!</v>
      </c>
    </row>
    <row r="232" spans="1:64" s="68" customFormat="1" ht="15">
      <c r="C232" s="70">
        <f t="shared" ca="1" si="1201"/>
        <v>40826</v>
      </c>
      <c r="D232" s="70">
        <f t="shared" ca="1" si="1178"/>
        <v>40851</v>
      </c>
      <c r="E232" s="68" t="str">
        <f t="shared" ca="1" si="1179"/>
        <v>FNMA3.0-TBA-Oct</v>
      </c>
      <c r="F232" s="68" t="str">
        <f t="shared" ca="1" si="1180"/>
        <v>FNMA3.0-TBA-Nov</v>
      </c>
      <c r="G232" s="68" t="str">
        <f t="shared" si="1181"/>
        <v>FNMA3.0-TBA-GEN</v>
      </c>
      <c r="I232" s="133">
        <f ca="1">[2]!YBWORKDAY(EDATE(Base_Date, AV232), -1, "USD")</f>
        <v>40816</v>
      </c>
      <c r="J232" s="217" t="str">
        <f t="shared" ca="1" si="1202"/>
        <v>E</v>
      </c>
      <c r="K232" s="80" t="e">
        <f t="shared" ca="1" si="1203"/>
        <v>#VALUE!</v>
      </c>
      <c r="L232" s="80" t="e">
        <f t="shared" ca="1" si="1206"/>
        <v>#VALUE!</v>
      </c>
      <c r="M232" s="81" t="str">
        <f ca="1">[2]!YBHIST($I$208,$I232,"LMMOAS","sec")</f>
        <v>E</v>
      </c>
      <c r="N232" s="73" t="str">
        <f ca="1">[2]!YBHIST($I$208,$I231,M$25,"sec","")</f>
        <v>E</v>
      </c>
      <c r="O232" s="170" t="str">
        <f ca="1">[2]!YBHIST("1 Month LIBOR",I232,"Yield","bmk","")</f>
        <v>E</v>
      </c>
      <c r="P232" s="80" t="e">
        <f t="shared" ca="1" si="1207"/>
        <v>#VALUE!</v>
      </c>
      <c r="Q232" s="82" t="str">
        <f ca="1">[2]!YBSCEN($I$208,$J231&amp;"d","Market",O$25,"Swap",$I231,"MarketWSkew","","Model",100,0,29,"Gradual","ParShift|N",0,"Annualized ROR",O231,100,"",,,,"Default",,,,"Default",,)</f>
        <v>E</v>
      </c>
      <c r="R232" s="80" t="e">
        <f t="shared" ca="1" si="1208"/>
        <v>#VALUE!</v>
      </c>
      <c r="S232" s="83" t="e">
        <f t="shared" ca="1" si="1209"/>
        <v>#VALUE!</v>
      </c>
      <c r="T232" s="80" t="e">
        <f ca="1">SUM(R$228:R232)</f>
        <v>#VALUE!</v>
      </c>
      <c r="U232" s="83" t="e">
        <f t="shared" ca="1" si="1223"/>
        <v>#VALUE!</v>
      </c>
      <c r="V232" s="84">
        <f ca="1">VLOOKUP($I232, 'Barcap OAD'!$A:$S, $F$208, FALSE)</f>
        <v>-15.4</v>
      </c>
      <c r="W232" s="172" t="e">
        <f t="shared" ca="1" si="1210"/>
        <v>#VALUE!</v>
      </c>
      <c r="X232" s="185" t="str">
        <f ca="1">[2]!YBHIST($E232,$I232,X$25,"sec","")</f>
        <v>E</v>
      </c>
      <c r="Y232" s="80" t="e">
        <f t="shared" ca="1" si="1211"/>
        <v>#VALUE!</v>
      </c>
      <c r="Z232" s="82" t="e">
        <f t="shared" ca="1" si="1212"/>
        <v>#VALUE!</v>
      </c>
      <c r="AA232" s="82" t="str">
        <f ca="1">[2]!YBHIST($F232,$I232,X$25,"sec","")</f>
        <v>E</v>
      </c>
      <c r="AB232" s="82" t="e">
        <f t="shared" ca="1" si="1213"/>
        <v>#VALUE!</v>
      </c>
      <c r="AC232" s="187" t="e">
        <f t="shared" ca="1" si="1214"/>
        <v>#VALUE!</v>
      </c>
      <c r="AD232" s="189">
        <f ca="1">VLOOKUP($I232, 'Barcap OAD'!$A:$S, $F$26, FALSE)</f>
        <v>7.7809999999999997</v>
      </c>
      <c r="AE232" s="172" t="e">
        <f t="shared" ca="1" si="1183"/>
        <v>#VALUE!</v>
      </c>
      <c r="AF232" s="86" t="e">
        <f t="shared" ca="1" si="1184"/>
        <v>#VALUE!</v>
      </c>
      <c r="AG232" s="80" t="e">
        <f t="shared" ca="1" si="1215"/>
        <v>#VALUE!</v>
      </c>
      <c r="AH232" s="83" t="e">
        <f t="shared" ca="1" si="1216"/>
        <v>#VALUE!</v>
      </c>
      <c r="AI232" s="80" t="e">
        <f t="shared" ca="1" si="1217"/>
        <v>#VALUE!</v>
      </c>
      <c r="AJ232" s="83" t="e">
        <f t="shared" ca="1" si="1218"/>
        <v>#VALUE!</v>
      </c>
      <c r="AK232" s="187" t="e">
        <f t="shared" ca="1" si="1204"/>
        <v>#VALUE!</v>
      </c>
      <c r="AL232" s="192" t="e">
        <f t="shared" ca="1" si="1219"/>
        <v>#VALUE!</v>
      </c>
      <c r="AM232" s="83" t="e">
        <f t="shared" ca="1" si="1220"/>
        <v>#VALUE!</v>
      </c>
      <c r="AN232" s="80" t="e">
        <f ca="1">SUM(AL$228:AL232)</f>
        <v>#VALUE!</v>
      </c>
      <c r="AO232" s="109" t="e">
        <f t="shared" ca="1" si="1224"/>
        <v>#VALUE!</v>
      </c>
      <c r="AP232" s="194" t="e">
        <f t="shared" ca="1" si="1221"/>
        <v>#VALUE!</v>
      </c>
      <c r="AQ232" s="200" t="e">
        <f t="shared" ca="1" si="1222"/>
        <v>#VALUE!</v>
      </c>
      <c r="AR232" s="204"/>
      <c r="AS232" s="221"/>
      <c r="AV232" s="67">
        <f t="shared" si="1205"/>
        <v>-42</v>
      </c>
      <c r="AX232" s="207" t="str">
        <f ca="1">[2]!YBHIST($I$208,$I232,J$25,"sec","")</f>
        <v>E</v>
      </c>
      <c r="AY232" s="205" t="str">
        <f ca="1">[2]!YBPRICE($I$208,AX232&amp;"d","Market","AccruedInterest","Swap",$I232,"LMMSkew","","Model",100,"")</f>
        <v>E</v>
      </c>
      <c r="BA232" s="211" t="str">
        <f ca="1">[2]!YBHIST($E232,$I232,X$25,"sec","")</f>
        <v>E</v>
      </c>
      <c r="BB232" s="67" t="str">
        <f ca="1">[2]!YBPRICE(E$41,BA232,"Market","AccruedInterest","Swap",$I232,"LMMSkew","","Model",100,"OASEDUR")</f>
        <v>E</v>
      </c>
      <c r="BD232" s="211" t="str">
        <f ca="1">[2]!YBHIST($F232,$I232,X$25,"sec","")</f>
        <v>E</v>
      </c>
      <c r="BE232" s="67" t="str">
        <f ca="1">[2]!YBPRICE(E$41,BD232,"Market","AccruedInterest","Swap",$I232,"LMMSkew","","Model",100,"OASEDUR")</f>
        <v>E</v>
      </c>
      <c r="BI232" s="518" t="e">
        <f t="shared" ca="1" si="1225"/>
        <v>#VALUE!</v>
      </c>
      <c r="BJ232" s="518" t="e">
        <f ca="1">PRODUCT($BI$228:BI232)-1</f>
        <v>#VALUE!</v>
      </c>
      <c r="BK232" s="518" t="e">
        <f t="shared" ca="1" si="1226"/>
        <v>#VALUE!</v>
      </c>
      <c r="BL232" s="518" t="e">
        <f ca="1">PRODUCT($BK$228:BK232)-1</f>
        <v>#VALUE!</v>
      </c>
    </row>
    <row r="233" spans="1:64" s="68" customFormat="1" ht="15">
      <c r="C233" s="70">
        <f t="shared" ca="1" si="1201"/>
        <v>40857</v>
      </c>
      <c r="D233" s="70">
        <f t="shared" ca="1" si="1178"/>
        <v>40882</v>
      </c>
      <c r="E233" s="68" t="str">
        <f t="shared" ca="1" si="1179"/>
        <v>FNMA3.0-TBA-Nov</v>
      </c>
      <c r="F233" s="68" t="str">
        <f t="shared" ca="1" si="1180"/>
        <v>FNMA3.0-TBA-Dec</v>
      </c>
      <c r="G233" s="68" t="str">
        <f t="shared" si="1181"/>
        <v>FNMA3.0-TBA-GEN</v>
      </c>
      <c r="I233" s="133">
        <f ca="1">[2]!YBWORKDAY(EDATE(Base_Date, AV233), -1, "USD")</f>
        <v>40847</v>
      </c>
      <c r="J233" s="217" t="str">
        <f t="shared" ca="1" si="1202"/>
        <v>E</v>
      </c>
      <c r="K233" s="80" t="e">
        <f t="shared" ca="1" si="1203"/>
        <v>#VALUE!</v>
      </c>
      <c r="L233" s="80" t="e">
        <f t="shared" ca="1" si="1206"/>
        <v>#VALUE!</v>
      </c>
      <c r="M233" s="81" t="str">
        <f ca="1">[2]!YBHIST($I$208,$I233,"LMMOAS","sec")</f>
        <v>E</v>
      </c>
      <c r="N233" s="73" t="str">
        <f ca="1">[2]!YBHIST($I$208,$I232,M$25,"sec","")</f>
        <v>E</v>
      </c>
      <c r="O233" s="170" t="str">
        <f ca="1">[2]!YBHIST("1 Month LIBOR",I233,"Yield","bmk","")</f>
        <v>E</v>
      </c>
      <c r="P233" s="80" t="e">
        <f t="shared" ca="1" si="1207"/>
        <v>#VALUE!</v>
      </c>
      <c r="Q233" s="82" t="str">
        <f ca="1">[2]!YBSCEN($I$208,$J232&amp;"d","Market",O$25,"Swap",$I232,"MarketWSkew","","Model",100,0,29,"Gradual","ParShift|N",0,"Annualized ROR",O232,100,"",,,,"Default",,,,"Default",,)</f>
        <v>E</v>
      </c>
      <c r="R233" s="80" t="e">
        <f t="shared" ca="1" si="1208"/>
        <v>#VALUE!</v>
      </c>
      <c r="S233" s="83" t="e">
        <f t="shared" ca="1" si="1209"/>
        <v>#VALUE!</v>
      </c>
      <c r="T233" s="80" t="e">
        <f ca="1">SUM(R$228:R233)</f>
        <v>#VALUE!</v>
      </c>
      <c r="U233" s="83" t="e">
        <f t="shared" ca="1" si="1223"/>
        <v>#VALUE!</v>
      </c>
      <c r="V233" s="84">
        <f ca="1">VLOOKUP($I233, 'Barcap OAD'!$A:$S, $F$208, FALSE)</f>
        <v>-14.2</v>
      </c>
      <c r="W233" s="172" t="e">
        <f t="shared" ca="1" si="1210"/>
        <v>#VALUE!</v>
      </c>
      <c r="X233" s="185" t="str">
        <f ca="1">[2]!YBHIST($E233,$I233,X$25,"sec","")</f>
        <v>E</v>
      </c>
      <c r="Y233" s="80" t="e">
        <f t="shared" ca="1" si="1211"/>
        <v>#VALUE!</v>
      </c>
      <c r="Z233" s="82" t="e">
        <f t="shared" ca="1" si="1212"/>
        <v>#VALUE!</v>
      </c>
      <c r="AA233" s="82" t="str">
        <f ca="1">[2]!YBHIST($F233,$I233,X$25,"sec","")</f>
        <v>E</v>
      </c>
      <c r="AB233" s="82" t="e">
        <f t="shared" ca="1" si="1213"/>
        <v>#VALUE!</v>
      </c>
      <c r="AC233" s="187" t="e">
        <f t="shared" ca="1" si="1214"/>
        <v>#VALUE!</v>
      </c>
      <c r="AD233" s="189">
        <f ca="1">VLOOKUP($I233, 'Barcap OAD'!$A:$S, $F$26, FALSE)</f>
        <v>7.9560000000000004</v>
      </c>
      <c r="AE233" s="172" t="e">
        <f t="shared" ca="1" si="1183"/>
        <v>#VALUE!</v>
      </c>
      <c r="AF233" s="86" t="e">
        <f t="shared" ca="1" si="1184"/>
        <v>#VALUE!</v>
      </c>
      <c r="AG233" s="80" t="e">
        <f t="shared" ca="1" si="1215"/>
        <v>#VALUE!</v>
      </c>
      <c r="AH233" s="83" t="e">
        <f t="shared" ca="1" si="1216"/>
        <v>#VALUE!</v>
      </c>
      <c r="AI233" s="80" t="e">
        <f t="shared" ca="1" si="1217"/>
        <v>#VALUE!</v>
      </c>
      <c r="AJ233" s="83" t="e">
        <f t="shared" ca="1" si="1218"/>
        <v>#VALUE!</v>
      </c>
      <c r="AK233" s="187" t="e">
        <f t="shared" ca="1" si="1204"/>
        <v>#VALUE!</v>
      </c>
      <c r="AL233" s="192" t="e">
        <f t="shared" ca="1" si="1219"/>
        <v>#VALUE!</v>
      </c>
      <c r="AM233" s="83" t="e">
        <f t="shared" ca="1" si="1220"/>
        <v>#VALUE!</v>
      </c>
      <c r="AN233" s="80" t="e">
        <f ca="1">SUM(AL$228:AL233)</f>
        <v>#VALUE!</v>
      </c>
      <c r="AO233" s="109" t="e">
        <f t="shared" ca="1" si="1224"/>
        <v>#VALUE!</v>
      </c>
      <c r="AP233" s="194" t="e">
        <f t="shared" ca="1" si="1221"/>
        <v>#VALUE!</v>
      </c>
      <c r="AQ233" s="200" t="e">
        <f t="shared" ca="1" si="1222"/>
        <v>#VALUE!</v>
      </c>
      <c r="AR233" s="204"/>
      <c r="AS233" s="221"/>
      <c r="AV233" s="67">
        <f t="shared" si="1205"/>
        <v>-41</v>
      </c>
      <c r="AX233" s="207" t="str">
        <f ca="1">[2]!YBHIST($I$208,$I233,J$25,"sec","")</f>
        <v>E</v>
      </c>
      <c r="AY233" s="205" t="str">
        <f ca="1">[2]!YBPRICE($I$208,AX233&amp;"d","Market","AccruedInterest","Swap",$I233,"LMMSkew","","Model",100,"")</f>
        <v>E</v>
      </c>
      <c r="BA233" s="211" t="str">
        <f ca="1">[2]!YBHIST($E233,$I233,X$25,"sec","")</f>
        <v>E</v>
      </c>
      <c r="BB233" s="67" t="str">
        <f ca="1">[2]!YBPRICE(E$41,BA233,"Market","AccruedInterest","Swap",$I233,"LMMSkew","","Model",100,"OASEDUR")</f>
        <v>E</v>
      </c>
      <c r="BD233" s="211" t="str">
        <f ca="1">[2]!YBHIST($F233,$I233,X$25,"sec","")</f>
        <v>E</v>
      </c>
      <c r="BE233" s="67" t="str">
        <f ca="1">[2]!YBPRICE(E$41,BD233,"Market","AccruedInterest","Swap",$I233,"LMMSkew","","Model",100,"OASEDUR")</f>
        <v>E</v>
      </c>
      <c r="BI233" s="518" t="e">
        <f t="shared" ca="1" si="1225"/>
        <v>#VALUE!</v>
      </c>
      <c r="BJ233" s="518" t="e">
        <f ca="1">PRODUCT($BI$228:BI233)-1</f>
        <v>#VALUE!</v>
      </c>
      <c r="BK233" s="518" t="e">
        <f t="shared" ca="1" si="1226"/>
        <v>#VALUE!</v>
      </c>
      <c r="BL233" s="518" t="e">
        <f ca="1">PRODUCT($BK$228:BK233)-1</f>
        <v>#VALUE!</v>
      </c>
    </row>
    <row r="234" spans="1:64" s="68" customFormat="1" ht="15">
      <c r="C234" s="70">
        <f t="shared" ca="1" si="1201"/>
        <v>40887</v>
      </c>
      <c r="D234" s="70">
        <f t="shared" ca="1" si="1178"/>
        <v>40912</v>
      </c>
      <c r="E234" s="68" t="str">
        <f t="shared" ca="1" si="1179"/>
        <v>FNMA3.0-TBA-Dec</v>
      </c>
      <c r="F234" s="68" t="str">
        <f t="shared" ca="1" si="1180"/>
        <v>FNMA3.0-TBA-Jan</v>
      </c>
      <c r="G234" s="68" t="str">
        <f t="shared" si="1181"/>
        <v>FNMA3.0-TBA-GEN</v>
      </c>
      <c r="I234" s="133">
        <f ca="1">[2]!YBWORKDAY(EDATE(Base_Date, AV234), -1, "USD")</f>
        <v>40877</v>
      </c>
      <c r="J234" s="217" t="str">
        <f t="shared" ca="1" si="1202"/>
        <v>E</v>
      </c>
      <c r="K234" s="80" t="e">
        <f t="shared" ca="1" si="1203"/>
        <v>#VALUE!</v>
      </c>
      <c r="L234" s="80" t="e">
        <f t="shared" ca="1" si="1206"/>
        <v>#VALUE!</v>
      </c>
      <c r="M234" s="81" t="str">
        <f ca="1">[2]!YBHIST($I$208,$I234,"LMMOAS","sec")</f>
        <v>E</v>
      </c>
      <c r="N234" s="73" t="str">
        <f ca="1">[2]!YBHIST($I$208,$I233,M$25,"sec","")</f>
        <v>E</v>
      </c>
      <c r="O234" s="170" t="str">
        <f ca="1">[2]!YBHIST("1 Month LIBOR",I234,"Yield","bmk","")</f>
        <v>E</v>
      </c>
      <c r="P234" s="80" t="e">
        <f t="shared" ca="1" si="1207"/>
        <v>#VALUE!</v>
      </c>
      <c r="Q234" s="82" t="str">
        <f ca="1">[2]!YBSCEN($I$208,$J233&amp;"d","Market",O$25,"Swap",$I233,"MarketWSkew","","Model",100,0,29,"Gradual","ParShift|N",0,"Annualized ROR",O233,100,"",,,,"Default",,,,"Default",,)</f>
        <v>E</v>
      </c>
      <c r="R234" s="80" t="e">
        <f t="shared" ca="1" si="1208"/>
        <v>#VALUE!</v>
      </c>
      <c r="S234" s="83" t="e">
        <f t="shared" ca="1" si="1209"/>
        <v>#VALUE!</v>
      </c>
      <c r="T234" s="80" t="e">
        <f ca="1">SUM(R$228:R234)</f>
        <v>#VALUE!</v>
      </c>
      <c r="U234" s="83" t="e">
        <f t="shared" ca="1" si="1223"/>
        <v>#VALUE!</v>
      </c>
      <c r="V234" s="84">
        <f ca="1">VLOOKUP($I234, 'Barcap OAD'!$A:$S, $F$208, FALSE)</f>
        <v>-14.3</v>
      </c>
      <c r="W234" s="172" t="e">
        <f t="shared" ca="1" si="1210"/>
        <v>#VALUE!</v>
      </c>
      <c r="X234" s="185" t="str">
        <f ca="1">[2]!YBHIST($E234,$I234,X$25,"sec","")</f>
        <v>E</v>
      </c>
      <c r="Y234" s="80" t="e">
        <f t="shared" ca="1" si="1211"/>
        <v>#VALUE!</v>
      </c>
      <c r="Z234" s="82" t="e">
        <f t="shared" ca="1" si="1212"/>
        <v>#VALUE!</v>
      </c>
      <c r="AA234" s="82" t="str">
        <f ca="1">[2]!YBHIST($F234,$I234,X$25,"sec","")</f>
        <v>E</v>
      </c>
      <c r="AB234" s="82" t="e">
        <f t="shared" ca="1" si="1213"/>
        <v>#VALUE!</v>
      </c>
      <c r="AC234" s="187" t="e">
        <f t="shared" ca="1" si="1214"/>
        <v>#VALUE!</v>
      </c>
      <c r="AD234" s="189">
        <f ca="1">VLOOKUP($I234, 'Barcap OAD'!$A:$S, $F$26, FALSE)</f>
        <v>7.6639999999999997</v>
      </c>
      <c r="AE234" s="172" t="e">
        <f t="shared" ca="1" si="1183"/>
        <v>#VALUE!</v>
      </c>
      <c r="AF234" s="86" t="e">
        <f t="shared" ca="1" si="1184"/>
        <v>#VALUE!</v>
      </c>
      <c r="AG234" s="80" t="e">
        <f t="shared" ca="1" si="1215"/>
        <v>#VALUE!</v>
      </c>
      <c r="AH234" s="83" t="e">
        <f t="shared" ca="1" si="1216"/>
        <v>#VALUE!</v>
      </c>
      <c r="AI234" s="80" t="e">
        <f t="shared" ca="1" si="1217"/>
        <v>#VALUE!</v>
      </c>
      <c r="AJ234" s="83" t="e">
        <f t="shared" ca="1" si="1218"/>
        <v>#VALUE!</v>
      </c>
      <c r="AK234" s="187" t="e">
        <f t="shared" ca="1" si="1204"/>
        <v>#VALUE!</v>
      </c>
      <c r="AL234" s="192" t="e">
        <f t="shared" ca="1" si="1219"/>
        <v>#VALUE!</v>
      </c>
      <c r="AM234" s="83" t="e">
        <f t="shared" ca="1" si="1220"/>
        <v>#VALUE!</v>
      </c>
      <c r="AN234" s="80" t="e">
        <f ca="1">SUM(AL$228:AL234)</f>
        <v>#VALUE!</v>
      </c>
      <c r="AO234" s="109" t="e">
        <f t="shared" ca="1" si="1224"/>
        <v>#VALUE!</v>
      </c>
      <c r="AP234" s="194" t="e">
        <f t="shared" ca="1" si="1221"/>
        <v>#VALUE!</v>
      </c>
      <c r="AQ234" s="200" t="e">
        <f t="shared" ca="1" si="1222"/>
        <v>#VALUE!</v>
      </c>
      <c r="AR234" s="204"/>
      <c r="AS234" s="221"/>
      <c r="AV234" s="67">
        <f t="shared" si="1205"/>
        <v>-40</v>
      </c>
      <c r="AX234" s="207" t="str">
        <f ca="1">[2]!YBHIST($I$208,$I234,J$25,"sec","")</f>
        <v>E</v>
      </c>
      <c r="AY234" s="205" t="str">
        <f ca="1">[2]!YBPRICE($I$208,AX234&amp;"d","Market","AccruedInterest","Swap",$I234,"LMMSkew","","Model",100,"")</f>
        <v>E</v>
      </c>
      <c r="BA234" s="211" t="str">
        <f ca="1">[2]!YBHIST($E234,$I234,X$25,"sec","")</f>
        <v>E</v>
      </c>
      <c r="BB234" s="67" t="str">
        <f ca="1">[2]!YBPRICE(E$41,BA234,"Market","AccruedInterest","Swap",$I234,"LMMSkew","","Model",100,"OASEDUR")</f>
        <v>E</v>
      </c>
      <c r="BD234" s="211" t="str">
        <f ca="1">[2]!YBHIST($F234,$I234,X$25,"sec","")</f>
        <v>E</v>
      </c>
      <c r="BE234" s="67" t="str">
        <f ca="1">[2]!YBPRICE(E$41,BD234,"Market","AccruedInterest","Swap",$I234,"LMMSkew","","Model",100,"OASEDUR")</f>
        <v>E</v>
      </c>
      <c r="BI234" s="518" t="e">
        <f t="shared" ca="1" si="1225"/>
        <v>#VALUE!</v>
      </c>
      <c r="BJ234" s="518" t="e">
        <f ca="1">PRODUCT($BI$228:BI234)-1</f>
        <v>#VALUE!</v>
      </c>
      <c r="BK234" s="518" t="e">
        <f t="shared" ca="1" si="1226"/>
        <v>#VALUE!</v>
      </c>
      <c r="BL234" s="518" t="e">
        <f ca="1">PRODUCT($BK$228:BK234)-1</f>
        <v>#VALUE!</v>
      </c>
    </row>
    <row r="235" spans="1:64" s="68" customFormat="1" ht="15">
      <c r="C235" s="70">
        <f t="shared" ca="1" si="1201"/>
        <v>40917</v>
      </c>
      <c r="D235" s="70">
        <f t="shared" ca="1" si="1178"/>
        <v>40942</v>
      </c>
      <c r="E235" s="68" t="str">
        <f t="shared" ca="1" si="1179"/>
        <v>FNMA3.0-TBA-Jan</v>
      </c>
      <c r="F235" s="68" t="str">
        <f t="shared" ca="1" si="1180"/>
        <v>FNMA3.0-TBA-Feb</v>
      </c>
      <c r="G235" s="68" t="str">
        <f t="shared" si="1181"/>
        <v>FNMA3.0-TBA-GEN</v>
      </c>
      <c r="I235" s="133">
        <f ca="1">[2]!YBWORKDAY(EDATE(Base_Date, AV235), -1, "USD")</f>
        <v>40907</v>
      </c>
      <c r="J235" s="217" t="str">
        <f t="shared" ca="1" si="1202"/>
        <v>E</v>
      </c>
      <c r="K235" s="80" t="e">
        <f t="shared" ca="1" si="1203"/>
        <v>#VALUE!</v>
      </c>
      <c r="L235" s="80" t="e">
        <f t="shared" ca="1" si="1206"/>
        <v>#VALUE!</v>
      </c>
      <c r="M235" s="81" t="str">
        <f ca="1">[2]!YBHIST($I$208,$I235,"LMMOAS","sec")</f>
        <v>E</v>
      </c>
      <c r="N235" s="73" t="str">
        <f ca="1">[2]!YBHIST($I$208,$I234,M$25,"sec","")</f>
        <v>E</v>
      </c>
      <c r="O235" s="170" t="str">
        <f ca="1">[2]!YBHIST("1 Month LIBOR",I235,"Yield","bmk","")</f>
        <v>E</v>
      </c>
      <c r="P235" s="80" t="e">
        <f t="shared" ca="1" si="1207"/>
        <v>#VALUE!</v>
      </c>
      <c r="Q235" s="82" t="str">
        <f ca="1">[2]!YBSCEN($I$208,$J234&amp;"d","Market",O$25,"Swap",$I234,"MarketWSkew","","Model",100,0,29,"Gradual","ParShift|N",0,"Annualized ROR",O234,100,"",,,,"Default",,,,"Default",,)</f>
        <v>E</v>
      </c>
      <c r="R235" s="80" t="e">
        <f t="shared" ca="1" si="1208"/>
        <v>#VALUE!</v>
      </c>
      <c r="S235" s="83" t="e">
        <f t="shared" ca="1" si="1209"/>
        <v>#VALUE!</v>
      </c>
      <c r="T235" s="80" t="e">
        <f ca="1">SUM(R$228:R235)</f>
        <v>#VALUE!</v>
      </c>
      <c r="U235" s="83" t="e">
        <f t="shared" ca="1" si="1223"/>
        <v>#VALUE!</v>
      </c>
      <c r="V235" s="84">
        <f ca="1">VLOOKUP($I235, 'Barcap OAD'!$A:$S, $F$208, FALSE)</f>
        <v>-16</v>
      </c>
      <c r="W235" s="172" t="e">
        <f t="shared" ca="1" si="1210"/>
        <v>#VALUE!</v>
      </c>
      <c r="X235" s="185" t="str">
        <f ca="1">[2]!YBHIST($E235,$I235,X$25,"sec","")</f>
        <v>E</v>
      </c>
      <c r="Y235" s="80" t="e">
        <f t="shared" ca="1" si="1211"/>
        <v>#VALUE!</v>
      </c>
      <c r="Z235" s="82" t="e">
        <f t="shared" ca="1" si="1212"/>
        <v>#VALUE!</v>
      </c>
      <c r="AA235" s="82" t="str">
        <f ca="1">[2]!YBHIST($F235,$I235,X$25,"sec","")</f>
        <v>E</v>
      </c>
      <c r="AB235" s="82" t="e">
        <f t="shared" ca="1" si="1213"/>
        <v>#VALUE!</v>
      </c>
      <c r="AC235" s="187" t="e">
        <f t="shared" ca="1" si="1214"/>
        <v>#VALUE!</v>
      </c>
      <c r="AD235" s="189">
        <f ca="1">VLOOKUP($I235, 'Barcap OAD'!$A:$S, $F$26, FALSE)</f>
        <v>7.5659999999999998</v>
      </c>
      <c r="AE235" s="172" t="e">
        <f t="shared" ca="1" si="1183"/>
        <v>#VALUE!</v>
      </c>
      <c r="AF235" s="86" t="e">
        <f t="shared" ca="1" si="1184"/>
        <v>#VALUE!</v>
      </c>
      <c r="AG235" s="80" t="e">
        <f t="shared" ca="1" si="1215"/>
        <v>#VALUE!</v>
      </c>
      <c r="AH235" s="83" t="e">
        <f t="shared" ca="1" si="1216"/>
        <v>#VALUE!</v>
      </c>
      <c r="AI235" s="80" t="e">
        <f t="shared" ca="1" si="1217"/>
        <v>#VALUE!</v>
      </c>
      <c r="AJ235" s="83" t="e">
        <f t="shared" ca="1" si="1218"/>
        <v>#VALUE!</v>
      </c>
      <c r="AK235" s="187" t="e">
        <f t="shared" ca="1" si="1204"/>
        <v>#VALUE!</v>
      </c>
      <c r="AL235" s="192" t="e">
        <f t="shared" ca="1" si="1219"/>
        <v>#VALUE!</v>
      </c>
      <c r="AM235" s="83" t="e">
        <f t="shared" ca="1" si="1220"/>
        <v>#VALUE!</v>
      </c>
      <c r="AN235" s="80" t="e">
        <f ca="1">SUM(AL$228:AL235)</f>
        <v>#VALUE!</v>
      </c>
      <c r="AO235" s="109" t="e">
        <f t="shared" ca="1" si="1224"/>
        <v>#VALUE!</v>
      </c>
      <c r="AP235" s="194" t="e">
        <f t="shared" ca="1" si="1221"/>
        <v>#VALUE!</v>
      </c>
      <c r="AQ235" s="200" t="e">
        <f t="shared" ca="1" si="1222"/>
        <v>#VALUE!</v>
      </c>
      <c r="AR235" s="204"/>
      <c r="AS235" s="221"/>
      <c r="AV235" s="67">
        <f t="shared" si="1205"/>
        <v>-39</v>
      </c>
      <c r="AX235" s="207" t="str">
        <f ca="1">[2]!YBHIST($I$208,$I235,J$25,"sec","")</f>
        <v>E</v>
      </c>
      <c r="AY235" s="205" t="str">
        <f ca="1">[2]!YBPRICE($I$208,AX235&amp;"d","Market","AccruedInterest","Swap",$I235,"LMMSkew","","Model",100,"")</f>
        <v>E</v>
      </c>
      <c r="BA235" s="211" t="str">
        <f ca="1">[2]!YBHIST($E235,$I235,X$25,"sec","")</f>
        <v>E</v>
      </c>
      <c r="BB235" s="67" t="str">
        <f ca="1">[2]!YBPRICE(E$41,BA235,"Market","AccruedInterest","Swap",$I235,"LMMSkew","","Model",100,"OASEDUR")</f>
        <v>E</v>
      </c>
      <c r="BD235" s="211" t="str">
        <f ca="1">[2]!YBHIST($F235,$I235,X$25,"sec","")</f>
        <v>E</v>
      </c>
      <c r="BE235" s="67" t="str">
        <f ca="1">[2]!YBPRICE(E$41,BD235,"Market","AccruedInterest","Swap",$I235,"LMMSkew","","Model",100,"OASEDUR")</f>
        <v>E</v>
      </c>
      <c r="BI235" s="518" t="e">
        <f t="shared" ca="1" si="1225"/>
        <v>#VALUE!</v>
      </c>
      <c r="BJ235" s="518" t="e">
        <f ca="1">PRODUCT($BI$228:BI235)-1</f>
        <v>#VALUE!</v>
      </c>
      <c r="BK235" s="518" t="e">
        <f t="shared" ca="1" si="1226"/>
        <v>#VALUE!</v>
      </c>
      <c r="BL235" s="518" t="e">
        <f ca="1">PRODUCT($BK$228:BK235)-1</f>
        <v>#VALUE!</v>
      </c>
    </row>
    <row r="236" spans="1:64" s="68" customFormat="1" ht="15">
      <c r="C236" s="70">
        <f t="shared" ca="1" si="1201"/>
        <v>40949</v>
      </c>
      <c r="D236" s="70">
        <f t="shared" ca="1" si="1178"/>
        <v>40974</v>
      </c>
      <c r="E236" s="68" t="str">
        <f t="shared" ca="1" si="1179"/>
        <v>FNMA3.0-TBA-Feb</v>
      </c>
      <c r="F236" s="68" t="str">
        <f t="shared" ca="1" si="1180"/>
        <v>FNMA3.0-TBA-Mar</v>
      </c>
      <c r="G236" s="68" t="str">
        <f t="shared" si="1181"/>
        <v>FNMA3.0-TBA-GEN</v>
      </c>
      <c r="I236" s="133">
        <f ca="1">[2]!YBWORKDAY(EDATE(Base_Date, AV236), -1, "USD")</f>
        <v>40939</v>
      </c>
      <c r="J236" s="217" t="str">
        <f t="shared" ca="1" si="1202"/>
        <v>E</v>
      </c>
      <c r="K236" s="80" t="e">
        <f t="shared" ca="1" si="1203"/>
        <v>#VALUE!</v>
      </c>
      <c r="L236" s="80" t="e">
        <f t="shared" ca="1" si="1206"/>
        <v>#VALUE!</v>
      </c>
      <c r="M236" s="81" t="str">
        <f ca="1">[2]!YBHIST($I$208,$I236,"LMMOAS","sec")</f>
        <v>E</v>
      </c>
      <c r="N236" s="73" t="str">
        <f ca="1">[2]!YBHIST($I$208,$I235,M$25,"sec","")</f>
        <v>E</v>
      </c>
      <c r="O236" s="170" t="str">
        <f ca="1">[2]!YBHIST("1 Month LIBOR",I236,"Yield","bmk","")</f>
        <v>E</v>
      </c>
      <c r="P236" s="80" t="e">
        <f t="shared" ca="1" si="1207"/>
        <v>#VALUE!</v>
      </c>
      <c r="Q236" s="82" t="str">
        <f ca="1">[2]!YBSCEN($I$208,$J235&amp;"d","Market",O$25,"Swap",$I235,"MarketWSkew","","Model",100,0,29,"Gradual","ParShift|N",0,"Annualized ROR",O235,100,"",,,,"Default",,,,"Default",,)</f>
        <v>E</v>
      </c>
      <c r="R236" s="80" t="e">
        <f t="shared" ca="1" si="1208"/>
        <v>#VALUE!</v>
      </c>
      <c r="S236" s="83" t="e">
        <f t="shared" ca="1" si="1209"/>
        <v>#VALUE!</v>
      </c>
      <c r="T236" s="80" t="e">
        <f ca="1">SUM(R$228:R236)</f>
        <v>#VALUE!</v>
      </c>
      <c r="U236" s="83" t="e">
        <f t="shared" ca="1" si="1223"/>
        <v>#VALUE!</v>
      </c>
      <c r="V236" s="84">
        <f ca="1">VLOOKUP($I236, 'Barcap OAD'!$A:$S, $F$208, FALSE)</f>
        <v>-18.100000000000001</v>
      </c>
      <c r="W236" s="172" t="e">
        <f t="shared" ca="1" si="1210"/>
        <v>#VALUE!</v>
      </c>
      <c r="X236" s="185" t="str">
        <f ca="1">[2]!YBHIST($E236,$I236,X$25,"sec","")</f>
        <v>E</v>
      </c>
      <c r="Y236" s="80" t="e">
        <f t="shared" ca="1" si="1211"/>
        <v>#VALUE!</v>
      </c>
      <c r="Z236" s="82" t="e">
        <f t="shared" ca="1" si="1212"/>
        <v>#VALUE!</v>
      </c>
      <c r="AA236" s="82" t="str">
        <f ca="1">[2]!YBHIST($F236,$I236,X$25,"sec","")</f>
        <v>E</v>
      </c>
      <c r="AB236" s="82" t="e">
        <f t="shared" ca="1" si="1213"/>
        <v>#VALUE!</v>
      </c>
      <c r="AC236" s="187" t="e">
        <f t="shared" ca="1" si="1214"/>
        <v>#VALUE!</v>
      </c>
      <c r="AD236" s="189">
        <f ca="1">VLOOKUP($I236, 'Barcap OAD'!$A:$S, $F$26, FALSE)</f>
        <v>7.0720000000000001</v>
      </c>
      <c r="AE236" s="172" t="e">
        <f t="shared" ca="1" si="1183"/>
        <v>#VALUE!</v>
      </c>
      <c r="AF236" s="86" t="e">
        <f t="shared" ca="1" si="1184"/>
        <v>#VALUE!</v>
      </c>
      <c r="AG236" s="80" t="e">
        <f t="shared" ca="1" si="1215"/>
        <v>#VALUE!</v>
      </c>
      <c r="AH236" s="83" t="e">
        <f t="shared" ca="1" si="1216"/>
        <v>#VALUE!</v>
      </c>
      <c r="AI236" s="80" t="e">
        <f t="shared" ca="1" si="1217"/>
        <v>#VALUE!</v>
      </c>
      <c r="AJ236" s="83" t="e">
        <f t="shared" ca="1" si="1218"/>
        <v>#VALUE!</v>
      </c>
      <c r="AK236" s="187" t="e">
        <f t="shared" ca="1" si="1204"/>
        <v>#VALUE!</v>
      </c>
      <c r="AL236" s="192" t="e">
        <f t="shared" ca="1" si="1219"/>
        <v>#VALUE!</v>
      </c>
      <c r="AM236" s="83" t="e">
        <f t="shared" ca="1" si="1220"/>
        <v>#VALUE!</v>
      </c>
      <c r="AN236" s="80" t="e">
        <f ca="1">SUM(AL$228:AL236)</f>
        <v>#VALUE!</v>
      </c>
      <c r="AO236" s="109" t="e">
        <f t="shared" ca="1" si="1224"/>
        <v>#VALUE!</v>
      </c>
      <c r="AP236" s="194" t="e">
        <f t="shared" ca="1" si="1221"/>
        <v>#VALUE!</v>
      </c>
      <c r="AQ236" s="200" t="e">
        <f t="shared" ca="1" si="1222"/>
        <v>#VALUE!</v>
      </c>
      <c r="AR236" s="204"/>
      <c r="AS236" s="221"/>
      <c r="AV236" s="67">
        <f t="shared" si="1205"/>
        <v>-38</v>
      </c>
      <c r="AX236" s="207" t="str">
        <f ca="1">[2]!YBHIST($I$208,$I236,J$25,"sec","")</f>
        <v>E</v>
      </c>
      <c r="AY236" s="205" t="str">
        <f ca="1">[2]!YBPRICE($I$208,AX236&amp;"d","Market","AccruedInterest","Swap",$I236,"LMMSkew","","Model",100,"")</f>
        <v>E</v>
      </c>
      <c r="BA236" s="211" t="str">
        <f ca="1">[2]!YBHIST($E236,$I236,X$25,"sec","")</f>
        <v>E</v>
      </c>
      <c r="BB236" s="67" t="str">
        <f ca="1">[2]!YBPRICE(E$41,BA236,"Market","AccruedInterest","Swap",$I236,"LMMSkew","","Model",100,"OASEDUR")</f>
        <v>E</v>
      </c>
      <c r="BD236" s="211" t="str">
        <f ca="1">[2]!YBHIST($F236,$I236,X$25,"sec","")</f>
        <v>E</v>
      </c>
      <c r="BE236" s="67" t="str">
        <f ca="1">[2]!YBPRICE(E$41,BD236,"Market","AccruedInterest","Swap",$I236,"LMMSkew","","Model",100,"OASEDUR")</f>
        <v>E</v>
      </c>
      <c r="BI236" s="518" t="e">
        <f t="shared" ca="1" si="1225"/>
        <v>#VALUE!</v>
      </c>
      <c r="BJ236" s="518" t="e">
        <f ca="1">PRODUCT($BI$228:BI236)-1</f>
        <v>#VALUE!</v>
      </c>
      <c r="BK236" s="518" t="e">
        <f t="shared" ca="1" si="1226"/>
        <v>#VALUE!</v>
      </c>
      <c r="BL236" s="518" t="e">
        <f ca="1">PRODUCT($BK$228:BK236)-1</f>
        <v>#VALUE!</v>
      </c>
    </row>
    <row r="237" spans="1:64" s="68" customFormat="1" ht="15">
      <c r="C237" s="70">
        <f t="shared" ca="1" si="1201"/>
        <v>40978</v>
      </c>
      <c r="D237" s="70">
        <f t="shared" ca="1" si="1178"/>
        <v>41003</v>
      </c>
      <c r="E237" s="68" t="str">
        <f t="shared" ca="1" si="1179"/>
        <v>FNMA3.0-TBA-Mar</v>
      </c>
      <c r="F237" s="68" t="str">
        <f t="shared" ca="1" si="1180"/>
        <v>FNMA3.0-TBA-Apr</v>
      </c>
      <c r="G237" s="68" t="str">
        <f t="shared" si="1181"/>
        <v>FNMA3.0-TBA-GEN</v>
      </c>
      <c r="I237" s="133">
        <f ca="1">[2]!YBWORKDAY(EDATE(Base_Date, AV237), -1, "USD")</f>
        <v>40968</v>
      </c>
      <c r="J237" s="217" t="str">
        <f t="shared" ca="1" si="1202"/>
        <v>E</v>
      </c>
      <c r="K237" s="80" t="e">
        <f t="shared" ca="1" si="1203"/>
        <v>#VALUE!</v>
      </c>
      <c r="L237" s="80" t="e">
        <f t="shared" ca="1" si="1206"/>
        <v>#VALUE!</v>
      </c>
      <c r="M237" s="81" t="str">
        <f ca="1">[2]!YBHIST($I$208,$I237,"LMMOAS","sec")</f>
        <v>E</v>
      </c>
      <c r="N237" s="73" t="str">
        <f ca="1">[2]!YBHIST($I$208,$I236,M$25,"sec","")</f>
        <v>E</v>
      </c>
      <c r="O237" s="170" t="str">
        <f ca="1">[2]!YBHIST("1 Month LIBOR",I237,"Yield","bmk","")</f>
        <v>E</v>
      </c>
      <c r="P237" s="80" t="e">
        <f t="shared" ca="1" si="1207"/>
        <v>#VALUE!</v>
      </c>
      <c r="Q237" s="82" t="str">
        <f ca="1">[2]!YBSCEN($I$208,$J236&amp;"d","Market",O$25,"Swap",$I236,"MarketWSkew","","Model",100,0,29,"Gradual","ParShift|N",0,"Annualized ROR",O236,100,"",,,,"Default",,,,"Default",,)</f>
        <v>E</v>
      </c>
      <c r="R237" s="80" t="e">
        <f t="shared" ca="1" si="1208"/>
        <v>#VALUE!</v>
      </c>
      <c r="S237" s="83" t="e">
        <f t="shared" ca="1" si="1209"/>
        <v>#VALUE!</v>
      </c>
      <c r="T237" s="80" t="e">
        <f ca="1">SUM(R$228:R237)</f>
        <v>#VALUE!</v>
      </c>
      <c r="U237" s="83" t="e">
        <f t="shared" ca="1" si="1223"/>
        <v>#VALUE!</v>
      </c>
      <c r="V237" s="84">
        <f ca="1">VLOOKUP($I237, 'Barcap OAD'!$A:$S, $F$208, FALSE)</f>
        <v>-16</v>
      </c>
      <c r="W237" s="172" t="e">
        <f t="shared" ca="1" si="1210"/>
        <v>#VALUE!</v>
      </c>
      <c r="X237" s="185" t="str">
        <f ca="1">[2]!YBHIST($E237,$I237,X$25,"sec","")</f>
        <v>E</v>
      </c>
      <c r="Y237" s="80" t="e">
        <f t="shared" ca="1" si="1211"/>
        <v>#VALUE!</v>
      </c>
      <c r="Z237" s="82" t="e">
        <f t="shared" ca="1" si="1212"/>
        <v>#VALUE!</v>
      </c>
      <c r="AA237" s="82" t="str">
        <f ca="1">[2]!YBHIST($F237,$I237,X$25,"sec","")</f>
        <v>E</v>
      </c>
      <c r="AB237" s="82" t="e">
        <f t="shared" ca="1" si="1213"/>
        <v>#VALUE!</v>
      </c>
      <c r="AC237" s="187" t="e">
        <f t="shared" ca="1" si="1214"/>
        <v>#VALUE!</v>
      </c>
      <c r="AD237" s="189">
        <f ca="1">VLOOKUP($I237, 'Barcap OAD'!$A:$S, $F$26, FALSE)</f>
        <v>7.1929999999999996</v>
      </c>
      <c r="AE237" s="172" t="e">
        <f t="shared" ca="1" si="1183"/>
        <v>#VALUE!</v>
      </c>
      <c r="AF237" s="86" t="e">
        <f t="shared" ca="1" si="1184"/>
        <v>#VALUE!</v>
      </c>
      <c r="AG237" s="80" t="e">
        <f t="shared" ca="1" si="1215"/>
        <v>#VALUE!</v>
      </c>
      <c r="AH237" s="83" t="e">
        <f t="shared" ca="1" si="1216"/>
        <v>#VALUE!</v>
      </c>
      <c r="AI237" s="80" t="e">
        <f t="shared" ca="1" si="1217"/>
        <v>#VALUE!</v>
      </c>
      <c r="AJ237" s="83" t="e">
        <f t="shared" ca="1" si="1218"/>
        <v>#VALUE!</v>
      </c>
      <c r="AK237" s="187" t="e">
        <f t="shared" ca="1" si="1204"/>
        <v>#VALUE!</v>
      </c>
      <c r="AL237" s="192" t="e">
        <f t="shared" ca="1" si="1219"/>
        <v>#VALUE!</v>
      </c>
      <c r="AM237" s="83" t="e">
        <f t="shared" ca="1" si="1220"/>
        <v>#VALUE!</v>
      </c>
      <c r="AN237" s="80" t="e">
        <f ca="1">SUM(AL$228:AL237)</f>
        <v>#VALUE!</v>
      </c>
      <c r="AO237" s="109" t="e">
        <f t="shared" ca="1" si="1224"/>
        <v>#VALUE!</v>
      </c>
      <c r="AP237" s="194" t="e">
        <f t="shared" ca="1" si="1221"/>
        <v>#VALUE!</v>
      </c>
      <c r="AQ237" s="200" t="e">
        <f t="shared" ca="1" si="1222"/>
        <v>#VALUE!</v>
      </c>
      <c r="AR237" s="204"/>
      <c r="AS237" s="221"/>
      <c r="AV237" s="67">
        <f t="shared" si="1205"/>
        <v>-37</v>
      </c>
      <c r="AX237" s="207" t="str">
        <f ca="1">[2]!YBHIST($I$208,$I237,J$25,"sec","")</f>
        <v>E</v>
      </c>
      <c r="AY237" s="205" t="str">
        <f ca="1">[2]!YBPRICE($I$208,AX237&amp;"d","Market","AccruedInterest","Swap",$I237,"LMMSkew","","Model",100,"")</f>
        <v>E</v>
      </c>
      <c r="BA237" s="211" t="str">
        <f ca="1">[2]!YBHIST($E237,$I237,X$25,"sec","")</f>
        <v>E</v>
      </c>
      <c r="BB237" s="67" t="str">
        <f ca="1">[2]!YBPRICE(E$41,BA237,"Market","AccruedInterest","Swap",$I237,"LMMSkew","","Model",100,"OASEDUR")</f>
        <v>E</v>
      </c>
      <c r="BD237" s="211" t="str">
        <f ca="1">[2]!YBHIST($F237,$I237,X$25,"sec","")</f>
        <v>E</v>
      </c>
      <c r="BE237" s="67" t="str">
        <f ca="1">[2]!YBPRICE(E$41,BD237,"Market","AccruedInterest","Swap",$I237,"LMMSkew","","Model",100,"OASEDUR")</f>
        <v>E</v>
      </c>
      <c r="BI237" s="518" t="e">
        <f t="shared" ca="1" si="1225"/>
        <v>#VALUE!</v>
      </c>
      <c r="BJ237" s="518" t="e">
        <f ca="1">PRODUCT($BI$228:BI237)-1</f>
        <v>#VALUE!</v>
      </c>
      <c r="BK237" s="518" t="e">
        <f t="shared" ca="1" si="1226"/>
        <v>#VALUE!</v>
      </c>
      <c r="BL237" s="518" t="e">
        <f ca="1">PRODUCT($BK$228:BK237)-1</f>
        <v>#VALUE!</v>
      </c>
    </row>
    <row r="238" spans="1:64" ht="15" customHeight="1">
      <c r="A238" s="67" t="s">
        <v>78</v>
      </c>
      <c r="B238" s="69">
        <v>2.5</v>
      </c>
      <c r="C238" s="70">
        <f t="shared" ca="1" si="1201"/>
        <v>41008</v>
      </c>
      <c r="D238" s="70">
        <f ca="1">I238+35</f>
        <v>41033</v>
      </c>
      <c r="E238" s="70" t="str">
        <f t="shared" ca="1" si="1179"/>
        <v>FNMA3.0-TBA-Apr</v>
      </c>
      <c r="F238" s="70" t="str">
        <f t="shared" ca="1" si="1180"/>
        <v>FNMA3.0-TBA-May</v>
      </c>
      <c r="G238" s="70" t="str">
        <f>"FNMA"&amp;TEXT($J$23,"0.0")&amp;"-TBA-GEN"</f>
        <v>FNMA3.0-TBA-GEN</v>
      </c>
      <c r="H238" s="71"/>
      <c r="I238" s="133">
        <f ca="1">[2]!YBWORKDAY(EDATE(Base_Date, AV238), -1, "USD")</f>
        <v>40998</v>
      </c>
      <c r="J238" s="217" t="str">
        <f t="shared" ca="1" si="1202"/>
        <v>E</v>
      </c>
      <c r="K238" s="80" t="e">
        <f t="shared" ca="1" si="1203"/>
        <v>#VALUE!</v>
      </c>
      <c r="L238" s="80" t="e">
        <f t="shared" ca="1" si="1206"/>
        <v>#VALUE!</v>
      </c>
      <c r="M238" s="81" t="str">
        <f ca="1">[2]!YBHIST($I$208,$I238,"LMMOAS","sec")</f>
        <v>E</v>
      </c>
      <c r="N238" s="73" t="str">
        <f ca="1">[2]!YBHIST($I$208,$I237,M$25,"sec","")</f>
        <v>E</v>
      </c>
      <c r="O238" s="170" t="str">
        <f ca="1">[2]!YBHIST("1 Month LIBOR",I238,"Yield","bmk","")</f>
        <v>E</v>
      </c>
      <c r="P238" s="80" t="e">
        <f t="shared" ca="1" si="1207"/>
        <v>#VALUE!</v>
      </c>
      <c r="Q238" s="82" t="str">
        <f ca="1">[2]!YBSCEN($I$208,$J237&amp;"d","Market",O$25,"Swap",$I237,"MarketWSkew","","Model",100,0,29,"Gradual","ParShift|N",0,"Annualized ROR",O237,100,"",,,,"Default",,,,"Default",,)</f>
        <v>E</v>
      </c>
      <c r="R238" s="80" t="e">
        <f t="shared" ca="1" si="1208"/>
        <v>#VALUE!</v>
      </c>
      <c r="S238" s="83" t="e">
        <f t="shared" ca="1" si="1209"/>
        <v>#VALUE!</v>
      </c>
      <c r="T238" s="80" t="e">
        <f ca="1">SUM(R$228:R238)</f>
        <v>#VALUE!</v>
      </c>
      <c r="U238" s="83" t="e">
        <f t="shared" ca="1" si="1223"/>
        <v>#VALUE!</v>
      </c>
      <c r="V238" s="84">
        <f ca="1">VLOOKUP($I238, 'Barcap OAD'!$A:$S, $F$208, FALSE)</f>
        <v>-12.6</v>
      </c>
      <c r="W238" s="172" t="e">
        <f t="shared" ca="1" si="1210"/>
        <v>#VALUE!</v>
      </c>
      <c r="X238" s="185" t="str">
        <f ca="1">[2]!YBHIST($E238,$I238,X$25,"sec","")</f>
        <v>E</v>
      </c>
      <c r="Y238" s="80" t="e">
        <f t="shared" ca="1" si="1211"/>
        <v>#VALUE!</v>
      </c>
      <c r="Z238" s="82" t="e">
        <f t="shared" ca="1" si="1212"/>
        <v>#VALUE!</v>
      </c>
      <c r="AA238" s="82" t="str">
        <f ca="1">[2]!YBHIST($F238,$I238,X$25,"sec","")</f>
        <v>E</v>
      </c>
      <c r="AB238" s="82" t="e">
        <f t="shared" ca="1" si="1213"/>
        <v>#VALUE!</v>
      </c>
      <c r="AC238" s="187" t="e">
        <f t="shared" ca="1" si="1214"/>
        <v>#VALUE!</v>
      </c>
      <c r="AD238" s="189">
        <f ca="1">VLOOKUP($I238, 'Barcap OAD'!$A:$S, $F$26, FALSE)</f>
        <v>7.2949999999999999</v>
      </c>
      <c r="AE238" s="172" t="e">
        <f t="shared" ca="1" si="1183"/>
        <v>#VALUE!</v>
      </c>
      <c r="AF238" s="86" t="e">
        <f t="shared" ca="1" si="1184"/>
        <v>#VALUE!</v>
      </c>
      <c r="AG238" s="80" t="e">
        <f t="shared" ca="1" si="1215"/>
        <v>#VALUE!</v>
      </c>
      <c r="AH238" s="83" t="e">
        <f t="shared" ca="1" si="1216"/>
        <v>#VALUE!</v>
      </c>
      <c r="AI238" s="80" t="e">
        <f t="shared" ca="1" si="1217"/>
        <v>#VALUE!</v>
      </c>
      <c r="AJ238" s="83" t="e">
        <f t="shared" ca="1" si="1218"/>
        <v>#VALUE!</v>
      </c>
      <c r="AK238" s="187" t="e">
        <f t="shared" ca="1" si="1204"/>
        <v>#VALUE!</v>
      </c>
      <c r="AL238" s="192" t="e">
        <f t="shared" ca="1" si="1219"/>
        <v>#VALUE!</v>
      </c>
      <c r="AM238" s="83" t="e">
        <f t="shared" ca="1" si="1220"/>
        <v>#VALUE!</v>
      </c>
      <c r="AN238" s="80" t="e">
        <f ca="1">SUM(AL$228:AL238)</f>
        <v>#VALUE!</v>
      </c>
      <c r="AO238" s="109" t="e">
        <f t="shared" ca="1" si="1224"/>
        <v>#VALUE!</v>
      </c>
      <c r="AP238" s="194" t="e">
        <f t="shared" ca="1" si="1221"/>
        <v>#VALUE!</v>
      </c>
      <c r="AQ238" s="200" t="e">
        <f t="shared" ca="1" si="1222"/>
        <v>#VALUE!</v>
      </c>
      <c r="AR238" s="204"/>
      <c r="AS238" s="221"/>
      <c r="AV238" s="67">
        <f t="shared" si="1205"/>
        <v>-36</v>
      </c>
      <c r="AX238" s="208" t="str">
        <f ca="1">[2]!YBHIST($I$208,$I238,J$25,"sec","")</f>
        <v>E</v>
      </c>
      <c r="AY238" s="206" t="str">
        <f ca="1">[2]!YBPRICE($I$208,AX238&amp;"d","Market","AccruedInterest","Swap",$I238,"LMMSkew","","Model",100,"")</f>
        <v>E</v>
      </c>
      <c r="BA238" s="211" t="str">
        <f ca="1">[2]!YBHIST($E238,$I238,X$25,"sec","")</f>
        <v>E</v>
      </c>
      <c r="BB238" s="67" t="str">
        <f ca="1">[2]!YBPRICE(E$41,BA238,"Market","AccruedInterest","Swap",$I238,"LMMSkew","","Model",100,"OASEDUR")</f>
        <v>E</v>
      </c>
      <c r="BD238" s="211" t="str">
        <f ca="1">[2]!YBHIST($F238,$I238,X$25,"sec","")</f>
        <v>E</v>
      </c>
      <c r="BE238" s="67" t="str">
        <f ca="1">[2]!YBPRICE(E$41,BD238,"Market","AccruedInterest","Swap",$I238,"LMMSkew","","Model",100,"OASEDUR")</f>
        <v>E</v>
      </c>
      <c r="BI238" s="518" t="e">
        <f t="shared" ca="1" si="1225"/>
        <v>#VALUE!</v>
      </c>
      <c r="BJ238" s="518" t="e">
        <f ca="1">PRODUCT($BI$228:BI238)-1</f>
        <v>#VALUE!</v>
      </c>
      <c r="BK238" s="518" t="e">
        <f t="shared" ca="1" si="1226"/>
        <v>#VALUE!</v>
      </c>
      <c r="BL238" s="518" t="e">
        <f ca="1">PRODUCT($BK$228:BK238)-1</f>
        <v>#VALUE!</v>
      </c>
    </row>
    <row r="239" spans="1:64" ht="15" customHeight="1">
      <c r="A239" s="67" t="s">
        <v>80</v>
      </c>
      <c r="B239" s="69">
        <v>3</v>
      </c>
      <c r="C239" s="70">
        <f t="shared" ca="1" si="1201"/>
        <v>41039</v>
      </c>
      <c r="D239" s="70">
        <f t="shared" ref="D239:D251" ca="1" si="1227">I239+35</f>
        <v>41064</v>
      </c>
      <c r="E239" s="70" t="str">
        <f t="shared" ca="1" si="1179"/>
        <v>FNMA3.0-TBA-May</v>
      </c>
      <c r="F239" s="70" t="str">
        <f t="shared" ca="1" si="1180"/>
        <v>FNMA3.0-TBA-Jun</v>
      </c>
      <c r="G239" s="70" t="str">
        <f t="shared" ref="G239:G274" si="1228">"FNMA"&amp;TEXT($J$23,"0.0")&amp;"-TBA-GEN"</f>
        <v>FNMA3.0-TBA-GEN</v>
      </c>
      <c r="H239" s="71"/>
      <c r="I239" s="133">
        <f ca="1">[2]!YBWORKDAY(EDATE(Base_Date, AV239), -1, "USD")</f>
        <v>41029</v>
      </c>
      <c r="J239" s="217" t="str">
        <f t="shared" ca="1" si="1202"/>
        <v>E</v>
      </c>
      <c r="K239" s="80" t="e">
        <f t="shared" ca="1" si="1203"/>
        <v>#VALUE!</v>
      </c>
      <c r="L239" s="80" t="e">
        <f t="shared" ca="1" si="1206"/>
        <v>#VALUE!</v>
      </c>
      <c r="M239" s="81" t="str">
        <f ca="1">[2]!YBHIST($I$208,$I239,"LMMOAS","sec")</f>
        <v>E</v>
      </c>
      <c r="N239" s="73" t="str">
        <f ca="1">[2]!YBHIST($I$208,$I238,M$25,"sec","")</f>
        <v>E</v>
      </c>
      <c r="O239" s="170" t="str">
        <f ca="1">[2]!YBHIST("1 Month LIBOR",I239,"Yield","bmk","")</f>
        <v>E</v>
      </c>
      <c r="P239" s="80" t="e">
        <f t="shared" ca="1" si="1207"/>
        <v>#VALUE!</v>
      </c>
      <c r="Q239" s="82" t="str">
        <f ca="1">[2]!YBSCEN($I$208,$J238&amp;"d","Market",O$25,"Swap",$I238,"MarketWSkew","","Model",100,0,29,"Gradual","ParShift|N",0,"Annualized ROR",O238,100,"",,,,"Default",,,,"Default",,)</f>
        <v>E</v>
      </c>
      <c r="R239" s="80" t="e">
        <f t="shared" ca="1" si="1208"/>
        <v>#VALUE!</v>
      </c>
      <c r="S239" s="83" t="e">
        <f t="shared" ca="1" si="1209"/>
        <v>#VALUE!</v>
      </c>
      <c r="T239" s="80" t="e">
        <f ca="1">SUM(R$228:R239)</f>
        <v>#VALUE!</v>
      </c>
      <c r="U239" s="83" t="e">
        <f t="shared" ca="1" si="1223"/>
        <v>#VALUE!</v>
      </c>
      <c r="V239" s="84">
        <f ca="1">VLOOKUP($I239, 'Barcap OAD'!$A:$S, $F$208, FALSE)</f>
        <v>-14.5</v>
      </c>
      <c r="W239" s="172" t="e">
        <f t="shared" ca="1" si="1210"/>
        <v>#VALUE!</v>
      </c>
      <c r="X239" s="185" t="str">
        <f ca="1">[2]!YBHIST($E239,$I239,X$25,"sec","")</f>
        <v>E</v>
      </c>
      <c r="Y239" s="80" t="e">
        <f t="shared" ca="1" si="1211"/>
        <v>#VALUE!</v>
      </c>
      <c r="Z239" s="82" t="e">
        <f t="shared" ca="1" si="1212"/>
        <v>#VALUE!</v>
      </c>
      <c r="AA239" s="82" t="str">
        <f ca="1">[2]!YBHIST($F239,$I239,X$25,"sec","")</f>
        <v>E</v>
      </c>
      <c r="AB239" s="82" t="e">
        <f t="shared" ca="1" si="1213"/>
        <v>#VALUE!</v>
      </c>
      <c r="AC239" s="187" t="e">
        <f t="shared" ca="1" si="1214"/>
        <v>#VALUE!</v>
      </c>
      <c r="AD239" s="189">
        <f ca="1">VLOOKUP($I239, 'Barcap OAD'!$A:$S, $F$26, FALSE)</f>
        <v>6.6920000000000002</v>
      </c>
      <c r="AE239" s="172" t="e">
        <f t="shared" ca="1" si="1183"/>
        <v>#VALUE!</v>
      </c>
      <c r="AF239" s="86" t="e">
        <f t="shared" ca="1" si="1184"/>
        <v>#VALUE!</v>
      </c>
      <c r="AG239" s="80" t="e">
        <f t="shared" ca="1" si="1215"/>
        <v>#VALUE!</v>
      </c>
      <c r="AH239" s="83" t="e">
        <f t="shared" ca="1" si="1216"/>
        <v>#VALUE!</v>
      </c>
      <c r="AI239" s="80" t="e">
        <f t="shared" ca="1" si="1217"/>
        <v>#VALUE!</v>
      </c>
      <c r="AJ239" s="83" t="e">
        <f t="shared" ca="1" si="1218"/>
        <v>#VALUE!</v>
      </c>
      <c r="AK239" s="187" t="e">
        <f t="shared" ca="1" si="1204"/>
        <v>#VALUE!</v>
      </c>
      <c r="AL239" s="192" t="e">
        <f t="shared" ca="1" si="1219"/>
        <v>#VALUE!</v>
      </c>
      <c r="AM239" s="83" t="e">
        <f t="shared" ca="1" si="1220"/>
        <v>#VALUE!</v>
      </c>
      <c r="AN239" s="80" t="e">
        <f ca="1">SUM(AL$228:AL239)</f>
        <v>#VALUE!</v>
      </c>
      <c r="AO239" s="109" t="e">
        <f t="shared" ca="1" si="1224"/>
        <v>#VALUE!</v>
      </c>
      <c r="AP239" s="194" t="e">
        <f t="shared" ca="1" si="1221"/>
        <v>#VALUE!</v>
      </c>
      <c r="AQ239" s="200" t="e">
        <f t="shared" ca="1" si="1222"/>
        <v>#VALUE!</v>
      </c>
      <c r="AR239" s="204"/>
      <c r="AS239" s="221"/>
      <c r="AV239" s="67">
        <f t="shared" si="1205"/>
        <v>-35</v>
      </c>
      <c r="AX239" s="208" t="str">
        <f ca="1">[2]!YBHIST($I$208,$I239,J$25,"sec","")</f>
        <v>E</v>
      </c>
      <c r="AY239" s="206" t="str">
        <f ca="1">[2]!YBPRICE($I$208,AX239&amp;"d","Market","AccruedInterest","Swap",$I239,"LMMSkew","","Model",100,"")</f>
        <v>E</v>
      </c>
      <c r="BA239" s="211" t="str">
        <f ca="1">[2]!YBHIST($E239,$I239,X$25,"sec","")</f>
        <v>E</v>
      </c>
      <c r="BB239" s="67" t="str">
        <f ca="1">[2]!YBPRICE(E$41,BA239,"Market","AccruedInterest","Swap",$I239,"LMMSkew","","Model",100,"OASEDUR")</f>
        <v>E</v>
      </c>
      <c r="BD239" s="211" t="str">
        <f ca="1">[2]!YBHIST($F239,$I239,X$25,"sec","")</f>
        <v>E</v>
      </c>
      <c r="BE239" s="67" t="str">
        <f ca="1">[2]!YBPRICE(E$41,BD239,"Market","AccruedInterest","Swap",$I239,"LMMSkew","","Model",100,"OASEDUR")</f>
        <v>E</v>
      </c>
      <c r="BI239" s="518" t="e">
        <f t="shared" ca="1" si="1225"/>
        <v>#VALUE!</v>
      </c>
      <c r="BJ239" s="518" t="e">
        <f ca="1">PRODUCT($BI$228:BI239)-1</f>
        <v>#VALUE!</v>
      </c>
      <c r="BK239" s="518" t="e">
        <f t="shared" ca="1" si="1226"/>
        <v>#VALUE!</v>
      </c>
      <c r="BL239" s="518" t="e">
        <f ca="1">PRODUCT($BK$228:BK239)-1</f>
        <v>#VALUE!</v>
      </c>
    </row>
    <row r="240" spans="1:64" ht="15" customHeight="1">
      <c r="A240" s="67" t="s">
        <v>83</v>
      </c>
      <c r="B240" s="69">
        <v>3.5</v>
      </c>
      <c r="C240" s="70">
        <f t="shared" ca="1" si="1201"/>
        <v>41070</v>
      </c>
      <c r="D240" s="70">
        <f t="shared" ca="1" si="1227"/>
        <v>41095</v>
      </c>
      <c r="E240" s="70" t="str">
        <f t="shared" ca="1" si="1179"/>
        <v>FNMA3.0-TBA-Jun</v>
      </c>
      <c r="F240" s="70" t="str">
        <f t="shared" ca="1" si="1180"/>
        <v>FNMA3.0-TBA-Jul</v>
      </c>
      <c r="G240" s="70" t="str">
        <f t="shared" si="1228"/>
        <v>FNMA3.0-TBA-GEN</v>
      </c>
      <c r="H240" s="71"/>
      <c r="I240" s="133">
        <f ca="1">[2]!YBWORKDAY(EDATE(Base_Date, AV240), -1, "USD")</f>
        <v>41060</v>
      </c>
      <c r="J240" s="217" t="str">
        <f t="shared" ca="1" si="1202"/>
        <v>E</v>
      </c>
      <c r="K240" s="80" t="e">
        <f t="shared" ca="1" si="1203"/>
        <v>#VALUE!</v>
      </c>
      <c r="L240" s="80" t="e">
        <f t="shared" ca="1" si="1206"/>
        <v>#VALUE!</v>
      </c>
      <c r="M240" s="81" t="str">
        <f ca="1">[2]!YBHIST($I$208,$I240,"LMMOAS","sec")</f>
        <v>E</v>
      </c>
      <c r="N240" s="73" t="str">
        <f ca="1">[2]!YBHIST($I$208,$I239,M$25,"sec","")</f>
        <v>E</v>
      </c>
      <c r="O240" s="170" t="str">
        <f ca="1">[2]!YBHIST("1 Month LIBOR",I240,"Yield","bmk","")</f>
        <v>E</v>
      </c>
      <c r="P240" s="80" t="e">
        <f t="shared" ca="1" si="1207"/>
        <v>#VALUE!</v>
      </c>
      <c r="Q240" s="82" t="str">
        <f ca="1">[2]!YBSCEN($I$208,$J239&amp;"d","Market",O$25,"Swap",$I239,"MarketWSkew","","Model",100,0,29,"Gradual","ParShift|N",0,"Annualized ROR",O239,100,"",,,,"Default",,,,"Default",,)</f>
        <v>E</v>
      </c>
      <c r="R240" s="80" t="e">
        <f t="shared" ca="1" si="1208"/>
        <v>#VALUE!</v>
      </c>
      <c r="S240" s="83" t="e">
        <f t="shared" ca="1" si="1209"/>
        <v>#VALUE!</v>
      </c>
      <c r="T240" s="80" t="e">
        <f ca="1">SUM(R$228:R240)</f>
        <v>#VALUE!</v>
      </c>
      <c r="U240" s="83" t="e">
        <f t="shared" ca="1" si="1223"/>
        <v>#VALUE!</v>
      </c>
      <c r="V240" s="84">
        <f ca="1">VLOOKUP($I240, 'Barcap OAD'!$A:$S, $F$208, FALSE)</f>
        <v>-17.600000000000001</v>
      </c>
      <c r="W240" s="172" t="e">
        <f t="shared" ca="1" si="1210"/>
        <v>#VALUE!</v>
      </c>
      <c r="X240" s="185" t="str">
        <f ca="1">[2]!YBHIST($E240,$I240,X$25,"sec","")</f>
        <v>E</v>
      </c>
      <c r="Y240" s="80" t="e">
        <f t="shared" ca="1" si="1211"/>
        <v>#VALUE!</v>
      </c>
      <c r="Z240" s="82" t="e">
        <f t="shared" ca="1" si="1212"/>
        <v>#VALUE!</v>
      </c>
      <c r="AA240" s="82" t="str">
        <f ca="1">[2]!YBHIST($F240,$I240,X$25,"sec","")</f>
        <v>E</v>
      </c>
      <c r="AB240" s="82" t="e">
        <f t="shared" ca="1" si="1213"/>
        <v>#VALUE!</v>
      </c>
      <c r="AC240" s="187" t="e">
        <f t="shared" ca="1" si="1214"/>
        <v>#VALUE!</v>
      </c>
      <c r="AD240" s="189">
        <f ca="1">VLOOKUP($I240, 'Barcap OAD'!$A:$S, $F$26, FALSE)</f>
        <v>5.68</v>
      </c>
      <c r="AE240" s="172" t="e">
        <f t="shared" ca="1" si="1183"/>
        <v>#VALUE!</v>
      </c>
      <c r="AF240" s="86" t="e">
        <f t="shared" ca="1" si="1184"/>
        <v>#VALUE!</v>
      </c>
      <c r="AG240" s="80" t="e">
        <f t="shared" ca="1" si="1215"/>
        <v>#VALUE!</v>
      </c>
      <c r="AH240" s="83" t="e">
        <f t="shared" ca="1" si="1216"/>
        <v>#VALUE!</v>
      </c>
      <c r="AI240" s="80" t="e">
        <f t="shared" ca="1" si="1217"/>
        <v>#VALUE!</v>
      </c>
      <c r="AJ240" s="83" t="e">
        <f t="shared" ca="1" si="1218"/>
        <v>#VALUE!</v>
      </c>
      <c r="AK240" s="187" t="e">
        <f t="shared" ca="1" si="1204"/>
        <v>#VALUE!</v>
      </c>
      <c r="AL240" s="192" t="e">
        <f t="shared" ca="1" si="1219"/>
        <v>#VALUE!</v>
      </c>
      <c r="AM240" s="83" t="e">
        <f t="shared" ca="1" si="1220"/>
        <v>#VALUE!</v>
      </c>
      <c r="AN240" s="80" t="e">
        <f ca="1">SUM(AL$228:AL240)</f>
        <v>#VALUE!</v>
      </c>
      <c r="AO240" s="109" t="e">
        <f t="shared" ca="1" si="1224"/>
        <v>#VALUE!</v>
      </c>
      <c r="AP240" s="194" t="e">
        <f t="shared" ca="1" si="1221"/>
        <v>#VALUE!</v>
      </c>
      <c r="AQ240" s="200" t="e">
        <f t="shared" ca="1" si="1222"/>
        <v>#VALUE!</v>
      </c>
      <c r="AR240" s="204"/>
      <c r="AS240" s="221"/>
      <c r="AV240" s="67">
        <f t="shared" si="1205"/>
        <v>-34</v>
      </c>
      <c r="AX240" s="208" t="str">
        <f ca="1">[2]!YBHIST($I$208,$I240,J$25,"sec","")</f>
        <v>E</v>
      </c>
      <c r="AY240" s="206" t="str">
        <f ca="1">[2]!YBPRICE($I$208,AX240&amp;"d","Market","AccruedInterest","Swap",$I240,"LMMSkew","","Model",100,"")</f>
        <v>E</v>
      </c>
      <c r="BA240" s="211" t="str">
        <f ca="1">[2]!YBHIST($E240,$I240,X$25,"sec","")</f>
        <v>E</v>
      </c>
      <c r="BB240" s="67" t="str">
        <f ca="1">[2]!YBPRICE(E$41,BA240,"Market","AccruedInterest","Swap",$I240,"LMMSkew","","Model",100,"OASEDUR")</f>
        <v>E</v>
      </c>
      <c r="BD240" s="211" t="str">
        <f ca="1">[2]!YBHIST($F240,$I240,X$25,"sec","")</f>
        <v>E</v>
      </c>
      <c r="BE240" s="67" t="str">
        <f ca="1">[2]!YBPRICE(E$41,BD240,"Market","AccruedInterest","Swap",$I240,"LMMSkew","","Model",100,"OASEDUR")</f>
        <v>E</v>
      </c>
      <c r="BI240" s="518" t="e">
        <f t="shared" ca="1" si="1225"/>
        <v>#VALUE!</v>
      </c>
      <c r="BJ240" s="518" t="e">
        <f ca="1">PRODUCT($BI$228:BI240)-1</f>
        <v>#VALUE!</v>
      </c>
      <c r="BK240" s="518" t="e">
        <f t="shared" ca="1" si="1226"/>
        <v>#VALUE!</v>
      </c>
      <c r="BL240" s="518" t="e">
        <f ca="1">PRODUCT($BK$228:BK240)-1</f>
        <v>#VALUE!</v>
      </c>
    </row>
    <row r="241" spans="1:64" ht="15" customHeight="1">
      <c r="A241" s="67" t="s">
        <v>83</v>
      </c>
      <c r="B241" s="69">
        <v>4</v>
      </c>
      <c r="C241" s="70">
        <f t="shared" ca="1" si="1201"/>
        <v>41099</v>
      </c>
      <c r="D241" s="70">
        <f t="shared" ca="1" si="1227"/>
        <v>41124</v>
      </c>
      <c r="E241" s="70" t="str">
        <f t="shared" ca="1" si="1179"/>
        <v>FNMA3.0-TBA-Jul</v>
      </c>
      <c r="F241" s="70" t="str">
        <f t="shared" ca="1" si="1180"/>
        <v>FNMA3.0-TBA-Aug</v>
      </c>
      <c r="G241" s="70" t="str">
        <f t="shared" si="1228"/>
        <v>FNMA3.0-TBA-GEN</v>
      </c>
      <c r="H241" s="71"/>
      <c r="I241" s="133">
        <f ca="1">[2]!YBWORKDAY(EDATE(Base_Date, AV241), -1, "USD")</f>
        <v>41089</v>
      </c>
      <c r="J241" s="217" t="str">
        <f t="shared" ca="1" si="1202"/>
        <v>E</v>
      </c>
      <c r="K241" s="80" t="e">
        <f t="shared" ca="1" si="1203"/>
        <v>#VALUE!</v>
      </c>
      <c r="L241" s="80" t="e">
        <f t="shared" ca="1" si="1206"/>
        <v>#VALUE!</v>
      </c>
      <c r="M241" s="81" t="str">
        <f ca="1">[2]!YBHIST($I$208,$I241,"LMMOAS","sec")</f>
        <v>E</v>
      </c>
      <c r="N241" s="73" t="str">
        <f ca="1">[2]!YBHIST($I$208,$I240,M$25,"sec","")</f>
        <v>E</v>
      </c>
      <c r="O241" s="170" t="str">
        <f ca="1">[2]!YBHIST("1 Month LIBOR",I241,"Yield","bmk","")</f>
        <v>E</v>
      </c>
      <c r="P241" s="80" t="e">
        <f t="shared" ca="1" si="1207"/>
        <v>#VALUE!</v>
      </c>
      <c r="Q241" s="82" t="str">
        <f ca="1">[2]!YBSCEN($I$208,$J240&amp;"d","Market",O$25,"Swap",$I240,"MarketWSkew","","Model",100,0,29,"Gradual","ParShift|N",0,"Annualized ROR",O240,100,"",,,,"Default",,,,"Default",,)</f>
        <v>E</v>
      </c>
      <c r="R241" s="80" t="e">
        <f t="shared" ca="1" si="1208"/>
        <v>#VALUE!</v>
      </c>
      <c r="S241" s="83" t="e">
        <f t="shared" ca="1" si="1209"/>
        <v>#VALUE!</v>
      </c>
      <c r="T241" s="80" t="e">
        <f ca="1">SUM(R$228:R241)</f>
        <v>#VALUE!</v>
      </c>
      <c r="U241" s="83" t="e">
        <f t="shared" ca="1" si="1223"/>
        <v>#VALUE!</v>
      </c>
      <c r="V241" s="84">
        <f ca="1">VLOOKUP($I241, 'Barcap OAD'!$A:$S, $F$208, FALSE)</f>
        <v>-18.399999999999999</v>
      </c>
      <c r="W241" s="172" t="e">
        <f t="shared" ca="1" si="1210"/>
        <v>#VALUE!</v>
      </c>
      <c r="X241" s="185" t="str">
        <f ca="1">[2]!YBHIST($E241,$I241,X$25,"sec","")</f>
        <v>E</v>
      </c>
      <c r="Y241" s="80" t="e">
        <f t="shared" ca="1" si="1211"/>
        <v>#VALUE!</v>
      </c>
      <c r="Z241" s="82" t="e">
        <f t="shared" ca="1" si="1212"/>
        <v>#VALUE!</v>
      </c>
      <c r="AA241" s="82" t="str">
        <f ca="1">[2]!YBHIST($F241,$I241,X$25,"sec","")</f>
        <v>E</v>
      </c>
      <c r="AB241" s="82" t="e">
        <f t="shared" ca="1" si="1213"/>
        <v>#VALUE!</v>
      </c>
      <c r="AC241" s="187" t="e">
        <f t="shared" ca="1" si="1214"/>
        <v>#VALUE!</v>
      </c>
      <c r="AD241" s="189">
        <f ca="1">VLOOKUP($I241, 'Barcap OAD'!$A:$S, $F$26, FALSE)</f>
        <v>5.4340000000000002</v>
      </c>
      <c r="AE241" s="172" t="e">
        <f t="shared" ca="1" si="1183"/>
        <v>#VALUE!</v>
      </c>
      <c r="AF241" s="86" t="e">
        <f t="shared" ca="1" si="1184"/>
        <v>#VALUE!</v>
      </c>
      <c r="AG241" s="80" t="e">
        <f t="shared" ca="1" si="1215"/>
        <v>#VALUE!</v>
      </c>
      <c r="AH241" s="83" t="e">
        <f t="shared" ca="1" si="1216"/>
        <v>#VALUE!</v>
      </c>
      <c r="AI241" s="80" t="e">
        <f t="shared" ca="1" si="1217"/>
        <v>#VALUE!</v>
      </c>
      <c r="AJ241" s="83" t="e">
        <f t="shared" ca="1" si="1218"/>
        <v>#VALUE!</v>
      </c>
      <c r="AK241" s="187" t="e">
        <f t="shared" ca="1" si="1204"/>
        <v>#VALUE!</v>
      </c>
      <c r="AL241" s="192" t="e">
        <f t="shared" ca="1" si="1219"/>
        <v>#VALUE!</v>
      </c>
      <c r="AM241" s="83" t="e">
        <f t="shared" ca="1" si="1220"/>
        <v>#VALUE!</v>
      </c>
      <c r="AN241" s="80" t="e">
        <f ca="1">SUM(AL$228:AL241)</f>
        <v>#VALUE!</v>
      </c>
      <c r="AO241" s="109" t="e">
        <f t="shared" ca="1" si="1224"/>
        <v>#VALUE!</v>
      </c>
      <c r="AP241" s="194" t="e">
        <f t="shared" ca="1" si="1221"/>
        <v>#VALUE!</v>
      </c>
      <c r="AQ241" s="200" t="e">
        <f t="shared" ca="1" si="1222"/>
        <v>#VALUE!</v>
      </c>
      <c r="AR241" s="204"/>
      <c r="AS241" s="221"/>
      <c r="AV241" s="67">
        <f t="shared" si="1205"/>
        <v>-33</v>
      </c>
      <c r="AX241" s="208" t="str">
        <f ca="1">[2]!YBHIST($I$208,$I241,J$25,"sec","")</f>
        <v>E</v>
      </c>
      <c r="AY241" s="206" t="str">
        <f ca="1">[2]!YBPRICE($I$208,AX241&amp;"d","Market","AccruedInterest","Swap",$I241,"LMMSkew","","Model",100,"")</f>
        <v>E</v>
      </c>
      <c r="BA241" s="211" t="str">
        <f ca="1">[2]!YBHIST($E241,$I241,X$25,"sec","")</f>
        <v>E</v>
      </c>
      <c r="BB241" s="67" t="str">
        <f ca="1">[2]!YBPRICE(E$41,BA241,"Market","AccruedInterest","Swap",$I241,"LMMSkew","","Model",100,"OASEDUR")</f>
        <v>E</v>
      </c>
      <c r="BD241" s="211" t="str">
        <f ca="1">[2]!YBHIST($F241,$I241,X$25,"sec","")</f>
        <v>E</v>
      </c>
      <c r="BE241" s="67" t="str">
        <f ca="1">[2]!YBPRICE(E$41,BD241,"Market","AccruedInterest","Swap",$I241,"LMMSkew","","Model",100,"OASEDUR")</f>
        <v>E</v>
      </c>
      <c r="BI241" s="518" t="e">
        <f t="shared" ca="1" si="1225"/>
        <v>#VALUE!</v>
      </c>
      <c r="BJ241" s="518" t="e">
        <f ca="1">PRODUCT($BI$228:BI241)-1</f>
        <v>#VALUE!</v>
      </c>
      <c r="BK241" s="518" t="e">
        <f t="shared" ca="1" si="1226"/>
        <v>#VALUE!</v>
      </c>
      <c r="BL241" s="518" t="e">
        <f ca="1">PRODUCT($BK$228:BK241)-1</f>
        <v>#VALUE!</v>
      </c>
    </row>
    <row r="242" spans="1:64" ht="15" customHeight="1">
      <c r="A242" s="67" t="s">
        <v>85</v>
      </c>
      <c r="B242" s="69">
        <v>4.5</v>
      </c>
      <c r="C242" s="70">
        <f t="shared" ca="1" si="1201"/>
        <v>41131</v>
      </c>
      <c r="D242" s="70">
        <f t="shared" ca="1" si="1227"/>
        <v>41156</v>
      </c>
      <c r="E242" s="70" t="str">
        <f t="shared" ca="1" si="1179"/>
        <v>FNMA3.0-TBA-Aug</v>
      </c>
      <c r="F242" s="70" t="str">
        <f t="shared" ca="1" si="1180"/>
        <v>FNMA3.0-TBA-Sep</v>
      </c>
      <c r="G242" s="70" t="str">
        <f t="shared" si="1228"/>
        <v>FNMA3.0-TBA-GEN</v>
      </c>
      <c r="H242" s="71"/>
      <c r="I242" s="133">
        <f ca="1">[2]!YBWORKDAY(EDATE(Base_Date, AV242), -1, "USD")</f>
        <v>41121</v>
      </c>
      <c r="J242" s="217" t="str">
        <f t="shared" ca="1" si="1202"/>
        <v>E</v>
      </c>
      <c r="K242" s="80" t="e">
        <f t="shared" ca="1" si="1203"/>
        <v>#VALUE!</v>
      </c>
      <c r="L242" s="80" t="e">
        <f t="shared" ca="1" si="1206"/>
        <v>#VALUE!</v>
      </c>
      <c r="M242" s="81" t="str">
        <f ca="1">[2]!YBHIST($I$208,$I242,"LMMOAS","sec")</f>
        <v>E</v>
      </c>
      <c r="N242" s="73" t="str">
        <f ca="1">[2]!YBHIST($I$208,$I241,M$25,"sec","")</f>
        <v>E</v>
      </c>
      <c r="O242" s="170" t="str">
        <f ca="1">[2]!YBHIST("1 Month LIBOR",I242,"Yield","bmk","")</f>
        <v>E</v>
      </c>
      <c r="P242" s="80" t="e">
        <f t="shared" ca="1" si="1207"/>
        <v>#VALUE!</v>
      </c>
      <c r="Q242" s="82" t="str">
        <f ca="1">[2]!YBSCEN($I$208,$J241&amp;"d","Market",O$25,"Swap",$I241,"MarketWSkew","","Model",100,0,29,"Gradual","ParShift|N",0,"Annualized ROR",O241,100,"",,,,"Default",,,,"Default",,)</f>
        <v>E</v>
      </c>
      <c r="R242" s="80" t="e">
        <f t="shared" ca="1" si="1208"/>
        <v>#VALUE!</v>
      </c>
      <c r="S242" s="83" t="e">
        <f t="shared" ca="1" si="1209"/>
        <v>#VALUE!</v>
      </c>
      <c r="T242" s="80" t="e">
        <f ca="1">SUM(R$228:R242)</f>
        <v>#VALUE!</v>
      </c>
      <c r="U242" s="83" t="e">
        <f t="shared" ca="1" si="1223"/>
        <v>#VALUE!</v>
      </c>
      <c r="V242" s="84">
        <f ca="1">VLOOKUP($I242, 'Barcap OAD'!$A:$S, $F$208, FALSE)</f>
        <v>-33.4</v>
      </c>
      <c r="W242" s="172" t="e">
        <f t="shared" ca="1" si="1210"/>
        <v>#VALUE!</v>
      </c>
      <c r="X242" s="185" t="str">
        <f ca="1">[2]!YBHIST($E242,$I242,X$25,"sec","")</f>
        <v>E</v>
      </c>
      <c r="Y242" s="80" t="e">
        <f t="shared" ca="1" si="1211"/>
        <v>#VALUE!</v>
      </c>
      <c r="Z242" s="82" t="e">
        <f t="shared" ca="1" si="1212"/>
        <v>#VALUE!</v>
      </c>
      <c r="AA242" s="82" t="str">
        <f ca="1">[2]!YBHIST($F242,$I242,X$25,"sec","")</f>
        <v>E</v>
      </c>
      <c r="AB242" s="82" t="e">
        <f t="shared" ca="1" si="1213"/>
        <v>#VALUE!</v>
      </c>
      <c r="AC242" s="187" t="e">
        <f t="shared" ca="1" si="1214"/>
        <v>#VALUE!</v>
      </c>
      <c r="AD242" s="189">
        <f ca="1">VLOOKUP($I242, 'Barcap OAD'!$A:$S, $F$26, FALSE)</f>
        <v>4.7750000000000004</v>
      </c>
      <c r="AE242" s="172" t="e">
        <f t="shared" ca="1" si="1183"/>
        <v>#VALUE!</v>
      </c>
      <c r="AF242" s="86" t="e">
        <f t="shared" ca="1" si="1184"/>
        <v>#VALUE!</v>
      </c>
      <c r="AG242" s="80" t="e">
        <f t="shared" ca="1" si="1215"/>
        <v>#VALUE!</v>
      </c>
      <c r="AH242" s="83" t="e">
        <f t="shared" ca="1" si="1216"/>
        <v>#VALUE!</v>
      </c>
      <c r="AI242" s="80" t="e">
        <f t="shared" ca="1" si="1217"/>
        <v>#VALUE!</v>
      </c>
      <c r="AJ242" s="83" t="e">
        <f t="shared" ca="1" si="1218"/>
        <v>#VALUE!</v>
      </c>
      <c r="AK242" s="187" t="e">
        <f t="shared" ca="1" si="1204"/>
        <v>#VALUE!</v>
      </c>
      <c r="AL242" s="192" t="e">
        <f t="shared" ca="1" si="1219"/>
        <v>#VALUE!</v>
      </c>
      <c r="AM242" s="83" t="e">
        <f t="shared" ca="1" si="1220"/>
        <v>#VALUE!</v>
      </c>
      <c r="AN242" s="80" t="e">
        <f ca="1">SUM(AL$228:AL242)</f>
        <v>#VALUE!</v>
      </c>
      <c r="AO242" s="109" t="e">
        <f t="shared" ca="1" si="1224"/>
        <v>#VALUE!</v>
      </c>
      <c r="AP242" s="194" t="e">
        <f t="shared" ca="1" si="1221"/>
        <v>#VALUE!</v>
      </c>
      <c r="AQ242" s="200" t="e">
        <f t="shared" ca="1" si="1222"/>
        <v>#VALUE!</v>
      </c>
      <c r="AR242" s="204"/>
      <c r="AS242" s="221"/>
      <c r="AV242" s="67">
        <f t="shared" si="1205"/>
        <v>-32</v>
      </c>
      <c r="AX242" s="208" t="str">
        <f ca="1">[2]!YBHIST($I$208,$I242,J$25,"sec","")</f>
        <v>E</v>
      </c>
      <c r="AY242" s="206" t="str">
        <f ca="1">[2]!YBPRICE($I$208,AX242&amp;"d","Market","AccruedInterest","Swap",$I242,"LMMSkew","","Model",100,"")</f>
        <v>E</v>
      </c>
      <c r="BA242" s="211" t="str">
        <f ca="1">[2]!YBHIST($E242,$I242,X$25,"sec","")</f>
        <v>E</v>
      </c>
      <c r="BB242" s="67" t="str">
        <f ca="1">[2]!YBPRICE(E$41,BA242,"Market","AccruedInterest","Swap",$I242,"LMMSkew","","Model",100,"OASEDUR")</f>
        <v>E</v>
      </c>
      <c r="BD242" s="211" t="str">
        <f ca="1">[2]!YBHIST($F242,$I242,X$25,"sec","")</f>
        <v>E</v>
      </c>
      <c r="BE242" s="67" t="str">
        <f ca="1">[2]!YBPRICE(E$41,BD242,"Market","AccruedInterest","Swap",$I242,"LMMSkew","","Model",100,"OASEDUR")</f>
        <v>E</v>
      </c>
      <c r="BI242" s="518" t="e">
        <f t="shared" ca="1" si="1225"/>
        <v>#VALUE!</v>
      </c>
      <c r="BJ242" s="518" t="e">
        <f ca="1">PRODUCT($BI$228:BI242)-1</f>
        <v>#VALUE!</v>
      </c>
      <c r="BK242" s="518" t="e">
        <f t="shared" ca="1" si="1226"/>
        <v>#VALUE!</v>
      </c>
      <c r="BL242" s="518" t="e">
        <f ca="1">PRODUCT($BK$228:BK242)-1</f>
        <v>#VALUE!</v>
      </c>
    </row>
    <row r="243" spans="1:64" ht="15" customHeight="1">
      <c r="B243" s="69">
        <v>5</v>
      </c>
      <c r="C243" s="70">
        <f t="shared" ca="1" si="1201"/>
        <v>41162</v>
      </c>
      <c r="D243" s="70">
        <f t="shared" ca="1" si="1227"/>
        <v>41187</v>
      </c>
      <c r="E243" s="70" t="str">
        <f t="shared" ca="1" si="1179"/>
        <v>FNMA3.0-TBA-Sep</v>
      </c>
      <c r="F243" s="70" t="str">
        <f t="shared" ca="1" si="1180"/>
        <v>FNMA3.0-TBA-Oct</v>
      </c>
      <c r="G243" s="70" t="str">
        <f t="shared" si="1228"/>
        <v>FNMA3.0-TBA-GEN</v>
      </c>
      <c r="H243" s="71"/>
      <c r="I243" s="133">
        <f ca="1">[2]!YBWORKDAY(EDATE(Base_Date, AV243), -1, "USD")</f>
        <v>41152</v>
      </c>
      <c r="J243" s="217" t="str">
        <f t="shared" ca="1" si="1202"/>
        <v>E</v>
      </c>
      <c r="K243" s="80" t="e">
        <f t="shared" ca="1" si="1203"/>
        <v>#VALUE!</v>
      </c>
      <c r="L243" s="80" t="e">
        <f t="shared" ca="1" si="1206"/>
        <v>#VALUE!</v>
      </c>
      <c r="M243" s="81" t="str">
        <f ca="1">[2]!YBHIST($I$208,$I243,"LMMOAS","sec")</f>
        <v>E</v>
      </c>
      <c r="N243" s="73" t="str">
        <f ca="1">[2]!YBHIST($I$208,$I242,M$25,"sec","")</f>
        <v>E</v>
      </c>
      <c r="O243" s="170" t="str">
        <f ca="1">[2]!YBHIST("1 Month LIBOR",I243,"Yield","bmk","")</f>
        <v>E</v>
      </c>
      <c r="P243" s="80" t="e">
        <f t="shared" ca="1" si="1207"/>
        <v>#VALUE!</v>
      </c>
      <c r="Q243" s="82" t="str">
        <f ca="1">[2]!YBSCEN($I$208,$J242&amp;"d","Market",O$25,"Swap",$I242,"MarketWSkew","","Model",100,0,29,"Gradual","ParShift|N",0,"Annualized ROR",O242,100,"",,,,"Default",,,,"Default",,)</f>
        <v>E</v>
      </c>
      <c r="R243" s="80" t="e">
        <f t="shared" ca="1" si="1208"/>
        <v>#VALUE!</v>
      </c>
      <c r="S243" s="83" t="e">
        <f t="shared" ca="1" si="1209"/>
        <v>#VALUE!</v>
      </c>
      <c r="T243" s="80" t="e">
        <f ca="1">SUM(R$228:R243)</f>
        <v>#VALUE!</v>
      </c>
      <c r="U243" s="83" t="e">
        <f t="shared" ca="1" si="1223"/>
        <v>#VALUE!</v>
      </c>
      <c r="V243" s="84">
        <f ca="1">VLOOKUP($I243, 'Barcap OAD'!$A:$S, $F$208, FALSE)</f>
        <v>-28.4</v>
      </c>
      <c r="W243" s="172" t="e">
        <f t="shared" ca="1" si="1210"/>
        <v>#VALUE!</v>
      </c>
      <c r="X243" s="185" t="str">
        <f ca="1">[2]!YBHIST($E243,$I243,X$25,"sec","")</f>
        <v>E</v>
      </c>
      <c r="Y243" s="80" t="e">
        <f t="shared" ca="1" si="1211"/>
        <v>#VALUE!</v>
      </c>
      <c r="Z243" s="82" t="e">
        <f t="shared" ca="1" si="1212"/>
        <v>#VALUE!</v>
      </c>
      <c r="AA243" s="82" t="str">
        <f ca="1">[2]!YBHIST($F243,$I243,X$25,"sec","")</f>
        <v>E</v>
      </c>
      <c r="AB243" s="82" t="e">
        <f t="shared" ca="1" si="1213"/>
        <v>#VALUE!</v>
      </c>
      <c r="AC243" s="187" t="e">
        <f t="shared" ca="1" si="1214"/>
        <v>#VALUE!</v>
      </c>
      <c r="AD243" s="189">
        <f ca="1">VLOOKUP($I243, 'Barcap OAD'!$A:$S, $F$26, FALSE)</f>
        <v>4.8049999999999997</v>
      </c>
      <c r="AE243" s="172" t="e">
        <f t="shared" ca="1" si="1183"/>
        <v>#VALUE!</v>
      </c>
      <c r="AF243" s="86" t="e">
        <f t="shared" ca="1" si="1184"/>
        <v>#VALUE!</v>
      </c>
      <c r="AG243" s="80" t="e">
        <f t="shared" ca="1" si="1215"/>
        <v>#VALUE!</v>
      </c>
      <c r="AH243" s="83" t="e">
        <f t="shared" ca="1" si="1216"/>
        <v>#VALUE!</v>
      </c>
      <c r="AI243" s="80" t="e">
        <f t="shared" ca="1" si="1217"/>
        <v>#VALUE!</v>
      </c>
      <c r="AJ243" s="83" t="e">
        <f t="shared" ca="1" si="1218"/>
        <v>#VALUE!</v>
      </c>
      <c r="AK243" s="187" t="e">
        <f t="shared" ca="1" si="1204"/>
        <v>#VALUE!</v>
      </c>
      <c r="AL243" s="192" t="e">
        <f t="shared" ca="1" si="1219"/>
        <v>#VALUE!</v>
      </c>
      <c r="AM243" s="83" t="e">
        <f t="shared" ca="1" si="1220"/>
        <v>#VALUE!</v>
      </c>
      <c r="AN243" s="80" t="e">
        <f ca="1">SUM(AL$228:AL243)</f>
        <v>#VALUE!</v>
      </c>
      <c r="AO243" s="109" t="e">
        <f t="shared" ca="1" si="1224"/>
        <v>#VALUE!</v>
      </c>
      <c r="AP243" s="194" t="e">
        <f t="shared" ca="1" si="1221"/>
        <v>#VALUE!</v>
      </c>
      <c r="AQ243" s="200" t="e">
        <f t="shared" ca="1" si="1222"/>
        <v>#VALUE!</v>
      </c>
      <c r="AR243" s="204"/>
      <c r="AS243" s="221"/>
      <c r="AV243" s="67">
        <f t="shared" si="1205"/>
        <v>-31</v>
      </c>
      <c r="AX243" s="208" t="str">
        <f ca="1">[2]!YBHIST($I$208,$I243,J$25,"sec","")</f>
        <v>E</v>
      </c>
      <c r="AY243" s="206" t="str">
        <f ca="1">[2]!YBPRICE($I$208,AX243&amp;"d","Market","AccruedInterest","Swap",$I243,"LMMSkew","","Model",100,"")</f>
        <v>E</v>
      </c>
      <c r="BA243" s="211" t="str">
        <f ca="1">[2]!YBHIST($E243,$I243,X$25,"sec","")</f>
        <v>E</v>
      </c>
      <c r="BB243" s="67" t="str">
        <f ca="1">[2]!YBPRICE(E$41,BA243,"Market","AccruedInterest","Swap",$I243,"LMMSkew","","Model",100,"OASEDUR")</f>
        <v>E</v>
      </c>
      <c r="BD243" s="211" t="str">
        <f ca="1">[2]!YBHIST($F243,$I243,X$25,"sec","")</f>
        <v>E</v>
      </c>
      <c r="BE243" s="67" t="str">
        <f ca="1">[2]!YBPRICE(E$41,BD243,"Market","AccruedInterest","Swap",$I243,"LMMSkew","","Model",100,"OASEDUR")</f>
        <v>E</v>
      </c>
      <c r="BI243" s="518" t="e">
        <f t="shared" ca="1" si="1225"/>
        <v>#VALUE!</v>
      </c>
      <c r="BJ243" s="518" t="e">
        <f ca="1">PRODUCT($BI$228:BI243)-1</f>
        <v>#VALUE!</v>
      </c>
      <c r="BK243" s="518" t="e">
        <f t="shared" ca="1" si="1226"/>
        <v>#VALUE!</v>
      </c>
      <c r="BL243" s="518" t="e">
        <f ca="1">PRODUCT($BK$228:BK243)-1</f>
        <v>#VALUE!</v>
      </c>
    </row>
    <row r="244" spans="1:64" ht="15" customHeight="1">
      <c r="B244" s="69">
        <v>5.5</v>
      </c>
      <c r="C244" s="70">
        <f t="shared" ca="1" si="1201"/>
        <v>41190</v>
      </c>
      <c r="D244" s="70">
        <f t="shared" ca="1" si="1227"/>
        <v>41215</v>
      </c>
      <c r="E244" s="70" t="str">
        <f t="shared" ca="1" si="1179"/>
        <v>FNMA3.0-TBA-Oct</v>
      </c>
      <c r="F244" s="70" t="str">
        <f t="shared" ca="1" si="1180"/>
        <v>FNMA3.0-TBA-Nov</v>
      </c>
      <c r="G244" s="70" t="str">
        <f t="shared" si="1228"/>
        <v>FNMA3.0-TBA-GEN</v>
      </c>
      <c r="H244" s="71"/>
      <c r="I244" s="133">
        <f ca="1">[2]!YBWORKDAY(EDATE(Base_Date, AV244), -1, "USD")</f>
        <v>41180</v>
      </c>
      <c r="J244" s="217" t="str">
        <f t="shared" ca="1" si="1202"/>
        <v>E</v>
      </c>
      <c r="K244" s="80" t="e">
        <f t="shared" ca="1" si="1203"/>
        <v>#VALUE!</v>
      </c>
      <c r="L244" s="80" t="e">
        <f t="shared" ca="1" si="1206"/>
        <v>#VALUE!</v>
      </c>
      <c r="M244" s="81" t="str">
        <f ca="1">[2]!YBHIST($I$208,$I244,"LMMOAS","sec")</f>
        <v>E</v>
      </c>
      <c r="N244" s="73" t="str">
        <f ca="1">[2]!YBHIST($I$208,$I243,M$25,"sec","")</f>
        <v>E</v>
      </c>
      <c r="O244" s="170" t="str">
        <f ca="1">[2]!YBHIST("1 Month LIBOR",I244,"Yield","bmk","")</f>
        <v>E</v>
      </c>
      <c r="P244" s="80" t="e">
        <f t="shared" ca="1" si="1207"/>
        <v>#VALUE!</v>
      </c>
      <c r="Q244" s="82" t="str">
        <f ca="1">[2]!YBSCEN($I$208,$J243&amp;"d","Market",O$25,"Swap",$I243,"MarketWSkew","","Model",100,0,29,"Gradual","ParShift|N",0,"Annualized ROR",O243,100,"",,,,"Default",,,,"Default",,)</f>
        <v>E</v>
      </c>
      <c r="R244" s="80" t="e">
        <f t="shared" ca="1" si="1208"/>
        <v>#VALUE!</v>
      </c>
      <c r="S244" s="83" t="e">
        <f t="shared" ca="1" si="1209"/>
        <v>#VALUE!</v>
      </c>
      <c r="T244" s="80" t="e">
        <f ca="1">SUM(R$228:R244)</f>
        <v>#VALUE!</v>
      </c>
      <c r="U244" s="83" t="e">
        <f t="shared" ca="1" si="1223"/>
        <v>#VALUE!</v>
      </c>
      <c r="V244" s="84">
        <f ca="1">VLOOKUP($I244, 'Barcap OAD'!$A:$S, $F$208, FALSE)</f>
        <v>-38.9</v>
      </c>
      <c r="W244" s="172" t="e">
        <f t="shared" ca="1" si="1210"/>
        <v>#VALUE!</v>
      </c>
      <c r="X244" s="185" t="str">
        <f ca="1">[2]!YBHIST($E244,$I244,X$25,"sec","")</f>
        <v>E</v>
      </c>
      <c r="Y244" s="80" t="e">
        <f t="shared" ca="1" si="1211"/>
        <v>#VALUE!</v>
      </c>
      <c r="Z244" s="82" t="e">
        <f t="shared" ca="1" si="1212"/>
        <v>#VALUE!</v>
      </c>
      <c r="AA244" s="82" t="str">
        <f ca="1">[2]!YBHIST($F244,$I244,X$25,"sec","")</f>
        <v>E</v>
      </c>
      <c r="AB244" s="82" t="e">
        <f t="shared" ca="1" si="1213"/>
        <v>#VALUE!</v>
      </c>
      <c r="AC244" s="187" t="e">
        <f t="shared" ca="1" si="1214"/>
        <v>#VALUE!</v>
      </c>
      <c r="AD244" s="189">
        <f ca="1">VLOOKUP($I244, 'Barcap OAD'!$A:$S, $F$26, FALSE)</f>
        <v>4.3460000000000001</v>
      </c>
      <c r="AE244" s="172" t="e">
        <f t="shared" ca="1" si="1183"/>
        <v>#VALUE!</v>
      </c>
      <c r="AF244" s="86" t="e">
        <f t="shared" ca="1" si="1184"/>
        <v>#VALUE!</v>
      </c>
      <c r="AG244" s="80" t="e">
        <f t="shared" ca="1" si="1215"/>
        <v>#VALUE!</v>
      </c>
      <c r="AH244" s="83" t="e">
        <f t="shared" ca="1" si="1216"/>
        <v>#VALUE!</v>
      </c>
      <c r="AI244" s="80" t="e">
        <f t="shared" ca="1" si="1217"/>
        <v>#VALUE!</v>
      </c>
      <c r="AJ244" s="83" t="e">
        <f t="shared" ca="1" si="1218"/>
        <v>#VALUE!</v>
      </c>
      <c r="AK244" s="187" t="e">
        <f t="shared" ca="1" si="1204"/>
        <v>#VALUE!</v>
      </c>
      <c r="AL244" s="192" t="e">
        <f t="shared" ca="1" si="1219"/>
        <v>#VALUE!</v>
      </c>
      <c r="AM244" s="83" t="e">
        <f t="shared" ca="1" si="1220"/>
        <v>#VALUE!</v>
      </c>
      <c r="AN244" s="80" t="e">
        <f ca="1">SUM(AL$228:AL244)</f>
        <v>#VALUE!</v>
      </c>
      <c r="AO244" s="109" t="e">
        <f t="shared" ca="1" si="1224"/>
        <v>#VALUE!</v>
      </c>
      <c r="AP244" s="194" t="e">
        <f t="shared" ca="1" si="1221"/>
        <v>#VALUE!</v>
      </c>
      <c r="AQ244" s="200" t="e">
        <f t="shared" ca="1" si="1222"/>
        <v>#VALUE!</v>
      </c>
      <c r="AR244" s="204"/>
      <c r="AS244" s="221"/>
      <c r="AV244" s="67">
        <f t="shared" si="1205"/>
        <v>-30</v>
      </c>
      <c r="AX244" s="208" t="str">
        <f ca="1">[2]!YBHIST($I$208,$I244,J$25,"sec","")</f>
        <v>E</v>
      </c>
      <c r="AY244" s="206" t="str">
        <f ca="1">[2]!YBPRICE($I$208,AX244&amp;"d","Market","AccruedInterest","Swap",$I244,"LMMSkew","","Model",100,"")</f>
        <v>E</v>
      </c>
      <c r="BA244" s="211" t="str">
        <f ca="1">[2]!YBHIST($E244,$I244,X$25,"sec","")</f>
        <v>E</v>
      </c>
      <c r="BB244" s="67" t="str">
        <f ca="1">[2]!YBPRICE(E$41,BA244,"Market","AccruedInterest","Swap",$I244,"LMMSkew","","Model",100,"OASEDUR")</f>
        <v>E</v>
      </c>
      <c r="BD244" s="211" t="str">
        <f ca="1">[2]!YBHIST($F244,$I244,X$25,"sec","")</f>
        <v>E</v>
      </c>
      <c r="BE244" s="67" t="str">
        <f ca="1">[2]!YBPRICE(E$41,BD244,"Market","AccruedInterest","Swap",$I244,"LMMSkew","","Model",100,"OASEDUR")</f>
        <v>E</v>
      </c>
      <c r="BI244" s="518" t="e">
        <f t="shared" ca="1" si="1225"/>
        <v>#VALUE!</v>
      </c>
      <c r="BJ244" s="518" t="e">
        <f ca="1">PRODUCT($BI$228:BI244)-1</f>
        <v>#VALUE!</v>
      </c>
      <c r="BK244" s="518" t="e">
        <f t="shared" ca="1" si="1226"/>
        <v>#VALUE!</v>
      </c>
      <c r="BL244" s="518" t="e">
        <f ca="1">PRODUCT($BK$228:BK244)-1</f>
        <v>#VALUE!</v>
      </c>
    </row>
    <row r="245" spans="1:64" ht="15" customHeight="1">
      <c r="B245" s="69">
        <v>6</v>
      </c>
      <c r="C245" s="70">
        <f t="shared" ca="1" si="1201"/>
        <v>41223</v>
      </c>
      <c r="D245" s="70">
        <f t="shared" ca="1" si="1227"/>
        <v>41248</v>
      </c>
      <c r="E245" s="70" t="str">
        <f t="shared" ca="1" si="1179"/>
        <v>FNMA3.0-TBA-Nov</v>
      </c>
      <c r="F245" s="70" t="str">
        <f t="shared" ca="1" si="1180"/>
        <v>FNMA3.0-TBA-Dec</v>
      </c>
      <c r="G245" s="70" t="str">
        <f t="shared" si="1228"/>
        <v>FNMA3.0-TBA-GEN</v>
      </c>
      <c r="H245" s="71"/>
      <c r="I245" s="133">
        <f ca="1">[2]!YBWORKDAY(EDATE(Base_Date, AV245), -1, "USD")</f>
        <v>41213</v>
      </c>
      <c r="J245" s="217" t="str">
        <f t="shared" ca="1" si="1202"/>
        <v>E</v>
      </c>
      <c r="K245" s="80" t="e">
        <f t="shared" ca="1" si="1203"/>
        <v>#VALUE!</v>
      </c>
      <c r="L245" s="80" t="e">
        <f t="shared" ca="1" si="1206"/>
        <v>#VALUE!</v>
      </c>
      <c r="M245" s="81" t="str">
        <f ca="1">[2]!YBHIST($I$208,$I245,"LMMOAS","sec")</f>
        <v>E</v>
      </c>
      <c r="N245" s="73" t="str">
        <f ca="1">[2]!YBHIST($I$208,$I244,M$25,"sec","")</f>
        <v>E</v>
      </c>
      <c r="O245" s="170" t="str">
        <f ca="1">[2]!YBHIST("1 Month LIBOR",I245,"Yield","bmk","")</f>
        <v>E</v>
      </c>
      <c r="P245" s="80" t="e">
        <f t="shared" ca="1" si="1207"/>
        <v>#VALUE!</v>
      </c>
      <c r="Q245" s="82" t="str">
        <f ca="1">[2]!YBSCEN($I$208,$J244&amp;"d","Market",O$25,"Swap",$I244,"MarketWSkew","","Model",100,0,29,"Gradual","ParShift|N",0,"Annualized ROR",O244,100,"",,,,"Default",,,,"Default",,)</f>
        <v>E</v>
      </c>
      <c r="R245" s="80" t="e">
        <f t="shared" ca="1" si="1208"/>
        <v>#VALUE!</v>
      </c>
      <c r="S245" s="83" t="e">
        <f t="shared" ca="1" si="1209"/>
        <v>#VALUE!</v>
      </c>
      <c r="T245" s="80" t="e">
        <f ca="1">SUM(R$228:R245)</f>
        <v>#VALUE!</v>
      </c>
      <c r="U245" s="83" t="e">
        <f t="shared" ca="1" si="1223"/>
        <v>#VALUE!</v>
      </c>
      <c r="V245" s="84">
        <f ca="1">VLOOKUP($I245, 'Barcap OAD'!$A:$S, $F$208, FALSE)</f>
        <v>-31.4</v>
      </c>
      <c r="W245" s="172" t="e">
        <f t="shared" ca="1" si="1210"/>
        <v>#VALUE!</v>
      </c>
      <c r="X245" s="185" t="str">
        <f ca="1">[2]!YBHIST($E245,$I245,X$25,"sec","")</f>
        <v>E</v>
      </c>
      <c r="Y245" s="80" t="e">
        <f t="shared" ca="1" si="1211"/>
        <v>#VALUE!</v>
      </c>
      <c r="Z245" s="82" t="e">
        <f t="shared" ca="1" si="1212"/>
        <v>#VALUE!</v>
      </c>
      <c r="AA245" s="82" t="str">
        <f ca="1">[2]!YBHIST($F245,$I245,X$25,"sec","")</f>
        <v>E</v>
      </c>
      <c r="AB245" s="82" t="e">
        <f t="shared" ca="1" si="1213"/>
        <v>#VALUE!</v>
      </c>
      <c r="AC245" s="187" t="e">
        <f t="shared" ca="1" si="1214"/>
        <v>#VALUE!</v>
      </c>
      <c r="AD245" s="189">
        <f ca="1">VLOOKUP($I245, 'Barcap OAD'!$A:$S, $F$26, FALSE)</f>
        <v>4.6459999999999999</v>
      </c>
      <c r="AE245" s="172" t="e">
        <f t="shared" ca="1" si="1183"/>
        <v>#VALUE!</v>
      </c>
      <c r="AF245" s="86" t="e">
        <f t="shared" ca="1" si="1184"/>
        <v>#VALUE!</v>
      </c>
      <c r="AG245" s="80" t="e">
        <f t="shared" ca="1" si="1215"/>
        <v>#VALUE!</v>
      </c>
      <c r="AH245" s="83" t="e">
        <f t="shared" ca="1" si="1216"/>
        <v>#VALUE!</v>
      </c>
      <c r="AI245" s="80" t="e">
        <f t="shared" ca="1" si="1217"/>
        <v>#VALUE!</v>
      </c>
      <c r="AJ245" s="83" t="e">
        <f t="shared" ca="1" si="1218"/>
        <v>#VALUE!</v>
      </c>
      <c r="AK245" s="187" t="e">
        <f t="shared" ca="1" si="1204"/>
        <v>#VALUE!</v>
      </c>
      <c r="AL245" s="192" t="e">
        <f t="shared" ca="1" si="1219"/>
        <v>#VALUE!</v>
      </c>
      <c r="AM245" s="83" t="e">
        <f t="shared" ca="1" si="1220"/>
        <v>#VALUE!</v>
      </c>
      <c r="AN245" s="80" t="e">
        <f ca="1">SUM(AL$228:AL245)</f>
        <v>#VALUE!</v>
      </c>
      <c r="AO245" s="109" t="e">
        <f t="shared" ca="1" si="1224"/>
        <v>#VALUE!</v>
      </c>
      <c r="AP245" s="194" t="e">
        <f t="shared" ca="1" si="1221"/>
        <v>#VALUE!</v>
      </c>
      <c r="AQ245" s="200" t="e">
        <f t="shared" ca="1" si="1222"/>
        <v>#VALUE!</v>
      </c>
      <c r="AR245" s="204"/>
      <c r="AS245" s="221"/>
      <c r="AV245" s="67">
        <f t="shared" si="1205"/>
        <v>-29</v>
      </c>
      <c r="AX245" s="208" t="str">
        <f ca="1">[2]!YBHIST($I$208,$I245,J$25,"sec","")</f>
        <v>E</v>
      </c>
      <c r="AY245" s="206" t="str">
        <f ca="1">[2]!YBPRICE($I$208,AX245&amp;"d","Market","AccruedInterest","Swap",$I245,"LMMSkew","","Model",100,"")</f>
        <v>E</v>
      </c>
      <c r="BA245" s="211" t="str">
        <f ca="1">[2]!YBHIST($E245,$I245,X$25,"sec","")</f>
        <v>E</v>
      </c>
      <c r="BB245" s="67" t="str">
        <f ca="1">[2]!YBPRICE(E$41,BA245,"Market","AccruedInterest","Swap",$I245,"LMMSkew","","Model",100,"OASEDUR")</f>
        <v>E</v>
      </c>
      <c r="BD245" s="211" t="str">
        <f ca="1">[2]!YBHIST($F245,$I245,X$25,"sec","")</f>
        <v>E</v>
      </c>
      <c r="BE245" s="67" t="str">
        <f ca="1">[2]!YBPRICE(E$41,BD245,"Market","AccruedInterest","Swap",$I245,"LMMSkew","","Model",100,"OASEDUR")</f>
        <v>E</v>
      </c>
      <c r="BI245" s="518" t="e">
        <f t="shared" ca="1" si="1225"/>
        <v>#VALUE!</v>
      </c>
      <c r="BJ245" s="518" t="e">
        <f ca="1">PRODUCT($BI$228:BI245)-1</f>
        <v>#VALUE!</v>
      </c>
      <c r="BK245" s="518" t="e">
        <f t="shared" ca="1" si="1226"/>
        <v>#VALUE!</v>
      </c>
      <c r="BL245" s="518" t="e">
        <f ca="1">PRODUCT($BK$228:BK245)-1</f>
        <v>#VALUE!</v>
      </c>
    </row>
    <row r="246" spans="1:64" ht="15" customHeight="1">
      <c r="B246" s="69">
        <v>6.5</v>
      </c>
      <c r="C246" s="70">
        <f t="shared" ca="1" si="1201"/>
        <v>41253</v>
      </c>
      <c r="D246" s="70">
        <f t="shared" ca="1" si="1227"/>
        <v>41278</v>
      </c>
      <c r="E246" s="70" t="str">
        <f t="shared" ca="1" si="1179"/>
        <v>FNMA3.0-TBA-Dec</v>
      </c>
      <c r="F246" s="70" t="str">
        <f t="shared" ca="1" si="1180"/>
        <v>FNMA3.0-TBA-Jan</v>
      </c>
      <c r="G246" s="70" t="str">
        <f t="shared" si="1228"/>
        <v>FNMA3.0-TBA-GEN</v>
      </c>
      <c r="H246" s="71"/>
      <c r="I246" s="133">
        <f ca="1">[2]!YBWORKDAY(EDATE(Base_Date, AV246), -1, "USD")</f>
        <v>41243</v>
      </c>
      <c r="J246" s="217" t="str">
        <f t="shared" ca="1" si="1202"/>
        <v>E</v>
      </c>
      <c r="K246" s="80" t="e">
        <f t="shared" ca="1" si="1203"/>
        <v>#VALUE!</v>
      </c>
      <c r="L246" s="80" t="e">
        <f t="shared" ca="1" si="1206"/>
        <v>#VALUE!</v>
      </c>
      <c r="M246" s="81" t="str">
        <f ca="1">[2]!YBHIST($I$208,$I246,"LMMOAS","sec")</f>
        <v>E</v>
      </c>
      <c r="N246" s="73" t="str">
        <f ca="1">[2]!YBHIST($I$208,$I245,M$25,"sec","")</f>
        <v>E</v>
      </c>
      <c r="O246" s="170" t="str">
        <f ca="1">[2]!YBHIST("1 Month LIBOR",I246,"Yield","bmk","")</f>
        <v>E</v>
      </c>
      <c r="P246" s="80" t="e">
        <f t="shared" ca="1" si="1207"/>
        <v>#VALUE!</v>
      </c>
      <c r="Q246" s="82" t="str">
        <f ca="1">[2]!YBSCEN($I$208,$J245&amp;"d","Market",O$25,"Swap",$I245,"MarketWSkew","","Model",100,0,29,"Gradual","ParShift|N",0,"Annualized ROR",O245,100,"",,,,"Default",,,,"Default",,)</f>
        <v>E</v>
      </c>
      <c r="R246" s="80" t="e">
        <f t="shared" ca="1" si="1208"/>
        <v>#VALUE!</v>
      </c>
      <c r="S246" s="83" t="e">
        <f t="shared" ca="1" si="1209"/>
        <v>#VALUE!</v>
      </c>
      <c r="T246" s="80" t="e">
        <f ca="1">SUM(R$228:R246)</f>
        <v>#VALUE!</v>
      </c>
      <c r="U246" s="83" t="e">
        <f t="shared" ca="1" si="1223"/>
        <v>#VALUE!</v>
      </c>
      <c r="V246" s="84">
        <f ca="1">VLOOKUP($I246, 'Barcap OAD'!$A:$S, $F$208, FALSE)</f>
        <v>-33</v>
      </c>
      <c r="W246" s="172" t="e">
        <f t="shared" ca="1" si="1210"/>
        <v>#VALUE!</v>
      </c>
      <c r="X246" s="185" t="str">
        <f ca="1">[2]!YBHIST($E246,$I246,X$25,"sec","")</f>
        <v>E</v>
      </c>
      <c r="Y246" s="80" t="e">
        <f t="shared" ca="1" si="1211"/>
        <v>#VALUE!</v>
      </c>
      <c r="Z246" s="82" t="e">
        <f t="shared" ca="1" si="1212"/>
        <v>#VALUE!</v>
      </c>
      <c r="AA246" s="82" t="str">
        <f ca="1">[2]!YBHIST($F246,$I246,X$25,"sec","")</f>
        <v>E</v>
      </c>
      <c r="AB246" s="82" t="e">
        <f t="shared" ca="1" si="1213"/>
        <v>#VALUE!</v>
      </c>
      <c r="AC246" s="187" t="e">
        <f t="shared" ca="1" si="1214"/>
        <v>#VALUE!</v>
      </c>
      <c r="AD246" s="189">
        <f ca="1">VLOOKUP($I246, 'Barcap OAD'!$A:$S, $F$26, FALSE)</f>
        <v>5.2729999999999997</v>
      </c>
      <c r="AE246" s="172" t="e">
        <f t="shared" ca="1" si="1183"/>
        <v>#VALUE!</v>
      </c>
      <c r="AF246" s="86" t="e">
        <f t="shared" ca="1" si="1184"/>
        <v>#VALUE!</v>
      </c>
      <c r="AG246" s="80" t="e">
        <f t="shared" ca="1" si="1215"/>
        <v>#VALUE!</v>
      </c>
      <c r="AH246" s="83" t="e">
        <f t="shared" ca="1" si="1216"/>
        <v>#VALUE!</v>
      </c>
      <c r="AI246" s="80" t="e">
        <f t="shared" ca="1" si="1217"/>
        <v>#VALUE!</v>
      </c>
      <c r="AJ246" s="83" t="e">
        <f t="shared" ca="1" si="1218"/>
        <v>#VALUE!</v>
      </c>
      <c r="AK246" s="187" t="e">
        <f t="shared" ca="1" si="1204"/>
        <v>#VALUE!</v>
      </c>
      <c r="AL246" s="192" t="e">
        <f t="shared" ca="1" si="1219"/>
        <v>#VALUE!</v>
      </c>
      <c r="AM246" s="83" t="e">
        <f t="shared" ca="1" si="1220"/>
        <v>#VALUE!</v>
      </c>
      <c r="AN246" s="80" t="e">
        <f ca="1">SUM(AL$228:AL246)</f>
        <v>#VALUE!</v>
      </c>
      <c r="AO246" s="109" t="e">
        <f t="shared" ca="1" si="1224"/>
        <v>#VALUE!</v>
      </c>
      <c r="AP246" s="194" t="e">
        <f t="shared" ca="1" si="1221"/>
        <v>#VALUE!</v>
      </c>
      <c r="AQ246" s="200" t="e">
        <f t="shared" ca="1" si="1222"/>
        <v>#VALUE!</v>
      </c>
      <c r="AR246" s="204"/>
      <c r="AS246" s="221"/>
      <c r="AV246" s="67">
        <f t="shared" si="1205"/>
        <v>-28</v>
      </c>
      <c r="AX246" s="208" t="str">
        <f ca="1">[2]!YBHIST($I$208,$I246,J$25,"sec","")</f>
        <v>E</v>
      </c>
      <c r="AY246" s="206" t="str">
        <f ca="1">[2]!YBPRICE($I$208,AX246&amp;"d","Market","AccruedInterest","Swap",$I246,"LMMSkew","","Model",100,"")</f>
        <v>E</v>
      </c>
      <c r="BA246" s="211" t="str">
        <f ca="1">[2]!YBHIST($E246,$I246,X$25,"sec","")</f>
        <v>E</v>
      </c>
      <c r="BB246" s="67" t="str">
        <f ca="1">[2]!YBPRICE(E$41,BA246,"Market","AccruedInterest","Swap",$I246,"LMMSkew","","Model",100,"OASEDUR")</f>
        <v>E</v>
      </c>
      <c r="BD246" s="211" t="str">
        <f ca="1">[2]!YBHIST($F246,$I246,X$25,"sec","")</f>
        <v>E</v>
      </c>
      <c r="BE246" s="67" t="str">
        <f ca="1">[2]!YBPRICE(E$41,BD246,"Market","AccruedInterest","Swap",$I246,"LMMSkew","","Model",100,"OASEDUR")</f>
        <v>E</v>
      </c>
      <c r="BI246" s="518" t="e">
        <f t="shared" ca="1" si="1225"/>
        <v>#VALUE!</v>
      </c>
      <c r="BJ246" s="518" t="e">
        <f ca="1">PRODUCT($BI$228:BI246)-1</f>
        <v>#VALUE!</v>
      </c>
      <c r="BK246" s="518" t="e">
        <f t="shared" ca="1" si="1226"/>
        <v>#VALUE!</v>
      </c>
      <c r="BL246" s="518" t="e">
        <f ca="1">PRODUCT($BK$228:BK246)-1</f>
        <v>#VALUE!</v>
      </c>
    </row>
    <row r="247" spans="1:64" ht="15" customHeight="1">
      <c r="C247" s="70">
        <f t="shared" ca="1" si="1201"/>
        <v>41284</v>
      </c>
      <c r="D247" s="70">
        <f t="shared" ca="1" si="1227"/>
        <v>41309</v>
      </c>
      <c r="E247" s="70" t="str">
        <f t="shared" ca="1" si="1179"/>
        <v>FNMA3.0-TBA-Jan</v>
      </c>
      <c r="F247" s="70" t="str">
        <f t="shared" ca="1" si="1180"/>
        <v>FNMA3.0-TBA-Feb</v>
      </c>
      <c r="G247" s="70" t="str">
        <f t="shared" si="1228"/>
        <v>FNMA3.0-TBA-GEN</v>
      </c>
      <c r="H247" s="71"/>
      <c r="I247" s="133">
        <f ca="1">[2]!YBWORKDAY(EDATE(Base_Date, AV247), -1, "USD")</f>
        <v>41274</v>
      </c>
      <c r="J247" s="217" t="str">
        <f t="shared" ca="1" si="1202"/>
        <v>E</v>
      </c>
      <c r="K247" s="80" t="e">
        <f t="shared" ca="1" si="1203"/>
        <v>#VALUE!</v>
      </c>
      <c r="L247" s="80" t="e">
        <f t="shared" ca="1" si="1206"/>
        <v>#VALUE!</v>
      </c>
      <c r="M247" s="81" t="str">
        <f ca="1">[2]!YBHIST($I$208,$I247,"LMMOAS","sec")</f>
        <v>E</v>
      </c>
      <c r="N247" s="73" t="str">
        <f ca="1">[2]!YBHIST($I$208,$I246,M$25,"sec","")</f>
        <v>E</v>
      </c>
      <c r="O247" s="170" t="str">
        <f ca="1">[2]!YBHIST("1 Month LIBOR",I247,"Yield","bmk","")</f>
        <v>E</v>
      </c>
      <c r="P247" s="80" t="e">
        <f t="shared" ca="1" si="1207"/>
        <v>#VALUE!</v>
      </c>
      <c r="Q247" s="82" t="str">
        <f ca="1">[2]!YBSCEN($I$208,$J246&amp;"d","Market",O$25,"Swap",$I246,"MarketWSkew","","Model",100,0,29,"Gradual","ParShift|N",0,"Annualized ROR",O246,100,"",,,,"Default",,,,"Default",,)</f>
        <v>E</v>
      </c>
      <c r="R247" s="80" t="e">
        <f t="shared" ca="1" si="1208"/>
        <v>#VALUE!</v>
      </c>
      <c r="S247" s="83" t="e">
        <f t="shared" ca="1" si="1209"/>
        <v>#VALUE!</v>
      </c>
      <c r="T247" s="80" t="e">
        <f ca="1">SUM(R$228:R247)</f>
        <v>#VALUE!</v>
      </c>
      <c r="U247" s="83" t="e">
        <f t="shared" ca="1" si="1223"/>
        <v>#VALUE!</v>
      </c>
      <c r="V247" s="84">
        <f ca="1">VLOOKUP($I247, 'Barcap OAD'!$A:$S, $F$208, FALSE)</f>
        <v>-29.6</v>
      </c>
      <c r="W247" s="172" t="e">
        <f t="shared" ca="1" si="1210"/>
        <v>#VALUE!</v>
      </c>
      <c r="X247" s="185" t="str">
        <f ca="1">[2]!YBHIST($E247,$I247,X$25,"sec","")</f>
        <v>E</v>
      </c>
      <c r="Y247" s="80" t="e">
        <f t="shared" ca="1" si="1211"/>
        <v>#VALUE!</v>
      </c>
      <c r="Z247" s="82" t="e">
        <f t="shared" ca="1" si="1212"/>
        <v>#VALUE!</v>
      </c>
      <c r="AA247" s="82" t="str">
        <f ca="1">[2]!YBHIST($F247,$I247,X$25,"sec","")</f>
        <v>E</v>
      </c>
      <c r="AB247" s="82" t="e">
        <f t="shared" ca="1" si="1213"/>
        <v>#VALUE!</v>
      </c>
      <c r="AC247" s="187" t="e">
        <f t="shared" ca="1" si="1214"/>
        <v>#VALUE!</v>
      </c>
      <c r="AD247" s="189">
        <f ca="1">VLOOKUP($I247, 'Barcap OAD'!$A:$S, $F$26, FALSE)</f>
        <v>5.9370000000000003</v>
      </c>
      <c r="AE247" s="172" t="e">
        <f t="shared" ca="1" si="1183"/>
        <v>#VALUE!</v>
      </c>
      <c r="AF247" s="86" t="e">
        <f t="shared" ca="1" si="1184"/>
        <v>#VALUE!</v>
      </c>
      <c r="AG247" s="80" t="e">
        <f t="shared" ca="1" si="1215"/>
        <v>#VALUE!</v>
      </c>
      <c r="AH247" s="83" t="e">
        <f t="shared" ca="1" si="1216"/>
        <v>#VALUE!</v>
      </c>
      <c r="AI247" s="80" t="e">
        <f t="shared" ca="1" si="1217"/>
        <v>#VALUE!</v>
      </c>
      <c r="AJ247" s="83" t="e">
        <f t="shared" ca="1" si="1218"/>
        <v>#VALUE!</v>
      </c>
      <c r="AK247" s="187" t="e">
        <f t="shared" ca="1" si="1204"/>
        <v>#VALUE!</v>
      </c>
      <c r="AL247" s="192" t="e">
        <f t="shared" ca="1" si="1219"/>
        <v>#VALUE!</v>
      </c>
      <c r="AM247" s="83" t="e">
        <f t="shared" ca="1" si="1220"/>
        <v>#VALUE!</v>
      </c>
      <c r="AN247" s="80" t="e">
        <f ca="1">SUM(AL$228:AL247)</f>
        <v>#VALUE!</v>
      </c>
      <c r="AO247" s="109" t="e">
        <f t="shared" ca="1" si="1224"/>
        <v>#VALUE!</v>
      </c>
      <c r="AP247" s="194" t="e">
        <f t="shared" ca="1" si="1221"/>
        <v>#VALUE!</v>
      </c>
      <c r="AQ247" s="200" t="e">
        <f t="shared" ca="1" si="1222"/>
        <v>#VALUE!</v>
      </c>
      <c r="AR247" s="204"/>
      <c r="AS247" s="221"/>
      <c r="AV247" s="67">
        <f t="shared" si="1205"/>
        <v>-27</v>
      </c>
      <c r="AX247" s="208" t="str">
        <f ca="1">[2]!YBHIST($I$208,$I247,J$25,"sec","")</f>
        <v>E</v>
      </c>
      <c r="AY247" s="206" t="str">
        <f ca="1">[2]!YBPRICE($I$208,AX247&amp;"d","Market","AccruedInterest","Swap",$I247,"LMMSkew","","Model",100,"")</f>
        <v>E</v>
      </c>
      <c r="BA247" s="211" t="str">
        <f ca="1">[2]!YBHIST($E247,$I247,X$25,"sec","")</f>
        <v>E</v>
      </c>
      <c r="BB247" s="67" t="str">
        <f ca="1">[2]!YBPRICE(E$41,BA247,"Market","AccruedInterest","Swap",$I247,"LMMSkew","","Model",100,"OASEDUR")</f>
        <v>E</v>
      </c>
      <c r="BD247" s="211" t="str">
        <f ca="1">[2]!YBHIST($F247,$I247,X$25,"sec","")</f>
        <v>E</v>
      </c>
      <c r="BE247" s="67" t="str">
        <f ca="1">[2]!YBPRICE(E$41,BD247,"Market","AccruedInterest","Swap",$I247,"LMMSkew","","Model",100,"OASEDUR")</f>
        <v>E</v>
      </c>
      <c r="BI247" s="518" t="e">
        <f t="shared" ca="1" si="1225"/>
        <v>#VALUE!</v>
      </c>
      <c r="BJ247" s="518" t="e">
        <f ca="1">PRODUCT($BI$228:BI247)-1</f>
        <v>#VALUE!</v>
      </c>
      <c r="BK247" s="518" t="e">
        <f t="shared" ca="1" si="1226"/>
        <v>#VALUE!</v>
      </c>
      <c r="BL247" s="518" t="e">
        <f ca="1">PRODUCT($BK$228:BK247)-1</f>
        <v>#VALUE!</v>
      </c>
    </row>
    <row r="248" spans="1:64" ht="15" customHeight="1">
      <c r="C248" s="70">
        <f t="shared" ca="1" si="1201"/>
        <v>41315</v>
      </c>
      <c r="D248" s="70">
        <f t="shared" ca="1" si="1227"/>
        <v>41340</v>
      </c>
      <c r="E248" s="70" t="str">
        <f t="shared" ca="1" si="1179"/>
        <v>FNMA3.0-TBA-Feb</v>
      </c>
      <c r="F248" s="70" t="str">
        <f t="shared" ca="1" si="1180"/>
        <v>FNMA3.0-TBA-Mar</v>
      </c>
      <c r="G248" s="70" t="str">
        <f t="shared" si="1228"/>
        <v>FNMA3.0-TBA-GEN</v>
      </c>
      <c r="H248" s="71"/>
      <c r="I248" s="133">
        <f ca="1">[2]!YBWORKDAY(EDATE(Base_Date, AV248), -1, "USD")</f>
        <v>41305</v>
      </c>
      <c r="J248" s="217" t="str">
        <f t="shared" ca="1" si="1202"/>
        <v>E</v>
      </c>
      <c r="K248" s="80" t="e">
        <f t="shared" ca="1" si="1203"/>
        <v>#VALUE!</v>
      </c>
      <c r="L248" s="80" t="e">
        <f t="shared" ca="1" si="1206"/>
        <v>#VALUE!</v>
      </c>
      <c r="M248" s="81" t="str">
        <f ca="1">[2]!YBHIST($I$208,$I248,"LMMOAS","sec")</f>
        <v>E</v>
      </c>
      <c r="N248" s="73" t="str">
        <f ca="1">[2]!YBHIST($I$208,$I247,M$25,"sec","")</f>
        <v>E</v>
      </c>
      <c r="O248" s="170" t="str">
        <f ca="1">[2]!YBHIST("1 Month LIBOR",I248,"Yield","bmk","")</f>
        <v>E</v>
      </c>
      <c r="P248" s="80" t="e">
        <f t="shared" ca="1" si="1207"/>
        <v>#VALUE!</v>
      </c>
      <c r="Q248" s="82" t="str">
        <f ca="1">[2]!YBSCEN($I$208,$J247&amp;"d","Market",O$25,"Swap",$I247,"LMMSkew","","Model",100,0,29,"Gradual","ParShift|N",0,"Annualized ROR",O247,100,"",,,,"Default",,,,"Default",,)</f>
        <v>E</v>
      </c>
      <c r="R248" s="80" t="e">
        <f t="shared" ca="1" si="1208"/>
        <v>#VALUE!</v>
      </c>
      <c r="S248" s="83" t="e">
        <f t="shared" ca="1" si="1209"/>
        <v>#VALUE!</v>
      </c>
      <c r="T248" s="80" t="e">
        <f ca="1">SUM(R$228:R248)</f>
        <v>#VALUE!</v>
      </c>
      <c r="U248" s="83" t="e">
        <f t="shared" ca="1" si="1223"/>
        <v>#VALUE!</v>
      </c>
      <c r="V248" s="84">
        <f ca="1">VLOOKUP($I248, 'Barcap OAD'!$A:$S, $F$208, FALSE)</f>
        <v>-19.899999999999999</v>
      </c>
      <c r="W248" s="172" t="e">
        <f t="shared" ca="1" si="1210"/>
        <v>#VALUE!</v>
      </c>
      <c r="X248" s="185" t="str">
        <f ca="1">[2]!YBHIST($E248,$I248,X$25,"sec","")</f>
        <v>E</v>
      </c>
      <c r="Y248" s="80" t="e">
        <f t="shared" ca="1" si="1211"/>
        <v>#VALUE!</v>
      </c>
      <c r="Z248" s="82" t="e">
        <f t="shared" ca="1" si="1212"/>
        <v>#VALUE!</v>
      </c>
      <c r="AA248" s="82" t="str">
        <f ca="1">[2]!YBHIST($F248,$I248,X$25,"sec","")</f>
        <v>E</v>
      </c>
      <c r="AB248" s="82" t="e">
        <f t="shared" ca="1" si="1213"/>
        <v>#VALUE!</v>
      </c>
      <c r="AC248" s="187" t="e">
        <f t="shared" ca="1" si="1214"/>
        <v>#VALUE!</v>
      </c>
      <c r="AD248" s="189">
        <f ca="1">VLOOKUP($I248, 'Barcap OAD'!$A:$S, $F$26, FALSE)</f>
        <v>7.0540000000000003</v>
      </c>
      <c r="AE248" s="172" t="e">
        <f t="shared" ca="1" si="1183"/>
        <v>#VALUE!</v>
      </c>
      <c r="AF248" s="86" t="e">
        <f t="shared" ca="1" si="1184"/>
        <v>#VALUE!</v>
      </c>
      <c r="AG248" s="80" t="e">
        <f t="shared" ca="1" si="1215"/>
        <v>#VALUE!</v>
      </c>
      <c r="AH248" s="83" t="e">
        <f t="shared" ca="1" si="1216"/>
        <v>#VALUE!</v>
      </c>
      <c r="AI248" s="80" t="e">
        <f t="shared" ca="1" si="1217"/>
        <v>#VALUE!</v>
      </c>
      <c r="AJ248" s="83" t="e">
        <f t="shared" ca="1" si="1218"/>
        <v>#VALUE!</v>
      </c>
      <c r="AK248" s="187" t="e">
        <f t="shared" ca="1" si="1204"/>
        <v>#VALUE!</v>
      </c>
      <c r="AL248" s="192" t="e">
        <f t="shared" ca="1" si="1219"/>
        <v>#VALUE!</v>
      </c>
      <c r="AM248" s="83" t="e">
        <f t="shared" ca="1" si="1220"/>
        <v>#VALUE!</v>
      </c>
      <c r="AN248" s="80" t="e">
        <f ca="1">SUM(AL$228:AL248)</f>
        <v>#VALUE!</v>
      </c>
      <c r="AO248" s="109" t="e">
        <f t="shared" ca="1" si="1224"/>
        <v>#VALUE!</v>
      </c>
      <c r="AP248" s="194" t="e">
        <f t="shared" ca="1" si="1221"/>
        <v>#VALUE!</v>
      </c>
      <c r="AQ248" s="200" t="e">
        <f t="shared" ca="1" si="1222"/>
        <v>#VALUE!</v>
      </c>
      <c r="AR248" s="204"/>
      <c r="AS248" s="221"/>
      <c r="AV248" s="67">
        <f t="shared" si="1205"/>
        <v>-26</v>
      </c>
      <c r="AX248" s="208" t="str">
        <f ca="1">[2]!YBHIST($I$208,$I248,J$25,"sec","")</f>
        <v>E</v>
      </c>
      <c r="AY248" s="206" t="str">
        <f ca="1">[2]!YBPRICE($I$208,AX248&amp;"d","Market","AccruedInterest","Swap",$I248,"LMMSkew","","Model",100,"")</f>
        <v>E</v>
      </c>
      <c r="BA248" s="211" t="str">
        <f ca="1">[2]!YBHIST($E248,$I248,X$25,"sec","")</f>
        <v>E</v>
      </c>
      <c r="BB248" s="67" t="str">
        <f ca="1">[2]!YBPRICE(E$41,BA248,"Market","AccruedInterest","Swap",$I248,"LMMSkew","","Model",100,"OASEDUR")</f>
        <v>E</v>
      </c>
      <c r="BD248" s="211" t="str">
        <f ca="1">[2]!YBHIST($F248,$I248,X$25,"sec","")</f>
        <v>E</v>
      </c>
      <c r="BE248" s="67" t="str">
        <f ca="1">[2]!YBPRICE(E$41,BD248,"Market","AccruedInterest","Swap",$I248,"LMMSkew","","Model",100,"OASEDUR")</f>
        <v>E</v>
      </c>
      <c r="BI248" s="518" t="e">
        <f t="shared" ca="1" si="1225"/>
        <v>#VALUE!</v>
      </c>
      <c r="BJ248" s="518" t="e">
        <f ca="1">PRODUCT($BI$228:BI248)-1</f>
        <v>#VALUE!</v>
      </c>
      <c r="BK248" s="518" t="e">
        <f t="shared" ca="1" si="1226"/>
        <v>#VALUE!</v>
      </c>
      <c r="BL248" s="518" t="e">
        <f ca="1">PRODUCT($BK$228:BK248)-1</f>
        <v>#VALUE!</v>
      </c>
    </row>
    <row r="249" spans="1:64" ht="15" customHeight="1">
      <c r="C249" s="70">
        <f t="shared" ca="1" si="1201"/>
        <v>41343</v>
      </c>
      <c r="D249" s="70">
        <f t="shared" ca="1" si="1227"/>
        <v>41368</v>
      </c>
      <c r="E249" s="70" t="str">
        <f t="shared" ca="1" si="1179"/>
        <v>FNMA3.0-TBA-Mar</v>
      </c>
      <c r="F249" s="70" t="str">
        <f t="shared" ca="1" si="1180"/>
        <v>FNMA3.0-TBA-Apr</v>
      </c>
      <c r="G249" s="70" t="str">
        <f t="shared" si="1228"/>
        <v>FNMA3.0-TBA-GEN</v>
      </c>
      <c r="H249" s="71"/>
      <c r="I249" s="133">
        <f ca="1">[2]!YBWORKDAY(EDATE(Base_Date, AV249), -1, "USD")</f>
        <v>41333</v>
      </c>
      <c r="J249" s="217" t="str">
        <f t="shared" ca="1" si="1202"/>
        <v>E</v>
      </c>
      <c r="K249" s="80" t="e">
        <f t="shared" ca="1" si="1203"/>
        <v>#VALUE!</v>
      </c>
      <c r="L249" s="80" t="e">
        <f t="shared" ca="1" si="1206"/>
        <v>#VALUE!</v>
      </c>
      <c r="M249" s="81" t="str">
        <f ca="1">[2]!YBHIST($I$208,$I249,"LMMOAS","sec")</f>
        <v>E</v>
      </c>
      <c r="N249" s="73" t="str">
        <f ca="1">[2]!YBHIST($I$208,$I248,M$25,"sec","")</f>
        <v>E</v>
      </c>
      <c r="O249" s="170" t="str">
        <f ca="1">[2]!YBHIST("1 Month LIBOR",I249,"Yield","bmk","")</f>
        <v>E</v>
      </c>
      <c r="P249" s="80" t="e">
        <f t="shared" ca="1" si="1207"/>
        <v>#VALUE!</v>
      </c>
      <c r="Q249" s="82" t="str">
        <f ca="1">[2]!YBSCEN($I$208,$J248&amp;"d","Market",O$25,"Swap",$I248,"LMMSkew","","Model",100,0,29,"Gradual","ParShift|N",0,"Annualized ROR",O248,100,"",,,,"Default",,,,"Default",,)</f>
        <v>E</v>
      </c>
      <c r="R249" s="80" t="e">
        <f t="shared" ca="1" si="1208"/>
        <v>#VALUE!</v>
      </c>
      <c r="S249" s="83" t="e">
        <f t="shared" ca="1" si="1209"/>
        <v>#VALUE!</v>
      </c>
      <c r="T249" s="80" t="e">
        <f ca="1">SUM(R$228:R249)</f>
        <v>#VALUE!</v>
      </c>
      <c r="U249" s="83" t="e">
        <f t="shared" ca="1" si="1223"/>
        <v>#VALUE!</v>
      </c>
      <c r="V249" s="84">
        <f ca="1">VLOOKUP($I249, 'Barcap OAD'!$A:$S, $F$208, FALSE)</f>
        <v>-19.899999999999999</v>
      </c>
      <c r="W249" s="172" t="e">
        <f t="shared" ca="1" si="1210"/>
        <v>#VALUE!</v>
      </c>
      <c r="X249" s="185" t="str">
        <f ca="1">[2]!YBHIST($E249,$I249,X$25,"sec","")</f>
        <v>E</v>
      </c>
      <c r="Y249" s="80" t="e">
        <f t="shared" ca="1" si="1211"/>
        <v>#VALUE!</v>
      </c>
      <c r="Z249" s="82" t="e">
        <f t="shared" ca="1" si="1212"/>
        <v>#VALUE!</v>
      </c>
      <c r="AA249" s="82" t="str">
        <f ca="1">[2]!YBHIST($F249,$I249,X$25,"sec","")</f>
        <v>E</v>
      </c>
      <c r="AB249" s="82" t="e">
        <f t="shared" ca="1" si="1213"/>
        <v>#VALUE!</v>
      </c>
      <c r="AC249" s="187" t="e">
        <f t="shared" ca="1" si="1214"/>
        <v>#VALUE!</v>
      </c>
      <c r="AD249" s="189">
        <f ca="1">VLOOKUP($I249, 'Barcap OAD'!$A:$S, $F$26, FALSE)</f>
        <v>6.8920000000000003</v>
      </c>
      <c r="AE249" s="172" t="e">
        <f t="shared" ca="1" si="1183"/>
        <v>#VALUE!</v>
      </c>
      <c r="AF249" s="86" t="e">
        <f t="shared" ca="1" si="1184"/>
        <v>#VALUE!</v>
      </c>
      <c r="AG249" s="80" t="e">
        <f t="shared" ca="1" si="1215"/>
        <v>#VALUE!</v>
      </c>
      <c r="AH249" s="83" t="e">
        <f t="shared" ca="1" si="1216"/>
        <v>#VALUE!</v>
      </c>
      <c r="AI249" s="80" t="e">
        <f t="shared" ca="1" si="1217"/>
        <v>#VALUE!</v>
      </c>
      <c r="AJ249" s="83" t="e">
        <f t="shared" ca="1" si="1218"/>
        <v>#VALUE!</v>
      </c>
      <c r="AK249" s="187" t="e">
        <f t="shared" ca="1" si="1204"/>
        <v>#VALUE!</v>
      </c>
      <c r="AL249" s="192" t="e">
        <f t="shared" ca="1" si="1219"/>
        <v>#VALUE!</v>
      </c>
      <c r="AM249" s="83" t="e">
        <f t="shared" ca="1" si="1220"/>
        <v>#VALUE!</v>
      </c>
      <c r="AN249" s="80" t="e">
        <f ca="1">SUM(AL$228:AL249)</f>
        <v>#VALUE!</v>
      </c>
      <c r="AO249" s="109" t="e">
        <f t="shared" ca="1" si="1224"/>
        <v>#VALUE!</v>
      </c>
      <c r="AP249" s="194" t="e">
        <f t="shared" ca="1" si="1221"/>
        <v>#VALUE!</v>
      </c>
      <c r="AQ249" s="200" t="e">
        <f t="shared" ca="1" si="1222"/>
        <v>#VALUE!</v>
      </c>
      <c r="AR249" s="204"/>
      <c r="AS249" s="221"/>
      <c r="AV249" s="67">
        <f t="shared" si="1205"/>
        <v>-25</v>
      </c>
      <c r="AX249" s="208" t="str">
        <f ca="1">[2]!YBHIST($I$208,$I249,J$25,"sec","")</f>
        <v>E</v>
      </c>
      <c r="AY249" s="206" t="str">
        <f ca="1">[2]!YBPRICE($I$208,AX249&amp;"d","Market","AccruedInterest","Swap",$I249,"LMMSkew","","Model",100,"")</f>
        <v>E</v>
      </c>
      <c r="BA249" s="211" t="str">
        <f ca="1">[2]!YBHIST($E249,$I249,X$25,"sec","")</f>
        <v>E</v>
      </c>
      <c r="BB249" s="67" t="str">
        <f ca="1">[2]!YBPRICE(E$41,BA249,"Market","AccruedInterest","Swap",$I249,"LMMSkew","","Model",100,"OASEDUR")</f>
        <v>E</v>
      </c>
      <c r="BD249" s="211" t="str">
        <f ca="1">[2]!YBHIST($F249,$I249,X$25,"sec","")</f>
        <v>E</v>
      </c>
      <c r="BE249" s="67" t="str">
        <f ca="1">[2]!YBPRICE(E$41,BD249,"Market","AccruedInterest","Swap",$I249,"LMMSkew","","Model",100,"OASEDUR")</f>
        <v>E</v>
      </c>
      <c r="BI249" s="518" t="e">
        <f t="shared" ca="1" si="1225"/>
        <v>#VALUE!</v>
      </c>
      <c r="BJ249" s="518" t="e">
        <f ca="1">PRODUCT($BI$228:BI249)-1</f>
        <v>#VALUE!</v>
      </c>
      <c r="BK249" s="518" t="e">
        <f t="shared" ca="1" si="1226"/>
        <v>#VALUE!</v>
      </c>
      <c r="BL249" s="518" t="e">
        <f ca="1">PRODUCT($BK$228:BK249)-1</f>
        <v>#VALUE!</v>
      </c>
    </row>
    <row r="250" spans="1:64" ht="15" customHeight="1">
      <c r="C250" s="222">
        <f t="shared" ref="C250:C255" ca="1" si="1229">I250+10</f>
        <v>41371</v>
      </c>
      <c r="D250" s="70">
        <f t="shared" ca="1" si="1227"/>
        <v>41396</v>
      </c>
      <c r="E250" s="70" t="str">
        <f t="shared" ca="1" si="1179"/>
        <v>FNMA3.0-TBA-Apr</v>
      </c>
      <c r="F250" s="70" t="str">
        <f t="shared" ca="1" si="1180"/>
        <v>FNMA3.0-TBA-May</v>
      </c>
      <c r="G250" s="70" t="str">
        <f t="shared" si="1228"/>
        <v>FNMA3.0-TBA-GEN</v>
      </c>
      <c r="H250" s="71"/>
      <c r="I250" s="133">
        <f ca="1">[2]!YBWORKDAY(EDATE(Base_Date, AV250), -1, "USD")</f>
        <v>41361</v>
      </c>
      <c r="J250" s="234" t="str">
        <f t="shared" ca="1" si="1202"/>
        <v>E</v>
      </c>
      <c r="K250" s="237" t="e">
        <f t="shared" ca="1" si="1203"/>
        <v>#VALUE!</v>
      </c>
      <c r="L250" s="237" t="e">
        <f t="shared" ca="1" si="1206"/>
        <v>#VALUE!</v>
      </c>
      <c r="M250" s="238" t="str">
        <f ca="1">[2]!YBHIST($I$208,$I250,"LMMOAS","sec")</f>
        <v>E</v>
      </c>
      <c r="N250" s="239" t="str">
        <f ca="1">[2]!YBHIST($I$208,$I249,M$25,"sec","")</f>
        <v>E</v>
      </c>
      <c r="O250" s="240" t="str">
        <f ca="1">[2]!YBHIST("1 Month LIBOR",I250,"Yield","bmk","")</f>
        <v>E</v>
      </c>
      <c r="P250" s="237" t="e">
        <f t="shared" ca="1" si="1207"/>
        <v>#VALUE!</v>
      </c>
      <c r="Q250" s="171" t="str">
        <f ca="1">[2]!YBSCEN($I$208,$J249&amp;"d","Market",O$25,"Swap",$I249,"LMMSkew","","Model",100,0,29,"Gradual","ParShift|N",0,"Annualized ROR",O249,100,"",,,,"Default",,,,"Default",,)</f>
        <v>E</v>
      </c>
      <c r="R250" s="237" t="e">
        <f t="shared" ca="1" si="1208"/>
        <v>#VALUE!</v>
      </c>
      <c r="S250" s="241" t="e">
        <f t="shared" ca="1" si="1209"/>
        <v>#VALUE!</v>
      </c>
      <c r="T250" s="237" t="e">
        <f ca="1">SUM(R$228:R250)</f>
        <v>#VALUE!</v>
      </c>
      <c r="U250" s="241" t="e">
        <f t="shared" ca="1" si="1223"/>
        <v>#VALUE!</v>
      </c>
      <c r="V250" s="242">
        <f ca="1">VLOOKUP($I250, 'Barcap OAD'!$A:$S, $F$208, FALSE)</f>
        <v>-18.3</v>
      </c>
      <c r="W250" s="243" t="e">
        <f t="shared" ca="1" si="1210"/>
        <v>#VALUE!</v>
      </c>
      <c r="X250" s="244" t="str">
        <f ca="1">[2]!YBHIST($E250,$I250,X$25,"sec","")</f>
        <v>E</v>
      </c>
      <c r="Y250" s="237" t="e">
        <f t="shared" ca="1" si="1211"/>
        <v>#VALUE!</v>
      </c>
      <c r="Z250" s="171" t="e">
        <f t="shared" ca="1" si="1212"/>
        <v>#VALUE!</v>
      </c>
      <c r="AA250" s="171" t="str">
        <f ca="1">[2]!YBHIST($F250,$I250,X$25,"sec","")</f>
        <v>E</v>
      </c>
      <c r="AB250" s="171" t="e">
        <f t="shared" ca="1" si="1213"/>
        <v>#VALUE!</v>
      </c>
      <c r="AC250" s="245" t="e">
        <f t="shared" ca="1" si="1214"/>
        <v>#VALUE!</v>
      </c>
      <c r="AD250" s="246">
        <f ca="1">VLOOKUP($I250, 'Barcap OAD'!$A:$S, $F$26, FALSE)</f>
        <v>7.0179999999999998</v>
      </c>
      <c r="AE250" s="243" t="e">
        <f t="shared" ca="1" si="1183"/>
        <v>#VALUE!</v>
      </c>
      <c r="AF250" s="247" t="e">
        <f t="shared" ca="1" si="1184"/>
        <v>#VALUE!</v>
      </c>
      <c r="AG250" s="237" t="e">
        <f t="shared" ca="1" si="1215"/>
        <v>#VALUE!</v>
      </c>
      <c r="AH250" s="241" t="e">
        <f t="shared" ca="1" si="1216"/>
        <v>#VALUE!</v>
      </c>
      <c r="AI250" s="237" t="e">
        <f t="shared" ca="1" si="1217"/>
        <v>#VALUE!</v>
      </c>
      <c r="AJ250" s="241" t="e">
        <f t="shared" ca="1" si="1218"/>
        <v>#VALUE!</v>
      </c>
      <c r="AK250" s="245" t="e">
        <f t="shared" ca="1" si="1204"/>
        <v>#VALUE!</v>
      </c>
      <c r="AL250" s="248" t="e">
        <f t="shared" ca="1" si="1219"/>
        <v>#VALUE!</v>
      </c>
      <c r="AM250" s="241" t="e">
        <f t="shared" ca="1" si="1220"/>
        <v>#VALUE!</v>
      </c>
      <c r="AN250" s="237" t="e">
        <f ca="1">SUM(AL$228:AL250)</f>
        <v>#VALUE!</v>
      </c>
      <c r="AO250" s="203" t="e">
        <f t="shared" ca="1" si="1224"/>
        <v>#VALUE!</v>
      </c>
      <c r="AP250" s="249" t="e">
        <f t="shared" ca="1" si="1221"/>
        <v>#VALUE!</v>
      </c>
      <c r="AQ250" s="250" t="e">
        <f t="shared" ca="1" si="1222"/>
        <v>#VALUE!</v>
      </c>
      <c r="AR250" s="204"/>
      <c r="AS250" s="221"/>
      <c r="AV250" s="67">
        <f t="shared" si="1205"/>
        <v>-24</v>
      </c>
      <c r="AX250" s="208" t="str">
        <f ca="1">[2]!YBHIST($I$208,$I250,J$25,"sec","")</f>
        <v>E</v>
      </c>
      <c r="AY250" s="206" t="str">
        <f ca="1">[2]!YBPRICE($I$208,AX250&amp;"d","Market","AccruedInterest","Swap",$I250,"LMMSkew","","Model",100,"")</f>
        <v>E</v>
      </c>
      <c r="BA250" s="211" t="str">
        <f ca="1">[2]!YBHIST($E250,$I250,X$25,"sec","")</f>
        <v>E</v>
      </c>
      <c r="BB250" s="67" t="str">
        <f ca="1">[2]!YBPRICE(E$41,BA250,"Market","AccruedInterest","Swap",$I250,"LMMSkew","","Model",100,"OASEDUR")</f>
        <v>E</v>
      </c>
      <c r="BD250" s="211" t="str">
        <f ca="1">[2]!YBHIST($F250,$I250,X$25,"sec","")</f>
        <v>E</v>
      </c>
      <c r="BE250" s="67" t="str">
        <f ca="1">[2]!YBPRICE(E$41,BD250,"Market","AccruedInterest","Swap",$I250,"LMMSkew","","Model",100,"OASEDUR")</f>
        <v>E</v>
      </c>
      <c r="BI250" s="518" t="e">
        <f t="shared" ca="1" si="1225"/>
        <v>#VALUE!</v>
      </c>
      <c r="BJ250" s="518" t="e">
        <f ca="1">PRODUCT($BI$228:BI250)-1</f>
        <v>#VALUE!</v>
      </c>
      <c r="BK250" s="518" t="e">
        <f t="shared" ca="1" si="1226"/>
        <v>#VALUE!</v>
      </c>
      <c r="BL250" s="518" t="e">
        <f ca="1">PRODUCT($BK$228:BK250)-1</f>
        <v>#VALUE!</v>
      </c>
    </row>
    <row r="251" spans="1:64" ht="15" customHeight="1">
      <c r="C251" s="222">
        <f t="shared" ca="1" si="1229"/>
        <v>41404</v>
      </c>
      <c r="D251" s="70">
        <f t="shared" ca="1" si="1227"/>
        <v>41429</v>
      </c>
      <c r="E251" s="70" t="str">
        <f t="shared" ca="1" si="1179"/>
        <v>FNMA3.0-TBA-May</v>
      </c>
      <c r="F251" s="70" t="str">
        <f t="shared" ca="1" si="1180"/>
        <v>FNMA3.0-TBA-Jun</v>
      </c>
      <c r="G251" s="70" t="str">
        <f t="shared" si="1228"/>
        <v>FNMA3.0-TBA-GEN</v>
      </c>
      <c r="H251" s="71"/>
      <c r="I251" s="133">
        <f ca="1">[2]!YBWORKDAY(EDATE(Base_Date, AV251), -1, "USD")</f>
        <v>41394</v>
      </c>
      <c r="J251" s="217" t="str">
        <f t="shared" ca="1" si="1202"/>
        <v>E</v>
      </c>
      <c r="K251" s="80" t="e">
        <f t="shared" ca="1" si="1203"/>
        <v>#VALUE!</v>
      </c>
      <c r="L251" s="80" t="e">
        <f t="shared" ca="1" si="1206"/>
        <v>#VALUE!</v>
      </c>
      <c r="M251" s="81" t="str">
        <f ca="1">[2]!YBHIST($I$208,$I251,"LMMOAS","sec")</f>
        <v>E</v>
      </c>
      <c r="N251" s="73" t="str">
        <f ca="1">[2]!YBHIST($I$208,$I250,M$25,"sec","")</f>
        <v>E</v>
      </c>
      <c r="O251" s="170" t="str">
        <f ca="1">[2]!YBHIST("1 Month LIBOR",I251,"Yield","bmk","")</f>
        <v>E</v>
      </c>
      <c r="P251" s="80" t="e">
        <f t="shared" ca="1" si="1207"/>
        <v>#VALUE!</v>
      </c>
      <c r="Q251" s="82" t="str">
        <f ca="1">[2]!YBSCEN($I$208,$J250&amp;"d","Market",O$25,"Swap",$I250,"LMMSkew","","Model",100,0,29,"Gradual","ParShift|N",0,"Annualized ROR",O250,100,"",,,,"Default",,,,"Default",,)</f>
        <v>E</v>
      </c>
      <c r="R251" s="80" t="e">
        <f t="shared" ca="1" si="1208"/>
        <v>#VALUE!</v>
      </c>
      <c r="S251" s="83" t="e">
        <f t="shared" ca="1" si="1209"/>
        <v>#VALUE!</v>
      </c>
      <c r="T251" s="80" t="e">
        <f ca="1">SUM(R$228:R251)</f>
        <v>#VALUE!</v>
      </c>
      <c r="U251" s="83" t="e">
        <f t="shared" ca="1" si="1223"/>
        <v>#VALUE!</v>
      </c>
      <c r="V251" s="84">
        <f ca="1">VLOOKUP($I251, 'Barcap OAD'!$A:$S, $F$208, FALSE)</f>
        <v>-24.7</v>
      </c>
      <c r="W251" s="172" t="e">
        <f t="shared" ca="1" si="1210"/>
        <v>#VALUE!</v>
      </c>
      <c r="X251" s="185" t="str">
        <f ca="1">[2]!YBHIST($E251,$I251,X$25,"sec","")</f>
        <v>E</v>
      </c>
      <c r="Y251" s="80" t="e">
        <f t="shared" ca="1" si="1211"/>
        <v>#VALUE!</v>
      </c>
      <c r="Z251" s="82" t="e">
        <f t="shared" ca="1" si="1212"/>
        <v>#VALUE!</v>
      </c>
      <c r="AA251" s="82" t="str">
        <f ca="1">[2]!YBHIST($F251,$I251,X$25,"sec","")</f>
        <v>E</v>
      </c>
      <c r="AB251" s="82" t="e">
        <f t="shared" ca="1" si="1213"/>
        <v>#VALUE!</v>
      </c>
      <c r="AC251" s="187" t="e">
        <f t="shared" ca="1" si="1214"/>
        <v>#VALUE!</v>
      </c>
      <c r="AD251" s="189">
        <f ca="1">VLOOKUP($I251, 'Barcap OAD'!$A:$S, $F$26, FALSE)</f>
        <v>6.3730000000000002</v>
      </c>
      <c r="AE251" s="172" t="e">
        <f t="shared" ca="1" si="1183"/>
        <v>#VALUE!</v>
      </c>
      <c r="AF251" s="86" t="e">
        <f t="shared" ca="1" si="1184"/>
        <v>#VALUE!</v>
      </c>
      <c r="AG251" s="80" t="e">
        <f t="shared" ca="1" si="1215"/>
        <v>#VALUE!</v>
      </c>
      <c r="AH251" s="83" t="e">
        <f t="shared" ca="1" si="1216"/>
        <v>#VALUE!</v>
      </c>
      <c r="AI251" s="80" t="e">
        <f t="shared" ca="1" si="1217"/>
        <v>#VALUE!</v>
      </c>
      <c r="AJ251" s="83" t="e">
        <f t="shared" ca="1" si="1218"/>
        <v>#VALUE!</v>
      </c>
      <c r="AK251" s="187" t="e">
        <f t="shared" ca="1" si="1204"/>
        <v>#VALUE!</v>
      </c>
      <c r="AL251" s="192" t="e">
        <f t="shared" ca="1" si="1219"/>
        <v>#VALUE!</v>
      </c>
      <c r="AM251" s="83" t="e">
        <f t="shared" ca="1" si="1220"/>
        <v>#VALUE!</v>
      </c>
      <c r="AN251" s="80" t="e">
        <f ca="1">SUM(AL$228:AL251)</f>
        <v>#VALUE!</v>
      </c>
      <c r="AO251" s="109" t="e">
        <f t="shared" ca="1" si="1224"/>
        <v>#VALUE!</v>
      </c>
      <c r="AP251" s="194" t="e">
        <f t="shared" ca="1" si="1221"/>
        <v>#VALUE!</v>
      </c>
      <c r="AQ251" s="200" t="e">
        <f t="shared" ca="1" si="1222"/>
        <v>#VALUE!</v>
      </c>
      <c r="AR251" s="204"/>
      <c r="AS251" s="221"/>
      <c r="AV251" s="67">
        <f t="shared" si="1205"/>
        <v>-23</v>
      </c>
      <c r="AX251" s="208" t="str">
        <f ca="1">[2]!YBHIST($I$208,$I251,J$25,"sec","")</f>
        <v>E</v>
      </c>
      <c r="AY251" s="206" t="str">
        <f ca="1">[2]!YBPRICE($I$208,AX251&amp;"d","Market","AccruedInterest","Swap",$I251,"LMMSkew","","Model",100,"")</f>
        <v>E</v>
      </c>
      <c r="BA251" s="211" t="str">
        <f ca="1">[2]!YBHIST($E251,$I251,X$25,"sec","")</f>
        <v>E</v>
      </c>
      <c r="BB251" s="67" t="str">
        <f ca="1">[2]!YBPRICE(E$41,BA251,"Market","AccruedInterest","Swap",$I251,"LMMSkew","","Model",100,"OASEDUR")</f>
        <v>E</v>
      </c>
      <c r="BD251" s="211" t="str">
        <f ca="1">[2]!YBHIST($F251,$I251,X$25,"sec","")</f>
        <v>E</v>
      </c>
      <c r="BE251" s="67" t="str">
        <f ca="1">[2]!YBPRICE(E$41,BD251,"Market","AccruedInterest","Swap",$I251,"LMMSkew","","Model",100,"OASEDUR")</f>
        <v>E</v>
      </c>
      <c r="BI251" s="518" t="e">
        <f t="shared" ca="1" si="1225"/>
        <v>#VALUE!</v>
      </c>
      <c r="BJ251" s="518" t="e">
        <f ca="1">PRODUCT($BI$228:BI251)-1</f>
        <v>#VALUE!</v>
      </c>
      <c r="BK251" s="518" t="e">
        <f t="shared" ca="1" si="1226"/>
        <v>#VALUE!</v>
      </c>
      <c r="BL251" s="518" t="e">
        <f ca="1">PRODUCT($BK$228:BK251)-1</f>
        <v>#VALUE!</v>
      </c>
    </row>
    <row r="252" spans="1:64" ht="15" customHeight="1">
      <c r="C252" s="222">
        <f t="shared" ca="1" si="1229"/>
        <v>41435</v>
      </c>
      <c r="D252" s="70">
        <f t="shared" ref="D252:D257" ca="1" si="1230">I252+35</f>
        <v>41460</v>
      </c>
      <c r="E252" s="70" t="str">
        <f t="shared" ref="E252:F256" ca="1" si="1231">"FNMA"&amp;TEXT($J$23,"0.0")&amp;"-TBA-"&amp;TEXT(C252,"mmm")</f>
        <v>FNMA3.0-TBA-Jun</v>
      </c>
      <c r="F252" s="70" t="str">
        <f t="shared" ca="1" si="1231"/>
        <v>FNMA3.0-TBA-Jul</v>
      </c>
      <c r="G252" s="70" t="str">
        <f t="shared" si="1228"/>
        <v>FNMA3.0-TBA-GEN</v>
      </c>
      <c r="H252" s="71"/>
      <c r="I252" s="133">
        <f ca="1">[2]!YBWORKDAY(EDATE(Base_Date, AV252), -1, "USD")</f>
        <v>41425</v>
      </c>
      <c r="J252" s="234" t="str">
        <f t="shared" ref="J252:J257" ca="1" si="1232">AX252</f>
        <v>E</v>
      </c>
      <c r="K252" s="237" t="e">
        <f t="shared" ref="K252:K257" ca="1" si="1233">AX252+AY252</f>
        <v>#VALUE!</v>
      </c>
      <c r="L252" s="237" t="e">
        <f t="shared" ref="L252:L258" ca="1" si="1234">K252-K251</f>
        <v>#VALUE!</v>
      </c>
      <c r="M252" s="238" t="str">
        <f ca="1">[2]!YBHIST($I$208,$I252,"LMMOAS","sec")</f>
        <v>E</v>
      </c>
      <c r="N252" s="239" t="str">
        <f ca="1">[2]!YBHIST($I$208,$I251,M$25,"sec","")</f>
        <v>E</v>
      </c>
      <c r="O252" s="240" t="str">
        <f ca="1">[2]!YBHIST("1 Month LIBOR",I252,"Yield","bmk","")</f>
        <v>E</v>
      </c>
      <c r="P252" s="237" t="e">
        <f t="shared" ref="P252:P257" ca="1" si="1235">K251-Q252</f>
        <v>#VALUE!</v>
      </c>
      <c r="Q252" s="171" t="str">
        <f ca="1">[2]!YBSCEN($I$208,$J251&amp;"d","Market",O$25,"Swap",$I251,"LMMSkew","","Model",100,0,29,"Gradual","ParShift|N",0,"Annualized ROR",O251,100,"",,,,"Default",,,,"Default",,)</f>
        <v>E</v>
      </c>
      <c r="R252" s="237" t="e">
        <f t="shared" ref="R252:R257" ca="1" si="1236">L252+P252</f>
        <v>#VALUE!</v>
      </c>
      <c r="S252" s="241" t="e">
        <f t="shared" ref="S252:S257" ca="1" si="1237">R252/K251</f>
        <v>#VALUE!</v>
      </c>
      <c r="T252" s="237" t="e">
        <f ca="1">SUM(R$228:R252)</f>
        <v>#VALUE!</v>
      </c>
      <c r="U252" s="241" t="e">
        <f t="shared" ca="1" si="1223"/>
        <v>#VALUE!</v>
      </c>
      <c r="V252" s="242">
        <f ca="1">VLOOKUP($I252, 'Barcap OAD'!$A:$S, $F$208, FALSE)</f>
        <v>-11.7</v>
      </c>
      <c r="W252" s="243" t="e">
        <f t="shared" ref="W252:W257" ca="1" si="1238">K252*V252/10000</f>
        <v>#VALUE!</v>
      </c>
      <c r="X252" s="244" t="str">
        <f ca="1">[2]!YBHIST($E252,$I252,X$25,"sec","")</f>
        <v>E</v>
      </c>
      <c r="Y252" s="237" t="e">
        <f t="shared" ref="Y252:Y258" ca="1" si="1239">X252-X251</f>
        <v>#VALUE!</v>
      </c>
      <c r="Z252" s="171" t="e">
        <f t="shared" ref="Z252:Z257" ca="1" si="1240">X251-AA251</f>
        <v>#VALUE!</v>
      </c>
      <c r="AA252" s="171" t="str">
        <f ca="1">[2]!YBHIST($F252,$I252,X$25,"sec","")</f>
        <v>E</v>
      </c>
      <c r="AB252" s="171" t="e">
        <f t="shared" ref="AB252:AB257" ca="1" si="1241">X251-Z252</f>
        <v>#VALUE!</v>
      </c>
      <c r="AC252" s="245" t="e">
        <f t="shared" ref="AC252:AC257" ca="1" si="1242">Y252+Z252</f>
        <v>#VALUE!</v>
      </c>
      <c r="AD252" s="246">
        <f ca="1">VLOOKUP($I252, 'Barcap OAD'!$A:$S, $F$26, FALSE)</f>
        <v>7.5830000000000002</v>
      </c>
      <c r="AE252" s="243" t="e">
        <f t="shared" ref="AE252:AE257" ca="1" si="1243">X252*AD252/10000</f>
        <v>#VALUE!</v>
      </c>
      <c r="AF252" s="247" t="e">
        <f t="shared" ref="AF252:AF257" ca="1" si="1244">W252/AE252</f>
        <v>#VALUE!</v>
      </c>
      <c r="AG252" s="237" t="e">
        <f t="shared" ref="AG252:AG257" ca="1" si="1245">-AC252*AF251</f>
        <v>#VALUE!</v>
      </c>
      <c r="AH252" s="241" t="e">
        <f t="shared" ref="AH252:AH257" ca="1" si="1246">AG252/K251</f>
        <v>#VALUE!</v>
      </c>
      <c r="AI252" s="237" t="e">
        <f t="shared" ref="AI252:AI257" ca="1" si="1247">AL252+AK252</f>
        <v>#VALUE!</v>
      </c>
      <c r="AJ252" s="241" t="e">
        <f t="shared" ref="AJ252:AJ257" ca="1" si="1248">AF252-AF251</f>
        <v>#VALUE!</v>
      </c>
      <c r="AK252" s="245" t="e">
        <f t="shared" ref="AK252:AK257" ca="1" si="1249">(AJ252*Y252)/2</f>
        <v>#VALUE!</v>
      </c>
      <c r="AL252" s="248" t="e">
        <f t="shared" ref="AL252:AL257" ca="1" si="1250">AG252+R252</f>
        <v>#VALUE!</v>
      </c>
      <c r="AM252" s="241" t="e">
        <f t="shared" ref="AM252:AM257" ca="1" si="1251">AL252/K251</f>
        <v>#VALUE!</v>
      </c>
      <c r="AN252" s="237" t="e">
        <f ca="1">SUM(AL$228:AL252)</f>
        <v>#VALUE!</v>
      </c>
      <c r="AO252" s="203" t="e">
        <f t="shared" ca="1" si="1224"/>
        <v>#VALUE!</v>
      </c>
      <c r="AP252" s="249" t="e">
        <f t="shared" ref="AP252:AP257" ca="1" si="1252">(Z252*AF252*-1)+P252</f>
        <v>#VALUE!</v>
      </c>
      <c r="AQ252" s="250" t="e">
        <f t="shared" ref="AQ252:AQ257" ca="1" si="1253">AP252/K251</f>
        <v>#VALUE!</v>
      </c>
      <c r="AR252" s="204"/>
      <c r="AS252" s="221"/>
      <c r="AV252" s="67">
        <f t="shared" si="1205"/>
        <v>-22</v>
      </c>
      <c r="AX252" s="208" t="str">
        <f ca="1">[2]!YBHIST($I$208,$I252,J$25,"sec","")</f>
        <v>E</v>
      </c>
      <c r="AY252" s="206" t="str">
        <f ca="1">[2]!YBPRICE($I$208,AX252&amp;"d","Market","AccruedInterest","Swap",$I252,"LMMSkew","","Model",100,"")</f>
        <v>E</v>
      </c>
      <c r="BA252" s="211" t="str">
        <f ca="1">[2]!YBHIST($E252,$I252,X$25,"sec","")</f>
        <v>E</v>
      </c>
      <c r="BB252" s="67" t="str">
        <f ca="1">[2]!YBPRICE(E$41,BA252,"Market","AccruedInterest","Swap",$I252,"LMMSkew","","Model",100,"OASEDUR")</f>
        <v>E</v>
      </c>
      <c r="BD252" s="211" t="str">
        <f ca="1">[2]!YBHIST($F252,$I252,X$25,"sec","")</f>
        <v>E</v>
      </c>
      <c r="BE252" s="67" t="str">
        <f ca="1">[2]!YBPRICE(E$41,BD252,"Market","AccruedInterest","Swap",$I252,"LMMSkew","","Model",100,"OASEDUR")</f>
        <v>E</v>
      </c>
      <c r="BI252" s="518" t="e">
        <f t="shared" ca="1" si="1225"/>
        <v>#VALUE!</v>
      </c>
      <c r="BJ252" s="518" t="e">
        <f ca="1">PRODUCT($BI$228:BI252)-1</f>
        <v>#VALUE!</v>
      </c>
      <c r="BK252" s="518" t="e">
        <f t="shared" ca="1" si="1226"/>
        <v>#VALUE!</v>
      </c>
      <c r="BL252" s="518" t="e">
        <f ca="1">PRODUCT($BK$228:BK252)-1</f>
        <v>#VALUE!</v>
      </c>
    </row>
    <row r="253" spans="1:64" ht="15" customHeight="1">
      <c r="C253" s="222">
        <f t="shared" ca="1" si="1229"/>
        <v>41463</v>
      </c>
      <c r="D253" s="70">
        <f t="shared" ca="1" si="1230"/>
        <v>41488</v>
      </c>
      <c r="E253" s="70" t="str">
        <f t="shared" ca="1" si="1231"/>
        <v>FNMA3.0-TBA-Jul</v>
      </c>
      <c r="F253" s="70" t="str">
        <f t="shared" ca="1" si="1231"/>
        <v>FNMA3.0-TBA-Aug</v>
      </c>
      <c r="G253" s="70" t="str">
        <f t="shared" si="1228"/>
        <v>FNMA3.0-TBA-GEN</v>
      </c>
      <c r="H253" s="71"/>
      <c r="I253" s="133">
        <f ca="1">[2]!YBWORKDAY(EDATE(Base_Date, AV253), -1, "USD")</f>
        <v>41453</v>
      </c>
      <c r="J253" s="217" t="str">
        <f t="shared" ca="1" si="1232"/>
        <v>E</v>
      </c>
      <c r="K253" s="80" t="e">
        <f t="shared" ca="1" si="1233"/>
        <v>#VALUE!</v>
      </c>
      <c r="L253" s="80" t="e">
        <f t="shared" ca="1" si="1234"/>
        <v>#VALUE!</v>
      </c>
      <c r="M253" s="81" t="str">
        <f ca="1">[2]!YBHIST($I$208,$I253,"LMMOAS","sec")</f>
        <v>E</v>
      </c>
      <c r="N253" s="73" t="str">
        <f ca="1">[2]!YBHIST($I$208,$I252,M$25,"sec","")</f>
        <v>E</v>
      </c>
      <c r="O253" s="170" t="str">
        <f ca="1">[2]!YBHIST("1 Month LIBOR",I253,"Yield","bmk","")</f>
        <v>E</v>
      </c>
      <c r="P253" s="80" t="e">
        <f t="shared" ca="1" si="1235"/>
        <v>#VALUE!</v>
      </c>
      <c r="Q253" s="82" t="str">
        <f ca="1">[2]!YBSCEN($I$208,$J252&amp;"d","Market",O$25,"Swap",$I252,"LMMSkew","","Model",100,0,29,"Gradual","ParShift|N",0,"Annualized ROR",O252,100,"",,,,"Default",,,,"Default",,)</f>
        <v>E</v>
      </c>
      <c r="R253" s="80" t="e">
        <f t="shared" ca="1" si="1236"/>
        <v>#VALUE!</v>
      </c>
      <c r="S253" s="83" t="e">
        <f t="shared" ca="1" si="1237"/>
        <v>#VALUE!</v>
      </c>
      <c r="T253" s="80" t="e">
        <f ca="1">SUM(R$228:R253)</f>
        <v>#VALUE!</v>
      </c>
      <c r="U253" s="83" t="e">
        <f t="shared" ca="1" si="1223"/>
        <v>#VALUE!</v>
      </c>
      <c r="V253" s="84">
        <f ca="1">VLOOKUP($I253, 'Barcap OAD'!$A:$S, $F$208, FALSE)</f>
        <v>-7.8</v>
      </c>
      <c r="W253" s="172" t="e">
        <f t="shared" ca="1" si="1238"/>
        <v>#VALUE!</v>
      </c>
      <c r="X253" s="185" t="str">
        <f ca="1">[2]!YBHIST($E253,$I253,X$25,"sec","")</f>
        <v>E</v>
      </c>
      <c r="Y253" s="80" t="e">
        <f t="shared" ca="1" si="1239"/>
        <v>#VALUE!</v>
      </c>
      <c r="Z253" s="82" t="e">
        <f t="shared" ca="1" si="1240"/>
        <v>#VALUE!</v>
      </c>
      <c r="AA253" s="82" t="str">
        <f ca="1">[2]!YBHIST($F253,$I253,X$25,"sec","")</f>
        <v>E</v>
      </c>
      <c r="AB253" s="82" t="e">
        <f t="shared" ca="1" si="1241"/>
        <v>#VALUE!</v>
      </c>
      <c r="AC253" s="187" t="e">
        <f t="shared" ca="1" si="1242"/>
        <v>#VALUE!</v>
      </c>
      <c r="AD253" s="189">
        <f ca="1">VLOOKUP($I253, 'Barcap OAD'!$A:$S, $F$26, FALSE)</f>
        <v>7.9279999999999999</v>
      </c>
      <c r="AE253" s="172" t="e">
        <f t="shared" ca="1" si="1243"/>
        <v>#VALUE!</v>
      </c>
      <c r="AF253" s="86" t="e">
        <f t="shared" ca="1" si="1244"/>
        <v>#VALUE!</v>
      </c>
      <c r="AG253" s="80" t="e">
        <f t="shared" ca="1" si="1245"/>
        <v>#VALUE!</v>
      </c>
      <c r="AH253" s="83" t="e">
        <f t="shared" ca="1" si="1246"/>
        <v>#VALUE!</v>
      </c>
      <c r="AI253" s="80" t="e">
        <f t="shared" ca="1" si="1247"/>
        <v>#VALUE!</v>
      </c>
      <c r="AJ253" s="83" t="e">
        <f t="shared" ca="1" si="1248"/>
        <v>#VALUE!</v>
      </c>
      <c r="AK253" s="187" t="e">
        <f t="shared" ca="1" si="1249"/>
        <v>#VALUE!</v>
      </c>
      <c r="AL253" s="192" t="e">
        <f t="shared" ca="1" si="1250"/>
        <v>#VALUE!</v>
      </c>
      <c r="AM253" s="83" t="e">
        <f t="shared" ca="1" si="1251"/>
        <v>#VALUE!</v>
      </c>
      <c r="AN253" s="80" t="e">
        <f ca="1">SUM(AL$228:AL253)</f>
        <v>#VALUE!</v>
      </c>
      <c r="AO253" s="109" t="e">
        <f t="shared" ca="1" si="1224"/>
        <v>#VALUE!</v>
      </c>
      <c r="AP253" s="194" t="e">
        <f t="shared" ca="1" si="1252"/>
        <v>#VALUE!</v>
      </c>
      <c r="AQ253" s="200" t="e">
        <f t="shared" ca="1" si="1253"/>
        <v>#VALUE!</v>
      </c>
      <c r="AR253" s="204"/>
      <c r="AS253" s="221"/>
      <c r="AV253" s="67">
        <f t="shared" si="1205"/>
        <v>-21</v>
      </c>
      <c r="AX253" s="208" t="str">
        <f ca="1">[2]!YBHIST($I$208,$I253,J$25,"sec","")</f>
        <v>E</v>
      </c>
      <c r="AY253" s="206" t="str">
        <f ca="1">[2]!YBPRICE($I$208,AX253&amp;"d","Market","AccruedInterest","Swap",$I253,"LMMSkew","","Model",100,"")</f>
        <v>E</v>
      </c>
      <c r="BA253" s="211" t="str">
        <f ca="1">[2]!YBHIST($E253,$I253,X$25,"sec","")</f>
        <v>E</v>
      </c>
      <c r="BB253" s="67" t="str">
        <f ca="1">[2]!YBPRICE(E$41,BA253,"Market","AccruedInterest","Swap",$I253,"LMMSkew","","Model",100,"OASEDUR")</f>
        <v>E</v>
      </c>
      <c r="BD253" s="211" t="str">
        <f ca="1">[2]!YBHIST($F253,$I253,X$25,"sec","")</f>
        <v>E</v>
      </c>
      <c r="BE253" s="67" t="str">
        <f ca="1">[2]!YBPRICE(E$41,BD253,"Market","AccruedInterest","Swap",$I253,"LMMSkew","","Model",100,"OASEDUR")</f>
        <v>E</v>
      </c>
      <c r="BI253" s="518" t="e">
        <f t="shared" ca="1" si="1225"/>
        <v>#VALUE!</v>
      </c>
      <c r="BJ253" s="518" t="e">
        <f ca="1">PRODUCT($BI$228:BI253)-1</f>
        <v>#VALUE!</v>
      </c>
      <c r="BK253" s="518" t="e">
        <f t="shared" ca="1" si="1226"/>
        <v>#VALUE!</v>
      </c>
      <c r="BL253" s="518" t="e">
        <f ca="1">PRODUCT($BK$228:BK253)-1</f>
        <v>#VALUE!</v>
      </c>
    </row>
    <row r="254" spans="1:64" ht="15">
      <c r="C254" s="222">
        <f t="shared" ca="1" si="1229"/>
        <v>41496</v>
      </c>
      <c r="D254" s="70">
        <f t="shared" ca="1" si="1230"/>
        <v>41521</v>
      </c>
      <c r="E254" s="70" t="str">
        <f t="shared" ca="1" si="1231"/>
        <v>FNMA3.0-TBA-Aug</v>
      </c>
      <c r="F254" s="70" t="str">
        <f t="shared" ca="1" si="1231"/>
        <v>FNMA3.0-TBA-Sep</v>
      </c>
      <c r="G254" s="70" t="str">
        <f t="shared" si="1228"/>
        <v>FNMA3.0-TBA-GEN</v>
      </c>
      <c r="H254" s="71"/>
      <c r="I254" s="133">
        <f ca="1">[2]!YBWORKDAY(EDATE(Base_Date, AV254), -1, "USD")</f>
        <v>41486</v>
      </c>
      <c r="J254" s="217" t="str">
        <f t="shared" ca="1" si="1232"/>
        <v>E</v>
      </c>
      <c r="K254" s="80" t="e">
        <f t="shared" ca="1" si="1233"/>
        <v>#VALUE!</v>
      </c>
      <c r="L254" s="80" t="e">
        <f t="shared" ca="1" si="1234"/>
        <v>#VALUE!</v>
      </c>
      <c r="M254" s="81" t="str">
        <f ca="1">[2]!YBHIST($I$208,$I254,"LMMOAS","sec")</f>
        <v>E</v>
      </c>
      <c r="N254" s="73" t="str">
        <f ca="1">[2]!YBHIST($I$208,$I253,M$25,"sec","")</f>
        <v>E</v>
      </c>
      <c r="O254" s="170" t="str">
        <f ca="1">[2]!YBHIST("1 Month LIBOR",I254,"Yield","bmk","")</f>
        <v>E</v>
      </c>
      <c r="P254" s="80" t="e">
        <f t="shared" ca="1" si="1235"/>
        <v>#VALUE!</v>
      </c>
      <c r="Q254" s="82" t="str">
        <f ca="1">[2]!YBSCEN($I$208,$J253&amp;"d","Market",O$25,"Swap",$I253,"LMMSkew","","Model",100,0,29,"Gradual","ParShift|N",0,"Annualized ROR",O253,100,"",,,,"Default",,,,"Default",,)</f>
        <v>E</v>
      </c>
      <c r="R254" s="80" t="e">
        <f t="shared" ca="1" si="1236"/>
        <v>#VALUE!</v>
      </c>
      <c r="S254" s="83" t="e">
        <f t="shared" ca="1" si="1237"/>
        <v>#VALUE!</v>
      </c>
      <c r="T254" s="80" t="e">
        <f ca="1">SUM(R$228:R254)</f>
        <v>#VALUE!</v>
      </c>
      <c r="U254" s="83" t="e">
        <f t="shared" ca="1" si="1223"/>
        <v>#VALUE!</v>
      </c>
      <c r="V254" s="84">
        <f ca="1">VLOOKUP($I254, 'Barcap OAD'!$A:$S, $F$208, FALSE)</f>
        <v>-6.4</v>
      </c>
      <c r="W254" s="172" t="e">
        <f t="shared" ca="1" si="1238"/>
        <v>#VALUE!</v>
      </c>
      <c r="X254" s="185" t="str">
        <f ca="1">[2]!YBHIST($E254,$I254,X$25,"sec","")</f>
        <v>E</v>
      </c>
      <c r="Y254" s="80" t="e">
        <f t="shared" ca="1" si="1239"/>
        <v>#VALUE!</v>
      </c>
      <c r="Z254" s="82" t="e">
        <f t="shared" ca="1" si="1240"/>
        <v>#VALUE!</v>
      </c>
      <c r="AA254" s="82" t="str">
        <f ca="1">[2]!YBHIST($F254,$I254,X$25,"sec","")</f>
        <v>E</v>
      </c>
      <c r="AB254" s="82" t="e">
        <f t="shared" ca="1" si="1241"/>
        <v>#VALUE!</v>
      </c>
      <c r="AC254" s="187" t="e">
        <f t="shared" ca="1" si="1242"/>
        <v>#VALUE!</v>
      </c>
      <c r="AD254" s="189">
        <f ca="1">VLOOKUP($I254, 'Barcap OAD'!$A:$S, $F$26, FALSE)</f>
        <v>8.0239999999999991</v>
      </c>
      <c r="AE254" s="172" t="e">
        <f t="shared" ca="1" si="1243"/>
        <v>#VALUE!</v>
      </c>
      <c r="AF254" s="86" t="e">
        <f t="shared" ca="1" si="1244"/>
        <v>#VALUE!</v>
      </c>
      <c r="AG254" s="80" t="e">
        <f t="shared" ca="1" si="1245"/>
        <v>#VALUE!</v>
      </c>
      <c r="AH254" s="83" t="e">
        <f t="shared" ca="1" si="1246"/>
        <v>#VALUE!</v>
      </c>
      <c r="AI254" s="80" t="e">
        <f t="shared" ca="1" si="1247"/>
        <v>#VALUE!</v>
      </c>
      <c r="AJ254" s="83" t="e">
        <f t="shared" ca="1" si="1248"/>
        <v>#VALUE!</v>
      </c>
      <c r="AK254" s="187" t="e">
        <f t="shared" ca="1" si="1249"/>
        <v>#VALUE!</v>
      </c>
      <c r="AL254" s="192" t="e">
        <f t="shared" ca="1" si="1250"/>
        <v>#VALUE!</v>
      </c>
      <c r="AM254" s="83" t="e">
        <f t="shared" ca="1" si="1251"/>
        <v>#VALUE!</v>
      </c>
      <c r="AN254" s="80" t="e">
        <f ca="1">SUM(AL$228:AL254)</f>
        <v>#VALUE!</v>
      </c>
      <c r="AO254" s="109" t="e">
        <f t="shared" ca="1" si="1224"/>
        <v>#VALUE!</v>
      </c>
      <c r="AP254" s="194" t="e">
        <f t="shared" ca="1" si="1252"/>
        <v>#VALUE!</v>
      </c>
      <c r="AQ254" s="200" t="e">
        <f t="shared" ca="1" si="1253"/>
        <v>#VALUE!</v>
      </c>
      <c r="AR254" s="204"/>
      <c r="AS254" s="221"/>
      <c r="AV254" s="67">
        <f t="shared" si="1205"/>
        <v>-20</v>
      </c>
      <c r="AX254" s="208" t="str">
        <f ca="1">[2]!YBHIST($I$208,$I254,J$25,"sec","")</f>
        <v>E</v>
      </c>
      <c r="AY254" s="206" t="str">
        <f ca="1">[2]!YBPRICE($I$208,AX254&amp;"d","Market","AccruedInterest","Swap",$I254,"LMMSkew","","Model",100,"")</f>
        <v>E</v>
      </c>
      <c r="BA254" s="211"/>
      <c r="BD254" s="211"/>
      <c r="BI254" s="518" t="e">
        <f t="shared" ca="1" si="1225"/>
        <v>#VALUE!</v>
      </c>
      <c r="BJ254" s="518" t="e">
        <f ca="1">PRODUCT($BI$228:BI254)-1</f>
        <v>#VALUE!</v>
      </c>
      <c r="BK254" s="518" t="e">
        <f t="shared" ca="1" si="1226"/>
        <v>#VALUE!</v>
      </c>
      <c r="BL254" s="518" t="e">
        <f ca="1">PRODUCT($BK$228:BK254)-1</f>
        <v>#VALUE!</v>
      </c>
    </row>
    <row r="255" spans="1:64" ht="15">
      <c r="C255" s="222">
        <f t="shared" ca="1" si="1229"/>
        <v>41526</v>
      </c>
      <c r="D255" s="70">
        <f t="shared" ca="1" si="1230"/>
        <v>41551</v>
      </c>
      <c r="E255" s="70" t="str">
        <f t="shared" ca="1" si="1231"/>
        <v>FNMA3.0-TBA-Sep</v>
      </c>
      <c r="F255" s="70" t="str">
        <f t="shared" ca="1" si="1231"/>
        <v>FNMA3.0-TBA-Oct</v>
      </c>
      <c r="G255" s="70" t="str">
        <f t="shared" si="1228"/>
        <v>FNMA3.0-TBA-GEN</v>
      </c>
      <c r="H255" s="71"/>
      <c r="I255" s="133">
        <f ca="1">[2]!YBWORKDAY(EDATE(Base_Date, AV255), -1, "USD")</f>
        <v>41516</v>
      </c>
      <c r="J255" s="217" t="str">
        <f t="shared" ca="1" si="1232"/>
        <v>E</v>
      </c>
      <c r="K255" s="80" t="e">
        <f t="shared" ca="1" si="1233"/>
        <v>#VALUE!</v>
      </c>
      <c r="L255" s="80" t="e">
        <f t="shared" ca="1" si="1234"/>
        <v>#VALUE!</v>
      </c>
      <c r="M255" s="81" t="str">
        <f ca="1">[2]!YBHIST($I$208,$I255,"LMMOAS","sec")</f>
        <v>E</v>
      </c>
      <c r="N255" s="73" t="str">
        <f ca="1">[2]!YBHIST($I$208,$I254,M$25,"sec","")</f>
        <v>E</v>
      </c>
      <c r="O255" s="170" t="str">
        <f ca="1">[2]!YBHIST("1 Month LIBOR",I255,"Yield","bmk","")</f>
        <v>E</v>
      </c>
      <c r="P255" s="80" t="e">
        <f t="shared" ca="1" si="1235"/>
        <v>#VALUE!</v>
      </c>
      <c r="Q255" s="82" t="str">
        <f ca="1">[2]!YBSCEN($I$208,$J254&amp;"d","Market",O$25,"Swap",$I254,"LMMSkew","","Model",100,0,29,"Gradual","ParShift|N",0,"Annualized ROR",O254,100,"",,,,"Default",,,,"Default",,)</f>
        <v>E</v>
      </c>
      <c r="R255" s="80" t="e">
        <f t="shared" ca="1" si="1236"/>
        <v>#VALUE!</v>
      </c>
      <c r="S255" s="83" t="e">
        <f t="shared" ca="1" si="1237"/>
        <v>#VALUE!</v>
      </c>
      <c r="T255" s="80" t="e">
        <f ca="1">SUM(R$228:R255)</f>
        <v>#VALUE!</v>
      </c>
      <c r="U255" s="83" t="e">
        <f t="shared" ca="1" si="1223"/>
        <v>#VALUE!</v>
      </c>
      <c r="V255" s="84">
        <f ca="1">VLOOKUP($I255, 'Barcap OAD'!$A:$S, $F$208, FALSE)</f>
        <v>-5.6</v>
      </c>
      <c r="W255" s="172" t="e">
        <f t="shared" ca="1" si="1238"/>
        <v>#VALUE!</v>
      </c>
      <c r="X255" s="185" t="str">
        <f ca="1">[2]!YBHIST($E255,$I255,X$25,"sec","")</f>
        <v>E</v>
      </c>
      <c r="Y255" s="80" t="e">
        <f t="shared" ca="1" si="1239"/>
        <v>#VALUE!</v>
      </c>
      <c r="Z255" s="82" t="e">
        <f t="shared" ca="1" si="1240"/>
        <v>#VALUE!</v>
      </c>
      <c r="AA255" s="82" t="str">
        <f ca="1">[2]!YBHIST($F255,$I255,X$25,"sec","")</f>
        <v>E</v>
      </c>
      <c r="AB255" s="82" t="e">
        <f t="shared" ca="1" si="1241"/>
        <v>#VALUE!</v>
      </c>
      <c r="AC255" s="187" t="e">
        <f t="shared" ca="1" si="1242"/>
        <v>#VALUE!</v>
      </c>
      <c r="AD255" s="189">
        <f ca="1">VLOOKUP($I255, 'Barcap OAD'!$A:$S, $F$26, FALSE)</f>
        <v>8.0820000000000007</v>
      </c>
      <c r="AE255" s="172" t="e">
        <f t="shared" ca="1" si="1243"/>
        <v>#VALUE!</v>
      </c>
      <c r="AF255" s="86" t="e">
        <f t="shared" ca="1" si="1244"/>
        <v>#VALUE!</v>
      </c>
      <c r="AG255" s="80" t="e">
        <f t="shared" ca="1" si="1245"/>
        <v>#VALUE!</v>
      </c>
      <c r="AH255" s="83" t="e">
        <f t="shared" ca="1" si="1246"/>
        <v>#VALUE!</v>
      </c>
      <c r="AI255" s="80" t="e">
        <f t="shared" ca="1" si="1247"/>
        <v>#VALUE!</v>
      </c>
      <c r="AJ255" s="83" t="e">
        <f t="shared" ca="1" si="1248"/>
        <v>#VALUE!</v>
      </c>
      <c r="AK255" s="187" t="e">
        <f t="shared" ca="1" si="1249"/>
        <v>#VALUE!</v>
      </c>
      <c r="AL255" s="192" t="e">
        <f t="shared" ca="1" si="1250"/>
        <v>#VALUE!</v>
      </c>
      <c r="AM255" s="83" t="e">
        <f t="shared" ca="1" si="1251"/>
        <v>#VALUE!</v>
      </c>
      <c r="AN255" s="80" t="e">
        <f ca="1">SUM(AL$228:AL255)</f>
        <v>#VALUE!</v>
      </c>
      <c r="AO255" s="109" t="e">
        <f t="shared" ca="1" si="1224"/>
        <v>#VALUE!</v>
      </c>
      <c r="AP255" s="194" t="e">
        <f t="shared" ca="1" si="1252"/>
        <v>#VALUE!</v>
      </c>
      <c r="AQ255" s="200" t="e">
        <f t="shared" ca="1" si="1253"/>
        <v>#VALUE!</v>
      </c>
      <c r="AR255" s="204"/>
      <c r="AS255" s="221"/>
      <c r="AV255" s="67">
        <f t="shared" si="1205"/>
        <v>-19</v>
      </c>
      <c r="AX255" s="208" t="str">
        <f ca="1">[2]!YBHIST($I$208,$I255,J$25,"sec","")</f>
        <v>E</v>
      </c>
      <c r="AY255" s="206" t="str">
        <f ca="1">[2]!YBPRICE($I$208,AX255&amp;"d","Market","AccruedInterest","Swap",$I255,"LMMSkew","","Model",100,"")</f>
        <v>E</v>
      </c>
      <c r="BA255" s="211"/>
      <c r="BD255" s="211"/>
      <c r="BI255" s="518" t="e">
        <f t="shared" ca="1" si="1225"/>
        <v>#VALUE!</v>
      </c>
      <c r="BJ255" s="518" t="e">
        <f ca="1">PRODUCT($BI$228:BI255)-1</f>
        <v>#VALUE!</v>
      </c>
      <c r="BK255" s="518" t="e">
        <f t="shared" ca="1" si="1226"/>
        <v>#VALUE!</v>
      </c>
      <c r="BL255" s="518" t="e">
        <f ca="1">PRODUCT($BK$228:BK255)-1</f>
        <v>#VALUE!</v>
      </c>
    </row>
    <row r="256" spans="1:64" ht="15">
      <c r="C256" s="222">
        <f t="shared" ref="C256:C261" ca="1" si="1254">I256+10</f>
        <v>41557</v>
      </c>
      <c r="D256" s="70">
        <f t="shared" ca="1" si="1230"/>
        <v>41582</v>
      </c>
      <c r="E256" s="70" t="str">
        <f t="shared" ca="1" si="1231"/>
        <v>FNMA3.0-TBA-Oct</v>
      </c>
      <c r="F256" s="70" t="str">
        <f t="shared" ca="1" si="1231"/>
        <v>FNMA3.0-TBA-Nov</v>
      </c>
      <c r="G256" s="70" t="str">
        <f t="shared" si="1228"/>
        <v>FNMA3.0-TBA-GEN</v>
      </c>
      <c r="H256" s="71"/>
      <c r="I256" s="133">
        <f ca="1">[2]!YBWORKDAY(EDATE(Base_Date, AV256), -1, "USD")</f>
        <v>41547</v>
      </c>
      <c r="J256" s="217" t="str">
        <f t="shared" ca="1" si="1232"/>
        <v>E</v>
      </c>
      <c r="K256" s="80" t="e">
        <f t="shared" ca="1" si="1233"/>
        <v>#VALUE!</v>
      </c>
      <c r="L256" s="80" t="e">
        <f t="shared" ca="1" si="1234"/>
        <v>#VALUE!</v>
      </c>
      <c r="M256" s="81" t="str">
        <f ca="1">[2]!YBHIST($I$208,$I256,"LMMOAS","sec")</f>
        <v>E</v>
      </c>
      <c r="N256" s="73" t="str">
        <f ca="1">[2]!YBHIST($I$208,$I255,M$25,"sec","")</f>
        <v>E</v>
      </c>
      <c r="O256" s="170" t="str">
        <f ca="1">[2]!YBHIST("1 Month LIBOR",I256,"Yield","bmk","")</f>
        <v>E</v>
      </c>
      <c r="P256" s="80" t="e">
        <f t="shared" ca="1" si="1235"/>
        <v>#VALUE!</v>
      </c>
      <c r="Q256" s="82" t="str">
        <f ca="1">[2]!YBSCEN($I$208,$J255&amp;"d","Market",O$25,"Swap",$I255,"LMMSkew","","Model",100,0,29,"Gradual","ParShift|N",0,"Annualized ROR",O255,100,"",,,,"Default",,,,"Default",,)</f>
        <v>E</v>
      </c>
      <c r="R256" s="80" t="e">
        <f t="shared" ca="1" si="1236"/>
        <v>#VALUE!</v>
      </c>
      <c r="S256" s="83" t="e">
        <f t="shared" ca="1" si="1237"/>
        <v>#VALUE!</v>
      </c>
      <c r="T256" s="80" t="e">
        <f ca="1">SUM(R$228:R256)</f>
        <v>#VALUE!</v>
      </c>
      <c r="U256" s="83" t="e">
        <f t="shared" ca="1" si="1223"/>
        <v>#VALUE!</v>
      </c>
      <c r="V256" s="84">
        <f ca="1">VLOOKUP($I256, 'Barcap OAD'!$A:$S, $F$208, FALSE)</f>
        <v>-7.4</v>
      </c>
      <c r="W256" s="172" t="e">
        <f t="shared" ca="1" si="1238"/>
        <v>#VALUE!</v>
      </c>
      <c r="X256" s="185" t="str">
        <f ca="1">[2]!YBHIST($E256,$I256,X$25,"sec","")</f>
        <v>E</v>
      </c>
      <c r="Y256" s="80" t="e">
        <f t="shared" ca="1" si="1239"/>
        <v>#VALUE!</v>
      </c>
      <c r="Z256" s="82" t="e">
        <f t="shared" ca="1" si="1240"/>
        <v>#VALUE!</v>
      </c>
      <c r="AA256" s="82" t="str">
        <f ca="1">[2]!YBHIST($F256,$I256,X$25,"sec","")</f>
        <v>E</v>
      </c>
      <c r="AB256" s="82" t="e">
        <f t="shared" ca="1" si="1241"/>
        <v>#VALUE!</v>
      </c>
      <c r="AC256" s="187" t="e">
        <f t="shared" ca="1" si="1242"/>
        <v>#VALUE!</v>
      </c>
      <c r="AD256" s="189">
        <f ca="1">VLOOKUP($I256, 'Barcap OAD'!$A:$S, $F$26, FALSE)</f>
        <v>7.9720000000000004</v>
      </c>
      <c r="AE256" s="172" t="e">
        <f t="shared" ca="1" si="1243"/>
        <v>#VALUE!</v>
      </c>
      <c r="AF256" s="86" t="e">
        <f t="shared" ca="1" si="1244"/>
        <v>#VALUE!</v>
      </c>
      <c r="AG256" s="80" t="e">
        <f t="shared" ca="1" si="1245"/>
        <v>#VALUE!</v>
      </c>
      <c r="AH256" s="83" t="e">
        <f t="shared" ca="1" si="1246"/>
        <v>#VALUE!</v>
      </c>
      <c r="AI256" s="80" t="e">
        <f t="shared" ca="1" si="1247"/>
        <v>#VALUE!</v>
      </c>
      <c r="AJ256" s="83" t="e">
        <f t="shared" ca="1" si="1248"/>
        <v>#VALUE!</v>
      </c>
      <c r="AK256" s="187" t="e">
        <f t="shared" ca="1" si="1249"/>
        <v>#VALUE!</v>
      </c>
      <c r="AL256" s="192" t="e">
        <f t="shared" ca="1" si="1250"/>
        <v>#VALUE!</v>
      </c>
      <c r="AM256" s="83" t="e">
        <f t="shared" ca="1" si="1251"/>
        <v>#VALUE!</v>
      </c>
      <c r="AN256" s="80" t="e">
        <f ca="1">SUM(AL$228:AL256)</f>
        <v>#VALUE!</v>
      </c>
      <c r="AO256" s="109" t="e">
        <f t="shared" ca="1" si="1224"/>
        <v>#VALUE!</v>
      </c>
      <c r="AP256" s="194" t="e">
        <f t="shared" ca="1" si="1252"/>
        <v>#VALUE!</v>
      </c>
      <c r="AQ256" s="200" t="e">
        <f t="shared" ca="1" si="1253"/>
        <v>#VALUE!</v>
      </c>
      <c r="AR256" s="204"/>
      <c r="AS256" s="221"/>
      <c r="AV256" s="67">
        <f t="shared" si="1205"/>
        <v>-18</v>
      </c>
      <c r="AX256" s="208" t="str">
        <f ca="1">[2]!YBHIST($I$208,$I256,J$25,"sec","")</f>
        <v>E</v>
      </c>
      <c r="AY256" s="206" t="str">
        <f ca="1">[2]!YBPRICE($I$208,AX256&amp;"d","Market","AccruedInterest","Swap",$I256,"LMMSkew","","Model",100,"")</f>
        <v>E</v>
      </c>
      <c r="BA256" s="211"/>
      <c r="BD256" s="211"/>
      <c r="BI256" s="518" t="e">
        <f t="shared" ca="1" si="1225"/>
        <v>#VALUE!</v>
      </c>
      <c r="BJ256" s="518" t="e">
        <f ca="1">PRODUCT($BI$228:BI256)-1</f>
        <v>#VALUE!</v>
      </c>
      <c r="BK256" s="518" t="e">
        <f t="shared" ca="1" si="1226"/>
        <v>#VALUE!</v>
      </c>
      <c r="BL256" s="518" t="e">
        <f ca="1">PRODUCT($BK$228:BK256)-1</f>
        <v>#VALUE!</v>
      </c>
    </row>
    <row r="257" spans="3:64" ht="15">
      <c r="C257" s="222">
        <f t="shared" ca="1" si="1254"/>
        <v>41588</v>
      </c>
      <c r="D257" s="70">
        <f t="shared" ca="1" si="1230"/>
        <v>41613</v>
      </c>
      <c r="E257" s="70" t="str">
        <f t="shared" ref="E257" ca="1" si="1255">"FNMA"&amp;TEXT($J$23,"0.0")&amp;"-TBA-"&amp;TEXT(C257,"mmm")</f>
        <v>FNMA3.0-TBA-Nov</v>
      </c>
      <c r="F257" s="70" t="str">
        <f t="shared" ref="F257" ca="1" si="1256">"FNMA"&amp;TEXT($J$23,"0.0")&amp;"-TBA-"&amp;TEXT(D257,"mmm")</f>
        <v>FNMA3.0-TBA-Dec</v>
      </c>
      <c r="G257" s="70" t="str">
        <f t="shared" si="1228"/>
        <v>FNMA3.0-TBA-GEN</v>
      </c>
      <c r="H257" s="71"/>
      <c r="I257" s="133">
        <f ca="1">[2]!YBWORKDAY(EDATE(Base_Date, AV257), -1, "USD")</f>
        <v>41578</v>
      </c>
      <c r="J257" s="234" t="str">
        <f t="shared" ca="1" si="1232"/>
        <v>E</v>
      </c>
      <c r="K257" s="237" t="e">
        <f t="shared" ca="1" si="1233"/>
        <v>#VALUE!</v>
      </c>
      <c r="L257" s="237" t="e">
        <f t="shared" ca="1" si="1234"/>
        <v>#VALUE!</v>
      </c>
      <c r="M257" s="238" t="str">
        <f ca="1">[2]!YBHIST($I$208,$I257,"LMMOAS","sec")</f>
        <v>E</v>
      </c>
      <c r="N257" s="239" t="str">
        <f ca="1">[2]!YBHIST($I$208,$I256,M$25,"sec","")</f>
        <v>E</v>
      </c>
      <c r="O257" s="240" t="str">
        <f ca="1">[2]!YBHIST("1 Month LIBOR",I257,"Yield","bmk","")</f>
        <v>E</v>
      </c>
      <c r="P257" s="237" t="e">
        <f t="shared" ca="1" si="1235"/>
        <v>#VALUE!</v>
      </c>
      <c r="Q257" s="171" t="str">
        <f ca="1">[2]!YBSCEN($I$208,$J256&amp;"d","Market",O$25,"Swap",$I256,"LMMSkew","","Model",100,0,29,"Gradual","ParShift|N",0,"Annualized ROR",O256,100,"",,,,"Default",,,,"Default",,)</f>
        <v>E</v>
      </c>
      <c r="R257" s="237" t="e">
        <f t="shared" ca="1" si="1236"/>
        <v>#VALUE!</v>
      </c>
      <c r="S257" s="241" t="e">
        <f t="shared" ca="1" si="1237"/>
        <v>#VALUE!</v>
      </c>
      <c r="T257" s="237" t="e">
        <f ca="1">SUM(R$228:R257)</f>
        <v>#VALUE!</v>
      </c>
      <c r="U257" s="241" t="e">
        <f t="shared" ca="1" si="1223"/>
        <v>#VALUE!</v>
      </c>
      <c r="V257" s="242">
        <f ca="1">VLOOKUP($I257, 'Barcap OAD'!$A:$S, $F$208, FALSE)</f>
        <v>-8.5</v>
      </c>
      <c r="W257" s="243" t="e">
        <f t="shared" ca="1" si="1238"/>
        <v>#VALUE!</v>
      </c>
      <c r="X257" s="244" t="str">
        <f ca="1">[2]!YBHIST($E257,$I257,X$25,"sec","")</f>
        <v>E</v>
      </c>
      <c r="Y257" s="237" t="e">
        <f t="shared" ca="1" si="1239"/>
        <v>#VALUE!</v>
      </c>
      <c r="Z257" s="171" t="e">
        <f t="shared" ca="1" si="1240"/>
        <v>#VALUE!</v>
      </c>
      <c r="AA257" s="171" t="str">
        <f ca="1">[2]!YBHIST($F257,$I257,X$25,"sec","")</f>
        <v>E</v>
      </c>
      <c r="AB257" s="171" t="e">
        <f t="shared" ca="1" si="1241"/>
        <v>#VALUE!</v>
      </c>
      <c r="AC257" s="245" t="e">
        <f t="shared" ca="1" si="1242"/>
        <v>#VALUE!</v>
      </c>
      <c r="AD257" s="246">
        <f ca="1">VLOOKUP($I257, 'Barcap OAD'!$A:$S, $F$26, FALSE)</f>
        <v>7.7620750000000003</v>
      </c>
      <c r="AE257" s="243" t="e">
        <f t="shared" ca="1" si="1243"/>
        <v>#VALUE!</v>
      </c>
      <c r="AF257" s="247" t="e">
        <f t="shared" ca="1" si="1244"/>
        <v>#VALUE!</v>
      </c>
      <c r="AG257" s="237" t="e">
        <f t="shared" ca="1" si="1245"/>
        <v>#VALUE!</v>
      </c>
      <c r="AH257" s="241" t="e">
        <f t="shared" ca="1" si="1246"/>
        <v>#VALUE!</v>
      </c>
      <c r="AI257" s="237" t="e">
        <f t="shared" ca="1" si="1247"/>
        <v>#VALUE!</v>
      </c>
      <c r="AJ257" s="241" t="e">
        <f t="shared" ca="1" si="1248"/>
        <v>#VALUE!</v>
      </c>
      <c r="AK257" s="245" t="e">
        <f t="shared" ca="1" si="1249"/>
        <v>#VALUE!</v>
      </c>
      <c r="AL257" s="248" t="e">
        <f t="shared" ca="1" si="1250"/>
        <v>#VALUE!</v>
      </c>
      <c r="AM257" s="241" t="e">
        <f t="shared" ca="1" si="1251"/>
        <v>#VALUE!</v>
      </c>
      <c r="AN257" s="237" t="e">
        <f ca="1">SUM(AL$228:AL257)</f>
        <v>#VALUE!</v>
      </c>
      <c r="AO257" s="203" t="e">
        <f t="shared" ca="1" si="1224"/>
        <v>#VALUE!</v>
      </c>
      <c r="AP257" s="249" t="e">
        <f t="shared" ca="1" si="1252"/>
        <v>#VALUE!</v>
      </c>
      <c r="AQ257" s="250" t="e">
        <f t="shared" ca="1" si="1253"/>
        <v>#VALUE!</v>
      </c>
      <c r="AR257" s="204"/>
      <c r="AS257" s="221"/>
      <c r="AV257" s="67">
        <f t="shared" si="1205"/>
        <v>-17</v>
      </c>
      <c r="AX257" s="208" t="str">
        <f ca="1">[2]!YBHIST($I$208,$I257,J$25,"sec","")</f>
        <v>E</v>
      </c>
      <c r="AY257" s="206" t="str">
        <f ca="1">[2]!YBPRICE($I$208,AX257&amp;"d","Market","AccruedInterest","Swap",$I257,"LMMSkew","","Model",100,"")</f>
        <v>E</v>
      </c>
      <c r="BA257" s="211"/>
      <c r="BD257" s="211"/>
      <c r="BI257" s="518" t="e">
        <f t="shared" ca="1" si="1225"/>
        <v>#VALUE!</v>
      </c>
      <c r="BJ257" s="518" t="e">
        <f ca="1">PRODUCT($BI$228:BI257)-1</f>
        <v>#VALUE!</v>
      </c>
      <c r="BK257" s="518" t="e">
        <f t="shared" ca="1" si="1226"/>
        <v>#VALUE!</v>
      </c>
      <c r="BL257" s="518" t="e">
        <f ca="1">PRODUCT($BK$228:BK257)-1</f>
        <v>#VALUE!</v>
      </c>
    </row>
    <row r="258" spans="3:64" ht="15">
      <c r="C258" s="222">
        <f t="shared" ca="1" si="1254"/>
        <v>41617</v>
      </c>
      <c r="D258" s="70">
        <f t="shared" ref="D258" ca="1" si="1257">I258+35</f>
        <v>41642</v>
      </c>
      <c r="E258" s="70" t="str">
        <f t="shared" ref="E258" ca="1" si="1258">"FNMA"&amp;TEXT($J$23,"0.0")&amp;"-TBA-"&amp;TEXT(C258,"mmm")</f>
        <v>FNMA3.0-TBA-Dec</v>
      </c>
      <c r="F258" s="70" t="str">
        <f t="shared" ref="F258" ca="1" si="1259">"FNMA"&amp;TEXT($J$23,"0.0")&amp;"-TBA-"&amp;TEXT(D258,"mmm")</f>
        <v>FNMA3.0-TBA-Jan</v>
      </c>
      <c r="G258" s="70" t="str">
        <f t="shared" si="1228"/>
        <v>FNMA3.0-TBA-GEN</v>
      </c>
      <c r="H258" s="71"/>
      <c r="I258" s="133">
        <f ca="1">[2]!YBWORKDAY(EDATE(Base_Date, AV258), -1, "USD")</f>
        <v>41607</v>
      </c>
      <c r="J258" s="217" t="str">
        <f t="shared" ref="J258" ca="1" si="1260">AX258</f>
        <v>E</v>
      </c>
      <c r="K258" s="80" t="e">
        <f t="shared" ref="K258" ca="1" si="1261">AX258+AY258</f>
        <v>#VALUE!</v>
      </c>
      <c r="L258" s="80" t="e">
        <f t="shared" ca="1" si="1234"/>
        <v>#VALUE!</v>
      </c>
      <c r="M258" s="81" t="str">
        <f ca="1">[2]!YBHIST($I$208,$I258,"LMMOAS","sec")</f>
        <v>E</v>
      </c>
      <c r="N258" s="73" t="str">
        <f ca="1">[2]!YBHIST($I$208,$I257,M$25,"sec","")</f>
        <v>E</v>
      </c>
      <c r="O258" s="170" t="str">
        <f ca="1">[2]!YBHIST("1 Month LIBOR",I258,"Yield","bmk","")</f>
        <v>E</v>
      </c>
      <c r="P258" s="80" t="e">
        <f t="shared" ref="P258" ca="1" si="1262">K257-Q258</f>
        <v>#VALUE!</v>
      </c>
      <c r="Q258" s="82" t="str">
        <f ca="1">[2]!YBSCEN($I$208,$J257&amp;"d","Market",O$25,"Swap",$I257,"LMMSkew","","Model",100,0,29,"Gradual","ParShift|N",0,"Annualized ROR",O257,100,"",,,,"Default",,,,"Default",,)</f>
        <v>E</v>
      </c>
      <c r="R258" s="80" t="e">
        <f t="shared" ref="R258" ca="1" si="1263">L258+P258</f>
        <v>#VALUE!</v>
      </c>
      <c r="S258" s="83" t="e">
        <f t="shared" ref="S258" ca="1" si="1264">R258/K257</f>
        <v>#VALUE!</v>
      </c>
      <c r="T258" s="80" t="e">
        <f ca="1">SUM(R$228:R258)</f>
        <v>#VALUE!</v>
      </c>
      <c r="U258" s="83" t="e">
        <f t="shared" ca="1" si="1223"/>
        <v>#VALUE!</v>
      </c>
      <c r="V258" s="84">
        <f ca="1">VLOOKUP($I258, 'Barcap OAD'!$A:$S, $F$208, FALSE)</f>
        <v>-6.3</v>
      </c>
      <c r="W258" s="172" t="e">
        <f t="shared" ref="W258" ca="1" si="1265">K258*V258/10000</f>
        <v>#VALUE!</v>
      </c>
      <c r="X258" s="185" t="str">
        <f ca="1">[2]!YBHIST($E258,$I258,X$25,"sec","")</f>
        <v>E</v>
      </c>
      <c r="Y258" s="80" t="e">
        <f t="shared" ca="1" si="1239"/>
        <v>#VALUE!</v>
      </c>
      <c r="Z258" s="82" t="e">
        <f t="shared" ref="Z258" ca="1" si="1266">X257-AA257</f>
        <v>#VALUE!</v>
      </c>
      <c r="AA258" s="82" t="str">
        <f ca="1">[2]!YBHIST($F258,$I258,X$25,"sec","")</f>
        <v>E</v>
      </c>
      <c r="AB258" s="82" t="e">
        <f t="shared" ref="AB258" ca="1" si="1267">X257-Z258</f>
        <v>#VALUE!</v>
      </c>
      <c r="AC258" s="187" t="e">
        <f t="shared" ref="AC258" ca="1" si="1268">Y258+Z258</f>
        <v>#VALUE!</v>
      </c>
      <c r="AD258" s="189">
        <f ca="1">VLOOKUP($I258, 'Barcap OAD'!$A:$S, $F$26, FALSE)</f>
        <v>8.0552030000000006</v>
      </c>
      <c r="AE258" s="172" t="e">
        <f t="shared" ref="AE258" ca="1" si="1269">X258*AD258/10000</f>
        <v>#VALUE!</v>
      </c>
      <c r="AF258" s="86" t="e">
        <f t="shared" ref="AF258" ca="1" si="1270">W258/AE258</f>
        <v>#VALUE!</v>
      </c>
      <c r="AG258" s="80" t="e">
        <f t="shared" ref="AG258" ca="1" si="1271">-AC258*AF257</f>
        <v>#VALUE!</v>
      </c>
      <c r="AH258" s="83" t="e">
        <f t="shared" ref="AH258" ca="1" si="1272">AG258/K257</f>
        <v>#VALUE!</v>
      </c>
      <c r="AI258" s="80" t="e">
        <f t="shared" ref="AI258" ca="1" si="1273">AL258+AK258</f>
        <v>#VALUE!</v>
      </c>
      <c r="AJ258" s="83" t="e">
        <f t="shared" ref="AJ258" ca="1" si="1274">AF258-AF257</f>
        <v>#VALUE!</v>
      </c>
      <c r="AK258" s="187" t="e">
        <f t="shared" ref="AK258" ca="1" si="1275">(AJ258*Y258)/2</f>
        <v>#VALUE!</v>
      </c>
      <c r="AL258" s="192" t="e">
        <f t="shared" ref="AL258" ca="1" si="1276">AG258+R258</f>
        <v>#VALUE!</v>
      </c>
      <c r="AM258" s="83" t="e">
        <f t="shared" ref="AM258" ca="1" si="1277">AL258/K257</f>
        <v>#VALUE!</v>
      </c>
      <c r="AN258" s="80" t="e">
        <f ca="1">SUM(AL$228:AL258)</f>
        <v>#VALUE!</v>
      </c>
      <c r="AO258" s="109" t="e">
        <f t="shared" ca="1" si="1224"/>
        <v>#VALUE!</v>
      </c>
      <c r="AP258" s="194" t="e">
        <f t="shared" ref="AP258" ca="1" si="1278">(Z258*AF258*-1)+P258</f>
        <v>#VALUE!</v>
      </c>
      <c r="AQ258" s="200" t="e">
        <f t="shared" ref="AQ258" ca="1" si="1279">AP258/K257</f>
        <v>#VALUE!</v>
      </c>
      <c r="AR258" s="204"/>
      <c r="AS258" s="221"/>
      <c r="AV258" s="67">
        <f t="shared" si="1205"/>
        <v>-16</v>
      </c>
      <c r="AX258" s="208" t="str">
        <f ca="1">[2]!YBHIST($I$208,$I258,J$25,"sec","")</f>
        <v>E</v>
      </c>
      <c r="AY258" s="206" t="str">
        <f ca="1">[2]!YBPRICE($I$208,AX258&amp;"d","Market","AccruedInterest","Swap",$I258,"LMMSkew","","Model",100,"")</f>
        <v>E</v>
      </c>
      <c r="BA258" s="211"/>
      <c r="BD258" s="211"/>
      <c r="BI258" s="518" t="e">
        <f t="shared" ca="1" si="1225"/>
        <v>#VALUE!</v>
      </c>
      <c r="BJ258" s="518" t="e">
        <f ca="1">PRODUCT($BI$228:BI258)-1</f>
        <v>#VALUE!</v>
      </c>
      <c r="BK258" s="518" t="e">
        <f t="shared" ca="1" si="1226"/>
        <v>#VALUE!</v>
      </c>
      <c r="BL258" s="518" t="e">
        <f ca="1">PRODUCT($BK$228:BK258)-1</f>
        <v>#VALUE!</v>
      </c>
    </row>
    <row r="259" spans="3:64" ht="15">
      <c r="C259" s="222">
        <f t="shared" ca="1" si="1254"/>
        <v>41649</v>
      </c>
      <c r="D259" s="70">
        <f t="shared" ref="D259" ca="1" si="1280">I259+35</f>
        <v>41674</v>
      </c>
      <c r="E259" s="70" t="str">
        <f t="shared" ref="E259" ca="1" si="1281">"FNMA"&amp;TEXT($J$23,"0.0")&amp;"-TBA-"&amp;TEXT(C259,"mmm")</f>
        <v>FNMA3.0-TBA-Jan</v>
      </c>
      <c r="F259" s="70" t="str">
        <f t="shared" ref="F259" ca="1" si="1282">"FNMA"&amp;TEXT($J$23,"0.0")&amp;"-TBA-"&amp;TEXT(D259,"mmm")</f>
        <v>FNMA3.0-TBA-Feb</v>
      </c>
      <c r="G259" s="70" t="str">
        <f t="shared" si="1228"/>
        <v>FNMA3.0-TBA-GEN</v>
      </c>
      <c r="H259" s="71"/>
      <c r="I259" s="133">
        <f ca="1">[2]!YBWORKDAY(EDATE(Base_Date, AV259), -1, "USD")</f>
        <v>41639</v>
      </c>
      <c r="J259" s="217" t="str">
        <f t="shared" ref="J259" ca="1" si="1283">AX259</f>
        <v>E</v>
      </c>
      <c r="K259" s="80" t="e">
        <f t="shared" ref="K259" ca="1" si="1284">AX259+AY259</f>
        <v>#VALUE!</v>
      </c>
      <c r="L259" s="80" t="e">
        <f t="shared" ref="L259" ca="1" si="1285">K259-K258</f>
        <v>#VALUE!</v>
      </c>
      <c r="M259" s="81" t="str">
        <f ca="1">[2]!YBHIST($I$208,$I259,"LMMOAS","sec")</f>
        <v>E</v>
      </c>
      <c r="N259" s="73" t="str">
        <f ca="1">[2]!YBHIST($I$208,$I258,M$25,"sec","")</f>
        <v>E</v>
      </c>
      <c r="O259" s="170" t="str">
        <f ca="1">[2]!YBHIST("1 Month LIBOR",I259,"Yield","bmk","")</f>
        <v>E</v>
      </c>
      <c r="P259" s="80" t="e">
        <f t="shared" ref="P259" ca="1" si="1286">K258-Q259</f>
        <v>#VALUE!</v>
      </c>
      <c r="Q259" s="82" t="str">
        <f ca="1">[2]!YBSCEN($I$208,$J258&amp;"d","Market",O$25,"Swap",$I258,"LMMSkew","","Model",100,0,29,"Gradual","ParShift|N",0,"Annualized ROR",O258,100,"",,,,"Default",,,,"Default",,)</f>
        <v>E</v>
      </c>
      <c r="R259" s="80" t="e">
        <f t="shared" ref="R259" ca="1" si="1287">L259+P259</f>
        <v>#VALUE!</v>
      </c>
      <c r="S259" s="83" t="e">
        <f t="shared" ref="S259" ca="1" si="1288">R259/K258</f>
        <v>#VALUE!</v>
      </c>
      <c r="T259" s="80" t="e">
        <f ca="1">SUM(R$228:R259)</f>
        <v>#VALUE!</v>
      </c>
      <c r="U259" s="83" t="e">
        <f t="shared" ca="1" si="1223"/>
        <v>#VALUE!</v>
      </c>
      <c r="V259" s="84">
        <f ca="1">VLOOKUP($I259, 'Barcap OAD'!$A:$S, $F$208, FALSE)</f>
        <v>-5</v>
      </c>
      <c r="W259" s="172" t="e">
        <f t="shared" ref="W259" ca="1" si="1289">K259*V259/10000</f>
        <v>#VALUE!</v>
      </c>
      <c r="X259" s="185" t="str">
        <f ca="1">[2]!YBHIST($E259,$I259,X$25,"sec","")</f>
        <v>E</v>
      </c>
      <c r="Y259" s="80" t="e">
        <f t="shared" ref="Y259" ca="1" si="1290">X259-X258</f>
        <v>#VALUE!</v>
      </c>
      <c r="Z259" s="82" t="e">
        <f t="shared" ref="Z259" ca="1" si="1291">X258-AA258</f>
        <v>#VALUE!</v>
      </c>
      <c r="AA259" s="82" t="str">
        <f ca="1">[2]!YBHIST($F259,$I259,X$25,"sec","")</f>
        <v>E</v>
      </c>
      <c r="AB259" s="82" t="e">
        <f t="shared" ref="AB259" ca="1" si="1292">X258-Z259</f>
        <v>#VALUE!</v>
      </c>
      <c r="AC259" s="187" t="e">
        <f t="shared" ref="AC259" ca="1" si="1293">Y259+Z259</f>
        <v>#VALUE!</v>
      </c>
      <c r="AD259" s="189">
        <f ca="1">VLOOKUP($I259, 'Barcap OAD'!$A:$S, $F$26, FALSE)</f>
        <v>8.0500100000000003</v>
      </c>
      <c r="AE259" s="172" t="e">
        <f t="shared" ref="AE259" ca="1" si="1294">X259*AD259/10000</f>
        <v>#VALUE!</v>
      </c>
      <c r="AF259" s="86" t="e">
        <f t="shared" ref="AF259" ca="1" si="1295">W259/AE259</f>
        <v>#VALUE!</v>
      </c>
      <c r="AG259" s="80" t="e">
        <f t="shared" ref="AG259" ca="1" si="1296">-AC259*AF258</f>
        <v>#VALUE!</v>
      </c>
      <c r="AH259" s="83" t="e">
        <f t="shared" ref="AH259" ca="1" si="1297">AG259/K258</f>
        <v>#VALUE!</v>
      </c>
      <c r="AI259" s="80" t="e">
        <f t="shared" ref="AI259" ca="1" si="1298">AL259+AK259</f>
        <v>#VALUE!</v>
      </c>
      <c r="AJ259" s="83" t="e">
        <f t="shared" ref="AJ259" ca="1" si="1299">AF259-AF258</f>
        <v>#VALUE!</v>
      </c>
      <c r="AK259" s="187" t="e">
        <f t="shared" ref="AK259" ca="1" si="1300">(AJ259*Y259)/2</f>
        <v>#VALUE!</v>
      </c>
      <c r="AL259" s="192" t="e">
        <f t="shared" ref="AL259" ca="1" si="1301">AG259+R259</f>
        <v>#VALUE!</v>
      </c>
      <c r="AM259" s="83" t="e">
        <f t="shared" ref="AM259" ca="1" si="1302">AL259/K258</f>
        <v>#VALUE!</v>
      </c>
      <c r="AN259" s="80" t="e">
        <f ca="1">SUM(AL$228:AL259)</f>
        <v>#VALUE!</v>
      </c>
      <c r="AO259" s="109" t="e">
        <f t="shared" ca="1" si="1224"/>
        <v>#VALUE!</v>
      </c>
      <c r="AP259" s="194" t="e">
        <f t="shared" ref="AP259" ca="1" si="1303">(Z259*AF259*-1)+P259</f>
        <v>#VALUE!</v>
      </c>
      <c r="AQ259" s="200" t="e">
        <f t="shared" ref="AQ259" ca="1" si="1304">AP259/K258</f>
        <v>#VALUE!</v>
      </c>
      <c r="AR259" s="204"/>
      <c r="AS259" s="221"/>
      <c r="AV259" s="67">
        <f t="shared" si="1205"/>
        <v>-15</v>
      </c>
      <c r="AX259" s="208" t="str">
        <f ca="1">[2]!YBHIST($I$208,$I259,J$25,"sec","")</f>
        <v>E</v>
      </c>
      <c r="AY259" s="206" t="str">
        <f ca="1">[2]!YBPRICE($I$208,AX259&amp;"d","Market","AccruedInterest","Swap",$I259,"LMMSkew","","Model",100,"")</f>
        <v>E</v>
      </c>
      <c r="BA259" s="211"/>
      <c r="BD259" s="211"/>
      <c r="BI259" s="518" t="e">
        <f t="shared" ca="1" si="1225"/>
        <v>#VALUE!</v>
      </c>
      <c r="BJ259" s="518" t="e">
        <f ca="1">PRODUCT($BI$228:BI259)-1</f>
        <v>#VALUE!</v>
      </c>
      <c r="BK259" s="518" t="e">
        <f t="shared" ca="1" si="1226"/>
        <v>#VALUE!</v>
      </c>
      <c r="BL259" s="518" t="e">
        <f ca="1">PRODUCT($BK$228:BK259)-1</f>
        <v>#VALUE!</v>
      </c>
    </row>
    <row r="260" spans="3:64" ht="15">
      <c r="C260" s="222">
        <f t="shared" ca="1" si="1254"/>
        <v>41680</v>
      </c>
      <c r="D260" s="70">
        <f t="shared" ref="D260" ca="1" si="1305">I260+35</f>
        <v>41705</v>
      </c>
      <c r="E260" s="70" t="str">
        <f t="shared" ref="E260" ca="1" si="1306">"FNMA"&amp;TEXT($J$23,"0.0")&amp;"-TBA-"&amp;TEXT(C260,"mmm")</f>
        <v>FNMA3.0-TBA-Feb</v>
      </c>
      <c r="F260" s="70" t="str">
        <f t="shared" ref="F260" ca="1" si="1307">"FNMA"&amp;TEXT($J$23,"0.0")&amp;"-TBA-"&amp;TEXT(D260,"mmm")</f>
        <v>FNMA3.0-TBA-Mar</v>
      </c>
      <c r="G260" s="70" t="str">
        <f t="shared" si="1228"/>
        <v>FNMA3.0-TBA-GEN</v>
      </c>
      <c r="H260" s="71"/>
      <c r="I260" s="133">
        <f ca="1">[2]!YBWORKDAY(EDATE(Base_Date, AV260), -1, "USD")</f>
        <v>41670</v>
      </c>
      <c r="J260" s="217" t="str">
        <f t="shared" ref="J260" ca="1" si="1308">AX260</f>
        <v>E</v>
      </c>
      <c r="K260" s="80" t="e">
        <f t="shared" ref="K260" ca="1" si="1309">AX260+AY260</f>
        <v>#VALUE!</v>
      </c>
      <c r="L260" s="80" t="e">
        <f t="shared" ref="L260" ca="1" si="1310">K260-K259</f>
        <v>#VALUE!</v>
      </c>
      <c r="M260" s="81" t="str">
        <f ca="1">[2]!YBHIST($I$208,$I260,"LMMOAS","sec")</f>
        <v>E</v>
      </c>
      <c r="N260" s="73" t="str">
        <f ca="1">[2]!YBHIST($I$208,$I259,M$25,"sec","")</f>
        <v>E</v>
      </c>
      <c r="O260" s="170" t="str">
        <f ca="1">[2]!YBHIST("1 Month LIBOR",I260,"Yield","bmk","")</f>
        <v>E</v>
      </c>
      <c r="P260" s="80" t="e">
        <f t="shared" ref="P260" ca="1" si="1311">K259-Q260</f>
        <v>#VALUE!</v>
      </c>
      <c r="Q260" s="82" t="str">
        <f ca="1">[2]!YBSCEN($I$208,$J259&amp;"d","Market",O$25,"Swap",$I259,"LMMSkew","","Model",100,0,29,"Gradual","ParShift|N",0,"Annualized ROR",O259,100,"",,,,"Default",,,,"Default",,)</f>
        <v>E</v>
      </c>
      <c r="R260" s="80" t="e">
        <f t="shared" ref="R260" ca="1" si="1312">L260+P260</f>
        <v>#VALUE!</v>
      </c>
      <c r="S260" s="83" t="e">
        <f t="shared" ref="S260" ca="1" si="1313">R260/K259</f>
        <v>#VALUE!</v>
      </c>
      <c r="T260" s="80" t="e">
        <f ca="1">SUM(R$228:R260)</f>
        <v>#VALUE!</v>
      </c>
      <c r="U260" s="83" t="e">
        <f t="shared" ref="U260" ca="1" si="1314">BJ260</f>
        <v>#VALUE!</v>
      </c>
      <c r="V260" s="84">
        <f ca="1">VLOOKUP($I260, 'Barcap OAD'!$A:$S, $F$208, FALSE)</f>
        <v>-7.3</v>
      </c>
      <c r="W260" s="172" t="e">
        <f t="shared" ref="W260" ca="1" si="1315">K260*V260/10000</f>
        <v>#VALUE!</v>
      </c>
      <c r="X260" s="185" t="str">
        <f ca="1">[2]!YBHIST($E260,$I260,X$25,"sec","")</f>
        <v>E</v>
      </c>
      <c r="Y260" s="80" t="e">
        <f t="shared" ref="Y260" ca="1" si="1316">X260-X259</f>
        <v>#VALUE!</v>
      </c>
      <c r="Z260" s="82" t="e">
        <f t="shared" ref="Z260" ca="1" si="1317">X259-AA259</f>
        <v>#VALUE!</v>
      </c>
      <c r="AA260" s="82" t="str">
        <f ca="1">[2]!YBHIST($F260,$I260,X$25,"sec","")</f>
        <v>E</v>
      </c>
      <c r="AB260" s="82" t="e">
        <f t="shared" ref="AB260" ca="1" si="1318">X259-Z260</f>
        <v>#VALUE!</v>
      </c>
      <c r="AC260" s="187" t="e">
        <f t="shared" ref="AC260" ca="1" si="1319">Y260+Z260</f>
        <v>#VALUE!</v>
      </c>
      <c r="AD260" s="189">
        <f ca="1">VLOOKUP($I260, 'Barcap OAD'!$A:$S, $F$26, FALSE)</f>
        <v>7.5514489999999999</v>
      </c>
      <c r="AE260" s="172" t="e">
        <f t="shared" ref="AE260" ca="1" si="1320">X260*AD260/10000</f>
        <v>#VALUE!</v>
      </c>
      <c r="AF260" s="86" t="e">
        <f t="shared" ref="AF260" ca="1" si="1321">W260/AE260</f>
        <v>#VALUE!</v>
      </c>
      <c r="AG260" s="80" t="e">
        <f t="shared" ref="AG260" ca="1" si="1322">-AC260*AF259</f>
        <v>#VALUE!</v>
      </c>
      <c r="AH260" s="83" t="e">
        <f t="shared" ref="AH260" ca="1" si="1323">AG260/K259</f>
        <v>#VALUE!</v>
      </c>
      <c r="AI260" s="80" t="e">
        <f t="shared" ref="AI260" ca="1" si="1324">AL260+AK260</f>
        <v>#VALUE!</v>
      </c>
      <c r="AJ260" s="83" t="e">
        <f t="shared" ref="AJ260" ca="1" si="1325">AF260-AF259</f>
        <v>#VALUE!</v>
      </c>
      <c r="AK260" s="187" t="e">
        <f t="shared" ref="AK260" ca="1" si="1326">(AJ260*Y260)/2</f>
        <v>#VALUE!</v>
      </c>
      <c r="AL260" s="192" t="e">
        <f t="shared" ref="AL260" ca="1" si="1327">AG260+R260</f>
        <v>#VALUE!</v>
      </c>
      <c r="AM260" s="83" t="e">
        <f t="shared" ref="AM260" ca="1" si="1328">AL260/K259</f>
        <v>#VALUE!</v>
      </c>
      <c r="AN260" s="80" t="e">
        <f ca="1">SUM(AL$228:AL260)</f>
        <v>#VALUE!</v>
      </c>
      <c r="AO260" s="109" t="e">
        <f t="shared" ref="AO260" ca="1" si="1329">BL260</f>
        <v>#VALUE!</v>
      </c>
      <c r="AP260" s="194" t="e">
        <f t="shared" ref="AP260" ca="1" si="1330">(Z260*AF260*-1)+P260</f>
        <v>#VALUE!</v>
      </c>
      <c r="AQ260" s="200" t="e">
        <f t="shared" ref="AQ260" ca="1" si="1331">AP260/K259</f>
        <v>#VALUE!</v>
      </c>
      <c r="AR260" s="204"/>
      <c r="AS260" s="221"/>
      <c r="AV260" s="67">
        <f t="shared" si="1205"/>
        <v>-14</v>
      </c>
      <c r="AX260" s="208" t="str">
        <f ca="1">[2]!YBHIST($I$208,$I260,J$25,"sec","")</f>
        <v>E</v>
      </c>
      <c r="AY260" s="206" t="str">
        <f ca="1">[2]!YBPRICE($I$208,AX260&amp;"d","Market","AccruedInterest","Swap",$I260,"LMMSkew","","Model",100,"")</f>
        <v>E</v>
      </c>
      <c r="BA260" s="211"/>
      <c r="BD260" s="211"/>
      <c r="BI260" s="518" t="e">
        <f t="shared" ref="BI260" ca="1" si="1332">1+S260</f>
        <v>#VALUE!</v>
      </c>
      <c r="BJ260" s="518" t="e">
        <f ca="1">PRODUCT($BI$228:BI260)-1</f>
        <v>#VALUE!</v>
      </c>
      <c r="BK260" s="518" t="e">
        <f t="shared" ref="BK260" ca="1" si="1333">1+AM260</f>
        <v>#VALUE!</v>
      </c>
      <c r="BL260" s="518" t="e">
        <f ca="1">PRODUCT($BK$228:BK260)-1</f>
        <v>#VALUE!</v>
      </c>
    </row>
    <row r="261" spans="3:64" ht="15">
      <c r="C261" s="222">
        <f t="shared" ca="1" si="1254"/>
        <v>41708</v>
      </c>
      <c r="D261" s="70">
        <f t="shared" ref="D261" ca="1" si="1334">I261+35</f>
        <v>41733</v>
      </c>
      <c r="E261" s="70" t="str">
        <f t="shared" ref="E261" ca="1" si="1335">"FNMA"&amp;TEXT($J$23,"0.0")&amp;"-TBA-"&amp;TEXT(C261,"mmm")</f>
        <v>FNMA3.0-TBA-Mar</v>
      </c>
      <c r="F261" s="70" t="str">
        <f t="shared" ref="F261" ca="1" si="1336">"FNMA"&amp;TEXT($J$23,"0.0")&amp;"-TBA-"&amp;TEXT(D261,"mmm")</f>
        <v>FNMA3.0-TBA-Apr</v>
      </c>
      <c r="G261" s="70" t="str">
        <f t="shared" si="1228"/>
        <v>FNMA3.0-TBA-GEN</v>
      </c>
      <c r="H261" s="71"/>
      <c r="I261" s="133">
        <f ca="1">[2]!YBWORKDAY(EDATE(Base_Date, AV261), -1, "USD")</f>
        <v>41698</v>
      </c>
      <c r="J261" s="217" t="str">
        <f t="shared" ref="J261" ca="1" si="1337">AX261</f>
        <v>E</v>
      </c>
      <c r="K261" s="80" t="e">
        <f t="shared" ref="K261" ca="1" si="1338">AX261+AY261</f>
        <v>#VALUE!</v>
      </c>
      <c r="L261" s="80" t="e">
        <f t="shared" ref="L261" ca="1" si="1339">K261-K260</f>
        <v>#VALUE!</v>
      </c>
      <c r="M261" s="81" t="str">
        <f ca="1">[2]!YBHIST($I$208,$I261,"LMMOAS","sec")</f>
        <v>E</v>
      </c>
      <c r="N261" s="73" t="str">
        <f ca="1">[2]!YBHIST($I$208,$I260,M$25,"sec","")</f>
        <v>E</v>
      </c>
      <c r="O261" s="170" t="str">
        <f ca="1">[2]!YBHIST("1 Month LIBOR",I261,"Yield","bmk","")</f>
        <v>E</v>
      </c>
      <c r="P261" s="80" t="e">
        <f t="shared" ref="P261" ca="1" si="1340">K260-Q261</f>
        <v>#VALUE!</v>
      </c>
      <c r="Q261" s="82" t="str">
        <f ca="1">[2]!YBSCEN($I$208,$J260&amp;"d","Market",O$25,"Swap",$I260,"LMMSkew","","Model",100,0,29,"Gradual","ParShift|N",0,"Annualized ROR",O260,100,"",,,,"Default",,,,"Default",,)</f>
        <v>E</v>
      </c>
      <c r="R261" s="80" t="e">
        <f t="shared" ref="R261" ca="1" si="1341">L261+P261</f>
        <v>#VALUE!</v>
      </c>
      <c r="S261" s="83" t="e">
        <f t="shared" ref="S261" ca="1" si="1342">R261/K260</f>
        <v>#VALUE!</v>
      </c>
      <c r="T261" s="80" t="e">
        <f ca="1">SUM(R$228:R261)</f>
        <v>#VALUE!</v>
      </c>
      <c r="U261" s="83" t="e">
        <f t="shared" ref="U261" ca="1" si="1343">BJ261</f>
        <v>#VALUE!</v>
      </c>
      <c r="V261" s="84">
        <f ca="1">VLOOKUP($I261, 'Barcap OAD'!$A:$S, $F$208, FALSE)</f>
        <v>-7.3</v>
      </c>
      <c r="W261" s="172" t="e">
        <f t="shared" ref="W261" ca="1" si="1344">K261*V261/10000</f>
        <v>#VALUE!</v>
      </c>
      <c r="X261" s="185" t="str">
        <f ca="1">[2]!YBHIST($E261,$I261,X$25,"sec","")</f>
        <v>E</v>
      </c>
      <c r="Y261" s="80" t="e">
        <f t="shared" ref="Y261" ca="1" si="1345">X261-X260</f>
        <v>#VALUE!</v>
      </c>
      <c r="Z261" s="82" t="e">
        <f t="shared" ref="Z261" ca="1" si="1346">X260-AA260</f>
        <v>#VALUE!</v>
      </c>
      <c r="AA261" s="82" t="str">
        <f ca="1">[2]!YBHIST($F261,$I261,X$25,"sec","")</f>
        <v>E</v>
      </c>
      <c r="AB261" s="82" t="e">
        <f t="shared" ref="AB261" ca="1" si="1347">X260-Z261</f>
        <v>#VALUE!</v>
      </c>
      <c r="AC261" s="187" t="e">
        <f t="shared" ref="AC261" ca="1" si="1348">Y261+Z261</f>
        <v>#VALUE!</v>
      </c>
      <c r="AD261" s="189">
        <f ca="1">VLOOKUP($I261, 'Barcap OAD'!$A:$S, $F$26, FALSE)</f>
        <v>7.6578980000000003</v>
      </c>
      <c r="AE261" s="172" t="e">
        <f t="shared" ref="AE261" ca="1" si="1349">X261*AD261/10000</f>
        <v>#VALUE!</v>
      </c>
      <c r="AF261" s="86" t="e">
        <f t="shared" ref="AF261" ca="1" si="1350">W261/AE261</f>
        <v>#VALUE!</v>
      </c>
      <c r="AG261" s="80" t="e">
        <f t="shared" ref="AG261" ca="1" si="1351">-AC261*AF260</f>
        <v>#VALUE!</v>
      </c>
      <c r="AH261" s="83" t="e">
        <f t="shared" ref="AH261" ca="1" si="1352">AG261/K260</f>
        <v>#VALUE!</v>
      </c>
      <c r="AI261" s="80" t="e">
        <f t="shared" ref="AI261" ca="1" si="1353">AL261+AK261</f>
        <v>#VALUE!</v>
      </c>
      <c r="AJ261" s="83" t="e">
        <f t="shared" ref="AJ261" ca="1" si="1354">AF261-AF260</f>
        <v>#VALUE!</v>
      </c>
      <c r="AK261" s="187" t="e">
        <f t="shared" ref="AK261" ca="1" si="1355">(AJ261*Y261)/2</f>
        <v>#VALUE!</v>
      </c>
      <c r="AL261" s="192" t="e">
        <f t="shared" ref="AL261" ca="1" si="1356">AG261+R261</f>
        <v>#VALUE!</v>
      </c>
      <c r="AM261" s="83" t="e">
        <f t="shared" ref="AM261" ca="1" si="1357">AL261/K260</f>
        <v>#VALUE!</v>
      </c>
      <c r="AN261" s="80" t="e">
        <f ca="1">SUM(AL$228:AL261)</f>
        <v>#VALUE!</v>
      </c>
      <c r="AO261" s="109" t="e">
        <f t="shared" ref="AO261" ca="1" si="1358">BL261</f>
        <v>#VALUE!</v>
      </c>
      <c r="AP261" s="194" t="e">
        <f t="shared" ref="AP261" ca="1" si="1359">(Z261*AF261*-1)+P261</f>
        <v>#VALUE!</v>
      </c>
      <c r="AQ261" s="200" t="e">
        <f t="shared" ref="AQ261" ca="1" si="1360">AP261/K260</f>
        <v>#VALUE!</v>
      </c>
      <c r="AR261" s="204"/>
      <c r="AS261" s="221"/>
      <c r="AV261" s="67">
        <f t="shared" si="1205"/>
        <v>-13</v>
      </c>
      <c r="AX261" s="208" t="str">
        <f ca="1">[2]!YBHIST($I$208,$I261,J$25,"sec","")</f>
        <v>E</v>
      </c>
      <c r="AY261" s="206" t="str">
        <f ca="1">[2]!YBPRICE($I$208,AX261&amp;"d","Market","AccruedInterest","Swap",$I261,"LMMSkew","","Model",100,"")</f>
        <v>E</v>
      </c>
      <c r="BA261" s="211"/>
      <c r="BD261" s="211"/>
      <c r="BI261" s="518" t="e">
        <f t="shared" ref="BI261" ca="1" si="1361">1+S261</f>
        <v>#VALUE!</v>
      </c>
      <c r="BJ261" s="518" t="e">
        <f ca="1">PRODUCT($BI$228:BI261)-1</f>
        <v>#VALUE!</v>
      </c>
      <c r="BK261" s="518" t="e">
        <f t="shared" ref="BK261" ca="1" si="1362">1+AM261</f>
        <v>#VALUE!</v>
      </c>
      <c r="BL261" s="518" t="e">
        <f ca="1">PRODUCT($BK$228:BK261)-1</f>
        <v>#VALUE!</v>
      </c>
    </row>
    <row r="262" spans="3:64" ht="15">
      <c r="C262" s="222">
        <f t="shared" ref="C262" ca="1" si="1363">I262+10</f>
        <v>41739</v>
      </c>
      <c r="D262" s="70">
        <f t="shared" ref="D262" ca="1" si="1364">I262+35</f>
        <v>41764</v>
      </c>
      <c r="E262" s="70" t="str">
        <f t="shared" ref="E262" ca="1" si="1365">"FNMA"&amp;TEXT($J$23,"0.0")&amp;"-TBA-"&amp;TEXT(C262,"mmm")</f>
        <v>FNMA3.0-TBA-Apr</v>
      </c>
      <c r="F262" s="70" t="str">
        <f t="shared" ref="F262" ca="1" si="1366">"FNMA"&amp;TEXT($J$23,"0.0")&amp;"-TBA-"&amp;TEXT(D262,"mmm")</f>
        <v>FNMA3.0-TBA-May</v>
      </c>
      <c r="G262" s="70" t="str">
        <f t="shared" si="1228"/>
        <v>FNMA3.0-TBA-GEN</v>
      </c>
      <c r="H262" s="71"/>
      <c r="I262" s="133">
        <f ca="1">[2]!YBWORKDAY(EDATE(Base_Date, AV262), -1, "USD")</f>
        <v>41729</v>
      </c>
      <c r="J262" s="217" t="str">
        <f t="shared" ref="J262" ca="1" si="1367">AX262</f>
        <v>E</v>
      </c>
      <c r="K262" s="80" t="e">
        <f t="shared" ref="K262" ca="1" si="1368">AX262+AY262</f>
        <v>#VALUE!</v>
      </c>
      <c r="L262" s="80" t="e">
        <f t="shared" ref="L262" ca="1" si="1369">K262-K261</f>
        <v>#VALUE!</v>
      </c>
      <c r="M262" s="81" t="str">
        <f ca="1">[2]!YBHIST($I$208,$I262,"LMMOAS","sec")</f>
        <v>E</v>
      </c>
      <c r="N262" s="73" t="str">
        <f ca="1">[2]!YBHIST($I$208,$I261,M$25,"sec","")</f>
        <v>E</v>
      </c>
      <c r="O262" s="170" t="str">
        <f ca="1">[2]!YBHIST("1 Month LIBOR",I262,"Yield","bmk","")</f>
        <v>E</v>
      </c>
      <c r="P262" s="80" t="e">
        <f t="shared" ref="P262" ca="1" si="1370">K261-Q262</f>
        <v>#VALUE!</v>
      </c>
      <c r="Q262" s="82" t="str">
        <f ca="1">[2]!YBSCEN($I$208,$J261&amp;"d","Market",O$25,"Swap",$I261,"LMMSkew","","Model",100,0,29,"Gradual","ParShift|N",0,"Annualized ROR",O261,100,"",,,,"Default",,,,"Default",,)</f>
        <v>E</v>
      </c>
      <c r="R262" s="80" t="e">
        <f t="shared" ref="R262" ca="1" si="1371">L262+P262</f>
        <v>#VALUE!</v>
      </c>
      <c r="S262" s="83" t="e">
        <f t="shared" ref="S262" ca="1" si="1372">R262/K261</f>
        <v>#VALUE!</v>
      </c>
      <c r="T262" s="80" t="e">
        <f ca="1">SUM(R$228:R262)</f>
        <v>#VALUE!</v>
      </c>
      <c r="U262" s="83" t="e">
        <f t="shared" ref="U262" ca="1" si="1373">BJ262</f>
        <v>#VALUE!</v>
      </c>
      <c r="V262" s="84">
        <f ca="1">VLOOKUP($I262, 'Barcap OAD'!$A:$S, $F$208, FALSE)</f>
        <v>-6.6</v>
      </c>
      <c r="W262" s="172" t="e">
        <f t="shared" ref="W262" ca="1" si="1374">K262*V262/10000</f>
        <v>#VALUE!</v>
      </c>
      <c r="X262" s="185" t="str">
        <f ca="1">[2]!YBHIST($E262,$I262,X$25,"sec","")</f>
        <v>E</v>
      </c>
      <c r="Y262" s="80" t="e">
        <f t="shared" ref="Y262" ca="1" si="1375">X262-X261</f>
        <v>#VALUE!</v>
      </c>
      <c r="Z262" s="82" t="e">
        <f t="shared" ref="Z262" ca="1" si="1376">X261-AA261</f>
        <v>#VALUE!</v>
      </c>
      <c r="AA262" s="82" t="str">
        <f ca="1">[2]!YBHIST($F262,$I262,X$25,"sec","")</f>
        <v>E</v>
      </c>
      <c r="AB262" s="82" t="e">
        <f t="shared" ref="AB262" ca="1" si="1377">X261-Z262</f>
        <v>#VALUE!</v>
      </c>
      <c r="AC262" s="187" t="e">
        <f t="shared" ref="AC262" ca="1" si="1378">Y262+Z262</f>
        <v>#VALUE!</v>
      </c>
      <c r="AD262" s="189">
        <f ca="1">VLOOKUP($I262, 'Barcap OAD'!$A:$S, $F$26, FALSE)</f>
        <v>7.6721079999999997</v>
      </c>
      <c r="AE262" s="172" t="e">
        <f t="shared" ref="AE262" ca="1" si="1379">X262*AD262/10000</f>
        <v>#VALUE!</v>
      </c>
      <c r="AF262" s="86" t="e">
        <f t="shared" ref="AF262" ca="1" si="1380">W262/AE262</f>
        <v>#VALUE!</v>
      </c>
      <c r="AG262" s="80" t="e">
        <f t="shared" ref="AG262" ca="1" si="1381">-AC262*AF261</f>
        <v>#VALUE!</v>
      </c>
      <c r="AH262" s="83" t="e">
        <f t="shared" ref="AH262" ca="1" si="1382">AG262/K261</f>
        <v>#VALUE!</v>
      </c>
      <c r="AI262" s="80" t="e">
        <f t="shared" ref="AI262" ca="1" si="1383">AL262+AK262</f>
        <v>#VALUE!</v>
      </c>
      <c r="AJ262" s="83" t="e">
        <f t="shared" ref="AJ262" ca="1" si="1384">AF262-AF261</f>
        <v>#VALUE!</v>
      </c>
      <c r="AK262" s="187" t="e">
        <f t="shared" ref="AK262" ca="1" si="1385">(AJ262*Y262)/2</f>
        <v>#VALUE!</v>
      </c>
      <c r="AL262" s="192" t="e">
        <f t="shared" ref="AL262" ca="1" si="1386">AG262+R262</f>
        <v>#VALUE!</v>
      </c>
      <c r="AM262" s="83" t="e">
        <f t="shared" ref="AM262" ca="1" si="1387">AL262/K261</f>
        <v>#VALUE!</v>
      </c>
      <c r="AN262" s="80" t="e">
        <f ca="1">SUM(AL$228:AL262)</f>
        <v>#VALUE!</v>
      </c>
      <c r="AO262" s="109" t="e">
        <f t="shared" ref="AO262" ca="1" si="1388">BL262</f>
        <v>#VALUE!</v>
      </c>
      <c r="AP262" s="194" t="e">
        <f t="shared" ref="AP262" ca="1" si="1389">(Z262*AF262*-1)+P262</f>
        <v>#VALUE!</v>
      </c>
      <c r="AQ262" s="200" t="e">
        <f t="shared" ref="AQ262" ca="1" si="1390">AP262/K261</f>
        <v>#VALUE!</v>
      </c>
      <c r="AR262" s="204"/>
      <c r="AS262" s="221"/>
      <c r="AV262" s="67">
        <f t="shared" si="1205"/>
        <v>-12</v>
      </c>
      <c r="AX262" s="208" t="str">
        <f ca="1">[2]!YBHIST($I$208,$I262,J$25,"sec","")</f>
        <v>E</v>
      </c>
      <c r="AY262" s="206" t="str">
        <f ca="1">[2]!YBPRICE($I$208,AX262&amp;"d","Market","AccruedInterest","Swap",$I262,"LMMSkew","","Model",100,"")</f>
        <v>E</v>
      </c>
      <c r="BA262" s="211"/>
      <c r="BD262" s="211"/>
      <c r="BI262" s="518" t="e">
        <f t="shared" ref="BI262" ca="1" si="1391">1+S262</f>
        <v>#VALUE!</v>
      </c>
      <c r="BJ262" s="518" t="e">
        <f ca="1">PRODUCT($BI$228:BI262)-1</f>
        <v>#VALUE!</v>
      </c>
      <c r="BK262" s="518" t="e">
        <f t="shared" ref="BK262" ca="1" si="1392">1+AM262</f>
        <v>#VALUE!</v>
      </c>
      <c r="BL262" s="518" t="e">
        <f ca="1">PRODUCT($BK$228:BK262)-1</f>
        <v>#VALUE!</v>
      </c>
    </row>
    <row r="263" spans="3:64" ht="15">
      <c r="C263" s="222">
        <f t="shared" ref="C263" ca="1" si="1393">I263+10</f>
        <v>41769</v>
      </c>
      <c r="D263" s="70">
        <f t="shared" ref="D263" ca="1" si="1394">I263+35</f>
        <v>41794</v>
      </c>
      <c r="E263" s="70" t="str">
        <f t="shared" ref="E263" ca="1" si="1395">"FNMA"&amp;TEXT($J$23,"0.0")&amp;"-TBA-"&amp;TEXT(C263,"mmm")</f>
        <v>FNMA3.0-TBA-May</v>
      </c>
      <c r="F263" s="70" t="str">
        <f t="shared" ref="F263" ca="1" si="1396">"FNMA"&amp;TEXT($J$23,"0.0")&amp;"-TBA-"&amp;TEXT(D263,"mmm")</f>
        <v>FNMA3.0-TBA-Jun</v>
      </c>
      <c r="G263" s="70" t="str">
        <f t="shared" si="1228"/>
        <v>FNMA3.0-TBA-GEN</v>
      </c>
      <c r="H263" s="71"/>
      <c r="I263" s="133">
        <f ca="1">[2]!YBWORKDAY(EDATE(Base_Date, AV263), -1, "USD")</f>
        <v>41759</v>
      </c>
      <c r="J263" s="217" t="str">
        <f t="shared" ref="J263" ca="1" si="1397">AX263</f>
        <v>E</v>
      </c>
      <c r="K263" s="80" t="e">
        <f t="shared" ref="K263" ca="1" si="1398">AX263+AY263</f>
        <v>#VALUE!</v>
      </c>
      <c r="L263" s="80" t="e">
        <f t="shared" ref="L263" ca="1" si="1399">K263-K262</f>
        <v>#VALUE!</v>
      </c>
      <c r="M263" s="81" t="str">
        <f ca="1">[2]!YBHIST($I$208,$I263,"LMMOAS","sec")</f>
        <v>E</v>
      </c>
      <c r="N263" s="73" t="str">
        <f ca="1">[2]!YBHIST($I$208,$I262,M$25,"sec","")</f>
        <v>E</v>
      </c>
      <c r="O263" s="170" t="str">
        <f ca="1">[2]!YBHIST("1 Month LIBOR",I263,"Yield","bmk","")</f>
        <v>E</v>
      </c>
      <c r="P263" s="80" t="e">
        <f t="shared" ref="P263" ca="1" si="1400">K262-Q263</f>
        <v>#VALUE!</v>
      </c>
      <c r="Q263" s="82" t="str">
        <f ca="1">[2]!YBSCEN($I$208,$J262&amp;"d","Market",O$25,"Swap",$I262,"LMMSkew","","Model",100,0,29,"Gradual","ParShift|N",0,"Annualized ROR",O262,100,"",,,,"Default",,,,"Default",,)</f>
        <v>E</v>
      </c>
      <c r="R263" s="80" t="e">
        <f t="shared" ref="R263" ca="1" si="1401">L263+P263</f>
        <v>#VALUE!</v>
      </c>
      <c r="S263" s="83" t="e">
        <f t="shared" ref="S263" ca="1" si="1402">R263/K262</f>
        <v>#VALUE!</v>
      </c>
      <c r="T263" s="80" t="e">
        <f ca="1">SUM(R$228:R263)</f>
        <v>#VALUE!</v>
      </c>
      <c r="U263" s="83" t="e">
        <f t="shared" ref="U263" ca="1" si="1403">BJ263</f>
        <v>#VALUE!</v>
      </c>
      <c r="V263" s="84">
        <f ca="1">VLOOKUP($I263, 'Barcap OAD'!$A:$S, $F$208, FALSE)</f>
        <v>-7.5</v>
      </c>
      <c r="W263" s="172" t="e">
        <f t="shared" ref="W263" ca="1" si="1404">K263*V263/10000</f>
        <v>#VALUE!</v>
      </c>
      <c r="X263" s="185" t="str">
        <f ca="1">[2]!YBHIST($E263,$I263,X$25,"sec","")</f>
        <v>E</v>
      </c>
      <c r="Y263" s="80" t="e">
        <f t="shared" ref="Y263" ca="1" si="1405">X263-X262</f>
        <v>#VALUE!</v>
      </c>
      <c r="Z263" s="82" t="e">
        <f t="shared" ref="Z263" ca="1" si="1406">X262-AA262</f>
        <v>#VALUE!</v>
      </c>
      <c r="AA263" s="82" t="str">
        <f ca="1">[2]!YBHIST($F263,$I263,X$25,"sec","")</f>
        <v>E</v>
      </c>
      <c r="AB263" s="82" t="e">
        <f t="shared" ref="AB263" ca="1" si="1407">X262-Z263</f>
        <v>#VALUE!</v>
      </c>
      <c r="AC263" s="187" t="e">
        <f t="shared" ref="AC263" ca="1" si="1408">Y263+Z263</f>
        <v>#VALUE!</v>
      </c>
      <c r="AD263" s="189">
        <f ca="1">VLOOKUP($I263, 'Barcap OAD'!$A:$S, $F$26, FALSE)</f>
        <v>7.508197</v>
      </c>
      <c r="AE263" s="172" t="e">
        <f t="shared" ref="AE263" ca="1" si="1409">X263*AD263/10000</f>
        <v>#VALUE!</v>
      </c>
      <c r="AF263" s="86" t="e">
        <f t="shared" ref="AF263" ca="1" si="1410">W263/AE263</f>
        <v>#VALUE!</v>
      </c>
      <c r="AG263" s="80" t="e">
        <f t="shared" ref="AG263" ca="1" si="1411">-AC263*AF262</f>
        <v>#VALUE!</v>
      </c>
      <c r="AH263" s="83" t="e">
        <f t="shared" ref="AH263" ca="1" si="1412">AG263/K262</f>
        <v>#VALUE!</v>
      </c>
      <c r="AI263" s="80" t="e">
        <f t="shared" ref="AI263" ca="1" si="1413">AL263+AK263</f>
        <v>#VALUE!</v>
      </c>
      <c r="AJ263" s="83" t="e">
        <f t="shared" ref="AJ263" ca="1" si="1414">AF263-AF262</f>
        <v>#VALUE!</v>
      </c>
      <c r="AK263" s="187" t="e">
        <f t="shared" ref="AK263" ca="1" si="1415">(AJ263*Y263)/2</f>
        <v>#VALUE!</v>
      </c>
      <c r="AL263" s="192" t="e">
        <f t="shared" ref="AL263" ca="1" si="1416">AG263+R263</f>
        <v>#VALUE!</v>
      </c>
      <c r="AM263" s="83" t="e">
        <f t="shared" ref="AM263" ca="1" si="1417">AL263/K262</f>
        <v>#VALUE!</v>
      </c>
      <c r="AN263" s="80" t="e">
        <f ca="1">SUM(AL$228:AL263)</f>
        <v>#VALUE!</v>
      </c>
      <c r="AO263" s="109" t="e">
        <f t="shared" ref="AO263" ca="1" si="1418">BL263</f>
        <v>#VALUE!</v>
      </c>
      <c r="AP263" s="194" t="e">
        <f t="shared" ref="AP263" ca="1" si="1419">(Z263*AF263*-1)+P263</f>
        <v>#VALUE!</v>
      </c>
      <c r="AQ263" s="200" t="e">
        <f t="shared" ref="AQ263" ca="1" si="1420">AP263/K262</f>
        <v>#VALUE!</v>
      </c>
      <c r="AR263" s="204"/>
      <c r="AS263" s="221"/>
      <c r="AV263" s="67">
        <f t="shared" si="1205"/>
        <v>-11</v>
      </c>
      <c r="AX263" s="208" t="str">
        <f ca="1">[2]!YBHIST($I$208,$I263,J$25,"sec","")</f>
        <v>E</v>
      </c>
      <c r="AY263" s="206" t="str">
        <f ca="1">[2]!YBPRICE($I$208,AX263&amp;"d","Market","AccruedInterest","Swap",$I263,"LMMSkew","","Model",100,"")</f>
        <v>E</v>
      </c>
      <c r="BA263" s="211"/>
      <c r="BD263" s="211"/>
      <c r="BI263" s="518" t="e">
        <f t="shared" ref="BI263" ca="1" si="1421">1+S263</f>
        <v>#VALUE!</v>
      </c>
      <c r="BJ263" s="518" t="e">
        <f ca="1">PRODUCT($BI$228:BI263)-1</f>
        <v>#VALUE!</v>
      </c>
      <c r="BK263" s="518" t="e">
        <f t="shared" ref="BK263" ca="1" si="1422">1+AM263</f>
        <v>#VALUE!</v>
      </c>
      <c r="BL263" s="518" t="e">
        <f ca="1">PRODUCT($BK$228:BK263)-1</f>
        <v>#VALUE!</v>
      </c>
    </row>
    <row r="264" spans="3:64" ht="15">
      <c r="C264" s="222">
        <f t="shared" ref="C264" ca="1" si="1423">I264+10</f>
        <v>41799</v>
      </c>
      <c r="D264" s="70">
        <f t="shared" ref="D264" ca="1" si="1424">I264+35</f>
        <v>41824</v>
      </c>
      <c r="E264" s="70" t="str">
        <f t="shared" ref="E264" ca="1" si="1425">"FNMA"&amp;TEXT($J$23,"0.0")&amp;"-TBA-"&amp;TEXT(C264,"mmm")</f>
        <v>FNMA3.0-TBA-Jun</v>
      </c>
      <c r="F264" s="70" t="str">
        <f t="shared" ref="F264" ca="1" si="1426">"FNMA"&amp;TEXT($J$23,"0.0")&amp;"-TBA-"&amp;TEXT(D264,"mmm")</f>
        <v>FNMA3.0-TBA-Jul</v>
      </c>
      <c r="G264" s="70" t="str">
        <f t="shared" si="1228"/>
        <v>FNMA3.0-TBA-GEN</v>
      </c>
      <c r="H264" s="71"/>
      <c r="I264" s="133">
        <f ca="1">[2]!YBWORKDAY(EDATE(Base_Date, AV264), -1, "USD")</f>
        <v>41789</v>
      </c>
      <c r="J264" s="331" t="str">
        <f t="shared" ref="J264" ca="1" si="1427">AX264</f>
        <v>E</v>
      </c>
      <c r="K264" s="332" t="e">
        <f t="shared" ref="K264" ca="1" si="1428">AX264+AY264</f>
        <v>#VALUE!</v>
      </c>
      <c r="L264" s="332" t="e">
        <f t="shared" ref="L264" ca="1" si="1429">K264-K263</f>
        <v>#VALUE!</v>
      </c>
      <c r="M264" s="333" t="str">
        <f ca="1">[2]!YBHIST($I$208,$I264,"LMMOAS","sec")</f>
        <v>E</v>
      </c>
      <c r="N264" s="334" t="str">
        <f ca="1">[2]!YBHIST($I$208,$I263,M$25,"sec","")</f>
        <v>E</v>
      </c>
      <c r="O264" s="335" t="str">
        <f ca="1">[2]!YBHIST("1 Month LIBOR",I264,"Yield","bmk","")</f>
        <v>E</v>
      </c>
      <c r="P264" s="332" t="e">
        <f t="shared" ref="P264" ca="1" si="1430">K263-Q264</f>
        <v>#VALUE!</v>
      </c>
      <c r="Q264" s="336" t="str">
        <f ca="1">[2]!YBSCEN($I$208,$J263&amp;"d","Market",O$25,"Swap",$I263,"LMMSkew","","Model",100,0,29,"Gradual","ParShift|N",0,"Annualized ROR",O263,100,"",,,,"Default",,,,"Default",,)</f>
        <v>E</v>
      </c>
      <c r="R264" s="332" t="e">
        <f t="shared" ref="R264" ca="1" si="1431">L264+P264</f>
        <v>#VALUE!</v>
      </c>
      <c r="S264" s="337" t="e">
        <f t="shared" ref="S264" ca="1" si="1432">R264/K263</f>
        <v>#VALUE!</v>
      </c>
      <c r="T264" s="332" t="e">
        <f ca="1">SUM(R$228:R264)</f>
        <v>#VALUE!</v>
      </c>
      <c r="U264" s="337" t="e">
        <f t="shared" ref="U264" ca="1" si="1433">BJ264</f>
        <v>#VALUE!</v>
      </c>
      <c r="V264" s="338">
        <f ca="1">VLOOKUP($I264, 'Barcap OAD'!$A:$S, $F$208, FALSE)</f>
        <v>-8.9</v>
      </c>
      <c r="W264" s="339" t="e">
        <f t="shared" ref="W264" ca="1" si="1434">K264*V264/10000</f>
        <v>#VALUE!</v>
      </c>
      <c r="X264" s="340" t="str">
        <f ca="1">[2]!YBHIST($E264,$I264,X$25,"sec","")</f>
        <v>E</v>
      </c>
      <c r="Y264" s="332" t="e">
        <f t="shared" ref="Y264" ca="1" si="1435">X264-X263</f>
        <v>#VALUE!</v>
      </c>
      <c r="Z264" s="336" t="e">
        <f t="shared" ref="Z264" ca="1" si="1436">X263-AA263</f>
        <v>#VALUE!</v>
      </c>
      <c r="AA264" s="336" t="str">
        <f ca="1">[2]!YBHIST($F264,$I264,X$25,"sec","")</f>
        <v>E</v>
      </c>
      <c r="AB264" s="336" t="e">
        <f t="shared" ref="AB264" ca="1" si="1437">X263-Z264</f>
        <v>#VALUE!</v>
      </c>
      <c r="AC264" s="341" t="e">
        <f t="shared" ref="AC264" ca="1" si="1438">Y264+Z264</f>
        <v>#VALUE!</v>
      </c>
      <c r="AD264" s="342">
        <f ca="1">VLOOKUP($I264, 'Barcap OAD'!$A:$S, $F$26, FALSE)</f>
        <v>7.1980000000000004</v>
      </c>
      <c r="AE264" s="339" t="e">
        <f t="shared" ref="AE264" ca="1" si="1439">X264*AD264/10000</f>
        <v>#VALUE!</v>
      </c>
      <c r="AF264" s="343" t="e">
        <f t="shared" ref="AF264" ca="1" si="1440">W264/AE264</f>
        <v>#VALUE!</v>
      </c>
      <c r="AG264" s="332" t="e">
        <f t="shared" ref="AG264" ca="1" si="1441">-AC264*AF263</f>
        <v>#VALUE!</v>
      </c>
      <c r="AH264" s="337" t="e">
        <f t="shared" ref="AH264" ca="1" si="1442">AG264/K263</f>
        <v>#VALUE!</v>
      </c>
      <c r="AI264" s="332" t="e">
        <f t="shared" ref="AI264" ca="1" si="1443">AL264+AK264</f>
        <v>#VALUE!</v>
      </c>
      <c r="AJ264" s="337" t="e">
        <f t="shared" ref="AJ264" ca="1" si="1444">AF264-AF263</f>
        <v>#VALUE!</v>
      </c>
      <c r="AK264" s="341" t="e">
        <f t="shared" ref="AK264" ca="1" si="1445">(AJ264*Y264)/2</f>
        <v>#VALUE!</v>
      </c>
      <c r="AL264" s="344" t="e">
        <f t="shared" ref="AL264" ca="1" si="1446">AG264+R264</f>
        <v>#VALUE!</v>
      </c>
      <c r="AM264" s="337" t="e">
        <f t="shared" ref="AM264" ca="1" si="1447">AL264/K263</f>
        <v>#VALUE!</v>
      </c>
      <c r="AN264" s="332" t="e">
        <f ca="1">SUM(AL$228:AL264)</f>
        <v>#VALUE!</v>
      </c>
      <c r="AO264" s="345" t="e">
        <f t="shared" ref="AO264" ca="1" si="1448">BL264</f>
        <v>#VALUE!</v>
      </c>
      <c r="AP264" s="346" t="e">
        <f t="shared" ref="AP264" ca="1" si="1449">(Z264*AF264*-1)+P264</f>
        <v>#VALUE!</v>
      </c>
      <c r="AQ264" s="347" t="e">
        <f t="shared" ref="AQ264" ca="1" si="1450">AP264/K263</f>
        <v>#VALUE!</v>
      </c>
      <c r="AR264" s="204"/>
      <c r="AS264" s="221"/>
      <c r="AV264" s="67">
        <f t="shared" si="1205"/>
        <v>-10</v>
      </c>
      <c r="AX264" s="208" t="str">
        <f ca="1">[2]!YBHIST($I$208,$I264,J$25,"sec","")</f>
        <v>E</v>
      </c>
      <c r="AY264" s="206" t="str">
        <f ca="1">[2]!YBPRICE($I$208,AX264&amp;"d","Market","AccruedInterest","Swap",$I264,"LMMSkew","","Model",100,"")</f>
        <v>E</v>
      </c>
      <c r="BA264" s="211"/>
      <c r="BD264" s="211"/>
      <c r="BI264" s="518" t="e">
        <f t="shared" ref="BI264" ca="1" si="1451">1+S264</f>
        <v>#VALUE!</v>
      </c>
      <c r="BJ264" s="518" t="e">
        <f ca="1">PRODUCT($BI$228:BI264)-1</f>
        <v>#VALUE!</v>
      </c>
      <c r="BK264" s="518" t="e">
        <f t="shared" ref="BK264" ca="1" si="1452">1+AM264</f>
        <v>#VALUE!</v>
      </c>
      <c r="BL264" s="518" t="e">
        <f ca="1">PRODUCT($BK$228:BK264)-1</f>
        <v>#VALUE!</v>
      </c>
    </row>
    <row r="265" spans="3:64" ht="15">
      <c r="C265" s="222">
        <f t="shared" ref="C265" ca="1" si="1453">I265+10</f>
        <v>41830</v>
      </c>
      <c r="D265" s="70">
        <f t="shared" ref="D265" ca="1" si="1454">I265+35</f>
        <v>41855</v>
      </c>
      <c r="E265" s="70" t="str">
        <f t="shared" ref="E265" ca="1" si="1455">"FNMA"&amp;TEXT($J$23,"0.0")&amp;"-TBA-"&amp;TEXT(C265,"mmm")</f>
        <v>FNMA3.0-TBA-Jul</v>
      </c>
      <c r="F265" s="70" t="str">
        <f t="shared" ref="F265" ca="1" si="1456">"FNMA"&amp;TEXT($J$23,"0.0")&amp;"-TBA-"&amp;TEXT(D265,"mmm")</f>
        <v>FNMA3.0-TBA-Aug</v>
      </c>
      <c r="G265" s="70" t="str">
        <f t="shared" si="1228"/>
        <v>FNMA3.0-TBA-GEN</v>
      </c>
      <c r="H265" s="71"/>
      <c r="I265" s="133">
        <f ca="1">[2]!YBWORKDAY(EDATE(Base_Date, AV265), -1, "USD")</f>
        <v>41820</v>
      </c>
      <c r="J265" s="331" t="str">
        <f t="shared" ref="J265" ca="1" si="1457">AX265</f>
        <v>E</v>
      </c>
      <c r="K265" s="332" t="e">
        <f t="shared" ref="K265" ca="1" si="1458">AX265+AY265</f>
        <v>#VALUE!</v>
      </c>
      <c r="L265" s="332" t="e">
        <f t="shared" ref="L265" ca="1" si="1459">K265-K264</f>
        <v>#VALUE!</v>
      </c>
      <c r="M265" s="333" t="str">
        <f ca="1">[2]!YBHIST($I$208,$I265,"LMMOAS","sec")</f>
        <v>E</v>
      </c>
      <c r="N265" s="334" t="str">
        <f ca="1">[2]!YBHIST($I$208,$I264,M$25,"sec","")</f>
        <v>E</v>
      </c>
      <c r="O265" s="335" t="str">
        <f ca="1">[2]!YBHIST("1 Month LIBOR",I265,"Yield","bmk","")</f>
        <v>E</v>
      </c>
      <c r="P265" s="332" t="e">
        <f t="shared" ref="P265" ca="1" si="1460">K264-Q265</f>
        <v>#VALUE!</v>
      </c>
      <c r="Q265" s="336" t="str">
        <f ca="1">[2]!YBSCEN($I$208,$J264&amp;"d","Market",O$25,"Swap",$I264,"LMMSkew","","Model",100,0,29,"Gradual","ParShift|N",0,"Annualized ROR",O264,100,"",,,,"Default",,,,"Default",,)</f>
        <v>E</v>
      </c>
      <c r="R265" s="332" t="e">
        <f t="shared" ref="R265" ca="1" si="1461">L265+P265</f>
        <v>#VALUE!</v>
      </c>
      <c r="S265" s="337" t="e">
        <f t="shared" ref="S265" ca="1" si="1462">R265/K264</f>
        <v>#VALUE!</v>
      </c>
      <c r="T265" s="332" t="e">
        <f ca="1">SUM(R$228:R265)</f>
        <v>#VALUE!</v>
      </c>
      <c r="U265" s="337" t="e">
        <f t="shared" ref="U265" ca="1" si="1463">BJ265</f>
        <v>#VALUE!</v>
      </c>
      <c r="V265" s="338">
        <f ca="1">VLOOKUP($I265, 'Barcap OAD'!$A:$S, $F$208, FALSE)</f>
        <v>-8.4</v>
      </c>
      <c r="W265" s="339" t="e">
        <f t="shared" ref="W265" ca="1" si="1464">K265*V265/10000</f>
        <v>#VALUE!</v>
      </c>
      <c r="X265" s="340" t="str">
        <f ca="1">[2]!YBHIST($E265,$I265,X$25,"sec","")</f>
        <v>E</v>
      </c>
      <c r="Y265" s="332" t="e">
        <f t="shared" ref="Y265" ca="1" si="1465">X265-X264</f>
        <v>#VALUE!</v>
      </c>
      <c r="Z265" s="336" t="e">
        <f t="shared" ref="Z265" ca="1" si="1466">X264-AA264</f>
        <v>#VALUE!</v>
      </c>
      <c r="AA265" s="336" t="str">
        <f ca="1">[2]!YBHIST($F265,$I265,X$25,"sec","")</f>
        <v>E</v>
      </c>
      <c r="AB265" s="336" t="e">
        <f t="shared" ref="AB265" ca="1" si="1467">X264-Z265</f>
        <v>#VALUE!</v>
      </c>
      <c r="AC265" s="341" t="e">
        <f t="shared" ref="AC265" ca="1" si="1468">Y265+Z265</f>
        <v>#VALUE!</v>
      </c>
      <c r="AD265" s="342">
        <f ca="1">VLOOKUP($I265, 'Barcap OAD'!$A:$S, $F$26, FALSE)</f>
        <v>7.2728479999999998</v>
      </c>
      <c r="AE265" s="339" t="e">
        <f t="shared" ref="AE265" ca="1" si="1469">X265*AD265/10000</f>
        <v>#VALUE!</v>
      </c>
      <c r="AF265" s="343" t="e">
        <f t="shared" ref="AF265" ca="1" si="1470">W265/AE265</f>
        <v>#VALUE!</v>
      </c>
      <c r="AG265" s="332" t="e">
        <f t="shared" ref="AG265" ca="1" si="1471">-AC265*AF264</f>
        <v>#VALUE!</v>
      </c>
      <c r="AH265" s="337" t="e">
        <f t="shared" ref="AH265" ca="1" si="1472">AG265/K264</f>
        <v>#VALUE!</v>
      </c>
      <c r="AI265" s="332" t="e">
        <f t="shared" ref="AI265" ca="1" si="1473">AL265+AK265</f>
        <v>#VALUE!</v>
      </c>
      <c r="AJ265" s="337" t="e">
        <f t="shared" ref="AJ265" ca="1" si="1474">AF265-AF264</f>
        <v>#VALUE!</v>
      </c>
      <c r="AK265" s="341" t="e">
        <f t="shared" ref="AK265" ca="1" si="1475">(AJ265*Y265)/2</f>
        <v>#VALUE!</v>
      </c>
      <c r="AL265" s="344" t="e">
        <f t="shared" ref="AL265" ca="1" si="1476">AG265+R265</f>
        <v>#VALUE!</v>
      </c>
      <c r="AM265" s="337" t="e">
        <f t="shared" ref="AM265" ca="1" si="1477">AL265/K264</f>
        <v>#VALUE!</v>
      </c>
      <c r="AN265" s="332" t="e">
        <f ca="1">SUM(AL$228:AL265)</f>
        <v>#VALUE!</v>
      </c>
      <c r="AO265" s="345" t="e">
        <f t="shared" ref="AO265" ca="1" si="1478">BL265</f>
        <v>#VALUE!</v>
      </c>
      <c r="AP265" s="346" t="e">
        <f t="shared" ref="AP265" ca="1" si="1479">(Z265*AF265*-1)+P265</f>
        <v>#VALUE!</v>
      </c>
      <c r="AQ265" s="347" t="e">
        <f t="shared" ref="AQ265" ca="1" si="1480">AP265/K264</f>
        <v>#VALUE!</v>
      </c>
      <c r="AR265" s="204"/>
      <c r="AS265" s="221"/>
      <c r="AV265" s="67">
        <f t="shared" si="1205"/>
        <v>-9</v>
      </c>
      <c r="AX265" s="208" t="str">
        <f ca="1">[2]!YBHIST($I$208,$I265,J$25,"sec","")</f>
        <v>E</v>
      </c>
      <c r="AY265" s="206" t="str">
        <f ca="1">[2]!YBPRICE($I$208,AX265&amp;"d","Market","AccruedInterest","Swap",$I265,"LMMSkew","","Model",100,"")</f>
        <v>E</v>
      </c>
      <c r="BA265" s="211"/>
      <c r="BD265" s="211"/>
      <c r="BI265" s="518" t="e">
        <f t="shared" ref="BI265" ca="1" si="1481">1+S265</f>
        <v>#VALUE!</v>
      </c>
      <c r="BJ265" s="518" t="e">
        <f ca="1">PRODUCT($BI$228:BI265)-1</f>
        <v>#VALUE!</v>
      </c>
      <c r="BK265" s="518" t="e">
        <f t="shared" ref="BK265" ca="1" si="1482">1+AM265</f>
        <v>#VALUE!</v>
      </c>
      <c r="BL265" s="518" t="e">
        <f ca="1">PRODUCT($BK$228:BK265)-1</f>
        <v>#VALUE!</v>
      </c>
    </row>
    <row r="266" spans="3:64" ht="15">
      <c r="C266" s="222">
        <f t="shared" ref="C266" ca="1" si="1483">I266+10</f>
        <v>41861</v>
      </c>
      <c r="D266" s="70">
        <f t="shared" ref="D266" ca="1" si="1484">I266+35</f>
        <v>41886</v>
      </c>
      <c r="E266" s="70" t="str">
        <f t="shared" ref="E266" ca="1" si="1485">"FNMA"&amp;TEXT($J$23,"0.0")&amp;"-TBA-"&amp;TEXT(C266,"mmm")</f>
        <v>FNMA3.0-TBA-Aug</v>
      </c>
      <c r="F266" s="70" t="str">
        <f t="shared" ref="F266" ca="1" si="1486">"FNMA"&amp;TEXT($J$23,"0.0")&amp;"-TBA-"&amp;TEXT(D266,"mmm")</f>
        <v>FNMA3.0-TBA-Sep</v>
      </c>
      <c r="G266" s="70" t="str">
        <f t="shared" si="1228"/>
        <v>FNMA3.0-TBA-GEN</v>
      </c>
      <c r="H266" s="71"/>
      <c r="I266" s="133">
        <f ca="1">[2]!YBWORKDAY(EDATE(Base_Date, AV266), -1, "USD")</f>
        <v>41851</v>
      </c>
      <c r="J266" s="234" t="str">
        <f t="shared" ref="J266" ca="1" si="1487">AX266</f>
        <v>E</v>
      </c>
      <c r="K266" s="237" t="e">
        <f t="shared" ref="K266" ca="1" si="1488">AX266+AY266</f>
        <v>#VALUE!</v>
      </c>
      <c r="L266" s="237" t="e">
        <f t="shared" ref="L266" ca="1" si="1489">K266-K265</f>
        <v>#VALUE!</v>
      </c>
      <c r="M266" s="238" t="str">
        <f ca="1">[2]!YBHIST($I$208,$I266,"LMMOAS","sec")</f>
        <v>E</v>
      </c>
      <c r="N266" s="239" t="str">
        <f ca="1">[2]!YBHIST($I$208,$I265,M$25,"sec","")</f>
        <v>E</v>
      </c>
      <c r="O266" s="240" t="str">
        <f ca="1">[2]!YBHIST("1 Month LIBOR",I266,"Yield","bmk","")</f>
        <v>E</v>
      </c>
      <c r="P266" s="237" t="e">
        <f t="shared" ref="P266" ca="1" si="1490">K265-Q266</f>
        <v>#VALUE!</v>
      </c>
      <c r="Q266" s="171" t="str">
        <f ca="1">[2]!YBSCEN($I$208,$J265&amp;"d","Market",O$25,"Swap",$I265,"LMMSkew","","Model",100,0,29,"Gradual","ParShift|N",0,"Annualized ROR",O265,100,"",,,,"Default",,,,"Default",,)</f>
        <v>E</v>
      </c>
      <c r="R266" s="237" t="e">
        <f t="shared" ref="R266" ca="1" si="1491">L266+P266</f>
        <v>#VALUE!</v>
      </c>
      <c r="S266" s="241" t="e">
        <f t="shared" ref="S266" ca="1" si="1492">R266/K265</f>
        <v>#VALUE!</v>
      </c>
      <c r="T266" s="237" t="e">
        <f ca="1">SUM(R$228:R266)</f>
        <v>#VALUE!</v>
      </c>
      <c r="U266" s="241" t="e">
        <f t="shared" ref="U266" ca="1" si="1493">BJ266</f>
        <v>#VALUE!</v>
      </c>
      <c r="V266" s="242">
        <f ca="1">VLOOKUP($I266, 'Barcap OAD'!$A:$S, $F$208, FALSE)</f>
        <v>-7.9</v>
      </c>
      <c r="W266" s="243" t="e">
        <f t="shared" ref="W266" ca="1" si="1494">K266*V266/10000</f>
        <v>#VALUE!</v>
      </c>
      <c r="X266" s="244" t="str">
        <f ca="1">[2]!YBHIST($E266,$I266,X$25,"sec","")</f>
        <v>E</v>
      </c>
      <c r="Y266" s="237" t="e">
        <f t="shared" ref="Y266" ca="1" si="1495">X266-X265</f>
        <v>#VALUE!</v>
      </c>
      <c r="Z266" s="171" t="e">
        <f t="shared" ref="Z266" ca="1" si="1496">X265-AA265</f>
        <v>#VALUE!</v>
      </c>
      <c r="AA266" s="171" t="str">
        <f ca="1">[2]!YBHIST($F266,$I266,X$25,"sec","")</f>
        <v>E</v>
      </c>
      <c r="AB266" s="171" t="e">
        <f t="shared" ref="AB266" ca="1" si="1497">X265-Z266</f>
        <v>#VALUE!</v>
      </c>
      <c r="AC266" s="245" t="e">
        <f t="shared" ref="AC266" ca="1" si="1498">Y266+Z266</f>
        <v>#VALUE!</v>
      </c>
      <c r="AD266" s="246">
        <f ca="1">VLOOKUP($I266, 'Barcap OAD'!$A:$S, $F$26, FALSE)</f>
        <v>7.148028</v>
      </c>
      <c r="AE266" s="243" t="e">
        <f t="shared" ref="AE266" ca="1" si="1499">X266*AD266/10000</f>
        <v>#VALUE!</v>
      </c>
      <c r="AF266" s="247" t="e">
        <f t="shared" ref="AF266" ca="1" si="1500">W266/AE266</f>
        <v>#VALUE!</v>
      </c>
      <c r="AG266" s="237" t="e">
        <f t="shared" ref="AG266" ca="1" si="1501">-AC266*AF265</f>
        <v>#VALUE!</v>
      </c>
      <c r="AH266" s="241" t="e">
        <f t="shared" ref="AH266" ca="1" si="1502">AG266/K265</f>
        <v>#VALUE!</v>
      </c>
      <c r="AI266" s="237" t="e">
        <f t="shared" ref="AI266" ca="1" si="1503">AL266+AK266</f>
        <v>#VALUE!</v>
      </c>
      <c r="AJ266" s="241" t="e">
        <f t="shared" ref="AJ266" ca="1" si="1504">AF266-AF265</f>
        <v>#VALUE!</v>
      </c>
      <c r="AK266" s="245" t="e">
        <f t="shared" ref="AK266" ca="1" si="1505">(AJ266*Y266)/2</f>
        <v>#VALUE!</v>
      </c>
      <c r="AL266" s="248" t="e">
        <f t="shared" ref="AL266" ca="1" si="1506">AG266+R266</f>
        <v>#VALUE!</v>
      </c>
      <c r="AM266" s="241" t="e">
        <f t="shared" ref="AM266" ca="1" si="1507">AL266/K265</f>
        <v>#VALUE!</v>
      </c>
      <c r="AN266" s="237" t="e">
        <f ca="1">SUM(AL$228:AL266)</f>
        <v>#VALUE!</v>
      </c>
      <c r="AO266" s="203" t="e">
        <f t="shared" ref="AO266" ca="1" si="1508">BL266</f>
        <v>#VALUE!</v>
      </c>
      <c r="AP266" s="249" t="e">
        <f t="shared" ref="AP266" ca="1" si="1509">(Z266*AF266*-1)+P266</f>
        <v>#VALUE!</v>
      </c>
      <c r="AQ266" s="250" t="e">
        <f t="shared" ref="AQ266" ca="1" si="1510">AP266/K265</f>
        <v>#VALUE!</v>
      </c>
      <c r="AR266" s="204"/>
      <c r="AS266" s="221"/>
      <c r="AV266" s="67">
        <f t="shared" si="1205"/>
        <v>-8</v>
      </c>
      <c r="AX266" s="208" t="str">
        <f ca="1">[2]!YBHIST($I$208,$I266,J$25,"sec","")</f>
        <v>E</v>
      </c>
      <c r="AY266" s="206" t="str">
        <f ca="1">[2]!YBPRICE($I$208,AX266&amp;"d","Market","AccruedInterest","Swap",$I266,"LMMSkew","","Model",100,"")</f>
        <v>E</v>
      </c>
      <c r="BA266" s="211"/>
      <c r="BD266" s="211"/>
      <c r="BI266" s="518" t="e">
        <f t="shared" ref="BI266" ca="1" si="1511">1+S266</f>
        <v>#VALUE!</v>
      </c>
      <c r="BJ266" s="518" t="e">
        <f ca="1">PRODUCT($BI$228:BI266)-1</f>
        <v>#VALUE!</v>
      </c>
      <c r="BK266" s="518" t="e">
        <f t="shared" ref="BK266" ca="1" si="1512">1+AM266</f>
        <v>#VALUE!</v>
      </c>
      <c r="BL266" s="518" t="e">
        <f ca="1">PRODUCT($BK$228:BK266)-1</f>
        <v>#VALUE!</v>
      </c>
    </row>
    <row r="267" spans="3:64" ht="15">
      <c r="C267" s="222">
        <f t="shared" ref="C267" ca="1" si="1513">I267+10</f>
        <v>41890</v>
      </c>
      <c r="D267" s="70">
        <f t="shared" ref="D267" ca="1" si="1514">I267+35</f>
        <v>41915</v>
      </c>
      <c r="E267" s="70" t="str">
        <f t="shared" ref="E267" ca="1" si="1515">"FNMA"&amp;TEXT($J$23,"0.0")&amp;"-TBA-"&amp;TEXT(C267,"mmm")</f>
        <v>FNMA3.0-TBA-Sep</v>
      </c>
      <c r="F267" s="70" t="str">
        <f t="shared" ref="F267" ca="1" si="1516">"FNMA"&amp;TEXT($J$23,"0.0")&amp;"-TBA-"&amp;TEXT(D267,"mmm")</f>
        <v>FNMA3.0-TBA-Oct</v>
      </c>
      <c r="G267" s="70" t="str">
        <f t="shared" si="1228"/>
        <v>FNMA3.0-TBA-GEN</v>
      </c>
      <c r="H267" s="71"/>
      <c r="I267" s="133">
        <f ca="1">[2]!YBWORKDAY(EDATE(Base_Date, AV267), -1, "USD")</f>
        <v>41880</v>
      </c>
      <c r="J267" s="234" t="str">
        <f t="shared" ref="J267" ca="1" si="1517">AX267</f>
        <v>E</v>
      </c>
      <c r="K267" s="237" t="e">
        <f t="shared" ref="K267" ca="1" si="1518">AX267+AY267</f>
        <v>#VALUE!</v>
      </c>
      <c r="L267" s="237" t="e">
        <f t="shared" ref="L267" ca="1" si="1519">K267-K266</f>
        <v>#VALUE!</v>
      </c>
      <c r="M267" s="238" t="str">
        <f ca="1">[2]!YBHIST($I$208,$I267,"LMMOAS","sec")</f>
        <v>E</v>
      </c>
      <c r="N267" s="239" t="str">
        <f ca="1">[2]!YBHIST($I$208,$I266,M$25,"sec","")</f>
        <v>E</v>
      </c>
      <c r="O267" s="240" t="str">
        <f ca="1">[2]!YBHIST("1 Month LIBOR",I267,"Yield","bmk","")</f>
        <v>E</v>
      </c>
      <c r="P267" s="237" t="e">
        <f t="shared" ref="P267" ca="1" si="1520">K266-Q267</f>
        <v>#VALUE!</v>
      </c>
      <c r="Q267" s="171" t="str">
        <f ca="1">[2]!YBSCEN($I$208,$J266&amp;"d","Market",O$25,"Swap",$I266,"LMMSkew","","Model",100,0,29,"Gradual","ParShift|N",0,"Annualized ROR",O266,100,"",,,,"Default",,,,"Default",,)</f>
        <v>E</v>
      </c>
      <c r="R267" s="237" t="e">
        <f t="shared" ref="R267" ca="1" si="1521">L267+P267</f>
        <v>#VALUE!</v>
      </c>
      <c r="S267" s="241" t="e">
        <f t="shared" ref="S267" ca="1" si="1522">R267/K266</f>
        <v>#VALUE!</v>
      </c>
      <c r="T267" s="237" t="e">
        <f ca="1">SUM(R$228:R267)</f>
        <v>#VALUE!</v>
      </c>
      <c r="U267" s="241" t="e">
        <f t="shared" ref="U267" ca="1" si="1523">BJ267</f>
        <v>#VALUE!</v>
      </c>
      <c r="V267" s="242">
        <f ca="1">VLOOKUP($I267, 'Barcap OAD'!$A:$S, $F$208, FALSE)</f>
        <v>-9.6</v>
      </c>
      <c r="W267" s="243" t="e">
        <f t="shared" ref="W267" ca="1" si="1524">K267*V267/10000</f>
        <v>#VALUE!</v>
      </c>
      <c r="X267" s="244" t="str">
        <f ca="1">[2]!YBHIST($E267,$I267,X$25,"sec","")</f>
        <v>E</v>
      </c>
      <c r="Y267" s="237" t="e">
        <f t="shared" ref="Y267" ca="1" si="1525">X267-X266</f>
        <v>#VALUE!</v>
      </c>
      <c r="Z267" s="171" t="e">
        <f t="shared" ref="Z267" ca="1" si="1526">X266-AA266</f>
        <v>#VALUE!</v>
      </c>
      <c r="AA267" s="171" t="str">
        <f ca="1">[2]!YBHIST($F267,$I267,X$25,"sec","")</f>
        <v>E</v>
      </c>
      <c r="AB267" s="171" t="e">
        <f t="shared" ref="AB267" ca="1" si="1527">X266-Z267</f>
        <v>#VALUE!</v>
      </c>
      <c r="AC267" s="245" t="e">
        <f t="shared" ref="AC267" ca="1" si="1528">Y267+Z267</f>
        <v>#VALUE!</v>
      </c>
      <c r="AD267" s="246">
        <f ca="1">VLOOKUP($I267, 'Barcap OAD'!$A:$S, $F$26, FALSE)</f>
        <v>6.8048909999999996</v>
      </c>
      <c r="AE267" s="243" t="e">
        <f t="shared" ref="AE267" ca="1" si="1529">X267*AD267/10000</f>
        <v>#VALUE!</v>
      </c>
      <c r="AF267" s="247" t="e">
        <f t="shared" ref="AF267" ca="1" si="1530">W267/AE267</f>
        <v>#VALUE!</v>
      </c>
      <c r="AG267" s="237" t="e">
        <f t="shared" ref="AG267" ca="1" si="1531">-AC267*AF266</f>
        <v>#VALUE!</v>
      </c>
      <c r="AH267" s="241" t="e">
        <f t="shared" ref="AH267" ca="1" si="1532">AG267/K266</f>
        <v>#VALUE!</v>
      </c>
      <c r="AI267" s="237" t="e">
        <f t="shared" ref="AI267" ca="1" si="1533">AL267+AK267</f>
        <v>#VALUE!</v>
      </c>
      <c r="AJ267" s="241" t="e">
        <f t="shared" ref="AJ267" ca="1" si="1534">AF267-AF266</f>
        <v>#VALUE!</v>
      </c>
      <c r="AK267" s="245" t="e">
        <f t="shared" ref="AK267" ca="1" si="1535">(AJ267*Y267)/2</f>
        <v>#VALUE!</v>
      </c>
      <c r="AL267" s="248" t="e">
        <f t="shared" ref="AL267" ca="1" si="1536">AG267+R267</f>
        <v>#VALUE!</v>
      </c>
      <c r="AM267" s="241" t="e">
        <f t="shared" ref="AM267" ca="1" si="1537">AL267/K266</f>
        <v>#VALUE!</v>
      </c>
      <c r="AN267" s="237" t="e">
        <f ca="1">SUM(AL$228:AL267)</f>
        <v>#VALUE!</v>
      </c>
      <c r="AO267" s="203" t="e">
        <f t="shared" ref="AO267" ca="1" si="1538">BL267</f>
        <v>#VALUE!</v>
      </c>
      <c r="AP267" s="249" t="e">
        <f t="shared" ref="AP267" ca="1" si="1539">(Z267*AF267*-1)+P267</f>
        <v>#VALUE!</v>
      </c>
      <c r="AQ267" s="250" t="e">
        <f t="shared" ref="AQ267" ca="1" si="1540">AP267/K266</f>
        <v>#VALUE!</v>
      </c>
      <c r="AR267" s="204"/>
      <c r="AS267" s="221"/>
      <c r="AV267" s="67">
        <f t="shared" si="1205"/>
        <v>-7</v>
      </c>
      <c r="AX267" s="208" t="str">
        <f ca="1">[2]!YBHIST($I$208,$I267,J$25,"sec","")</f>
        <v>E</v>
      </c>
      <c r="AY267" s="206" t="str">
        <f ca="1">[2]!YBPRICE($I$208,AX267&amp;"d","Market","AccruedInterest","Swap",$I267,"LMMSkew","","Model",100,"")</f>
        <v>E</v>
      </c>
      <c r="BA267" s="211"/>
      <c r="BD267" s="211"/>
      <c r="BI267" s="518" t="e">
        <f t="shared" ref="BI267" ca="1" si="1541">1+S267</f>
        <v>#VALUE!</v>
      </c>
      <c r="BJ267" s="518" t="e">
        <f ca="1">PRODUCT($BI$228:BI267)-1</f>
        <v>#VALUE!</v>
      </c>
      <c r="BK267" s="518" t="e">
        <f t="shared" ref="BK267" ca="1" si="1542">1+AM267</f>
        <v>#VALUE!</v>
      </c>
      <c r="BL267" s="518" t="e">
        <f ca="1">PRODUCT($BK$228:BK267)-1</f>
        <v>#VALUE!</v>
      </c>
    </row>
    <row r="268" spans="3:64" ht="15">
      <c r="C268" s="222">
        <f t="shared" ref="C268" ca="1" si="1543">I268+10</f>
        <v>41922</v>
      </c>
      <c r="D268" s="70">
        <f t="shared" ref="D268" ca="1" si="1544">I268+35</f>
        <v>41947</v>
      </c>
      <c r="E268" s="70" t="str">
        <f t="shared" ref="E268" ca="1" si="1545">"FNMA"&amp;TEXT($J$23,"0.0")&amp;"-TBA-"&amp;TEXT(C268,"mmm")</f>
        <v>FNMA3.0-TBA-Oct</v>
      </c>
      <c r="F268" s="70" t="str">
        <f t="shared" ref="F268" ca="1" si="1546">"FNMA"&amp;TEXT($J$23,"0.0")&amp;"-TBA-"&amp;TEXT(D268,"mmm")</f>
        <v>FNMA3.0-TBA-Nov</v>
      </c>
      <c r="G268" s="70" t="str">
        <f t="shared" si="1228"/>
        <v>FNMA3.0-TBA-GEN</v>
      </c>
      <c r="H268" s="71"/>
      <c r="I268" s="133">
        <f ca="1">[2]!YBWORKDAY(EDATE(Base_Date, AV268), -1, "USD")</f>
        <v>41912</v>
      </c>
      <c r="J268" s="217" t="str">
        <f t="shared" ref="J268" ca="1" si="1547">AX268</f>
        <v>E</v>
      </c>
      <c r="K268" s="80" t="e">
        <f t="shared" ref="K268" ca="1" si="1548">AX268+AY268</f>
        <v>#VALUE!</v>
      </c>
      <c r="L268" s="80" t="e">
        <f t="shared" ref="L268" ca="1" si="1549">K268-K267</f>
        <v>#VALUE!</v>
      </c>
      <c r="M268" s="81" t="str">
        <f ca="1">[2]!YBHIST($I$208,$I268,"LMMOAS","sec")</f>
        <v>E</v>
      </c>
      <c r="N268" s="73" t="str">
        <f ca="1">[2]!YBHIST($I$208,$I267,M$25,"sec","")</f>
        <v>E</v>
      </c>
      <c r="O268" s="170" t="str">
        <f ca="1">[2]!YBHIST("1 Month LIBOR",I268,"Yield","bmk","")</f>
        <v>E</v>
      </c>
      <c r="P268" s="80" t="e">
        <f t="shared" ref="P268" ca="1" si="1550">K267-Q268</f>
        <v>#VALUE!</v>
      </c>
      <c r="Q268" s="82" t="str">
        <f ca="1">[2]!YBSCEN($I$208,$J267&amp;"d","Market",O$25,"Swap",$I267,"LMMSkew","","Model",100,0,29,"Gradual","ParShift|N",0,"Annualized ROR",O267,100,"",,,,"Default",,,,"Default",,)</f>
        <v>E</v>
      </c>
      <c r="R268" s="80" t="e">
        <f t="shared" ref="R268" ca="1" si="1551">L268+P268</f>
        <v>#VALUE!</v>
      </c>
      <c r="S268" s="83" t="e">
        <f t="shared" ref="S268" ca="1" si="1552">R268/K267</f>
        <v>#VALUE!</v>
      </c>
      <c r="T268" s="80" t="e">
        <f ca="1">SUM(R$228:R268)</f>
        <v>#VALUE!</v>
      </c>
      <c r="U268" s="83" t="e">
        <f t="shared" ref="U268" ca="1" si="1553">BJ268</f>
        <v>#VALUE!</v>
      </c>
      <c r="V268" s="84">
        <f ca="1">VLOOKUP($I268, 'Barcap OAD'!$A:$S, $F$208, FALSE)</f>
        <v>-8.3000000000000007</v>
      </c>
      <c r="W268" s="172" t="e">
        <f t="shared" ref="W268" ca="1" si="1554">K268*V268/10000</f>
        <v>#VALUE!</v>
      </c>
      <c r="X268" s="185" t="str">
        <f ca="1">[2]!YBHIST($E268,$I268,X$25,"sec","")</f>
        <v>E</v>
      </c>
      <c r="Y268" s="80" t="e">
        <f t="shared" ref="Y268" ca="1" si="1555">X268-X267</f>
        <v>#VALUE!</v>
      </c>
      <c r="Z268" s="82" t="e">
        <f t="shared" ref="Z268" ca="1" si="1556">X267-AA267</f>
        <v>#VALUE!</v>
      </c>
      <c r="AA268" s="82" t="str">
        <f ca="1">[2]!YBHIST($F268,$I268,X$25,"sec","")</f>
        <v>E</v>
      </c>
      <c r="AB268" s="82" t="e">
        <f t="shared" ref="AB268" ca="1" si="1557">X267-Z268</f>
        <v>#VALUE!</v>
      </c>
      <c r="AC268" s="187" t="e">
        <f t="shared" ref="AC268" ca="1" si="1558">Y268+Z268</f>
        <v>#VALUE!</v>
      </c>
      <c r="AD268" s="189">
        <f ca="1">VLOOKUP($I268, 'Barcap OAD'!$A:$S, $F$26, FALSE)</f>
        <v>6.9646030000000003</v>
      </c>
      <c r="AE268" s="172" t="e">
        <f t="shared" ref="AE268" ca="1" si="1559">X268*AD268/10000</f>
        <v>#VALUE!</v>
      </c>
      <c r="AF268" s="86" t="e">
        <f t="shared" ref="AF268" ca="1" si="1560">W268/AE268</f>
        <v>#VALUE!</v>
      </c>
      <c r="AG268" s="80" t="e">
        <f t="shared" ref="AG268" ca="1" si="1561">-AC268*AF267</f>
        <v>#VALUE!</v>
      </c>
      <c r="AH268" s="83" t="e">
        <f t="shared" ref="AH268" ca="1" si="1562">AG268/K267</f>
        <v>#VALUE!</v>
      </c>
      <c r="AI268" s="80" t="e">
        <f t="shared" ref="AI268" ca="1" si="1563">AL268+AK268</f>
        <v>#VALUE!</v>
      </c>
      <c r="AJ268" s="83" t="e">
        <f t="shared" ref="AJ268" ca="1" si="1564">AF268-AF267</f>
        <v>#VALUE!</v>
      </c>
      <c r="AK268" s="187" t="e">
        <f t="shared" ref="AK268" ca="1" si="1565">(AJ268*Y268)/2</f>
        <v>#VALUE!</v>
      </c>
      <c r="AL268" s="192" t="e">
        <f t="shared" ref="AL268" ca="1" si="1566">AG268+R268</f>
        <v>#VALUE!</v>
      </c>
      <c r="AM268" s="83" t="e">
        <f t="shared" ref="AM268" ca="1" si="1567">AL268/K267</f>
        <v>#VALUE!</v>
      </c>
      <c r="AN268" s="80" t="e">
        <f ca="1">SUM(AL$228:AL268)</f>
        <v>#VALUE!</v>
      </c>
      <c r="AO268" s="109" t="e">
        <f t="shared" ref="AO268" ca="1" si="1568">BL268</f>
        <v>#VALUE!</v>
      </c>
      <c r="AP268" s="194" t="e">
        <f t="shared" ref="AP268" ca="1" si="1569">(Z268*AF268*-1)+P268</f>
        <v>#VALUE!</v>
      </c>
      <c r="AQ268" s="200" t="e">
        <f t="shared" ref="AQ268" ca="1" si="1570">AP268/K267</f>
        <v>#VALUE!</v>
      </c>
      <c r="AR268" s="204"/>
      <c r="AS268" s="221"/>
      <c r="AV268" s="67">
        <f t="shared" si="1205"/>
        <v>-6</v>
      </c>
      <c r="AX268" s="208" t="str">
        <f ca="1">[2]!YBHIST($I$208,$I268,J$25,"sec","")</f>
        <v>E</v>
      </c>
      <c r="AY268" s="206" t="str">
        <f ca="1">[2]!YBPRICE($I$208,AX268&amp;"d","Market","AccruedInterest","Swap",$I268,"LMMSkew","","Model",100,"")</f>
        <v>E</v>
      </c>
      <c r="BA268" s="211"/>
      <c r="BD268" s="211"/>
      <c r="BI268" s="518" t="e">
        <f t="shared" ref="BI268" ca="1" si="1571">1+S268</f>
        <v>#VALUE!</v>
      </c>
      <c r="BJ268" s="518" t="e">
        <f ca="1">PRODUCT($BI$228:BI268)-1</f>
        <v>#VALUE!</v>
      </c>
      <c r="BK268" s="518" t="e">
        <f t="shared" ref="BK268" ca="1" si="1572">1+AM268</f>
        <v>#VALUE!</v>
      </c>
      <c r="BL268" s="518" t="e">
        <f ca="1">PRODUCT($BK$228:BK268)-1</f>
        <v>#VALUE!</v>
      </c>
    </row>
    <row r="269" spans="3:64" ht="15">
      <c r="C269" s="222">
        <f t="shared" ref="C269" ca="1" si="1573">I269+10</f>
        <v>41953</v>
      </c>
      <c r="D269" s="70">
        <f t="shared" ref="D269" ca="1" si="1574">I269+35</f>
        <v>41978</v>
      </c>
      <c r="E269" s="70" t="str">
        <f t="shared" ref="E269" ca="1" si="1575">"FNMA"&amp;TEXT($J$23,"0.0")&amp;"-TBA-"&amp;TEXT(C269,"mmm")</f>
        <v>FNMA3.0-TBA-Nov</v>
      </c>
      <c r="F269" s="70" t="str">
        <f t="shared" ref="F269" ca="1" si="1576">"FNMA"&amp;TEXT($J$23,"0.0")&amp;"-TBA-"&amp;TEXT(D269,"mmm")</f>
        <v>FNMA3.0-TBA-Dec</v>
      </c>
      <c r="G269" s="70" t="str">
        <f t="shared" si="1228"/>
        <v>FNMA3.0-TBA-GEN</v>
      </c>
      <c r="H269" s="71"/>
      <c r="I269" s="133">
        <f ca="1">[2]!YBWORKDAY(EDATE(Base_Date, AV269), -1, "USD")</f>
        <v>41943</v>
      </c>
      <c r="J269" s="217" t="str">
        <f t="shared" ref="J269" ca="1" si="1577">AX269</f>
        <v>E</v>
      </c>
      <c r="K269" s="80" t="e">
        <f t="shared" ref="K269" ca="1" si="1578">AX269+AY269</f>
        <v>#VALUE!</v>
      </c>
      <c r="L269" s="80" t="e">
        <f t="shared" ref="L269" ca="1" si="1579">K269-K268</f>
        <v>#VALUE!</v>
      </c>
      <c r="M269" s="81" t="str">
        <f ca="1">[2]!YBHIST($I$208,$I269,"LMMOAS","sec")</f>
        <v>E</v>
      </c>
      <c r="N269" s="73" t="str">
        <f ca="1">[2]!YBHIST($I$208,$I268,M$25,"sec","")</f>
        <v>E</v>
      </c>
      <c r="O269" s="170" t="str">
        <f ca="1">[2]!YBHIST("1 Month LIBOR",I269,"Yield","bmk","")</f>
        <v>E</v>
      </c>
      <c r="P269" s="80" t="e">
        <f t="shared" ref="P269" ca="1" si="1580">K268-Q269</f>
        <v>#VALUE!</v>
      </c>
      <c r="Q269" s="82" t="str">
        <f ca="1">[2]!YBSCEN($I$208,$J268&amp;"d","Market",O$25,"Swap",$I268,"LMMSkew","","Model",100,0,29,"Gradual","ParShift|N",0,"Annualized ROR",O268,100,"",,,,"Default",,,,"Default",,)</f>
        <v>E</v>
      </c>
      <c r="R269" s="80" t="e">
        <f t="shared" ref="R269" ca="1" si="1581">L269+P269</f>
        <v>#VALUE!</v>
      </c>
      <c r="S269" s="83" t="e">
        <f t="shared" ref="S269" ca="1" si="1582">R269/K268</f>
        <v>#VALUE!</v>
      </c>
      <c r="T269" s="80" t="e">
        <f ca="1">SUM(R$228:R269)</f>
        <v>#VALUE!</v>
      </c>
      <c r="U269" s="83" t="e">
        <f t="shared" ref="U269" ca="1" si="1583">BJ269</f>
        <v>#VALUE!</v>
      </c>
      <c r="V269" s="84">
        <f ca="1">VLOOKUP($I269, 'Barcap OAD'!$A:$S, $F$208, FALSE)</f>
        <v>-10.1</v>
      </c>
      <c r="W269" s="172" t="e">
        <f t="shared" ref="W269" ca="1" si="1584">K269*V269/10000</f>
        <v>#VALUE!</v>
      </c>
      <c r="X269" s="185" t="str">
        <f ca="1">[2]!YBHIST($E269,$I269,X$25,"sec","")</f>
        <v>E</v>
      </c>
      <c r="Y269" s="80" t="e">
        <f t="shared" ref="Y269" ca="1" si="1585">X269-X268</f>
        <v>#VALUE!</v>
      </c>
      <c r="Z269" s="82" t="e">
        <f t="shared" ref="Z269" ca="1" si="1586">X268-AA268</f>
        <v>#VALUE!</v>
      </c>
      <c r="AA269" s="82" t="str">
        <f ca="1">[2]!YBHIST($F269,$I269,X$25,"sec","")</f>
        <v>E</v>
      </c>
      <c r="AB269" s="82" t="e">
        <f t="shared" ref="AB269" ca="1" si="1587">X268-Z269</f>
        <v>#VALUE!</v>
      </c>
      <c r="AC269" s="187" t="e">
        <f t="shared" ref="AC269" ca="1" si="1588">Y269+Z269</f>
        <v>#VALUE!</v>
      </c>
      <c r="AD269" s="189">
        <f ca="1">VLOOKUP($I269, 'Barcap OAD'!$A:$S, $F$26, FALSE)</f>
        <v>6.6523269999999997</v>
      </c>
      <c r="AE269" s="172" t="e">
        <f t="shared" ref="AE269" ca="1" si="1589">X269*AD269/10000</f>
        <v>#VALUE!</v>
      </c>
      <c r="AF269" s="86" t="e">
        <f t="shared" ref="AF269" ca="1" si="1590">W269/AE269</f>
        <v>#VALUE!</v>
      </c>
      <c r="AG269" s="80" t="e">
        <f t="shared" ref="AG269" ca="1" si="1591">-AC269*AF268</f>
        <v>#VALUE!</v>
      </c>
      <c r="AH269" s="83" t="e">
        <f t="shared" ref="AH269" ca="1" si="1592">AG269/K268</f>
        <v>#VALUE!</v>
      </c>
      <c r="AI269" s="80" t="e">
        <f t="shared" ref="AI269" ca="1" si="1593">AL269+AK269</f>
        <v>#VALUE!</v>
      </c>
      <c r="AJ269" s="83" t="e">
        <f t="shared" ref="AJ269" ca="1" si="1594">AF269-AF268</f>
        <v>#VALUE!</v>
      </c>
      <c r="AK269" s="187" t="e">
        <f t="shared" ref="AK269" ca="1" si="1595">(AJ269*Y269)/2</f>
        <v>#VALUE!</v>
      </c>
      <c r="AL269" s="192" t="e">
        <f t="shared" ref="AL269" ca="1" si="1596">AG269+R269</f>
        <v>#VALUE!</v>
      </c>
      <c r="AM269" s="83" t="e">
        <f t="shared" ref="AM269" ca="1" si="1597">AL269/K268</f>
        <v>#VALUE!</v>
      </c>
      <c r="AN269" s="80" t="e">
        <f ca="1">SUM(AL$228:AL269)</f>
        <v>#VALUE!</v>
      </c>
      <c r="AO269" s="109" t="e">
        <f t="shared" ref="AO269" ca="1" si="1598">BL269</f>
        <v>#VALUE!</v>
      </c>
      <c r="AP269" s="194" t="e">
        <f t="shared" ref="AP269" ca="1" si="1599">(Z269*AF269*-1)+P269</f>
        <v>#VALUE!</v>
      </c>
      <c r="AQ269" s="200" t="e">
        <f t="shared" ref="AQ269" ca="1" si="1600">AP269/K268</f>
        <v>#VALUE!</v>
      </c>
      <c r="AR269" s="204"/>
      <c r="AS269" s="221"/>
      <c r="AV269" s="67">
        <f t="shared" si="1205"/>
        <v>-5</v>
      </c>
      <c r="AX269" s="208" t="str">
        <f ca="1">[2]!YBHIST($I$208,$I269,J$25,"sec","")</f>
        <v>E</v>
      </c>
      <c r="AY269" s="206" t="str">
        <f ca="1">[2]!YBPRICE($I$208,AX269&amp;"d","Market","AccruedInterest","Swap",$I269,"LMMSkew","","Model",100,"")</f>
        <v>E</v>
      </c>
      <c r="BA269" s="211"/>
      <c r="BD269" s="211"/>
      <c r="BI269" s="518" t="e">
        <f t="shared" ref="BI269" ca="1" si="1601">1+S269</f>
        <v>#VALUE!</v>
      </c>
      <c r="BJ269" s="518" t="e">
        <f ca="1">PRODUCT($BI$228:BI269)-1</f>
        <v>#VALUE!</v>
      </c>
      <c r="BK269" s="518" t="e">
        <f t="shared" ref="BK269" ca="1" si="1602">1+AM269</f>
        <v>#VALUE!</v>
      </c>
      <c r="BL269" s="518" t="e">
        <f ca="1">PRODUCT($BK$228:BK269)-1</f>
        <v>#VALUE!</v>
      </c>
    </row>
    <row r="270" spans="3:64" ht="15">
      <c r="C270" s="222">
        <f t="shared" ref="C270" ca="1" si="1603">I270+10</f>
        <v>41981</v>
      </c>
      <c r="D270" s="70">
        <f t="shared" ref="D270" ca="1" si="1604">I270+35</f>
        <v>42006</v>
      </c>
      <c r="E270" s="70" t="str">
        <f t="shared" ref="E270" ca="1" si="1605">"FNMA"&amp;TEXT($J$23,"0.0")&amp;"-TBA-"&amp;TEXT(C270,"mmm")</f>
        <v>FNMA3.0-TBA-Dec</v>
      </c>
      <c r="F270" s="70" t="str">
        <f t="shared" ref="F270" ca="1" si="1606">"FNMA"&amp;TEXT($J$23,"0.0")&amp;"-TBA-"&amp;TEXT(D270,"mmm")</f>
        <v>FNMA3.0-TBA-Jan</v>
      </c>
      <c r="G270" s="70" t="str">
        <f t="shared" si="1228"/>
        <v>FNMA3.0-TBA-GEN</v>
      </c>
      <c r="H270" s="71"/>
      <c r="I270" s="133">
        <f ca="1">[2]!YBWORKDAY(EDATE(Base_Date, AV270), -1, "USD")</f>
        <v>41971</v>
      </c>
      <c r="J270" s="234" t="str">
        <f t="shared" ref="J270" ca="1" si="1607">AX270</f>
        <v>E</v>
      </c>
      <c r="K270" s="237" t="e">
        <f t="shared" ref="K270" ca="1" si="1608">AX270+AY270</f>
        <v>#VALUE!</v>
      </c>
      <c r="L270" s="237" t="e">
        <f t="shared" ref="L270" ca="1" si="1609">K270-K269</f>
        <v>#VALUE!</v>
      </c>
      <c r="M270" s="238" t="str">
        <f ca="1">[2]!YBHIST($I$208,$I270,"LMMOAS","sec")</f>
        <v>E</v>
      </c>
      <c r="N270" s="239" t="str">
        <f ca="1">[2]!YBHIST($I$208,$I269,M$25,"sec","")</f>
        <v>E</v>
      </c>
      <c r="O270" s="240" t="str">
        <f ca="1">[2]!YBHIST("1 Month LIBOR",I270,"Yield","bmk","")</f>
        <v>E</v>
      </c>
      <c r="P270" s="237" t="e">
        <f t="shared" ref="P270" ca="1" si="1610">K269-Q270</f>
        <v>#VALUE!</v>
      </c>
      <c r="Q270" s="171" t="str">
        <f ca="1">[2]!YBSCEN($I$208,$J269&amp;"d","Market",O$25,"Swap",$I269,"LMMSkew","","Model",100,0,29,"Gradual","ParShift|N",0,"Annualized ROR",O269,100,"",,,,"Default",,,,"Default",,)</f>
        <v>E</v>
      </c>
      <c r="R270" s="237" t="e">
        <f t="shared" ref="R270" ca="1" si="1611">L270+P270</f>
        <v>#VALUE!</v>
      </c>
      <c r="S270" s="241" t="e">
        <f t="shared" ref="S270" ca="1" si="1612">R270/K269</f>
        <v>#VALUE!</v>
      </c>
      <c r="T270" s="237" t="e">
        <f ca="1">SUM(R$228:R270)</f>
        <v>#VALUE!</v>
      </c>
      <c r="U270" s="241" t="e">
        <f t="shared" ref="U270" ca="1" si="1613">BJ270</f>
        <v>#VALUE!</v>
      </c>
      <c r="V270" s="242">
        <f ca="1">VLOOKUP($I270, 'Barcap OAD'!$A:$S, $F$208, FALSE)</f>
        <v>-11.6</v>
      </c>
      <c r="W270" s="243" t="e">
        <f t="shared" ref="W270" ca="1" si="1614">K270*V270/10000</f>
        <v>#VALUE!</v>
      </c>
      <c r="X270" s="244" t="str">
        <f ca="1">[2]!YBHIST($E270,$I270,X$25,"sec","")</f>
        <v>E</v>
      </c>
      <c r="Y270" s="237" t="e">
        <f t="shared" ref="Y270" ca="1" si="1615">X270-X269</f>
        <v>#VALUE!</v>
      </c>
      <c r="Z270" s="171" t="e">
        <f t="shared" ref="Z270" ca="1" si="1616">X269-AA269</f>
        <v>#VALUE!</v>
      </c>
      <c r="AA270" s="171" t="str">
        <f ca="1">[2]!YBHIST($F270,$I270,X$25,"sec","")</f>
        <v>E</v>
      </c>
      <c r="AB270" s="171" t="e">
        <f t="shared" ref="AB270" ca="1" si="1617">X269-Z270</f>
        <v>#VALUE!</v>
      </c>
      <c r="AC270" s="245" t="e">
        <f t="shared" ref="AC270" ca="1" si="1618">Y270+Z270</f>
        <v>#VALUE!</v>
      </c>
      <c r="AD270" s="246">
        <f ca="1">VLOOKUP($I270, 'Barcap OAD'!$A:$S, $F$26, FALSE)</f>
        <v>6.2499140000000004</v>
      </c>
      <c r="AE270" s="243" t="e">
        <f t="shared" ref="AE270" ca="1" si="1619">X270*AD270/10000</f>
        <v>#VALUE!</v>
      </c>
      <c r="AF270" s="247" t="e">
        <f t="shared" ref="AF270" ca="1" si="1620">W270/AE270</f>
        <v>#VALUE!</v>
      </c>
      <c r="AG270" s="237" t="e">
        <f t="shared" ref="AG270" ca="1" si="1621">-AC270*AF269</f>
        <v>#VALUE!</v>
      </c>
      <c r="AH270" s="241" t="e">
        <f t="shared" ref="AH270" ca="1" si="1622">AG270/K269</f>
        <v>#VALUE!</v>
      </c>
      <c r="AI270" s="237" t="e">
        <f t="shared" ref="AI270" ca="1" si="1623">AL270+AK270</f>
        <v>#VALUE!</v>
      </c>
      <c r="AJ270" s="241" t="e">
        <f t="shared" ref="AJ270" ca="1" si="1624">AF270-AF269</f>
        <v>#VALUE!</v>
      </c>
      <c r="AK270" s="245" t="e">
        <f t="shared" ref="AK270" ca="1" si="1625">(AJ270*Y270)/2</f>
        <v>#VALUE!</v>
      </c>
      <c r="AL270" s="248" t="e">
        <f t="shared" ref="AL270" ca="1" si="1626">AG270+R270</f>
        <v>#VALUE!</v>
      </c>
      <c r="AM270" s="241" t="e">
        <f t="shared" ref="AM270" ca="1" si="1627">AL270/K269</f>
        <v>#VALUE!</v>
      </c>
      <c r="AN270" s="237" t="e">
        <f ca="1">SUM(AL$228:AL270)</f>
        <v>#VALUE!</v>
      </c>
      <c r="AO270" s="203" t="e">
        <f t="shared" ref="AO270" ca="1" si="1628">BL270</f>
        <v>#VALUE!</v>
      </c>
      <c r="AP270" s="249" t="e">
        <f t="shared" ref="AP270" ca="1" si="1629">(Z270*AF270*-1)+P270</f>
        <v>#VALUE!</v>
      </c>
      <c r="AQ270" s="250" t="e">
        <f t="shared" ref="AQ270" ca="1" si="1630">AP270/K269</f>
        <v>#VALUE!</v>
      </c>
      <c r="AR270" s="204"/>
      <c r="AS270" s="221"/>
      <c r="AV270" s="67">
        <f t="shared" si="1205"/>
        <v>-4</v>
      </c>
      <c r="AX270" s="208" t="str">
        <f ca="1">[2]!YBHIST($I$208,$I270,J$25,"sec","")</f>
        <v>E</v>
      </c>
      <c r="AY270" s="206" t="str">
        <f ca="1">[2]!YBPRICE($I$208,AX270&amp;"d","Market","AccruedInterest","Swap",$I270,"LMMSkew","","Model",100,"")</f>
        <v>E</v>
      </c>
      <c r="BA270" s="211"/>
      <c r="BD270" s="211"/>
      <c r="BI270" s="518" t="e">
        <f t="shared" ref="BI270" ca="1" si="1631">1+S270</f>
        <v>#VALUE!</v>
      </c>
      <c r="BJ270" s="518" t="e">
        <f ca="1">PRODUCT($BI$228:BI270)-1</f>
        <v>#VALUE!</v>
      </c>
      <c r="BK270" s="518" t="e">
        <f t="shared" ref="BK270" ca="1" si="1632">1+AM270</f>
        <v>#VALUE!</v>
      </c>
      <c r="BL270" s="518" t="e">
        <f ca="1">PRODUCT($BK$228:BK270)-1</f>
        <v>#VALUE!</v>
      </c>
    </row>
    <row r="271" spans="3:64" ht="15">
      <c r="C271" s="222">
        <f t="shared" ref="C271" ca="1" si="1633">I271+10</f>
        <v>42014</v>
      </c>
      <c r="D271" s="70">
        <f t="shared" ref="D271" ca="1" si="1634">I271+35</f>
        <v>42039</v>
      </c>
      <c r="E271" s="70" t="str">
        <f t="shared" ref="E271" ca="1" si="1635">"FNMA"&amp;TEXT($J$23,"0.0")&amp;"-TBA-"&amp;TEXT(C271,"mmm")</f>
        <v>FNMA3.0-TBA-Jan</v>
      </c>
      <c r="F271" s="70" t="str">
        <f t="shared" ref="F271" ca="1" si="1636">"FNMA"&amp;TEXT($J$23,"0.0")&amp;"-TBA-"&amp;TEXT(D271,"mmm")</f>
        <v>FNMA3.0-TBA-Feb</v>
      </c>
      <c r="G271" s="70" t="str">
        <f t="shared" si="1228"/>
        <v>FNMA3.0-TBA-GEN</v>
      </c>
      <c r="H271" s="71"/>
      <c r="I271" s="133">
        <f ca="1">[2]!YBWORKDAY(EDATE(Base_Date, AV271), -1, "USD")</f>
        <v>42004</v>
      </c>
      <c r="J271" s="234" t="str">
        <f t="shared" ref="J271" ca="1" si="1637">AX271</f>
        <v>E</v>
      </c>
      <c r="K271" s="237" t="e">
        <f t="shared" ref="K271" ca="1" si="1638">AX271+AY271</f>
        <v>#VALUE!</v>
      </c>
      <c r="L271" s="237" t="e">
        <f t="shared" ref="L271" ca="1" si="1639">K271-K270</f>
        <v>#VALUE!</v>
      </c>
      <c r="M271" s="238" t="str">
        <f ca="1">[2]!YBHIST($I$208,$I271,"LMMOAS","sec")</f>
        <v>E</v>
      </c>
      <c r="N271" s="239" t="str">
        <f ca="1">[2]!YBHIST($I$208,$I270,M$25,"sec","")</f>
        <v>E</v>
      </c>
      <c r="O271" s="240" t="str">
        <f ca="1">[2]!YBHIST("1 Month LIBOR",I271,"Yield","bmk","")</f>
        <v>E</v>
      </c>
      <c r="P271" s="237" t="e">
        <f t="shared" ref="P271" ca="1" si="1640">K270-Q271</f>
        <v>#VALUE!</v>
      </c>
      <c r="Q271" s="171" t="str">
        <f ca="1">[2]!YBSCEN($I$208,$J270&amp;"d","Market",O$25,"Swap",$I270,"LMMSkew","","Model",100,0,29,"Gradual","ParShift|N",0,"Annualized ROR",O270,100,"",,,,"Default",,,,"Default",,)</f>
        <v>E</v>
      </c>
      <c r="R271" s="237" t="e">
        <f t="shared" ref="R271" ca="1" si="1641">L271+P271</f>
        <v>#VALUE!</v>
      </c>
      <c r="S271" s="241" t="e">
        <f t="shared" ref="S271" ca="1" si="1642">R271/K270</f>
        <v>#VALUE!</v>
      </c>
      <c r="T271" s="237" t="e">
        <f ca="1">SUM(R$228:R271)</f>
        <v>#VALUE!</v>
      </c>
      <c r="U271" s="241" t="e">
        <f t="shared" ref="U271" ca="1" si="1643">BJ271</f>
        <v>#VALUE!</v>
      </c>
      <c r="V271" s="242">
        <f ca="1">VLOOKUP($I271, 'Barcap OAD'!$A:$S, $F$208, FALSE)</f>
        <v>-11.7</v>
      </c>
      <c r="W271" s="243" t="e">
        <f t="shared" ref="W271" ca="1" si="1644">K271*V271/10000</f>
        <v>#VALUE!</v>
      </c>
      <c r="X271" s="244" t="str">
        <f ca="1">[2]!YBHIST($E271,$I271,X$25,"sec","")</f>
        <v>E</v>
      </c>
      <c r="Y271" s="237" t="e">
        <f t="shared" ref="Y271" ca="1" si="1645">X271-X270</f>
        <v>#VALUE!</v>
      </c>
      <c r="Z271" s="171" t="e">
        <f t="shared" ref="Z271" ca="1" si="1646">X270-AA270</f>
        <v>#VALUE!</v>
      </c>
      <c r="AA271" s="171" t="str">
        <f ca="1">[2]!YBHIST($F271,$I271,X$25,"sec","")</f>
        <v>E</v>
      </c>
      <c r="AB271" s="171" t="e">
        <f t="shared" ref="AB271" ca="1" si="1647">X270-Z271</f>
        <v>#VALUE!</v>
      </c>
      <c r="AC271" s="245" t="e">
        <f t="shared" ref="AC271" ca="1" si="1648">Y271+Z271</f>
        <v>#VALUE!</v>
      </c>
      <c r="AD271" s="246">
        <f ca="1">VLOOKUP($I271, 'Barcap OAD'!$A:$S, $F$26, FALSE)</f>
        <v>5.9987959999999996</v>
      </c>
      <c r="AE271" s="243" t="e">
        <f t="shared" ref="AE271" ca="1" si="1649">X271*AD271/10000</f>
        <v>#VALUE!</v>
      </c>
      <c r="AF271" s="247" t="e">
        <f t="shared" ref="AF271" ca="1" si="1650">W271/AE271</f>
        <v>#VALUE!</v>
      </c>
      <c r="AG271" s="237" t="e">
        <f t="shared" ref="AG271" ca="1" si="1651">-AC271*AF270</f>
        <v>#VALUE!</v>
      </c>
      <c r="AH271" s="241" t="e">
        <f t="shared" ref="AH271" ca="1" si="1652">AG271/K270</f>
        <v>#VALUE!</v>
      </c>
      <c r="AI271" s="237" t="e">
        <f t="shared" ref="AI271" ca="1" si="1653">AL271+AK271</f>
        <v>#VALUE!</v>
      </c>
      <c r="AJ271" s="241" t="e">
        <f t="shared" ref="AJ271" ca="1" si="1654">AF271-AF270</f>
        <v>#VALUE!</v>
      </c>
      <c r="AK271" s="245" t="e">
        <f t="shared" ref="AK271" ca="1" si="1655">(AJ271*Y271)/2</f>
        <v>#VALUE!</v>
      </c>
      <c r="AL271" s="248" t="e">
        <f t="shared" ref="AL271" ca="1" si="1656">AG271+R271</f>
        <v>#VALUE!</v>
      </c>
      <c r="AM271" s="241" t="e">
        <f t="shared" ref="AM271" ca="1" si="1657">AL271/K270</f>
        <v>#VALUE!</v>
      </c>
      <c r="AN271" s="237" t="e">
        <f ca="1">SUM(AL$228:AL271)</f>
        <v>#VALUE!</v>
      </c>
      <c r="AO271" s="203" t="e">
        <f t="shared" ref="AO271" ca="1" si="1658">BL271</f>
        <v>#VALUE!</v>
      </c>
      <c r="AP271" s="249" t="e">
        <f t="shared" ref="AP271" ca="1" si="1659">(Z271*AF271*-1)+P271</f>
        <v>#VALUE!</v>
      </c>
      <c r="AQ271" s="250" t="e">
        <f t="shared" ref="AQ271" ca="1" si="1660">AP271/K270</f>
        <v>#VALUE!</v>
      </c>
      <c r="AR271" s="204"/>
      <c r="AS271" s="221"/>
      <c r="AV271" s="67">
        <f t="shared" si="1205"/>
        <v>-3</v>
      </c>
      <c r="AX271" s="208" t="str">
        <f ca="1">[2]!YBHIST($I$208,$I271,J$25,"sec","")</f>
        <v>E</v>
      </c>
      <c r="AY271" s="206" t="str">
        <f ca="1">[2]!YBPRICE($I$208,AX271&amp;"d","Market","AccruedInterest","Swap",$I271,"LMMSkew","","Model",100,"")</f>
        <v>E</v>
      </c>
      <c r="BA271" s="211"/>
      <c r="BD271" s="211"/>
      <c r="BI271" s="518" t="e">
        <f t="shared" ref="BI271" ca="1" si="1661">1+S271</f>
        <v>#VALUE!</v>
      </c>
      <c r="BJ271" s="518" t="e">
        <f ca="1">PRODUCT($BI$228:BI271)-1</f>
        <v>#VALUE!</v>
      </c>
      <c r="BK271" s="518" t="e">
        <f t="shared" ref="BK271" ca="1" si="1662">1+AM271</f>
        <v>#VALUE!</v>
      </c>
      <c r="BL271" s="518" t="e">
        <f ca="1">PRODUCT($BK$228:BK271)-1</f>
        <v>#VALUE!</v>
      </c>
    </row>
    <row r="272" spans="3:64" ht="15">
      <c r="C272" s="222">
        <f t="shared" ref="C272" ca="1" si="1663">I272+10</f>
        <v>42044</v>
      </c>
      <c r="D272" s="70">
        <f t="shared" ref="D272" ca="1" si="1664">I272+35</f>
        <v>42069</v>
      </c>
      <c r="E272" s="70" t="str">
        <f t="shared" ref="E272" ca="1" si="1665">"FNMA"&amp;TEXT($J$23,"0.0")&amp;"-TBA-"&amp;TEXT(C272,"mmm")</f>
        <v>FNMA3.0-TBA-Feb</v>
      </c>
      <c r="F272" s="70" t="str">
        <f t="shared" ref="F272" ca="1" si="1666">"FNMA"&amp;TEXT($J$23,"0.0")&amp;"-TBA-"&amp;TEXT(D272,"mmm")</f>
        <v>FNMA3.0-TBA-Mar</v>
      </c>
      <c r="G272" s="70" t="str">
        <f t="shared" si="1228"/>
        <v>FNMA3.0-TBA-GEN</v>
      </c>
      <c r="H272" s="71"/>
      <c r="I272" s="133">
        <f ca="1">[2]!YBWORKDAY(EDATE(Base_Date, AV272), -1, "USD")</f>
        <v>42034</v>
      </c>
      <c r="J272" s="234" t="str">
        <f t="shared" ref="J272" ca="1" si="1667">AX272</f>
        <v>E</v>
      </c>
      <c r="K272" s="237" t="e">
        <f t="shared" ref="K272" ca="1" si="1668">AX272+AY272</f>
        <v>#VALUE!</v>
      </c>
      <c r="L272" s="237" t="e">
        <f t="shared" ref="L272" ca="1" si="1669">K272-K271</f>
        <v>#VALUE!</v>
      </c>
      <c r="M272" s="238" t="str">
        <f ca="1">[2]!YBHIST($I$208,$I272,"LMMOAS","sec")</f>
        <v>E</v>
      </c>
      <c r="N272" s="239" t="str">
        <f ca="1">[2]!YBHIST($I$208,$I271,M$25,"sec","")</f>
        <v>E</v>
      </c>
      <c r="O272" s="240" t="str">
        <f ca="1">[2]!YBHIST("1 Month LIBOR",I272,"Yield","bmk","")</f>
        <v>E</v>
      </c>
      <c r="P272" s="237" t="e">
        <f t="shared" ref="P272" ca="1" si="1670">K271-Q272</f>
        <v>#VALUE!</v>
      </c>
      <c r="Q272" s="171" t="str">
        <f ca="1">[2]!YBSCEN($I$208,$J271&amp;"d","Market",O$25,"Swap",$I271,"LMMSkew","","Model",100,0,29,"Gradual","ParShift|N",0,"Annualized ROR",O271,100,"",,,,"Default",,,,"Default",,)</f>
        <v>E</v>
      </c>
      <c r="R272" s="237" t="e">
        <f t="shared" ref="R272" ca="1" si="1671">L272+P272</f>
        <v>#VALUE!</v>
      </c>
      <c r="S272" s="241" t="e">
        <f t="shared" ref="S272" ca="1" si="1672">R272/K271</f>
        <v>#VALUE!</v>
      </c>
      <c r="T272" s="237" t="e">
        <f ca="1">SUM(R$228:R272)</f>
        <v>#VALUE!</v>
      </c>
      <c r="U272" s="241" t="e">
        <f t="shared" ref="U272" ca="1" si="1673">BJ272</f>
        <v>#VALUE!</v>
      </c>
      <c r="V272" s="242">
        <f ca="1">VLOOKUP($I272, 'Barcap OAD'!$A:$S, $F$208, FALSE)</f>
        <v>-30.3</v>
      </c>
      <c r="W272" s="243" t="e">
        <f t="shared" ref="W272" ca="1" si="1674">K272*V272/10000</f>
        <v>#VALUE!</v>
      </c>
      <c r="X272" s="244" t="str">
        <f ca="1">[2]!YBHIST($E272,$I272,X$25,"sec","")</f>
        <v>E</v>
      </c>
      <c r="Y272" s="237" t="e">
        <f t="shared" ref="Y272" ca="1" si="1675">X272-X271</f>
        <v>#VALUE!</v>
      </c>
      <c r="Z272" s="171" t="e">
        <f t="shared" ref="Z272" ca="1" si="1676">X271-AA271</f>
        <v>#VALUE!</v>
      </c>
      <c r="AA272" s="171" t="str">
        <f ca="1">[2]!YBHIST($F272,$I272,X$25,"sec","")</f>
        <v>E</v>
      </c>
      <c r="AB272" s="171" t="e">
        <f t="shared" ref="AB272" ca="1" si="1677">X271-Z272</f>
        <v>#VALUE!</v>
      </c>
      <c r="AC272" s="245" t="e">
        <f t="shared" ref="AC272" ca="1" si="1678">Y272+Z272</f>
        <v>#VALUE!</v>
      </c>
      <c r="AD272" s="246">
        <f ca="1">VLOOKUP($I272, 'Barcap OAD'!$A:$S, $F$26, FALSE)</f>
        <v>5.4045230000000002</v>
      </c>
      <c r="AE272" s="243" t="e">
        <f t="shared" ref="AE272" ca="1" si="1679">X272*AD272/10000</f>
        <v>#VALUE!</v>
      </c>
      <c r="AF272" s="247" t="e">
        <f t="shared" ref="AF272" ca="1" si="1680">W272/AE272</f>
        <v>#VALUE!</v>
      </c>
      <c r="AG272" s="237" t="e">
        <f t="shared" ref="AG272" ca="1" si="1681">-AC272*AF271</f>
        <v>#VALUE!</v>
      </c>
      <c r="AH272" s="241" t="e">
        <f t="shared" ref="AH272" ca="1" si="1682">AG272/K271</f>
        <v>#VALUE!</v>
      </c>
      <c r="AI272" s="237" t="e">
        <f t="shared" ref="AI272" ca="1" si="1683">AL272+AK272</f>
        <v>#VALUE!</v>
      </c>
      <c r="AJ272" s="241" t="e">
        <f t="shared" ref="AJ272" ca="1" si="1684">AF272-AF271</f>
        <v>#VALUE!</v>
      </c>
      <c r="AK272" s="245" t="e">
        <f t="shared" ref="AK272" ca="1" si="1685">(AJ272*Y272)/2</f>
        <v>#VALUE!</v>
      </c>
      <c r="AL272" s="248" t="e">
        <f t="shared" ref="AL272" ca="1" si="1686">AG272+R272</f>
        <v>#VALUE!</v>
      </c>
      <c r="AM272" s="241" t="e">
        <f t="shared" ref="AM272" ca="1" si="1687">AL272/K271</f>
        <v>#VALUE!</v>
      </c>
      <c r="AN272" s="237" t="e">
        <f ca="1">SUM(AL$228:AL272)</f>
        <v>#VALUE!</v>
      </c>
      <c r="AO272" s="203" t="e">
        <f t="shared" ref="AO272" ca="1" si="1688">BL272</f>
        <v>#VALUE!</v>
      </c>
      <c r="AP272" s="249" t="e">
        <f t="shared" ref="AP272" ca="1" si="1689">(Z272*AF272*-1)+P272</f>
        <v>#VALUE!</v>
      </c>
      <c r="AQ272" s="250" t="e">
        <f t="shared" ref="AQ272" ca="1" si="1690">AP272/K271</f>
        <v>#VALUE!</v>
      </c>
      <c r="AR272" s="204"/>
      <c r="AS272" s="221"/>
      <c r="AV272" s="67">
        <f t="shared" si="1205"/>
        <v>-2</v>
      </c>
      <c r="AX272" s="208" t="str">
        <f ca="1">[2]!YBHIST($I$208,$I272,J$25,"sec","")</f>
        <v>E</v>
      </c>
      <c r="AY272" s="206" t="str">
        <f ca="1">[2]!YBPRICE($I$208,AX272&amp;"d","Market","AccruedInterest","Swap",$I272,"LMMSkew","","Model",100,"")</f>
        <v>E</v>
      </c>
      <c r="BA272" s="211"/>
      <c r="BD272" s="211"/>
      <c r="BI272" s="518" t="e">
        <f t="shared" ref="BI272" ca="1" si="1691">1+S272</f>
        <v>#VALUE!</v>
      </c>
      <c r="BJ272" s="518" t="e">
        <f ca="1">PRODUCT($BI$228:BI272)-1</f>
        <v>#VALUE!</v>
      </c>
      <c r="BK272" s="518" t="e">
        <f t="shared" ref="BK272" ca="1" si="1692">1+AM272</f>
        <v>#VALUE!</v>
      </c>
      <c r="BL272" s="518" t="e">
        <f ca="1">PRODUCT($BK$228:BK272)-1</f>
        <v>#VALUE!</v>
      </c>
    </row>
    <row r="273" spans="1:64" ht="15">
      <c r="C273" s="222">
        <f t="shared" ref="C273" ca="1" si="1693">I273+10</f>
        <v>42072</v>
      </c>
      <c r="D273" s="70">
        <f t="shared" ref="D273" ca="1" si="1694">I273+35</f>
        <v>42097</v>
      </c>
      <c r="E273" s="70" t="str">
        <f t="shared" ref="E273" ca="1" si="1695">"FNMA"&amp;TEXT($J$23,"0.0")&amp;"-TBA-"&amp;TEXT(C273,"mmm")</f>
        <v>FNMA3.0-TBA-Mar</v>
      </c>
      <c r="F273" s="70" t="str">
        <f t="shared" ref="F273" ca="1" si="1696">"FNMA"&amp;TEXT($J$23,"0.0")&amp;"-TBA-"&amp;TEXT(D273,"mmm")</f>
        <v>FNMA3.0-TBA-Apr</v>
      </c>
      <c r="G273" s="70" t="str">
        <f t="shared" si="1228"/>
        <v>FNMA3.0-TBA-GEN</v>
      </c>
      <c r="H273" s="71"/>
      <c r="I273" s="133">
        <f ca="1">[2]!YBWORKDAY(EDATE(Base_Date, AV273), -1, "USD")</f>
        <v>42062</v>
      </c>
      <c r="J273" s="234" t="str">
        <f t="shared" ref="J273" ca="1" si="1697">AX273</f>
        <v>E</v>
      </c>
      <c r="K273" s="237" t="e">
        <f t="shared" ref="K273" ca="1" si="1698">AX273+AY273</f>
        <v>#VALUE!</v>
      </c>
      <c r="L273" s="237" t="e">
        <f t="shared" ref="L273" ca="1" si="1699">K273-K272</f>
        <v>#VALUE!</v>
      </c>
      <c r="M273" s="238" t="str">
        <f ca="1">[2]!YBHIST($I$208,$I273,"LMMOAS","sec")</f>
        <v>E</v>
      </c>
      <c r="N273" s="239" t="str">
        <f ca="1">[2]!YBHIST($I$208,$I272,M$25,"sec","")</f>
        <v>E</v>
      </c>
      <c r="O273" s="240" t="str">
        <f ca="1">[2]!YBHIST("1 Month LIBOR",I273,"Yield","bmk","")</f>
        <v>E</v>
      </c>
      <c r="P273" s="237" t="e">
        <f t="shared" ref="P273" ca="1" si="1700">K272-Q273</f>
        <v>#VALUE!</v>
      </c>
      <c r="Q273" s="171" t="str">
        <f ca="1">[2]!YBSCEN($I$208,$J272&amp;"d","Market",O$25,"Swap",$I272,"LMMSkew","","Model",100,0,29,"Gradual","ParShift|N",0,"Annualized ROR",O272,100,"",,,,"Default",,,,"Default",,)</f>
        <v>E</v>
      </c>
      <c r="R273" s="237" t="e">
        <f t="shared" ref="R273" ca="1" si="1701">L273+P273</f>
        <v>#VALUE!</v>
      </c>
      <c r="S273" s="241" t="e">
        <f t="shared" ref="S273" ca="1" si="1702">R273/K272</f>
        <v>#VALUE!</v>
      </c>
      <c r="T273" s="237" t="e">
        <f ca="1">SUM(R$228:R273)</f>
        <v>#VALUE!</v>
      </c>
      <c r="U273" s="241" t="e">
        <f t="shared" ref="U273" ca="1" si="1703">BJ273</f>
        <v>#VALUE!</v>
      </c>
      <c r="V273" s="242">
        <f ca="1">VLOOKUP($I273, 'Barcap OAD'!$A:$S, $F$208, FALSE)</f>
        <v>-27.1</v>
      </c>
      <c r="W273" s="243" t="e">
        <f t="shared" ref="W273" ca="1" si="1704">K273*V273/10000</f>
        <v>#VALUE!</v>
      </c>
      <c r="X273" s="244" t="str">
        <f ca="1">[2]!YBHIST($E273,$I273,X$25,"sec","")</f>
        <v>E</v>
      </c>
      <c r="Y273" s="237" t="e">
        <f t="shared" ref="Y273" ca="1" si="1705">X273-X272</f>
        <v>#VALUE!</v>
      </c>
      <c r="Z273" s="171" t="e">
        <f t="shared" ref="Z273" ca="1" si="1706">X272-AA272</f>
        <v>#VALUE!</v>
      </c>
      <c r="AA273" s="171" t="str">
        <f ca="1">[2]!YBHIST($F273,$I273,X$25,"sec","")</f>
        <v>E</v>
      </c>
      <c r="AB273" s="171" t="e">
        <f t="shared" ref="AB273" ca="1" si="1707">X272-Z273</f>
        <v>#VALUE!</v>
      </c>
      <c r="AC273" s="245" t="e">
        <f t="shared" ref="AC273" ca="1" si="1708">Y273+Z273</f>
        <v>#VALUE!</v>
      </c>
      <c r="AD273" s="246">
        <f ca="1">VLOOKUP($I273, 'Barcap OAD'!$A:$S, $F$26, FALSE)</f>
        <v>6.1613049999999996</v>
      </c>
      <c r="AE273" s="243" t="e">
        <f t="shared" ref="AE273" ca="1" si="1709">X273*AD273/10000</f>
        <v>#VALUE!</v>
      </c>
      <c r="AF273" s="247" t="e">
        <f t="shared" ref="AF273" ca="1" si="1710">W273/AE273</f>
        <v>#VALUE!</v>
      </c>
      <c r="AG273" s="237" t="e">
        <f t="shared" ref="AG273" ca="1" si="1711">-AC273*AF272</f>
        <v>#VALUE!</v>
      </c>
      <c r="AH273" s="241" t="e">
        <f t="shared" ref="AH273" ca="1" si="1712">AG273/K272</f>
        <v>#VALUE!</v>
      </c>
      <c r="AI273" s="237" t="e">
        <f t="shared" ref="AI273" ca="1" si="1713">AL273+AK273</f>
        <v>#VALUE!</v>
      </c>
      <c r="AJ273" s="241" t="e">
        <f t="shared" ref="AJ273" ca="1" si="1714">AF273-AF272</f>
        <v>#VALUE!</v>
      </c>
      <c r="AK273" s="245" t="e">
        <f t="shared" ref="AK273" ca="1" si="1715">(AJ273*Y273)/2</f>
        <v>#VALUE!</v>
      </c>
      <c r="AL273" s="248" t="e">
        <f t="shared" ref="AL273" ca="1" si="1716">AG273+R273</f>
        <v>#VALUE!</v>
      </c>
      <c r="AM273" s="241" t="e">
        <f t="shared" ref="AM273" ca="1" si="1717">AL273/K272</f>
        <v>#VALUE!</v>
      </c>
      <c r="AN273" s="237" t="e">
        <f ca="1">SUM(AL$228:AL273)</f>
        <v>#VALUE!</v>
      </c>
      <c r="AO273" s="203" t="e">
        <f t="shared" ref="AO273" ca="1" si="1718">BL273</f>
        <v>#VALUE!</v>
      </c>
      <c r="AP273" s="249" t="e">
        <f t="shared" ref="AP273" ca="1" si="1719">(Z273*AF273*-1)+P273</f>
        <v>#VALUE!</v>
      </c>
      <c r="AQ273" s="250" t="e">
        <f t="shared" ref="AQ273" ca="1" si="1720">AP273/K272</f>
        <v>#VALUE!</v>
      </c>
      <c r="AR273" s="204"/>
      <c r="AS273" s="221"/>
      <c r="AV273" s="67">
        <f t="shared" si="1205"/>
        <v>-1</v>
      </c>
      <c r="AX273" s="208" t="str">
        <f ca="1">[2]!YBHIST($I$208,$I273,J$25,"sec","")</f>
        <v>E</v>
      </c>
      <c r="AY273" s="206" t="str">
        <f ca="1">[2]!YBPRICE($I$208,AX273&amp;"d","Market","AccruedInterest","Swap",$I273,"LMMSkew","","Model",100,"")</f>
        <v>E</v>
      </c>
      <c r="BA273" s="211"/>
      <c r="BD273" s="211"/>
      <c r="BI273" s="518" t="e">
        <f t="shared" ref="BI273" ca="1" si="1721">1+S273</f>
        <v>#VALUE!</v>
      </c>
      <c r="BJ273" s="518" t="e">
        <f ca="1">PRODUCT($BI$228:BI273)-1</f>
        <v>#VALUE!</v>
      </c>
      <c r="BK273" s="518" t="e">
        <f t="shared" ref="BK273" ca="1" si="1722">1+AM273</f>
        <v>#VALUE!</v>
      </c>
      <c r="BL273" s="518" t="e">
        <f ca="1">PRODUCT($BK$228:BK273)-1</f>
        <v>#VALUE!</v>
      </c>
    </row>
    <row r="274" spans="1:64" ht="15">
      <c r="C274" s="222">
        <f t="shared" ref="C274" ca="1" si="1723">I274+10</f>
        <v>42104</v>
      </c>
      <c r="D274" s="70">
        <f t="shared" ref="D274" ca="1" si="1724">I274+35</f>
        <v>42129</v>
      </c>
      <c r="E274" s="70" t="str">
        <f t="shared" ref="E274" ca="1" si="1725">"FNMA"&amp;TEXT($J$23,"0.0")&amp;"-TBA-"&amp;TEXT(C274,"mmm")</f>
        <v>FNMA3.0-TBA-Apr</v>
      </c>
      <c r="F274" s="70" t="str">
        <f t="shared" ref="F274" ca="1" si="1726">"FNMA"&amp;TEXT($J$23,"0.0")&amp;"-TBA-"&amp;TEXT(D274,"mmm")</f>
        <v>FNMA3.0-TBA-May</v>
      </c>
      <c r="G274" s="70" t="str">
        <f t="shared" si="1228"/>
        <v>FNMA3.0-TBA-GEN</v>
      </c>
      <c r="H274" s="71"/>
      <c r="I274" s="149">
        <f ca="1">[2]!YBWORKDAY(EDATE(Base_Date, AV274), -1, "USD")</f>
        <v>42094</v>
      </c>
      <c r="J274" s="312" t="str">
        <f t="shared" ref="J274" ca="1" si="1727">AX274</f>
        <v>E</v>
      </c>
      <c r="K274" s="313" t="e">
        <f t="shared" ref="K274" ca="1" si="1728">AX274+AY274</f>
        <v>#VALUE!</v>
      </c>
      <c r="L274" s="313" t="e">
        <f t="shared" ref="L274" ca="1" si="1729">K274-K273</f>
        <v>#VALUE!</v>
      </c>
      <c r="M274" s="314" t="str">
        <f ca="1">[2]!YBHIST($I$208,$I274,"LMMOAS","sec")</f>
        <v>E</v>
      </c>
      <c r="N274" s="315" t="str">
        <f ca="1">[2]!YBHIST($I$208,$I273,M$25,"sec","")</f>
        <v>E</v>
      </c>
      <c r="O274" s="316" t="str">
        <f ca="1">[2]!YBHIST("1 Month LIBOR",I274,"Yield","bmk","")</f>
        <v>E</v>
      </c>
      <c r="P274" s="313" t="e">
        <f t="shared" ref="P274" ca="1" si="1730">K273-Q274</f>
        <v>#VALUE!</v>
      </c>
      <c r="Q274" s="317" t="str">
        <f ca="1">[2]!YBSCEN($I$208,$J273&amp;"d","Market",O$25,"Swap",$I273,"LMMSkew","","Model",100,0,29,"Gradual","ParShift|N",0,"Annualized ROR",O273,100,"",,,,"Default",,,,"Default",,)</f>
        <v>E</v>
      </c>
      <c r="R274" s="313" t="e">
        <f t="shared" ref="R274" ca="1" si="1731">L274+P274</f>
        <v>#VALUE!</v>
      </c>
      <c r="S274" s="318" t="e">
        <f t="shared" ref="S274" ca="1" si="1732">R274/K273</f>
        <v>#VALUE!</v>
      </c>
      <c r="T274" s="313" t="e">
        <f ca="1">SUM(R$228:R274)</f>
        <v>#VALUE!</v>
      </c>
      <c r="U274" s="318" t="e">
        <f t="shared" ref="U274" ca="1" si="1733">BJ274</f>
        <v>#VALUE!</v>
      </c>
      <c r="V274" s="319">
        <f ca="1">VLOOKUP($I274, 'Barcap OAD'!$A:$S, $F$208, FALSE)</f>
        <v>-26.8</v>
      </c>
      <c r="W274" s="320" t="e">
        <f t="shared" ref="W274" ca="1" si="1734">K274*V274/10000</f>
        <v>#VALUE!</v>
      </c>
      <c r="X274" s="321" t="str">
        <f ca="1">[2]!YBHIST($E274,$I274,X$25,"sec","")</f>
        <v>E</v>
      </c>
      <c r="Y274" s="313" t="e">
        <f t="shared" ref="Y274" ca="1" si="1735">X274-X273</f>
        <v>#VALUE!</v>
      </c>
      <c r="Z274" s="317" t="e">
        <f t="shared" ref="Z274" ca="1" si="1736">X273-AA273</f>
        <v>#VALUE!</v>
      </c>
      <c r="AA274" s="317" t="str">
        <f ca="1">[2]!YBHIST($F274,$I274,X$25,"sec","")</f>
        <v>E</v>
      </c>
      <c r="AB274" s="317" t="e">
        <f t="shared" ref="AB274" ca="1" si="1737">X273-Z274</f>
        <v>#VALUE!</v>
      </c>
      <c r="AC274" s="322" t="e">
        <f t="shared" ref="AC274" ca="1" si="1738">Y274+Z274</f>
        <v>#VALUE!</v>
      </c>
      <c r="AD274" s="323">
        <f ca="1">VLOOKUP($I274, 'Barcap OAD'!$A:$S, $F$26, FALSE)</f>
        <v>5.6016069999999996</v>
      </c>
      <c r="AE274" s="320" t="e">
        <f t="shared" ref="AE274" ca="1" si="1739">X274*AD274/10000</f>
        <v>#VALUE!</v>
      </c>
      <c r="AF274" s="324" t="e">
        <f t="shared" ref="AF274" ca="1" si="1740">W274/AE274</f>
        <v>#VALUE!</v>
      </c>
      <c r="AG274" s="313" t="e">
        <f t="shared" ref="AG274" ca="1" si="1741">-AC274*AF273</f>
        <v>#VALUE!</v>
      </c>
      <c r="AH274" s="318" t="e">
        <f t="shared" ref="AH274" ca="1" si="1742">AG274/K273</f>
        <v>#VALUE!</v>
      </c>
      <c r="AI274" s="313" t="e">
        <f t="shared" ref="AI274" ca="1" si="1743">AL274+AK274</f>
        <v>#VALUE!</v>
      </c>
      <c r="AJ274" s="318" t="e">
        <f t="shared" ref="AJ274" ca="1" si="1744">AF274-AF273</f>
        <v>#VALUE!</v>
      </c>
      <c r="AK274" s="322" t="e">
        <f t="shared" ref="AK274" ca="1" si="1745">(AJ274*Y274)/2</f>
        <v>#VALUE!</v>
      </c>
      <c r="AL274" s="325" t="e">
        <f t="shared" ref="AL274" ca="1" si="1746">AG274+R274</f>
        <v>#VALUE!</v>
      </c>
      <c r="AM274" s="318" t="e">
        <f t="shared" ref="AM274" ca="1" si="1747">AL274/K273</f>
        <v>#VALUE!</v>
      </c>
      <c r="AN274" s="313" t="e">
        <f ca="1">SUM(AL$228:AL274)</f>
        <v>#VALUE!</v>
      </c>
      <c r="AO274" s="326" t="e">
        <f t="shared" ref="AO274" ca="1" si="1748">BL274</f>
        <v>#VALUE!</v>
      </c>
      <c r="AP274" s="327" t="e">
        <f t="shared" ref="AP274" ca="1" si="1749">(Z274*AF274*-1)+P274</f>
        <v>#VALUE!</v>
      </c>
      <c r="AQ274" s="328" t="e">
        <f t="shared" ref="AQ274" ca="1" si="1750">AP274/K273</f>
        <v>#VALUE!</v>
      </c>
      <c r="AR274" s="204"/>
      <c r="AS274" s="221"/>
      <c r="AV274" s="67">
        <f t="shared" si="1205"/>
        <v>0</v>
      </c>
      <c r="AX274" s="208" t="str">
        <f ca="1">[2]!YBHIST($I$208,$I274,J$25,"sec","")</f>
        <v>E</v>
      </c>
      <c r="AY274" s="206" t="str">
        <f ca="1">[2]!YBPRICE($I$208,AX274&amp;"d","Market","AccruedInterest","Swap",$I274,"LMMSkew","","Model",100,"")</f>
        <v>E</v>
      </c>
      <c r="BA274" s="211"/>
      <c r="BD274" s="211"/>
      <c r="BI274" s="518" t="e">
        <f t="shared" ref="BI274" ca="1" si="1751">1+S274</f>
        <v>#VALUE!</v>
      </c>
      <c r="BJ274" s="518" t="e">
        <f ca="1">PRODUCT($BI$228:BI274)-1</f>
        <v>#VALUE!</v>
      </c>
      <c r="BK274" s="518" t="e">
        <f t="shared" ref="BK274" ca="1" si="1752">1+AM274</f>
        <v>#VALUE!</v>
      </c>
      <c r="BL274" s="518" t="e">
        <f ca="1">PRODUCT($BK$228:BK274)-1</f>
        <v>#VALUE!</v>
      </c>
    </row>
    <row r="280" spans="1:64" ht="15">
      <c r="E280" s="67" t="s">
        <v>254</v>
      </c>
      <c r="F280" s="67">
        <f>MATCH(I280, 'Barcap OAD'!$A$1:$S$1, 0)</f>
        <v>19</v>
      </c>
      <c r="I280" s="75" t="s">
        <v>96</v>
      </c>
    </row>
    <row r="281" spans="1:64" s="76" customFormat="1" ht="8.25" hidden="1" customHeight="1">
      <c r="J281" s="76" t="s">
        <v>7</v>
      </c>
      <c r="L281" s="76" t="s">
        <v>8</v>
      </c>
      <c r="M281" s="76" t="s">
        <v>9</v>
      </c>
      <c r="O281" s="76" t="s">
        <v>231</v>
      </c>
      <c r="W281" s="76" t="s">
        <v>11</v>
      </c>
      <c r="X281" s="76" t="s">
        <v>7</v>
      </c>
      <c r="Y281" s="76" t="s">
        <v>7</v>
      </c>
    </row>
    <row r="282" spans="1:64" ht="22.5" customHeight="1">
      <c r="I282" s="78"/>
      <c r="J282" s="633" t="s">
        <v>67</v>
      </c>
      <c r="K282" s="634"/>
      <c r="L282" s="634"/>
      <c r="M282" s="634"/>
      <c r="N282" s="634"/>
      <c r="O282" s="634"/>
      <c r="P282" s="634"/>
      <c r="Q282" s="634"/>
      <c r="R282" s="634"/>
      <c r="S282" s="634"/>
      <c r="T282" s="634"/>
      <c r="U282" s="634"/>
      <c r="V282" s="634"/>
      <c r="W282" s="634"/>
      <c r="X282" s="635" t="s">
        <v>90</v>
      </c>
      <c r="Y282" s="634"/>
      <c r="Z282" s="634"/>
      <c r="AA282" s="634"/>
      <c r="AB282" s="634"/>
      <c r="AC282" s="634"/>
      <c r="AD282" s="634"/>
      <c r="AE282" s="636"/>
      <c r="AF282" s="637" t="s">
        <v>75</v>
      </c>
      <c r="AG282" s="638"/>
      <c r="AH282" s="638"/>
      <c r="AI282" s="638"/>
      <c r="AJ282" s="638"/>
      <c r="AK282" s="638"/>
      <c r="AL282" s="639" t="s">
        <v>150</v>
      </c>
      <c r="AM282" s="640"/>
      <c r="AN282" s="640"/>
      <c r="AO282" s="640"/>
      <c r="AP282" s="640"/>
      <c r="AQ282" s="641"/>
    </row>
    <row r="283" spans="1:64" s="68" customFormat="1" ht="46.5" customHeight="1">
      <c r="A283" s="68" t="s">
        <v>12</v>
      </c>
      <c r="B283" s="68" t="s">
        <v>13</v>
      </c>
      <c r="C283" s="68" t="s">
        <v>14</v>
      </c>
      <c r="D283" s="68" t="s">
        <v>15</v>
      </c>
      <c r="E283" s="68" t="s">
        <v>16</v>
      </c>
      <c r="F283" s="68" t="s">
        <v>17</v>
      </c>
      <c r="G283" s="68" t="s">
        <v>18</v>
      </c>
      <c r="I283" s="143" t="s">
        <v>19</v>
      </c>
      <c r="J283" s="143" t="s">
        <v>68</v>
      </c>
      <c r="K283" s="144" t="s">
        <v>157</v>
      </c>
      <c r="L283" s="144" t="s">
        <v>188</v>
      </c>
      <c r="M283" s="145" t="s">
        <v>8</v>
      </c>
      <c r="N283" s="144" t="s">
        <v>70</v>
      </c>
      <c r="O283" s="144" t="s">
        <v>123</v>
      </c>
      <c r="P283" s="144" t="s">
        <v>154</v>
      </c>
      <c r="Q283" s="144" t="s">
        <v>122</v>
      </c>
      <c r="R283" s="144" t="s">
        <v>147</v>
      </c>
      <c r="S283" s="145" t="s">
        <v>148</v>
      </c>
      <c r="T283" s="144" t="s">
        <v>145</v>
      </c>
      <c r="U283" s="145" t="s">
        <v>71</v>
      </c>
      <c r="V283" s="144" t="s">
        <v>269</v>
      </c>
      <c r="W283" s="144" t="s">
        <v>72</v>
      </c>
      <c r="X283" s="213" t="s">
        <v>68</v>
      </c>
      <c r="Y283" s="214" t="s">
        <v>69</v>
      </c>
      <c r="Z283" s="214" t="s">
        <v>186</v>
      </c>
      <c r="AA283" s="215" t="s">
        <v>73</v>
      </c>
      <c r="AB283" s="214" t="s">
        <v>122</v>
      </c>
      <c r="AC283" s="214" t="s">
        <v>160</v>
      </c>
      <c r="AD283" s="214" t="s">
        <v>269</v>
      </c>
      <c r="AE283" s="214" t="s">
        <v>72</v>
      </c>
      <c r="AF283" s="146" t="s">
        <v>146</v>
      </c>
      <c r="AG283" s="147" t="s">
        <v>149</v>
      </c>
      <c r="AH283" s="147" t="s">
        <v>189</v>
      </c>
      <c r="AI283" s="190" t="s">
        <v>105</v>
      </c>
      <c r="AJ283" s="147" t="s">
        <v>74</v>
      </c>
      <c r="AK283" s="190" t="s">
        <v>91</v>
      </c>
      <c r="AL283" s="201" t="s">
        <v>155</v>
      </c>
      <c r="AM283" s="196" t="s">
        <v>76</v>
      </c>
      <c r="AN283" s="197" t="s">
        <v>145</v>
      </c>
      <c r="AO283" s="196" t="s">
        <v>71</v>
      </c>
      <c r="AP283" s="195" t="s">
        <v>154</v>
      </c>
      <c r="AQ283" s="198" t="s">
        <v>156</v>
      </c>
      <c r="AV283" s="209" t="s">
        <v>183</v>
      </c>
      <c r="AX283" s="209" t="s">
        <v>153</v>
      </c>
      <c r="AY283" s="209" t="s">
        <v>152</v>
      </c>
      <c r="BA283" s="209" t="s">
        <v>179</v>
      </c>
      <c r="BB283" s="209" t="s">
        <v>180</v>
      </c>
      <c r="BC283" s="209"/>
      <c r="BD283" s="209" t="s">
        <v>182</v>
      </c>
      <c r="BE283" s="209" t="s">
        <v>181</v>
      </c>
      <c r="BI283" s="643" t="s">
        <v>271</v>
      </c>
      <c r="BJ283" s="643"/>
      <c r="BK283" s="643" t="s">
        <v>272</v>
      </c>
      <c r="BL283" s="643"/>
    </row>
    <row r="284" spans="1:64" s="68" customFormat="1" ht="15" hidden="1">
      <c r="C284" s="70">
        <f t="shared" ref="C284:C296" ca="1" si="1753">I284</f>
        <v>40207</v>
      </c>
      <c r="D284" s="70">
        <f t="shared" ref="D284:D309" ca="1" si="1754">I284+35</f>
        <v>40242</v>
      </c>
      <c r="E284" s="68" t="str">
        <f t="shared" ref="E284:E323" ca="1" si="1755">"FNMA"&amp;TEXT($J$23,"0.0")&amp;"-TBA-"&amp;TEXT(C284,"mmm")</f>
        <v>FNMA3.0-TBA-Jan</v>
      </c>
      <c r="F284" s="68" t="str">
        <f t="shared" ref="F284:F323" ca="1" si="1756">"FNMA"&amp;TEXT($J$23,"0.0")&amp;"-TBA-"&amp;TEXT(D284,"mmm")</f>
        <v>FNMA3.0-TBA-Mar</v>
      </c>
      <c r="G284" s="68" t="str">
        <f t="shared" ref="G284:G309" si="1757">"FNMA"&amp;TEXT($J$23,"0.0")&amp;"-TBA-GEN"</f>
        <v>FNMA3.0-TBA-GEN</v>
      </c>
      <c r="I284" s="148">
        <f ca="1">[2]!YBWORKDAY(EDATE(Base_Date, AY284), -1, "USD")</f>
        <v>40207</v>
      </c>
      <c r="J284" s="210" t="str">
        <f ca="1">[2]!YBHIST($I$280,$I284,K$25,"sec","")</f>
        <v>Error</v>
      </c>
      <c r="K284" s="216" t="str">
        <f ca="1">[2]!YBHIST($I$280,$I284,J$25,"sec","")</f>
        <v>E</v>
      </c>
      <c r="L284" s="134">
        <v>0</v>
      </c>
      <c r="M284" s="135" t="str">
        <f ca="1">[2]!YBPRICE($I$280,$K284&amp;"d",$I284,L$25,"Swap",$I284,"Default","","Model",100,"")</f>
        <v>E</v>
      </c>
      <c r="N284" s="136"/>
      <c r="O284" s="136"/>
      <c r="P284" s="134">
        <v>0</v>
      </c>
      <c r="Q284" s="137" t="str">
        <f ca="1">[2]!YBSCEN($I$280,$K284&amp;"d","Market",O$25,"Swap",$I284,"LMMSkew","","Model",100,0,29,"Gradual","ParShift|N",0,"Annualized ROR",0.25,100,"",,,,"Default",,,,"Default",,)</f>
        <v>E</v>
      </c>
      <c r="R284" s="134">
        <v>0</v>
      </c>
      <c r="S284" s="138">
        <v>0</v>
      </c>
      <c r="T284" s="134" t="e">
        <f ca="1">SUM(R$28:R284)</f>
        <v>#VALUE!</v>
      </c>
      <c r="U284" s="151" t="e">
        <f ca="1">T284/K$28</f>
        <v>#VALUE!</v>
      </c>
      <c r="V284" s="139" t="str">
        <f ca="1">[2]!YBPRICE($I$280,K284&amp;"d","Market","EffectiveDuration","Swap",I284,"LMMSkew","","Model",100,"")</f>
        <v>E</v>
      </c>
      <c r="W284" s="140" t="str">
        <f ca="1">[2]!YBPRICE($I$280,K284&amp;"d","Market","EffectiveDV01","Swap",I284,"LMMSkew","","Model",100,"")</f>
        <v>E</v>
      </c>
      <c r="X284" s="184" t="str">
        <f ca="1">[2]!YBHIST($E284,$I284,X$25,"sec","")</f>
        <v>E</v>
      </c>
      <c r="Y284" s="134">
        <v>0</v>
      </c>
      <c r="Z284" s="137">
        <v>0</v>
      </c>
      <c r="AA284" s="137" t="str">
        <f ca="1">[2]!YBHIST($F284,$I284,X$25,"sec","")</f>
        <v>E</v>
      </c>
      <c r="AB284" s="137"/>
      <c r="AC284" s="186">
        <f t="shared" ref="AC284:AC296" si="1758">Y284+Z284</f>
        <v>0</v>
      </c>
      <c r="AD284" s="188" t="str">
        <f ca="1">[2]!YBHIST($G284,I284,"LMMEffectiveDuration","sec","")</f>
        <v>E</v>
      </c>
      <c r="AE284" s="140" t="e">
        <f t="shared" ref="AE284:AE323" ca="1" si="1759">X284*AD284/10000</f>
        <v>#VALUE!</v>
      </c>
      <c r="AF284" s="141" t="e">
        <f t="shared" ref="AF284:AF323" ca="1" si="1760">W284/AE284</f>
        <v>#VALUE!</v>
      </c>
      <c r="AG284" s="134"/>
      <c r="AH284" s="134"/>
      <c r="AI284" s="134">
        <f>AL284-AK284</f>
        <v>0</v>
      </c>
      <c r="AJ284" s="138">
        <v>0</v>
      </c>
      <c r="AK284" s="186">
        <f t="shared" ref="AK284:AK294" si="1761">AJ284*Y284</f>
        <v>0</v>
      </c>
      <c r="AL284" s="191">
        <f t="shared" ref="AL284:AL295" si="1762">AG284+R284</f>
        <v>0</v>
      </c>
      <c r="AM284" s="138">
        <v>0</v>
      </c>
      <c r="AN284" s="134" t="e">
        <f ca="1">SUM(AL$28:AL284)</f>
        <v>#VALUE!</v>
      </c>
      <c r="AO284" s="150" t="e">
        <f ca="1">AN284/K$28</f>
        <v>#VALUE!</v>
      </c>
      <c r="AP284" s="193" t="e">
        <f t="shared" ref="AP284:AP296" ca="1" si="1763">(Z284*AF284*-1)+P284</f>
        <v>#VALUE!</v>
      </c>
      <c r="AQ284" s="199"/>
      <c r="AY284" s="67">
        <f t="shared" ref="AY284:AY295" si="1764">AY285-1</f>
        <v>-62</v>
      </c>
    </row>
    <row r="285" spans="1:64" s="68" customFormat="1" ht="15" hidden="1">
      <c r="C285" s="70">
        <f t="shared" ca="1" si="1753"/>
        <v>40235</v>
      </c>
      <c r="D285" s="70">
        <f t="shared" ca="1" si="1754"/>
        <v>40270</v>
      </c>
      <c r="E285" s="68" t="str">
        <f t="shared" ca="1" si="1755"/>
        <v>FNMA3.0-TBA-Feb</v>
      </c>
      <c r="F285" s="68" t="str">
        <f t="shared" ca="1" si="1756"/>
        <v>FNMA3.0-TBA-Apr</v>
      </c>
      <c r="G285" s="68" t="str">
        <f t="shared" si="1757"/>
        <v>FNMA3.0-TBA-GEN</v>
      </c>
      <c r="I285" s="133">
        <f ca="1">[2]!YBWORKDAY(EDATE(Base_Date, AY285), -1, "USD")</f>
        <v>40235</v>
      </c>
      <c r="J285" s="211" t="str">
        <f ca="1">[2]!YBHIST($I$280,$I285,K$25,"sec","")</f>
        <v>Error</v>
      </c>
      <c r="K285" s="217" t="str">
        <f ca="1">[2]!YBHIST($I$280,$I285,J$25,"sec","")</f>
        <v>E</v>
      </c>
      <c r="L285" s="80" t="e">
        <f ca="1">K285-K284</f>
        <v>#VALUE!</v>
      </c>
      <c r="M285" s="81" t="str">
        <f ca="1">[2]!YBPRICE($I$280,$K285&amp;"d",$I285,L$25,"Swap",$I285,"Default","","Model",100,"")</f>
        <v>E</v>
      </c>
      <c r="N285" s="73" t="str">
        <f ca="1">[2]!YBHIST($I$280,$I284,M$25,"sec","")</f>
        <v>E</v>
      </c>
      <c r="O285" s="73"/>
      <c r="P285" s="80" t="e">
        <f ca="1">K284-Q284</f>
        <v>#VALUE!</v>
      </c>
      <c r="Q285" s="82" t="str">
        <f ca="1">[2]!YBSCEN($I$280,$K285&amp;"d","Market",O$25,"Swap",$I285,"LMMSkew","","Model",100,0,29,"Gradual","ParShift|N",0,"Annualized ROR",0.25,100,"",,,,"Default",,,,"Default",,)</f>
        <v>E</v>
      </c>
      <c r="R285" s="80" t="e">
        <f ca="1">L285+P285</f>
        <v>#VALUE!</v>
      </c>
      <c r="S285" s="83" t="e">
        <f ca="1">R285/K284</f>
        <v>#VALUE!</v>
      </c>
      <c r="T285" s="80" t="e">
        <f ca="1">SUM(R$28:R285)</f>
        <v>#VALUE!</v>
      </c>
      <c r="U285" s="83" t="e">
        <f ca="1">T285/K$28</f>
        <v>#VALUE!</v>
      </c>
      <c r="V285" s="84" t="str">
        <f ca="1">[2]!YBPRICE($I$280,K285&amp;"d","Market","EffectiveDuration","Swap",I285,"LMMSkew","","Model",100,"")</f>
        <v>E</v>
      </c>
      <c r="W285" s="85" t="str">
        <f ca="1">[2]!YBPRICE($I$280,K285&amp;"d","Market","EffectiveDV01","Swap",I285,"LMMSkew","","Model",100,"")</f>
        <v>E</v>
      </c>
      <c r="X285" s="185" t="str">
        <f ca="1">[2]!YBHIST($E285,$I285,X$25,"sec","")</f>
        <v>E</v>
      </c>
      <c r="Y285" s="80" t="e">
        <f ca="1">X285-X284</f>
        <v>#VALUE!</v>
      </c>
      <c r="Z285" s="82" t="e">
        <f ca="1">X284-AA284</f>
        <v>#VALUE!</v>
      </c>
      <c r="AA285" s="82" t="str">
        <f ca="1">[2]!YBHIST($F285,$I285,X$25,"sec","")</f>
        <v>E</v>
      </c>
      <c r="AB285" s="82"/>
      <c r="AC285" s="187" t="e">
        <f t="shared" ca="1" si="1758"/>
        <v>#VALUE!</v>
      </c>
      <c r="AD285" s="189" t="str">
        <f ca="1">[2]!YBHIST($G285,I285,"LMMEffectiveDuration","sec","")</f>
        <v>E</v>
      </c>
      <c r="AE285" s="85" t="e">
        <f t="shared" ca="1" si="1759"/>
        <v>#VALUE!</v>
      </c>
      <c r="AF285" s="86" t="e">
        <f t="shared" ca="1" si="1760"/>
        <v>#VALUE!</v>
      </c>
      <c r="AG285" s="80" t="e">
        <f ca="1">-AC285*AF284</f>
        <v>#VALUE!</v>
      </c>
      <c r="AH285" s="80"/>
      <c r="AI285" s="80" t="e">
        <f ca="1">AL285-AK285</f>
        <v>#VALUE!</v>
      </c>
      <c r="AJ285" s="83" t="e">
        <f ca="1">AF285-AF284</f>
        <v>#VALUE!</v>
      </c>
      <c r="AK285" s="187" t="e">
        <f t="shared" ca="1" si="1761"/>
        <v>#VALUE!</v>
      </c>
      <c r="AL285" s="192" t="e">
        <f t="shared" ca="1" si="1762"/>
        <v>#VALUE!</v>
      </c>
      <c r="AM285" s="83" t="e">
        <f ca="1">AL285/K284</f>
        <v>#VALUE!</v>
      </c>
      <c r="AN285" s="80" t="e">
        <f ca="1">SUM(AL$28:AL285)</f>
        <v>#VALUE!</v>
      </c>
      <c r="AO285" s="109" t="e">
        <f ca="1">AN285/K$28</f>
        <v>#VALUE!</v>
      </c>
      <c r="AP285" s="194" t="e">
        <f t="shared" ca="1" si="1763"/>
        <v>#VALUE!</v>
      </c>
      <c r="AQ285" s="199"/>
      <c r="AY285" s="67">
        <f t="shared" si="1764"/>
        <v>-61</v>
      </c>
    </row>
    <row r="286" spans="1:64" s="68" customFormat="1" ht="15" hidden="1">
      <c r="C286" s="70">
        <f t="shared" ca="1" si="1753"/>
        <v>40268</v>
      </c>
      <c r="D286" s="70">
        <f t="shared" ca="1" si="1754"/>
        <v>40303</v>
      </c>
      <c r="E286" s="68" t="str">
        <f t="shared" ca="1" si="1755"/>
        <v>FNMA3.0-TBA-Mar</v>
      </c>
      <c r="F286" s="68" t="str">
        <f t="shared" ca="1" si="1756"/>
        <v>FNMA3.0-TBA-May</v>
      </c>
      <c r="G286" s="68" t="str">
        <f t="shared" si="1757"/>
        <v>FNMA3.0-TBA-GEN</v>
      </c>
      <c r="I286" s="133">
        <f ca="1">[2]!YBWORKDAY(EDATE(Base_Date, AY286), -1, "USD")</f>
        <v>40268</v>
      </c>
      <c r="J286" s="211" t="str">
        <f ca="1">[2]!YBHIST($I$280,$I286,K$25,"sec","")</f>
        <v>Error</v>
      </c>
      <c r="K286" s="217" t="str">
        <f ca="1">[2]!YBHIST($I$280,$I286,J$25,"sec","")</f>
        <v>E</v>
      </c>
      <c r="L286" s="80" t="e">
        <f ca="1">K286-K285</f>
        <v>#VALUE!</v>
      </c>
      <c r="M286" s="81" t="str">
        <f ca="1">[2]!YBPRICE($I$280,$K286&amp;"d",$I286,L$25,"Swap",$I286,"Default","","Model",100,"")</f>
        <v>E</v>
      </c>
      <c r="N286" s="73" t="str">
        <f ca="1">[2]!YBHIST($I$280,$I285,M$25,"sec","")</f>
        <v>E</v>
      </c>
      <c r="O286" s="73"/>
      <c r="P286" s="80" t="e">
        <f ca="1">K285-Q285</f>
        <v>#VALUE!</v>
      </c>
      <c r="Q286" s="82" t="str">
        <f ca="1">[2]!YBSCEN($I$280,$K286&amp;"d","Market",O$25,"Swap",$I286,"LMMSkew","","Model",100,0,29,"Gradual","ParShift|N",0,"Annualized ROR",0.25,100,"",,,,"Default",,,,"Default",,)</f>
        <v>E</v>
      </c>
      <c r="R286" s="80" t="e">
        <f ca="1">L286+P286</f>
        <v>#VALUE!</v>
      </c>
      <c r="S286" s="83" t="e">
        <f ca="1">R286/K285</f>
        <v>#VALUE!</v>
      </c>
      <c r="T286" s="80" t="e">
        <f ca="1">SUM(R$28:R286)</f>
        <v>#VALUE!</v>
      </c>
      <c r="U286" s="83" t="e">
        <f ca="1">T286/K$28</f>
        <v>#VALUE!</v>
      </c>
      <c r="V286" s="84" t="str">
        <f ca="1">[2]!YBPRICE($I$280,K286&amp;"d","Market","EffectiveDuration","Swap",I286,"LMMSkew","","Model",100,"")</f>
        <v>E</v>
      </c>
      <c r="W286" s="85" t="str">
        <f ca="1">[2]!YBPRICE($I$280,K286&amp;"d","Market","EffectiveDV01","Swap",I286,"LMMSkew","","Model",100,"")</f>
        <v>E</v>
      </c>
      <c r="X286" s="185" t="str">
        <f ca="1">[2]!YBHIST($E286,$I286,X$25,"sec","")</f>
        <v>E</v>
      </c>
      <c r="Y286" s="80" t="e">
        <f ca="1">X286-X285</f>
        <v>#VALUE!</v>
      </c>
      <c r="Z286" s="82" t="e">
        <f ca="1">X285-AA285</f>
        <v>#VALUE!</v>
      </c>
      <c r="AA286" s="82" t="str">
        <f ca="1">[2]!YBHIST($F286,$I286,X$25,"sec","")</f>
        <v>E</v>
      </c>
      <c r="AB286" s="82"/>
      <c r="AC286" s="187" t="e">
        <f t="shared" ca="1" si="1758"/>
        <v>#VALUE!</v>
      </c>
      <c r="AD286" s="189" t="str">
        <f ca="1">[2]!YBHIST($G286,I286,"LMMEffectiveDuration","sec","")</f>
        <v>E</v>
      </c>
      <c r="AE286" s="85" t="e">
        <f t="shared" ca="1" si="1759"/>
        <v>#VALUE!</v>
      </c>
      <c r="AF286" s="86" t="e">
        <f t="shared" ca="1" si="1760"/>
        <v>#VALUE!</v>
      </c>
      <c r="AG286" s="80" t="e">
        <f ca="1">-AC286*AF285</f>
        <v>#VALUE!</v>
      </c>
      <c r="AH286" s="80"/>
      <c r="AI286" s="80" t="e">
        <f ca="1">AL286-AK286</f>
        <v>#VALUE!</v>
      </c>
      <c r="AJ286" s="83" t="e">
        <f ca="1">AF286-AF285</f>
        <v>#VALUE!</v>
      </c>
      <c r="AK286" s="187" t="e">
        <f t="shared" ca="1" si="1761"/>
        <v>#VALUE!</v>
      </c>
      <c r="AL286" s="192" t="e">
        <f t="shared" ca="1" si="1762"/>
        <v>#VALUE!</v>
      </c>
      <c r="AM286" s="83" t="e">
        <f ca="1">AL286/K285</f>
        <v>#VALUE!</v>
      </c>
      <c r="AN286" s="80" t="e">
        <f ca="1">SUM(AL$28:AL286)</f>
        <v>#VALUE!</v>
      </c>
      <c r="AO286" s="109" t="e">
        <f ca="1">AN286/K$28</f>
        <v>#VALUE!</v>
      </c>
      <c r="AP286" s="194" t="e">
        <f t="shared" ca="1" si="1763"/>
        <v>#VALUE!</v>
      </c>
      <c r="AQ286" s="199"/>
      <c r="AY286" s="67">
        <f t="shared" si="1764"/>
        <v>-60</v>
      </c>
    </row>
    <row r="287" spans="1:64" s="68" customFormat="1" ht="15" hidden="1">
      <c r="C287" s="70">
        <f t="shared" ca="1" si="1753"/>
        <v>40298</v>
      </c>
      <c r="D287" s="70">
        <f t="shared" ca="1" si="1754"/>
        <v>40333</v>
      </c>
      <c r="E287" s="68" t="str">
        <f t="shared" ca="1" si="1755"/>
        <v>FNMA3.0-TBA-Apr</v>
      </c>
      <c r="F287" s="68" t="str">
        <f t="shared" ca="1" si="1756"/>
        <v>FNMA3.0-TBA-Jun</v>
      </c>
      <c r="G287" s="68" t="str">
        <f t="shared" si="1757"/>
        <v>FNMA3.0-TBA-GEN</v>
      </c>
      <c r="I287" s="133">
        <f ca="1">[2]!YBWORKDAY(EDATE(Base_Date, AY287), -1, "USD")</f>
        <v>40298</v>
      </c>
      <c r="J287" s="211" t="str">
        <f ca="1">[2]!YBHIST($I$280,$I287,K$25,"sec","")</f>
        <v>Error</v>
      </c>
      <c r="K287" s="217" t="str">
        <f ca="1">[2]!YBHIST($I$280,$I287,J$25,"sec","")</f>
        <v>E</v>
      </c>
      <c r="L287" s="80">
        <v>0</v>
      </c>
      <c r="M287" s="81" t="str">
        <f ca="1">[2]!YBPRICE($I$280,$K287&amp;"d",$I287,L$25,"Swap",$I287,"Default","","Model",100,"")</f>
        <v>E</v>
      </c>
      <c r="N287" s="73"/>
      <c r="O287" s="73"/>
      <c r="P287" s="80">
        <v>0</v>
      </c>
      <c r="Q287" s="82" t="str">
        <f ca="1">[2]!YBSCEN($I$280,$K287&amp;"d","Market",O$25,"Swap",$I287,"LMMSkew","","Model",100,0,29,"Gradual","ParShift|N",0,"Annualized ROR",0.25,100,"",,,,"Default",,,,"Default",,)</f>
        <v>E</v>
      </c>
      <c r="R287" s="80">
        <v>0</v>
      </c>
      <c r="S287" s="83">
        <v>0</v>
      </c>
      <c r="T287" s="80" t="e">
        <f ca="1">SUM(R$31:R287)</f>
        <v>#VALUE!</v>
      </c>
      <c r="U287" s="152" t="e">
        <f t="shared" ref="U287:U294" ca="1" si="1765">T287/K$31</f>
        <v>#VALUE!</v>
      </c>
      <c r="V287" s="84" t="str">
        <f ca="1">[2]!YBPRICE($I$280,K287&amp;"d","Market","EffectiveDuration","Swap",I287,"LMMSkew","","Model",100,"")</f>
        <v>E</v>
      </c>
      <c r="W287" s="85" t="str">
        <f ca="1">[2]!YBPRICE($I$280,K287&amp;"d","Market","EffectiveDV01","Swap",I287,"LMMSkew","","Model",100,"")</f>
        <v>E</v>
      </c>
      <c r="X287" s="185" t="str">
        <f ca="1">[2]!YBHIST($E287,$I287,X$25,"sec","")</f>
        <v>E</v>
      </c>
      <c r="Y287" s="80">
        <v>0</v>
      </c>
      <c r="Z287" s="82">
        <v>0</v>
      </c>
      <c r="AA287" s="82" t="str">
        <f ca="1">[2]!YBHIST($F287,$I287,X$25,"sec","")</f>
        <v>E</v>
      </c>
      <c r="AB287" s="82"/>
      <c r="AC287" s="187">
        <f t="shared" si="1758"/>
        <v>0</v>
      </c>
      <c r="AD287" s="189" t="str">
        <f ca="1">[2]!YBHIST($G287,I287,"LMMEffectiveDuration","sec","")</f>
        <v>E</v>
      </c>
      <c r="AE287" s="85" t="e">
        <f t="shared" ca="1" si="1759"/>
        <v>#VALUE!</v>
      </c>
      <c r="AF287" s="86" t="e">
        <f t="shared" ca="1" si="1760"/>
        <v>#VALUE!</v>
      </c>
      <c r="AG287" s="80"/>
      <c r="AH287" s="80"/>
      <c r="AI287" s="80">
        <f>AL287-AK287</f>
        <v>0</v>
      </c>
      <c r="AJ287" s="83">
        <v>0</v>
      </c>
      <c r="AK287" s="187">
        <f t="shared" si="1761"/>
        <v>0</v>
      </c>
      <c r="AL287" s="192">
        <f t="shared" si="1762"/>
        <v>0</v>
      </c>
      <c r="AM287" s="83">
        <v>0</v>
      </c>
      <c r="AN287" s="80" t="e">
        <f ca="1">SUM(AL$31:AL287)</f>
        <v>#VALUE!</v>
      </c>
      <c r="AO287" s="153" t="e">
        <f t="shared" ref="AO287:AO294" ca="1" si="1766">AN287/K$31</f>
        <v>#VALUE!</v>
      </c>
      <c r="AP287" s="194" t="e">
        <f t="shared" ca="1" si="1763"/>
        <v>#VALUE!</v>
      </c>
      <c r="AQ287" s="199"/>
      <c r="AY287" s="67">
        <f t="shared" si="1764"/>
        <v>-59</v>
      </c>
    </row>
    <row r="288" spans="1:64" s="68" customFormat="1" ht="15" hidden="1">
      <c r="C288" s="70">
        <f t="shared" ca="1" si="1753"/>
        <v>40326</v>
      </c>
      <c r="D288" s="70">
        <f t="shared" ca="1" si="1754"/>
        <v>40361</v>
      </c>
      <c r="E288" s="68" t="str">
        <f t="shared" ca="1" si="1755"/>
        <v>FNMA3.0-TBA-May</v>
      </c>
      <c r="F288" s="68" t="str">
        <f t="shared" ca="1" si="1756"/>
        <v>FNMA3.0-TBA-Jul</v>
      </c>
      <c r="G288" s="68" t="str">
        <f t="shared" si="1757"/>
        <v>FNMA3.0-TBA-GEN</v>
      </c>
      <c r="I288" s="133">
        <f ca="1">[2]!YBWORKDAY(EDATE(Base_Date, AY288), -1, "USD")</f>
        <v>40326</v>
      </c>
      <c r="J288" s="211" t="str">
        <f ca="1">[2]!YBHIST($I$280,$I288,K$25,"sec","")</f>
        <v>Error</v>
      </c>
      <c r="K288" s="217" t="str">
        <f ca="1">[2]!YBHIST($I$280,$I288,J$25,"sec","")</f>
        <v>E</v>
      </c>
      <c r="L288" s="80" t="e">
        <f t="shared" ref="L288:L294" ca="1" si="1767">K288-K287</f>
        <v>#VALUE!</v>
      </c>
      <c r="M288" s="81" t="str">
        <f ca="1">[2]!YBPRICE($I$280,$K288&amp;"d",$I288,L$25,"Swap",$I288,"Default","","Model",100,"")</f>
        <v>E</v>
      </c>
      <c r="N288" s="73" t="str">
        <f ca="1">[2]!YBHIST($I$280,$I287,M$25,"sec","")</f>
        <v>E</v>
      </c>
      <c r="O288" s="73"/>
      <c r="P288" s="80" t="e">
        <f t="shared" ref="P288:P294" ca="1" si="1768">K287-Q287</f>
        <v>#VALUE!</v>
      </c>
      <c r="Q288" s="82" t="str">
        <f ca="1">[2]!YBSCEN($I$280,$K288&amp;"d","Market",O$25,"Swap",$I288,"LMMSkew","","Model",100,0,29,"Gradual","ParShift|N",0,"Annualized ROR",0.25,100,"",,,,"Default",,,,"Default",,)</f>
        <v>E</v>
      </c>
      <c r="R288" s="80" t="e">
        <f t="shared" ref="R288:R294" ca="1" si="1769">L288+P288</f>
        <v>#VALUE!</v>
      </c>
      <c r="S288" s="83" t="e">
        <f ca="1">R288/K287</f>
        <v>#VALUE!</v>
      </c>
      <c r="T288" s="80" t="e">
        <f ca="1">SUM(R$31:R288)</f>
        <v>#VALUE!</v>
      </c>
      <c r="U288" s="83" t="e">
        <f t="shared" ca="1" si="1765"/>
        <v>#VALUE!</v>
      </c>
      <c r="V288" s="84" t="str">
        <f ca="1">[2]!YBPRICE($I$280,K288&amp;"d","Market","EffectiveDuration","Swap",I288,"LMMSkew","","Model",100,"")</f>
        <v>E</v>
      </c>
      <c r="W288" s="85" t="str">
        <f ca="1">[2]!YBPRICE($I$280,K288&amp;"d","Market","EffectiveDV01","Swap",I288,"LMMSkew","","Model",100,"")</f>
        <v>E</v>
      </c>
      <c r="X288" s="185" t="str">
        <f ca="1">[2]!YBHIST($E288,$I288,X$25,"sec","")</f>
        <v>E</v>
      </c>
      <c r="Y288" s="80" t="e">
        <f t="shared" ref="Y288:Y299" ca="1" si="1770">X288-X287</f>
        <v>#VALUE!</v>
      </c>
      <c r="Z288" s="82" t="e">
        <f t="shared" ref="Z288:Z295" ca="1" si="1771">X287-AA287</f>
        <v>#VALUE!</v>
      </c>
      <c r="AA288" s="82" t="str">
        <f ca="1">[2]!YBHIST($F288,$I288,X$25,"sec","")</f>
        <v>E</v>
      </c>
      <c r="AB288" s="82"/>
      <c r="AC288" s="187" t="e">
        <f t="shared" ca="1" si="1758"/>
        <v>#VALUE!</v>
      </c>
      <c r="AD288" s="189" t="str">
        <f ca="1">[2]!YBHIST($G288,I288,"LMMEffectiveDuration","sec","")</f>
        <v>E</v>
      </c>
      <c r="AE288" s="85" t="e">
        <f t="shared" ca="1" si="1759"/>
        <v>#VALUE!</v>
      </c>
      <c r="AF288" s="86" t="e">
        <f t="shared" ca="1" si="1760"/>
        <v>#VALUE!</v>
      </c>
      <c r="AG288" s="80" t="e">
        <f t="shared" ref="AG288:AG294" ca="1" si="1772">-AC288*AF287</f>
        <v>#VALUE!</v>
      </c>
      <c r="AH288" s="80"/>
      <c r="AI288" s="80" t="e">
        <f t="shared" ref="AI288:AI294" ca="1" si="1773">AL288-AK288</f>
        <v>#VALUE!</v>
      </c>
      <c r="AJ288" s="83" t="e">
        <f t="shared" ref="AJ288:AJ294" ca="1" si="1774">AF288-AF287</f>
        <v>#VALUE!</v>
      </c>
      <c r="AK288" s="187" t="e">
        <f t="shared" ca="1" si="1761"/>
        <v>#VALUE!</v>
      </c>
      <c r="AL288" s="192" t="e">
        <f t="shared" ca="1" si="1762"/>
        <v>#VALUE!</v>
      </c>
      <c r="AM288" s="83" t="e">
        <f t="shared" ref="AM288:AM294" ca="1" si="1775">AL288/K287</f>
        <v>#VALUE!</v>
      </c>
      <c r="AN288" s="80" t="e">
        <f ca="1">SUM(AL$31:AL288)</f>
        <v>#VALUE!</v>
      </c>
      <c r="AO288" s="109" t="e">
        <f t="shared" ca="1" si="1766"/>
        <v>#VALUE!</v>
      </c>
      <c r="AP288" s="194" t="e">
        <f t="shared" ca="1" si="1763"/>
        <v>#VALUE!</v>
      </c>
      <c r="AQ288" s="199"/>
      <c r="AY288" s="67">
        <f t="shared" si="1764"/>
        <v>-58</v>
      </c>
    </row>
    <row r="289" spans="3:64" s="68" customFormat="1" ht="15" hidden="1">
      <c r="C289" s="70">
        <f t="shared" ca="1" si="1753"/>
        <v>40359</v>
      </c>
      <c r="D289" s="70">
        <f t="shared" ca="1" si="1754"/>
        <v>40394</v>
      </c>
      <c r="E289" s="68" t="str">
        <f t="shared" ca="1" si="1755"/>
        <v>FNMA3.0-TBA-Jun</v>
      </c>
      <c r="F289" s="68" t="str">
        <f t="shared" ca="1" si="1756"/>
        <v>FNMA3.0-TBA-Aug</v>
      </c>
      <c r="G289" s="68" t="str">
        <f t="shared" si="1757"/>
        <v>FNMA3.0-TBA-GEN</v>
      </c>
      <c r="I289" s="133">
        <f ca="1">[2]!YBWORKDAY(EDATE(Base_Date, AY289), -1, "USD")</f>
        <v>40359</v>
      </c>
      <c r="J289" s="211" t="str">
        <f ca="1">[2]!YBHIST($I$280,$I289,K$25,"sec","")</f>
        <v>Error</v>
      </c>
      <c r="K289" s="217" t="str">
        <f ca="1">[2]!YBHIST($I$280,$I289,J$25,"sec","")</f>
        <v>E</v>
      </c>
      <c r="L289" s="80" t="e">
        <f t="shared" ca="1" si="1767"/>
        <v>#VALUE!</v>
      </c>
      <c r="M289" s="81" t="str">
        <f ca="1">[2]!YBPRICE($I$280,$K289&amp;"d",$I289,L$25,"Swap",$I289,"Default","","Model",100,"")</f>
        <v>E</v>
      </c>
      <c r="N289" s="73" t="str">
        <f ca="1">[2]!YBHIST($I$280,$I288,M$25,"sec","")</f>
        <v>E</v>
      </c>
      <c r="O289" s="73"/>
      <c r="P289" s="80" t="e">
        <f t="shared" ca="1" si="1768"/>
        <v>#VALUE!</v>
      </c>
      <c r="Q289" s="82" t="str">
        <f ca="1">[2]!YBSCEN($I$280,$K289&amp;"d","Market",O$25,"Swap",$I289,"LMMSkew","","Model",100,0,29,"Gradual","ParShift|N",0,"Annualized ROR",0.25,100,"",,,,"Default",,,,"Default",,)</f>
        <v>E</v>
      </c>
      <c r="R289" s="80" t="e">
        <f t="shared" ca="1" si="1769"/>
        <v>#VALUE!</v>
      </c>
      <c r="S289" s="83" t="e">
        <f ca="1">R289/K288</f>
        <v>#VALUE!</v>
      </c>
      <c r="T289" s="80" t="e">
        <f ca="1">SUM(R$31:R289)</f>
        <v>#VALUE!</v>
      </c>
      <c r="U289" s="83" t="e">
        <f t="shared" ca="1" si="1765"/>
        <v>#VALUE!</v>
      </c>
      <c r="V289" s="84" t="str">
        <f ca="1">[2]!YBPRICE($I$280,K289&amp;"d","Market","EffectiveDuration","Swap",I289,"LMMSkew","","Model",100,"")</f>
        <v>E</v>
      </c>
      <c r="W289" s="85" t="str">
        <f ca="1">[2]!YBPRICE($I$280,K289&amp;"d","Market","EffectiveDV01","Swap",I289,"LMMSkew","","Model",100,"")</f>
        <v>E</v>
      </c>
      <c r="X289" s="185" t="str">
        <f ca="1">[2]!YBHIST($E289,$I289,X$25,"sec","")</f>
        <v>E</v>
      </c>
      <c r="Y289" s="80" t="e">
        <f t="shared" ca="1" si="1770"/>
        <v>#VALUE!</v>
      </c>
      <c r="Z289" s="82" t="e">
        <f t="shared" ca="1" si="1771"/>
        <v>#VALUE!</v>
      </c>
      <c r="AA289" s="82" t="str">
        <f ca="1">[2]!YBHIST($F289,$I289,X$25,"sec","")</f>
        <v>E</v>
      </c>
      <c r="AB289" s="82"/>
      <c r="AC289" s="187" t="e">
        <f t="shared" ca="1" si="1758"/>
        <v>#VALUE!</v>
      </c>
      <c r="AD289" s="189" t="str">
        <f ca="1">[2]!YBHIST($G289,I289,"LMMEffectiveDuration","sec","")</f>
        <v>E</v>
      </c>
      <c r="AE289" s="85" t="e">
        <f t="shared" ca="1" si="1759"/>
        <v>#VALUE!</v>
      </c>
      <c r="AF289" s="86" t="e">
        <f t="shared" ca="1" si="1760"/>
        <v>#VALUE!</v>
      </c>
      <c r="AG289" s="80" t="e">
        <f t="shared" ca="1" si="1772"/>
        <v>#VALUE!</v>
      </c>
      <c r="AH289" s="80"/>
      <c r="AI289" s="80" t="e">
        <f t="shared" ca="1" si="1773"/>
        <v>#VALUE!</v>
      </c>
      <c r="AJ289" s="83" t="e">
        <f t="shared" ca="1" si="1774"/>
        <v>#VALUE!</v>
      </c>
      <c r="AK289" s="187" t="e">
        <f t="shared" ca="1" si="1761"/>
        <v>#VALUE!</v>
      </c>
      <c r="AL289" s="192" t="e">
        <f t="shared" ca="1" si="1762"/>
        <v>#VALUE!</v>
      </c>
      <c r="AM289" s="83" t="e">
        <f t="shared" ca="1" si="1775"/>
        <v>#VALUE!</v>
      </c>
      <c r="AN289" s="80" t="e">
        <f ca="1">SUM(AL$31:AL289)</f>
        <v>#VALUE!</v>
      </c>
      <c r="AO289" s="109" t="e">
        <f t="shared" ca="1" si="1766"/>
        <v>#VALUE!</v>
      </c>
      <c r="AP289" s="194" t="e">
        <f t="shared" ca="1" si="1763"/>
        <v>#VALUE!</v>
      </c>
      <c r="AQ289" s="199"/>
      <c r="AY289" s="67">
        <f t="shared" si="1764"/>
        <v>-57</v>
      </c>
    </row>
    <row r="290" spans="3:64" s="68" customFormat="1" ht="15" hidden="1">
      <c r="C290" s="70">
        <f t="shared" ca="1" si="1753"/>
        <v>40389</v>
      </c>
      <c r="D290" s="70">
        <f t="shared" ca="1" si="1754"/>
        <v>40424</v>
      </c>
      <c r="E290" s="68" t="str">
        <f t="shared" ca="1" si="1755"/>
        <v>FNMA3.0-TBA-Jul</v>
      </c>
      <c r="F290" s="68" t="str">
        <f t="shared" ca="1" si="1756"/>
        <v>FNMA3.0-TBA-Sep</v>
      </c>
      <c r="G290" s="68" t="str">
        <f t="shared" si="1757"/>
        <v>FNMA3.0-TBA-GEN</v>
      </c>
      <c r="I290" s="133">
        <f ca="1">[2]!YBWORKDAY(EDATE(Base_Date, AY290), -1, "USD")</f>
        <v>40389</v>
      </c>
      <c r="J290" s="211" t="str">
        <f ca="1">[2]!YBHIST($I$280,$I290,K$25,"sec","")</f>
        <v>Error</v>
      </c>
      <c r="K290" s="217" t="str">
        <f ca="1">[2]!YBHIST($I$280,$I290,J$25,"sec","")</f>
        <v>E</v>
      </c>
      <c r="L290" s="80" t="e">
        <f t="shared" ca="1" si="1767"/>
        <v>#VALUE!</v>
      </c>
      <c r="M290" s="81" t="str">
        <f ca="1">[2]!YBPRICE($I$280,$K290&amp;"d",$I290,L$25,"Swap",$I290,"Default","","Model",100,"")</f>
        <v>E</v>
      </c>
      <c r="N290" s="73" t="str">
        <f ca="1">[2]!YBHIST($I$280,$I289,M$25,"sec","")</f>
        <v>E</v>
      </c>
      <c r="O290" s="73"/>
      <c r="P290" s="80" t="e">
        <f t="shared" ca="1" si="1768"/>
        <v>#VALUE!</v>
      </c>
      <c r="Q290" s="82" t="str">
        <f ca="1">[2]!YBSCEN($I$280,$K290&amp;"d","Market",O$25,"Swap",$I290,"LMMSkew","","Model",100,0,29,"Gradual","ParShift|N",0,"Annualized ROR",0.25,100,"",,,,"Default",,,,"Default",,)</f>
        <v>E</v>
      </c>
      <c r="R290" s="80" t="e">
        <f t="shared" ca="1" si="1769"/>
        <v>#VALUE!</v>
      </c>
      <c r="S290" s="83" t="e">
        <f ca="1">R290/K289</f>
        <v>#VALUE!</v>
      </c>
      <c r="T290" s="80" t="e">
        <f ca="1">SUM(R$31:R290)</f>
        <v>#VALUE!</v>
      </c>
      <c r="U290" s="83" t="e">
        <f t="shared" ca="1" si="1765"/>
        <v>#VALUE!</v>
      </c>
      <c r="V290" s="84" t="str">
        <f ca="1">[2]!YBPRICE($I$280,K290&amp;"d","Market","EffectiveDuration","Swap",I290,"LMMSkew","","Model",100,"")</f>
        <v>E</v>
      </c>
      <c r="W290" s="85" t="str">
        <f ca="1">[2]!YBPRICE($I$280,K290&amp;"d","Market","EffectiveDV01","Swap",I290,"LMMSkew","","Model",100,"")</f>
        <v>E</v>
      </c>
      <c r="X290" s="185" t="str">
        <f ca="1">[2]!YBHIST($E290,$I290,X$25,"sec","")</f>
        <v>E</v>
      </c>
      <c r="Y290" s="80" t="e">
        <f t="shared" ca="1" si="1770"/>
        <v>#VALUE!</v>
      </c>
      <c r="Z290" s="82" t="e">
        <f t="shared" ca="1" si="1771"/>
        <v>#VALUE!</v>
      </c>
      <c r="AA290" s="82" t="str">
        <f ca="1">[2]!YBHIST($F290,$I290,X$25,"sec","")</f>
        <v>E</v>
      </c>
      <c r="AB290" s="82"/>
      <c r="AC290" s="187" t="e">
        <f t="shared" ca="1" si="1758"/>
        <v>#VALUE!</v>
      </c>
      <c r="AD290" s="189" t="str">
        <f ca="1">[2]!YBHIST($G290,I290,"LMMEffectiveDuration","sec","")</f>
        <v>E</v>
      </c>
      <c r="AE290" s="85" t="e">
        <f t="shared" ca="1" si="1759"/>
        <v>#VALUE!</v>
      </c>
      <c r="AF290" s="86" t="e">
        <f t="shared" ca="1" si="1760"/>
        <v>#VALUE!</v>
      </c>
      <c r="AG290" s="80" t="e">
        <f t="shared" ca="1" si="1772"/>
        <v>#VALUE!</v>
      </c>
      <c r="AH290" s="80"/>
      <c r="AI290" s="80" t="e">
        <f t="shared" ca="1" si="1773"/>
        <v>#VALUE!</v>
      </c>
      <c r="AJ290" s="83" t="e">
        <f t="shared" ca="1" si="1774"/>
        <v>#VALUE!</v>
      </c>
      <c r="AK290" s="187" t="e">
        <f t="shared" ca="1" si="1761"/>
        <v>#VALUE!</v>
      </c>
      <c r="AL290" s="192" t="e">
        <f t="shared" ca="1" si="1762"/>
        <v>#VALUE!</v>
      </c>
      <c r="AM290" s="83" t="e">
        <f t="shared" ca="1" si="1775"/>
        <v>#VALUE!</v>
      </c>
      <c r="AN290" s="80" t="e">
        <f ca="1">SUM(AL$31:AL290)</f>
        <v>#VALUE!</v>
      </c>
      <c r="AO290" s="109" t="e">
        <f t="shared" ca="1" si="1766"/>
        <v>#VALUE!</v>
      </c>
      <c r="AP290" s="194" t="e">
        <f t="shared" ca="1" si="1763"/>
        <v>#VALUE!</v>
      </c>
      <c r="AQ290" s="199"/>
      <c r="AY290" s="67">
        <f t="shared" si="1764"/>
        <v>-56</v>
      </c>
    </row>
    <row r="291" spans="3:64" s="68" customFormat="1" ht="15" hidden="1">
      <c r="C291" s="70">
        <f t="shared" ca="1" si="1753"/>
        <v>40421</v>
      </c>
      <c r="D291" s="70">
        <f t="shared" ca="1" si="1754"/>
        <v>40456</v>
      </c>
      <c r="E291" s="68" t="str">
        <f t="shared" ca="1" si="1755"/>
        <v>FNMA3.0-TBA-Aug</v>
      </c>
      <c r="F291" s="68" t="str">
        <f t="shared" ca="1" si="1756"/>
        <v>FNMA3.0-TBA-Oct</v>
      </c>
      <c r="G291" s="68" t="str">
        <f t="shared" si="1757"/>
        <v>FNMA3.0-TBA-GEN</v>
      </c>
      <c r="I291" s="133">
        <f ca="1">[2]!YBWORKDAY(EDATE(Base_Date, AY291), -1, "USD")</f>
        <v>40421</v>
      </c>
      <c r="J291" s="211" t="str">
        <f ca="1">[2]!YBHIST($I$280,$I291,K$25,"sec","")</f>
        <v>Error</v>
      </c>
      <c r="K291" s="217" t="str">
        <f ca="1">[2]!YBHIST($I$280,$I291,J$25,"sec","")</f>
        <v>E</v>
      </c>
      <c r="L291" s="80" t="e">
        <f t="shared" ca="1" si="1767"/>
        <v>#VALUE!</v>
      </c>
      <c r="M291" s="81" t="str">
        <f ca="1">[2]!YBPRICE($I$280,$K291&amp;"d",$I291,L$25,"Swap",$I291,"Default","","Model",100,"")</f>
        <v>E</v>
      </c>
      <c r="N291" s="73" t="str">
        <f ca="1">[2]!YBHIST($I$280,$I290,M$25,"sec","")</f>
        <v>E</v>
      </c>
      <c r="O291" s="73"/>
      <c r="P291" s="80" t="e">
        <f t="shared" ca="1" si="1768"/>
        <v>#VALUE!</v>
      </c>
      <c r="Q291" s="82" t="str">
        <f ca="1">[2]!YBSCEN($I$280,$K291&amp;"d","Market",O$25,"Swap",$I291,"LMMSkew","","Model",100,0,29,"Gradual","ParShift|N",0,"Annualized ROR",0.25,100,"",,,,"Default",,,,"Default",,)</f>
        <v>E</v>
      </c>
      <c r="R291" s="80" t="e">
        <f t="shared" ca="1" si="1769"/>
        <v>#VALUE!</v>
      </c>
      <c r="S291" s="83">
        <v>0</v>
      </c>
      <c r="T291" s="80" t="e">
        <f ca="1">SUM(R$31:R291)</f>
        <v>#VALUE!</v>
      </c>
      <c r="U291" s="83" t="e">
        <f t="shared" ca="1" si="1765"/>
        <v>#VALUE!</v>
      </c>
      <c r="V291" s="84" t="str">
        <f ca="1">[2]!YBPRICE($I$280,K291&amp;"d","Market","EffectiveDuration","Swap",I291,"LMMSkew","","Model",100,"")</f>
        <v>E</v>
      </c>
      <c r="W291" s="85" t="str">
        <f ca="1">[2]!YBPRICE($I$280,K291&amp;"d","Market","EffectiveDV01","Swap",I291,"LMMSkew","","Model",100,"")</f>
        <v>E</v>
      </c>
      <c r="X291" s="185" t="str">
        <f ca="1">[2]!YBHIST($E291,$I291,X$25,"sec","")</f>
        <v>E</v>
      </c>
      <c r="Y291" s="80" t="e">
        <f t="shared" ca="1" si="1770"/>
        <v>#VALUE!</v>
      </c>
      <c r="Z291" s="82" t="e">
        <f t="shared" ca="1" si="1771"/>
        <v>#VALUE!</v>
      </c>
      <c r="AA291" s="82" t="str">
        <f ca="1">[2]!YBHIST($F291,$I291,X$25,"sec","")</f>
        <v>E</v>
      </c>
      <c r="AB291" s="82"/>
      <c r="AC291" s="187" t="e">
        <f t="shared" ca="1" si="1758"/>
        <v>#VALUE!</v>
      </c>
      <c r="AD291" s="189" t="str">
        <f ca="1">[2]!YBHIST($G291,I291,"LMMEffectiveDuration","sec","")</f>
        <v>E</v>
      </c>
      <c r="AE291" s="85" t="e">
        <f t="shared" ca="1" si="1759"/>
        <v>#VALUE!</v>
      </c>
      <c r="AF291" s="86" t="e">
        <f t="shared" ca="1" si="1760"/>
        <v>#VALUE!</v>
      </c>
      <c r="AG291" s="80" t="e">
        <f t="shared" ca="1" si="1772"/>
        <v>#VALUE!</v>
      </c>
      <c r="AH291" s="80"/>
      <c r="AI291" s="80" t="e">
        <f t="shared" ca="1" si="1773"/>
        <v>#VALUE!</v>
      </c>
      <c r="AJ291" s="83" t="e">
        <f t="shared" ca="1" si="1774"/>
        <v>#VALUE!</v>
      </c>
      <c r="AK291" s="187" t="e">
        <f t="shared" ca="1" si="1761"/>
        <v>#VALUE!</v>
      </c>
      <c r="AL291" s="192" t="e">
        <f t="shared" ca="1" si="1762"/>
        <v>#VALUE!</v>
      </c>
      <c r="AM291" s="83" t="e">
        <f t="shared" ca="1" si="1775"/>
        <v>#VALUE!</v>
      </c>
      <c r="AN291" s="80" t="e">
        <f ca="1">SUM(AL$31:AL291)</f>
        <v>#VALUE!</v>
      </c>
      <c r="AO291" s="109" t="e">
        <f t="shared" ca="1" si="1766"/>
        <v>#VALUE!</v>
      </c>
      <c r="AP291" s="194" t="e">
        <f t="shared" ca="1" si="1763"/>
        <v>#VALUE!</v>
      </c>
      <c r="AQ291" s="199"/>
      <c r="AY291" s="67">
        <f t="shared" si="1764"/>
        <v>-55</v>
      </c>
    </row>
    <row r="292" spans="3:64" s="68" customFormat="1" ht="15" hidden="1">
      <c r="C292" s="70">
        <f t="shared" ca="1" si="1753"/>
        <v>40451</v>
      </c>
      <c r="D292" s="70">
        <f t="shared" ca="1" si="1754"/>
        <v>40486</v>
      </c>
      <c r="E292" s="68" t="str">
        <f t="shared" ca="1" si="1755"/>
        <v>FNMA3.0-TBA-Sep</v>
      </c>
      <c r="F292" s="68" t="str">
        <f t="shared" ca="1" si="1756"/>
        <v>FNMA3.0-TBA-Nov</v>
      </c>
      <c r="G292" s="68" t="str">
        <f t="shared" si="1757"/>
        <v>FNMA3.0-TBA-GEN</v>
      </c>
      <c r="I292" s="133">
        <f ca="1">[2]!YBWORKDAY(EDATE(Base_Date, AY292), -1, "USD")</f>
        <v>40451</v>
      </c>
      <c r="J292" s="211" t="str">
        <f ca="1">[2]!YBHIST($I$280,$I292,K$25,"sec","")</f>
        <v>Error</v>
      </c>
      <c r="K292" s="217" t="str">
        <f ca="1">[2]!YBHIST($I$280,$I292,J$25,"sec","")</f>
        <v>E</v>
      </c>
      <c r="L292" s="80" t="e">
        <f t="shared" ca="1" si="1767"/>
        <v>#VALUE!</v>
      </c>
      <c r="M292" s="81" t="str">
        <f ca="1">[2]!YBPRICE($I$280,$K292&amp;"d",$I292,L$25,"Swap",$I292,"Default","","Model",100,"")</f>
        <v>E</v>
      </c>
      <c r="N292" s="73" t="str">
        <f ca="1">[2]!YBHIST($I$280,$I291,M$25,"sec","")</f>
        <v>E</v>
      </c>
      <c r="O292" s="73"/>
      <c r="P292" s="80" t="e">
        <f t="shared" ca="1" si="1768"/>
        <v>#VALUE!</v>
      </c>
      <c r="Q292" s="82" t="str">
        <f ca="1">[2]!YBSCEN($I$280,$K292&amp;"d","Market",O$25,"Swap",$I292,"LMMSkew","","Model",100,0,29,"Gradual","ParShift|N",0,"Annualized ROR",0.25,100,"",,,,"Default",,,,"Default",,)</f>
        <v>E</v>
      </c>
      <c r="R292" s="80" t="e">
        <f t="shared" ca="1" si="1769"/>
        <v>#VALUE!</v>
      </c>
      <c r="S292" s="83">
        <v>0</v>
      </c>
      <c r="T292" s="80" t="e">
        <f ca="1">SUM(R$31:R292)</f>
        <v>#VALUE!</v>
      </c>
      <c r="U292" s="83" t="e">
        <f t="shared" ca="1" si="1765"/>
        <v>#VALUE!</v>
      </c>
      <c r="V292" s="84" t="str">
        <f ca="1">[2]!YBPRICE($I$280,K292&amp;"d","Market","EffectiveDuration","Swap",I292,"LMMSkew","","Model",100,"")</f>
        <v>E</v>
      </c>
      <c r="W292" s="85" t="str">
        <f ca="1">[2]!YBPRICE($I$280,K292&amp;"d","Market","EffectiveDV01","Swap",I292,"LMMSkew","","Model",100,"")</f>
        <v>E</v>
      </c>
      <c r="X292" s="185" t="str">
        <f ca="1">[2]!YBHIST($E292,$I292,X$25,"sec","")</f>
        <v>E</v>
      </c>
      <c r="Y292" s="80" t="e">
        <f t="shared" ca="1" si="1770"/>
        <v>#VALUE!</v>
      </c>
      <c r="Z292" s="82" t="e">
        <f t="shared" ca="1" si="1771"/>
        <v>#VALUE!</v>
      </c>
      <c r="AA292" s="82" t="str">
        <f ca="1">[2]!YBHIST($F292,$I292,X$25,"sec","")</f>
        <v>E</v>
      </c>
      <c r="AB292" s="82"/>
      <c r="AC292" s="187" t="e">
        <f t="shared" ca="1" si="1758"/>
        <v>#VALUE!</v>
      </c>
      <c r="AD292" s="189" t="str">
        <f ca="1">[2]!YBHIST($G292,I292,"LMMEffectiveDuration","sec","")</f>
        <v>E</v>
      </c>
      <c r="AE292" s="85" t="e">
        <f t="shared" ca="1" si="1759"/>
        <v>#VALUE!</v>
      </c>
      <c r="AF292" s="86" t="e">
        <f t="shared" ca="1" si="1760"/>
        <v>#VALUE!</v>
      </c>
      <c r="AG292" s="80" t="e">
        <f t="shared" ca="1" si="1772"/>
        <v>#VALUE!</v>
      </c>
      <c r="AH292" s="80"/>
      <c r="AI292" s="80" t="e">
        <f t="shared" ca="1" si="1773"/>
        <v>#VALUE!</v>
      </c>
      <c r="AJ292" s="83" t="e">
        <f t="shared" ca="1" si="1774"/>
        <v>#VALUE!</v>
      </c>
      <c r="AK292" s="187" t="e">
        <f t="shared" ca="1" si="1761"/>
        <v>#VALUE!</v>
      </c>
      <c r="AL292" s="192" t="e">
        <f t="shared" ca="1" si="1762"/>
        <v>#VALUE!</v>
      </c>
      <c r="AM292" s="83" t="e">
        <f t="shared" ca="1" si="1775"/>
        <v>#VALUE!</v>
      </c>
      <c r="AN292" s="80" t="e">
        <f ca="1">SUM(AL$31:AL292)</f>
        <v>#VALUE!</v>
      </c>
      <c r="AO292" s="109" t="e">
        <f t="shared" ca="1" si="1766"/>
        <v>#VALUE!</v>
      </c>
      <c r="AP292" s="194" t="e">
        <f t="shared" ca="1" si="1763"/>
        <v>#VALUE!</v>
      </c>
      <c r="AQ292" s="199"/>
      <c r="AY292" s="67">
        <f t="shared" si="1764"/>
        <v>-54</v>
      </c>
    </row>
    <row r="293" spans="3:64" s="68" customFormat="1" ht="15" hidden="1">
      <c r="C293" s="70">
        <f t="shared" ca="1" si="1753"/>
        <v>40480</v>
      </c>
      <c r="D293" s="70">
        <f t="shared" ca="1" si="1754"/>
        <v>40515</v>
      </c>
      <c r="E293" s="68" t="str">
        <f t="shared" ca="1" si="1755"/>
        <v>FNMA3.0-TBA-Oct</v>
      </c>
      <c r="F293" s="68" t="str">
        <f t="shared" ca="1" si="1756"/>
        <v>FNMA3.0-TBA-Dec</v>
      </c>
      <c r="G293" s="68" t="str">
        <f t="shared" si="1757"/>
        <v>FNMA3.0-TBA-GEN</v>
      </c>
      <c r="I293" s="133">
        <f ca="1">[2]!YBWORKDAY(EDATE(Base_Date, AY293), -1, "USD")</f>
        <v>40480</v>
      </c>
      <c r="J293" s="211" t="str">
        <f ca="1">[2]!YBHIST($I$280,$I293,K$25,"sec","")</f>
        <v>Error</v>
      </c>
      <c r="K293" s="217" t="str">
        <f ca="1">[2]!YBHIST($I$280,$I293,J$25,"sec","")</f>
        <v>E</v>
      </c>
      <c r="L293" s="80" t="e">
        <f t="shared" ca="1" si="1767"/>
        <v>#VALUE!</v>
      </c>
      <c r="M293" s="81" t="str">
        <f ca="1">[2]!YBPRICE($I$280,$K293&amp;"d",$I293,L$25,"Swap",$I293,"Default","","Model",100,"")</f>
        <v>E</v>
      </c>
      <c r="N293" s="73" t="str">
        <f ca="1">[2]!YBHIST($I$280,$I292,M$25,"sec","")</f>
        <v>E</v>
      </c>
      <c r="O293" s="73"/>
      <c r="P293" s="80" t="e">
        <f t="shared" ca="1" si="1768"/>
        <v>#VALUE!</v>
      </c>
      <c r="Q293" s="82" t="str">
        <f ca="1">[2]!YBSCEN($I$280,$K293&amp;"d","Market",O$25,"Swap",$I293,"LMMSkew","","Model",100,0,29,"Gradual","ParShift|N",0,"Annualized ROR",0.25,100,"",,,,"Default",,,,"Default",,)</f>
        <v>E</v>
      </c>
      <c r="R293" s="80" t="e">
        <f t="shared" ca="1" si="1769"/>
        <v>#VALUE!</v>
      </c>
      <c r="S293" s="83">
        <v>0</v>
      </c>
      <c r="T293" s="80" t="e">
        <f ca="1">SUM(R$31:R293)</f>
        <v>#VALUE!</v>
      </c>
      <c r="U293" s="83" t="e">
        <f t="shared" ca="1" si="1765"/>
        <v>#VALUE!</v>
      </c>
      <c r="V293" s="84" t="str">
        <f ca="1">[2]!YBPRICE($I$280,K293&amp;"d","Market","EffectiveDuration","Swap",I293,"LMMSkew","","Model",100,"")</f>
        <v>E</v>
      </c>
      <c r="W293" s="85" t="str">
        <f ca="1">[2]!YBPRICE($I$280,K293&amp;"d","Market","EffectiveDV01","Swap",I293,"LMMSkew","","Model",100,"")</f>
        <v>E</v>
      </c>
      <c r="X293" s="185" t="str">
        <f ca="1">[2]!YBHIST($E293,$I293,X$25,"sec","")</f>
        <v>E</v>
      </c>
      <c r="Y293" s="80" t="e">
        <f t="shared" ca="1" si="1770"/>
        <v>#VALUE!</v>
      </c>
      <c r="Z293" s="82" t="e">
        <f t="shared" ca="1" si="1771"/>
        <v>#VALUE!</v>
      </c>
      <c r="AA293" s="82" t="str">
        <f ca="1">[2]!YBHIST($F293,$I293,X$25,"sec","")</f>
        <v>E</v>
      </c>
      <c r="AB293" s="82"/>
      <c r="AC293" s="187" t="e">
        <f t="shared" ca="1" si="1758"/>
        <v>#VALUE!</v>
      </c>
      <c r="AD293" s="189" t="str">
        <f ca="1">[2]!YBHIST($G293,I293,"LMMEffectiveDuration","sec","")</f>
        <v>E</v>
      </c>
      <c r="AE293" s="85" t="e">
        <f t="shared" ca="1" si="1759"/>
        <v>#VALUE!</v>
      </c>
      <c r="AF293" s="86" t="e">
        <f t="shared" ca="1" si="1760"/>
        <v>#VALUE!</v>
      </c>
      <c r="AG293" s="80" t="e">
        <f t="shared" ca="1" si="1772"/>
        <v>#VALUE!</v>
      </c>
      <c r="AH293" s="80"/>
      <c r="AI293" s="80" t="e">
        <f t="shared" ca="1" si="1773"/>
        <v>#VALUE!</v>
      </c>
      <c r="AJ293" s="83" t="e">
        <f t="shared" ca="1" si="1774"/>
        <v>#VALUE!</v>
      </c>
      <c r="AK293" s="187" t="e">
        <f t="shared" ca="1" si="1761"/>
        <v>#VALUE!</v>
      </c>
      <c r="AL293" s="192" t="e">
        <f t="shared" ca="1" si="1762"/>
        <v>#VALUE!</v>
      </c>
      <c r="AM293" s="83" t="e">
        <f t="shared" ca="1" si="1775"/>
        <v>#VALUE!</v>
      </c>
      <c r="AN293" s="80" t="e">
        <f ca="1">SUM(AL$31:AL293)</f>
        <v>#VALUE!</v>
      </c>
      <c r="AO293" s="109" t="e">
        <f t="shared" ca="1" si="1766"/>
        <v>#VALUE!</v>
      </c>
      <c r="AP293" s="194" t="e">
        <f t="shared" ca="1" si="1763"/>
        <v>#VALUE!</v>
      </c>
      <c r="AQ293" s="199"/>
      <c r="AY293" s="67">
        <f t="shared" si="1764"/>
        <v>-53</v>
      </c>
    </row>
    <row r="294" spans="3:64" s="68" customFormat="1" ht="15" hidden="1">
      <c r="C294" s="70">
        <f t="shared" ca="1" si="1753"/>
        <v>40512</v>
      </c>
      <c r="D294" s="70">
        <f t="shared" ca="1" si="1754"/>
        <v>40547</v>
      </c>
      <c r="E294" s="68" t="str">
        <f t="shared" ca="1" si="1755"/>
        <v>FNMA3.0-TBA-Nov</v>
      </c>
      <c r="F294" s="68" t="str">
        <f t="shared" ca="1" si="1756"/>
        <v>FNMA3.0-TBA-Jan</v>
      </c>
      <c r="G294" s="68" t="str">
        <f t="shared" si="1757"/>
        <v>FNMA3.0-TBA-GEN</v>
      </c>
      <c r="I294" s="133">
        <f ca="1">[2]!YBWORKDAY(EDATE(Base_Date, AY294), -1, "USD")</f>
        <v>40512</v>
      </c>
      <c r="J294" s="211" t="str">
        <f ca="1">[2]!YBHIST($I$280,$I294,K$25,"sec","")</f>
        <v>Error</v>
      </c>
      <c r="K294" s="217" t="str">
        <f ca="1">[2]!YBHIST($I$280,$I294,J$25,"sec","")</f>
        <v>E</v>
      </c>
      <c r="L294" s="80" t="e">
        <f t="shared" ca="1" si="1767"/>
        <v>#VALUE!</v>
      </c>
      <c r="M294" s="81" t="str">
        <f ca="1">[2]!YBPRICE($I$280,$K294&amp;"d",$I294,L$25,"Swap",$I294,"Default","","Model",100,"")</f>
        <v>E</v>
      </c>
      <c r="N294" s="73" t="str">
        <f ca="1">[2]!YBHIST($I$280,$I293,M$25,"sec","")</f>
        <v>E</v>
      </c>
      <c r="O294" s="73"/>
      <c r="P294" s="80" t="e">
        <f t="shared" ca="1" si="1768"/>
        <v>#VALUE!</v>
      </c>
      <c r="Q294" s="82" t="str">
        <f ca="1">[2]!YBSCEN($I$280,$K294&amp;"d","Market",O$25,"Swap",$I294,"LMMSkew","","Model",100,0,29,"Gradual","ParShift|N",0,"Annualized ROR",0.25,100,"",,,,"Default",,,,"Default",,)</f>
        <v>E</v>
      </c>
      <c r="R294" s="80" t="e">
        <f t="shared" ca="1" si="1769"/>
        <v>#VALUE!</v>
      </c>
      <c r="S294" s="83">
        <v>0</v>
      </c>
      <c r="T294" s="80" t="e">
        <f ca="1">SUM(R$31:R294)</f>
        <v>#VALUE!</v>
      </c>
      <c r="U294" s="83" t="e">
        <f t="shared" ca="1" si="1765"/>
        <v>#VALUE!</v>
      </c>
      <c r="V294" s="84" t="str">
        <f ca="1">[2]!YBPRICE($I$280,K294&amp;"d","Market","EffectiveDuration","Swap",I294,"LMMSkew","","Model",100,"")</f>
        <v>E</v>
      </c>
      <c r="W294" s="85" t="str">
        <f ca="1">[2]!YBPRICE($I$280,K294&amp;"d","Market","EffectiveDV01","Swap",I294,"LMMSkew","","Model",100,"")</f>
        <v>E</v>
      </c>
      <c r="X294" s="185" t="str">
        <f ca="1">[2]!YBHIST($E294,$I294,X$25,"sec","")</f>
        <v>E</v>
      </c>
      <c r="Y294" s="80" t="e">
        <f t="shared" ca="1" si="1770"/>
        <v>#VALUE!</v>
      </c>
      <c r="Z294" s="82" t="e">
        <f t="shared" ca="1" si="1771"/>
        <v>#VALUE!</v>
      </c>
      <c r="AA294" s="82" t="str">
        <f ca="1">[2]!YBHIST($F294,$I294,X$25,"sec","")</f>
        <v>E</v>
      </c>
      <c r="AB294" s="82"/>
      <c r="AC294" s="187" t="e">
        <f t="shared" ca="1" si="1758"/>
        <v>#VALUE!</v>
      </c>
      <c r="AD294" s="189" t="str">
        <f ca="1">[2]!YBHIST($G294,I294,"LMMEffectiveDuration","sec","")</f>
        <v>E</v>
      </c>
      <c r="AE294" s="85" t="e">
        <f t="shared" ca="1" si="1759"/>
        <v>#VALUE!</v>
      </c>
      <c r="AF294" s="86" t="e">
        <f t="shared" ca="1" si="1760"/>
        <v>#VALUE!</v>
      </c>
      <c r="AG294" s="80" t="e">
        <f t="shared" ca="1" si="1772"/>
        <v>#VALUE!</v>
      </c>
      <c r="AH294" s="80"/>
      <c r="AI294" s="80" t="e">
        <f t="shared" ca="1" si="1773"/>
        <v>#VALUE!</v>
      </c>
      <c r="AJ294" s="83" t="e">
        <f t="shared" ca="1" si="1774"/>
        <v>#VALUE!</v>
      </c>
      <c r="AK294" s="187" t="e">
        <f t="shared" ca="1" si="1761"/>
        <v>#VALUE!</v>
      </c>
      <c r="AL294" s="192" t="e">
        <f t="shared" ca="1" si="1762"/>
        <v>#VALUE!</v>
      </c>
      <c r="AM294" s="83" t="e">
        <f t="shared" ca="1" si="1775"/>
        <v>#VALUE!</v>
      </c>
      <c r="AN294" s="80" t="e">
        <f ca="1">SUM(AL$31:AL294)</f>
        <v>#VALUE!</v>
      </c>
      <c r="AO294" s="109" t="e">
        <f t="shared" ca="1" si="1766"/>
        <v>#VALUE!</v>
      </c>
      <c r="AP294" s="194" t="e">
        <f t="shared" ca="1" si="1763"/>
        <v>#VALUE!</v>
      </c>
      <c r="AQ294" s="199"/>
      <c r="AY294" s="67">
        <f t="shared" si="1764"/>
        <v>-52</v>
      </c>
    </row>
    <row r="295" spans="3:64" s="68" customFormat="1" ht="15" hidden="1">
      <c r="C295" s="70">
        <f t="shared" ca="1" si="1753"/>
        <v>40543</v>
      </c>
      <c r="D295" s="70">
        <f t="shared" ca="1" si="1754"/>
        <v>40578</v>
      </c>
      <c r="E295" s="68" t="str">
        <f t="shared" ca="1" si="1755"/>
        <v>FNMA3.0-TBA-Dec</v>
      </c>
      <c r="F295" s="68" t="str">
        <f t="shared" ca="1" si="1756"/>
        <v>FNMA3.0-TBA-Feb</v>
      </c>
      <c r="G295" s="68" t="str">
        <f t="shared" si="1757"/>
        <v>FNMA3.0-TBA-GEN</v>
      </c>
      <c r="I295" s="133">
        <f ca="1">[2]!YBWORKDAY(EDATE(Base_Date, AY295), -1, "USD")</f>
        <v>40543</v>
      </c>
      <c r="J295" s="212" t="str">
        <f ca="1">[2]!YBHIST($I$280,$I295,K$25,"sec","")</f>
        <v>Error</v>
      </c>
      <c r="K295" s="218" t="str">
        <f ca="1">[2]!YBHIST($I$280,$I295,J$25,"sec","")</f>
        <v>E</v>
      </c>
      <c r="L295" s="80">
        <v>0</v>
      </c>
      <c r="M295" s="81" t="str">
        <f ca="1">[2]!YBPRICE($I$280,$K295&amp;"d",$I295,L$25,"Swap",$I295,"Default","","Model",100,"")</f>
        <v>E</v>
      </c>
      <c r="N295" s="73"/>
      <c r="O295" s="73" t="str">
        <f ca="1">[2]!YBHIST("1 Month LIBOR",I295,"Yield","bmk","")</f>
        <v>E</v>
      </c>
      <c r="P295" s="80">
        <v>0</v>
      </c>
      <c r="Q295" s="82">
        <v>0</v>
      </c>
      <c r="R295" s="80">
        <v>0</v>
      </c>
      <c r="S295" s="83">
        <v>0</v>
      </c>
      <c r="T295" s="80" t="e">
        <f ca="1">SUM(R$39:R295)</f>
        <v>#VALUE!</v>
      </c>
      <c r="U295" s="83">
        <f>(1+S295)-1</f>
        <v>0</v>
      </c>
      <c r="V295" s="84" t="str">
        <f ca="1">[2]!YBPRICE($I$280,K295&amp;"d","Market","EffectiveDuration","Swap",I295,"LMMSkew","","Model",100,"")</f>
        <v>E</v>
      </c>
      <c r="W295" s="85" t="str">
        <f ca="1">[2]!YBPRICE($I$280,K295&amp;"d","Market","EffectiveDV01","Swap",I295,"LMMSkew","","Model",100,"")</f>
        <v>E</v>
      </c>
      <c r="X295" s="185" t="str">
        <f ca="1">[2]!YBHIST($E295,$I295,X$25,"sec","")</f>
        <v>E</v>
      </c>
      <c r="Y295" s="80" t="e">
        <f t="shared" ca="1" si="1770"/>
        <v>#VALUE!</v>
      </c>
      <c r="Z295" s="82" t="e">
        <f t="shared" ca="1" si="1771"/>
        <v>#VALUE!</v>
      </c>
      <c r="AA295" s="82" t="str">
        <f ca="1">[2]!YBHIST($F295,$I295,X$25,"sec","")</f>
        <v>E</v>
      </c>
      <c r="AB295" s="82" t="e">
        <f ca="1">X294-Z295</f>
        <v>#VALUE!</v>
      </c>
      <c r="AC295" s="187" t="e">
        <f t="shared" ca="1" si="1758"/>
        <v>#VALUE!</v>
      </c>
      <c r="AD295" s="189" t="str">
        <f ca="1">[2]!YBHIST($G295,I295,"LMMEffectiveDuration","sec","")</f>
        <v>E</v>
      </c>
      <c r="AE295" s="85" t="e">
        <f t="shared" ca="1" si="1759"/>
        <v>#VALUE!</v>
      </c>
      <c r="AF295" s="86" t="e">
        <f t="shared" ca="1" si="1760"/>
        <v>#VALUE!</v>
      </c>
      <c r="AG295" s="80"/>
      <c r="AH295" s="80"/>
      <c r="AI295" s="80" t="e">
        <f t="shared" ref="AI295:AI300" ca="1" si="1776">AL295+AK295</f>
        <v>#VALUE!</v>
      </c>
      <c r="AJ295" s="83">
        <v>0</v>
      </c>
      <c r="AK295" s="187" t="e">
        <f ca="1">(AJ295*Y295)/2</f>
        <v>#VALUE!</v>
      </c>
      <c r="AL295" s="192">
        <f t="shared" si="1762"/>
        <v>0</v>
      </c>
      <c r="AM295" s="83">
        <v>0</v>
      </c>
      <c r="AN295" s="80" t="e">
        <f ca="1">SUM(AL$41:AL295)</f>
        <v>#VALUE!</v>
      </c>
      <c r="AO295" s="109">
        <f>(1+AM295)-1</f>
        <v>0</v>
      </c>
      <c r="AP295" s="194" t="e">
        <f t="shared" ca="1" si="1763"/>
        <v>#VALUE!</v>
      </c>
      <c r="AQ295" s="199"/>
      <c r="AR295" s="126"/>
      <c r="AS295" s="109"/>
      <c r="AY295" s="67">
        <f t="shared" si="1764"/>
        <v>-51</v>
      </c>
    </row>
    <row r="296" spans="3:64" s="68" customFormat="1" ht="15" hidden="1">
      <c r="C296" s="70">
        <f t="shared" ca="1" si="1753"/>
        <v>40574</v>
      </c>
      <c r="D296" s="70">
        <f t="shared" ca="1" si="1754"/>
        <v>40609</v>
      </c>
      <c r="E296" s="68" t="str">
        <f t="shared" ca="1" si="1755"/>
        <v>FNMA3.0-TBA-Jan</v>
      </c>
      <c r="F296" s="68" t="str">
        <f t="shared" ca="1" si="1756"/>
        <v>FNMA3.0-TBA-Mar</v>
      </c>
      <c r="G296" s="68" t="str">
        <f t="shared" si="1757"/>
        <v>FNMA3.0-TBA-GEN</v>
      </c>
      <c r="I296" s="133">
        <f ca="1">[2]!YBWORKDAY(EDATE(Base_Date, AY296), -1, "USD")</f>
        <v>40574</v>
      </c>
      <c r="J296" s="219" t="str">
        <f ca="1">[2]!YBHIST($I$280,$I296,K$25,"sec","")</f>
        <v>Error</v>
      </c>
      <c r="K296" s="217" t="str">
        <f ca="1">[2]!YBHIST($I$280,$I296,J$25,"sec","")</f>
        <v>E</v>
      </c>
      <c r="L296" s="80" t="e">
        <f ca="1">K296-K295</f>
        <v>#VALUE!</v>
      </c>
      <c r="M296" s="81" t="str">
        <f ca="1">[2]!YBPRICE($I$280,$K296&amp;"d",$I296,L$25,"Swap",$I296,"Default","","Model",100,"")</f>
        <v>E</v>
      </c>
      <c r="N296" s="73" t="str">
        <f ca="1">[2]!YBHIST($I$280,$I295,M$25,"sec","")</f>
        <v>E</v>
      </c>
      <c r="O296" s="73" t="str">
        <f ca="1">[2]!YBHIST("1 Month LIBOR",I296,"Yield","bmk","")</f>
        <v>E</v>
      </c>
      <c r="P296" s="80">
        <v>0</v>
      </c>
      <c r="Q296" s="82" t="str">
        <f ca="1">[2]!YBSCEN($I$280,$K295&amp;"d","Market",O$25,"Swap",$I295,"LMMSkew","","Model",100,0,29,"Gradual","ParShift|N",0,"Annualized ROR",O295,100,"",,,,"Default",,,,"Default",,)</f>
        <v>E</v>
      </c>
      <c r="R296" s="80">
        <v>0</v>
      </c>
      <c r="S296" s="83">
        <v>0</v>
      </c>
      <c r="T296" s="80" t="e">
        <f ca="1">SUM(R$39:R296)</f>
        <v>#VALUE!</v>
      </c>
      <c r="U296" s="83">
        <f>((1+S291)*(1+S292)*(1+S293)*(1+S294)*(1+S295)*(1+S296))-1</f>
        <v>0</v>
      </c>
      <c r="V296" s="84" t="str">
        <f ca="1">[2]!YBPRICE($I$280,K296&amp;"d","Market","EffectiveDuration","Swap",I296,"LMMSkew","","Model",100,"")</f>
        <v>E</v>
      </c>
      <c r="W296" s="85" t="str">
        <f ca="1">[2]!YBPRICE($I$280,K296&amp;"d","Market","EffectiveDV01","Swap",I296,"LMMSkew","","Model",100,"")</f>
        <v>E</v>
      </c>
      <c r="X296" s="185" t="str">
        <f ca="1">[2]!YBHIST($E296,$I296,X$25,"sec","")</f>
        <v>E</v>
      </c>
      <c r="Y296" s="80" t="e">
        <f t="shared" ca="1" si="1770"/>
        <v>#VALUE!</v>
      </c>
      <c r="Z296" s="82" t="e">
        <f ca="1">X295-AA295</f>
        <v>#VALUE!</v>
      </c>
      <c r="AA296" s="82" t="str">
        <f ca="1">[2]!YBHIST($F296,$I296,X$25,"sec","")</f>
        <v>E</v>
      </c>
      <c r="AB296" s="82"/>
      <c r="AC296" s="187" t="e">
        <f t="shared" ca="1" si="1758"/>
        <v>#VALUE!</v>
      </c>
      <c r="AD296" s="189" t="str">
        <f ca="1">[2]!YBHIST($G296,I296,"LMMEffectiveDuration","sec","")</f>
        <v>E</v>
      </c>
      <c r="AE296" s="85" t="e">
        <f t="shared" ca="1" si="1759"/>
        <v>#VALUE!</v>
      </c>
      <c r="AF296" s="86" t="e">
        <f t="shared" ca="1" si="1760"/>
        <v>#VALUE!</v>
      </c>
      <c r="AG296" s="80" t="e">
        <f ca="1">-AC296*AF295</f>
        <v>#VALUE!</v>
      </c>
      <c r="AH296" s="80"/>
      <c r="AI296" s="80">
        <f t="shared" si="1776"/>
        <v>0</v>
      </c>
      <c r="AJ296" s="83" t="e">
        <f ca="1">AF296-AF295</f>
        <v>#VALUE!</v>
      </c>
      <c r="AK296" s="187">
        <v>0</v>
      </c>
      <c r="AL296" s="192">
        <v>0</v>
      </c>
      <c r="AM296" s="83">
        <v>0</v>
      </c>
      <c r="AN296" s="80" t="e">
        <f ca="1">SUM(AL$41:AL296)</f>
        <v>#VALUE!</v>
      </c>
      <c r="AO296" s="109" t="e">
        <f ca="1">((1+AM291)*(1+AM292)*(1+AM293)*(1+AM294)*(1+AM295)*(1+AM296))-1</f>
        <v>#VALUE!</v>
      </c>
      <c r="AP296" s="194" t="e">
        <f t="shared" ca="1" si="1763"/>
        <v>#VALUE!</v>
      </c>
      <c r="AQ296" s="199"/>
      <c r="AR296" s="202"/>
      <c r="AS296" s="203"/>
      <c r="AY296" s="67">
        <f>AV297-1</f>
        <v>-50</v>
      </c>
    </row>
    <row r="297" spans="3:64" s="68" customFormat="1" ht="15" hidden="1">
      <c r="C297" s="70">
        <f t="shared" ref="C297:C321" ca="1" si="1777">I297+10</f>
        <v>40612</v>
      </c>
      <c r="D297" s="70">
        <f t="shared" ca="1" si="1754"/>
        <v>40637</v>
      </c>
      <c r="E297" s="68" t="str">
        <f t="shared" ca="1" si="1755"/>
        <v>FNMA3.0-TBA-Mar</v>
      </c>
      <c r="F297" s="68" t="str">
        <f t="shared" ca="1" si="1756"/>
        <v>FNMA3.0-TBA-Apr</v>
      </c>
      <c r="G297" s="68" t="str">
        <f t="shared" si="1757"/>
        <v>FNMA3.0-TBA-GEN</v>
      </c>
      <c r="I297" s="133">
        <f ca="1">[2]!YBWORKDAY(EDATE(Base_Date, AV297), -1, "USD")</f>
        <v>40602</v>
      </c>
      <c r="J297" s="220" t="str">
        <f t="shared" ref="J297:J323" ca="1" si="1778">AX297</f>
        <v>E</v>
      </c>
      <c r="K297" s="80" t="e">
        <f t="shared" ref="K297:K323" ca="1" si="1779">AX297+AY297</f>
        <v>#VALUE!</v>
      </c>
      <c r="L297" s="80"/>
      <c r="M297" s="81" t="str">
        <f ca="1">[2]!YBPRICE($I$280,$K297&amp;"d",$I297,L$25,"Swap",$I297,"Default","","Model",100,"")</f>
        <v>E</v>
      </c>
      <c r="N297" s="73" t="str">
        <f ca="1">[2]!YBHIST($I$280,$I296,M$25,"sec","")</f>
        <v>E</v>
      </c>
      <c r="O297" s="170" t="str">
        <f ca="1">[2]!YBHIST("1 Month LIBOR",I297,"Yield","bmk","")</f>
        <v>E</v>
      </c>
      <c r="P297" s="80"/>
      <c r="Q297" s="82"/>
      <c r="R297" s="80"/>
      <c r="S297" s="83"/>
      <c r="T297" s="80"/>
      <c r="U297" s="83"/>
      <c r="V297" s="84" t="str">
        <f ca="1">[2]!YBPRICE($I$280,J297&amp;"d","Market","EffectiveDuration","Swap",I297,"LMMSkew","","Model",100,"")</f>
        <v>E</v>
      </c>
      <c r="W297" s="172" t="str">
        <f ca="1">[2]!YBPRICE($I$280,J297&amp;"d","Market","EffectiveDV01","Swap",I297,"LMMSkew","","Model",100,"")</f>
        <v>E</v>
      </c>
      <c r="X297" s="185" t="str">
        <f ca="1">[2]!YBHIST($E297,$I297,X$25,"sec","")</f>
        <v>E</v>
      </c>
      <c r="Y297" s="80" t="e">
        <f t="shared" ca="1" si="1770"/>
        <v>#VALUE!</v>
      </c>
      <c r="Z297" s="82" t="e">
        <f ca="1">X296-AA296</f>
        <v>#VALUE!</v>
      </c>
      <c r="AA297" s="82" t="str">
        <f ca="1">[2]!YBHIST($F297,$I297,X$25,"sec","")</f>
        <v>E</v>
      </c>
      <c r="AB297" s="82" t="e">
        <f ca="1">X296-Z297</f>
        <v>#VALUE!</v>
      </c>
      <c r="AC297" s="187"/>
      <c r="AD297" s="189" t="str">
        <f ca="1">[2]!YBHIST($G297,I297,"LMMEffectiveDuration","sec","")</f>
        <v>E</v>
      </c>
      <c r="AE297" s="172" t="e">
        <f t="shared" ca="1" si="1759"/>
        <v>#VALUE!</v>
      </c>
      <c r="AF297" s="86" t="e">
        <f t="shared" ca="1" si="1760"/>
        <v>#VALUE!</v>
      </c>
      <c r="AG297" s="80"/>
      <c r="AH297" s="83"/>
      <c r="AI297" s="80" t="e">
        <f t="shared" ca="1" si="1776"/>
        <v>#VALUE!</v>
      </c>
      <c r="AJ297" s="83">
        <v>0</v>
      </c>
      <c r="AK297" s="187" t="e">
        <f t="shared" ref="AK297:AK323" ca="1" si="1780">(AJ297*Y297)/2</f>
        <v>#VALUE!</v>
      </c>
      <c r="AL297" s="192"/>
      <c r="AM297" s="83"/>
      <c r="AN297" s="80"/>
      <c r="AO297" s="109"/>
      <c r="AP297" s="194"/>
      <c r="AQ297" s="200"/>
      <c r="AR297" s="204"/>
      <c r="AS297" s="221"/>
      <c r="AV297" s="67">
        <f>AV298-1</f>
        <v>-49</v>
      </c>
      <c r="AX297" s="207" t="str">
        <f ca="1">[2]!YBHIST($I$280,$I297,J$25,"sec","")</f>
        <v>E</v>
      </c>
      <c r="AY297" s="205" t="str">
        <f ca="1">[2]!YBPRICE($I$280,AX297&amp;"d","Market","AccruedInterest","Swap",$I297,"LMMSkew","","Model",100,"")</f>
        <v>E</v>
      </c>
      <c r="BA297" s="211" t="str">
        <f ca="1">[2]!YBHIST($E297,$I297,X$25,"sec","")</f>
        <v>E</v>
      </c>
      <c r="BB297" s="67" t="str">
        <f ca="1">[2]!YBPRICE(E$41,BA297,"Market","AccruedInterest","Swap",$I297,"LMMSkew","","Model",100,"OASEDUR")</f>
        <v>E</v>
      </c>
      <c r="BD297" s="211" t="str">
        <f ca="1">[2]!YBHIST($F297,$I297,X$25,"sec","")</f>
        <v>E</v>
      </c>
      <c r="BE297" s="67" t="str">
        <f ca="1">[2]!YBPRICE(E$41,BD297,"Market","AccruedInterest","Swap",$I297,"LMMSkew","","Model",100,"OASEDUR")</f>
        <v>E</v>
      </c>
    </row>
    <row r="298" spans="3:64" s="68" customFormat="1" ht="15" hidden="1">
      <c r="C298" s="70">
        <f t="shared" ca="1" si="1777"/>
        <v>40643</v>
      </c>
      <c r="D298" s="70">
        <f t="shared" ca="1" si="1754"/>
        <v>40668</v>
      </c>
      <c r="E298" s="68" t="str">
        <f t="shared" ca="1" si="1755"/>
        <v>FNMA3.0-TBA-Apr</v>
      </c>
      <c r="F298" s="68" t="str">
        <f t="shared" ca="1" si="1756"/>
        <v>FNMA3.0-TBA-May</v>
      </c>
      <c r="G298" s="68" t="str">
        <f t="shared" si="1757"/>
        <v>FNMA3.0-TBA-GEN</v>
      </c>
      <c r="I298" s="133">
        <f ca="1">[2]!YBWORKDAY(EDATE(Base_Date, AV298), -1, "USD")</f>
        <v>40633</v>
      </c>
      <c r="J298" s="217" t="str">
        <f t="shared" ca="1" si="1778"/>
        <v>E</v>
      </c>
      <c r="K298" s="80" t="e">
        <f t="shared" ca="1" si="1779"/>
        <v>#VALUE!</v>
      </c>
      <c r="L298" s="80" t="e">
        <f ca="1">K298-K297</f>
        <v>#VALUE!</v>
      </c>
      <c r="M298" s="81" t="str">
        <f ca="1">[2]!YBPRICE($I$280,$K298&amp;"d",$I298,L$25,"Swap",$I298,"Default","","Model",100,"")</f>
        <v>E</v>
      </c>
      <c r="N298" s="73" t="str">
        <f ca="1">[2]!YBHIST($I$280,$I297,M$25,"sec","")</f>
        <v>E</v>
      </c>
      <c r="O298" s="170" t="str">
        <f ca="1">[2]!YBHIST("1 Month LIBOR",I298,"Yield","bmk","")</f>
        <v>E</v>
      </c>
      <c r="P298" s="80" t="e">
        <f ca="1">K297-Q298</f>
        <v>#VALUE!</v>
      </c>
      <c r="Q298" s="82" t="str">
        <f ca="1">[2]!YBSCEN($I$280,$K297&amp;"d","Market",O$25,"Swap",$I297,"LMMSkew","","Model",100,0,29,"Gradual","ParShift|N",0,"Annualized ROR",O297,100,"",,,,"Default",,,,"Default",,)</f>
        <v>E</v>
      </c>
      <c r="R298" s="80">
        <v>0</v>
      </c>
      <c r="S298" s="83">
        <v>0</v>
      </c>
      <c r="T298" s="80" t="e">
        <f ca="1">SUM(R$39:R298)</f>
        <v>#VALUE!</v>
      </c>
      <c r="U298" s="83">
        <f>((1+S296)*(1+S297)*(1+S298))-1</f>
        <v>0</v>
      </c>
      <c r="V298" s="84" t="str">
        <f ca="1">[2]!YBPRICE($I$280,J298&amp;"d","Market","EffectiveDuration","Swap",I298,"LMMSkew","","Model",100,"")</f>
        <v>E</v>
      </c>
      <c r="W298" s="172" t="str">
        <f ca="1">[2]!YBPRICE($I$280,J298&amp;"d","Market","EffectiveDV01","Swap",I298,"LMMSkew","","Model",100,"")</f>
        <v>E</v>
      </c>
      <c r="X298" s="185" t="str">
        <f ca="1">[2]!YBHIST($E298,$I298,X$25,"sec","")</f>
        <v>E</v>
      </c>
      <c r="Y298" s="80" t="e">
        <f t="shared" ca="1" si="1770"/>
        <v>#VALUE!</v>
      </c>
      <c r="Z298" s="82" t="e">
        <f ca="1">X297-AA297</f>
        <v>#VALUE!</v>
      </c>
      <c r="AA298" s="82" t="str">
        <f ca="1">[2]!YBHIST($F298,$I298,X$25,"sec","")</f>
        <v>E</v>
      </c>
      <c r="AB298" s="82" t="e">
        <f ca="1">X297-Z298</f>
        <v>#VALUE!</v>
      </c>
      <c r="AC298" s="187" t="e">
        <f ca="1">Y298+Z298</f>
        <v>#VALUE!</v>
      </c>
      <c r="AD298" s="189" t="str">
        <f ca="1">[2]!YBHIST($G298,I298,"LMMEffectiveDuration","sec","")</f>
        <v>E</v>
      </c>
      <c r="AE298" s="172" t="e">
        <f t="shared" ca="1" si="1759"/>
        <v>#VALUE!</v>
      </c>
      <c r="AF298" s="86" t="e">
        <f t="shared" ca="1" si="1760"/>
        <v>#VALUE!</v>
      </c>
      <c r="AG298" s="80" t="e">
        <f ca="1">-AC298*AF297</f>
        <v>#VALUE!</v>
      </c>
      <c r="AH298" s="83" t="e">
        <f ca="1">AG298/K297</f>
        <v>#VALUE!</v>
      </c>
      <c r="AI298" s="80" t="e">
        <f t="shared" ca="1" si="1776"/>
        <v>#VALUE!</v>
      </c>
      <c r="AJ298" s="83" t="e">
        <f ca="1">AF298-AF297</f>
        <v>#VALUE!</v>
      </c>
      <c r="AK298" s="187" t="e">
        <f t="shared" ca="1" si="1780"/>
        <v>#VALUE!</v>
      </c>
      <c r="AL298" s="192">
        <v>0</v>
      </c>
      <c r="AM298" s="83">
        <v>0</v>
      </c>
      <c r="AN298" s="80" t="e">
        <f ca="1">SUM(AL$41:AL298)</f>
        <v>#VALUE!</v>
      </c>
      <c r="AO298" s="109">
        <f>((1+AM296)*(1+AM297)*(1+AM298))-1</f>
        <v>0</v>
      </c>
      <c r="AP298" s="194" t="e">
        <f ca="1">(Z298*AF298*-1)+P298</f>
        <v>#VALUE!</v>
      </c>
      <c r="AQ298" s="200" t="e">
        <f ca="1">AP298/K297</f>
        <v>#VALUE!</v>
      </c>
      <c r="AR298" s="204"/>
      <c r="AS298" s="221"/>
      <c r="AV298" s="67">
        <f>AV299-1</f>
        <v>-48</v>
      </c>
      <c r="AX298" s="207" t="str">
        <f ca="1">[2]!YBHIST($I$280,$I298,J$25,"sec","")</f>
        <v>E</v>
      </c>
      <c r="AY298" s="205" t="str">
        <f ca="1">[2]!YBPRICE($I$280,AX298&amp;"d","Market","AccruedInterest","Swap",$I298,"LMMSkew","","Model",100,"")</f>
        <v>E</v>
      </c>
      <c r="BA298" s="211" t="str">
        <f ca="1">[2]!YBHIST($E298,$I298,X$25,"sec","")</f>
        <v>E</v>
      </c>
      <c r="BB298" s="67" t="str">
        <f ca="1">[2]!YBPRICE(E$41,BA298,"Market","AccruedInterest","Swap",$I298,"LMMSkew","","Model",100,"OASEDUR")</f>
        <v>E</v>
      </c>
      <c r="BD298" s="211" t="str">
        <f ca="1">[2]!YBHIST($F298,$I298,X$25,"sec","")</f>
        <v>E</v>
      </c>
      <c r="BE298" s="67" t="str">
        <f ca="1">[2]!YBPRICE(E$41,BD298,"Market","AccruedInterest","Swap",$I298,"LMMSkew","","Model",100,"OASEDUR")</f>
        <v>E</v>
      </c>
    </row>
    <row r="299" spans="3:64" s="68" customFormat="1" ht="15" hidden="1">
      <c r="C299" s="70">
        <f t="shared" ca="1" si="1777"/>
        <v>40672</v>
      </c>
      <c r="D299" s="70">
        <f t="shared" ca="1" si="1754"/>
        <v>40697</v>
      </c>
      <c r="E299" s="68" t="str">
        <f t="shared" ca="1" si="1755"/>
        <v>FNMA3.0-TBA-May</v>
      </c>
      <c r="F299" s="68" t="str">
        <f t="shared" ca="1" si="1756"/>
        <v>FNMA3.0-TBA-Jun</v>
      </c>
      <c r="G299" s="68" t="str">
        <f t="shared" si="1757"/>
        <v>FNMA3.0-TBA-GEN</v>
      </c>
      <c r="I299" s="133">
        <f ca="1">[2]!YBWORKDAY(EDATE(Base_Date, AV299), -1, "USD")</f>
        <v>40662</v>
      </c>
      <c r="J299" s="217" t="str">
        <f t="shared" ca="1" si="1778"/>
        <v>E</v>
      </c>
      <c r="K299" s="80" t="e">
        <f t="shared" ca="1" si="1779"/>
        <v>#VALUE!</v>
      </c>
      <c r="L299" s="80" t="e">
        <f ca="1">K299-K298</f>
        <v>#VALUE!</v>
      </c>
      <c r="M299" s="81" t="str">
        <f ca="1">[2]!YBPRICE($I$280,$K299&amp;"d",$I299,L$25,"Swap",$I299,"Default","","Model",100,"")</f>
        <v>E</v>
      </c>
      <c r="N299" s="73" t="str">
        <f ca="1">[2]!YBHIST($I$280,$I298,M$25,"sec","")</f>
        <v>E</v>
      </c>
      <c r="O299" s="170" t="str">
        <f ca="1">[2]!YBHIST("1 Month LIBOR",I299,"Yield","bmk","")</f>
        <v>E</v>
      </c>
      <c r="P299" s="80" t="e">
        <f ca="1">K298-Q299</f>
        <v>#VALUE!</v>
      </c>
      <c r="Q299" s="82" t="str">
        <f ca="1">[2]!YBSCEN($I$280,$K298&amp;"d","Market",O$25,"Swap",$I298,"LMMSkew","","Model",100,0,29,"Gradual","ParShift|N",0,"Annualized ROR",O298,100,"",,,,"Default",,,,"Default",,)</f>
        <v>E</v>
      </c>
      <c r="R299" s="80">
        <v>0</v>
      </c>
      <c r="S299" s="83">
        <v>0</v>
      </c>
      <c r="T299" s="80" t="e">
        <f ca="1">SUM(R$39:R299)</f>
        <v>#VALUE!</v>
      </c>
      <c r="U299" s="83">
        <f>((1+S296)*(1+S297)*(1+S298)*(1+S299))-1</f>
        <v>0</v>
      </c>
      <c r="V299" s="84" t="str">
        <f ca="1">[2]!YBPRICE($I$280,J299&amp;"d","Market","EffectiveDuration","Swap",I299,"LMMSkew","","Model",100,"")</f>
        <v>E</v>
      </c>
      <c r="W299" s="172" t="str">
        <f ca="1">[2]!YBPRICE($I$280,J299&amp;"d","Market","EffectiveDV01","Swap",I299,"LMMSkew","","Model",100,"")</f>
        <v>E</v>
      </c>
      <c r="X299" s="185" t="str">
        <f ca="1">[2]!YBHIST($E299,$I299,X$25,"sec","")</f>
        <v>E</v>
      </c>
      <c r="Y299" s="80" t="e">
        <f t="shared" ca="1" si="1770"/>
        <v>#VALUE!</v>
      </c>
      <c r="Z299" s="82" t="e">
        <f ca="1">X298-AA298</f>
        <v>#VALUE!</v>
      </c>
      <c r="AA299" s="82" t="str">
        <f ca="1">[2]!YBHIST($F299,$I299,X$25,"sec","")</f>
        <v>E</v>
      </c>
      <c r="AB299" s="82" t="e">
        <f ca="1">X298-Z299</f>
        <v>#VALUE!</v>
      </c>
      <c r="AC299" s="187" t="e">
        <f ca="1">X299-AB299</f>
        <v>#VALUE!</v>
      </c>
      <c r="AD299" s="189" t="str">
        <f ca="1">[2]!YBHIST($G299,I299,"LMMEffectiveDuration","sec","")</f>
        <v>E</v>
      </c>
      <c r="AE299" s="172" t="e">
        <f t="shared" ca="1" si="1759"/>
        <v>#VALUE!</v>
      </c>
      <c r="AF299" s="86" t="e">
        <f t="shared" ca="1" si="1760"/>
        <v>#VALUE!</v>
      </c>
      <c r="AG299" s="80" t="e">
        <f ca="1">-AC299*AF298</f>
        <v>#VALUE!</v>
      </c>
      <c r="AH299" s="83" t="e">
        <f ca="1">AG299/K298</f>
        <v>#VALUE!</v>
      </c>
      <c r="AI299" s="80" t="e">
        <f t="shared" ca="1" si="1776"/>
        <v>#VALUE!</v>
      </c>
      <c r="AJ299" s="83" t="e">
        <f ca="1">AF299-AF298</f>
        <v>#VALUE!</v>
      </c>
      <c r="AK299" s="187" t="e">
        <f t="shared" ca="1" si="1780"/>
        <v>#VALUE!</v>
      </c>
      <c r="AL299" s="192">
        <v>0</v>
      </c>
      <c r="AM299" s="83">
        <v>0</v>
      </c>
      <c r="AN299" s="80" t="e">
        <f ca="1">SUM(AL$41:AL299)</f>
        <v>#VALUE!</v>
      </c>
      <c r="AO299" s="109">
        <f>((1+AM296)*(1+AM297)*(1+AM298)*(1+AM299))-1</f>
        <v>0</v>
      </c>
      <c r="AP299" s="194" t="e">
        <f ca="1">(Z299*AF299*-1)+P299</f>
        <v>#VALUE!</v>
      </c>
      <c r="AQ299" s="200" t="e">
        <f ca="1">AP299/K298</f>
        <v>#VALUE!</v>
      </c>
      <c r="AR299" s="204"/>
      <c r="AS299" s="221"/>
      <c r="AV299" s="67">
        <f>AV300-1</f>
        <v>-47</v>
      </c>
      <c r="AX299" s="207" t="str">
        <f ca="1">[2]!YBHIST($I$280,$I299,J$25,"sec","")</f>
        <v>E</v>
      </c>
      <c r="AY299" s="205" t="str">
        <f ca="1">[2]!YBPRICE($I$280,AX299&amp;"d","Market","AccruedInterest","Swap",$I299,"LMMSkew","","Model",100,"")</f>
        <v>E</v>
      </c>
      <c r="BA299" s="211" t="str">
        <f ca="1">[2]!YBHIST($E299,$I299,X$25,"sec","")</f>
        <v>E</v>
      </c>
      <c r="BB299" s="67" t="str">
        <f ca="1">[2]!YBPRICE(E$41,BA299,"Market","AccruedInterest","Swap",$I299,"LMMSkew","","Model",100,"OASEDUR")</f>
        <v>E</v>
      </c>
      <c r="BD299" s="211" t="str">
        <f ca="1">[2]!YBHIST($F299,$I299,X$25,"sec","")</f>
        <v>E</v>
      </c>
      <c r="BE299" s="67" t="str">
        <f ca="1">[2]!YBPRICE(E$41,BD299,"Market","AccruedInterest","Swap",$I299,"LMMSkew","","Model",100,"OASEDUR")</f>
        <v>E</v>
      </c>
    </row>
    <row r="300" spans="3:64" s="68" customFormat="1" ht="15">
      <c r="C300" s="70">
        <f t="shared" ca="1" si="1777"/>
        <v>40704</v>
      </c>
      <c r="D300" s="70">
        <f t="shared" ca="1" si="1754"/>
        <v>40729</v>
      </c>
      <c r="E300" s="68" t="str">
        <f t="shared" ca="1" si="1755"/>
        <v>FNMA3.0-TBA-Jun</v>
      </c>
      <c r="F300" s="68" t="str">
        <f t="shared" ca="1" si="1756"/>
        <v>FNMA3.0-TBA-Jul</v>
      </c>
      <c r="G300" s="68" t="str">
        <f t="shared" si="1757"/>
        <v>FNMA3.0-TBA-GEN</v>
      </c>
      <c r="I300" s="133">
        <f ca="1">[2]!YBWORKDAY(EDATE(Base_Date, AV300), -1, "USD")</f>
        <v>40694</v>
      </c>
      <c r="J300" s="217" t="str">
        <f t="shared" ca="1" si="1778"/>
        <v>E</v>
      </c>
      <c r="K300" s="80" t="e">
        <f t="shared" ca="1" si="1779"/>
        <v>#VALUE!</v>
      </c>
      <c r="L300" s="80"/>
      <c r="M300" s="81" t="str">
        <f ca="1">[2]!YBHIST($I$280,$I300,"LMMOAS","sec")</f>
        <v>E</v>
      </c>
      <c r="N300" s="73" t="str">
        <f ca="1">[2]!YBHIST($I$280,$I299,M$25,"sec","")</f>
        <v>E</v>
      </c>
      <c r="O300" s="170" t="str">
        <f ca="1">[2]!YBHIST("1 Month LIBOR",I300,"Yield","bmk","")</f>
        <v>E</v>
      </c>
      <c r="P300" s="80"/>
      <c r="Q300" s="82"/>
      <c r="R300" s="80"/>
      <c r="S300" s="83"/>
      <c r="T300" s="80"/>
      <c r="U300" s="83"/>
      <c r="V300" s="84">
        <f ca="1">VLOOKUP($I300, 'Barcap OAD'!$A:$S, $F$280, FALSE)</f>
        <v>-10.199999999999999</v>
      </c>
      <c r="W300" s="153" t="e">
        <f ca="1">K300*V300/10000</f>
        <v>#VALUE!</v>
      </c>
      <c r="X300" s="185" t="str">
        <f ca="1">[2]!YBHIST($E300,$I300,X$25,"sec","")</f>
        <v>E</v>
      </c>
      <c r="Y300" s="80" t="e">
        <f ca="1">X300-X299</f>
        <v>#VALUE!</v>
      </c>
      <c r="Z300" s="82" t="e">
        <f ca="1">X299-AA299</f>
        <v>#VALUE!</v>
      </c>
      <c r="AA300" s="82" t="str">
        <f ca="1">[2]!YBHIST($F300,$I300,X$25,"sec","")</f>
        <v>E</v>
      </c>
      <c r="AB300" s="82" t="e">
        <f ca="1">X299-Z300</f>
        <v>#VALUE!</v>
      </c>
      <c r="AC300" s="187"/>
      <c r="AD300" s="189">
        <f ca="1">VLOOKUP($I300, 'Barcap OAD'!$A:$S, $F$26, FALSE)</f>
        <v>8.4260000000000002</v>
      </c>
      <c r="AE300" s="172" t="e">
        <f t="shared" ca="1" si="1759"/>
        <v>#VALUE!</v>
      </c>
      <c r="AF300" s="86" t="e">
        <f t="shared" ca="1" si="1760"/>
        <v>#VALUE!</v>
      </c>
      <c r="AG300" s="80"/>
      <c r="AH300" s="83"/>
      <c r="AI300" s="80" t="e">
        <f t="shared" ca="1" si="1776"/>
        <v>#VALUE!</v>
      </c>
      <c r="AJ300" s="83">
        <v>0</v>
      </c>
      <c r="AK300" s="187" t="e">
        <f t="shared" ca="1" si="1780"/>
        <v>#VALUE!</v>
      </c>
      <c r="AL300" s="192"/>
      <c r="AM300" s="83"/>
      <c r="AN300" s="80"/>
      <c r="AO300" s="109"/>
      <c r="AP300" s="194"/>
      <c r="AQ300" s="200"/>
      <c r="AR300" s="204"/>
      <c r="AS300" s="221"/>
      <c r="AV300" s="67">
        <f t="shared" ref="AV300:AV346" si="1781">AV228</f>
        <v>-46</v>
      </c>
      <c r="AX300" s="207" t="str">
        <f ca="1">[2]!YBHIST($I$280,$I300,J$25,"sec","")</f>
        <v>E</v>
      </c>
      <c r="AY300" s="205" t="str">
        <f ca="1">[2]!YBPRICE($I$280,AX300&amp;"d","Market","AccruedInterest","Swap",$I300,"LMMSkew","","Model",100,"")</f>
        <v>E</v>
      </c>
      <c r="BA300" s="211" t="str">
        <f ca="1">[2]!YBHIST($E300,$I300,X$25,"sec","")</f>
        <v>E</v>
      </c>
      <c r="BB300" s="67" t="str">
        <f ca="1">[2]!YBPRICE(E$41,BA300,"Market","AccruedInterest","Swap",$I300,"LMMSkew","","Model",100,"OASEDUR")</f>
        <v>E</v>
      </c>
      <c r="BD300" s="211" t="str">
        <f ca="1">[2]!YBHIST($F300,$I300,X$25,"sec","")</f>
        <v>E</v>
      </c>
      <c r="BE300" s="67" t="str">
        <f ca="1">[2]!YBPRICE(E$41,BD300,"Market","AccruedInterest","Swap",$I300,"LMMSkew","","Model",100,"OASEDUR")</f>
        <v>E</v>
      </c>
    </row>
    <row r="301" spans="3:64" s="68" customFormat="1" ht="15">
      <c r="C301" s="70">
        <f t="shared" ca="1" si="1777"/>
        <v>40734</v>
      </c>
      <c r="D301" s="70">
        <f t="shared" ca="1" si="1754"/>
        <v>40759</v>
      </c>
      <c r="E301" s="68" t="str">
        <f t="shared" ca="1" si="1755"/>
        <v>FNMA3.0-TBA-Jul</v>
      </c>
      <c r="F301" s="68" t="str">
        <f t="shared" ca="1" si="1756"/>
        <v>FNMA3.0-TBA-Aug</v>
      </c>
      <c r="G301" s="68" t="str">
        <f t="shared" si="1757"/>
        <v>FNMA3.0-TBA-GEN</v>
      </c>
      <c r="I301" s="133">
        <f ca="1">[2]!YBWORKDAY(EDATE(Base_Date, AV301), -1, "USD")</f>
        <v>40724</v>
      </c>
      <c r="J301" s="217" t="str">
        <f t="shared" ca="1" si="1778"/>
        <v>E</v>
      </c>
      <c r="K301" s="80" t="e">
        <f t="shared" ca="1" si="1779"/>
        <v>#VALUE!</v>
      </c>
      <c r="L301" s="80" t="e">
        <f t="shared" ref="L301:L323" ca="1" si="1782">K301-K300</f>
        <v>#VALUE!</v>
      </c>
      <c r="M301" s="81" t="str">
        <f ca="1">[2]!YBHIST($I$280,$I301,"LMMOAS","sec")</f>
        <v>E</v>
      </c>
      <c r="N301" s="73" t="str">
        <f ca="1">[2]!YBHIST($I$280,$I300,M$25,"sec","")</f>
        <v>E</v>
      </c>
      <c r="O301" s="170" t="str">
        <f ca="1">[2]!YBHIST("1 Month LIBOR",I301,"Yield","bmk","")</f>
        <v>E</v>
      </c>
      <c r="P301" s="80" t="e">
        <f t="shared" ref="P301:P323" ca="1" si="1783">K300-Q301</f>
        <v>#VALUE!</v>
      </c>
      <c r="Q301" s="82" t="str">
        <f ca="1">[2]!YBSCEN($I$280,$J300&amp;"d","Market",O$25,"Swap",$I300,"MarketWSkew","","Model",100,0,29,"Gradual","ParShift|N",0,"Annualized ROR",O300,100,"",,,,"Default",,,,"Default",,)</f>
        <v>E</v>
      </c>
      <c r="R301" s="80" t="e">
        <f t="shared" ref="R301:R323" ca="1" si="1784">L301+P301</f>
        <v>#VALUE!</v>
      </c>
      <c r="S301" s="83" t="e">
        <f t="shared" ref="S301:S323" ca="1" si="1785">R301/K300</f>
        <v>#VALUE!</v>
      </c>
      <c r="T301" s="80" t="e">
        <f ca="1">SUM(R$300:R301)</f>
        <v>#VALUE!</v>
      </c>
      <c r="U301" s="83" t="e">
        <f ca="1">BJ301</f>
        <v>#VALUE!</v>
      </c>
      <c r="V301" s="84">
        <f ca="1">VLOOKUP($I301, 'Barcap OAD'!$A:$S, $F$280, FALSE)</f>
        <v>-8.5</v>
      </c>
      <c r="W301" s="172" t="e">
        <f t="shared" ref="W301:W323" ca="1" si="1786">K301*V301/10000</f>
        <v>#VALUE!</v>
      </c>
      <c r="X301" s="185" t="str">
        <f ca="1">[2]!YBHIST($E301,$I301,X$25,"sec","")</f>
        <v>E</v>
      </c>
      <c r="Y301" s="80" t="e">
        <f t="shared" ref="Y301:Y323" ca="1" si="1787">X301-X300</f>
        <v>#VALUE!</v>
      </c>
      <c r="Z301" s="82" t="e">
        <f t="shared" ref="Z301:Z323" ca="1" si="1788">X300-AA300</f>
        <v>#VALUE!</v>
      </c>
      <c r="AA301" s="82" t="str">
        <f ca="1">[2]!YBHIST($F301,$I301,X$25,"sec","")</f>
        <v>E</v>
      </c>
      <c r="AB301" s="82" t="e">
        <f t="shared" ref="AB301:AB323" ca="1" si="1789">X300-Z301</f>
        <v>#VALUE!</v>
      </c>
      <c r="AC301" s="187" t="e">
        <f t="shared" ref="AC301:AC323" ca="1" si="1790">Y301+Z301</f>
        <v>#VALUE!</v>
      </c>
      <c r="AD301" s="189">
        <f ca="1">VLOOKUP($I301, 'Barcap OAD'!$A:$S, $F$26, FALSE)</f>
        <v>8.3819999999999997</v>
      </c>
      <c r="AE301" s="172" t="e">
        <f t="shared" ca="1" si="1759"/>
        <v>#VALUE!</v>
      </c>
      <c r="AF301" s="86" t="e">
        <f t="shared" ca="1" si="1760"/>
        <v>#VALUE!</v>
      </c>
      <c r="AG301" s="80" t="e">
        <f t="shared" ref="AG301:AG323" ca="1" si="1791">-AC301*AF300</f>
        <v>#VALUE!</v>
      </c>
      <c r="AH301" s="83" t="e">
        <f t="shared" ref="AH301:AH323" ca="1" si="1792">AG301/K300</f>
        <v>#VALUE!</v>
      </c>
      <c r="AI301" s="80" t="e">
        <f t="shared" ref="AI301:AI323" ca="1" si="1793">AL301+AK301</f>
        <v>#VALUE!</v>
      </c>
      <c r="AJ301" s="83" t="e">
        <f t="shared" ref="AJ301:AJ323" ca="1" si="1794">AF301-AF300</f>
        <v>#VALUE!</v>
      </c>
      <c r="AK301" s="187" t="e">
        <f t="shared" ca="1" si="1780"/>
        <v>#VALUE!</v>
      </c>
      <c r="AL301" s="192" t="e">
        <f t="shared" ref="AL301:AL323" ca="1" si="1795">AG301+R301</f>
        <v>#VALUE!</v>
      </c>
      <c r="AM301" s="83" t="e">
        <f t="shared" ref="AM301:AM323" ca="1" si="1796">AL301/K300</f>
        <v>#VALUE!</v>
      </c>
      <c r="AN301" s="80" t="e">
        <f ca="1">SUM(AL$300:AL301)</f>
        <v>#VALUE!</v>
      </c>
      <c r="AO301" s="109" t="e">
        <f ca="1">BL301</f>
        <v>#VALUE!</v>
      </c>
      <c r="AP301" s="194" t="e">
        <f t="shared" ref="AP301:AP323" ca="1" si="1797">(Z301*AF301*-1)+P301</f>
        <v>#VALUE!</v>
      </c>
      <c r="AQ301" s="200" t="e">
        <f t="shared" ref="AQ301:AQ323" ca="1" si="1798">AP301/K300</f>
        <v>#VALUE!</v>
      </c>
      <c r="AR301" s="204"/>
      <c r="AS301" s="221"/>
      <c r="AV301" s="67">
        <f t="shared" si="1781"/>
        <v>-45</v>
      </c>
      <c r="AX301" s="207" t="str">
        <f ca="1">[2]!YBHIST($I$280,$I301,J$25,"sec","")</f>
        <v>E</v>
      </c>
      <c r="AY301" s="205" t="str">
        <f ca="1">[2]!YBPRICE($I$280,AX301&amp;"d","Market","AccruedInterest","Swap",$I301,"LMMSkew","","Model",100,"")</f>
        <v>E</v>
      </c>
      <c r="BA301" s="211" t="str">
        <f ca="1">[2]!YBHIST($E301,$I301,X$25,"sec","")</f>
        <v>E</v>
      </c>
      <c r="BB301" s="67" t="str">
        <f ca="1">[2]!YBPRICE(E$41,BA301,"Market","AccruedInterest","Swap",$I301,"LMMSkew","","Model",100,"OASEDUR")</f>
        <v>E</v>
      </c>
      <c r="BD301" s="211" t="str">
        <f ca="1">[2]!YBHIST($F301,$I301,X$25,"sec","")</f>
        <v>E</v>
      </c>
      <c r="BE301" s="67" t="str">
        <f ca="1">[2]!YBPRICE(E$41,BD301,"Market","AccruedInterest","Swap",$I301,"LMMSkew","","Model",100,"OASEDUR")</f>
        <v>E</v>
      </c>
      <c r="BI301" s="518" t="e">
        <f ca="1">1+S301</f>
        <v>#VALUE!</v>
      </c>
      <c r="BJ301" s="518" t="e">
        <f ca="1">PRODUCT($BI$300:BI301)-1</f>
        <v>#VALUE!</v>
      </c>
      <c r="BK301" s="518" t="e">
        <f ca="1">1+AM301</f>
        <v>#VALUE!</v>
      </c>
      <c r="BL301" s="518" t="e">
        <f ca="1">PRODUCT($BK$300:BK301)-1</f>
        <v>#VALUE!</v>
      </c>
    </row>
    <row r="302" spans="3:64" s="68" customFormat="1" ht="15">
      <c r="C302" s="70">
        <f t="shared" ca="1" si="1777"/>
        <v>40763</v>
      </c>
      <c r="D302" s="70">
        <f t="shared" ca="1" si="1754"/>
        <v>40788</v>
      </c>
      <c r="E302" s="68" t="str">
        <f t="shared" ca="1" si="1755"/>
        <v>FNMA3.0-TBA-Aug</v>
      </c>
      <c r="F302" s="68" t="str">
        <f t="shared" ca="1" si="1756"/>
        <v>FNMA3.0-TBA-Sep</v>
      </c>
      <c r="G302" s="68" t="str">
        <f t="shared" si="1757"/>
        <v>FNMA3.0-TBA-GEN</v>
      </c>
      <c r="I302" s="133">
        <f ca="1">[2]!YBWORKDAY(EDATE(Base_Date, AV302), -1, "USD")</f>
        <v>40753</v>
      </c>
      <c r="J302" s="217" t="str">
        <f t="shared" ca="1" si="1778"/>
        <v>E</v>
      </c>
      <c r="K302" s="80" t="e">
        <f t="shared" ca="1" si="1779"/>
        <v>#VALUE!</v>
      </c>
      <c r="L302" s="80" t="e">
        <f t="shared" ca="1" si="1782"/>
        <v>#VALUE!</v>
      </c>
      <c r="M302" s="81" t="str">
        <f ca="1">[2]!YBHIST($I$280,$I302,"LMMOAS","sec")</f>
        <v>E</v>
      </c>
      <c r="N302" s="73" t="str">
        <f ca="1">[2]!YBHIST($I$280,$I301,M$25,"sec","")</f>
        <v>E</v>
      </c>
      <c r="O302" s="170" t="str">
        <f ca="1">[2]!YBHIST("1 Month LIBOR",I302,"Yield","bmk","")</f>
        <v>E</v>
      </c>
      <c r="P302" s="80" t="e">
        <f t="shared" ca="1" si="1783"/>
        <v>#VALUE!</v>
      </c>
      <c r="Q302" s="82" t="str">
        <f ca="1">[2]!YBSCEN($I$280,$J301&amp;"d","Market",O$25,"Swap",$I301,"MarketWSkew","","Model",100,0,29,"Gradual","ParShift|N",0,"Annualized ROR",O301,100,"",,,,"Default",,,,"Default",,)</f>
        <v>E</v>
      </c>
      <c r="R302" s="80" t="e">
        <f t="shared" ca="1" si="1784"/>
        <v>#VALUE!</v>
      </c>
      <c r="S302" s="83" t="e">
        <f t="shared" ca="1" si="1785"/>
        <v>#VALUE!</v>
      </c>
      <c r="T302" s="80" t="e">
        <f ca="1">SUM(R$300:R302)</f>
        <v>#VALUE!</v>
      </c>
      <c r="U302" s="83" t="e">
        <f t="shared" ref="U302:U331" ca="1" si="1799">BJ302</f>
        <v>#VALUE!</v>
      </c>
      <c r="V302" s="84">
        <f ca="1">VLOOKUP($I302, 'Barcap OAD'!$A:$S, $F$280, FALSE)</f>
        <v>-11.2</v>
      </c>
      <c r="W302" s="172" t="e">
        <f t="shared" ca="1" si="1786"/>
        <v>#VALUE!</v>
      </c>
      <c r="X302" s="185" t="str">
        <f ca="1">[2]!YBHIST($E302,$I302,X$25,"sec","")</f>
        <v>E</v>
      </c>
      <c r="Y302" s="80" t="e">
        <f t="shared" ca="1" si="1787"/>
        <v>#VALUE!</v>
      </c>
      <c r="Z302" s="82" t="e">
        <f t="shared" ca="1" si="1788"/>
        <v>#VALUE!</v>
      </c>
      <c r="AA302" s="82" t="str">
        <f ca="1">[2]!YBHIST($F302,$I302,X$25,"sec","")</f>
        <v>E</v>
      </c>
      <c r="AB302" s="82" t="e">
        <f t="shared" ca="1" si="1789"/>
        <v>#VALUE!</v>
      </c>
      <c r="AC302" s="187" t="e">
        <f t="shared" ca="1" si="1790"/>
        <v>#VALUE!</v>
      </c>
      <c r="AD302" s="189">
        <f ca="1">VLOOKUP($I302, 'Barcap OAD'!$A:$S, $F$26, FALSE)</f>
        <v>8.4090000000000007</v>
      </c>
      <c r="AE302" s="172" t="e">
        <f t="shared" ca="1" si="1759"/>
        <v>#VALUE!</v>
      </c>
      <c r="AF302" s="86" t="e">
        <f t="shared" ca="1" si="1760"/>
        <v>#VALUE!</v>
      </c>
      <c r="AG302" s="80" t="e">
        <f t="shared" ca="1" si="1791"/>
        <v>#VALUE!</v>
      </c>
      <c r="AH302" s="83" t="e">
        <f t="shared" ca="1" si="1792"/>
        <v>#VALUE!</v>
      </c>
      <c r="AI302" s="80" t="e">
        <f t="shared" ca="1" si="1793"/>
        <v>#VALUE!</v>
      </c>
      <c r="AJ302" s="83" t="e">
        <f t="shared" ca="1" si="1794"/>
        <v>#VALUE!</v>
      </c>
      <c r="AK302" s="187" t="e">
        <f t="shared" ca="1" si="1780"/>
        <v>#VALUE!</v>
      </c>
      <c r="AL302" s="192" t="e">
        <f t="shared" ca="1" si="1795"/>
        <v>#VALUE!</v>
      </c>
      <c r="AM302" s="83" t="e">
        <f t="shared" ca="1" si="1796"/>
        <v>#VALUE!</v>
      </c>
      <c r="AN302" s="80" t="e">
        <f ca="1">SUM(AL$300:AL302)</f>
        <v>#VALUE!</v>
      </c>
      <c r="AO302" s="109" t="e">
        <f t="shared" ref="AO302:AO331" ca="1" si="1800">BL302</f>
        <v>#VALUE!</v>
      </c>
      <c r="AP302" s="194" t="e">
        <f t="shared" ca="1" si="1797"/>
        <v>#VALUE!</v>
      </c>
      <c r="AQ302" s="200" t="e">
        <f t="shared" ca="1" si="1798"/>
        <v>#VALUE!</v>
      </c>
      <c r="AR302" s="204"/>
      <c r="AS302" s="221"/>
      <c r="AV302" s="67">
        <f t="shared" si="1781"/>
        <v>-44</v>
      </c>
      <c r="AX302" s="207" t="str">
        <f ca="1">[2]!YBHIST($I$280,$I302,J$25,"sec","")</f>
        <v>E</v>
      </c>
      <c r="AY302" s="205" t="str">
        <f ca="1">[2]!YBPRICE($I$280,AX302&amp;"d","Market","AccruedInterest","Swap",$I302,"LMMSkew","","Model",100,"")</f>
        <v>E</v>
      </c>
      <c r="BA302" s="211" t="str">
        <f ca="1">[2]!YBHIST($E302,$I302,X$25,"sec","")</f>
        <v>E</v>
      </c>
      <c r="BB302" s="67" t="str">
        <f ca="1">[2]!YBPRICE(E$41,BA302,"Market","AccruedInterest","Swap",$I302,"LMMSkew","","Model",100,"OASEDUR")</f>
        <v>E</v>
      </c>
      <c r="BD302" s="211" t="str">
        <f ca="1">[2]!YBHIST($F302,$I302,X$25,"sec","")</f>
        <v>E</v>
      </c>
      <c r="BE302" s="67" t="str">
        <f ca="1">[2]!YBPRICE(E$41,BD302,"Market","AccruedInterest","Swap",$I302,"LMMSkew","","Model",100,"OASEDUR")</f>
        <v>E</v>
      </c>
      <c r="BI302" s="518" t="e">
        <f t="shared" ref="BI302:BI331" ca="1" si="1801">1+S302</f>
        <v>#VALUE!</v>
      </c>
      <c r="BJ302" s="518" t="e">
        <f ca="1">PRODUCT($BI$300:BI302)-1</f>
        <v>#VALUE!</v>
      </c>
      <c r="BK302" s="518" t="e">
        <f t="shared" ref="BK302:BK331" ca="1" si="1802">1+AM302</f>
        <v>#VALUE!</v>
      </c>
      <c r="BL302" s="518" t="e">
        <f ca="1">PRODUCT($BK$300:BK302)-1</f>
        <v>#VALUE!</v>
      </c>
    </row>
    <row r="303" spans="3:64" s="68" customFormat="1" ht="15">
      <c r="C303" s="70">
        <f t="shared" ca="1" si="1777"/>
        <v>40796</v>
      </c>
      <c r="D303" s="70">
        <f t="shared" ca="1" si="1754"/>
        <v>40821</v>
      </c>
      <c r="E303" s="68" t="str">
        <f t="shared" ca="1" si="1755"/>
        <v>FNMA3.0-TBA-Sep</v>
      </c>
      <c r="F303" s="68" t="str">
        <f t="shared" ca="1" si="1756"/>
        <v>FNMA3.0-TBA-Oct</v>
      </c>
      <c r="G303" s="68" t="str">
        <f t="shared" si="1757"/>
        <v>FNMA3.0-TBA-GEN</v>
      </c>
      <c r="I303" s="133">
        <f ca="1">[2]!YBWORKDAY(EDATE(Base_Date, AV303), -1, "USD")</f>
        <v>40786</v>
      </c>
      <c r="J303" s="217" t="str">
        <f t="shared" ca="1" si="1778"/>
        <v>E</v>
      </c>
      <c r="K303" s="80" t="e">
        <f t="shared" ca="1" si="1779"/>
        <v>#VALUE!</v>
      </c>
      <c r="L303" s="80" t="e">
        <f t="shared" ca="1" si="1782"/>
        <v>#VALUE!</v>
      </c>
      <c r="M303" s="81" t="str">
        <f ca="1">[2]!YBHIST($I$280,$I303,"LMMOAS","sec")</f>
        <v>E</v>
      </c>
      <c r="N303" s="73" t="str">
        <f ca="1">[2]!YBHIST($I$280,$I302,M$25,"sec","")</f>
        <v>E</v>
      </c>
      <c r="O303" s="170" t="str">
        <f ca="1">[2]!YBHIST("1 Month LIBOR",I303,"Yield","bmk","")</f>
        <v>E</v>
      </c>
      <c r="P303" s="80" t="e">
        <f t="shared" ca="1" si="1783"/>
        <v>#VALUE!</v>
      </c>
      <c r="Q303" s="82" t="str">
        <f ca="1">[2]!YBSCEN($I$280,$J302&amp;"d","Market",O$25,"Swap",$I302,"MarketWSkew","","Model",100,0,29,"Gradual","ParShift|N",0,"Annualized ROR",O302,100,"",,,,"Default",,,,"Default",,)</f>
        <v>E</v>
      </c>
      <c r="R303" s="80" t="e">
        <f t="shared" ca="1" si="1784"/>
        <v>#VALUE!</v>
      </c>
      <c r="S303" s="83" t="e">
        <f t="shared" ca="1" si="1785"/>
        <v>#VALUE!</v>
      </c>
      <c r="T303" s="80" t="e">
        <f ca="1">SUM(R$300:R303)</f>
        <v>#VALUE!</v>
      </c>
      <c r="U303" s="83" t="e">
        <f t="shared" ca="1" si="1799"/>
        <v>#VALUE!</v>
      </c>
      <c r="V303" s="84">
        <f ca="1">VLOOKUP($I303, 'Barcap OAD'!$A:$S, $F$280, FALSE)</f>
        <v>-15.9</v>
      </c>
      <c r="W303" s="172" t="e">
        <f t="shared" ca="1" si="1786"/>
        <v>#VALUE!</v>
      </c>
      <c r="X303" s="185" t="str">
        <f ca="1">[2]!YBHIST($E303,$I303,X$25,"sec","")</f>
        <v>E</v>
      </c>
      <c r="Y303" s="80" t="e">
        <f t="shared" ca="1" si="1787"/>
        <v>#VALUE!</v>
      </c>
      <c r="Z303" s="82" t="e">
        <f t="shared" ca="1" si="1788"/>
        <v>#VALUE!</v>
      </c>
      <c r="AA303" s="82" t="str">
        <f ca="1">[2]!YBHIST($F303,$I303,X$25,"sec","")</f>
        <v>E</v>
      </c>
      <c r="AB303" s="82" t="e">
        <f t="shared" ca="1" si="1789"/>
        <v>#VALUE!</v>
      </c>
      <c r="AC303" s="187" t="e">
        <f t="shared" ca="1" si="1790"/>
        <v>#VALUE!</v>
      </c>
      <c r="AD303" s="189">
        <f ca="1">VLOOKUP($I303, 'Barcap OAD'!$A:$S, $F$26, FALSE)</f>
        <v>8.2390000000000008</v>
      </c>
      <c r="AE303" s="172" t="e">
        <f t="shared" ca="1" si="1759"/>
        <v>#VALUE!</v>
      </c>
      <c r="AF303" s="86" t="e">
        <f t="shared" ca="1" si="1760"/>
        <v>#VALUE!</v>
      </c>
      <c r="AG303" s="80" t="e">
        <f t="shared" ca="1" si="1791"/>
        <v>#VALUE!</v>
      </c>
      <c r="AH303" s="83" t="e">
        <f t="shared" ca="1" si="1792"/>
        <v>#VALUE!</v>
      </c>
      <c r="AI303" s="80" t="e">
        <f t="shared" ca="1" si="1793"/>
        <v>#VALUE!</v>
      </c>
      <c r="AJ303" s="83" t="e">
        <f t="shared" ca="1" si="1794"/>
        <v>#VALUE!</v>
      </c>
      <c r="AK303" s="187" t="e">
        <f t="shared" ca="1" si="1780"/>
        <v>#VALUE!</v>
      </c>
      <c r="AL303" s="192" t="e">
        <f t="shared" ca="1" si="1795"/>
        <v>#VALUE!</v>
      </c>
      <c r="AM303" s="83" t="e">
        <f t="shared" ca="1" si="1796"/>
        <v>#VALUE!</v>
      </c>
      <c r="AN303" s="80" t="e">
        <f ca="1">SUM(AL$300:AL303)</f>
        <v>#VALUE!</v>
      </c>
      <c r="AO303" s="109" t="e">
        <f t="shared" ca="1" si="1800"/>
        <v>#VALUE!</v>
      </c>
      <c r="AP303" s="194" t="e">
        <f t="shared" ca="1" si="1797"/>
        <v>#VALUE!</v>
      </c>
      <c r="AQ303" s="200" t="e">
        <f t="shared" ca="1" si="1798"/>
        <v>#VALUE!</v>
      </c>
      <c r="AR303" s="204"/>
      <c r="AS303" s="221"/>
      <c r="AV303" s="67">
        <f t="shared" si="1781"/>
        <v>-43</v>
      </c>
      <c r="AX303" s="207" t="str">
        <f ca="1">[2]!YBHIST($I$280,$I303,J$25,"sec","")</f>
        <v>E</v>
      </c>
      <c r="AY303" s="205" t="str">
        <f ca="1">[2]!YBPRICE($I$280,AX303&amp;"d","Market","AccruedInterest","Swap",$I303,"LMMSkew","","Model",100,"")</f>
        <v>E</v>
      </c>
      <c r="BA303" s="211" t="str">
        <f ca="1">[2]!YBHIST($E303,$I303,X$25,"sec","")</f>
        <v>E</v>
      </c>
      <c r="BB303" s="67" t="str">
        <f ca="1">[2]!YBPRICE(E$41,BA303,"Market","AccruedInterest","Swap",$I303,"LMMSkew","","Model",100,"OASEDUR")</f>
        <v>E</v>
      </c>
      <c r="BD303" s="211" t="str">
        <f ca="1">[2]!YBHIST($F303,$I303,X$25,"sec","")</f>
        <v>E</v>
      </c>
      <c r="BE303" s="67" t="str">
        <f ca="1">[2]!YBPRICE(E$41,BD303,"Market","AccruedInterest","Swap",$I303,"LMMSkew","","Model",100,"OASEDUR")</f>
        <v>E</v>
      </c>
      <c r="BI303" s="518" t="e">
        <f t="shared" ca="1" si="1801"/>
        <v>#VALUE!</v>
      </c>
      <c r="BJ303" s="518" t="e">
        <f ca="1">PRODUCT($BI$300:BI303)-1</f>
        <v>#VALUE!</v>
      </c>
      <c r="BK303" s="518" t="e">
        <f t="shared" ca="1" si="1802"/>
        <v>#VALUE!</v>
      </c>
      <c r="BL303" s="518" t="e">
        <f ca="1">PRODUCT($BK$300:BK303)-1</f>
        <v>#VALUE!</v>
      </c>
    </row>
    <row r="304" spans="3:64" s="68" customFormat="1" ht="15">
      <c r="C304" s="70">
        <f t="shared" ca="1" si="1777"/>
        <v>40826</v>
      </c>
      <c r="D304" s="70">
        <f t="shared" ca="1" si="1754"/>
        <v>40851</v>
      </c>
      <c r="E304" s="68" t="str">
        <f t="shared" ca="1" si="1755"/>
        <v>FNMA3.0-TBA-Oct</v>
      </c>
      <c r="F304" s="68" t="str">
        <f t="shared" ca="1" si="1756"/>
        <v>FNMA3.0-TBA-Nov</v>
      </c>
      <c r="G304" s="68" t="str">
        <f t="shared" si="1757"/>
        <v>FNMA3.0-TBA-GEN</v>
      </c>
      <c r="I304" s="133">
        <f ca="1">[2]!YBWORKDAY(EDATE(Base_Date, AV304), -1, "USD")</f>
        <v>40816</v>
      </c>
      <c r="J304" s="217" t="str">
        <f t="shared" ca="1" si="1778"/>
        <v>E</v>
      </c>
      <c r="K304" s="80" t="e">
        <f t="shared" ca="1" si="1779"/>
        <v>#VALUE!</v>
      </c>
      <c r="L304" s="80" t="e">
        <f t="shared" ca="1" si="1782"/>
        <v>#VALUE!</v>
      </c>
      <c r="M304" s="81" t="str">
        <f ca="1">[2]!YBHIST($I$280,$I304,"LMMOAS","sec")</f>
        <v>E</v>
      </c>
      <c r="N304" s="73" t="str">
        <f ca="1">[2]!YBHIST($I$280,$I303,M$25,"sec","")</f>
        <v>E</v>
      </c>
      <c r="O304" s="170" t="str">
        <f ca="1">[2]!YBHIST("1 Month LIBOR",I304,"Yield","bmk","")</f>
        <v>E</v>
      </c>
      <c r="P304" s="80" t="e">
        <f t="shared" ca="1" si="1783"/>
        <v>#VALUE!</v>
      </c>
      <c r="Q304" s="82" t="str">
        <f ca="1">[2]!YBSCEN($I$280,$J303&amp;"d","Market",O$25,"Swap",$I303,"MarketWSkew","","Model",100,0,29,"Gradual","ParShift|N",0,"Annualized ROR",O303,100,"",,,,"Default",,,,"Default",,)</f>
        <v>E</v>
      </c>
      <c r="R304" s="80" t="e">
        <f t="shared" ca="1" si="1784"/>
        <v>#VALUE!</v>
      </c>
      <c r="S304" s="83" t="e">
        <f t="shared" ca="1" si="1785"/>
        <v>#VALUE!</v>
      </c>
      <c r="T304" s="80" t="e">
        <f ca="1">SUM(R$300:R304)</f>
        <v>#VALUE!</v>
      </c>
      <c r="U304" s="83" t="e">
        <f t="shared" ca="1" si="1799"/>
        <v>#VALUE!</v>
      </c>
      <c r="V304" s="84">
        <f ca="1">VLOOKUP($I304, 'Barcap OAD'!$A:$S, $F$280, FALSE)</f>
        <v>-21</v>
      </c>
      <c r="W304" s="172" t="e">
        <f t="shared" ca="1" si="1786"/>
        <v>#VALUE!</v>
      </c>
      <c r="X304" s="185" t="str">
        <f ca="1">[2]!YBHIST($E304,$I304,X$25,"sec","")</f>
        <v>E</v>
      </c>
      <c r="Y304" s="80" t="e">
        <f t="shared" ca="1" si="1787"/>
        <v>#VALUE!</v>
      </c>
      <c r="Z304" s="82" t="e">
        <f t="shared" ca="1" si="1788"/>
        <v>#VALUE!</v>
      </c>
      <c r="AA304" s="82" t="str">
        <f ca="1">[2]!YBHIST($F304,$I304,X$25,"sec","")</f>
        <v>E</v>
      </c>
      <c r="AB304" s="82" t="e">
        <f t="shared" ca="1" si="1789"/>
        <v>#VALUE!</v>
      </c>
      <c r="AC304" s="187" t="e">
        <f t="shared" ca="1" si="1790"/>
        <v>#VALUE!</v>
      </c>
      <c r="AD304" s="189">
        <f ca="1">VLOOKUP($I304, 'Barcap OAD'!$A:$S, $F$26, FALSE)</f>
        <v>7.7809999999999997</v>
      </c>
      <c r="AE304" s="172" t="e">
        <f t="shared" ca="1" si="1759"/>
        <v>#VALUE!</v>
      </c>
      <c r="AF304" s="86" t="e">
        <f t="shared" ca="1" si="1760"/>
        <v>#VALUE!</v>
      </c>
      <c r="AG304" s="80" t="e">
        <f t="shared" ca="1" si="1791"/>
        <v>#VALUE!</v>
      </c>
      <c r="AH304" s="83" t="e">
        <f t="shared" ca="1" si="1792"/>
        <v>#VALUE!</v>
      </c>
      <c r="AI304" s="80" t="e">
        <f t="shared" ca="1" si="1793"/>
        <v>#VALUE!</v>
      </c>
      <c r="AJ304" s="83" t="e">
        <f t="shared" ca="1" si="1794"/>
        <v>#VALUE!</v>
      </c>
      <c r="AK304" s="187" t="e">
        <f t="shared" ca="1" si="1780"/>
        <v>#VALUE!</v>
      </c>
      <c r="AL304" s="192" t="e">
        <f t="shared" ca="1" si="1795"/>
        <v>#VALUE!</v>
      </c>
      <c r="AM304" s="83" t="e">
        <f t="shared" ca="1" si="1796"/>
        <v>#VALUE!</v>
      </c>
      <c r="AN304" s="80" t="e">
        <f ca="1">SUM(AL$300:AL304)</f>
        <v>#VALUE!</v>
      </c>
      <c r="AO304" s="109" t="e">
        <f t="shared" ca="1" si="1800"/>
        <v>#VALUE!</v>
      </c>
      <c r="AP304" s="194" t="e">
        <f t="shared" ca="1" si="1797"/>
        <v>#VALUE!</v>
      </c>
      <c r="AQ304" s="200" t="e">
        <f t="shared" ca="1" si="1798"/>
        <v>#VALUE!</v>
      </c>
      <c r="AR304" s="204"/>
      <c r="AS304" s="221"/>
      <c r="AV304" s="67">
        <f t="shared" si="1781"/>
        <v>-42</v>
      </c>
      <c r="AX304" s="207" t="str">
        <f ca="1">[2]!YBHIST($I$280,$I304,J$25,"sec","")</f>
        <v>E</v>
      </c>
      <c r="AY304" s="205" t="str">
        <f ca="1">[2]!YBPRICE($I$280,AX304&amp;"d","Market","AccruedInterest","Swap",$I304,"LMMSkew","","Model",100,"")</f>
        <v>E</v>
      </c>
      <c r="BA304" s="211" t="str">
        <f ca="1">[2]!YBHIST($E304,$I304,X$25,"sec","")</f>
        <v>E</v>
      </c>
      <c r="BB304" s="67" t="str">
        <f ca="1">[2]!YBPRICE(E$41,BA304,"Market","AccruedInterest","Swap",$I304,"LMMSkew","","Model",100,"OASEDUR")</f>
        <v>E</v>
      </c>
      <c r="BD304" s="211" t="str">
        <f ca="1">[2]!YBHIST($F304,$I304,X$25,"sec","")</f>
        <v>E</v>
      </c>
      <c r="BE304" s="67" t="str">
        <f ca="1">[2]!YBPRICE(E$41,BD304,"Market","AccruedInterest","Swap",$I304,"LMMSkew","","Model",100,"OASEDUR")</f>
        <v>E</v>
      </c>
      <c r="BI304" s="518" t="e">
        <f t="shared" ca="1" si="1801"/>
        <v>#VALUE!</v>
      </c>
      <c r="BJ304" s="518" t="e">
        <f ca="1">PRODUCT($BI$300:BI304)-1</f>
        <v>#VALUE!</v>
      </c>
      <c r="BK304" s="518" t="e">
        <f t="shared" ca="1" si="1802"/>
        <v>#VALUE!</v>
      </c>
      <c r="BL304" s="518" t="e">
        <f ca="1">PRODUCT($BK$300:BK304)-1</f>
        <v>#VALUE!</v>
      </c>
    </row>
    <row r="305" spans="1:64" s="68" customFormat="1" ht="15">
      <c r="C305" s="70">
        <f t="shared" ca="1" si="1777"/>
        <v>40857</v>
      </c>
      <c r="D305" s="70">
        <f t="shared" ca="1" si="1754"/>
        <v>40882</v>
      </c>
      <c r="E305" s="68" t="str">
        <f t="shared" ca="1" si="1755"/>
        <v>FNMA3.0-TBA-Nov</v>
      </c>
      <c r="F305" s="68" t="str">
        <f t="shared" ca="1" si="1756"/>
        <v>FNMA3.0-TBA-Dec</v>
      </c>
      <c r="G305" s="68" t="str">
        <f t="shared" si="1757"/>
        <v>FNMA3.0-TBA-GEN</v>
      </c>
      <c r="I305" s="133">
        <f ca="1">[2]!YBWORKDAY(EDATE(Base_Date, AV305), -1, "USD")</f>
        <v>40847</v>
      </c>
      <c r="J305" s="217" t="str">
        <f t="shared" ca="1" si="1778"/>
        <v>E</v>
      </c>
      <c r="K305" s="80" t="e">
        <f t="shared" ca="1" si="1779"/>
        <v>#VALUE!</v>
      </c>
      <c r="L305" s="80" t="e">
        <f t="shared" ca="1" si="1782"/>
        <v>#VALUE!</v>
      </c>
      <c r="M305" s="81" t="str">
        <f ca="1">[2]!YBHIST($I$280,$I305,"LMMOAS","sec")</f>
        <v>E</v>
      </c>
      <c r="N305" s="73" t="str">
        <f ca="1">[2]!YBHIST($I$280,$I304,M$25,"sec","")</f>
        <v>E</v>
      </c>
      <c r="O305" s="170" t="str">
        <f ca="1">[2]!YBHIST("1 Month LIBOR",I305,"Yield","bmk","")</f>
        <v>E</v>
      </c>
      <c r="P305" s="80" t="e">
        <f t="shared" ca="1" si="1783"/>
        <v>#VALUE!</v>
      </c>
      <c r="Q305" s="82" t="str">
        <f ca="1">[2]!YBSCEN($I$280,$J304&amp;"d","Market",O$25,"Swap",$I304,"MarketWSkew","","Model",100,0,29,"Gradual","ParShift|N",0,"Annualized ROR",O304,100,"",,,,"Default",,,,"Default",,)</f>
        <v>E</v>
      </c>
      <c r="R305" s="80" t="e">
        <f t="shared" ca="1" si="1784"/>
        <v>#VALUE!</v>
      </c>
      <c r="S305" s="83" t="e">
        <f t="shared" ca="1" si="1785"/>
        <v>#VALUE!</v>
      </c>
      <c r="T305" s="80" t="e">
        <f ca="1">SUM(R$300:R305)</f>
        <v>#VALUE!</v>
      </c>
      <c r="U305" s="83" t="e">
        <f t="shared" ca="1" si="1799"/>
        <v>#VALUE!</v>
      </c>
      <c r="V305" s="84">
        <f ca="1">VLOOKUP($I305, 'Barcap OAD'!$A:$S, $F$280, FALSE)</f>
        <v>-18.899999999999999</v>
      </c>
      <c r="W305" s="172" t="e">
        <f t="shared" ca="1" si="1786"/>
        <v>#VALUE!</v>
      </c>
      <c r="X305" s="185" t="str">
        <f ca="1">[2]!YBHIST($E305,$I305,X$25,"sec","")</f>
        <v>E</v>
      </c>
      <c r="Y305" s="80" t="e">
        <f t="shared" ca="1" si="1787"/>
        <v>#VALUE!</v>
      </c>
      <c r="Z305" s="82" t="e">
        <f t="shared" ca="1" si="1788"/>
        <v>#VALUE!</v>
      </c>
      <c r="AA305" s="82" t="str">
        <f ca="1">[2]!YBHIST($F305,$I305,X$25,"sec","")</f>
        <v>E</v>
      </c>
      <c r="AB305" s="82" t="e">
        <f t="shared" ca="1" si="1789"/>
        <v>#VALUE!</v>
      </c>
      <c r="AC305" s="187" t="e">
        <f t="shared" ca="1" si="1790"/>
        <v>#VALUE!</v>
      </c>
      <c r="AD305" s="189">
        <f ca="1">VLOOKUP($I305, 'Barcap OAD'!$A:$S, $F$26, FALSE)</f>
        <v>7.9560000000000004</v>
      </c>
      <c r="AE305" s="172" t="e">
        <f t="shared" ca="1" si="1759"/>
        <v>#VALUE!</v>
      </c>
      <c r="AF305" s="86" t="e">
        <f t="shared" ca="1" si="1760"/>
        <v>#VALUE!</v>
      </c>
      <c r="AG305" s="80" t="e">
        <f t="shared" ca="1" si="1791"/>
        <v>#VALUE!</v>
      </c>
      <c r="AH305" s="83" t="e">
        <f t="shared" ca="1" si="1792"/>
        <v>#VALUE!</v>
      </c>
      <c r="AI305" s="80" t="e">
        <f t="shared" ca="1" si="1793"/>
        <v>#VALUE!</v>
      </c>
      <c r="AJ305" s="83" t="e">
        <f t="shared" ca="1" si="1794"/>
        <v>#VALUE!</v>
      </c>
      <c r="AK305" s="187" t="e">
        <f t="shared" ca="1" si="1780"/>
        <v>#VALUE!</v>
      </c>
      <c r="AL305" s="192" t="e">
        <f t="shared" ca="1" si="1795"/>
        <v>#VALUE!</v>
      </c>
      <c r="AM305" s="83" t="e">
        <f t="shared" ca="1" si="1796"/>
        <v>#VALUE!</v>
      </c>
      <c r="AN305" s="80" t="e">
        <f ca="1">SUM(AL$300:AL305)</f>
        <v>#VALUE!</v>
      </c>
      <c r="AO305" s="109" t="e">
        <f t="shared" ca="1" si="1800"/>
        <v>#VALUE!</v>
      </c>
      <c r="AP305" s="194" t="e">
        <f t="shared" ca="1" si="1797"/>
        <v>#VALUE!</v>
      </c>
      <c r="AQ305" s="200" t="e">
        <f t="shared" ca="1" si="1798"/>
        <v>#VALUE!</v>
      </c>
      <c r="AR305" s="204"/>
      <c r="AS305" s="221"/>
      <c r="AV305" s="67">
        <f t="shared" si="1781"/>
        <v>-41</v>
      </c>
      <c r="AX305" s="207" t="str">
        <f ca="1">[2]!YBHIST($I$280,$I305,J$25,"sec","")</f>
        <v>E</v>
      </c>
      <c r="AY305" s="205" t="str">
        <f ca="1">[2]!YBPRICE($I$280,AX305&amp;"d","Market","AccruedInterest","Swap",$I305,"LMMSkew","","Model",100,"")</f>
        <v>E</v>
      </c>
      <c r="BA305" s="211" t="str">
        <f ca="1">[2]!YBHIST($E305,$I305,X$25,"sec","")</f>
        <v>E</v>
      </c>
      <c r="BB305" s="67" t="str">
        <f ca="1">[2]!YBPRICE(E$41,BA305,"Market","AccruedInterest","Swap",$I305,"LMMSkew","","Model",100,"OASEDUR")</f>
        <v>E</v>
      </c>
      <c r="BD305" s="211" t="str">
        <f ca="1">[2]!YBHIST($F305,$I305,X$25,"sec","")</f>
        <v>E</v>
      </c>
      <c r="BE305" s="67" t="str">
        <f ca="1">[2]!YBPRICE(E$41,BD305,"Market","AccruedInterest","Swap",$I305,"LMMSkew","","Model",100,"OASEDUR")</f>
        <v>E</v>
      </c>
      <c r="BI305" s="518" t="e">
        <f t="shared" ca="1" si="1801"/>
        <v>#VALUE!</v>
      </c>
      <c r="BJ305" s="518" t="e">
        <f ca="1">PRODUCT($BI$300:BI305)-1</f>
        <v>#VALUE!</v>
      </c>
      <c r="BK305" s="518" t="e">
        <f t="shared" ca="1" si="1802"/>
        <v>#VALUE!</v>
      </c>
      <c r="BL305" s="518" t="e">
        <f ca="1">PRODUCT($BK$300:BK305)-1</f>
        <v>#VALUE!</v>
      </c>
    </row>
    <row r="306" spans="1:64" s="68" customFormat="1" ht="15">
      <c r="C306" s="70">
        <f t="shared" ca="1" si="1777"/>
        <v>40887</v>
      </c>
      <c r="D306" s="70">
        <f t="shared" ca="1" si="1754"/>
        <v>40912</v>
      </c>
      <c r="E306" s="68" t="str">
        <f t="shared" ca="1" si="1755"/>
        <v>FNMA3.0-TBA-Dec</v>
      </c>
      <c r="F306" s="68" t="str">
        <f t="shared" ca="1" si="1756"/>
        <v>FNMA3.0-TBA-Jan</v>
      </c>
      <c r="G306" s="68" t="str">
        <f t="shared" si="1757"/>
        <v>FNMA3.0-TBA-GEN</v>
      </c>
      <c r="I306" s="133">
        <f ca="1">[2]!YBWORKDAY(EDATE(Base_Date, AV306), -1, "USD")</f>
        <v>40877</v>
      </c>
      <c r="J306" s="217" t="str">
        <f t="shared" ca="1" si="1778"/>
        <v>E</v>
      </c>
      <c r="K306" s="80" t="e">
        <f t="shared" ca="1" si="1779"/>
        <v>#VALUE!</v>
      </c>
      <c r="L306" s="80" t="e">
        <f t="shared" ca="1" si="1782"/>
        <v>#VALUE!</v>
      </c>
      <c r="M306" s="81" t="str">
        <f ca="1">[2]!YBHIST($I$280,$I306,"LMMOAS","sec")</f>
        <v>E</v>
      </c>
      <c r="N306" s="73" t="str">
        <f ca="1">[2]!YBHIST($I$280,$I305,M$25,"sec","")</f>
        <v>E</v>
      </c>
      <c r="O306" s="170" t="str">
        <f ca="1">[2]!YBHIST("1 Month LIBOR",I306,"Yield","bmk","")</f>
        <v>E</v>
      </c>
      <c r="P306" s="80" t="e">
        <f t="shared" ca="1" si="1783"/>
        <v>#VALUE!</v>
      </c>
      <c r="Q306" s="82" t="str">
        <f ca="1">[2]!YBSCEN($I$280,$J305&amp;"d","Market",O$25,"Swap",$I305,"MarketWSkew","","Model",100,0,29,"Gradual","ParShift|N",0,"Annualized ROR",O305,100,"",,,,"Default",,,,"Default",,)</f>
        <v>E</v>
      </c>
      <c r="R306" s="80" t="e">
        <f t="shared" ca="1" si="1784"/>
        <v>#VALUE!</v>
      </c>
      <c r="S306" s="83" t="e">
        <f t="shared" ca="1" si="1785"/>
        <v>#VALUE!</v>
      </c>
      <c r="T306" s="80" t="e">
        <f ca="1">SUM(R$300:R306)</f>
        <v>#VALUE!</v>
      </c>
      <c r="U306" s="83" t="e">
        <f t="shared" ca="1" si="1799"/>
        <v>#VALUE!</v>
      </c>
      <c r="V306" s="84">
        <f ca="1">VLOOKUP($I306, 'Barcap OAD'!$A:$S, $F$280, FALSE)</f>
        <v>-18.899999999999999</v>
      </c>
      <c r="W306" s="172" t="e">
        <f t="shared" ca="1" si="1786"/>
        <v>#VALUE!</v>
      </c>
      <c r="X306" s="185" t="str">
        <f ca="1">[2]!YBHIST($E306,$I306,X$25,"sec","")</f>
        <v>E</v>
      </c>
      <c r="Y306" s="80" t="e">
        <f t="shared" ca="1" si="1787"/>
        <v>#VALUE!</v>
      </c>
      <c r="Z306" s="82" t="e">
        <f t="shared" ca="1" si="1788"/>
        <v>#VALUE!</v>
      </c>
      <c r="AA306" s="82" t="str">
        <f ca="1">[2]!YBHIST($F306,$I306,X$25,"sec","")</f>
        <v>E</v>
      </c>
      <c r="AB306" s="82" t="e">
        <f t="shared" ca="1" si="1789"/>
        <v>#VALUE!</v>
      </c>
      <c r="AC306" s="187" t="e">
        <f t="shared" ca="1" si="1790"/>
        <v>#VALUE!</v>
      </c>
      <c r="AD306" s="189">
        <f ca="1">VLOOKUP($I306, 'Barcap OAD'!$A:$S, $F$26, FALSE)</f>
        <v>7.6639999999999997</v>
      </c>
      <c r="AE306" s="172" t="e">
        <f t="shared" ca="1" si="1759"/>
        <v>#VALUE!</v>
      </c>
      <c r="AF306" s="86" t="e">
        <f t="shared" ca="1" si="1760"/>
        <v>#VALUE!</v>
      </c>
      <c r="AG306" s="80" t="e">
        <f t="shared" ca="1" si="1791"/>
        <v>#VALUE!</v>
      </c>
      <c r="AH306" s="83" t="e">
        <f t="shared" ca="1" si="1792"/>
        <v>#VALUE!</v>
      </c>
      <c r="AI306" s="80" t="e">
        <f t="shared" ca="1" si="1793"/>
        <v>#VALUE!</v>
      </c>
      <c r="AJ306" s="83" t="e">
        <f t="shared" ca="1" si="1794"/>
        <v>#VALUE!</v>
      </c>
      <c r="AK306" s="187" t="e">
        <f t="shared" ca="1" si="1780"/>
        <v>#VALUE!</v>
      </c>
      <c r="AL306" s="192" t="e">
        <f t="shared" ca="1" si="1795"/>
        <v>#VALUE!</v>
      </c>
      <c r="AM306" s="83" t="e">
        <f t="shared" ca="1" si="1796"/>
        <v>#VALUE!</v>
      </c>
      <c r="AN306" s="80" t="e">
        <f ca="1">SUM(AL$300:AL306)</f>
        <v>#VALUE!</v>
      </c>
      <c r="AO306" s="109" t="e">
        <f t="shared" ca="1" si="1800"/>
        <v>#VALUE!</v>
      </c>
      <c r="AP306" s="194" t="e">
        <f t="shared" ca="1" si="1797"/>
        <v>#VALUE!</v>
      </c>
      <c r="AQ306" s="200" t="e">
        <f t="shared" ca="1" si="1798"/>
        <v>#VALUE!</v>
      </c>
      <c r="AR306" s="204"/>
      <c r="AS306" s="221"/>
      <c r="AV306" s="67">
        <f t="shared" si="1781"/>
        <v>-40</v>
      </c>
      <c r="AX306" s="207" t="str">
        <f ca="1">[2]!YBHIST($I$280,$I306,J$25,"sec","")</f>
        <v>E</v>
      </c>
      <c r="AY306" s="205" t="str">
        <f ca="1">[2]!YBPRICE($I$280,AX306&amp;"d","Market","AccruedInterest","Swap",$I306,"LMMSkew","","Model",100,"")</f>
        <v>E</v>
      </c>
      <c r="BA306" s="211" t="str">
        <f ca="1">[2]!YBHIST($E306,$I306,X$25,"sec","")</f>
        <v>E</v>
      </c>
      <c r="BB306" s="67" t="str">
        <f ca="1">[2]!YBPRICE(E$41,BA306,"Market","AccruedInterest","Swap",$I306,"LMMSkew","","Model",100,"OASEDUR")</f>
        <v>E</v>
      </c>
      <c r="BD306" s="211" t="str">
        <f ca="1">[2]!YBHIST($F306,$I306,X$25,"sec","")</f>
        <v>E</v>
      </c>
      <c r="BE306" s="67" t="str">
        <f ca="1">[2]!YBPRICE(E$41,BD306,"Market","AccruedInterest","Swap",$I306,"LMMSkew","","Model",100,"OASEDUR")</f>
        <v>E</v>
      </c>
      <c r="BI306" s="518" t="e">
        <f t="shared" ca="1" si="1801"/>
        <v>#VALUE!</v>
      </c>
      <c r="BJ306" s="518" t="e">
        <f ca="1">PRODUCT($BI$300:BI306)-1</f>
        <v>#VALUE!</v>
      </c>
      <c r="BK306" s="518" t="e">
        <f t="shared" ca="1" si="1802"/>
        <v>#VALUE!</v>
      </c>
      <c r="BL306" s="518" t="e">
        <f ca="1">PRODUCT($BK$300:BK306)-1</f>
        <v>#VALUE!</v>
      </c>
    </row>
    <row r="307" spans="1:64" s="68" customFormat="1" ht="15">
      <c r="C307" s="70">
        <f t="shared" ca="1" si="1777"/>
        <v>40917</v>
      </c>
      <c r="D307" s="70">
        <f t="shared" ca="1" si="1754"/>
        <v>40942</v>
      </c>
      <c r="E307" s="68" t="str">
        <f t="shared" ca="1" si="1755"/>
        <v>FNMA3.0-TBA-Jan</v>
      </c>
      <c r="F307" s="68" t="str">
        <f t="shared" ca="1" si="1756"/>
        <v>FNMA3.0-TBA-Feb</v>
      </c>
      <c r="G307" s="68" t="str">
        <f t="shared" si="1757"/>
        <v>FNMA3.0-TBA-GEN</v>
      </c>
      <c r="I307" s="133">
        <f ca="1">[2]!YBWORKDAY(EDATE(Base_Date, AV307), -1, "USD")</f>
        <v>40907</v>
      </c>
      <c r="J307" s="217" t="str">
        <f t="shared" ca="1" si="1778"/>
        <v>E</v>
      </c>
      <c r="K307" s="80" t="e">
        <f t="shared" ca="1" si="1779"/>
        <v>#VALUE!</v>
      </c>
      <c r="L307" s="80" t="e">
        <f t="shared" ca="1" si="1782"/>
        <v>#VALUE!</v>
      </c>
      <c r="M307" s="81" t="str">
        <f ca="1">[2]!YBHIST($I$280,$I307,"LMMOAS","sec")</f>
        <v>E</v>
      </c>
      <c r="N307" s="73" t="str">
        <f ca="1">[2]!YBHIST($I$280,$I306,M$25,"sec","")</f>
        <v>E</v>
      </c>
      <c r="O307" s="170" t="str">
        <f ca="1">[2]!YBHIST("1 Month LIBOR",I307,"Yield","bmk","")</f>
        <v>E</v>
      </c>
      <c r="P307" s="80" t="e">
        <f t="shared" ca="1" si="1783"/>
        <v>#VALUE!</v>
      </c>
      <c r="Q307" s="82" t="str">
        <f ca="1">[2]!YBSCEN($I$280,$J306&amp;"d","Market",O$25,"Swap",$I306,"MarketWSkew","","Model",100,0,29,"Gradual","ParShift|N",0,"Annualized ROR",O306,100,"",,,,"Default",,,,"Default",,)</f>
        <v>E</v>
      </c>
      <c r="R307" s="80" t="e">
        <f t="shared" ca="1" si="1784"/>
        <v>#VALUE!</v>
      </c>
      <c r="S307" s="83" t="e">
        <f t="shared" ca="1" si="1785"/>
        <v>#VALUE!</v>
      </c>
      <c r="T307" s="80" t="e">
        <f ca="1">SUM(R$300:R307)</f>
        <v>#VALUE!</v>
      </c>
      <c r="U307" s="83" t="e">
        <f t="shared" ca="1" si="1799"/>
        <v>#VALUE!</v>
      </c>
      <c r="V307" s="84">
        <f ca="1">VLOOKUP($I307, 'Barcap OAD'!$A:$S, $F$280, FALSE)</f>
        <v>-21.6</v>
      </c>
      <c r="W307" s="172" t="e">
        <f t="shared" ca="1" si="1786"/>
        <v>#VALUE!</v>
      </c>
      <c r="X307" s="185" t="str">
        <f ca="1">[2]!YBHIST($E307,$I307,X$25,"sec","")</f>
        <v>E</v>
      </c>
      <c r="Y307" s="80" t="e">
        <f t="shared" ca="1" si="1787"/>
        <v>#VALUE!</v>
      </c>
      <c r="Z307" s="82" t="e">
        <f t="shared" ca="1" si="1788"/>
        <v>#VALUE!</v>
      </c>
      <c r="AA307" s="82" t="str">
        <f ca="1">[2]!YBHIST($F307,$I307,X$25,"sec","")</f>
        <v>E</v>
      </c>
      <c r="AB307" s="82" t="e">
        <f t="shared" ca="1" si="1789"/>
        <v>#VALUE!</v>
      </c>
      <c r="AC307" s="187" t="e">
        <f t="shared" ca="1" si="1790"/>
        <v>#VALUE!</v>
      </c>
      <c r="AD307" s="189">
        <f ca="1">VLOOKUP($I307, 'Barcap OAD'!$A:$S, $F$26, FALSE)</f>
        <v>7.5659999999999998</v>
      </c>
      <c r="AE307" s="172" t="e">
        <f t="shared" ca="1" si="1759"/>
        <v>#VALUE!</v>
      </c>
      <c r="AF307" s="86" t="e">
        <f t="shared" ca="1" si="1760"/>
        <v>#VALUE!</v>
      </c>
      <c r="AG307" s="80" t="e">
        <f t="shared" ca="1" si="1791"/>
        <v>#VALUE!</v>
      </c>
      <c r="AH307" s="83" t="e">
        <f t="shared" ca="1" si="1792"/>
        <v>#VALUE!</v>
      </c>
      <c r="AI307" s="80" t="e">
        <f t="shared" ca="1" si="1793"/>
        <v>#VALUE!</v>
      </c>
      <c r="AJ307" s="83" t="e">
        <f t="shared" ca="1" si="1794"/>
        <v>#VALUE!</v>
      </c>
      <c r="AK307" s="187" t="e">
        <f t="shared" ca="1" si="1780"/>
        <v>#VALUE!</v>
      </c>
      <c r="AL307" s="192" t="e">
        <f t="shared" ca="1" si="1795"/>
        <v>#VALUE!</v>
      </c>
      <c r="AM307" s="83" t="e">
        <f t="shared" ca="1" si="1796"/>
        <v>#VALUE!</v>
      </c>
      <c r="AN307" s="80" t="e">
        <f ca="1">SUM(AL$300:AL307)</f>
        <v>#VALUE!</v>
      </c>
      <c r="AO307" s="109" t="e">
        <f t="shared" ca="1" si="1800"/>
        <v>#VALUE!</v>
      </c>
      <c r="AP307" s="194" t="e">
        <f t="shared" ca="1" si="1797"/>
        <v>#VALUE!</v>
      </c>
      <c r="AQ307" s="200" t="e">
        <f t="shared" ca="1" si="1798"/>
        <v>#VALUE!</v>
      </c>
      <c r="AR307" s="204"/>
      <c r="AS307" s="221"/>
      <c r="AV307" s="67">
        <f t="shared" si="1781"/>
        <v>-39</v>
      </c>
      <c r="AX307" s="207" t="str">
        <f ca="1">[2]!YBHIST($I$280,$I307,J$25,"sec","")</f>
        <v>E</v>
      </c>
      <c r="AY307" s="205" t="str">
        <f ca="1">[2]!YBPRICE($I$280,AX307&amp;"d","Market","AccruedInterest","Swap",$I307,"LMMSkew","","Model",100,"")</f>
        <v>E</v>
      </c>
      <c r="BA307" s="211" t="str">
        <f ca="1">[2]!YBHIST($E307,$I307,X$25,"sec","")</f>
        <v>E</v>
      </c>
      <c r="BB307" s="67" t="str">
        <f ca="1">[2]!YBPRICE(E$41,BA307,"Market","AccruedInterest","Swap",$I307,"LMMSkew","","Model",100,"OASEDUR")</f>
        <v>E</v>
      </c>
      <c r="BD307" s="211" t="str">
        <f ca="1">[2]!YBHIST($F307,$I307,X$25,"sec","")</f>
        <v>E</v>
      </c>
      <c r="BE307" s="67" t="str">
        <f ca="1">[2]!YBPRICE(E$41,BD307,"Market","AccruedInterest","Swap",$I307,"LMMSkew","","Model",100,"OASEDUR")</f>
        <v>E</v>
      </c>
      <c r="BI307" s="518" t="e">
        <f t="shared" ca="1" si="1801"/>
        <v>#VALUE!</v>
      </c>
      <c r="BJ307" s="518" t="e">
        <f ca="1">PRODUCT($BI$300:BI307)-1</f>
        <v>#VALUE!</v>
      </c>
      <c r="BK307" s="518" t="e">
        <f t="shared" ca="1" si="1802"/>
        <v>#VALUE!</v>
      </c>
      <c r="BL307" s="518" t="e">
        <f ca="1">PRODUCT($BK$300:BK307)-1</f>
        <v>#VALUE!</v>
      </c>
    </row>
    <row r="308" spans="1:64" s="68" customFormat="1" ht="15">
      <c r="C308" s="70">
        <f t="shared" ca="1" si="1777"/>
        <v>40949</v>
      </c>
      <c r="D308" s="70">
        <f t="shared" ca="1" si="1754"/>
        <v>40974</v>
      </c>
      <c r="E308" s="68" t="str">
        <f t="shared" ca="1" si="1755"/>
        <v>FNMA3.0-TBA-Feb</v>
      </c>
      <c r="F308" s="68" t="str">
        <f t="shared" ca="1" si="1756"/>
        <v>FNMA3.0-TBA-Mar</v>
      </c>
      <c r="G308" s="68" t="str">
        <f t="shared" si="1757"/>
        <v>FNMA3.0-TBA-GEN</v>
      </c>
      <c r="I308" s="133">
        <f ca="1">[2]!YBWORKDAY(EDATE(Base_Date, AV308), -1, "USD")</f>
        <v>40939</v>
      </c>
      <c r="J308" s="217" t="str">
        <f t="shared" ca="1" si="1778"/>
        <v>E</v>
      </c>
      <c r="K308" s="80" t="e">
        <f t="shared" ca="1" si="1779"/>
        <v>#VALUE!</v>
      </c>
      <c r="L308" s="80" t="e">
        <f t="shared" ca="1" si="1782"/>
        <v>#VALUE!</v>
      </c>
      <c r="M308" s="81" t="str">
        <f ca="1">[2]!YBHIST($I$280,$I308,"LMMOAS","sec")</f>
        <v>E</v>
      </c>
      <c r="N308" s="73" t="str">
        <f ca="1">[2]!YBHIST($I$280,$I307,M$25,"sec","")</f>
        <v>E</v>
      </c>
      <c r="O308" s="170" t="str">
        <f ca="1">[2]!YBHIST("1 Month LIBOR",I308,"Yield","bmk","")</f>
        <v>E</v>
      </c>
      <c r="P308" s="80" t="e">
        <f t="shared" ca="1" si="1783"/>
        <v>#VALUE!</v>
      </c>
      <c r="Q308" s="82" t="str">
        <f ca="1">[2]!YBSCEN($I$280,$J307&amp;"d","Market",O$25,"Swap",$I307,"MarketWSkew","","Model",100,0,29,"Gradual","ParShift|N",0,"Annualized ROR",O307,100,"",,,,"Default",,,,"Default",,)</f>
        <v>E</v>
      </c>
      <c r="R308" s="80" t="e">
        <f t="shared" ca="1" si="1784"/>
        <v>#VALUE!</v>
      </c>
      <c r="S308" s="83" t="e">
        <f t="shared" ca="1" si="1785"/>
        <v>#VALUE!</v>
      </c>
      <c r="T308" s="80" t="e">
        <f ca="1">SUM(R$300:R308)</f>
        <v>#VALUE!</v>
      </c>
      <c r="U308" s="83" t="e">
        <f t="shared" ca="1" si="1799"/>
        <v>#VALUE!</v>
      </c>
      <c r="V308" s="84">
        <f ca="1">VLOOKUP($I308, 'Barcap OAD'!$A:$S, $F$280, FALSE)</f>
        <v>-23.4</v>
      </c>
      <c r="W308" s="172" t="e">
        <f t="shared" ca="1" si="1786"/>
        <v>#VALUE!</v>
      </c>
      <c r="X308" s="185" t="str">
        <f ca="1">[2]!YBHIST($E308,$I308,X$25,"sec","")</f>
        <v>E</v>
      </c>
      <c r="Y308" s="80" t="e">
        <f t="shared" ca="1" si="1787"/>
        <v>#VALUE!</v>
      </c>
      <c r="Z308" s="82" t="e">
        <f t="shared" ca="1" si="1788"/>
        <v>#VALUE!</v>
      </c>
      <c r="AA308" s="82" t="str">
        <f ca="1">[2]!YBHIST($F308,$I308,X$25,"sec","")</f>
        <v>E</v>
      </c>
      <c r="AB308" s="82" t="e">
        <f t="shared" ca="1" si="1789"/>
        <v>#VALUE!</v>
      </c>
      <c r="AC308" s="187" t="e">
        <f t="shared" ca="1" si="1790"/>
        <v>#VALUE!</v>
      </c>
      <c r="AD308" s="189">
        <f ca="1">VLOOKUP($I308, 'Barcap OAD'!$A:$S, $F$26, FALSE)</f>
        <v>7.0720000000000001</v>
      </c>
      <c r="AE308" s="172" t="e">
        <f t="shared" ca="1" si="1759"/>
        <v>#VALUE!</v>
      </c>
      <c r="AF308" s="86" t="e">
        <f t="shared" ca="1" si="1760"/>
        <v>#VALUE!</v>
      </c>
      <c r="AG308" s="80" t="e">
        <f t="shared" ca="1" si="1791"/>
        <v>#VALUE!</v>
      </c>
      <c r="AH308" s="83" t="e">
        <f t="shared" ca="1" si="1792"/>
        <v>#VALUE!</v>
      </c>
      <c r="AI308" s="80" t="e">
        <f t="shared" ca="1" si="1793"/>
        <v>#VALUE!</v>
      </c>
      <c r="AJ308" s="83" t="e">
        <f t="shared" ca="1" si="1794"/>
        <v>#VALUE!</v>
      </c>
      <c r="AK308" s="187" t="e">
        <f t="shared" ca="1" si="1780"/>
        <v>#VALUE!</v>
      </c>
      <c r="AL308" s="192" t="e">
        <f t="shared" ca="1" si="1795"/>
        <v>#VALUE!</v>
      </c>
      <c r="AM308" s="83" t="e">
        <f t="shared" ca="1" si="1796"/>
        <v>#VALUE!</v>
      </c>
      <c r="AN308" s="80" t="e">
        <f ca="1">SUM(AL$300:AL308)</f>
        <v>#VALUE!</v>
      </c>
      <c r="AO308" s="109" t="e">
        <f t="shared" ca="1" si="1800"/>
        <v>#VALUE!</v>
      </c>
      <c r="AP308" s="194" t="e">
        <f t="shared" ca="1" si="1797"/>
        <v>#VALUE!</v>
      </c>
      <c r="AQ308" s="200" t="e">
        <f t="shared" ca="1" si="1798"/>
        <v>#VALUE!</v>
      </c>
      <c r="AR308" s="204"/>
      <c r="AS308" s="221"/>
      <c r="AV308" s="67">
        <f t="shared" si="1781"/>
        <v>-38</v>
      </c>
      <c r="AX308" s="207" t="str">
        <f ca="1">[2]!YBHIST($I$280,$I308,J$25,"sec","")</f>
        <v>E</v>
      </c>
      <c r="AY308" s="205" t="str">
        <f ca="1">[2]!YBPRICE($I$280,AX308&amp;"d","Market","AccruedInterest","Swap",$I308,"LMMSkew","","Model",100,"")</f>
        <v>E</v>
      </c>
      <c r="BA308" s="211" t="str">
        <f ca="1">[2]!YBHIST($E308,$I308,X$25,"sec","")</f>
        <v>E</v>
      </c>
      <c r="BB308" s="67" t="str">
        <f ca="1">[2]!YBPRICE(E$41,BA308,"Market","AccruedInterest","Swap",$I308,"LMMSkew","","Model",100,"OASEDUR")</f>
        <v>E</v>
      </c>
      <c r="BD308" s="211" t="str">
        <f ca="1">[2]!YBHIST($F308,$I308,X$25,"sec","")</f>
        <v>E</v>
      </c>
      <c r="BE308" s="67" t="str">
        <f ca="1">[2]!YBPRICE(E$41,BD308,"Market","AccruedInterest","Swap",$I308,"LMMSkew","","Model",100,"OASEDUR")</f>
        <v>E</v>
      </c>
      <c r="BI308" s="518" t="e">
        <f t="shared" ca="1" si="1801"/>
        <v>#VALUE!</v>
      </c>
      <c r="BJ308" s="518" t="e">
        <f ca="1">PRODUCT($BI$300:BI308)-1</f>
        <v>#VALUE!</v>
      </c>
      <c r="BK308" s="518" t="e">
        <f t="shared" ca="1" si="1802"/>
        <v>#VALUE!</v>
      </c>
      <c r="BL308" s="518" t="e">
        <f ca="1">PRODUCT($BK$300:BK308)-1</f>
        <v>#VALUE!</v>
      </c>
    </row>
    <row r="309" spans="1:64" s="68" customFormat="1" ht="15">
      <c r="C309" s="70">
        <f t="shared" ca="1" si="1777"/>
        <v>40978</v>
      </c>
      <c r="D309" s="70">
        <f t="shared" ca="1" si="1754"/>
        <v>41003</v>
      </c>
      <c r="E309" s="68" t="str">
        <f t="shared" ca="1" si="1755"/>
        <v>FNMA3.0-TBA-Mar</v>
      </c>
      <c r="F309" s="68" t="str">
        <f t="shared" ca="1" si="1756"/>
        <v>FNMA3.0-TBA-Apr</v>
      </c>
      <c r="G309" s="68" t="str">
        <f t="shared" si="1757"/>
        <v>FNMA3.0-TBA-GEN</v>
      </c>
      <c r="I309" s="133">
        <f ca="1">[2]!YBWORKDAY(EDATE(Base_Date, AV309), -1, "USD")</f>
        <v>40968</v>
      </c>
      <c r="J309" s="217" t="str">
        <f t="shared" ca="1" si="1778"/>
        <v>E</v>
      </c>
      <c r="K309" s="80" t="e">
        <f t="shared" ca="1" si="1779"/>
        <v>#VALUE!</v>
      </c>
      <c r="L309" s="80" t="e">
        <f t="shared" ca="1" si="1782"/>
        <v>#VALUE!</v>
      </c>
      <c r="M309" s="81" t="str">
        <f ca="1">[2]!YBHIST($I$280,$I309,"LMMOAS","sec")</f>
        <v>E</v>
      </c>
      <c r="N309" s="73" t="str">
        <f ca="1">[2]!YBHIST($I$280,$I308,M$25,"sec","")</f>
        <v>E</v>
      </c>
      <c r="O309" s="170" t="str">
        <f ca="1">[2]!YBHIST("1 Month LIBOR",I309,"Yield","bmk","")</f>
        <v>E</v>
      </c>
      <c r="P309" s="80" t="e">
        <f t="shared" ca="1" si="1783"/>
        <v>#VALUE!</v>
      </c>
      <c r="Q309" s="82" t="str">
        <f ca="1">[2]!YBSCEN($I$280,$J308&amp;"d","Market",O$25,"Swap",$I308,"MarketWSkew","","Model",100,0,29,"Gradual","ParShift|N",0,"Annualized ROR",O308,100,"",,,,"Default",,,,"Default",,)</f>
        <v>E</v>
      </c>
      <c r="R309" s="80" t="e">
        <f t="shared" ca="1" si="1784"/>
        <v>#VALUE!</v>
      </c>
      <c r="S309" s="83" t="e">
        <f t="shared" ca="1" si="1785"/>
        <v>#VALUE!</v>
      </c>
      <c r="T309" s="80" t="e">
        <f ca="1">SUM(R$300:R309)</f>
        <v>#VALUE!</v>
      </c>
      <c r="U309" s="83" t="e">
        <f t="shared" ca="1" si="1799"/>
        <v>#VALUE!</v>
      </c>
      <c r="V309" s="84">
        <f ca="1">VLOOKUP($I309, 'Barcap OAD'!$A:$S, $F$280, FALSE)</f>
        <v>-21</v>
      </c>
      <c r="W309" s="172" t="e">
        <f t="shared" ca="1" si="1786"/>
        <v>#VALUE!</v>
      </c>
      <c r="X309" s="185" t="str">
        <f ca="1">[2]!YBHIST($E309,$I309,X$25,"sec","")</f>
        <v>E</v>
      </c>
      <c r="Y309" s="80" t="e">
        <f t="shared" ca="1" si="1787"/>
        <v>#VALUE!</v>
      </c>
      <c r="Z309" s="82" t="e">
        <f t="shared" ca="1" si="1788"/>
        <v>#VALUE!</v>
      </c>
      <c r="AA309" s="82" t="str">
        <f ca="1">[2]!YBHIST($F309,$I309,X$25,"sec","")</f>
        <v>E</v>
      </c>
      <c r="AB309" s="82" t="e">
        <f t="shared" ca="1" si="1789"/>
        <v>#VALUE!</v>
      </c>
      <c r="AC309" s="187" t="e">
        <f t="shared" ca="1" si="1790"/>
        <v>#VALUE!</v>
      </c>
      <c r="AD309" s="189">
        <f ca="1">VLOOKUP($I309, 'Barcap OAD'!$A:$S, $F$26, FALSE)</f>
        <v>7.1929999999999996</v>
      </c>
      <c r="AE309" s="172" t="e">
        <f t="shared" ca="1" si="1759"/>
        <v>#VALUE!</v>
      </c>
      <c r="AF309" s="86" t="e">
        <f t="shared" ca="1" si="1760"/>
        <v>#VALUE!</v>
      </c>
      <c r="AG309" s="80" t="e">
        <f t="shared" ca="1" si="1791"/>
        <v>#VALUE!</v>
      </c>
      <c r="AH309" s="83" t="e">
        <f t="shared" ca="1" si="1792"/>
        <v>#VALUE!</v>
      </c>
      <c r="AI309" s="80" t="e">
        <f t="shared" ca="1" si="1793"/>
        <v>#VALUE!</v>
      </c>
      <c r="AJ309" s="83" t="e">
        <f t="shared" ca="1" si="1794"/>
        <v>#VALUE!</v>
      </c>
      <c r="AK309" s="187" t="e">
        <f t="shared" ca="1" si="1780"/>
        <v>#VALUE!</v>
      </c>
      <c r="AL309" s="192" t="e">
        <f t="shared" ca="1" si="1795"/>
        <v>#VALUE!</v>
      </c>
      <c r="AM309" s="83" t="e">
        <f t="shared" ca="1" si="1796"/>
        <v>#VALUE!</v>
      </c>
      <c r="AN309" s="80" t="e">
        <f ca="1">SUM(AL$300:AL309)</f>
        <v>#VALUE!</v>
      </c>
      <c r="AO309" s="109" t="e">
        <f t="shared" ca="1" si="1800"/>
        <v>#VALUE!</v>
      </c>
      <c r="AP309" s="194" t="e">
        <f t="shared" ca="1" si="1797"/>
        <v>#VALUE!</v>
      </c>
      <c r="AQ309" s="200" t="e">
        <f t="shared" ca="1" si="1798"/>
        <v>#VALUE!</v>
      </c>
      <c r="AR309" s="204"/>
      <c r="AS309" s="221"/>
      <c r="AV309" s="67">
        <f t="shared" si="1781"/>
        <v>-37</v>
      </c>
      <c r="AX309" s="207" t="str">
        <f ca="1">[2]!YBHIST($I$280,$I309,J$25,"sec","")</f>
        <v>E</v>
      </c>
      <c r="AY309" s="205" t="str">
        <f ca="1">[2]!YBPRICE($I$280,AX309&amp;"d","Market","AccruedInterest","Swap",$I309,"LMMSkew","","Model",100,"")</f>
        <v>E</v>
      </c>
      <c r="BA309" s="211" t="str">
        <f ca="1">[2]!YBHIST($E309,$I309,X$25,"sec","")</f>
        <v>E</v>
      </c>
      <c r="BB309" s="67" t="str">
        <f ca="1">[2]!YBPRICE(E$41,BA309,"Market","AccruedInterest","Swap",$I309,"LMMSkew","","Model",100,"OASEDUR")</f>
        <v>E</v>
      </c>
      <c r="BD309" s="211" t="str">
        <f ca="1">[2]!YBHIST($F309,$I309,X$25,"sec","")</f>
        <v>E</v>
      </c>
      <c r="BE309" s="67" t="str">
        <f ca="1">[2]!YBPRICE(E$41,BD309,"Market","AccruedInterest","Swap",$I309,"LMMSkew","","Model",100,"OASEDUR")</f>
        <v>E</v>
      </c>
      <c r="BI309" s="518" t="e">
        <f t="shared" ca="1" si="1801"/>
        <v>#VALUE!</v>
      </c>
      <c r="BJ309" s="518" t="e">
        <f ca="1">PRODUCT($BI$300:BI309)-1</f>
        <v>#VALUE!</v>
      </c>
      <c r="BK309" s="518" t="e">
        <f t="shared" ca="1" si="1802"/>
        <v>#VALUE!</v>
      </c>
      <c r="BL309" s="518" t="e">
        <f ca="1">PRODUCT($BK$300:BK309)-1</f>
        <v>#VALUE!</v>
      </c>
    </row>
    <row r="310" spans="1:64" ht="15" customHeight="1">
      <c r="A310" s="67" t="s">
        <v>78</v>
      </c>
      <c r="B310" s="69">
        <v>2.5</v>
      </c>
      <c r="C310" s="70">
        <f t="shared" ca="1" si="1777"/>
        <v>41008</v>
      </c>
      <c r="D310" s="70">
        <f ca="1">I310+35</f>
        <v>41033</v>
      </c>
      <c r="E310" s="70" t="str">
        <f t="shared" ca="1" si="1755"/>
        <v>FNMA3.0-TBA-Apr</v>
      </c>
      <c r="F310" s="70" t="str">
        <f t="shared" ca="1" si="1756"/>
        <v>FNMA3.0-TBA-May</v>
      </c>
      <c r="G310" s="70" t="str">
        <f>"FNMA"&amp;TEXT($J$23,"0.0")&amp;"-TBA-GEN"</f>
        <v>FNMA3.0-TBA-GEN</v>
      </c>
      <c r="H310" s="71"/>
      <c r="I310" s="133">
        <f ca="1">[2]!YBWORKDAY(EDATE(Base_Date, AV310), -1, "USD")</f>
        <v>40998</v>
      </c>
      <c r="J310" s="217" t="str">
        <f t="shared" ca="1" si="1778"/>
        <v>E</v>
      </c>
      <c r="K310" s="80" t="e">
        <f t="shared" ca="1" si="1779"/>
        <v>#VALUE!</v>
      </c>
      <c r="L310" s="80" t="e">
        <f t="shared" ca="1" si="1782"/>
        <v>#VALUE!</v>
      </c>
      <c r="M310" s="81" t="str">
        <f ca="1">[2]!YBHIST($I$280,$I310,"LMMOAS","sec")</f>
        <v>E</v>
      </c>
      <c r="N310" s="73" t="str">
        <f ca="1">[2]!YBHIST($I$280,$I309,M$25,"sec","")</f>
        <v>E</v>
      </c>
      <c r="O310" s="170" t="str">
        <f ca="1">[2]!YBHIST("1 Month LIBOR",I310,"Yield","bmk","")</f>
        <v>E</v>
      </c>
      <c r="P310" s="80" t="e">
        <f t="shared" ca="1" si="1783"/>
        <v>#VALUE!</v>
      </c>
      <c r="Q310" s="82" t="str">
        <f ca="1">[2]!YBSCEN($I$280,$J309&amp;"d","Market",O$25,"Swap",$I309,"MarketWSkew","","Model",100,0,29,"Gradual","ParShift|N",0,"Annualized ROR",O309,100,"",,,,"Default",,,,"Default",,)</f>
        <v>E</v>
      </c>
      <c r="R310" s="80" t="e">
        <f t="shared" ca="1" si="1784"/>
        <v>#VALUE!</v>
      </c>
      <c r="S310" s="83" t="e">
        <f t="shared" ca="1" si="1785"/>
        <v>#VALUE!</v>
      </c>
      <c r="T310" s="80" t="e">
        <f ca="1">SUM(R$300:R310)</f>
        <v>#VALUE!</v>
      </c>
      <c r="U310" s="83" t="e">
        <f t="shared" ca="1" si="1799"/>
        <v>#VALUE!</v>
      </c>
      <c r="V310" s="84">
        <f ca="1">VLOOKUP($I310, 'Barcap OAD'!$A:$S, $F$280, FALSE)</f>
        <v>-17.8</v>
      </c>
      <c r="W310" s="172" t="e">
        <f t="shared" ca="1" si="1786"/>
        <v>#VALUE!</v>
      </c>
      <c r="X310" s="185" t="str">
        <f ca="1">[2]!YBHIST($E310,$I310,X$25,"sec","")</f>
        <v>E</v>
      </c>
      <c r="Y310" s="80" t="e">
        <f t="shared" ca="1" si="1787"/>
        <v>#VALUE!</v>
      </c>
      <c r="Z310" s="82" t="e">
        <f t="shared" ca="1" si="1788"/>
        <v>#VALUE!</v>
      </c>
      <c r="AA310" s="82" t="str">
        <f ca="1">[2]!YBHIST($F310,$I310,X$25,"sec","")</f>
        <v>E</v>
      </c>
      <c r="AB310" s="82" t="e">
        <f t="shared" ca="1" si="1789"/>
        <v>#VALUE!</v>
      </c>
      <c r="AC310" s="187" t="e">
        <f t="shared" ca="1" si="1790"/>
        <v>#VALUE!</v>
      </c>
      <c r="AD310" s="189">
        <f ca="1">VLOOKUP($I310, 'Barcap OAD'!$A:$S, $F$26, FALSE)</f>
        <v>7.2949999999999999</v>
      </c>
      <c r="AE310" s="172" t="e">
        <f t="shared" ca="1" si="1759"/>
        <v>#VALUE!</v>
      </c>
      <c r="AF310" s="86" t="e">
        <f t="shared" ca="1" si="1760"/>
        <v>#VALUE!</v>
      </c>
      <c r="AG310" s="80" t="e">
        <f t="shared" ca="1" si="1791"/>
        <v>#VALUE!</v>
      </c>
      <c r="AH310" s="83" t="e">
        <f t="shared" ca="1" si="1792"/>
        <v>#VALUE!</v>
      </c>
      <c r="AI310" s="80" t="e">
        <f t="shared" ca="1" si="1793"/>
        <v>#VALUE!</v>
      </c>
      <c r="AJ310" s="83" t="e">
        <f t="shared" ca="1" si="1794"/>
        <v>#VALUE!</v>
      </c>
      <c r="AK310" s="187" t="e">
        <f t="shared" ca="1" si="1780"/>
        <v>#VALUE!</v>
      </c>
      <c r="AL310" s="192" t="e">
        <f t="shared" ca="1" si="1795"/>
        <v>#VALUE!</v>
      </c>
      <c r="AM310" s="83" t="e">
        <f t="shared" ca="1" si="1796"/>
        <v>#VALUE!</v>
      </c>
      <c r="AN310" s="80" t="e">
        <f ca="1">SUM(AL$300:AL310)</f>
        <v>#VALUE!</v>
      </c>
      <c r="AO310" s="109" t="e">
        <f t="shared" ca="1" si="1800"/>
        <v>#VALUE!</v>
      </c>
      <c r="AP310" s="194" t="e">
        <f t="shared" ca="1" si="1797"/>
        <v>#VALUE!</v>
      </c>
      <c r="AQ310" s="200" t="e">
        <f t="shared" ca="1" si="1798"/>
        <v>#VALUE!</v>
      </c>
      <c r="AR310" s="204"/>
      <c r="AS310" s="221"/>
      <c r="AV310" s="67">
        <f t="shared" si="1781"/>
        <v>-36</v>
      </c>
      <c r="AX310" s="208" t="str">
        <f ca="1">[2]!YBHIST($I$280,$I310,J$25,"sec","")</f>
        <v>E</v>
      </c>
      <c r="AY310" s="206" t="str">
        <f ca="1">[2]!YBPRICE($I$280,AX310&amp;"d","Market","AccruedInterest","Swap",$I310,"LMMSkew","","Model",100,"")</f>
        <v>E</v>
      </c>
      <c r="BA310" s="211" t="str">
        <f ca="1">[2]!YBHIST($E310,$I310,X$25,"sec","")</f>
        <v>E</v>
      </c>
      <c r="BB310" s="67" t="str">
        <f ca="1">[2]!YBPRICE(E$41,BA310,"Market","AccruedInterest","Swap",$I310,"LMMSkew","","Model",100,"OASEDUR")</f>
        <v>E</v>
      </c>
      <c r="BD310" s="211" t="str">
        <f ca="1">[2]!YBHIST($F310,$I310,X$25,"sec","")</f>
        <v>E</v>
      </c>
      <c r="BE310" s="67" t="str">
        <f ca="1">[2]!YBPRICE(E$41,BD310,"Market","AccruedInterest","Swap",$I310,"LMMSkew","","Model",100,"OASEDUR")</f>
        <v>E</v>
      </c>
      <c r="BI310" s="518" t="e">
        <f t="shared" ca="1" si="1801"/>
        <v>#VALUE!</v>
      </c>
      <c r="BJ310" s="518" t="e">
        <f ca="1">PRODUCT($BI$300:BI310)-1</f>
        <v>#VALUE!</v>
      </c>
      <c r="BK310" s="518" t="e">
        <f t="shared" ca="1" si="1802"/>
        <v>#VALUE!</v>
      </c>
      <c r="BL310" s="518" t="e">
        <f ca="1">PRODUCT($BK$300:BK310)-1</f>
        <v>#VALUE!</v>
      </c>
    </row>
    <row r="311" spans="1:64" ht="15" customHeight="1">
      <c r="A311" s="67" t="s">
        <v>80</v>
      </c>
      <c r="B311" s="69">
        <v>3</v>
      </c>
      <c r="C311" s="70">
        <f t="shared" ca="1" si="1777"/>
        <v>41039</v>
      </c>
      <c r="D311" s="70">
        <f t="shared" ref="D311:D323" ca="1" si="1803">I311+35</f>
        <v>41064</v>
      </c>
      <c r="E311" s="70" t="str">
        <f t="shared" ca="1" si="1755"/>
        <v>FNMA3.0-TBA-May</v>
      </c>
      <c r="F311" s="70" t="str">
        <f t="shared" ca="1" si="1756"/>
        <v>FNMA3.0-TBA-Jun</v>
      </c>
      <c r="G311" s="70" t="str">
        <f t="shared" ref="G311:G346" si="1804">"FNMA"&amp;TEXT($J$23,"0.0")&amp;"-TBA-GEN"</f>
        <v>FNMA3.0-TBA-GEN</v>
      </c>
      <c r="H311" s="71"/>
      <c r="I311" s="133">
        <f ca="1">[2]!YBWORKDAY(EDATE(Base_Date, AV311), -1, "USD")</f>
        <v>41029</v>
      </c>
      <c r="J311" s="217" t="str">
        <f t="shared" ca="1" si="1778"/>
        <v>E</v>
      </c>
      <c r="K311" s="80" t="e">
        <f t="shared" ca="1" si="1779"/>
        <v>#VALUE!</v>
      </c>
      <c r="L311" s="80" t="e">
        <f t="shared" ca="1" si="1782"/>
        <v>#VALUE!</v>
      </c>
      <c r="M311" s="81" t="str">
        <f ca="1">[2]!YBHIST($I$280,$I311,"LMMOAS","sec")</f>
        <v>E</v>
      </c>
      <c r="N311" s="73" t="str">
        <f ca="1">[2]!YBHIST($I$280,$I310,M$25,"sec","")</f>
        <v>E</v>
      </c>
      <c r="O311" s="170" t="str">
        <f ca="1">[2]!YBHIST("1 Month LIBOR",I311,"Yield","bmk","")</f>
        <v>E</v>
      </c>
      <c r="P311" s="80" t="e">
        <f t="shared" ca="1" si="1783"/>
        <v>#VALUE!</v>
      </c>
      <c r="Q311" s="82" t="str">
        <f ca="1">[2]!YBSCEN($I$280,$J310&amp;"d","Market",O$25,"Swap",$I310,"MarketWSkew","","Model",100,0,29,"Gradual","ParShift|N",0,"Annualized ROR",O310,100,"",,,,"Default",,,,"Default",,)</f>
        <v>E</v>
      </c>
      <c r="R311" s="80" t="e">
        <f t="shared" ca="1" si="1784"/>
        <v>#VALUE!</v>
      </c>
      <c r="S311" s="83" t="e">
        <f t="shared" ca="1" si="1785"/>
        <v>#VALUE!</v>
      </c>
      <c r="T311" s="80" t="e">
        <f ca="1">SUM(R$300:R311)</f>
        <v>#VALUE!</v>
      </c>
      <c r="U311" s="83" t="e">
        <f t="shared" ca="1" si="1799"/>
        <v>#VALUE!</v>
      </c>
      <c r="V311" s="84">
        <f ca="1">VLOOKUP($I311, 'Barcap OAD'!$A:$S, $F$280, FALSE)</f>
        <v>-20.2</v>
      </c>
      <c r="W311" s="172" t="e">
        <f t="shared" ca="1" si="1786"/>
        <v>#VALUE!</v>
      </c>
      <c r="X311" s="185" t="str">
        <f ca="1">[2]!YBHIST($E311,$I311,X$25,"sec","")</f>
        <v>E</v>
      </c>
      <c r="Y311" s="80" t="e">
        <f t="shared" ca="1" si="1787"/>
        <v>#VALUE!</v>
      </c>
      <c r="Z311" s="82" t="e">
        <f t="shared" ca="1" si="1788"/>
        <v>#VALUE!</v>
      </c>
      <c r="AA311" s="82" t="str">
        <f ca="1">[2]!YBHIST($F311,$I311,X$25,"sec","")</f>
        <v>E</v>
      </c>
      <c r="AB311" s="82" t="e">
        <f t="shared" ca="1" si="1789"/>
        <v>#VALUE!</v>
      </c>
      <c r="AC311" s="187" t="e">
        <f t="shared" ca="1" si="1790"/>
        <v>#VALUE!</v>
      </c>
      <c r="AD311" s="189">
        <f ca="1">VLOOKUP($I311, 'Barcap OAD'!$A:$S, $F$26, FALSE)</f>
        <v>6.6920000000000002</v>
      </c>
      <c r="AE311" s="172" t="e">
        <f t="shared" ca="1" si="1759"/>
        <v>#VALUE!</v>
      </c>
      <c r="AF311" s="86" t="e">
        <f t="shared" ca="1" si="1760"/>
        <v>#VALUE!</v>
      </c>
      <c r="AG311" s="80" t="e">
        <f t="shared" ca="1" si="1791"/>
        <v>#VALUE!</v>
      </c>
      <c r="AH311" s="83" t="e">
        <f t="shared" ca="1" si="1792"/>
        <v>#VALUE!</v>
      </c>
      <c r="AI311" s="80" t="e">
        <f t="shared" ca="1" si="1793"/>
        <v>#VALUE!</v>
      </c>
      <c r="AJ311" s="83" t="e">
        <f t="shared" ca="1" si="1794"/>
        <v>#VALUE!</v>
      </c>
      <c r="AK311" s="187" t="e">
        <f t="shared" ca="1" si="1780"/>
        <v>#VALUE!</v>
      </c>
      <c r="AL311" s="192" t="e">
        <f t="shared" ca="1" si="1795"/>
        <v>#VALUE!</v>
      </c>
      <c r="AM311" s="83" t="e">
        <f t="shared" ca="1" si="1796"/>
        <v>#VALUE!</v>
      </c>
      <c r="AN311" s="80" t="e">
        <f ca="1">SUM(AL$300:AL311)</f>
        <v>#VALUE!</v>
      </c>
      <c r="AO311" s="109" t="e">
        <f t="shared" ca="1" si="1800"/>
        <v>#VALUE!</v>
      </c>
      <c r="AP311" s="194" t="e">
        <f t="shared" ca="1" si="1797"/>
        <v>#VALUE!</v>
      </c>
      <c r="AQ311" s="200" t="e">
        <f t="shared" ca="1" si="1798"/>
        <v>#VALUE!</v>
      </c>
      <c r="AR311" s="204"/>
      <c r="AS311" s="221"/>
      <c r="AV311" s="67">
        <f t="shared" si="1781"/>
        <v>-35</v>
      </c>
      <c r="AX311" s="208" t="str">
        <f ca="1">[2]!YBHIST($I$280,$I311,J$25,"sec","")</f>
        <v>E</v>
      </c>
      <c r="AY311" s="206" t="str">
        <f ca="1">[2]!YBPRICE($I$280,AX311&amp;"d","Market","AccruedInterest","Swap",$I311,"LMMSkew","","Model",100,"")</f>
        <v>E</v>
      </c>
      <c r="BA311" s="211" t="str">
        <f ca="1">[2]!YBHIST($E311,$I311,X$25,"sec","")</f>
        <v>E</v>
      </c>
      <c r="BB311" s="67" t="str">
        <f ca="1">[2]!YBPRICE(E$41,BA311,"Market","AccruedInterest","Swap",$I311,"LMMSkew","","Model",100,"OASEDUR")</f>
        <v>E</v>
      </c>
      <c r="BD311" s="211" t="str">
        <f ca="1">[2]!YBHIST($F311,$I311,X$25,"sec","")</f>
        <v>E</v>
      </c>
      <c r="BE311" s="67" t="str">
        <f ca="1">[2]!YBPRICE(E$41,BD311,"Market","AccruedInterest","Swap",$I311,"LMMSkew","","Model",100,"OASEDUR")</f>
        <v>E</v>
      </c>
      <c r="BI311" s="518" t="e">
        <f t="shared" ca="1" si="1801"/>
        <v>#VALUE!</v>
      </c>
      <c r="BJ311" s="518" t="e">
        <f ca="1">PRODUCT($BI$300:BI311)-1</f>
        <v>#VALUE!</v>
      </c>
      <c r="BK311" s="518" t="e">
        <f t="shared" ca="1" si="1802"/>
        <v>#VALUE!</v>
      </c>
      <c r="BL311" s="518" t="e">
        <f ca="1">PRODUCT($BK$300:BK311)-1</f>
        <v>#VALUE!</v>
      </c>
    </row>
    <row r="312" spans="1:64" ht="15" customHeight="1">
      <c r="A312" s="67" t="s">
        <v>83</v>
      </c>
      <c r="B312" s="69">
        <v>3.5</v>
      </c>
      <c r="C312" s="70">
        <f t="shared" ca="1" si="1777"/>
        <v>41070</v>
      </c>
      <c r="D312" s="70">
        <f t="shared" ca="1" si="1803"/>
        <v>41095</v>
      </c>
      <c r="E312" s="70" t="str">
        <f t="shared" ca="1" si="1755"/>
        <v>FNMA3.0-TBA-Jun</v>
      </c>
      <c r="F312" s="70" t="str">
        <f t="shared" ca="1" si="1756"/>
        <v>FNMA3.0-TBA-Jul</v>
      </c>
      <c r="G312" s="70" t="str">
        <f t="shared" si="1804"/>
        <v>FNMA3.0-TBA-GEN</v>
      </c>
      <c r="H312" s="71"/>
      <c r="I312" s="133">
        <f ca="1">[2]!YBWORKDAY(EDATE(Base_Date, AV312), -1, "USD")</f>
        <v>41060</v>
      </c>
      <c r="J312" s="217" t="str">
        <f t="shared" ca="1" si="1778"/>
        <v>E</v>
      </c>
      <c r="K312" s="80" t="e">
        <f t="shared" ca="1" si="1779"/>
        <v>#VALUE!</v>
      </c>
      <c r="L312" s="80" t="e">
        <f t="shared" ca="1" si="1782"/>
        <v>#VALUE!</v>
      </c>
      <c r="M312" s="81" t="str">
        <f ca="1">[2]!YBHIST($I$280,$I312,"LMMOAS","sec")</f>
        <v>E</v>
      </c>
      <c r="N312" s="73" t="str">
        <f ca="1">[2]!YBHIST($I$280,$I311,M$25,"sec","")</f>
        <v>E</v>
      </c>
      <c r="O312" s="170" t="str">
        <f ca="1">[2]!YBHIST("1 Month LIBOR",I312,"Yield","bmk","")</f>
        <v>E</v>
      </c>
      <c r="P312" s="80" t="e">
        <f t="shared" ca="1" si="1783"/>
        <v>#VALUE!</v>
      </c>
      <c r="Q312" s="82" t="str">
        <f ca="1">[2]!YBSCEN($I$280,$J311&amp;"d","Market",O$25,"Swap",$I311,"MarketWSkew","","Model",100,0,29,"Gradual","ParShift|N",0,"Annualized ROR",O311,100,"",,,,"Default",,,,"Default",,)</f>
        <v>E</v>
      </c>
      <c r="R312" s="80" t="e">
        <f t="shared" ca="1" si="1784"/>
        <v>#VALUE!</v>
      </c>
      <c r="S312" s="83" t="e">
        <f t="shared" ca="1" si="1785"/>
        <v>#VALUE!</v>
      </c>
      <c r="T312" s="80" t="e">
        <f ca="1">SUM(R$300:R312)</f>
        <v>#VALUE!</v>
      </c>
      <c r="U312" s="83" t="e">
        <f t="shared" ca="1" si="1799"/>
        <v>#VALUE!</v>
      </c>
      <c r="V312" s="84">
        <f ca="1">VLOOKUP($I312, 'Barcap OAD'!$A:$S, $F$280, FALSE)</f>
        <v>-23.2</v>
      </c>
      <c r="W312" s="172" t="e">
        <f t="shared" ca="1" si="1786"/>
        <v>#VALUE!</v>
      </c>
      <c r="X312" s="185" t="str">
        <f ca="1">[2]!YBHIST($E312,$I312,X$25,"sec","")</f>
        <v>E</v>
      </c>
      <c r="Y312" s="80" t="e">
        <f t="shared" ca="1" si="1787"/>
        <v>#VALUE!</v>
      </c>
      <c r="Z312" s="82" t="e">
        <f t="shared" ca="1" si="1788"/>
        <v>#VALUE!</v>
      </c>
      <c r="AA312" s="82" t="str">
        <f ca="1">[2]!YBHIST($F312,$I312,X$25,"sec","")</f>
        <v>E</v>
      </c>
      <c r="AB312" s="82" t="e">
        <f t="shared" ca="1" si="1789"/>
        <v>#VALUE!</v>
      </c>
      <c r="AC312" s="187" t="e">
        <f t="shared" ca="1" si="1790"/>
        <v>#VALUE!</v>
      </c>
      <c r="AD312" s="189">
        <f ca="1">VLOOKUP($I312, 'Barcap OAD'!$A:$S, $F$26, FALSE)</f>
        <v>5.68</v>
      </c>
      <c r="AE312" s="172" t="e">
        <f t="shared" ca="1" si="1759"/>
        <v>#VALUE!</v>
      </c>
      <c r="AF312" s="86" t="e">
        <f t="shared" ca="1" si="1760"/>
        <v>#VALUE!</v>
      </c>
      <c r="AG312" s="80" t="e">
        <f t="shared" ca="1" si="1791"/>
        <v>#VALUE!</v>
      </c>
      <c r="AH312" s="83" t="e">
        <f t="shared" ca="1" si="1792"/>
        <v>#VALUE!</v>
      </c>
      <c r="AI312" s="80" t="e">
        <f t="shared" ca="1" si="1793"/>
        <v>#VALUE!</v>
      </c>
      <c r="AJ312" s="83" t="e">
        <f t="shared" ca="1" si="1794"/>
        <v>#VALUE!</v>
      </c>
      <c r="AK312" s="187" t="e">
        <f t="shared" ca="1" si="1780"/>
        <v>#VALUE!</v>
      </c>
      <c r="AL312" s="192" t="e">
        <f t="shared" ca="1" si="1795"/>
        <v>#VALUE!</v>
      </c>
      <c r="AM312" s="83" t="e">
        <f t="shared" ca="1" si="1796"/>
        <v>#VALUE!</v>
      </c>
      <c r="AN312" s="80" t="e">
        <f ca="1">SUM(AL$300:AL312)</f>
        <v>#VALUE!</v>
      </c>
      <c r="AO312" s="109" t="e">
        <f t="shared" ca="1" si="1800"/>
        <v>#VALUE!</v>
      </c>
      <c r="AP312" s="194" t="e">
        <f t="shared" ca="1" si="1797"/>
        <v>#VALUE!</v>
      </c>
      <c r="AQ312" s="200" t="e">
        <f t="shared" ca="1" si="1798"/>
        <v>#VALUE!</v>
      </c>
      <c r="AR312" s="204"/>
      <c r="AS312" s="221"/>
      <c r="AV312" s="67">
        <f t="shared" si="1781"/>
        <v>-34</v>
      </c>
      <c r="AX312" s="208" t="str">
        <f ca="1">[2]!YBHIST($I$280,$I312,J$25,"sec","")</f>
        <v>E</v>
      </c>
      <c r="AY312" s="206" t="str">
        <f ca="1">[2]!YBPRICE($I$280,AX312&amp;"d","Market","AccruedInterest","Swap",$I312,"LMMSkew","","Model",100,"")</f>
        <v>E</v>
      </c>
      <c r="BA312" s="211" t="str">
        <f ca="1">[2]!YBHIST($E312,$I312,X$25,"sec","")</f>
        <v>E</v>
      </c>
      <c r="BB312" s="67" t="str">
        <f ca="1">[2]!YBPRICE(E$41,BA312,"Market","AccruedInterest","Swap",$I312,"LMMSkew","","Model",100,"OASEDUR")</f>
        <v>E</v>
      </c>
      <c r="BD312" s="211" t="str">
        <f ca="1">[2]!YBHIST($F312,$I312,X$25,"sec","")</f>
        <v>E</v>
      </c>
      <c r="BE312" s="67" t="str">
        <f ca="1">[2]!YBPRICE(E$41,BD312,"Market","AccruedInterest","Swap",$I312,"LMMSkew","","Model",100,"OASEDUR")</f>
        <v>E</v>
      </c>
      <c r="BI312" s="518" t="e">
        <f t="shared" ca="1" si="1801"/>
        <v>#VALUE!</v>
      </c>
      <c r="BJ312" s="518" t="e">
        <f ca="1">PRODUCT($BI$300:BI312)-1</f>
        <v>#VALUE!</v>
      </c>
      <c r="BK312" s="518" t="e">
        <f t="shared" ca="1" si="1802"/>
        <v>#VALUE!</v>
      </c>
      <c r="BL312" s="518" t="e">
        <f ca="1">PRODUCT($BK$300:BK312)-1</f>
        <v>#VALUE!</v>
      </c>
    </row>
    <row r="313" spans="1:64" ht="15" customHeight="1">
      <c r="A313" s="67" t="s">
        <v>83</v>
      </c>
      <c r="B313" s="69">
        <v>4</v>
      </c>
      <c r="C313" s="70">
        <f t="shared" ca="1" si="1777"/>
        <v>41099</v>
      </c>
      <c r="D313" s="70">
        <f t="shared" ca="1" si="1803"/>
        <v>41124</v>
      </c>
      <c r="E313" s="70" t="str">
        <f t="shared" ca="1" si="1755"/>
        <v>FNMA3.0-TBA-Jul</v>
      </c>
      <c r="F313" s="70" t="str">
        <f t="shared" ca="1" si="1756"/>
        <v>FNMA3.0-TBA-Aug</v>
      </c>
      <c r="G313" s="70" t="str">
        <f t="shared" si="1804"/>
        <v>FNMA3.0-TBA-GEN</v>
      </c>
      <c r="H313" s="71"/>
      <c r="I313" s="133">
        <f ca="1">[2]!YBWORKDAY(EDATE(Base_Date, AV313), -1, "USD")</f>
        <v>41089</v>
      </c>
      <c r="J313" s="217" t="str">
        <f t="shared" ca="1" si="1778"/>
        <v>E</v>
      </c>
      <c r="K313" s="80" t="e">
        <f t="shared" ca="1" si="1779"/>
        <v>#VALUE!</v>
      </c>
      <c r="L313" s="80" t="e">
        <f t="shared" ca="1" si="1782"/>
        <v>#VALUE!</v>
      </c>
      <c r="M313" s="81" t="str">
        <f ca="1">[2]!YBHIST($I$280,$I313,"LMMOAS","sec")</f>
        <v>E</v>
      </c>
      <c r="N313" s="73" t="str">
        <f ca="1">[2]!YBHIST($I$280,$I312,M$25,"sec","")</f>
        <v>E</v>
      </c>
      <c r="O313" s="170" t="str">
        <f ca="1">[2]!YBHIST("1 Month LIBOR",I313,"Yield","bmk","")</f>
        <v>E</v>
      </c>
      <c r="P313" s="80" t="e">
        <f t="shared" ca="1" si="1783"/>
        <v>#VALUE!</v>
      </c>
      <c r="Q313" s="82" t="str">
        <f ca="1">[2]!YBSCEN($I$280,$J312&amp;"d","Market",O$25,"Swap",$I312,"MarketWSkew","","Model",100,0,29,"Gradual","ParShift|N",0,"Annualized ROR",O312,100,"",,,,"Default",,,,"Default",,)</f>
        <v>E</v>
      </c>
      <c r="R313" s="80" t="e">
        <f t="shared" ca="1" si="1784"/>
        <v>#VALUE!</v>
      </c>
      <c r="S313" s="83" t="e">
        <f t="shared" ca="1" si="1785"/>
        <v>#VALUE!</v>
      </c>
      <c r="T313" s="80" t="e">
        <f ca="1">SUM(R$300:R313)</f>
        <v>#VALUE!</v>
      </c>
      <c r="U313" s="83" t="e">
        <f t="shared" ca="1" si="1799"/>
        <v>#VALUE!</v>
      </c>
      <c r="V313" s="84">
        <f ca="1">VLOOKUP($I313, 'Barcap OAD'!$A:$S, $F$280, FALSE)</f>
        <v>-23.6</v>
      </c>
      <c r="W313" s="172" t="e">
        <f t="shared" ca="1" si="1786"/>
        <v>#VALUE!</v>
      </c>
      <c r="X313" s="185" t="str">
        <f ca="1">[2]!YBHIST($E313,$I313,X$25,"sec","")</f>
        <v>E</v>
      </c>
      <c r="Y313" s="80" t="e">
        <f t="shared" ca="1" si="1787"/>
        <v>#VALUE!</v>
      </c>
      <c r="Z313" s="82" t="e">
        <f t="shared" ca="1" si="1788"/>
        <v>#VALUE!</v>
      </c>
      <c r="AA313" s="82" t="str">
        <f ca="1">[2]!YBHIST($F313,$I313,X$25,"sec","")</f>
        <v>E</v>
      </c>
      <c r="AB313" s="82" t="e">
        <f t="shared" ca="1" si="1789"/>
        <v>#VALUE!</v>
      </c>
      <c r="AC313" s="187" t="e">
        <f t="shared" ca="1" si="1790"/>
        <v>#VALUE!</v>
      </c>
      <c r="AD313" s="189">
        <f ca="1">VLOOKUP($I313, 'Barcap OAD'!$A:$S, $F$26, FALSE)</f>
        <v>5.4340000000000002</v>
      </c>
      <c r="AE313" s="172" t="e">
        <f t="shared" ca="1" si="1759"/>
        <v>#VALUE!</v>
      </c>
      <c r="AF313" s="86" t="e">
        <f t="shared" ca="1" si="1760"/>
        <v>#VALUE!</v>
      </c>
      <c r="AG313" s="80" t="e">
        <f t="shared" ca="1" si="1791"/>
        <v>#VALUE!</v>
      </c>
      <c r="AH313" s="83" t="e">
        <f t="shared" ca="1" si="1792"/>
        <v>#VALUE!</v>
      </c>
      <c r="AI313" s="80" t="e">
        <f t="shared" ca="1" si="1793"/>
        <v>#VALUE!</v>
      </c>
      <c r="AJ313" s="83" t="e">
        <f t="shared" ca="1" si="1794"/>
        <v>#VALUE!</v>
      </c>
      <c r="AK313" s="187" t="e">
        <f t="shared" ca="1" si="1780"/>
        <v>#VALUE!</v>
      </c>
      <c r="AL313" s="192" t="e">
        <f t="shared" ca="1" si="1795"/>
        <v>#VALUE!</v>
      </c>
      <c r="AM313" s="83" t="e">
        <f t="shared" ca="1" si="1796"/>
        <v>#VALUE!</v>
      </c>
      <c r="AN313" s="80" t="e">
        <f ca="1">SUM(AL$300:AL313)</f>
        <v>#VALUE!</v>
      </c>
      <c r="AO313" s="109" t="e">
        <f t="shared" ca="1" si="1800"/>
        <v>#VALUE!</v>
      </c>
      <c r="AP313" s="194" t="e">
        <f t="shared" ca="1" si="1797"/>
        <v>#VALUE!</v>
      </c>
      <c r="AQ313" s="200" t="e">
        <f t="shared" ca="1" si="1798"/>
        <v>#VALUE!</v>
      </c>
      <c r="AR313" s="204"/>
      <c r="AS313" s="221"/>
      <c r="AV313" s="67">
        <f t="shared" si="1781"/>
        <v>-33</v>
      </c>
      <c r="AX313" s="208" t="str">
        <f ca="1">[2]!YBHIST($I$280,$I313,J$25,"sec","")</f>
        <v>E</v>
      </c>
      <c r="AY313" s="206" t="str">
        <f ca="1">[2]!YBPRICE($I$280,AX313&amp;"d","Market","AccruedInterest","Swap",$I313,"LMMSkew","","Model",100,"")</f>
        <v>E</v>
      </c>
      <c r="BA313" s="211" t="str">
        <f ca="1">[2]!YBHIST($E313,$I313,X$25,"sec","")</f>
        <v>E</v>
      </c>
      <c r="BB313" s="67" t="str">
        <f ca="1">[2]!YBPRICE(E$41,BA313,"Market","AccruedInterest","Swap",$I313,"LMMSkew","","Model",100,"OASEDUR")</f>
        <v>E</v>
      </c>
      <c r="BD313" s="211" t="str">
        <f ca="1">[2]!YBHIST($F313,$I313,X$25,"sec","")</f>
        <v>E</v>
      </c>
      <c r="BE313" s="67" t="str">
        <f ca="1">[2]!YBPRICE(E$41,BD313,"Market","AccruedInterest","Swap",$I313,"LMMSkew","","Model",100,"OASEDUR")</f>
        <v>E</v>
      </c>
      <c r="BI313" s="518" t="e">
        <f t="shared" ca="1" si="1801"/>
        <v>#VALUE!</v>
      </c>
      <c r="BJ313" s="518" t="e">
        <f ca="1">PRODUCT($BI$300:BI313)-1</f>
        <v>#VALUE!</v>
      </c>
      <c r="BK313" s="518" t="e">
        <f t="shared" ca="1" si="1802"/>
        <v>#VALUE!</v>
      </c>
      <c r="BL313" s="518" t="e">
        <f ca="1">PRODUCT($BK$300:BK313)-1</f>
        <v>#VALUE!</v>
      </c>
    </row>
    <row r="314" spans="1:64" ht="15" customHeight="1">
      <c r="A314" s="67" t="s">
        <v>85</v>
      </c>
      <c r="B314" s="69">
        <v>4.5</v>
      </c>
      <c r="C314" s="70">
        <f t="shared" ca="1" si="1777"/>
        <v>41131</v>
      </c>
      <c r="D314" s="70">
        <f t="shared" ca="1" si="1803"/>
        <v>41156</v>
      </c>
      <c r="E314" s="70" t="str">
        <f t="shared" ca="1" si="1755"/>
        <v>FNMA3.0-TBA-Aug</v>
      </c>
      <c r="F314" s="70" t="str">
        <f t="shared" ca="1" si="1756"/>
        <v>FNMA3.0-TBA-Sep</v>
      </c>
      <c r="G314" s="70" t="str">
        <f t="shared" si="1804"/>
        <v>FNMA3.0-TBA-GEN</v>
      </c>
      <c r="H314" s="71"/>
      <c r="I314" s="133">
        <f ca="1">[2]!YBWORKDAY(EDATE(Base_Date, AV314), -1, "USD")</f>
        <v>41121</v>
      </c>
      <c r="J314" s="217" t="str">
        <f t="shared" ca="1" si="1778"/>
        <v>E</v>
      </c>
      <c r="K314" s="80" t="e">
        <f t="shared" ca="1" si="1779"/>
        <v>#VALUE!</v>
      </c>
      <c r="L314" s="80" t="e">
        <f t="shared" ca="1" si="1782"/>
        <v>#VALUE!</v>
      </c>
      <c r="M314" s="81" t="str">
        <f ca="1">[2]!YBHIST($I$280,$I314,"LMMOAS","sec")</f>
        <v>E</v>
      </c>
      <c r="N314" s="73" t="str">
        <f ca="1">[2]!YBHIST($I$280,$I313,M$25,"sec","")</f>
        <v>E</v>
      </c>
      <c r="O314" s="170" t="str">
        <f ca="1">[2]!YBHIST("1 Month LIBOR",I314,"Yield","bmk","")</f>
        <v>E</v>
      </c>
      <c r="P314" s="80" t="e">
        <f t="shared" ca="1" si="1783"/>
        <v>#VALUE!</v>
      </c>
      <c r="Q314" s="82" t="str">
        <f ca="1">[2]!YBSCEN($I$280,$J313&amp;"d","Market",O$25,"Swap",$I313,"MarketWSkew","","Model",100,0,29,"Gradual","ParShift|N",0,"Annualized ROR",O313,100,"",,,,"Default",,,,"Default",,)</f>
        <v>E</v>
      </c>
      <c r="R314" s="80" t="e">
        <f t="shared" ca="1" si="1784"/>
        <v>#VALUE!</v>
      </c>
      <c r="S314" s="83" t="e">
        <f t="shared" ca="1" si="1785"/>
        <v>#VALUE!</v>
      </c>
      <c r="T314" s="80" t="e">
        <f ca="1">SUM(R$300:R314)</f>
        <v>#VALUE!</v>
      </c>
      <c r="U314" s="83" t="e">
        <f t="shared" ca="1" si="1799"/>
        <v>#VALUE!</v>
      </c>
      <c r="V314" s="84">
        <f ca="1">VLOOKUP($I314, 'Barcap OAD'!$A:$S, $F$280, FALSE)</f>
        <v>-27.1</v>
      </c>
      <c r="W314" s="172" t="e">
        <f t="shared" ca="1" si="1786"/>
        <v>#VALUE!</v>
      </c>
      <c r="X314" s="185" t="str">
        <f ca="1">[2]!YBHIST($E314,$I314,X$25,"sec","")</f>
        <v>E</v>
      </c>
      <c r="Y314" s="80" t="e">
        <f t="shared" ca="1" si="1787"/>
        <v>#VALUE!</v>
      </c>
      <c r="Z314" s="82" t="e">
        <f t="shared" ca="1" si="1788"/>
        <v>#VALUE!</v>
      </c>
      <c r="AA314" s="82" t="str">
        <f ca="1">[2]!YBHIST($F314,$I314,X$25,"sec","")</f>
        <v>E</v>
      </c>
      <c r="AB314" s="82" t="e">
        <f t="shared" ca="1" si="1789"/>
        <v>#VALUE!</v>
      </c>
      <c r="AC314" s="187" t="e">
        <f t="shared" ca="1" si="1790"/>
        <v>#VALUE!</v>
      </c>
      <c r="AD314" s="189">
        <f ca="1">VLOOKUP($I314, 'Barcap OAD'!$A:$S, $F$26, FALSE)</f>
        <v>4.7750000000000004</v>
      </c>
      <c r="AE314" s="172" t="e">
        <f t="shared" ca="1" si="1759"/>
        <v>#VALUE!</v>
      </c>
      <c r="AF314" s="86" t="e">
        <f t="shared" ca="1" si="1760"/>
        <v>#VALUE!</v>
      </c>
      <c r="AG314" s="80" t="e">
        <f t="shared" ca="1" si="1791"/>
        <v>#VALUE!</v>
      </c>
      <c r="AH314" s="83" t="e">
        <f t="shared" ca="1" si="1792"/>
        <v>#VALUE!</v>
      </c>
      <c r="AI314" s="80" t="e">
        <f t="shared" ca="1" si="1793"/>
        <v>#VALUE!</v>
      </c>
      <c r="AJ314" s="83" t="e">
        <f t="shared" ca="1" si="1794"/>
        <v>#VALUE!</v>
      </c>
      <c r="AK314" s="187" t="e">
        <f t="shared" ca="1" si="1780"/>
        <v>#VALUE!</v>
      </c>
      <c r="AL314" s="192" t="e">
        <f t="shared" ca="1" si="1795"/>
        <v>#VALUE!</v>
      </c>
      <c r="AM314" s="83" t="e">
        <f t="shared" ca="1" si="1796"/>
        <v>#VALUE!</v>
      </c>
      <c r="AN314" s="80" t="e">
        <f ca="1">SUM(AL$300:AL314)</f>
        <v>#VALUE!</v>
      </c>
      <c r="AO314" s="109" t="e">
        <f t="shared" ca="1" si="1800"/>
        <v>#VALUE!</v>
      </c>
      <c r="AP314" s="194" t="e">
        <f t="shared" ca="1" si="1797"/>
        <v>#VALUE!</v>
      </c>
      <c r="AQ314" s="200" t="e">
        <f t="shared" ca="1" si="1798"/>
        <v>#VALUE!</v>
      </c>
      <c r="AR314" s="204"/>
      <c r="AS314" s="221"/>
      <c r="AV314" s="67">
        <f t="shared" si="1781"/>
        <v>-32</v>
      </c>
      <c r="AX314" s="208" t="str">
        <f ca="1">[2]!YBHIST($I$280,$I314,J$25,"sec","")</f>
        <v>E</v>
      </c>
      <c r="AY314" s="206" t="str">
        <f ca="1">[2]!YBPRICE($I$280,AX314&amp;"d","Market","AccruedInterest","Swap",$I314,"LMMSkew","","Model",100,"")</f>
        <v>E</v>
      </c>
      <c r="BA314" s="211" t="str">
        <f ca="1">[2]!YBHIST($E314,$I314,X$25,"sec","")</f>
        <v>E</v>
      </c>
      <c r="BB314" s="67" t="str">
        <f ca="1">[2]!YBPRICE(E$41,BA314,"Market","AccruedInterest","Swap",$I314,"LMMSkew","","Model",100,"OASEDUR")</f>
        <v>E</v>
      </c>
      <c r="BD314" s="211" t="str">
        <f ca="1">[2]!YBHIST($F314,$I314,X$25,"sec","")</f>
        <v>E</v>
      </c>
      <c r="BE314" s="67" t="str">
        <f ca="1">[2]!YBPRICE(E$41,BD314,"Market","AccruedInterest","Swap",$I314,"LMMSkew","","Model",100,"OASEDUR")</f>
        <v>E</v>
      </c>
      <c r="BI314" s="518" t="e">
        <f t="shared" ca="1" si="1801"/>
        <v>#VALUE!</v>
      </c>
      <c r="BJ314" s="518" t="e">
        <f ca="1">PRODUCT($BI$300:BI314)-1</f>
        <v>#VALUE!</v>
      </c>
      <c r="BK314" s="518" t="e">
        <f t="shared" ca="1" si="1802"/>
        <v>#VALUE!</v>
      </c>
      <c r="BL314" s="518" t="e">
        <f ca="1">PRODUCT($BK$300:BK314)-1</f>
        <v>#VALUE!</v>
      </c>
    </row>
    <row r="315" spans="1:64" ht="15" customHeight="1">
      <c r="B315" s="69">
        <v>5</v>
      </c>
      <c r="C315" s="70">
        <f t="shared" ca="1" si="1777"/>
        <v>41162</v>
      </c>
      <c r="D315" s="70">
        <f t="shared" ca="1" si="1803"/>
        <v>41187</v>
      </c>
      <c r="E315" s="70" t="str">
        <f t="shared" ca="1" si="1755"/>
        <v>FNMA3.0-TBA-Sep</v>
      </c>
      <c r="F315" s="70" t="str">
        <f t="shared" ca="1" si="1756"/>
        <v>FNMA3.0-TBA-Oct</v>
      </c>
      <c r="G315" s="70" t="str">
        <f t="shared" si="1804"/>
        <v>FNMA3.0-TBA-GEN</v>
      </c>
      <c r="H315" s="71"/>
      <c r="I315" s="133">
        <f ca="1">[2]!YBWORKDAY(EDATE(Base_Date, AV315), -1, "USD")</f>
        <v>41152</v>
      </c>
      <c r="J315" s="217" t="str">
        <f t="shared" ca="1" si="1778"/>
        <v>E</v>
      </c>
      <c r="K315" s="80" t="e">
        <f t="shared" ca="1" si="1779"/>
        <v>#VALUE!</v>
      </c>
      <c r="L315" s="80" t="e">
        <f t="shared" ca="1" si="1782"/>
        <v>#VALUE!</v>
      </c>
      <c r="M315" s="81" t="str">
        <f ca="1">[2]!YBHIST($I$280,$I315,"LMMOAS","sec")</f>
        <v>E</v>
      </c>
      <c r="N315" s="73" t="str">
        <f ca="1">[2]!YBHIST($I$280,$I314,M$25,"sec","")</f>
        <v>E</v>
      </c>
      <c r="O315" s="170" t="str">
        <f ca="1">[2]!YBHIST("1 Month LIBOR",I315,"Yield","bmk","")</f>
        <v>E</v>
      </c>
      <c r="P315" s="80" t="e">
        <f t="shared" ca="1" si="1783"/>
        <v>#VALUE!</v>
      </c>
      <c r="Q315" s="82" t="str">
        <f ca="1">[2]!YBSCEN($I$280,$J314&amp;"d","Market",O$25,"Swap",$I314,"MarketWSkew","","Model",100,0,29,"Gradual","ParShift|N",0,"Annualized ROR",O314,100,"",,,,"Default",,,,"Default",,)</f>
        <v>E</v>
      </c>
      <c r="R315" s="80" t="e">
        <f t="shared" ca="1" si="1784"/>
        <v>#VALUE!</v>
      </c>
      <c r="S315" s="83" t="e">
        <f t="shared" ca="1" si="1785"/>
        <v>#VALUE!</v>
      </c>
      <c r="T315" s="80" t="e">
        <f ca="1">SUM(R$300:R315)</f>
        <v>#VALUE!</v>
      </c>
      <c r="U315" s="83" t="e">
        <f t="shared" ca="1" si="1799"/>
        <v>#VALUE!</v>
      </c>
      <c r="V315" s="84">
        <f ca="1">VLOOKUP($I315, 'Barcap OAD'!$A:$S, $F$280, FALSE)</f>
        <v>-25.3</v>
      </c>
      <c r="W315" s="172" t="e">
        <f t="shared" ca="1" si="1786"/>
        <v>#VALUE!</v>
      </c>
      <c r="X315" s="185" t="str">
        <f ca="1">[2]!YBHIST($E315,$I315,X$25,"sec","")</f>
        <v>E</v>
      </c>
      <c r="Y315" s="80" t="e">
        <f t="shared" ca="1" si="1787"/>
        <v>#VALUE!</v>
      </c>
      <c r="Z315" s="82" t="e">
        <f t="shared" ca="1" si="1788"/>
        <v>#VALUE!</v>
      </c>
      <c r="AA315" s="82" t="str">
        <f ca="1">[2]!YBHIST($F315,$I315,X$25,"sec","")</f>
        <v>E</v>
      </c>
      <c r="AB315" s="82" t="e">
        <f t="shared" ca="1" si="1789"/>
        <v>#VALUE!</v>
      </c>
      <c r="AC315" s="187" t="e">
        <f t="shared" ca="1" si="1790"/>
        <v>#VALUE!</v>
      </c>
      <c r="AD315" s="189">
        <f ca="1">VLOOKUP($I315, 'Barcap OAD'!$A:$S, $F$26, FALSE)</f>
        <v>4.8049999999999997</v>
      </c>
      <c r="AE315" s="172" t="e">
        <f t="shared" ca="1" si="1759"/>
        <v>#VALUE!</v>
      </c>
      <c r="AF315" s="86" t="e">
        <f t="shared" ca="1" si="1760"/>
        <v>#VALUE!</v>
      </c>
      <c r="AG315" s="80" t="e">
        <f t="shared" ca="1" si="1791"/>
        <v>#VALUE!</v>
      </c>
      <c r="AH315" s="83" t="e">
        <f t="shared" ca="1" si="1792"/>
        <v>#VALUE!</v>
      </c>
      <c r="AI315" s="80" t="e">
        <f t="shared" ca="1" si="1793"/>
        <v>#VALUE!</v>
      </c>
      <c r="AJ315" s="83" t="e">
        <f t="shared" ca="1" si="1794"/>
        <v>#VALUE!</v>
      </c>
      <c r="AK315" s="187" t="e">
        <f t="shared" ca="1" si="1780"/>
        <v>#VALUE!</v>
      </c>
      <c r="AL315" s="192" t="e">
        <f t="shared" ca="1" si="1795"/>
        <v>#VALUE!</v>
      </c>
      <c r="AM315" s="83" t="e">
        <f t="shared" ca="1" si="1796"/>
        <v>#VALUE!</v>
      </c>
      <c r="AN315" s="80" t="e">
        <f ca="1">SUM(AL$300:AL315)</f>
        <v>#VALUE!</v>
      </c>
      <c r="AO315" s="109" t="e">
        <f t="shared" ca="1" si="1800"/>
        <v>#VALUE!</v>
      </c>
      <c r="AP315" s="194" t="e">
        <f t="shared" ca="1" si="1797"/>
        <v>#VALUE!</v>
      </c>
      <c r="AQ315" s="200" t="e">
        <f t="shared" ca="1" si="1798"/>
        <v>#VALUE!</v>
      </c>
      <c r="AR315" s="204"/>
      <c r="AS315" s="221"/>
      <c r="AV315" s="67">
        <f t="shared" si="1781"/>
        <v>-31</v>
      </c>
      <c r="AX315" s="208" t="str">
        <f ca="1">[2]!YBHIST($I$280,$I315,J$25,"sec","")</f>
        <v>E</v>
      </c>
      <c r="AY315" s="206" t="str">
        <f ca="1">[2]!YBPRICE($I$280,AX315&amp;"d","Market","AccruedInterest","Swap",$I315,"LMMSkew","","Model",100,"")</f>
        <v>E</v>
      </c>
      <c r="BA315" s="211" t="str">
        <f ca="1">[2]!YBHIST($E315,$I315,X$25,"sec","")</f>
        <v>E</v>
      </c>
      <c r="BB315" s="67" t="str">
        <f ca="1">[2]!YBPRICE(E$41,BA315,"Market","AccruedInterest","Swap",$I315,"LMMSkew","","Model",100,"OASEDUR")</f>
        <v>E</v>
      </c>
      <c r="BD315" s="211" t="str">
        <f ca="1">[2]!YBHIST($F315,$I315,X$25,"sec","")</f>
        <v>E</v>
      </c>
      <c r="BE315" s="67" t="str">
        <f ca="1">[2]!YBPRICE(E$41,BD315,"Market","AccruedInterest","Swap",$I315,"LMMSkew","","Model",100,"OASEDUR")</f>
        <v>E</v>
      </c>
      <c r="BI315" s="518" t="e">
        <f t="shared" ca="1" si="1801"/>
        <v>#VALUE!</v>
      </c>
      <c r="BJ315" s="518" t="e">
        <f ca="1">PRODUCT($BI$300:BI315)-1</f>
        <v>#VALUE!</v>
      </c>
      <c r="BK315" s="518" t="e">
        <f t="shared" ca="1" si="1802"/>
        <v>#VALUE!</v>
      </c>
      <c r="BL315" s="518" t="e">
        <f ca="1">PRODUCT($BK$300:BK315)-1</f>
        <v>#VALUE!</v>
      </c>
    </row>
    <row r="316" spans="1:64" ht="15" customHeight="1">
      <c r="B316" s="69">
        <v>5.5</v>
      </c>
      <c r="C316" s="70">
        <f t="shared" ca="1" si="1777"/>
        <v>41190</v>
      </c>
      <c r="D316" s="70">
        <f t="shared" ca="1" si="1803"/>
        <v>41215</v>
      </c>
      <c r="E316" s="70" t="str">
        <f t="shared" ca="1" si="1755"/>
        <v>FNMA3.0-TBA-Oct</v>
      </c>
      <c r="F316" s="70" t="str">
        <f t="shared" ca="1" si="1756"/>
        <v>FNMA3.0-TBA-Nov</v>
      </c>
      <c r="G316" s="70" t="str">
        <f t="shared" si="1804"/>
        <v>FNMA3.0-TBA-GEN</v>
      </c>
      <c r="H316" s="71"/>
      <c r="I316" s="133">
        <f ca="1">[2]!YBWORKDAY(EDATE(Base_Date, AV316), -1, "USD")</f>
        <v>41180</v>
      </c>
      <c r="J316" s="217" t="str">
        <f t="shared" ca="1" si="1778"/>
        <v>E</v>
      </c>
      <c r="K316" s="80" t="e">
        <f t="shared" ca="1" si="1779"/>
        <v>#VALUE!</v>
      </c>
      <c r="L316" s="80" t="e">
        <f t="shared" ca="1" si="1782"/>
        <v>#VALUE!</v>
      </c>
      <c r="M316" s="81" t="str">
        <f ca="1">[2]!YBHIST($I$280,$I316,"LMMOAS","sec")</f>
        <v>E</v>
      </c>
      <c r="N316" s="73" t="str">
        <f ca="1">[2]!YBHIST($I$280,$I315,M$25,"sec","")</f>
        <v>E</v>
      </c>
      <c r="O316" s="170" t="str">
        <f ca="1">[2]!YBHIST("1 Month LIBOR",I316,"Yield","bmk","")</f>
        <v>E</v>
      </c>
      <c r="P316" s="80" t="e">
        <f t="shared" ca="1" si="1783"/>
        <v>#VALUE!</v>
      </c>
      <c r="Q316" s="82" t="str">
        <f ca="1">[2]!YBSCEN($I$280,$J315&amp;"d","Market",O$25,"Swap",$I315,"MarketWSkew","","Model",100,0,29,"Gradual","ParShift|N",0,"Annualized ROR",O315,100,"",,,,"Default",,,,"Default",,)</f>
        <v>E</v>
      </c>
      <c r="R316" s="80" t="e">
        <f t="shared" ca="1" si="1784"/>
        <v>#VALUE!</v>
      </c>
      <c r="S316" s="83" t="e">
        <f t="shared" ca="1" si="1785"/>
        <v>#VALUE!</v>
      </c>
      <c r="T316" s="80" t="e">
        <f ca="1">SUM(R$300:R316)</f>
        <v>#VALUE!</v>
      </c>
      <c r="U316" s="83" t="e">
        <f t="shared" ca="1" si="1799"/>
        <v>#VALUE!</v>
      </c>
      <c r="V316" s="84">
        <f ca="1">VLOOKUP($I316, 'Barcap OAD'!$A:$S, $F$280, FALSE)</f>
        <v>-26.4</v>
      </c>
      <c r="W316" s="172" t="e">
        <f t="shared" ca="1" si="1786"/>
        <v>#VALUE!</v>
      </c>
      <c r="X316" s="185" t="str">
        <f ca="1">[2]!YBHIST($E316,$I316,X$25,"sec","")</f>
        <v>E</v>
      </c>
      <c r="Y316" s="80" t="e">
        <f t="shared" ca="1" si="1787"/>
        <v>#VALUE!</v>
      </c>
      <c r="Z316" s="82" t="e">
        <f t="shared" ca="1" si="1788"/>
        <v>#VALUE!</v>
      </c>
      <c r="AA316" s="82" t="str">
        <f ca="1">[2]!YBHIST($F316,$I316,X$25,"sec","")</f>
        <v>E</v>
      </c>
      <c r="AB316" s="82" t="e">
        <f t="shared" ca="1" si="1789"/>
        <v>#VALUE!</v>
      </c>
      <c r="AC316" s="187" t="e">
        <f t="shared" ca="1" si="1790"/>
        <v>#VALUE!</v>
      </c>
      <c r="AD316" s="189">
        <f ca="1">VLOOKUP($I316, 'Barcap OAD'!$A:$S, $F$26, FALSE)</f>
        <v>4.3460000000000001</v>
      </c>
      <c r="AE316" s="172" t="e">
        <f t="shared" ca="1" si="1759"/>
        <v>#VALUE!</v>
      </c>
      <c r="AF316" s="86" t="e">
        <f t="shared" ca="1" si="1760"/>
        <v>#VALUE!</v>
      </c>
      <c r="AG316" s="80" t="e">
        <f t="shared" ca="1" si="1791"/>
        <v>#VALUE!</v>
      </c>
      <c r="AH316" s="83" t="e">
        <f t="shared" ca="1" si="1792"/>
        <v>#VALUE!</v>
      </c>
      <c r="AI316" s="80" t="e">
        <f t="shared" ca="1" si="1793"/>
        <v>#VALUE!</v>
      </c>
      <c r="AJ316" s="83" t="e">
        <f t="shared" ca="1" si="1794"/>
        <v>#VALUE!</v>
      </c>
      <c r="AK316" s="187" t="e">
        <f t="shared" ca="1" si="1780"/>
        <v>#VALUE!</v>
      </c>
      <c r="AL316" s="192" t="e">
        <f t="shared" ca="1" si="1795"/>
        <v>#VALUE!</v>
      </c>
      <c r="AM316" s="83" t="e">
        <f t="shared" ca="1" si="1796"/>
        <v>#VALUE!</v>
      </c>
      <c r="AN316" s="80" t="e">
        <f ca="1">SUM(AL$300:AL316)</f>
        <v>#VALUE!</v>
      </c>
      <c r="AO316" s="109" t="e">
        <f t="shared" ca="1" si="1800"/>
        <v>#VALUE!</v>
      </c>
      <c r="AP316" s="194" t="e">
        <f t="shared" ca="1" si="1797"/>
        <v>#VALUE!</v>
      </c>
      <c r="AQ316" s="200" t="e">
        <f t="shared" ca="1" si="1798"/>
        <v>#VALUE!</v>
      </c>
      <c r="AR316" s="204"/>
      <c r="AS316" s="221"/>
      <c r="AV316" s="67">
        <f t="shared" si="1781"/>
        <v>-30</v>
      </c>
      <c r="AX316" s="208" t="str">
        <f ca="1">[2]!YBHIST($I$280,$I316,J$25,"sec","")</f>
        <v>E</v>
      </c>
      <c r="AY316" s="206" t="str">
        <f ca="1">[2]!YBPRICE($I$280,AX316&amp;"d","Market","AccruedInterest","Swap",$I316,"LMMSkew","","Model",100,"")</f>
        <v>E</v>
      </c>
      <c r="BA316" s="211" t="str">
        <f ca="1">[2]!YBHIST($E316,$I316,X$25,"sec","")</f>
        <v>E</v>
      </c>
      <c r="BB316" s="67" t="str">
        <f ca="1">[2]!YBPRICE(E$41,BA316,"Market","AccruedInterest","Swap",$I316,"LMMSkew","","Model",100,"OASEDUR")</f>
        <v>E</v>
      </c>
      <c r="BD316" s="211" t="str">
        <f ca="1">[2]!YBHIST($F316,$I316,X$25,"sec","")</f>
        <v>E</v>
      </c>
      <c r="BE316" s="67" t="str">
        <f ca="1">[2]!YBPRICE(E$41,BD316,"Market","AccruedInterest","Swap",$I316,"LMMSkew","","Model",100,"OASEDUR")</f>
        <v>E</v>
      </c>
      <c r="BI316" s="518" t="e">
        <f t="shared" ca="1" si="1801"/>
        <v>#VALUE!</v>
      </c>
      <c r="BJ316" s="518" t="e">
        <f ca="1">PRODUCT($BI$300:BI316)-1</f>
        <v>#VALUE!</v>
      </c>
      <c r="BK316" s="518" t="e">
        <f t="shared" ca="1" si="1802"/>
        <v>#VALUE!</v>
      </c>
      <c r="BL316" s="518" t="e">
        <f ca="1">PRODUCT($BK$300:BK316)-1</f>
        <v>#VALUE!</v>
      </c>
    </row>
    <row r="317" spans="1:64" ht="15" customHeight="1">
      <c r="B317" s="69">
        <v>6</v>
      </c>
      <c r="C317" s="70">
        <f t="shared" ca="1" si="1777"/>
        <v>41223</v>
      </c>
      <c r="D317" s="70">
        <f t="shared" ca="1" si="1803"/>
        <v>41248</v>
      </c>
      <c r="E317" s="70" t="str">
        <f t="shared" ca="1" si="1755"/>
        <v>FNMA3.0-TBA-Nov</v>
      </c>
      <c r="F317" s="70" t="str">
        <f t="shared" ca="1" si="1756"/>
        <v>FNMA3.0-TBA-Dec</v>
      </c>
      <c r="G317" s="70" t="str">
        <f t="shared" si="1804"/>
        <v>FNMA3.0-TBA-GEN</v>
      </c>
      <c r="H317" s="71"/>
      <c r="I317" s="133">
        <f ca="1">[2]!YBWORKDAY(EDATE(Base_Date, AV317), -1, "USD")</f>
        <v>41213</v>
      </c>
      <c r="J317" s="217" t="str">
        <f t="shared" ca="1" si="1778"/>
        <v>E</v>
      </c>
      <c r="K317" s="80" t="e">
        <f t="shared" ca="1" si="1779"/>
        <v>#VALUE!</v>
      </c>
      <c r="L317" s="80" t="e">
        <f t="shared" ca="1" si="1782"/>
        <v>#VALUE!</v>
      </c>
      <c r="M317" s="81" t="str">
        <f ca="1">[2]!YBHIST($I$280,$I317,"LMMOAS","sec")</f>
        <v>E</v>
      </c>
      <c r="N317" s="73" t="str">
        <f ca="1">[2]!YBHIST($I$280,$I316,M$25,"sec","")</f>
        <v>E</v>
      </c>
      <c r="O317" s="170" t="str">
        <f ca="1">[2]!YBHIST("1 Month LIBOR",I317,"Yield","bmk","")</f>
        <v>E</v>
      </c>
      <c r="P317" s="80" t="e">
        <f t="shared" ca="1" si="1783"/>
        <v>#VALUE!</v>
      </c>
      <c r="Q317" s="82" t="str">
        <f ca="1">[2]!YBSCEN($I$280,$J316&amp;"d","Market",O$25,"Swap",$I316,"MarketWSkew","","Model",100,0,29,"Gradual","ParShift|N",0,"Annualized ROR",O316,100,"",,,,"Default",,,,"Default",,)</f>
        <v>E</v>
      </c>
      <c r="R317" s="80" t="e">
        <f t="shared" ca="1" si="1784"/>
        <v>#VALUE!</v>
      </c>
      <c r="S317" s="83" t="e">
        <f t="shared" ca="1" si="1785"/>
        <v>#VALUE!</v>
      </c>
      <c r="T317" s="80" t="e">
        <f ca="1">SUM(R$300:R317)</f>
        <v>#VALUE!</v>
      </c>
      <c r="U317" s="83" t="e">
        <f t="shared" ca="1" si="1799"/>
        <v>#VALUE!</v>
      </c>
      <c r="V317" s="84">
        <f ca="1">VLOOKUP($I317, 'Barcap OAD'!$A:$S, $F$280, FALSE)</f>
        <v>-24.7</v>
      </c>
      <c r="W317" s="172" t="e">
        <f t="shared" ca="1" si="1786"/>
        <v>#VALUE!</v>
      </c>
      <c r="X317" s="185" t="str">
        <f ca="1">[2]!YBHIST($E317,$I317,X$25,"sec","")</f>
        <v>E</v>
      </c>
      <c r="Y317" s="80" t="e">
        <f t="shared" ca="1" si="1787"/>
        <v>#VALUE!</v>
      </c>
      <c r="Z317" s="82" t="e">
        <f t="shared" ca="1" si="1788"/>
        <v>#VALUE!</v>
      </c>
      <c r="AA317" s="82" t="str">
        <f ca="1">[2]!YBHIST($F317,$I317,X$25,"sec","")</f>
        <v>E</v>
      </c>
      <c r="AB317" s="82" t="e">
        <f t="shared" ca="1" si="1789"/>
        <v>#VALUE!</v>
      </c>
      <c r="AC317" s="187" t="e">
        <f t="shared" ca="1" si="1790"/>
        <v>#VALUE!</v>
      </c>
      <c r="AD317" s="189">
        <f ca="1">VLOOKUP($I317, 'Barcap OAD'!$A:$S, $F$26, FALSE)</f>
        <v>4.6459999999999999</v>
      </c>
      <c r="AE317" s="172" t="e">
        <f t="shared" ca="1" si="1759"/>
        <v>#VALUE!</v>
      </c>
      <c r="AF317" s="86" t="e">
        <f t="shared" ca="1" si="1760"/>
        <v>#VALUE!</v>
      </c>
      <c r="AG317" s="80" t="e">
        <f t="shared" ca="1" si="1791"/>
        <v>#VALUE!</v>
      </c>
      <c r="AH317" s="83" t="e">
        <f t="shared" ca="1" si="1792"/>
        <v>#VALUE!</v>
      </c>
      <c r="AI317" s="80" t="e">
        <f t="shared" ca="1" si="1793"/>
        <v>#VALUE!</v>
      </c>
      <c r="AJ317" s="83" t="e">
        <f t="shared" ca="1" si="1794"/>
        <v>#VALUE!</v>
      </c>
      <c r="AK317" s="187" t="e">
        <f t="shared" ca="1" si="1780"/>
        <v>#VALUE!</v>
      </c>
      <c r="AL317" s="192" t="e">
        <f t="shared" ca="1" si="1795"/>
        <v>#VALUE!</v>
      </c>
      <c r="AM317" s="83" t="e">
        <f t="shared" ca="1" si="1796"/>
        <v>#VALUE!</v>
      </c>
      <c r="AN317" s="80" t="e">
        <f ca="1">SUM(AL$300:AL317)</f>
        <v>#VALUE!</v>
      </c>
      <c r="AO317" s="109" t="e">
        <f t="shared" ca="1" si="1800"/>
        <v>#VALUE!</v>
      </c>
      <c r="AP317" s="194" t="e">
        <f t="shared" ca="1" si="1797"/>
        <v>#VALUE!</v>
      </c>
      <c r="AQ317" s="200" t="e">
        <f t="shared" ca="1" si="1798"/>
        <v>#VALUE!</v>
      </c>
      <c r="AR317" s="204"/>
      <c r="AS317" s="221"/>
      <c r="AV317" s="67">
        <f t="shared" si="1781"/>
        <v>-29</v>
      </c>
      <c r="AX317" s="208" t="str">
        <f ca="1">[2]!YBHIST($I$280,$I317,J$25,"sec","")</f>
        <v>E</v>
      </c>
      <c r="AY317" s="206" t="str">
        <f ca="1">[2]!YBPRICE($I$280,AX317&amp;"d","Market","AccruedInterest","Swap",$I317,"LMMSkew","","Model",100,"")</f>
        <v>E</v>
      </c>
      <c r="BA317" s="211" t="str">
        <f ca="1">[2]!YBHIST($E317,$I317,X$25,"sec","")</f>
        <v>E</v>
      </c>
      <c r="BB317" s="67" t="str">
        <f ca="1">[2]!YBPRICE(E$41,BA317,"Market","AccruedInterest","Swap",$I317,"LMMSkew","","Model",100,"OASEDUR")</f>
        <v>E</v>
      </c>
      <c r="BD317" s="211" t="str">
        <f ca="1">[2]!YBHIST($F317,$I317,X$25,"sec","")</f>
        <v>E</v>
      </c>
      <c r="BE317" s="67" t="str">
        <f ca="1">[2]!YBPRICE(E$41,BD317,"Market","AccruedInterest","Swap",$I317,"LMMSkew","","Model",100,"OASEDUR")</f>
        <v>E</v>
      </c>
      <c r="BI317" s="518" t="e">
        <f t="shared" ca="1" si="1801"/>
        <v>#VALUE!</v>
      </c>
      <c r="BJ317" s="518" t="e">
        <f ca="1">PRODUCT($BI$300:BI317)-1</f>
        <v>#VALUE!</v>
      </c>
      <c r="BK317" s="518" t="e">
        <f t="shared" ca="1" si="1802"/>
        <v>#VALUE!</v>
      </c>
      <c r="BL317" s="518" t="e">
        <f ca="1">PRODUCT($BK$300:BK317)-1</f>
        <v>#VALUE!</v>
      </c>
    </row>
    <row r="318" spans="1:64" ht="15" customHeight="1">
      <c r="B318" s="69">
        <v>6.5</v>
      </c>
      <c r="C318" s="70">
        <f t="shared" ca="1" si="1777"/>
        <v>41253</v>
      </c>
      <c r="D318" s="70">
        <f t="shared" ca="1" si="1803"/>
        <v>41278</v>
      </c>
      <c r="E318" s="70" t="str">
        <f t="shared" ca="1" si="1755"/>
        <v>FNMA3.0-TBA-Dec</v>
      </c>
      <c r="F318" s="70" t="str">
        <f t="shared" ca="1" si="1756"/>
        <v>FNMA3.0-TBA-Jan</v>
      </c>
      <c r="G318" s="70" t="str">
        <f t="shared" si="1804"/>
        <v>FNMA3.0-TBA-GEN</v>
      </c>
      <c r="H318" s="71"/>
      <c r="I318" s="133">
        <f ca="1">[2]!YBWORKDAY(EDATE(Base_Date, AV318), -1, "USD")</f>
        <v>41243</v>
      </c>
      <c r="J318" s="217" t="str">
        <f t="shared" ca="1" si="1778"/>
        <v>E</v>
      </c>
      <c r="K318" s="80" t="e">
        <f t="shared" ca="1" si="1779"/>
        <v>#VALUE!</v>
      </c>
      <c r="L318" s="80" t="e">
        <f t="shared" ca="1" si="1782"/>
        <v>#VALUE!</v>
      </c>
      <c r="M318" s="81" t="str">
        <f ca="1">[2]!YBHIST($I$280,$I318,"LMMOAS","sec")</f>
        <v>E</v>
      </c>
      <c r="N318" s="73" t="str">
        <f ca="1">[2]!YBHIST($I$280,$I317,M$25,"sec","")</f>
        <v>E</v>
      </c>
      <c r="O318" s="170" t="str">
        <f ca="1">[2]!YBHIST("1 Month LIBOR",I318,"Yield","bmk","")</f>
        <v>E</v>
      </c>
      <c r="P318" s="80" t="e">
        <f t="shared" ca="1" si="1783"/>
        <v>#VALUE!</v>
      </c>
      <c r="Q318" s="82" t="str">
        <f ca="1">[2]!YBSCEN($I$280,$J317&amp;"d","Market",O$25,"Swap",$I317,"MarketWSkew","","Model",100,0,29,"Gradual","ParShift|N",0,"Annualized ROR",O317,100,"",,,,"Default",,,,"Default",,)</f>
        <v>E</v>
      </c>
      <c r="R318" s="80" t="e">
        <f t="shared" ca="1" si="1784"/>
        <v>#VALUE!</v>
      </c>
      <c r="S318" s="83" t="e">
        <f t="shared" ca="1" si="1785"/>
        <v>#VALUE!</v>
      </c>
      <c r="T318" s="80" t="e">
        <f ca="1">SUM(R$300:R318)</f>
        <v>#VALUE!</v>
      </c>
      <c r="U318" s="83" t="e">
        <f t="shared" ca="1" si="1799"/>
        <v>#VALUE!</v>
      </c>
      <c r="V318" s="84">
        <f ca="1">VLOOKUP($I318, 'Barcap OAD'!$A:$S, $F$280, FALSE)</f>
        <v>-24.6</v>
      </c>
      <c r="W318" s="172" t="e">
        <f t="shared" ca="1" si="1786"/>
        <v>#VALUE!</v>
      </c>
      <c r="X318" s="185" t="str">
        <f ca="1">[2]!YBHIST($E318,$I318,X$25,"sec","")</f>
        <v>E</v>
      </c>
      <c r="Y318" s="80" t="e">
        <f t="shared" ca="1" si="1787"/>
        <v>#VALUE!</v>
      </c>
      <c r="Z318" s="82" t="e">
        <f t="shared" ca="1" si="1788"/>
        <v>#VALUE!</v>
      </c>
      <c r="AA318" s="82" t="str">
        <f ca="1">[2]!YBHIST($F318,$I318,X$25,"sec","")</f>
        <v>E</v>
      </c>
      <c r="AB318" s="82" t="e">
        <f t="shared" ca="1" si="1789"/>
        <v>#VALUE!</v>
      </c>
      <c r="AC318" s="187" t="e">
        <f t="shared" ca="1" si="1790"/>
        <v>#VALUE!</v>
      </c>
      <c r="AD318" s="189">
        <f ca="1">VLOOKUP($I318, 'Barcap OAD'!$A:$S, $F$26, FALSE)</f>
        <v>5.2729999999999997</v>
      </c>
      <c r="AE318" s="172" t="e">
        <f t="shared" ca="1" si="1759"/>
        <v>#VALUE!</v>
      </c>
      <c r="AF318" s="86" t="e">
        <f t="shared" ca="1" si="1760"/>
        <v>#VALUE!</v>
      </c>
      <c r="AG318" s="80" t="e">
        <f t="shared" ca="1" si="1791"/>
        <v>#VALUE!</v>
      </c>
      <c r="AH318" s="83" t="e">
        <f t="shared" ca="1" si="1792"/>
        <v>#VALUE!</v>
      </c>
      <c r="AI318" s="80" t="e">
        <f t="shared" ca="1" si="1793"/>
        <v>#VALUE!</v>
      </c>
      <c r="AJ318" s="83" t="e">
        <f t="shared" ca="1" si="1794"/>
        <v>#VALUE!</v>
      </c>
      <c r="AK318" s="187" t="e">
        <f t="shared" ca="1" si="1780"/>
        <v>#VALUE!</v>
      </c>
      <c r="AL318" s="192" t="e">
        <f t="shared" ca="1" si="1795"/>
        <v>#VALUE!</v>
      </c>
      <c r="AM318" s="83" t="e">
        <f t="shared" ca="1" si="1796"/>
        <v>#VALUE!</v>
      </c>
      <c r="AN318" s="80" t="e">
        <f ca="1">SUM(AL$300:AL318)</f>
        <v>#VALUE!</v>
      </c>
      <c r="AO318" s="109" t="e">
        <f t="shared" ca="1" si="1800"/>
        <v>#VALUE!</v>
      </c>
      <c r="AP318" s="194" t="e">
        <f t="shared" ca="1" si="1797"/>
        <v>#VALUE!</v>
      </c>
      <c r="AQ318" s="200" t="e">
        <f t="shared" ca="1" si="1798"/>
        <v>#VALUE!</v>
      </c>
      <c r="AR318" s="204"/>
      <c r="AS318" s="221"/>
      <c r="AV318" s="67">
        <f t="shared" si="1781"/>
        <v>-28</v>
      </c>
      <c r="AX318" s="208" t="str">
        <f ca="1">[2]!YBHIST($I$280,$I318,J$25,"sec","")</f>
        <v>E</v>
      </c>
      <c r="AY318" s="206" t="str">
        <f ca="1">[2]!YBPRICE($I$280,AX318&amp;"d","Market","AccruedInterest","Swap",$I318,"LMMSkew","","Model",100,"")</f>
        <v>E</v>
      </c>
      <c r="BA318" s="211" t="str">
        <f ca="1">[2]!YBHIST($E318,$I318,X$25,"sec","")</f>
        <v>E</v>
      </c>
      <c r="BB318" s="67" t="str">
        <f ca="1">[2]!YBPRICE(E$41,BA318,"Market","AccruedInterest","Swap",$I318,"LMMSkew","","Model",100,"OASEDUR")</f>
        <v>E</v>
      </c>
      <c r="BD318" s="211" t="str">
        <f ca="1">[2]!YBHIST($F318,$I318,X$25,"sec","")</f>
        <v>E</v>
      </c>
      <c r="BE318" s="67" t="str">
        <f ca="1">[2]!YBPRICE(E$41,BD318,"Market","AccruedInterest","Swap",$I318,"LMMSkew","","Model",100,"OASEDUR")</f>
        <v>E</v>
      </c>
      <c r="BI318" s="518" t="e">
        <f t="shared" ca="1" si="1801"/>
        <v>#VALUE!</v>
      </c>
      <c r="BJ318" s="518" t="e">
        <f ca="1">PRODUCT($BI$300:BI318)-1</f>
        <v>#VALUE!</v>
      </c>
      <c r="BK318" s="518" t="e">
        <f t="shared" ca="1" si="1802"/>
        <v>#VALUE!</v>
      </c>
      <c r="BL318" s="518" t="e">
        <f ca="1">PRODUCT($BK$300:BK318)-1</f>
        <v>#VALUE!</v>
      </c>
    </row>
    <row r="319" spans="1:64" ht="15" customHeight="1">
      <c r="C319" s="70">
        <f t="shared" ca="1" si="1777"/>
        <v>41284</v>
      </c>
      <c r="D319" s="70">
        <f t="shared" ca="1" si="1803"/>
        <v>41309</v>
      </c>
      <c r="E319" s="70" t="str">
        <f t="shared" ca="1" si="1755"/>
        <v>FNMA3.0-TBA-Jan</v>
      </c>
      <c r="F319" s="70" t="str">
        <f t="shared" ca="1" si="1756"/>
        <v>FNMA3.0-TBA-Feb</v>
      </c>
      <c r="G319" s="70" t="str">
        <f t="shared" si="1804"/>
        <v>FNMA3.0-TBA-GEN</v>
      </c>
      <c r="H319" s="71"/>
      <c r="I319" s="133">
        <f ca="1">[2]!YBWORKDAY(EDATE(Base_Date, AV319), -1, "USD")</f>
        <v>41274</v>
      </c>
      <c r="J319" s="217" t="str">
        <f t="shared" ca="1" si="1778"/>
        <v>E</v>
      </c>
      <c r="K319" s="80" t="e">
        <f t="shared" ca="1" si="1779"/>
        <v>#VALUE!</v>
      </c>
      <c r="L319" s="80" t="e">
        <f t="shared" ca="1" si="1782"/>
        <v>#VALUE!</v>
      </c>
      <c r="M319" s="81" t="str">
        <f ca="1">[2]!YBHIST($I$280,$I319,"LMMOAS","sec")</f>
        <v>E</v>
      </c>
      <c r="N319" s="73" t="str">
        <f ca="1">[2]!YBHIST($I$280,$I318,M$25,"sec","")</f>
        <v>E</v>
      </c>
      <c r="O319" s="170" t="str">
        <f ca="1">[2]!YBHIST("1 Month LIBOR",I319,"Yield","bmk","")</f>
        <v>E</v>
      </c>
      <c r="P319" s="80" t="e">
        <f t="shared" ca="1" si="1783"/>
        <v>#VALUE!</v>
      </c>
      <c r="Q319" s="82" t="str">
        <f ca="1">[2]!YBSCEN($I$280,$J318&amp;"d","Market",O$25,"Swap",$I318,"MarketWSkew","","Model",100,0,29,"Gradual","ParShift|N",0,"Annualized ROR",O318,100,"",,,,"Default",,,,"Default",,)</f>
        <v>E</v>
      </c>
      <c r="R319" s="80" t="e">
        <f t="shared" ca="1" si="1784"/>
        <v>#VALUE!</v>
      </c>
      <c r="S319" s="83" t="e">
        <f t="shared" ca="1" si="1785"/>
        <v>#VALUE!</v>
      </c>
      <c r="T319" s="80" t="e">
        <f ca="1">SUM(R$300:R319)</f>
        <v>#VALUE!</v>
      </c>
      <c r="U319" s="83" t="e">
        <f t="shared" ca="1" si="1799"/>
        <v>#VALUE!</v>
      </c>
      <c r="V319" s="84">
        <f ca="1">VLOOKUP($I319, 'Barcap OAD'!$A:$S, $F$280, FALSE)</f>
        <v>-23.6</v>
      </c>
      <c r="W319" s="172" t="e">
        <f t="shared" ca="1" si="1786"/>
        <v>#VALUE!</v>
      </c>
      <c r="X319" s="185" t="str">
        <f ca="1">[2]!YBHIST($E319,$I319,X$25,"sec","")</f>
        <v>E</v>
      </c>
      <c r="Y319" s="80" t="e">
        <f t="shared" ca="1" si="1787"/>
        <v>#VALUE!</v>
      </c>
      <c r="Z319" s="82" t="e">
        <f t="shared" ca="1" si="1788"/>
        <v>#VALUE!</v>
      </c>
      <c r="AA319" s="82" t="str">
        <f ca="1">[2]!YBHIST($F319,$I319,X$25,"sec","")</f>
        <v>E</v>
      </c>
      <c r="AB319" s="82" t="e">
        <f t="shared" ca="1" si="1789"/>
        <v>#VALUE!</v>
      </c>
      <c r="AC319" s="187" t="e">
        <f t="shared" ca="1" si="1790"/>
        <v>#VALUE!</v>
      </c>
      <c r="AD319" s="189">
        <f ca="1">VLOOKUP($I319, 'Barcap OAD'!$A:$S, $F$26, FALSE)</f>
        <v>5.9370000000000003</v>
      </c>
      <c r="AE319" s="172" t="e">
        <f t="shared" ca="1" si="1759"/>
        <v>#VALUE!</v>
      </c>
      <c r="AF319" s="86" t="e">
        <f t="shared" ca="1" si="1760"/>
        <v>#VALUE!</v>
      </c>
      <c r="AG319" s="80" t="e">
        <f t="shared" ca="1" si="1791"/>
        <v>#VALUE!</v>
      </c>
      <c r="AH319" s="83" t="e">
        <f t="shared" ca="1" si="1792"/>
        <v>#VALUE!</v>
      </c>
      <c r="AI319" s="80" t="e">
        <f t="shared" ca="1" si="1793"/>
        <v>#VALUE!</v>
      </c>
      <c r="AJ319" s="83" t="e">
        <f t="shared" ca="1" si="1794"/>
        <v>#VALUE!</v>
      </c>
      <c r="AK319" s="187" t="e">
        <f t="shared" ca="1" si="1780"/>
        <v>#VALUE!</v>
      </c>
      <c r="AL319" s="192" t="e">
        <f t="shared" ca="1" si="1795"/>
        <v>#VALUE!</v>
      </c>
      <c r="AM319" s="83" t="e">
        <f t="shared" ca="1" si="1796"/>
        <v>#VALUE!</v>
      </c>
      <c r="AN319" s="80" t="e">
        <f ca="1">SUM(AL$300:AL319)</f>
        <v>#VALUE!</v>
      </c>
      <c r="AO319" s="109" t="e">
        <f t="shared" ca="1" si="1800"/>
        <v>#VALUE!</v>
      </c>
      <c r="AP319" s="194" t="e">
        <f t="shared" ca="1" si="1797"/>
        <v>#VALUE!</v>
      </c>
      <c r="AQ319" s="200" t="e">
        <f t="shared" ca="1" si="1798"/>
        <v>#VALUE!</v>
      </c>
      <c r="AR319" s="204"/>
      <c r="AS319" s="221"/>
      <c r="AV319" s="67">
        <f t="shared" si="1781"/>
        <v>-27</v>
      </c>
      <c r="AX319" s="208" t="str">
        <f ca="1">[2]!YBHIST($I$280,$I319,J$25,"sec","")</f>
        <v>E</v>
      </c>
      <c r="AY319" s="206" t="str">
        <f ca="1">[2]!YBPRICE($I$280,AX319&amp;"d","Market","AccruedInterest","Swap",$I319,"LMMSkew","","Model",100,"")</f>
        <v>E</v>
      </c>
      <c r="BA319" s="211" t="str">
        <f ca="1">[2]!YBHIST($E319,$I319,X$25,"sec","")</f>
        <v>E</v>
      </c>
      <c r="BB319" s="67" t="str">
        <f ca="1">[2]!YBPRICE(E$41,BA319,"Market","AccruedInterest","Swap",$I319,"LMMSkew","","Model",100,"OASEDUR")</f>
        <v>E</v>
      </c>
      <c r="BD319" s="211" t="str">
        <f ca="1">[2]!YBHIST($F319,$I319,X$25,"sec","")</f>
        <v>E</v>
      </c>
      <c r="BE319" s="67" t="str">
        <f ca="1">[2]!YBPRICE(E$41,BD319,"Market","AccruedInterest","Swap",$I319,"LMMSkew","","Model",100,"OASEDUR")</f>
        <v>E</v>
      </c>
      <c r="BI319" s="518" t="e">
        <f t="shared" ca="1" si="1801"/>
        <v>#VALUE!</v>
      </c>
      <c r="BJ319" s="518" t="e">
        <f ca="1">PRODUCT($BI$300:BI319)-1</f>
        <v>#VALUE!</v>
      </c>
      <c r="BK319" s="518" t="e">
        <f t="shared" ca="1" si="1802"/>
        <v>#VALUE!</v>
      </c>
      <c r="BL319" s="518" t="e">
        <f ca="1">PRODUCT($BK$300:BK319)-1</f>
        <v>#VALUE!</v>
      </c>
    </row>
    <row r="320" spans="1:64" ht="15" customHeight="1">
      <c r="C320" s="70">
        <f t="shared" ca="1" si="1777"/>
        <v>41315</v>
      </c>
      <c r="D320" s="70">
        <f t="shared" ca="1" si="1803"/>
        <v>41340</v>
      </c>
      <c r="E320" s="70" t="str">
        <f t="shared" ca="1" si="1755"/>
        <v>FNMA3.0-TBA-Feb</v>
      </c>
      <c r="F320" s="70" t="str">
        <f t="shared" ca="1" si="1756"/>
        <v>FNMA3.0-TBA-Mar</v>
      </c>
      <c r="G320" s="70" t="str">
        <f t="shared" si="1804"/>
        <v>FNMA3.0-TBA-GEN</v>
      </c>
      <c r="H320" s="71"/>
      <c r="I320" s="133">
        <f ca="1">[2]!YBWORKDAY(EDATE(Base_Date, AV320), -1, "USD")</f>
        <v>41305</v>
      </c>
      <c r="J320" s="217" t="str">
        <f t="shared" ca="1" si="1778"/>
        <v>E</v>
      </c>
      <c r="K320" s="80" t="e">
        <f t="shared" ca="1" si="1779"/>
        <v>#VALUE!</v>
      </c>
      <c r="L320" s="80" t="e">
        <f t="shared" ca="1" si="1782"/>
        <v>#VALUE!</v>
      </c>
      <c r="M320" s="81" t="str">
        <f ca="1">[2]!YBHIST($I$280,$I320,"LMMOAS","sec")</f>
        <v>E</v>
      </c>
      <c r="N320" s="73" t="str">
        <f ca="1">[2]!YBHIST($I$280,$I319,M$25,"sec","")</f>
        <v>E</v>
      </c>
      <c r="O320" s="170" t="str">
        <f ca="1">[2]!YBHIST("1 Month LIBOR",I320,"Yield","bmk","")</f>
        <v>E</v>
      </c>
      <c r="P320" s="80" t="e">
        <f t="shared" ca="1" si="1783"/>
        <v>#VALUE!</v>
      </c>
      <c r="Q320" s="82" t="str">
        <f ca="1">[2]!YBSCEN($I$280,$J319&amp;"d","Market",O$25,"Swap",$I319,"LMMSkew","","Model",100,0,29,"Gradual","ParShift|N",0,"Annualized ROR",O319,100,"",,,,"Default",,,,"Default",,)</f>
        <v>E</v>
      </c>
      <c r="R320" s="80" t="e">
        <f t="shared" ca="1" si="1784"/>
        <v>#VALUE!</v>
      </c>
      <c r="S320" s="83" t="e">
        <f t="shared" ca="1" si="1785"/>
        <v>#VALUE!</v>
      </c>
      <c r="T320" s="80" t="e">
        <f ca="1">SUM(R$300:R320)</f>
        <v>#VALUE!</v>
      </c>
      <c r="U320" s="83" t="e">
        <f t="shared" ca="1" si="1799"/>
        <v>#VALUE!</v>
      </c>
      <c r="V320" s="84">
        <f ca="1">VLOOKUP($I320, 'Barcap OAD'!$A:$S, $F$280, FALSE)</f>
        <v>-20.5</v>
      </c>
      <c r="W320" s="172" t="e">
        <f t="shared" ca="1" si="1786"/>
        <v>#VALUE!</v>
      </c>
      <c r="X320" s="185" t="str">
        <f ca="1">[2]!YBHIST($E320,$I320,X$25,"sec","")</f>
        <v>E</v>
      </c>
      <c r="Y320" s="80" t="e">
        <f t="shared" ca="1" si="1787"/>
        <v>#VALUE!</v>
      </c>
      <c r="Z320" s="82" t="e">
        <f t="shared" ca="1" si="1788"/>
        <v>#VALUE!</v>
      </c>
      <c r="AA320" s="82" t="str">
        <f ca="1">[2]!YBHIST($F320,$I320,X$25,"sec","")</f>
        <v>E</v>
      </c>
      <c r="AB320" s="82" t="e">
        <f t="shared" ca="1" si="1789"/>
        <v>#VALUE!</v>
      </c>
      <c r="AC320" s="187" t="e">
        <f t="shared" ca="1" si="1790"/>
        <v>#VALUE!</v>
      </c>
      <c r="AD320" s="189">
        <f ca="1">VLOOKUP($I320, 'Barcap OAD'!$A:$S, $F$26, FALSE)</f>
        <v>7.0540000000000003</v>
      </c>
      <c r="AE320" s="172" t="e">
        <f t="shared" ca="1" si="1759"/>
        <v>#VALUE!</v>
      </c>
      <c r="AF320" s="86" t="e">
        <f t="shared" ca="1" si="1760"/>
        <v>#VALUE!</v>
      </c>
      <c r="AG320" s="80" t="e">
        <f t="shared" ca="1" si="1791"/>
        <v>#VALUE!</v>
      </c>
      <c r="AH320" s="83" t="e">
        <f t="shared" ca="1" si="1792"/>
        <v>#VALUE!</v>
      </c>
      <c r="AI320" s="80" t="e">
        <f t="shared" ca="1" si="1793"/>
        <v>#VALUE!</v>
      </c>
      <c r="AJ320" s="83" t="e">
        <f t="shared" ca="1" si="1794"/>
        <v>#VALUE!</v>
      </c>
      <c r="AK320" s="187" t="e">
        <f t="shared" ca="1" si="1780"/>
        <v>#VALUE!</v>
      </c>
      <c r="AL320" s="192" t="e">
        <f t="shared" ca="1" si="1795"/>
        <v>#VALUE!</v>
      </c>
      <c r="AM320" s="83" t="e">
        <f t="shared" ca="1" si="1796"/>
        <v>#VALUE!</v>
      </c>
      <c r="AN320" s="80" t="e">
        <f ca="1">SUM(AL$300:AL320)</f>
        <v>#VALUE!</v>
      </c>
      <c r="AO320" s="109" t="e">
        <f t="shared" ca="1" si="1800"/>
        <v>#VALUE!</v>
      </c>
      <c r="AP320" s="194" t="e">
        <f t="shared" ca="1" si="1797"/>
        <v>#VALUE!</v>
      </c>
      <c r="AQ320" s="200" t="e">
        <f t="shared" ca="1" si="1798"/>
        <v>#VALUE!</v>
      </c>
      <c r="AR320" s="204"/>
      <c r="AS320" s="221"/>
      <c r="AV320" s="67">
        <f t="shared" si="1781"/>
        <v>-26</v>
      </c>
      <c r="AX320" s="208" t="str">
        <f ca="1">[2]!YBHIST($I$280,$I320,J$25,"sec","")</f>
        <v>E</v>
      </c>
      <c r="AY320" s="206" t="str">
        <f ca="1">[2]!YBPRICE($I$280,AX320&amp;"d","Market","AccruedInterest","Swap",$I320,"LMMSkew","","Model",100,"")</f>
        <v>E</v>
      </c>
      <c r="BA320" s="211" t="str">
        <f ca="1">[2]!YBHIST($E320,$I320,X$25,"sec","")</f>
        <v>E</v>
      </c>
      <c r="BB320" s="67" t="str">
        <f ca="1">[2]!YBPRICE(E$41,BA320,"Market","AccruedInterest","Swap",$I320,"LMMSkew","","Model",100,"OASEDUR")</f>
        <v>E</v>
      </c>
      <c r="BD320" s="211" t="str">
        <f ca="1">[2]!YBHIST($F320,$I320,X$25,"sec","")</f>
        <v>E</v>
      </c>
      <c r="BE320" s="67" t="str">
        <f ca="1">[2]!YBPRICE(E$41,BD320,"Market","AccruedInterest","Swap",$I320,"LMMSkew","","Model",100,"OASEDUR")</f>
        <v>E</v>
      </c>
      <c r="BI320" s="518" t="e">
        <f t="shared" ca="1" si="1801"/>
        <v>#VALUE!</v>
      </c>
      <c r="BJ320" s="518" t="e">
        <f ca="1">PRODUCT($BI$300:BI320)-1</f>
        <v>#VALUE!</v>
      </c>
      <c r="BK320" s="518" t="e">
        <f t="shared" ca="1" si="1802"/>
        <v>#VALUE!</v>
      </c>
      <c r="BL320" s="518" t="e">
        <f ca="1">PRODUCT($BK$300:BK320)-1</f>
        <v>#VALUE!</v>
      </c>
    </row>
    <row r="321" spans="3:64" ht="15" customHeight="1">
      <c r="C321" s="70">
        <f t="shared" ca="1" si="1777"/>
        <v>41343</v>
      </c>
      <c r="D321" s="70">
        <f t="shared" ca="1" si="1803"/>
        <v>41368</v>
      </c>
      <c r="E321" s="70" t="str">
        <f t="shared" ca="1" si="1755"/>
        <v>FNMA3.0-TBA-Mar</v>
      </c>
      <c r="F321" s="70" t="str">
        <f t="shared" ca="1" si="1756"/>
        <v>FNMA3.0-TBA-Apr</v>
      </c>
      <c r="G321" s="70" t="str">
        <f t="shared" si="1804"/>
        <v>FNMA3.0-TBA-GEN</v>
      </c>
      <c r="H321" s="71"/>
      <c r="I321" s="133">
        <f ca="1">[2]!YBWORKDAY(EDATE(Base_Date, AV321), -1, "USD")</f>
        <v>41333</v>
      </c>
      <c r="J321" s="217" t="str">
        <f t="shared" ca="1" si="1778"/>
        <v>E</v>
      </c>
      <c r="K321" s="80" t="e">
        <f t="shared" ca="1" si="1779"/>
        <v>#VALUE!</v>
      </c>
      <c r="L321" s="80" t="e">
        <f t="shared" ca="1" si="1782"/>
        <v>#VALUE!</v>
      </c>
      <c r="M321" s="81" t="str">
        <f ca="1">[2]!YBHIST($I$280,$I321,"LMMOAS","sec")</f>
        <v>E</v>
      </c>
      <c r="N321" s="73" t="str">
        <f ca="1">[2]!YBHIST($I$280,$I320,M$25,"sec","")</f>
        <v>E</v>
      </c>
      <c r="O321" s="170" t="str">
        <f ca="1">[2]!YBHIST("1 Month LIBOR",I321,"Yield","bmk","")</f>
        <v>E</v>
      </c>
      <c r="P321" s="80" t="e">
        <f t="shared" ca="1" si="1783"/>
        <v>#VALUE!</v>
      </c>
      <c r="Q321" s="82" t="str">
        <f ca="1">[2]!YBSCEN($I$280,$J320&amp;"d","Market",O$25,"Swap",$I320,"LMMSkew","","Model",100,0,29,"Gradual","ParShift|N",0,"Annualized ROR",O320,100,"",,,,"Default",,,,"Default",,)</f>
        <v>E</v>
      </c>
      <c r="R321" s="80" t="e">
        <f t="shared" ca="1" si="1784"/>
        <v>#VALUE!</v>
      </c>
      <c r="S321" s="83" t="e">
        <f t="shared" ca="1" si="1785"/>
        <v>#VALUE!</v>
      </c>
      <c r="T321" s="80" t="e">
        <f ca="1">SUM(R$300:R321)</f>
        <v>#VALUE!</v>
      </c>
      <c r="U321" s="83" t="e">
        <f t="shared" ca="1" si="1799"/>
        <v>#VALUE!</v>
      </c>
      <c r="V321" s="84">
        <f ca="1">VLOOKUP($I321, 'Barcap OAD'!$A:$S, $F$280, FALSE)</f>
        <v>-20.100000000000001</v>
      </c>
      <c r="W321" s="172" t="e">
        <f t="shared" ca="1" si="1786"/>
        <v>#VALUE!</v>
      </c>
      <c r="X321" s="185" t="str">
        <f ca="1">[2]!YBHIST($E321,$I321,X$25,"sec","")</f>
        <v>E</v>
      </c>
      <c r="Y321" s="80" t="e">
        <f t="shared" ca="1" si="1787"/>
        <v>#VALUE!</v>
      </c>
      <c r="Z321" s="82" t="e">
        <f t="shared" ca="1" si="1788"/>
        <v>#VALUE!</v>
      </c>
      <c r="AA321" s="82" t="str">
        <f ca="1">[2]!YBHIST($F321,$I321,X$25,"sec","")</f>
        <v>E</v>
      </c>
      <c r="AB321" s="82" t="e">
        <f t="shared" ca="1" si="1789"/>
        <v>#VALUE!</v>
      </c>
      <c r="AC321" s="187" t="e">
        <f t="shared" ca="1" si="1790"/>
        <v>#VALUE!</v>
      </c>
      <c r="AD321" s="189">
        <f ca="1">VLOOKUP($I321, 'Barcap OAD'!$A:$S, $F$26, FALSE)</f>
        <v>6.8920000000000003</v>
      </c>
      <c r="AE321" s="172" t="e">
        <f t="shared" ca="1" si="1759"/>
        <v>#VALUE!</v>
      </c>
      <c r="AF321" s="86" t="e">
        <f t="shared" ca="1" si="1760"/>
        <v>#VALUE!</v>
      </c>
      <c r="AG321" s="80" t="e">
        <f t="shared" ca="1" si="1791"/>
        <v>#VALUE!</v>
      </c>
      <c r="AH321" s="83" t="e">
        <f t="shared" ca="1" si="1792"/>
        <v>#VALUE!</v>
      </c>
      <c r="AI321" s="80" t="e">
        <f t="shared" ca="1" si="1793"/>
        <v>#VALUE!</v>
      </c>
      <c r="AJ321" s="83" t="e">
        <f t="shared" ca="1" si="1794"/>
        <v>#VALUE!</v>
      </c>
      <c r="AK321" s="187" t="e">
        <f t="shared" ca="1" si="1780"/>
        <v>#VALUE!</v>
      </c>
      <c r="AL321" s="192" t="e">
        <f t="shared" ca="1" si="1795"/>
        <v>#VALUE!</v>
      </c>
      <c r="AM321" s="83" t="e">
        <f t="shared" ca="1" si="1796"/>
        <v>#VALUE!</v>
      </c>
      <c r="AN321" s="80" t="e">
        <f ca="1">SUM(AL$300:AL321)</f>
        <v>#VALUE!</v>
      </c>
      <c r="AO321" s="109" t="e">
        <f t="shared" ca="1" si="1800"/>
        <v>#VALUE!</v>
      </c>
      <c r="AP321" s="194" t="e">
        <f t="shared" ca="1" si="1797"/>
        <v>#VALUE!</v>
      </c>
      <c r="AQ321" s="200" t="e">
        <f t="shared" ca="1" si="1798"/>
        <v>#VALUE!</v>
      </c>
      <c r="AR321" s="204"/>
      <c r="AS321" s="221"/>
      <c r="AV321" s="67">
        <f t="shared" si="1781"/>
        <v>-25</v>
      </c>
      <c r="AX321" s="208" t="str">
        <f ca="1">[2]!YBHIST($I$280,$I321,J$25,"sec","")</f>
        <v>E</v>
      </c>
      <c r="AY321" s="206" t="str">
        <f ca="1">[2]!YBPRICE($I$280,AX321&amp;"d","Market","AccruedInterest","Swap",$I321,"LMMSkew","","Model",100,"")</f>
        <v>E</v>
      </c>
      <c r="BA321" s="211" t="str">
        <f ca="1">[2]!YBHIST($E321,$I321,X$25,"sec","")</f>
        <v>E</v>
      </c>
      <c r="BB321" s="67" t="str">
        <f ca="1">[2]!YBPRICE(E$41,BA321,"Market","AccruedInterest","Swap",$I321,"LMMSkew","","Model",100,"OASEDUR")</f>
        <v>E</v>
      </c>
      <c r="BD321" s="211" t="str">
        <f ca="1">[2]!YBHIST($F321,$I321,X$25,"sec","")</f>
        <v>E</v>
      </c>
      <c r="BE321" s="67" t="str">
        <f ca="1">[2]!YBPRICE(E$41,BD321,"Market","AccruedInterest","Swap",$I321,"LMMSkew","","Model",100,"OASEDUR")</f>
        <v>E</v>
      </c>
      <c r="BI321" s="518" t="e">
        <f t="shared" ca="1" si="1801"/>
        <v>#VALUE!</v>
      </c>
      <c r="BJ321" s="518" t="e">
        <f ca="1">PRODUCT($BI$300:BI321)-1</f>
        <v>#VALUE!</v>
      </c>
      <c r="BK321" s="518" t="e">
        <f t="shared" ca="1" si="1802"/>
        <v>#VALUE!</v>
      </c>
      <c r="BL321" s="518" t="e">
        <f ca="1">PRODUCT($BK$300:BK321)-1</f>
        <v>#VALUE!</v>
      </c>
    </row>
    <row r="322" spans="3:64" ht="15" customHeight="1">
      <c r="C322" s="222">
        <f t="shared" ref="C322:C327" ca="1" si="1805">I322+10</f>
        <v>41371</v>
      </c>
      <c r="D322" s="70">
        <f t="shared" ca="1" si="1803"/>
        <v>41396</v>
      </c>
      <c r="E322" s="70" t="str">
        <f t="shared" ca="1" si="1755"/>
        <v>FNMA3.0-TBA-Apr</v>
      </c>
      <c r="F322" s="70" t="str">
        <f t="shared" ca="1" si="1756"/>
        <v>FNMA3.0-TBA-May</v>
      </c>
      <c r="G322" s="70" t="str">
        <f t="shared" si="1804"/>
        <v>FNMA3.0-TBA-GEN</v>
      </c>
      <c r="H322" s="71"/>
      <c r="I322" s="133">
        <f ca="1">[2]!YBWORKDAY(EDATE(Base_Date, AV322), -1, "USD")</f>
        <v>41361</v>
      </c>
      <c r="J322" s="234" t="str">
        <f t="shared" ca="1" si="1778"/>
        <v>E</v>
      </c>
      <c r="K322" s="237" t="e">
        <f t="shared" ca="1" si="1779"/>
        <v>#VALUE!</v>
      </c>
      <c r="L322" s="237" t="e">
        <f t="shared" ca="1" si="1782"/>
        <v>#VALUE!</v>
      </c>
      <c r="M322" s="238" t="str">
        <f ca="1">[2]!YBHIST($I$280,$I322,"LMMOAS","sec")</f>
        <v>E</v>
      </c>
      <c r="N322" s="239" t="str">
        <f ca="1">[2]!YBHIST($I$280,$I321,M$25,"sec","")</f>
        <v>E</v>
      </c>
      <c r="O322" s="240" t="str">
        <f ca="1">[2]!YBHIST("1 Month LIBOR",I322,"Yield","bmk","")</f>
        <v>E</v>
      </c>
      <c r="P322" s="237" t="e">
        <f t="shared" ca="1" si="1783"/>
        <v>#VALUE!</v>
      </c>
      <c r="Q322" s="171" t="str">
        <f ca="1">[2]!YBSCEN($I$280,$J321&amp;"d","Market",O$25,"Swap",$I321,"LMMSkew","","Model",100,0,29,"Gradual","ParShift|N",0,"Annualized ROR",O321,100,"",,,,"Default",,,,"Default",,)</f>
        <v>E</v>
      </c>
      <c r="R322" s="237" t="e">
        <f t="shared" ca="1" si="1784"/>
        <v>#VALUE!</v>
      </c>
      <c r="S322" s="241" t="e">
        <f t="shared" ca="1" si="1785"/>
        <v>#VALUE!</v>
      </c>
      <c r="T322" s="237" t="e">
        <f ca="1">SUM(R$300:R322)</f>
        <v>#VALUE!</v>
      </c>
      <c r="U322" s="241" t="e">
        <f t="shared" ca="1" si="1799"/>
        <v>#VALUE!</v>
      </c>
      <c r="V322" s="242">
        <f ca="1">VLOOKUP($I322, 'Barcap OAD'!$A:$S, $F$280, FALSE)</f>
        <v>-19.399999999999999</v>
      </c>
      <c r="W322" s="243" t="e">
        <f t="shared" ca="1" si="1786"/>
        <v>#VALUE!</v>
      </c>
      <c r="X322" s="244" t="str">
        <f ca="1">[2]!YBHIST($E322,$I322,X$25,"sec","")</f>
        <v>E</v>
      </c>
      <c r="Y322" s="237" t="e">
        <f t="shared" ca="1" si="1787"/>
        <v>#VALUE!</v>
      </c>
      <c r="Z322" s="171" t="e">
        <f t="shared" ca="1" si="1788"/>
        <v>#VALUE!</v>
      </c>
      <c r="AA322" s="171" t="str">
        <f ca="1">[2]!YBHIST($F322,$I322,X$25,"sec","")</f>
        <v>E</v>
      </c>
      <c r="AB322" s="171" t="e">
        <f t="shared" ca="1" si="1789"/>
        <v>#VALUE!</v>
      </c>
      <c r="AC322" s="245" t="e">
        <f t="shared" ca="1" si="1790"/>
        <v>#VALUE!</v>
      </c>
      <c r="AD322" s="246">
        <f ca="1">VLOOKUP($I322, 'Barcap OAD'!$A:$S, $F$26, FALSE)</f>
        <v>7.0179999999999998</v>
      </c>
      <c r="AE322" s="243" t="e">
        <f t="shared" ca="1" si="1759"/>
        <v>#VALUE!</v>
      </c>
      <c r="AF322" s="247" t="e">
        <f t="shared" ca="1" si="1760"/>
        <v>#VALUE!</v>
      </c>
      <c r="AG322" s="237" t="e">
        <f t="shared" ca="1" si="1791"/>
        <v>#VALUE!</v>
      </c>
      <c r="AH322" s="241" t="e">
        <f t="shared" ca="1" si="1792"/>
        <v>#VALUE!</v>
      </c>
      <c r="AI322" s="237" t="e">
        <f t="shared" ca="1" si="1793"/>
        <v>#VALUE!</v>
      </c>
      <c r="AJ322" s="241" t="e">
        <f t="shared" ca="1" si="1794"/>
        <v>#VALUE!</v>
      </c>
      <c r="AK322" s="245" t="e">
        <f t="shared" ca="1" si="1780"/>
        <v>#VALUE!</v>
      </c>
      <c r="AL322" s="248" t="e">
        <f t="shared" ca="1" si="1795"/>
        <v>#VALUE!</v>
      </c>
      <c r="AM322" s="241" t="e">
        <f t="shared" ca="1" si="1796"/>
        <v>#VALUE!</v>
      </c>
      <c r="AN322" s="237" t="e">
        <f ca="1">SUM(AL$300:AL322)</f>
        <v>#VALUE!</v>
      </c>
      <c r="AO322" s="203" t="e">
        <f t="shared" ca="1" si="1800"/>
        <v>#VALUE!</v>
      </c>
      <c r="AP322" s="249" t="e">
        <f t="shared" ca="1" si="1797"/>
        <v>#VALUE!</v>
      </c>
      <c r="AQ322" s="250" t="e">
        <f t="shared" ca="1" si="1798"/>
        <v>#VALUE!</v>
      </c>
      <c r="AR322" s="204"/>
      <c r="AS322" s="221"/>
      <c r="AV322" s="67">
        <f t="shared" si="1781"/>
        <v>-24</v>
      </c>
      <c r="AX322" s="208" t="str">
        <f ca="1">[2]!YBHIST($I$280,$I322,J$25,"sec","")</f>
        <v>E</v>
      </c>
      <c r="AY322" s="206" t="str">
        <f ca="1">[2]!YBPRICE($I$280,AX322&amp;"d","Market","AccruedInterest","Swap",$I322,"LMMSkew","","Model",100,"")</f>
        <v>E</v>
      </c>
      <c r="BA322" s="270" t="str">
        <f ca="1">[2]!YBHIST($E322,$I322,X$25,"sec","")</f>
        <v>E</v>
      </c>
      <c r="BB322" s="67" t="str">
        <f ca="1">[2]!YBPRICE(E$41,BA322,"Market","AccruedInterest","Swap",$I322,"LMMSkew","","Model",100,"OASEDUR")</f>
        <v>E</v>
      </c>
      <c r="BD322" s="270" t="str">
        <f ca="1">[2]!YBHIST($F322,$I322,X$25,"sec","")</f>
        <v>E</v>
      </c>
      <c r="BE322" s="67" t="str">
        <f ca="1">[2]!YBPRICE(E$41,BD322,"Market","AccruedInterest","Swap",$I322,"LMMSkew","","Model",100,"OASEDUR")</f>
        <v>E</v>
      </c>
      <c r="BI322" s="518" t="e">
        <f t="shared" ca="1" si="1801"/>
        <v>#VALUE!</v>
      </c>
      <c r="BJ322" s="518" t="e">
        <f ca="1">PRODUCT($BI$300:BI322)-1</f>
        <v>#VALUE!</v>
      </c>
      <c r="BK322" s="518" t="e">
        <f t="shared" ca="1" si="1802"/>
        <v>#VALUE!</v>
      </c>
      <c r="BL322" s="518" t="e">
        <f ca="1">PRODUCT($BK$300:BK322)-1</f>
        <v>#VALUE!</v>
      </c>
    </row>
    <row r="323" spans="3:64" ht="15" customHeight="1">
      <c r="C323" s="222">
        <f t="shared" ca="1" si="1805"/>
        <v>41404</v>
      </c>
      <c r="D323" s="70">
        <f t="shared" ca="1" si="1803"/>
        <v>41429</v>
      </c>
      <c r="E323" s="70" t="str">
        <f t="shared" ca="1" si="1755"/>
        <v>FNMA3.0-TBA-May</v>
      </c>
      <c r="F323" s="70" t="str">
        <f t="shared" ca="1" si="1756"/>
        <v>FNMA3.0-TBA-Jun</v>
      </c>
      <c r="G323" s="70" t="str">
        <f t="shared" si="1804"/>
        <v>FNMA3.0-TBA-GEN</v>
      </c>
      <c r="H323" s="71"/>
      <c r="I323" s="133">
        <f ca="1">[2]!YBWORKDAY(EDATE(Base_Date, AV323), -1, "USD")</f>
        <v>41394</v>
      </c>
      <c r="J323" s="217" t="str">
        <f t="shared" ca="1" si="1778"/>
        <v>E</v>
      </c>
      <c r="K323" s="80" t="e">
        <f t="shared" ca="1" si="1779"/>
        <v>#VALUE!</v>
      </c>
      <c r="L323" s="80" t="e">
        <f t="shared" ca="1" si="1782"/>
        <v>#VALUE!</v>
      </c>
      <c r="M323" s="81" t="str">
        <f ca="1">[2]!YBHIST($I$280,$I323,"LMMOAS","sec")</f>
        <v>E</v>
      </c>
      <c r="N323" s="73" t="str">
        <f ca="1">[2]!YBHIST($I$280,$I322,M$25,"sec","")</f>
        <v>E</v>
      </c>
      <c r="O323" s="170" t="str">
        <f ca="1">[2]!YBHIST("1 Month LIBOR",I323,"Yield","bmk","")</f>
        <v>E</v>
      </c>
      <c r="P323" s="80" t="e">
        <f t="shared" ca="1" si="1783"/>
        <v>#VALUE!</v>
      </c>
      <c r="Q323" s="82" t="str">
        <f ca="1">[2]!YBSCEN($I$280,$J322&amp;"d","Market",O$25,"Swap",$I322,"LMMSkew","","Model",100,0,29,"Gradual","ParShift|N",0,"Annualized ROR",O322,100,"",,,,"Default",,,,"Default",,)</f>
        <v>E</v>
      </c>
      <c r="R323" s="80" t="e">
        <f t="shared" ca="1" si="1784"/>
        <v>#VALUE!</v>
      </c>
      <c r="S323" s="83" t="e">
        <f t="shared" ca="1" si="1785"/>
        <v>#VALUE!</v>
      </c>
      <c r="T323" s="80" t="e">
        <f ca="1">SUM(R$300:R323)</f>
        <v>#VALUE!</v>
      </c>
      <c r="U323" s="83" t="e">
        <f t="shared" ca="1" si="1799"/>
        <v>#VALUE!</v>
      </c>
      <c r="V323" s="84">
        <f ca="1">VLOOKUP($I323, 'Barcap OAD'!$A:$S, $F$280, FALSE)</f>
        <v>-19.3</v>
      </c>
      <c r="W323" s="172" t="e">
        <f t="shared" ca="1" si="1786"/>
        <v>#VALUE!</v>
      </c>
      <c r="X323" s="185" t="str">
        <f ca="1">[2]!YBHIST($E323,$I323,X$25,"sec","")</f>
        <v>E</v>
      </c>
      <c r="Y323" s="80" t="e">
        <f t="shared" ca="1" si="1787"/>
        <v>#VALUE!</v>
      </c>
      <c r="Z323" s="82" t="e">
        <f t="shared" ca="1" si="1788"/>
        <v>#VALUE!</v>
      </c>
      <c r="AA323" s="82" t="str">
        <f ca="1">[2]!YBHIST($F323,$I323,X$25,"sec","")</f>
        <v>E</v>
      </c>
      <c r="AB323" s="82" t="e">
        <f t="shared" ca="1" si="1789"/>
        <v>#VALUE!</v>
      </c>
      <c r="AC323" s="187" t="e">
        <f t="shared" ca="1" si="1790"/>
        <v>#VALUE!</v>
      </c>
      <c r="AD323" s="189">
        <f ca="1">VLOOKUP($I323, 'Barcap OAD'!$A:$S, $F$26, FALSE)</f>
        <v>6.3730000000000002</v>
      </c>
      <c r="AE323" s="172" t="e">
        <f t="shared" ca="1" si="1759"/>
        <v>#VALUE!</v>
      </c>
      <c r="AF323" s="86" t="e">
        <f t="shared" ca="1" si="1760"/>
        <v>#VALUE!</v>
      </c>
      <c r="AG323" s="80" t="e">
        <f t="shared" ca="1" si="1791"/>
        <v>#VALUE!</v>
      </c>
      <c r="AH323" s="83" t="e">
        <f t="shared" ca="1" si="1792"/>
        <v>#VALUE!</v>
      </c>
      <c r="AI323" s="80" t="e">
        <f t="shared" ca="1" si="1793"/>
        <v>#VALUE!</v>
      </c>
      <c r="AJ323" s="83" t="e">
        <f t="shared" ca="1" si="1794"/>
        <v>#VALUE!</v>
      </c>
      <c r="AK323" s="187" t="e">
        <f t="shared" ca="1" si="1780"/>
        <v>#VALUE!</v>
      </c>
      <c r="AL323" s="192" t="e">
        <f t="shared" ca="1" si="1795"/>
        <v>#VALUE!</v>
      </c>
      <c r="AM323" s="83" t="e">
        <f t="shared" ca="1" si="1796"/>
        <v>#VALUE!</v>
      </c>
      <c r="AN323" s="80" t="e">
        <f ca="1">SUM(AL$300:AL323)</f>
        <v>#VALUE!</v>
      </c>
      <c r="AO323" s="109" t="e">
        <f t="shared" ca="1" si="1800"/>
        <v>#VALUE!</v>
      </c>
      <c r="AP323" s="194" t="e">
        <f t="shared" ca="1" si="1797"/>
        <v>#VALUE!</v>
      </c>
      <c r="AQ323" s="200" t="e">
        <f t="shared" ca="1" si="1798"/>
        <v>#VALUE!</v>
      </c>
      <c r="AR323" s="204"/>
      <c r="AS323" s="221"/>
      <c r="AV323" s="67">
        <f t="shared" si="1781"/>
        <v>-23</v>
      </c>
      <c r="AX323" s="208" t="str">
        <f ca="1">[2]!YBHIST($I$280,$I323,J$25,"sec","")</f>
        <v>E</v>
      </c>
      <c r="AY323" s="206" t="str">
        <f ca="1">[2]!YBPRICE($I$280,AX323&amp;"d","Market","AccruedInterest","Swap",$I323,"LMMSkew","","Model",100,"")</f>
        <v>E</v>
      </c>
      <c r="BA323" s="270" t="str">
        <f ca="1">[2]!YBHIST($E323,$I323,X$25,"sec","")</f>
        <v>E</v>
      </c>
      <c r="BB323" s="67" t="str">
        <f ca="1">[2]!YBPRICE(E$41,BA323,"Market","AccruedInterest","Swap",$I323,"LMMSkew","","Model",100,"OASEDUR")</f>
        <v>E</v>
      </c>
      <c r="BD323" s="270" t="str">
        <f ca="1">[2]!YBHIST($F323,$I323,X$25,"sec","")</f>
        <v>E</v>
      </c>
      <c r="BE323" s="67" t="str">
        <f ca="1">[2]!YBPRICE(E$41,BD323,"Market","AccruedInterest","Swap",$I323,"LMMSkew","","Model",100,"OASEDUR")</f>
        <v>E</v>
      </c>
      <c r="BI323" s="518" t="e">
        <f t="shared" ca="1" si="1801"/>
        <v>#VALUE!</v>
      </c>
      <c r="BJ323" s="518" t="e">
        <f ca="1">PRODUCT($BI$300:BI323)-1</f>
        <v>#VALUE!</v>
      </c>
      <c r="BK323" s="518" t="e">
        <f t="shared" ca="1" si="1802"/>
        <v>#VALUE!</v>
      </c>
      <c r="BL323" s="518" t="e">
        <f ca="1">PRODUCT($BK$300:BK323)-1</f>
        <v>#VALUE!</v>
      </c>
    </row>
    <row r="324" spans="3:64" ht="15" customHeight="1">
      <c r="C324" s="222">
        <f t="shared" ca="1" si="1805"/>
        <v>41435</v>
      </c>
      <c r="D324" s="70">
        <f t="shared" ref="D324:D329" ca="1" si="1806">I324+35</f>
        <v>41460</v>
      </c>
      <c r="E324" s="70" t="str">
        <f t="shared" ref="E324:F328" ca="1" si="1807">"FNMA"&amp;TEXT($J$23,"0.0")&amp;"-TBA-"&amp;TEXT(C324,"mmm")</f>
        <v>FNMA3.0-TBA-Jun</v>
      </c>
      <c r="F324" s="70" t="str">
        <f t="shared" ca="1" si="1807"/>
        <v>FNMA3.0-TBA-Jul</v>
      </c>
      <c r="G324" s="70" t="str">
        <f t="shared" si="1804"/>
        <v>FNMA3.0-TBA-GEN</v>
      </c>
      <c r="H324" s="71"/>
      <c r="I324" s="133">
        <f ca="1">[2]!YBWORKDAY(EDATE(Base_Date, AV324), -1, "USD")</f>
        <v>41425</v>
      </c>
      <c r="J324" s="234" t="str">
        <f t="shared" ref="J324:J329" ca="1" si="1808">AX324</f>
        <v>E</v>
      </c>
      <c r="K324" s="237" t="e">
        <f t="shared" ref="K324:K329" ca="1" si="1809">AX324+AY324</f>
        <v>#VALUE!</v>
      </c>
      <c r="L324" s="237" t="e">
        <f t="shared" ref="L324:L330" ca="1" si="1810">K324-K323</f>
        <v>#VALUE!</v>
      </c>
      <c r="M324" s="238" t="str">
        <f ca="1">[2]!YBHIST($I$280,$I324,"LMMOAS","sec")</f>
        <v>E</v>
      </c>
      <c r="N324" s="239" t="str">
        <f ca="1">[2]!YBHIST($I$280,$I323,M$25,"sec","")</f>
        <v>E</v>
      </c>
      <c r="O324" s="240" t="str">
        <f ca="1">[2]!YBHIST("1 Month LIBOR",I324,"Yield","bmk","")</f>
        <v>E</v>
      </c>
      <c r="P324" s="237" t="e">
        <f t="shared" ref="P324:P329" ca="1" si="1811">K323-Q324</f>
        <v>#VALUE!</v>
      </c>
      <c r="Q324" s="171" t="str">
        <f ca="1">[2]!YBSCEN($I$280,$J323&amp;"d","Market",O$25,"Swap",$I323,"LMMSkew","","Model",100,0,29,"Gradual","ParShift|N",0,"Annualized ROR",O323,100,"",,,,"Default",,,,"Default",,)</f>
        <v>E</v>
      </c>
      <c r="R324" s="237" t="e">
        <f t="shared" ref="R324:R329" ca="1" si="1812">L324+P324</f>
        <v>#VALUE!</v>
      </c>
      <c r="S324" s="241" t="e">
        <f t="shared" ref="S324:S329" ca="1" si="1813">R324/K323</f>
        <v>#VALUE!</v>
      </c>
      <c r="T324" s="237" t="e">
        <f ca="1">SUM(R$300:R324)</f>
        <v>#VALUE!</v>
      </c>
      <c r="U324" s="241" t="e">
        <f t="shared" ca="1" si="1799"/>
        <v>#VALUE!</v>
      </c>
      <c r="V324" s="242">
        <f ca="1">VLOOKUP($I324, 'Barcap OAD'!$A:$S, $F$280, FALSE)</f>
        <v>-13.3</v>
      </c>
      <c r="W324" s="243" t="e">
        <f t="shared" ref="W324:W329" ca="1" si="1814">K324*V324/10000</f>
        <v>#VALUE!</v>
      </c>
      <c r="X324" s="244" t="str">
        <f ca="1">[2]!YBHIST($E324,$I324,X$25,"sec","")</f>
        <v>E</v>
      </c>
      <c r="Y324" s="237" t="e">
        <f t="shared" ref="Y324:Y330" ca="1" si="1815">X324-X323</f>
        <v>#VALUE!</v>
      </c>
      <c r="Z324" s="171" t="e">
        <f t="shared" ref="Z324:Z329" ca="1" si="1816">X323-AA323</f>
        <v>#VALUE!</v>
      </c>
      <c r="AA324" s="171" t="str">
        <f ca="1">[2]!YBHIST($F324,$I324,X$25,"sec","")</f>
        <v>E</v>
      </c>
      <c r="AB324" s="171" t="e">
        <f t="shared" ref="AB324:AB329" ca="1" si="1817">X323-Z324</f>
        <v>#VALUE!</v>
      </c>
      <c r="AC324" s="245" t="e">
        <f t="shared" ref="AC324:AC329" ca="1" si="1818">Y324+Z324</f>
        <v>#VALUE!</v>
      </c>
      <c r="AD324" s="246">
        <f ca="1">VLOOKUP($I324, 'Barcap OAD'!$A:$S, $F$26, FALSE)</f>
        <v>7.5830000000000002</v>
      </c>
      <c r="AE324" s="243" t="e">
        <f t="shared" ref="AE324:AE329" ca="1" si="1819">X324*AD324/10000</f>
        <v>#VALUE!</v>
      </c>
      <c r="AF324" s="247" t="e">
        <f t="shared" ref="AF324:AF329" ca="1" si="1820">W324/AE324</f>
        <v>#VALUE!</v>
      </c>
      <c r="AG324" s="237" t="e">
        <f t="shared" ref="AG324:AG329" ca="1" si="1821">-AC324*AF323</f>
        <v>#VALUE!</v>
      </c>
      <c r="AH324" s="241" t="e">
        <f t="shared" ref="AH324:AH329" ca="1" si="1822">AG324/K323</f>
        <v>#VALUE!</v>
      </c>
      <c r="AI324" s="237" t="e">
        <f t="shared" ref="AI324:AI329" ca="1" si="1823">AL324+AK324</f>
        <v>#VALUE!</v>
      </c>
      <c r="AJ324" s="241" t="e">
        <f t="shared" ref="AJ324:AJ329" ca="1" si="1824">AF324-AF323</f>
        <v>#VALUE!</v>
      </c>
      <c r="AK324" s="245" t="e">
        <f t="shared" ref="AK324:AK329" ca="1" si="1825">(AJ324*Y324)/2</f>
        <v>#VALUE!</v>
      </c>
      <c r="AL324" s="248" t="e">
        <f t="shared" ref="AL324:AL329" ca="1" si="1826">AG324+R324</f>
        <v>#VALUE!</v>
      </c>
      <c r="AM324" s="241" t="e">
        <f t="shared" ref="AM324:AM329" ca="1" si="1827">AL324/K323</f>
        <v>#VALUE!</v>
      </c>
      <c r="AN324" s="237" t="e">
        <f ca="1">SUM(AL$300:AL324)</f>
        <v>#VALUE!</v>
      </c>
      <c r="AO324" s="203" t="e">
        <f t="shared" ca="1" si="1800"/>
        <v>#VALUE!</v>
      </c>
      <c r="AP324" s="249" t="e">
        <f t="shared" ref="AP324:AP329" ca="1" si="1828">(Z324*AF324*-1)+P324</f>
        <v>#VALUE!</v>
      </c>
      <c r="AQ324" s="250" t="e">
        <f t="shared" ref="AQ324:AQ329" ca="1" si="1829">AP324/K323</f>
        <v>#VALUE!</v>
      </c>
      <c r="AR324" s="204"/>
      <c r="AS324" s="221"/>
      <c r="AV324" s="67">
        <f t="shared" si="1781"/>
        <v>-22</v>
      </c>
      <c r="AX324" s="208" t="str">
        <f ca="1">[2]!YBHIST($I$280,$I324,J$25,"sec","")</f>
        <v>E</v>
      </c>
      <c r="AY324" s="206" t="str">
        <f ca="1">[2]!YBPRICE($I$280,AX324&amp;"d","Market","AccruedInterest","Swap",$I324,"LMMSkew","","Model",100,"")</f>
        <v>E</v>
      </c>
      <c r="BA324" s="270" t="str">
        <f ca="1">[2]!YBHIST($E324,$I324,X$25,"sec","")</f>
        <v>E</v>
      </c>
      <c r="BB324" s="67" t="str">
        <f ca="1">[2]!YBPRICE(E$41,BA324,"Market","AccruedInterest","Swap",$I324,"LMMSkew","","Model",100,"OASEDUR")</f>
        <v>E</v>
      </c>
      <c r="BD324" s="270" t="str">
        <f ca="1">[2]!YBHIST($F324,$I324,X$25,"sec","")</f>
        <v>E</v>
      </c>
      <c r="BE324" s="67" t="str">
        <f ca="1">[2]!YBPRICE(E$41,BD324,"Market","AccruedInterest","Swap",$I324,"LMMSkew","","Model",100,"OASEDUR")</f>
        <v>E</v>
      </c>
      <c r="BI324" s="518" t="e">
        <f t="shared" ca="1" si="1801"/>
        <v>#VALUE!</v>
      </c>
      <c r="BJ324" s="518" t="e">
        <f ca="1">PRODUCT($BI$300:BI324)-1</f>
        <v>#VALUE!</v>
      </c>
      <c r="BK324" s="518" t="e">
        <f t="shared" ca="1" si="1802"/>
        <v>#VALUE!</v>
      </c>
      <c r="BL324" s="518" t="e">
        <f ca="1">PRODUCT($BK$300:BK324)-1</f>
        <v>#VALUE!</v>
      </c>
    </row>
    <row r="325" spans="3:64" ht="15" customHeight="1">
      <c r="C325" s="222">
        <f t="shared" ca="1" si="1805"/>
        <v>41463</v>
      </c>
      <c r="D325" s="70">
        <f t="shared" ca="1" si="1806"/>
        <v>41488</v>
      </c>
      <c r="E325" s="70" t="str">
        <f t="shared" ca="1" si="1807"/>
        <v>FNMA3.0-TBA-Jul</v>
      </c>
      <c r="F325" s="70" t="str">
        <f t="shared" ca="1" si="1807"/>
        <v>FNMA3.0-TBA-Aug</v>
      </c>
      <c r="G325" s="70" t="str">
        <f t="shared" si="1804"/>
        <v>FNMA3.0-TBA-GEN</v>
      </c>
      <c r="H325" s="71"/>
      <c r="I325" s="133">
        <f ca="1">[2]!YBWORKDAY(EDATE(Base_Date, AV325), -1, "USD")</f>
        <v>41453</v>
      </c>
      <c r="J325" s="217" t="str">
        <f t="shared" ca="1" si="1808"/>
        <v>E</v>
      </c>
      <c r="K325" s="80" t="e">
        <f t="shared" ca="1" si="1809"/>
        <v>#VALUE!</v>
      </c>
      <c r="L325" s="80" t="e">
        <f t="shared" ca="1" si="1810"/>
        <v>#VALUE!</v>
      </c>
      <c r="M325" s="81" t="str">
        <f ca="1">[2]!YBHIST($I$280,$I325,"LMMOAS","sec")</f>
        <v>E</v>
      </c>
      <c r="N325" s="73" t="str">
        <f ca="1">[2]!YBHIST($I$280,$I324,M$25,"sec","")</f>
        <v>E</v>
      </c>
      <c r="O325" s="170" t="str">
        <f ca="1">[2]!YBHIST("1 Month LIBOR",I325,"Yield","bmk","")</f>
        <v>E</v>
      </c>
      <c r="P325" s="80" t="e">
        <f t="shared" ca="1" si="1811"/>
        <v>#VALUE!</v>
      </c>
      <c r="Q325" s="82" t="str">
        <f ca="1">[2]!YBSCEN($I$280,$J324&amp;"d","Market",O$25,"Swap",$I324,"LMMSkew","","Model",100,0,29,"Gradual","ParShift|N",0,"Annualized ROR",O324,100,"",,,,"Default",,,,"Default",,)</f>
        <v>E</v>
      </c>
      <c r="R325" s="80" t="e">
        <f t="shared" ca="1" si="1812"/>
        <v>#VALUE!</v>
      </c>
      <c r="S325" s="83" t="e">
        <f t="shared" ca="1" si="1813"/>
        <v>#VALUE!</v>
      </c>
      <c r="T325" s="80" t="e">
        <f ca="1">SUM(R$300:R325)</f>
        <v>#VALUE!</v>
      </c>
      <c r="U325" s="83" t="e">
        <f t="shared" ca="1" si="1799"/>
        <v>#VALUE!</v>
      </c>
      <c r="V325" s="84">
        <f ca="1">VLOOKUP($I325, 'Barcap OAD'!$A:$S, $F$280, FALSE)</f>
        <v>-8.8000000000000007</v>
      </c>
      <c r="W325" s="172" t="e">
        <f t="shared" ca="1" si="1814"/>
        <v>#VALUE!</v>
      </c>
      <c r="X325" s="185" t="str">
        <f ca="1">[2]!YBHIST($E325,$I325,X$25,"sec","")</f>
        <v>E</v>
      </c>
      <c r="Y325" s="80" t="e">
        <f t="shared" ca="1" si="1815"/>
        <v>#VALUE!</v>
      </c>
      <c r="Z325" s="82" t="e">
        <f t="shared" ca="1" si="1816"/>
        <v>#VALUE!</v>
      </c>
      <c r="AA325" s="82" t="str">
        <f ca="1">[2]!YBHIST($F325,$I325,X$25,"sec","")</f>
        <v>E</v>
      </c>
      <c r="AB325" s="82" t="e">
        <f t="shared" ca="1" si="1817"/>
        <v>#VALUE!</v>
      </c>
      <c r="AC325" s="187" t="e">
        <f t="shared" ca="1" si="1818"/>
        <v>#VALUE!</v>
      </c>
      <c r="AD325" s="189">
        <f ca="1">VLOOKUP($I325, 'Barcap OAD'!$A:$S, $F$26, FALSE)</f>
        <v>7.9279999999999999</v>
      </c>
      <c r="AE325" s="172" t="e">
        <f t="shared" ca="1" si="1819"/>
        <v>#VALUE!</v>
      </c>
      <c r="AF325" s="86" t="e">
        <f t="shared" ca="1" si="1820"/>
        <v>#VALUE!</v>
      </c>
      <c r="AG325" s="80" t="e">
        <f t="shared" ca="1" si="1821"/>
        <v>#VALUE!</v>
      </c>
      <c r="AH325" s="83" t="e">
        <f t="shared" ca="1" si="1822"/>
        <v>#VALUE!</v>
      </c>
      <c r="AI325" s="80" t="e">
        <f t="shared" ca="1" si="1823"/>
        <v>#VALUE!</v>
      </c>
      <c r="AJ325" s="83" t="e">
        <f t="shared" ca="1" si="1824"/>
        <v>#VALUE!</v>
      </c>
      <c r="AK325" s="187" t="e">
        <f t="shared" ca="1" si="1825"/>
        <v>#VALUE!</v>
      </c>
      <c r="AL325" s="192" t="e">
        <f t="shared" ca="1" si="1826"/>
        <v>#VALUE!</v>
      </c>
      <c r="AM325" s="83" t="e">
        <f t="shared" ca="1" si="1827"/>
        <v>#VALUE!</v>
      </c>
      <c r="AN325" s="80" t="e">
        <f ca="1">SUM(AL$300:AL325)</f>
        <v>#VALUE!</v>
      </c>
      <c r="AO325" s="109" t="e">
        <f t="shared" ca="1" si="1800"/>
        <v>#VALUE!</v>
      </c>
      <c r="AP325" s="194" t="e">
        <f t="shared" ca="1" si="1828"/>
        <v>#VALUE!</v>
      </c>
      <c r="AQ325" s="200" t="e">
        <f t="shared" ca="1" si="1829"/>
        <v>#VALUE!</v>
      </c>
      <c r="AR325" s="204"/>
      <c r="AS325" s="221"/>
      <c r="AV325" s="67">
        <f t="shared" si="1781"/>
        <v>-21</v>
      </c>
      <c r="AX325" s="208" t="str">
        <f ca="1">[2]!YBHIST($I$280,$I325,J$25,"sec","")</f>
        <v>E</v>
      </c>
      <c r="AY325" s="206" t="str">
        <f ca="1">[2]!YBPRICE($I$280,AX325&amp;"d","Market","AccruedInterest","Swap",$I325,"LMMSkew","","Model",100,"")</f>
        <v>E</v>
      </c>
      <c r="BA325" s="270" t="str">
        <f ca="1">[2]!YBHIST($E325,$I325,X$25,"sec","")</f>
        <v>E</v>
      </c>
      <c r="BB325" s="67" t="str">
        <f ca="1">[2]!YBPRICE(E$41,BA325,"Market","AccruedInterest","Swap",$I325,"LMMSkew","","Model",100,"OASEDUR")</f>
        <v>E</v>
      </c>
      <c r="BD325" s="270" t="str">
        <f ca="1">[2]!YBHIST($F325,$I325,X$25,"sec","")</f>
        <v>E</v>
      </c>
      <c r="BE325" s="67" t="str">
        <f ca="1">[2]!YBPRICE(E$41,BD325,"Market","AccruedInterest","Swap",$I325,"LMMSkew","","Model",100,"OASEDUR")</f>
        <v>E</v>
      </c>
      <c r="BI325" s="518" t="e">
        <f t="shared" ca="1" si="1801"/>
        <v>#VALUE!</v>
      </c>
      <c r="BJ325" s="518" t="e">
        <f ca="1">PRODUCT($BI$300:BI325)-1</f>
        <v>#VALUE!</v>
      </c>
      <c r="BK325" s="518" t="e">
        <f t="shared" ca="1" si="1802"/>
        <v>#VALUE!</v>
      </c>
      <c r="BL325" s="518" t="e">
        <f ca="1">PRODUCT($BK$300:BK325)-1</f>
        <v>#VALUE!</v>
      </c>
    </row>
    <row r="326" spans="3:64" ht="15">
      <c r="C326" s="222">
        <f t="shared" ca="1" si="1805"/>
        <v>41496</v>
      </c>
      <c r="D326" s="70">
        <f t="shared" ca="1" si="1806"/>
        <v>41521</v>
      </c>
      <c r="E326" s="70" t="str">
        <f t="shared" ca="1" si="1807"/>
        <v>FNMA3.0-TBA-Aug</v>
      </c>
      <c r="F326" s="70" t="str">
        <f t="shared" ca="1" si="1807"/>
        <v>FNMA3.0-TBA-Sep</v>
      </c>
      <c r="G326" s="70" t="str">
        <f t="shared" si="1804"/>
        <v>FNMA3.0-TBA-GEN</v>
      </c>
      <c r="H326" s="71"/>
      <c r="I326" s="133">
        <f ca="1">[2]!YBWORKDAY(EDATE(Base_Date, AV326), -1, "USD")</f>
        <v>41486</v>
      </c>
      <c r="J326" s="217" t="str">
        <f t="shared" ca="1" si="1808"/>
        <v>E</v>
      </c>
      <c r="K326" s="80" t="e">
        <f t="shared" ca="1" si="1809"/>
        <v>#VALUE!</v>
      </c>
      <c r="L326" s="80" t="e">
        <f t="shared" ca="1" si="1810"/>
        <v>#VALUE!</v>
      </c>
      <c r="M326" s="81" t="str">
        <f ca="1">[2]!YBHIST($I$280,$I326,"LMMOAS","sec")</f>
        <v>E</v>
      </c>
      <c r="N326" s="73" t="str">
        <f ca="1">[2]!YBHIST($I$280,$I325,M$25,"sec","")</f>
        <v>E</v>
      </c>
      <c r="O326" s="170" t="str">
        <f ca="1">[2]!YBHIST("1 Month LIBOR",I326,"Yield","bmk","")</f>
        <v>E</v>
      </c>
      <c r="P326" s="80" t="e">
        <f t="shared" ca="1" si="1811"/>
        <v>#VALUE!</v>
      </c>
      <c r="Q326" s="82" t="str">
        <f ca="1">[2]!YBSCEN($I$280,$J325&amp;"d","Market",O$25,"Swap",$I325,"LMMSkew","","Model",100,0,29,"Gradual","ParShift|N",0,"Annualized ROR",O325,100,"",,,,"Default",,,,"Default",,)</f>
        <v>E</v>
      </c>
      <c r="R326" s="80" t="e">
        <f t="shared" ca="1" si="1812"/>
        <v>#VALUE!</v>
      </c>
      <c r="S326" s="83" t="e">
        <f t="shared" ca="1" si="1813"/>
        <v>#VALUE!</v>
      </c>
      <c r="T326" s="80" t="e">
        <f ca="1">SUM(R$300:R326)</f>
        <v>#VALUE!</v>
      </c>
      <c r="U326" s="83" t="e">
        <f t="shared" ca="1" si="1799"/>
        <v>#VALUE!</v>
      </c>
      <c r="V326" s="84">
        <f ca="1">VLOOKUP($I326, 'Barcap OAD'!$A:$S, $F$280, FALSE)</f>
        <v>-7.2</v>
      </c>
      <c r="W326" s="172" t="e">
        <f t="shared" ca="1" si="1814"/>
        <v>#VALUE!</v>
      </c>
      <c r="X326" s="185" t="str">
        <f ca="1">[2]!YBHIST($E326,$I326,X$25,"sec","")</f>
        <v>E</v>
      </c>
      <c r="Y326" s="80" t="e">
        <f t="shared" ca="1" si="1815"/>
        <v>#VALUE!</v>
      </c>
      <c r="Z326" s="82" t="e">
        <f t="shared" ca="1" si="1816"/>
        <v>#VALUE!</v>
      </c>
      <c r="AA326" s="82" t="str">
        <f ca="1">[2]!YBHIST($F326,$I326,X$25,"sec","")</f>
        <v>E</v>
      </c>
      <c r="AB326" s="82" t="e">
        <f t="shared" ca="1" si="1817"/>
        <v>#VALUE!</v>
      </c>
      <c r="AC326" s="187" t="e">
        <f t="shared" ca="1" si="1818"/>
        <v>#VALUE!</v>
      </c>
      <c r="AD326" s="189">
        <f ca="1">VLOOKUP($I326, 'Barcap OAD'!$A:$S, $F$26, FALSE)</f>
        <v>8.0239999999999991</v>
      </c>
      <c r="AE326" s="172" t="e">
        <f t="shared" ca="1" si="1819"/>
        <v>#VALUE!</v>
      </c>
      <c r="AF326" s="86" t="e">
        <f t="shared" ca="1" si="1820"/>
        <v>#VALUE!</v>
      </c>
      <c r="AG326" s="80" t="e">
        <f t="shared" ca="1" si="1821"/>
        <v>#VALUE!</v>
      </c>
      <c r="AH326" s="83" t="e">
        <f t="shared" ca="1" si="1822"/>
        <v>#VALUE!</v>
      </c>
      <c r="AI326" s="80" t="e">
        <f t="shared" ca="1" si="1823"/>
        <v>#VALUE!</v>
      </c>
      <c r="AJ326" s="83" t="e">
        <f t="shared" ca="1" si="1824"/>
        <v>#VALUE!</v>
      </c>
      <c r="AK326" s="187" t="e">
        <f t="shared" ca="1" si="1825"/>
        <v>#VALUE!</v>
      </c>
      <c r="AL326" s="192" t="e">
        <f t="shared" ca="1" si="1826"/>
        <v>#VALUE!</v>
      </c>
      <c r="AM326" s="83" t="e">
        <f t="shared" ca="1" si="1827"/>
        <v>#VALUE!</v>
      </c>
      <c r="AN326" s="80" t="e">
        <f ca="1">SUM(AL$300:AL326)</f>
        <v>#VALUE!</v>
      </c>
      <c r="AO326" s="109" t="e">
        <f t="shared" ca="1" si="1800"/>
        <v>#VALUE!</v>
      </c>
      <c r="AP326" s="194" t="e">
        <f t="shared" ca="1" si="1828"/>
        <v>#VALUE!</v>
      </c>
      <c r="AQ326" s="200" t="e">
        <f t="shared" ca="1" si="1829"/>
        <v>#VALUE!</v>
      </c>
      <c r="AR326" s="204"/>
      <c r="AS326" s="221"/>
      <c r="AV326" s="67">
        <f t="shared" si="1781"/>
        <v>-20</v>
      </c>
      <c r="AX326" s="208" t="str">
        <f ca="1">[2]!YBHIST($I$280,$I326,J$25,"sec","")</f>
        <v>E</v>
      </c>
      <c r="AY326" s="206" t="str">
        <f ca="1">[2]!YBPRICE($I$280,AX326&amp;"d","Market","AccruedInterest","Swap",$I326,"LMMSkew","","Model",100,"")</f>
        <v>E</v>
      </c>
      <c r="BI326" s="518" t="e">
        <f t="shared" ca="1" si="1801"/>
        <v>#VALUE!</v>
      </c>
      <c r="BJ326" s="518" t="e">
        <f ca="1">PRODUCT($BI$300:BI326)-1</f>
        <v>#VALUE!</v>
      </c>
      <c r="BK326" s="518" t="e">
        <f t="shared" ca="1" si="1802"/>
        <v>#VALUE!</v>
      </c>
      <c r="BL326" s="518" t="e">
        <f ca="1">PRODUCT($BK$300:BK326)-1</f>
        <v>#VALUE!</v>
      </c>
    </row>
    <row r="327" spans="3:64" ht="15">
      <c r="C327" s="222">
        <f t="shared" ca="1" si="1805"/>
        <v>41526</v>
      </c>
      <c r="D327" s="70">
        <f t="shared" ca="1" si="1806"/>
        <v>41551</v>
      </c>
      <c r="E327" s="70" t="str">
        <f t="shared" ca="1" si="1807"/>
        <v>FNMA3.0-TBA-Sep</v>
      </c>
      <c r="F327" s="70" t="str">
        <f t="shared" ca="1" si="1807"/>
        <v>FNMA3.0-TBA-Oct</v>
      </c>
      <c r="G327" s="70" t="str">
        <f t="shared" si="1804"/>
        <v>FNMA3.0-TBA-GEN</v>
      </c>
      <c r="H327" s="71"/>
      <c r="I327" s="133">
        <f ca="1">[2]!YBWORKDAY(EDATE(Base_Date, AV327), -1, "USD")</f>
        <v>41516</v>
      </c>
      <c r="J327" s="234" t="str">
        <f t="shared" ca="1" si="1808"/>
        <v>E</v>
      </c>
      <c r="K327" s="237" t="e">
        <f t="shared" ca="1" si="1809"/>
        <v>#VALUE!</v>
      </c>
      <c r="L327" s="237" t="e">
        <f t="shared" ca="1" si="1810"/>
        <v>#VALUE!</v>
      </c>
      <c r="M327" s="238" t="str">
        <f ca="1">[2]!YBHIST($I$280,$I327,"LMMOAS","sec")</f>
        <v>E</v>
      </c>
      <c r="N327" s="239" t="str">
        <f ca="1">[2]!YBHIST($I$280,$I326,M$25,"sec","")</f>
        <v>E</v>
      </c>
      <c r="O327" s="240" t="str">
        <f ca="1">[2]!YBHIST("1 Month LIBOR",I327,"Yield","bmk","")</f>
        <v>E</v>
      </c>
      <c r="P327" s="237" t="e">
        <f t="shared" ca="1" si="1811"/>
        <v>#VALUE!</v>
      </c>
      <c r="Q327" s="171" t="str">
        <f ca="1">[2]!YBSCEN($I$280,$J326&amp;"d","Market",O$25,"Swap",$I326,"LMMSkew","","Model",100,0,29,"Gradual","ParShift|N",0,"Annualized ROR",O326,100,"",,,,"Default",,,,"Default",,)</f>
        <v>E</v>
      </c>
      <c r="R327" s="237" t="e">
        <f t="shared" ca="1" si="1812"/>
        <v>#VALUE!</v>
      </c>
      <c r="S327" s="241" t="e">
        <f t="shared" ca="1" si="1813"/>
        <v>#VALUE!</v>
      </c>
      <c r="T327" s="237" t="e">
        <f ca="1">SUM(R$300:R327)</f>
        <v>#VALUE!</v>
      </c>
      <c r="U327" s="241" t="e">
        <f t="shared" ca="1" si="1799"/>
        <v>#VALUE!</v>
      </c>
      <c r="V327" s="242">
        <f ca="1">VLOOKUP($I327, 'Barcap OAD'!$A:$S, $F$280, FALSE)</f>
        <v>-6.5</v>
      </c>
      <c r="W327" s="243" t="e">
        <f t="shared" ca="1" si="1814"/>
        <v>#VALUE!</v>
      </c>
      <c r="X327" s="244" t="str">
        <f ca="1">[2]!YBHIST($E327,$I327,X$25,"sec","")</f>
        <v>E</v>
      </c>
      <c r="Y327" s="237" t="e">
        <f t="shared" ca="1" si="1815"/>
        <v>#VALUE!</v>
      </c>
      <c r="Z327" s="171" t="e">
        <f t="shared" ca="1" si="1816"/>
        <v>#VALUE!</v>
      </c>
      <c r="AA327" s="171" t="str">
        <f ca="1">[2]!YBHIST($F327,$I327,X$25,"sec","")</f>
        <v>E</v>
      </c>
      <c r="AB327" s="171" t="e">
        <f t="shared" ca="1" si="1817"/>
        <v>#VALUE!</v>
      </c>
      <c r="AC327" s="245" t="e">
        <f t="shared" ca="1" si="1818"/>
        <v>#VALUE!</v>
      </c>
      <c r="AD327" s="246">
        <f ca="1">VLOOKUP($I327, 'Barcap OAD'!$A:$S, $F$26, FALSE)</f>
        <v>8.0820000000000007</v>
      </c>
      <c r="AE327" s="243" t="e">
        <f t="shared" ca="1" si="1819"/>
        <v>#VALUE!</v>
      </c>
      <c r="AF327" s="247" t="e">
        <f t="shared" ca="1" si="1820"/>
        <v>#VALUE!</v>
      </c>
      <c r="AG327" s="237" t="e">
        <f t="shared" ca="1" si="1821"/>
        <v>#VALUE!</v>
      </c>
      <c r="AH327" s="241" t="e">
        <f t="shared" ca="1" si="1822"/>
        <v>#VALUE!</v>
      </c>
      <c r="AI327" s="237" t="e">
        <f t="shared" ca="1" si="1823"/>
        <v>#VALUE!</v>
      </c>
      <c r="AJ327" s="241" t="e">
        <f t="shared" ca="1" si="1824"/>
        <v>#VALUE!</v>
      </c>
      <c r="AK327" s="245" t="e">
        <f t="shared" ca="1" si="1825"/>
        <v>#VALUE!</v>
      </c>
      <c r="AL327" s="248" t="e">
        <f t="shared" ca="1" si="1826"/>
        <v>#VALUE!</v>
      </c>
      <c r="AM327" s="241" t="e">
        <f t="shared" ca="1" si="1827"/>
        <v>#VALUE!</v>
      </c>
      <c r="AN327" s="237" t="e">
        <f ca="1">SUM(AL$300:AL327)</f>
        <v>#VALUE!</v>
      </c>
      <c r="AO327" s="203" t="e">
        <f t="shared" ca="1" si="1800"/>
        <v>#VALUE!</v>
      </c>
      <c r="AP327" s="249" t="e">
        <f t="shared" ca="1" si="1828"/>
        <v>#VALUE!</v>
      </c>
      <c r="AQ327" s="250" t="e">
        <f t="shared" ca="1" si="1829"/>
        <v>#VALUE!</v>
      </c>
      <c r="AR327" s="204"/>
      <c r="AS327" s="221"/>
      <c r="AV327" s="67">
        <f t="shared" si="1781"/>
        <v>-19</v>
      </c>
      <c r="AX327" s="208" t="str">
        <f ca="1">[2]!YBHIST($I$280,$I327,J$25,"sec","")</f>
        <v>E</v>
      </c>
      <c r="AY327" s="206" t="str">
        <f ca="1">[2]!YBPRICE($I$280,AX327&amp;"d","Market","AccruedInterest","Swap",$I327,"LMMSkew","","Model",100,"")</f>
        <v>E</v>
      </c>
      <c r="BI327" s="518" t="e">
        <f t="shared" ca="1" si="1801"/>
        <v>#VALUE!</v>
      </c>
      <c r="BJ327" s="518" t="e">
        <f ca="1">PRODUCT($BI$300:BI327)-1</f>
        <v>#VALUE!</v>
      </c>
      <c r="BK327" s="518" t="e">
        <f t="shared" ca="1" si="1802"/>
        <v>#VALUE!</v>
      </c>
      <c r="BL327" s="518" t="e">
        <f ca="1">PRODUCT($BK$300:BK327)-1</f>
        <v>#VALUE!</v>
      </c>
    </row>
    <row r="328" spans="3:64" ht="15">
      <c r="C328" s="222">
        <f t="shared" ref="C328:C333" ca="1" si="1830">I328+10</f>
        <v>41557</v>
      </c>
      <c r="D328" s="70">
        <f t="shared" ca="1" si="1806"/>
        <v>41582</v>
      </c>
      <c r="E328" s="70" t="str">
        <f t="shared" ca="1" si="1807"/>
        <v>FNMA3.0-TBA-Oct</v>
      </c>
      <c r="F328" s="70" t="str">
        <f t="shared" ca="1" si="1807"/>
        <v>FNMA3.0-TBA-Nov</v>
      </c>
      <c r="G328" s="70" t="str">
        <f t="shared" si="1804"/>
        <v>FNMA3.0-TBA-GEN</v>
      </c>
      <c r="H328" s="71"/>
      <c r="I328" s="133">
        <f ca="1">[2]!YBWORKDAY(EDATE(Base_Date, AV328), -1, "USD")</f>
        <v>41547</v>
      </c>
      <c r="J328" s="217" t="str">
        <f t="shared" ca="1" si="1808"/>
        <v>E</v>
      </c>
      <c r="K328" s="80" t="e">
        <f t="shared" ca="1" si="1809"/>
        <v>#VALUE!</v>
      </c>
      <c r="L328" s="80" t="e">
        <f t="shared" ca="1" si="1810"/>
        <v>#VALUE!</v>
      </c>
      <c r="M328" s="81" t="str">
        <f ca="1">[2]!YBHIST($I$280,$I328,"LMMOAS","sec")</f>
        <v>E</v>
      </c>
      <c r="N328" s="73" t="str">
        <f ca="1">[2]!YBHIST($I$280,$I327,M$25,"sec","")</f>
        <v>E</v>
      </c>
      <c r="O328" s="170" t="str">
        <f ca="1">[2]!YBHIST("1 Month LIBOR",I328,"Yield","bmk","")</f>
        <v>E</v>
      </c>
      <c r="P328" s="80" t="e">
        <f t="shared" ca="1" si="1811"/>
        <v>#VALUE!</v>
      </c>
      <c r="Q328" s="82" t="str">
        <f ca="1">[2]!YBSCEN($I$280,$J327&amp;"d","Market",O$25,"Swap",$I327,"LMMSkew","","Model",100,0,29,"Gradual","ParShift|N",0,"Annualized ROR",O327,100,"",,,,"Default",,,,"Default",,)</f>
        <v>E</v>
      </c>
      <c r="R328" s="80" t="e">
        <f t="shared" ca="1" si="1812"/>
        <v>#VALUE!</v>
      </c>
      <c r="S328" s="83" t="e">
        <f t="shared" ca="1" si="1813"/>
        <v>#VALUE!</v>
      </c>
      <c r="T328" s="80" t="e">
        <f ca="1">SUM(R$300:R328)</f>
        <v>#VALUE!</v>
      </c>
      <c r="U328" s="83" t="e">
        <f t="shared" ca="1" si="1799"/>
        <v>#VALUE!</v>
      </c>
      <c r="V328" s="84">
        <f ca="1">VLOOKUP($I328, 'Barcap OAD'!$A:$S, $F$280, FALSE)</f>
        <v>-8.4</v>
      </c>
      <c r="W328" s="172" t="e">
        <f t="shared" ca="1" si="1814"/>
        <v>#VALUE!</v>
      </c>
      <c r="X328" s="185" t="str">
        <f ca="1">[2]!YBHIST($E328,$I328,X$25,"sec","")</f>
        <v>E</v>
      </c>
      <c r="Y328" s="80" t="e">
        <f t="shared" ca="1" si="1815"/>
        <v>#VALUE!</v>
      </c>
      <c r="Z328" s="82" t="e">
        <f t="shared" ca="1" si="1816"/>
        <v>#VALUE!</v>
      </c>
      <c r="AA328" s="82" t="str">
        <f ca="1">[2]!YBHIST($F328,$I328,X$25,"sec","")</f>
        <v>E</v>
      </c>
      <c r="AB328" s="82" t="e">
        <f t="shared" ca="1" si="1817"/>
        <v>#VALUE!</v>
      </c>
      <c r="AC328" s="187" t="e">
        <f t="shared" ca="1" si="1818"/>
        <v>#VALUE!</v>
      </c>
      <c r="AD328" s="189">
        <f ca="1">VLOOKUP($I328, 'Barcap OAD'!$A:$S, $F$26, FALSE)</f>
        <v>7.9720000000000004</v>
      </c>
      <c r="AE328" s="172" t="e">
        <f t="shared" ca="1" si="1819"/>
        <v>#VALUE!</v>
      </c>
      <c r="AF328" s="86" t="e">
        <f t="shared" ca="1" si="1820"/>
        <v>#VALUE!</v>
      </c>
      <c r="AG328" s="80" t="e">
        <f t="shared" ca="1" si="1821"/>
        <v>#VALUE!</v>
      </c>
      <c r="AH328" s="83" t="e">
        <f t="shared" ca="1" si="1822"/>
        <v>#VALUE!</v>
      </c>
      <c r="AI328" s="80" t="e">
        <f t="shared" ca="1" si="1823"/>
        <v>#VALUE!</v>
      </c>
      <c r="AJ328" s="83" t="e">
        <f t="shared" ca="1" si="1824"/>
        <v>#VALUE!</v>
      </c>
      <c r="AK328" s="187" t="e">
        <f t="shared" ca="1" si="1825"/>
        <v>#VALUE!</v>
      </c>
      <c r="AL328" s="192" t="e">
        <f t="shared" ca="1" si="1826"/>
        <v>#VALUE!</v>
      </c>
      <c r="AM328" s="83" t="e">
        <f t="shared" ca="1" si="1827"/>
        <v>#VALUE!</v>
      </c>
      <c r="AN328" s="80" t="e">
        <f ca="1">SUM(AL$300:AL328)</f>
        <v>#VALUE!</v>
      </c>
      <c r="AO328" s="109" t="e">
        <f t="shared" ca="1" si="1800"/>
        <v>#VALUE!</v>
      </c>
      <c r="AP328" s="194" t="e">
        <f t="shared" ca="1" si="1828"/>
        <v>#VALUE!</v>
      </c>
      <c r="AQ328" s="200" t="e">
        <f t="shared" ca="1" si="1829"/>
        <v>#VALUE!</v>
      </c>
      <c r="AR328" s="204"/>
      <c r="AS328" s="221"/>
      <c r="AV328" s="67">
        <f t="shared" si="1781"/>
        <v>-18</v>
      </c>
      <c r="AX328" s="208" t="str">
        <f ca="1">[2]!YBHIST($I$280,$I328,J$25,"sec","")</f>
        <v>E</v>
      </c>
      <c r="AY328" s="206" t="str">
        <f ca="1">[2]!YBPRICE($I$280,AX328&amp;"d","Market","AccruedInterest","Swap",$I328,"LMMSkew","","Model",100,"")</f>
        <v>E</v>
      </c>
      <c r="BI328" s="518" t="e">
        <f t="shared" ca="1" si="1801"/>
        <v>#VALUE!</v>
      </c>
      <c r="BJ328" s="518" t="e">
        <f ca="1">PRODUCT($BI$300:BI328)-1</f>
        <v>#VALUE!</v>
      </c>
      <c r="BK328" s="518" t="e">
        <f t="shared" ca="1" si="1802"/>
        <v>#VALUE!</v>
      </c>
      <c r="BL328" s="518" t="e">
        <f ca="1">PRODUCT($BK$300:BK328)-1</f>
        <v>#VALUE!</v>
      </c>
    </row>
    <row r="329" spans="3:64" ht="15">
      <c r="C329" s="222">
        <f t="shared" ca="1" si="1830"/>
        <v>41588</v>
      </c>
      <c r="D329" s="70">
        <f t="shared" ca="1" si="1806"/>
        <v>41613</v>
      </c>
      <c r="E329" s="70" t="str">
        <f t="shared" ref="E329" ca="1" si="1831">"FNMA"&amp;TEXT($J$23,"0.0")&amp;"-TBA-"&amp;TEXT(C329,"mmm")</f>
        <v>FNMA3.0-TBA-Nov</v>
      </c>
      <c r="F329" s="70" t="str">
        <f t="shared" ref="F329" ca="1" si="1832">"FNMA"&amp;TEXT($J$23,"0.0")&amp;"-TBA-"&amp;TEXT(D329,"mmm")</f>
        <v>FNMA3.0-TBA-Dec</v>
      </c>
      <c r="G329" s="70" t="str">
        <f t="shared" si="1804"/>
        <v>FNMA3.0-TBA-GEN</v>
      </c>
      <c r="H329" s="71"/>
      <c r="I329" s="133">
        <f ca="1">[2]!YBWORKDAY(EDATE(Base_Date, AV329), -1, "USD")</f>
        <v>41578</v>
      </c>
      <c r="J329" s="234" t="str">
        <f t="shared" ca="1" si="1808"/>
        <v>E</v>
      </c>
      <c r="K329" s="237" t="e">
        <f t="shared" ca="1" si="1809"/>
        <v>#VALUE!</v>
      </c>
      <c r="L329" s="237" t="e">
        <f t="shared" ca="1" si="1810"/>
        <v>#VALUE!</v>
      </c>
      <c r="M329" s="238" t="str">
        <f ca="1">[2]!YBHIST($I$280,$I329,"LMMOAS","sec")</f>
        <v>E</v>
      </c>
      <c r="N329" s="239" t="str">
        <f ca="1">[2]!YBHIST($I$280,$I328,M$25,"sec","")</f>
        <v>E</v>
      </c>
      <c r="O329" s="240" t="str">
        <f ca="1">[2]!YBHIST("1 Month LIBOR",I329,"Yield","bmk","")</f>
        <v>E</v>
      </c>
      <c r="P329" s="237" t="e">
        <f t="shared" ca="1" si="1811"/>
        <v>#VALUE!</v>
      </c>
      <c r="Q329" s="171" t="str">
        <f ca="1">[2]!YBSCEN($I$280,$J328&amp;"d","Market",O$25,"Swap",$I328,"LMMSkew","","Model",100,0,29,"Gradual","ParShift|N",0,"Annualized ROR",O328,100,"",,,,"Default",,,,"Default",,)</f>
        <v>E</v>
      </c>
      <c r="R329" s="237" t="e">
        <f t="shared" ca="1" si="1812"/>
        <v>#VALUE!</v>
      </c>
      <c r="S329" s="241" t="e">
        <f t="shared" ca="1" si="1813"/>
        <v>#VALUE!</v>
      </c>
      <c r="T329" s="237" t="e">
        <f ca="1">SUM(R$300:R329)</f>
        <v>#VALUE!</v>
      </c>
      <c r="U329" s="241" t="e">
        <f t="shared" ca="1" si="1799"/>
        <v>#VALUE!</v>
      </c>
      <c r="V329" s="242">
        <f ca="1">VLOOKUP($I329, 'Barcap OAD'!$A:$S, $F$280, FALSE)</f>
        <v>-9.6999999999999993</v>
      </c>
      <c r="W329" s="243" t="e">
        <f t="shared" ca="1" si="1814"/>
        <v>#VALUE!</v>
      </c>
      <c r="X329" s="244" t="str">
        <f ca="1">[2]!YBHIST($E329,$I329,X$25,"sec","")</f>
        <v>E</v>
      </c>
      <c r="Y329" s="237" t="e">
        <f t="shared" ca="1" si="1815"/>
        <v>#VALUE!</v>
      </c>
      <c r="Z329" s="171" t="e">
        <f t="shared" ca="1" si="1816"/>
        <v>#VALUE!</v>
      </c>
      <c r="AA329" s="171" t="str">
        <f ca="1">[2]!YBHIST($F329,$I329,X$25,"sec","")</f>
        <v>E</v>
      </c>
      <c r="AB329" s="171" t="e">
        <f t="shared" ca="1" si="1817"/>
        <v>#VALUE!</v>
      </c>
      <c r="AC329" s="245" t="e">
        <f t="shared" ca="1" si="1818"/>
        <v>#VALUE!</v>
      </c>
      <c r="AD329" s="246">
        <f ca="1">VLOOKUP($I329, 'Barcap OAD'!$A:$S, $F$26, FALSE)</f>
        <v>7.7620750000000003</v>
      </c>
      <c r="AE329" s="243" t="e">
        <f t="shared" ca="1" si="1819"/>
        <v>#VALUE!</v>
      </c>
      <c r="AF329" s="247" t="e">
        <f t="shared" ca="1" si="1820"/>
        <v>#VALUE!</v>
      </c>
      <c r="AG329" s="237" t="e">
        <f t="shared" ca="1" si="1821"/>
        <v>#VALUE!</v>
      </c>
      <c r="AH329" s="241" t="e">
        <f t="shared" ca="1" si="1822"/>
        <v>#VALUE!</v>
      </c>
      <c r="AI329" s="237" t="e">
        <f t="shared" ca="1" si="1823"/>
        <v>#VALUE!</v>
      </c>
      <c r="AJ329" s="241" t="e">
        <f t="shared" ca="1" si="1824"/>
        <v>#VALUE!</v>
      </c>
      <c r="AK329" s="245" t="e">
        <f t="shared" ca="1" si="1825"/>
        <v>#VALUE!</v>
      </c>
      <c r="AL329" s="248" t="e">
        <f t="shared" ca="1" si="1826"/>
        <v>#VALUE!</v>
      </c>
      <c r="AM329" s="241" t="e">
        <f t="shared" ca="1" si="1827"/>
        <v>#VALUE!</v>
      </c>
      <c r="AN329" s="237" t="e">
        <f ca="1">SUM(AL$300:AL329)</f>
        <v>#VALUE!</v>
      </c>
      <c r="AO329" s="203" t="e">
        <f t="shared" ca="1" si="1800"/>
        <v>#VALUE!</v>
      </c>
      <c r="AP329" s="249" t="e">
        <f t="shared" ca="1" si="1828"/>
        <v>#VALUE!</v>
      </c>
      <c r="AQ329" s="250" t="e">
        <f t="shared" ca="1" si="1829"/>
        <v>#VALUE!</v>
      </c>
      <c r="AR329" s="204"/>
      <c r="AS329" s="221"/>
      <c r="AV329" s="67">
        <f t="shared" si="1781"/>
        <v>-17</v>
      </c>
      <c r="AX329" s="208" t="str">
        <f ca="1">[2]!YBHIST($I$280,$I329,J$25,"sec","")</f>
        <v>E</v>
      </c>
      <c r="AY329" s="206" t="str">
        <f ca="1">[2]!YBPRICE($I$280,AX329&amp;"d","Market","AccruedInterest","Swap",$I329,"LMMSkew","","Model",100,"")</f>
        <v>E</v>
      </c>
      <c r="BI329" s="518" t="e">
        <f t="shared" ca="1" si="1801"/>
        <v>#VALUE!</v>
      </c>
      <c r="BJ329" s="518" t="e">
        <f ca="1">PRODUCT($BI$300:BI329)-1</f>
        <v>#VALUE!</v>
      </c>
      <c r="BK329" s="518" t="e">
        <f t="shared" ca="1" si="1802"/>
        <v>#VALUE!</v>
      </c>
      <c r="BL329" s="518" t="e">
        <f ca="1">PRODUCT($BK$300:BK329)-1</f>
        <v>#VALUE!</v>
      </c>
    </row>
    <row r="330" spans="3:64" ht="15">
      <c r="C330" s="222">
        <f t="shared" ca="1" si="1830"/>
        <v>41617</v>
      </c>
      <c r="D330" s="70">
        <f t="shared" ref="D330" ca="1" si="1833">I330+35</f>
        <v>41642</v>
      </c>
      <c r="E330" s="70" t="str">
        <f t="shared" ref="E330" ca="1" si="1834">"FNMA"&amp;TEXT($J$23,"0.0")&amp;"-TBA-"&amp;TEXT(C330,"mmm")</f>
        <v>FNMA3.0-TBA-Dec</v>
      </c>
      <c r="F330" s="70" t="str">
        <f t="shared" ref="F330" ca="1" si="1835">"FNMA"&amp;TEXT($J$23,"0.0")&amp;"-TBA-"&amp;TEXT(D330,"mmm")</f>
        <v>FNMA3.0-TBA-Jan</v>
      </c>
      <c r="G330" s="70" t="str">
        <f t="shared" si="1804"/>
        <v>FNMA3.0-TBA-GEN</v>
      </c>
      <c r="H330" s="71"/>
      <c r="I330" s="133">
        <f ca="1">[2]!YBWORKDAY(EDATE(Base_Date, AV330), -1, "USD")</f>
        <v>41607</v>
      </c>
      <c r="J330" s="217" t="str">
        <f t="shared" ref="J330" ca="1" si="1836">AX330</f>
        <v>E</v>
      </c>
      <c r="K330" s="80" t="e">
        <f t="shared" ref="K330" ca="1" si="1837">AX330+AY330</f>
        <v>#VALUE!</v>
      </c>
      <c r="L330" s="80" t="e">
        <f t="shared" ca="1" si="1810"/>
        <v>#VALUE!</v>
      </c>
      <c r="M330" s="81" t="str">
        <f ca="1">[2]!YBHIST($I$280,$I330,"LMMOAS","sec")</f>
        <v>E</v>
      </c>
      <c r="N330" s="73" t="str">
        <f ca="1">[2]!YBHIST($I$280,$I329,M$25,"sec","")</f>
        <v>E</v>
      </c>
      <c r="O330" s="170" t="str">
        <f ca="1">[2]!YBHIST("1 Month LIBOR",I330,"Yield","bmk","")</f>
        <v>E</v>
      </c>
      <c r="P330" s="80" t="e">
        <f t="shared" ref="P330" ca="1" si="1838">K329-Q330</f>
        <v>#VALUE!</v>
      </c>
      <c r="Q330" s="82" t="str">
        <f ca="1">[2]!YBSCEN($I$280,$J329&amp;"d","Market",O$25,"Swap",$I329,"LMMSkew","","Model",100,0,29,"Gradual","ParShift|N",0,"Annualized ROR",O329,100,"",,,,"Default",,,,"Default",,)</f>
        <v>E</v>
      </c>
      <c r="R330" s="80" t="e">
        <f t="shared" ref="R330" ca="1" si="1839">L330+P330</f>
        <v>#VALUE!</v>
      </c>
      <c r="S330" s="83" t="e">
        <f t="shared" ref="S330" ca="1" si="1840">R330/K329</f>
        <v>#VALUE!</v>
      </c>
      <c r="T330" s="80" t="e">
        <f ca="1">SUM(R$300:R330)</f>
        <v>#VALUE!</v>
      </c>
      <c r="U330" s="83" t="e">
        <f t="shared" ca="1" si="1799"/>
        <v>#VALUE!</v>
      </c>
      <c r="V330" s="84">
        <f ca="1">VLOOKUP($I330, 'Barcap OAD'!$A:$S, $F$280, FALSE)</f>
        <v>-7</v>
      </c>
      <c r="W330" s="172" t="e">
        <f t="shared" ref="W330" ca="1" si="1841">K330*V330/10000</f>
        <v>#VALUE!</v>
      </c>
      <c r="X330" s="185" t="str">
        <f ca="1">[2]!YBHIST($E330,$I330,X$25,"sec","")</f>
        <v>E</v>
      </c>
      <c r="Y330" s="80" t="e">
        <f t="shared" ca="1" si="1815"/>
        <v>#VALUE!</v>
      </c>
      <c r="Z330" s="82" t="e">
        <f t="shared" ref="Z330" ca="1" si="1842">X329-AA329</f>
        <v>#VALUE!</v>
      </c>
      <c r="AA330" s="82" t="str">
        <f ca="1">[2]!YBHIST($F330,$I330,X$25,"sec","")</f>
        <v>E</v>
      </c>
      <c r="AB330" s="82" t="e">
        <f t="shared" ref="AB330" ca="1" si="1843">X329-Z330</f>
        <v>#VALUE!</v>
      </c>
      <c r="AC330" s="187" t="e">
        <f t="shared" ref="AC330" ca="1" si="1844">Y330+Z330</f>
        <v>#VALUE!</v>
      </c>
      <c r="AD330" s="189">
        <f ca="1">VLOOKUP($I330, 'Barcap OAD'!$A:$S, $F$26, FALSE)</f>
        <v>8.0552030000000006</v>
      </c>
      <c r="AE330" s="172" t="e">
        <f t="shared" ref="AE330" ca="1" si="1845">X330*AD330/10000</f>
        <v>#VALUE!</v>
      </c>
      <c r="AF330" s="86" t="e">
        <f t="shared" ref="AF330" ca="1" si="1846">W330/AE330</f>
        <v>#VALUE!</v>
      </c>
      <c r="AG330" s="80" t="e">
        <f t="shared" ref="AG330" ca="1" si="1847">-AC330*AF329</f>
        <v>#VALUE!</v>
      </c>
      <c r="AH330" s="83" t="e">
        <f t="shared" ref="AH330" ca="1" si="1848">AG330/K329</f>
        <v>#VALUE!</v>
      </c>
      <c r="AI330" s="80" t="e">
        <f t="shared" ref="AI330" ca="1" si="1849">AL330+AK330</f>
        <v>#VALUE!</v>
      </c>
      <c r="AJ330" s="83" t="e">
        <f t="shared" ref="AJ330" ca="1" si="1850">AF330-AF329</f>
        <v>#VALUE!</v>
      </c>
      <c r="AK330" s="187" t="e">
        <f t="shared" ref="AK330" ca="1" si="1851">(AJ330*Y330)/2</f>
        <v>#VALUE!</v>
      </c>
      <c r="AL330" s="192" t="e">
        <f t="shared" ref="AL330" ca="1" si="1852">AG330+R330</f>
        <v>#VALUE!</v>
      </c>
      <c r="AM330" s="83" t="e">
        <f t="shared" ref="AM330" ca="1" si="1853">AL330/K329</f>
        <v>#VALUE!</v>
      </c>
      <c r="AN330" s="80" t="e">
        <f ca="1">SUM(AL$300:AL330)</f>
        <v>#VALUE!</v>
      </c>
      <c r="AO330" s="109" t="e">
        <f t="shared" ca="1" si="1800"/>
        <v>#VALUE!</v>
      </c>
      <c r="AP330" s="194" t="e">
        <f t="shared" ref="AP330" ca="1" si="1854">(Z330*AF330*-1)+P330</f>
        <v>#VALUE!</v>
      </c>
      <c r="AQ330" s="200" t="e">
        <f t="shared" ref="AQ330" ca="1" si="1855">AP330/K329</f>
        <v>#VALUE!</v>
      </c>
      <c r="AR330" s="204"/>
      <c r="AS330" s="221"/>
      <c r="AV330" s="67">
        <f t="shared" si="1781"/>
        <v>-16</v>
      </c>
      <c r="AX330" s="208" t="str">
        <f ca="1">[2]!YBHIST($I$280,$I330,J$25,"sec","")</f>
        <v>E</v>
      </c>
      <c r="AY330" s="206" t="str">
        <f ca="1">[2]!YBPRICE($I$280,AX330&amp;"d","Market","AccruedInterest","Swap",$I330,"LMMSkew","","Model",100,"")</f>
        <v>E</v>
      </c>
      <c r="BI330" s="518" t="e">
        <f t="shared" ca="1" si="1801"/>
        <v>#VALUE!</v>
      </c>
      <c r="BJ330" s="518" t="e">
        <f ca="1">PRODUCT($BI$300:BI330)-1</f>
        <v>#VALUE!</v>
      </c>
      <c r="BK330" s="518" t="e">
        <f t="shared" ca="1" si="1802"/>
        <v>#VALUE!</v>
      </c>
      <c r="BL330" s="518" t="e">
        <f ca="1">PRODUCT($BK$300:BK330)-1</f>
        <v>#VALUE!</v>
      </c>
    </row>
    <row r="331" spans="3:64" ht="15">
      <c r="C331" s="222">
        <f t="shared" ca="1" si="1830"/>
        <v>41649</v>
      </c>
      <c r="D331" s="70">
        <f t="shared" ref="D331" ca="1" si="1856">I331+35</f>
        <v>41674</v>
      </c>
      <c r="E331" s="70" t="str">
        <f t="shared" ref="E331" ca="1" si="1857">"FNMA"&amp;TEXT($J$23,"0.0")&amp;"-TBA-"&amp;TEXT(C331,"mmm")</f>
        <v>FNMA3.0-TBA-Jan</v>
      </c>
      <c r="F331" s="70" t="str">
        <f t="shared" ref="F331" ca="1" si="1858">"FNMA"&amp;TEXT($J$23,"0.0")&amp;"-TBA-"&amp;TEXT(D331,"mmm")</f>
        <v>FNMA3.0-TBA-Feb</v>
      </c>
      <c r="G331" s="70" t="str">
        <f t="shared" si="1804"/>
        <v>FNMA3.0-TBA-GEN</v>
      </c>
      <c r="H331" s="71"/>
      <c r="I331" s="133">
        <f ca="1">[2]!YBWORKDAY(EDATE(Base_Date, AV331), -1, "USD")</f>
        <v>41639</v>
      </c>
      <c r="J331" s="217" t="str">
        <f t="shared" ref="J331" ca="1" si="1859">AX331</f>
        <v>E</v>
      </c>
      <c r="K331" s="80" t="e">
        <f t="shared" ref="K331" ca="1" si="1860">AX331+AY331</f>
        <v>#VALUE!</v>
      </c>
      <c r="L331" s="80" t="e">
        <f t="shared" ref="L331" ca="1" si="1861">K331-K330</f>
        <v>#VALUE!</v>
      </c>
      <c r="M331" s="81" t="str">
        <f ca="1">[2]!YBHIST($I$280,$I331,"LMMOAS","sec")</f>
        <v>E</v>
      </c>
      <c r="N331" s="73" t="str">
        <f ca="1">[2]!YBHIST($I$280,$I330,M$25,"sec","")</f>
        <v>E</v>
      </c>
      <c r="O331" s="170" t="str">
        <f ca="1">[2]!YBHIST("1 Month LIBOR",I331,"Yield","bmk","")</f>
        <v>E</v>
      </c>
      <c r="P331" s="80" t="e">
        <f t="shared" ref="P331" ca="1" si="1862">K330-Q331</f>
        <v>#VALUE!</v>
      </c>
      <c r="Q331" s="82" t="str">
        <f ca="1">[2]!YBSCEN($I$280,$J330&amp;"d","Market",O$25,"Swap",$I330,"LMMSkew","","Model",100,0,29,"Gradual","ParShift|N",0,"Annualized ROR",O330,100,"",,,,"Default",,,,"Default",,)</f>
        <v>E</v>
      </c>
      <c r="R331" s="80" t="e">
        <f t="shared" ref="R331" ca="1" si="1863">L331+P331</f>
        <v>#VALUE!</v>
      </c>
      <c r="S331" s="83" t="e">
        <f t="shared" ref="S331" ca="1" si="1864">R331/K330</f>
        <v>#VALUE!</v>
      </c>
      <c r="T331" s="80" t="e">
        <f ca="1">SUM(R$300:R331)</f>
        <v>#VALUE!</v>
      </c>
      <c r="U331" s="83" t="e">
        <f t="shared" ca="1" si="1799"/>
        <v>#VALUE!</v>
      </c>
      <c r="V331" s="84">
        <f ca="1">VLOOKUP($I331, 'Barcap OAD'!$A:$S, $F$280, FALSE)</f>
        <v>-5.7</v>
      </c>
      <c r="W331" s="172" t="e">
        <f t="shared" ref="W331" ca="1" si="1865">K331*V331/10000</f>
        <v>#VALUE!</v>
      </c>
      <c r="X331" s="185" t="str">
        <f ca="1">[2]!YBHIST($E331,$I331,X$25,"sec","")</f>
        <v>E</v>
      </c>
      <c r="Y331" s="80" t="e">
        <f t="shared" ref="Y331" ca="1" si="1866">X331-X330</f>
        <v>#VALUE!</v>
      </c>
      <c r="Z331" s="82" t="e">
        <f t="shared" ref="Z331" ca="1" si="1867">X330-AA330</f>
        <v>#VALUE!</v>
      </c>
      <c r="AA331" s="82" t="str">
        <f ca="1">[2]!YBHIST($F331,$I331,X$25,"sec","")</f>
        <v>E</v>
      </c>
      <c r="AB331" s="82" t="e">
        <f t="shared" ref="AB331" ca="1" si="1868">X330-Z331</f>
        <v>#VALUE!</v>
      </c>
      <c r="AC331" s="187" t="e">
        <f t="shared" ref="AC331" ca="1" si="1869">Y331+Z331</f>
        <v>#VALUE!</v>
      </c>
      <c r="AD331" s="189">
        <f ca="1">VLOOKUP($I331, 'Barcap OAD'!$A:$S, $F$26, FALSE)</f>
        <v>8.0500100000000003</v>
      </c>
      <c r="AE331" s="172" t="e">
        <f t="shared" ref="AE331" ca="1" si="1870">X331*AD331/10000</f>
        <v>#VALUE!</v>
      </c>
      <c r="AF331" s="86" t="e">
        <f t="shared" ref="AF331" ca="1" si="1871">W331/AE331</f>
        <v>#VALUE!</v>
      </c>
      <c r="AG331" s="80" t="e">
        <f t="shared" ref="AG331" ca="1" si="1872">-AC331*AF330</f>
        <v>#VALUE!</v>
      </c>
      <c r="AH331" s="83" t="e">
        <f t="shared" ref="AH331" ca="1" si="1873">AG331/K330</f>
        <v>#VALUE!</v>
      </c>
      <c r="AI331" s="80" t="e">
        <f t="shared" ref="AI331" ca="1" si="1874">AL331+AK331</f>
        <v>#VALUE!</v>
      </c>
      <c r="AJ331" s="83" t="e">
        <f t="shared" ref="AJ331" ca="1" si="1875">AF331-AF330</f>
        <v>#VALUE!</v>
      </c>
      <c r="AK331" s="187" t="e">
        <f t="shared" ref="AK331" ca="1" si="1876">(AJ331*Y331)/2</f>
        <v>#VALUE!</v>
      </c>
      <c r="AL331" s="192" t="e">
        <f t="shared" ref="AL331" ca="1" si="1877">AG331+R331</f>
        <v>#VALUE!</v>
      </c>
      <c r="AM331" s="83" t="e">
        <f t="shared" ref="AM331" ca="1" si="1878">AL331/K330</f>
        <v>#VALUE!</v>
      </c>
      <c r="AN331" s="80" t="e">
        <f ca="1">SUM(AL$300:AL331)</f>
        <v>#VALUE!</v>
      </c>
      <c r="AO331" s="109" t="e">
        <f t="shared" ca="1" si="1800"/>
        <v>#VALUE!</v>
      </c>
      <c r="AP331" s="194" t="e">
        <f t="shared" ref="AP331" ca="1" si="1879">(Z331*AF331*-1)+P331</f>
        <v>#VALUE!</v>
      </c>
      <c r="AQ331" s="200" t="e">
        <f t="shared" ref="AQ331" ca="1" si="1880">AP331/K330</f>
        <v>#VALUE!</v>
      </c>
      <c r="AR331" s="204"/>
      <c r="AS331" s="221"/>
      <c r="AV331" s="67">
        <f t="shared" si="1781"/>
        <v>-15</v>
      </c>
      <c r="AX331" s="208" t="str">
        <f ca="1">[2]!YBHIST($I$280,$I331,J$25,"sec","")</f>
        <v>E</v>
      </c>
      <c r="AY331" s="206" t="str">
        <f ca="1">[2]!YBPRICE($I$280,AX331&amp;"d","Market","AccruedInterest","Swap",$I331,"LMMSkew","","Model",100,"")</f>
        <v>E</v>
      </c>
      <c r="BI331" s="518" t="e">
        <f t="shared" ca="1" si="1801"/>
        <v>#VALUE!</v>
      </c>
      <c r="BJ331" s="518" t="e">
        <f ca="1">PRODUCT($BI$300:BI331)-1</f>
        <v>#VALUE!</v>
      </c>
      <c r="BK331" s="518" t="e">
        <f t="shared" ca="1" si="1802"/>
        <v>#VALUE!</v>
      </c>
      <c r="BL331" s="518" t="e">
        <f ca="1">PRODUCT($BK$300:BK331)-1</f>
        <v>#VALUE!</v>
      </c>
    </row>
    <row r="332" spans="3:64" ht="15">
      <c r="C332" s="222">
        <f t="shared" ca="1" si="1830"/>
        <v>41680</v>
      </c>
      <c r="D332" s="70">
        <f t="shared" ref="D332" ca="1" si="1881">I332+35</f>
        <v>41705</v>
      </c>
      <c r="E332" s="70" t="str">
        <f t="shared" ref="E332" ca="1" si="1882">"FNMA"&amp;TEXT($J$23,"0.0")&amp;"-TBA-"&amp;TEXT(C332,"mmm")</f>
        <v>FNMA3.0-TBA-Feb</v>
      </c>
      <c r="F332" s="70" t="str">
        <f t="shared" ref="F332" ca="1" si="1883">"FNMA"&amp;TEXT($J$23,"0.0")&amp;"-TBA-"&amp;TEXT(D332,"mmm")</f>
        <v>FNMA3.0-TBA-Mar</v>
      </c>
      <c r="G332" s="70" t="str">
        <f t="shared" si="1804"/>
        <v>FNMA3.0-TBA-GEN</v>
      </c>
      <c r="H332" s="71"/>
      <c r="I332" s="133">
        <f ca="1">[2]!YBWORKDAY(EDATE(Base_Date, AV332), -1, "USD")</f>
        <v>41670</v>
      </c>
      <c r="J332" s="217" t="str">
        <f t="shared" ref="J332" ca="1" si="1884">AX332</f>
        <v>E</v>
      </c>
      <c r="K332" s="80" t="e">
        <f t="shared" ref="K332" ca="1" si="1885">AX332+AY332</f>
        <v>#VALUE!</v>
      </c>
      <c r="L332" s="80" t="e">
        <f t="shared" ref="L332" ca="1" si="1886">K332-K331</f>
        <v>#VALUE!</v>
      </c>
      <c r="M332" s="81" t="str">
        <f ca="1">[2]!YBHIST($I$280,$I332,"LMMOAS","sec")</f>
        <v>E</v>
      </c>
      <c r="N332" s="73" t="str">
        <f ca="1">[2]!YBHIST($I$280,$I331,M$25,"sec","")</f>
        <v>E</v>
      </c>
      <c r="O332" s="170" t="str">
        <f ca="1">[2]!YBHIST("1 Month LIBOR",I332,"Yield","bmk","")</f>
        <v>E</v>
      </c>
      <c r="P332" s="80" t="e">
        <f t="shared" ref="P332" ca="1" si="1887">K331-Q332</f>
        <v>#VALUE!</v>
      </c>
      <c r="Q332" s="82" t="str">
        <f ca="1">[2]!YBSCEN($I$280,$J331&amp;"d","Market",O$25,"Swap",$I331,"LMMSkew","","Model",100,0,29,"Gradual","ParShift|N",0,"Annualized ROR",O331,100,"",,,,"Default",,,,"Default",,)</f>
        <v>E</v>
      </c>
      <c r="R332" s="80" t="e">
        <f t="shared" ref="R332" ca="1" si="1888">L332+P332</f>
        <v>#VALUE!</v>
      </c>
      <c r="S332" s="83" t="e">
        <f t="shared" ref="S332" ca="1" si="1889">R332/K331</f>
        <v>#VALUE!</v>
      </c>
      <c r="T332" s="80" t="e">
        <f ca="1">SUM(R$300:R332)</f>
        <v>#VALUE!</v>
      </c>
      <c r="U332" s="83" t="e">
        <f t="shared" ref="U332" ca="1" si="1890">BJ332</f>
        <v>#VALUE!</v>
      </c>
      <c r="V332" s="84">
        <f ca="1">VLOOKUP($I332, 'Barcap OAD'!$A:$S, $F$280, FALSE)</f>
        <v>-8</v>
      </c>
      <c r="W332" s="172" t="e">
        <f t="shared" ref="W332" ca="1" si="1891">K332*V332/10000</f>
        <v>#VALUE!</v>
      </c>
      <c r="X332" s="185" t="str">
        <f ca="1">[2]!YBHIST($E332,$I332,X$25,"sec","")</f>
        <v>E</v>
      </c>
      <c r="Y332" s="80" t="e">
        <f t="shared" ref="Y332" ca="1" si="1892">X332-X331</f>
        <v>#VALUE!</v>
      </c>
      <c r="Z332" s="82" t="e">
        <f t="shared" ref="Z332" ca="1" si="1893">X331-AA331</f>
        <v>#VALUE!</v>
      </c>
      <c r="AA332" s="82" t="str">
        <f ca="1">[2]!YBHIST($F332,$I332,X$25,"sec","")</f>
        <v>E</v>
      </c>
      <c r="AB332" s="82" t="e">
        <f t="shared" ref="AB332" ca="1" si="1894">X331-Z332</f>
        <v>#VALUE!</v>
      </c>
      <c r="AC332" s="187" t="e">
        <f t="shared" ref="AC332" ca="1" si="1895">Y332+Z332</f>
        <v>#VALUE!</v>
      </c>
      <c r="AD332" s="189">
        <f ca="1">VLOOKUP($I332, 'Barcap OAD'!$A:$S, $F$26, FALSE)</f>
        <v>7.5514489999999999</v>
      </c>
      <c r="AE332" s="172" t="e">
        <f t="shared" ref="AE332" ca="1" si="1896">X332*AD332/10000</f>
        <v>#VALUE!</v>
      </c>
      <c r="AF332" s="86" t="e">
        <f t="shared" ref="AF332" ca="1" si="1897">W332/AE332</f>
        <v>#VALUE!</v>
      </c>
      <c r="AG332" s="80" t="e">
        <f t="shared" ref="AG332" ca="1" si="1898">-AC332*AF331</f>
        <v>#VALUE!</v>
      </c>
      <c r="AH332" s="83" t="e">
        <f t="shared" ref="AH332" ca="1" si="1899">AG332/K331</f>
        <v>#VALUE!</v>
      </c>
      <c r="AI332" s="80" t="e">
        <f t="shared" ref="AI332" ca="1" si="1900">AL332+AK332</f>
        <v>#VALUE!</v>
      </c>
      <c r="AJ332" s="83" t="e">
        <f t="shared" ref="AJ332" ca="1" si="1901">AF332-AF331</f>
        <v>#VALUE!</v>
      </c>
      <c r="AK332" s="187" t="e">
        <f t="shared" ref="AK332" ca="1" si="1902">(AJ332*Y332)/2</f>
        <v>#VALUE!</v>
      </c>
      <c r="AL332" s="192" t="e">
        <f t="shared" ref="AL332" ca="1" si="1903">AG332+R332</f>
        <v>#VALUE!</v>
      </c>
      <c r="AM332" s="83" t="e">
        <f t="shared" ref="AM332" ca="1" si="1904">AL332/K331</f>
        <v>#VALUE!</v>
      </c>
      <c r="AN332" s="80" t="e">
        <f ca="1">SUM(AL$300:AL332)</f>
        <v>#VALUE!</v>
      </c>
      <c r="AO332" s="109" t="e">
        <f t="shared" ref="AO332" ca="1" si="1905">BL332</f>
        <v>#VALUE!</v>
      </c>
      <c r="AP332" s="194" t="e">
        <f t="shared" ref="AP332" ca="1" si="1906">(Z332*AF332*-1)+P332</f>
        <v>#VALUE!</v>
      </c>
      <c r="AQ332" s="200" t="e">
        <f t="shared" ref="AQ332" ca="1" si="1907">AP332/K331</f>
        <v>#VALUE!</v>
      </c>
      <c r="AR332" s="204"/>
      <c r="AS332" s="221"/>
      <c r="AV332" s="67">
        <f t="shared" si="1781"/>
        <v>-14</v>
      </c>
      <c r="AX332" s="208" t="str">
        <f ca="1">[2]!YBHIST($I$280,$I332,J$25,"sec","")</f>
        <v>E</v>
      </c>
      <c r="AY332" s="206" t="str">
        <f ca="1">[2]!YBPRICE($I$280,AX332&amp;"d","Market","AccruedInterest","Swap",$I332,"LMMSkew","","Model",100,"")</f>
        <v>E</v>
      </c>
      <c r="BI332" s="518" t="e">
        <f t="shared" ref="BI332" ca="1" si="1908">1+S332</f>
        <v>#VALUE!</v>
      </c>
      <c r="BJ332" s="518" t="e">
        <f ca="1">PRODUCT($BI$300:BI332)-1</f>
        <v>#VALUE!</v>
      </c>
      <c r="BK332" s="518" t="e">
        <f t="shared" ref="BK332" ca="1" si="1909">1+AM332</f>
        <v>#VALUE!</v>
      </c>
      <c r="BL332" s="518" t="e">
        <f ca="1">PRODUCT($BK$300:BK332)-1</f>
        <v>#VALUE!</v>
      </c>
    </row>
    <row r="333" spans="3:64" ht="15">
      <c r="C333" s="222">
        <f t="shared" ca="1" si="1830"/>
        <v>41708</v>
      </c>
      <c r="D333" s="70">
        <f t="shared" ref="D333" ca="1" si="1910">I333+35</f>
        <v>41733</v>
      </c>
      <c r="E333" s="70" t="str">
        <f t="shared" ref="E333" ca="1" si="1911">"FNMA"&amp;TEXT($J$23,"0.0")&amp;"-TBA-"&amp;TEXT(C333,"mmm")</f>
        <v>FNMA3.0-TBA-Mar</v>
      </c>
      <c r="F333" s="70" t="str">
        <f t="shared" ref="F333" ca="1" si="1912">"FNMA"&amp;TEXT($J$23,"0.0")&amp;"-TBA-"&amp;TEXT(D333,"mmm")</f>
        <v>FNMA3.0-TBA-Apr</v>
      </c>
      <c r="G333" s="70" t="str">
        <f t="shared" si="1804"/>
        <v>FNMA3.0-TBA-GEN</v>
      </c>
      <c r="H333" s="71"/>
      <c r="I333" s="133">
        <f ca="1">[2]!YBWORKDAY(EDATE(Base_Date, AV333), -1, "USD")</f>
        <v>41698</v>
      </c>
      <c r="J333" s="217" t="str">
        <f t="shared" ref="J333" ca="1" si="1913">AX333</f>
        <v>E</v>
      </c>
      <c r="K333" s="80" t="e">
        <f t="shared" ref="K333" ca="1" si="1914">AX333+AY333</f>
        <v>#VALUE!</v>
      </c>
      <c r="L333" s="80" t="e">
        <f t="shared" ref="L333" ca="1" si="1915">K333-K332</f>
        <v>#VALUE!</v>
      </c>
      <c r="M333" s="81" t="str">
        <f ca="1">[2]!YBHIST($I$280,$I333,"LMMOAS","sec")</f>
        <v>E</v>
      </c>
      <c r="N333" s="73" t="str">
        <f ca="1">[2]!YBHIST($I$280,$I332,M$25,"sec","")</f>
        <v>E</v>
      </c>
      <c r="O333" s="170" t="str">
        <f ca="1">[2]!YBHIST("1 Month LIBOR",I333,"Yield","bmk","")</f>
        <v>E</v>
      </c>
      <c r="P333" s="80" t="e">
        <f t="shared" ref="P333" ca="1" si="1916">K332-Q333</f>
        <v>#VALUE!</v>
      </c>
      <c r="Q333" s="82" t="str">
        <f ca="1">[2]!YBSCEN($I$280,$J332&amp;"d","Market",O$25,"Swap",$I332,"LMMSkew","","Model",100,0,29,"Gradual","ParShift|N",0,"Annualized ROR",O332,100,"",,,,"Default",,,,"Default",,)</f>
        <v>E</v>
      </c>
      <c r="R333" s="80" t="e">
        <f t="shared" ref="R333" ca="1" si="1917">L333+P333</f>
        <v>#VALUE!</v>
      </c>
      <c r="S333" s="83" t="e">
        <f t="shared" ref="S333" ca="1" si="1918">R333/K332</f>
        <v>#VALUE!</v>
      </c>
      <c r="T333" s="80" t="e">
        <f ca="1">SUM(R$300:R333)</f>
        <v>#VALUE!</v>
      </c>
      <c r="U333" s="83" t="e">
        <f t="shared" ref="U333" ca="1" si="1919">BJ333</f>
        <v>#VALUE!</v>
      </c>
      <c r="V333" s="84">
        <f ca="1">VLOOKUP($I333, 'Barcap OAD'!$A:$S, $F$280, FALSE)</f>
        <v>-7.8</v>
      </c>
      <c r="W333" s="172" t="e">
        <f t="shared" ref="W333" ca="1" si="1920">K333*V333/10000</f>
        <v>#VALUE!</v>
      </c>
      <c r="X333" s="185" t="str">
        <f ca="1">[2]!YBHIST($E333,$I333,X$25,"sec","")</f>
        <v>E</v>
      </c>
      <c r="Y333" s="80" t="e">
        <f t="shared" ref="Y333" ca="1" si="1921">X333-X332</f>
        <v>#VALUE!</v>
      </c>
      <c r="Z333" s="82" t="e">
        <f t="shared" ref="Z333" ca="1" si="1922">X332-AA332</f>
        <v>#VALUE!</v>
      </c>
      <c r="AA333" s="82" t="str">
        <f ca="1">[2]!YBHIST($F333,$I333,X$25,"sec","")</f>
        <v>E</v>
      </c>
      <c r="AB333" s="82" t="e">
        <f t="shared" ref="AB333" ca="1" si="1923">X332-Z333</f>
        <v>#VALUE!</v>
      </c>
      <c r="AC333" s="187" t="e">
        <f t="shared" ref="AC333" ca="1" si="1924">Y333+Z333</f>
        <v>#VALUE!</v>
      </c>
      <c r="AD333" s="189">
        <f ca="1">VLOOKUP($I333, 'Barcap OAD'!$A:$S, $F$26, FALSE)</f>
        <v>7.6578980000000003</v>
      </c>
      <c r="AE333" s="172" t="e">
        <f t="shared" ref="AE333" ca="1" si="1925">X333*AD333/10000</f>
        <v>#VALUE!</v>
      </c>
      <c r="AF333" s="86" t="e">
        <f t="shared" ref="AF333" ca="1" si="1926">W333/AE333</f>
        <v>#VALUE!</v>
      </c>
      <c r="AG333" s="80" t="e">
        <f t="shared" ref="AG333" ca="1" si="1927">-AC333*AF332</f>
        <v>#VALUE!</v>
      </c>
      <c r="AH333" s="83" t="e">
        <f t="shared" ref="AH333" ca="1" si="1928">AG333/K332</f>
        <v>#VALUE!</v>
      </c>
      <c r="AI333" s="80" t="e">
        <f t="shared" ref="AI333" ca="1" si="1929">AL333+AK333</f>
        <v>#VALUE!</v>
      </c>
      <c r="AJ333" s="83" t="e">
        <f t="shared" ref="AJ333" ca="1" si="1930">AF333-AF332</f>
        <v>#VALUE!</v>
      </c>
      <c r="AK333" s="187" t="e">
        <f t="shared" ref="AK333" ca="1" si="1931">(AJ333*Y333)/2</f>
        <v>#VALUE!</v>
      </c>
      <c r="AL333" s="192" t="e">
        <f t="shared" ref="AL333" ca="1" si="1932">AG333+R333</f>
        <v>#VALUE!</v>
      </c>
      <c r="AM333" s="83" t="e">
        <f t="shared" ref="AM333" ca="1" si="1933">AL333/K332</f>
        <v>#VALUE!</v>
      </c>
      <c r="AN333" s="80" t="e">
        <f ca="1">SUM(AL$300:AL333)</f>
        <v>#VALUE!</v>
      </c>
      <c r="AO333" s="109" t="e">
        <f t="shared" ref="AO333" ca="1" si="1934">BL333</f>
        <v>#VALUE!</v>
      </c>
      <c r="AP333" s="194" t="e">
        <f t="shared" ref="AP333" ca="1" si="1935">(Z333*AF333*-1)+P333</f>
        <v>#VALUE!</v>
      </c>
      <c r="AQ333" s="200" t="e">
        <f t="shared" ref="AQ333" ca="1" si="1936">AP333/K332</f>
        <v>#VALUE!</v>
      </c>
      <c r="AR333" s="204"/>
      <c r="AS333" s="221"/>
      <c r="AV333" s="67">
        <f t="shared" si="1781"/>
        <v>-13</v>
      </c>
      <c r="AX333" s="208" t="str">
        <f ca="1">[2]!YBHIST($I$280,$I333,J$25,"sec","")</f>
        <v>E</v>
      </c>
      <c r="AY333" s="206" t="str">
        <f ca="1">[2]!YBPRICE($I$280,AX333&amp;"d","Market","AccruedInterest","Swap",$I333,"LMMSkew","","Model",100,"")</f>
        <v>E</v>
      </c>
      <c r="BI333" s="518" t="e">
        <f t="shared" ref="BI333" ca="1" si="1937">1+S333</f>
        <v>#VALUE!</v>
      </c>
      <c r="BJ333" s="518" t="e">
        <f ca="1">PRODUCT($BI$300:BI333)-1</f>
        <v>#VALUE!</v>
      </c>
      <c r="BK333" s="518" t="e">
        <f t="shared" ref="BK333" ca="1" si="1938">1+AM333</f>
        <v>#VALUE!</v>
      </c>
      <c r="BL333" s="518" t="e">
        <f ca="1">PRODUCT($BK$300:BK333)-1</f>
        <v>#VALUE!</v>
      </c>
    </row>
    <row r="334" spans="3:64" ht="15">
      <c r="C334" s="222">
        <f t="shared" ref="C334" ca="1" si="1939">I334+10</f>
        <v>41739</v>
      </c>
      <c r="D334" s="70">
        <f t="shared" ref="D334" ca="1" si="1940">I334+35</f>
        <v>41764</v>
      </c>
      <c r="E334" s="70" t="str">
        <f t="shared" ref="E334" ca="1" si="1941">"FNMA"&amp;TEXT($J$23,"0.0")&amp;"-TBA-"&amp;TEXT(C334,"mmm")</f>
        <v>FNMA3.0-TBA-Apr</v>
      </c>
      <c r="F334" s="70" t="str">
        <f t="shared" ref="F334" ca="1" si="1942">"FNMA"&amp;TEXT($J$23,"0.0")&amp;"-TBA-"&amp;TEXT(D334,"mmm")</f>
        <v>FNMA3.0-TBA-May</v>
      </c>
      <c r="G334" s="70" t="str">
        <f t="shared" si="1804"/>
        <v>FNMA3.0-TBA-GEN</v>
      </c>
      <c r="H334" s="71"/>
      <c r="I334" s="133">
        <f ca="1">[2]!YBWORKDAY(EDATE(Base_Date, AV334), -1, "USD")</f>
        <v>41729</v>
      </c>
      <c r="J334" s="217" t="str">
        <f t="shared" ref="J334" ca="1" si="1943">AX334</f>
        <v>E</v>
      </c>
      <c r="K334" s="80" t="e">
        <f t="shared" ref="K334" ca="1" si="1944">AX334+AY334</f>
        <v>#VALUE!</v>
      </c>
      <c r="L334" s="80" t="e">
        <f t="shared" ref="L334" ca="1" si="1945">K334-K333</f>
        <v>#VALUE!</v>
      </c>
      <c r="M334" s="81" t="str">
        <f ca="1">[2]!YBHIST($I$280,$I334,"LMMOAS","sec")</f>
        <v>E</v>
      </c>
      <c r="N334" s="73" t="str">
        <f ca="1">[2]!YBHIST($I$280,$I333,M$25,"sec","")</f>
        <v>E</v>
      </c>
      <c r="O334" s="170" t="str">
        <f ca="1">[2]!YBHIST("1 Month LIBOR",I334,"Yield","bmk","")</f>
        <v>E</v>
      </c>
      <c r="P334" s="80" t="e">
        <f t="shared" ref="P334" ca="1" si="1946">K333-Q334</f>
        <v>#VALUE!</v>
      </c>
      <c r="Q334" s="82" t="str">
        <f ca="1">[2]!YBSCEN($I$280,$J333&amp;"d","Market",O$25,"Swap",$I333,"LMMSkew","","Model",100,0,29,"Gradual","ParShift|N",0,"Annualized ROR",O333,100,"",,,,"Default",,,,"Default",,)</f>
        <v>E</v>
      </c>
      <c r="R334" s="80" t="e">
        <f t="shared" ref="R334" ca="1" si="1947">L334+P334</f>
        <v>#VALUE!</v>
      </c>
      <c r="S334" s="83" t="e">
        <f t="shared" ref="S334" ca="1" si="1948">R334/K333</f>
        <v>#VALUE!</v>
      </c>
      <c r="T334" s="80" t="e">
        <f ca="1">SUM(R$300:R334)</f>
        <v>#VALUE!</v>
      </c>
      <c r="U334" s="83" t="e">
        <f t="shared" ref="U334" ca="1" si="1949">BJ334</f>
        <v>#VALUE!</v>
      </c>
      <c r="V334" s="84">
        <f ca="1">VLOOKUP($I334, 'Barcap OAD'!$A:$S, $F$280, FALSE)</f>
        <v>-6.9</v>
      </c>
      <c r="W334" s="172" t="e">
        <f t="shared" ref="W334" ca="1" si="1950">K334*V334/10000</f>
        <v>#VALUE!</v>
      </c>
      <c r="X334" s="185" t="str">
        <f ca="1">[2]!YBHIST($E334,$I334,X$25,"sec","")</f>
        <v>E</v>
      </c>
      <c r="Y334" s="80" t="e">
        <f t="shared" ref="Y334" ca="1" si="1951">X334-X333</f>
        <v>#VALUE!</v>
      </c>
      <c r="Z334" s="82" t="e">
        <f t="shared" ref="Z334" ca="1" si="1952">X333-AA333</f>
        <v>#VALUE!</v>
      </c>
      <c r="AA334" s="82" t="str">
        <f ca="1">[2]!YBHIST($F334,$I334,X$25,"sec","")</f>
        <v>E</v>
      </c>
      <c r="AB334" s="82" t="e">
        <f t="shared" ref="AB334" ca="1" si="1953">X333-Z334</f>
        <v>#VALUE!</v>
      </c>
      <c r="AC334" s="187" t="e">
        <f t="shared" ref="AC334" ca="1" si="1954">Y334+Z334</f>
        <v>#VALUE!</v>
      </c>
      <c r="AD334" s="189">
        <f ca="1">VLOOKUP($I334, 'Barcap OAD'!$A:$S, $F$26, FALSE)</f>
        <v>7.6721079999999997</v>
      </c>
      <c r="AE334" s="172" t="e">
        <f t="shared" ref="AE334" ca="1" si="1955">X334*AD334/10000</f>
        <v>#VALUE!</v>
      </c>
      <c r="AF334" s="86" t="e">
        <f t="shared" ref="AF334" ca="1" si="1956">W334/AE334</f>
        <v>#VALUE!</v>
      </c>
      <c r="AG334" s="80" t="e">
        <f t="shared" ref="AG334" ca="1" si="1957">-AC334*AF333</f>
        <v>#VALUE!</v>
      </c>
      <c r="AH334" s="83" t="e">
        <f t="shared" ref="AH334" ca="1" si="1958">AG334/K333</f>
        <v>#VALUE!</v>
      </c>
      <c r="AI334" s="80" t="e">
        <f t="shared" ref="AI334" ca="1" si="1959">AL334+AK334</f>
        <v>#VALUE!</v>
      </c>
      <c r="AJ334" s="83" t="e">
        <f t="shared" ref="AJ334" ca="1" si="1960">AF334-AF333</f>
        <v>#VALUE!</v>
      </c>
      <c r="AK334" s="187" t="e">
        <f t="shared" ref="AK334" ca="1" si="1961">(AJ334*Y334)/2</f>
        <v>#VALUE!</v>
      </c>
      <c r="AL334" s="192" t="e">
        <f t="shared" ref="AL334" ca="1" si="1962">AG334+R334</f>
        <v>#VALUE!</v>
      </c>
      <c r="AM334" s="83" t="e">
        <f t="shared" ref="AM334" ca="1" si="1963">AL334/K333</f>
        <v>#VALUE!</v>
      </c>
      <c r="AN334" s="80" t="e">
        <f ca="1">SUM(AL$300:AL334)</f>
        <v>#VALUE!</v>
      </c>
      <c r="AO334" s="109" t="e">
        <f t="shared" ref="AO334" ca="1" si="1964">BL334</f>
        <v>#VALUE!</v>
      </c>
      <c r="AP334" s="194" t="e">
        <f t="shared" ref="AP334" ca="1" si="1965">(Z334*AF334*-1)+P334</f>
        <v>#VALUE!</v>
      </c>
      <c r="AQ334" s="200" t="e">
        <f t="shared" ref="AQ334" ca="1" si="1966">AP334/K333</f>
        <v>#VALUE!</v>
      </c>
      <c r="AR334" s="204"/>
      <c r="AS334" s="221"/>
      <c r="AV334" s="67">
        <f t="shared" si="1781"/>
        <v>-12</v>
      </c>
      <c r="AX334" s="208" t="str">
        <f ca="1">[2]!YBHIST($I$280,$I334,J$25,"sec","")</f>
        <v>E</v>
      </c>
      <c r="AY334" s="206" t="str">
        <f ca="1">[2]!YBPRICE($I$280,AX334&amp;"d","Market","AccruedInterest","Swap",$I334,"LMMSkew","","Model",100,"")</f>
        <v>E</v>
      </c>
      <c r="BI334" s="518" t="e">
        <f t="shared" ref="BI334" ca="1" si="1967">1+S334</f>
        <v>#VALUE!</v>
      </c>
      <c r="BJ334" s="518" t="e">
        <f ca="1">PRODUCT($BI$300:BI334)-1</f>
        <v>#VALUE!</v>
      </c>
      <c r="BK334" s="518" t="e">
        <f t="shared" ref="BK334" ca="1" si="1968">1+AM334</f>
        <v>#VALUE!</v>
      </c>
      <c r="BL334" s="518" t="e">
        <f ca="1">PRODUCT($BK$300:BK334)-1</f>
        <v>#VALUE!</v>
      </c>
    </row>
    <row r="335" spans="3:64" ht="15">
      <c r="C335" s="222">
        <f t="shared" ref="C335" ca="1" si="1969">I335+10</f>
        <v>41769</v>
      </c>
      <c r="D335" s="70">
        <f t="shared" ref="D335" ca="1" si="1970">I335+35</f>
        <v>41794</v>
      </c>
      <c r="E335" s="70" t="str">
        <f t="shared" ref="E335" ca="1" si="1971">"FNMA"&amp;TEXT($J$23,"0.0")&amp;"-TBA-"&amp;TEXT(C335,"mmm")</f>
        <v>FNMA3.0-TBA-May</v>
      </c>
      <c r="F335" s="70" t="str">
        <f t="shared" ref="F335" ca="1" si="1972">"FNMA"&amp;TEXT($J$23,"0.0")&amp;"-TBA-"&amp;TEXT(D335,"mmm")</f>
        <v>FNMA3.0-TBA-Jun</v>
      </c>
      <c r="G335" s="70" t="str">
        <f t="shared" si="1804"/>
        <v>FNMA3.0-TBA-GEN</v>
      </c>
      <c r="H335" s="71"/>
      <c r="I335" s="133">
        <f ca="1">[2]!YBWORKDAY(EDATE(Base_Date, AV335), -1, "USD")</f>
        <v>41759</v>
      </c>
      <c r="J335" s="217" t="str">
        <f t="shared" ref="J335" ca="1" si="1973">AX335</f>
        <v>E</v>
      </c>
      <c r="K335" s="80" t="e">
        <f t="shared" ref="K335" ca="1" si="1974">AX335+AY335</f>
        <v>#VALUE!</v>
      </c>
      <c r="L335" s="80" t="e">
        <f t="shared" ref="L335" ca="1" si="1975">K335-K334</f>
        <v>#VALUE!</v>
      </c>
      <c r="M335" s="81" t="str">
        <f ca="1">[2]!YBHIST($I$280,$I335,"LMMOAS","sec")</f>
        <v>E</v>
      </c>
      <c r="N335" s="73" t="str">
        <f ca="1">[2]!YBHIST($I$280,$I334,M$25,"sec","")</f>
        <v>E</v>
      </c>
      <c r="O335" s="170" t="str">
        <f ca="1">[2]!YBHIST("1 Month LIBOR",I335,"Yield","bmk","")</f>
        <v>E</v>
      </c>
      <c r="P335" s="80" t="e">
        <f t="shared" ref="P335" ca="1" si="1976">K334-Q335</f>
        <v>#VALUE!</v>
      </c>
      <c r="Q335" s="82" t="str">
        <f ca="1">[2]!YBSCEN($I$280,$J334&amp;"d","Market",O$25,"Swap",$I334,"LMMSkew","","Model",100,0,29,"Gradual","ParShift|N",0,"Annualized ROR",O334,100,"",,,,"Default",,,,"Default",,)</f>
        <v>E</v>
      </c>
      <c r="R335" s="80" t="e">
        <f t="shared" ref="R335" ca="1" si="1977">L335+P335</f>
        <v>#VALUE!</v>
      </c>
      <c r="S335" s="83" t="e">
        <f t="shared" ref="S335" ca="1" si="1978">R335/K334</f>
        <v>#VALUE!</v>
      </c>
      <c r="T335" s="80" t="e">
        <f ca="1">SUM(R$300:R335)</f>
        <v>#VALUE!</v>
      </c>
      <c r="U335" s="83" t="e">
        <f t="shared" ref="U335" ca="1" si="1979">BJ335</f>
        <v>#VALUE!</v>
      </c>
      <c r="V335" s="84">
        <f ca="1">VLOOKUP($I335, 'Barcap OAD'!$A:$S, $F$280, FALSE)</f>
        <v>-7.9</v>
      </c>
      <c r="W335" s="172" t="e">
        <f t="shared" ref="W335" ca="1" si="1980">K335*V335/10000</f>
        <v>#VALUE!</v>
      </c>
      <c r="X335" s="185" t="str">
        <f ca="1">[2]!YBHIST($E335,$I335,X$25,"sec","")</f>
        <v>E</v>
      </c>
      <c r="Y335" s="80" t="e">
        <f t="shared" ref="Y335" ca="1" si="1981">X335-X334</f>
        <v>#VALUE!</v>
      </c>
      <c r="Z335" s="82" t="e">
        <f t="shared" ref="Z335" ca="1" si="1982">X334-AA334</f>
        <v>#VALUE!</v>
      </c>
      <c r="AA335" s="82" t="str">
        <f ca="1">[2]!YBHIST($F335,$I335,X$25,"sec","")</f>
        <v>E</v>
      </c>
      <c r="AB335" s="82" t="e">
        <f t="shared" ref="AB335" ca="1" si="1983">X334-Z335</f>
        <v>#VALUE!</v>
      </c>
      <c r="AC335" s="187" t="e">
        <f t="shared" ref="AC335" ca="1" si="1984">Y335+Z335</f>
        <v>#VALUE!</v>
      </c>
      <c r="AD335" s="189">
        <f ca="1">VLOOKUP($I335, 'Barcap OAD'!$A:$S, $F$26, FALSE)</f>
        <v>7.508197</v>
      </c>
      <c r="AE335" s="172" t="e">
        <f t="shared" ref="AE335" ca="1" si="1985">X335*AD335/10000</f>
        <v>#VALUE!</v>
      </c>
      <c r="AF335" s="86" t="e">
        <f t="shared" ref="AF335" ca="1" si="1986">W335/AE335</f>
        <v>#VALUE!</v>
      </c>
      <c r="AG335" s="80" t="e">
        <f t="shared" ref="AG335" ca="1" si="1987">-AC335*AF334</f>
        <v>#VALUE!</v>
      </c>
      <c r="AH335" s="83" t="e">
        <f t="shared" ref="AH335" ca="1" si="1988">AG335/K334</f>
        <v>#VALUE!</v>
      </c>
      <c r="AI335" s="80" t="e">
        <f t="shared" ref="AI335" ca="1" si="1989">AL335+AK335</f>
        <v>#VALUE!</v>
      </c>
      <c r="AJ335" s="83" t="e">
        <f t="shared" ref="AJ335" ca="1" si="1990">AF335-AF334</f>
        <v>#VALUE!</v>
      </c>
      <c r="AK335" s="187" t="e">
        <f t="shared" ref="AK335" ca="1" si="1991">(AJ335*Y335)/2</f>
        <v>#VALUE!</v>
      </c>
      <c r="AL335" s="192" t="e">
        <f t="shared" ref="AL335" ca="1" si="1992">AG335+R335</f>
        <v>#VALUE!</v>
      </c>
      <c r="AM335" s="83" t="e">
        <f t="shared" ref="AM335" ca="1" si="1993">AL335/K334</f>
        <v>#VALUE!</v>
      </c>
      <c r="AN335" s="80" t="e">
        <f ca="1">SUM(AL$300:AL335)</f>
        <v>#VALUE!</v>
      </c>
      <c r="AO335" s="109" t="e">
        <f t="shared" ref="AO335" ca="1" si="1994">BL335</f>
        <v>#VALUE!</v>
      </c>
      <c r="AP335" s="194" t="e">
        <f t="shared" ref="AP335" ca="1" si="1995">(Z335*AF335*-1)+P335</f>
        <v>#VALUE!</v>
      </c>
      <c r="AQ335" s="200" t="e">
        <f t="shared" ref="AQ335" ca="1" si="1996">AP335/K334</f>
        <v>#VALUE!</v>
      </c>
      <c r="AR335" s="204"/>
      <c r="AS335" s="221"/>
      <c r="AV335" s="67">
        <f t="shared" si="1781"/>
        <v>-11</v>
      </c>
      <c r="AX335" s="208" t="str">
        <f ca="1">[2]!YBHIST($I$280,$I335,J$25,"sec","")</f>
        <v>E</v>
      </c>
      <c r="AY335" s="206" t="str">
        <f ca="1">[2]!YBPRICE($I$280,AX335&amp;"d","Market","AccruedInterest","Swap",$I335,"LMMSkew","","Model",100,"")</f>
        <v>E</v>
      </c>
      <c r="BI335" s="518" t="e">
        <f t="shared" ref="BI335" ca="1" si="1997">1+S335</f>
        <v>#VALUE!</v>
      </c>
      <c r="BJ335" s="518" t="e">
        <f ca="1">PRODUCT($BI$300:BI335)-1</f>
        <v>#VALUE!</v>
      </c>
      <c r="BK335" s="518" t="e">
        <f t="shared" ref="BK335" ca="1" si="1998">1+AM335</f>
        <v>#VALUE!</v>
      </c>
      <c r="BL335" s="518" t="e">
        <f ca="1">PRODUCT($BK$300:BK335)-1</f>
        <v>#VALUE!</v>
      </c>
    </row>
    <row r="336" spans="3:64" ht="15">
      <c r="C336" s="222">
        <f t="shared" ref="C336" ca="1" si="1999">I336+10</f>
        <v>41799</v>
      </c>
      <c r="D336" s="70">
        <f t="shared" ref="D336" ca="1" si="2000">I336+35</f>
        <v>41824</v>
      </c>
      <c r="E336" s="70" t="str">
        <f t="shared" ref="E336" ca="1" si="2001">"FNMA"&amp;TEXT($J$23,"0.0")&amp;"-TBA-"&amp;TEXT(C336,"mmm")</f>
        <v>FNMA3.0-TBA-Jun</v>
      </c>
      <c r="F336" s="70" t="str">
        <f t="shared" ref="F336" ca="1" si="2002">"FNMA"&amp;TEXT($J$23,"0.0")&amp;"-TBA-"&amp;TEXT(D336,"mmm")</f>
        <v>FNMA3.0-TBA-Jul</v>
      </c>
      <c r="G336" s="70" t="str">
        <f t="shared" si="1804"/>
        <v>FNMA3.0-TBA-GEN</v>
      </c>
      <c r="H336" s="71"/>
      <c r="I336" s="133">
        <f ca="1">[2]!YBWORKDAY(EDATE(Base_Date, AV336), -1, "USD")</f>
        <v>41789</v>
      </c>
      <c r="J336" s="331" t="str">
        <f t="shared" ref="J336" ca="1" si="2003">AX336</f>
        <v>E</v>
      </c>
      <c r="K336" s="332" t="e">
        <f t="shared" ref="K336" ca="1" si="2004">AX336+AY336</f>
        <v>#VALUE!</v>
      </c>
      <c r="L336" s="332" t="e">
        <f t="shared" ref="L336" ca="1" si="2005">K336-K335</f>
        <v>#VALUE!</v>
      </c>
      <c r="M336" s="333" t="str">
        <f ca="1">[2]!YBHIST($I$280,$I336,"LMMOAS","sec")</f>
        <v>E</v>
      </c>
      <c r="N336" s="334" t="str">
        <f ca="1">[2]!YBHIST($I$280,$I335,M$25,"sec","")</f>
        <v>E</v>
      </c>
      <c r="O336" s="335" t="str">
        <f ca="1">[2]!YBHIST("1 Month LIBOR",I336,"Yield","bmk","")</f>
        <v>E</v>
      </c>
      <c r="P336" s="332" t="e">
        <f t="shared" ref="P336" ca="1" si="2006">K335-Q336</f>
        <v>#VALUE!</v>
      </c>
      <c r="Q336" s="336" t="str">
        <f ca="1">[2]!YBSCEN($I$280,$J335&amp;"d","Market",O$25,"Swap",$I335,"LMMSkew","","Model",100,0,29,"Gradual","ParShift|N",0,"Annualized ROR",O335,100,"",,,,"Default",,,,"Default",,)</f>
        <v>E</v>
      </c>
      <c r="R336" s="332" t="e">
        <f t="shared" ref="R336" ca="1" si="2007">L336+P336</f>
        <v>#VALUE!</v>
      </c>
      <c r="S336" s="337" t="e">
        <f t="shared" ref="S336" ca="1" si="2008">R336/K335</f>
        <v>#VALUE!</v>
      </c>
      <c r="T336" s="332" t="e">
        <f ca="1">SUM(R$300:R336)</f>
        <v>#VALUE!</v>
      </c>
      <c r="U336" s="337" t="e">
        <f t="shared" ref="U336" ca="1" si="2009">BJ336</f>
        <v>#VALUE!</v>
      </c>
      <c r="V336" s="338">
        <f ca="1">VLOOKUP($I336, 'Barcap OAD'!$A:$S, $F$280, FALSE)</f>
        <v>-9.9</v>
      </c>
      <c r="W336" s="339" t="e">
        <f t="shared" ref="W336" ca="1" si="2010">K336*V336/10000</f>
        <v>#VALUE!</v>
      </c>
      <c r="X336" s="340" t="str">
        <f ca="1">[2]!YBHIST($E336,$I336,X$25,"sec","")</f>
        <v>E</v>
      </c>
      <c r="Y336" s="332" t="e">
        <f t="shared" ref="Y336" ca="1" si="2011">X336-X335</f>
        <v>#VALUE!</v>
      </c>
      <c r="Z336" s="336" t="e">
        <f t="shared" ref="Z336" ca="1" si="2012">X335-AA335</f>
        <v>#VALUE!</v>
      </c>
      <c r="AA336" s="336" t="str">
        <f ca="1">[2]!YBHIST($F336,$I336,X$25,"sec","")</f>
        <v>E</v>
      </c>
      <c r="AB336" s="336" t="e">
        <f t="shared" ref="AB336" ca="1" si="2013">X335-Z336</f>
        <v>#VALUE!</v>
      </c>
      <c r="AC336" s="341" t="e">
        <f t="shared" ref="AC336" ca="1" si="2014">Y336+Z336</f>
        <v>#VALUE!</v>
      </c>
      <c r="AD336" s="342">
        <f ca="1">VLOOKUP($I336, 'Barcap OAD'!$A:$S, $F$26, FALSE)</f>
        <v>7.1980000000000004</v>
      </c>
      <c r="AE336" s="339" t="e">
        <f t="shared" ref="AE336" ca="1" si="2015">X336*AD336/10000</f>
        <v>#VALUE!</v>
      </c>
      <c r="AF336" s="343" t="e">
        <f t="shared" ref="AF336" ca="1" si="2016">W336/AE336</f>
        <v>#VALUE!</v>
      </c>
      <c r="AG336" s="332" t="e">
        <f t="shared" ref="AG336" ca="1" si="2017">-AC336*AF335</f>
        <v>#VALUE!</v>
      </c>
      <c r="AH336" s="337" t="e">
        <f t="shared" ref="AH336" ca="1" si="2018">AG336/K335</f>
        <v>#VALUE!</v>
      </c>
      <c r="AI336" s="332" t="e">
        <f t="shared" ref="AI336" ca="1" si="2019">AL336+AK336</f>
        <v>#VALUE!</v>
      </c>
      <c r="AJ336" s="337" t="e">
        <f t="shared" ref="AJ336" ca="1" si="2020">AF336-AF335</f>
        <v>#VALUE!</v>
      </c>
      <c r="AK336" s="341" t="e">
        <f t="shared" ref="AK336" ca="1" si="2021">(AJ336*Y336)/2</f>
        <v>#VALUE!</v>
      </c>
      <c r="AL336" s="344" t="e">
        <f t="shared" ref="AL336" ca="1" si="2022">AG336+R336</f>
        <v>#VALUE!</v>
      </c>
      <c r="AM336" s="337" t="e">
        <f t="shared" ref="AM336" ca="1" si="2023">AL336/K335</f>
        <v>#VALUE!</v>
      </c>
      <c r="AN336" s="332" t="e">
        <f ca="1">SUM(AL$300:AL336)</f>
        <v>#VALUE!</v>
      </c>
      <c r="AO336" s="345" t="e">
        <f t="shared" ref="AO336" ca="1" si="2024">BL336</f>
        <v>#VALUE!</v>
      </c>
      <c r="AP336" s="346" t="e">
        <f t="shared" ref="AP336" ca="1" si="2025">(Z336*AF336*-1)+P336</f>
        <v>#VALUE!</v>
      </c>
      <c r="AQ336" s="347" t="e">
        <f t="shared" ref="AQ336" ca="1" si="2026">AP336/K335</f>
        <v>#VALUE!</v>
      </c>
      <c r="AR336" s="204"/>
      <c r="AS336" s="221"/>
      <c r="AV336" s="67">
        <f t="shared" si="1781"/>
        <v>-10</v>
      </c>
      <c r="AX336" s="208" t="str">
        <f ca="1">[2]!YBHIST($I$280,$I336,J$25,"sec","")</f>
        <v>E</v>
      </c>
      <c r="AY336" s="206" t="str">
        <f ca="1">[2]!YBPRICE($I$280,AX336&amp;"d","Market","AccruedInterest","Swap",$I336,"LMMSkew","","Model",100,"")</f>
        <v>E</v>
      </c>
      <c r="BI336" s="518" t="e">
        <f t="shared" ref="BI336" ca="1" si="2027">1+S336</f>
        <v>#VALUE!</v>
      </c>
      <c r="BJ336" s="518" t="e">
        <f ca="1">PRODUCT($BI$300:BI336)-1</f>
        <v>#VALUE!</v>
      </c>
      <c r="BK336" s="518" t="e">
        <f t="shared" ref="BK336" ca="1" si="2028">1+AM336</f>
        <v>#VALUE!</v>
      </c>
      <c r="BL336" s="518" t="e">
        <f ca="1">PRODUCT($BK$300:BK336)-1</f>
        <v>#VALUE!</v>
      </c>
    </row>
    <row r="337" spans="3:64" ht="15">
      <c r="C337" s="222">
        <f t="shared" ref="C337" ca="1" si="2029">I337+10</f>
        <v>41830</v>
      </c>
      <c r="D337" s="70">
        <f t="shared" ref="D337" ca="1" si="2030">I337+35</f>
        <v>41855</v>
      </c>
      <c r="E337" s="70" t="str">
        <f t="shared" ref="E337" ca="1" si="2031">"FNMA"&amp;TEXT($J$23,"0.0")&amp;"-TBA-"&amp;TEXT(C337,"mmm")</f>
        <v>FNMA3.0-TBA-Jul</v>
      </c>
      <c r="F337" s="70" t="str">
        <f t="shared" ref="F337" ca="1" si="2032">"FNMA"&amp;TEXT($J$23,"0.0")&amp;"-TBA-"&amp;TEXT(D337,"mmm")</f>
        <v>FNMA3.0-TBA-Aug</v>
      </c>
      <c r="G337" s="70" t="str">
        <f t="shared" si="1804"/>
        <v>FNMA3.0-TBA-GEN</v>
      </c>
      <c r="H337" s="71"/>
      <c r="I337" s="133">
        <f ca="1">[2]!YBWORKDAY(EDATE(Base_Date, AV337), -1, "USD")</f>
        <v>41820</v>
      </c>
      <c r="J337" s="331" t="str">
        <f t="shared" ref="J337" ca="1" si="2033">AX337</f>
        <v>E</v>
      </c>
      <c r="K337" s="332" t="e">
        <f t="shared" ref="K337" ca="1" si="2034">AX337+AY337</f>
        <v>#VALUE!</v>
      </c>
      <c r="L337" s="332" t="e">
        <f t="shared" ref="L337" ca="1" si="2035">K337-K336</f>
        <v>#VALUE!</v>
      </c>
      <c r="M337" s="333" t="str">
        <f ca="1">[2]!YBHIST($I$280,$I337,"LMMOAS","sec")</f>
        <v>E</v>
      </c>
      <c r="N337" s="334" t="str">
        <f ca="1">[2]!YBHIST($I$280,$I336,M$25,"sec","")</f>
        <v>E</v>
      </c>
      <c r="O337" s="335" t="str">
        <f ca="1">[2]!YBHIST("1 Month LIBOR",I337,"Yield","bmk","")</f>
        <v>E</v>
      </c>
      <c r="P337" s="332" t="e">
        <f t="shared" ref="P337" ca="1" si="2036">K336-Q337</f>
        <v>#VALUE!</v>
      </c>
      <c r="Q337" s="336" t="str">
        <f ca="1">[2]!YBSCEN($I$280,$J336&amp;"d","Market",O$25,"Swap",$I336,"LMMSkew","","Model",100,0,29,"Gradual","ParShift|N",0,"Annualized ROR",O336,100,"",,,,"Default",,,,"Default",,)</f>
        <v>E</v>
      </c>
      <c r="R337" s="332" t="e">
        <f t="shared" ref="R337" ca="1" si="2037">L337+P337</f>
        <v>#VALUE!</v>
      </c>
      <c r="S337" s="337" t="e">
        <f t="shared" ref="S337" ca="1" si="2038">R337/K336</f>
        <v>#VALUE!</v>
      </c>
      <c r="T337" s="332" t="e">
        <f ca="1">SUM(R$300:R337)</f>
        <v>#VALUE!</v>
      </c>
      <c r="U337" s="337" t="e">
        <f t="shared" ref="U337" ca="1" si="2039">BJ337</f>
        <v>#VALUE!</v>
      </c>
      <c r="V337" s="338">
        <f ca="1">VLOOKUP($I337, 'Barcap OAD'!$A:$S, $F$280, FALSE)</f>
        <v>-9.6</v>
      </c>
      <c r="W337" s="339" t="e">
        <f t="shared" ref="W337" ca="1" si="2040">K337*V337/10000</f>
        <v>#VALUE!</v>
      </c>
      <c r="X337" s="340" t="str">
        <f ca="1">[2]!YBHIST($E337,$I337,X$25,"sec","")</f>
        <v>E</v>
      </c>
      <c r="Y337" s="332" t="e">
        <f t="shared" ref="Y337" ca="1" si="2041">X337-X336</f>
        <v>#VALUE!</v>
      </c>
      <c r="Z337" s="336" t="e">
        <f t="shared" ref="Z337" ca="1" si="2042">X336-AA336</f>
        <v>#VALUE!</v>
      </c>
      <c r="AA337" s="336" t="str">
        <f ca="1">[2]!YBHIST($F337,$I337,X$25,"sec","")</f>
        <v>E</v>
      </c>
      <c r="AB337" s="336" t="e">
        <f t="shared" ref="AB337" ca="1" si="2043">X336-Z337</f>
        <v>#VALUE!</v>
      </c>
      <c r="AC337" s="341" t="e">
        <f t="shared" ref="AC337" ca="1" si="2044">Y337+Z337</f>
        <v>#VALUE!</v>
      </c>
      <c r="AD337" s="342">
        <f ca="1">VLOOKUP($I337, 'Barcap OAD'!$A:$S, $F$26, FALSE)</f>
        <v>7.2728479999999998</v>
      </c>
      <c r="AE337" s="339" t="e">
        <f t="shared" ref="AE337" ca="1" si="2045">X337*AD337/10000</f>
        <v>#VALUE!</v>
      </c>
      <c r="AF337" s="343" t="e">
        <f t="shared" ref="AF337" ca="1" si="2046">W337/AE337</f>
        <v>#VALUE!</v>
      </c>
      <c r="AG337" s="332" t="e">
        <f t="shared" ref="AG337" ca="1" si="2047">-AC337*AF336</f>
        <v>#VALUE!</v>
      </c>
      <c r="AH337" s="337" t="e">
        <f t="shared" ref="AH337" ca="1" si="2048">AG337/K336</f>
        <v>#VALUE!</v>
      </c>
      <c r="AI337" s="332" t="e">
        <f t="shared" ref="AI337" ca="1" si="2049">AL337+AK337</f>
        <v>#VALUE!</v>
      </c>
      <c r="AJ337" s="337" t="e">
        <f t="shared" ref="AJ337" ca="1" si="2050">AF337-AF336</f>
        <v>#VALUE!</v>
      </c>
      <c r="AK337" s="341" t="e">
        <f t="shared" ref="AK337" ca="1" si="2051">(AJ337*Y337)/2</f>
        <v>#VALUE!</v>
      </c>
      <c r="AL337" s="344" t="e">
        <f t="shared" ref="AL337" ca="1" si="2052">AG337+R337</f>
        <v>#VALUE!</v>
      </c>
      <c r="AM337" s="337" t="e">
        <f t="shared" ref="AM337" ca="1" si="2053">AL337/K336</f>
        <v>#VALUE!</v>
      </c>
      <c r="AN337" s="332" t="e">
        <f ca="1">SUM(AL$300:AL337)</f>
        <v>#VALUE!</v>
      </c>
      <c r="AO337" s="345" t="e">
        <f t="shared" ref="AO337" ca="1" si="2054">BL337</f>
        <v>#VALUE!</v>
      </c>
      <c r="AP337" s="346" t="e">
        <f t="shared" ref="AP337" ca="1" si="2055">(Z337*AF337*-1)+P337</f>
        <v>#VALUE!</v>
      </c>
      <c r="AQ337" s="347" t="e">
        <f t="shared" ref="AQ337" ca="1" si="2056">AP337/K336</f>
        <v>#VALUE!</v>
      </c>
      <c r="AR337" s="204"/>
      <c r="AS337" s="221"/>
      <c r="AV337" s="67">
        <f t="shared" si="1781"/>
        <v>-9</v>
      </c>
      <c r="AX337" s="208" t="str">
        <f ca="1">[2]!YBHIST($I$280,$I337,J$25,"sec","")</f>
        <v>E</v>
      </c>
      <c r="AY337" s="206" t="str">
        <f ca="1">[2]!YBPRICE($I$280,AX337&amp;"d","Market","AccruedInterest","Swap",$I337,"LMMSkew","","Model",100,"")</f>
        <v>E</v>
      </c>
      <c r="BI337" s="518" t="e">
        <f t="shared" ref="BI337" ca="1" si="2057">1+S337</f>
        <v>#VALUE!</v>
      </c>
      <c r="BJ337" s="518" t="e">
        <f ca="1">PRODUCT($BI$300:BI337)-1</f>
        <v>#VALUE!</v>
      </c>
      <c r="BK337" s="518" t="e">
        <f t="shared" ref="BK337" ca="1" si="2058">1+AM337</f>
        <v>#VALUE!</v>
      </c>
      <c r="BL337" s="518" t="e">
        <f ca="1">PRODUCT($BK$300:BK337)-1</f>
        <v>#VALUE!</v>
      </c>
    </row>
    <row r="338" spans="3:64" ht="15">
      <c r="C338" s="222">
        <f t="shared" ref="C338" ca="1" si="2059">I338+10</f>
        <v>41861</v>
      </c>
      <c r="D338" s="70">
        <f t="shared" ref="D338" ca="1" si="2060">I338+35</f>
        <v>41886</v>
      </c>
      <c r="E338" s="70" t="str">
        <f t="shared" ref="E338" ca="1" si="2061">"FNMA"&amp;TEXT($J$23,"0.0")&amp;"-TBA-"&amp;TEXT(C338,"mmm")</f>
        <v>FNMA3.0-TBA-Aug</v>
      </c>
      <c r="F338" s="70" t="str">
        <f t="shared" ref="F338" ca="1" si="2062">"FNMA"&amp;TEXT($J$23,"0.0")&amp;"-TBA-"&amp;TEXT(D338,"mmm")</f>
        <v>FNMA3.0-TBA-Sep</v>
      </c>
      <c r="G338" s="70" t="str">
        <f t="shared" si="1804"/>
        <v>FNMA3.0-TBA-GEN</v>
      </c>
      <c r="H338" s="71"/>
      <c r="I338" s="133">
        <f ca="1">[2]!YBWORKDAY(EDATE(Base_Date, AV338), -1, "USD")</f>
        <v>41851</v>
      </c>
      <c r="J338" s="234" t="str">
        <f t="shared" ref="J338" ca="1" si="2063">AX338</f>
        <v>E</v>
      </c>
      <c r="K338" s="237" t="e">
        <f t="shared" ref="K338" ca="1" si="2064">AX338+AY338</f>
        <v>#VALUE!</v>
      </c>
      <c r="L338" s="237" t="e">
        <f t="shared" ref="L338" ca="1" si="2065">K338-K337</f>
        <v>#VALUE!</v>
      </c>
      <c r="M338" s="238" t="str">
        <f ca="1">[2]!YBHIST($I$280,$I338,"LMMOAS","sec")</f>
        <v>E</v>
      </c>
      <c r="N338" s="239" t="str">
        <f ca="1">[2]!YBHIST($I$280,$I337,M$25,"sec","")</f>
        <v>E</v>
      </c>
      <c r="O338" s="240" t="str">
        <f ca="1">[2]!YBHIST("1 Month LIBOR",I338,"Yield","bmk","")</f>
        <v>E</v>
      </c>
      <c r="P338" s="237" t="e">
        <f t="shared" ref="P338" ca="1" si="2066">K337-Q338</f>
        <v>#VALUE!</v>
      </c>
      <c r="Q338" s="171" t="str">
        <f ca="1">[2]!YBSCEN($I$280,$J337&amp;"d","Market",O$25,"Swap",$I337,"LMMSkew","","Model",100,0,29,"Gradual","ParShift|N",0,"Annualized ROR",O337,100,"",,,,"Default",,,,"Default",,)</f>
        <v>E</v>
      </c>
      <c r="R338" s="237" t="e">
        <f t="shared" ref="R338" ca="1" si="2067">L338+P338</f>
        <v>#VALUE!</v>
      </c>
      <c r="S338" s="241" t="e">
        <f t="shared" ref="S338" ca="1" si="2068">R338/K337</f>
        <v>#VALUE!</v>
      </c>
      <c r="T338" s="237" t="e">
        <f ca="1">SUM(R$300:R338)</f>
        <v>#VALUE!</v>
      </c>
      <c r="U338" s="241" t="e">
        <f t="shared" ref="U338" ca="1" si="2069">BJ338</f>
        <v>#VALUE!</v>
      </c>
      <c r="V338" s="242">
        <f ca="1">VLOOKUP($I338, 'Barcap OAD'!$A:$S, $F$280, FALSE)</f>
        <v>-8.1999999999999993</v>
      </c>
      <c r="W338" s="243" t="e">
        <f t="shared" ref="W338" ca="1" si="2070">K338*V338/10000</f>
        <v>#VALUE!</v>
      </c>
      <c r="X338" s="244" t="str">
        <f ca="1">[2]!YBHIST($E338,$I338,X$25,"sec","")</f>
        <v>E</v>
      </c>
      <c r="Y338" s="237" t="e">
        <f t="shared" ref="Y338" ca="1" si="2071">X338-X337</f>
        <v>#VALUE!</v>
      </c>
      <c r="Z338" s="171" t="e">
        <f t="shared" ref="Z338" ca="1" si="2072">X337-AA337</f>
        <v>#VALUE!</v>
      </c>
      <c r="AA338" s="171" t="str">
        <f ca="1">[2]!YBHIST($F338,$I338,X$25,"sec","")</f>
        <v>E</v>
      </c>
      <c r="AB338" s="171" t="e">
        <f t="shared" ref="AB338" ca="1" si="2073">X337-Z338</f>
        <v>#VALUE!</v>
      </c>
      <c r="AC338" s="245" t="e">
        <f t="shared" ref="AC338" ca="1" si="2074">Y338+Z338</f>
        <v>#VALUE!</v>
      </c>
      <c r="AD338" s="246">
        <f ca="1">VLOOKUP($I338, 'Barcap OAD'!$A:$S, $F$26, FALSE)</f>
        <v>7.148028</v>
      </c>
      <c r="AE338" s="243" t="e">
        <f t="shared" ref="AE338" ca="1" si="2075">X338*AD338/10000</f>
        <v>#VALUE!</v>
      </c>
      <c r="AF338" s="247" t="e">
        <f t="shared" ref="AF338" ca="1" si="2076">W338/AE338</f>
        <v>#VALUE!</v>
      </c>
      <c r="AG338" s="237" t="e">
        <f t="shared" ref="AG338" ca="1" si="2077">-AC338*AF337</f>
        <v>#VALUE!</v>
      </c>
      <c r="AH338" s="241" t="e">
        <f t="shared" ref="AH338" ca="1" si="2078">AG338/K337</f>
        <v>#VALUE!</v>
      </c>
      <c r="AI338" s="237" t="e">
        <f t="shared" ref="AI338" ca="1" si="2079">AL338+AK338</f>
        <v>#VALUE!</v>
      </c>
      <c r="AJ338" s="241" t="e">
        <f t="shared" ref="AJ338" ca="1" si="2080">AF338-AF337</f>
        <v>#VALUE!</v>
      </c>
      <c r="AK338" s="245" t="e">
        <f t="shared" ref="AK338" ca="1" si="2081">(AJ338*Y338)/2</f>
        <v>#VALUE!</v>
      </c>
      <c r="AL338" s="248" t="e">
        <f t="shared" ref="AL338" ca="1" si="2082">AG338+R338</f>
        <v>#VALUE!</v>
      </c>
      <c r="AM338" s="241" t="e">
        <f t="shared" ref="AM338" ca="1" si="2083">AL338/K337</f>
        <v>#VALUE!</v>
      </c>
      <c r="AN338" s="237" t="e">
        <f ca="1">SUM(AL$300:AL338)</f>
        <v>#VALUE!</v>
      </c>
      <c r="AO338" s="203" t="e">
        <f t="shared" ref="AO338" ca="1" si="2084">BL338</f>
        <v>#VALUE!</v>
      </c>
      <c r="AP338" s="249" t="e">
        <f t="shared" ref="AP338" ca="1" si="2085">(Z338*AF338*-1)+P338</f>
        <v>#VALUE!</v>
      </c>
      <c r="AQ338" s="250" t="e">
        <f t="shared" ref="AQ338" ca="1" si="2086">AP338/K337</f>
        <v>#VALUE!</v>
      </c>
      <c r="AR338" s="204"/>
      <c r="AS338" s="221"/>
      <c r="AV338" s="67">
        <f t="shared" si="1781"/>
        <v>-8</v>
      </c>
      <c r="AX338" s="208" t="str">
        <f ca="1">[2]!YBHIST($I$280,$I338,J$25,"sec","")</f>
        <v>E</v>
      </c>
      <c r="AY338" s="206" t="str">
        <f ca="1">[2]!YBPRICE($I$280,AX338&amp;"d","Market","AccruedInterest","Swap",$I338,"LMMSkew","","Model",100,"")</f>
        <v>E</v>
      </c>
      <c r="BI338" s="518" t="e">
        <f t="shared" ref="BI338" ca="1" si="2087">1+S338</f>
        <v>#VALUE!</v>
      </c>
      <c r="BJ338" s="518" t="e">
        <f ca="1">PRODUCT($BI$300:BI338)-1</f>
        <v>#VALUE!</v>
      </c>
      <c r="BK338" s="518" t="e">
        <f t="shared" ref="BK338" ca="1" si="2088">1+AM338</f>
        <v>#VALUE!</v>
      </c>
      <c r="BL338" s="518" t="e">
        <f ca="1">PRODUCT($BK$300:BK338)-1</f>
        <v>#VALUE!</v>
      </c>
    </row>
    <row r="339" spans="3:64" ht="15">
      <c r="C339" s="222">
        <f t="shared" ref="C339" ca="1" si="2089">I339+10</f>
        <v>41890</v>
      </c>
      <c r="D339" s="70">
        <f t="shared" ref="D339" ca="1" si="2090">I339+35</f>
        <v>41915</v>
      </c>
      <c r="E339" s="70" t="str">
        <f t="shared" ref="E339" ca="1" si="2091">"FNMA"&amp;TEXT($J$23,"0.0")&amp;"-TBA-"&amp;TEXT(C339,"mmm")</f>
        <v>FNMA3.0-TBA-Sep</v>
      </c>
      <c r="F339" s="70" t="str">
        <f t="shared" ref="F339" ca="1" si="2092">"FNMA"&amp;TEXT($J$23,"0.0")&amp;"-TBA-"&amp;TEXT(D339,"mmm")</f>
        <v>FNMA3.0-TBA-Oct</v>
      </c>
      <c r="G339" s="70" t="str">
        <f t="shared" si="1804"/>
        <v>FNMA3.0-TBA-GEN</v>
      </c>
      <c r="H339" s="71"/>
      <c r="I339" s="133">
        <f ca="1">[2]!YBWORKDAY(EDATE(Base_Date, AV339), -1, "USD")</f>
        <v>41880</v>
      </c>
      <c r="J339" s="234" t="str">
        <f t="shared" ref="J339" ca="1" si="2093">AX339</f>
        <v>E</v>
      </c>
      <c r="K339" s="237" t="e">
        <f t="shared" ref="K339" ca="1" si="2094">AX339+AY339</f>
        <v>#VALUE!</v>
      </c>
      <c r="L339" s="237" t="e">
        <f t="shared" ref="L339" ca="1" si="2095">K339-K338</f>
        <v>#VALUE!</v>
      </c>
      <c r="M339" s="238" t="str">
        <f ca="1">[2]!YBHIST($I$280,$I339,"LMMOAS","sec")</f>
        <v>E</v>
      </c>
      <c r="N339" s="239" t="str">
        <f ca="1">[2]!YBHIST($I$280,$I338,M$25,"sec","")</f>
        <v>E</v>
      </c>
      <c r="O339" s="240" t="str">
        <f ca="1">[2]!YBHIST("1 Month LIBOR",I339,"Yield","bmk","")</f>
        <v>E</v>
      </c>
      <c r="P339" s="237" t="e">
        <f t="shared" ref="P339" ca="1" si="2096">K338-Q339</f>
        <v>#VALUE!</v>
      </c>
      <c r="Q339" s="171" t="str">
        <f ca="1">[2]!YBSCEN($I$280,$J338&amp;"d","Market",O$25,"Swap",$I338,"LMMSkew","","Model",100,0,29,"Gradual","ParShift|N",0,"Annualized ROR",O338,100,"",,,,"Default",,,,"Default",,)</f>
        <v>E</v>
      </c>
      <c r="R339" s="237" t="e">
        <f t="shared" ref="R339" ca="1" si="2097">L339+P339</f>
        <v>#VALUE!</v>
      </c>
      <c r="S339" s="241" t="e">
        <f t="shared" ref="S339" ca="1" si="2098">R339/K338</f>
        <v>#VALUE!</v>
      </c>
      <c r="T339" s="237" t="e">
        <f ca="1">SUM(R$300:R339)</f>
        <v>#VALUE!</v>
      </c>
      <c r="U339" s="241" t="e">
        <f t="shared" ref="U339" ca="1" si="2099">BJ339</f>
        <v>#VALUE!</v>
      </c>
      <c r="V339" s="242">
        <f ca="1">VLOOKUP($I339, 'Barcap OAD'!$A:$S, $F$280, FALSE)</f>
        <v>-10.5</v>
      </c>
      <c r="W339" s="243" t="e">
        <f t="shared" ref="W339" ca="1" si="2100">K339*V339/10000</f>
        <v>#VALUE!</v>
      </c>
      <c r="X339" s="244" t="str">
        <f ca="1">[2]!YBHIST($E339,$I339,X$25,"sec","")</f>
        <v>E</v>
      </c>
      <c r="Y339" s="237" t="e">
        <f t="shared" ref="Y339" ca="1" si="2101">X339-X338</f>
        <v>#VALUE!</v>
      </c>
      <c r="Z339" s="171" t="e">
        <f t="shared" ref="Z339" ca="1" si="2102">X338-AA338</f>
        <v>#VALUE!</v>
      </c>
      <c r="AA339" s="171" t="str">
        <f ca="1">[2]!YBHIST($F339,$I339,X$25,"sec","")</f>
        <v>E</v>
      </c>
      <c r="AB339" s="171" t="e">
        <f t="shared" ref="AB339" ca="1" si="2103">X338-Z339</f>
        <v>#VALUE!</v>
      </c>
      <c r="AC339" s="245" t="e">
        <f t="shared" ref="AC339" ca="1" si="2104">Y339+Z339</f>
        <v>#VALUE!</v>
      </c>
      <c r="AD339" s="246">
        <f ca="1">VLOOKUP($I339, 'Barcap OAD'!$A:$S, $F$26, FALSE)</f>
        <v>6.8048909999999996</v>
      </c>
      <c r="AE339" s="243" t="e">
        <f t="shared" ref="AE339" ca="1" si="2105">X339*AD339/10000</f>
        <v>#VALUE!</v>
      </c>
      <c r="AF339" s="247" t="e">
        <f t="shared" ref="AF339" ca="1" si="2106">W339/AE339</f>
        <v>#VALUE!</v>
      </c>
      <c r="AG339" s="237" t="e">
        <f t="shared" ref="AG339" ca="1" si="2107">-AC339*AF338</f>
        <v>#VALUE!</v>
      </c>
      <c r="AH339" s="241" t="e">
        <f t="shared" ref="AH339" ca="1" si="2108">AG339/K338</f>
        <v>#VALUE!</v>
      </c>
      <c r="AI339" s="237" t="e">
        <f t="shared" ref="AI339" ca="1" si="2109">AL339+AK339</f>
        <v>#VALUE!</v>
      </c>
      <c r="AJ339" s="241" t="e">
        <f t="shared" ref="AJ339" ca="1" si="2110">AF339-AF338</f>
        <v>#VALUE!</v>
      </c>
      <c r="AK339" s="245" t="e">
        <f t="shared" ref="AK339" ca="1" si="2111">(AJ339*Y339)/2</f>
        <v>#VALUE!</v>
      </c>
      <c r="AL339" s="248" t="e">
        <f t="shared" ref="AL339" ca="1" si="2112">AG339+R339</f>
        <v>#VALUE!</v>
      </c>
      <c r="AM339" s="241" t="e">
        <f t="shared" ref="AM339" ca="1" si="2113">AL339/K338</f>
        <v>#VALUE!</v>
      </c>
      <c r="AN339" s="237" t="e">
        <f ca="1">SUM(AL$300:AL339)</f>
        <v>#VALUE!</v>
      </c>
      <c r="AO339" s="203" t="e">
        <f t="shared" ref="AO339" ca="1" si="2114">BL339</f>
        <v>#VALUE!</v>
      </c>
      <c r="AP339" s="249" t="e">
        <f t="shared" ref="AP339" ca="1" si="2115">(Z339*AF339*-1)+P339</f>
        <v>#VALUE!</v>
      </c>
      <c r="AQ339" s="250" t="e">
        <f t="shared" ref="AQ339" ca="1" si="2116">AP339/K338</f>
        <v>#VALUE!</v>
      </c>
      <c r="AR339" s="204"/>
      <c r="AS339" s="221"/>
      <c r="AV339" s="67">
        <f t="shared" si="1781"/>
        <v>-7</v>
      </c>
      <c r="AX339" s="208" t="str">
        <f ca="1">[2]!YBHIST($I$280,$I339,J$25,"sec","")</f>
        <v>E</v>
      </c>
      <c r="AY339" s="206" t="str">
        <f ca="1">[2]!YBPRICE($I$280,AX339&amp;"d","Market","AccruedInterest","Swap",$I339,"LMMSkew","","Model",100,"")</f>
        <v>E</v>
      </c>
      <c r="BI339" s="518" t="e">
        <f t="shared" ref="BI339" ca="1" si="2117">1+S339</f>
        <v>#VALUE!</v>
      </c>
      <c r="BJ339" s="518" t="e">
        <f ca="1">PRODUCT($BI$300:BI339)-1</f>
        <v>#VALUE!</v>
      </c>
      <c r="BK339" s="518" t="e">
        <f t="shared" ref="BK339" ca="1" si="2118">1+AM339</f>
        <v>#VALUE!</v>
      </c>
      <c r="BL339" s="518" t="e">
        <f ca="1">PRODUCT($BK$300:BK339)-1</f>
        <v>#VALUE!</v>
      </c>
    </row>
    <row r="340" spans="3:64" ht="15">
      <c r="C340" s="222">
        <f t="shared" ref="C340" ca="1" si="2119">I340+10</f>
        <v>41922</v>
      </c>
      <c r="D340" s="70">
        <f t="shared" ref="D340" ca="1" si="2120">I340+35</f>
        <v>41947</v>
      </c>
      <c r="E340" s="70" t="str">
        <f t="shared" ref="E340" ca="1" si="2121">"FNMA"&amp;TEXT($J$23,"0.0")&amp;"-TBA-"&amp;TEXT(C340,"mmm")</f>
        <v>FNMA3.0-TBA-Oct</v>
      </c>
      <c r="F340" s="70" t="str">
        <f t="shared" ref="F340" ca="1" si="2122">"FNMA"&amp;TEXT($J$23,"0.0")&amp;"-TBA-"&amp;TEXT(D340,"mmm")</f>
        <v>FNMA3.0-TBA-Nov</v>
      </c>
      <c r="G340" s="70" t="str">
        <f t="shared" si="1804"/>
        <v>FNMA3.0-TBA-GEN</v>
      </c>
      <c r="H340" s="71"/>
      <c r="I340" s="133">
        <f ca="1">[2]!YBWORKDAY(EDATE(Base_Date, AV340), -1, "USD")</f>
        <v>41912</v>
      </c>
      <c r="J340" s="217" t="str">
        <f t="shared" ref="J340" ca="1" si="2123">AX340</f>
        <v>E</v>
      </c>
      <c r="K340" s="80" t="e">
        <f t="shared" ref="K340" ca="1" si="2124">AX340+AY340</f>
        <v>#VALUE!</v>
      </c>
      <c r="L340" s="80" t="e">
        <f t="shared" ref="L340" ca="1" si="2125">K340-K339</f>
        <v>#VALUE!</v>
      </c>
      <c r="M340" s="81" t="str">
        <f ca="1">[2]!YBHIST($I$280,$I340,"LMMOAS","sec")</f>
        <v>E</v>
      </c>
      <c r="N340" s="73" t="str">
        <f ca="1">[2]!YBHIST($I$280,$I339,M$25,"sec","")</f>
        <v>E</v>
      </c>
      <c r="O340" s="170" t="str">
        <f ca="1">[2]!YBHIST("1 Month LIBOR",I340,"Yield","bmk","")</f>
        <v>E</v>
      </c>
      <c r="P340" s="80" t="e">
        <f t="shared" ref="P340" ca="1" si="2126">K339-Q340</f>
        <v>#VALUE!</v>
      </c>
      <c r="Q340" s="82" t="str">
        <f ca="1">[2]!YBSCEN($I$280,$J339&amp;"d","Market",O$25,"Swap",$I339,"LMMSkew","","Model",100,0,29,"Gradual","ParShift|N",0,"Annualized ROR",O339,100,"",,,,"Default",,,,"Default",,)</f>
        <v>E</v>
      </c>
      <c r="R340" s="80" t="e">
        <f t="shared" ref="R340" ca="1" si="2127">L340+P340</f>
        <v>#VALUE!</v>
      </c>
      <c r="S340" s="83" t="e">
        <f t="shared" ref="S340" ca="1" si="2128">R340/K339</f>
        <v>#VALUE!</v>
      </c>
      <c r="T340" s="80" t="e">
        <f ca="1">SUM(R$300:R340)</f>
        <v>#VALUE!</v>
      </c>
      <c r="U340" s="83" t="e">
        <f t="shared" ref="U340" ca="1" si="2129">BJ340</f>
        <v>#VALUE!</v>
      </c>
      <c r="V340" s="84">
        <f ca="1">VLOOKUP($I340, 'Barcap OAD'!$A:$S, $F$280, FALSE)</f>
        <v>-8.6999999999999993</v>
      </c>
      <c r="W340" s="172" t="e">
        <f t="shared" ref="W340" ca="1" si="2130">K340*V340/10000</f>
        <v>#VALUE!</v>
      </c>
      <c r="X340" s="185" t="str">
        <f ca="1">[2]!YBHIST($E340,$I340,X$25,"sec","")</f>
        <v>E</v>
      </c>
      <c r="Y340" s="80" t="e">
        <f t="shared" ref="Y340" ca="1" si="2131">X340-X339</f>
        <v>#VALUE!</v>
      </c>
      <c r="Z340" s="82" t="e">
        <f t="shared" ref="Z340" ca="1" si="2132">X339-AA339</f>
        <v>#VALUE!</v>
      </c>
      <c r="AA340" s="82" t="str">
        <f ca="1">[2]!YBHIST($F340,$I340,X$25,"sec","")</f>
        <v>E</v>
      </c>
      <c r="AB340" s="82" t="e">
        <f t="shared" ref="AB340" ca="1" si="2133">X339-Z340</f>
        <v>#VALUE!</v>
      </c>
      <c r="AC340" s="187" t="e">
        <f t="shared" ref="AC340" ca="1" si="2134">Y340+Z340</f>
        <v>#VALUE!</v>
      </c>
      <c r="AD340" s="189">
        <f ca="1">VLOOKUP($I340, 'Barcap OAD'!$A:$S, $F$26, FALSE)</f>
        <v>6.9646030000000003</v>
      </c>
      <c r="AE340" s="172" t="e">
        <f t="shared" ref="AE340" ca="1" si="2135">X340*AD340/10000</f>
        <v>#VALUE!</v>
      </c>
      <c r="AF340" s="86" t="e">
        <f t="shared" ref="AF340" ca="1" si="2136">W340/AE340</f>
        <v>#VALUE!</v>
      </c>
      <c r="AG340" s="80" t="e">
        <f t="shared" ref="AG340" ca="1" si="2137">-AC340*AF339</f>
        <v>#VALUE!</v>
      </c>
      <c r="AH340" s="83" t="e">
        <f t="shared" ref="AH340" ca="1" si="2138">AG340/K339</f>
        <v>#VALUE!</v>
      </c>
      <c r="AI340" s="80" t="e">
        <f t="shared" ref="AI340" ca="1" si="2139">AL340+AK340</f>
        <v>#VALUE!</v>
      </c>
      <c r="AJ340" s="83" t="e">
        <f t="shared" ref="AJ340" ca="1" si="2140">AF340-AF339</f>
        <v>#VALUE!</v>
      </c>
      <c r="AK340" s="187" t="e">
        <f t="shared" ref="AK340" ca="1" si="2141">(AJ340*Y340)/2</f>
        <v>#VALUE!</v>
      </c>
      <c r="AL340" s="192" t="e">
        <f t="shared" ref="AL340" ca="1" si="2142">AG340+R340</f>
        <v>#VALUE!</v>
      </c>
      <c r="AM340" s="83" t="e">
        <f t="shared" ref="AM340" ca="1" si="2143">AL340/K339</f>
        <v>#VALUE!</v>
      </c>
      <c r="AN340" s="80" t="e">
        <f ca="1">SUM(AL$300:AL340)</f>
        <v>#VALUE!</v>
      </c>
      <c r="AO340" s="109" t="e">
        <f t="shared" ref="AO340" ca="1" si="2144">BL340</f>
        <v>#VALUE!</v>
      </c>
      <c r="AP340" s="194" t="e">
        <f t="shared" ref="AP340" ca="1" si="2145">(Z340*AF340*-1)+P340</f>
        <v>#VALUE!</v>
      </c>
      <c r="AQ340" s="200" t="e">
        <f t="shared" ref="AQ340" ca="1" si="2146">AP340/K339</f>
        <v>#VALUE!</v>
      </c>
      <c r="AR340" s="204"/>
      <c r="AS340" s="221"/>
      <c r="AV340" s="67">
        <f t="shared" si="1781"/>
        <v>-6</v>
      </c>
      <c r="AX340" s="208" t="str">
        <f ca="1">[2]!YBHIST($I$280,$I340,J$25,"sec","")</f>
        <v>E</v>
      </c>
      <c r="AY340" s="206" t="str">
        <f ca="1">[2]!YBPRICE($I$280,AX340&amp;"d","Market","AccruedInterest","Swap",$I340,"LMMSkew","","Model",100,"")</f>
        <v>E</v>
      </c>
      <c r="BI340" s="518" t="e">
        <f t="shared" ref="BI340" ca="1" si="2147">1+S340</f>
        <v>#VALUE!</v>
      </c>
      <c r="BJ340" s="518" t="e">
        <f ca="1">PRODUCT($BI$300:BI340)-1</f>
        <v>#VALUE!</v>
      </c>
      <c r="BK340" s="518" t="e">
        <f t="shared" ref="BK340" ca="1" si="2148">1+AM340</f>
        <v>#VALUE!</v>
      </c>
      <c r="BL340" s="518" t="e">
        <f ca="1">PRODUCT($BK$300:BK340)-1</f>
        <v>#VALUE!</v>
      </c>
    </row>
    <row r="341" spans="3:64" ht="15">
      <c r="C341" s="222">
        <f t="shared" ref="C341" ca="1" si="2149">I341+10</f>
        <v>41953</v>
      </c>
      <c r="D341" s="70">
        <f t="shared" ref="D341" ca="1" si="2150">I341+35</f>
        <v>41978</v>
      </c>
      <c r="E341" s="70" t="str">
        <f t="shared" ref="E341" ca="1" si="2151">"FNMA"&amp;TEXT($J$23,"0.0")&amp;"-TBA-"&amp;TEXT(C341,"mmm")</f>
        <v>FNMA3.0-TBA-Nov</v>
      </c>
      <c r="F341" s="70" t="str">
        <f t="shared" ref="F341" ca="1" si="2152">"FNMA"&amp;TEXT($J$23,"0.0")&amp;"-TBA-"&amp;TEXT(D341,"mmm")</f>
        <v>FNMA3.0-TBA-Dec</v>
      </c>
      <c r="G341" s="70" t="str">
        <f t="shared" si="1804"/>
        <v>FNMA3.0-TBA-GEN</v>
      </c>
      <c r="H341" s="71"/>
      <c r="I341" s="133">
        <f ca="1">[2]!YBWORKDAY(EDATE(Base_Date, AV341), -1, "USD")</f>
        <v>41943</v>
      </c>
      <c r="J341" s="217" t="str">
        <f t="shared" ref="J341" ca="1" si="2153">AX341</f>
        <v>E</v>
      </c>
      <c r="K341" s="80" t="e">
        <f t="shared" ref="K341" ca="1" si="2154">AX341+AY341</f>
        <v>#VALUE!</v>
      </c>
      <c r="L341" s="80" t="e">
        <f t="shared" ref="L341" ca="1" si="2155">K341-K340</f>
        <v>#VALUE!</v>
      </c>
      <c r="M341" s="81" t="str">
        <f ca="1">[2]!YBHIST($I$280,$I341,"LMMOAS","sec")</f>
        <v>E</v>
      </c>
      <c r="N341" s="73" t="str">
        <f ca="1">[2]!YBHIST($I$280,$I340,M$25,"sec","")</f>
        <v>E</v>
      </c>
      <c r="O341" s="170" t="str">
        <f ca="1">[2]!YBHIST("1 Month LIBOR",I341,"Yield","bmk","")</f>
        <v>E</v>
      </c>
      <c r="P341" s="80" t="e">
        <f t="shared" ref="P341" ca="1" si="2156">K340-Q341</f>
        <v>#VALUE!</v>
      </c>
      <c r="Q341" s="82" t="str">
        <f ca="1">[2]!YBSCEN($I$280,$J340&amp;"d","Market",O$25,"Swap",$I340,"LMMSkew","","Model",100,0,29,"Gradual","ParShift|N",0,"Annualized ROR",O340,100,"",,,,"Default",,,,"Default",,)</f>
        <v>E</v>
      </c>
      <c r="R341" s="80" t="e">
        <f t="shared" ref="R341" ca="1" si="2157">L341+P341</f>
        <v>#VALUE!</v>
      </c>
      <c r="S341" s="83" t="e">
        <f t="shared" ref="S341" ca="1" si="2158">R341/K340</f>
        <v>#VALUE!</v>
      </c>
      <c r="T341" s="80" t="e">
        <f ca="1">SUM(R$300:R341)</f>
        <v>#VALUE!</v>
      </c>
      <c r="U341" s="83" t="e">
        <f t="shared" ref="U341" ca="1" si="2159">BJ341</f>
        <v>#VALUE!</v>
      </c>
      <c r="V341" s="84">
        <f ca="1">VLOOKUP($I341, 'Barcap OAD'!$A:$S, $F$280, FALSE)</f>
        <v>-11.1</v>
      </c>
      <c r="W341" s="172" t="e">
        <f t="shared" ref="W341" ca="1" si="2160">K341*V341/10000</f>
        <v>#VALUE!</v>
      </c>
      <c r="X341" s="185" t="str">
        <f ca="1">[2]!YBHIST($E341,$I341,X$25,"sec","")</f>
        <v>E</v>
      </c>
      <c r="Y341" s="80" t="e">
        <f t="shared" ref="Y341" ca="1" si="2161">X341-X340</f>
        <v>#VALUE!</v>
      </c>
      <c r="Z341" s="82" t="e">
        <f t="shared" ref="Z341" ca="1" si="2162">X340-AA340</f>
        <v>#VALUE!</v>
      </c>
      <c r="AA341" s="82" t="str">
        <f ca="1">[2]!YBHIST($F341,$I341,X$25,"sec","")</f>
        <v>E</v>
      </c>
      <c r="AB341" s="82" t="e">
        <f t="shared" ref="AB341" ca="1" si="2163">X340-Z341</f>
        <v>#VALUE!</v>
      </c>
      <c r="AC341" s="187" t="e">
        <f t="shared" ref="AC341" ca="1" si="2164">Y341+Z341</f>
        <v>#VALUE!</v>
      </c>
      <c r="AD341" s="189">
        <f ca="1">VLOOKUP($I341, 'Barcap OAD'!$A:$S, $F$26, FALSE)</f>
        <v>6.6523269999999997</v>
      </c>
      <c r="AE341" s="172" t="e">
        <f t="shared" ref="AE341" ca="1" si="2165">X341*AD341/10000</f>
        <v>#VALUE!</v>
      </c>
      <c r="AF341" s="86" t="e">
        <f t="shared" ref="AF341" ca="1" si="2166">W341/AE341</f>
        <v>#VALUE!</v>
      </c>
      <c r="AG341" s="80" t="e">
        <f t="shared" ref="AG341" ca="1" si="2167">-AC341*AF340</f>
        <v>#VALUE!</v>
      </c>
      <c r="AH341" s="83" t="e">
        <f t="shared" ref="AH341" ca="1" si="2168">AG341/K340</f>
        <v>#VALUE!</v>
      </c>
      <c r="AI341" s="80" t="e">
        <f t="shared" ref="AI341" ca="1" si="2169">AL341+AK341</f>
        <v>#VALUE!</v>
      </c>
      <c r="AJ341" s="83" t="e">
        <f t="shared" ref="AJ341" ca="1" si="2170">AF341-AF340</f>
        <v>#VALUE!</v>
      </c>
      <c r="AK341" s="187" t="e">
        <f t="shared" ref="AK341" ca="1" si="2171">(AJ341*Y341)/2</f>
        <v>#VALUE!</v>
      </c>
      <c r="AL341" s="192" t="e">
        <f t="shared" ref="AL341" ca="1" si="2172">AG341+R341</f>
        <v>#VALUE!</v>
      </c>
      <c r="AM341" s="83" t="e">
        <f t="shared" ref="AM341" ca="1" si="2173">AL341/K340</f>
        <v>#VALUE!</v>
      </c>
      <c r="AN341" s="80" t="e">
        <f ca="1">SUM(AL$300:AL341)</f>
        <v>#VALUE!</v>
      </c>
      <c r="AO341" s="109" t="e">
        <f t="shared" ref="AO341" ca="1" si="2174">BL341</f>
        <v>#VALUE!</v>
      </c>
      <c r="AP341" s="194" t="e">
        <f t="shared" ref="AP341" ca="1" si="2175">(Z341*AF341*-1)+P341</f>
        <v>#VALUE!</v>
      </c>
      <c r="AQ341" s="200" t="e">
        <f t="shared" ref="AQ341" ca="1" si="2176">AP341/K340</f>
        <v>#VALUE!</v>
      </c>
      <c r="AR341" s="204"/>
      <c r="AS341" s="221"/>
      <c r="AV341" s="67">
        <f t="shared" si="1781"/>
        <v>-5</v>
      </c>
      <c r="AX341" s="208" t="str">
        <f ca="1">[2]!YBHIST($I$280,$I341,J$25,"sec","")</f>
        <v>E</v>
      </c>
      <c r="AY341" s="206" t="str">
        <f ca="1">[2]!YBPRICE($I$280,AX341&amp;"d","Market","AccruedInterest","Swap",$I341,"LMMSkew","","Model",100,"")</f>
        <v>E</v>
      </c>
      <c r="BI341" s="518" t="e">
        <f t="shared" ref="BI341" ca="1" si="2177">1+S341</f>
        <v>#VALUE!</v>
      </c>
      <c r="BJ341" s="518" t="e">
        <f ca="1">PRODUCT($BI$300:BI341)-1</f>
        <v>#VALUE!</v>
      </c>
      <c r="BK341" s="518" t="e">
        <f t="shared" ref="BK341" ca="1" si="2178">1+AM341</f>
        <v>#VALUE!</v>
      </c>
      <c r="BL341" s="518" t="e">
        <f ca="1">PRODUCT($BK$300:BK341)-1</f>
        <v>#VALUE!</v>
      </c>
    </row>
    <row r="342" spans="3:64" ht="15">
      <c r="C342" s="222">
        <f t="shared" ref="C342" ca="1" si="2179">I342+10</f>
        <v>41981</v>
      </c>
      <c r="D342" s="70">
        <f t="shared" ref="D342" ca="1" si="2180">I342+35</f>
        <v>42006</v>
      </c>
      <c r="E342" s="70" t="str">
        <f t="shared" ref="E342" ca="1" si="2181">"FNMA"&amp;TEXT($J$23,"0.0")&amp;"-TBA-"&amp;TEXT(C342,"mmm")</f>
        <v>FNMA3.0-TBA-Dec</v>
      </c>
      <c r="F342" s="70" t="str">
        <f t="shared" ref="F342" ca="1" si="2182">"FNMA"&amp;TEXT($J$23,"0.0")&amp;"-TBA-"&amp;TEXT(D342,"mmm")</f>
        <v>FNMA3.0-TBA-Jan</v>
      </c>
      <c r="G342" s="70" t="str">
        <f t="shared" si="1804"/>
        <v>FNMA3.0-TBA-GEN</v>
      </c>
      <c r="H342" s="71"/>
      <c r="I342" s="133">
        <f ca="1">[2]!YBWORKDAY(EDATE(Base_Date, AV342), -1, "USD")</f>
        <v>41971</v>
      </c>
      <c r="J342" s="234" t="str">
        <f t="shared" ref="J342" ca="1" si="2183">AX342</f>
        <v>E</v>
      </c>
      <c r="K342" s="237" t="e">
        <f t="shared" ref="K342" ca="1" si="2184">AX342+AY342</f>
        <v>#VALUE!</v>
      </c>
      <c r="L342" s="237" t="e">
        <f t="shared" ref="L342" ca="1" si="2185">K342-K341</f>
        <v>#VALUE!</v>
      </c>
      <c r="M342" s="238" t="str">
        <f ca="1">[2]!YBHIST($I$280,$I342,"LMMOAS","sec")</f>
        <v>E</v>
      </c>
      <c r="N342" s="239" t="str">
        <f ca="1">[2]!YBHIST($I$280,$I341,M$25,"sec","")</f>
        <v>E</v>
      </c>
      <c r="O342" s="240" t="str">
        <f ca="1">[2]!YBHIST("1 Month LIBOR",I342,"Yield","bmk","")</f>
        <v>E</v>
      </c>
      <c r="P342" s="237" t="e">
        <f t="shared" ref="P342" ca="1" si="2186">K341-Q342</f>
        <v>#VALUE!</v>
      </c>
      <c r="Q342" s="171" t="str">
        <f ca="1">[2]!YBSCEN($I$280,$J341&amp;"d","Market",O$25,"Swap",$I341,"LMMSkew","","Model",100,0,29,"Gradual","ParShift|N",0,"Annualized ROR",O341,100,"",,,,"Default",,,,"Default",,)</f>
        <v>E</v>
      </c>
      <c r="R342" s="237" t="e">
        <f t="shared" ref="R342" ca="1" si="2187">L342+P342</f>
        <v>#VALUE!</v>
      </c>
      <c r="S342" s="241" t="e">
        <f t="shared" ref="S342" ca="1" si="2188">R342/K341</f>
        <v>#VALUE!</v>
      </c>
      <c r="T342" s="237" t="e">
        <f ca="1">SUM(R$300:R342)</f>
        <v>#VALUE!</v>
      </c>
      <c r="U342" s="241" t="e">
        <f t="shared" ref="U342" ca="1" si="2189">BJ342</f>
        <v>#VALUE!</v>
      </c>
      <c r="V342" s="242">
        <f ca="1">VLOOKUP($I342, 'Barcap OAD'!$A:$S, $F$280, FALSE)</f>
        <v>-12.7</v>
      </c>
      <c r="W342" s="243" t="e">
        <f t="shared" ref="W342" ca="1" si="2190">K342*V342/10000</f>
        <v>#VALUE!</v>
      </c>
      <c r="X342" s="244" t="str">
        <f ca="1">[2]!YBHIST($E342,$I342,X$25,"sec","")</f>
        <v>E</v>
      </c>
      <c r="Y342" s="237" t="e">
        <f t="shared" ref="Y342" ca="1" si="2191">X342-X341</f>
        <v>#VALUE!</v>
      </c>
      <c r="Z342" s="171" t="e">
        <f t="shared" ref="Z342" ca="1" si="2192">X341-AA341</f>
        <v>#VALUE!</v>
      </c>
      <c r="AA342" s="171" t="str">
        <f ca="1">[2]!YBHIST($F342,$I342,X$25,"sec","")</f>
        <v>E</v>
      </c>
      <c r="AB342" s="171" t="e">
        <f t="shared" ref="AB342" ca="1" si="2193">X341-Z342</f>
        <v>#VALUE!</v>
      </c>
      <c r="AC342" s="245" t="e">
        <f t="shared" ref="AC342" ca="1" si="2194">Y342+Z342</f>
        <v>#VALUE!</v>
      </c>
      <c r="AD342" s="246">
        <f ca="1">VLOOKUP($I342, 'Barcap OAD'!$A:$S, $F$26, FALSE)</f>
        <v>6.2499140000000004</v>
      </c>
      <c r="AE342" s="243" t="e">
        <f t="shared" ref="AE342" ca="1" si="2195">X342*AD342/10000</f>
        <v>#VALUE!</v>
      </c>
      <c r="AF342" s="247" t="e">
        <f t="shared" ref="AF342" ca="1" si="2196">W342/AE342</f>
        <v>#VALUE!</v>
      </c>
      <c r="AG342" s="237" t="e">
        <f t="shared" ref="AG342" ca="1" si="2197">-AC342*AF341</f>
        <v>#VALUE!</v>
      </c>
      <c r="AH342" s="241" t="e">
        <f t="shared" ref="AH342" ca="1" si="2198">AG342/K341</f>
        <v>#VALUE!</v>
      </c>
      <c r="AI342" s="237" t="e">
        <f t="shared" ref="AI342" ca="1" si="2199">AL342+AK342</f>
        <v>#VALUE!</v>
      </c>
      <c r="AJ342" s="241" t="e">
        <f t="shared" ref="AJ342" ca="1" si="2200">AF342-AF341</f>
        <v>#VALUE!</v>
      </c>
      <c r="AK342" s="245" t="e">
        <f t="shared" ref="AK342" ca="1" si="2201">(AJ342*Y342)/2</f>
        <v>#VALUE!</v>
      </c>
      <c r="AL342" s="248" t="e">
        <f t="shared" ref="AL342" ca="1" si="2202">AG342+R342</f>
        <v>#VALUE!</v>
      </c>
      <c r="AM342" s="241" t="e">
        <f t="shared" ref="AM342" ca="1" si="2203">AL342/K341</f>
        <v>#VALUE!</v>
      </c>
      <c r="AN342" s="237" t="e">
        <f ca="1">SUM(AL$300:AL342)</f>
        <v>#VALUE!</v>
      </c>
      <c r="AO342" s="203" t="e">
        <f t="shared" ref="AO342" ca="1" si="2204">BL342</f>
        <v>#VALUE!</v>
      </c>
      <c r="AP342" s="249" t="e">
        <f t="shared" ref="AP342" ca="1" si="2205">(Z342*AF342*-1)+P342</f>
        <v>#VALUE!</v>
      </c>
      <c r="AQ342" s="250" t="e">
        <f t="shared" ref="AQ342" ca="1" si="2206">AP342/K341</f>
        <v>#VALUE!</v>
      </c>
      <c r="AR342" s="204"/>
      <c r="AS342" s="221"/>
      <c r="AV342" s="67">
        <f t="shared" si="1781"/>
        <v>-4</v>
      </c>
      <c r="AX342" s="208" t="str">
        <f ca="1">[2]!YBHIST($I$280,$I342,J$25,"sec","")</f>
        <v>E</v>
      </c>
      <c r="AY342" s="206" t="str">
        <f ca="1">[2]!YBPRICE($I$280,AX342&amp;"d","Market","AccruedInterest","Swap",$I342,"LMMSkew","","Model",100,"")</f>
        <v>E</v>
      </c>
      <c r="BI342" s="518" t="e">
        <f t="shared" ref="BI342" ca="1" si="2207">1+S342</f>
        <v>#VALUE!</v>
      </c>
      <c r="BJ342" s="518" t="e">
        <f ca="1">PRODUCT($BI$300:BI342)-1</f>
        <v>#VALUE!</v>
      </c>
      <c r="BK342" s="518" t="e">
        <f t="shared" ref="BK342" ca="1" si="2208">1+AM342</f>
        <v>#VALUE!</v>
      </c>
      <c r="BL342" s="518" t="e">
        <f ca="1">PRODUCT($BK$300:BK342)-1</f>
        <v>#VALUE!</v>
      </c>
    </row>
    <row r="343" spans="3:64" ht="15">
      <c r="C343" s="222">
        <f t="shared" ref="C343" ca="1" si="2209">I343+10</f>
        <v>42014</v>
      </c>
      <c r="D343" s="70">
        <f t="shared" ref="D343" ca="1" si="2210">I343+35</f>
        <v>42039</v>
      </c>
      <c r="E343" s="70" t="str">
        <f t="shared" ref="E343" ca="1" si="2211">"FNMA"&amp;TEXT($J$23,"0.0")&amp;"-TBA-"&amp;TEXT(C343,"mmm")</f>
        <v>FNMA3.0-TBA-Jan</v>
      </c>
      <c r="F343" s="70" t="str">
        <f t="shared" ref="F343" ca="1" si="2212">"FNMA"&amp;TEXT($J$23,"0.0")&amp;"-TBA-"&amp;TEXT(D343,"mmm")</f>
        <v>FNMA3.0-TBA-Feb</v>
      </c>
      <c r="G343" s="70" t="str">
        <f t="shared" si="1804"/>
        <v>FNMA3.0-TBA-GEN</v>
      </c>
      <c r="H343" s="71"/>
      <c r="I343" s="133">
        <f ca="1">[2]!YBWORKDAY(EDATE(Base_Date, AV343), -1, "USD")</f>
        <v>42004</v>
      </c>
      <c r="J343" s="234" t="str">
        <f t="shared" ref="J343" ca="1" si="2213">AX343</f>
        <v>E</v>
      </c>
      <c r="K343" s="237" t="e">
        <f t="shared" ref="K343" ca="1" si="2214">AX343+AY343</f>
        <v>#VALUE!</v>
      </c>
      <c r="L343" s="237" t="e">
        <f t="shared" ref="L343" ca="1" si="2215">K343-K342</f>
        <v>#VALUE!</v>
      </c>
      <c r="M343" s="238" t="str">
        <f ca="1">[2]!YBHIST($I$280,$I343,"LMMOAS","sec")</f>
        <v>E</v>
      </c>
      <c r="N343" s="239" t="str">
        <f ca="1">[2]!YBHIST($I$280,$I342,M$25,"sec","")</f>
        <v>E</v>
      </c>
      <c r="O343" s="240" t="str">
        <f ca="1">[2]!YBHIST("1 Month LIBOR",I343,"Yield","bmk","")</f>
        <v>E</v>
      </c>
      <c r="P343" s="237" t="e">
        <f t="shared" ref="P343" ca="1" si="2216">K342-Q343</f>
        <v>#VALUE!</v>
      </c>
      <c r="Q343" s="171" t="str">
        <f ca="1">[2]!YBSCEN($I$280,$J342&amp;"d","Market",O$25,"Swap",$I342,"LMMSkew","","Model",100,0,29,"Gradual","ParShift|N",0,"Annualized ROR",O342,100,"",,,,"Default",,,,"Default",,)</f>
        <v>E</v>
      </c>
      <c r="R343" s="237" t="e">
        <f t="shared" ref="R343" ca="1" si="2217">L343+P343</f>
        <v>#VALUE!</v>
      </c>
      <c r="S343" s="241" t="e">
        <f t="shared" ref="S343" ca="1" si="2218">R343/K342</f>
        <v>#VALUE!</v>
      </c>
      <c r="T343" s="237" t="e">
        <f ca="1">SUM(R$300:R343)</f>
        <v>#VALUE!</v>
      </c>
      <c r="U343" s="241" t="e">
        <f t="shared" ref="U343" ca="1" si="2219">BJ343</f>
        <v>#VALUE!</v>
      </c>
      <c r="V343" s="242">
        <f ca="1">VLOOKUP($I343, 'Barcap OAD'!$A:$S, $F$280, FALSE)</f>
        <v>-12.6</v>
      </c>
      <c r="W343" s="243" t="e">
        <f t="shared" ref="W343" ca="1" si="2220">K343*V343/10000</f>
        <v>#VALUE!</v>
      </c>
      <c r="X343" s="244" t="str">
        <f ca="1">[2]!YBHIST($E343,$I343,X$25,"sec","")</f>
        <v>E</v>
      </c>
      <c r="Y343" s="237" t="e">
        <f t="shared" ref="Y343" ca="1" si="2221">X343-X342</f>
        <v>#VALUE!</v>
      </c>
      <c r="Z343" s="171" t="e">
        <f t="shared" ref="Z343" ca="1" si="2222">X342-AA342</f>
        <v>#VALUE!</v>
      </c>
      <c r="AA343" s="171" t="str">
        <f ca="1">[2]!YBHIST($F343,$I343,X$25,"sec","")</f>
        <v>E</v>
      </c>
      <c r="AB343" s="171" t="e">
        <f t="shared" ref="AB343" ca="1" si="2223">X342-Z343</f>
        <v>#VALUE!</v>
      </c>
      <c r="AC343" s="245" t="e">
        <f t="shared" ref="AC343" ca="1" si="2224">Y343+Z343</f>
        <v>#VALUE!</v>
      </c>
      <c r="AD343" s="246">
        <f ca="1">VLOOKUP($I343, 'Barcap OAD'!$A:$S, $F$26, FALSE)</f>
        <v>5.9987959999999996</v>
      </c>
      <c r="AE343" s="243" t="e">
        <f t="shared" ref="AE343" ca="1" si="2225">X343*AD343/10000</f>
        <v>#VALUE!</v>
      </c>
      <c r="AF343" s="247" t="e">
        <f t="shared" ref="AF343" ca="1" si="2226">W343/AE343</f>
        <v>#VALUE!</v>
      </c>
      <c r="AG343" s="237" t="e">
        <f t="shared" ref="AG343" ca="1" si="2227">-AC343*AF342</f>
        <v>#VALUE!</v>
      </c>
      <c r="AH343" s="241" t="e">
        <f t="shared" ref="AH343" ca="1" si="2228">AG343/K342</f>
        <v>#VALUE!</v>
      </c>
      <c r="AI343" s="237" t="e">
        <f t="shared" ref="AI343" ca="1" si="2229">AL343+AK343</f>
        <v>#VALUE!</v>
      </c>
      <c r="AJ343" s="241" t="e">
        <f t="shared" ref="AJ343" ca="1" si="2230">AF343-AF342</f>
        <v>#VALUE!</v>
      </c>
      <c r="AK343" s="245" t="e">
        <f t="shared" ref="AK343" ca="1" si="2231">(AJ343*Y343)/2</f>
        <v>#VALUE!</v>
      </c>
      <c r="AL343" s="248" t="e">
        <f t="shared" ref="AL343" ca="1" si="2232">AG343+R343</f>
        <v>#VALUE!</v>
      </c>
      <c r="AM343" s="241" t="e">
        <f t="shared" ref="AM343" ca="1" si="2233">AL343/K342</f>
        <v>#VALUE!</v>
      </c>
      <c r="AN343" s="237" t="e">
        <f ca="1">SUM(AL$300:AL343)</f>
        <v>#VALUE!</v>
      </c>
      <c r="AO343" s="203" t="e">
        <f t="shared" ref="AO343" ca="1" si="2234">BL343</f>
        <v>#VALUE!</v>
      </c>
      <c r="AP343" s="249" t="e">
        <f t="shared" ref="AP343" ca="1" si="2235">(Z343*AF343*-1)+P343</f>
        <v>#VALUE!</v>
      </c>
      <c r="AQ343" s="250" t="e">
        <f t="shared" ref="AQ343" ca="1" si="2236">AP343/K342</f>
        <v>#VALUE!</v>
      </c>
      <c r="AR343" s="204"/>
      <c r="AS343" s="221"/>
      <c r="AV343" s="67">
        <f t="shared" si="1781"/>
        <v>-3</v>
      </c>
      <c r="AX343" s="208" t="str">
        <f ca="1">[2]!YBHIST($I$280,$I343,J$25,"sec","")</f>
        <v>E</v>
      </c>
      <c r="AY343" s="206" t="str">
        <f ca="1">[2]!YBPRICE($I$280,AX343&amp;"d","Market","AccruedInterest","Swap",$I343,"LMMSkew","","Model",100,"")</f>
        <v>E</v>
      </c>
      <c r="BI343" s="518" t="e">
        <f t="shared" ref="BI343" ca="1" si="2237">1+S343</f>
        <v>#VALUE!</v>
      </c>
      <c r="BJ343" s="518" t="e">
        <f ca="1">PRODUCT($BI$300:BI343)-1</f>
        <v>#VALUE!</v>
      </c>
      <c r="BK343" s="518" t="e">
        <f t="shared" ref="BK343" ca="1" si="2238">1+AM343</f>
        <v>#VALUE!</v>
      </c>
      <c r="BL343" s="518" t="e">
        <f ca="1">PRODUCT($BK$300:BK343)-1</f>
        <v>#VALUE!</v>
      </c>
    </row>
    <row r="344" spans="3:64" ht="15">
      <c r="C344" s="222">
        <f t="shared" ref="C344" ca="1" si="2239">I344+10</f>
        <v>42044</v>
      </c>
      <c r="D344" s="70">
        <f t="shared" ref="D344" ca="1" si="2240">I344+35</f>
        <v>42069</v>
      </c>
      <c r="E344" s="70" t="str">
        <f t="shared" ref="E344" ca="1" si="2241">"FNMA"&amp;TEXT($J$23,"0.0")&amp;"-TBA-"&amp;TEXT(C344,"mmm")</f>
        <v>FNMA3.0-TBA-Feb</v>
      </c>
      <c r="F344" s="70" t="str">
        <f t="shared" ref="F344" ca="1" si="2242">"FNMA"&amp;TEXT($J$23,"0.0")&amp;"-TBA-"&amp;TEXT(D344,"mmm")</f>
        <v>FNMA3.0-TBA-Mar</v>
      </c>
      <c r="G344" s="70" t="str">
        <f t="shared" si="1804"/>
        <v>FNMA3.0-TBA-GEN</v>
      </c>
      <c r="H344" s="71"/>
      <c r="I344" s="133">
        <f ca="1">[2]!YBWORKDAY(EDATE(Base_Date, AV344), -1, "USD")</f>
        <v>42034</v>
      </c>
      <c r="J344" s="234" t="str">
        <f t="shared" ref="J344" ca="1" si="2243">AX344</f>
        <v>E</v>
      </c>
      <c r="K344" s="237" t="e">
        <f t="shared" ref="K344" ca="1" si="2244">AX344+AY344</f>
        <v>#VALUE!</v>
      </c>
      <c r="L344" s="237" t="e">
        <f t="shared" ref="L344" ca="1" si="2245">K344-K343</f>
        <v>#VALUE!</v>
      </c>
      <c r="M344" s="238" t="str">
        <f ca="1">[2]!YBHIST($I$280,$I344,"LMMOAS","sec")</f>
        <v>E</v>
      </c>
      <c r="N344" s="239" t="str">
        <f ca="1">[2]!YBHIST($I$280,$I343,M$25,"sec","")</f>
        <v>E</v>
      </c>
      <c r="O344" s="240" t="str">
        <f ca="1">[2]!YBHIST("1 Month LIBOR",I344,"Yield","bmk","")</f>
        <v>E</v>
      </c>
      <c r="P344" s="237" t="e">
        <f t="shared" ref="P344" ca="1" si="2246">K343-Q344</f>
        <v>#VALUE!</v>
      </c>
      <c r="Q344" s="171" t="str">
        <f ca="1">[2]!YBSCEN($I$280,$J343&amp;"d","Market",O$25,"Swap",$I343,"LMMSkew","","Model",100,0,29,"Gradual","ParShift|N",0,"Annualized ROR",O343,100,"",,,,"Default",,,,"Default",,)</f>
        <v>E</v>
      </c>
      <c r="R344" s="237" t="e">
        <f t="shared" ref="R344" ca="1" si="2247">L344+P344</f>
        <v>#VALUE!</v>
      </c>
      <c r="S344" s="241" t="e">
        <f t="shared" ref="S344" ca="1" si="2248">R344/K343</f>
        <v>#VALUE!</v>
      </c>
      <c r="T344" s="237" t="e">
        <f ca="1">SUM(R$300:R344)</f>
        <v>#VALUE!</v>
      </c>
      <c r="U344" s="241" t="e">
        <f t="shared" ref="U344" ca="1" si="2249">BJ344</f>
        <v>#VALUE!</v>
      </c>
      <c r="V344" s="242">
        <f ca="1">VLOOKUP($I344, 'Barcap OAD'!$A:$S, $F$280, FALSE)</f>
        <v>-22.1</v>
      </c>
      <c r="W344" s="243" t="e">
        <f t="shared" ref="W344" ca="1" si="2250">K344*V344/10000</f>
        <v>#VALUE!</v>
      </c>
      <c r="X344" s="244" t="str">
        <f ca="1">[2]!YBHIST($E344,$I344,X$25,"sec","")</f>
        <v>E</v>
      </c>
      <c r="Y344" s="237" t="e">
        <f t="shared" ref="Y344" ca="1" si="2251">X344-X343</f>
        <v>#VALUE!</v>
      </c>
      <c r="Z344" s="171" t="e">
        <f t="shared" ref="Z344" ca="1" si="2252">X343-AA343</f>
        <v>#VALUE!</v>
      </c>
      <c r="AA344" s="171" t="str">
        <f ca="1">[2]!YBHIST($F344,$I344,X$25,"sec","")</f>
        <v>E</v>
      </c>
      <c r="AB344" s="171" t="e">
        <f t="shared" ref="AB344" ca="1" si="2253">X343-Z344</f>
        <v>#VALUE!</v>
      </c>
      <c r="AC344" s="245" t="e">
        <f t="shared" ref="AC344" ca="1" si="2254">Y344+Z344</f>
        <v>#VALUE!</v>
      </c>
      <c r="AD344" s="246">
        <f ca="1">VLOOKUP($I344, 'Barcap OAD'!$A:$S, $F$26, FALSE)</f>
        <v>5.4045230000000002</v>
      </c>
      <c r="AE344" s="243" t="e">
        <f t="shared" ref="AE344" ca="1" si="2255">X344*AD344/10000</f>
        <v>#VALUE!</v>
      </c>
      <c r="AF344" s="247" t="e">
        <f t="shared" ref="AF344" ca="1" si="2256">W344/AE344</f>
        <v>#VALUE!</v>
      </c>
      <c r="AG344" s="237" t="e">
        <f t="shared" ref="AG344" ca="1" si="2257">-AC344*AF343</f>
        <v>#VALUE!</v>
      </c>
      <c r="AH344" s="241" t="e">
        <f t="shared" ref="AH344" ca="1" si="2258">AG344/K343</f>
        <v>#VALUE!</v>
      </c>
      <c r="AI344" s="237" t="e">
        <f t="shared" ref="AI344" ca="1" si="2259">AL344+AK344</f>
        <v>#VALUE!</v>
      </c>
      <c r="AJ344" s="241" t="e">
        <f t="shared" ref="AJ344" ca="1" si="2260">AF344-AF343</f>
        <v>#VALUE!</v>
      </c>
      <c r="AK344" s="245" t="e">
        <f t="shared" ref="AK344" ca="1" si="2261">(AJ344*Y344)/2</f>
        <v>#VALUE!</v>
      </c>
      <c r="AL344" s="248" t="e">
        <f t="shared" ref="AL344" ca="1" si="2262">AG344+R344</f>
        <v>#VALUE!</v>
      </c>
      <c r="AM344" s="241" t="e">
        <f t="shared" ref="AM344" ca="1" si="2263">AL344/K343</f>
        <v>#VALUE!</v>
      </c>
      <c r="AN344" s="237" t="e">
        <f ca="1">SUM(AL$300:AL344)</f>
        <v>#VALUE!</v>
      </c>
      <c r="AO344" s="203" t="e">
        <f t="shared" ref="AO344" ca="1" si="2264">BL344</f>
        <v>#VALUE!</v>
      </c>
      <c r="AP344" s="249" t="e">
        <f t="shared" ref="AP344" ca="1" si="2265">(Z344*AF344*-1)+P344</f>
        <v>#VALUE!</v>
      </c>
      <c r="AQ344" s="250" t="e">
        <f t="shared" ref="AQ344" ca="1" si="2266">AP344/K343</f>
        <v>#VALUE!</v>
      </c>
      <c r="AR344" s="204"/>
      <c r="AS344" s="221"/>
      <c r="AV344" s="67">
        <f t="shared" si="1781"/>
        <v>-2</v>
      </c>
      <c r="AX344" s="208" t="str">
        <f ca="1">[2]!YBHIST($I$280,$I344,J$25,"sec","")</f>
        <v>E</v>
      </c>
      <c r="AY344" s="206" t="str">
        <f ca="1">[2]!YBPRICE($I$280,AX344&amp;"d","Market","AccruedInterest","Swap",$I344,"LMMSkew","","Model",100,"")</f>
        <v>E</v>
      </c>
      <c r="BI344" s="518" t="e">
        <f t="shared" ref="BI344" ca="1" si="2267">1+S344</f>
        <v>#VALUE!</v>
      </c>
      <c r="BJ344" s="518" t="e">
        <f ca="1">PRODUCT($BI$300:BI344)-1</f>
        <v>#VALUE!</v>
      </c>
      <c r="BK344" s="518" t="e">
        <f t="shared" ref="BK344" ca="1" si="2268">1+AM344</f>
        <v>#VALUE!</v>
      </c>
      <c r="BL344" s="518" t="e">
        <f ca="1">PRODUCT($BK$300:BK344)-1</f>
        <v>#VALUE!</v>
      </c>
    </row>
    <row r="345" spans="3:64" ht="15">
      <c r="C345" s="222">
        <f t="shared" ref="C345" ca="1" si="2269">I345+10</f>
        <v>42072</v>
      </c>
      <c r="D345" s="70">
        <f t="shared" ref="D345" ca="1" si="2270">I345+35</f>
        <v>42097</v>
      </c>
      <c r="E345" s="70" t="str">
        <f t="shared" ref="E345" ca="1" si="2271">"FNMA"&amp;TEXT($J$23,"0.0")&amp;"-TBA-"&amp;TEXT(C345,"mmm")</f>
        <v>FNMA3.0-TBA-Mar</v>
      </c>
      <c r="F345" s="70" t="str">
        <f t="shared" ref="F345" ca="1" si="2272">"FNMA"&amp;TEXT($J$23,"0.0")&amp;"-TBA-"&amp;TEXT(D345,"mmm")</f>
        <v>FNMA3.0-TBA-Apr</v>
      </c>
      <c r="G345" s="70" t="str">
        <f t="shared" si="1804"/>
        <v>FNMA3.0-TBA-GEN</v>
      </c>
      <c r="H345" s="71"/>
      <c r="I345" s="133">
        <f ca="1">[2]!YBWORKDAY(EDATE(Base_Date, AV345), -1, "USD")</f>
        <v>42062</v>
      </c>
      <c r="J345" s="234" t="str">
        <f t="shared" ref="J345" ca="1" si="2273">AX345</f>
        <v>E</v>
      </c>
      <c r="K345" s="237" t="e">
        <f t="shared" ref="K345" ca="1" si="2274">AX345+AY345</f>
        <v>#VALUE!</v>
      </c>
      <c r="L345" s="237" t="e">
        <f t="shared" ref="L345" ca="1" si="2275">K345-K344</f>
        <v>#VALUE!</v>
      </c>
      <c r="M345" s="238" t="str">
        <f ca="1">[2]!YBHIST($I$280,$I345,"LMMOAS","sec")</f>
        <v>E</v>
      </c>
      <c r="N345" s="239" t="str">
        <f ca="1">[2]!YBHIST($I$280,$I344,M$25,"sec","")</f>
        <v>E</v>
      </c>
      <c r="O345" s="240" t="str">
        <f ca="1">[2]!YBHIST("1 Month LIBOR",I345,"Yield","bmk","")</f>
        <v>E</v>
      </c>
      <c r="P345" s="237" t="e">
        <f t="shared" ref="P345" ca="1" si="2276">K344-Q345</f>
        <v>#VALUE!</v>
      </c>
      <c r="Q345" s="171" t="str">
        <f ca="1">[2]!YBSCEN($I$280,$J344&amp;"d","Market",O$25,"Swap",$I344,"LMMSkew","","Model",100,0,29,"Gradual","ParShift|N",0,"Annualized ROR",O344,100,"",,,,"Default",,,,"Default",,)</f>
        <v>E</v>
      </c>
      <c r="R345" s="237" t="e">
        <f t="shared" ref="R345" ca="1" si="2277">L345+P345</f>
        <v>#VALUE!</v>
      </c>
      <c r="S345" s="241" t="e">
        <f t="shared" ref="S345" ca="1" si="2278">R345/K344</f>
        <v>#VALUE!</v>
      </c>
      <c r="T345" s="237" t="e">
        <f ca="1">SUM(R$300:R345)</f>
        <v>#VALUE!</v>
      </c>
      <c r="U345" s="241" t="e">
        <f t="shared" ref="U345" ca="1" si="2279">BJ345</f>
        <v>#VALUE!</v>
      </c>
      <c r="V345" s="242">
        <f ca="1">VLOOKUP($I345, 'Barcap OAD'!$A:$S, $F$280, FALSE)</f>
        <v>-20.7</v>
      </c>
      <c r="W345" s="243" t="e">
        <f t="shared" ref="W345" ca="1" si="2280">K345*V345/10000</f>
        <v>#VALUE!</v>
      </c>
      <c r="X345" s="244" t="str">
        <f ca="1">[2]!YBHIST($E345,$I345,X$25,"sec","")</f>
        <v>E</v>
      </c>
      <c r="Y345" s="237" t="e">
        <f t="shared" ref="Y345" ca="1" si="2281">X345-X344</f>
        <v>#VALUE!</v>
      </c>
      <c r="Z345" s="171" t="e">
        <f t="shared" ref="Z345" ca="1" si="2282">X344-AA344</f>
        <v>#VALUE!</v>
      </c>
      <c r="AA345" s="171" t="str">
        <f ca="1">[2]!YBHIST($F345,$I345,X$25,"sec","")</f>
        <v>E</v>
      </c>
      <c r="AB345" s="171" t="e">
        <f t="shared" ref="AB345" ca="1" si="2283">X344-Z345</f>
        <v>#VALUE!</v>
      </c>
      <c r="AC345" s="245" t="e">
        <f t="shared" ref="AC345" ca="1" si="2284">Y345+Z345</f>
        <v>#VALUE!</v>
      </c>
      <c r="AD345" s="246">
        <f ca="1">VLOOKUP($I345, 'Barcap OAD'!$A:$S, $F$26, FALSE)</f>
        <v>6.1613049999999996</v>
      </c>
      <c r="AE345" s="243" t="e">
        <f t="shared" ref="AE345" ca="1" si="2285">X345*AD345/10000</f>
        <v>#VALUE!</v>
      </c>
      <c r="AF345" s="247" t="e">
        <f t="shared" ref="AF345" ca="1" si="2286">W345/AE345</f>
        <v>#VALUE!</v>
      </c>
      <c r="AG345" s="237" t="e">
        <f t="shared" ref="AG345" ca="1" si="2287">-AC345*AF344</f>
        <v>#VALUE!</v>
      </c>
      <c r="AH345" s="241" t="e">
        <f t="shared" ref="AH345" ca="1" si="2288">AG345/K344</f>
        <v>#VALUE!</v>
      </c>
      <c r="AI345" s="237" t="e">
        <f t="shared" ref="AI345" ca="1" si="2289">AL345+AK345</f>
        <v>#VALUE!</v>
      </c>
      <c r="AJ345" s="241" t="e">
        <f t="shared" ref="AJ345" ca="1" si="2290">AF345-AF344</f>
        <v>#VALUE!</v>
      </c>
      <c r="AK345" s="245" t="e">
        <f t="shared" ref="AK345" ca="1" si="2291">(AJ345*Y345)/2</f>
        <v>#VALUE!</v>
      </c>
      <c r="AL345" s="248" t="e">
        <f t="shared" ref="AL345" ca="1" si="2292">AG345+R345</f>
        <v>#VALUE!</v>
      </c>
      <c r="AM345" s="241" t="e">
        <f t="shared" ref="AM345" ca="1" si="2293">AL345/K344</f>
        <v>#VALUE!</v>
      </c>
      <c r="AN345" s="237" t="e">
        <f ca="1">SUM(AL$300:AL345)</f>
        <v>#VALUE!</v>
      </c>
      <c r="AO345" s="203" t="e">
        <f t="shared" ref="AO345" ca="1" si="2294">BL345</f>
        <v>#VALUE!</v>
      </c>
      <c r="AP345" s="249" t="e">
        <f t="shared" ref="AP345" ca="1" si="2295">(Z345*AF345*-1)+P345</f>
        <v>#VALUE!</v>
      </c>
      <c r="AQ345" s="250" t="e">
        <f t="shared" ref="AQ345" ca="1" si="2296">AP345/K344</f>
        <v>#VALUE!</v>
      </c>
      <c r="AR345" s="204"/>
      <c r="AS345" s="221"/>
      <c r="AV345" s="67">
        <f t="shared" si="1781"/>
        <v>-1</v>
      </c>
      <c r="AX345" s="208" t="str">
        <f ca="1">[2]!YBHIST($I$280,$I345,J$25,"sec","")</f>
        <v>E</v>
      </c>
      <c r="AY345" s="206" t="str">
        <f ca="1">[2]!YBPRICE($I$280,AX345&amp;"d","Market","AccruedInterest","Swap",$I345,"LMMSkew","","Model",100,"")</f>
        <v>E</v>
      </c>
      <c r="BI345" s="518" t="e">
        <f t="shared" ref="BI345" ca="1" si="2297">1+S345</f>
        <v>#VALUE!</v>
      </c>
      <c r="BJ345" s="518" t="e">
        <f ca="1">PRODUCT($BI$300:BI345)-1</f>
        <v>#VALUE!</v>
      </c>
      <c r="BK345" s="518" t="e">
        <f t="shared" ref="BK345" ca="1" si="2298">1+AM345</f>
        <v>#VALUE!</v>
      </c>
      <c r="BL345" s="518" t="e">
        <f ca="1">PRODUCT($BK$300:BK345)-1</f>
        <v>#VALUE!</v>
      </c>
    </row>
    <row r="346" spans="3:64" ht="15">
      <c r="C346" s="222">
        <f t="shared" ref="C346" ca="1" si="2299">I346+10</f>
        <v>42104</v>
      </c>
      <c r="D346" s="70">
        <f t="shared" ref="D346" ca="1" si="2300">I346+35</f>
        <v>42129</v>
      </c>
      <c r="E346" s="70" t="str">
        <f t="shared" ref="E346" ca="1" si="2301">"FNMA"&amp;TEXT($J$23,"0.0")&amp;"-TBA-"&amp;TEXT(C346,"mmm")</f>
        <v>FNMA3.0-TBA-Apr</v>
      </c>
      <c r="F346" s="70" t="str">
        <f t="shared" ref="F346" ca="1" si="2302">"FNMA"&amp;TEXT($J$23,"0.0")&amp;"-TBA-"&amp;TEXT(D346,"mmm")</f>
        <v>FNMA3.0-TBA-May</v>
      </c>
      <c r="G346" s="70" t="str">
        <f t="shared" si="1804"/>
        <v>FNMA3.0-TBA-GEN</v>
      </c>
      <c r="H346" s="71"/>
      <c r="I346" s="149">
        <f ca="1">[2]!YBWORKDAY(EDATE(Base_Date, AV346), -1, "USD")</f>
        <v>42094</v>
      </c>
      <c r="J346" s="312" t="str">
        <f t="shared" ref="J346" ca="1" si="2303">AX346</f>
        <v>E</v>
      </c>
      <c r="K346" s="313" t="e">
        <f t="shared" ref="K346" ca="1" si="2304">AX346+AY346</f>
        <v>#VALUE!</v>
      </c>
      <c r="L346" s="313" t="e">
        <f t="shared" ref="L346" ca="1" si="2305">K346-K345</f>
        <v>#VALUE!</v>
      </c>
      <c r="M346" s="314" t="str">
        <f ca="1">[2]!YBHIST($I$280,$I346,"LMMOAS","sec")</f>
        <v>E</v>
      </c>
      <c r="N346" s="315" t="str">
        <f ca="1">[2]!YBHIST($I$280,$I345,M$25,"sec","")</f>
        <v>E</v>
      </c>
      <c r="O346" s="316" t="str">
        <f ca="1">[2]!YBHIST("1 Month LIBOR",I346,"Yield","bmk","")</f>
        <v>E</v>
      </c>
      <c r="P346" s="313" t="e">
        <f t="shared" ref="P346" ca="1" si="2306">K345-Q346</f>
        <v>#VALUE!</v>
      </c>
      <c r="Q346" s="317" t="str">
        <f ca="1">[2]!YBSCEN($I$280,$J345&amp;"d","Market",O$25,"Swap",$I345,"LMMSkew","","Model",100,0,29,"Gradual","ParShift|N",0,"Annualized ROR",O345,100,"",,,,"Default",,,,"Default",,)</f>
        <v>E</v>
      </c>
      <c r="R346" s="313" t="e">
        <f t="shared" ref="R346" ca="1" si="2307">L346+P346</f>
        <v>#VALUE!</v>
      </c>
      <c r="S346" s="318" t="e">
        <f t="shared" ref="S346" ca="1" si="2308">R346/K345</f>
        <v>#VALUE!</v>
      </c>
      <c r="T346" s="313" t="e">
        <f ca="1">SUM(R$300:R346)</f>
        <v>#VALUE!</v>
      </c>
      <c r="U346" s="318" t="e">
        <f t="shared" ref="U346" ca="1" si="2309">BJ346</f>
        <v>#VALUE!</v>
      </c>
      <c r="V346" s="319">
        <f ca="1">VLOOKUP($I346, 'Barcap OAD'!$A:$S, $F$280, FALSE)</f>
        <v>-20.399999999999999</v>
      </c>
      <c r="W346" s="320" t="e">
        <f t="shared" ref="W346" ca="1" si="2310">K346*V346/10000</f>
        <v>#VALUE!</v>
      </c>
      <c r="X346" s="321" t="str">
        <f ca="1">[2]!YBHIST($E346,$I346,X$25,"sec","")</f>
        <v>E</v>
      </c>
      <c r="Y346" s="313" t="e">
        <f t="shared" ref="Y346" ca="1" si="2311">X346-X345</f>
        <v>#VALUE!</v>
      </c>
      <c r="Z346" s="317" t="e">
        <f t="shared" ref="Z346" ca="1" si="2312">X345-AA345</f>
        <v>#VALUE!</v>
      </c>
      <c r="AA346" s="317" t="str">
        <f ca="1">[2]!YBHIST($F346,$I346,X$25,"sec","")</f>
        <v>E</v>
      </c>
      <c r="AB346" s="317" t="e">
        <f t="shared" ref="AB346" ca="1" si="2313">X345-Z346</f>
        <v>#VALUE!</v>
      </c>
      <c r="AC346" s="322" t="e">
        <f t="shared" ref="AC346" ca="1" si="2314">Y346+Z346</f>
        <v>#VALUE!</v>
      </c>
      <c r="AD346" s="323">
        <f ca="1">VLOOKUP($I346, 'Barcap OAD'!$A:$S, $F$26, FALSE)</f>
        <v>5.6016069999999996</v>
      </c>
      <c r="AE346" s="320" t="e">
        <f t="shared" ref="AE346" ca="1" si="2315">X346*AD346/10000</f>
        <v>#VALUE!</v>
      </c>
      <c r="AF346" s="324" t="e">
        <f t="shared" ref="AF346" ca="1" si="2316">W346/AE346</f>
        <v>#VALUE!</v>
      </c>
      <c r="AG346" s="313" t="e">
        <f t="shared" ref="AG346" ca="1" si="2317">-AC346*AF345</f>
        <v>#VALUE!</v>
      </c>
      <c r="AH346" s="318" t="e">
        <f t="shared" ref="AH346" ca="1" si="2318">AG346/K345</f>
        <v>#VALUE!</v>
      </c>
      <c r="AI346" s="313" t="e">
        <f t="shared" ref="AI346" ca="1" si="2319">AL346+AK346</f>
        <v>#VALUE!</v>
      </c>
      <c r="AJ346" s="318" t="e">
        <f t="shared" ref="AJ346" ca="1" si="2320">AF346-AF345</f>
        <v>#VALUE!</v>
      </c>
      <c r="AK346" s="322" t="e">
        <f t="shared" ref="AK346" ca="1" si="2321">(AJ346*Y346)/2</f>
        <v>#VALUE!</v>
      </c>
      <c r="AL346" s="325" t="e">
        <f t="shared" ref="AL346" ca="1" si="2322">AG346+R346</f>
        <v>#VALUE!</v>
      </c>
      <c r="AM346" s="318" t="e">
        <f t="shared" ref="AM346" ca="1" si="2323">AL346/K345</f>
        <v>#VALUE!</v>
      </c>
      <c r="AN346" s="313" t="e">
        <f ca="1">SUM(AL$300:AL346)</f>
        <v>#VALUE!</v>
      </c>
      <c r="AO346" s="326" t="e">
        <f t="shared" ref="AO346" ca="1" si="2324">BL346</f>
        <v>#VALUE!</v>
      </c>
      <c r="AP346" s="327" t="e">
        <f t="shared" ref="AP346" ca="1" si="2325">(Z346*AF346*-1)+P346</f>
        <v>#VALUE!</v>
      </c>
      <c r="AQ346" s="328" t="e">
        <f t="shared" ref="AQ346" ca="1" si="2326">AP346/K345</f>
        <v>#VALUE!</v>
      </c>
      <c r="AR346" s="204"/>
      <c r="AS346" s="221"/>
      <c r="AV346" s="67">
        <f t="shared" si="1781"/>
        <v>0</v>
      </c>
      <c r="AX346" s="208" t="str">
        <f ca="1">[2]!YBHIST($I$280,$I346,J$25,"sec","")</f>
        <v>E</v>
      </c>
      <c r="AY346" s="206" t="str">
        <f ca="1">[2]!YBPRICE($I$280,AX346&amp;"d","Market","AccruedInterest","Swap",$I346,"LMMSkew","","Model",100,"")</f>
        <v>E</v>
      </c>
      <c r="BI346" s="518" t="e">
        <f t="shared" ref="BI346" ca="1" si="2327">1+S346</f>
        <v>#VALUE!</v>
      </c>
      <c r="BJ346" s="518" t="e">
        <f ca="1">PRODUCT($BI$300:BI346)-1</f>
        <v>#VALUE!</v>
      </c>
      <c r="BK346" s="518" t="e">
        <f t="shared" ref="BK346" ca="1" si="2328">1+AM346</f>
        <v>#VALUE!</v>
      </c>
      <c r="BL346" s="518" t="e">
        <f ca="1">PRODUCT($BK$300:BK346)-1</f>
        <v>#VALUE!</v>
      </c>
    </row>
  </sheetData>
  <mergeCells count="25">
    <mergeCell ref="BI283:BJ283"/>
    <mergeCell ref="BK283:BL283"/>
    <mergeCell ref="BI27:BJ27"/>
    <mergeCell ref="BK27:BL27"/>
    <mergeCell ref="BI139:BJ139"/>
    <mergeCell ref="BK139:BL139"/>
    <mergeCell ref="BI211:BJ211"/>
    <mergeCell ref="BK211:BL211"/>
    <mergeCell ref="J26:W26"/>
    <mergeCell ref="X26:AE26"/>
    <mergeCell ref="AF26:AK26"/>
    <mergeCell ref="AL26:AQ26"/>
    <mergeCell ref="J138:W138"/>
    <mergeCell ref="X138:AE138"/>
    <mergeCell ref="AF138:AK138"/>
    <mergeCell ref="AL138:AQ138"/>
    <mergeCell ref="L132:AQ132"/>
    <mergeCell ref="J210:W210"/>
    <mergeCell ref="X210:AE210"/>
    <mergeCell ref="AF210:AK210"/>
    <mergeCell ref="AL210:AQ210"/>
    <mergeCell ref="J282:W282"/>
    <mergeCell ref="X282:AE282"/>
    <mergeCell ref="AF282:AK282"/>
    <mergeCell ref="AL282:AQ282"/>
  </mergeCells>
  <dataValidations disablePrompts="1" count="2">
    <dataValidation type="list" allowBlank="1" showInputMessage="1" showErrorMessage="1" sqref="I24 I136 I208 I280">
      <formula1>IOS_List</formula1>
    </dataValidation>
    <dataValidation type="list" allowBlank="1" showInputMessage="1" showErrorMessage="1" sqref="J23">
      <formula1>$B$54:$B$62</formula1>
    </dataValidation>
  </dataValidations>
  <printOptions horizontalCentered="1"/>
  <pageMargins left="0.25" right="0.25" top="0.25" bottom="0.25" header="0.3" footer="0.15"/>
  <pageSetup scale="33" orientation="landscape" horizontalDpi="300" verticalDpi="300" r:id="rId1"/>
  <headerFooter scaleWithDoc="0">
    <oddHeader>&amp;L&amp;G&amp;C&amp;"-,Bold"&amp;12&amp;K2E398A
&amp;15FN30.350.10(IOX) Performance&amp;R&amp;"-,Bold"&amp;14&amp;K2E398A
&amp;12Cello Fixed Income Master Fund, LP&amp;"-,Regular"&amp;10&amp;K000000
&amp;"-,Bold"&amp;K2E398A As of Feb, 2013</oddHeader>
    <oddFooter>&amp;L&amp;8&amp;K2E398AReport Created on &amp;D &amp;T&amp;C&amp;G
&amp;8&amp;K2E398APage &amp;P of &amp;N</oddFooter>
  </headerFooter>
  <legacy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5" tint="0.79998168889431442"/>
  </sheetPr>
  <dimension ref="A1:BH134"/>
  <sheetViews>
    <sheetView topLeftCell="H1"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0" width="7.140625" style="67" bestFit="1" customWidth="1"/>
    <col min="11" max="43" width="7.140625" style="67" customWidth="1"/>
    <col min="44" max="16384" width="9.140625" style="67"/>
  </cols>
  <sheetData>
    <row r="1" spans="39:39">
      <c r="AM1" s="71"/>
    </row>
    <row r="23" spans="2:59" ht="15">
      <c r="I23" s="75" t="s">
        <v>193</v>
      </c>
    </row>
    <row r="24" spans="2:59" s="76" customFormat="1" ht="8.25" hidden="1" customHeight="1"/>
    <row r="25" spans="2:59" s="163" customFormat="1" ht="22.5" customHeight="1">
      <c r="I25" s="304"/>
      <c r="J25" s="633" t="s">
        <v>192</v>
      </c>
      <c r="K25" s="634"/>
      <c r="L25" s="634"/>
      <c r="M25" s="634"/>
      <c r="N25" s="634"/>
      <c r="O25" s="634"/>
      <c r="P25" s="634"/>
      <c r="Q25" s="634"/>
      <c r="R25" s="634"/>
      <c r="S25" s="634"/>
      <c r="T25" s="634"/>
      <c r="U25" s="634"/>
      <c r="V25" s="634"/>
      <c r="W25" s="634"/>
      <c r="X25" s="634"/>
      <c r="Y25" s="634"/>
      <c r="Z25" s="634"/>
      <c r="AA25" s="644" t="s">
        <v>45</v>
      </c>
      <c r="AB25" s="640"/>
      <c r="AC25" s="640"/>
      <c r="AD25" s="640"/>
      <c r="AE25" s="640"/>
      <c r="AF25" s="640"/>
      <c r="AG25" s="640"/>
      <c r="AH25" s="640"/>
      <c r="AI25" s="640"/>
      <c r="AJ25" s="640"/>
      <c r="AK25" s="640"/>
      <c r="AL25" s="640"/>
      <c r="AM25" s="640"/>
      <c r="AN25" s="640"/>
      <c r="AO25" s="640"/>
      <c r="AP25" s="640"/>
      <c r="AQ25" s="641"/>
    </row>
    <row r="26" spans="2:59" s="164" customFormat="1" ht="45">
      <c r="I26" s="143" t="s">
        <v>19</v>
      </c>
      <c r="J26" s="143" t="s">
        <v>196</v>
      </c>
      <c r="K26" s="144" t="s">
        <v>213</v>
      </c>
      <c r="L26" s="144" t="s">
        <v>197</v>
      </c>
      <c r="M26" s="144" t="s">
        <v>198</v>
      </c>
      <c r="N26" s="144" t="s">
        <v>199</v>
      </c>
      <c r="O26" s="144" t="s">
        <v>200</v>
      </c>
      <c r="P26" s="144" t="s">
        <v>201</v>
      </c>
      <c r="Q26" s="144" t="s">
        <v>202</v>
      </c>
      <c r="R26" s="144" t="s">
        <v>203</v>
      </c>
      <c r="S26" s="144" t="s">
        <v>204</v>
      </c>
      <c r="T26" s="144" t="s">
        <v>206</v>
      </c>
      <c r="U26" s="144" t="s">
        <v>205</v>
      </c>
      <c r="V26" s="144" t="s">
        <v>207</v>
      </c>
      <c r="W26" s="144" t="s">
        <v>208</v>
      </c>
      <c r="X26" s="143" t="s">
        <v>209</v>
      </c>
      <c r="Y26" s="144" t="s">
        <v>210</v>
      </c>
      <c r="Z26" s="144" t="s">
        <v>211</v>
      </c>
      <c r="AA26" s="201" t="s">
        <v>196</v>
      </c>
      <c r="AB26" s="197" t="s">
        <v>213</v>
      </c>
      <c r="AC26" s="197" t="s">
        <v>197</v>
      </c>
      <c r="AD26" s="197" t="s">
        <v>198</v>
      </c>
      <c r="AE26" s="197" t="s">
        <v>199</v>
      </c>
      <c r="AF26" s="197" t="s">
        <v>200</v>
      </c>
      <c r="AG26" s="197" t="s">
        <v>201</v>
      </c>
      <c r="AH26" s="197" t="s">
        <v>202</v>
      </c>
      <c r="AI26" s="197" t="s">
        <v>203</v>
      </c>
      <c r="AJ26" s="197" t="s">
        <v>204</v>
      </c>
      <c r="AK26" s="197" t="s">
        <v>206</v>
      </c>
      <c r="AL26" s="197" t="s">
        <v>205</v>
      </c>
      <c r="AM26" s="197" t="s">
        <v>207</v>
      </c>
      <c r="AN26" s="197" t="s">
        <v>208</v>
      </c>
      <c r="AO26" s="195" t="s">
        <v>209</v>
      </c>
      <c r="AP26" s="197" t="s">
        <v>210</v>
      </c>
      <c r="AQ26" s="309" t="s">
        <v>211</v>
      </c>
    </row>
    <row r="27" spans="2:59" s="163" customFormat="1" ht="15" customHeight="1">
      <c r="B27" s="165"/>
      <c r="C27" s="166"/>
      <c r="D27" s="166"/>
      <c r="E27" s="166"/>
      <c r="F27" s="166"/>
      <c r="G27" s="166"/>
      <c r="H27" s="167"/>
      <c r="I27" s="148">
        <v>40633</v>
      </c>
      <c r="J27" s="306"/>
      <c r="K27" s="83"/>
      <c r="L27" s="83"/>
      <c r="M27" s="83"/>
      <c r="N27" s="83">
        <f>'FN30.350.10(IOX)'!$S29</f>
        <v>3.2139419589735541E-2</v>
      </c>
      <c r="O27" s="83">
        <f>'FN30.400.10(IOX)'!$S29</f>
        <v>3.3073021185739369E-2</v>
      </c>
      <c r="P27" s="83">
        <f>'FN30.450.10(IOX)'!$S29</f>
        <v>4.2258217165841896E-2</v>
      </c>
      <c r="Q27" s="83">
        <f>'FN30.500.10(IOX)'!$S29</f>
        <v>7.1344761004830032E-2</v>
      </c>
      <c r="R27" s="83">
        <f>'FN30.400.09(IOX)'!$S31</f>
        <v>2.1373581664011262E-2</v>
      </c>
      <c r="S27" s="83">
        <f>'FN30.450.09(IOX)'!$S31</f>
        <v>2.0874153557105136E-2</v>
      </c>
      <c r="T27" s="83">
        <f>'FN30.500.09(IOX)'!$S31</f>
        <v>6.3031432538534576E-2</v>
      </c>
      <c r="U27" s="83">
        <f>'FN30.550.08(IOX)'!$S31</f>
        <v>3.7708148235651572E-2</v>
      </c>
      <c r="V27" s="83">
        <f>'FN30.600.08(IOX)'!$S31</f>
        <v>6.3531710814166101E-2</v>
      </c>
      <c r="W27" s="109">
        <f>'FN30.650.67(IOX)'!$S31</f>
        <v>7.1110963809171229E-2</v>
      </c>
      <c r="X27" s="307"/>
      <c r="Y27" s="83"/>
      <c r="Z27" s="109"/>
      <c r="AA27" s="112"/>
      <c r="AB27" s="83"/>
      <c r="AC27" s="83"/>
      <c r="AD27" s="83"/>
      <c r="AE27" s="83">
        <f>'FN30.350.10(IOX)'!$AM29</f>
        <v>3.1646899792785031E-2</v>
      </c>
      <c r="AF27" s="83">
        <f>'FN30.400.10(IOX)'!$AM29</f>
        <v>3.1147716524932853E-2</v>
      </c>
      <c r="AG27" s="83">
        <f>'FN30.450.10(IOX)'!$AM29</f>
        <v>3.7735989939296354E-2</v>
      </c>
      <c r="AH27" s="83">
        <f>'FN30.500.10(IOX)'!$AM29</f>
        <v>6.7404602629225985E-2</v>
      </c>
      <c r="AI27" s="83">
        <f>'FN30.400.09(IOX)'!$AM31</f>
        <v>1.7478197815402718E-2</v>
      </c>
      <c r="AJ27" s="83">
        <f>'FN30.450.09(IOX)'!$AM31</f>
        <v>1.4292298088766569E-2</v>
      </c>
      <c r="AK27" s="83">
        <f>'FN30.500.09(IOX)'!$AM31</f>
        <v>5.7703263826070023E-2</v>
      </c>
      <c r="AL27" s="83">
        <f>'FN30.550.08(IOX)'!$AM31</f>
        <v>2.9335311687492982E-2</v>
      </c>
      <c r="AM27" s="83">
        <f>'FN30.600.08(IOX)'!$AM31</f>
        <v>5.829309115569254E-2</v>
      </c>
      <c r="AN27" s="109">
        <f>'FN30.650.67(IOX)'!$AM31</f>
        <v>6.9409531783342207E-2</v>
      </c>
      <c r="AO27" s="307"/>
      <c r="AP27" s="83"/>
      <c r="AQ27" s="87"/>
    </row>
    <row r="28" spans="2:59" s="163" customFormat="1" ht="15" customHeight="1">
      <c r="B28" s="165"/>
      <c r="C28" s="166"/>
      <c r="D28" s="166"/>
      <c r="E28" s="166"/>
      <c r="F28" s="166"/>
      <c r="G28" s="166"/>
      <c r="H28" s="167"/>
      <c r="I28" s="148">
        <v>40662</v>
      </c>
      <c r="J28" s="307"/>
      <c r="K28" s="83"/>
      <c r="L28" s="83"/>
      <c r="M28" s="83"/>
      <c r="N28" s="83">
        <f>'FN30.350.10(IOX)'!$S30</f>
        <v>1.3528182098283999E-2</v>
      </c>
      <c r="O28" s="83">
        <f>'FN30.400.10(IOX)'!$S30</f>
        <v>1.9728382365726906E-2</v>
      </c>
      <c r="P28" s="83">
        <f>'FN30.450.10(IOX)'!$S30</f>
        <v>1.561615582927529E-2</v>
      </c>
      <c r="Q28" s="83">
        <f>'FN30.500.10(IOX)'!$S30</f>
        <v>3.0938554027345314E-2</v>
      </c>
      <c r="R28" s="83">
        <f>'FN30.400.09(IOX)'!$S32</f>
        <v>1.4614220008020137E-2</v>
      </c>
      <c r="S28" s="83">
        <f>'FN30.450.09(IOX)'!$S32</f>
        <v>1.8197762643925051E-2</v>
      </c>
      <c r="T28" s="83">
        <f>'FN30.500.09(IOX)'!$S32</f>
        <v>4.0863681793725772E-2</v>
      </c>
      <c r="U28" s="83">
        <f>'FN30.550.08(IOX)'!$S32</f>
        <v>1.2190781868570779E-2</v>
      </c>
      <c r="V28" s="83">
        <f>'FN30.600.08(IOX)'!$S32</f>
        <v>4.9529146325255468E-3</v>
      </c>
      <c r="W28" s="109">
        <f>'FN30.650.67(IOX)'!$S32</f>
        <v>4.4394836489788482E-3</v>
      </c>
      <c r="X28" s="307"/>
      <c r="Y28" s="83"/>
      <c r="Z28" s="109"/>
      <c r="AA28" s="113"/>
      <c r="AB28" s="83"/>
      <c r="AC28" s="83"/>
      <c r="AD28" s="83"/>
      <c r="AE28" s="83">
        <f>'FN30.350.10(IOX)'!$AM30</f>
        <v>1.643323546826448E-2</v>
      </c>
      <c r="AF28" s="83">
        <f>'FN30.400.10(IOX)'!$AM30</f>
        <v>2.8651046287809817E-2</v>
      </c>
      <c r="AG28" s="83">
        <f>'FN30.450.10(IOX)'!$AM30</f>
        <v>3.6366537043421597E-2</v>
      </c>
      <c r="AH28" s="83">
        <f>'FN30.500.10(IOX)'!$AM30</f>
        <v>4.9198889495794061E-2</v>
      </c>
      <c r="AI28" s="83">
        <f>'FN30.400.09(IOX)'!$AM32</f>
        <v>3.183703641576157E-2</v>
      </c>
      <c r="AJ28" s="83">
        <f>'FN30.450.09(IOX)'!$AM32</f>
        <v>4.8700823028720128E-2</v>
      </c>
      <c r="AK28" s="83">
        <f>'FN30.500.09(IOX)'!$AM32</f>
        <v>6.4726620189994033E-2</v>
      </c>
      <c r="AL28" s="83">
        <f>'FN30.550.08(IOX)'!$AM32</f>
        <v>5.0163979490458525E-2</v>
      </c>
      <c r="AM28" s="83">
        <f>'FN30.600.08(IOX)'!$AM32</f>
        <v>2.9438364465218192E-2</v>
      </c>
      <c r="AN28" s="109">
        <f>'FN30.650.67(IOX)'!$AM32</f>
        <v>1.2324628510354447E-2</v>
      </c>
      <c r="AO28" s="307"/>
      <c r="AP28" s="83"/>
      <c r="AQ28" s="87"/>
    </row>
    <row r="29" spans="2:59" s="163" customFormat="1" ht="15" customHeight="1">
      <c r="B29" s="165"/>
      <c r="C29" s="166"/>
      <c r="D29" s="166"/>
      <c r="E29" s="166"/>
      <c r="F29" s="166"/>
      <c r="G29" s="166"/>
      <c r="H29" s="167"/>
      <c r="I29" s="148">
        <v>40694</v>
      </c>
      <c r="J29" s="307"/>
      <c r="K29" s="83"/>
      <c r="L29" s="83"/>
      <c r="M29" s="83"/>
      <c r="N29" s="83">
        <f>'FN30.350.10(IOX)'!$S31</f>
        <v>2.8437404112544952E-2</v>
      </c>
      <c r="O29" s="83">
        <f>'FN30.400.10(IOX)'!$S31</f>
        <v>2.2700965895866745E-2</v>
      </c>
      <c r="P29" s="83">
        <f>'FN30.450.10(IOX)'!$S31</f>
        <v>1.6591771671474066E-2</v>
      </c>
      <c r="Q29" s="83">
        <f>'FN30.500.10(IOX)'!$S31</f>
        <v>1.2796657632435905E-2</v>
      </c>
      <c r="R29" s="83">
        <f>'FN30.400.09(IOX)'!$S33</f>
        <v>2.0939323102280069E-2</v>
      </c>
      <c r="S29" s="83">
        <f>'FN30.450.09(IOX)'!$S33</f>
        <v>2.8522279980480129E-3</v>
      </c>
      <c r="T29" s="83">
        <f>'FN30.500.09(IOX)'!$S33</f>
        <v>-7.8738588368266402E-3</v>
      </c>
      <c r="U29" s="83">
        <f>'FN30.550.08(IOX)'!$S33</f>
        <v>-3.2429204180348253E-2</v>
      </c>
      <c r="V29" s="83">
        <f>'FN30.600.08(IOX)'!$S33</f>
        <v>2.8903406432698358E-3</v>
      </c>
      <c r="W29" s="109">
        <f>'FN30.650.67(IOX)'!$S33</f>
        <v>3.3817015644556921E-2</v>
      </c>
      <c r="X29" s="307"/>
      <c r="Y29" s="83"/>
      <c r="Z29" s="109"/>
      <c r="AA29" s="113"/>
      <c r="AB29" s="83"/>
      <c r="AC29" s="83"/>
      <c r="AD29" s="83"/>
      <c r="AE29" s="83">
        <f>'FN30.350.10(IOX)'!$AM31</f>
        <v>3.3345061451249665E-2</v>
      </c>
      <c r="AF29" s="83">
        <f>'FN30.400.10(IOX)'!$AM31</f>
        <v>3.6085485910515955E-2</v>
      </c>
      <c r="AG29" s="83">
        <f>'FN30.450.10(IOX)'!$AM31</f>
        <v>4.5368489702969868E-2</v>
      </c>
      <c r="AH29" s="83">
        <f>'FN30.500.10(IOX)'!$AM31</f>
        <v>3.6665718325226998E-2</v>
      </c>
      <c r="AI29" s="83">
        <f>'FN30.400.09(IOX)'!$AM33</f>
        <v>4.1685329124986341E-2</v>
      </c>
      <c r="AJ29" s="83">
        <f>'FN30.450.09(IOX)'!$AM33</f>
        <v>4.0328884039065815E-2</v>
      </c>
      <c r="AK29" s="83">
        <f>'FN30.500.09(IOX)'!$AM33</f>
        <v>2.1795160528979118E-2</v>
      </c>
      <c r="AL29" s="83">
        <f>'FN30.550.08(IOX)'!$AM33</f>
        <v>1.3078163869459066E-2</v>
      </c>
      <c r="AM29" s="83">
        <f>'FN30.600.08(IOX)'!$AM33</f>
        <v>3.1220908007610668E-2</v>
      </c>
      <c r="AN29" s="109">
        <f>'FN30.650.67(IOX)'!$AM33</f>
        <v>4.2516953654078912E-2</v>
      </c>
      <c r="AO29" s="307"/>
      <c r="AP29" s="83"/>
      <c r="AQ29" s="87"/>
    </row>
    <row r="30" spans="2:59" s="163" customFormat="1" ht="15" customHeight="1">
      <c r="B30" s="165"/>
      <c r="C30" s="166"/>
      <c r="D30" s="166"/>
      <c r="E30" s="166"/>
      <c r="F30" s="166"/>
      <c r="G30" s="166"/>
      <c r="H30" s="167"/>
      <c r="I30" s="148">
        <v>40724</v>
      </c>
      <c r="J30" s="307"/>
      <c r="K30" s="83"/>
      <c r="L30" s="83"/>
      <c r="M30" s="83"/>
      <c r="N30" s="83">
        <f>'FN30.350.10(IOX)'!$S32</f>
        <v>1.7020411867584441E-2</v>
      </c>
      <c r="O30" s="83">
        <f>'FN30.400.10(IOX)'!$S32</f>
        <v>1.8879814113681309E-2</v>
      </c>
      <c r="P30" s="83">
        <f>'FN30.450.10(IOX)'!$S32</f>
        <v>2.3382707259916466E-2</v>
      </c>
      <c r="Q30" s="83">
        <f>'FN30.500.10(IOX)'!$S32</f>
        <v>3.5993722125642127E-2</v>
      </c>
      <c r="R30" s="83">
        <f>'FN30.400.09(IOX)'!$S34</f>
        <v>5.3161388846956637E-3</v>
      </c>
      <c r="S30" s="83">
        <f>'FN30.450.09(IOX)'!$S34</f>
        <v>8.1669277880644427E-3</v>
      </c>
      <c r="T30" s="83">
        <f>'FN30.500.09(IOX)'!$S34</f>
        <v>2.137873003789088E-2</v>
      </c>
      <c r="U30" s="83">
        <f>'FN30.550.08(IOX)'!$S34</f>
        <v>3.6649563852126413E-3</v>
      </c>
      <c r="V30" s="83">
        <f>'FN30.600.08(IOX)'!$S34</f>
        <v>1.7110587775582643E-2</v>
      </c>
      <c r="W30" s="109">
        <f>'FN30.650.67(IOX)'!$S34</f>
        <v>1.6294814473070577E-2</v>
      </c>
      <c r="X30" s="307">
        <f>'GII30.400.10(IOX)'!$S29</f>
        <v>1.4744016732568846E-2</v>
      </c>
      <c r="Y30" s="83">
        <f>'GII30.450.10(IOX)'!$S29</f>
        <v>1.3259967108110478E-2</v>
      </c>
      <c r="Z30" s="109">
        <f>'GII30.500.10(IOX)'!$S29</f>
        <v>1.7628636991910755E-2</v>
      </c>
      <c r="AA30" s="113"/>
      <c r="AB30" s="83"/>
      <c r="AC30" s="83"/>
      <c r="AD30" s="83"/>
      <c r="AE30" s="83">
        <f>'FN30.350.10(IOX)'!$AM32</f>
        <v>9.9593428926259518E-3</v>
      </c>
      <c r="AF30" s="83">
        <f>'FN30.400.10(IOX)'!$AM32</f>
        <v>2.7178117932207661E-3</v>
      </c>
      <c r="AG30" s="83">
        <f>'FN30.450.10(IOX)'!$AM32</f>
        <v>-4.6801461105443475E-4</v>
      </c>
      <c r="AH30" s="83">
        <f>'FN30.500.10(IOX)'!$AM32</f>
        <v>1.8890243941853783E-2</v>
      </c>
      <c r="AI30" s="83">
        <f>'FN30.400.09(IOX)'!$AM34</f>
        <v>-1.7279281835171502E-2</v>
      </c>
      <c r="AJ30" s="83">
        <f>'FN30.450.09(IOX)'!$AM34</f>
        <v>-2.3686338921192738E-2</v>
      </c>
      <c r="AK30" s="83">
        <f>'FN30.500.09(IOX)'!$AM34</f>
        <v>-7.4595275031238734E-4</v>
      </c>
      <c r="AL30" s="83">
        <f>'FN30.550.08(IOX)'!$AM34</f>
        <v>-2.7246834460716744E-2</v>
      </c>
      <c r="AM30" s="83">
        <f>'FN30.600.08(IOX)'!$AM34</f>
        <v>-2.6604053543011264E-3</v>
      </c>
      <c r="AN30" s="109">
        <f>'FN30.650.67(IOX)'!$AM34</f>
        <v>6.7231431959046233E-3</v>
      </c>
      <c r="AO30" s="307">
        <f>'GII30.400.10(IOX)'!$AM29</f>
        <v>1.3488715581465114E-2</v>
      </c>
      <c r="AP30" s="83">
        <f>'GII30.450.10(IOX)'!$AM29</f>
        <v>3.6882958309445296E-3</v>
      </c>
      <c r="AQ30" s="87">
        <f>'GII30.500.10(IOX)'!$AM29</f>
        <v>1.6235473153381819E-3</v>
      </c>
    </row>
    <row r="31" spans="2:59" s="163" customFormat="1" ht="15" customHeight="1">
      <c r="B31" s="165"/>
      <c r="C31" s="166"/>
      <c r="D31" s="166"/>
      <c r="E31" s="166"/>
      <c r="F31" s="166"/>
      <c r="G31" s="166"/>
      <c r="H31" s="167"/>
      <c r="I31" s="148">
        <v>40753</v>
      </c>
      <c r="J31" s="307"/>
      <c r="K31" s="83"/>
      <c r="L31" s="83"/>
      <c r="M31" s="83"/>
      <c r="N31" s="83">
        <f>'FN30.350.10(IOX)'!$S33</f>
        <v>-2.069358784658205E-2</v>
      </c>
      <c r="O31" s="83">
        <f>'FN30.400.10(IOX)'!$S33</f>
        <v>-3.6019892580423318E-2</v>
      </c>
      <c r="P31" s="83">
        <f>'FN30.450.10(IOX)'!$S33</f>
        <v>-6.2276140057583432E-2</v>
      </c>
      <c r="Q31" s="83">
        <f>'FN30.500.10(IOX)'!$S33</f>
        <v>-6.4869258711616834E-2</v>
      </c>
      <c r="R31" s="83">
        <f>'FN30.400.09(IOX)'!$S35</f>
        <v>-4.6574319064210286E-2</v>
      </c>
      <c r="S31" s="83">
        <f>'FN30.450.09(IOX)'!$S35</f>
        <v>-7.3540630148689112E-2</v>
      </c>
      <c r="T31" s="83">
        <f>'FN30.500.09(IOX)'!$S35</f>
        <v>-8.0311732462230279E-2</v>
      </c>
      <c r="U31" s="83">
        <f>'FN30.550.08(IOX)'!$S35</f>
        <v>-4.7779297578448274E-2</v>
      </c>
      <c r="V31" s="83">
        <f>'FN30.600.08(IOX)'!$S35</f>
        <v>-4.026250183326481E-2</v>
      </c>
      <c r="W31" s="109">
        <f>'FN30.650.67(IOX)'!$S35</f>
        <v>-2.5033705436047257E-2</v>
      </c>
      <c r="X31" s="307">
        <f>'GII30.400.10(IOX)'!$S30</f>
        <v>-2.0572133669017091E-2</v>
      </c>
      <c r="Y31" s="83">
        <f>'GII30.450.10(IOX)'!$S30</f>
        <v>-3.3366150683880033E-2</v>
      </c>
      <c r="Z31" s="109">
        <f>'GII30.500.10(IOX)'!$S30</f>
        <v>-4.937730325499002E-2</v>
      </c>
      <c r="AA31" s="113"/>
      <c r="AB31" s="83"/>
      <c r="AC31" s="83"/>
      <c r="AD31" s="83"/>
      <c r="AE31" s="83">
        <f>'FN30.350.10(IOX)'!$AM33</f>
        <v>-7.6605634254573573E-3</v>
      </c>
      <c r="AF31" s="83">
        <f>'FN30.400.10(IOX)'!$AM33</f>
        <v>-3.8206557752917089E-3</v>
      </c>
      <c r="AG31" s="83">
        <f>'FN30.450.10(IOX)'!$AM33</f>
        <v>-1.206066361148533E-2</v>
      </c>
      <c r="AH31" s="83">
        <f>'FN30.500.10(IOX)'!$AM33</f>
        <v>-2.8070130934323586E-2</v>
      </c>
      <c r="AI31" s="83">
        <f>'FN30.400.09(IOX)'!$AM35</f>
        <v>-1.7253820856341297E-3</v>
      </c>
      <c r="AJ31" s="83">
        <f>'FN30.450.09(IOX)'!$AM35</f>
        <v>-7.6088595477053524E-3</v>
      </c>
      <c r="AK31" s="83">
        <f>'FN30.500.09(IOX)'!$AM35</f>
        <v>-3.2396201502213014E-2</v>
      </c>
      <c r="AL31" s="83">
        <f>'FN30.550.08(IOX)'!$AM35</f>
        <v>2.3135688242377279E-2</v>
      </c>
      <c r="AM31" s="83">
        <f>'FN30.600.08(IOX)'!$AM35</f>
        <v>6.5030563837120406E-3</v>
      </c>
      <c r="AN31" s="109">
        <f>'FN30.650.67(IOX)'!$AM35</f>
        <v>-2.0342505752389702E-3</v>
      </c>
      <c r="AO31" s="307">
        <f>'GII30.400.10(IOX)'!$AM30</f>
        <v>-1.8655512430616399E-2</v>
      </c>
      <c r="AP31" s="83">
        <f>'GII30.450.10(IOX)'!$AM30</f>
        <v>-1.3816614052192986E-2</v>
      </c>
      <c r="AQ31" s="87">
        <f>'GII30.500.10(IOX)'!$AM30</f>
        <v>-1.6794742202178276E-2</v>
      </c>
      <c r="BE31" s="413"/>
      <c r="BF31" s="413" t="s">
        <v>247</v>
      </c>
      <c r="BG31" s="413" t="s">
        <v>248</v>
      </c>
    </row>
    <row r="32" spans="2:59" s="163" customFormat="1" ht="15" customHeight="1">
      <c r="B32" s="165"/>
      <c r="C32" s="166"/>
      <c r="D32" s="166"/>
      <c r="E32" s="166"/>
      <c r="F32" s="166"/>
      <c r="G32" s="166"/>
      <c r="H32" s="167"/>
      <c r="I32" s="148">
        <v>40786</v>
      </c>
      <c r="J32" s="307"/>
      <c r="K32" s="83"/>
      <c r="L32" s="83"/>
      <c r="M32" s="83"/>
      <c r="N32" s="83">
        <f>'FN30.350.10(IOX)'!$S34</f>
        <v>-0.10759413144166154</v>
      </c>
      <c r="O32" s="83">
        <f>'FN30.400.10(IOX)'!$S34</f>
        <v>-0.16593249455078457</v>
      </c>
      <c r="P32" s="83">
        <f>'FN30.450.10(IOX)'!$S34</f>
        <v>-0.25325715638056912</v>
      </c>
      <c r="Q32" s="83">
        <f>'FN30.500.10(IOX)'!$S34</f>
        <v>-0.22284831504495187</v>
      </c>
      <c r="R32" s="83">
        <f>'FN30.400.09(IOX)'!$S36</f>
        <v>-0.16538270496185059</v>
      </c>
      <c r="S32" s="83">
        <f>'FN30.450.09(IOX)'!$S36</f>
        <v>-0.25281951886397214</v>
      </c>
      <c r="T32" s="83">
        <f>'FN30.500.09(IOX)'!$S36</f>
        <v>-0.23384220370142858</v>
      </c>
      <c r="U32" s="83">
        <f>'FN30.550.08(IOX)'!$S36</f>
        <v>-0.16949845683746687</v>
      </c>
      <c r="V32" s="83">
        <f>'FN30.600.08(IOX)'!$S36</f>
        <v>-0.12650114954402294</v>
      </c>
      <c r="W32" s="109">
        <f>'FN30.650.67(IOX)'!$S36</f>
        <v>-8.1370824476353701E-2</v>
      </c>
      <c r="X32" s="307">
        <f>'GII30.400.10(IOX)'!$S31</f>
        <v>-0.1014149190367077</v>
      </c>
      <c r="Y32" s="83">
        <f>'GII30.450.10(IOX)'!$S31</f>
        <v>-0.14028354680906252</v>
      </c>
      <c r="Z32" s="109">
        <f>'GII30.500.10(IOX)'!$S31</f>
        <v>-0.16155783632636059</v>
      </c>
      <c r="AA32" s="113"/>
      <c r="AB32" s="83"/>
      <c r="AC32" s="83"/>
      <c r="AD32" s="83"/>
      <c r="AE32" s="83">
        <f>'FN30.350.10(IOX)'!$AM34</f>
        <v>-8.0394170362448947E-2</v>
      </c>
      <c r="AF32" s="83">
        <f>'FN30.400.10(IOX)'!$AM34</f>
        <v>-0.11153257239235936</v>
      </c>
      <c r="AG32" s="83">
        <f>'FN30.450.10(IOX)'!$AM34</f>
        <v>-0.1789429770034347</v>
      </c>
      <c r="AH32" s="83">
        <f>'FN30.500.10(IOX)'!$AM34</f>
        <v>-0.17184838802142824</v>
      </c>
      <c r="AI32" s="83">
        <f>'FN30.400.09(IOX)'!$AM36</f>
        <v>-8.7668530449814611E-2</v>
      </c>
      <c r="AJ32" s="83">
        <f>'FN30.450.09(IOX)'!$AM36</f>
        <v>-0.15227680558902554</v>
      </c>
      <c r="AK32" s="83">
        <f>'FN30.500.09(IOX)'!$AM36</f>
        <v>-0.16827086895689819</v>
      </c>
      <c r="AL32" s="83">
        <f>'FN30.550.08(IOX)'!$AM36</f>
        <v>-7.6727161013723885E-2</v>
      </c>
      <c r="AM32" s="83">
        <f>'FN30.600.08(IOX)'!$AM36</f>
        <v>-6.6758377887895265E-2</v>
      </c>
      <c r="AN32" s="109">
        <f>'FN30.650.67(IOX)'!$AM36</f>
        <v>-5.2713722625040427E-2</v>
      </c>
      <c r="AO32" s="307">
        <f>'GII30.400.10(IOX)'!$AM31</f>
        <v>-9.3157787994803856E-2</v>
      </c>
      <c r="AP32" s="83">
        <f>'GII30.450.10(IOX)'!$AM31</f>
        <v>-0.10628359546004679</v>
      </c>
      <c r="AQ32" s="87">
        <f>'GII30.500.10(IOX)'!$AM31</f>
        <v>-0.10715791416793541</v>
      </c>
      <c r="BF32" s="163">
        <v>-5.7</v>
      </c>
      <c r="BG32" s="413">
        <v>1</v>
      </c>
    </row>
    <row r="33" spans="2:60" s="163" customFormat="1" ht="15" customHeight="1">
      <c r="B33" s="165"/>
      <c r="C33" s="166"/>
      <c r="D33" s="166"/>
      <c r="E33" s="166"/>
      <c r="F33" s="166"/>
      <c r="G33" s="166"/>
      <c r="H33" s="167"/>
      <c r="I33" s="148">
        <v>40816</v>
      </c>
      <c r="J33" s="307"/>
      <c r="K33" s="83"/>
      <c r="L33" s="83"/>
      <c r="M33" s="83"/>
      <c r="N33" s="83">
        <f>'FN30.350.10(IOX)'!$S35</f>
        <v>-0.1570069330637292</v>
      </c>
      <c r="O33" s="83">
        <f>'FN30.400.10(IOX)'!$S35</f>
        <v>-0.19628514364488736</v>
      </c>
      <c r="P33" s="83">
        <f>'FN30.450.10(IOX)'!$S35</f>
        <v>-0.17207649801881453</v>
      </c>
      <c r="Q33" s="83">
        <f>'FN30.500.10(IOX)'!$S35</f>
        <v>-0.13720359494745774</v>
      </c>
      <c r="R33" s="83">
        <f>'FN30.400.09(IOX)'!$S37</f>
        <v>-0.22044012085737338</v>
      </c>
      <c r="S33" s="83">
        <f>'FN30.450.09(IOX)'!$S37</f>
        <v>-0.20315445515196451</v>
      </c>
      <c r="T33" s="83">
        <f>'FN30.500.09(IOX)'!$S37</f>
        <v>-0.16881389706728483</v>
      </c>
      <c r="U33" s="83">
        <f>'FN30.550.08(IOX)'!$S37</f>
        <v>-0.18463688516993587</v>
      </c>
      <c r="V33" s="83">
        <f>'FN30.600.08(IOX)'!$S37</f>
        <v>-0.15440479691267958</v>
      </c>
      <c r="W33" s="109">
        <f>'FN30.650.67(IOX)'!$S37</f>
        <v>-0.12178002623706631</v>
      </c>
      <c r="X33" s="307">
        <f>'GII30.400.10(IOX)'!$S32</f>
        <v>-0.10509761371637118</v>
      </c>
      <c r="Y33" s="83">
        <f>'GII30.450.10(IOX)'!$S32</f>
        <v>-0.13088670643121747</v>
      </c>
      <c r="Z33" s="109">
        <f>'GII30.500.10(IOX)'!$S32</f>
        <v>-0.15995961749745113</v>
      </c>
      <c r="AA33" s="113"/>
      <c r="AB33" s="83"/>
      <c r="AC33" s="83"/>
      <c r="AD33" s="83"/>
      <c r="AE33" s="83">
        <f>'FN30.350.10(IOX)'!$AM35</f>
        <v>-0.11263037660817433</v>
      </c>
      <c r="AF33" s="83">
        <f>'FN30.400.10(IOX)'!$AM35</f>
        <v>-0.13073811988943476</v>
      </c>
      <c r="AG33" s="83">
        <f>'FN30.450.10(IOX)'!$AM35</f>
        <v>-9.675848935571682E-2</v>
      </c>
      <c r="AH33" s="83">
        <f>'FN30.500.10(IOX)'!$AM35</f>
        <v>-8.6313048553472813E-2</v>
      </c>
      <c r="AI33" s="83">
        <f>'FN30.400.09(IOX)'!$AM37</f>
        <v>-0.12150889866746667</v>
      </c>
      <c r="AJ33" s="83">
        <f>'FN30.450.09(IOX)'!$AM37</f>
        <v>-9.7302118652475844E-2</v>
      </c>
      <c r="AK33" s="83">
        <f>'FN30.500.09(IOX)'!$AM37</f>
        <v>-0.10611674390989538</v>
      </c>
      <c r="AL33" s="83">
        <f>'FN30.550.08(IOX)'!$AM37</f>
        <v>-0.10524763279531939</v>
      </c>
      <c r="AM33" s="83">
        <f>'FN30.600.08(IOX)'!$AM37</f>
        <v>-0.10554987237445404</v>
      </c>
      <c r="AN33" s="109">
        <f>'FN30.650.67(IOX)'!$AM37</f>
        <v>-9.8981061452561053E-2</v>
      </c>
      <c r="AO33" s="307">
        <f>'GII30.400.10(IOX)'!$AM32</f>
        <v>-8.4334270787625315E-2</v>
      </c>
      <c r="AP33" s="83">
        <f>'GII30.450.10(IOX)'!$AM32</f>
        <v>-8.4474528119903192E-2</v>
      </c>
      <c r="AQ33" s="87">
        <f>'GII30.500.10(IOX)'!$AM32</f>
        <v>-9.5226842484302299E-2</v>
      </c>
      <c r="BF33" s="163">
        <v>0</v>
      </c>
      <c r="BG33" s="163">
        <v>0.4</v>
      </c>
    </row>
    <row r="34" spans="2:60" s="163" customFormat="1" ht="15" customHeight="1">
      <c r="B34" s="165"/>
      <c r="C34" s="166"/>
      <c r="D34" s="166"/>
      <c r="E34" s="166"/>
      <c r="F34" s="166"/>
      <c r="G34" s="166"/>
      <c r="H34" s="167"/>
      <c r="I34" s="148">
        <v>40847</v>
      </c>
      <c r="J34" s="307"/>
      <c r="K34" s="83"/>
      <c r="L34" s="83"/>
      <c r="M34" s="83"/>
      <c r="N34" s="83">
        <f>'FN30.350.10(IOX)'!$S36</f>
        <v>-1.017608879939619E-2</v>
      </c>
      <c r="O34" s="83">
        <f>'FN30.400.10(IOX)'!$S36</f>
        <v>-1.304719230420117E-2</v>
      </c>
      <c r="P34" s="83">
        <f>'FN30.450.10(IOX)'!$S36</f>
        <v>8.3076639087582879E-2</v>
      </c>
      <c r="Q34" s="83">
        <f>'FN30.500.10(IOX)'!$S36</f>
        <v>0.16399121196424335</v>
      </c>
      <c r="R34" s="83">
        <f>'FN30.400.09(IOX)'!$S38</f>
        <v>2.2905963762392723E-2</v>
      </c>
      <c r="S34" s="83">
        <f>'FN30.450.09(IOX)'!$S38</f>
        <v>6.4348773432510664E-2</v>
      </c>
      <c r="T34" s="83">
        <f>'FN30.500.09(IOX)'!$S38</f>
        <v>0.1966934551802367</v>
      </c>
      <c r="U34" s="83">
        <f>'FN30.550.08(IOX)'!$S38</f>
        <v>1.8886156205007961E-3</v>
      </c>
      <c r="V34" s="83">
        <f>'FN30.600.08(IOX)'!$S38</f>
        <v>-6.9459187423438146E-3</v>
      </c>
      <c r="W34" s="109">
        <f>'FN30.650.67(IOX)'!$S38</f>
        <v>-2.1313851706916888E-2</v>
      </c>
      <c r="X34" s="307">
        <f>'GII30.400.10(IOX)'!$S33</f>
        <v>2.5120268894510675E-2</v>
      </c>
      <c r="Y34" s="83">
        <f>'GII30.450.10(IOX)'!$S33</f>
        <v>3.3858750579791465E-2</v>
      </c>
      <c r="Z34" s="109">
        <f>'GII30.500.10(IOX)'!$S33</f>
        <v>7.886095206340378E-2</v>
      </c>
      <c r="AA34" s="113"/>
      <c r="AB34" s="83"/>
      <c r="AC34" s="83"/>
      <c r="AD34" s="83"/>
      <c r="AE34" s="83">
        <f>'FN30.350.10(IOX)'!$AM36</f>
        <v>-3.3965325732172459E-2</v>
      </c>
      <c r="AF34" s="83">
        <f>'FN30.400.10(IOX)'!$AM36</f>
        <v>-3.958134119075931E-2</v>
      </c>
      <c r="AG34" s="83">
        <f>'FN30.450.10(IOX)'!$AM36</f>
        <v>5.5627519549764116E-2</v>
      </c>
      <c r="AH34" s="83">
        <f>'FN30.500.10(IOX)'!$AM36</f>
        <v>0.14595321912510531</v>
      </c>
      <c r="AI34" s="83">
        <f>'FN30.400.09(IOX)'!$AM38</f>
        <v>-1.8398425637372658E-2</v>
      </c>
      <c r="AJ34" s="83">
        <f>'FN30.450.09(IOX)'!$AM38</f>
        <v>2.6704266637787775E-2</v>
      </c>
      <c r="AK34" s="83">
        <f>'FN30.500.09(IOX)'!$AM38</f>
        <v>0.17525699992213062</v>
      </c>
      <c r="AL34" s="83">
        <f>'FN30.550.08(IOX)'!$AM38</f>
        <v>-2.0854940567977612E-2</v>
      </c>
      <c r="AM34" s="83">
        <f>'FN30.600.08(IOX)'!$AM38</f>
        <v>-1.9886217953029806E-2</v>
      </c>
      <c r="AN34" s="109">
        <f>'FN30.650.67(IOX)'!$AM38</f>
        <v>-2.6934385707517872E-2</v>
      </c>
      <c r="AO34" s="307">
        <f>'GII30.400.10(IOX)'!$AM33</f>
        <v>1.1918549497750222E-2</v>
      </c>
      <c r="AP34" s="83">
        <f>'GII30.450.10(IOX)'!$AM33</f>
        <v>1.3729396252057702E-2</v>
      </c>
      <c r="AQ34" s="87">
        <f>'GII30.500.10(IOX)'!$AM33</f>
        <v>5.1411832525585011E-2</v>
      </c>
    </row>
    <row r="35" spans="2:60" s="163" customFormat="1" ht="15" customHeight="1">
      <c r="C35" s="166"/>
      <c r="D35" s="166"/>
      <c r="E35" s="166"/>
      <c r="F35" s="166"/>
      <c r="G35" s="166"/>
      <c r="H35" s="167"/>
      <c r="I35" s="148">
        <v>40877</v>
      </c>
      <c r="J35" s="307"/>
      <c r="K35" s="83"/>
      <c r="L35" s="83"/>
      <c r="M35" s="83"/>
      <c r="N35" s="83">
        <f>'FN30.350.10(IOX)'!$S37</f>
        <v>-1.9784572594797691E-2</v>
      </c>
      <c r="O35" s="83">
        <f>'FN30.400.10(IOX)'!$S37</f>
        <v>-3.2055547191596201E-2</v>
      </c>
      <c r="P35" s="83">
        <f>'FN30.450.10(IOX)'!$S37</f>
        <v>2.2234560733384284E-2</v>
      </c>
      <c r="Q35" s="83">
        <f>'FN30.500.10(IOX)'!$S37</f>
        <v>3.7685583328756378E-2</v>
      </c>
      <c r="R35" s="83">
        <f>'FN30.400.09(IOX)'!$S39</f>
        <v>-6.8835018774377282E-2</v>
      </c>
      <c r="S35" s="83">
        <f>'FN30.450.09(IOX)'!$S39</f>
        <v>-2.8407678438858785E-2</v>
      </c>
      <c r="T35" s="83">
        <f>'FN30.500.09(IOX)'!$S39</f>
        <v>1.8748487717481378E-2</v>
      </c>
      <c r="U35" s="83">
        <f>'FN30.550.08(IOX)'!$S39</f>
        <v>5.5174744366929068E-2</v>
      </c>
      <c r="V35" s="83">
        <f>'FN30.600.08(IOX)'!$S39</f>
        <v>8.0930525313114704E-2</v>
      </c>
      <c r="W35" s="109">
        <f>'FN30.650.67(IOX)'!$S39</f>
        <v>6.2768168341861177E-2</v>
      </c>
      <c r="X35" s="307">
        <f>'GII30.400.10(IOX)'!$S34</f>
        <v>-1.0753383273669965E-2</v>
      </c>
      <c r="Y35" s="83">
        <f>'GII30.450.10(IOX)'!$S34</f>
        <v>-5.1258177319980112E-3</v>
      </c>
      <c r="Z35" s="109">
        <f>'GII30.500.10(IOX)'!$S34</f>
        <v>1.3578661974877346E-2</v>
      </c>
      <c r="AA35" s="113"/>
      <c r="AB35" s="83"/>
      <c r="AC35" s="83"/>
      <c r="AD35" s="83"/>
      <c r="AE35" s="83">
        <f>'FN30.350.10(IOX)'!$AM37</f>
        <v>-4.3387960817076569E-3</v>
      </c>
      <c r="AF35" s="83">
        <f>'FN30.400.10(IOX)'!$AM37</f>
        <v>-1.3707208649200652E-2</v>
      </c>
      <c r="AG35" s="83">
        <f>'FN30.450.10(IOX)'!$AM37</f>
        <v>4.2241506149668699E-2</v>
      </c>
      <c r="AH35" s="83">
        <f>'FN30.500.10(IOX)'!$AM37</f>
        <v>5.1576415897575605E-2</v>
      </c>
      <c r="AI35" s="83">
        <f>'FN30.400.09(IOX)'!$AM39</f>
        <v>-3.9602072622086072E-2</v>
      </c>
      <c r="AJ35" s="83">
        <f>'FN30.450.09(IOX)'!$AM39</f>
        <v>-5.2235037160227986E-4</v>
      </c>
      <c r="AK35" s="83">
        <f>'FN30.500.09(IOX)'!$AM39</f>
        <v>3.5645545245224168E-2</v>
      </c>
      <c r="AL35" s="83">
        <f>'FN30.550.08(IOX)'!$AM39</f>
        <v>7.3315757050088512E-2</v>
      </c>
      <c r="AM35" s="83">
        <f>'FN30.600.08(IOX)'!$AM39</f>
        <v>9.1607807063774263E-2</v>
      </c>
      <c r="AN35" s="109">
        <f>'FN30.650.67(IOX)'!$AM39</f>
        <v>6.7640326033909723E-2</v>
      </c>
      <c r="AO35" s="307">
        <f>'GII30.400.10(IOX)'!$AM34</f>
        <v>-1.320056678427058E-3</v>
      </c>
      <c r="AP35" s="83">
        <f>'GII30.450.10(IOX)'!$AM34</f>
        <v>9.5943182737656466E-3</v>
      </c>
      <c r="AQ35" s="87">
        <f>'GII30.500.10(IOX)'!$AM34</f>
        <v>3.3170955672689538E-2</v>
      </c>
      <c r="BH35" s="163">
        <f>(BG33-BG32)/(BF33-BF32)</f>
        <v>-0.10526315789473684</v>
      </c>
    </row>
    <row r="36" spans="2:60" s="163" customFormat="1" ht="15" customHeight="1">
      <c r="C36" s="166"/>
      <c r="D36" s="166"/>
      <c r="E36" s="166"/>
      <c r="F36" s="166"/>
      <c r="G36" s="166"/>
      <c r="H36" s="167"/>
      <c r="I36" s="148">
        <v>40907</v>
      </c>
      <c r="J36" s="307"/>
      <c r="K36" s="83"/>
      <c r="L36" s="83"/>
      <c r="M36" s="83"/>
      <c r="N36" s="83">
        <f>'FN30.350.10(IOX)'!$S38</f>
        <v>-2.6035429014502221E-2</v>
      </c>
      <c r="O36" s="83">
        <f>'FN30.400.10(IOX)'!$S38</f>
        <v>-2.8374344546264349E-2</v>
      </c>
      <c r="P36" s="83">
        <f>'FN30.450.10(IOX)'!$S38</f>
        <v>-2.5055115758028232E-3</v>
      </c>
      <c r="Q36" s="83">
        <f>'FN30.500.10(IOX)'!$S38</f>
        <v>-4.2511933910671109E-4</v>
      </c>
      <c r="R36" s="83">
        <f>'FN30.400.09(IOX)'!$S40</f>
        <v>-5.550094296719453E-2</v>
      </c>
      <c r="S36" s="83">
        <f>'FN30.450.09(IOX)'!$S40</f>
        <v>-3.0926002241260957E-2</v>
      </c>
      <c r="T36" s="83">
        <f>'FN30.500.09(IOX)'!$S40</f>
        <v>-2.7683556875816501E-2</v>
      </c>
      <c r="U36" s="83">
        <f>'FN30.550.08(IOX)'!$S40</f>
        <v>-5.2436123242899105E-2</v>
      </c>
      <c r="V36" s="83">
        <f>'FN30.600.08(IOX)'!$S40</f>
        <v>-2.2989443745316585E-2</v>
      </c>
      <c r="W36" s="109">
        <f>'FN30.650.67(IOX)'!$S40</f>
        <v>-1.1257969717009517E-2</v>
      </c>
      <c r="X36" s="307">
        <f>'GII30.400.10(IOX)'!$S35</f>
        <v>-9.5639344630590959E-3</v>
      </c>
      <c r="Y36" s="83">
        <f>'GII30.450.10(IOX)'!$S35</f>
        <v>-1.8735462455163936E-2</v>
      </c>
      <c r="Z36" s="109">
        <f>'GII30.500.10(IOX)'!$S35</f>
        <v>-1.6715077813476038E-2</v>
      </c>
      <c r="AA36" s="113"/>
      <c r="AB36" s="83"/>
      <c r="AC36" s="83"/>
      <c r="AD36" s="83"/>
      <c r="AE36" s="83">
        <f>'FN30.350.10(IOX)'!$AM38</f>
        <v>-1.7005291530563775E-4</v>
      </c>
      <c r="AF36" s="83">
        <f>'FN30.400.10(IOX)'!$AM38</f>
        <v>2.3922776347187476E-4</v>
      </c>
      <c r="AG36" s="83">
        <f>'FN30.450.10(IOX)'!$AM38</f>
        <v>2.9179574145712997E-2</v>
      </c>
      <c r="AH36" s="83">
        <f>'FN30.500.10(IOX)'!$AM38</f>
        <v>2.1883767546450345E-2</v>
      </c>
      <c r="AI36" s="83">
        <f>'FN30.400.09(IOX)'!$AM40</f>
        <v>-9.2665831898806356E-3</v>
      </c>
      <c r="AJ36" s="83">
        <f>'FN30.450.09(IOX)'!$AM40</f>
        <v>1.2398502724893333E-2</v>
      </c>
      <c r="AK36" s="83">
        <f>'FN30.500.09(IOX)'!$AM40</f>
        <v>-1.0098877735200227E-3</v>
      </c>
      <c r="AL36" s="83">
        <f>'FN30.550.08(IOX)'!$AM40</f>
        <v>-2.2852599329443016E-2</v>
      </c>
      <c r="AM36" s="83">
        <f>'FN30.600.08(IOX)'!$AM40</f>
        <v>-5.5303148783588871E-3</v>
      </c>
      <c r="AN36" s="109">
        <f>'FN30.650.67(IOX)'!$AM40</f>
        <v>-3.4983568872505419E-3</v>
      </c>
      <c r="AO36" s="307">
        <f>'GII30.400.10(IOX)'!$AM35</f>
        <v>5.9552911964588532E-3</v>
      </c>
      <c r="AP36" s="83">
        <f>'GII30.450.10(IOX)'!$AM35</f>
        <v>4.38171743349301E-3</v>
      </c>
      <c r="AQ36" s="87">
        <f>'GII30.500.10(IOX)'!$AM35</f>
        <v>1.3838397703699925E-2</v>
      </c>
      <c r="BH36" s="163">
        <f>BH35*(SUM(BF32:BF33)/2-BF32)</f>
        <v>-0.3</v>
      </c>
    </row>
    <row r="37" spans="2:60" s="163" customFormat="1" ht="15" customHeight="1">
      <c r="C37" s="166"/>
      <c r="D37" s="166"/>
      <c r="E37" s="166"/>
      <c r="F37" s="166"/>
      <c r="G37" s="166"/>
      <c r="H37" s="167"/>
      <c r="I37" s="148">
        <v>40939</v>
      </c>
      <c r="J37" s="307"/>
      <c r="K37" s="83"/>
      <c r="L37" s="83"/>
      <c r="M37" s="83"/>
      <c r="N37" s="83">
        <f>'FN30.350.10(IOX)'!$S39</f>
        <v>-5.9434543488432502E-2</v>
      </c>
      <c r="O37" s="83">
        <f>'FN30.400.10(IOX)'!$S39</f>
        <v>-7.9476985098886371E-2</v>
      </c>
      <c r="P37" s="83">
        <f>'FN30.450.10(IOX)'!$S39</f>
        <v>-8.8507605414935769E-2</v>
      </c>
      <c r="Q37" s="83">
        <f>'FN30.500.10(IOX)'!$S39</f>
        <v>-9.3185865399643131E-2</v>
      </c>
      <c r="R37" s="83">
        <f>'FN30.400.09(IOX)'!$S41</f>
        <v>-0.12056959458442984</v>
      </c>
      <c r="S37" s="83">
        <f>'FN30.450.09(IOX)'!$S41</f>
        <v>-0.10655238940015514</v>
      </c>
      <c r="T37" s="83">
        <f>'FN30.500.09(IOX)'!$S41</f>
        <v>-0.10943621797308919</v>
      </c>
      <c r="U37" s="83">
        <f>'FN30.550.08(IOX)'!$S41</f>
        <v>-2.5108546521885322E-2</v>
      </c>
      <c r="V37" s="83">
        <f>'FN30.600.08(IOX)'!$S41</f>
        <v>-4.0919320938291356E-2</v>
      </c>
      <c r="W37" s="109">
        <f>'FN30.650.67(IOX)'!$S41</f>
        <v>-2.0559467483327966E-2</v>
      </c>
      <c r="X37" s="307">
        <f>'GII30.400.10(IOX)'!$S36</f>
        <v>-5.3887777794919309E-2</v>
      </c>
      <c r="Y37" s="83">
        <f>'GII30.450.10(IOX)'!$S36</f>
        <v>-6.6701559288196502E-2</v>
      </c>
      <c r="Z37" s="109">
        <f>'GII30.500.10(IOX)'!$S36</f>
        <v>-0.10050133795846983</v>
      </c>
      <c r="AA37" s="113"/>
      <c r="AB37" s="83"/>
      <c r="AC37" s="83"/>
      <c r="AD37" s="83"/>
      <c r="AE37" s="83">
        <f>'FN30.350.10(IOX)'!$AM39</f>
        <v>-9.9956864969575829E-3</v>
      </c>
      <c r="AF37" s="83">
        <f>'FN30.400.10(IOX)'!$AM39</f>
        <v>-2.8501168822702382E-2</v>
      </c>
      <c r="AG37" s="83">
        <f>'FN30.450.10(IOX)'!$AM39</f>
        <v>-3.2664751403839745E-2</v>
      </c>
      <c r="AH37" s="83">
        <f>'FN30.500.10(IOX)'!$AM39</f>
        <v>-5.5530362924271055E-2</v>
      </c>
      <c r="AI37" s="83">
        <f>'FN30.400.09(IOX)'!$AM41</f>
        <v>-3.7061473448570643E-2</v>
      </c>
      <c r="AJ37" s="83">
        <f>'FN30.450.09(IOX)'!$AM41</f>
        <v>-3.1497544330195804E-2</v>
      </c>
      <c r="AK37" s="83">
        <f>'FN30.500.09(IOX)'!$AM41</f>
        <v>-6.5632878358880847E-2</v>
      </c>
      <c r="AL37" s="83">
        <f>'FN30.550.08(IOX)'!$AM41</f>
        <v>2.1512551780956308E-2</v>
      </c>
      <c r="AM37" s="83">
        <f>'FN30.600.08(IOX)'!$AM41</f>
        <v>-1.4791013098237257E-2</v>
      </c>
      <c r="AN37" s="109">
        <f>'FN30.650.67(IOX)'!$AM41</f>
        <v>-9.2884327287948206E-3</v>
      </c>
      <c r="AO37" s="307">
        <f>'GII30.400.10(IOX)'!$AM36</f>
        <v>-2.2892432219953168E-2</v>
      </c>
      <c r="AP37" s="83">
        <f>'GII30.450.10(IOX)'!$AM36</f>
        <v>-2.5715978362621444E-2</v>
      </c>
      <c r="AQ37" s="87">
        <f>'GII30.500.10(IOX)'!$AM36</f>
        <v>-4.5170803708943497E-2</v>
      </c>
      <c r="BH37" s="163">
        <f>BH36+BG32</f>
        <v>0.7</v>
      </c>
    </row>
    <row r="38" spans="2:60" s="163" customFormat="1" ht="15" customHeight="1">
      <c r="C38" s="166"/>
      <c r="D38" s="166"/>
      <c r="E38" s="166"/>
      <c r="F38" s="166"/>
      <c r="G38" s="166"/>
      <c r="H38" s="167"/>
      <c r="I38" s="148">
        <v>40968</v>
      </c>
      <c r="J38" s="307"/>
      <c r="K38" s="83"/>
      <c r="L38" s="83"/>
      <c r="M38" s="83"/>
      <c r="N38" s="83">
        <f>'FN30.350.10(IOX)'!$S40</f>
        <v>0.1212937679316848</v>
      </c>
      <c r="O38" s="83">
        <f>'FN30.400.10(IOX)'!$S40</f>
        <v>0.16255155436390367</v>
      </c>
      <c r="P38" s="83">
        <f>'FN30.450.10(IOX)'!$S40</f>
        <v>0.13444876127973757</v>
      </c>
      <c r="Q38" s="83">
        <f>'FN30.500.10(IOX)'!$S40</f>
        <v>0.10886647650145957</v>
      </c>
      <c r="R38" s="83">
        <f>'FN30.400.09(IOX)'!$S42</f>
        <v>0.13727130148762304</v>
      </c>
      <c r="S38" s="83">
        <f>'FN30.450.09(IOX)'!$S42</f>
        <v>0.13284592294091052</v>
      </c>
      <c r="T38" s="83">
        <f>'FN30.500.09(IOX)'!$S42</f>
        <v>0.1075754463004923</v>
      </c>
      <c r="U38" s="83">
        <f>'FN30.550.08(IOX)'!$S42</f>
        <v>7.9519681111438284E-2</v>
      </c>
      <c r="V38" s="83">
        <f>'FN30.600.08(IOX)'!$S42</f>
        <v>8.9572794021357274E-2</v>
      </c>
      <c r="W38" s="109">
        <f>'FN30.650.67(IOX)'!$S42</f>
        <v>6.6514745855294266E-2</v>
      </c>
      <c r="X38" s="307">
        <f>'GII30.400.10(IOX)'!$S37</f>
        <v>4.3817963660266961E-2</v>
      </c>
      <c r="Y38" s="83">
        <f>'GII30.450.10(IOX)'!$S37</f>
        <v>5.420583798660919E-2</v>
      </c>
      <c r="Z38" s="109">
        <f>'GII30.500.10(IOX)'!$S37</f>
        <v>3.8139832141225898E-2</v>
      </c>
      <c r="AA38" s="113"/>
      <c r="AB38" s="83"/>
      <c r="AC38" s="83"/>
      <c r="AD38" s="83"/>
      <c r="AE38" s="83">
        <f>'FN30.350.10(IOX)'!$AM40</f>
        <v>0.11077011348191117</v>
      </c>
      <c r="AF38" s="83">
        <f>'FN30.400.10(IOX)'!$AM40</f>
        <v>0.15224806004906252</v>
      </c>
      <c r="AG38" s="83">
        <f>'FN30.450.10(IOX)'!$AM40</f>
        <v>0.12361688264105843</v>
      </c>
      <c r="AH38" s="83">
        <f>'FN30.500.10(IOX)'!$AM40</f>
        <v>0.10239376853444399</v>
      </c>
      <c r="AI38" s="83">
        <f>'FN30.400.09(IOX)'!$AM42</f>
        <v>0.12045106717877982</v>
      </c>
      <c r="AJ38" s="83">
        <f>'FN30.450.09(IOX)'!$AM42</f>
        <v>0.11853551417029783</v>
      </c>
      <c r="AK38" s="83">
        <f>'FN30.500.09(IOX)'!$AM42</f>
        <v>0.10022209779374672</v>
      </c>
      <c r="AL38" s="83">
        <f>'FN30.550.08(IOX)'!$AM42</f>
        <v>7.1814076388800691E-2</v>
      </c>
      <c r="AM38" s="83">
        <f>'FN30.600.08(IOX)'!$AM42</f>
        <v>8.569797564654523E-2</v>
      </c>
      <c r="AN38" s="109">
        <f>'FN30.650.67(IOX)'!$AM42</f>
        <v>6.4885560856793756E-2</v>
      </c>
      <c r="AO38" s="307">
        <f>'GII30.400.10(IOX)'!$AM37</f>
        <v>3.7257191639278375E-2</v>
      </c>
      <c r="AP38" s="83">
        <f>'GII30.450.10(IOX)'!$AM37</f>
        <v>4.623604110205258E-2</v>
      </c>
      <c r="AQ38" s="87">
        <f>'GII30.500.10(IOX)'!$AM37</f>
        <v>2.7836337826384762E-2</v>
      </c>
    </row>
    <row r="39" spans="2:60" s="163" customFormat="1" ht="15">
      <c r="C39" s="166"/>
      <c r="D39" s="166"/>
      <c r="E39" s="166"/>
      <c r="F39" s="166"/>
      <c r="G39" s="166"/>
      <c r="H39" s="167"/>
      <c r="I39" s="148">
        <v>40998</v>
      </c>
      <c r="J39" s="307"/>
      <c r="K39" s="83"/>
      <c r="L39" s="83">
        <f>'FN30.400.11(IOX)'!$S29</f>
        <v>0.10294573583064366</v>
      </c>
      <c r="M39" s="83">
        <f>'FN30.450.11(IOX)'!$S29</f>
        <v>8.199505390662333E-2</v>
      </c>
      <c r="N39" s="83">
        <f>'FN30.350.10(IOX)'!$S41</f>
        <v>9.9432420706983077E-2</v>
      </c>
      <c r="O39" s="83">
        <f>'FN30.400.10(IOX)'!$S41</f>
        <v>0.11627288553811403</v>
      </c>
      <c r="P39" s="83">
        <f>'FN30.450.10(IOX)'!$S41</f>
        <v>9.0738325632755176E-2</v>
      </c>
      <c r="Q39" s="83">
        <f>'FN30.500.10(IOX)'!$S41</f>
        <v>8.5846573941671292E-2</v>
      </c>
      <c r="R39" s="83">
        <f>'FN30.400.09(IOX)'!$S43</f>
        <v>0.14720258668822661</v>
      </c>
      <c r="S39" s="83">
        <f>'FN30.450.09(IOX)'!$S43</f>
        <v>0.10660006543788846</v>
      </c>
      <c r="T39" s="83">
        <f>'FN30.500.09(IOX)'!$S43</f>
        <v>0.11157346534699919</v>
      </c>
      <c r="U39" s="83">
        <f>'FN30.550.08(IOX)'!$S43</f>
        <v>5.1304234715593026E-2</v>
      </c>
      <c r="V39" s="83">
        <f>'FN30.600.08(IOX)'!$S43</f>
        <v>5.7701420857459849E-2</v>
      </c>
      <c r="W39" s="109">
        <f>'FN30.650.67(IOX)'!$S43</f>
        <v>5.3467778545592252E-2</v>
      </c>
      <c r="X39" s="307">
        <f>'GII30.400.10(IOX)'!$S38</f>
        <v>3.7601549424170239E-2</v>
      </c>
      <c r="Y39" s="83">
        <f>'GII30.450.10(IOX)'!$S38</f>
        <v>4.622950074496824E-2</v>
      </c>
      <c r="Z39" s="109">
        <f>'GII30.500.10(IOX)'!$S38</f>
        <v>8.1704478778541242E-2</v>
      </c>
      <c r="AA39" s="113"/>
      <c r="AB39" s="83"/>
      <c r="AC39" s="83">
        <f>'FN30.400.11(IOX)'!$AM29</f>
        <v>7.6113512986257195E-2</v>
      </c>
      <c r="AD39" s="83">
        <f>'FN30.450.11(IOX)'!$AM29</f>
        <v>5.4538825879809266E-2</v>
      </c>
      <c r="AE39" s="83">
        <f>'FN30.350.10(IOX)'!$AM41</f>
        <v>7.2724998899082113E-2</v>
      </c>
      <c r="AF39" s="83">
        <f>'FN30.400.10(IOX)'!$AM41</f>
        <v>8.9440662693727566E-2</v>
      </c>
      <c r="AG39" s="83">
        <f>'FN30.450.10(IOX)'!$AM41</f>
        <v>6.2533291387028012E-2</v>
      </c>
      <c r="AH39" s="83">
        <f>'FN30.500.10(IOX)'!$AM41</f>
        <v>6.7750423651271124E-2</v>
      </c>
      <c r="AI39" s="83">
        <f>'FN30.400.09(IOX)'!$AM43</f>
        <v>0.10327262184532411</v>
      </c>
      <c r="AJ39" s="83">
        <f>'FN30.450.09(IOX)'!$AM43</f>
        <v>6.8910152419261864E-2</v>
      </c>
      <c r="AK39" s="83">
        <f>'FN30.500.09(IOX)'!$AM43</f>
        <v>9.0981294326888645E-2</v>
      </c>
      <c r="AL39" s="83">
        <f>'FN30.550.08(IOX)'!$AM43</f>
        <v>2.8715247111714179E-2</v>
      </c>
      <c r="AM39" s="83">
        <f>'FN30.600.08(IOX)'!$AM43</f>
        <v>4.5720521354850073E-2</v>
      </c>
      <c r="AN39" s="109">
        <f>'FN30.650.67(IOX)'!$AM43</f>
        <v>4.8350936049685996E-2</v>
      </c>
      <c r="AO39" s="307">
        <f>'GII30.400.10(IOX)'!$AM38</f>
        <v>2.1127812608081796E-2</v>
      </c>
      <c r="AP39" s="83">
        <f>'GII30.450.10(IOX)'!$AM38</f>
        <v>2.6261334907285279E-2</v>
      </c>
      <c r="AQ39" s="87">
        <f>'GII30.500.10(IOX)'!$AM38</f>
        <v>5.5496261116582367E-2</v>
      </c>
    </row>
    <row r="40" spans="2:60" s="163" customFormat="1" ht="15">
      <c r="I40" s="148">
        <v>41029</v>
      </c>
      <c r="J40" s="307"/>
      <c r="K40" s="83"/>
      <c r="L40" s="83">
        <f>'FN30.400.11(IOX)'!$S30</f>
        <v>-6.5383323217092559E-2</v>
      </c>
      <c r="M40" s="83">
        <f>'FN30.450.11(IOX)'!$S30</f>
        <v>-6.5066753403431765E-2</v>
      </c>
      <c r="N40" s="83">
        <f>'FN30.350.10(IOX)'!$S42</f>
        <v>-7.0632476636427882E-2</v>
      </c>
      <c r="O40" s="83">
        <f>'FN30.400.10(IOX)'!$S42</f>
        <v>-7.445698150000285E-2</v>
      </c>
      <c r="P40" s="83">
        <f>'FN30.450.10(IOX)'!$S42</f>
        <v>-7.8431852009355818E-2</v>
      </c>
      <c r="Q40" s="83">
        <f>'FN30.500.10(IOX)'!$S42</f>
        <v>-3.2570489530029244E-2</v>
      </c>
      <c r="R40" s="83">
        <f>'FN30.400.09(IOX)'!$S44</f>
        <v>-9.1574770401636016E-2</v>
      </c>
      <c r="S40" s="83">
        <f>'FN30.450.09(IOX)'!$S44</f>
        <v>-9.5037121607515609E-2</v>
      </c>
      <c r="T40" s="83">
        <f>'FN30.500.09(IOX)'!$S44</f>
        <v>-3.9537485715079833E-2</v>
      </c>
      <c r="U40" s="83">
        <f>'FN30.550.08(IOX)'!$S44</f>
        <v>-4.592305071827886E-2</v>
      </c>
      <c r="V40" s="83">
        <f>'FN30.600.08(IOX)'!$S44</f>
        <v>-4.3221133793367325E-2</v>
      </c>
      <c r="W40" s="109">
        <f>'FN30.650.67(IOX)'!$S44</f>
        <v>3.1853714786531186E-2</v>
      </c>
      <c r="X40" s="307">
        <f>'GII30.400.10(IOX)'!$S39</f>
        <v>-4.2695377968343912E-2</v>
      </c>
      <c r="Y40" s="83">
        <f>'GII30.450.10(IOX)'!$S39</f>
        <v>-4.2514281564678486E-2</v>
      </c>
      <c r="Z40" s="109">
        <f>'GII30.500.10(IOX)'!$S39</f>
        <v>-4.2273626275570839E-2</v>
      </c>
      <c r="AA40" s="113"/>
      <c r="AB40" s="83"/>
      <c r="AC40" s="83">
        <f>'FN30.400.11(IOX)'!$AM30</f>
        <v>-2.0169212253492743E-2</v>
      </c>
      <c r="AD40" s="83">
        <f>'FN30.450.11(IOX)'!$AM30</f>
        <v>-2.0086912444824707E-2</v>
      </c>
      <c r="AE40" s="83">
        <f>'FN30.350.10(IOX)'!$AM42</f>
        <v>-2.9635225762697479E-2</v>
      </c>
      <c r="AF40" s="83">
        <f>'FN30.400.10(IOX)'!$AM42</f>
        <v>-3.0882760571352245E-2</v>
      </c>
      <c r="AG40" s="83">
        <f>'FN30.450.10(IOX)'!$AM42</f>
        <v>-3.1812121015799541E-2</v>
      </c>
      <c r="AH40" s="83">
        <f>'FN30.500.10(IOX)'!$AM42</f>
        <v>-6.9588360376691852E-6</v>
      </c>
      <c r="AI40" s="83">
        <f>'FN30.400.09(IOX)'!$AM44</f>
        <v>-1.9653878868863262E-2</v>
      </c>
      <c r="AJ40" s="83">
        <f>'FN30.450.09(IOX)'!$AM44</f>
        <v>-3.1081410244496177E-2</v>
      </c>
      <c r="AK40" s="83">
        <f>'FN30.500.09(IOX)'!$AM44</f>
        <v>-1.8200149112478625E-3</v>
      </c>
      <c r="AL40" s="83">
        <f>'FN30.550.08(IOX)'!$AM44</f>
        <v>-2.5830997946210119E-3</v>
      </c>
      <c r="AM40" s="83">
        <f>'FN30.600.08(IOX)'!$AM44</f>
        <v>-1.8154243259143599E-2</v>
      </c>
      <c r="AN40" s="109">
        <f>'FN30.650.67(IOX)'!$AM44</f>
        <v>4.2864405021190211E-2</v>
      </c>
      <c r="AO40" s="307">
        <f>'GII30.400.10(IOX)'!$AM39</f>
        <v>-1.903410746407665E-2</v>
      </c>
      <c r="AP40" s="83">
        <f>'GII30.450.10(IOX)'!$AM39</f>
        <v>-1.2996260935592608E-2</v>
      </c>
      <c r="AQ40" s="87">
        <f>'GII30.500.10(IOX)'!$AM39</f>
        <v>-5.73565386862204E-4</v>
      </c>
      <c r="BF40" s="163">
        <f>(4-2.7)/4.7</f>
        <v>0.27659574468085102</v>
      </c>
    </row>
    <row r="41" spans="2:60" s="163" customFormat="1" ht="15">
      <c r="I41" s="148">
        <v>41060</v>
      </c>
      <c r="J41" s="307"/>
      <c r="K41" s="83"/>
      <c r="L41" s="83">
        <f>'FN30.400.11(IOX)'!$S31</f>
        <v>-0.1180946453381542</v>
      </c>
      <c r="M41" s="83">
        <f>'FN30.450.11(IOX)'!$S31</f>
        <v>-0.10687060097455332</v>
      </c>
      <c r="N41" s="83">
        <f>'FN30.350.10(IOX)'!$S43</f>
        <v>-0.15384819857742224</v>
      </c>
      <c r="O41" s="83">
        <f>'FN30.400.10(IOX)'!$S43</f>
        <v>-0.14179310548840615</v>
      </c>
      <c r="P41" s="83">
        <f>'FN30.450.10(IOX)'!$S43</f>
        <v>-0.12447315870950709</v>
      </c>
      <c r="Q41" s="83">
        <f>'FN30.500.10(IOX)'!$S43</f>
        <v>-9.3068713806704881E-2</v>
      </c>
      <c r="R41" s="83">
        <f>'FN30.400.09(IOX)'!$S45</f>
        <v>-0.18559382883027845</v>
      </c>
      <c r="S41" s="83">
        <f>'FN30.450.09(IOX)'!$S45</f>
        <v>-0.1447342967723608</v>
      </c>
      <c r="T41" s="83">
        <f>'FN30.500.09(IOX)'!$S45</f>
        <v>-0.1066809252613734</v>
      </c>
      <c r="U41" s="83">
        <f>'FN30.550.08(IOX)'!$S45</f>
        <v>-0.10769322784159303</v>
      </c>
      <c r="V41" s="83">
        <f>'FN30.600.08(IOX)'!$S45</f>
        <v>-9.6888260654163713E-2</v>
      </c>
      <c r="W41" s="109">
        <f>'FN30.650.67(IOX)'!$S45</f>
        <v>-4.1167727853540732E-2</v>
      </c>
      <c r="X41" s="307">
        <f>'GII30.400.10(IOX)'!$S40</f>
        <v>-7.5423553281730019E-2</v>
      </c>
      <c r="Y41" s="83">
        <f>'GII30.450.10(IOX)'!$S40</f>
        <v>-8.2699294331891549E-2</v>
      </c>
      <c r="Z41" s="109">
        <f>'GII30.500.10(IOX)'!$S40</f>
        <v>-8.6492872832465442E-2</v>
      </c>
      <c r="AA41" s="113"/>
      <c r="AB41" s="83"/>
      <c r="AC41" s="83">
        <f>'FN30.400.11(IOX)'!$AM31</f>
        <v>-6.2729177716908197E-2</v>
      </c>
      <c r="AD41" s="83">
        <f>'FN30.450.11(IOX)'!$AM31</f>
        <v>-5.2988136950304965E-2</v>
      </c>
      <c r="AE41" s="83">
        <f>'FN30.350.10(IOX)'!$AM43</f>
        <v>-9.9718567287007634E-2</v>
      </c>
      <c r="AF41" s="83">
        <f>'FN30.400.10(IOX)'!$AM43</f>
        <v>-8.8157808730324097E-2</v>
      </c>
      <c r="AG41" s="83">
        <f>'FN30.450.10(IOX)'!$AM43</f>
        <v>-7.0837861951425024E-2</v>
      </c>
      <c r="AH41" s="83">
        <f>'FN30.500.10(IOX)'!$AM43</f>
        <v>-5.7476627478761005E-2</v>
      </c>
      <c r="AI41" s="83">
        <f>'FN30.400.09(IOX)'!$AM45</f>
        <v>-9.9085285672081552E-2</v>
      </c>
      <c r="AJ41" s="83">
        <f>'FN30.450.09(IOX)'!$AM45</f>
        <v>-7.3302956850306786E-2</v>
      </c>
      <c r="AK41" s="83">
        <f>'FN30.500.09(IOX)'!$AM45</f>
        <v>-6.6392660876270271E-2</v>
      </c>
      <c r="AL41" s="83">
        <f>'FN30.550.08(IOX)'!$AM45</f>
        <v>-6.3697454463995759E-2</v>
      </c>
      <c r="AM41" s="83">
        <f>'FN30.600.08(IOX)'!$AM45</f>
        <v>-7.3407370368367406E-2</v>
      </c>
      <c r="AN41" s="109">
        <f>'FN30.650.67(IOX)'!$AM45</f>
        <v>-3.0786702674557104E-2</v>
      </c>
      <c r="AO41" s="307">
        <f>'GII30.400.10(IOX)'!$AM40</f>
        <v>-4.4527645010945416E-2</v>
      </c>
      <c r="AP41" s="83">
        <f>'GII30.450.10(IOX)'!$AM40</f>
        <v>-4.6860040737781411E-2</v>
      </c>
      <c r="AQ41" s="87">
        <f>'GII30.500.10(IOX)'!$AM40</f>
        <v>-3.6565085066877528E-2</v>
      </c>
    </row>
    <row r="42" spans="2:60" s="163" customFormat="1" ht="15">
      <c r="I42" s="148">
        <v>41089</v>
      </c>
      <c r="J42" s="307"/>
      <c r="K42" s="83"/>
      <c r="L42" s="83">
        <f>'FN30.400.11(IOX)'!$S32</f>
        <v>-1.1104095878397906E-2</v>
      </c>
      <c r="M42" s="83">
        <f>'FN30.450.11(IOX)'!$S32</f>
        <v>1.1640145032632342E-2</v>
      </c>
      <c r="N42" s="83">
        <f>'FN30.350.10(IOX)'!$S44</f>
        <v>3.335104119931414E-2</v>
      </c>
      <c r="O42" s="83">
        <f>'FN30.400.10(IOX)'!$S44</f>
        <v>3.1952251200517173E-2</v>
      </c>
      <c r="P42" s="83">
        <f>'FN30.450.10(IOX)'!$S44</f>
        <v>3.5502963617906197E-2</v>
      </c>
      <c r="Q42" s="83">
        <f>'FN30.500.10(IOX)'!$S44</f>
        <v>1.983123550671077E-2</v>
      </c>
      <c r="R42" s="83">
        <f>'FN30.400.09(IOX)'!$S46</f>
        <v>5.2476543350808466E-2</v>
      </c>
      <c r="S42" s="83">
        <f>'FN30.450.09(IOX)'!$S46</f>
        <v>6.864418518365821E-2</v>
      </c>
      <c r="T42" s="83">
        <f>'FN30.500.09(IOX)'!$S46</f>
        <v>2.5324068933072683E-2</v>
      </c>
      <c r="U42" s="83">
        <f>'FN30.550.08(IOX)'!$S46</f>
        <v>-3.0878862365126144E-4</v>
      </c>
      <c r="V42" s="83">
        <f>'FN30.600.08(IOX)'!$S46</f>
        <v>-1.6755725421783742E-2</v>
      </c>
      <c r="W42" s="109">
        <f>'FN30.650.67(IOX)'!$S46</f>
        <v>-2.9587824710597385E-2</v>
      </c>
      <c r="X42" s="307">
        <f>'GII30.400.10(IOX)'!$S41</f>
        <v>1.5588022447481436E-2</v>
      </c>
      <c r="Y42" s="83">
        <f>'GII30.450.10(IOX)'!$S41</f>
        <v>1.7291817603628187E-2</v>
      </c>
      <c r="Z42" s="109">
        <f>'GII30.500.10(IOX)'!$S41</f>
        <v>1.1282456731956832E-2</v>
      </c>
      <c r="AA42" s="113"/>
      <c r="AB42" s="83"/>
      <c r="AC42" s="83">
        <f>'FN30.400.11(IOX)'!$AM32</f>
        <v>2.7077283408981005E-3</v>
      </c>
      <c r="AD42" s="83">
        <f>'FN30.450.11(IOX)'!$AM32</f>
        <v>2.5173505053958673E-2</v>
      </c>
      <c r="AE42" s="83">
        <f>'FN30.350.10(IOX)'!$AM44</f>
        <v>4.7664100974955569E-2</v>
      </c>
      <c r="AF42" s="83">
        <f>'FN30.400.10(IOX)'!$AM44</f>
        <v>4.5429918382249572E-2</v>
      </c>
      <c r="AG42" s="83">
        <f>'FN30.450.10(IOX)'!$AM44</f>
        <v>4.8924937960044657E-2</v>
      </c>
      <c r="AH42" s="83">
        <f>'FN30.500.10(IOX)'!$AM44</f>
        <v>2.7851004408237484E-2</v>
      </c>
      <c r="AI42" s="83">
        <f>'FN30.400.09(IOX)'!$AM46</f>
        <v>7.324997251934641E-2</v>
      </c>
      <c r="AJ42" s="83">
        <f>'FN30.450.09(IOX)'!$AM46</f>
        <v>8.6076043976560032E-2</v>
      </c>
      <c r="AK42" s="83">
        <f>'FN30.500.09(IOX)'!$AM46</f>
        <v>3.4179230428508435E-2</v>
      </c>
      <c r="AL42" s="83">
        <f>'FN30.550.08(IOX)'!$AM46</f>
        <v>8.7691442301602272E-3</v>
      </c>
      <c r="AM42" s="83">
        <f>'FN30.600.08(IOX)'!$AM46</f>
        <v>-1.2188912575081031E-2</v>
      </c>
      <c r="AN42" s="109">
        <f>'FN30.650.67(IOX)'!$AM46</f>
        <v>-2.7471496806027833E-2</v>
      </c>
      <c r="AO42" s="307">
        <f>'GII30.400.10(IOX)'!$AM41</f>
        <v>2.3941948386571762E-2</v>
      </c>
      <c r="AP42" s="83">
        <f>'GII30.450.10(IOX)'!$AM41</f>
        <v>2.709375737216084E-2</v>
      </c>
      <c r="AQ42" s="87">
        <f>'GII30.500.10(IOX)'!$AM41</f>
        <v>2.4203195517749871E-2</v>
      </c>
      <c r="BF42" s="163">
        <f>-2.35*BF40</f>
        <v>-0.64999999999999991</v>
      </c>
    </row>
    <row r="43" spans="2:60" s="163" customFormat="1" ht="15">
      <c r="I43" s="148">
        <v>41121</v>
      </c>
      <c r="J43" s="307"/>
      <c r="K43" s="83"/>
      <c r="L43" s="83">
        <f>'FN30.400.11(IOX)'!$S33</f>
        <v>-7.0482402644758343E-2</v>
      </c>
      <c r="M43" s="83">
        <f>'FN30.450.11(IOX)'!$S33</f>
        <v>2.1063309156469874E-2</v>
      </c>
      <c r="N43" s="83">
        <f>'FN30.350.10(IOX)'!$S45</f>
        <v>-0.12672980462302708</v>
      </c>
      <c r="O43" s="83">
        <f>'FN30.400.10(IOX)'!$S45</f>
        <v>-4.6241530904830082E-2</v>
      </c>
      <c r="P43" s="83">
        <f>'FN30.450.10(IOX)'!$S45</f>
        <v>4.4247748319167666E-3</v>
      </c>
      <c r="Q43" s="83">
        <f>'FN30.500.10(IOX)'!$S45</f>
        <v>-2.0759593175655542E-3</v>
      </c>
      <c r="R43" s="83">
        <f>'FN30.400.09(IOX)'!$S47</f>
        <v>-2.8995003333362131E-2</v>
      </c>
      <c r="S43" s="83">
        <f>'FN30.450.09(IOX)'!$S47</f>
        <v>8.0442593877708673E-3</v>
      </c>
      <c r="T43" s="83">
        <f>'FN30.500.09(IOX)'!$S47</f>
        <v>-7.9658197431064781E-3</v>
      </c>
      <c r="U43" s="83">
        <f>'FN30.550.08(IOX)'!$S47</f>
        <v>-1.4070085593112425E-2</v>
      </c>
      <c r="V43" s="83">
        <f>'FN30.600.08(IOX)'!$S47</f>
        <v>-1.9719539126041311E-2</v>
      </c>
      <c r="W43" s="109">
        <f>'FN30.650.67(IOX)'!$S47</f>
        <v>1.0238186196319197E-2</v>
      </c>
      <c r="X43" s="307">
        <f>'GII30.400.10(IOX)'!$S42</f>
        <v>-3.9538462960205481E-2</v>
      </c>
      <c r="Y43" s="83">
        <f>'GII30.450.10(IOX)'!$S42</f>
        <v>-1.3830353947075933E-2</v>
      </c>
      <c r="Z43" s="109">
        <f>'GII30.500.10(IOX)'!$S42</f>
        <v>-1.7401261451546274E-2</v>
      </c>
      <c r="AA43" s="113"/>
      <c r="AB43" s="83"/>
      <c r="AC43" s="83">
        <f>'FN30.400.11(IOX)'!$AM33</f>
        <v>6.0485851241388585E-3</v>
      </c>
      <c r="AD43" s="83">
        <f>'FN30.450.11(IOX)'!$AM33</f>
        <v>9.6974612813878022E-2</v>
      </c>
      <c r="AE43" s="83">
        <f>'FN30.350.10(IOX)'!$AM45</f>
        <v>-4.4621659850728468E-2</v>
      </c>
      <c r="AF43" s="83">
        <f>'FN30.400.10(IOX)'!$AM45</f>
        <v>2.9979614808322605E-2</v>
      </c>
      <c r="AG43" s="83">
        <f>'FN30.450.10(IOX)'!$AM45</f>
        <v>8.0955762600813955E-2</v>
      </c>
      <c r="AH43" s="83">
        <f>'FN30.500.10(IOX)'!$AM45</f>
        <v>4.1611770542412198E-2</v>
      </c>
      <c r="AI43" s="83">
        <f>'FN30.400.09(IOX)'!$AM47</f>
        <v>8.8435135793812111E-2</v>
      </c>
      <c r="AJ43" s="83">
        <f>'FN30.450.09(IOX)'!$AM47</f>
        <v>0.10936261161622993</v>
      </c>
      <c r="AK43" s="83">
        <f>'FN30.500.09(IOX)'!$AM47</f>
        <v>4.067938300878364E-2</v>
      </c>
      <c r="AL43" s="83">
        <f>'FN30.550.08(IOX)'!$AM47</f>
        <v>3.5814485381755794E-2</v>
      </c>
      <c r="AM43" s="83">
        <f>'FN30.600.08(IOX)'!$AM47</f>
        <v>4.7579832777760143E-3</v>
      </c>
      <c r="AN43" s="109">
        <f>'FN30.650.67(IOX)'!$AM47</f>
        <v>2.1082658147377503E-2</v>
      </c>
      <c r="AO43" s="307">
        <f>'GII30.400.10(IOX)'!$AM42</f>
        <v>7.2476874572175044E-3</v>
      </c>
      <c r="AP43" s="83">
        <f>'GII30.450.10(IOX)'!$AM42</f>
        <v>4.3180584309916295E-2</v>
      </c>
      <c r="AQ43" s="87">
        <f>'GII30.500.10(IOX)'!$AM42</f>
        <v>5.5721463704161173E-2</v>
      </c>
    </row>
    <row r="44" spans="2:60" s="163" customFormat="1" ht="15">
      <c r="I44" s="148">
        <v>41152</v>
      </c>
      <c r="J44" s="307"/>
      <c r="K44" s="83"/>
      <c r="L44" s="83">
        <f>'FN30.400.11(IOX)'!$S34</f>
        <v>8.0025320049037091E-2</v>
      </c>
      <c r="M44" s="83">
        <f>'FN30.450.11(IOX)'!$S34</f>
        <v>5.3553158268275308E-2</v>
      </c>
      <c r="N44" s="83">
        <f>'FN30.350.10(IOX)'!$S46</f>
        <v>7.5408349264520322E-2</v>
      </c>
      <c r="O44" s="83">
        <f>'FN30.400.10(IOX)'!$S46</f>
        <v>6.8776955896433345E-2</v>
      </c>
      <c r="P44" s="83">
        <f>'FN30.450.10(IOX)'!$S46</f>
        <v>4.2080174512345359E-2</v>
      </c>
      <c r="Q44" s="83">
        <f>'FN30.500.10(IOX)'!$S46</f>
        <v>5.0586772819473588E-2</v>
      </c>
      <c r="R44" s="83">
        <f>'FN30.400.09(IOX)'!$S48</f>
        <v>7.3880127031290349E-2</v>
      </c>
      <c r="S44" s="83">
        <f>'FN30.450.09(IOX)'!$S48</f>
        <v>6.1010701908062737E-2</v>
      </c>
      <c r="T44" s="83">
        <f>'FN30.500.09(IOX)'!$S48</f>
        <v>7.7262502747210457E-2</v>
      </c>
      <c r="U44" s="83">
        <f>'FN30.550.08(IOX)'!$S48</f>
        <v>2.7180019548164423E-2</v>
      </c>
      <c r="V44" s="83">
        <f>'FN30.600.08(IOX)'!$S48</f>
        <v>3.2834085252654729E-2</v>
      </c>
      <c r="W44" s="109">
        <f>'FN30.650.67(IOX)'!$S48</f>
        <v>3.6733675097648764E-3</v>
      </c>
      <c r="X44" s="307">
        <f>'GII30.400.10(IOX)'!$S43</f>
        <v>4.9597337537514496E-2</v>
      </c>
      <c r="Y44" s="83">
        <f>'GII30.450.10(IOX)'!$S43</f>
        <v>5.3706142733264975E-2</v>
      </c>
      <c r="Z44" s="109">
        <f>'GII30.500.10(IOX)'!$S43</f>
        <v>6.5106170633003002E-2</v>
      </c>
      <c r="AA44" s="113"/>
      <c r="AB44" s="83"/>
      <c r="AC44" s="83">
        <f>'FN30.400.11(IOX)'!$AM34</f>
        <v>8.1544814675407598E-2</v>
      </c>
      <c r="AD44" s="83">
        <f>'FN30.450.11(IOX)'!$AM34</f>
        <v>5.4681768407427313E-2</v>
      </c>
      <c r="AE44" s="83">
        <f>'FN30.350.10(IOX)'!$AM46</f>
        <v>7.7819721171586545E-2</v>
      </c>
      <c r="AF44" s="83">
        <f>'FN30.400.10(IOX)'!$AM46</f>
        <v>7.0604753780328294E-2</v>
      </c>
      <c r="AG44" s="83">
        <f>'FN30.450.10(IOX)'!$AM46</f>
        <v>4.3318892957756094E-2</v>
      </c>
      <c r="AH44" s="83">
        <f>'FN30.500.10(IOX)'!$AM46</f>
        <v>5.1274949733590668E-2</v>
      </c>
      <c r="AI44" s="83">
        <f>'FN30.400.09(IOX)'!$AM48</f>
        <v>7.632453143023421E-2</v>
      </c>
      <c r="AJ44" s="83">
        <f>'FN30.450.09(IOX)'!$AM48</f>
        <v>6.2574239856936734E-2</v>
      </c>
      <c r="AK44" s="83">
        <f>'FN30.500.09(IOX)'!$AM48</f>
        <v>7.7994722983831019E-2</v>
      </c>
      <c r="AL44" s="83">
        <f>'FN30.550.08(IOX)'!$AM48</f>
        <v>2.8176499719805948E-2</v>
      </c>
      <c r="AM44" s="83">
        <f>'FN30.600.08(IOX)'!$AM48</f>
        <v>3.3373615953322514E-2</v>
      </c>
      <c r="AN44" s="109">
        <f>'FN30.650.67(IOX)'!$AM48</f>
        <v>3.9266166141599607E-3</v>
      </c>
      <c r="AO44" s="307">
        <f>'GII30.400.10(IOX)'!$AM43</f>
        <v>5.0940658873871031E-2</v>
      </c>
      <c r="AP44" s="83">
        <f>'GII30.450.10(IOX)'!$AM43</f>
        <v>5.5544951447785804E-2</v>
      </c>
      <c r="AQ44" s="87">
        <f>'GII30.500.10(IOX)'!$AM43</f>
        <v>6.6598138182808811E-2</v>
      </c>
    </row>
    <row r="45" spans="2:60" s="163" customFormat="1" ht="15">
      <c r="I45" s="148">
        <v>41180</v>
      </c>
      <c r="J45" s="307"/>
      <c r="K45" s="83"/>
      <c r="L45" s="83">
        <f>'FN30.400.11(IOX)'!$S35</f>
        <v>-0.17716813883853658</v>
      </c>
      <c r="M45" s="83">
        <f>'FN30.450.11(IOX)'!$S35</f>
        <v>-0.14035676930280083</v>
      </c>
      <c r="N45" s="83">
        <f>'FN30.350.10(IOX)'!$S47</f>
        <v>-0.23112847609613188</v>
      </c>
      <c r="O45" s="83">
        <f>'FN30.400.10(IOX)'!$S47</f>
        <v>-0.18409914393119517</v>
      </c>
      <c r="P45" s="83">
        <f>'FN30.450.10(IOX)'!$S47</f>
        <v>-0.13762118003025714</v>
      </c>
      <c r="Q45" s="83">
        <f>'FN30.500.10(IOX)'!$S47</f>
        <v>-4.9634832369052695E-2</v>
      </c>
      <c r="R45" s="83">
        <f>'FN30.400.09(IOX)'!$S49</f>
        <v>-0.17414274343092048</v>
      </c>
      <c r="S45" s="83">
        <f>'FN30.450.09(IOX)'!$S49</f>
        <v>-0.13328578542970967</v>
      </c>
      <c r="T45" s="83">
        <f>'FN30.500.09(IOX)'!$S49</f>
        <v>-5.2524730516646495E-2</v>
      </c>
      <c r="U45" s="83">
        <f>'FN30.550.08(IOX)'!$S49</f>
        <v>-9.7115255488631619E-2</v>
      </c>
      <c r="V45" s="83">
        <f>'FN30.600.08(IOX)'!$S49</f>
        <v>-4.8697777638491209E-2</v>
      </c>
      <c r="W45" s="109">
        <f>'FN30.650.67(IOX)'!$S49</f>
        <v>-4.2266188472250291E-2</v>
      </c>
      <c r="X45" s="307">
        <f>'GII30.400.10(IOX)'!$S44</f>
        <v>-7.5554947817000909E-2</v>
      </c>
      <c r="Y45" s="83">
        <f>'GII30.450.10(IOX)'!$S44</f>
        <v>-7.9306870147825115E-2</v>
      </c>
      <c r="Z45" s="109">
        <f>'GII30.500.10(IOX)'!$S44</f>
        <v>-3.4833373046802313E-2</v>
      </c>
      <c r="AA45" s="113"/>
      <c r="AB45" s="83"/>
      <c r="AC45" s="83">
        <f>'FN30.400.11(IOX)'!$AM35</f>
        <v>-7.688580232786793E-2</v>
      </c>
      <c r="AD45" s="83">
        <f>'FN30.450.11(IOX)'!$AM35</f>
        <v>-6.4046306061614711E-2</v>
      </c>
      <c r="AE45" s="83">
        <f>'FN30.350.10(IOX)'!$AM47</f>
        <v>-7.5311299844495319E-2</v>
      </c>
      <c r="AF45" s="83">
        <f>'FN30.400.10(IOX)'!$AM47</f>
        <v>-6.7036496131888737E-2</v>
      </c>
      <c r="AG45" s="83">
        <f>'FN30.450.10(IOX)'!$AM47</f>
        <v>-5.2920561144752118E-2</v>
      </c>
      <c r="AH45" s="83">
        <f>'FN30.500.10(IOX)'!$AM47</f>
        <v>-1.6910858300876002E-3</v>
      </c>
      <c r="AI45" s="83">
        <f>'FN30.400.09(IOX)'!$AM49</f>
        <v>-1.5129317410019607E-2</v>
      </c>
      <c r="AJ45" s="83">
        <f>'FN30.450.09(IOX)'!$AM49</f>
        <v>-2.501282449588017E-2</v>
      </c>
      <c r="AK45" s="83">
        <f>'FN30.500.09(IOX)'!$AM49</f>
        <v>-1.8614054494292911E-4</v>
      </c>
      <c r="AL45" s="83">
        <f>'FN30.550.08(IOX)'!$AM49</f>
        <v>-2.4001042016709849E-2</v>
      </c>
      <c r="AM45" s="83">
        <f>'FN30.600.08(IOX)'!$AM49</f>
        <v>-7.5460618592128334E-3</v>
      </c>
      <c r="AN45" s="109">
        <f>'FN30.650.67(IOX)'!$AM49</f>
        <v>-2.2689158635506204E-2</v>
      </c>
      <c r="AO45" s="307">
        <f>'GII30.400.10(IOX)'!$AM44</f>
        <v>7.9470774050299491E-3</v>
      </c>
      <c r="AP45" s="83">
        <f>'GII30.450.10(IOX)'!$AM44</f>
        <v>3.4159996661058942E-2</v>
      </c>
      <c r="AQ45" s="87">
        <f>'GII30.500.10(IOX)'!$AM44</f>
        <v>6.6248025906182437E-2</v>
      </c>
    </row>
    <row r="46" spans="2:60" s="163" customFormat="1" ht="15">
      <c r="I46" s="148">
        <v>41213</v>
      </c>
      <c r="J46" s="307"/>
      <c r="K46" s="83"/>
      <c r="L46" s="83">
        <f>'FN30.400.11(IOX)'!$S36</f>
        <v>5.3172525375786801E-3</v>
      </c>
      <c r="M46" s="83">
        <f>'FN30.450.11(IOX)'!$S36</f>
        <v>3.6799575490838891E-2</v>
      </c>
      <c r="N46" s="83">
        <f>'FN30.350.10(IOX)'!$S48</f>
        <v>4.1549074454645309E-3</v>
      </c>
      <c r="O46" s="83">
        <f>'FN30.400.10(IOX)'!$S48</f>
        <v>1.0943713897935158E-2</v>
      </c>
      <c r="P46" s="83">
        <f>'FN30.450.10(IOX)'!$S48</f>
        <v>4.5069788446173598E-2</v>
      </c>
      <c r="Q46" s="83">
        <f>'FN30.500.10(IOX)'!$S48</f>
        <v>-6.8860743918721231E-3</v>
      </c>
      <c r="R46" s="83">
        <f>'FN30.400.09(IOX)'!$S50</f>
        <v>-1.314522396313941E-2</v>
      </c>
      <c r="S46" s="83">
        <f>'FN30.450.09(IOX)'!$S50</f>
        <v>2.2881091304172898E-2</v>
      </c>
      <c r="T46" s="83">
        <f>'FN30.500.09(IOX)'!$S50</f>
        <v>-5.5880565734023595E-4</v>
      </c>
      <c r="U46" s="83">
        <f>'FN30.550.08(IOX)'!$S50</f>
        <v>4.4900477522383991E-2</v>
      </c>
      <c r="V46" s="83">
        <f>'FN30.600.08(IOX)'!$S50</f>
        <v>4.4715590183860024E-2</v>
      </c>
      <c r="W46" s="109">
        <f>'FN30.650.67(IOX)'!$S50</f>
        <v>1.317433180595428E-2</v>
      </c>
      <c r="X46" s="307">
        <f>'GII30.400.10(IOX)'!$S45</f>
        <v>6.3470571009196465E-3</v>
      </c>
      <c r="Y46" s="83">
        <f>'GII30.450.10(IOX)'!$S45</f>
        <v>2.3775195814908126E-2</v>
      </c>
      <c r="Z46" s="109">
        <f>'GII30.500.10(IOX)'!$S45</f>
        <v>3.6514203237105088E-2</v>
      </c>
      <c r="AA46" s="113"/>
      <c r="AB46" s="83"/>
      <c r="AC46" s="83">
        <f>'FN30.400.11(IOX)'!$AM36</f>
        <v>-1.2580434217835309E-2</v>
      </c>
      <c r="AD46" s="83">
        <f>'FN30.450.11(IOX)'!$AM36</f>
        <v>2.435193620605848E-2</v>
      </c>
      <c r="AE46" s="83">
        <f>'FN30.350.10(IOX)'!$AM48</f>
        <v>-2.5921280448031919E-2</v>
      </c>
      <c r="AF46" s="83">
        <f>'FN30.400.10(IOX)'!$AM48</f>
        <v>-1.0991045057948158E-2</v>
      </c>
      <c r="AG46" s="83">
        <f>'FN30.450.10(IOX)'!$AM48</f>
        <v>3.1209173891228927E-2</v>
      </c>
      <c r="AH46" s="83">
        <f>'FN30.500.10(IOX)'!$AM48</f>
        <v>-1.4421942499414853E-2</v>
      </c>
      <c r="AI46" s="83">
        <f>'FN30.400.09(IOX)'!$AM50</f>
        <v>-4.0799168536354256E-2</v>
      </c>
      <c r="AJ46" s="83">
        <f>'FN30.450.09(IOX)'!$AM50</f>
        <v>6.1272416722252185E-3</v>
      </c>
      <c r="AK46" s="83">
        <f>'FN30.500.09(IOX)'!$AM50</f>
        <v>-8.6329500582788786E-3</v>
      </c>
      <c r="AL46" s="83">
        <f>'FN30.550.08(IOX)'!$AM50</f>
        <v>3.5211504241257623E-2</v>
      </c>
      <c r="AM46" s="83">
        <f>'FN30.600.08(IOX)'!$AM50</f>
        <v>3.919825817655196E-2</v>
      </c>
      <c r="AN46" s="109">
        <f>'FN30.650.67(IOX)'!$AM50</f>
        <v>1.0752088485672688E-2</v>
      </c>
      <c r="AO46" s="307">
        <f>'GII30.400.10(IOX)'!$AM45</f>
        <v>-1.5049425561567756E-2</v>
      </c>
      <c r="AP46" s="83">
        <f>'GII30.450.10(IOX)'!$AM45</f>
        <v>-2.3984889514679689E-3</v>
      </c>
      <c r="AQ46" s="87">
        <f>'GII30.500.10(IOX)'!$AM45</f>
        <v>1.8751085555040074E-2</v>
      </c>
    </row>
    <row r="47" spans="2:60" s="163" customFormat="1" ht="15">
      <c r="I47" s="148">
        <v>41243</v>
      </c>
      <c r="J47" s="307"/>
      <c r="K47" s="83"/>
      <c r="L47" s="83">
        <f>'FN30.400.11(IOX)'!$S37</f>
        <v>-9.7423258889251085E-3</v>
      </c>
      <c r="M47" s="83">
        <f>'FN30.450.11(IOX)'!$S37</f>
        <v>-7.2273616260875348E-2</v>
      </c>
      <c r="N47" s="83">
        <f>'FN30.350.10(IOX)'!$S49</f>
        <v>5.6387143731194012E-3</v>
      </c>
      <c r="O47" s="83">
        <f>'FN30.400.10(IOX)'!$S49</f>
        <v>-3.2521535676705009E-2</v>
      </c>
      <c r="P47" s="83">
        <f>'FN30.450.10(IOX)'!$S49</f>
        <v>-5.0744753505950993E-2</v>
      </c>
      <c r="Q47" s="83">
        <f>'FN30.500.10(IOX)'!$S49</f>
        <v>-6.9688205521436258E-2</v>
      </c>
      <c r="R47" s="83">
        <f>'FN30.400.09(IOX)'!$S51</f>
        <v>-5.3921248782249395E-2</v>
      </c>
      <c r="S47" s="83">
        <f>'FN30.450.09(IOX)'!$S51</f>
        <v>-7.703471924560655E-2</v>
      </c>
      <c r="T47" s="83">
        <f>'FN30.500.09(IOX)'!$S51</f>
        <v>-9.2843607517126642E-2</v>
      </c>
      <c r="U47" s="83">
        <f>'FN30.550.08(IOX)'!$S51</f>
        <v>-0.10352116197616998</v>
      </c>
      <c r="V47" s="83">
        <f>'FN30.600.08(IOX)'!$S51</f>
        <v>-8.1440660125847844E-2</v>
      </c>
      <c r="W47" s="109">
        <f>'FN30.650.67(IOX)'!$S51</f>
        <v>-7.0755243987414548E-2</v>
      </c>
      <c r="X47" s="307">
        <f>'GII30.400.10(IOX)'!$S46</f>
        <v>-1.7172435629461188E-2</v>
      </c>
      <c r="Y47" s="83">
        <f>'GII30.450.10(IOX)'!$S46</f>
        <v>-2.5627564448168601E-2</v>
      </c>
      <c r="Z47" s="109">
        <f>'GII30.500.10(IOX)'!$S46</f>
        <v>-3.5602272815360027E-2</v>
      </c>
      <c r="AA47" s="113"/>
      <c r="AB47" s="83"/>
      <c r="AC47" s="83">
        <f>'FN30.400.11(IOX)'!$AM37</f>
        <v>1.3037568422544089E-2</v>
      </c>
      <c r="AD47" s="83">
        <f>'FN30.450.11(IOX)'!$AM37</f>
        <v>-5.5732199229725519E-2</v>
      </c>
      <c r="AE47" s="83">
        <f>'FN30.350.10(IOX)'!$AM49</f>
        <v>4.1462697543438183E-2</v>
      </c>
      <c r="AF47" s="83">
        <f>'FN30.400.10(IOX)'!$AM49</f>
        <v>-5.6771788947247116E-3</v>
      </c>
      <c r="AG47" s="83">
        <f>'FN30.450.10(IOX)'!$AM49</f>
        <v>-3.2596455963203749E-2</v>
      </c>
      <c r="AH47" s="83">
        <f>'FN30.500.10(IOX)'!$AM49</f>
        <v>-5.9101698621500366E-2</v>
      </c>
      <c r="AI47" s="83">
        <f>'FN30.400.09(IOX)'!$AM51</f>
        <v>-1.8853444676211747E-2</v>
      </c>
      <c r="AJ47" s="83">
        <f>'FN30.450.09(IOX)'!$AM51</f>
        <v>-5.4727436849313062E-2</v>
      </c>
      <c r="AK47" s="83">
        <f>'FN30.500.09(IOX)'!$AM51</f>
        <v>-8.1311876786839335E-2</v>
      </c>
      <c r="AL47" s="83">
        <f>'FN30.550.08(IOX)'!$AM51</f>
        <v>-8.8586625456617551E-2</v>
      </c>
      <c r="AM47" s="83">
        <f>'FN30.600.08(IOX)'!$AM51</f>
        <v>-7.2555556120544498E-2</v>
      </c>
      <c r="AN47" s="109">
        <f>'FN30.650.67(IOX)'!$AM51</f>
        <v>-6.6690781516903441E-2</v>
      </c>
      <c r="AO47" s="307">
        <f>'GII30.400.10(IOX)'!$AM46</f>
        <v>4.0951005534457388E-3</v>
      </c>
      <c r="AP47" s="83">
        <f>'GII30.450.10(IOX)'!$AM46</f>
        <v>4.0524638248659569E-3</v>
      </c>
      <c r="AQ47" s="87">
        <f>'GII30.500.10(IOX)'!$AM46</f>
        <v>-1.2255244205679982E-2</v>
      </c>
    </row>
    <row r="48" spans="2:60" s="163" customFormat="1" ht="15">
      <c r="I48" s="148">
        <v>41274</v>
      </c>
      <c r="J48" s="307"/>
      <c r="K48" s="83"/>
      <c r="L48" s="83">
        <f>'FN30.400.11(IOX)'!$S38</f>
        <v>2.0199414556873029E-2</v>
      </c>
      <c r="M48" s="83">
        <f>'FN30.450.11(IOX)'!$S38</f>
        <v>4.1704928643086052E-2</v>
      </c>
      <c r="N48" s="83">
        <f>'FN30.350.10(IOX)'!$S50</f>
        <v>5.0332946393603067E-3</v>
      </c>
      <c r="O48" s="83">
        <f>'FN30.400.10(IOX)'!$S50</f>
        <v>1.963697458147411E-3</v>
      </c>
      <c r="P48" s="83">
        <f>'FN30.450.10(IOX)'!$S50</f>
        <v>2.9905504174027604E-2</v>
      </c>
      <c r="Q48" s="83">
        <f>'FN30.500.10(IOX)'!$S50</f>
        <v>2.3971674144781421E-2</v>
      </c>
      <c r="R48" s="83">
        <f>'FN30.400.09(IOX)'!$S52</f>
        <v>2.8611204854001693E-2</v>
      </c>
      <c r="S48" s="83">
        <f>'FN30.450.09(IOX)'!$S52</f>
        <v>5.476968365189263E-2</v>
      </c>
      <c r="T48" s="83">
        <f>'FN30.500.09(IOX)'!$S52</f>
        <v>2.0127291589773846E-2</v>
      </c>
      <c r="U48" s="83">
        <f>'FN30.550.08(IOX)'!$S52</f>
        <v>4.9766462147390278E-2</v>
      </c>
      <c r="V48" s="83">
        <f>'FN30.600.08(IOX)'!$S52</f>
        <v>4.1552808304599773E-2</v>
      </c>
      <c r="W48" s="109">
        <f>'FN30.650.67(IOX)'!$S52</f>
        <v>2.5464462498545296E-2</v>
      </c>
      <c r="X48" s="307">
        <f>'GII30.400.10(IOX)'!$S47</f>
        <v>1.759353307883816E-2</v>
      </c>
      <c r="Y48" s="83">
        <f>'GII30.450.10(IOX)'!$S47</f>
        <v>9.1509154745669091E-3</v>
      </c>
      <c r="Z48" s="109">
        <f>'GII30.500.10(IOX)'!$S47</f>
        <v>1.1958787682156618E-2</v>
      </c>
      <c r="AA48" s="113"/>
      <c r="AB48" s="83"/>
      <c r="AC48" s="83">
        <f>'FN30.400.11(IOX)'!$AM38</f>
        <v>1.4897084645427749E-2</v>
      </c>
      <c r="AD48" s="83">
        <f>'FN30.450.11(IOX)'!$AM38</f>
        <v>3.8113709181151E-2</v>
      </c>
      <c r="AE48" s="83">
        <f>'FN30.350.10(IOX)'!$AM50</f>
        <v>-3.3321342249119242E-3</v>
      </c>
      <c r="AF48" s="83">
        <f>'FN30.400.10(IOX)'!$AM50</f>
        <v>-4.2469997289637908E-3</v>
      </c>
      <c r="AG48" s="83">
        <f>'FN30.450.10(IOX)'!$AM50</f>
        <v>2.5955162765899049E-2</v>
      </c>
      <c r="AH48" s="83">
        <f>'FN30.500.10(IOX)'!$AM50</f>
        <v>2.1690193545434448E-2</v>
      </c>
      <c r="AI48" s="83">
        <f>'FN30.400.09(IOX)'!$AM52</f>
        <v>2.0816146139566206E-2</v>
      </c>
      <c r="AJ48" s="83">
        <f>'FN30.450.09(IOX)'!$AM52</f>
        <v>4.9974349429191128E-2</v>
      </c>
      <c r="AK48" s="83">
        <f>'FN30.500.09(IOX)'!$AM52</f>
        <v>1.7697937247876609E-2</v>
      </c>
      <c r="AL48" s="83">
        <f>'FN30.550.08(IOX)'!$AM52</f>
        <v>4.6745612835291966E-2</v>
      </c>
      <c r="AM48" s="83">
        <f>'FN30.600.08(IOX)'!$AM52</f>
        <v>3.9736073753267924E-2</v>
      </c>
      <c r="AN48" s="109">
        <f>'FN30.650.67(IOX)'!$AM52</f>
        <v>2.4619469683972346E-2</v>
      </c>
      <c r="AO48" s="307">
        <f>'GII30.400.10(IOX)'!$AM47</f>
        <v>1.2586950652493416E-2</v>
      </c>
      <c r="AP48" s="83">
        <f>'GII30.450.10(IOX)'!$AM47</f>
        <v>2.1797247543400506E-3</v>
      </c>
      <c r="AQ48" s="87">
        <f>'GII30.500.10(IOX)'!$AM47</f>
        <v>6.7620818725329579E-3</v>
      </c>
    </row>
    <row r="49" spans="9:43" s="163" customFormat="1" ht="15">
      <c r="I49" s="148">
        <v>41305</v>
      </c>
      <c r="J49" s="307"/>
      <c r="K49" s="83"/>
      <c r="L49" s="83">
        <f>'FN30.400.11(IOX)'!$S39</f>
        <v>0.14069208072803932</v>
      </c>
      <c r="M49" s="83">
        <f>'FN30.450.11(IOX)'!$S39</f>
        <v>8.2787560581583194E-2</v>
      </c>
      <c r="N49" s="83">
        <f>'FN30.350.10(IOX)'!$S51</f>
        <v>0.19486582908511721</v>
      </c>
      <c r="O49" s="83">
        <f>'FN30.400.10(IOX)'!$S51</f>
        <v>0.14168711460822497</v>
      </c>
      <c r="P49" s="83">
        <f>'FN30.450.10(IOX)'!$S51</f>
        <v>7.7298150381986286E-2</v>
      </c>
      <c r="Q49" s="83">
        <f>'FN30.500.10(IOX)'!$S51</f>
        <v>1.6078117632604964E-2</v>
      </c>
      <c r="R49" s="83">
        <f>'FN30.400.09(IOX)'!$S53</f>
        <v>0.13475240061165916</v>
      </c>
      <c r="S49" s="83">
        <f>'FN30.450.09(IOX)'!$S53</f>
        <v>4.5654624727499322E-2</v>
      </c>
      <c r="T49" s="83">
        <f>'FN30.500.09(IOX)'!$S53</f>
        <v>1.2642221897051697E-2</v>
      </c>
      <c r="U49" s="83">
        <f>'FN30.550.08(IOX)'!$S53</f>
        <v>-8.2209332759366899E-3</v>
      </c>
      <c r="V49" s="83">
        <f>'FN30.600.08(IOX)'!$S53</f>
        <v>-3.9380100925112488E-2</v>
      </c>
      <c r="W49" s="109">
        <f>'FN30.650.67(IOX)'!$S53</f>
        <v>-4.563620134804771E-2</v>
      </c>
      <c r="X49" s="307">
        <f>'GII30.400.10(IOX)'!$S48</f>
        <v>6.5576257408862443E-2</v>
      </c>
      <c r="Y49" s="83">
        <f>'GII30.450.10(IOX)'!$S48</f>
        <v>6.6337596191920867E-2</v>
      </c>
      <c r="Z49" s="109">
        <f>'GII30.500.10(IOX)'!$S48</f>
        <v>3.7746046033066583E-2</v>
      </c>
      <c r="AA49" s="113"/>
      <c r="AB49" s="83"/>
      <c r="AC49" s="83">
        <f>'FN30.400.11(IOX)'!$AM39</f>
        <v>8.6556146620124702E-2</v>
      </c>
      <c r="AD49" s="83">
        <f>'FN30.450.11(IOX)'!$AM39</f>
        <v>4.5049648008431108E-2</v>
      </c>
      <c r="AE49" s="83">
        <f>'FN30.350.10(IOX)'!$AM51</f>
        <v>0.11310035184328769</v>
      </c>
      <c r="AF49" s="83">
        <f>'FN30.400.10(IOX)'!$AM51</f>
        <v>7.9913745812886738E-2</v>
      </c>
      <c r="AG49" s="83">
        <f>'FN30.450.10(IOX)'!$AM51</f>
        <v>3.596615089710542E-2</v>
      </c>
      <c r="AH49" s="83">
        <f>'FN30.500.10(IOX)'!$AM51</f>
        <v>-8.4065994535472855E-3</v>
      </c>
      <c r="AI49" s="83">
        <f>'FN30.400.09(IOX)'!$AM53</f>
        <v>5.5907118985609273E-2</v>
      </c>
      <c r="AJ49" s="83">
        <f>'FN30.450.09(IOX)'!$AM53</f>
        <v>-5.1118529006695624E-3</v>
      </c>
      <c r="AK49" s="83">
        <f>'FN30.500.09(IOX)'!$AM53</f>
        <v>-1.363953864496493E-2</v>
      </c>
      <c r="AL49" s="83">
        <f>'FN30.550.08(IOX)'!$AM53</f>
        <v>-4.3038650233309161E-2</v>
      </c>
      <c r="AM49" s="83">
        <f>'FN30.600.08(IOX)'!$AM53</f>
        <v>-6.0270731099535957E-2</v>
      </c>
      <c r="AN49" s="109">
        <f>'FN30.650.67(IOX)'!$AM53</f>
        <v>-5.5295309923318783E-2</v>
      </c>
      <c r="AO49" s="307">
        <f>'GII30.400.10(IOX)'!$AM48</f>
        <v>1.9527018852337565E-2</v>
      </c>
      <c r="AP49" s="83">
        <f>'GII30.450.10(IOX)'!$AM48</f>
        <v>-1.5301167506139948E-4</v>
      </c>
      <c r="AQ49" s="87">
        <f>'GII30.500.10(IOX)'!$AM48</f>
        <v>-1.5266735914932782E-2</v>
      </c>
    </row>
    <row r="50" spans="9:43" s="163" customFormat="1" ht="15">
      <c r="I50" s="148">
        <v>41333</v>
      </c>
      <c r="J50" s="307"/>
      <c r="K50" s="83"/>
      <c r="L50" s="83">
        <f>'FN30.400.11(IOX)'!$S40</f>
        <v>-3.1226966315376161E-2</v>
      </c>
      <c r="M50" s="83">
        <f>'FN30.450.11(IOX)'!$S40</f>
        <v>-1.4024268896446824E-2</v>
      </c>
      <c r="N50" s="83">
        <f>'FN30.350.10(IOX)'!$S52</f>
        <v>7.8913174915714677E-3</v>
      </c>
      <c r="O50" s="83">
        <f>'FN30.400.10(IOX)'!$S52</f>
        <v>-2.536461714956656E-2</v>
      </c>
      <c r="P50" s="83">
        <f>'FN30.450.10(IOX)'!$S52</f>
        <v>-1.513406009697053E-2</v>
      </c>
      <c r="Q50" s="83">
        <f>'FN30.500.10(IOX)'!$S52</f>
        <v>-1.3488971045000547E-2</v>
      </c>
      <c r="R50" s="83">
        <f>'FN30.400.09(IOX)'!$S54</f>
        <v>-2.2391997094506746E-2</v>
      </c>
      <c r="S50" s="83">
        <f>'FN30.450.09(IOX)'!$S54</f>
        <v>-1.8125774178180079E-2</v>
      </c>
      <c r="T50" s="83">
        <f>'FN30.500.09(IOX)'!$S54</f>
        <v>5.2032329228147572E-3</v>
      </c>
      <c r="U50" s="83">
        <f>'FN30.550.08(IOX)'!$S54</f>
        <v>5.42932670154961E-3</v>
      </c>
      <c r="V50" s="83">
        <f>'FN30.600.08(IOX)'!$S54</f>
        <v>-1.1551362390473231E-2</v>
      </c>
      <c r="W50" s="109">
        <f>'FN30.650.67(IOX)'!$S54</f>
        <v>-3.2195041124438967E-2</v>
      </c>
      <c r="X50" s="307">
        <f>'GII30.400.10(IOX)'!$S49</f>
        <v>-2.5790412486969092E-3</v>
      </c>
      <c r="Y50" s="83">
        <f>'GII30.450.10(IOX)'!$S49</f>
        <v>1.3307274236300374E-3</v>
      </c>
      <c r="Z50" s="109">
        <f>'GII30.500.10(IOX)'!$S49</f>
        <v>-3.7486177364413737E-3</v>
      </c>
      <c r="AA50" s="113"/>
      <c r="AB50" s="83"/>
      <c r="AC50" s="83">
        <f>'FN30.400.11(IOX)'!$AM40</f>
        <v>-1.497094188853362E-2</v>
      </c>
      <c r="AD50" s="83">
        <f>'FN30.450.11(IOX)'!$AM40</f>
        <v>-1.4239054651143258E-3</v>
      </c>
      <c r="AE50" s="83">
        <f>'FN30.350.10(IOX)'!$AM52</f>
        <v>3.1380883888253039E-2</v>
      </c>
      <c r="AF50" s="83">
        <f>'FN30.400.10(IOX)'!$AM52</f>
        <v>-7.4752122779216572E-3</v>
      </c>
      <c r="AG50" s="83">
        <f>'FN30.450.10(IOX)'!$AM52</f>
        <v>-1.4447763691031225E-3</v>
      </c>
      <c r="AH50" s="83">
        <f>'FN30.500.10(IOX)'!$AM52</f>
        <v>-5.1665087786266122E-3</v>
      </c>
      <c r="AI50" s="83">
        <f>'FN30.400.09(IOX)'!$AM54</f>
        <v>1.7198094716233459E-3</v>
      </c>
      <c r="AJ50" s="83">
        <f>'FN30.450.09(IOX)'!$AM54</f>
        <v>-1.0141695183458221E-3</v>
      </c>
      <c r="AK50" s="83">
        <f>'FN30.500.09(IOX)'!$AM54</f>
        <v>1.4225715379818274E-2</v>
      </c>
      <c r="AL50" s="83">
        <f>'FN30.550.08(IOX)'!$AM54</f>
        <v>1.8418590238787436E-2</v>
      </c>
      <c r="AM50" s="83">
        <f>'FN30.600.08(IOX)'!$AM54</f>
        <v>-3.9289203147288782E-3</v>
      </c>
      <c r="AN50" s="109">
        <f>'FN30.650.67(IOX)'!$AM54</f>
        <v>-2.8539380128928923E-2</v>
      </c>
      <c r="AO50" s="307">
        <f>'GII30.400.10(IOX)'!$AM49</f>
        <v>8.2323816954710995E-3</v>
      </c>
      <c r="AP50" s="83">
        <f>'GII30.450.10(IOX)'!$AM49</f>
        <v>1.6808951638661931E-2</v>
      </c>
      <c r="AQ50" s="87">
        <f>'GII30.500.10(IOX)'!$AM49</f>
        <v>1.219628660567691E-2</v>
      </c>
    </row>
    <row r="51" spans="9:43" s="163" customFormat="1" ht="15">
      <c r="I51" s="148">
        <v>41361</v>
      </c>
      <c r="J51" s="307">
        <f>'FN30.300.12(IOX)'!$S29</f>
        <v>4.6170097869677039E-2</v>
      </c>
      <c r="K51" s="83">
        <f>'FN30.350.12(IOX)'!$S29</f>
        <v>6.751467438097665E-2</v>
      </c>
      <c r="L51" s="83">
        <f>'FN30.400.11(IOX)'!$S41</f>
        <v>6.1944880354968548E-2</v>
      </c>
      <c r="M51" s="83">
        <f>'FN30.450.11(IOX)'!$S41</f>
        <v>2.9476309056989992E-2</v>
      </c>
      <c r="N51" s="83">
        <f>'FN30.350.10(IOX)'!$S53</f>
        <v>8.0225782259987846E-2</v>
      </c>
      <c r="O51" s="83">
        <f>'FN30.400.10(IOX)'!$S53</f>
        <v>5.8173520654170474E-2</v>
      </c>
      <c r="P51" s="83">
        <f>'FN30.450.10(IOX)'!$S53</f>
        <v>3.6762588140279169E-2</v>
      </c>
      <c r="Q51" s="83">
        <f>'FN30.500.10(IOX)'!$S53</f>
        <v>2.3695699476876282E-2</v>
      </c>
      <c r="R51" s="83">
        <f>'FN30.400.09(IOX)'!$S55</f>
        <v>5.3359769028007847E-2</v>
      </c>
      <c r="S51" s="83">
        <f>'FN30.450.09(IOX)'!$S55</f>
        <v>4.089731078255137E-2</v>
      </c>
      <c r="T51" s="83">
        <f>'FN30.500.09(IOX)'!$S55</f>
        <v>3.3510840756460866E-2</v>
      </c>
      <c r="U51" s="83">
        <f>'FN30.550.08(IOX)'!$S55</f>
        <v>1.3212621366461679E-2</v>
      </c>
      <c r="V51" s="83">
        <f>'FN30.600.08(IOX)'!$S55</f>
        <v>1.6451468425186869E-2</v>
      </c>
      <c r="W51" s="109">
        <f>'FN30.650.67(IOX)'!$S55</f>
        <v>-2.1542796783377709E-2</v>
      </c>
      <c r="X51" s="307">
        <f>'GII30.400.10(IOX)'!$S50</f>
        <v>3.5508034017554431E-2</v>
      </c>
      <c r="Y51" s="83">
        <f>'GII30.450.10(IOX)'!$S50</f>
        <v>3.5450570493896147E-2</v>
      </c>
      <c r="Z51" s="109">
        <f>'GII30.500.10(IOX)'!$S50</f>
        <v>3.438062855355923E-2</v>
      </c>
      <c r="AA51" s="444">
        <f>'FN30.300.12(IOX)'!$AM29</f>
        <v>4.2260465888291826E-2</v>
      </c>
      <c r="AB51" s="83">
        <f>'FN30.350.12(IOX)'!AM29</f>
        <v>6.4402300685991551E-2</v>
      </c>
      <c r="AC51" s="83">
        <f>'FN30.400.11(IOX)'!$AM41</f>
        <v>5.8847838550106543E-2</v>
      </c>
      <c r="AD51" s="83">
        <f>'FN30.450.11(IOX)'!$AM41</f>
        <v>2.7053870417543469E-2</v>
      </c>
      <c r="AE51" s="83">
        <f>'FN30.350.10(IOX)'!$AM53</f>
        <v>7.5595551442817918E-2</v>
      </c>
      <c r="AF51" s="83">
        <f>'FN30.400.10(IOX)'!$AM53</f>
        <v>5.478517293696996E-2</v>
      </c>
      <c r="AG51" s="83">
        <f>'FN30.450.10(IOX)'!$AM53</f>
        <v>3.4140834929232616E-2</v>
      </c>
      <c r="AH51" s="83">
        <f>'FN30.500.10(IOX)'!$AM53</f>
        <v>2.210118290407604E-2</v>
      </c>
      <c r="AI51" s="83">
        <f>'FN30.400.09(IOX)'!$AM55</f>
        <v>4.8760201991084079E-2</v>
      </c>
      <c r="AJ51" s="83">
        <f>'FN30.450.09(IOX)'!$AM55</f>
        <v>3.7631618186335494E-2</v>
      </c>
      <c r="AK51" s="83">
        <f>'FN30.500.09(IOX)'!$AM55</f>
        <v>3.1763005282429833E-2</v>
      </c>
      <c r="AL51" s="83">
        <f>'FN30.550.08(IOX)'!$AM55</f>
        <v>1.0728855166522841E-2</v>
      </c>
      <c r="AM51" s="83">
        <f>'FN30.600.08(IOX)'!$AM55</f>
        <v>1.499493886349434E-2</v>
      </c>
      <c r="AN51" s="109">
        <f>'FN30.650.67(IOX)'!$AM55</f>
        <v>-2.2232731838916275E-2</v>
      </c>
      <c r="AO51" s="307">
        <f>'GII30.400.10(IOX)'!$AM50</f>
        <v>3.3361569400323338E-2</v>
      </c>
      <c r="AP51" s="83">
        <f>'GII30.450.10(IOX)'!$AM50</f>
        <v>3.2399524359403374E-2</v>
      </c>
      <c r="AQ51" s="87">
        <f>'GII30.500.10(IOX)'!$AM50</f>
        <v>3.1298918638820297E-2</v>
      </c>
    </row>
    <row r="52" spans="9:43" ht="15">
      <c r="I52" s="148">
        <v>41394</v>
      </c>
      <c r="J52" s="307">
        <f>'FN30.300.12(IOX)'!$S30</f>
        <v>-6.880742575635844E-2</v>
      </c>
      <c r="K52" s="83">
        <f>'FN30.350.12(IOX)'!$S30</f>
        <v>-0.12468335873055829</v>
      </c>
      <c r="L52" s="83">
        <f>'FN30.400.11(IOX)'!$S42</f>
        <v>-0.12550060910999614</v>
      </c>
      <c r="M52" s="83">
        <f>'FN30.450.11(IOX)'!$S42</f>
        <v>-0.1300689153254023</v>
      </c>
      <c r="N52" s="83">
        <f>'FN30.350.10(IOX)'!$S54</f>
        <v>-0.17442312834061638</v>
      </c>
      <c r="O52" s="83">
        <f>'FN30.400.10(IOX)'!$S54</f>
        <v>-0.15560790317359813</v>
      </c>
      <c r="P52" s="83">
        <f>'FN30.450.10(IOX)'!$S54</f>
        <v>-0.17578249352659306</v>
      </c>
      <c r="Q52" s="83">
        <f>'FN30.500.10(IOX)'!$S54</f>
        <v>-0.1317435745950328</v>
      </c>
      <c r="R52" s="83">
        <f>'FN30.400.09(IOX)'!$S56</f>
        <v>-0.21640403945997119</v>
      </c>
      <c r="S52" s="83">
        <f>'FN30.450.09(IOX)'!$S56</f>
        <v>-0.19829514360313308</v>
      </c>
      <c r="T52" s="83">
        <f>'FN30.500.09(IOX)'!$S56</f>
        <v>-0.12605638055919494</v>
      </c>
      <c r="U52" s="83">
        <f>'FN30.550.08(IOX)'!$S56</f>
        <v>-0.14824943065717733</v>
      </c>
      <c r="V52" s="83">
        <f>'FN30.600.08(IOX)'!$S56</f>
        <v>-0.12822441747071733</v>
      </c>
      <c r="W52" s="109">
        <f>'FN30.650.67(IOX)'!$S56</f>
        <v>-0.10873299737480031</v>
      </c>
      <c r="X52" s="307">
        <f>'GII30.400.10(IOX)'!$S51</f>
        <v>-9.1361627011169899E-2</v>
      </c>
      <c r="Y52" s="83">
        <f>'GII30.450.10(IOX)'!$S51</f>
        <v>-0.10492089311747106</v>
      </c>
      <c r="Z52" s="109">
        <f>'GII30.500.10(IOX)'!$S51</f>
        <v>-0.20020271349618707</v>
      </c>
      <c r="AA52" s="113">
        <f>'FN30.300.12(IOX)'!$AM30</f>
        <v>-1.1846728735916245E-2</v>
      </c>
      <c r="AB52" s="83">
        <f>'FN30.350.12(IOX)'!AM30</f>
        <v>-7.7649422186707659E-2</v>
      </c>
      <c r="AC52" s="83">
        <f>'FN30.400.11(IOX)'!$AM42</f>
        <v>-7.9412078325820895E-2</v>
      </c>
      <c r="AD52" s="83">
        <f>'FN30.450.11(IOX)'!$AM42</f>
        <v>-9.2961739258143272E-2</v>
      </c>
      <c r="AE52" s="83">
        <f>'FN30.350.10(IOX)'!$AM54</f>
        <v>-0.10588121076415065</v>
      </c>
      <c r="AF52" s="83">
        <f>'FN30.400.10(IOX)'!$AM54</f>
        <v>-0.10573774935072135</v>
      </c>
      <c r="AG52" s="83">
        <f>'FN30.450.10(IOX)'!$AM54</f>
        <v>-0.13583910018030784</v>
      </c>
      <c r="AH52" s="83">
        <f>'FN30.500.10(IOX)'!$AM54</f>
        <v>-0.10716302484347268</v>
      </c>
      <c r="AI52" s="83">
        <f>'FN30.400.09(IOX)'!$AM56</f>
        <v>-0.14809847332342432</v>
      </c>
      <c r="AJ52" s="83">
        <f>'FN30.450.09(IOX)'!$AM56</f>
        <v>-0.14842498978025628</v>
      </c>
      <c r="AK52" s="83">
        <f>'FN30.500.09(IOX)'!$AM56</f>
        <v>-9.9112316408446324E-2</v>
      </c>
      <c r="AL52" s="83">
        <f>'FN30.550.08(IOX)'!$AM56</f>
        <v>-0.10925144307056753</v>
      </c>
      <c r="AM52" s="83">
        <f>'FN30.600.08(IOX)'!$AM56</f>
        <v>-0.10553467923850798</v>
      </c>
      <c r="AN52" s="109">
        <f>'FN30.650.67(IOX)'!$AM56</f>
        <v>-9.8333534018371027E-2</v>
      </c>
      <c r="AO52" s="307">
        <f>'GII30.400.10(IOX)'!$AM51</f>
        <v>-5.9926885501963199E-2</v>
      </c>
      <c r="AP52" s="83">
        <f>'GII30.450.10(IOX)'!$AM51</f>
        <v>-6.1668579612322007E-2</v>
      </c>
      <c r="AQ52" s="87">
        <f>'GII30.500.10(IOX)'!$AM51</f>
        <v>-0.15435053415193067</v>
      </c>
    </row>
    <row r="53" spans="9:43" ht="15">
      <c r="I53" s="148">
        <v>41425</v>
      </c>
      <c r="J53" s="307">
        <f>'FN30.300.12(IOX)'!$S31</f>
        <v>0.16545697854200034</v>
      </c>
      <c r="K53" s="83">
        <f>'FN30.350.12(IOX)'!$S31</f>
        <v>0.22052626820966112</v>
      </c>
      <c r="L53" s="83">
        <f>'FN30.400.11(IOX)'!$S43</f>
        <v>0.26472228292326477</v>
      </c>
      <c r="M53" s="83">
        <f>'FN30.450.11(IOX)'!$S43</f>
        <v>0.17903455109150765</v>
      </c>
      <c r="N53" s="83">
        <f>'FN30.350.10(IOX)'!$S55</f>
        <v>0.32471929648047365</v>
      </c>
      <c r="O53" s="83">
        <f>'FN30.400.10(IOX)'!$S55</f>
        <v>0.27202077635909283</v>
      </c>
      <c r="P53" s="83">
        <f>'FN30.450.10(IOX)'!$S55</f>
        <v>0.18258472732460662</v>
      </c>
      <c r="Q53" s="83">
        <f>'FN30.500.10(IOX)'!$S55</f>
        <v>1.2086008831271478E-2</v>
      </c>
      <c r="R53" s="83">
        <f>'FN30.400.09(IOX)'!$S57</f>
        <v>0.39630789627195284</v>
      </c>
      <c r="S53" s="83">
        <f>'FN30.450.09(IOX)'!$S57</f>
        <v>0.26669085804228526</v>
      </c>
      <c r="T53" s="83">
        <f>'FN30.500.09(IOX)'!$S57</f>
        <v>6.4619166143674292E-3</v>
      </c>
      <c r="U53" s="83">
        <f>'FN30.550.08(IOX)'!$S57</f>
        <v>4.0426548941416118E-2</v>
      </c>
      <c r="V53" s="83">
        <f>'FN30.600.08(IOX)'!$S57</f>
        <v>-5.7085698473728123E-2</v>
      </c>
      <c r="W53" s="109">
        <f>'FN30.650.67(IOX)'!$S57</f>
        <v>-4.1466650021652743E-2</v>
      </c>
      <c r="X53" s="307">
        <f>'GII30.400.10(IOX)'!$S52</f>
        <v>0.14807655888062882</v>
      </c>
      <c r="Y53" s="83">
        <f>'GII30.450.10(IOX)'!$S52</f>
        <v>4.4704141322055579E-2</v>
      </c>
      <c r="Z53" s="109">
        <f>'GII30.500.10(IOX)'!$S52</f>
        <v>8.7913193413987432E-3</v>
      </c>
      <c r="AA53" s="113">
        <f>'FN30.300.12(IOX)'!$AM31</f>
        <v>-1.3087210536973303E-2</v>
      </c>
      <c r="AB53" s="83">
        <f>'FN30.350.12(IOX)'!AM31</f>
        <v>9.6296492636912451E-2</v>
      </c>
      <c r="AC53" s="83">
        <f>'FN30.400.11(IOX)'!$AM43</f>
        <v>0.14107032026015676</v>
      </c>
      <c r="AD53" s="83">
        <f>'FN30.450.11(IOX)'!$AM43</f>
        <v>9.0629175916481869E-2</v>
      </c>
      <c r="AE53" s="83">
        <f>'FN30.350.10(IOX)'!$AM55</f>
        <v>0.13981916539545239</v>
      </c>
      <c r="AF53" s="83">
        <f>'FN30.400.10(IOX)'!$AM55</f>
        <v>0.13681255550317103</v>
      </c>
      <c r="AG53" s="83">
        <f>'FN30.450.10(IOX)'!$AM55</f>
        <v>9.0712474691736669E-2</v>
      </c>
      <c r="AH53" s="83">
        <f>'FN30.500.10(IOX)'!$AM55</f>
        <v>-4.4539656313516286E-2</v>
      </c>
      <c r="AI53" s="83">
        <f>'FN30.400.09(IOX)'!$AM57</f>
        <v>0.22643090083758957</v>
      </c>
      <c r="AJ53" s="83">
        <f>'FN30.450.09(IOX)'!$AM57</f>
        <v>0.15748421812019459</v>
      </c>
      <c r="AK53" s="83">
        <f>'FN30.500.09(IOX)'!$AM57</f>
        <v>-5.4786251807545865E-2</v>
      </c>
      <c r="AL53" s="83">
        <f>'FN30.550.08(IOX)'!$AM57</f>
        <v>-3.93116325889993E-2</v>
      </c>
      <c r="AM53" s="83">
        <f>'FN30.600.08(IOX)'!$AM57</f>
        <v>-0.10446635706426483</v>
      </c>
      <c r="AN53" s="109">
        <f>'FN30.650.67(IOX)'!$AM57</f>
        <v>-6.3423540587999025E-2</v>
      </c>
      <c r="AO53" s="307">
        <f>'GII30.400.10(IOX)'!$AM52</f>
        <v>5.2159615880274013E-2</v>
      </c>
      <c r="AP53" s="83">
        <f>'GII30.450.10(IOX)'!$AM52</f>
        <v>-9.8015647359195199E-2</v>
      </c>
      <c r="AQ53" s="87">
        <f>'GII30.500.10(IOX)'!$AM52</f>
        <v>-0.10272657221925471</v>
      </c>
    </row>
    <row r="54" spans="9:43" ht="15">
      <c r="I54" s="148">
        <v>41453</v>
      </c>
      <c r="J54" s="307">
        <f>'FN30.300.12(IOX)'!$S32</f>
        <v>2.7257694143721953E-2</v>
      </c>
      <c r="K54" s="83">
        <f>'FN30.350.12(IOX)'!$S32</f>
        <v>3.7864207001403478E-2</v>
      </c>
      <c r="L54" s="83">
        <f>'FN30.400.11(IOX)'!$S44</f>
        <v>8.7754943238663022E-2</v>
      </c>
      <c r="M54" s="83">
        <f>'FN30.450.11(IOX)'!$S44</f>
        <v>0.1146938672015714</v>
      </c>
      <c r="N54" s="83">
        <f>'FN30.350.10(IOX)'!$S56</f>
        <v>6.8696549320578087E-2</v>
      </c>
      <c r="O54" s="83">
        <f>'FN30.400.10(IOX)'!$S56</f>
        <v>0.11797208148040242</v>
      </c>
      <c r="P54" s="83">
        <f>'FN30.450.10(IOX)'!$S56</f>
        <v>0.17002729699733027</v>
      </c>
      <c r="Q54" s="83">
        <f>'FN30.500.10(IOX)'!$S56</f>
        <v>0.15241997254589293</v>
      </c>
      <c r="R54" s="83">
        <f>'FN30.400.09(IOX)'!$S58</f>
        <v>0.15317302441836703</v>
      </c>
      <c r="S54" s="83">
        <f>'FN30.450.09(IOX)'!$S58</f>
        <v>0.1956297751873439</v>
      </c>
      <c r="T54" s="83">
        <f>'FN30.500.09(IOX)'!$S58</f>
        <v>0.16578014905869837</v>
      </c>
      <c r="U54" s="83">
        <f>'FN30.550.08(IOX)'!$S58</f>
        <v>0.1087230592401064</v>
      </c>
      <c r="V54" s="83">
        <f>'FN30.600.08(IOX)'!$S58</f>
        <v>0.1013062212892072</v>
      </c>
      <c r="W54" s="109">
        <f>'FN30.650.67(IOX)'!$S58</f>
        <v>5.4047845977636254E-2</v>
      </c>
      <c r="X54" s="307">
        <f>'GII30.400.10(IOX)'!$S53</f>
        <v>7.5403063833106201E-2</v>
      </c>
      <c r="Y54" s="83">
        <f>'GII30.450.10(IOX)'!$S53</f>
        <v>0.11913516865748104</v>
      </c>
      <c r="Z54" s="109">
        <f>'GII30.500.10(IOX)'!$S53</f>
        <v>0.22181096274435083</v>
      </c>
      <c r="AA54" s="113">
        <f>'FN30.300.12(IOX)'!$AM32</f>
        <v>-1.8787412580843502E-2</v>
      </c>
      <c r="AB54" s="83">
        <f>'FN30.350.12(IOX)'!AM32</f>
        <v>-9.4688747364365215E-3</v>
      </c>
      <c r="AC54" s="83">
        <f>'FN30.400.11(IOX)'!$AM44</f>
        <v>3.6557936460999342E-2</v>
      </c>
      <c r="AD54" s="83">
        <f>'FN30.450.11(IOX)'!$AM44</f>
        <v>7.1868698010192342E-2</v>
      </c>
      <c r="AE54" s="83">
        <f>'FN30.350.10(IOX)'!$AM56</f>
        <v>1.1187986370787516E-4</v>
      </c>
      <c r="AF54" s="83">
        <f>'FN30.400.10(IOX)'!$AM56</f>
        <v>6.4199124676189642E-2</v>
      </c>
      <c r="AG54" s="83">
        <f>'FN30.450.10(IOX)'!$AM56</f>
        <v>0.12494817153272075</v>
      </c>
      <c r="AH54" s="83">
        <f>'FN30.500.10(IOX)'!$AM56</f>
        <v>0.12408452225385264</v>
      </c>
      <c r="AI54" s="83">
        <f>'FN30.400.09(IOX)'!$AM58</f>
        <v>8.0724429921673127E-2</v>
      </c>
      <c r="AJ54" s="83">
        <f>'FN30.450.09(IOX)'!$AM58</f>
        <v>0.13831488709662607</v>
      </c>
      <c r="AK54" s="83">
        <f>'FN30.500.09(IOX)'!$AM58</f>
        <v>0.13454675498679033</v>
      </c>
      <c r="AL54" s="83">
        <f>'FN30.550.08(IOX)'!$AM58</f>
        <v>5.8814027475717276E-2</v>
      </c>
      <c r="AM54" s="83">
        <f>'FN30.600.08(IOX)'!$AM58</f>
        <v>7.3614758503804223E-2</v>
      </c>
      <c r="AN54" s="109">
        <f>'FN30.650.67(IOX)'!$AM58</f>
        <v>4.0524108338253401E-2</v>
      </c>
      <c r="AO54" s="307">
        <f>'GII30.400.10(IOX)'!$AM53</f>
        <v>4.5779638527791378E-2</v>
      </c>
      <c r="AP54" s="83">
        <f>'GII30.450.10(IOX)'!$AM53</f>
        <v>8.1461899519200215E-2</v>
      </c>
      <c r="AQ54" s="87">
        <f>'GII30.500.10(IOX)'!$AM53</f>
        <v>0.17898579355297178</v>
      </c>
    </row>
    <row r="55" spans="9:43" ht="15">
      <c r="I55" s="148">
        <v>41486</v>
      </c>
      <c r="J55" s="307">
        <f>'FN30.300.12(IOX)'!$S33</f>
        <v>4.1761899555646749E-2</v>
      </c>
      <c r="K55" s="83">
        <f>'FN30.350.12(IOX)'!$S33</f>
        <v>7.180307601880849E-2</v>
      </c>
      <c r="L55" s="83">
        <f>'FN30.400.11(IOX)'!$S45</f>
        <v>7.8390961614113283E-2</v>
      </c>
      <c r="M55" s="83">
        <f>'FN30.450.11(IOX)'!$S45</f>
        <v>4.1872932566145771E-2</v>
      </c>
      <c r="N55" s="83">
        <f>'FN30.350.10(IOX)'!$S57</f>
        <v>8.0230603253262783E-2</v>
      </c>
      <c r="O55" s="83">
        <f>'FN30.400.10(IOX)'!$S57</f>
        <v>6.5684353583952151E-2</v>
      </c>
      <c r="P55" s="83">
        <f>'FN30.450.10(IOX)'!$S57</f>
        <v>2.6584344053444384E-2</v>
      </c>
      <c r="Q55" s="83">
        <f>'FN30.500.10(IOX)'!$S57</f>
        <v>4.3596472782169306E-2</v>
      </c>
      <c r="R55" s="83">
        <f>'FN30.400.09(IOX)'!$S59</f>
        <v>7.3930595454237497E-2</v>
      </c>
      <c r="S55" s="83">
        <f>'FN30.450.09(IOX)'!$S59</f>
        <v>2.0845455791638032E-2</v>
      </c>
      <c r="T55" s="83">
        <f>'FN30.500.09(IOX)'!$S59</f>
        <v>3.7313706131800947E-2</v>
      </c>
      <c r="U55" s="83">
        <f>'FN30.550.08(IOX)'!$S59</f>
        <v>8.4098344068252603E-2</v>
      </c>
      <c r="V55" s="83">
        <f>'FN30.600.08(IOX)'!$S59</f>
        <v>6.5405426148868684E-2</v>
      </c>
      <c r="W55" s="109">
        <f>'FN30.650.67(IOX)'!$S59</f>
        <v>5.8429159182191472E-2</v>
      </c>
      <c r="X55" s="307">
        <f>'GII30.400.10(IOX)'!$S54</f>
        <v>3.4431735819631451E-2</v>
      </c>
      <c r="Y55" s="83">
        <f>'GII30.450.10(IOX)'!$S54</f>
        <v>4.3924828558457425E-2</v>
      </c>
      <c r="Z55" s="109">
        <f>'GII30.500.10(IOX)'!$S54</f>
        <v>1.5643712547209757E-2</v>
      </c>
      <c r="AA55" s="113">
        <f>'FN30.300.12(IOX)'!$AM33</f>
        <v>3.7272915555589745E-2</v>
      </c>
      <c r="AB55" s="83">
        <f>'FN30.350.12(IOX)'!AM33</f>
        <v>6.5104130664877261E-2</v>
      </c>
      <c r="AC55" s="83">
        <f>'FN30.400.11(IOX)'!$AM45</f>
        <v>6.9620177490924987E-2</v>
      </c>
      <c r="AD55" s="83">
        <f>'FN30.450.11(IOX)'!$AM45</f>
        <v>3.4552435581437425E-2</v>
      </c>
      <c r="AE55" s="83">
        <f>'FN30.350.10(IOX)'!$AM57</f>
        <v>7.0147654576211679E-2</v>
      </c>
      <c r="AF55" s="83">
        <f>'FN30.400.10(IOX)'!$AM57</f>
        <v>5.6430140414603869E-2</v>
      </c>
      <c r="AG55" s="83">
        <f>'FN30.450.10(IOX)'!$AM57</f>
        <v>1.857323414565035E-2</v>
      </c>
      <c r="AH55" s="83">
        <f>'FN30.500.10(IOX)'!$AM57</f>
        <v>3.7864385520558055E-2</v>
      </c>
      <c r="AI55" s="83">
        <f>'FN30.400.09(IOX)'!$AM59</f>
        <v>6.2328298346397859E-2</v>
      </c>
      <c r="AJ55" s="83">
        <f>'FN30.450.09(IOX)'!$AM59</f>
        <v>1.1107813576129767E-2</v>
      </c>
      <c r="AK55" s="83">
        <f>'FN30.500.09(IOX)'!$AM59</f>
        <v>3.0960067239412574E-2</v>
      </c>
      <c r="AL55" s="83">
        <f>'FN30.550.08(IOX)'!$AM59</f>
        <v>7.3393843760424363E-2</v>
      </c>
      <c r="AM55" s="83">
        <f>'FN30.600.08(IOX)'!$AM59</f>
        <v>5.8844603379554598E-2</v>
      </c>
      <c r="AN55" s="109">
        <f>'FN30.650.67(IOX)'!$AM59</f>
        <v>5.5321401028305857E-2</v>
      </c>
      <c r="AO55" s="307">
        <f>'GII30.400.10(IOX)'!$AM54</f>
        <v>3.0771487327277278E-2</v>
      </c>
      <c r="AP55" s="83">
        <f>'GII30.450.10(IOX)'!$AM54</f>
        <v>3.8538047758389024E-2</v>
      </c>
      <c r="AQ55" s="87">
        <f>'GII30.500.10(IOX)'!$AM54</f>
        <v>9.5663188240556613E-3</v>
      </c>
    </row>
    <row r="56" spans="9:43" ht="15">
      <c r="I56" s="148">
        <v>41516</v>
      </c>
      <c r="J56" s="307">
        <f>'FN30.300.12(IOX)'!$S34</f>
        <v>1.2470078007448914E-2</v>
      </c>
      <c r="K56" s="83">
        <f>'FN30.350.12(IOX)'!$S34</f>
        <v>9.7853565213416611E-3</v>
      </c>
      <c r="L56" s="83">
        <f>'FN30.400.11(IOX)'!$S46</f>
        <v>2.4916004580199866E-2</v>
      </c>
      <c r="M56" s="83">
        <f>'FN30.450.11(IOX)'!$S46</f>
        <v>6.2248679253222694E-2</v>
      </c>
      <c r="N56" s="83">
        <f>'FN30.350.10(IOX)'!$S58</f>
        <v>2.4020637575900331E-3</v>
      </c>
      <c r="O56" s="83">
        <f>'FN30.400.10(IOX)'!$S58</f>
        <v>3.168168587011376E-2</v>
      </c>
      <c r="P56" s="83">
        <f>'FN30.450.10(IOX)'!$S58</f>
        <v>5.5360301126781336E-2</v>
      </c>
      <c r="Q56" s="83">
        <f>'FN30.500.10(IOX)'!$S58</f>
        <v>8.9846812103210674E-2</v>
      </c>
      <c r="R56" s="83">
        <f>'FN30.400.09(IOX)'!$S60</f>
        <v>2.7541167209221683E-2</v>
      </c>
      <c r="S56" s="83">
        <f>'FN30.450.09(IOX)'!$S60</f>
        <v>5.6345249225392566E-2</v>
      </c>
      <c r="T56" s="83">
        <f>'FN30.500.09(IOX)'!$S60</f>
        <v>7.7753011160151084E-2</v>
      </c>
      <c r="U56" s="83">
        <f>'FN30.550.08(IOX)'!$S60</f>
        <v>5.957457569881968E-2</v>
      </c>
      <c r="V56" s="83">
        <f>'FN30.600.08(IOX)'!$S60</f>
        <v>5.865887290197052E-2</v>
      </c>
      <c r="W56" s="109">
        <f>'FN30.650.67(IOX)'!$S60</f>
        <v>5.0919291982117976E-2</v>
      </c>
      <c r="X56" s="307">
        <f>'GII30.400.10(IOX)'!$S55</f>
        <v>5.2968892808304135E-3</v>
      </c>
      <c r="Y56" s="83">
        <f>'GII30.450.10(IOX)'!$S55</f>
        <v>4.4087880645820622E-2</v>
      </c>
      <c r="Z56" s="109">
        <f>'GII30.500.10(IOX)'!$S55</f>
        <v>8.511901254942629E-2</v>
      </c>
      <c r="AA56" s="113">
        <f>'FN30.300.12(IOX)'!$AM34</f>
        <v>8.2598025325038918E-3</v>
      </c>
      <c r="AB56" s="83">
        <f>'FN30.350.12(IOX)'!AM34</f>
        <v>1.9522858702811501E-3</v>
      </c>
      <c r="AC56" s="83">
        <f>'FN30.400.11(IOX)'!$AM46</f>
        <v>1.3949705668715151E-2</v>
      </c>
      <c r="AD56" s="83">
        <f>'FN30.450.11(IOX)'!$AM46</f>
        <v>5.2946907855088335E-2</v>
      </c>
      <c r="AE56" s="83">
        <f>'FN30.350.10(IOX)'!$AM58</f>
        <v>-9.641282368415504E-3</v>
      </c>
      <c r="AF56" s="83">
        <f>'FN30.400.10(IOX)'!$AM58</f>
        <v>2.0029993276661256E-2</v>
      </c>
      <c r="AG56" s="83">
        <f>'FN30.450.10(IOX)'!$AM58</f>
        <v>4.5177309280402679E-2</v>
      </c>
      <c r="AH56" s="83">
        <f>'FN30.500.10(IOX)'!$AM58</f>
        <v>8.2209568218426676E-2</v>
      </c>
      <c r="AI56" s="83">
        <f>'FN30.400.09(IOX)'!$AM60</f>
        <v>1.3539553420451017E-2</v>
      </c>
      <c r="AJ56" s="83">
        <f>'FN30.450.09(IOX)'!$AM60</f>
        <v>4.4203989716248775E-2</v>
      </c>
      <c r="AK56" s="83">
        <f>'FN30.500.09(IOX)'!$AM60</f>
        <v>6.9332460210261029E-2</v>
      </c>
      <c r="AL56" s="83">
        <f>'FN30.550.08(IOX)'!$AM60</f>
        <v>4.4593828078666457E-2</v>
      </c>
      <c r="AM56" s="83">
        <f>'FN30.600.08(IOX)'!$AM60</f>
        <v>4.9259188120697905E-2</v>
      </c>
      <c r="AN56" s="109">
        <f>'FN30.650.67(IOX)'!$AM60</f>
        <v>4.6415276357758183E-2</v>
      </c>
      <c r="AO56" s="307">
        <f>'GII30.400.10(IOX)'!$AM55</f>
        <v>1.478267338438415E-3</v>
      </c>
      <c r="AP56" s="83">
        <f>'GII30.450.10(IOX)'!$AM55</f>
        <v>3.7821424124972219E-2</v>
      </c>
      <c r="AQ56" s="87">
        <f>'GII30.500.10(IOX)'!$AM55</f>
        <v>7.8069248963471838E-2</v>
      </c>
    </row>
    <row r="57" spans="9:43" ht="15">
      <c r="I57" s="305">
        <v>41547</v>
      </c>
      <c r="J57" s="308">
        <f>'FN30.300.12(IOX)'!$S35</f>
        <v>2.2141225136662418E-2</v>
      </c>
      <c r="K57" s="88">
        <f>'FN30.350.12(IOX)'!$S35</f>
        <v>2.6628118192980863E-2</v>
      </c>
      <c r="L57" s="88">
        <f>'FN30.400.11(IOX)'!$S47</f>
        <v>-1.6276426611965048E-2</v>
      </c>
      <c r="M57" s="88">
        <f>'FN30.450.11(IOX)'!$S47</f>
        <v>-1.0420587793950491E-2</v>
      </c>
      <c r="N57" s="88">
        <f>'FN30.350.10(IOX)'!$S59</f>
        <v>8.3409054121633425E-3</v>
      </c>
      <c r="O57" s="88">
        <f>'FN30.400.10(IOX)'!$S59</f>
        <v>-1.724863834779982E-2</v>
      </c>
      <c r="P57" s="88">
        <f>'FN30.450.10(IOX)'!$S59</f>
        <v>-1.9605446268577947E-2</v>
      </c>
      <c r="Q57" s="88">
        <f>'FN30.500.10(IOX)'!$S59</f>
        <v>-2.5648973492500865E-2</v>
      </c>
      <c r="R57" s="88">
        <f>'FN30.400.09(IOX)'!$S61</f>
        <v>-3.2452586472122395E-2</v>
      </c>
      <c r="S57" s="88">
        <f>'FN30.450.09(IOX)'!$S61</f>
        <v>-3.2862791537589517E-2</v>
      </c>
      <c r="T57" s="88">
        <f>'FN30.500.09(IOX)'!$S61</f>
        <v>-3.7462366713869641E-2</v>
      </c>
      <c r="U57" s="88">
        <f>'FN30.550.08(IOX)'!$S61</f>
        <v>-6.1742113094773912E-2</v>
      </c>
      <c r="V57" s="88">
        <f>'FN30.600.08(IOX)'!$S61</f>
        <v>-3.4164209046607462E-2</v>
      </c>
      <c r="W57" s="110">
        <f>'FN30.650.67(IOX)'!$S61</f>
        <v>7.7790532722519607E-3</v>
      </c>
      <c r="X57" s="308">
        <f>'GII30.400.10(IOX)'!$S56</f>
        <v>-2.4081522019869239E-2</v>
      </c>
      <c r="Y57" s="88">
        <f>'GII30.450.10(IOX)'!$S56</f>
        <v>-3.1132824467518069E-2</v>
      </c>
      <c r="Z57" s="110">
        <f>'GII30.500.10(IOX)'!$S56</f>
        <v>-1.4829779375531696E-2</v>
      </c>
      <c r="AA57" s="114">
        <f>'FN30.300.12(IOX)'!$AM35</f>
        <v>3.1329404338610964E-2</v>
      </c>
      <c r="AB57" s="88">
        <f>'FN30.350.12(IOX)'!AM35</f>
        <v>4.4216918379568086E-2</v>
      </c>
      <c r="AC57" s="88">
        <f>'FN30.400.11(IOX)'!$AM47</f>
        <v>1.0763072182340684E-2</v>
      </c>
      <c r="AD57" s="88">
        <f>'FN30.450.11(IOX)'!$AM47</f>
        <v>1.2943639319575817E-2</v>
      </c>
      <c r="AE57" s="88">
        <f>'FN30.350.10(IOX)'!$AM59</f>
        <v>3.564292361223903E-2</v>
      </c>
      <c r="AF57" s="88">
        <f>'FN30.400.10(IOX)'!$AM59</f>
        <v>1.1365976881125655E-2</v>
      </c>
      <c r="AG57" s="88">
        <f>'FN30.450.10(IOX)'!$AM59</f>
        <v>6.1214554968779915E-3</v>
      </c>
      <c r="AH57" s="88">
        <f>'FN30.500.10(IOX)'!$AM59</f>
        <v>-6.2225374655239347E-3</v>
      </c>
      <c r="AI57" s="88">
        <f>'FN30.400.09(IOX)'!$AM61</f>
        <v>3.7750915241318776E-3</v>
      </c>
      <c r="AJ57" s="88">
        <f>'FN30.450.09(IOX)'!$AM61</f>
        <v>-1.6229822509644491E-3</v>
      </c>
      <c r="AK57" s="88">
        <f>'FN30.500.09(IOX)'!$AM61</f>
        <v>-1.5935775440733047E-2</v>
      </c>
      <c r="AL57" s="88">
        <f>'FN30.550.08(IOX)'!$AM61</f>
        <v>-2.1576644011970254E-2</v>
      </c>
      <c r="AM57" s="88">
        <f>'FN30.600.08(IOX)'!$AM61</f>
        <v>-8.6998266869214892E-3</v>
      </c>
      <c r="AN57" s="110">
        <f>'FN30.650.67(IOX)'!$AM61</f>
        <v>2.011746534344001E-2</v>
      </c>
      <c r="AO57" s="308">
        <f>'GII30.400.10(IOX)'!$AM56</f>
        <v>-1.6205939846770483E-2</v>
      </c>
      <c r="AP57" s="88">
        <f>'GII30.450.10(IOX)'!$AM56</f>
        <v>-1.6431737744400394E-2</v>
      </c>
      <c r="AQ57" s="89">
        <f>'GII30.500.10(IOX)'!$AM56</f>
        <v>2.2339819995156121E-3</v>
      </c>
    </row>
    <row r="75" spans="37:37">
      <c r="AK75" s="71"/>
    </row>
    <row r="101" spans="9:43" ht="15">
      <c r="I101" s="75" t="s">
        <v>71</v>
      </c>
    </row>
    <row r="102" spans="9:43" hidden="1">
      <c r="I102" s="76"/>
      <c r="J102" s="76"/>
      <c r="K102" s="76"/>
      <c r="L102" s="76"/>
      <c r="M102" s="76"/>
      <c r="N102" s="76"/>
      <c r="O102" s="76"/>
      <c r="P102" s="76"/>
      <c r="Q102" s="76"/>
      <c r="R102" s="76"/>
      <c r="S102" s="76"/>
      <c r="T102" s="76"/>
      <c r="U102" s="76"/>
      <c r="V102" s="76"/>
      <c r="W102" s="76"/>
      <c r="X102" s="76"/>
      <c r="Y102" s="76"/>
      <c r="Z102" s="76"/>
      <c r="AA102" s="76"/>
      <c r="AB102" s="76"/>
      <c r="AC102" s="76"/>
      <c r="AD102" s="76"/>
      <c r="AE102" s="76"/>
      <c r="AF102" s="76"/>
      <c r="AG102" s="76"/>
      <c r="AH102" s="76"/>
      <c r="AI102" s="76"/>
    </row>
    <row r="103" spans="9:43" ht="22.5" customHeight="1">
      <c r="I103" s="304"/>
      <c r="J103" s="633" t="s">
        <v>29</v>
      </c>
      <c r="K103" s="634"/>
      <c r="L103" s="634"/>
      <c r="M103" s="634"/>
      <c r="N103" s="634"/>
      <c r="O103" s="634"/>
      <c r="P103" s="634"/>
      <c r="Q103" s="634"/>
      <c r="R103" s="634"/>
      <c r="S103" s="634"/>
      <c r="T103" s="634"/>
      <c r="U103" s="634"/>
      <c r="V103" s="634"/>
      <c r="W103" s="634"/>
      <c r="X103" s="634"/>
      <c r="Y103" s="634"/>
      <c r="Z103" s="645"/>
      <c r="AA103" s="644" t="s">
        <v>47</v>
      </c>
      <c r="AB103" s="640"/>
      <c r="AC103" s="640"/>
      <c r="AD103" s="640"/>
      <c r="AE103" s="640"/>
      <c r="AF103" s="640"/>
      <c r="AG103" s="640"/>
      <c r="AH103" s="640"/>
      <c r="AI103" s="640"/>
      <c r="AJ103" s="640"/>
      <c r="AK103" s="640"/>
      <c r="AL103" s="640"/>
      <c r="AM103" s="640"/>
      <c r="AN103" s="640"/>
      <c r="AO103" s="640"/>
      <c r="AP103" s="640"/>
      <c r="AQ103" s="641"/>
    </row>
    <row r="104" spans="9:43" ht="45">
      <c r="I104" s="143" t="s">
        <v>19</v>
      </c>
      <c r="J104" s="143" t="s">
        <v>196</v>
      </c>
      <c r="K104" s="144" t="s">
        <v>213</v>
      </c>
      <c r="L104" s="144" t="s">
        <v>197</v>
      </c>
      <c r="M104" s="144" t="s">
        <v>198</v>
      </c>
      <c r="N104" s="144" t="s">
        <v>199</v>
      </c>
      <c r="O104" s="144" t="s">
        <v>200</v>
      </c>
      <c r="P104" s="144" t="s">
        <v>201</v>
      </c>
      <c r="Q104" s="144" t="s">
        <v>202</v>
      </c>
      <c r="R104" s="144" t="s">
        <v>203</v>
      </c>
      <c r="S104" s="144" t="s">
        <v>204</v>
      </c>
      <c r="T104" s="144" t="s">
        <v>206</v>
      </c>
      <c r="U104" s="144" t="s">
        <v>205</v>
      </c>
      <c r="V104" s="144" t="s">
        <v>207</v>
      </c>
      <c r="W104" s="144" t="s">
        <v>208</v>
      </c>
      <c r="X104" s="143" t="s">
        <v>209</v>
      </c>
      <c r="Y104" s="144" t="s">
        <v>210</v>
      </c>
      <c r="Z104" s="144" t="s">
        <v>211</v>
      </c>
      <c r="AA104" s="201" t="s">
        <v>196</v>
      </c>
      <c r="AB104" s="197" t="s">
        <v>213</v>
      </c>
      <c r="AC104" s="197" t="s">
        <v>197</v>
      </c>
      <c r="AD104" s="197" t="s">
        <v>198</v>
      </c>
      <c r="AE104" s="197" t="s">
        <v>199</v>
      </c>
      <c r="AF104" s="197" t="s">
        <v>200</v>
      </c>
      <c r="AG104" s="197" t="s">
        <v>201</v>
      </c>
      <c r="AH104" s="197" t="s">
        <v>202</v>
      </c>
      <c r="AI104" s="197" t="s">
        <v>203</v>
      </c>
      <c r="AJ104" s="197" t="s">
        <v>204</v>
      </c>
      <c r="AK104" s="197" t="s">
        <v>206</v>
      </c>
      <c r="AL104" s="197" t="s">
        <v>205</v>
      </c>
      <c r="AM104" s="197" t="s">
        <v>207</v>
      </c>
      <c r="AN104" s="197" t="s">
        <v>208</v>
      </c>
      <c r="AO104" s="195" t="s">
        <v>209</v>
      </c>
      <c r="AP104" s="197" t="s">
        <v>210</v>
      </c>
      <c r="AQ104" s="309" t="s">
        <v>211</v>
      </c>
    </row>
    <row r="105" spans="9:43" ht="15">
      <c r="I105" s="148">
        <v>40633</v>
      </c>
      <c r="J105" s="306"/>
      <c r="K105" s="83"/>
      <c r="L105" s="83"/>
      <c r="M105" s="83"/>
      <c r="N105" s="83">
        <f>'FN30.350.10(IOX)'!$U29</f>
        <v>3.2139419589735541E-2</v>
      </c>
      <c r="O105" s="83">
        <f>'FN30.400.10(IOX)'!$U29</f>
        <v>3.3073021185739293E-2</v>
      </c>
      <c r="P105" s="83">
        <f>'FN30.450.10(IOX)'!$U29</f>
        <v>4.2258217165841883E-2</v>
      </c>
      <c r="Q105" s="83">
        <f>'FN30.500.10(IOX)'!$U29</f>
        <v>7.1344761004830115E-2</v>
      </c>
      <c r="R105" s="83">
        <f>'FN30.400.09(IOX)'!$U31</f>
        <v>6.0885593959270512E-2</v>
      </c>
      <c r="S105" s="83">
        <f>'FN30.450.09(IOX)'!$U31</f>
        <v>0.10757076505178742</v>
      </c>
      <c r="T105" s="83">
        <f>'FN30.500.09(IOX)'!$U31</f>
        <v>0.15475031465997136</v>
      </c>
      <c r="U105" s="83">
        <f>'FN30.550.08(IOX)'!$U31</f>
        <v>0.10201538247485753</v>
      </c>
      <c r="V105" s="83">
        <f>'FN30.600.08(IOX)'!$U31</f>
        <v>0.10203039342671838</v>
      </c>
      <c r="W105" s="109">
        <f>'FN30.650.67(IOX)'!$U31</f>
        <v>0.12763418241492075</v>
      </c>
      <c r="X105" s="307"/>
      <c r="Y105" s="83"/>
      <c r="Z105" s="109"/>
      <c r="AA105" s="112"/>
      <c r="AB105" s="83"/>
      <c r="AC105" s="83"/>
      <c r="AD105" s="83"/>
      <c r="AE105" s="83">
        <f>'FN30.350.10(IOX)'!$AO29</f>
        <v>3.164689979278501E-2</v>
      </c>
      <c r="AF105" s="83">
        <f>'FN30.400.10(IOX)'!$AO29</f>
        <v>3.1147716524932756E-2</v>
      </c>
      <c r="AG105" s="83">
        <f>'FN30.450.10(IOX)'!$AO29</f>
        <v>3.7735989939296388E-2</v>
      </c>
      <c r="AH105" s="83">
        <f>'FN30.500.10(IOX)'!$AO29</f>
        <v>6.7404602629225874E-2</v>
      </c>
      <c r="AI105" s="83">
        <f>'FN30.400.09(IOX)'!$AO31</f>
        <v>6.3251271870554904E-2</v>
      </c>
      <c r="AJ105" s="83">
        <f>'FN30.450.09(IOX)'!$AO31</f>
        <v>0.10728103266519251</v>
      </c>
      <c r="AK105" s="83">
        <f>'FN30.500.09(IOX)'!$AO31</f>
        <v>0.16348225827937357</v>
      </c>
      <c r="AL105" s="83">
        <f>'FN30.550.08(IOX)'!$AO31</f>
        <v>0.10135196938172175</v>
      </c>
      <c r="AM105" s="83">
        <f>'FN30.600.08(IOX)'!$AO31</f>
        <v>0.10772435325167584</v>
      </c>
      <c r="AN105" s="109">
        <f>'FN30.650.67(IOX)'!$AO31</f>
        <v>0.13296640985569286</v>
      </c>
      <c r="AO105" s="307"/>
      <c r="AP105" s="83"/>
      <c r="AQ105" s="87"/>
    </row>
    <row r="106" spans="9:43" ht="15">
      <c r="I106" s="148">
        <v>40662</v>
      </c>
      <c r="J106" s="307"/>
      <c r="K106" s="83"/>
      <c r="L106" s="83"/>
      <c r="M106" s="83"/>
      <c r="N106" s="83">
        <f>'FN30.350.10(IOX)'!$U30</f>
        <v>4.6102389608762673E-2</v>
      </c>
      <c r="O106" s="83">
        <f>'FN30.400.10(IOX)'!$U30</f>
        <v>5.3453880759408268E-2</v>
      </c>
      <c r="P106" s="83">
        <f>'FN30.450.10(IOX)'!$U30</f>
        <v>5.853428389944626E-2</v>
      </c>
      <c r="Q106" s="83">
        <f>'FN30.500.10(IOX)'!$U30</f>
        <v>0.10449061877509136</v>
      </c>
      <c r="R106" s="83">
        <f>'FN30.400.09(IOX)'!$U32</f>
        <v>7.6389609432730321E-2</v>
      </c>
      <c r="S106" s="83">
        <f>'FN30.450.09(IOX)'!$U32</f>
        <v>0.12772607494555044</v>
      </c>
      <c r="T106" s="83">
        <f>'FN30.500.09(IOX)'!$U32</f>
        <v>0.20193766406944125</v>
      </c>
      <c r="U106" s="83">
        <f>'FN30.550.08(IOX)'!$U32</f>
        <v>0.11544981161841794</v>
      </c>
      <c r="V106" s="83">
        <f>'FN30.600.08(IOX)'!$U32</f>
        <v>0.10748865588780943</v>
      </c>
      <c r="W106" s="109">
        <f>'FN30.650.67(IOX)'!$U32</f>
        <v>0.13264029592978144</v>
      </c>
      <c r="X106" s="307"/>
      <c r="Y106" s="83"/>
      <c r="Z106" s="109"/>
      <c r="AA106" s="113"/>
      <c r="AB106" s="83"/>
      <c r="AC106" s="83"/>
      <c r="AD106" s="83"/>
      <c r="AE106" s="83">
        <f>'FN30.350.10(IOX)'!$AO30</f>
        <v>4.8600196217184921E-2</v>
      </c>
      <c r="AF106" s="83">
        <f>'FN30.400.10(IOX)'!$AO30</f>
        <v>6.0691177480657998E-2</v>
      </c>
      <c r="AG106" s="83">
        <f>'FN30.450.10(IOX)'!$AO30</f>
        <v>7.5474854258715585E-2</v>
      </c>
      <c r="AH106" s="83">
        <f>'FN30.500.10(IOX)'!$AO30</f>
        <v>0.11991972372128301</v>
      </c>
      <c r="AI106" s="83">
        <f>'FN30.400.09(IOX)'!$AO32</f>
        <v>9.7102041332202571E-2</v>
      </c>
      <c r="AJ106" s="83">
        <f>'FN30.450.09(IOX)'!$AO32</f>
        <v>0.16120653028007847</v>
      </c>
      <c r="AK106" s="83">
        <f>'FN30.500.09(IOX)'!$AO32</f>
        <v>0.2387905325088191</v>
      </c>
      <c r="AL106" s="83">
        <f>'FN30.550.08(IOX)'!$AO32</f>
        <v>0.15660016698556256</v>
      </c>
      <c r="AM106" s="83">
        <f>'FN30.600.08(IOX)'!$AO32</f>
        <v>0.14033394648969688</v>
      </c>
      <c r="AN106" s="109">
        <f>'FN30.650.67(IOX)'!$AO32</f>
        <v>0.14692979997187416</v>
      </c>
      <c r="AO106" s="307"/>
      <c r="AP106" s="83"/>
      <c r="AQ106" s="87"/>
    </row>
    <row r="107" spans="9:43" ht="15">
      <c r="I107" s="148">
        <v>40694</v>
      </c>
      <c r="J107" s="307"/>
      <c r="K107" s="83"/>
      <c r="L107" s="83"/>
      <c r="M107" s="83"/>
      <c r="N107" s="83">
        <f>'FN30.350.10(IOX)'!$U31</f>
        <v>7.5850826005166017E-2</v>
      </c>
      <c r="O107" s="83">
        <f>'FN30.400.10(IOX)'!$U31</f>
        <v>7.7368301379396209E-2</v>
      </c>
      <c r="P107" s="83">
        <f>'FN30.450.10(IOX)'!$U31</f>
        <v>7.6097243044333185E-2</v>
      </c>
      <c r="Q107" s="83">
        <f>'FN30.500.10(IOX)'!$U31</f>
        <v>0.11862440708179345</v>
      </c>
      <c r="R107" s="83">
        <f>'FN30.400.09(IOX)'!$U33</f>
        <v>9.8928479248579393E-2</v>
      </c>
      <c r="S107" s="83">
        <f>'FN30.450.09(IOX)'!$U33</f>
        <v>0.13094260683063896</v>
      </c>
      <c r="T107" s="83">
        <f>'FN30.500.09(IOX)'!$U33</f>
        <v>0.19247377657189335</v>
      </c>
      <c r="U107" s="83">
        <f>'FN30.550.08(IOX)'!$U33</f>
        <v>7.9276661924513325E-2</v>
      </c>
      <c r="V107" s="83">
        <f>'FN30.600.08(IOX)'!$U33</f>
        <v>0.11068967536188223</v>
      </c>
      <c r="W107" s="109">
        <f>'FN30.650.67(IOX)'!$U33</f>
        <v>0.17094281053689442</v>
      </c>
      <c r="X107" s="307"/>
      <c r="Y107" s="83"/>
      <c r="Z107" s="109"/>
      <c r="AA107" s="113"/>
      <c r="AB107" s="83"/>
      <c r="AC107" s="83"/>
      <c r="AD107" s="83"/>
      <c r="AE107" s="83">
        <f>'FN30.350.10(IOX)'!$AO31</f>
        <v>8.3565834197839362E-2</v>
      </c>
      <c r="AF107" s="83">
        <f>'FN30.400.10(IOX)'!$AO31</f>
        <v>9.8966734021044944E-2</v>
      </c>
      <c r="AG107" s="83">
        <f>'FN30.450.10(IOX)'!$AO31</f>
        <v>0.12426752410995512</v>
      </c>
      <c r="AH107" s="83">
        <f>'FN30.500.10(IOX)'!$AO31</f>
        <v>0.16098238485811356</v>
      </c>
      <c r="AI107" s="83">
        <f>'FN30.400.09(IOX)'!$AO33</f>
        <v>0.14283510100882979</v>
      </c>
      <c r="AJ107" s="83">
        <f>'FN30.450.09(IOX)'!$AO33</f>
        <v>0.20803669378514988</v>
      </c>
      <c r="AK107" s="83">
        <f>'FN30.500.09(IOX)'!$AO33</f>
        <v>0.26579017102662816</v>
      </c>
      <c r="AL107" s="83">
        <f>'FN30.550.08(IOX)'!$AO33</f>
        <v>0.17172637350084341</v>
      </c>
      <c r="AM107" s="83">
        <f>'FN30.600.08(IOX)'!$AO33</f>
        <v>0.17593620773100738</v>
      </c>
      <c r="AN107" s="109">
        <f>'FN30.650.67(IOX)'!$AO33</f>
        <v>0.19569376112176018</v>
      </c>
      <c r="AO107" s="307"/>
      <c r="AP107" s="83"/>
      <c r="AQ107" s="87"/>
    </row>
    <row r="108" spans="9:43" ht="15">
      <c r="I108" s="148">
        <v>40724</v>
      </c>
      <c r="J108" s="307"/>
      <c r="K108" s="83"/>
      <c r="L108" s="83"/>
      <c r="M108" s="83"/>
      <c r="N108" s="83">
        <f>'FN30.350.10(IOX)'!$U32</f>
        <v>9.4162250171854867E-2</v>
      </c>
      <c r="O108" s="83">
        <f>'FN30.400.10(IOX)'!$U32</f>
        <v>9.770881464141179E-2</v>
      </c>
      <c r="P108" s="83">
        <f>'FN30.450.10(IOX)'!$U32</f>
        <v>0.10125930986164189</v>
      </c>
      <c r="Q108" s="83">
        <f>'FN30.500.10(IOX)'!$U32</f>
        <v>0.15888786315325665</v>
      </c>
      <c r="R108" s="83">
        <f>'FN30.400.09(IOX)'!$U34</f>
        <v>0.10477053566861216</v>
      </c>
      <c r="S108" s="83">
        <f>'FN30.450.09(IOX)'!$U34</f>
        <v>0.14017893343307031</v>
      </c>
      <c r="T108" s="83">
        <f>'FN30.500.09(IOX)'!$U34</f>
        <v>0.21796735151848812</v>
      </c>
      <c r="U108" s="83">
        <f>'FN30.550.08(IOX)'!$U34</f>
        <v>8.3232163818044658E-2</v>
      </c>
      <c r="V108" s="83">
        <f>'FN30.600.08(IOX)'!$U34</f>
        <v>0.12969422854359514</v>
      </c>
      <c r="W108" s="109">
        <f>'FN30.650.67(IOX)'!$U34</f>
        <v>0.19002310639316899</v>
      </c>
      <c r="X108" s="307">
        <f>'GII30.400.10(IOX)'!$U29</f>
        <v>1.4744016732568754E-2</v>
      </c>
      <c r="Y108" s="83">
        <f>'GII30.450.10(IOX)'!$U29</f>
        <v>1.3259967108110393E-2</v>
      </c>
      <c r="Z108" s="109">
        <f>'GII30.500.10(IOX)'!$U29</f>
        <v>1.7628636991910751E-2</v>
      </c>
      <c r="AA108" s="113"/>
      <c r="AB108" s="83"/>
      <c r="AC108" s="83"/>
      <c r="AD108" s="83"/>
      <c r="AE108" s="83">
        <f>'FN30.350.10(IOX)'!$AO32</f>
        <v>9.435743788734996E-2</v>
      </c>
      <c r="AF108" s="83">
        <f>'FN30.400.10(IOX)'!$AO32</f>
        <v>0.10195351877112468</v>
      </c>
      <c r="AG108" s="83">
        <f>'FN30.450.10(IOX)'!$AO32</f>
        <v>0.1237413504819378</v>
      </c>
      <c r="AH108" s="83">
        <f>'FN30.500.10(IOX)'!$AO32</f>
        <v>0.18291362532027833</v>
      </c>
      <c r="AI108" s="83">
        <f>'FN30.400.09(IOX)'!$AO34</f>
        <v>0.12308773120737149</v>
      </c>
      <c r="AJ108" s="83">
        <f>'FN30.450.09(IOX)'!$AO34</f>
        <v>0.17942272722691777</v>
      </c>
      <c r="AK108" s="83">
        <f>'FN30.500.09(IOX)'!$AO34</f>
        <v>0.26484595136723232</v>
      </c>
      <c r="AL108" s="83">
        <f>'FN30.550.08(IOX)'!$AO34</f>
        <v>0.13980053896880995</v>
      </c>
      <c r="AM108" s="83">
        <f>'FN30.600.08(IOX)'!$AO34</f>
        <v>0.17280774074764316</v>
      </c>
      <c r="AN108" s="109">
        <f>'FN30.650.67(IOX)'!$AO34</f>
        <v>0.20373258149623164</v>
      </c>
      <c r="AO108" s="307">
        <f>'GII30.400.10(IOX)'!$AO29</f>
        <v>1.3488715581465138E-2</v>
      </c>
      <c r="AP108" s="83">
        <f>'GII30.450.10(IOX)'!$AO29</f>
        <v>3.6882958309445435E-3</v>
      </c>
      <c r="AQ108" s="87">
        <f>'GII30.500.10(IOX)'!$AO29</f>
        <v>1.6235473153380919E-3</v>
      </c>
    </row>
    <row r="109" spans="9:43" ht="15">
      <c r="I109" s="148">
        <v>40753</v>
      </c>
      <c r="J109" s="307"/>
      <c r="K109" s="83"/>
      <c r="L109" s="83"/>
      <c r="M109" s="83"/>
      <c r="N109" s="83">
        <f>'FN30.350.10(IOX)'!$U33</f>
        <v>7.1520107529509769E-2</v>
      </c>
      <c r="O109" s="83">
        <f>'FN30.400.10(IOX)'!$U33</f>
        <v>5.8169461053444227E-2</v>
      </c>
      <c r="P109" s="83">
        <f>'FN30.450.10(IOX)'!$U33</f>
        <v>3.2677130840980562E-2</v>
      </c>
      <c r="Q109" s="83">
        <f>'FN30.500.10(IOX)'!$U33</f>
        <v>8.3711666540615237E-2</v>
      </c>
      <c r="R109" s="83">
        <f>'FN30.400.09(IOX)'!$U35</f>
        <v>5.3316600247643731E-2</v>
      </c>
      <c r="S109" s="83">
        <f>'FN30.450.09(IOX)'!$U35</f>
        <v>5.6329456186142046E-2</v>
      </c>
      <c r="T109" s="83">
        <f>'FN30.500.09(IOX)'!$U35</f>
        <v>0.12015028343560408</v>
      </c>
      <c r="U109" s="83">
        <f>'FN30.550.08(IOX)'!$U35</f>
        <v>3.1476091916435855E-2</v>
      </c>
      <c r="V109" s="83">
        <f>'FN30.600.08(IOX)'!$U35</f>
        <v>8.4209912595829994E-2</v>
      </c>
      <c r="W109" s="109">
        <f>'FN30.650.67(IOX)'!$U35</f>
        <v>0.16023241848563252</v>
      </c>
      <c r="X109" s="307">
        <f>'GII30.400.10(IOX)'!$U30</f>
        <v>-6.1314328194890244E-3</v>
      </c>
      <c r="Y109" s="83">
        <f>'GII30.450.10(IOX)'!$U30</f>
        <v>-2.0548617636362176E-2</v>
      </c>
      <c r="Z109" s="109">
        <f>'GII30.500.10(IOX)'!$U30</f>
        <v>-3.261912081780094E-2</v>
      </c>
      <c r="AA109" s="113"/>
      <c r="AB109" s="83"/>
      <c r="AC109" s="83"/>
      <c r="AD109" s="83"/>
      <c r="AE109" s="83">
        <f>'FN30.350.10(IOX)'!$AO33</f>
        <v>8.5974043324292815E-2</v>
      </c>
      <c r="AF109" s="83">
        <f>'FN30.400.10(IOX)'!$AO33</f>
        <v>9.77433336955289E-2</v>
      </c>
      <c r="AG109" s="83">
        <f>'FN30.450.10(IOX)'!$AO33</f>
        <v>0.11018828406745906</v>
      </c>
      <c r="AH109" s="83">
        <f>'FN30.500.10(IOX)'!$AO33</f>
        <v>0.14970908497354274</v>
      </c>
      <c r="AI109" s="83">
        <f>'FN30.400.09(IOX)'!$AO35</f>
        <v>0.12114997575535091</v>
      </c>
      <c r="AJ109" s="83">
        <f>'FN30.450.09(IOX)'!$AO35</f>
        <v>0.17044866534807657</v>
      </c>
      <c r="AK109" s="83">
        <f>'FN30.500.09(IOX)'!$AO35</f>
        <v>0.22386974705748108</v>
      </c>
      <c r="AL109" s="83">
        <f>'FN30.550.08(IOX)'!$AO35</f>
        <v>0.16617060889688595</v>
      </c>
      <c r="AM109" s="83">
        <f>'FN30.600.08(IOX)'!$AO35</f>
        <v>0.18043457561297904</v>
      </c>
      <c r="AN109" s="109">
        <f>'FN30.650.67(IOX)'!$AO35</f>
        <v>0.20128388779988904</v>
      </c>
      <c r="AO109" s="307">
        <f>'GII30.400.10(IOX)'!$AO30</f>
        <v>-5.4184357503542779E-3</v>
      </c>
      <c r="AP109" s="83">
        <f>'GII30.450.10(IOX)'!$AO30</f>
        <v>-1.0179277981254953E-2</v>
      </c>
      <c r="AQ109" s="87">
        <f>'GII30.500.10(IOX)'!$AO30</f>
        <v>-1.5198461945454267E-2</v>
      </c>
    </row>
    <row r="110" spans="9:43" ht="15">
      <c r="I110" s="148">
        <v>40786</v>
      </c>
      <c r="J110" s="307"/>
      <c r="K110" s="83"/>
      <c r="L110" s="83"/>
      <c r="M110" s="83"/>
      <c r="N110" s="83">
        <f>'FN30.350.10(IOX)'!$U34</f>
        <v>-4.3769167762403582E-2</v>
      </c>
      <c r="O110" s="83">
        <f>'FN30.400.10(IOX)'!$U34</f>
        <v>-0.11741523727661296</v>
      </c>
      <c r="P110" s="83">
        <f>'FN30.450.10(IOX)'!$U34</f>
        <v>-0.22885574277505105</v>
      </c>
      <c r="Q110" s="83">
        <f>'FN30.500.10(IOX)'!$U34</f>
        <v>-0.15779165234251757</v>
      </c>
      <c r="R110" s="83">
        <f>'FN30.400.09(IOX)'!$U36</f>
        <v>-0.1208837482825319</v>
      </c>
      <c r="S110" s="83">
        <f>'FN30.450.09(IOX)'!$U36</f>
        <v>-0.21073124868867976</v>
      </c>
      <c r="T110" s="83">
        <f>'FN30.500.09(IOX)'!$U36</f>
        <v>-0.14178812731975743</v>
      </c>
      <c r="U110" s="83">
        <f>'FN30.550.08(IOX)'!$U36</f>
        <v>-0.14335751392814122</v>
      </c>
      <c r="V110" s="83">
        <f>'FN30.600.08(IOX)'!$U36</f>
        <v>-5.2943887694567149E-2</v>
      </c>
      <c r="W110" s="109">
        <f>'FN30.650.67(IOX)'!$U36</f>
        <v>6.5823350009262871E-2</v>
      </c>
      <c r="X110" s="307">
        <f>'GII30.400.10(IOX)'!$U31</f>
        <v>-0.10692453309322925</v>
      </c>
      <c r="Y110" s="83">
        <f>'GII30.450.10(IOX)'!$U31</f>
        <v>-0.15794953148137258</v>
      </c>
      <c r="Z110" s="109">
        <f>'GII30.500.10(IOX)'!$U31</f>
        <v>-0.18890708256196942</v>
      </c>
      <c r="AA110" s="113"/>
      <c r="AB110" s="83"/>
      <c r="AC110" s="83"/>
      <c r="AD110" s="83"/>
      <c r="AE110" s="83">
        <f>'FN30.350.10(IOX)'!$AO34</f>
        <v>-1.3319389239178081E-3</v>
      </c>
      <c r="AF110" s="83">
        <f>'FN30.400.10(IOX)'!$AO34</f>
        <v>-2.4690804138097544E-2</v>
      </c>
      <c r="AG110" s="83">
        <f>'FN30.450.10(IOX)'!$AO34</f>
        <v>-8.8472112517906987E-2</v>
      </c>
      <c r="AH110" s="83">
        <f>'FN30.500.10(IOX)'!$AO34</f>
        <v>-4.7866567972751795E-2</v>
      </c>
      <c r="AI110" s="83">
        <f>'FN30.400.09(IOX)'!$AO36</f>
        <v>2.2860404967034009E-2</v>
      </c>
      <c r="AJ110" s="83">
        <f>'FN30.450.09(IOX)'!$AO36</f>
        <v>-7.7835185170669341E-3</v>
      </c>
      <c r="AK110" s="83">
        <f>'FN30.500.09(IOX)'!$AO36</f>
        <v>1.7928121230059713E-2</v>
      </c>
      <c r="AL110" s="83">
        <f>'FN30.550.08(IOX)'!$AO36</f>
        <v>7.6693648818582094E-2</v>
      </c>
      <c r="AM110" s="83">
        <f>'FN30.600.08(IOX)'!$AO36</f>
        <v>0.10163067814227045</v>
      </c>
      <c r="AN110" s="109">
        <f>'FN30.650.67(IOX)'!$AO36</f>
        <v>0.13795974214447537</v>
      </c>
      <c r="AO110" s="307">
        <f>'GII30.400.10(IOX)'!$AO31</f>
        <v>-9.807145425626318E-2</v>
      </c>
      <c r="AP110" s="83">
        <f>'GII30.450.10(IOX)'!$AO31</f>
        <v>-0.11538098317826662</v>
      </c>
      <c r="AQ110" s="87">
        <f>'GII30.500.10(IOX)'!$AO31</f>
        <v>-0.12072774063275404</v>
      </c>
    </row>
    <row r="111" spans="9:43" ht="15">
      <c r="I111" s="148">
        <v>40816</v>
      </c>
      <c r="J111" s="307"/>
      <c r="K111" s="83"/>
      <c r="L111" s="83"/>
      <c r="M111" s="83"/>
      <c r="N111" s="83">
        <f>'FN30.350.10(IOX)'!$U35</f>
        <v>-0.19390403803300593</v>
      </c>
      <c r="O111" s="83">
        <f>'FN30.400.10(IOX)'!$U35</f>
        <v>-0.29065351420656182</v>
      </c>
      <c r="P111" s="83">
        <f>'FN30.450.10(IOX)'!$U35</f>
        <v>-0.36155154602564021</v>
      </c>
      <c r="Q111" s="83">
        <f>'FN30.500.10(IOX)'!$U35</f>
        <v>-0.27334566533588245</v>
      </c>
      <c r="R111" s="83">
        <f>'FN30.400.09(IOX)'!$U37</f>
        <v>-0.31467624105881165</v>
      </c>
      <c r="S111" s="83">
        <f>'FN30.450.09(IOX)'!$U37</f>
        <v>-0.37107471182980245</v>
      </c>
      <c r="T111" s="83">
        <f>'FN30.500.09(IOX)'!$U37</f>
        <v>-0.28666621805632164</v>
      </c>
      <c r="U111" s="83">
        <f>'FN30.550.08(IOX)'!$U37</f>
        <v>-0.3015253142606793</v>
      </c>
      <c r="V111" s="83">
        <f>'FN30.600.08(IOX)'!$U37</f>
        <v>-0.19917389437999944</v>
      </c>
      <c r="W111" s="109">
        <f>'FN30.650.67(IOX)'!$U37</f>
        <v>-6.3972645518943105E-2</v>
      </c>
      <c r="X111" s="307">
        <f>'GII30.400.10(IOX)'!$U32</f>
        <v>-0.20078463353376486</v>
      </c>
      <c r="Y111" s="83">
        <f>'GII30.450.10(IOX)'!$U32</f>
        <v>-0.26816274395463935</v>
      </c>
      <c r="Z111" s="109">
        <f>'GII30.500.10(IOX)'!$U32</f>
        <v>-0.3186491953902485</v>
      </c>
      <c r="AA111" s="113"/>
      <c r="AB111" s="83"/>
      <c r="AC111" s="83"/>
      <c r="AD111" s="83"/>
      <c r="AE111" s="83">
        <f>'FN30.350.10(IOX)'!$AO35</f>
        <v>-0.11381229874947218</v>
      </c>
      <c r="AF111" s="83">
        <f>'FN30.400.10(IOX)'!$AO35</f>
        <v>-0.1522008947159591</v>
      </c>
      <c r="AG111" s="83">
        <f>'FN30.450.10(IOX)'!$AO35</f>
        <v>-0.17667017391628215</v>
      </c>
      <c r="AH111" s="83">
        <f>'FN30.500.10(IOX)'!$AO35</f>
        <v>-0.13004810712070436</v>
      </c>
      <c r="AI111" s="83">
        <f>'FN30.400.09(IOX)'!$AO37</f>
        <v>-0.10142623633106918</v>
      </c>
      <c r="AJ111" s="83">
        <f>'FN30.450.09(IOX)'!$AO37</f>
        <v>-0.10432828432726138</v>
      </c>
      <c r="AK111" s="83">
        <f>'FN30.500.09(IOX)'!$AO37</f>
        <v>-9.009109652919145E-2</v>
      </c>
      <c r="AL111" s="83">
        <f>'FN30.550.08(IOX)'!$AO37</f>
        <v>-3.6625808965328521E-2</v>
      </c>
      <c r="AM111" s="83">
        <f>'FN30.600.08(IOX)'!$AO37</f>
        <v>-1.4646299339429403E-2</v>
      </c>
      <c r="AN111" s="109">
        <f>'FN30.650.67(IOX)'!$AO37</f>
        <v>2.5323278976732588E-2</v>
      </c>
      <c r="AO111" s="307">
        <f>'GII30.400.10(IOX)'!$AO32</f>
        <v>-0.1741349404641046</v>
      </c>
      <c r="AP111" s="83">
        <f>'GII30.450.10(IOX)'!$AO32</f>
        <v>-0.19010875719017528</v>
      </c>
      <c r="AQ111" s="87">
        <f>'GII30.500.10(IOX)'!$AO32</f>
        <v>-0.20445806157633539</v>
      </c>
    </row>
    <row r="112" spans="9:43" ht="15">
      <c r="I112" s="148">
        <v>40847</v>
      </c>
      <c r="J112" s="307"/>
      <c r="K112" s="83"/>
      <c r="L112" s="83"/>
      <c r="M112" s="83"/>
      <c r="N112" s="83">
        <f>'FN30.350.10(IOX)'!$U36</f>
        <v>-0.20210694212281677</v>
      </c>
      <c r="O112" s="83">
        <f>'FN30.400.10(IOX)'!$U36</f>
        <v>-0.29990849421701815</v>
      </c>
      <c r="P112" s="83">
        <f>'FN30.450.10(IOX)'!$U36</f>
        <v>-0.30851139423878715</v>
      </c>
      <c r="Q112" s="83">
        <f>'FN30.500.10(IOX)'!$U36</f>
        <v>-0.15418074031524298</v>
      </c>
      <c r="R112" s="83">
        <f>'FN30.400.09(IOX)'!$U38</f>
        <v>-0.29897823987099803</v>
      </c>
      <c r="S112" s="83">
        <f>'FN30.450.09(IOX)'!$U38</f>
        <v>-0.33060414095536184</v>
      </c>
      <c r="T112" s="83">
        <f>'FN30.500.09(IOX)'!$U38</f>
        <v>-0.14635813178903401</v>
      </c>
      <c r="U112" s="83">
        <f>'FN30.550.08(IOX)'!$U38</f>
        <v>-0.30020616405866773</v>
      </c>
      <c r="V112" s="83">
        <f>'FN30.600.08(IOX)'!$U38</f>
        <v>-0.20473636743638368</v>
      </c>
      <c r="W112" s="109">
        <f>'FN30.650.67(IOX)'!$U38</f>
        <v>-8.392299374597012E-2</v>
      </c>
      <c r="X112" s="307">
        <f>'GII30.400.10(IOX)'!$U33</f>
        <v>-0.18070812862350816</v>
      </c>
      <c r="Y112" s="83">
        <f>'GII30.450.10(IOX)'!$U33</f>
        <v>-0.24338364883720054</v>
      </c>
      <c r="Z112" s="109">
        <f>'GII30.500.10(IOX)'!$U33</f>
        <v>-0.26491722224955727</v>
      </c>
      <c r="AA112" s="113"/>
      <c r="AB112" s="83"/>
      <c r="AC112" s="83"/>
      <c r="AD112" s="83"/>
      <c r="AE112" s="83">
        <f>'FN30.350.10(IOX)'!$AO36</f>
        <v>-0.14391195268229151</v>
      </c>
      <c r="AF112" s="83">
        <f>'FN30.400.10(IOX)'!$AO36</f>
        <v>-0.1857579203634272</v>
      </c>
      <c r="AG112" s="83">
        <f>'FN30.450.10(IOX)'!$AO36</f>
        <v>-0.13087037791990619</v>
      </c>
      <c r="AH112" s="83">
        <f>'FN30.500.10(IOX)'!$AO36</f>
        <v>-3.0758278709922537E-3</v>
      </c>
      <c r="AI112" s="83">
        <f>'FN30.400.09(IOX)'!$AO38</f>
        <v>-0.11795857890162609</v>
      </c>
      <c r="AJ112" s="83">
        <f>'FN30.450.09(IOX)'!$AO38</f>
        <v>-8.0410028012011803E-2</v>
      </c>
      <c r="AK112" s="83">
        <f>'FN30.500.09(IOX)'!$AO38</f>
        <v>6.9376808095537923E-2</v>
      </c>
      <c r="AL112" s="83">
        <f>'FN30.550.08(IOX)'!$AO38</f>
        <v>-5.6716920464080167E-2</v>
      </c>
      <c r="AM112" s="83">
        <f>'FN30.600.08(IOX)'!$AO38</f>
        <v>-3.4241257791590041E-2</v>
      </c>
      <c r="AN112" s="109">
        <f>'FN30.650.67(IOX)'!$AO38</f>
        <v>-2.2931736941236291E-3</v>
      </c>
      <c r="AO112" s="307">
        <f>'GII30.400.10(IOX)'!$AO33</f>
        <v>-0.16429182687356358</v>
      </c>
      <c r="AP112" s="83">
        <f>'GII30.450.10(IOX)'!$AO33</f>
        <v>-0.17898943939656775</v>
      </c>
      <c r="AQ112" s="87">
        <f>'GII30.500.10(IOX)'!$AO33</f>
        <v>-0.16355779267101866</v>
      </c>
    </row>
    <row r="113" spans="9:43" ht="15">
      <c r="I113" s="148">
        <v>40877</v>
      </c>
      <c r="J113" s="307"/>
      <c r="K113" s="83"/>
      <c r="L113" s="83"/>
      <c r="M113" s="83"/>
      <c r="N113" s="83">
        <f>'FN30.350.10(IOX)'!$U37</f>
        <v>-0.21789291524927301</v>
      </c>
      <c r="O113" s="83">
        <f>'FN30.400.10(IOX)'!$U37</f>
        <v>-0.32235031051908014</v>
      </c>
      <c r="P113" s="83">
        <f>'FN30.450.10(IOX)'!$U37</f>
        <v>-0.2931364488375463</v>
      </c>
      <c r="Q113" s="83">
        <f>'FN30.500.10(IOX)'!$U37</f>
        <v>-0.12230554812332606</v>
      </c>
      <c r="R113" s="83">
        <f>'FN30.400.09(IOX)'!$U39</f>
        <v>-0.34723308589072488</v>
      </c>
      <c r="S113" s="83">
        <f>'FN30.450.09(IOX)'!$U39</f>
        <v>-0.34962012326740555</v>
      </c>
      <c r="T113" s="83">
        <f>'FN30.500.09(IOX)'!$U39</f>
        <v>-0.13035363770775299</v>
      </c>
      <c r="U113" s="83">
        <f>'FN30.550.08(IOX)'!$U39</f>
        <v>-0.26159521805105201</v>
      </c>
      <c r="V113" s="83">
        <f>'FN30.600.08(IOX)'!$U39</f>
        <v>-0.1403752638905944</v>
      </c>
      <c r="W113" s="109">
        <f>'FN30.650.67(IOX)'!$U39</f>
        <v>-2.6422518003308859E-2</v>
      </c>
      <c r="X113" s="307">
        <f>'GII30.400.10(IOX)'!$U34</f>
        <v>-0.18951828812942184</v>
      </c>
      <c r="Y113" s="83">
        <f>'GII30.450.10(IOX)'!$U34</f>
        <v>-0.2472619263463105</v>
      </c>
      <c r="Z113" s="109">
        <f>'GII30.500.10(IOX)'!$U34</f>
        <v>-0.2549357816869301</v>
      </c>
      <c r="AA113" s="113"/>
      <c r="AB113" s="83"/>
      <c r="AC113" s="83"/>
      <c r="AD113" s="83"/>
      <c r="AE113" s="83">
        <f>'FN30.350.10(IOX)'!$AO37</f>
        <v>-0.14762634414759035</v>
      </c>
      <c r="AF113" s="83">
        <f>'FN30.400.10(IOX)'!$AO37</f>
        <v>-0.19691890643996468</v>
      </c>
      <c r="AG113" s="83">
        <f>'FN30.450.10(IOX)'!$AO37</f>
        <v>-9.4157033643950783E-2</v>
      </c>
      <c r="AH113" s="83">
        <f>'FN30.500.10(IOX)'!$AO37</f>
        <v>4.8341947849079636E-2</v>
      </c>
      <c r="AI113" s="83">
        <f>'FN30.400.09(IOX)'!$AO39</f>
        <v>-0.1528892473156519</v>
      </c>
      <c r="AJ113" s="83">
        <f>'FN30.450.09(IOX)'!$AO39</f>
        <v>-8.0890376175601464E-2</v>
      </c>
      <c r="AK113" s="83">
        <f>'FN30.500.09(IOX)'!$AO39</f>
        <v>0.10749532749270085</v>
      </c>
      <c r="AL113" s="83">
        <f>'FN30.550.08(IOX)'!$AO39</f>
        <v>1.2440592624634483E-2</v>
      </c>
      <c r="AM113" s="83">
        <f>'FN30.600.08(IOX)'!$AO39</f>
        <v>5.4229782734791288E-2</v>
      </c>
      <c r="AN113" s="109">
        <f>'FN30.650.67(IOX)'!$AO39</f>
        <v>6.5192041323463235E-2</v>
      </c>
      <c r="AO113" s="307">
        <f>'GII30.400.10(IOX)'!$AO34</f>
        <v>-0.16539500902871518</v>
      </c>
      <c r="AP113" s="83">
        <f>'GII30.450.10(IOX)'!$AO34</f>
        <v>-0.17111240277201567</v>
      </c>
      <c r="AQ113" s="87">
        <f>'GII30.500.10(IOX)'!$AO34</f>
        <v>-0.13581220528894244</v>
      </c>
    </row>
    <row r="114" spans="9:43" ht="15">
      <c r="I114" s="148">
        <v>40907</v>
      </c>
      <c r="J114" s="307"/>
      <c r="K114" s="83"/>
      <c r="L114" s="83"/>
      <c r="M114" s="83"/>
      <c r="N114" s="83">
        <f>'FN30.350.10(IOX)'!$U38</f>
        <v>-0.23825540873603979</v>
      </c>
      <c r="O114" s="83">
        <f>'FN30.400.10(IOX)'!$U38</f>
        <v>-0.3415781762900808</v>
      </c>
      <c r="P114" s="83">
        <f>'FN30.450.10(IOX)'!$U38</f>
        <v>-0.29490750364749696</v>
      </c>
      <c r="Q114" s="83">
        <f>'FN30.500.10(IOX)'!$U38</f>
        <v>-0.12267867300864554</v>
      </c>
      <c r="R114" s="83">
        <f>'FN30.400.09(IOX)'!$U40</f>
        <v>-0.38346226516157533</v>
      </c>
      <c r="S114" s="83">
        <f>'FN30.450.09(IOX)'!$U40</f>
        <v>-0.36973377279290875</v>
      </c>
      <c r="T114" s="83">
        <f>'FN30.500.09(IOX)'!$U40</f>
        <v>-0.15442854224011726</v>
      </c>
      <c r="U114" s="83">
        <f>'FN30.550.08(IOX)'!$U40</f>
        <v>-0.30031430220047317</v>
      </c>
      <c r="V114" s="83">
        <f>'FN30.600.08(IOX)'!$U40</f>
        <v>-0.16013755840346422</v>
      </c>
      <c r="W114" s="109">
        <f>'FN30.650.67(IOX)'!$U40</f>
        <v>-3.7383023812790017E-2</v>
      </c>
      <c r="X114" s="307">
        <f>'GII30.400.10(IOX)'!$U35</f>
        <v>-0.19726968210526008</v>
      </c>
      <c r="Y114" s="83">
        <f>'GII30.450.10(IOX)'!$U35</f>
        <v>-0.26136482226382163</v>
      </c>
      <c r="Z114" s="109">
        <f>'GII30.500.10(IOX)'!$U35</f>
        <v>-0.26738958807206981</v>
      </c>
      <c r="AA114" s="113"/>
      <c r="AB114" s="83"/>
      <c r="AC114" s="83"/>
      <c r="AD114" s="83"/>
      <c r="AE114" s="83">
        <f>'FN30.350.10(IOX)'!$AO38</f>
        <v>-0.14777129277269774</v>
      </c>
      <c r="AF114" s="83">
        <f>'FN30.400.10(IOX)'!$AO38</f>
        <v>-0.19672678714606573</v>
      </c>
      <c r="AG114" s="83">
        <f>'FN30.450.10(IOX)'!$AO38</f>
        <v>-6.7724921642791758E-2</v>
      </c>
      <c r="AH114" s="83">
        <f>'FN30.500.10(IOX)'!$AO38</f>
        <v>7.1283619345001714E-2</v>
      </c>
      <c r="AI114" s="83">
        <f>'FN30.400.09(IOX)'!$AO40</f>
        <v>-0.16073906957644379</v>
      </c>
      <c r="AJ114" s="83">
        <f>'FN30.450.09(IOX)'!$AO40</f>
        <v>-6.9494793000138944E-2</v>
      </c>
      <c r="AK114" s="83">
        <f>'FN30.500.09(IOX)'!$AO40</f>
        <v>0.10637688150223545</v>
      </c>
      <c r="AL114" s="83">
        <f>'FN30.550.08(IOX)'!$AO40</f>
        <v>-1.0696306583480197E-2</v>
      </c>
      <c r="AM114" s="83">
        <f>'FN30.600.08(IOX)'!$AO40</f>
        <v>4.8399560082124093E-2</v>
      </c>
      <c r="AN114" s="109">
        <f>'FN30.650.67(IOX)'!$AO40</f>
        <v>6.1465619409454941E-2</v>
      </c>
      <c r="AO114" s="307">
        <f>'GII30.400.10(IOX)'!$AO35</f>
        <v>-0.1604246932734632</v>
      </c>
      <c r="AP114" s="83">
        <f>'GII30.450.10(IOX)'!$AO35</f>
        <v>-0.16748045153683566</v>
      </c>
      <c r="AQ114" s="87">
        <f>'GII30.500.10(IOX)'!$AO35</f>
        <v>-0.12385323089504741</v>
      </c>
    </row>
    <row r="115" spans="9:43" ht="15">
      <c r="I115" s="148">
        <v>40939</v>
      </c>
      <c r="J115" s="307"/>
      <c r="K115" s="83"/>
      <c r="L115" s="83"/>
      <c r="M115" s="83"/>
      <c r="N115" s="83">
        <f>'FN30.350.10(IOX)'!$U39</f>
        <v>-0.28352935077259589</v>
      </c>
      <c r="O115" s="83">
        <f>'FN30.400.10(IOX)'!$U39</f>
        <v>-0.3939075577618556</v>
      </c>
      <c r="P115" s="83">
        <f>'FN30.450.10(IOX)'!$U39</f>
        <v>-0.35731355209569626</v>
      </c>
      <c r="Q115" s="83">
        <f>'FN30.500.10(IOX)'!$U39</f>
        <v>-0.2044326200978982</v>
      </c>
      <c r="R115" s="83">
        <f>'FN30.400.09(IOX)'!$U41</f>
        <v>-0.45779796989704691</v>
      </c>
      <c r="S115" s="83">
        <f>'FN30.450.09(IOX)'!$U41</f>
        <v>-0.43689014526004533</v>
      </c>
      <c r="T115" s="83">
        <f>'FN30.500.09(IOX)'!$U41</f>
        <v>-0.24696468460335064</v>
      </c>
      <c r="U115" s="83">
        <f>'FN30.550.08(IOX)'!$U41</f>
        <v>-0.31788239309437039</v>
      </c>
      <c r="V115" s="83">
        <f>'FN30.600.08(IOX)'!$U41</f>
        <v>-0.19450415919516983</v>
      </c>
      <c r="W115" s="109">
        <f>'FN30.650.67(IOX)'!$U41</f>
        <v>-5.7173916233610456E-2</v>
      </c>
      <c r="X115" s="307">
        <f>'GII30.400.10(IOX)'!$U36</f>
        <v>-0.24052703510521678</v>
      </c>
      <c r="Y115" s="83">
        <f>'GII30.450.10(IOX)'!$U36</f>
        <v>-0.31063294036393896</v>
      </c>
      <c r="Z115" s="109">
        <f>'GII30.500.10(IOX)'!$U36</f>
        <v>-0.34101791467313247</v>
      </c>
      <c r="AA115" s="113"/>
      <c r="AB115" s="83"/>
      <c r="AC115" s="83"/>
      <c r="AD115" s="83"/>
      <c r="AE115" s="83">
        <f>'FN30.350.10(IOX)'!$AO39</f>
        <v>-0.15628990375384932</v>
      </c>
      <c r="AF115" s="83">
        <f>'FN30.400.10(IOX)'!$AO39</f>
        <v>-0.21962101259637024</v>
      </c>
      <c r="AG115" s="83">
        <f>'FN30.450.10(IOX)'!$AO39</f>
        <v>-9.8177455317325135E-2</v>
      </c>
      <c r="AH115" s="83">
        <f>'FN30.500.10(IOX)'!$AO39</f>
        <v>1.1794851167947096E-2</v>
      </c>
      <c r="AI115" s="83">
        <f>'FN30.400.09(IOX)'!$AO41</f>
        <v>-0.19184331626575912</v>
      </c>
      <c r="AJ115" s="83">
        <f>'FN30.450.09(IOX)'!$AO41</f>
        <v>-9.8803422007095132E-2</v>
      </c>
      <c r="AK115" s="83">
        <f>'FN30.500.09(IOX)'!$AO41</f>
        <v>3.3762182219521319E-2</v>
      </c>
      <c r="AL115" s="83">
        <f>'FN30.550.08(IOX)'!$AO41</f>
        <v>1.0586140348233908E-2</v>
      </c>
      <c r="AM115" s="83">
        <f>'FN30.600.08(IOX)'!$AO41</f>
        <v>3.2892668456763197E-2</v>
      </c>
      <c r="AN115" s="109">
        <f>'FN30.650.67(IOX)'!$AO41</f>
        <v>5.1606267409641582E-2</v>
      </c>
      <c r="AO115" s="307">
        <f>'GII30.400.10(IOX)'!$AO36</f>
        <v>-0.17964461407624688</v>
      </c>
      <c r="AP115" s="83">
        <f>'GII30.450.10(IOX)'!$AO36</f>
        <v>-0.18888950623157374</v>
      </c>
      <c r="AQ115" s="87">
        <f>'GII30.500.10(IOX)'!$AO36</f>
        <v>-0.16342948462251228</v>
      </c>
    </row>
    <row r="116" spans="9:43" ht="15">
      <c r="I116" s="148">
        <v>40968</v>
      </c>
      <c r="J116" s="307"/>
      <c r="K116" s="83"/>
      <c r="L116" s="83"/>
      <c r="M116" s="83"/>
      <c r="N116" s="83">
        <f>'FN30.350.10(IOX)'!$U40</f>
        <v>-0.19662592611534357</v>
      </c>
      <c r="O116" s="83">
        <f>'FN30.400.10(IOX)'!$U40</f>
        <v>-0.29538628918783061</v>
      </c>
      <c r="P116" s="83">
        <f>'FN30.450.10(IOX)'!$U40</f>
        <v>-0.27090515528368797</v>
      </c>
      <c r="Q116" s="83">
        <f>'FN30.500.10(IOX)'!$U40</f>
        <v>-0.11782200262845832</v>
      </c>
      <c r="R116" s="83">
        <f>'FN30.400.09(IOX)'!$U42</f>
        <v>-0.38336919155558313</v>
      </c>
      <c r="S116" s="83">
        <f>'FN30.450.09(IOX)'!$U42</f>
        <v>-0.36208329688999397</v>
      </c>
      <c r="T116" s="83">
        <f>'FN30.500.09(IOX)'!$U42</f>
        <v>-0.16595657446952405</v>
      </c>
      <c r="U116" s="83">
        <f>'FN30.550.08(IOX)'!$U42</f>
        <v>-0.26364061851273735</v>
      </c>
      <c r="V116" s="83">
        <f>'FN30.600.08(IOX)'!$U42</f>
        <v>-0.12235364616169875</v>
      </c>
      <c r="W116" s="109">
        <f>'FN30.650.67(IOX)'!$U42</f>
        <v>5.5379211138533169E-3</v>
      </c>
      <c r="X116" s="307">
        <f>'GII30.400.10(IOX)'!$U37</f>
        <v>-0.20724847632850196</v>
      </c>
      <c r="Y116" s="83">
        <f>'GII30.450.10(IOX)'!$U37</f>
        <v>-0.27326522121600139</v>
      </c>
      <c r="Z116" s="109">
        <f>'GII30.500.10(IOX)'!$U37</f>
        <v>-0.31588444855469078</v>
      </c>
      <c r="AA116" s="113"/>
      <c r="AB116" s="83"/>
      <c r="AC116" s="83"/>
      <c r="AD116" s="83"/>
      <c r="AE116" s="83">
        <f>'FN30.350.10(IOX)'!$AO40</f>
        <v>-6.2832040646829013E-2</v>
      </c>
      <c r="AF116" s="83">
        <f>'FN30.400.10(IOX)'!$AO40</f>
        <v>-0.10080982566111574</v>
      </c>
      <c r="AG116" s="83">
        <f>'FN30.450.10(IOX)'!$AO40</f>
        <v>1.3303036351773656E-2</v>
      </c>
      <c r="AH116" s="83">
        <f>'FN30.500.10(IOX)'!$AO40</f>
        <v>0.11539633896278012</v>
      </c>
      <c r="AI116" s="83">
        <f>'FN30.400.09(IOX)'!$AO42</f>
        <v>-9.4499981262306187E-2</v>
      </c>
      <c r="AJ116" s="83">
        <f>'FN30.450.09(IOX)'!$AO42</f>
        <v>8.020377733806594E-3</v>
      </c>
      <c r="AK116" s="83">
        <f>'FN30.500.09(IOX)'!$AO42</f>
        <v>0.13736799674140321</v>
      </c>
      <c r="AL116" s="83">
        <f>'FN30.550.08(IOX)'!$AO42</f>
        <v>8.3160450628665172E-2</v>
      </c>
      <c r="AM116" s="83">
        <f>'FN30.600.08(IOX)'!$AO42</f>
        <v>0.12140947920366596</v>
      </c>
      <c r="AN116" s="109">
        <f>'FN30.650.67(IOX)'!$AO42</f>
        <v>0.11984032987103554</v>
      </c>
      <c r="AO116" s="307">
        <f>'GII30.400.10(IOX)'!$AO37</f>
        <v>-0.14908047625057153</v>
      </c>
      <c r="AP116" s="83">
        <f>'GII30.450.10(IOX)'!$AO37</f>
        <v>-0.15138696810339058</v>
      </c>
      <c r="AQ116" s="87">
        <f>'GII30.500.10(IOX)'!$AO37</f>
        <v>-0.14014242514087161</v>
      </c>
    </row>
    <row r="117" spans="9:43" ht="15">
      <c r="I117" s="148">
        <v>40998</v>
      </c>
      <c r="J117" s="307"/>
      <c r="K117" s="83"/>
      <c r="L117" s="83">
        <f>'FN30.400.11(IOX)'!$U29</f>
        <v>0.10294573583064359</v>
      </c>
      <c r="M117" s="83">
        <f>'FN30.450.11(IOX)'!$U29</f>
        <v>8.1995053906623427E-2</v>
      </c>
      <c r="N117" s="83">
        <f>'FN30.350.10(IOX)'!$U41</f>
        <v>-0.11674449721576152</v>
      </c>
      <c r="O117" s="83">
        <f>'FN30.400.10(IOX)'!$U41</f>
        <v>-0.21345881984198145</v>
      </c>
      <c r="P117" s="83">
        <f>'FN30.450.10(IOX)'!$U41</f>
        <v>-0.20474830984665615</v>
      </c>
      <c r="Q117" s="83">
        <f>'FN30.500.10(IOX)'!$U41</f>
        <v>-4.2090043947386691E-2</v>
      </c>
      <c r="R117" s="83">
        <f>'FN30.400.09(IOX)'!$U43</f>
        <v>-0.29259954152091272</v>
      </c>
      <c r="S117" s="83">
        <f>'FN30.450.09(IOX)'!$U43</f>
        <v>-0.29408133459454522</v>
      </c>
      <c r="T117" s="83">
        <f>'FN30.500.09(IOX)'!$U43</f>
        <v>-7.2899459233207065E-2</v>
      </c>
      <c r="U117" s="83">
        <f>'FN30.550.08(IOX)'!$U43</f>
        <v>-0.22586226396988596</v>
      </c>
      <c r="V117" s="83">
        <f>'FN30.600.08(IOX)'!$U43</f>
        <v>-7.1712204534859825E-2</v>
      </c>
      <c r="W117" s="109">
        <f>'FN30.650.67(IOX)'!$U43</f>
        <v>5.9301799999163851E-2</v>
      </c>
      <c r="X117" s="307">
        <f>'GII30.400.10(IOX)'!$U38</f>
        <v>-0.17743979073008198</v>
      </c>
      <c r="Y117" s="83">
        <f>'GII30.450.10(IOX)'!$U38</f>
        <v>-0.23966863521881221</v>
      </c>
      <c r="Z117" s="109">
        <f>'GII30.500.10(IOX)'!$U38</f>
        <v>-0.25998914399955741</v>
      </c>
      <c r="AA117" s="113"/>
      <c r="AB117" s="83"/>
      <c r="AC117" s="83">
        <f>'FN30.400.11(IOX)'!$AO29</f>
        <v>7.6113512986257126E-2</v>
      </c>
      <c r="AD117" s="83">
        <f>'FN30.450.11(IOX)'!$AO29</f>
        <v>5.4538825879809183E-2</v>
      </c>
      <c r="AE117" s="83">
        <f>'FN30.350.10(IOX)'!$AO41</f>
        <v>5.3234981653853541E-3</v>
      </c>
      <c r="AF117" s="83">
        <f>'FN30.400.10(IOX)'!$AO41</f>
        <v>-2.0385660580557463E-2</v>
      </c>
      <c r="AG117" s="83">
        <f>'FN30.450.10(IOX)'!$AO41</f>
        <v>7.6668210387319302E-2</v>
      </c>
      <c r="AH117" s="83">
        <f>'FN30.500.10(IOX)'!$AO41</f>
        <v>0.1909649134665854</v>
      </c>
      <c r="AI117" s="83">
        <f>'FN30.400.09(IOX)'!$AO43</f>
        <v>-9.8662024627438338E-4</v>
      </c>
      <c r="AJ117" s="83">
        <f>'FN30.450.09(IOX)'!$AO43</f>
        <v>7.7483215605165245E-2</v>
      </c>
      <c r="AK117" s="83">
        <f>'FN30.500.09(IOX)'!$AO43</f>
        <v>0.2408472092109164</v>
      </c>
      <c r="AL117" s="83">
        <f>'FN30.550.08(IOX)'!$AO43</f>
        <v>0.11426367063010301</v>
      </c>
      <c r="AM117" s="83">
        <f>'FN30.600.08(IOX)'!$AO43</f>
        <v>0.17268090524512858</v>
      </c>
      <c r="AN117" s="109">
        <f>'FN30.650.67(IOX)'!$AO43</f>
        <v>0.17398565804648936</v>
      </c>
      <c r="AO117" s="307">
        <f>'GII30.400.10(IOX)'!$AO38</f>
        <v>-0.13110240800823536</v>
      </c>
      <c r="AP117" s="83">
        <f>'GII30.450.10(IOX)'!$AO38</f>
        <v>-0.1291012570660669</v>
      </c>
      <c r="AQ117" s="87">
        <f>'GII30.500.10(IOX)'!$AO38</f>
        <v>-9.2423544643418176E-2</v>
      </c>
    </row>
    <row r="118" spans="9:43" ht="15">
      <c r="I118" s="148">
        <v>41029</v>
      </c>
      <c r="J118" s="307"/>
      <c r="K118" s="83"/>
      <c r="L118" s="83">
        <f>'FN30.400.11(IOX)'!$U30</f>
        <v>3.0831478293914527E-2</v>
      </c>
      <c r="M118" s="83">
        <f>'FN30.450.11(IOX)'!$U30</f>
        <v>1.1593148550348431E-2</v>
      </c>
      <c r="N118" s="83">
        <f>'FN30.350.10(IOX)'!$U42</f>
        <v>-0.17913102088016564</v>
      </c>
      <c r="O118" s="83">
        <f>'FN30.400.10(IOX)'!$U42</f>
        <v>-0.2720223019419975</v>
      </c>
      <c r="P118" s="83">
        <f>'FN30.450.10(IOX)'!$U42</f>
        <v>-0.26712137271895331</v>
      </c>
      <c r="Q118" s="83">
        <f>'FN30.500.10(IOX)'!$U42</f>
        <v>-7.3289640141709134E-2</v>
      </c>
      <c r="R118" s="83">
        <f>'FN30.400.09(IOX)'!$U44</f>
        <v>-0.35737957608814719</v>
      </c>
      <c r="S118" s="83">
        <f>'FN30.450.09(IOX)'!$U44</f>
        <v>-0.36116981264369863</v>
      </c>
      <c r="T118" s="83">
        <f>'FN30.500.09(IOX)'!$U44</f>
        <v>-0.10955468362021692</v>
      </c>
      <c r="U118" s="83">
        <f>'FN30.550.08(IOX)'!$U44</f>
        <v>-0.26141303048453046</v>
      </c>
      <c r="V118" s="83">
        <f>'FN30.600.08(IOX)'!$U44</f>
        <v>-0.11183385554140868</v>
      </c>
      <c r="W118" s="109">
        <f>'FN30.650.67(IOX)'!$U44</f>
        <v>9.3044497409196403E-2</v>
      </c>
      <c r="X118" s="307">
        <f>'GII30.400.10(IOX)'!$U39</f>
        <v>-0.21255930976658122</v>
      </c>
      <c r="Y118" s="83">
        <f>'GII30.450.10(IOX)'!$U39</f>
        <v>-0.27199357694357595</v>
      </c>
      <c r="Z118" s="109">
        <f>'GII30.500.10(IOX)'!$U39</f>
        <v>-0.29127208636598545</v>
      </c>
      <c r="AA118" s="113"/>
      <c r="AB118" s="83"/>
      <c r="AC118" s="83">
        <f>'FN30.400.11(IOX)'!$AO30</f>
        <v>5.4409151133985478E-2</v>
      </c>
      <c r="AD118" s="83">
        <f>'FN30.450.11(IOX)'!$AO30</f>
        <v>3.3356396814693268E-2</v>
      </c>
      <c r="AE118" s="83">
        <f>'FN30.350.10(IOX)'!$AO42</f>
        <v>-2.446949066729065E-2</v>
      </c>
      <c r="AF118" s="83">
        <f>'FN30.400.10(IOX)'!$AO42</f>
        <v>-5.0638855677111461E-2</v>
      </c>
      <c r="AG118" s="83">
        <f>'FN30.450.10(IOX)'!$AO42</f>
        <v>4.2417110984613648E-2</v>
      </c>
      <c r="AH118" s="83">
        <f>'FN30.500.10(IOX)'!$AO42</f>
        <v>0.1909566257370261</v>
      </c>
      <c r="AI118" s="83">
        <f>'FN30.400.09(IOX)'!$AO44</f>
        <v>-2.0621108200327809E-2</v>
      </c>
      <c r="AJ118" s="83">
        <f>'FN30.450.09(IOX)'!$AO44</f>
        <v>4.3993517749382205E-2</v>
      </c>
      <c r="AK118" s="83">
        <f>'FN30.500.09(IOX)'!$AO44</f>
        <v>0.23858884878757225</v>
      </c>
      <c r="AL118" s="83">
        <f>'FN30.550.08(IOX)'!$AO44</f>
        <v>0.1113854163713448</v>
      </c>
      <c r="AM118" s="83">
        <f>'FN30.600.08(IOX)'!$AO44</f>
        <v>0.15139177082595578</v>
      </c>
      <c r="AN118" s="109">
        <f>'FN30.650.67(IOX)'!$AO44</f>
        <v>0.2243078547820625</v>
      </c>
      <c r="AO118" s="307">
        <f>'GII30.400.10(IOX)'!$AO39</f>
        <v>-0.14764109814948401</v>
      </c>
      <c r="AP118" s="83">
        <f>'GII30.450.10(IOX)'!$AO39</f>
        <v>-0.1404196843777159</v>
      </c>
      <c r="AQ118" s="87">
        <f>'GII30.500.10(IOX)'!$AO39</f>
        <v>-9.2944099084141807E-2</v>
      </c>
    </row>
    <row r="119" spans="9:43" ht="15">
      <c r="I119" s="148">
        <v>41060</v>
      </c>
      <c r="J119" s="307"/>
      <c r="K119" s="83"/>
      <c r="L119" s="83">
        <f>'FN30.400.11(IOX)'!$U31</f>
        <v>-9.0904199538610508E-2</v>
      </c>
      <c r="M119" s="83">
        <f>'FN30.450.11(IOX)'!$U31</f>
        <v>-9.651641917696796E-2</v>
      </c>
      <c r="N119" s="83">
        <f>'FN30.350.10(IOX)'!$U43</f>
        <v>-0.30542023458583978</v>
      </c>
      <c r="O119" s="83">
        <f>'FN30.400.10(IOX)'!$U43</f>
        <v>-0.37524452047594292</v>
      </c>
      <c r="P119" s="83">
        <f>'FN30.450.10(IOX)'!$U43</f>
        <v>-0.35834509040731277</v>
      </c>
      <c r="Q119" s="83">
        <f>'FN30.500.10(IOX)'!$U43</f>
        <v>-0.1595373814050689</v>
      </c>
      <c r="R119" s="83">
        <f>'FN30.400.09(IOX)'!$U45</f>
        <v>-0.4766459610464846</v>
      </c>
      <c r="S119" s="83">
        <f>'FN30.450.09(IOX)'!$U45</f>
        <v>-0.45363045056766838</v>
      </c>
      <c r="T119" s="83">
        <f>'FN30.500.09(IOX)'!$U45</f>
        <v>-0.20454821386626854</v>
      </c>
      <c r="U119" s="83">
        <f>'FN30.550.08(IOX)'!$U45</f>
        <v>-0.34095384527339168</v>
      </c>
      <c r="V119" s="83">
        <f>'FN30.600.08(IOX)'!$U45</f>
        <v>-0.19788672844991628</v>
      </c>
      <c r="W119" s="109">
        <f>'FN30.650.67(IOX)'!$U45</f>
        <v>4.8046339008044336E-2</v>
      </c>
      <c r="X119" s="307">
        <f>'GII30.400.10(IOX)'!$U40</f>
        <v>-0.27195088462260375</v>
      </c>
      <c r="Y119" s="83">
        <f>'GII30.450.10(IOX)'!$U40</f>
        <v>-0.3321991943994268</v>
      </c>
      <c r="Z119" s="109">
        <f>'GII30.500.10(IOX)'!$U40</f>
        <v>-0.35257199967275077</v>
      </c>
      <c r="AA119" s="113"/>
      <c r="AB119" s="83"/>
      <c r="AC119" s="83">
        <f>'FN30.400.11(IOX)'!$AO31</f>
        <v>-1.173306789383266E-2</v>
      </c>
      <c r="AD119" s="83">
        <f>'FN30.450.11(IOX)'!$AO31</f>
        <v>-2.1399233458197275E-2</v>
      </c>
      <c r="AE119" s="83">
        <f>'FN30.350.10(IOX)'!$AO43</f>
        <v>-0.1217479954027133</v>
      </c>
      <c r="AF119" s="83">
        <f>'FN30.400.10(IOX)'!$AO43</f>
        <v>-0.13433245385433024</v>
      </c>
      <c r="AG119" s="83">
        <f>'FN30.450.10(IOX)'!$AO43</f>
        <v>-3.1425488419117742E-2</v>
      </c>
      <c r="AH119" s="83">
        <f>'FN30.500.10(IOX)'!$AO43</f>
        <v>0.12250445541617672</v>
      </c>
      <c r="AI119" s="83">
        <f>'FN30.400.09(IOX)'!$AO45</f>
        <v>-0.11766314547550494</v>
      </c>
      <c r="AJ119" s="83">
        <f>'FN30.450.09(IOX)'!$AO45</f>
        <v>-3.2534294034200717E-2</v>
      </c>
      <c r="AK119" s="83">
        <f>'FN30.500.09(IOX)'!$AO45</f>
        <v>0.15635563938488906</v>
      </c>
      <c r="AL119" s="83">
        <f>'FN30.550.08(IOX)'!$AO45</f>
        <v>4.0592994420082018E-2</v>
      </c>
      <c r="AM119" s="83">
        <f>'FN30.600.08(IOX)'!$AO45</f>
        <v>6.6871128665844326E-2</v>
      </c>
      <c r="AN119" s="109">
        <f>'FN30.650.67(IOX)'!$AO45</f>
        <v>0.18661545287476233</v>
      </c>
      <c r="AO119" s="307">
        <f>'GII30.400.10(IOX)'!$AO40</f>
        <v>-0.18559463275300303</v>
      </c>
      <c r="AP119" s="83">
        <f>'GII30.450.10(IOX)'!$AO40</f>
        <v>-0.1806996529851711</v>
      </c>
      <c r="AQ119" s="87">
        <f>'GII30.500.10(IOX)'!$AO40</f>
        <v>-0.1261106752615434</v>
      </c>
    </row>
    <row r="120" spans="9:43" ht="15">
      <c r="I120" s="148">
        <v>41089</v>
      </c>
      <c r="J120" s="307"/>
      <c r="K120" s="83"/>
      <c r="L120" s="83">
        <f>'FN30.400.11(IOX)'!$U32</f>
        <v>-0.10099888646958266</v>
      </c>
      <c r="M120" s="83">
        <f>'FN30.450.11(IOX)'!$U32</f>
        <v>-8.5999739261585773E-2</v>
      </c>
      <c r="N120" s="83">
        <f>'FN30.350.10(IOX)'!$U44</f>
        <v>-0.28225527621330215</v>
      </c>
      <c r="O120" s="83">
        <f>'FN30.400.10(IOX)'!$U44</f>
        <v>-0.35528217645529059</v>
      </c>
      <c r="P120" s="83">
        <f>'FN30.450.10(IOX)'!$U44</f>
        <v>-0.3355644394967926</v>
      </c>
      <c r="Q120" s="83">
        <f>'FN30.500.10(IOX)'!$U44</f>
        <v>-0.14286996928112605</v>
      </c>
      <c r="R120" s="83">
        <f>'FN30.400.09(IOX)'!$U46</f>
        <v>-0.4491821501335197</v>
      </c>
      <c r="S120" s="83">
        <f>'FN30.450.09(IOX)'!$U46</f>
        <v>-0.41612535803772355</v>
      </c>
      <c r="T120" s="83">
        <f>'FN30.500.09(IOX)'!$U46</f>
        <v>-0.18440413800128208</v>
      </c>
      <c r="U120" s="83">
        <f>'FN30.550.08(IOX)'!$U46</f>
        <v>-0.34115735122843238</v>
      </c>
      <c r="V120" s="83">
        <f>'FN30.600.08(IOX)'!$U46</f>
        <v>-0.21132671818517812</v>
      </c>
      <c r="W120" s="109">
        <f>'FN30.650.67(IOX)'!$U46</f>
        <v>1.7036927640891042E-2</v>
      </c>
      <c r="X120" s="307">
        <f>'GII30.400.10(IOX)'!$U41</f>
        <v>-0.26060203866923193</v>
      </c>
      <c r="Y120" s="83">
        <f>'GII30.450.10(IOX)'!$U41</f>
        <v>-0.32065170467342574</v>
      </c>
      <c r="Z120" s="109">
        <f>'GII30.500.10(IOX)'!$U41</f>
        <v>-0.34526742127200116</v>
      </c>
      <c r="AA120" s="113"/>
      <c r="AB120" s="83"/>
      <c r="AC120" s="83">
        <f>'FN30.400.11(IOX)'!$AO32</f>
        <v>-9.0571095133964441E-3</v>
      </c>
      <c r="AD120" s="83">
        <f>'FN30.450.11(IOX)'!$AO32</f>
        <v>3.2355778841506311E-3</v>
      </c>
      <c r="AE120" s="83">
        <f>'FN30.350.10(IOX)'!$AO44</f>
        <v>-7.9886903174131052E-2</v>
      </c>
      <c r="AF120" s="83">
        <f>'FN30.400.10(IOX)'!$AO44</f>
        <v>-9.5005247886770228E-2</v>
      </c>
      <c r="AG120" s="83">
        <f>'FN30.450.10(IOX)'!$AO44</f>
        <v>1.5961959469657616E-2</v>
      </c>
      <c r="AH120" s="83">
        <f>'FN30.500.10(IOX)'!$AO44</f>
        <v>0.15376733195223879</v>
      </c>
      <c r="AI120" s="83">
        <f>'FN30.400.09(IOX)'!$AO46</f>
        <v>-5.3031995128778986E-2</v>
      </c>
      <c r="AJ120" s="83">
        <f>'FN30.450.09(IOX)'!$AO46</f>
        <v>5.0741326618324978E-2</v>
      </c>
      <c r="AK120" s="83">
        <f>'FN30.500.09(IOX)'!$AO46</f>
        <v>0.19587898524073033</v>
      </c>
      <c r="AL120" s="83">
        <f>'FN30.550.08(IOX)'!$AO46</f>
        <v>4.9718104473046143E-2</v>
      </c>
      <c r="AM120" s="83">
        <f>'FN30.600.08(IOX)'!$AO46</f>
        <v>5.3867129749658238E-2</v>
      </c>
      <c r="AN120" s="109">
        <f>'FN30.650.67(IOX)'!$AO46</f>
        <v>0.15401735025113017</v>
      </c>
      <c r="AO120" s="307">
        <f>'GII30.400.10(IOX)'!$AO41</f>
        <v>-0.16609618148462846</v>
      </c>
      <c r="AP120" s="83">
        <f>'GII30.450.10(IOX)'!$AO41</f>
        <v>-0.15850172816822417</v>
      </c>
      <c r="AQ120" s="87">
        <f>'GII30.500.10(IOX)'!$AO41</f>
        <v>-0.10495976107402405</v>
      </c>
    </row>
    <row r="121" spans="9:43" ht="15">
      <c r="I121" s="148">
        <v>41121</v>
      </c>
      <c r="J121" s="307"/>
      <c r="K121" s="83"/>
      <c r="L121" s="83">
        <f>'FN30.400.11(IOX)'!$U33</f>
        <v>-0.16436264493151964</v>
      </c>
      <c r="M121" s="83">
        <f>'FN30.450.11(IOX)'!$U33</f>
        <v>-6.6747869200558529E-2</v>
      </c>
      <c r="N121" s="83">
        <f>'FN30.350.10(IOX)'!$U45</f>
        <v>-0.3732149248279989</v>
      </c>
      <c r="O121" s="83">
        <f>'FN30.400.10(IOX)'!$U45</f>
        <v>-0.3850949156176281</v>
      </c>
      <c r="P121" s="83">
        <f>'FN30.450.10(IOX)'!$U45</f>
        <v>-0.33262446175124749</v>
      </c>
      <c r="Q121" s="83">
        <f>'FN30.500.10(IOX)'!$U45</f>
        <v>-0.14464933635476218</v>
      </c>
      <c r="R121" s="83">
        <f>'FN30.400.09(IOX)'!$U47</f>
        <v>-0.46515311552647365</v>
      </c>
      <c r="S121" s="83">
        <f>'FN30.450.09(IOX)'!$U47</f>
        <v>-0.41142851896783716</v>
      </c>
      <c r="T121" s="83">
        <f>'FN30.500.09(IOX)'!$U47</f>
        <v>-0.19090102762118744</v>
      </c>
      <c r="U121" s="83">
        <f>'FN30.550.08(IOX)'!$U47</f>
        <v>-0.35042732368904128</v>
      </c>
      <c r="V121" s="83">
        <f>'FN30.600.08(IOX)'!$U47</f>
        <v>-0.22687899182358884</v>
      </c>
      <c r="W121" s="109">
        <f>'FN30.650.67(IOX)'!$U47</f>
        <v>2.744954107461095E-2</v>
      </c>
      <c r="X121" s="307">
        <f>'GII30.400.10(IOX)'!$U42</f>
        <v>-0.28983669757615993</v>
      </c>
      <c r="Y121" s="83">
        <f>'GII30.450.10(IOX)'!$U42</f>
        <v>-0.3300473320511349</v>
      </c>
      <c r="Z121" s="109">
        <f>'GII30.500.10(IOX)'!$U42</f>
        <v>-0.35666059405529216</v>
      </c>
      <c r="AA121" s="113"/>
      <c r="AB121" s="83"/>
      <c r="AC121" s="83">
        <f>'FN30.400.11(IOX)'!$AO33</f>
        <v>-3.0633070871280976E-3</v>
      </c>
      <c r="AD121" s="83">
        <f>'FN30.450.11(IOX)'!$AO33</f>
        <v>0.10052395961057337</v>
      </c>
      <c r="AE121" s="83">
        <f>'FN30.350.10(IOX)'!$AO45</f>
        <v>-0.12094387680489538</v>
      </c>
      <c r="AF121" s="83">
        <f>'FN30.400.10(IOX)'!$AO45</f>
        <v>-6.7873853814862106E-2</v>
      </c>
      <c r="AG121" s="83">
        <f>'FN30.450.10(IOX)'!$AO45</f>
        <v>9.8209934671940946E-2</v>
      </c>
      <c r="AH121" s="83">
        <f>'FN30.500.10(IOX)'!$AO45</f>
        <v>0.20177763342876642</v>
      </c>
      <c r="AI121" s="83">
        <f>'FN30.400.09(IOX)'!$AO47</f>
        <v>3.071324897440264E-2</v>
      </c>
      <c r="AJ121" s="83">
        <f>'FN30.450.09(IOX)'!$AO47</f>
        <v>0.16565314223040706</v>
      </c>
      <c r="AK121" s="83">
        <f>'FN30.500.09(IOX)'!$AO47</f>
        <v>0.24452660451349351</v>
      </c>
      <c r="AL121" s="83">
        <f>'FN30.550.08(IOX)'!$AO47</f>
        <v>8.7313218180660401E-2</v>
      </c>
      <c r="AM121" s="83">
        <f>'FN30.600.08(IOX)'!$AO47</f>
        <v>5.8881411930004957E-2</v>
      </c>
      <c r="AN121" s="109">
        <f>'FN30.650.67(IOX)'!$AO47</f>
        <v>0.17834710354261718</v>
      </c>
      <c r="AO121" s="307">
        <f>'GII30.400.10(IOX)'!$AO42</f>
        <v>-0.16005230723864872</v>
      </c>
      <c r="AP121" s="83">
        <f>'GII30.450.10(IOX)'!$AO42</f>
        <v>-0.12216534109474342</v>
      </c>
      <c r="AQ121" s="87">
        <f>'GII30.500.10(IOX)'!$AO42</f>
        <v>-5.5086808886946503E-2</v>
      </c>
    </row>
    <row r="122" spans="9:43" ht="15">
      <c r="I122" s="148">
        <v>41152</v>
      </c>
      <c r="J122" s="307"/>
      <c r="K122" s="83"/>
      <c r="L122" s="83">
        <f>'FN30.400.11(IOX)'!$U34</f>
        <v>-9.7490498147233651E-2</v>
      </c>
      <c r="M122" s="83">
        <f>'FN30.450.11(IOX)'!$U34</f>
        <v>-1.6769270135650882E-2</v>
      </c>
      <c r="N122" s="83">
        <f>'FN30.350.10(IOX)'!$U46</f>
        <v>-0.32595009696564003</v>
      </c>
      <c r="O122" s="83">
        <f>'FN30.400.10(IOX)'!$U46</f>
        <v>-0.3428036157485691</v>
      </c>
      <c r="P122" s="83">
        <f>'FN30.450.10(IOX)'!$U46</f>
        <v>-0.30454118263646957</v>
      </c>
      <c r="Q122" s="83">
        <f>'FN30.500.10(IOX)'!$U46</f>
        <v>-0.10137990665195462</v>
      </c>
      <c r="R122" s="83">
        <f>'FN30.400.09(IOX)'!$U48</f>
        <v>-0.42563855975927967</v>
      </c>
      <c r="S122" s="83">
        <f>'FN30.450.09(IOX)'!$U48</f>
        <v>-0.3755193597869968</v>
      </c>
      <c r="T122" s="83">
        <f>'FN30.500.09(IOX)'!$U48</f>
        <v>-0.12838801604500427</v>
      </c>
      <c r="U122" s="83">
        <f>'FN30.550.08(IOX)'!$U48</f>
        <v>-0.33277192564895597</v>
      </c>
      <c r="V122" s="83">
        <f>'FN30.600.08(IOX)'!$U48</f>
        <v>-0.20149427073050619</v>
      </c>
      <c r="W122" s="109">
        <f>'FN30.650.67(IOX)'!$U48</f>
        <v>3.1223740836717306E-2</v>
      </c>
      <c r="X122" s="307">
        <f>'GII30.400.10(IOX)'!$U43</f>
        <v>-0.25461448855908875</v>
      </c>
      <c r="Y122" s="83">
        <f>'GII30.450.10(IOX)'!$U43</f>
        <v>-0.29406675844174146</v>
      </c>
      <c r="Z122" s="109">
        <f>'GII30.500.10(IOX)'!$U43</f>
        <v>-0.31477522891692122</v>
      </c>
      <c r="AA122" s="113"/>
      <c r="AB122" s="83"/>
      <c r="AC122" s="83">
        <f>'FN30.400.11(IOX)'!$AO34</f>
        <v>7.8231710779565811E-2</v>
      </c>
      <c r="AD122" s="83">
        <f>'FN30.450.11(IOX)'!$AO34</f>
        <v>0.16070255589682358</v>
      </c>
      <c r="AE122" s="83">
        <f>'FN30.350.10(IOX)'!$AO46</f>
        <v>-5.2535974403676522E-2</v>
      </c>
      <c r="AF122" s="83">
        <f>'FN30.400.10(IOX)'!$AO46</f>
        <v>-2.0613167712542069E-3</v>
      </c>
      <c r="AG122" s="83">
        <f>'FN30.450.10(IOX)'!$AO46</f>
        <v>0.14578317327713908</v>
      </c>
      <c r="AH122" s="83">
        <f>'FN30.500.10(IOX)'!$AO46</f>
        <v>0.26339872117378005</v>
      </c>
      <c r="AI122" s="83">
        <f>'FN30.400.09(IOX)'!$AO48</f>
        <v>0.10938195474130818</v>
      </c>
      <c r="AJ122" s="83">
        <f>'FN30.450.09(IOX)'!$AO48</f>
        <v>0.23859300154232455</v>
      </c>
      <c r="AK122" s="83">
        <f>'FN30.500.09(IOX)'!$AO48</f>
        <v>0.34159311227853117</v>
      </c>
      <c r="AL122" s="83">
        <f>'FN30.550.08(IOX)'!$AO48</f>
        <v>0.11794989876806916</v>
      </c>
      <c r="AM122" s="83">
        <f>'FN30.600.08(IOX)'!$AO48</f>
        <v>9.4220113511868764E-2</v>
      </c>
      <c r="AN122" s="109">
        <f>'FN30.650.67(IOX)'!$AO48</f>
        <v>0.18297402085663506</v>
      </c>
      <c r="AO122" s="307">
        <f>'GII30.400.10(IOX)'!$AO43</f>
        <v>-0.11726481834979774</v>
      </c>
      <c r="AP122" s="83">
        <f>'GII30.450.10(IOX)'!$AO43</f>
        <v>-7.3406057586667406E-2</v>
      </c>
      <c r="AQ122" s="87">
        <f>'GII30.500.10(IOX)'!$AO43</f>
        <v>7.8426503855595353E-3</v>
      </c>
    </row>
    <row r="123" spans="9:43" ht="15">
      <c r="I123" s="148">
        <v>41180</v>
      </c>
      <c r="J123" s="307"/>
      <c r="K123" s="83"/>
      <c r="L123" s="83">
        <f>'FN30.400.11(IOX)'!$U35</f>
        <v>-0.25738642687458302</v>
      </c>
      <c r="M123" s="83">
        <f>'FN30.450.11(IOX)'!$U35</f>
        <v>-0.15477235885864582</v>
      </c>
      <c r="N123" s="83">
        <f>'FN30.350.10(IOX)'!$U47</f>
        <v>-0.48174222386671706</v>
      </c>
      <c r="O123" s="83">
        <f>'FN30.400.10(IOX)'!$U47</f>
        <v>-0.46379290748393431</v>
      </c>
      <c r="P123" s="83">
        <f>'FN30.450.10(IOX)'!$U47</f>
        <v>-0.40025104574448567</v>
      </c>
      <c r="Q123" s="83">
        <f>'FN30.500.10(IOX)'!$U47</f>
        <v>-0.14598276434874735</v>
      </c>
      <c r="R123" s="83">
        <f>'FN30.400.09(IOX)'!$U49</f>
        <v>-0.52565943668373338</v>
      </c>
      <c r="S123" s="83">
        <f>'FN30.450.09(IOX)'!$U49</f>
        <v>-0.45875375240343486</v>
      </c>
      <c r="T123" s="83">
        <f>'FN30.500.09(IOX)'!$U49</f>
        <v>-0.17416920061732011</v>
      </c>
      <c r="U123" s="83">
        <f>'FN30.550.08(IOX)'!$U49</f>
        <v>-0.39756995055874533</v>
      </c>
      <c r="V123" s="83">
        <f>'FN30.600.08(IOX)'!$U49</f>
        <v>-0.24037972517753325</v>
      </c>
      <c r="W123" s="109">
        <f>'FN30.650.67(IOX)'!$U49</f>
        <v>-1.2362156150546366E-2</v>
      </c>
      <c r="X123" s="307">
        <f>'GII30.400.10(IOX)'!$U44</f>
        <v>-0.31093205197955531</v>
      </c>
      <c r="Y123" s="83">
        <f>'GII30.450.10(IOX)'!$U44</f>
        <v>-0.35005211436303552</v>
      </c>
      <c r="Z123" s="109">
        <f>'GII30.500.10(IOX)'!$U44</f>
        <v>-0.33864391898896784</v>
      </c>
      <c r="AA123" s="113"/>
      <c r="AB123" s="83"/>
      <c r="AC123" s="83">
        <f>'FN30.400.11(IOX)'!$AO35</f>
        <v>-4.6689993990707279E-3</v>
      </c>
      <c r="AD123" s="83">
        <f>'FN30.450.11(IOX)'!$AO35</f>
        <v>8.6363844755357189E-2</v>
      </c>
      <c r="AE123" s="83">
        <f>'FN30.350.10(IOX)'!$AO47</f>
        <v>-0.12389072172723392</v>
      </c>
      <c r="AF123" s="83">
        <f>'FN30.400.10(IOX)'!$AO47</f>
        <v>-6.8959629449380166E-2</v>
      </c>
      <c r="AG123" s="83">
        <f>'FN30.450.10(IOX)'!$AO47</f>
        <v>8.5147684797098222E-2</v>
      </c>
      <c r="AH123" s="83">
        <f>'FN30.500.10(IOX)'!$AO47</f>
        <v>0.2612622054986522</v>
      </c>
      <c r="AI123" s="83">
        <f>'FN30.400.09(IOX)'!$AO49</f>
        <v>9.2597763019078849E-2</v>
      </c>
      <c r="AJ123" s="83">
        <f>'FN30.450.09(IOX)'!$AO49</f>
        <v>0.20761229217292088</v>
      </c>
      <c r="AK123" s="83">
        <f>'FN30.500.09(IOX)'!$AO49</f>
        <v>0.34134338740552006</v>
      </c>
      <c r="AL123" s="83">
        <f>'FN30.550.08(IOX)'!$AO49</f>
        <v>9.1117936275160183E-2</v>
      </c>
      <c r="AM123" s="83">
        <f>'FN30.600.08(IOX)'!$AO49</f>
        <v>8.5963060847713324E-2</v>
      </c>
      <c r="AN123" s="109">
        <f>'FN30.650.67(IOX)'!$AO49</f>
        <v>0.15613333563573617</v>
      </c>
      <c r="AO123" s="307">
        <f>'GII30.400.10(IOX)'!$AO44</f>
        <v>-0.11024965353308047</v>
      </c>
      <c r="AP123" s="83">
        <f>'GII30.450.10(IOX)'!$AO44</f>
        <v>-4.175361160767066E-2</v>
      </c>
      <c r="AQ123" s="87">
        <f>'GII30.500.10(IOX)'!$AO44</f>
        <v>7.4610236397657514E-2</v>
      </c>
    </row>
    <row r="124" spans="9:43" ht="15">
      <c r="I124" s="148">
        <v>41213</v>
      </c>
      <c r="J124" s="307"/>
      <c r="K124" s="83"/>
      <c r="L124" s="83">
        <f>'FN30.400.11(IOX)'!$U36</f>
        <v>-0.25343776296844156</v>
      </c>
      <c r="M124" s="83">
        <f>'FN30.450.11(IOX)'!$U36</f>
        <v>-0.12366834047152098</v>
      </c>
      <c r="N124" s="83">
        <f>'FN30.350.10(IOX)'!$U48</f>
        <v>-0.47958891077399102</v>
      </c>
      <c r="O124" s="83">
        <f>'FN30.400.10(IOX)'!$U48</f>
        <v>-0.45792481047339484</v>
      </c>
      <c r="P124" s="83">
        <f>'FN30.450.10(IOX)'!$U48</f>
        <v>-0.37322048725537582</v>
      </c>
      <c r="Q124" s="83">
        <f>'FN30.500.10(IOX)'!$U48</f>
        <v>-0.1518635905653829</v>
      </c>
      <c r="R124" s="83">
        <f>'FN30.400.09(IOX)'!$U50</f>
        <v>-0.5318947496233275</v>
      </c>
      <c r="S124" s="83">
        <f>'FN30.450.09(IOX)'!$U50</f>
        <v>-0.44636944759413688</v>
      </c>
      <c r="T124" s="83">
        <f>'FN30.500.09(IOX)'!$U50</f>
        <v>-0.17463067954002098</v>
      </c>
      <c r="U124" s="83">
        <f>'FN30.550.08(IOX)'!$U50</f>
        <v>-0.37052055366499959</v>
      </c>
      <c r="V124" s="83">
        <f>'FN30.600.08(IOX)'!$U50</f>
        <v>-0.2064128562732207</v>
      </c>
      <c r="W124" s="109">
        <f>'FN30.650.67(IOX)'!$U50</f>
        <v>6.4931250844368904E-4</v>
      </c>
      <c r="X124" s="307">
        <f>'GII30.400.10(IOX)'!$U45</f>
        <v>-0.30655849836705606</v>
      </c>
      <c r="Y124" s="83">
        <f>'GII30.450.10(IOX)'!$U45</f>
        <v>-0.33459947611253116</v>
      </c>
      <c r="Z124" s="109">
        <f>'GII30.500.10(IOX)'!$U45</f>
        <v>-0.31449502863483569</v>
      </c>
      <c r="AA124" s="113"/>
      <c r="AB124" s="83"/>
      <c r="AC124" s="83">
        <f>'FN30.400.11(IOX)'!$AO36</f>
        <v>-1.7190695577102844E-2</v>
      </c>
      <c r="AD124" s="83">
        <f>'FN30.450.11(IOX)'!$AO36</f>
        <v>0.11281890779940795</v>
      </c>
      <c r="AE124" s="83">
        <f>'FN30.350.10(IOX)'!$AO48</f>
        <v>-0.14660059603246511</v>
      </c>
      <c r="AF124" s="83">
        <f>'FN30.400.10(IOX)'!$AO48</f>
        <v>-7.9192736112870699E-2</v>
      </c>
      <c r="AG124" s="83">
        <f>'FN30.450.10(IOX)'!$AO48</f>
        <v>0.11901424758959545</v>
      </c>
      <c r="AH124" s="83">
        <f>'FN30.500.10(IOX)'!$AO48</f>
        <v>0.24307235449426545</v>
      </c>
      <c r="AI124" s="83">
        <f>'FN30.400.09(IOX)'!$AO50</f>
        <v>4.8020682743219911E-2</v>
      </c>
      <c r="AJ124" s="83">
        <f>'FN30.450.09(IOX)'!$AO50</f>
        <v>0.21501162453341416</v>
      </c>
      <c r="AK124" s="83">
        <f>'FN30.500.09(IOX)'!$AO50</f>
        <v>0.32976363693104549</v>
      </c>
      <c r="AL124" s="83">
        <f>'FN30.550.08(IOX)'!$AO50</f>
        <v>0.1295378401160252</v>
      </c>
      <c r="AM124" s="83">
        <f>'FN30.600.08(IOX)'!$AO50</f>
        <v>0.1285309212770207</v>
      </c>
      <c r="AN124" s="109">
        <f>'FN30.650.67(IOX)'!$AO50</f>
        <v>0.16856418356172753</v>
      </c>
      <c r="AO124" s="307">
        <f>'GII30.400.10(IOX)'!$AO45</f>
        <v>-0.12363988514061353</v>
      </c>
      <c r="AP124" s="83">
        <f>'GII30.450.10(IOX)'!$AO45</f>
        <v>-4.405195498301373E-2</v>
      </c>
      <c r="AQ124" s="87">
        <f>'GII30.500.10(IOX)'!$AO45</f>
        <v>9.4760344878671798E-2</v>
      </c>
    </row>
    <row r="125" spans="9:43" ht="15">
      <c r="I125" s="148">
        <v>41243</v>
      </c>
      <c r="J125" s="307"/>
      <c r="K125" s="83"/>
      <c r="L125" s="83">
        <f>'FN30.400.11(IOX)'!$U37</f>
        <v>-0.26071101557796794</v>
      </c>
      <c r="M125" s="83">
        <f>'FN30.450.11(IOX)'!$U37</f>
        <v>-0.18700399854953831</v>
      </c>
      <c r="N125" s="83">
        <f>'FN30.350.10(IOX)'!$U49</f>
        <v>-0.47665446128524158</v>
      </c>
      <c r="O125" s="83">
        <f>'FN30.400.10(IOX)'!$U49</f>
        <v>-0.47555392808904096</v>
      </c>
      <c r="P125" s="83">
        <f>'FN30.450.10(IOX)'!$U49</f>
        <v>-0.40502625913218182</v>
      </c>
      <c r="Q125" s="83">
        <f>'FN30.500.10(IOX)'!$U49</f>
        <v>-0.21096869497627557</v>
      </c>
      <c r="R125" s="83">
        <f>'FN30.400.09(IOX)'!$U51</f>
        <v>-0.55713556928516517</v>
      </c>
      <c r="S125" s="83">
        <f>'FN30.450.09(IOX)'!$U51</f>
        <v>-0.4890182217645126</v>
      </c>
      <c r="T125" s="83">
        <f>'FN30.500.09(IOX)'!$U51</f>
        <v>-0.25126094478548477</v>
      </c>
      <c r="U125" s="83">
        <f>'FN30.550.08(IOX)'!$U51</f>
        <v>-0.435684997389715</v>
      </c>
      <c r="V125" s="83">
        <f>'FN30.600.08(IOX)'!$U51</f>
        <v>-0.27104311712571572</v>
      </c>
      <c r="W125" s="109">
        <f>'FN30.650.67(IOX)'!$U51</f>
        <v>-7.0151873743929838E-2</v>
      </c>
      <c r="X125" s="307">
        <f>'GII30.400.10(IOX)'!$U46</f>
        <v>-0.31846657791664468</v>
      </c>
      <c r="Y125" s="83">
        <f>'GII30.450.10(IOX)'!$U46</f>
        <v>-0.35165207092230244</v>
      </c>
      <c r="Z125" s="109">
        <f>'GII30.500.10(IOX)'!$U46</f>
        <v>-0.33890056364166377</v>
      </c>
      <c r="AA125" s="113"/>
      <c r="AB125" s="83"/>
      <c r="AC125" s="83">
        <f>'FN30.400.11(IOX)'!$AO37</f>
        <v>-4.3772520243763324E-3</v>
      </c>
      <c r="AD125" s="83">
        <f>'FN30.450.11(IOX)'!$AO37</f>
        <v>5.0799062723325905E-2</v>
      </c>
      <c r="AE125" s="83">
        <f>'FN30.350.10(IOX)'!$AO49</f>
        <v>-0.11121635466200874</v>
      </c>
      <c r="AF125" s="83">
        <f>'FN30.400.10(IOX)'!$AO49</f>
        <v>-8.4420323677519948E-2</v>
      </c>
      <c r="AG125" s="83">
        <f>'FN30.450.10(IOX)'!$AO49</f>
        <v>8.2538348945843776E-2</v>
      </c>
      <c r="AH125" s="83">
        <f>'FN30.500.10(IOX)'!$AO49</f>
        <v>0.16960466683422659</v>
      </c>
      <c r="AI125" s="83">
        <f>'FN30.400.09(IOX)'!$AO51</f>
        <v>2.8261882781595027E-2</v>
      </c>
      <c r="AJ125" s="83">
        <f>'FN30.450.09(IOX)'!$AO51</f>
        <v>0.1485171525805804</v>
      </c>
      <c r="AK125" s="83">
        <f>'FN30.500.09(IOX)'!$AO51</f>
        <v>0.22163805992928887</v>
      </c>
      <c r="AL125" s="83">
        <f>'FN30.550.08(IOX)'!$AO51</f>
        <v>2.9475894534590097E-2</v>
      </c>
      <c r="AM125" s="83">
        <f>'FN30.600.08(IOX)'!$AO51</f>
        <v>4.6649732684536094E-2</v>
      </c>
      <c r="AN125" s="109">
        <f>'FN30.650.67(IOX)'!$AO51</f>
        <v>9.0631724907333622E-2</v>
      </c>
      <c r="AO125" s="307">
        <f>'GII30.400.10(IOX)'!$AO46</f>
        <v>-0.12005110234923511</v>
      </c>
      <c r="AP125" s="83">
        <f>'GII30.450.10(IOX)'!$AO46</f>
        <v>-4.0178010112130957E-2</v>
      </c>
      <c r="AQ125" s="87">
        <f>'GII30.500.10(IOX)'!$AO46</f>
        <v>8.134378950548915E-2</v>
      </c>
    </row>
    <row r="126" spans="9:43" ht="15">
      <c r="I126" s="148">
        <v>41274</v>
      </c>
      <c r="J126" s="307"/>
      <c r="K126" s="83"/>
      <c r="L126" s="83">
        <f>'FN30.400.11(IOX)'!$U38</f>
        <v>-0.24577781090429762</v>
      </c>
      <c r="M126" s="83">
        <f>'FN30.450.11(IOX)'!$U38</f>
        <v>-0.15309805832193257</v>
      </c>
      <c r="N126" s="83">
        <f>'FN30.350.10(IOX)'!$U50</f>
        <v>-0.47402030899069547</v>
      </c>
      <c r="O126" s="83">
        <f>'FN30.400.10(IOX)'!$U50</f>
        <v>-0.47452407467069402</v>
      </c>
      <c r="P126" s="83">
        <f>'FN30.450.10(IOX)'!$U50</f>
        <v>-0.38723326944122238</v>
      </c>
      <c r="Q126" s="83">
        <f>'FN30.500.10(IOX)'!$U50</f>
        <v>-0.19205429364221516</v>
      </c>
      <c r="R126" s="83">
        <f>'FN30.400.09(IOX)'!$U52</f>
        <v>-0.54446468433543216</v>
      </c>
      <c r="S126" s="83">
        <f>'FN30.450.09(IOX)'!$U52</f>
        <v>-0.46103191141867339</v>
      </c>
      <c r="T126" s="83">
        <f>'FN30.500.09(IOX)'!$U52</f>
        <v>-0.23619085549653041</v>
      </c>
      <c r="U126" s="83">
        <f>'FN30.550.08(IOX)'!$U52</f>
        <v>-0.40760103617310572</v>
      </c>
      <c r="V126" s="83">
        <f>'FN30.600.08(IOX)'!$U52</f>
        <v>-0.24075291150932199</v>
      </c>
      <c r="W126" s="109">
        <f>'FN30.650.67(IOX)'!$U52</f>
        <v>-4.6473791003539433E-2</v>
      </c>
      <c r="X126" s="307">
        <f>'GII30.400.10(IOX)'!$U47</f>
        <v>-0.30647599711088735</v>
      </c>
      <c r="Y126" s="83">
        <f>'GII30.450.10(IOX)'!$U47</f>
        <v>-0.34571909382520194</v>
      </c>
      <c r="Z126" s="109">
        <f>'GII30.500.10(IOX)'!$U47</f>
        <v>-0.33099461584546108</v>
      </c>
      <c r="AA126" s="113"/>
      <c r="AB126" s="83"/>
      <c r="AC126" s="83">
        <f>'FN30.400.11(IOX)'!$AO38</f>
        <v>1.0454624327129958E-2</v>
      </c>
      <c r="AD126" s="83">
        <f>'FN30.450.11(IOX)'!$AO38</f>
        <v>9.0848912607788712E-2</v>
      </c>
      <c r="AE126" s="83">
        <f>'FN30.350.10(IOX)'!$AO50</f>
        <v>-0.11417790106518144</v>
      </c>
      <c r="AF126" s="83">
        <f>'FN30.400.10(IOX)'!$AO50</f>
        <v>-8.8308790314706287E-2</v>
      </c>
      <c r="AG126" s="83">
        <f>'FN30.450.10(IOX)'!$AO50</f>
        <v>0.11063580799306094</v>
      </c>
      <c r="AH126" s="83">
        <f>'FN30.500.10(IOX)'!$AO50</f>
        <v>0.19497361842950456</v>
      </c>
      <c r="AI126" s="83">
        <f>'FN30.400.09(IOX)'!$AO52</f>
        <v>4.9666332403322189E-2</v>
      </c>
      <c r="AJ126" s="83">
        <f>'FN30.450.09(IOX)'!$AO52</f>
        <v>0.20591355008906187</v>
      </c>
      <c r="AK126" s="83">
        <f>'FN30.500.09(IOX)'!$AO52</f>
        <v>0.24325853365353534</v>
      </c>
      <c r="AL126" s="83">
        <f>'FN30.550.08(IOX)'!$AO52</f>
        <v>7.7599376123769881E-2</v>
      </c>
      <c r="AM126" s="83">
        <f>'FN30.600.08(IOX)'!$AO52</f>
        <v>8.8239483656326945E-2</v>
      </c>
      <c r="AN126" s="109">
        <f>'FN30.650.67(IOX)'!$AO52</f>
        <v>0.11748249959506807</v>
      </c>
      <c r="AO126" s="307">
        <f>'GII30.400.10(IOX)'!$AO47</f>
        <v>-0.108975228997789</v>
      </c>
      <c r="AP126" s="83">
        <f>'GII30.450.10(IOX)'!$AO47</f>
        <v>-3.8085862361012413E-2</v>
      </c>
      <c r="AQ126" s="87">
        <f>'GII30.500.10(IOX)'!$AO47</f>
        <v>8.8655924742480297E-2</v>
      </c>
    </row>
    <row r="127" spans="9:43" ht="15">
      <c r="I127" s="148">
        <v>41305</v>
      </c>
      <c r="J127" s="307"/>
      <c r="K127" s="83"/>
      <c r="L127" s="83">
        <f>'FN30.400.11(IOX)'!$U39</f>
        <v>-0.13966472178916645</v>
      </c>
      <c r="M127" s="83">
        <f>'FN30.450.11(IOX)'!$U39</f>
        <v>-8.2985112518599191E-2</v>
      </c>
      <c r="N127" s="83">
        <f>'FN30.350.10(IOX)'!$U51</f>
        <v>-0.37152484042023348</v>
      </c>
      <c r="O127" s="83">
        <f>'FN30.400.10(IOX)'!$U51</f>
        <v>-0.4000709070146975</v>
      </c>
      <c r="P127" s="83">
        <f>'FN30.450.10(IOX)'!$U51</f>
        <v>-0.3398675345534119</v>
      </c>
      <c r="Q127" s="83">
        <f>'FN30.500.10(IOX)'!$U51</f>
        <v>-0.17906404753463656</v>
      </c>
      <c r="R127" s="83">
        <f>'FN30.400.09(IOX)'!$U53</f>
        <v>-0.48308020698624166</v>
      </c>
      <c r="S127" s="83">
        <f>'FN30.450.09(IOX)'!$U53</f>
        <v>-0.43642552559439529</v>
      </c>
      <c r="T127" s="83">
        <f>'FN30.500.09(IOX)'!$U53</f>
        <v>-0.22653461080472037</v>
      </c>
      <c r="U127" s="83">
        <f>'FN30.550.08(IOX)'!$U53</f>
        <v>-0.41247110852746061</v>
      </c>
      <c r="V127" s="83">
        <f>'FN30.600.08(IOX)'!$U53</f>
        <v>-0.27065213848118264</v>
      </c>
      <c r="W127" s="109">
        <f>'FN30.650.67(IOX)'!$U53</f>
        <v>-8.9989105067942554E-2</v>
      </c>
      <c r="X127" s="307">
        <f>'GII30.400.10(IOX)'!$U48</f>
        <v>-0.26099728857820614</v>
      </c>
      <c r="Y127" s="83">
        <f>'GII30.450.10(IOX)'!$U48</f>
        <v>-0.30231567127529413</v>
      </c>
      <c r="Z127" s="109">
        <f>'GII30.500.10(IOX)'!$U48</f>
        <v>-0.30574230781879452</v>
      </c>
      <c r="AA127" s="113"/>
      <c r="AB127" s="83"/>
      <c r="AC127" s="83">
        <f>'FN30.400.11(IOX)'!$AO39</f>
        <v>9.7915682943372051E-2</v>
      </c>
      <c r="AD127" s="83">
        <f>'FN30.450.11(IOX)'!$AO39</f>
        <v>0.13999127215114937</v>
      </c>
      <c r="AE127" s="83">
        <f>'FN30.350.10(IOX)'!$AO51</f>
        <v>-1.3991110005093899E-2</v>
      </c>
      <c r="AF127" s="83">
        <f>'FN30.400.10(IOX)'!$AO51</f>
        <v>-1.5452130724072588E-2</v>
      </c>
      <c r="AG127" s="83">
        <f>'FN30.450.10(IOX)'!$AO51</f>
        <v>0.15058110305506789</v>
      </c>
      <c r="AH127" s="83">
        <f>'FN30.500.10(IOX)'!$AO51</f>
        <v>0.1849279538618116</v>
      </c>
      <c r="AI127" s="83">
        <f>'FN30.400.09(IOX)'!$AO53</f>
        <v>0.10835015294418282</v>
      </c>
      <c r="AJ127" s="83">
        <f>'FN30.450.09(IOX)'!$AO53</f>
        <v>0.1997490974100824</v>
      </c>
      <c r="AK127" s="83">
        <f>'FN30.500.09(IOX)'!$AO53</f>
        <v>0.22630106083808554</v>
      </c>
      <c r="AL127" s="83">
        <f>'FN30.550.08(IOX)'!$AO53</f>
        <v>3.1220953483146907E-2</v>
      </c>
      <c r="AM127" s="83">
        <f>'FN30.600.08(IOX)'!$AO53</f>
        <v>2.2650494364978568E-2</v>
      </c>
      <c r="AN127" s="109">
        <f>'FN30.650.67(IOX)'!$AO53</f>
        <v>5.5690958446073857E-2</v>
      </c>
      <c r="AO127" s="307">
        <f>'GII30.400.10(IOX)'!$AO48</f>
        <v>-9.157617149652908E-2</v>
      </c>
      <c r="AP127" s="83">
        <f>'GII30.450.10(IOX)'!$AO48</f>
        <v>-3.8233046454477781E-2</v>
      </c>
      <c r="AQ127" s="87">
        <f>'GII30.500.10(IOX)'!$AO48</f>
        <v>7.2035702237210009E-2</v>
      </c>
    </row>
    <row r="128" spans="9:43" ht="15">
      <c r="I128" s="148">
        <v>41333</v>
      </c>
      <c r="J128" s="307"/>
      <c r="K128" s="83"/>
      <c r="L128" s="83">
        <f>'FN30.400.11(IOX)'!$U40</f>
        <v>-0.16653038254178587</v>
      </c>
      <c r="M128" s="83">
        <f>'FN30.450.11(IOX)'!$U40</f>
        <v>-9.5845575882683276E-2</v>
      </c>
      <c r="N128" s="83">
        <f>'FN30.350.10(IOX)'!$U52</f>
        <v>-0.36656534340042346</v>
      </c>
      <c r="O128" s="83">
        <f>'FN30.400.10(IOX)'!$U52</f>
        <v>-0.41528787877515638</v>
      </c>
      <c r="P128" s="83">
        <f>'FN30.450.10(IOX)'!$U52</f>
        <v>-0.34985801895744184</v>
      </c>
      <c r="Q128" s="83">
        <f>'FN30.500.10(IOX)'!$U52</f>
        <v>-0.19013762882724183</v>
      </c>
      <c r="R128" s="83">
        <f>'FN30.400.09(IOX)'!$U54</f>
        <v>-0.49465507348949878</v>
      </c>
      <c r="S128" s="83">
        <f>'FN30.450.09(IOX)'!$U54</f>
        <v>-0.44664074925005781</v>
      </c>
      <c r="T128" s="83">
        <f>'FN30.500.09(IOX)'!$U54</f>
        <v>-0.22251009022700186</v>
      </c>
      <c r="U128" s="83">
        <f>'FN30.550.08(IOX)'!$U54</f>
        <v>-0.40928122222905683</v>
      </c>
      <c r="V128" s="83">
        <f>'FN30.600.08(IOX)'!$U54</f>
        <v>-0.27907709993830321</v>
      </c>
      <c r="W128" s="109">
        <f>'FN30.650.67(IOX)'!$U54</f>
        <v>-0.1192869432539676</v>
      </c>
      <c r="X128" s="307">
        <f>'GII30.400.10(IOX)'!$U49</f>
        <v>-0.26290320705386183</v>
      </c>
      <c r="Y128" s="83">
        <f>'GII30.450.10(IOX)'!$U49</f>
        <v>-0.3013872436060232</v>
      </c>
      <c r="Z128" s="109">
        <f>'GII30.500.10(IOX)'!$U49</f>
        <v>-0.30834481451736584</v>
      </c>
      <c r="AA128" s="113"/>
      <c r="AB128" s="83"/>
      <c r="AC128" s="83">
        <f>'FN30.400.11(IOX)'!$AO40</f>
        <v>8.147885105551711E-2</v>
      </c>
      <c r="AD128" s="83">
        <f>'FN30.450.11(IOX)'!$AO40</f>
        <v>0.13836803234855077</v>
      </c>
      <c r="AE128" s="83">
        <f>'FN30.350.10(IOX)'!$AO52</f>
        <v>1.695072048462154E-2</v>
      </c>
      <c r="AF128" s="83">
        <f>'FN30.400.10(IOX)'!$AO52</f>
        <v>-2.2811835044685647E-2</v>
      </c>
      <c r="AG128" s="83">
        <f>'FN30.450.10(IOX)'!$AO52</f>
        <v>0.14891877066663728</v>
      </c>
      <c r="AH128" s="83">
        <f>'FN30.500.10(IOX)'!$AO52</f>
        <v>0.17880601318614464</v>
      </c>
      <c r="AI128" s="83">
        <f>'FN30.400.09(IOX)'!$AO54</f>
        <v>0.11025630403509146</v>
      </c>
      <c r="AJ128" s="83">
        <f>'FN30.450.09(IOX)'!$AO54</f>
        <v>0.19853234844582612</v>
      </c>
      <c r="AK128" s="83">
        <f>'FN30.500.09(IOX)'!$AO54</f>
        <v>0.24374607069953735</v>
      </c>
      <c r="AL128" s="83">
        <f>'FN30.550.08(IOX)'!$AO54</f>
        <v>5.0214589671004672E-2</v>
      </c>
      <c r="AM128" s="83">
        <f>'FN30.600.08(IOX)'!$AO54</f>
        <v>1.8632582062800385E-2</v>
      </c>
      <c r="AN128" s="109">
        <f>'FN30.650.67(IOX)'!$AO54</f>
        <v>2.5562192884308166E-2</v>
      </c>
      <c r="AO128" s="307">
        <f>'GII30.400.10(IOX)'!$AO49</f>
        <v>-8.4097679799027381E-2</v>
      </c>
      <c r="AP128" s="83">
        <f>'GII30.450.10(IOX)'!$AO49</f>
        <v>-2.2066752244667809E-2</v>
      </c>
      <c r="AQ128" s="87">
        <f>'GII30.500.10(IOX)'!$AO49</f>
        <v>8.511055691321312E-2</v>
      </c>
    </row>
    <row r="129" spans="9:43" ht="15">
      <c r="I129" s="148">
        <v>41361</v>
      </c>
      <c r="J129" s="307">
        <f>'FN30.300.12(IOX)'!$U29</f>
        <v>4.6170097869677074E-2</v>
      </c>
      <c r="K129" s="83">
        <f>'FN30.350.12(IOX)'!$U29</f>
        <v>6.7514674380976691E-2</v>
      </c>
      <c r="L129" s="83">
        <f>'FN30.400.11(IOX)'!$U41</f>
        <v>-0.11490120680883542</v>
      </c>
      <c r="M129" s="83">
        <f>'FN30.450.11(IOX)'!$U41</f>
        <v>-6.9194440642156407E-2</v>
      </c>
      <c r="N129" s="83">
        <f>'FN30.350.10(IOX)'!$U53</f>
        <v>-0.31574755256413567</v>
      </c>
      <c r="O129" s="83">
        <f>'FN30.400.10(IOX)'!$U53</f>
        <v>-0.38127311611433912</v>
      </c>
      <c r="P129" s="83">
        <f>'FN30.450.10(IOX)'!$U53</f>
        <v>-0.3259571170756691</v>
      </c>
      <c r="Q129" s="83">
        <f>'FN30.500.10(IOX)'!$U53</f>
        <v>-0.17094737346230182</v>
      </c>
      <c r="R129" s="83">
        <f>'FN30.400.09(IOX)'!$U55</f>
        <v>-0.46768998493142278</v>
      </c>
      <c r="S129" s="83">
        <f>'FN30.450.09(IOX)'!$U55</f>
        <v>-0.42400984399773767</v>
      </c>
      <c r="T129" s="83">
        <f>'FN30.500.09(IOX)'!$U55</f>
        <v>-0.19645574967084378</v>
      </c>
      <c r="U129" s="83">
        <f>'FN30.550.08(IOX)'!$U55</f>
        <v>-0.40147627868431035</v>
      </c>
      <c r="V129" s="83">
        <f>'FN30.600.08(IOX)'!$U55</f>
        <v>-0.2672168596109441</v>
      </c>
      <c r="W129" s="109">
        <f>'FN30.650.67(IOX)'!$U55</f>
        <v>-0.13825996565991472</v>
      </c>
      <c r="X129" s="307">
        <f>'GII30.400.10(IOX)'!$U50</f>
        <v>-0.23673034905570012</v>
      </c>
      <c r="Y129" s="83">
        <f>'GII30.450.10(IOX)'!$U50</f>
        <v>-0.27662102283754342</v>
      </c>
      <c r="Z129" s="109">
        <f>'GII30.500.10(IOX)'!$U50</f>
        <v>-0.28456527449814428</v>
      </c>
      <c r="AA129" s="113">
        <f>'FN30.300.12(IOX)'!$AO29</f>
        <v>4.2260465888291909E-2</v>
      </c>
      <c r="AB129" s="83">
        <f>'FN30.350.12(IOX)'!$AO29</f>
        <v>6.4402300685991509E-2</v>
      </c>
      <c r="AC129" s="83">
        <f>'FN30.400.11(IOX)'!$AO41</f>
        <v>0.14512154387778686</v>
      </c>
      <c r="AD129" s="83">
        <f>'FN30.450.11(IOX)'!$AO41</f>
        <v>0.16916529358318222</v>
      </c>
      <c r="AE129" s="83">
        <f>'FN30.350.10(IOX)'!$AO53</f>
        <v>9.3827670989827583E-2</v>
      </c>
      <c r="AF129" s="83">
        <f>'FN30.400.10(IOX)'!$AO53</f>
        <v>3.0723587564351451E-2</v>
      </c>
      <c r="AG129" s="83">
        <f>'FN30.450.10(IOX)'!$AO53</f>
        <v>0.1881438167630638</v>
      </c>
      <c r="AH129" s="83">
        <f>'FN30.500.10(IOX)'!$AO53</f>
        <v>0.20485902049199622</v>
      </c>
      <c r="AI129" s="83">
        <f>'FN30.400.09(IOX)'!$AO55</f>
        <v>0.16439262568171698</v>
      </c>
      <c r="AJ129" s="83">
        <f>'FN30.450.09(IOX)'!$AO55</f>
        <v>0.24363506016651137</v>
      </c>
      <c r="AK129" s="83">
        <f>'FN30.500.09(IOX)'!$AO55</f>
        <v>0.28325118371316815</v>
      </c>
      <c r="AL129" s="83">
        <f>'FN30.550.08(IOX)'!$AO55</f>
        <v>6.14821898973541E-2</v>
      </c>
      <c r="AM129" s="83">
        <f>'FN30.600.08(IOX)'!$AO55</f>
        <v>3.3906915355195411E-2</v>
      </c>
      <c r="AN129" s="109">
        <f>'FN30.650.67(IOX)'!$AO55</f>
        <v>2.7611436657803967E-3</v>
      </c>
      <c r="AO129" s="307">
        <f>'GII30.400.10(IOX)'!$AO50</f>
        <v>-5.3541740979725527E-2</v>
      </c>
      <c r="AP129" s="83">
        <f>'GII30.450.10(IOX)'!$AO50</f>
        <v>9.6178198378513713E-3</v>
      </c>
      <c r="AQ129" s="87">
        <f>'GII30.500.10(IOX)'!$AO50</f>
        <v>0.11907334394816482</v>
      </c>
    </row>
    <row r="130" spans="9:43" ht="15">
      <c r="I130" s="148">
        <v>41394</v>
      </c>
      <c r="J130" s="307">
        <f>'FN30.300.12(IOX)'!$U30</f>
        <v>-2.5814173468012958E-2</v>
      </c>
      <c r="K130" s="83">
        <f>'FN30.350.12(IOX)'!$U30</f>
        <v>-6.5586640715001754E-2</v>
      </c>
      <c r="L130" s="83">
        <f>'FN30.400.11(IOX)'!$U42</f>
        <v>-0.2259816444768491</v>
      </c>
      <c r="M130" s="83">
        <f>'FN30.450.11(IOX)'!$U42</f>
        <v>-0.19026331012668551</v>
      </c>
      <c r="N130" s="83">
        <f>'FN30.350.10(IOX)'!$U54</f>
        <v>-0.43509700502062232</v>
      </c>
      <c r="O130" s="83">
        <f>'FN30.400.10(IOX)'!$U54</f>
        <v>-0.47755190915292112</v>
      </c>
      <c r="P130" s="83">
        <f>'FN30.450.10(IOX)'!$U54</f>
        <v>-0.44444205577996143</v>
      </c>
      <c r="Q130" s="83">
        <f>'FN30.500.10(IOX)'!$U54</f>
        <v>-0.28016973000977896</v>
      </c>
      <c r="R130" s="83">
        <f>'FN30.400.09(IOX)'!$U56</f>
        <v>-0.58288402243726112</v>
      </c>
      <c r="S130" s="83">
        <f>'FN30.450.09(IOX)'!$U56</f>
        <v>-0.5382258946961973</v>
      </c>
      <c r="T130" s="83">
        <f>'FN30.500.09(IOX)'!$U56</f>
        <v>-0.29774762948648892</v>
      </c>
      <c r="U130" s="83">
        <f>'FN30.550.08(IOX)'!$U56</f>
        <v>-0.49020707960417642</v>
      </c>
      <c r="V130" s="83">
        <f>'FN30.600.08(IOX)'!$U56</f>
        <v>-0.36117755091969372</v>
      </c>
      <c r="W130" s="109">
        <f>'FN30.650.67(IOX)'!$U56</f>
        <v>-0.23195954255157558</v>
      </c>
      <c r="X130" s="307">
        <f>'GII30.400.10(IOX)'!$U51</f>
        <v>-0.30646390621421904</v>
      </c>
      <c r="Y130" s="83">
        <f>'GII30.450.10(IOX)'!$U51</f>
        <v>-0.35251859118383111</v>
      </c>
      <c r="Z130" s="109">
        <f>'GII30.500.10(IOX)'!$U51</f>
        <v>-0.42779724787301554</v>
      </c>
      <c r="AA130" s="113">
        <f>'FN30.300.12(IOX)'!$AO30</f>
        <v>2.9913088876743599E-2</v>
      </c>
      <c r="AB130" s="83">
        <f>'FN30.350.12(IOX)'!$AO30</f>
        <v>-1.8247922936478034E-2</v>
      </c>
      <c r="AC130" s="83">
        <f>'FN30.400.11(IOX)'!$AO42</f>
        <v>5.4185062142779072E-2</v>
      </c>
      <c r="AD130" s="83">
        <f>'FN30.450.11(IOX)'!$AO42</f>
        <v>6.0477654411432047E-2</v>
      </c>
      <c r="AE130" s="83">
        <f>'FN30.350.10(IOX)'!$AO54</f>
        <v>-2.1988127181906458E-2</v>
      </c>
      <c r="AF130" s="83">
        <f>'FN30.400.10(IOX)'!$AO54</f>
        <v>-7.8262804787404217E-2</v>
      </c>
      <c r="AG130" s="83">
        <f>'FN30.450.10(IOX)'!$AO54</f>
        <v>2.6747429809172552E-2</v>
      </c>
      <c r="AH130" s="83">
        <f>'FN30.500.10(IOX)'!$AO54</f>
        <v>7.5742683346130102E-2</v>
      </c>
      <c r="AI130" s="83">
        <f>'FN30.400.09(IOX)'!$AO56</f>
        <v>-8.0521445307987216E-3</v>
      </c>
      <c r="AJ130" s="83">
        <f>'FN30.450.09(IOX)'!$AO56</f>
        <v>5.9048539070928552E-2</v>
      </c>
      <c r="AK130" s="83">
        <f>'FN30.500.09(IOX)'!$AO56</f>
        <v>0.15606518636147526</v>
      </c>
      <c r="AL130" s="83">
        <f>'FN30.550.08(IOX)'!$AO56</f>
        <v>-5.4486271142638043E-2</v>
      </c>
      <c r="AM130" s="83">
        <f>'FN30.600.08(IOX)'!$AO56</f>
        <v>-7.5206119319290443E-2</v>
      </c>
      <c r="AN130" s="109">
        <f>'FN30.650.67(IOX)'!$AO56</f>
        <v>-9.5843903367179295E-2</v>
      </c>
      <c r="AO130" s="307">
        <f>'GII30.400.10(IOX)'!$AO51</f>
        <v>-0.11026003670042095</v>
      </c>
      <c r="AP130" s="83">
        <f>'GII30.450.10(IOX)'!$AO51</f>
        <v>-5.2643877062838129E-2</v>
      </c>
      <c r="AQ130" s="87">
        <f>'GII30.500.10(IOX)'!$AO51</f>
        <v>-5.3656224445421619E-2</v>
      </c>
    </row>
    <row r="131" spans="9:43" ht="15">
      <c r="I131" s="148">
        <v>41425</v>
      </c>
      <c r="J131" s="307">
        <f>'FN30.300.12(IOX)'!$U31</f>
        <v>0.13537166992841088</v>
      </c>
      <c r="K131" s="83">
        <f>'FN30.350.12(IOX)'!$U31</f>
        <v>0.14047605037337219</v>
      </c>
      <c r="L131" s="83">
        <f>'FN30.400.11(IOX)'!$U43</f>
        <v>-2.1081738378249448E-2</v>
      </c>
      <c r="M131" s="83">
        <f>'FN30.450.11(IOX)'!$U43</f>
        <v>-4.529246535289333E-2</v>
      </c>
      <c r="N131" s="83">
        <f>'FN30.350.10(IOX)'!$U55</f>
        <v>-0.25166210191120619</v>
      </c>
      <c r="O131" s="83">
        <f>'FN30.400.10(IOX)'!$U55</f>
        <v>-0.33543517387337285</v>
      </c>
      <c r="P131" s="83">
        <f>'FN30.450.10(IOX)'!$U55</f>
        <v>-0.34300566002152666</v>
      </c>
      <c r="Q131" s="83">
        <f>'FN30.500.10(IOX)'!$U55</f>
        <v>-0.27146985500966059</v>
      </c>
      <c r="R131" s="83">
        <f>'FN30.400.09(IOX)'!$U57</f>
        <v>-0.41757766686795295</v>
      </c>
      <c r="S131" s="83">
        <f>'FN30.450.09(IOX)'!$U57</f>
        <v>-0.41507496233101759</v>
      </c>
      <c r="T131" s="83">
        <f>'FN30.500.09(IOX)'!$U57</f>
        <v>-0.29320973322598876</v>
      </c>
      <c r="U131" s="83">
        <f>'FN30.550.08(IOX)'!$U57</f>
        <v>-0.46959791115780714</v>
      </c>
      <c r="V131" s="83">
        <f>'FN30.600.08(IOX)'!$U57</f>
        <v>-0.39764517662614063</v>
      </c>
      <c r="W131" s="109">
        <f>'FN30.650.67(IOX)'!$U57</f>
        <v>-0.26380760740305942</v>
      </c>
      <c r="X131" s="307">
        <f>'GII30.400.10(IOX)'!$U52</f>
        <v>-0.20376746798690759</v>
      </c>
      <c r="Y131" s="83">
        <f>'GII30.450.10(IOX)'!$U52</f>
        <v>-0.32357349078070941</v>
      </c>
      <c r="Z131" s="109">
        <f>'GII30.500.10(IOX)'!$U52</f>
        <v>-0.42276683075104005</v>
      </c>
      <c r="AA131" s="113">
        <f>'FN30.300.12(IOX)'!$AO31</f>
        <v>1.6434399447829096E-2</v>
      </c>
      <c r="AB131" s="83">
        <f>'FN30.350.12(IOX)'!$AO31</f>
        <v>7.6291358723743041E-2</v>
      </c>
      <c r="AC131" s="83">
        <f>'FN30.400.11(IOX)'!$AO43</f>
        <v>0.20289928647273414</v>
      </c>
      <c r="AD131" s="83">
        <f>'FN30.450.11(IOX)'!$AO43</f>
        <v>0.1565878703085839</v>
      </c>
      <c r="AE131" s="83">
        <f>'FN30.350.10(IOX)'!$AO55</f>
        <v>0.11475667662236266</v>
      </c>
      <c r="AF131" s="83">
        <f>'FN30.400.10(IOX)'!$AO55</f>
        <v>4.7842416391956188E-2</v>
      </c>
      <c r="AG131" s="83">
        <f>'FN30.450.10(IOX)'!$AO55</f>
        <v>0.11988623005054277</v>
      </c>
      <c r="AH131" s="83">
        <f>'FN30.500.10(IOX)'!$AO55</f>
        <v>2.7829473948113748E-2</v>
      </c>
      <c r="AI131" s="83">
        <f>'FN30.400.09(IOX)'!$AO57</f>
        <v>0.21655550196700757</v>
      </c>
      <c r="AJ131" s="83">
        <f>'FN30.450.09(IOX)'!$AO57</f>
        <v>0.22583197019784795</v>
      </c>
      <c r="AK131" s="83">
        <f>'FN30.500.09(IOX)'!$AO57</f>
        <v>9.2728707955538114E-2</v>
      </c>
      <c r="AL131" s="83">
        <f>'FN30.550.08(IOX)'!$AO57</f>
        <v>-9.1655959459333358E-2</v>
      </c>
      <c r="AM131" s="83">
        <f>'FN30.600.08(IOX)'!$AO57</f>
        <v>-0.17181596706932856</v>
      </c>
      <c r="AN131" s="109">
        <f>'FN30.650.67(IOX)'!$AO57</f>
        <v>-0.15318868425985777</v>
      </c>
      <c r="AO131" s="307">
        <f>'GII30.400.10(IOX)'!$AO52</f>
        <v>-6.3851541981385873E-2</v>
      </c>
      <c r="AP131" s="83">
        <f>'GII30.450.10(IOX)'!$AO52</f>
        <v>-0.14549960073222135</v>
      </c>
      <c r="AQ131" s="87">
        <f>'GII30.500.10(IOX)'!$AO52</f>
        <v>-0.1508708766491712</v>
      </c>
    </row>
    <row r="132" spans="9:43" ht="15">
      <c r="I132" s="148">
        <v>41453</v>
      </c>
      <c r="J132" s="307">
        <f>'FN30.300.12(IOX)'!$U32</f>
        <v>0.1663192836467664</v>
      </c>
      <c r="K132" s="83">
        <f>'FN30.350.12(IOX)'!$U32</f>
        <v>0.18365927162485263</v>
      </c>
      <c r="L132" s="83">
        <f>'FN30.400.11(IOX)'!$U44</f>
        <v>6.4823178105658075E-2</v>
      </c>
      <c r="M132" s="83">
        <f>'FN30.450.11(IOX)'!$U44</f>
        <v>6.4206633842261551E-2</v>
      </c>
      <c r="N132" s="83">
        <f>'FN30.350.10(IOX)'!$U56</f>
        <v>-0.20025387058669164</v>
      </c>
      <c r="O132" s="83">
        <f>'FN30.400.10(IOX)'!$U56</f>
        <v>-0.2570350780565529</v>
      </c>
      <c r="P132" s="83">
        <f>'FN30.450.10(IOX)'!$U56</f>
        <v>-0.23129868825244182</v>
      </c>
      <c r="Q132" s="83">
        <f>'FN30.500.10(IOX)'!$U56</f>
        <v>-0.16042731031137758</v>
      </c>
      <c r="R132" s="83">
        <f>'FN30.400.09(IOX)'!$U58</f>
        <v>-0.32836627661331552</v>
      </c>
      <c r="S132" s="83">
        <f>'FN30.450.09(IOX)'!$U58</f>
        <v>-0.30064620871038594</v>
      </c>
      <c r="T132" s="83">
        <f>'FN30.500.09(IOX)'!$U58</f>
        <v>-0.17603793744695606</v>
      </c>
      <c r="U132" s="83">
        <f>'FN30.550.08(IOX)'!$U58</f>
        <v>-0.41193097343154117</v>
      </c>
      <c r="V132" s="83">
        <f>'FN30.600.08(IOX)'!$U58</f>
        <v>-0.33662288559480702</v>
      </c>
      <c r="W132" s="109">
        <f>'FN30.650.67(IOX)'!$U58</f>
        <v>-0.22401799435807235</v>
      </c>
      <c r="X132" s="307">
        <f>'GII30.400.10(IOX)'!$U53</f>
        <v>-0.14372909554952862</v>
      </c>
      <c r="Y132" s="83">
        <f>'GII30.450.10(IOX)'!$U53</f>
        <v>-0.24298730452047801</v>
      </c>
      <c r="Z132" s="109">
        <f>'GII30.500.10(IOX)'!$U53</f>
        <v>-0.29473018575195553</v>
      </c>
      <c r="AA132" s="113">
        <f>'FN30.300.12(IOX)'!$AO32</f>
        <v>-2.6617729759591535E-3</v>
      </c>
      <c r="AB132" s="83">
        <f>'FN30.350.12(IOX)'!$AO32</f>
        <v>6.610009066807887E-2</v>
      </c>
      <c r="AC132" s="83">
        <f>'FN30.400.11(IOX)'!$AO44</f>
        <v>0.24687480215658586</v>
      </c>
      <c r="AD132" s="83">
        <f>'FN30.450.11(IOX)'!$AO44</f>
        <v>0.23971033468204306</v>
      </c>
      <c r="AE132" s="83">
        <f>'FN30.350.10(IOX)'!$AO56</f>
        <v>0.11488139544741061</v>
      </c>
      <c r="AF132" s="83">
        <f>'FN30.400.10(IOX)'!$AO56</f>
        <v>0.11511298232290335</v>
      </c>
      <c r="AG132" s="83">
        <f>'FN30.450.10(IOX)'!$AO56</f>
        <v>0.25981396682002988</v>
      </c>
      <c r="AH132" s="83">
        <f>'FN30.500.10(IOX)'!$AO56</f>
        <v>0.15536720318139419</v>
      </c>
      <c r="AI132" s="83">
        <f>'FN30.400.09(IOX)'!$AO58</f>
        <v>0.31476125133136912</v>
      </c>
      <c r="AJ132" s="83">
        <f>'FN30.450.09(IOX)'!$AO58</f>
        <v>0.39538278075519795</v>
      </c>
      <c r="AK132" s="83">
        <f>'FN30.500.09(IOX)'!$AO58</f>
        <v>0.23975180969186383</v>
      </c>
      <c r="AL132" s="83">
        <f>'FN30.550.08(IOX)'!$AO58</f>
        <v>-3.8232588101570597E-2</v>
      </c>
      <c r="AM132" s="83">
        <f>'FN30.600.08(IOX)'!$AO58</f>
        <v>-0.11084939948843053</v>
      </c>
      <c r="AN132" s="109">
        <f>'FN30.650.67(IOX)'!$AO58</f>
        <v>-0.11887241075874522</v>
      </c>
      <c r="AO132" s="307">
        <f>'GII30.400.10(IOX)'!$AO53</f>
        <v>-2.099500396494447E-2</v>
      </c>
      <c r="AP132" s="83">
        <f>'GII30.450.10(IOX)'!$AO53</f>
        <v>-7.5890375067953042E-2</v>
      </c>
      <c r="AQ132" s="87">
        <f>'GII30.500.10(IOX)'!$AO53</f>
        <v>1.1111733227160414E-3</v>
      </c>
    </row>
    <row r="133" spans="9:43" ht="15">
      <c r="I133" s="305">
        <v>41486</v>
      </c>
      <c r="J133" s="308">
        <f>'FN30.300.12(IOX)'!$U33</f>
        <v>0.2150269924202366</v>
      </c>
      <c r="K133" s="88">
        <f>'FN30.350.12(IOX)'!$U33</f>
        <v>0.26864964828569926</v>
      </c>
      <c r="L133" s="88">
        <f>'FN30.400.11(IOX)'!$U45</f>
        <v>0.14829569098635664</v>
      </c>
      <c r="M133" s="88">
        <f>'FN30.450.11(IOX)'!$U45</f>
        <v>0.10876808645758351</v>
      </c>
      <c r="N133" s="88">
        <f>'FN30.350.10(IOX)'!$U57</f>
        <v>-0.1360897561744</v>
      </c>
      <c r="O133" s="88">
        <f>'FN30.400.10(IOX)'!$U57</f>
        <v>-0.20823390742314607</v>
      </c>
      <c r="P133" s="88">
        <f>'FN30.450.10(IOX)'!$U57</f>
        <v>-0.21086326810661071</v>
      </c>
      <c r="Q133" s="88">
        <f>'FN30.500.10(IOX)'!$U57</f>
        <v>-0.12382490239671484</v>
      </c>
      <c r="R133" s="88">
        <f>'FN30.400.09(IOX)'!$U59</f>
        <v>-0.2787119955161913</v>
      </c>
      <c r="S133" s="88">
        <f>'FN30.450.09(IOX)'!$U59</f>
        <v>-0.28606786017134389</v>
      </c>
      <c r="T133" s="88">
        <f>'FN30.500.09(IOX)'!$U59</f>
        <v>-0.14529285918109913</v>
      </c>
      <c r="U133" s="88">
        <f>'FN30.550.08(IOX)'!$U59</f>
        <v>-0.36247534209930454</v>
      </c>
      <c r="V133" s="88">
        <f>'FN30.600.08(IOX)'!$U59</f>
        <v>-0.29323442272972844</v>
      </c>
      <c r="W133" s="110">
        <f>'FN30.650.67(IOX)'!$U59</f>
        <v>-0.17867801822790397</v>
      </c>
      <c r="X133" s="308">
        <f>'GII30.400.10(IOX)'!$U54</f>
        <v>-0.11424620197745305</v>
      </c>
      <c r="Y133" s="88">
        <f>'GII30.450.10(IOX)'!$U54</f>
        <v>-0.20973565165496422</v>
      </c>
      <c r="Z133" s="110">
        <f>'GII30.500.10(IOX)'!$U54</f>
        <v>-0.28369714750963515</v>
      </c>
      <c r="AA133" s="114">
        <f>'FN30.300.12(IOX)'!$AO33</f>
        <v>3.4511930540269464E-2</v>
      </c>
      <c r="AB133" s="88">
        <f>'FN30.350.12(IOX)'!$AO33</f>
        <v>0.13550761027277081</v>
      </c>
      <c r="AC133" s="88">
        <f>'FN30.400.11(IOX)'!$AO45</f>
        <v>0.33368244719168949</v>
      </c>
      <c r="AD133" s="88">
        <f>'FN30.450.11(IOX)'!$AO45</f>
        <v>0.28254534616078675</v>
      </c>
      <c r="AE133" s="88">
        <f>'FN30.350.10(IOX)'!$AO57</f>
        <v>0.19308771046870032</v>
      </c>
      <c r="AF133" s="88">
        <f>'FN30.400.10(IOX)'!$AO57</f>
        <v>0.17803896449353251</v>
      </c>
      <c r="AG133" s="88">
        <f>'FN30.450.10(IOX)'!$AO57</f>
        <v>0.28321278660573901</v>
      </c>
      <c r="AH133" s="88">
        <f>'FN30.500.10(IOX)'!$AO57</f>
        <v>0.19911447238046343</v>
      </c>
      <c r="AI133" s="88">
        <f>'FN30.400.09(IOX)'!$AO59</f>
        <v>0.39670808285863401</v>
      </c>
      <c r="AJ133" s="88">
        <f>'FN30.450.09(IOX)'!$AO59</f>
        <v>0.41088243255116819</v>
      </c>
      <c r="AK133" s="88">
        <f>'FN30.500.09(IOX)'!$AO59</f>
        <v>0.27813460908010734</v>
      </c>
      <c r="AL133" s="88">
        <f>'FN30.550.08(IOX)'!$AO59</f>
        <v>3.2355219061170448E-2</v>
      </c>
      <c r="AM133" s="88">
        <f>'FN30.600.08(IOX)'!$AO59</f>
        <v>-5.8527685056634415E-2</v>
      </c>
      <c r="AN133" s="110">
        <f>'FN30.650.67(IOX)'!$AO59</f>
        <v>-7.0127198037225447E-2</v>
      </c>
      <c r="AO133" s="308">
        <f>'GII30.400.10(IOX)'!$AO54</f>
        <v>9.1304358638895078E-3</v>
      </c>
      <c r="AP133" s="88">
        <f>'GII30.450.10(IOX)'!$AO54</f>
        <v>-4.027699420833486E-2</v>
      </c>
      <c r="AQ133" s="89">
        <f>'GII30.500.10(IOX)'!$AO54</f>
        <v>1.0688121985045429E-2</v>
      </c>
    </row>
    <row r="134" spans="9:43">
      <c r="AA134" s="329"/>
      <c r="AB134" s="329"/>
      <c r="AC134" s="329"/>
      <c r="AD134" s="329"/>
      <c r="AE134" s="329"/>
      <c r="AF134" s="329"/>
      <c r="AG134" s="329"/>
      <c r="AH134" s="329"/>
      <c r="AI134" s="329"/>
      <c r="AJ134" s="329"/>
      <c r="AK134" s="329"/>
      <c r="AL134" s="329"/>
      <c r="AM134" s="329"/>
      <c r="AN134" s="329"/>
      <c r="AO134" s="329"/>
      <c r="AP134" s="329"/>
      <c r="AQ134" s="329"/>
    </row>
  </sheetData>
  <mergeCells count="4">
    <mergeCell ref="J25:Z25"/>
    <mergeCell ref="AA25:AQ25"/>
    <mergeCell ref="AA103:AQ103"/>
    <mergeCell ref="J103:Z103"/>
  </mergeCells>
  <printOptions horizontalCentered="1"/>
  <pageMargins left="0.25" right="0.25" top="0.25" bottom="0.25" header="0.3" footer="0.15"/>
  <pageSetup scale="52" fitToWidth="0" fitToHeight="0" orientation="landscape" r:id="rId1"/>
  <headerFooter scaleWithDoc="0">
    <oddHeader>&amp;L&amp;G&amp;C&amp;"-,Bold"&amp;12&amp;K2E398A
&amp;15IOS Monthly Return (%)&amp;R&amp;"-,Bold"&amp;14&amp;K2E398A
&amp;12Cello Fixed Income Master Fund, LP&amp;"-,Regular"&amp;10&amp;K000000
&amp;"-,Bold"&amp;K2E398A As of Oct, 2013</oddHeader>
    <oddFooter>&amp;L&amp;8&amp;K2E398AReport Created on &amp;D &amp;T&amp;C&amp;G
&amp;8&amp;K2E398APage &amp;P of &amp;N</oddFooter>
  </headerFooter>
  <rowBreaks count="5" manualBreakCount="5">
    <brk id="87" max="42" man="1"/>
    <brk id="165" max="42" man="1"/>
    <brk id="249" max="42" man="1"/>
    <brk id="333" max="42" man="1"/>
    <brk id="417" max="42" man="1"/>
  </rowBreaks>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5" tint="0.79998168889431442"/>
  </sheetPr>
  <dimension ref="A1:EK147"/>
  <sheetViews>
    <sheetView tabSelected="1" topLeftCell="H73" zoomScaleNormal="100" workbookViewId="0">
      <selection activeCell="AP17" sqref="AP17"/>
    </sheetView>
  </sheetViews>
  <sheetFormatPr defaultRowHeight="12.75"/>
  <cols>
    <col min="1" max="2" width="15.5703125" style="67" hidden="1" customWidth="1"/>
    <col min="3" max="3" width="12.5703125" style="67" hidden="1" customWidth="1"/>
    <col min="4" max="4" width="11.85546875" style="67" hidden="1" customWidth="1"/>
    <col min="5" max="6" width="17.85546875" style="67" hidden="1" customWidth="1"/>
    <col min="7" max="7" width="23.7109375" style="67" hidden="1" customWidth="1"/>
    <col min="8" max="8" width="11.28515625" style="67" customWidth="1"/>
    <col min="9" max="9" width="10" style="67" customWidth="1"/>
    <col min="10" max="14" width="7.140625" style="67" customWidth="1"/>
    <col min="15" max="15" width="7.140625" style="67" bestFit="1" customWidth="1"/>
    <col min="16" max="31" width="7.140625" style="67" customWidth="1"/>
    <col min="32" max="32" width="7.5703125" style="67" customWidth="1"/>
    <col min="33" max="33" width="8.7109375" style="67" customWidth="1"/>
    <col min="34" max="34" width="10.140625" style="67" customWidth="1"/>
    <col min="35" max="54" width="9.140625" style="67" customWidth="1"/>
    <col min="55" max="57" width="9.140625" style="67" hidden="1" customWidth="1"/>
    <col min="58" max="58" width="11.42578125" style="67" customWidth="1"/>
    <col min="59" max="59" width="2.85546875" style="67" customWidth="1"/>
    <col min="60" max="60" width="9.140625" style="67"/>
    <col min="61" max="79" width="7.7109375" style="67" customWidth="1"/>
    <col min="80" max="82" width="7.7109375" style="67" hidden="1" customWidth="1"/>
    <col min="83" max="83" width="7.7109375" style="67" customWidth="1"/>
    <col min="84" max="84" width="2.5703125" style="67" customWidth="1"/>
    <col min="85" max="85" width="9.140625" style="67"/>
    <col min="86" max="97" width="7.7109375" style="67" customWidth="1"/>
    <col min="98" max="98" width="9.28515625" style="67" customWidth="1"/>
    <col min="99" max="100" width="7.7109375" style="67" customWidth="1"/>
    <col min="101" max="101" width="9.140625" style="67" customWidth="1"/>
    <col min="102" max="103" width="7.7109375" style="67" customWidth="1"/>
    <col min="104" max="104" width="8.85546875" style="67" customWidth="1"/>
    <col min="105" max="108" width="7.7109375" style="67" hidden="1" customWidth="1"/>
    <col min="109" max="109" width="3.42578125" style="67" customWidth="1"/>
    <col min="110" max="110" width="9.140625" style="67"/>
    <col min="111" max="129" width="7.7109375" style="67" customWidth="1"/>
    <col min="130" max="133" width="7.7109375" style="67" hidden="1" customWidth="1"/>
    <col min="134" max="134" width="5.140625" style="67" customWidth="1"/>
    <col min="135" max="135" width="0.7109375" style="67" hidden="1" customWidth="1"/>
    <col min="136" max="136" width="0.7109375" style="67" customWidth="1"/>
    <col min="137" max="137" width="1.140625" style="67" customWidth="1"/>
    <col min="138" max="138" width="9.85546875" style="67" customWidth="1"/>
    <col min="139" max="139" width="13" style="67" customWidth="1"/>
    <col min="140" max="140" width="10.28515625" style="67" customWidth="1"/>
    <col min="141" max="141" width="11.42578125" style="67" customWidth="1"/>
    <col min="142" max="16384" width="9.140625" style="67"/>
  </cols>
  <sheetData>
    <row r="1" spans="28:49">
      <c r="AW1" s="71"/>
    </row>
    <row r="11" spans="28:49" ht="15">
      <c r="AB11" s="652" t="s">
        <v>342</v>
      </c>
      <c r="AC11" s="653"/>
      <c r="AD11" s="651" t="s">
        <v>345</v>
      </c>
      <c r="AE11" s="654" t="s">
        <v>343</v>
      </c>
      <c r="AF11" s="655"/>
      <c r="AG11" s="651" t="s">
        <v>344</v>
      </c>
    </row>
    <row r="19" spans="2:141">
      <c r="AJ19" s="532"/>
      <c r="AL19" s="532"/>
    </row>
    <row r="22" spans="2:141" ht="15">
      <c r="J22" s="3" t="s">
        <v>332</v>
      </c>
      <c r="K22" t="s">
        <v>333</v>
      </c>
      <c r="L22" t="s">
        <v>275</v>
      </c>
      <c r="M22" t="s">
        <v>276</v>
      </c>
      <c r="N22" t="s">
        <v>277</v>
      </c>
      <c r="O22" t="s">
        <v>195</v>
      </c>
      <c r="P22" t="s">
        <v>194</v>
      </c>
      <c r="Q22" t="s">
        <v>79</v>
      </c>
      <c r="R22" t="s">
        <v>82</v>
      </c>
      <c r="S22" t="s">
        <v>78</v>
      </c>
      <c r="T22" t="s">
        <v>80</v>
      </c>
      <c r="U22" t="s">
        <v>83</v>
      </c>
      <c r="V22" t="s">
        <v>85</v>
      </c>
      <c r="W22" t="s">
        <v>81</v>
      </c>
      <c r="X22" t="s">
        <v>84</v>
      </c>
      <c r="Y22" t="s">
        <v>86</v>
      </c>
      <c r="Z22" t="s">
        <v>87</v>
      </c>
      <c r="AA22" t="s">
        <v>92</v>
      </c>
      <c r="AB22" t="s">
        <v>93</v>
      </c>
      <c r="AC22" t="s">
        <v>94</v>
      </c>
      <c r="AD22" t="s">
        <v>95</v>
      </c>
      <c r="AE22" t="s">
        <v>96</v>
      </c>
      <c r="AJ22" s="3" t="s">
        <v>292</v>
      </c>
      <c r="AK22" s="3" t="s">
        <v>297</v>
      </c>
      <c r="AL22" s="3" t="s">
        <v>288</v>
      </c>
      <c r="AM22" s="3" t="s">
        <v>291</v>
      </c>
      <c r="AN22" s="3" t="s">
        <v>296</v>
      </c>
      <c r="AO22" s="3" t="s">
        <v>287</v>
      </c>
      <c r="AP22" s="3" t="s">
        <v>290</v>
      </c>
      <c r="AQ22" s="3" t="s">
        <v>295</v>
      </c>
      <c r="AR22" s="3" t="s">
        <v>300</v>
      </c>
      <c r="AS22" s="3" t="s">
        <v>289</v>
      </c>
      <c r="AT22" s="3" t="s">
        <v>294</v>
      </c>
      <c r="AU22" s="3" t="s">
        <v>299</v>
      </c>
      <c r="AV22" s="3" t="s">
        <v>305</v>
      </c>
      <c r="AW22" s="3" t="s">
        <v>293</v>
      </c>
      <c r="AX22" s="3" t="s">
        <v>298</v>
      </c>
      <c r="AY22" s="3" t="s">
        <v>304</v>
      </c>
      <c r="AZ22" s="3" t="s">
        <v>308</v>
      </c>
      <c r="BA22" s="3" t="s">
        <v>309</v>
      </c>
      <c r="BB22" s="3" t="s">
        <v>310</v>
      </c>
      <c r="BC22" s="3" t="s">
        <v>312</v>
      </c>
      <c r="BD22" s="3" t="s">
        <v>313</v>
      </c>
      <c r="BE22" s="3" t="s">
        <v>314</v>
      </c>
      <c r="BF22" s="3"/>
      <c r="CH22" s="3" t="s">
        <v>332</v>
      </c>
      <c r="CI22" s="3" t="s">
        <v>333</v>
      </c>
      <c r="CJ22" s="3" t="s">
        <v>275</v>
      </c>
      <c r="CK22" s="3" t="s">
        <v>276</v>
      </c>
      <c r="CL22" s="3" t="s">
        <v>277</v>
      </c>
      <c r="CM22" s="3" t="s">
        <v>195</v>
      </c>
      <c r="CN22" s="3" t="s">
        <v>194</v>
      </c>
      <c r="CO22" s="3" t="s">
        <v>79</v>
      </c>
      <c r="CP22" s="3" t="s">
        <v>82</v>
      </c>
      <c r="CQ22" s="3" t="s">
        <v>78</v>
      </c>
      <c r="CR22" s="3" t="s">
        <v>80</v>
      </c>
      <c r="CS22" s="3" t="s">
        <v>83</v>
      </c>
      <c r="CT22" s="3" t="s">
        <v>85</v>
      </c>
      <c r="CU22" s="3" t="s">
        <v>81</v>
      </c>
      <c r="CV22" s="3" t="s">
        <v>84</v>
      </c>
      <c r="CW22" s="3" t="s">
        <v>86</v>
      </c>
      <c r="CX22" s="3" t="s">
        <v>87</v>
      </c>
      <c r="CY22" s="3" t="s">
        <v>92</v>
      </c>
      <c r="CZ22" s="3" t="s">
        <v>93</v>
      </c>
      <c r="DA22" s="3" t="s">
        <v>94</v>
      </c>
      <c r="DB22" s="3" t="s">
        <v>95</v>
      </c>
      <c r="DC22" s="3" t="s">
        <v>96</v>
      </c>
      <c r="DG22" s="3" t="s">
        <v>275</v>
      </c>
      <c r="DH22" s="3" t="s">
        <v>276</v>
      </c>
      <c r="DI22" s="3" t="s">
        <v>275</v>
      </c>
      <c r="DJ22" s="3" t="s">
        <v>276</v>
      </c>
      <c r="DK22" s="3" t="s">
        <v>277</v>
      </c>
      <c r="DL22" s="3" t="s">
        <v>195</v>
      </c>
      <c r="DM22" s="3" t="s">
        <v>194</v>
      </c>
      <c r="DN22" s="3" t="s">
        <v>79</v>
      </c>
      <c r="DO22" s="3" t="s">
        <v>82</v>
      </c>
      <c r="DP22" s="3" t="s">
        <v>78</v>
      </c>
      <c r="DQ22" s="3" t="s">
        <v>80</v>
      </c>
      <c r="DR22" s="3" t="s">
        <v>83</v>
      </c>
      <c r="DS22" s="3" t="s">
        <v>85</v>
      </c>
      <c r="DT22" s="3" t="s">
        <v>81</v>
      </c>
      <c r="DU22" s="3" t="s">
        <v>84</v>
      </c>
      <c r="DV22" s="3" t="s">
        <v>86</v>
      </c>
      <c r="DW22" s="3" t="s">
        <v>87</v>
      </c>
      <c r="DX22" s="3" t="s">
        <v>92</v>
      </c>
      <c r="DY22" s="3" t="s">
        <v>93</v>
      </c>
      <c r="DZ22" s="3" t="s">
        <v>94</v>
      </c>
      <c r="EA22" s="3" t="s">
        <v>95</v>
      </c>
      <c r="EB22" s="3" t="s">
        <v>96</v>
      </c>
    </row>
    <row r="23" spans="2:141" ht="15">
      <c r="I23" s="75" t="s">
        <v>193</v>
      </c>
      <c r="J23" s="75"/>
      <c r="K23" s="75"/>
      <c r="L23" s="75"/>
      <c r="M23" s="75"/>
      <c r="N23" s="75"/>
    </row>
    <row r="24" spans="2:141" s="76" customFormat="1" ht="8.25" hidden="1" customHeight="1"/>
    <row r="25" spans="2:141" s="163" customFormat="1" ht="22.5" customHeight="1">
      <c r="I25" s="633" t="s">
        <v>192</v>
      </c>
      <c r="J25" s="634"/>
      <c r="K25" s="634"/>
      <c r="L25" s="634"/>
      <c r="M25" s="634"/>
      <c r="N25" s="634"/>
      <c r="O25" s="634"/>
      <c r="P25" s="634"/>
      <c r="Q25" s="634"/>
      <c r="R25" s="634"/>
      <c r="S25" s="634"/>
      <c r="T25" s="634"/>
      <c r="U25" s="634"/>
      <c r="V25" s="634"/>
      <c r="W25" s="634"/>
      <c r="X25" s="634"/>
      <c r="Y25" s="634"/>
      <c r="Z25" s="634"/>
      <c r="AA25" s="634"/>
      <c r="AB25" s="634"/>
      <c r="AC25" s="634"/>
      <c r="AD25" s="634"/>
      <c r="AE25" s="645"/>
      <c r="AF25" s="452"/>
      <c r="AG25" s="462"/>
      <c r="AH25" s="633" t="s">
        <v>319</v>
      </c>
      <c r="AI25" s="634"/>
      <c r="AJ25" s="634"/>
      <c r="AK25" s="634"/>
      <c r="AL25" s="634"/>
      <c r="AM25" s="634"/>
      <c r="AN25" s="634"/>
      <c r="AO25" s="634"/>
      <c r="AP25" s="634"/>
      <c r="AQ25" s="634"/>
      <c r="AR25" s="634"/>
      <c r="AS25" s="634"/>
      <c r="AT25" s="634"/>
      <c r="AU25" s="634"/>
      <c r="AV25" s="634"/>
      <c r="AW25" s="634"/>
      <c r="AX25" s="634"/>
      <c r="AY25" s="634"/>
      <c r="AZ25" s="634"/>
      <c r="BA25" s="634"/>
      <c r="BB25" s="634"/>
      <c r="BC25" s="634"/>
      <c r="BD25" s="634"/>
      <c r="BE25" s="634"/>
      <c r="BF25" s="645"/>
      <c r="BH25" s="646" t="s">
        <v>320</v>
      </c>
      <c r="BI25" s="647"/>
      <c r="BJ25" s="647"/>
      <c r="BK25" s="647"/>
      <c r="BL25" s="647"/>
      <c r="BM25" s="647"/>
      <c r="BN25" s="647"/>
      <c r="BO25" s="647"/>
      <c r="BP25" s="647"/>
      <c r="BQ25" s="647"/>
      <c r="BR25" s="647"/>
      <c r="BS25" s="647"/>
      <c r="BT25" s="647"/>
      <c r="BU25" s="647"/>
      <c r="BV25" s="647"/>
      <c r="BW25" s="647"/>
      <c r="BX25" s="647"/>
      <c r="BY25" s="647"/>
      <c r="BZ25" s="647"/>
      <c r="CA25" s="647"/>
      <c r="CB25" s="647"/>
      <c r="CC25" s="647"/>
      <c r="CD25" s="647"/>
      <c r="CE25" s="648"/>
      <c r="CG25" s="633" t="s">
        <v>8</v>
      </c>
      <c r="CH25" s="634"/>
      <c r="CI25" s="634"/>
      <c r="CJ25" s="634"/>
      <c r="CK25" s="634"/>
      <c r="CL25" s="634"/>
      <c r="CM25" s="634"/>
      <c r="CN25" s="634"/>
      <c r="CO25" s="634"/>
      <c r="CP25" s="634"/>
      <c r="CQ25" s="634"/>
      <c r="CR25" s="634"/>
      <c r="CS25" s="634"/>
      <c r="CT25" s="634"/>
      <c r="CU25" s="634"/>
      <c r="CV25" s="634"/>
      <c r="CW25" s="634"/>
      <c r="CX25" s="634"/>
      <c r="CY25" s="634"/>
      <c r="CZ25" s="634"/>
      <c r="DA25" s="634"/>
      <c r="DB25" s="634"/>
      <c r="DC25" s="634"/>
      <c r="DD25" s="645"/>
      <c r="DE25" s="564"/>
      <c r="DF25" s="644" t="s">
        <v>325</v>
      </c>
      <c r="DG25" s="640"/>
      <c r="DH25" s="640"/>
      <c r="DI25" s="640"/>
      <c r="DJ25" s="640"/>
      <c r="DK25" s="640"/>
      <c r="DL25" s="640"/>
      <c r="DM25" s="640"/>
      <c r="DN25" s="640"/>
      <c r="DO25" s="640"/>
      <c r="DP25" s="640"/>
      <c r="DQ25" s="640"/>
      <c r="DR25" s="640"/>
      <c r="DS25" s="640"/>
      <c r="DT25" s="640"/>
      <c r="DU25" s="640"/>
      <c r="DV25" s="640"/>
      <c r="DW25" s="640"/>
      <c r="DX25" s="640"/>
      <c r="DY25" s="640"/>
      <c r="DZ25" s="640"/>
      <c r="EA25" s="640"/>
      <c r="EB25" s="640"/>
      <c r="EC25" s="641"/>
      <c r="ED25" s="564"/>
      <c r="EE25" s="564"/>
      <c r="EF25" s="564"/>
      <c r="EH25" s="633" t="s">
        <v>324</v>
      </c>
      <c r="EI25" s="634"/>
      <c r="EJ25" s="634"/>
      <c r="EK25" s="645"/>
    </row>
    <row r="26" spans="2:141" s="164" customFormat="1" ht="45">
      <c r="I26" s="143" t="s">
        <v>19</v>
      </c>
      <c r="J26" s="143" t="s">
        <v>337</v>
      </c>
      <c r="K26" s="144" t="s">
        <v>338</v>
      </c>
      <c r="L26" s="144" t="s">
        <v>278</v>
      </c>
      <c r="M26" s="144" t="s">
        <v>279</v>
      </c>
      <c r="N26" s="144" t="s">
        <v>280</v>
      </c>
      <c r="O26" s="144" t="s">
        <v>196</v>
      </c>
      <c r="P26" s="144" t="s">
        <v>213</v>
      </c>
      <c r="Q26" s="144" t="s">
        <v>197</v>
      </c>
      <c r="R26" s="144" t="s">
        <v>198</v>
      </c>
      <c r="S26" s="144" t="s">
        <v>199</v>
      </c>
      <c r="T26" s="144" t="s">
        <v>200</v>
      </c>
      <c r="U26" s="144" t="s">
        <v>201</v>
      </c>
      <c r="V26" s="144" t="s">
        <v>202</v>
      </c>
      <c r="W26" s="144" t="s">
        <v>203</v>
      </c>
      <c r="X26" s="144" t="s">
        <v>204</v>
      </c>
      <c r="Y26" s="144" t="s">
        <v>206</v>
      </c>
      <c r="Z26" s="144" t="s">
        <v>205</v>
      </c>
      <c r="AA26" s="144" t="s">
        <v>207</v>
      </c>
      <c r="AB26" s="144" t="s">
        <v>208</v>
      </c>
      <c r="AC26" s="143" t="s">
        <v>209</v>
      </c>
      <c r="AD26" s="144" t="s">
        <v>210</v>
      </c>
      <c r="AE26" s="144" t="s">
        <v>211</v>
      </c>
      <c r="AF26" s="465" t="s">
        <v>260</v>
      </c>
      <c r="AG26" s="463"/>
      <c r="AH26" s="545" t="s">
        <v>322</v>
      </c>
      <c r="AI26" s="545" t="s">
        <v>321</v>
      </c>
      <c r="AJ26" s="545" t="s">
        <v>337</v>
      </c>
      <c r="AK26" s="214" t="s">
        <v>338</v>
      </c>
      <c r="AL26" s="545" t="s">
        <v>278</v>
      </c>
      <c r="AM26" s="214" t="s">
        <v>279</v>
      </c>
      <c r="AN26" s="214" t="s">
        <v>280</v>
      </c>
      <c r="AO26" s="214" t="s">
        <v>196</v>
      </c>
      <c r="AP26" s="214" t="s">
        <v>213</v>
      </c>
      <c r="AQ26" s="214" t="s">
        <v>197</v>
      </c>
      <c r="AR26" s="214" t="s">
        <v>198</v>
      </c>
      <c r="AS26" s="214" t="s">
        <v>199</v>
      </c>
      <c r="AT26" s="214" t="s">
        <v>200</v>
      </c>
      <c r="AU26" s="214" t="s">
        <v>201</v>
      </c>
      <c r="AV26" s="214" t="s">
        <v>202</v>
      </c>
      <c r="AW26" s="214" t="s">
        <v>203</v>
      </c>
      <c r="AX26" s="214" t="s">
        <v>204</v>
      </c>
      <c r="AY26" s="214" t="s">
        <v>206</v>
      </c>
      <c r="AZ26" s="214" t="s">
        <v>205</v>
      </c>
      <c r="BA26" s="214" t="s">
        <v>207</v>
      </c>
      <c r="BB26" s="214" t="s">
        <v>208</v>
      </c>
      <c r="BC26" s="545" t="s">
        <v>209</v>
      </c>
      <c r="BD26" s="214" t="s">
        <v>210</v>
      </c>
      <c r="BE26" s="214" t="s">
        <v>211</v>
      </c>
      <c r="BF26" s="549" t="s">
        <v>89</v>
      </c>
      <c r="BH26" s="565" t="s">
        <v>19</v>
      </c>
      <c r="BI26" s="565" t="s">
        <v>337</v>
      </c>
      <c r="BJ26" s="566" t="s">
        <v>338</v>
      </c>
      <c r="BK26" s="565" t="s">
        <v>278</v>
      </c>
      <c r="BL26" s="566" t="s">
        <v>279</v>
      </c>
      <c r="BM26" s="566" t="s">
        <v>280</v>
      </c>
      <c r="BN26" s="566" t="s">
        <v>196</v>
      </c>
      <c r="BO26" s="566" t="s">
        <v>213</v>
      </c>
      <c r="BP26" s="566" t="s">
        <v>197</v>
      </c>
      <c r="BQ26" s="566" t="s">
        <v>198</v>
      </c>
      <c r="BR26" s="566" t="s">
        <v>199</v>
      </c>
      <c r="BS26" s="566" t="s">
        <v>200</v>
      </c>
      <c r="BT26" s="566" t="s">
        <v>201</v>
      </c>
      <c r="BU26" s="566" t="s">
        <v>202</v>
      </c>
      <c r="BV26" s="566" t="s">
        <v>203</v>
      </c>
      <c r="BW26" s="566" t="s">
        <v>204</v>
      </c>
      <c r="BX26" s="566" t="s">
        <v>206</v>
      </c>
      <c r="BY26" s="566" t="s">
        <v>205</v>
      </c>
      <c r="BZ26" s="566" t="s">
        <v>207</v>
      </c>
      <c r="CA26" s="566" t="s">
        <v>208</v>
      </c>
      <c r="CB26" s="565" t="s">
        <v>209</v>
      </c>
      <c r="CC26" s="566" t="s">
        <v>210</v>
      </c>
      <c r="CD26" s="566" t="s">
        <v>211</v>
      </c>
      <c r="CE26" s="567" t="s">
        <v>89</v>
      </c>
      <c r="CG26" s="143" t="s">
        <v>19</v>
      </c>
      <c r="CH26" s="143" t="s">
        <v>337</v>
      </c>
      <c r="CI26" s="144" t="s">
        <v>338</v>
      </c>
      <c r="CJ26" s="143" t="s">
        <v>278</v>
      </c>
      <c r="CK26" s="144" t="s">
        <v>279</v>
      </c>
      <c r="CL26" s="144" t="s">
        <v>280</v>
      </c>
      <c r="CM26" s="144" t="s">
        <v>196</v>
      </c>
      <c r="CN26" s="144" t="s">
        <v>213</v>
      </c>
      <c r="CO26" s="144" t="s">
        <v>197</v>
      </c>
      <c r="CP26" s="144" t="s">
        <v>198</v>
      </c>
      <c r="CQ26" s="144" t="s">
        <v>199</v>
      </c>
      <c r="CR26" s="144" t="s">
        <v>200</v>
      </c>
      <c r="CS26" s="144" t="s">
        <v>201</v>
      </c>
      <c r="CT26" s="144" t="s">
        <v>202</v>
      </c>
      <c r="CU26" s="144" t="s">
        <v>203</v>
      </c>
      <c r="CV26" s="144" t="s">
        <v>204</v>
      </c>
      <c r="CW26" s="144" t="s">
        <v>206</v>
      </c>
      <c r="CX26" s="144" t="s">
        <v>205</v>
      </c>
      <c r="CY26" s="144" t="s">
        <v>207</v>
      </c>
      <c r="CZ26" s="144" t="s">
        <v>208</v>
      </c>
      <c r="DA26" s="143" t="s">
        <v>209</v>
      </c>
      <c r="DB26" s="144" t="s">
        <v>210</v>
      </c>
      <c r="DC26" s="144" t="s">
        <v>211</v>
      </c>
      <c r="DD26" s="549"/>
      <c r="DE26" s="564"/>
      <c r="DF26" s="195" t="s">
        <v>19</v>
      </c>
      <c r="DG26" s="195" t="s">
        <v>337</v>
      </c>
      <c r="DH26" s="197" t="s">
        <v>338</v>
      </c>
      <c r="DI26" s="195" t="s">
        <v>278</v>
      </c>
      <c r="DJ26" s="197" t="s">
        <v>279</v>
      </c>
      <c r="DK26" s="197" t="s">
        <v>280</v>
      </c>
      <c r="DL26" s="197" t="s">
        <v>196</v>
      </c>
      <c r="DM26" s="197" t="s">
        <v>213</v>
      </c>
      <c r="DN26" s="197" t="s">
        <v>197</v>
      </c>
      <c r="DO26" s="197" t="s">
        <v>198</v>
      </c>
      <c r="DP26" s="197" t="s">
        <v>199</v>
      </c>
      <c r="DQ26" s="197" t="s">
        <v>200</v>
      </c>
      <c r="DR26" s="197" t="s">
        <v>201</v>
      </c>
      <c r="DS26" s="197" t="s">
        <v>202</v>
      </c>
      <c r="DT26" s="197" t="s">
        <v>203</v>
      </c>
      <c r="DU26" s="197" t="s">
        <v>204</v>
      </c>
      <c r="DV26" s="197" t="s">
        <v>206</v>
      </c>
      <c r="DW26" s="197" t="s">
        <v>205</v>
      </c>
      <c r="DX26" s="197" t="s">
        <v>207</v>
      </c>
      <c r="DY26" s="197" t="s">
        <v>208</v>
      </c>
      <c r="DZ26" s="195" t="s">
        <v>209</v>
      </c>
      <c r="EA26" s="197" t="s">
        <v>210</v>
      </c>
      <c r="EB26" s="197" t="s">
        <v>211</v>
      </c>
      <c r="EC26" s="600"/>
      <c r="ED26" s="564"/>
      <c r="EE26" s="564"/>
      <c r="EF26" s="564"/>
      <c r="EH26" s="143" t="s">
        <v>19</v>
      </c>
      <c r="EI26" s="465" t="s">
        <v>193</v>
      </c>
      <c r="EJ26" s="465" t="s">
        <v>8</v>
      </c>
      <c r="EK26" s="465" t="s">
        <v>243</v>
      </c>
    </row>
    <row r="27" spans="2:141" s="163" customFormat="1" ht="15" customHeight="1">
      <c r="B27" s="165"/>
      <c r="C27" s="166"/>
      <c r="D27" s="166"/>
      <c r="E27" s="166"/>
      <c r="F27" s="166"/>
      <c r="G27" s="166"/>
      <c r="H27" s="167"/>
      <c r="I27" s="148">
        <v>40633</v>
      </c>
      <c r="J27" s="306"/>
      <c r="K27" s="83"/>
      <c r="L27" s="83"/>
      <c r="M27" s="83"/>
      <c r="N27" s="83"/>
      <c r="O27" s="83"/>
      <c r="P27" s="83"/>
      <c r="Q27" s="83"/>
      <c r="R27" s="83"/>
      <c r="S27" s="83">
        <f>'FN30.350.10(IOX)'!$S29</f>
        <v>3.2139419589735541E-2</v>
      </c>
      <c r="T27" s="83">
        <f>'FN30.400.10(IOX)'!$S29</f>
        <v>3.3073021185739369E-2</v>
      </c>
      <c r="U27" s="83">
        <f>'FN30.450.10(IOX)'!$S29</f>
        <v>4.2258217165841896E-2</v>
      </c>
      <c r="V27" s="83">
        <f>'FN30.500.10(IOX)'!$S29</f>
        <v>7.1344761004830032E-2</v>
      </c>
      <c r="W27" s="83">
        <f>'FN30.400.09(IOX)'!$S31</f>
        <v>2.1373581664011262E-2</v>
      </c>
      <c r="X27" s="83">
        <f>'FN30.450.09(IOX)'!$S31</f>
        <v>2.0874153557105136E-2</v>
      </c>
      <c r="Y27" s="83">
        <f>'FN30.500.09(IOX)'!$S31</f>
        <v>6.3031432538534576E-2</v>
      </c>
      <c r="Z27" s="83">
        <f>'FN30.550.08(IOX)'!$S31</f>
        <v>3.7708148235651572E-2</v>
      </c>
      <c r="AA27" s="83">
        <f>'FN30.600.08(IOX)'!$S31</f>
        <v>6.3531710814166101E-2</v>
      </c>
      <c r="AB27" s="109">
        <f>'FN30.650.67(IOX)'!$S31</f>
        <v>7.1110963809171229E-2</v>
      </c>
      <c r="AC27" s="307"/>
      <c r="AD27" s="83"/>
      <c r="AE27" s="109"/>
      <c r="AF27" s="466">
        <f>AVERAGE(O27:AE27)</f>
        <v>4.5644540956478664E-2</v>
      </c>
      <c r="AH27" s="148">
        <f>DATE(YEAR(EDATE(AI27,-1)),MONTH(EDATE(AI27, -1)),1)</f>
        <v>40575</v>
      </c>
      <c r="AI27" s="148">
        <f>I27</f>
        <v>40633</v>
      </c>
      <c r="AJ27" s="536">
        <f>IF(J27&lt;&gt;"", VLOOKUP($AH27, 'Current Balane Query'!$M$7:$AO$66, MATCH(AJ$22, 'Current Balane Query'!$M$6:$AO$6,0), 0), 0)</f>
        <v>0</v>
      </c>
      <c r="AK27" s="537">
        <f>IF(K27&lt;&gt;"", VLOOKUP($AH27, 'Current Balane Query'!$M$7:$AO$66, MATCH(AK$22, 'Current Balane Query'!$M$6:$AO$6,0), 0), 0)</f>
        <v>0</v>
      </c>
      <c r="AL27" s="536">
        <f>IF(L27&lt;&gt;"", VLOOKUP($AH27, 'Current Balane Query'!$M$7:$AO$66, MATCH(AL$22, 'Current Balane Query'!$M$6:$AO$6,0), 0), 0)</f>
        <v>0</v>
      </c>
      <c r="AM27" s="537">
        <f>IF(M27&lt;&gt;"", VLOOKUP($AH27, 'Current Balane Query'!$M$7:$AO$66, MATCH(AM$22, 'Current Balane Query'!$M$6:$AO$6,0), 0), 0)</f>
        <v>0</v>
      </c>
      <c r="AN27" s="537">
        <f>IF(N27&lt;&gt;"", VLOOKUP($AH27, 'Current Balane Query'!$M$7:$AO$66, MATCH(AN$22, 'Current Balane Query'!$M$6:$AO$6,0), 0), 0)</f>
        <v>0</v>
      </c>
      <c r="AO27" s="537">
        <f>IF(O27&lt;&gt;"", VLOOKUP($AH27, 'Current Balane Query'!$M$7:$AO$66, MATCH(AO$22, 'Current Balane Query'!$M$6:$AO$6,0), 0), 0)</f>
        <v>0</v>
      </c>
      <c r="AP27" s="537">
        <f>IF(P27&lt;&gt;"", VLOOKUP($AH27, 'Current Balane Query'!$M$7:$AO$66, MATCH(AP$22, 'Current Balane Query'!$M$6:$AO$6,0), 0), 0)</f>
        <v>0</v>
      </c>
      <c r="AQ27" s="537">
        <f>IF(Q27&lt;&gt;"", VLOOKUP($AH27, 'Current Balane Query'!$M$7:$AO$66, MATCH(AQ$22, 'Current Balane Query'!$M$6:$AO$6,0), 0), 0)</f>
        <v>0</v>
      </c>
      <c r="AR27" s="537">
        <f>IF(R27&lt;&gt;"", VLOOKUP($AH27, 'Current Balane Query'!$M$7:$AO$66, MATCH(AR$22, 'Current Balane Query'!$M$6:$AO$6,0), 0), 0)</f>
        <v>0</v>
      </c>
      <c r="AS27" s="537">
        <f>IF(S27&lt;&gt;"", VLOOKUP($AH27, 'Current Balane Query'!$M$7:$AO$66, MATCH(AS$22, 'Current Balane Query'!$M$6:$AO$6,0), 0), 0)</f>
        <v>20451573251.82</v>
      </c>
      <c r="AT27" s="537">
        <f>IF(T27&lt;&gt;"", VLOOKUP($AH27, 'Current Balane Query'!$M$7:$AO$66, MATCH(AT$22, 'Current Balane Query'!$M$6:$AO$6,0), 0), 0)</f>
        <v>104821140805.25</v>
      </c>
      <c r="AU27" s="537">
        <f>IF(U27&lt;&gt;"", VLOOKUP($AH27, 'Current Balane Query'!$M$7:$AO$66, MATCH(AU$22, 'Current Balane Query'!$M$6:$AO$6,0), 0), 0)</f>
        <v>96825600808.630005</v>
      </c>
      <c r="AV27" s="537">
        <f>IF(V27&lt;&gt;"", VLOOKUP($AH27, 'Current Balane Query'!$M$7:$AO$66, MATCH(AV$22, 'Current Balane Query'!$M$6:$AO$6,0), 0), 0)</f>
        <v>46989067594.739998</v>
      </c>
      <c r="AW27" s="537">
        <f>IF(W27&lt;&gt;"", VLOOKUP($AH27, 'Current Balane Query'!$M$7:$AO$66, MATCH(AW$22, 'Current Balane Query'!$M$6:$AO$6,0), 0), 0)</f>
        <v>96625794725.490005</v>
      </c>
      <c r="AX27" s="537">
        <f>IF(X27&lt;&gt;"", VLOOKUP($AH27, 'Current Balane Query'!$M$7:$AO$66, MATCH(AX$22, 'Current Balane Query'!$M$6:$AO$6,0), 0), 0)</f>
        <v>215134376208.92001</v>
      </c>
      <c r="AY27" s="537">
        <f>IF(Y27&lt;&gt;"", VLOOKUP($AH27, 'Current Balane Query'!$M$7:$AO$66, MATCH(AY$22, 'Current Balane Query'!$M$6:$AO$6,0), 0), 0)</f>
        <v>49558598481.230003</v>
      </c>
      <c r="AZ27" s="537">
        <f>IF(Z27&lt;&gt;"", VLOOKUP($AH27, 'Current Balane Query'!$M$7:$AO$66, MATCH(AZ$22, 'Current Balane Query'!$M$6:$AO$6,0), 0), 0)</f>
        <v>52445090103.599998</v>
      </c>
      <c r="BA27" s="537">
        <f>IF(AA27&lt;&gt;"", VLOOKUP($AH27, 'Current Balane Query'!$M$7:$AO$66, MATCH(BA$22, 'Current Balane Query'!$M$6:$AO$6,0), 0), 0)</f>
        <v>27414016590.939999</v>
      </c>
      <c r="BB27" s="538">
        <f>IF(AB27&lt;&gt;"", VLOOKUP($AH27, 'Current Balane Query'!$M$7:$AO$66, MATCH(BB$22, 'Current Balane Query'!$M$6:$AO$6,0), 0), 0)</f>
        <v>35970685549.940002</v>
      </c>
      <c r="BC27" s="535">
        <f>IF(AC27&lt;&gt;"", VLOOKUP($AH27, 'Current Balane Query'!$M$7:$AO$66, MATCH(BC$22, 'Current Balane Query'!$M$6:$AO$6,0), 0), 0)</f>
        <v>0</v>
      </c>
      <c r="BD27" s="537">
        <f>IF(AD27&lt;&gt;"", VLOOKUP($AH27, 'Current Balane Query'!$M$7:$AO$66, MATCH(BD$22, 'Current Balane Query'!$M$6:$AO$6,0), 0), 0)</f>
        <v>0</v>
      </c>
      <c r="BE27" s="538">
        <f>IF(AE27&lt;&gt;"", VLOOKUP($AH27, 'Current Balane Query'!$M$7:$AO$66, MATCH(BE$22, 'Current Balane Query'!$M$6:$AO$6,0), 0), 0)</f>
        <v>0</v>
      </c>
      <c r="BF27" s="546">
        <f>SUM(AL27:BB27)</f>
        <v>746235944120.55981</v>
      </c>
      <c r="BH27" s="148">
        <v>40633</v>
      </c>
      <c r="BI27" s="550">
        <f t="shared" ref="BI27:CD27" si="0">AJ27/$BF27</f>
        <v>0</v>
      </c>
      <c r="BJ27" s="551">
        <f t="shared" si="0"/>
        <v>0</v>
      </c>
      <c r="BK27" s="550">
        <f t="shared" si="0"/>
        <v>0</v>
      </c>
      <c r="BL27" s="551">
        <f t="shared" si="0"/>
        <v>0</v>
      </c>
      <c r="BM27" s="551">
        <f t="shared" si="0"/>
        <v>0</v>
      </c>
      <c r="BN27" s="551">
        <f t="shared" si="0"/>
        <v>0</v>
      </c>
      <c r="BO27" s="551">
        <f t="shared" si="0"/>
        <v>0</v>
      </c>
      <c r="BP27" s="551">
        <f t="shared" si="0"/>
        <v>0</v>
      </c>
      <c r="BQ27" s="551">
        <f t="shared" si="0"/>
        <v>0</v>
      </c>
      <c r="BR27" s="551">
        <f t="shared" si="0"/>
        <v>2.7406309509684916E-2</v>
      </c>
      <c r="BS27" s="551">
        <f t="shared" si="0"/>
        <v>0.14046648601037554</v>
      </c>
      <c r="BT27" s="551">
        <f t="shared" si="0"/>
        <v>0.12975199274639487</v>
      </c>
      <c r="BU27" s="551">
        <f t="shared" si="0"/>
        <v>6.2968110776433703E-2</v>
      </c>
      <c r="BV27" s="551">
        <f t="shared" si="0"/>
        <v>0.1294842408581158</v>
      </c>
      <c r="BW27" s="551">
        <f t="shared" si="0"/>
        <v>0.28829270139547647</v>
      </c>
      <c r="BX27" s="551">
        <f t="shared" si="0"/>
        <v>6.6411433101945902E-2</v>
      </c>
      <c r="BY27" s="551">
        <f t="shared" si="0"/>
        <v>7.027950143222679E-2</v>
      </c>
      <c r="BZ27" s="551">
        <f t="shared" si="0"/>
        <v>3.6736392567162462E-2</v>
      </c>
      <c r="CA27" s="552">
        <f t="shared" si="0"/>
        <v>4.8202831602183825E-2</v>
      </c>
      <c r="CB27" s="553">
        <f t="shared" si="0"/>
        <v>0</v>
      </c>
      <c r="CC27" s="551">
        <f t="shared" si="0"/>
        <v>0</v>
      </c>
      <c r="CD27" s="552">
        <f t="shared" si="0"/>
        <v>0</v>
      </c>
      <c r="CE27" s="560">
        <f>SUM(BI27:CA27)</f>
        <v>1.0000000000000002</v>
      </c>
      <c r="CF27" s="564"/>
      <c r="CG27" s="148">
        <f>I27</f>
        <v>40633</v>
      </c>
      <c r="CH27" s="586"/>
      <c r="CI27" s="587"/>
      <c r="CJ27" s="586"/>
      <c r="CK27" s="587"/>
      <c r="CL27" s="587"/>
      <c r="CM27" s="587"/>
      <c r="CN27" s="587"/>
      <c r="CO27" s="587"/>
      <c r="CP27" s="587"/>
      <c r="CQ27" s="587">
        <f>'FN30.350.10(IOX)'!$M29</f>
        <v>-77.025397999999996</v>
      </c>
      <c r="CR27" s="587">
        <f>'FN30.400.10(IOX)'!$M29</f>
        <v>-86.372497999999993</v>
      </c>
      <c r="CS27" s="587">
        <f>'FN30.450.10(IOX)'!$M29</f>
        <v>47.6768</v>
      </c>
      <c r="CT27" s="587">
        <f>'FN30.500.10(IOX)'!$M29</f>
        <v>325.41711400000003</v>
      </c>
      <c r="CU27" s="587">
        <f>'FN30.400.09(IOX)'!$M31</f>
        <v>-222.279404</v>
      </c>
      <c r="CV27" s="587">
        <f>'FN30.450.09(IOX)'!$M31</f>
        <v>-145.802505</v>
      </c>
      <c r="CW27" s="587">
        <f>'FN30.500.09(IOX)'!$M31</f>
        <v>235.87330600000001</v>
      </c>
      <c r="CX27" s="587">
        <f>'FN30.550.08(IOX)'!$M31</f>
        <v>130.00169399999999</v>
      </c>
      <c r="CY27" s="587">
        <f>'FN30.600.08(IOX)'!$M31</f>
        <v>402.29141199999998</v>
      </c>
      <c r="CZ27" s="588">
        <f>'FN30.650.67(IOX)'!$M31</f>
        <v>648.43102999999996</v>
      </c>
      <c r="DA27" s="570"/>
      <c r="DB27" s="568"/>
      <c r="DC27" s="569"/>
      <c r="DD27" s="571"/>
      <c r="DE27" s="564"/>
      <c r="DF27" s="148">
        <f>I27</f>
        <v>40633</v>
      </c>
      <c r="DG27" s="596"/>
      <c r="DH27" s="597"/>
      <c r="DI27" s="596"/>
      <c r="DJ27" s="597"/>
      <c r="DK27" s="597"/>
      <c r="DL27" s="597"/>
      <c r="DM27" s="597"/>
      <c r="DN27" s="597"/>
      <c r="DO27" s="597"/>
      <c r="DP27" s="597">
        <f>'FN30.350.10(IOX)'!$AQ29</f>
        <v>9.9412815448360805E-3</v>
      </c>
      <c r="DQ27" s="597">
        <f>'FN30.400.10(IOX)'!$AQ29</f>
        <v>1.1594799263201143E-2</v>
      </c>
      <c r="DR27" s="597">
        <f>'FN30.450.10(IOX)'!$AQ29</f>
        <v>1.348070165836982E-2</v>
      </c>
      <c r="DS27" s="597">
        <f>'FN30.500.10(IOX)'!$AQ29</f>
        <v>1.3063155975127376E-2</v>
      </c>
      <c r="DT27" s="597">
        <f>'FN30.400.09(IOX)'!$AQ31</f>
        <v>1.1334393632500729E-2</v>
      </c>
      <c r="DU27" s="597">
        <f>'FN30.450.09(IOX)'!$AQ31</f>
        <v>1.2639021367430595E-2</v>
      </c>
      <c r="DV27" s="597">
        <f>'FN30.500.09(IOX)'!$AQ31</f>
        <v>1.1049185228046928E-2</v>
      </c>
      <c r="DW27" s="597">
        <f>'FN30.550.08(IOX)'!$AQ31</f>
        <v>3.3714817424216111E-3</v>
      </c>
      <c r="DX27" s="597">
        <f>'FN30.600.08(IOX)'!$AQ31</f>
        <v>3.5021921308988247E-3</v>
      </c>
      <c r="DY27" s="598">
        <f>'FN30.650.67(IOX)'!$AQ31</f>
        <v>6.3794939401161975E-3</v>
      </c>
      <c r="DZ27" s="596"/>
      <c r="EA27" s="597"/>
      <c r="EB27" s="598"/>
      <c r="EC27" s="599"/>
      <c r="ED27" s="564"/>
      <c r="EE27" s="564"/>
      <c r="EF27" s="564"/>
      <c r="EH27" s="148">
        <f>I27</f>
        <v>40633</v>
      </c>
      <c r="EI27" s="563">
        <f>SUMPRODUCT(L27:AB27, BK27:CA27)</f>
        <v>3.688520807018085E-2</v>
      </c>
      <c r="EJ27" s="587">
        <f>SUMPRODUCT(CJ27:CZ27, BK27:CA27)</f>
        <v>12.454245092935345</v>
      </c>
      <c r="EK27" s="563">
        <f>SUMPRODUCT(DI27:DY27, BK27:CA27)</f>
        <v>1.0991113530483746E-2</v>
      </c>
    </row>
    <row r="28" spans="2:141" s="163" customFormat="1" ht="15" customHeight="1">
      <c r="B28" s="165"/>
      <c r="C28" s="166"/>
      <c r="D28" s="166"/>
      <c r="E28" s="166"/>
      <c r="F28" s="166"/>
      <c r="G28" s="166"/>
      <c r="H28" s="167"/>
      <c r="I28" s="148">
        <v>40662</v>
      </c>
      <c r="J28" s="307"/>
      <c r="K28" s="83"/>
      <c r="L28" s="83"/>
      <c r="M28" s="83"/>
      <c r="N28" s="83"/>
      <c r="O28" s="83"/>
      <c r="P28" s="83"/>
      <c r="Q28" s="83"/>
      <c r="R28" s="83"/>
      <c r="S28" s="83">
        <f>'FN30.350.10(IOX)'!$S30</f>
        <v>1.3528182098283999E-2</v>
      </c>
      <c r="T28" s="83">
        <f>'FN30.400.10(IOX)'!$S30</f>
        <v>1.9728382365726906E-2</v>
      </c>
      <c r="U28" s="83">
        <f>'FN30.450.10(IOX)'!$S30</f>
        <v>1.561615582927529E-2</v>
      </c>
      <c r="V28" s="83">
        <f>'FN30.500.10(IOX)'!$S30</f>
        <v>3.0938554027345314E-2</v>
      </c>
      <c r="W28" s="83">
        <f>'FN30.400.09(IOX)'!$S32</f>
        <v>1.4614220008020137E-2</v>
      </c>
      <c r="X28" s="83">
        <f>'FN30.450.09(IOX)'!$S32</f>
        <v>1.8197762643925051E-2</v>
      </c>
      <c r="Y28" s="83">
        <f>'FN30.500.09(IOX)'!$S32</f>
        <v>4.0863681793725772E-2</v>
      </c>
      <c r="Z28" s="83">
        <f>'FN30.550.08(IOX)'!$S32</f>
        <v>1.2190781868570779E-2</v>
      </c>
      <c r="AA28" s="83">
        <f>'FN30.600.08(IOX)'!$S32</f>
        <v>4.9529146325255468E-3</v>
      </c>
      <c r="AB28" s="109">
        <f>'FN30.650.67(IOX)'!$S32</f>
        <v>4.4394836489788482E-3</v>
      </c>
      <c r="AC28" s="307"/>
      <c r="AD28" s="83"/>
      <c r="AE28" s="109"/>
      <c r="AF28" s="467">
        <f t="shared" ref="AF28:AF57" si="1">AVERAGE(O28:AE28)</f>
        <v>1.750701189163776E-2</v>
      </c>
      <c r="AH28" s="148">
        <f t="shared" ref="AH28:AH74" si="2">DATE(YEAR(EDATE(AI28,-1)),MONTH(EDATE(AI28, -1)),1)</f>
        <v>40603</v>
      </c>
      <c r="AI28" s="148">
        <f t="shared" ref="AI28:AI75" si="3">I28</f>
        <v>40662</v>
      </c>
      <c r="AJ28" s="535">
        <f>IF(J28&lt;&gt;"", VLOOKUP($AH28, 'Current Balane Query'!$M$7:$AO$66, MATCH(AJ$22, 'Current Balane Query'!$M$6:$AO$6,0), 0), 0)</f>
        <v>0</v>
      </c>
      <c r="AK28" s="537">
        <f>IF(K28&lt;&gt;"", VLOOKUP($AH28, 'Current Balane Query'!$M$7:$AO$66, MATCH(AK$22, 'Current Balane Query'!$M$6:$AO$6,0), 0), 0)</f>
        <v>0</v>
      </c>
      <c r="AL28" s="535">
        <f>IF(L28&lt;&gt;"", VLOOKUP($AH28, 'Current Balane Query'!$M$7:$AO$66, MATCH(AL$22, 'Current Balane Query'!$M$6:$AO$6,0), 0), 0)</f>
        <v>0</v>
      </c>
      <c r="AM28" s="537">
        <f>IF(M28&lt;&gt;"", VLOOKUP($AH28, 'Current Balane Query'!$M$7:$AO$66, MATCH(AM$22, 'Current Balane Query'!$M$6:$AO$6,0), 0), 0)</f>
        <v>0</v>
      </c>
      <c r="AN28" s="537">
        <f>IF(N28&lt;&gt;"", VLOOKUP($AH28, 'Current Balane Query'!$M$7:$AO$66, MATCH(AN$22, 'Current Balane Query'!$M$6:$AO$6,0), 0), 0)</f>
        <v>0</v>
      </c>
      <c r="AO28" s="537">
        <f>IF(O28&lt;&gt;"", VLOOKUP($AH28, 'Current Balane Query'!$M$7:$AO$66, MATCH(AO$22, 'Current Balane Query'!$M$6:$AO$6,0), 0), 0)</f>
        <v>0</v>
      </c>
      <c r="AP28" s="537">
        <f>IF(P28&lt;&gt;"", VLOOKUP($AH28, 'Current Balane Query'!$M$7:$AO$66, MATCH(AP$22, 'Current Balane Query'!$M$6:$AO$6,0), 0), 0)</f>
        <v>0</v>
      </c>
      <c r="AQ28" s="537">
        <f>IF(Q28&lt;&gt;"", VLOOKUP($AH28, 'Current Balane Query'!$M$7:$AO$66, MATCH(AQ$22, 'Current Balane Query'!$M$6:$AO$6,0), 0), 0)</f>
        <v>0</v>
      </c>
      <c r="AR28" s="537">
        <f>IF(R28&lt;&gt;"", VLOOKUP($AH28, 'Current Balane Query'!$M$7:$AO$66, MATCH(AR$22, 'Current Balane Query'!$M$6:$AO$6,0), 0), 0)</f>
        <v>0</v>
      </c>
      <c r="AS28" s="537">
        <f>IF(S28&lt;&gt;"", VLOOKUP($AH28, 'Current Balane Query'!$M$7:$AO$66, MATCH(AS$22, 'Current Balane Query'!$M$6:$AO$6,0), 0), 0)</f>
        <v>20402027431.970001</v>
      </c>
      <c r="AT28" s="537">
        <f>IF(T28&lt;&gt;"", VLOOKUP($AH28, 'Current Balane Query'!$M$7:$AO$66, MATCH(AT$22, 'Current Balane Query'!$M$6:$AO$6,0), 0), 0)</f>
        <v>104514396545.08</v>
      </c>
      <c r="AU28" s="537">
        <f>IF(U28&lt;&gt;"", VLOOKUP($AH28, 'Current Balane Query'!$M$7:$AO$66, MATCH(AU$22, 'Current Balane Query'!$M$6:$AO$6,0), 0), 0)</f>
        <v>96353087027.679993</v>
      </c>
      <c r="AV28" s="537">
        <f>IF(V28&lt;&gt;"", VLOOKUP($AH28, 'Current Balane Query'!$M$7:$AO$66, MATCH(AV$22, 'Current Balane Query'!$M$6:$AO$6,0), 0), 0)</f>
        <v>46650246623.120003</v>
      </c>
      <c r="AW28" s="537">
        <f>IF(W28&lt;&gt;"", VLOOKUP($AH28, 'Current Balane Query'!$M$7:$AO$66, MATCH(AW$22, 'Current Balane Query'!$M$6:$AO$6,0), 0), 0)</f>
        <v>96092637726.869995</v>
      </c>
      <c r="AX28" s="537">
        <f>IF(X28&lt;&gt;"", VLOOKUP($AH28, 'Current Balane Query'!$M$7:$AO$66, MATCH(AX$22, 'Current Balane Query'!$M$6:$AO$6,0), 0), 0)</f>
        <v>213376650524.14999</v>
      </c>
      <c r="AY28" s="537">
        <f>IF(Y28&lt;&gt;"", VLOOKUP($AH28, 'Current Balane Query'!$M$7:$AO$66, MATCH(AY$22, 'Current Balane Query'!$M$6:$AO$6,0), 0), 0)</f>
        <v>48996298517.82</v>
      </c>
      <c r="AZ28" s="537">
        <f>IF(Z28&lt;&gt;"", VLOOKUP($AH28, 'Current Balane Query'!$M$7:$AO$66, MATCH(AZ$22, 'Current Balane Query'!$M$6:$AO$6,0), 0), 0)</f>
        <v>51065567074</v>
      </c>
      <c r="BA28" s="537">
        <f>IF(AA28&lt;&gt;"", VLOOKUP($AH28, 'Current Balane Query'!$M$7:$AO$66, MATCH(BA$22, 'Current Balane Query'!$M$6:$AO$6,0), 0), 0)</f>
        <v>26670744361.299999</v>
      </c>
      <c r="BB28" s="538">
        <f>IF(AB28&lt;&gt;"", VLOOKUP($AH28, 'Current Balane Query'!$M$7:$AO$66, MATCH(BB$22, 'Current Balane Query'!$M$6:$AO$6,0), 0), 0)</f>
        <v>35177228734.099998</v>
      </c>
      <c r="BC28" s="535">
        <f>IF(AC28&lt;&gt;"", VLOOKUP($AH28, 'Current Balane Query'!$M$7:$AO$66, MATCH(BC$22, 'Current Balane Query'!$M$6:$AO$6,0), 0), 0)</f>
        <v>0</v>
      </c>
      <c r="BD28" s="537">
        <f>IF(AD28&lt;&gt;"", VLOOKUP($AH28, 'Current Balane Query'!$M$7:$AO$66, MATCH(BD$22, 'Current Balane Query'!$M$6:$AO$6,0), 0), 0)</f>
        <v>0</v>
      </c>
      <c r="BE28" s="538">
        <f>IF(AE28&lt;&gt;"", VLOOKUP($AH28, 'Current Balane Query'!$M$7:$AO$66, MATCH(BE$22, 'Current Balane Query'!$M$6:$AO$6,0), 0), 0)</f>
        <v>0</v>
      </c>
      <c r="BF28" s="546">
        <f t="shared" ref="BF28:BF75" si="4">SUM(AL28:BB28)</f>
        <v>739298884566.08997</v>
      </c>
      <c r="BH28" s="148">
        <v>40662</v>
      </c>
      <c r="BI28" s="553">
        <f t="shared" ref="BI28:BI75" si="5">AJ28/$BF28</f>
        <v>0</v>
      </c>
      <c r="BJ28" s="551">
        <f t="shared" ref="BJ28:BJ40" si="6">AK28/$BF28</f>
        <v>0</v>
      </c>
      <c r="BK28" s="553">
        <f t="shared" ref="BK28:BK74" si="7">AL28/$BF28</f>
        <v>0</v>
      </c>
      <c r="BL28" s="551">
        <f t="shared" ref="BL28:BL39" si="8">AM28/$BF28</f>
        <v>0</v>
      </c>
      <c r="BM28" s="551">
        <f t="shared" ref="BM28:BM39" si="9">AN28/$BF28</f>
        <v>0</v>
      </c>
      <c r="BN28" s="551">
        <f t="shared" ref="BN28:BN39" si="10">AO28/$BF28</f>
        <v>0</v>
      </c>
      <c r="BO28" s="551">
        <f t="shared" ref="BO28:BO39" si="11">AP28/$BF28</f>
        <v>0</v>
      </c>
      <c r="BP28" s="551">
        <f t="shared" ref="BP28:BP39" si="12">AQ28/$BF28</f>
        <v>0</v>
      </c>
      <c r="BQ28" s="551">
        <f t="shared" ref="BQ28:BQ39" si="13">AR28/$BF28</f>
        <v>0</v>
      </c>
      <c r="BR28" s="551">
        <f t="shared" ref="BR28:BR39" si="14">AS28/$BF28</f>
        <v>2.7596453691316442E-2</v>
      </c>
      <c r="BS28" s="551">
        <f t="shared" ref="BS28:BS39" si="15">AT28/$BF28</f>
        <v>0.14136961211083349</v>
      </c>
      <c r="BT28" s="551">
        <f t="shared" ref="BT28:BT39" si="16">AU28/$BF28</f>
        <v>0.13033035628645867</v>
      </c>
      <c r="BU28" s="551">
        <f t="shared" ref="BU28:BU39" si="17">AV28/$BF28</f>
        <v>6.3100658741694182E-2</v>
      </c>
      <c r="BV28" s="551">
        <f t="shared" ref="BV28:BV39" si="18">AW28/$BF28</f>
        <v>0.12997806399135686</v>
      </c>
      <c r="BW28" s="551">
        <f t="shared" ref="BW28:BW39" si="19">AX28/$BF28</f>
        <v>0.28862027926551687</v>
      </c>
      <c r="BX28" s="551">
        <f t="shared" ref="BX28:BX39" si="20">AY28/$BF28</f>
        <v>6.6274005737986405E-2</v>
      </c>
      <c r="BY28" s="551">
        <f t="shared" ref="BY28:BY39" si="21">AZ28/$BF28</f>
        <v>6.9072966482252238E-2</v>
      </c>
      <c r="BZ28" s="551">
        <f t="shared" ref="BZ28:BZ39" si="22">BA28/$BF28</f>
        <v>3.6075726499917041E-2</v>
      </c>
      <c r="CA28" s="552">
        <f t="shared" ref="CA28:CA39" si="23">BB28/$BF28</f>
        <v>4.7581877192667821E-2</v>
      </c>
      <c r="CB28" s="553">
        <f t="shared" ref="CB28:CB39" si="24">BC28/$BF28</f>
        <v>0</v>
      </c>
      <c r="CC28" s="551">
        <f t="shared" ref="CC28:CC39" si="25">BD28/$BF28</f>
        <v>0</v>
      </c>
      <c r="CD28" s="552">
        <f t="shared" ref="CD28:CD39" si="26">BE28/$BF28</f>
        <v>0</v>
      </c>
      <c r="CE28" s="560">
        <f t="shared" ref="CE28:CE75" si="27">SUM(BI28:CA28)</f>
        <v>1</v>
      </c>
      <c r="CF28" s="564"/>
      <c r="CG28" s="148">
        <f t="shared" ref="CG28:CG75" si="28">I28</f>
        <v>40662</v>
      </c>
      <c r="CH28" s="589"/>
      <c r="CI28" s="587"/>
      <c r="CJ28" s="589"/>
      <c r="CK28" s="587"/>
      <c r="CL28" s="587"/>
      <c r="CM28" s="587"/>
      <c r="CN28" s="587"/>
      <c r="CO28" s="587"/>
      <c r="CP28" s="587"/>
      <c r="CQ28" s="587">
        <f>'FN30.350.10(IOX)'!$M30</f>
        <v>-84.035599000000005</v>
      </c>
      <c r="CR28" s="587">
        <f>'FN30.400.10(IOX)'!$M30</f>
        <v>-106.533096</v>
      </c>
      <c r="CS28" s="587">
        <f>'FN30.450.10(IOX)'!$M30</f>
        <v>33.428199999999997</v>
      </c>
      <c r="CT28" s="587">
        <f>'FN30.500.10(IOX)'!$M30</f>
        <v>280.72720299999997</v>
      </c>
      <c r="CU28" s="587">
        <f>'FN30.400.09(IOX)'!$M32</f>
        <v>-238.46620200000001</v>
      </c>
      <c r="CV28" s="587">
        <f>'FN30.450.09(IOX)'!$M32</f>
        <v>-171.39309700000001</v>
      </c>
      <c r="CW28" s="587">
        <f>'FN30.500.09(IOX)'!$M32</f>
        <v>167.21560700000001</v>
      </c>
      <c r="CX28" s="587">
        <f>'FN30.550.08(IOX)'!$M32</f>
        <v>96.777901</v>
      </c>
      <c r="CY28" s="587">
        <f>'FN30.600.08(IOX)'!$M32</f>
        <v>385.55011000000002</v>
      </c>
      <c r="CZ28" s="588">
        <f>'FN30.650.67(IOX)'!$M32</f>
        <v>642.51391599999999</v>
      </c>
      <c r="DA28" s="570"/>
      <c r="DB28" s="568"/>
      <c r="DC28" s="569"/>
      <c r="DD28" s="571"/>
      <c r="DE28" s="564"/>
      <c r="DF28" s="148">
        <f t="shared" ref="DF28:DF75" si="29">I28</f>
        <v>40662</v>
      </c>
      <c r="DG28" s="404"/>
      <c r="DH28" s="402"/>
      <c r="DI28" s="404"/>
      <c r="DJ28" s="402"/>
      <c r="DK28" s="402"/>
      <c r="DL28" s="402"/>
      <c r="DM28" s="402"/>
      <c r="DN28" s="402"/>
      <c r="DO28" s="402"/>
      <c r="DP28" s="402">
        <f>'FN30.350.10(IOX)'!$AQ30</f>
        <v>9.5084772465623656E-3</v>
      </c>
      <c r="DQ28" s="402">
        <f>'FN30.400.10(IOX)'!$AQ30</f>
        <v>1.1629428529509449E-2</v>
      </c>
      <c r="DR28" s="402">
        <f>'FN30.450.10(IOX)'!$AQ30</f>
        <v>1.3790996780845721E-2</v>
      </c>
      <c r="DS28" s="402">
        <f>'FN30.500.10(IOX)'!$AQ30</f>
        <v>1.3280939552369425E-2</v>
      </c>
      <c r="DT28" s="402">
        <f>'FN30.400.09(IOX)'!$AQ32</f>
        <v>1.1237784971314625E-2</v>
      </c>
      <c r="DU28" s="402">
        <f>'FN30.450.09(IOX)'!$AQ32</f>
        <v>1.3504286339559878E-2</v>
      </c>
      <c r="DV28" s="402">
        <f>'FN30.500.09(IOX)'!$AQ32</f>
        <v>1.1734265853315305E-2</v>
      </c>
      <c r="DW28" s="402">
        <f>'FN30.550.08(IOX)'!$AQ32</f>
        <v>3.8276443334370239E-3</v>
      </c>
      <c r="DX28" s="402">
        <f>'FN30.600.08(IOX)'!$AQ32</f>
        <v>1.1935079943539216E-3</v>
      </c>
      <c r="DY28" s="403">
        <f>'FN30.650.67(IOX)'!$AQ32</f>
        <v>-1.8847533452125729E-5</v>
      </c>
      <c r="DZ28" s="404"/>
      <c r="EA28" s="402"/>
      <c r="EB28" s="403"/>
      <c r="EC28" s="560"/>
      <c r="ED28" s="564"/>
      <c r="EE28" s="564"/>
      <c r="EF28" s="564"/>
      <c r="EH28" s="148">
        <f t="shared" ref="EH28:EH75" si="30">I28</f>
        <v>40662</v>
      </c>
      <c r="EI28" s="467">
        <f t="shared" ref="EI28:EI75" si="31">SUMPRODUCT(L28:AB28, BK28:CA28)</f>
        <v>1.824176957431662E-2</v>
      </c>
      <c r="EJ28" s="587">
        <f t="shared" ref="EJ28:EJ75" si="32">SUMPRODUCT(CJ28:CZ28, BK28:CA28)</f>
        <v>-13.523941730477457</v>
      </c>
      <c r="EK28" s="467">
        <f t="shared" ref="EK28:EK75" si="33">SUMPRODUCT(DI28:DY28, BK28:CA28)</f>
        <v>1.0984369457682011E-2</v>
      </c>
    </row>
    <row r="29" spans="2:141" s="163" customFormat="1" ht="15" customHeight="1">
      <c r="B29" s="165"/>
      <c r="C29" s="166"/>
      <c r="D29" s="166"/>
      <c r="E29" s="166"/>
      <c r="F29" s="166"/>
      <c r="G29" s="166"/>
      <c r="H29" s="167"/>
      <c r="I29" s="148">
        <v>40694</v>
      </c>
      <c r="J29" s="307"/>
      <c r="K29" s="83"/>
      <c r="L29" s="83"/>
      <c r="M29" s="83"/>
      <c r="N29" s="83"/>
      <c r="O29" s="83"/>
      <c r="P29" s="83"/>
      <c r="Q29" s="83"/>
      <c r="R29" s="83"/>
      <c r="S29" s="83">
        <f>'FN30.350.10(IOX)'!$S31</f>
        <v>2.8437404112544952E-2</v>
      </c>
      <c r="T29" s="83">
        <f>'FN30.400.10(IOX)'!$S31</f>
        <v>2.2700965895866745E-2</v>
      </c>
      <c r="U29" s="83">
        <f>'FN30.450.10(IOX)'!$S31</f>
        <v>1.6591771671474066E-2</v>
      </c>
      <c r="V29" s="83">
        <f>'FN30.500.10(IOX)'!$S31</f>
        <v>1.2796657632435905E-2</v>
      </c>
      <c r="W29" s="83">
        <f>'FN30.400.09(IOX)'!$S33</f>
        <v>2.0939323102280069E-2</v>
      </c>
      <c r="X29" s="83">
        <f>'FN30.450.09(IOX)'!$S33</f>
        <v>2.8522279980480129E-3</v>
      </c>
      <c r="Y29" s="83">
        <f>'FN30.500.09(IOX)'!$S33</f>
        <v>-7.8738588368266402E-3</v>
      </c>
      <c r="Z29" s="83">
        <f>'FN30.550.08(IOX)'!$S33</f>
        <v>-3.2429204180348253E-2</v>
      </c>
      <c r="AA29" s="83">
        <f>'FN30.600.08(IOX)'!$S33</f>
        <v>2.8903406432698358E-3</v>
      </c>
      <c r="AB29" s="109">
        <f>'FN30.650.67(IOX)'!$S33</f>
        <v>3.3817015644556921E-2</v>
      </c>
      <c r="AC29" s="307"/>
      <c r="AD29" s="83"/>
      <c r="AE29" s="109"/>
      <c r="AF29" s="467">
        <f t="shared" si="1"/>
        <v>1.0072264368330164E-2</v>
      </c>
      <c r="AH29" s="148">
        <f t="shared" si="2"/>
        <v>40634</v>
      </c>
      <c r="AI29" s="148">
        <f t="shared" si="3"/>
        <v>40694</v>
      </c>
      <c r="AJ29" s="535">
        <f>IF(J29&lt;&gt;"", VLOOKUP($AH29, 'Current Balane Query'!$M$7:$AO$66, MATCH(AJ$22, 'Current Balane Query'!$M$6:$AO$6,0), 0), 0)</f>
        <v>0</v>
      </c>
      <c r="AK29" s="537">
        <f>IF(K29&lt;&gt;"", VLOOKUP($AH29, 'Current Balane Query'!$M$7:$AO$66, MATCH(AK$22, 'Current Balane Query'!$M$6:$AO$6,0), 0), 0)</f>
        <v>0</v>
      </c>
      <c r="AL29" s="535">
        <f>IF(L29&lt;&gt;"", VLOOKUP($AH29, 'Current Balane Query'!$M$7:$AO$66, MATCH(AL$22, 'Current Balane Query'!$M$6:$AO$6,0), 0), 0)</f>
        <v>0</v>
      </c>
      <c r="AM29" s="537">
        <f>IF(M29&lt;&gt;"", VLOOKUP($AH29, 'Current Balane Query'!$M$7:$AO$66, MATCH(AM$22, 'Current Balane Query'!$M$6:$AO$6,0), 0), 0)</f>
        <v>0</v>
      </c>
      <c r="AN29" s="537">
        <f>IF(N29&lt;&gt;"", VLOOKUP($AH29, 'Current Balane Query'!$M$7:$AO$66, MATCH(AN$22, 'Current Balane Query'!$M$6:$AO$6,0), 0), 0)</f>
        <v>0</v>
      </c>
      <c r="AO29" s="537">
        <f>IF(O29&lt;&gt;"", VLOOKUP($AH29, 'Current Balane Query'!$M$7:$AO$66, MATCH(AO$22, 'Current Balane Query'!$M$6:$AO$6,0), 0), 0)</f>
        <v>0</v>
      </c>
      <c r="AP29" s="537">
        <f>IF(P29&lt;&gt;"", VLOOKUP($AH29, 'Current Balane Query'!$M$7:$AO$66, MATCH(AP$22, 'Current Balane Query'!$M$6:$AO$6,0), 0), 0)</f>
        <v>0</v>
      </c>
      <c r="AQ29" s="537">
        <f>IF(Q29&lt;&gt;"", VLOOKUP($AH29, 'Current Balane Query'!$M$7:$AO$66, MATCH(AQ$22, 'Current Balane Query'!$M$6:$AO$6,0), 0), 0)</f>
        <v>0</v>
      </c>
      <c r="AR29" s="537">
        <f>IF(R29&lt;&gt;"", VLOOKUP($AH29, 'Current Balane Query'!$M$7:$AO$66, MATCH(AR$22, 'Current Balane Query'!$M$6:$AO$6,0), 0), 0)</f>
        <v>0</v>
      </c>
      <c r="AS29" s="537">
        <f>IF(S29&lt;&gt;"", VLOOKUP($AH29, 'Current Balane Query'!$M$7:$AO$66, MATCH(AS$22, 'Current Balane Query'!$M$6:$AO$6,0), 0), 0)</f>
        <v>20344280444.439999</v>
      </c>
      <c r="AT29" s="537">
        <f>IF(T29&lt;&gt;"", VLOOKUP($AH29, 'Current Balane Query'!$M$7:$AO$66, MATCH(AT$22, 'Current Balane Query'!$M$6:$AO$6,0), 0), 0)</f>
        <v>104186727432.17</v>
      </c>
      <c r="AU29" s="537">
        <f>IF(U29&lt;&gt;"", VLOOKUP($AH29, 'Current Balane Query'!$M$7:$AO$66, MATCH(AU$22, 'Current Balane Query'!$M$6:$AO$6,0), 0), 0)</f>
        <v>95882346927.380005</v>
      </c>
      <c r="AV29" s="537">
        <f>IF(V29&lt;&gt;"", VLOOKUP($AH29, 'Current Balane Query'!$M$7:$AO$66, MATCH(AV$22, 'Current Balane Query'!$M$6:$AO$6,0), 0), 0)</f>
        <v>46349835773.339996</v>
      </c>
      <c r="AW29" s="537">
        <f>IF(W29&lt;&gt;"", VLOOKUP($AH29, 'Current Balane Query'!$M$7:$AO$66, MATCH(AW$22, 'Current Balane Query'!$M$6:$AO$6,0), 0), 0)</f>
        <v>95550474643.460007</v>
      </c>
      <c r="AX29" s="537">
        <f>IF(X29&lt;&gt;"", VLOOKUP($AH29, 'Current Balane Query'!$M$7:$AO$66, MATCH(AX$22, 'Current Balane Query'!$M$6:$AO$6,0), 0), 0)</f>
        <v>211754480353.69</v>
      </c>
      <c r="AY29" s="537">
        <f>IF(Y29&lt;&gt;"", VLOOKUP($AH29, 'Current Balane Query'!$M$7:$AO$66, MATCH(AY$22, 'Current Balane Query'!$M$6:$AO$6,0), 0), 0)</f>
        <v>48498438679.970001</v>
      </c>
      <c r="AZ29" s="537">
        <f>IF(Z29&lt;&gt;"", VLOOKUP($AH29, 'Current Balane Query'!$M$7:$AO$66, MATCH(AZ$22, 'Current Balane Query'!$M$6:$AO$6,0), 0), 0)</f>
        <v>49783624986.470001</v>
      </c>
      <c r="BA29" s="537">
        <f>IF(AA29&lt;&gt;"", VLOOKUP($AH29, 'Current Balane Query'!$M$7:$AO$66, MATCH(BA$22, 'Current Balane Query'!$M$6:$AO$6,0), 0), 0)</f>
        <v>25935492220.740002</v>
      </c>
      <c r="BB29" s="538">
        <f>IF(AB29&lt;&gt;"", VLOOKUP($AH29, 'Current Balane Query'!$M$7:$AO$66, MATCH(BB$22, 'Current Balane Query'!$M$6:$AO$6,0), 0), 0)</f>
        <v>34243481557.189999</v>
      </c>
      <c r="BC29" s="535">
        <f>IF(AC29&lt;&gt;"", VLOOKUP($AH29, 'Current Balane Query'!$M$7:$AO$66, MATCH(BC$22, 'Current Balane Query'!$M$6:$AO$6,0), 0), 0)</f>
        <v>0</v>
      </c>
      <c r="BD29" s="537">
        <f>IF(AD29&lt;&gt;"", VLOOKUP($AH29, 'Current Balane Query'!$M$7:$AO$66, MATCH(BD$22, 'Current Balane Query'!$M$6:$AO$6,0), 0), 0)</f>
        <v>0</v>
      </c>
      <c r="BE29" s="538">
        <f>IF(AE29&lt;&gt;"", VLOOKUP($AH29, 'Current Balane Query'!$M$7:$AO$66, MATCH(BE$22, 'Current Balane Query'!$M$6:$AO$6,0), 0), 0)</f>
        <v>0</v>
      </c>
      <c r="BF29" s="546">
        <f t="shared" si="4"/>
        <v>732529183018.84985</v>
      </c>
      <c r="BH29" s="148">
        <v>40694</v>
      </c>
      <c r="BI29" s="553">
        <f t="shared" si="5"/>
        <v>0</v>
      </c>
      <c r="BJ29" s="551">
        <f t="shared" si="6"/>
        <v>0</v>
      </c>
      <c r="BK29" s="553">
        <f t="shared" si="7"/>
        <v>0</v>
      </c>
      <c r="BL29" s="551">
        <f t="shared" si="8"/>
        <v>0</v>
      </c>
      <c r="BM29" s="551">
        <f t="shared" si="9"/>
        <v>0</v>
      </c>
      <c r="BN29" s="551">
        <f t="shared" si="10"/>
        <v>0</v>
      </c>
      <c r="BO29" s="551">
        <f t="shared" si="11"/>
        <v>0</v>
      </c>
      <c r="BP29" s="551">
        <f t="shared" si="12"/>
        <v>0</v>
      </c>
      <c r="BQ29" s="551">
        <f t="shared" si="13"/>
        <v>0</v>
      </c>
      <c r="BR29" s="551">
        <f t="shared" si="14"/>
        <v>2.7772655228012245E-2</v>
      </c>
      <c r="BS29" s="551">
        <f t="shared" si="15"/>
        <v>0.14222877374359705</v>
      </c>
      <c r="BT29" s="551">
        <f t="shared" si="16"/>
        <v>0.1308921871647982</v>
      </c>
      <c r="BU29" s="551">
        <f t="shared" si="17"/>
        <v>6.3273705468396738E-2</v>
      </c>
      <c r="BV29" s="551">
        <f t="shared" si="18"/>
        <v>0.13043913725004624</v>
      </c>
      <c r="BW29" s="551">
        <f t="shared" si="19"/>
        <v>0.28907309805873088</v>
      </c>
      <c r="BX29" s="551">
        <f t="shared" si="20"/>
        <v>6.6206834900558509E-2</v>
      </c>
      <c r="BY29" s="551">
        <f t="shared" si="21"/>
        <v>6.7961285557668963E-2</v>
      </c>
      <c r="BZ29" s="551">
        <f t="shared" si="22"/>
        <v>3.5405404756512771E-2</v>
      </c>
      <c r="CA29" s="552">
        <f t="shared" si="23"/>
        <v>4.6746917871678603E-2</v>
      </c>
      <c r="CB29" s="553">
        <f t="shared" si="24"/>
        <v>0</v>
      </c>
      <c r="CC29" s="551">
        <f t="shared" si="25"/>
        <v>0</v>
      </c>
      <c r="CD29" s="552">
        <f t="shared" si="26"/>
        <v>0</v>
      </c>
      <c r="CE29" s="560">
        <f t="shared" si="27"/>
        <v>1.0000000000000002</v>
      </c>
      <c r="CF29" s="564"/>
      <c r="CG29" s="148">
        <f t="shared" si="28"/>
        <v>40694</v>
      </c>
      <c r="CH29" s="589"/>
      <c r="CI29" s="587"/>
      <c r="CJ29" s="589"/>
      <c r="CK29" s="587"/>
      <c r="CL29" s="587"/>
      <c r="CM29" s="587"/>
      <c r="CN29" s="587"/>
      <c r="CO29" s="587"/>
      <c r="CP29" s="587"/>
      <c r="CQ29" s="587">
        <f>'FN30.350.10(IOX)'!$M31</f>
        <v>-128.065201</v>
      </c>
      <c r="CR29" s="587">
        <f>'FN30.400.10(IOX)'!$M31</f>
        <v>-144.807907</v>
      </c>
      <c r="CS29" s="587">
        <f>'FN30.450.10(IOX)'!$M31</f>
        <v>2.9117000000000002</v>
      </c>
      <c r="CT29" s="587">
        <f>'FN30.500.10(IOX)'!$M31</f>
        <v>258.78311200000002</v>
      </c>
      <c r="CU29" s="587">
        <f>'FN30.400.09(IOX)'!$M33</f>
        <v>-280.10470600000002</v>
      </c>
      <c r="CV29" s="587">
        <f>'FN30.450.09(IOX)'!$M33</f>
        <v>-186.72709699999999</v>
      </c>
      <c r="CW29" s="587">
        <f>'FN30.500.09(IOX)'!$M33</f>
        <v>180.40960699999999</v>
      </c>
      <c r="CX29" s="587">
        <f>'FN30.550.08(IOX)'!$M33</f>
        <v>136.833099</v>
      </c>
      <c r="CY29" s="587">
        <f>'FN30.600.08(IOX)'!$M33</f>
        <v>349.36261000000002</v>
      </c>
      <c r="CZ29" s="588">
        <f>'FN30.650.67(IOX)'!$M33</f>
        <v>536.99230999999997</v>
      </c>
      <c r="DA29" s="570">
        <f>'GII30.400.10(IOX)'!$M28</f>
        <v>46.049399999999999</v>
      </c>
      <c r="DB29" s="568">
        <f>'GII30.450.10(IOX)'!$M28</f>
        <v>65.813698000000002</v>
      </c>
      <c r="DC29" s="569">
        <f>'GII30.500.10(IOX)'!$M28</f>
        <v>40.898499000000001</v>
      </c>
      <c r="DD29" s="571"/>
      <c r="DE29" s="564"/>
      <c r="DF29" s="148">
        <f t="shared" si="29"/>
        <v>40694</v>
      </c>
      <c r="DG29" s="404"/>
      <c r="DH29" s="402"/>
      <c r="DI29" s="404"/>
      <c r="DJ29" s="402"/>
      <c r="DK29" s="402"/>
      <c r="DL29" s="402"/>
      <c r="DM29" s="402"/>
      <c r="DN29" s="402"/>
      <c r="DO29" s="402"/>
      <c r="DP29" s="402">
        <f>'FN30.350.10(IOX)'!$AQ31</f>
        <v>1.0178925297300074E-2</v>
      </c>
      <c r="DQ29" s="402">
        <f>'FN30.400.10(IOX)'!$AQ31</f>
        <v>1.2719311511973282E-2</v>
      </c>
      <c r="DR29" s="402">
        <f>'FN30.450.10(IOX)'!$AQ31</f>
        <v>1.4597401888042405E-2</v>
      </c>
      <c r="DS29" s="402">
        <f>'FN30.500.10(IOX)'!$AQ31</f>
        <v>1.3102586769058986E-2</v>
      </c>
      <c r="DT29" s="402">
        <f>'FN30.400.09(IOX)'!$AQ33</f>
        <v>1.2914746628614937E-2</v>
      </c>
      <c r="DU29" s="402">
        <f>'FN30.450.09(IOX)'!$AQ33</f>
        <v>1.5160461666445116E-2</v>
      </c>
      <c r="DV29" s="402">
        <f>'FN30.500.09(IOX)'!$AQ33</f>
        <v>1.2281215323272381E-2</v>
      </c>
      <c r="DW29" s="402">
        <f>'FN30.550.08(IOX)'!$AQ33</f>
        <v>5.3077311121194079E-3</v>
      </c>
      <c r="DX29" s="402">
        <f>'FN30.600.08(IOX)'!$AQ33</f>
        <v>2.2986297251953035E-3</v>
      </c>
      <c r="DY29" s="403">
        <f>'FN30.650.67(IOX)'!$AQ33</f>
        <v>4.4114352465413204E-3</v>
      </c>
      <c r="DZ29" s="404">
        <f>'GII30.400.10(IOX)'!$AQ28</f>
        <v>0</v>
      </c>
      <c r="EA29" s="402">
        <f>'GII30.450.10(IOX)'!$AQ28</f>
        <v>0</v>
      </c>
      <c r="EB29" s="403">
        <f>'GII30.500.10(IOX)'!$AQ28</f>
        <v>0</v>
      </c>
      <c r="EC29" s="560"/>
      <c r="ED29" s="564"/>
      <c r="EE29" s="564"/>
      <c r="EF29" s="564"/>
      <c r="EH29" s="148">
        <f t="shared" si="30"/>
        <v>40694</v>
      </c>
      <c r="EI29" s="467">
        <f t="shared" si="31"/>
        <v>9.513688870633372E-3</v>
      </c>
      <c r="EJ29" s="587">
        <f t="shared" si="32"/>
        <v>-39.195910729297935</v>
      </c>
      <c r="EK29" s="467">
        <f t="shared" si="33"/>
        <v>1.2359978510225116E-2</v>
      </c>
    </row>
    <row r="30" spans="2:141" s="163" customFormat="1" ht="15" customHeight="1">
      <c r="B30" s="165"/>
      <c r="C30" s="166"/>
      <c r="D30" s="166"/>
      <c r="E30" s="166"/>
      <c r="F30" s="166"/>
      <c r="G30" s="166"/>
      <c r="H30" s="167"/>
      <c r="I30" s="148">
        <v>40724</v>
      </c>
      <c r="J30" s="307"/>
      <c r="K30" s="83"/>
      <c r="L30" s="83"/>
      <c r="M30" s="83"/>
      <c r="N30" s="83"/>
      <c r="O30" s="83"/>
      <c r="P30" s="83"/>
      <c r="Q30" s="83"/>
      <c r="R30" s="83"/>
      <c r="S30" s="83">
        <f>'FN30.350.10(IOX)'!$S32</f>
        <v>1.7020411867584441E-2</v>
      </c>
      <c r="T30" s="83">
        <f>'FN30.400.10(IOX)'!$S32</f>
        <v>1.8879814113681309E-2</v>
      </c>
      <c r="U30" s="83">
        <f>'FN30.450.10(IOX)'!$S32</f>
        <v>2.3382707259916466E-2</v>
      </c>
      <c r="V30" s="83">
        <f>'FN30.500.10(IOX)'!$S32</f>
        <v>3.5993722125642127E-2</v>
      </c>
      <c r="W30" s="83">
        <f>'FN30.400.09(IOX)'!$S34</f>
        <v>5.3161388846956637E-3</v>
      </c>
      <c r="X30" s="83">
        <f>'FN30.450.09(IOX)'!$S34</f>
        <v>8.1669277880644427E-3</v>
      </c>
      <c r="Y30" s="83">
        <f>'FN30.500.09(IOX)'!$S34</f>
        <v>2.137873003789088E-2</v>
      </c>
      <c r="Z30" s="83">
        <f>'FN30.550.08(IOX)'!$S34</f>
        <v>3.6649563852126413E-3</v>
      </c>
      <c r="AA30" s="83">
        <f>'FN30.600.08(IOX)'!$S34</f>
        <v>1.7110587775582643E-2</v>
      </c>
      <c r="AB30" s="109">
        <f>'FN30.650.67(IOX)'!$S34</f>
        <v>1.6294814473070577E-2</v>
      </c>
      <c r="AC30" s="307">
        <f>'GII30.400.10(IOX)'!$S29</f>
        <v>1.4744016732568846E-2</v>
      </c>
      <c r="AD30" s="83">
        <f>'GII30.450.10(IOX)'!$S29</f>
        <v>1.3259967108110478E-2</v>
      </c>
      <c r="AE30" s="109">
        <f>'GII30.500.10(IOX)'!$S29</f>
        <v>1.7628636991910755E-2</v>
      </c>
      <c r="AF30" s="467">
        <f t="shared" si="1"/>
        <v>1.6372417811071634E-2</v>
      </c>
      <c r="AH30" s="148">
        <f t="shared" si="2"/>
        <v>40664</v>
      </c>
      <c r="AI30" s="148">
        <f t="shared" si="3"/>
        <v>40724</v>
      </c>
      <c r="AJ30" s="535">
        <f>IF(J30&lt;&gt;"", VLOOKUP($AH30, 'Current Balane Query'!$M$7:$AO$66, MATCH(AJ$22, 'Current Balane Query'!$M$6:$AO$6,0), 0), 0)</f>
        <v>0</v>
      </c>
      <c r="AK30" s="537">
        <f>IF(K30&lt;&gt;"", VLOOKUP($AH30, 'Current Balane Query'!$M$7:$AO$66, MATCH(AK$22, 'Current Balane Query'!$M$6:$AO$6,0), 0), 0)</f>
        <v>0</v>
      </c>
      <c r="AL30" s="535">
        <f>IF(L30&lt;&gt;"", VLOOKUP($AH30, 'Current Balane Query'!$M$7:$AO$66, MATCH(AL$22, 'Current Balane Query'!$M$6:$AO$6,0), 0), 0)</f>
        <v>0</v>
      </c>
      <c r="AM30" s="537">
        <f>IF(M30&lt;&gt;"", VLOOKUP($AH30, 'Current Balane Query'!$M$7:$AO$66, MATCH(AM$22, 'Current Balane Query'!$M$6:$AO$6,0), 0), 0)</f>
        <v>0</v>
      </c>
      <c r="AN30" s="537">
        <f>IF(N30&lt;&gt;"", VLOOKUP($AH30, 'Current Balane Query'!$M$7:$AO$66, MATCH(AN$22, 'Current Balane Query'!$M$6:$AO$6,0), 0), 0)</f>
        <v>0</v>
      </c>
      <c r="AO30" s="537">
        <f>IF(O30&lt;&gt;"", VLOOKUP($AH30, 'Current Balane Query'!$M$7:$AO$66, MATCH(AO$22, 'Current Balane Query'!$M$6:$AO$6,0), 0), 0)</f>
        <v>0</v>
      </c>
      <c r="AP30" s="537">
        <f>IF(P30&lt;&gt;"", VLOOKUP($AH30, 'Current Balane Query'!$M$7:$AO$66, MATCH(AP$22, 'Current Balane Query'!$M$6:$AO$6,0), 0), 0)</f>
        <v>0</v>
      </c>
      <c r="AQ30" s="537">
        <f>IF(Q30&lt;&gt;"", VLOOKUP($AH30, 'Current Balane Query'!$M$7:$AO$66, MATCH(AQ$22, 'Current Balane Query'!$M$6:$AO$6,0), 0), 0)</f>
        <v>0</v>
      </c>
      <c r="AR30" s="537">
        <f>IF(R30&lt;&gt;"", VLOOKUP($AH30, 'Current Balane Query'!$M$7:$AO$66, MATCH(AR$22, 'Current Balane Query'!$M$6:$AO$6,0), 0), 0)</f>
        <v>0</v>
      </c>
      <c r="AS30" s="537">
        <f>IF(S30&lt;&gt;"", VLOOKUP($AH30, 'Current Balane Query'!$M$7:$AO$66, MATCH(AS$22, 'Current Balane Query'!$M$6:$AO$6,0), 0), 0)</f>
        <v>20284334085.259998</v>
      </c>
      <c r="AT30" s="537">
        <f>IF(T30&lt;&gt;"", VLOOKUP($AH30, 'Current Balane Query'!$M$7:$AO$66, MATCH(AT$22, 'Current Balane Query'!$M$6:$AO$6,0), 0), 0)</f>
        <v>103833059412.59</v>
      </c>
      <c r="AU30" s="537">
        <f>IF(U30&lt;&gt;"", VLOOKUP($AH30, 'Current Balane Query'!$M$7:$AO$66, MATCH(AU$22, 'Current Balane Query'!$M$6:$AO$6,0), 0), 0)</f>
        <v>95426450293.419998</v>
      </c>
      <c r="AV30" s="537">
        <f>IF(V30&lt;&gt;"", VLOOKUP($AH30, 'Current Balane Query'!$M$7:$AO$66, MATCH(AV$22, 'Current Balane Query'!$M$6:$AO$6,0), 0), 0)</f>
        <v>46059989329.879997</v>
      </c>
      <c r="AW30" s="537">
        <f>IF(W30&lt;&gt;"", VLOOKUP($AH30, 'Current Balane Query'!$M$7:$AO$66, MATCH(AW$22, 'Current Balane Query'!$M$6:$AO$6,0), 0), 0)</f>
        <v>95009576807.149994</v>
      </c>
      <c r="AX30" s="537">
        <f>IF(X30&lt;&gt;"", VLOOKUP($AH30, 'Current Balane Query'!$M$7:$AO$66, MATCH(AX$22, 'Current Balane Query'!$M$6:$AO$6,0), 0), 0)</f>
        <v>210312892959.03</v>
      </c>
      <c r="AY30" s="537">
        <f>IF(Y30&lt;&gt;"", VLOOKUP($AH30, 'Current Balane Query'!$M$7:$AO$66, MATCH(AY$22, 'Current Balane Query'!$M$6:$AO$6,0), 0), 0)</f>
        <v>48060311198.620003</v>
      </c>
      <c r="AZ30" s="537">
        <f>IF(Z30&lt;&gt;"", VLOOKUP($AH30, 'Current Balane Query'!$M$7:$AO$66, MATCH(AZ$22, 'Current Balane Query'!$M$6:$AO$6,0), 0), 0)</f>
        <v>48647541174.830002</v>
      </c>
      <c r="BA30" s="537">
        <f>IF(AA30&lt;&gt;"", VLOOKUP($AH30, 'Current Balane Query'!$M$7:$AO$66, MATCH(BA$22, 'Current Balane Query'!$M$6:$AO$6,0), 0), 0)</f>
        <v>25252785750.759998</v>
      </c>
      <c r="BB30" s="538">
        <f>IF(AB30&lt;&gt;"", VLOOKUP($AH30, 'Current Balane Query'!$M$7:$AO$66, MATCH(BB$22, 'Current Balane Query'!$M$6:$AO$6,0), 0), 0)</f>
        <v>33460172419.799999</v>
      </c>
      <c r="BC30" s="535">
        <f>IF(AC30&lt;&gt;"", VLOOKUP($AH30, 'Current Balane Query'!$M$7:$AO$66, MATCH(BC$22, 'Current Balane Query'!$M$6:$AO$6,0), 0), 0)</f>
        <v>33795558576.369999</v>
      </c>
      <c r="BD30" s="537">
        <f>IF(AD30&lt;&gt;"", VLOOKUP($AH30, 'Current Balane Query'!$M$7:$AO$66, MATCH(BD$22, 'Current Balane Query'!$M$6:$AO$6,0), 0), 0)</f>
        <v>57267012268.849998</v>
      </c>
      <c r="BE30" s="538">
        <f>IF(AE30&lt;&gt;"", VLOOKUP($AH30, 'Current Balane Query'!$M$7:$AO$66, MATCH(BE$22, 'Current Balane Query'!$M$6:$AO$6,0), 0), 0)</f>
        <v>46378560056.029999</v>
      </c>
      <c r="BF30" s="546">
        <f t="shared" si="4"/>
        <v>726347113431.33997</v>
      </c>
      <c r="BH30" s="148">
        <v>40724</v>
      </c>
      <c r="BI30" s="553">
        <f t="shared" si="5"/>
        <v>0</v>
      </c>
      <c r="BJ30" s="551">
        <f t="shared" si="6"/>
        <v>0</v>
      </c>
      <c r="BK30" s="553">
        <f t="shared" si="7"/>
        <v>0</v>
      </c>
      <c r="BL30" s="551">
        <f t="shared" si="8"/>
        <v>0</v>
      </c>
      <c r="BM30" s="551">
        <f t="shared" si="9"/>
        <v>0</v>
      </c>
      <c r="BN30" s="551">
        <f t="shared" si="10"/>
        <v>0</v>
      </c>
      <c r="BO30" s="551">
        <f t="shared" si="11"/>
        <v>0</v>
      </c>
      <c r="BP30" s="551">
        <f t="shared" si="12"/>
        <v>0</v>
      </c>
      <c r="BQ30" s="551">
        <f t="shared" si="13"/>
        <v>0</v>
      </c>
      <c r="BR30" s="551">
        <f t="shared" si="14"/>
        <v>2.7926501957768753E-2</v>
      </c>
      <c r="BS30" s="551">
        <f t="shared" si="15"/>
        <v>0.14295239492599032</v>
      </c>
      <c r="BT30" s="551">
        <f t="shared" si="16"/>
        <v>0.13137857716900042</v>
      </c>
      <c r="BU30" s="551">
        <f t="shared" si="17"/>
        <v>6.3413192505560836E-2</v>
      </c>
      <c r="BV30" s="551">
        <f t="shared" si="18"/>
        <v>0.13080464567183972</v>
      </c>
      <c r="BW30" s="551">
        <f t="shared" si="19"/>
        <v>0.28954874201329145</v>
      </c>
      <c r="BX30" s="551">
        <f t="shared" si="20"/>
        <v>6.6167140076564837E-2</v>
      </c>
      <c r="BY30" s="551">
        <f t="shared" si="21"/>
        <v>6.6975610249229073E-2</v>
      </c>
      <c r="BZ30" s="551">
        <f t="shared" si="22"/>
        <v>3.4766828812003103E-2</v>
      </c>
      <c r="CA30" s="552">
        <f t="shared" si="23"/>
        <v>4.6066366618751513E-2</v>
      </c>
      <c r="CB30" s="553">
        <f t="shared" si="24"/>
        <v>4.6528110253947638E-2</v>
      </c>
      <c r="CC30" s="551">
        <f t="shared" si="25"/>
        <v>7.884248620238142E-2</v>
      </c>
      <c r="CD30" s="552">
        <f t="shared" si="26"/>
        <v>6.3851785459616978E-2</v>
      </c>
      <c r="CE30" s="560">
        <f t="shared" si="27"/>
        <v>1</v>
      </c>
      <c r="CF30" s="564"/>
      <c r="CG30" s="148">
        <f t="shared" si="28"/>
        <v>40724</v>
      </c>
      <c r="CH30" s="589"/>
      <c r="CI30" s="587"/>
      <c r="CJ30" s="589"/>
      <c r="CK30" s="587"/>
      <c r="CL30" s="587"/>
      <c r="CM30" s="587"/>
      <c r="CN30" s="587"/>
      <c r="CO30" s="587"/>
      <c r="CP30" s="587"/>
      <c r="CQ30" s="587">
        <f>'FN30.350.10(IOX)'!$M32</f>
        <v>-166.411102</v>
      </c>
      <c r="CR30" s="587">
        <f>'FN30.400.10(IOX)'!$M32</f>
        <v>-184.590103</v>
      </c>
      <c r="CS30" s="587">
        <f>'FN30.450.10(IOX)'!$M32</f>
        <v>-42.751801</v>
      </c>
      <c r="CT30" s="587">
        <f>'FN30.500.10(IOX)'!$M32</f>
        <v>187.785507</v>
      </c>
      <c r="CU30" s="587">
        <f>'FN30.400.09(IOX)'!$M34</f>
        <v>-298.92089800000002</v>
      </c>
      <c r="CV30" s="587">
        <f>'FN30.450.09(IOX)'!$M34</f>
        <v>-208.25079299999999</v>
      </c>
      <c r="CW30" s="587">
        <f>'FN30.500.09(IOX)'!$M34</f>
        <v>138.322205</v>
      </c>
      <c r="CX30" s="587">
        <f>'FN30.550.08(IOX)'!$M34</f>
        <v>131.595505</v>
      </c>
      <c r="CY30" s="587">
        <f>'FN30.600.08(IOX)'!$M34</f>
        <v>316.27029399999998</v>
      </c>
      <c r="CZ30" s="588">
        <f>'FN30.650.67(IOX)'!$M34</f>
        <v>507.26629600000001</v>
      </c>
      <c r="DA30" s="570">
        <f>'GII30.400.10(IOX)'!$M29</f>
        <v>14.922700000000001</v>
      </c>
      <c r="DB30" s="568">
        <f>'GII30.450.10(IOX)'!$M29</f>
        <v>38.592201000000003</v>
      </c>
      <c r="DC30" s="569">
        <f>'GII30.500.10(IOX)'!$M29</f>
        <v>6.9797000000000002</v>
      </c>
      <c r="DD30" s="571"/>
      <c r="DE30" s="564"/>
      <c r="DF30" s="148">
        <f t="shared" si="29"/>
        <v>40724</v>
      </c>
      <c r="DG30" s="404"/>
      <c r="DH30" s="402"/>
      <c r="DI30" s="404"/>
      <c r="DJ30" s="402"/>
      <c r="DK30" s="402"/>
      <c r="DL30" s="402"/>
      <c r="DM30" s="402"/>
      <c r="DN30" s="402"/>
      <c r="DO30" s="402"/>
      <c r="DP30" s="402">
        <f>'FN30.350.10(IOX)'!$AQ32</f>
        <v>9.2900405462056305E-3</v>
      </c>
      <c r="DQ30" s="402">
        <f>'FN30.400.10(IOX)'!$AQ32</f>
        <v>1.1700761464164634E-2</v>
      </c>
      <c r="DR30" s="402">
        <f>'FN30.450.10(IOX)'!$AQ32</f>
        <v>1.374427569105444E-2</v>
      </c>
      <c r="DS30" s="402">
        <f>'FN30.500.10(IOX)'!$AQ32</f>
        <v>1.2577554264652313E-2</v>
      </c>
      <c r="DT30" s="402">
        <f>'FN30.400.09(IOX)'!$AQ34</f>
        <v>1.1624786407239159E-2</v>
      </c>
      <c r="DU30" s="402">
        <f>'FN30.450.09(IOX)'!$AQ34</f>
        <v>1.3853220526813936E-2</v>
      </c>
      <c r="DV30" s="402">
        <f>'FN30.500.09(IOX)'!$AQ34</f>
        <v>1.2145310429784855E-2</v>
      </c>
      <c r="DW30" s="402">
        <f>'FN30.550.08(IOX)'!$AQ34</f>
        <v>6.492376473283927E-3</v>
      </c>
      <c r="DX30" s="402">
        <f>'FN30.600.08(IOX)'!$AQ34</f>
        <v>4.2630336044881612E-3</v>
      </c>
      <c r="DY30" s="403">
        <f>'FN30.650.67(IOX)'!$AQ34</f>
        <v>3.4191196256820712E-3</v>
      </c>
      <c r="DZ30" s="404">
        <f>'GII30.400.10(IOX)'!$AQ29</f>
        <v>8.2995341249173585E-3</v>
      </c>
      <c r="EA30" s="402">
        <f>'GII30.450.10(IOX)'!$AQ29</f>
        <v>9.6503653035341832E-3</v>
      </c>
      <c r="EB30" s="403">
        <f>'GII30.500.10(IOX)'!$AQ29</f>
        <v>9.8973595863757306E-3</v>
      </c>
      <c r="EC30" s="560"/>
      <c r="ED30" s="564"/>
      <c r="EE30" s="564"/>
      <c r="EF30" s="564"/>
      <c r="EH30" s="148">
        <f t="shared" si="30"/>
        <v>40724</v>
      </c>
      <c r="EI30" s="467">
        <f t="shared" si="31"/>
        <v>1.4594354068344891E-2</v>
      </c>
      <c r="EJ30" s="587">
        <f t="shared" si="32"/>
        <v>-71.812762532091284</v>
      </c>
      <c r="EK30" s="467">
        <f t="shared" si="33"/>
        <v>1.1611305017469561E-2</v>
      </c>
    </row>
    <row r="31" spans="2:141" s="163" customFormat="1" ht="15" customHeight="1">
      <c r="B31" s="165"/>
      <c r="C31" s="166"/>
      <c r="D31" s="166"/>
      <c r="E31" s="166"/>
      <c r="F31" s="166"/>
      <c r="G31" s="166"/>
      <c r="H31" s="167"/>
      <c r="I31" s="148">
        <v>40753</v>
      </c>
      <c r="J31" s="307"/>
      <c r="K31" s="83"/>
      <c r="L31" s="83"/>
      <c r="M31" s="83"/>
      <c r="N31" s="83"/>
      <c r="O31" s="83"/>
      <c r="P31" s="83"/>
      <c r="Q31" s="83"/>
      <c r="R31" s="83"/>
      <c r="S31" s="83">
        <f>'FN30.350.10(IOX)'!$S33</f>
        <v>-2.069358784658205E-2</v>
      </c>
      <c r="T31" s="83">
        <f>'FN30.400.10(IOX)'!$S33</f>
        <v>-3.6019892580423318E-2</v>
      </c>
      <c r="U31" s="83">
        <f>'FN30.450.10(IOX)'!$S33</f>
        <v>-6.2276140057583432E-2</v>
      </c>
      <c r="V31" s="83">
        <f>'FN30.500.10(IOX)'!$S33</f>
        <v>-6.4869258711616834E-2</v>
      </c>
      <c r="W31" s="83">
        <f>'FN30.400.09(IOX)'!$S35</f>
        <v>-4.6574319064210286E-2</v>
      </c>
      <c r="X31" s="83">
        <f>'FN30.450.09(IOX)'!$S35</f>
        <v>-7.3540630148689112E-2</v>
      </c>
      <c r="Y31" s="83">
        <f>'FN30.500.09(IOX)'!$S35</f>
        <v>-8.0311732462230279E-2</v>
      </c>
      <c r="Z31" s="83">
        <f>'FN30.550.08(IOX)'!$S35</f>
        <v>-4.7779297578448274E-2</v>
      </c>
      <c r="AA31" s="83">
        <f>'FN30.600.08(IOX)'!$S35</f>
        <v>-4.026250183326481E-2</v>
      </c>
      <c r="AB31" s="109">
        <f>'FN30.650.67(IOX)'!$S35</f>
        <v>-2.5033705436047257E-2</v>
      </c>
      <c r="AC31" s="307">
        <f>'GII30.400.10(IOX)'!$S30</f>
        <v>-2.0572133669017091E-2</v>
      </c>
      <c r="AD31" s="83">
        <f>'GII30.450.10(IOX)'!$S30</f>
        <v>-3.3366150683880033E-2</v>
      </c>
      <c r="AE31" s="109">
        <f>'GII30.500.10(IOX)'!$S30</f>
        <v>-4.937730325499002E-2</v>
      </c>
      <c r="AF31" s="467">
        <f t="shared" si="1"/>
        <v>-4.620589640976791E-2</v>
      </c>
      <c r="AH31" s="148">
        <f t="shared" si="2"/>
        <v>40695</v>
      </c>
      <c r="AI31" s="148">
        <f t="shared" si="3"/>
        <v>40753</v>
      </c>
      <c r="AJ31" s="535">
        <f>IF(J31&lt;&gt;"", VLOOKUP($AH31, 'Current Balane Query'!$M$7:$AO$66, MATCH(AJ$22, 'Current Balane Query'!$M$6:$AO$6,0), 0), 0)</f>
        <v>0</v>
      </c>
      <c r="AK31" s="537">
        <f>IF(K31&lt;&gt;"", VLOOKUP($AH31, 'Current Balane Query'!$M$7:$AO$66, MATCH(AK$22, 'Current Balane Query'!$M$6:$AO$6,0), 0), 0)</f>
        <v>0</v>
      </c>
      <c r="AL31" s="535">
        <f>IF(L31&lt;&gt;"", VLOOKUP($AH31, 'Current Balane Query'!$M$7:$AO$66, MATCH(AL$22, 'Current Balane Query'!$M$6:$AO$6,0), 0), 0)</f>
        <v>0</v>
      </c>
      <c r="AM31" s="537">
        <f>IF(M31&lt;&gt;"", VLOOKUP($AH31, 'Current Balane Query'!$M$7:$AO$66, MATCH(AM$22, 'Current Balane Query'!$M$6:$AO$6,0), 0), 0)</f>
        <v>0</v>
      </c>
      <c r="AN31" s="537">
        <f>IF(N31&lt;&gt;"", VLOOKUP($AH31, 'Current Balane Query'!$M$7:$AO$66, MATCH(AN$22, 'Current Balane Query'!$M$6:$AO$6,0), 0), 0)</f>
        <v>0</v>
      </c>
      <c r="AO31" s="537">
        <f>IF(O31&lt;&gt;"", VLOOKUP($AH31, 'Current Balane Query'!$M$7:$AO$66, MATCH(AO$22, 'Current Balane Query'!$M$6:$AO$6,0), 0), 0)</f>
        <v>0</v>
      </c>
      <c r="AP31" s="537">
        <f>IF(P31&lt;&gt;"", VLOOKUP($AH31, 'Current Balane Query'!$M$7:$AO$66, MATCH(AP$22, 'Current Balane Query'!$M$6:$AO$6,0), 0), 0)</f>
        <v>0</v>
      </c>
      <c r="AQ31" s="537">
        <f>IF(Q31&lt;&gt;"", VLOOKUP($AH31, 'Current Balane Query'!$M$7:$AO$66, MATCH(AQ$22, 'Current Balane Query'!$M$6:$AO$6,0), 0), 0)</f>
        <v>0</v>
      </c>
      <c r="AR31" s="537">
        <f>IF(R31&lt;&gt;"", VLOOKUP($AH31, 'Current Balane Query'!$M$7:$AO$66, MATCH(AR$22, 'Current Balane Query'!$M$6:$AO$6,0), 0), 0)</f>
        <v>0</v>
      </c>
      <c r="AS31" s="537">
        <f>IF(S31&lt;&gt;"", VLOOKUP($AH31, 'Current Balane Query'!$M$7:$AO$66, MATCH(AS$22, 'Current Balane Query'!$M$6:$AO$6,0), 0), 0)</f>
        <v>20218215393.209999</v>
      </c>
      <c r="AT31" s="537">
        <f>IF(T31&lt;&gt;"", VLOOKUP($AH31, 'Current Balane Query'!$M$7:$AO$66, MATCH(AT$22, 'Current Balane Query'!$M$6:$AO$6,0), 0), 0)</f>
        <v>103451132474.27</v>
      </c>
      <c r="AU31" s="537">
        <f>IF(U31&lt;&gt;"", VLOOKUP($AH31, 'Current Balane Query'!$M$7:$AO$66, MATCH(AU$22, 'Current Balane Query'!$M$6:$AO$6,0), 0), 0)</f>
        <v>94958651759.940002</v>
      </c>
      <c r="AV31" s="537">
        <f>IF(V31&lt;&gt;"", VLOOKUP($AH31, 'Current Balane Query'!$M$7:$AO$66, MATCH(AV$22, 'Current Balane Query'!$M$6:$AO$6,0), 0), 0)</f>
        <v>45763333354.32</v>
      </c>
      <c r="AW31" s="537">
        <f>IF(W31&lt;&gt;"", VLOOKUP($AH31, 'Current Balane Query'!$M$7:$AO$66, MATCH(AW$22, 'Current Balane Query'!$M$6:$AO$6,0), 0), 0)</f>
        <v>94451989055.190002</v>
      </c>
      <c r="AX31" s="537">
        <f>IF(X31&lt;&gt;"", VLOOKUP($AH31, 'Current Balane Query'!$M$7:$AO$66, MATCH(AX$22, 'Current Balane Query'!$M$6:$AO$6,0), 0), 0)</f>
        <v>208768460583.57001</v>
      </c>
      <c r="AY31" s="537">
        <f>IF(Y31&lt;&gt;"", VLOOKUP($AH31, 'Current Balane Query'!$M$7:$AO$66, MATCH(AY$22, 'Current Balane Query'!$M$6:$AO$6,0), 0), 0)</f>
        <v>47620291631.849998</v>
      </c>
      <c r="AZ31" s="537">
        <f>IF(Z31&lt;&gt;"", VLOOKUP($AH31, 'Current Balane Query'!$M$7:$AO$66, MATCH(AZ$22, 'Current Balane Query'!$M$6:$AO$6,0), 0), 0)</f>
        <v>47566234612.419998</v>
      </c>
      <c r="BA31" s="537">
        <f>IF(AA31&lt;&gt;"", VLOOKUP($AH31, 'Current Balane Query'!$M$7:$AO$66, MATCH(BA$22, 'Current Balane Query'!$M$6:$AO$6,0), 0), 0)</f>
        <v>24639000030.419998</v>
      </c>
      <c r="BB31" s="538">
        <f>IF(AB31&lt;&gt;"", VLOOKUP($AH31, 'Current Balane Query'!$M$7:$AO$66, MATCH(BB$22, 'Current Balane Query'!$M$6:$AO$6,0), 0), 0)</f>
        <v>32688427419.150002</v>
      </c>
      <c r="BC31" s="535">
        <f>IF(AC31&lt;&gt;"", VLOOKUP($AH31, 'Current Balane Query'!$M$7:$AO$66, MATCH(BC$22, 'Current Balane Query'!$M$6:$AO$6,0), 0), 0)</f>
        <v>33668923302.970001</v>
      </c>
      <c r="BD31" s="537">
        <f>IF(AD31&lt;&gt;"", VLOOKUP($AH31, 'Current Balane Query'!$M$7:$AO$66, MATCH(BD$22, 'Current Balane Query'!$M$6:$AO$6,0), 0), 0)</f>
        <v>56980032347.389999</v>
      </c>
      <c r="BE31" s="538">
        <f>IF(AE31&lt;&gt;"", VLOOKUP($AH31, 'Current Balane Query'!$M$7:$AO$66, MATCH(BE$22, 'Current Balane Query'!$M$6:$AO$6,0), 0), 0)</f>
        <v>46038332490.010002</v>
      </c>
      <c r="BF31" s="546">
        <f t="shared" si="4"/>
        <v>720125736314.34009</v>
      </c>
      <c r="BH31" s="148">
        <v>40753</v>
      </c>
      <c r="BI31" s="553">
        <f t="shared" si="5"/>
        <v>0</v>
      </c>
      <c r="BJ31" s="551">
        <f t="shared" si="6"/>
        <v>0</v>
      </c>
      <c r="BK31" s="553">
        <f t="shared" si="7"/>
        <v>0</v>
      </c>
      <c r="BL31" s="551">
        <f t="shared" si="8"/>
        <v>0</v>
      </c>
      <c r="BM31" s="551">
        <f t="shared" si="9"/>
        <v>0</v>
      </c>
      <c r="BN31" s="551">
        <f t="shared" si="10"/>
        <v>0</v>
      </c>
      <c r="BO31" s="551">
        <f t="shared" si="11"/>
        <v>0</v>
      </c>
      <c r="BP31" s="551">
        <f t="shared" si="12"/>
        <v>0</v>
      </c>
      <c r="BQ31" s="551">
        <f t="shared" si="13"/>
        <v>0</v>
      </c>
      <c r="BR31" s="551">
        <f t="shared" si="14"/>
        <v>2.8075951703501682E-2</v>
      </c>
      <c r="BS31" s="551">
        <f t="shared" si="15"/>
        <v>0.14365704106582969</v>
      </c>
      <c r="BT31" s="551">
        <f t="shared" si="16"/>
        <v>0.13186398842783459</v>
      </c>
      <c r="BU31" s="551">
        <f t="shared" si="17"/>
        <v>6.3549087397626311E-2</v>
      </c>
      <c r="BV31" s="551">
        <f t="shared" si="18"/>
        <v>0.13116041309480575</v>
      </c>
      <c r="BW31" s="551">
        <f t="shared" si="19"/>
        <v>0.28990556795270689</v>
      </c>
      <c r="BX31" s="551">
        <f t="shared" si="20"/>
        <v>6.6127745795580617E-2</v>
      </c>
      <c r="BY31" s="551">
        <f t="shared" si="21"/>
        <v>6.6052679711001178E-2</v>
      </c>
      <c r="BZ31" s="551">
        <f t="shared" si="22"/>
        <v>3.4214858305890203E-2</v>
      </c>
      <c r="CA31" s="552">
        <f t="shared" si="23"/>
        <v>4.5392666545222969E-2</v>
      </c>
      <c r="CB31" s="553">
        <f t="shared" si="24"/>
        <v>4.6754228609145659E-2</v>
      </c>
      <c r="CC31" s="551">
        <f t="shared" si="25"/>
        <v>7.9125115898534978E-2</v>
      </c>
      <c r="CD31" s="552">
        <f t="shared" si="26"/>
        <v>6.3930963953097678E-2</v>
      </c>
      <c r="CE31" s="560">
        <f t="shared" si="27"/>
        <v>0.99999999999999989</v>
      </c>
      <c r="CF31" s="564"/>
      <c r="CG31" s="148">
        <f t="shared" si="28"/>
        <v>40753</v>
      </c>
      <c r="CH31" s="589"/>
      <c r="CI31" s="587"/>
      <c r="CJ31" s="589"/>
      <c r="CK31" s="587"/>
      <c r="CL31" s="587"/>
      <c r="CM31" s="587"/>
      <c r="CN31" s="587"/>
      <c r="CO31" s="587"/>
      <c r="CP31" s="587"/>
      <c r="CQ31" s="587">
        <f>'FN30.350.10(IOX)'!$M33</f>
        <v>-134.42559800000001</v>
      </c>
      <c r="CR31" s="587">
        <f>'FN30.400.10(IOX)'!$M33</f>
        <v>-131.04409799999999</v>
      </c>
      <c r="CS31" s="587">
        <f>'FN30.450.10(IOX)'!$M33</f>
        <v>63.691502</v>
      </c>
      <c r="CT31" s="587">
        <f>'FN30.500.10(IOX)'!$M33</f>
        <v>319.660797</v>
      </c>
      <c r="CU31" s="587">
        <f>'FN30.400.09(IOX)'!$M35</f>
        <v>-237.67379800000001</v>
      </c>
      <c r="CV31" s="587">
        <f>'FN30.450.09(IOX)'!$M35</f>
        <v>-97.031998000000002</v>
      </c>
      <c r="CW31" s="587">
        <f>'FN30.500.09(IOX)'!$M35</f>
        <v>295.617706</v>
      </c>
      <c r="CX31" s="587">
        <f>'FN30.550.08(IOX)'!$M35</f>
        <v>175.433807</v>
      </c>
      <c r="CY31" s="587">
        <f>'FN30.600.08(IOX)'!$M35</f>
        <v>357.28539999999998</v>
      </c>
      <c r="CZ31" s="588">
        <f>'FN30.650.67(IOX)'!$M35</f>
        <v>537.20062299999995</v>
      </c>
      <c r="DA31" s="570">
        <f>'GII30.400.10(IOX)'!$M30</f>
        <v>57.741798000000003</v>
      </c>
      <c r="DB31" s="568">
        <f>'GII30.450.10(IOX)'!$M30</f>
        <v>101.281097</v>
      </c>
      <c r="DC31" s="569">
        <f>'GII30.500.10(IOX)'!$M30</f>
        <v>96.610496999999995</v>
      </c>
      <c r="DD31" s="571"/>
      <c r="DE31" s="564"/>
      <c r="DF31" s="148">
        <f t="shared" si="29"/>
        <v>40753</v>
      </c>
      <c r="DG31" s="404"/>
      <c r="DH31" s="402"/>
      <c r="DI31" s="404"/>
      <c r="DJ31" s="402"/>
      <c r="DK31" s="402"/>
      <c r="DL31" s="402"/>
      <c r="DM31" s="402"/>
      <c r="DN31" s="402"/>
      <c r="DO31" s="402"/>
      <c r="DP31" s="402">
        <f>'FN30.350.10(IOX)'!$AQ33</f>
        <v>9.0242036518463874E-3</v>
      </c>
      <c r="DQ31" s="402">
        <f>'FN30.400.10(IOX)'!$AQ33</f>
        <v>1.0750078872353137E-2</v>
      </c>
      <c r="DR31" s="402">
        <f>'FN30.450.10(IOX)'!$AQ33</f>
        <v>1.1348094069534017E-2</v>
      </c>
      <c r="DS31" s="402">
        <f>'FN30.500.10(IOX)'!$AQ33</f>
        <v>9.5882521567638296E-3</v>
      </c>
      <c r="DT31" s="402">
        <f>'FN30.400.09(IOX)'!$AQ35</f>
        <v>1.1088750753739636E-2</v>
      </c>
      <c r="DU31" s="402">
        <f>'FN30.450.09(IOX)'!$AQ35</f>
        <v>1.0459200975463783E-2</v>
      </c>
      <c r="DV31" s="402">
        <f>'FN30.500.09(IOX)'!$AQ35</f>
        <v>7.0633094604841207E-3</v>
      </c>
      <c r="DW31" s="402">
        <f>'FN30.550.08(IOX)'!$AQ35</f>
        <v>4.6144851965975748E-3</v>
      </c>
      <c r="DX31" s="402">
        <f>'FN30.600.08(IOX)'!$AQ35</f>
        <v>3.663297337629164E-3</v>
      </c>
      <c r="DY31" s="403">
        <f>'FN30.650.67(IOX)'!$AQ35</f>
        <v>4.3790749126615272E-3</v>
      </c>
      <c r="DZ31" s="404">
        <f>'GII30.400.10(IOX)'!$AQ30</f>
        <v>7.9385669704469166E-3</v>
      </c>
      <c r="EA31" s="402">
        <f>'GII30.450.10(IOX)'!$AQ30</f>
        <v>8.8550270735066033E-3</v>
      </c>
      <c r="EB31" s="403">
        <f>'GII30.500.10(IOX)'!$AQ30</f>
        <v>8.1889462500954607E-3</v>
      </c>
      <c r="EC31" s="560"/>
      <c r="ED31" s="564"/>
      <c r="EE31" s="564"/>
      <c r="EF31" s="564"/>
      <c r="EH31" s="148">
        <f t="shared" si="30"/>
        <v>40753</v>
      </c>
      <c r="EI31" s="467">
        <f t="shared" si="31"/>
        <v>-5.6499117749605927E-2</v>
      </c>
      <c r="EJ31" s="587">
        <f t="shared" si="32"/>
        <v>14.555567089358632</v>
      </c>
      <c r="EK31" s="467">
        <f t="shared" si="33"/>
        <v>9.4859999077979359E-3</v>
      </c>
    </row>
    <row r="32" spans="2:141" s="163" customFormat="1" ht="15" customHeight="1">
      <c r="B32" s="165"/>
      <c r="C32" s="166"/>
      <c r="D32" s="166"/>
      <c r="E32" s="166"/>
      <c r="F32" s="166"/>
      <c r="G32" s="166"/>
      <c r="H32" s="167"/>
      <c r="I32" s="148">
        <v>40786</v>
      </c>
      <c r="J32" s="307"/>
      <c r="K32" s="83"/>
      <c r="L32" s="83"/>
      <c r="M32" s="83"/>
      <c r="N32" s="83"/>
      <c r="O32" s="83"/>
      <c r="P32" s="83"/>
      <c r="Q32" s="83"/>
      <c r="R32" s="83"/>
      <c r="S32" s="83">
        <f>'FN30.350.10(IOX)'!$S34</f>
        <v>-0.10759413144166154</v>
      </c>
      <c r="T32" s="83">
        <f>'FN30.400.10(IOX)'!$S34</f>
        <v>-0.16593249455078457</v>
      </c>
      <c r="U32" s="83">
        <f>'FN30.450.10(IOX)'!$S34</f>
        <v>-0.25325715638056912</v>
      </c>
      <c r="V32" s="83">
        <f>'FN30.500.10(IOX)'!$S34</f>
        <v>-0.22284831504495187</v>
      </c>
      <c r="W32" s="83">
        <f>'FN30.400.09(IOX)'!$S36</f>
        <v>-0.16538270496185059</v>
      </c>
      <c r="X32" s="83">
        <f>'FN30.450.09(IOX)'!$S36</f>
        <v>-0.25281951886397214</v>
      </c>
      <c r="Y32" s="83">
        <f>'FN30.500.09(IOX)'!$S36</f>
        <v>-0.23384220370142858</v>
      </c>
      <c r="Z32" s="83">
        <f>'FN30.550.08(IOX)'!$S36</f>
        <v>-0.16949845683746687</v>
      </c>
      <c r="AA32" s="83">
        <f>'FN30.600.08(IOX)'!$S36</f>
        <v>-0.12650114954402294</v>
      </c>
      <c r="AB32" s="109">
        <f>'FN30.650.67(IOX)'!$S36</f>
        <v>-8.1370824476353701E-2</v>
      </c>
      <c r="AC32" s="307">
        <f>'GII30.400.10(IOX)'!$S31</f>
        <v>-0.1014149190367077</v>
      </c>
      <c r="AD32" s="83">
        <f>'GII30.450.10(IOX)'!$S31</f>
        <v>-0.14028354680906252</v>
      </c>
      <c r="AE32" s="109">
        <f>'GII30.500.10(IOX)'!$S31</f>
        <v>-0.16155783632636059</v>
      </c>
      <c r="AF32" s="467">
        <f t="shared" si="1"/>
        <v>-0.16786948138270713</v>
      </c>
      <c r="AH32" s="148">
        <f t="shared" si="2"/>
        <v>40725</v>
      </c>
      <c r="AI32" s="148">
        <f t="shared" si="3"/>
        <v>40786</v>
      </c>
      <c r="AJ32" s="535">
        <f>IF(J32&lt;&gt;"", VLOOKUP($AH32, 'Current Balane Query'!$M$7:$AO$66, MATCH(AJ$22, 'Current Balane Query'!$M$6:$AO$6,0), 0), 0)</f>
        <v>0</v>
      </c>
      <c r="AK32" s="537">
        <f>IF(K32&lt;&gt;"", VLOOKUP($AH32, 'Current Balane Query'!$M$7:$AO$66, MATCH(AK$22, 'Current Balane Query'!$M$6:$AO$6,0), 0), 0)</f>
        <v>0</v>
      </c>
      <c r="AL32" s="535">
        <f>IF(L32&lt;&gt;"", VLOOKUP($AH32, 'Current Balane Query'!$M$7:$AO$66, MATCH(AL$22, 'Current Balane Query'!$M$6:$AO$6,0), 0), 0)</f>
        <v>0</v>
      </c>
      <c r="AM32" s="537">
        <f>IF(M32&lt;&gt;"", VLOOKUP($AH32, 'Current Balane Query'!$M$7:$AO$66, MATCH(AM$22, 'Current Balane Query'!$M$6:$AO$6,0), 0), 0)</f>
        <v>0</v>
      </c>
      <c r="AN32" s="537">
        <f>IF(N32&lt;&gt;"", VLOOKUP($AH32, 'Current Balane Query'!$M$7:$AO$66, MATCH(AN$22, 'Current Balane Query'!$M$6:$AO$6,0), 0), 0)</f>
        <v>0</v>
      </c>
      <c r="AO32" s="537">
        <f>IF(O32&lt;&gt;"", VLOOKUP($AH32, 'Current Balane Query'!$M$7:$AO$66, MATCH(AO$22, 'Current Balane Query'!$M$6:$AO$6,0), 0), 0)</f>
        <v>0</v>
      </c>
      <c r="AP32" s="537">
        <f>IF(P32&lt;&gt;"", VLOOKUP($AH32, 'Current Balane Query'!$M$7:$AO$66, MATCH(AP$22, 'Current Balane Query'!$M$6:$AO$6,0), 0), 0)</f>
        <v>0</v>
      </c>
      <c r="AQ32" s="537">
        <f>IF(Q32&lt;&gt;"", VLOOKUP($AH32, 'Current Balane Query'!$M$7:$AO$66, MATCH(AQ$22, 'Current Balane Query'!$M$6:$AO$6,0), 0), 0)</f>
        <v>0</v>
      </c>
      <c r="AR32" s="537">
        <f>IF(R32&lt;&gt;"", VLOOKUP($AH32, 'Current Balane Query'!$M$7:$AO$66, MATCH(AR$22, 'Current Balane Query'!$M$6:$AO$6,0), 0), 0)</f>
        <v>0</v>
      </c>
      <c r="AS32" s="537">
        <f>IF(S32&lt;&gt;"", VLOOKUP($AH32, 'Current Balane Query'!$M$7:$AO$66, MATCH(AS$22, 'Current Balane Query'!$M$6:$AO$6,0), 0), 0)</f>
        <v>20135275948.16</v>
      </c>
      <c r="AT32" s="537">
        <f>IF(T32&lt;&gt;"", VLOOKUP($AH32, 'Current Balane Query'!$M$7:$AO$66, MATCH(AT$22, 'Current Balane Query'!$M$6:$AO$6,0), 0), 0)</f>
        <v>102917845438.14</v>
      </c>
      <c r="AU32" s="537">
        <f>IF(U32&lt;&gt;"", VLOOKUP($AH32, 'Current Balane Query'!$M$7:$AO$66, MATCH(AU$22, 'Current Balane Query'!$M$6:$AO$6,0), 0), 0)</f>
        <v>94262384113.610001</v>
      </c>
      <c r="AV32" s="537">
        <f>IF(V32&lt;&gt;"", VLOOKUP($AH32, 'Current Balane Query'!$M$7:$AO$66, MATCH(AV$22, 'Current Balane Query'!$M$6:$AO$6,0), 0), 0)</f>
        <v>45356124482.839996</v>
      </c>
      <c r="AW32" s="537">
        <f>IF(W32&lt;&gt;"", VLOOKUP($AH32, 'Current Balane Query'!$M$7:$AO$66, MATCH(AW$22, 'Current Balane Query'!$M$6:$AO$6,0), 0), 0)</f>
        <v>93743276986.419998</v>
      </c>
      <c r="AX32" s="537">
        <f>IF(X32&lt;&gt;"", VLOOKUP($AH32, 'Current Balane Query'!$M$7:$AO$66, MATCH(AX$22, 'Current Balane Query'!$M$6:$AO$6,0), 0), 0)</f>
        <v>206431817333.14001</v>
      </c>
      <c r="AY32" s="537">
        <f>IF(Y32&lt;&gt;"", VLOOKUP($AH32, 'Current Balane Query'!$M$7:$AO$66, MATCH(AY$22, 'Current Balane Query'!$M$6:$AO$6,0), 0), 0)</f>
        <v>46967776786.400002</v>
      </c>
      <c r="AZ32" s="537">
        <f>IF(Z32&lt;&gt;"", VLOOKUP($AH32, 'Current Balane Query'!$M$7:$AO$66, MATCH(AZ$22, 'Current Balane Query'!$M$6:$AO$6,0), 0), 0)</f>
        <v>46435847352.519997</v>
      </c>
      <c r="BA32" s="537">
        <f>IF(AA32&lt;&gt;"", VLOOKUP($AH32, 'Current Balane Query'!$M$7:$AO$66, MATCH(BA$22, 'Current Balane Query'!$M$6:$AO$6,0), 0), 0)</f>
        <v>24045156323.560001</v>
      </c>
      <c r="BB32" s="538">
        <f>IF(AB32&lt;&gt;"", VLOOKUP($AH32, 'Current Balane Query'!$M$7:$AO$66, MATCH(BB$22, 'Current Balane Query'!$M$6:$AO$6,0), 0), 0)</f>
        <v>31982912668.650002</v>
      </c>
      <c r="BC32" s="535">
        <f>IF(AC32&lt;&gt;"", VLOOKUP($AH32, 'Current Balane Query'!$M$7:$AO$66, MATCH(BC$22, 'Current Balane Query'!$M$6:$AO$6,0), 0), 0)</f>
        <v>33520158629.860001</v>
      </c>
      <c r="BD32" s="537">
        <f>IF(AD32&lt;&gt;"", VLOOKUP($AH32, 'Current Balane Query'!$M$7:$AO$66, MATCH(BD$22, 'Current Balane Query'!$M$6:$AO$6,0), 0), 0)</f>
        <v>56625346255.400002</v>
      </c>
      <c r="BE32" s="538">
        <f>IF(AE32&lt;&gt;"", VLOOKUP($AH32, 'Current Balane Query'!$M$7:$AO$66, MATCH(BE$22, 'Current Balane Query'!$M$6:$AO$6,0), 0), 0)</f>
        <v>45602235236.940002</v>
      </c>
      <c r="BF32" s="546">
        <f t="shared" si="4"/>
        <v>712278417433.44019</v>
      </c>
      <c r="BH32" s="148">
        <v>40786</v>
      </c>
      <c r="BI32" s="553">
        <f t="shared" si="5"/>
        <v>0</v>
      </c>
      <c r="BJ32" s="551">
        <f t="shared" si="6"/>
        <v>0</v>
      </c>
      <c r="BK32" s="553">
        <f t="shared" si="7"/>
        <v>0</v>
      </c>
      <c r="BL32" s="551">
        <f t="shared" si="8"/>
        <v>0</v>
      </c>
      <c r="BM32" s="551">
        <f t="shared" si="9"/>
        <v>0</v>
      </c>
      <c r="BN32" s="551">
        <f t="shared" si="10"/>
        <v>0</v>
      </c>
      <c r="BO32" s="551">
        <f t="shared" si="11"/>
        <v>0</v>
      </c>
      <c r="BP32" s="551">
        <f t="shared" si="12"/>
        <v>0</v>
      </c>
      <c r="BQ32" s="551">
        <f t="shared" si="13"/>
        <v>0</v>
      </c>
      <c r="BR32" s="551">
        <f t="shared" si="14"/>
        <v>2.8268827828187799E-2</v>
      </c>
      <c r="BS32" s="551">
        <f t="shared" si="15"/>
        <v>0.14449103457182499</v>
      </c>
      <c r="BT32" s="551">
        <f t="shared" si="16"/>
        <v>0.13233923955363772</v>
      </c>
      <c r="BU32" s="551">
        <f t="shared" si="17"/>
        <v>6.3677521840788273E-2</v>
      </c>
      <c r="BV32" s="551">
        <f t="shared" si="18"/>
        <v>0.13161044149590559</v>
      </c>
      <c r="BW32" s="551">
        <f t="shared" si="19"/>
        <v>0.28981899813415352</v>
      </c>
      <c r="BX32" s="551">
        <f t="shared" si="20"/>
        <v>6.5940193661404842E-2</v>
      </c>
      <c r="BY32" s="551">
        <f t="shared" si="21"/>
        <v>6.5193393785316064E-2</v>
      </c>
      <c r="BZ32" s="551">
        <f t="shared" si="22"/>
        <v>3.3758086353651073E-2</v>
      </c>
      <c r="CA32" s="552">
        <f t="shared" si="23"/>
        <v>4.4902262775129903E-2</v>
      </c>
      <c r="CB32" s="553">
        <f t="shared" si="24"/>
        <v>4.7060472154475098E-2</v>
      </c>
      <c r="CC32" s="551">
        <f t="shared" si="25"/>
        <v>7.9498893788525371E-2</v>
      </c>
      <c r="CD32" s="552">
        <f t="shared" si="26"/>
        <v>6.4023047899245608E-2</v>
      </c>
      <c r="CE32" s="560">
        <f t="shared" si="27"/>
        <v>0.99999999999999967</v>
      </c>
      <c r="CF32" s="564"/>
      <c r="CG32" s="148">
        <f t="shared" si="28"/>
        <v>40786</v>
      </c>
      <c r="CH32" s="589"/>
      <c r="CI32" s="587"/>
      <c r="CJ32" s="589"/>
      <c r="CK32" s="587"/>
      <c r="CL32" s="587"/>
      <c r="CM32" s="587"/>
      <c r="CN32" s="587"/>
      <c r="CO32" s="587"/>
      <c r="CP32" s="587"/>
      <c r="CQ32" s="587">
        <f>'FN30.350.10(IOX)'!$M34</f>
        <v>23.348801000000002</v>
      </c>
      <c r="CR32" s="587">
        <f>'FN30.400.10(IOX)'!$M34</f>
        <v>141.329803</v>
      </c>
      <c r="CS32" s="587">
        <f>'FN30.450.10(IOX)'!$M34</f>
        <v>615.68218999999999</v>
      </c>
      <c r="CT32" s="587">
        <f>'FN30.500.10(IOX)'!$M34</f>
        <v>862.08398399999999</v>
      </c>
      <c r="CU32" s="587">
        <f>'FN30.400.09(IOX)'!$M36</f>
        <v>14.388500000000001</v>
      </c>
      <c r="CV32" s="587">
        <f>'FN30.450.09(IOX)'!$M36</f>
        <v>411.95550500000002</v>
      </c>
      <c r="CW32" s="587">
        <f>'FN30.500.09(IOX)'!$M36</f>
        <v>865.56140100000005</v>
      </c>
      <c r="CX32" s="587">
        <f>'FN30.550.08(IOX)'!$M36</f>
        <v>449.507812</v>
      </c>
      <c r="CY32" s="587">
        <f>'FN30.600.08(IOX)'!$M36</f>
        <v>549.01220699999999</v>
      </c>
      <c r="CZ32" s="588">
        <f>'FN30.650.67(IOX)'!$M36</f>
        <v>656.43707300000005</v>
      </c>
      <c r="DA32" s="570">
        <f>'GII30.400.10(IOX)'!$M31</f>
        <v>231.72380100000001</v>
      </c>
      <c r="DB32" s="568">
        <f>'GII30.450.10(IOX)'!$M31</f>
        <v>355.19369499999999</v>
      </c>
      <c r="DC32" s="569">
        <f>'GII30.500.10(IOX)'!$M31</f>
        <v>403.75561499999998</v>
      </c>
      <c r="DD32" s="571"/>
      <c r="DE32" s="564"/>
      <c r="DF32" s="148">
        <f t="shared" si="29"/>
        <v>40786</v>
      </c>
      <c r="DG32" s="404"/>
      <c r="DH32" s="402"/>
      <c r="DI32" s="404"/>
      <c r="DJ32" s="402"/>
      <c r="DK32" s="402"/>
      <c r="DL32" s="402"/>
      <c r="DM32" s="402"/>
      <c r="DN32" s="402"/>
      <c r="DO32" s="402"/>
      <c r="DP32" s="402">
        <f>'FN30.350.10(IOX)'!$AQ34</f>
        <v>1.0915673653949713E-2</v>
      </c>
      <c r="DQ32" s="402">
        <f>'FN30.400.10(IOX)'!$AQ34</f>
        <v>1.1622043082305843E-2</v>
      </c>
      <c r="DR32" s="402">
        <f>'FN30.450.10(IOX)'!$AQ34</f>
        <v>1.1257265995849577E-2</v>
      </c>
      <c r="DS32" s="402">
        <f>'FN30.500.10(IOX)'!$AQ34</f>
        <v>9.3171207997371427E-3</v>
      </c>
      <c r="DT32" s="402">
        <f>'FN30.400.09(IOX)'!$AQ36</f>
        <v>1.216128841374549E-2</v>
      </c>
      <c r="DU32" s="402">
        <f>'FN30.450.09(IOX)'!$AQ36</f>
        <v>9.9700166504225404E-3</v>
      </c>
      <c r="DV32" s="402">
        <f>'FN30.500.09(IOX)'!$AQ36</f>
        <v>7.967725861509109E-3</v>
      </c>
      <c r="DW32" s="402">
        <f>'FN30.550.08(IOX)'!$AQ36</f>
        <v>5.4307810634837278E-3</v>
      </c>
      <c r="DX32" s="402">
        <f>'FN30.600.08(IOX)'!$AQ36</f>
        <v>5.1003290600430554E-3</v>
      </c>
      <c r="DY32" s="403">
        <f>'FN30.650.67(IOX)'!$AQ36</f>
        <v>6.1722396707364763E-3</v>
      </c>
      <c r="DZ32" s="404">
        <f>'GII30.400.10(IOX)'!$AQ31</f>
        <v>9.2340724080838057E-3</v>
      </c>
      <c r="EA32" s="402">
        <f>'GII30.450.10(IOX)'!$AQ31</f>
        <v>9.8042150770829856E-3</v>
      </c>
      <c r="EB32" s="403">
        <f>'GII30.500.10(IOX)'!$AQ31</f>
        <v>9.7867463747773106E-3</v>
      </c>
      <c r="EC32" s="560"/>
      <c r="ED32" s="564"/>
      <c r="EE32" s="564"/>
      <c r="EF32" s="564"/>
      <c r="EH32" s="148">
        <f t="shared" si="30"/>
        <v>40786</v>
      </c>
      <c r="EI32" s="467">
        <f t="shared" si="31"/>
        <v>-0.20415554691478444</v>
      </c>
      <c r="EJ32" s="587">
        <f t="shared" si="32"/>
        <v>413.1307634556174</v>
      </c>
      <c r="EK32" s="467">
        <f t="shared" si="33"/>
        <v>9.8897455980434257E-3</v>
      </c>
    </row>
    <row r="33" spans="2:141" s="163" customFormat="1" ht="15" customHeight="1">
      <c r="B33" s="165"/>
      <c r="C33" s="166"/>
      <c r="D33" s="166"/>
      <c r="E33" s="166"/>
      <c r="F33" s="166"/>
      <c r="G33" s="166"/>
      <c r="H33" s="167"/>
      <c r="I33" s="148">
        <v>40816</v>
      </c>
      <c r="J33" s="307"/>
      <c r="K33" s="83"/>
      <c r="L33" s="83"/>
      <c r="M33" s="83"/>
      <c r="N33" s="83"/>
      <c r="O33" s="83"/>
      <c r="P33" s="83"/>
      <c r="Q33" s="83"/>
      <c r="R33" s="83"/>
      <c r="S33" s="83">
        <f>'FN30.350.10(IOX)'!$S35</f>
        <v>-0.1570069330637292</v>
      </c>
      <c r="T33" s="83">
        <f>'FN30.400.10(IOX)'!$S35</f>
        <v>-0.19628514364488736</v>
      </c>
      <c r="U33" s="83">
        <f>'FN30.450.10(IOX)'!$S35</f>
        <v>-0.17207649801881453</v>
      </c>
      <c r="V33" s="83">
        <f>'FN30.500.10(IOX)'!$S35</f>
        <v>-0.13720359494745774</v>
      </c>
      <c r="W33" s="83">
        <f>'FN30.400.09(IOX)'!$S37</f>
        <v>-0.22044012085737338</v>
      </c>
      <c r="X33" s="83">
        <f>'FN30.450.09(IOX)'!$S37</f>
        <v>-0.20315445515196451</v>
      </c>
      <c r="Y33" s="83">
        <f>'FN30.500.09(IOX)'!$S37</f>
        <v>-0.16881389706728483</v>
      </c>
      <c r="Z33" s="83">
        <f>'FN30.550.08(IOX)'!$S37</f>
        <v>-0.18463688516993587</v>
      </c>
      <c r="AA33" s="83">
        <f>'FN30.600.08(IOX)'!$S37</f>
        <v>-0.15440479691267958</v>
      </c>
      <c r="AB33" s="109">
        <f>'FN30.650.67(IOX)'!$S37</f>
        <v>-0.12178002623706631</v>
      </c>
      <c r="AC33" s="307">
        <f>'GII30.400.10(IOX)'!$S32</f>
        <v>-0.10509761371637118</v>
      </c>
      <c r="AD33" s="83">
        <f>'GII30.450.10(IOX)'!$S32</f>
        <v>-0.13088670643121747</v>
      </c>
      <c r="AE33" s="109">
        <f>'GII30.500.10(IOX)'!$S32</f>
        <v>-0.15995961749745113</v>
      </c>
      <c r="AF33" s="467">
        <f t="shared" si="1"/>
        <v>-0.16244202220894102</v>
      </c>
      <c r="AH33" s="148">
        <f t="shared" si="2"/>
        <v>40756</v>
      </c>
      <c r="AI33" s="148">
        <f t="shared" si="3"/>
        <v>40816</v>
      </c>
      <c r="AJ33" s="535">
        <f>IF(J33&lt;&gt;"", VLOOKUP($AH33, 'Current Balane Query'!$M$7:$AO$66, MATCH(AJ$22, 'Current Balane Query'!$M$6:$AO$6,0), 0), 0)</f>
        <v>0</v>
      </c>
      <c r="AK33" s="537">
        <f>IF(K33&lt;&gt;"", VLOOKUP($AH33, 'Current Balane Query'!$M$7:$AO$66, MATCH(AK$22, 'Current Balane Query'!$M$6:$AO$6,0), 0), 0)</f>
        <v>0</v>
      </c>
      <c r="AL33" s="535">
        <f>IF(L33&lt;&gt;"", VLOOKUP($AH33, 'Current Balane Query'!$M$7:$AO$66, MATCH(AL$22, 'Current Balane Query'!$M$6:$AO$6,0), 0), 0)</f>
        <v>0</v>
      </c>
      <c r="AM33" s="537">
        <f>IF(M33&lt;&gt;"", VLOOKUP($AH33, 'Current Balane Query'!$M$7:$AO$66, MATCH(AM$22, 'Current Balane Query'!$M$6:$AO$6,0), 0), 0)</f>
        <v>0</v>
      </c>
      <c r="AN33" s="537">
        <f>IF(N33&lt;&gt;"", VLOOKUP($AH33, 'Current Balane Query'!$M$7:$AO$66, MATCH(AN$22, 'Current Balane Query'!$M$6:$AO$6,0), 0), 0)</f>
        <v>0</v>
      </c>
      <c r="AO33" s="537">
        <f>IF(O33&lt;&gt;"", VLOOKUP($AH33, 'Current Balane Query'!$M$7:$AO$66, MATCH(AO$22, 'Current Balane Query'!$M$6:$AO$6,0), 0), 0)</f>
        <v>0</v>
      </c>
      <c r="AP33" s="537">
        <f>IF(P33&lt;&gt;"", VLOOKUP($AH33, 'Current Balane Query'!$M$7:$AO$66, MATCH(AP$22, 'Current Balane Query'!$M$6:$AO$6,0), 0), 0)</f>
        <v>0</v>
      </c>
      <c r="AQ33" s="537">
        <f>IF(Q33&lt;&gt;"", VLOOKUP($AH33, 'Current Balane Query'!$M$7:$AO$66, MATCH(AQ$22, 'Current Balane Query'!$M$6:$AO$6,0), 0), 0)</f>
        <v>0</v>
      </c>
      <c r="AR33" s="537">
        <f>IF(R33&lt;&gt;"", VLOOKUP($AH33, 'Current Balane Query'!$M$7:$AO$66, MATCH(AR$22, 'Current Balane Query'!$M$6:$AO$6,0), 0), 0)</f>
        <v>0</v>
      </c>
      <c r="AS33" s="537">
        <f>IF(S33&lt;&gt;"", VLOOKUP($AH33, 'Current Balane Query'!$M$7:$AO$66, MATCH(AS$22, 'Current Balane Query'!$M$6:$AO$6,0), 0), 0)</f>
        <v>20056868028.610001</v>
      </c>
      <c r="AT33" s="537">
        <f>IF(T33&lt;&gt;"", VLOOKUP($AH33, 'Current Balane Query'!$M$7:$AO$66, MATCH(AT$22, 'Current Balane Query'!$M$6:$AO$6,0), 0), 0)</f>
        <v>102341193074.17</v>
      </c>
      <c r="AU33" s="537">
        <f>IF(U33&lt;&gt;"", VLOOKUP($AH33, 'Current Balane Query'!$M$7:$AO$66, MATCH(AU$22, 'Current Balane Query'!$M$6:$AO$6,0), 0), 0)</f>
        <v>93491914288.190002</v>
      </c>
      <c r="AV33" s="537">
        <f>IF(V33&lt;&gt;"", VLOOKUP($AH33, 'Current Balane Query'!$M$7:$AO$66, MATCH(AV$22, 'Current Balane Query'!$M$6:$AO$6,0), 0), 0)</f>
        <v>44889941924.699997</v>
      </c>
      <c r="AW33" s="537">
        <f>IF(W33&lt;&gt;"", VLOOKUP($AH33, 'Current Balane Query'!$M$7:$AO$66, MATCH(AW$22, 'Current Balane Query'!$M$6:$AO$6,0), 0), 0)</f>
        <v>92923477026.949997</v>
      </c>
      <c r="AX33" s="537">
        <f>IF(X33&lt;&gt;"", VLOOKUP($AH33, 'Current Balane Query'!$M$7:$AO$66, MATCH(AX$22, 'Current Balane Query'!$M$6:$AO$6,0), 0), 0)</f>
        <v>203757101766.35001</v>
      </c>
      <c r="AY33" s="537">
        <f>IF(Y33&lt;&gt;"", VLOOKUP($AH33, 'Current Balane Query'!$M$7:$AO$66, MATCH(AY$22, 'Current Balane Query'!$M$6:$AO$6,0), 0), 0)</f>
        <v>46306624677.559998</v>
      </c>
      <c r="AZ33" s="537">
        <f>IF(Z33&lt;&gt;"", VLOOKUP($AH33, 'Current Balane Query'!$M$7:$AO$66, MATCH(AZ$22, 'Current Balane Query'!$M$6:$AO$6,0), 0), 0)</f>
        <v>45349492927.199997</v>
      </c>
      <c r="BA33" s="537">
        <f>IF(AA33&lt;&gt;"", VLOOKUP($AH33, 'Current Balane Query'!$M$7:$AO$66, MATCH(BA$22, 'Current Balane Query'!$M$6:$AO$6,0), 0), 0)</f>
        <v>23488521708.700001</v>
      </c>
      <c r="BB33" s="538">
        <f>IF(AB33&lt;&gt;"", VLOOKUP($AH33, 'Current Balane Query'!$M$7:$AO$66, MATCH(BB$22, 'Current Balane Query'!$M$6:$AO$6,0), 0), 0)</f>
        <v>31334706416.130001</v>
      </c>
      <c r="BC33" s="535">
        <f>IF(AC33&lt;&gt;"", VLOOKUP($AH33, 'Current Balane Query'!$M$7:$AO$66, MATCH(BC$22, 'Current Balane Query'!$M$6:$AO$6,0), 0), 0)</f>
        <v>33372144937</v>
      </c>
      <c r="BD33" s="537">
        <f>IF(AD33&lt;&gt;"", VLOOKUP($AH33, 'Current Balane Query'!$M$7:$AO$66, MATCH(BD$22, 'Current Balane Query'!$M$6:$AO$6,0), 0), 0)</f>
        <v>56241734929.099998</v>
      </c>
      <c r="BE33" s="538">
        <f>IF(AE33&lt;&gt;"", VLOOKUP($AH33, 'Current Balane Query'!$M$7:$AO$66, MATCH(BE$22, 'Current Balane Query'!$M$6:$AO$6,0), 0), 0)</f>
        <v>45168580818.25</v>
      </c>
      <c r="BF33" s="546">
        <f t="shared" si="4"/>
        <v>703939841838.55994</v>
      </c>
      <c r="BH33" s="148">
        <v>40816</v>
      </c>
      <c r="BI33" s="553">
        <f t="shared" si="5"/>
        <v>0</v>
      </c>
      <c r="BJ33" s="551">
        <f t="shared" si="6"/>
        <v>0</v>
      </c>
      <c r="BK33" s="553">
        <f t="shared" si="7"/>
        <v>0</v>
      </c>
      <c r="BL33" s="551">
        <f t="shared" si="8"/>
        <v>0</v>
      </c>
      <c r="BM33" s="551">
        <f t="shared" si="9"/>
        <v>0</v>
      </c>
      <c r="BN33" s="551">
        <f t="shared" si="10"/>
        <v>0</v>
      </c>
      <c r="BO33" s="551">
        <f t="shared" si="11"/>
        <v>0</v>
      </c>
      <c r="BP33" s="551">
        <f t="shared" si="12"/>
        <v>0</v>
      </c>
      <c r="BQ33" s="551">
        <f t="shared" si="13"/>
        <v>0</v>
      </c>
      <c r="BR33" s="551">
        <f t="shared" si="14"/>
        <v>2.8492304081305004E-2</v>
      </c>
      <c r="BS33" s="551">
        <f t="shared" si="15"/>
        <v>0.14538343618521979</v>
      </c>
      <c r="BT33" s="551">
        <f t="shared" si="16"/>
        <v>0.13281236368722435</v>
      </c>
      <c r="BU33" s="551">
        <f t="shared" si="17"/>
        <v>6.3769571285318669E-2</v>
      </c>
      <c r="BV33" s="551">
        <f t="shared" si="18"/>
        <v>0.13200485539254486</v>
      </c>
      <c r="BW33" s="551">
        <f t="shared" si="19"/>
        <v>0.28945243564304352</v>
      </c>
      <c r="BX33" s="551">
        <f t="shared" si="20"/>
        <v>6.5782076713566465E-2</v>
      </c>
      <c r="BY33" s="551">
        <f t="shared" si="21"/>
        <v>6.44223983810258E-2</v>
      </c>
      <c r="BZ33" s="551">
        <f t="shared" si="22"/>
        <v>3.3367228721352594E-2</v>
      </c>
      <c r="CA33" s="552">
        <f t="shared" si="23"/>
        <v>4.4513329909399039E-2</v>
      </c>
      <c r="CB33" s="553">
        <f t="shared" si="24"/>
        <v>4.7407666044072976E-2</v>
      </c>
      <c r="CC33" s="551">
        <f t="shared" si="25"/>
        <v>7.9895655262539264E-2</v>
      </c>
      <c r="CD33" s="552">
        <f t="shared" si="26"/>
        <v>6.4165398992445249E-2</v>
      </c>
      <c r="CE33" s="560">
        <f t="shared" si="27"/>
        <v>1</v>
      </c>
      <c r="CF33" s="564"/>
      <c r="CG33" s="148">
        <f t="shared" si="28"/>
        <v>40816</v>
      </c>
      <c r="CH33" s="589"/>
      <c r="CI33" s="587"/>
      <c r="CJ33" s="589"/>
      <c r="CK33" s="587"/>
      <c r="CL33" s="587"/>
      <c r="CM33" s="587"/>
      <c r="CN33" s="587"/>
      <c r="CO33" s="587"/>
      <c r="CP33" s="587"/>
      <c r="CQ33" s="587">
        <f>'FN30.350.10(IOX)'!$M35</f>
        <v>169.70230100000001</v>
      </c>
      <c r="CR33" s="587">
        <f>'FN30.400.10(IOX)'!$M35</f>
        <v>402.68069500000001</v>
      </c>
      <c r="CS33" s="587">
        <f>'FN30.450.10(IOX)'!$M35</f>
        <v>906.39129600000001</v>
      </c>
      <c r="CT33" s="587">
        <f>'FN30.500.10(IOX)'!$M35</f>
        <v>1114.958496</v>
      </c>
      <c r="CU33" s="587">
        <f>'FN30.400.09(IOX)'!$M37</f>
        <v>312.61990400000002</v>
      </c>
      <c r="CV33" s="587">
        <f>'FN30.450.09(IOX)'!$M37</f>
        <v>753.33612100000005</v>
      </c>
      <c r="CW33" s="587">
        <f>'FN30.500.09(IOX)'!$M37</f>
        <v>1218.6204829999999</v>
      </c>
      <c r="CX33" s="587">
        <f>'FN30.550.08(IOX)'!$M37</f>
        <v>736.22839399999998</v>
      </c>
      <c r="CY33" s="587">
        <f>'FN30.600.08(IOX)'!$M37</f>
        <v>800.24981700000001</v>
      </c>
      <c r="CZ33" s="588">
        <f>'FN30.650.67(IOX)'!$M37</f>
        <v>873.66687000000002</v>
      </c>
      <c r="DA33" s="570">
        <f>'GII30.400.10(IOX)'!$M32</f>
        <v>311.13308699999999</v>
      </c>
      <c r="DB33" s="568">
        <f>'GII30.450.10(IOX)'!$M32</f>
        <v>501.86279300000001</v>
      </c>
      <c r="DC33" s="569">
        <f>'GII30.500.10(IOX)'!$M32</f>
        <v>651.40380900000002</v>
      </c>
      <c r="DD33" s="571"/>
      <c r="DE33" s="564"/>
      <c r="DF33" s="148">
        <f t="shared" si="29"/>
        <v>40816</v>
      </c>
      <c r="DG33" s="404"/>
      <c r="DH33" s="402"/>
      <c r="DI33" s="404"/>
      <c r="DJ33" s="402"/>
      <c r="DK33" s="402"/>
      <c r="DL33" s="402"/>
      <c r="DM33" s="402"/>
      <c r="DN33" s="402"/>
      <c r="DO33" s="402"/>
      <c r="DP33" s="402">
        <f>'FN30.350.10(IOX)'!$AQ35</f>
        <v>1.3345324391197061E-2</v>
      </c>
      <c r="DQ33" s="402">
        <f>'FN30.400.10(IOX)'!$AQ35</f>
        <v>1.4126691709451146E-2</v>
      </c>
      <c r="DR33" s="402">
        <f>'FN30.450.10(IOX)'!$AQ35</f>
        <v>1.6408379620242188E-2</v>
      </c>
      <c r="DS33" s="402">
        <f>'FN30.500.10(IOX)'!$AQ35</f>
        <v>1.4848423663975015E-2</v>
      </c>
      <c r="DT33" s="402">
        <f>'FN30.400.09(IOX)'!$AQ37</f>
        <v>1.5937380536148956E-2</v>
      </c>
      <c r="DU33" s="402">
        <f>'FN30.450.09(IOX)'!$AQ37</f>
        <v>1.5777888703717637E-2</v>
      </c>
      <c r="DV33" s="402">
        <f>'FN30.500.09(IOX)'!$AQ37</f>
        <v>1.2951907399276156E-2</v>
      </c>
      <c r="DW33" s="402">
        <f>'FN30.550.08(IOX)'!$AQ37</f>
        <v>7.1815513016218165E-3</v>
      </c>
      <c r="DX33" s="402">
        <f>'FN30.600.08(IOX)'!$AQ37</f>
        <v>6.148789739424833E-3</v>
      </c>
      <c r="DY33" s="403">
        <f>'FN30.650.67(IOX)'!$AQ37</f>
        <v>6.1260326841912618E-3</v>
      </c>
      <c r="DZ33" s="404">
        <f>'GII30.400.10(IOX)'!$AQ32</f>
        <v>1.1396619785971392E-2</v>
      </c>
      <c r="EA33" s="402">
        <f>'GII30.450.10(IOX)'!$AQ32</f>
        <v>1.2785455195214887E-2</v>
      </c>
      <c r="EB33" s="403">
        <f>'GII30.500.10(IOX)'!$AQ32</f>
        <v>1.1887474910086029E-2</v>
      </c>
      <c r="EC33" s="560"/>
      <c r="ED33" s="564"/>
      <c r="EE33" s="564"/>
      <c r="EF33" s="564"/>
      <c r="EH33" s="148">
        <f t="shared" si="30"/>
        <v>40816</v>
      </c>
      <c r="EI33" s="467">
        <f t="shared" si="31"/>
        <v>-0.18608869129036568</v>
      </c>
      <c r="EJ33" s="587">
        <f t="shared" si="32"/>
        <v>707.36595401615773</v>
      </c>
      <c r="EK33" s="467">
        <f t="shared" si="33"/>
        <v>1.4023413556404364E-2</v>
      </c>
    </row>
    <row r="34" spans="2:141" s="163" customFormat="1" ht="15" customHeight="1">
      <c r="B34" s="165"/>
      <c r="C34" s="166"/>
      <c r="D34" s="166"/>
      <c r="E34" s="166"/>
      <c r="F34" s="166"/>
      <c r="G34" s="166"/>
      <c r="H34" s="167"/>
      <c r="I34" s="148">
        <v>40847</v>
      </c>
      <c r="J34" s="307"/>
      <c r="K34" s="83"/>
      <c r="L34" s="83"/>
      <c r="M34" s="83"/>
      <c r="N34" s="83"/>
      <c r="O34" s="83"/>
      <c r="P34" s="83"/>
      <c r="Q34" s="83"/>
      <c r="R34" s="83"/>
      <c r="S34" s="83">
        <f>'FN30.350.10(IOX)'!$S36</f>
        <v>-1.017608879939619E-2</v>
      </c>
      <c r="T34" s="83">
        <f>'FN30.400.10(IOX)'!$S36</f>
        <v>-1.304719230420117E-2</v>
      </c>
      <c r="U34" s="83">
        <f>'FN30.450.10(IOX)'!$S36</f>
        <v>8.3076639087582879E-2</v>
      </c>
      <c r="V34" s="83">
        <f>'FN30.500.10(IOX)'!$S36</f>
        <v>0.16399121196424335</v>
      </c>
      <c r="W34" s="83">
        <f>'FN30.400.09(IOX)'!$S38</f>
        <v>2.2905963762392723E-2</v>
      </c>
      <c r="X34" s="83">
        <f>'FN30.450.09(IOX)'!$S38</f>
        <v>6.4348773432510664E-2</v>
      </c>
      <c r="Y34" s="83">
        <f>'FN30.500.09(IOX)'!$S38</f>
        <v>0.1966934551802367</v>
      </c>
      <c r="Z34" s="83">
        <f>'FN30.550.08(IOX)'!$S38</f>
        <v>1.8886156205007961E-3</v>
      </c>
      <c r="AA34" s="83">
        <f>'FN30.600.08(IOX)'!$S38</f>
        <v>-6.9459187423438146E-3</v>
      </c>
      <c r="AB34" s="109">
        <f>'FN30.650.67(IOX)'!$S38</f>
        <v>-2.1313851706916888E-2</v>
      </c>
      <c r="AC34" s="307">
        <f>'GII30.400.10(IOX)'!$S33</f>
        <v>2.5120268894510675E-2</v>
      </c>
      <c r="AD34" s="83">
        <f>'GII30.450.10(IOX)'!$S33</f>
        <v>3.3858750579791465E-2</v>
      </c>
      <c r="AE34" s="109">
        <f>'GII30.500.10(IOX)'!$S33</f>
        <v>7.886095206340378E-2</v>
      </c>
      <c r="AF34" s="467">
        <f t="shared" si="1"/>
        <v>4.7635506079408849E-2</v>
      </c>
      <c r="AH34" s="148">
        <f t="shared" si="2"/>
        <v>40787</v>
      </c>
      <c r="AI34" s="148">
        <f t="shared" si="3"/>
        <v>40847</v>
      </c>
      <c r="AJ34" s="535">
        <f>IF(J34&lt;&gt;"", VLOOKUP($AH34, 'Current Balane Query'!$M$7:$AO$66, MATCH(AJ$22, 'Current Balane Query'!$M$6:$AO$6,0), 0), 0)</f>
        <v>0</v>
      </c>
      <c r="AK34" s="537">
        <f>IF(K34&lt;&gt;"", VLOOKUP($AH34, 'Current Balane Query'!$M$7:$AO$66, MATCH(AK$22, 'Current Balane Query'!$M$6:$AO$6,0), 0), 0)</f>
        <v>0</v>
      </c>
      <c r="AL34" s="535">
        <f>IF(L34&lt;&gt;"", VLOOKUP($AH34, 'Current Balane Query'!$M$7:$AO$66, MATCH(AL$22, 'Current Balane Query'!$M$6:$AO$6,0), 0), 0)</f>
        <v>0</v>
      </c>
      <c r="AM34" s="537">
        <f>IF(M34&lt;&gt;"", VLOOKUP($AH34, 'Current Balane Query'!$M$7:$AO$66, MATCH(AM$22, 'Current Balane Query'!$M$6:$AO$6,0), 0), 0)</f>
        <v>0</v>
      </c>
      <c r="AN34" s="537">
        <f>IF(N34&lt;&gt;"", VLOOKUP($AH34, 'Current Balane Query'!$M$7:$AO$66, MATCH(AN$22, 'Current Balane Query'!$M$6:$AO$6,0), 0), 0)</f>
        <v>0</v>
      </c>
      <c r="AO34" s="537">
        <f>IF(O34&lt;&gt;"", VLOOKUP($AH34, 'Current Balane Query'!$M$7:$AO$66, MATCH(AO$22, 'Current Balane Query'!$M$6:$AO$6,0), 0), 0)</f>
        <v>0</v>
      </c>
      <c r="AP34" s="537">
        <f>IF(P34&lt;&gt;"", VLOOKUP($AH34, 'Current Balane Query'!$M$7:$AO$66, MATCH(AP$22, 'Current Balane Query'!$M$6:$AO$6,0), 0), 0)</f>
        <v>0</v>
      </c>
      <c r="AQ34" s="537">
        <f>IF(Q34&lt;&gt;"", VLOOKUP($AH34, 'Current Balane Query'!$M$7:$AO$66, MATCH(AQ$22, 'Current Balane Query'!$M$6:$AO$6,0), 0), 0)</f>
        <v>0</v>
      </c>
      <c r="AR34" s="537">
        <f>IF(R34&lt;&gt;"", VLOOKUP($AH34, 'Current Balane Query'!$M$7:$AO$66, MATCH(AR$22, 'Current Balane Query'!$M$6:$AO$6,0), 0), 0)</f>
        <v>0</v>
      </c>
      <c r="AS34" s="537">
        <f>IF(S34&lt;&gt;"", VLOOKUP($AH34, 'Current Balane Query'!$M$7:$AO$66, MATCH(AS$22, 'Current Balane Query'!$M$6:$AO$6,0), 0), 0)</f>
        <v>19951035951.740002</v>
      </c>
      <c r="AT34" s="537">
        <f>IF(T34&lt;&gt;"", VLOOKUP($AH34, 'Current Balane Query'!$M$7:$AO$66, MATCH(AT$22, 'Current Balane Query'!$M$6:$AO$6,0), 0), 0)</f>
        <v>101599572046.00999</v>
      </c>
      <c r="AU34" s="537">
        <f>IF(U34&lt;&gt;"", VLOOKUP($AH34, 'Current Balane Query'!$M$7:$AO$66, MATCH(AU$22, 'Current Balane Query'!$M$6:$AO$6,0), 0), 0)</f>
        <v>92558280635.169998</v>
      </c>
      <c r="AV34" s="537">
        <f>IF(V34&lt;&gt;"", VLOOKUP($AH34, 'Current Balane Query'!$M$7:$AO$66, MATCH(AV$22, 'Current Balane Query'!$M$6:$AO$6,0), 0), 0)</f>
        <v>44412296278.449997</v>
      </c>
      <c r="AW34" s="537">
        <f>IF(W34&lt;&gt;"", VLOOKUP($AH34, 'Current Balane Query'!$M$7:$AO$66, MATCH(AW$22, 'Current Balane Query'!$M$6:$AO$6,0), 0), 0)</f>
        <v>91987765635.779999</v>
      </c>
      <c r="AX34" s="537">
        <f>IF(X34&lt;&gt;"", VLOOKUP($AH34, 'Current Balane Query'!$M$7:$AO$66, MATCH(AX$22, 'Current Balane Query'!$M$6:$AO$6,0), 0), 0)</f>
        <v>200769348531.89001</v>
      </c>
      <c r="AY34" s="537">
        <f>IF(Y34&lt;&gt;"", VLOOKUP($AH34, 'Current Balane Query'!$M$7:$AO$66, MATCH(AY$22, 'Current Balane Query'!$M$6:$AO$6,0), 0), 0)</f>
        <v>45575089362.150002</v>
      </c>
      <c r="AZ34" s="537">
        <f>IF(Z34&lt;&gt;"", VLOOKUP($AH34, 'Current Balane Query'!$M$7:$AO$66, MATCH(AZ$22, 'Current Balane Query'!$M$6:$AO$6,0), 0), 0)</f>
        <v>44162194374.25</v>
      </c>
      <c r="BA34" s="537">
        <f>IF(AA34&lt;&gt;"", VLOOKUP($AH34, 'Current Balane Query'!$M$7:$AO$66, MATCH(BA$22, 'Current Balane Query'!$M$6:$AO$6,0), 0), 0)</f>
        <v>22890859864.57</v>
      </c>
      <c r="BB34" s="538">
        <f>IF(AB34&lt;&gt;"", VLOOKUP($AH34, 'Current Balane Query'!$M$7:$AO$66, MATCH(BB$22, 'Current Balane Query'!$M$6:$AO$6,0), 0), 0)</f>
        <v>30636311481.25</v>
      </c>
      <c r="BC34" s="535">
        <f>IF(AC34&lt;&gt;"", VLOOKUP($AH34, 'Current Balane Query'!$M$7:$AO$66, MATCH(BC$22, 'Current Balane Query'!$M$6:$AO$6,0), 0), 0)</f>
        <v>33189591084.59</v>
      </c>
      <c r="BD34" s="537">
        <f>IF(AD34&lt;&gt;"", VLOOKUP($AH34, 'Current Balane Query'!$M$7:$AO$66, MATCH(BD$22, 'Current Balane Query'!$M$6:$AO$6,0), 0), 0)</f>
        <v>55810684301.57</v>
      </c>
      <c r="BE34" s="538">
        <f>IF(AE34&lt;&gt;"", VLOOKUP($AH34, 'Current Balane Query'!$M$7:$AO$66, MATCH(BE$22, 'Current Balane Query'!$M$6:$AO$6,0), 0), 0)</f>
        <v>44611166775.040001</v>
      </c>
      <c r="BF34" s="546">
        <f t="shared" si="4"/>
        <v>694542754161.26001</v>
      </c>
      <c r="BH34" s="148">
        <v>40847</v>
      </c>
      <c r="BI34" s="553">
        <f t="shared" si="5"/>
        <v>0</v>
      </c>
      <c r="BJ34" s="551">
        <f t="shared" si="6"/>
        <v>0</v>
      </c>
      <c r="BK34" s="553">
        <f t="shared" si="7"/>
        <v>0</v>
      </c>
      <c r="BL34" s="551">
        <f t="shared" si="8"/>
        <v>0</v>
      </c>
      <c r="BM34" s="551">
        <f t="shared" si="9"/>
        <v>0</v>
      </c>
      <c r="BN34" s="551">
        <f t="shared" si="10"/>
        <v>0</v>
      </c>
      <c r="BO34" s="551">
        <f t="shared" si="11"/>
        <v>0</v>
      </c>
      <c r="BP34" s="551">
        <f t="shared" si="12"/>
        <v>0</v>
      </c>
      <c r="BQ34" s="551">
        <f t="shared" si="13"/>
        <v>0</v>
      </c>
      <c r="BR34" s="551">
        <f t="shared" si="14"/>
        <v>2.8725425227181536E-2</v>
      </c>
      <c r="BS34" s="551">
        <f t="shared" si="15"/>
        <v>0.14628267509421089</v>
      </c>
      <c r="BT34" s="551">
        <f t="shared" si="16"/>
        <v>0.133265058314437</v>
      </c>
      <c r="BU34" s="551">
        <f t="shared" si="17"/>
        <v>6.3944654252541921E-2</v>
      </c>
      <c r="BV34" s="551">
        <f t="shared" si="18"/>
        <v>0.1324436330012049</v>
      </c>
      <c r="BW34" s="551">
        <f t="shared" si="19"/>
        <v>0.2890669398377671</v>
      </c>
      <c r="BX34" s="551">
        <f t="shared" si="20"/>
        <v>6.5618839285404601E-2</v>
      </c>
      <c r="BY34" s="551">
        <f t="shared" si="21"/>
        <v>6.3584558487808154E-2</v>
      </c>
      <c r="BZ34" s="551">
        <f t="shared" si="22"/>
        <v>3.2958172448596543E-2</v>
      </c>
      <c r="CA34" s="552">
        <f t="shared" si="23"/>
        <v>4.411004405084732E-2</v>
      </c>
      <c r="CB34" s="553">
        <f t="shared" si="24"/>
        <v>4.7786246254444387E-2</v>
      </c>
      <c r="CC34" s="551">
        <f t="shared" si="25"/>
        <v>8.0356009716014962E-2</v>
      </c>
      <c r="CD34" s="552">
        <f t="shared" si="26"/>
        <v>6.4230987232619108E-2</v>
      </c>
      <c r="CE34" s="560">
        <f t="shared" si="27"/>
        <v>0.99999999999999989</v>
      </c>
      <c r="CF34" s="564"/>
      <c r="CG34" s="148">
        <f t="shared" si="28"/>
        <v>40847</v>
      </c>
      <c r="CH34" s="589"/>
      <c r="CI34" s="587"/>
      <c r="CJ34" s="589"/>
      <c r="CK34" s="587"/>
      <c r="CL34" s="587"/>
      <c r="CM34" s="587"/>
      <c r="CN34" s="587"/>
      <c r="CO34" s="587"/>
      <c r="CP34" s="587"/>
      <c r="CQ34" s="587">
        <f>'FN30.350.10(IOX)'!$M36</f>
        <v>272.80859400000003</v>
      </c>
      <c r="CR34" s="587">
        <f>'FN30.400.10(IOX)'!$M36</f>
        <v>529.158997</v>
      </c>
      <c r="CS34" s="587">
        <f>'FN30.450.10(IOX)'!$M36</f>
        <v>804.31426999999996</v>
      </c>
      <c r="CT34" s="587">
        <f>'FN30.500.10(IOX)'!$M36</f>
        <v>785.09368900000004</v>
      </c>
      <c r="CU34" s="587">
        <f>'FN30.400.09(IOX)'!$M38</f>
        <v>371.1474</v>
      </c>
      <c r="CV34" s="587">
        <f>'FN30.450.09(IOX)'!$M38</f>
        <v>713.60418700000002</v>
      </c>
      <c r="CW34" s="587">
        <f>'FN30.500.09(IOX)'!$M38</f>
        <v>799.49078399999996</v>
      </c>
      <c r="CX34" s="587">
        <f>'FN30.550.08(IOX)'!$M38</f>
        <v>906.78472899999997</v>
      </c>
      <c r="CY34" s="587">
        <f>'FN30.600.08(IOX)'!$M38</f>
        <v>985.45788600000003</v>
      </c>
      <c r="CZ34" s="588">
        <f>'FN30.650.67(IOX)'!$M38</f>
        <v>1075.670044</v>
      </c>
      <c r="DA34" s="570">
        <f>'GII30.400.10(IOX)'!$M33</f>
        <v>327.36889600000001</v>
      </c>
      <c r="DB34" s="568">
        <f>'GII30.450.10(IOX)'!$M33</f>
        <v>505.72549400000003</v>
      </c>
      <c r="DC34" s="569">
        <f>'GII30.500.10(IOX)'!$M33</f>
        <v>548.16021699999999</v>
      </c>
      <c r="DD34" s="571"/>
      <c r="DE34" s="564"/>
      <c r="DF34" s="148">
        <f t="shared" si="29"/>
        <v>40847</v>
      </c>
      <c r="DG34" s="404"/>
      <c r="DH34" s="402"/>
      <c r="DI34" s="404"/>
      <c r="DJ34" s="402"/>
      <c r="DK34" s="402"/>
      <c r="DL34" s="402"/>
      <c r="DM34" s="402"/>
      <c r="DN34" s="402"/>
      <c r="DO34" s="402"/>
      <c r="DP34" s="402">
        <f>'FN30.350.10(IOX)'!$AQ36</f>
        <v>1.3130874702880208E-2</v>
      </c>
      <c r="DQ34" s="402">
        <f>'FN30.400.10(IOX)'!$AQ36</f>
        <v>7.6327629281965721E-3</v>
      </c>
      <c r="DR34" s="402">
        <f>'FN30.450.10(IOX)'!$AQ36</f>
        <v>1.3076609334441864E-2</v>
      </c>
      <c r="DS34" s="402">
        <f>'FN30.500.10(IOX)'!$AQ36</f>
        <v>1.5744211608018453E-2</v>
      </c>
      <c r="DT34" s="402">
        <f>'FN30.400.09(IOX)'!$AQ38</f>
        <v>1.2430210478762395E-2</v>
      </c>
      <c r="DU34" s="402">
        <f>'FN30.450.09(IOX)'!$AQ38</f>
        <v>1.3653808424728504E-2</v>
      </c>
      <c r="DV34" s="402">
        <f>'FN30.500.09(IOX)'!$AQ38</f>
        <v>1.606919160836745E-2</v>
      </c>
      <c r="DW34" s="402">
        <f>'FN30.550.08(IOX)'!$AQ38</f>
        <v>1.5104805747299235E-2</v>
      </c>
      <c r="DX34" s="402">
        <f>'FN30.600.08(IOX)'!$AQ38</f>
        <v>1.4464554637265125E-2</v>
      </c>
      <c r="DY34" s="403">
        <f>'FN30.650.67(IOX)'!$AQ38</f>
        <v>1.3105436249606176E-2</v>
      </c>
      <c r="DZ34" s="404">
        <f>'GII30.400.10(IOX)'!$AQ33</f>
        <v>8.2126249351370632E-3</v>
      </c>
      <c r="EA34" s="402">
        <f>'GII30.450.10(IOX)'!$AQ33</f>
        <v>1.3740500105517367E-2</v>
      </c>
      <c r="EB34" s="403">
        <f>'GII30.500.10(IOX)'!$AQ33</f>
        <v>1.4367889298923107E-2</v>
      </c>
      <c r="EC34" s="560"/>
      <c r="ED34" s="564"/>
      <c r="EE34" s="564"/>
      <c r="EF34" s="564"/>
      <c r="EH34" s="148">
        <f t="shared" si="30"/>
        <v>40847</v>
      </c>
      <c r="EI34" s="467">
        <f t="shared" si="31"/>
        <v>5.2849339196914737E-2</v>
      </c>
      <c r="EJ34" s="587">
        <f t="shared" si="32"/>
        <v>688.11426559475387</v>
      </c>
      <c r="EK34" s="467">
        <f t="shared" si="33"/>
        <v>1.2905991827933823E-2</v>
      </c>
    </row>
    <row r="35" spans="2:141" s="163" customFormat="1" ht="15" customHeight="1">
      <c r="C35" s="166"/>
      <c r="D35" s="166"/>
      <c r="E35" s="166"/>
      <c r="F35" s="166"/>
      <c r="G35" s="166"/>
      <c r="H35" s="167"/>
      <c r="I35" s="148">
        <v>40877</v>
      </c>
      <c r="J35" s="307"/>
      <c r="K35" s="83"/>
      <c r="L35" s="83"/>
      <c r="M35" s="83"/>
      <c r="N35" s="83"/>
      <c r="O35" s="83"/>
      <c r="P35" s="83"/>
      <c r="Q35" s="83"/>
      <c r="R35" s="83"/>
      <c r="S35" s="83">
        <f>'FN30.350.10(IOX)'!$S37</f>
        <v>-1.9784572594797691E-2</v>
      </c>
      <c r="T35" s="83">
        <f>'FN30.400.10(IOX)'!$S37</f>
        <v>-3.2055547191596201E-2</v>
      </c>
      <c r="U35" s="83">
        <f>'FN30.450.10(IOX)'!$S37</f>
        <v>2.2234560733384284E-2</v>
      </c>
      <c r="V35" s="83">
        <f>'FN30.500.10(IOX)'!$S37</f>
        <v>3.7685583328756378E-2</v>
      </c>
      <c r="W35" s="83">
        <f>'FN30.400.09(IOX)'!$S39</f>
        <v>-6.8835018774377282E-2</v>
      </c>
      <c r="X35" s="83">
        <f>'FN30.450.09(IOX)'!$S39</f>
        <v>-2.8407678438858785E-2</v>
      </c>
      <c r="Y35" s="83">
        <f>'FN30.500.09(IOX)'!$S39</f>
        <v>1.8748487717481378E-2</v>
      </c>
      <c r="Z35" s="83">
        <f>'FN30.550.08(IOX)'!$S39</f>
        <v>5.5174744366929068E-2</v>
      </c>
      <c r="AA35" s="83">
        <f>'FN30.600.08(IOX)'!$S39</f>
        <v>8.0930525313114704E-2</v>
      </c>
      <c r="AB35" s="109">
        <f>'FN30.650.67(IOX)'!$S39</f>
        <v>6.2768168341861177E-2</v>
      </c>
      <c r="AC35" s="307">
        <f>'GII30.400.10(IOX)'!$S34</f>
        <v>-1.0753383273669965E-2</v>
      </c>
      <c r="AD35" s="83">
        <f>'GII30.450.10(IOX)'!$S34</f>
        <v>-5.1258177319980112E-3</v>
      </c>
      <c r="AE35" s="109">
        <f>'GII30.500.10(IOX)'!$S34</f>
        <v>1.3578661974877346E-2</v>
      </c>
      <c r="AF35" s="467">
        <f t="shared" si="1"/>
        <v>9.7045164439312596E-3</v>
      </c>
      <c r="AH35" s="148">
        <f t="shared" si="2"/>
        <v>40817</v>
      </c>
      <c r="AI35" s="148">
        <f t="shared" si="3"/>
        <v>40877</v>
      </c>
      <c r="AJ35" s="535">
        <f>IF(J35&lt;&gt;"", VLOOKUP($AH35, 'Current Balane Query'!$M$7:$AO$66, MATCH(AJ$22, 'Current Balane Query'!$M$6:$AO$6,0), 0), 0)</f>
        <v>0</v>
      </c>
      <c r="AK35" s="537">
        <f>IF(K35&lt;&gt;"", VLOOKUP($AH35, 'Current Balane Query'!$M$7:$AO$66, MATCH(AK$22, 'Current Balane Query'!$M$6:$AO$6,0), 0), 0)</f>
        <v>0</v>
      </c>
      <c r="AL35" s="535">
        <f>IF(L35&lt;&gt;"", VLOOKUP($AH35, 'Current Balane Query'!$M$7:$AO$66, MATCH(AL$22, 'Current Balane Query'!$M$6:$AO$6,0), 0), 0)</f>
        <v>0</v>
      </c>
      <c r="AM35" s="537">
        <f>IF(M35&lt;&gt;"", VLOOKUP($AH35, 'Current Balane Query'!$M$7:$AO$66, MATCH(AM$22, 'Current Balane Query'!$M$6:$AO$6,0), 0), 0)</f>
        <v>0</v>
      </c>
      <c r="AN35" s="537">
        <f>IF(N35&lt;&gt;"", VLOOKUP($AH35, 'Current Balane Query'!$M$7:$AO$66, MATCH(AN$22, 'Current Balane Query'!$M$6:$AO$6,0), 0), 0)</f>
        <v>0</v>
      </c>
      <c r="AO35" s="537">
        <f>IF(O35&lt;&gt;"", VLOOKUP($AH35, 'Current Balane Query'!$M$7:$AO$66, MATCH(AO$22, 'Current Balane Query'!$M$6:$AO$6,0), 0), 0)</f>
        <v>0</v>
      </c>
      <c r="AP35" s="537">
        <f>IF(P35&lt;&gt;"", VLOOKUP($AH35, 'Current Balane Query'!$M$7:$AO$66, MATCH(AP$22, 'Current Balane Query'!$M$6:$AO$6,0), 0), 0)</f>
        <v>0</v>
      </c>
      <c r="AQ35" s="537">
        <f>IF(Q35&lt;&gt;"", VLOOKUP($AH35, 'Current Balane Query'!$M$7:$AO$66, MATCH(AQ$22, 'Current Balane Query'!$M$6:$AO$6,0), 0), 0)</f>
        <v>0</v>
      </c>
      <c r="AR35" s="537">
        <f>IF(R35&lt;&gt;"", VLOOKUP($AH35, 'Current Balane Query'!$M$7:$AO$66, MATCH(AR$22, 'Current Balane Query'!$M$6:$AO$6,0), 0), 0)</f>
        <v>0</v>
      </c>
      <c r="AS35" s="537">
        <f>IF(S35&lt;&gt;"", VLOOKUP($AH35, 'Current Balane Query'!$M$7:$AO$66, MATCH(AS$22, 'Current Balane Query'!$M$6:$AO$6,0), 0), 0)</f>
        <v>19774761280.27</v>
      </c>
      <c r="AT35" s="537">
        <f>IF(T35&lt;&gt;"", VLOOKUP($AH35, 'Current Balane Query'!$M$7:$AO$66, MATCH(AT$22, 'Current Balane Query'!$M$6:$AO$6,0), 0), 0)</f>
        <v>99672778775.570007</v>
      </c>
      <c r="AU35" s="537">
        <f>IF(U35&lt;&gt;"", VLOOKUP($AH35, 'Current Balane Query'!$M$7:$AO$66, MATCH(AU$22, 'Current Balane Query'!$M$6:$AO$6,0), 0), 0)</f>
        <v>90678720489.529999</v>
      </c>
      <c r="AV35" s="537">
        <f>IF(V35&lt;&gt;"", VLOOKUP($AH35, 'Current Balane Query'!$M$7:$AO$66, MATCH(AV$22, 'Current Balane Query'!$M$6:$AO$6,0), 0), 0)</f>
        <v>43713920914.639999</v>
      </c>
      <c r="AW35" s="537">
        <f>IF(W35&lt;&gt;"", VLOOKUP($AH35, 'Current Balane Query'!$M$7:$AO$66, MATCH(AW$22, 'Current Balane Query'!$M$6:$AO$6,0), 0), 0)</f>
        <v>89972031836.089996</v>
      </c>
      <c r="AX35" s="537">
        <f>IF(X35&lt;&gt;"", VLOOKUP($AH35, 'Current Balane Query'!$M$7:$AO$66, MATCH(AX$22, 'Current Balane Query'!$M$6:$AO$6,0), 0), 0)</f>
        <v>195462475653.23001</v>
      </c>
      <c r="AY35" s="537">
        <f>IF(Y35&lt;&gt;"", VLOOKUP($AH35, 'Current Balane Query'!$M$7:$AO$66, MATCH(AY$22, 'Current Balane Query'!$M$6:$AO$6,0), 0), 0)</f>
        <v>44618462104.260002</v>
      </c>
      <c r="AZ35" s="537">
        <f>IF(Z35&lt;&gt;"", VLOOKUP($AH35, 'Current Balane Query'!$M$7:$AO$66, MATCH(AZ$22, 'Current Balane Query'!$M$6:$AO$6,0), 0), 0)</f>
        <v>42964584339.620003</v>
      </c>
      <c r="BA35" s="537">
        <f>IF(AA35&lt;&gt;"", VLOOKUP($AH35, 'Current Balane Query'!$M$7:$AO$66, MATCH(BA$22, 'Current Balane Query'!$M$6:$AO$6,0), 0), 0)</f>
        <v>22345674505.310001</v>
      </c>
      <c r="BB35" s="538">
        <f>IF(AB35&lt;&gt;"", VLOOKUP($AH35, 'Current Balane Query'!$M$7:$AO$66, MATCH(BB$22, 'Current Balane Query'!$M$6:$AO$6,0), 0), 0)</f>
        <v>30027102312.560001</v>
      </c>
      <c r="BC35" s="535">
        <f>IF(AC35&lt;&gt;"", VLOOKUP($AH35, 'Current Balane Query'!$M$7:$AO$66, MATCH(BC$22, 'Current Balane Query'!$M$6:$AO$6,0), 0), 0)</f>
        <v>32822938377.240002</v>
      </c>
      <c r="BD35" s="537">
        <f>IF(AD35&lt;&gt;"", VLOOKUP($AH35, 'Current Balane Query'!$M$7:$AO$66, MATCH(BD$22, 'Current Balane Query'!$M$6:$AO$6,0), 0), 0)</f>
        <v>55221476816.599998</v>
      </c>
      <c r="BE35" s="538">
        <f>IF(AE35&lt;&gt;"", VLOOKUP($AH35, 'Current Balane Query'!$M$7:$AO$66, MATCH(BE$22, 'Current Balane Query'!$M$6:$AO$6,0), 0), 0)</f>
        <v>43915925246.400002</v>
      </c>
      <c r="BF35" s="546">
        <f t="shared" si="4"/>
        <v>679230512211.08008</v>
      </c>
      <c r="BH35" s="148">
        <v>40877</v>
      </c>
      <c r="BI35" s="553">
        <f t="shared" si="5"/>
        <v>0</v>
      </c>
      <c r="BJ35" s="551">
        <f t="shared" si="6"/>
        <v>0</v>
      </c>
      <c r="BK35" s="553">
        <f t="shared" si="7"/>
        <v>0</v>
      </c>
      <c r="BL35" s="551">
        <f t="shared" si="8"/>
        <v>0</v>
      </c>
      <c r="BM35" s="551">
        <f t="shared" si="9"/>
        <v>0</v>
      </c>
      <c r="BN35" s="551">
        <f t="shared" si="10"/>
        <v>0</v>
      </c>
      <c r="BO35" s="551">
        <f t="shared" si="11"/>
        <v>0</v>
      </c>
      <c r="BP35" s="551">
        <f t="shared" si="12"/>
        <v>0</v>
      </c>
      <c r="BQ35" s="551">
        <f t="shared" si="13"/>
        <v>0</v>
      </c>
      <c r="BR35" s="551">
        <f t="shared" si="14"/>
        <v>2.911347609502667E-2</v>
      </c>
      <c r="BS35" s="551">
        <f t="shared" si="15"/>
        <v>0.14674367093890997</v>
      </c>
      <c r="BT35" s="551">
        <f t="shared" si="16"/>
        <v>0.13350213051287418</v>
      </c>
      <c r="BU35" s="551">
        <f t="shared" si="17"/>
        <v>6.4358005314483435E-2</v>
      </c>
      <c r="BV35" s="551">
        <f t="shared" si="18"/>
        <v>0.13246170514808966</v>
      </c>
      <c r="BW35" s="551">
        <f t="shared" si="19"/>
        <v>0.28777045809815949</v>
      </c>
      <c r="BX35" s="551">
        <f t="shared" si="20"/>
        <v>6.5689719914105105E-2</v>
      </c>
      <c r="BY35" s="551">
        <f t="shared" si="21"/>
        <v>6.3254791366422272E-2</v>
      </c>
      <c r="BZ35" s="551">
        <f t="shared" si="22"/>
        <v>3.2898513985434419E-2</v>
      </c>
      <c r="CA35" s="552">
        <f t="shared" si="23"/>
        <v>4.4207528626494734E-2</v>
      </c>
      <c r="CB35" s="553">
        <f t="shared" si="24"/>
        <v>4.8323710120725304E-2</v>
      </c>
      <c r="CC35" s="551">
        <f t="shared" si="25"/>
        <v>8.1300053257088042E-2</v>
      </c>
      <c r="CD35" s="552">
        <f t="shared" si="26"/>
        <v>6.4655407047957428E-2</v>
      </c>
      <c r="CE35" s="560">
        <f t="shared" si="27"/>
        <v>0.99999999999999989</v>
      </c>
      <c r="CF35" s="564"/>
      <c r="CG35" s="148">
        <f t="shared" si="28"/>
        <v>40877</v>
      </c>
      <c r="CH35" s="589"/>
      <c r="CI35" s="587"/>
      <c r="CJ35" s="589"/>
      <c r="CK35" s="587"/>
      <c r="CL35" s="587"/>
      <c r="CM35" s="587"/>
      <c r="CN35" s="587"/>
      <c r="CO35" s="587"/>
      <c r="CP35" s="587"/>
      <c r="CQ35" s="587">
        <f>'FN30.350.10(IOX)'!$M37</f>
        <v>250.27259799999999</v>
      </c>
      <c r="CR35" s="587">
        <f>'FN30.400.10(IOX)'!$M37</f>
        <v>536.75042699999995</v>
      </c>
      <c r="CS35" s="587">
        <f>'FN30.450.10(IOX)'!$M37</f>
        <v>678.44238299999995</v>
      </c>
      <c r="CT35" s="587">
        <f>'FN30.500.10(IOX)'!$M37</f>
        <v>632.46148700000003</v>
      </c>
      <c r="CU35" s="587">
        <f>'FN30.400.09(IOX)'!$M39</f>
        <v>456.41909800000002</v>
      </c>
      <c r="CV35" s="587">
        <f>'FN30.450.09(IOX)'!$M39</f>
        <v>708.85681199999999</v>
      </c>
      <c r="CW35" s="587">
        <f>'FN30.500.09(IOX)'!$M39</f>
        <v>678.43969700000002</v>
      </c>
      <c r="CX35" s="587">
        <f>'FN30.550.08(IOX)'!$M39</f>
        <v>628.83502199999998</v>
      </c>
      <c r="CY35" s="587">
        <f>'FN30.600.08(IOX)'!$M39</f>
        <v>636.12182600000006</v>
      </c>
      <c r="CZ35" s="588">
        <f>'FN30.650.67(IOX)'!$M39</f>
        <v>815.61407499999996</v>
      </c>
      <c r="DA35" s="570">
        <f>'GII30.400.10(IOX)'!$M34</f>
        <v>298.74359099999998</v>
      </c>
      <c r="DB35" s="568">
        <f>'GII30.450.10(IOX)'!$M34</f>
        <v>461.009186</v>
      </c>
      <c r="DC35" s="569">
        <f>'GII30.500.10(IOX)'!$M34</f>
        <v>457.890198</v>
      </c>
      <c r="DD35" s="571"/>
      <c r="DE35" s="564"/>
      <c r="DF35" s="148">
        <f t="shared" si="29"/>
        <v>40877</v>
      </c>
      <c r="DG35" s="404"/>
      <c r="DH35" s="402"/>
      <c r="DI35" s="404"/>
      <c r="DJ35" s="402"/>
      <c r="DK35" s="402"/>
      <c r="DL35" s="402"/>
      <c r="DM35" s="402"/>
      <c r="DN35" s="402"/>
      <c r="DO35" s="402"/>
      <c r="DP35" s="402">
        <f>'FN30.350.10(IOX)'!$AQ37</f>
        <v>1.0279879695405917E-2</v>
      </c>
      <c r="DQ35" s="402">
        <f>'FN30.400.10(IOX)'!$AQ37</f>
        <v>3.4165087294659988E-3</v>
      </c>
      <c r="DR35" s="402">
        <f>'FN30.450.10(IOX)'!$AQ37</f>
        <v>7.9868322548398828E-3</v>
      </c>
      <c r="DS35" s="402">
        <f>'FN30.500.10(IOX)'!$AQ37</f>
        <v>9.8034455772453462E-3</v>
      </c>
      <c r="DT35" s="402">
        <f>'FN30.400.09(IOX)'!$AQ39</f>
        <v>5.1588989999576586E-3</v>
      </c>
      <c r="DU35" s="402">
        <f>'FN30.450.09(IOX)'!$AQ39</f>
        <v>4.9862538003240583E-3</v>
      </c>
      <c r="DV35" s="402">
        <f>'FN30.500.09(IOX)'!$AQ39</f>
        <v>6.7781880288508636E-3</v>
      </c>
      <c r="DW35" s="402">
        <f>'FN30.550.08(IOX)'!$AQ39</f>
        <v>1.4146035377156769E-2</v>
      </c>
      <c r="DX35" s="402">
        <f>'FN30.600.08(IOX)'!$AQ39</f>
        <v>1.4543907125750669E-2</v>
      </c>
      <c r="DY35" s="403">
        <f>'FN30.650.67(IOX)'!$AQ39</f>
        <v>1.3096876362405892E-2</v>
      </c>
      <c r="DZ35" s="404">
        <f>'GII30.400.10(IOX)'!$AQ34</f>
        <v>1.0427042822791482E-2</v>
      </c>
      <c r="EA35" s="402">
        <f>'GII30.450.10(IOX)'!$AQ34</f>
        <v>1.0656875949737243E-2</v>
      </c>
      <c r="EB35" s="403">
        <f>'GII30.500.10(IOX)'!$AQ34</f>
        <v>9.0751010718787984E-3</v>
      </c>
      <c r="EC35" s="560"/>
      <c r="ED35" s="564"/>
      <c r="EE35" s="564"/>
      <c r="EF35" s="564"/>
      <c r="EH35" s="148">
        <f t="shared" si="30"/>
        <v>40877</v>
      </c>
      <c r="EI35" s="467">
        <f t="shared" si="31"/>
        <v>-7.0201412794057283E-3</v>
      </c>
      <c r="EJ35" s="587">
        <f t="shared" si="32"/>
        <v>623.10168528876363</v>
      </c>
      <c r="EK35" s="467">
        <f t="shared" si="33"/>
        <v>7.0135917459659249E-3</v>
      </c>
    </row>
    <row r="36" spans="2:141" s="163" customFormat="1" ht="15" customHeight="1">
      <c r="C36" s="166"/>
      <c r="D36" s="166"/>
      <c r="E36" s="166"/>
      <c r="F36" s="166"/>
      <c r="G36" s="166"/>
      <c r="H36" s="167"/>
      <c r="I36" s="148">
        <v>40907</v>
      </c>
      <c r="J36" s="307"/>
      <c r="K36" s="83"/>
      <c r="L36" s="83"/>
      <c r="M36" s="83"/>
      <c r="N36" s="83"/>
      <c r="O36" s="83"/>
      <c r="P36" s="83"/>
      <c r="Q36" s="83"/>
      <c r="R36" s="83"/>
      <c r="S36" s="83">
        <f>'FN30.350.10(IOX)'!$S38</f>
        <v>-2.6035429014502221E-2</v>
      </c>
      <c r="T36" s="83">
        <f>'FN30.400.10(IOX)'!$S38</f>
        <v>-2.8374344546264349E-2</v>
      </c>
      <c r="U36" s="83">
        <f>'FN30.450.10(IOX)'!$S38</f>
        <v>-2.5055115758028232E-3</v>
      </c>
      <c r="V36" s="83">
        <f>'FN30.500.10(IOX)'!$S38</f>
        <v>-4.2511933910671109E-4</v>
      </c>
      <c r="W36" s="83">
        <f>'FN30.400.09(IOX)'!$S40</f>
        <v>-5.550094296719453E-2</v>
      </c>
      <c r="X36" s="83">
        <f>'FN30.450.09(IOX)'!$S40</f>
        <v>-3.0926002241260957E-2</v>
      </c>
      <c r="Y36" s="83">
        <f>'FN30.500.09(IOX)'!$S40</f>
        <v>-2.7683556875816501E-2</v>
      </c>
      <c r="Z36" s="83">
        <f>'FN30.550.08(IOX)'!$S40</f>
        <v>-5.2436123242899105E-2</v>
      </c>
      <c r="AA36" s="83">
        <f>'FN30.600.08(IOX)'!$S40</f>
        <v>-2.2989443745316585E-2</v>
      </c>
      <c r="AB36" s="109">
        <f>'FN30.650.67(IOX)'!$S40</f>
        <v>-1.1257969717009517E-2</v>
      </c>
      <c r="AC36" s="307">
        <f>'GII30.400.10(IOX)'!$S35</f>
        <v>-9.5639344630590959E-3</v>
      </c>
      <c r="AD36" s="83">
        <f>'GII30.450.10(IOX)'!$S35</f>
        <v>-1.8735462455163936E-2</v>
      </c>
      <c r="AE36" s="109">
        <f>'GII30.500.10(IOX)'!$S35</f>
        <v>-1.6715077813476038E-2</v>
      </c>
      <c r="AF36" s="467">
        <f t="shared" si="1"/>
        <v>-2.3319147538220952E-2</v>
      </c>
      <c r="AH36" s="148">
        <f t="shared" si="2"/>
        <v>40848</v>
      </c>
      <c r="AI36" s="148">
        <f t="shared" si="3"/>
        <v>40907</v>
      </c>
      <c r="AJ36" s="535">
        <f>IF(J36&lt;&gt;"", VLOOKUP($AH36, 'Current Balane Query'!$M$7:$AO$66, MATCH(AJ$22, 'Current Balane Query'!$M$6:$AO$6,0), 0), 0)</f>
        <v>0</v>
      </c>
      <c r="AK36" s="537">
        <f>IF(K36&lt;&gt;"", VLOOKUP($AH36, 'Current Balane Query'!$M$7:$AO$66, MATCH(AK$22, 'Current Balane Query'!$M$6:$AO$6,0), 0), 0)</f>
        <v>0</v>
      </c>
      <c r="AL36" s="535">
        <f>IF(L36&lt;&gt;"", VLOOKUP($AH36, 'Current Balane Query'!$M$7:$AO$66, MATCH(AL$22, 'Current Balane Query'!$M$6:$AO$6,0), 0), 0)</f>
        <v>0</v>
      </c>
      <c r="AM36" s="537">
        <f>IF(M36&lt;&gt;"", VLOOKUP($AH36, 'Current Balane Query'!$M$7:$AO$66, MATCH(AM$22, 'Current Balane Query'!$M$6:$AO$6,0), 0), 0)</f>
        <v>0</v>
      </c>
      <c r="AN36" s="537">
        <f>IF(N36&lt;&gt;"", VLOOKUP($AH36, 'Current Balane Query'!$M$7:$AO$66, MATCH(AN$22, 'Current Balane Query'!$M$6:$AO$6,0), 0), 0)</f>
        <v>0</v>
      </c>
      <c r="AO36" s="537">
        <f>IF(O36&lt;&gt;"", VLOOKUP($AH36, 'Current Balane Query'!$M$7:$AO$66, MATCH(AO$22, 'Current Balane Query'!$M$6:$AO$6,0), 0), 0)</f>
        <v>0</v>
      </c>
      <c r="AP36" s="537">
        <f>IF(P36&lt;&gt;"", VLOOKUP($AH36, 'Current Balane Query'!$M$7:$AO$66, MATCH(AP$22, 'Current Balane Query'!$M$6:$AO$6,0), 0), 0)</f>
        <v>0</v>
      </c>
      <c r="AQ36" s="537">
        <f>IF(Q36&lt;&gt;"", VLOOKUP($AH36, 'Current Balane Query'!$M$7:$AO$66, MATCH(AQ$22, 'Current Balane Query'!$M$6:$AO$6,0), 0), 0)</f>
        <v>0</v>
      </c>
      <c r="AR36" s="537">
        <f>IF(R36&lt;&gt;"", VLOOKUP($AH36, 'Current Balane Query'!$M$7:$AO$66, MATCH(AR$22, 'Current Balane Query'!$M$6:$AO$6,0), 0), 0)</f>
        <v>0</v>
      </c>
      <c r="AS36" s="537">
        <f>IF(S36&lt;&gt;"", VLOOKUP($AH36, 'Current Balane Query'!$M$7:$AO$66, MATCH(AS$22, 'Current Balane Query'!$M$6:$AO$6,0), 0), 0)</f>
        <v>19527461011.709999</v>
      </c>
      <c r="AT36" s="537">
        <f>IF(T36&lt;&gt;"", VLOOKUP($AH36, 'Current Balane Query'!$M$7:$AO$66, MATCH(AT$22, 'Current Balane Query'!$M$6:$AO$6,0), 0), 0)</f>
        <v>97384108423.539993</v>
      </c>
      <c r="AU36" s="537">
        <f>IF(U36&lt;&gt;"", VLOOKUP($AH36, 'Current Balane Query'!$M$7:$AO$66, MATCH(AU$22, 'Current Balane Query'!$M$6:$AO$6,0), 0), 0)</f>
        <v>88555293133.330002</v>
      </c>
      <c r="AV36" s="537">
        <f>IF(V36&lt;&gt;"", VLOOKUP($AH36, 'Current Balane Query'!$M$7:$AO$66, MATCH(AV$22, 'Current Balane Query'!$M$6:$AO$6,0), 0), 0)</f>
        <v>42927551178.150002</v>
      </c>
      <c r="AW36" s="537">
        <f>IF(W36&lt;&gt;"", VLOOKUP($AH36, 'Current Balane Query'!$M$7:$AO$66, MATCH(AW$22, 'Current Balane Query'!$M$6:$AO$6,0), 0), 0)</f>
        <v>87446881533.309998</v>
      </c>
      <c r="AX36" s="537">
        <f>IF(X36&lt;&gt;"", VLOOKUP($AH36, 'Current Balane Query'!$M$7:$AO$66, MATCH(AX$22, 'Current Balane Query'!$M$6:$AO$6,0), 0), 0)</f>
        <v>189104052692.54999</v>
      </c>
      <c r="AY36" s="537">
        <f>IF(Y36&lt;&gt;"", VLOOKUP($AH36, 'Current Balane Query'!$M$7:$AO$66, MATCH(AY$22, 'Current Balane Query'!$M$6:$AO$6,0), 0), 0)</f>
        <v>43520242690.489998</v>
      </c>
      <c r="AZ36" s="537">
        <f>IF(Z36&lt;&gt;"", VLOOKUP($AH36, 'Current Balane Query'!$M$7:$AO$66, MATCH(AZ$22, 'Current Balane Query'!$M$6:$AO$6,0), 0), 0)</f>
        <v>41703463551.199997</v>
      </c>
      <c r="BA36" s="537">
        <f>IF(AA36&lt;&gt;"", VLOOKUP($AH36, 'Current Balane Query'!$M$7:$AO$66, MATCH(BA$22, 'Current Balane Query'!$M$6:$AO$6,0), 0), 0)</f>
        <v>21783390011.849998</v>
      </c>
      <c r="BB36" s="538">
        <f>IF(AB36&lt;&gt;"", VLOOKUP($AH36, 'Current Balane Query'!$M$7:$AO$66, MATCH(BB$22, 'Current Balane Query'!$M$6:$AO$6,0), 0), 0)</f>
        <v>29389884145.25</v>
      </c>
      <c r="BC36" s="535">
        <f>IF(AC36&lt;&gt;"", VLOOKUP($AH36, 'Current Balane Query'!$M$7:$AO$66, MATCH(BC$22, 'Current Balane Query'!$M$6:$AO$6,0), 0), 0)</f>
        <v>32537008772.060001</v>
      </c>
      <c r="BD36" s="537">
        <f>IF(AD36&lt;&gt;"", VLOOKUP($AH36, 'Current Balane Query'!$M$7:$AO$66, MATCH(BD$22, 'Current Balane Query'!$M$6:$AO$6,0), 0), 0)</f>
        <v>54494135497.43</v>
      </c>
      <c r="BE36" s="538">
        <f>IF(AE36&lt;&gt;"", VLOOKUP($AH36, 'Current Balane Query'!$M$7:$AO$66, MATCH(BE$22, 'Current Balane Query'!$M$6:$AO$6,0), 0), 0)</f>
        <v>43076355507.220001</v>
      </c>
      <c r="BF36" s="546">
        <f t="shared" si="4"/>
        <v>661342328371.38</v>
      </c>
      <c r="BH36" s="148">
        <v>40907</v>
      </c>
      <c r="BI36" s="553">
        <f t="shared" si="5"/>
        <v>0</v>
      </c>
      <c r="BJ36" s="551">
        <f t="shared" si="6"/>
        <v>0</v>
      </c>
      <c r="BK36" s="553">
        <f t="shared" si="7"/>
        <v>0</v>
      </c>
      <c r="BL36" s="551">
        <f t="shared" si="8"/>
        <v>0</v>
      </c>
      <c r="BM36" s="551">
        <f t="shared" si="9"/>
        <v>0</v>
      </c>
      <c r="BN36" s="551">
        <f t="shared" si="10"/>
        <v>0</v>
      </c>
      <c r="BO36" s="551">
        <f t="shared" si="11"/>
        <v>0</v>
      </c>
      <c r="BP36" s="551">
        <f t="shared" si="12"/>
        <v>0</v>
      </c>
      <c r="BQ36" s="551">
        <f t="shared" si="13"/>
        <v>0</v>
      </c>
      <c r="BR36" s="551">
        <f t="shared" si="14"/>
        <v>2.9527009196278538E-2</v>
      </c>
      <c r="BS36" s="551">
        <f t="shared" si="15"/>
        <v>0.14725219337367662</v>
      </c>
      <c r="BT36" s="551">
        <f t="shared" si="16"/>
        <v>0.13390235182950719</v>
      </c>
      <c r="BU36" s="551">
        <f t="shared" si="17"/>
        <v>6.4909728799399977E-2</v>
      </c>
      <c r="BV36" s="551">
        <f t="shared" si="18"/>
        <v>0.13222634902056923</v>
      </c>
      <c r="BW36" s="551">
        <f t="shared" si="19"/>
        <v>0.28593973889171309</v>
      </c>
      <c r="BX36" s="551">
        <f t="shared" si="20"/>
        <v>6.5805923533826791E-2</v>
      </c>
      <c r="BY36" s="551">
        <f t="shared" si="21"/>
        <v>6.3058815022318082E-2</v>
      </c>
      <c r="BZ36" s="551">
        <f t="shared" si="22"/>
        <v>3.2938145764076103E-2</v>
      </c>
      <c r="CA36" s="552">
        <f t="shared" si="23"/>
        <v>4.4439744568634303E-2</v>
      </c>
      <c r="CB36" s="553">
        <f t="shared" si="24"/>
        <v>4.919843684009393E-2</v>
      </c>
      <c r="CC36" s="551">
        <f t="shared" si="25"/>
        <v>8.2399285755120386E-2</v>
      </c>
      <c r="CD36" s="552">
        <f t="shared" si="26"/>
        <v>6.5134732285017552E-2</v>
      </c>
      <c r="CE36" s="560">
        <f t="shared" si="27"/>
        <v>0.99999999999999989</v>
      </c>
      <c r="CF36" s="564"/>
      <c r="CG36" s="148">
        <f t="shared" si="28"/>
        <v>40907</v>
      </c>
      <c r="CH36" s="589"/>
      <c r="CI36" s="587"/>
      <c r="CJ36" s="589"/>
      <c r="CK36" s="587"/>
      <c r="CL36" s="587"/>
      <c r="CM36" s="587"/>
      <c r="CN36" s="587"/>
      <c r="CO36" s="587"/>
      <c r="CP36" s="587"/>
      <c r="CQ36" s="587">
        <f>'FN30.350.10(IOX)'!$M38</f>
        <v>242.262497</v>
      </c>
      <c r="CR36" s="587">
        <f>'FN30.400.10(IOX)'!$M38</f>
        <v>531.68841599999996</v>
      </c>
      <c r="CS36" s="587">
        <f>'FN30.450.10(IOX)'!$M38</f>
        <v>606.63507100000004</v>
      </c>
      <c r="CT36" s="587">
        <f>'FN30.500.10(IOX)'!$M38</f>
        <v>572.43658400000004</v>
      </c>
      <c r="CU36" s="587">
        <f>'FN30.400.09(IOX)'!$M40</f>
        <v>500.45510899999999</v>
      </c>
      <c r="CV36" s="587">
        <f>'FN30.450.09(IOX)'!$M40</f>
        <v>695.58532700000001</v>
      </c>
      <c r="CW36" s="587">
        <f>'FN30.500.09(IOX)'!$M40</f>
        <v>673.22839399999998</v>
      </c>
      <c r="CX36" s="587">
        <f>'FN30.550.08(IOX)'!$M40</f>
        <v>671.59570299999996</v>
      </c>
      <c r="CY36" s="587">
        <f>'FN30.600.08(IOX)'!$M40</f>
        <v>604.73919699999999</v>
      </c>
      <c r="CZ36" s="588">
        <f>'FN30.650.67(IOX)'!$M40</f>
        <v>790.41332999999997</v>
      </c>
      <c r="DA36" s="570">
        <f>'GII30.400.10(IOX)'!$M35</f>
        <v>274.25579800000003</v>
      </c>
      <c r="DB36" s="568">
        <f>'GII30.450.10(IOX)'!$M35</f>
        <v>449.8526</v>
      </c>
      <c r="DC36" s="569">
        <f>'GII30.500.10(IOX)'!$M35</f>
        <v>440.04580700000002</v>
      </c>
      <c r="DD36" s="571"/>
      <c r="DE36" s="564"/>
      <c r="DF36" s="148">
        <f t="shared" si="29"/>
        <v>40907</v>
      </c>
      <c r="DG36" s="404"/>
      <c r="DH36" s="402"/>
      <c r="DI36" s="404"/>
      <c r="DJ36" s="402"/>
      <c r="DK36" s="402"/>
      <c r="DL36" s="402"/>
      <c r="DM36" s="402"/>
      <c r="DN36" s="402"/>
      <c r="DO36" s="402"/>
      <c r="DP36" s="402">
        <f>'FN30.350.10(IOX)'!$AQ38</f>
        <v>8.4366797773670846E-3</v>
      </c>
      <c r="DQ36" s="402">
        <f>'FN30.400.10(IOX)'!$AQ38</f>
        <v>1.9599663935711605E-3</v>
      </c>
      <c r="DR36" s="402">
        <f>'FN30.450.10(IOX)'!$AQ38</f>
        <v>5.2809891095517269E-3</v>
      </c>
      <c r="DS36" s="402">
        <f>'FN30.500.10(IOX)'!$AQ38</f>
        <v>7.8932519575915325E-3</v>
      </c>
      <c r="DT36" s="402">
        <f>'FN30.400.09(IOX)'!$AQ40</f>
        <v>2.6227204260733752E-3</v>
      </c>
      <c r="DU36" s="402">
        <f>'FN30.450.09(IOX)'!$AQ40</f>
        <v>7.4884980175252548E-4</v>
      </c>
      <c r="DV36" s="402">
        <f>'FN30.500.09(IOX)'!$AQ40</f>
        <v>3.3369025492003762E-3</v>
      </c>
      <c r="DW36" s="402">
        <f>'FN30.550.08(IOX)'!$AQ40</f>
        <v>8.5399278665873515E-3</v>
      </c>
      <c r="DX36" s="402">
        <f>'FN30.600.08(IOX)'!$AQ40</f>
        <v>1.0543152799765912E-2</v>
      </c>
      <c r="DY36" s="403">
        <f>'FN30.650.67(IOX)'!$AQ40</f>
        <v>1.195062728011276E-2</v>
      </c>
      <c r="DZ36" s="404">
        <f>'GII30.400.10(IOX)'!$AQ35</f>
        <v>1.0166280021120152E-2</v>
      </c>
      <c r="EA36" s="402">
        <f>'GII30.450.10(IOX)'!$AQ35</f>
        <v>9.4133368198470006E-3</v>
      </c>
      <c r="EB36" s="403">
        <f>'GII30.500.10(IOX)'!$AQ35</f>
        <v>7.7707970896031186E-3</v>
      </c>
      <c r="EC36" s="560"/>
      <c r="ED36" s="564"/>
      <c r="EE36" s="564"/>
      <c r="EF36" s="564"/>
      <c r="EH36" s="148">
        <f t="shared" si="30"/>
        <v>40907</v>
      </c>
      <c r="EI36" s="467">
        <f t="shared" si="31"/>
        <v>-2.7877513927723988E-2</v>
      </c>
      <c r="EJ36" s="587">
        <f t="shared" si="32"/>
        <v>610.59817697721678</v>
      </c>
      <c r="EK36" s="467">
        <f t="shared" si="33"/>
        <v>3.9545840537859589E-3</v>
      </c>
    </row>
    <row r="37" spans="2:141" s="163" customFormat="1" ht="15" customHeight="1">
      <c r="C37" s="166"/>
      <c r="D37" s="166"/>
      <c r="E37" s="166"/>
      <c r="F37" s="166"/>
      <c r="G37" s="166"/>
      <c r="H37" s="167"/>
      <c r="I37" s="148">
        <v>40939</v>
      </c>
      <c r="J37" s="307"/>
      <c r="K37" s="83"/>
      <c r="L37" s="83"/>
      <c r="M37" s="83"/>
      <c r="N37" s="83"/>
      <c r="O37" s="83"/>
      <c r="P37" s="83"/>
      <c r="Q37" s="83"/>
      <c r="R37" s="83"/>
      <c r="S37" s="83">
        <f>'FN30.350.10(IOX)'!$S39</f>
        <v>-5.9434543488432502E-2</v>
      </c>
      <c r="T37" s="83">
        <f>'FN30.400.10(IOX)'!$S39</f>
        <v>-7.9476985098886371E-2</v>
      </c>
      <c r="U37" s="83">
        <f>'FN30.450.10(IOX)'!$S39</f>
        <v>-8.8507605414935769E-2</v>
      </c>
      <c r="V37" s="83">
        <f>'FN30.500.10(IOX)'!$S39</f>
        <v>-9.3185865399643131E-2</v>
      </c>
      <c r="W37" s="83">
        <f>'FN30.400.09(IOX)'!$S41</f>
        <v>-0.12056959458442984</v>
      </c>
      <c r="X37" s="83">
        <f>'FN30.450.09(IOX)'!$S41</f>
        <v>-0.10655238940015514</v>
      </c>
      <c r="Y37" s="83">
        <f>'FN30.500.09(IOX)'!$S41</f>
        <v>-0.10943621797308919</v>
      </c>
      <c r="Z37" s="83">
        <f>'FN30.550.08(IOX)'!$S41</f>
        <v>-2.5108546521885322E-2</v>
      </c>
      <c r="AA37" s="83">
        <f>'FN30.600.08(IOX)'!$S41</f>
        <v>-4.0919320938291356E-2</v>
      </c>
      <c r="AB37" s="109">
        <f>'FN30.650.67(IOX)'!$S41</f>
        <v>-2.0559467483327966E-2</v>
      </c>
      <c r="AC37" s="307">
        <f>'GII30.400.10(IOX)'!$S36</f>
        <v>-5.3887777794919309E-2</v>
      </c>
      <c r="AD37" s="83">
        <f>'GII30.450.10(IOX)'!$S36</f>
        <v>-6.6701559288196502E-2</v>
      </c>
      <c r="AE37" s="109">
        <f>'GII30.500.10(IOX)'!$S36</f>
        <v>-0.10050133795846983</v>
      </c>
      <c r="AF37" s="467">
        <f t="shared" si="1"/>
        <v>-7.4218554718820162E-2</v>
      </c>
      <c r="AH37" s="148">
        <f t="shared" si="2"/>
        <v>40878</v>
      </c>
      <c r="AI37" s="148">
        <f t="shared" si="3"/>
        <v>40939</v>
      </c>
      <c r="AJ37" s="535">
        <f>IF(J37&lt;&gt;"", VLOOKUP($AH37, 'Current Balane Query'!$M$7:$AO$66, MATCH(AJ$22, 'Current Balane Query'!$M$6:$AO$6,0), 0), 0)</f>
        <v>0</v>
      </c>
      <c r="AK37" s="537">
        <f>IF(K37&lt;&gt;"", VLOOKUP($AH37, 'Current Balane Query'!$M$7:$AO$66, MATCH(AK$22, 'Current Balane Query'!$M$6:$AO$6,0), 0), 0)</f>
        <v>0</v>
      </c>
      <c r="AL37" s="535">
        <f>IF(L37&lt;&gt;"", VLOOKUP($AH37, 'Current Balane Query'!$M$7:$AO$66, MATCH(AL$22, 'Current Balane Query'!$M$6:$AO$6,0), 0), 0)</f>
        <v>0</v>
      </c>
      <c r="AM37" s="537">
        <f>IF(M37&lt;&gt;"", VLOOKUP($AH37, 'Current Balane Query'!$M$7:$AO$66, MATCH(AM$22, 'Current Balane Query'!$M$6:$AO$6,0), 0), 0)</f>
        <v>0</v>
      </c>
      <c r="AN37" s="537">
        <f>IF(N37&lt;&gt;"", VLOOKUP($AH37, 'Current Balane Query'!$M$7:$AO$66, MATCH(AN$22, 'Current Balane Query'!$M$6:$AO$6,0), 0), 0)</f>
        <v>0</v>
      </c>
      <c r="AO37" s="537">
        <f>IF(O37&lt;&gt;"", VLOOKUP($AH37, 'Current Balane Query'!$M$7:$AO$66, MATCH(AO$22, 'Current Balane Query'!$M$6:$AO$6,0), 0), 0)</f>
        <v>0</v>
      </c>
      <c r="AP37" s="537">
        <f>IF(P37&lt;&gt;"", VLOOKUP($AH37, 'Current Balane Query'!$M$7:$AO$66, MATCH(AP$22, 'Current Balane Query'!$M$6:$AO$6,0), 0), 0)</f>
        <v>0</v>
      </c>
      <c r="AQ37" s="537">
        <f>IF(Q37&lt;&gt;"", VLOOKUP($AH37, 'Current Balane Query'!$M$7:$AO$66, MATCH(AQ$22, 'Current Balane Query'!$M$6:$AO$6,0), 0), 0)</f>
        <v>0</v>
      </c>
      <c r="AR37" s="537">
        <f>IF(R37&lt;&gt;"", VLOOKUP($AH37, 'Current Balane Query'!$M$7:$AO$66, MATCH(AR$22, 'Current Balane Query'!$M$6:$AO$6,0), 0), 0)</f>
        <v>0</v>
      </c>
      <c r="AS37" s="537">
        <f>IF(S37&lt;&gt;"", VLOOKUP($AH37, 'Current Balane Query'!$M$7:$AO$66, MATCH(AS$22, 'Current Balane Query'!$M$6:$AO$6,0), 0), 0)</f>
        <v>19245428142</v>
      </c>
      <c r="AT37" s="537">
        <f>IF(T37&lt;&gt;"", VLOOKUP($AH37, 'Current Balane Query'!$M$7:$AO$66, MATCH(AT$22, 'Current Balane Query'!$M$6:$AO$6,0), 0), 0)</f>
        <v>95012037247.889999</v>
      </c>
      <c r="AU37" s="537">
        <f>IF(U37&lt;&gt;"", VLOOKUP($AH37, 'Current Balane Query'!$M$7:$AO$66, MATCH(AU$22, 'Current Balane Query'!$M$6:$AO$6,0), 0), 0)</f>
        <v>86404778409.949997</v>
      </c>
      <c r="AV37" s="537">
        <f>IF(V37&lt;&gt;"", VLOOKUP($AH37, 'Current Balane Query'!$M$7:$AO$66, MATCH(AV$22, 'Current Balane Query'!$M$6:$AO$6,0), 0), 0)</f>
        <v>42160128525.949997</v>
      </c>
      <c r="AW37" s="537">
        <f>IF(W37&lt;&gt;"", VLOOKUP($AH37, 'Current Balane Query'!$M$7:$AO$66, MATCH(AW$22, 'Current Balane Query'!$M$6:$AO$6,0), 0), 0)</f>
        <v>84735468800.809998</v>
      </c>
      <c r="AX37" s="537">
        <f>IF(X37&lt;&gt;"", VLOOKUP($AH37, 'Current Balane Query'!$M$7:$AO$66, MATCH(AX$22, 'Current Balane Query'!$M$6:$AO$6,0), 0), 0)</f>
        <v>182340478204.39001</v>
      </c>
      <c r="AY37" s="537">
        <f>IF(Y37&lt;&gt;"", VLOOKUP($AH37, 'Current Balane Query'!$M$7:$AO$66, MATCH(AY$22, 'Current Balane Query'!$M$6:$AO$6,0), 0), 0)</f>
        <v>42386997922.419998</v>
      </c>
      <c r="AZ37" s="537">
        <f>IF(Z37&lt;&gt;"", VLOOKUP($AH37, 'Current Balane Query'!$M$7:$AO$66, MATCH(AZ$22, 'Current Balane Query'!$M$6:$AO$6,0), 0), 0)</f>
        <v>40425233599.010002</v>
      </c>
      <c r="BA37" s="537">
        <f>IF(AA37&lt;&gt;"", VLOOKUP($AH37, 'Current Balane Query'!$M$7:$AO$66, MATCH(BA$22, 'Current Balane Query'!$M$6:$AO$6,0), 0), 0)</f>
        <v>21236524677.279999</v>
      </c>
      <c r="BB37" s="538">
        <f>IF(AB37&lt;&gt;"", VLOOKUP($AH37, 'Current Balane Query'!$M$7:$AO$66, MATCH(BB$22, 'Current Balane Query'!$M$6:$AO$6,0), 0), 0)</f>
        <v>28801319010.299999</v>
      </c>
      <c r="BC37" s="535">
        <f>IF(AC37&lt;&gt;"", VLOOKUP($AH37, 'Current Balane Query'!$M$7:$AO$66, MATCH(BC$22, 'Current Balane Query'!$M$6:$AO$6,0), 0), 0)</f>
        <v>32237819341.57</v>
      </c>
      <c r="BD37" s="537">
        <f>IF(AD37&lt;&gt;"", VLOOKUP($AH37, 'Current Balane Query'!$M$7:$AO$66, MATCH(BD$22, 'Current Balane Query'!$M$6:$AO$6,0), 0), 0)</f>
        <v>53743798951.459999</v>
      </c>
      <c r="BE37" s="538">
        <f>IF(AE37&lt;&gt;"", VLOOKUP($AH37, 'Current Balane Query'!$M$7:$AO$66, MATCH(BE$22, 'Current Balane Query'!$M$6:$AO$6,0), 0), 0)</f>
        <v>42253608051.489998</v>
      </c>
      <c r="BF37" s="546">
        <f t="shared" si="4"/>
        <v>642748394540.00012</v>
      </c>
      <c r="BH37" s="148">
        <v>40939</v>
      </c>
      <c r="BI37" s="553">
        <f t="shared" si="5"/>
        <v>0</v>
      </c>
      <c r="BJ37" s="551">
        <f t="shared" si="6"/>
        <v>0</v>
      </c>
      <c r="BK37" s="553">
        <f t="shared" si="7"/>
        <v>0</v>
      </c>
      <c r="BL37" s="551">
        <f t="shared" si="8"/>
        <v>0</v>
      </c>
      <c r="BM37" s="551">
        <f t="shared" si="9"/>
        <v>0</v>
      </c>
      <c r="BN37" s="551">
        <f t="shared" si="10"/>
        <v>0</v>
      </c>
      <c r="BO37" s="551">
        <f t="shared" si="11"/>
        <v>0</v>
      </c>
      <c r="BP37" s="551">
        <f t="shared" si="12"/>
        <v>0</v>
      </c>
      <c r="BQ37" s="551">
        <f t="shared" si="13"/>
        <v>0</v>
      </c>
      <c r="BR37" s="551">
        <f t="shared" si="14"/>
        <v>2.9942397842585823E-2</v>
      </c>
      <c r="BS37" s="551">
        <f t="shared" si="15"/>
        <v>0.14782150847049236</v>
      </c>
      <c r="BT37" s="551">
        <f t="shared" si="16"/>
        <v>0.13443017383464312</v>
      </c>
      <c r="BU37" s="551">
        <f t="shared" si="17"/>
        <v>6.5593518216600144E-2</v>
      </c>
      <c r="BV37" s="551">
        <f t="shared" si="18"/>
        <v>0.13183303065494731</v>
      </c>
      <c r="BW37" s="551">
        <f t="shared" si="19"/>
        <v>0.28368873380833071</v>
      </c>
      <c r="BX37" s="551">
        <f t="shared" si="20"/>
        <v>6.5946485876103009E-2</v>
      </c>
      <c r="BY37" s="551">
        <f t="shared" si="21"/>
        <v>6.2894336170129822E-2</v>
      </c>
      <c r="BZ37" s="551">
        <f t="shared" si="22"/>
        <v>3.304018315359384E-2</v>
      </c>
      <c r="CA37" s="552">
        <f t="shared" si="23"/>
        <v>4.4809631972573691E-2</v>
      </c>
      <c r="CB37" s="553">
        <f t="shared" si="24"/>
        <v>5.0156203602253799E-2</v>
      </c>
      <c r="CC37" s="551">
        <f t="shared" si="25"/>
        <v>8.3615609790706938E-2</v>
      </c>
      <c r="CD37" s="552">
        <f t="shared" si="26"/>
        <v>6.5738955414629874E-2</v>
      </c>
      <c r="CE37" s="560">
        <f t="shared" si="27"/>
        <v>0.99999999999999978</v>
      </c>
      <c r="CF37" s="564"/>
      <c r="CG37" s="148">
        <f t="shared" si="28"/>
        <v>40939</v>
      </c>
      <c r="CH37" s="589"/>
      <c r="CI37" s="587"/>
      <c r="CJ37" s="589"/>
      <c r="CK37" s="587"/>
      <c r="CL37" s="587"/>
      <c r="CM37" s="587"/>
      <c r="CN37" s="587"/>
      <c r="CO37" s="587"/>
      <c r="CP37" s="587"/>
      <c r="CQ37" s="587">
        <f>'FN30.350.10(IOX)'!$M39</f>
        <v>167.358002</v>
      </c>
      <c r="CR37" s="587">
        <f>'FN30.400.10(IOX)'!$M39</f>
        <v>457.81469700000002</v>
      </c>
      <c r="CS37" s="587">
        <f>'FN30.450.10(IOX)'!$M39</f>
        <v>519.65448000000004</v>
      </c>
      <c r="CT37" s="587">
        <f>'FN30.500.10(IOX)'!$M39</f>
        <v>518.30108600000005</v>
      </c>
      <c r="CU37" s="587">
        <f>'FN30.400.09(IOX)'!$M41</f>
        <v>440.09118699999999</v>
      </c>
      <c r="CV37" s="587">
        <f>'FN30.450.09(IOX)'!$M41</f>
        <v>585.46917699999995</v>
      </c>
      <c r="CW37" s="587">
        <f>'FN30.500.09(IOX)'!$M41</f>
        <v>621.37829599999998</v>
      </c>
      <c r="CX37" s="587">
        <f>'FN30.550.08(IOX)'!$M41</f>
        <v>116.90149700000001</v>
      </c>
      <c r="CY37" s="587">
        <f>'FN30.600.08(IOX)'!$M41</f>
        <v>135.58380099999999</v>
      </c>
      <c r="CZ37" s="588">
        <f>'FN30.650.67(IOX)'!$M41</f>
        <v>264.946686</v>
      </c>
      <c r="DA37" s="570">
        <f>'GII30.400.10(IOX)'!$M36</f>
        <v>94.880699000000007</v>
      </c>
      <c r="DB37" s="568">
        <f>'GII30.450.10(IOX)'!$M36</f>
        <v>177.94580099999999</v>
      </c>
      <c r="DC37" s="569">
        <f>'GII30.500.10(IOX)'!$M36</f>
        <v>258.01910400000003</v>
      </c>
      <c r="DD37" s="571"/>
      <c r="DE37" s="564"/>
      <c r="DF37" s="148">
        <f t="shared" si="29"/>
        <v>40939</v>
      </c>
      <c r="DG37" s="404"/>
      <c r="DH37" s="402"/>
      <c r="DI37" s="404"/>
      <c r="DJ37" s="402"/>
      <c r="DK37" s="402"/>
      <c r="DL37" s="402"/>
      <c r="DM37" s="402"/>
      <c r="DN37" s="402"/>
      <c r="DO37" s="402"/>
      <c r="DP37" s="402">
        <f>'FN30.350.10(IOX)'!$AQ39</f>
        <v>1.5443604556346262E-2</v>
      </c>
      <c r="DQ37" s="402">
        <f>'FN30.400.10(IOX)'!$AQ39</f>
        <v>1.1657244363469528E-2</v>
      </c>
      <c r="DR37" s="402">
        <f>'FN30.450.10(IOX)'!$AQ39</f>
        <v>1.0040794619099142E-2</v>
      </c>
      <c r="DS37" s="402">
        <f>'FN30.500.10(IOX)'!$AQ39</f>
        <v>8.0953013920590025E-3</v>
      </c>
      <c r="DT37" s="402">
        <f>'FN30.400.09(IOX)'!$AQ41</f>
        <v>1.183940543456964E-2</v>
      </c>
      <c r="DU37" s="402">
        <f>'FN30.450.09(IOX)'!$AQ41</f>
        <v>6.7097125300289188E-3</v>
      </c>
      <c r="DV37" s="402">
        <f>'FN30.500.09(IOX)'!$AQ41</f>
        <v>4.4864576648560566E-3</v>
      </c>
      <c r="DW37" s="402">
        <f>'FN30.550.08(IOX)'!$AQ41</f>
        <v>1.0908148240641452E-2</v>
      </c>
      <c r="DX37" s="402">
        <f>'FN30.600.08(IOX)'!$AQ41</f>
        <v>9.5488473436522985E-3</v>
      </c>
      <c r="DY37" s="403">
        <f>'FN30.650.67(IOX)'!$AQ41</f>
        <v>1.0878159676005902E-2</v>
      </c>
      <c r="DZ37" s="404">
        <f>'GII30.400.10(IOX)'!$AQ36</f>
        <v>1.1860362770851412E-2</v>
      </c>
      <c r="EA37" s="402">
        <f>'GII30.450.10(IOX)'!$AQ36</f>
        <v>1.138313128216435E-2</v>
      </c>
      <c r="EB37" s="403">
        <f>'GII30.500.10(IOX)'!$AQ36</f>
        <v>1.0225115739552157E-2</v>
      </c>
      <c r="EC37" s="560"/>
      <c r="ED37" s="564"/>
      <c r="EE37" s="564"/>
      <c r="EF37" s="564"/>
      <c r="EH37" s="148">
        <f t="shared" si="30"/>
        <v>40939</v>
      </c>
      <c r="EI37" s="467">
        <f t="shared" si="31"/>
        <v>-8.8730633004441312E-2</v>
      </c>
      <c r="EJ37" s="587">
        <f t="shared" si="32"/>
        <v>465.33199143048387</v>
      </c>
      <c r="EK37" s="467">
        <f t="shared" si="33"/>
        <v>9.3155584712633771E-3</v>
      </c>
    </row>
    <row r="38" spans="2:141" s="163" customFormat="1" ht="15" customHeight="1">
      <c r="C38" s="166"/>
      <c r="D38" s="166"/>
      <c r="E38" s="166"/>
      <c r="F38" s="166"/>
      <c r="G38" s="166"/>
      <c r="H38" s="167"/>
      <c r="I38" s="148">
        <v>40968</v>
      </c>
      <c r="J38" s="307"/>
      <c r="K38" s="83"/>
      <c r="L38" s="83"/>
      <c r="M38" s="83"/>
      <c r="N38" s="83"/>
      <c r="O38" s="83"/>
      <c r="P38" s="83"/>
      <c r="Q38" s="83"/>
      <c r="R38" s="83"/>
      <c r="S38" s="83">
        <f>'FN30.350.10(IOX)'!$S40</f>
        <v>0.1212937679316848</v>
      </c>
      <c r="T38" s="83">
        <f>'FN30.400.10(IOX)'!$S40</f>
        <v>0.16255155436390367</v>
      </c>
      <c r="U38" s="83">
        <f>'FN30.450.10(IOX)'!$S40</f>
        <v>0.13444876127973757</v>
      </c>
      <c r="V38" s="83">
        <f>'FN30.500.10(IOX)'!$S40</f>
        <v>0.10886647650145957</v>
      </c>
      <c r="W38" s="83">
        <f>'FN30.400.09(IOX)'!$S42</f>
        <v>0.13727130148762304</v>
      </c>
      <c r="X38" s="83">
        <f>'FN30.450.09(IOX)'!$S42</f>
        <v>0.13284592294091052</v>
      </c>
      <c r="Y38" s="83">
        <f>'FN30.500.09(IOX)'!$S42</f>
        <v>0.1075754463004923</v>
      </c>
      <c r="Z38" s="83">
        <f>'FN30.550.08(IOX)'!$S42</f>
        <v>7.9519681111438284E-2</v>
      </c>
      <c r="AA38" s="83">
        <f>'FN30.600.08(IOX)'!$S42</f>
        <v>8.9572794021357274E-2</v>
      </c>
      <c r="AB38" s="109">
        <f>'FN30.650.67(IOX)'!$S42</f>
        <v>6.6514745855294266E-2</v>
      </c>
      <c r="AC38" s="307">
        <f>'GII30.400.10(IOX)'!$S37</f>
        <v>4.3817963660266961E-2</v>
      </c>
      <c r="AD38" s="83">
        <f>'GII30.450.10(IOX)'!$S37</f>
        <v>5.420583798660919E-2</v>
      </c>
      <c r="AE38" s="109">
        <f>'GII30.500.10(IOX)'!$S37</f>
        <v>3.8139832141225898E-2</v>
      </c>
      <c r="AF38" s="467">
        <f t="shared" si="1"/>
        <v>9.8201852737077183E-2</v>
      </c>
      <c r="AH38" s="148">
        <f t="shared" si="2"/>
        <v>40909</v>
      </c>
      <c r="AI38" s="148">
        <f t="shared" si="3"/>
        <v>40968</v>
      </c>
      <c r="AJ38" s="535">
        <f>IF(J38&lt;&gt;"", VLOOKUP($AH38, 'Current Balane Query'!$M$7:$AO$66, MATCH(AJ$22, 'Current Balane Query'!$M$6:$AO$6,0), 0), 0)</f>
        <v>0</v>
      </c>
      <c r="AK38" s="537">
        <f>IF(K38&lt;&gt;"", VLOOKUP($AH38, 'Current Balane Query'!$M$7:$AO$66, MATCH(AK$22, 'Current Balane Query'!$M$6:$AO$6,0), 0), 0)</f>
        <v>0</v>
      </c>
      <c r="AL38" s="535">
        <f>IF(L38&lt;&gt;"", VLOOKUP($AH38, 'Current Balane Query'!$M$7:$AO$66, MATCH(AL$22, 'Current Balane Query'!$M$6:$AO$6,0), 0), 0)</f>
        <v>0</v>
      </c>
      <c r="AM38" s="537">
        <f>IF(M38&lt;&gt;"", VLOOKUP($AH38, 'Current Balane Query'!$M$7:$AO$66, MATCH(AM$22, 'Current Balane Query'!$M$6:$AO$6,0), 0), 0)</f>
        <v>0</v>
      </c>
      <c r="AN38" s="537">
        <f>IF(N38&lt;&gt;"", VLOOKUP($AH38, 'Current Balane Query'!$M$7:$AO$66, MATCH(AN$22, 'Current Balane Query'!$M$6:$AO$6,0), 0), 0)</f>
        <v>0</v>
      </c>
      <c r="AO38" s="537">
        <f>IF(O38&lt;&gt;"", VLOOKUP($AH38, 'Current Balane Query'!$M$7:$AO$66, MATCH(AO$22, 'Current Balane Query'!$M$6:$AO$6,0), 0), 0)</f>
        <v>0</v>
      </c>
      <c r="AP38" s="537">
        <f>IF(P38&lt;&gt;"", VLOOKUP($AH38, 'Current Balane Query'!$M$7:$AO$66, MATCH(AP$22, 'Current Balane Query'!$M$6:$AO$6,0), 0), 0)</f>
        <v>0</v>
      </c>
      <c r="AQ38" s="537">
        <f>IF(Q38&lt;&gt;"", VLOOKUP($AH38, 'Current Balane Query'!$M$7:$AO$66, MATCH(AQ$22, 'Current Balane Query'!$M$6:$AO$6,0), 0), 0)</f>
        <v>0</v>
      </c>
      <c r="AR38" s="537">
        <f>IF(R38&lt;&gt;"", VLOOKUP($AH38, 'Current Balane Query'!$M$7:$AO$66, MATCH(AR$22, 'Current Balane Query'!$M$6:$AO$6,0), 0), 0)</f>
        <v>0</v>
      </c>
      <c r="AS38" s="537">
        <f>IF(S38&lt;&gt;"", VLOOKUP($AH38, 'Current Balane Query'!$M$7:$AO$66, MATCH(AS$22, 'Current Balane Query'!$M$6:$AO$6,0), 0), 0)</f>
        <v>19039507144.779999</v>
      </c>
      <c r="AT38" s="537">
        <f>IF(T38&lt;&gt;"", VLOOKUP($AH38, 'Current Balane Query'!$M$7:$AO$66, MATCH(AT$22, 'Current Balane Query'!$M$6:$AO$6,0), 0), 0)</f>
        <v>93329577632.020004</v>
      </c>
      <c r="AU38" s="537">
        <f>IF(U38&lt;&gt;"", VLOOKUP($AH38, 'Current Balane Query'!$M$7:$AO$66, MATCH(AU$22, 'Current Balane Query'!$M$6:$AO$6,0), 0), 0)</f>
        <v>84554952077.320007</v>
      </c>
      <c r="AV38" s="537">
        <f>IF(V38&lt;&gt;"", VLOOKUP($AH38, 'Current Balane Query'!$M$7:$AO$66, MATCH(AV$22, 'Current Balane Query'!$M$6:$AO$6,0), 0), 0)</f>
        <v>41391644922.43</v>
      </c>
      <c r="AW38" s="537">
        <f>IF(W38&lt;&gt;"", VLOOKUP($AH38, 'Current Balane Query'!$M$7:$AO$66, MATCH(AW$22, 'Current Balane Query'!$M$6:$AO$6,0), 0), 0)</f>
        <v>82497356499.639999</v>
      </c>
      <c r="AX38" s="537">
        <f>IF(X38&lt;&gt;"", VLOOKUP($AH38, 'Current Balane Query'!$M$7:$AO$66, MATCH(AX$22, 'Current Balane Query'!$M$6:$AO$6,0), 0), 0)</f>
        <v>176359692439.73001</v>
      </c>
      <c r="AY38" s="537">
        <f>IF(Y38&lt;&gt;"", VLOOKUP($AH38, 'Current Balane Query'!$M$7:$AO$66, MATCH(AY$22, 'Current Balane Query'!$M$6:$AO$6,0), 0), 0)</f>
        <v>41287034835</v>
      </c>
      <c r="AZ38" s="537">
        <f>IF(Z38&lt;&gt;"", VLOOKUP($AH38, 'Current Balane Query'!$M$7:$AO$66, MATCH(AZ$22, 'Current Balane Query'!$M$6:$AO$6,0), 0), 0)</f>
        <v>39156856574.589996</v>
      </c>
      <c r="BA38" s="537">
        <f>IF(AA38&lt;&gt;"", VLOOKUP($AH38, 'Current Balane Query'!$M$7:$AO$66, MATCH(BA$22, 'Current Balane Query'!$M$6:$AO$6,0), 0), 0)</f>
        <v>20660169027.23</v>
      </c>
      <c r="BB38" s="538">
        <f>IF(AB38&lt;&gt;"", VLOOKUP($AH38, 'Current Balane Query'!$M$7:$AO$66, MATCH(BB$22, 'Current Balane Query'!$M$6:$AO$6,0), 0), 0)</f>
        <v>28174368706.279999</v>
      </c>
      <c r="BC38" s="535">
        <f>IF(AC38&lt;&gt;"", VLOOKUP($AH38, 'Current Balane Query'!$M$7:$AO$66, MATCH(BC$22, 'Current Balane Query'!$M$6:$AO$6,0), 0), 0)</f>
        <v>31932958484.720001</v>
      </c>
      <c r="BD38" s="537">
        <f>IF(AD38&lt;&gt;"", VLOOKUP($AH38, 'Current Balane Query'!$M$7:$AO$66, MATCH(BD$22, 'Current Balane Query'!$M$6:$AO$6,0), 0), 0)</f>
        <v>53000916529.510002</v>
      </c>
      <c r="BE38" s="538">
        <f>IF(AE38&lt;&gt;"", VLOOKUP($AH38, 'Current Balane Query'!$M$7:$AO$66, MATCH(BE$22, 'Current Balane Query'!$M$6:$AO$6,0), 0), 0)</f>
        <v>41474520421.279999</v>
      </c>
      <c r="BF38" s="546">
        <f t="shared" si="4"/>
        <v>626451159859.02002</v>
      </c>
      <c r="BH38" s="148">
        <v>40968</v>
      </c>
      <c r="BI38" s="553">
        <f t="shared" si="5"/>
        <v>0</v>
      </c>
      <c r="BJ38" s="551">
        <f t="shared" si="6"/>
        <v>0</v>
      </c>
      <c r="BK38" s="553">
        <f t="shared" si="7"/>
        <v>0</v>
      </c>
      <c r="BL38" s="551">
        <f t="shared" si="8"/>
        <v>0</v>
      </c>
      <c r="BM38" s="551">
        <f t="shared" si="9"/>
        <v>0</v>
      </c>
      <c r="BN38" s="551">
        <f t="shared" si="10"/>
        <v>0</v>
      </c>
      <c r="BO38" s="551">
        <f t="shared" si="11"/>
        <v>0</v>
      </c>
      <c r="BP38" s="551">
        <f t="shared" si="12"/>
        <v>0</v>
      </c>
      <c r="BQ38" s="551">
        <f t="shared" si="13"/>
        <v>0</v>
      </c>
      <c r="BR38" s="551">
        <f t="shared" si="14"/>
        <v>3.039264409545471E-2</v>
      </c>
      <c r="BS38" s="551">
        <f t="shared" si="15"/>
        <v>0.14898141086213873</v>
      </c>
      <c r="BT38" s="551">
        <f t="shared" si="16"/>
        <v>0.13497453192735523</v>
      </c>
      <c r="BU38" s="551">
        <f t="shared" si="17"/>
        <v>6.6073219389912216E-2</v>
      </c>
      <c r="BV38" s="551">
        <f t="shared" si="18"/>
        <v>0.13169000520041443</v>
      </c>
      <c r="BW38" s="551">
        <f t="shared" si="19"/>
        <v>0.28152185475946595</v>
      </c>
      <c r="BX38" s="551">
        <f t="shared" si="20"/>
        <v>6.5906230973044183E-2</v>
      </c>
      <c r="BY38" s="551">
        <f t="shared" si="21"/>
        <v>6.2505840971548474E-2</v>
      </c>
      <c r="BZ38" s="551">
        <f t="shared" si="22"/>
        <v>3.2979696345169951E-2</v>
      </c>
      <c r="CA38" s="552">
        <f t="shared" si="23"/>
        <v>4.4974565475496144E-2</v>
      </c>
      <c r="CB38" s="553">
        <f t="shared" si="24"/>
        <v>5.097437842066789E-2</v>
      </c>
      <c r="CC38" s="551">
        <f t="shared" si="25"/>
        <v>8.4605025779563747E-2</v>
      </c>
      <c r="CD38" s="552">
        <f t="shared" si="26"/>
        <v>6.6205513021340159E-2</v>
      </c>
      <c r="CE38" s="560">
        <f t="shared" si="27"/>
        <v>1</v>
      </c>
      <c r="CF38" s="564"/>
      <c r="CG38" s="148">
        <f t="shared" si="28"/>
        <v>40968</v>
      </c>
      <c r="CH38" s="589"/>
      <c r="CI38" s="587"/>
      <c r="CJ38" s="589"/>
      <c r="CK38" s="587"/>
      <c r="CL38" s="587"/>
      <c r="CM38" s="587"/>
      <c r="CN38" s="587"/>
      <c r="CO38" s="587">
        <f>'FN30.400.11(IOX)'!$M28</f>
        <v>171.777603</v>
      </c>
      <c r="CP38" s="587">
        <f>'FN30.450.11(IOX)'!$M28</f>
        <v>276.86819500000001</v>
      </c>
      <c r="CQ38" s="587">
        <f>'FN30.350.10(IOX)'!$M40</f>
        <v>-25.363099999999999</v>
      </c>
      <c r="CR38" s="587">
        <f>'FN30.400.10(IOX)'!$M40</f>
        <v>162.42820699999999</v>
      </c>
      <c r="CS38" s="587">
        <f>'FN30.450.10(IOX)'!$M40</f>
        <v>265.76379400000002</v>
      </c>
      <c r="CT38" s="587">
        <f>'FN30.500.10(IOX)'!$M40</f>
        <v>315.57369999999997</v>
      </c>
      <c r="CU38" s="587">
        <f>'FN30.400.09(IOX)'!$M42</f>
        <v>177.78660600000001</v>
      </c>
      <c r="CV38" s="587">
        <f>'FN30.450.09(IOX)'!$M42</f>
        <v>314.38729899999998</v>
      </c>
      <c r="CW38" s="587">
        <f>'FN30.500.09(IOX)'!$M42</f>
        <v>405.21618699999999</v>
      </c>
      <c r="CX38" s="587">
        <f>'FN30.550.08(IOX)'!$M42</f>
        <v>-36.087001999999998</v>
      </c>
      <c r="CY38" s="587">
        <f>'FN30.600.08(IOX)'!$M42</f>
        <v>-55.551200999999999</v>
      </c>
      <c r="CZ38" s="588">
        <f>'FN30.650.67(IOX)'!$M42</f>
        <v>118.15630299999999</v>
      </c>
      <c r="DA38" s="570">
        <f>'GII30.400.10(IOX)'!$M37</f>
        <v>51.014198</v>
      </c>
      <c r="DB38" s="568">
        <f>'GII30.450.10(IOX)'!$M37</f>
        <v>113.8871</v>
      </c>
      <c r="DC38" s="569">
        <f>'GII30.500.10(IOX)'!$M37</f>
        <v>222.942902</v>
      </c>
      <c r="DD38" s="571"/>
      <c r="DE38" s="564"/>
      <c r="DF38" s="148">
        <f t="shared" si="29"/>
        <v>40968</v>
      </c>
      <c r="DG38" s="404"/>
      <c r="DH38" s="402"/>
      <c r="DI38" s="404"/>
      <c r="DJ38" s="402"/>
      <c r="DK38" s="402"/>
      <c r="DL38" s="402"/>
      <c r="DM38" s="402"/>
      <c r="DN38" s="402">
        <f>'FN30.400.11(IOX)'!$AQ28</f>
        <v>0</v>
      </c>
      <c r="DO38" s="402">
        <f>'FN30.450.11(IOX)'!$AQ28</f>
        <v>0</v>
      </c>
      <c r="DP38" s="402">
        <f>'FN30.350.10(IOX)'!$AQ40</f>
        <v>1.7637615146728042E-2</v>
      </c>
      <c r="DQ38" s="402">
        <f>'FN30.400.10(IOX)'!$AQ40</f>
        <v>1.6215681258859659E-2</v>
      </c>
      <c r="DR38" s="402">
        <f>'FN30.450.10(IOX)'!$AQ40</f>
        <v>1.7171737787334738E-2</v>
      </c>
      <c r="DS38" s="402">
        <f>'FN30.500.10(IOX)'!$AQ40</f>
        <v>1.4515766998399996E-2</v>
      </c>
      <c r="DT38" s="402">
        <f>'FN30.400.09(IOX)'!$AQ42</f>
        <v>2.2042261541156124E-2</v>
      </c>
      <c r="DU38" s="402">
        <f>'FN30.450.09(IOX)'!$AQ42</f>
        <v>1.7741537481908081E-2</v>
      </c>
      <c r="DV38" s="402">
        <f>'FN30.500.09(IOX)'!$AQ42</f>
        <v>1.3691331328075762E-2</v>
      </c>
      <c r="DW38" s="402">
        <f>'FN30.550.08(IOX)'!$AQ42</f>
        <v>1.617782784576496E-2</v>
      </c>
      <c r="DX38" s="402">
        <f>'FN30.600.08(IOX)'!$AQ42</f>
        <v>1.3523810263249043E-2</v>
      </c>
      <c r="DY38" s="403">
        <f>'FN30.650.67(IOX)'!$AQ42</f>
        <v>1.3797879955861236E-2</v>
      </c>
      <c r="DZ38" s="404">
        <f>'GII30.400.10(IOX)'!$AQ37</f>
        <v>1.3372085584737748E-2</v>
      </c>
      <c r="EA38" s="402">
        <f>'GII30.450.10(IOX)'!$AQ37</f>
        <v>1.409998128342785E-2</v>
      </c>
      <c r="EB38" s="403">
        <f>'GII30.500.10(IOX)'!$AQ37</f>
        <v>1.3768633425740135E-2</v>
      </c>
      <c r="EC38" s="560"/>
      <c r="ED38" s="564"/>
      <c r="EE38" s="564"/>
      <c r="EF38" s="564"/>
      <c r="EH38" s="148">
        <f t="shared" si="30"/>
        <v>40968</v>
      </c>
      <c r="EI38" s="467">
        <f t="shared" si="31"/>
        <v>0.12672609655781239</v>
      </c>
      <c r="EJ38" s="587">
        <f t="shared" si="32"/>
        <v>220.00245023070019</v>
      </c>
      <c r="EK38" s="467">
        <f t="shared" si="33"/>
        <v>1.7106233225619445E-2</v>
      </c>
    </row>
    <row r="39" spans="2:141" s="163" customFormat="1" ht="15">
      <c r="C39" s="166"/>
      <c r="D39" s="166"/>
      <c r="E39" s="166"/>
      <c r="F39" s="166"/>
      <c r="G39" s="166"/>
      <c r="H39" s="167"/>
      <c r="I39" s="148">
        <v>40998</v>
      </c>
      <c r="J39" s="307"/>
      <c r="K39" s="83"/>
      <c r="L39" s="83"/>
      <c r="M39" s="83"/>
      <c r="N39" s="83"/>
      <c r="O39" s="83"/>
      <c r="P39" s="83"/>
      <c r="Q39" s="83">
        <f>'FN30.400.11(IOX)'!$S29</f>
        <v>0.10294573583064366</v>
      </c>
      <c r="R39" s="83">
        <f>'FN30.450.11(IOX)'!$S29</f>
        <v>8.199505390662333E-2</v>
      </c>
      <c r="S39" s="83">
        <f>'FN30.350.10(IOX)'!$S41</f>
        <v>9.9432420706983077E-2</v>
      </c>
      <c r="T39" s="83">
        <f>'FN30.400.10(IOX)'!$S41</f>
        <v>0.11627288553811403</v>
      </c>
      <c r="U39" s="83">
        <f>'FN30.450.10(IOX)'!$S41</f>
        <v>9.0738325632755176E-2</v>
      </c>
      <c r="V39" s="83">
        <f>'FN30.500.10(IOX)'!$S41</f>
        <v>8.5846573941671292E-2</v>
      </c>
      <c r="W39" s="83">
        <f>'FN30.400.09(IOX)'!$S43</f>
        <v>0.14720258668822661</v>
      </c>
      <c r="X39" s="83">
        <f>'FN30.450.09(IOX)'!$S43</f>
        <v>0.10660006543788846</v>
      </c>
      <c r="Y39" s="83">
        <f>'FN30.500.09(IOX)'!$S43</f>
        <v>0.11157346534699919</v>
      </c>
      <c r="Z39" s="83">
        <f>'FN30.550.08(IOX)'!$S43</f>
        <v>5.1304234715593026E-2</v>
      </c>
      <c r="AA39" s="83">
        <f>'FN30.600.08(IOX)'!$S43</f>
        <v>5.7701420857459849E-2</v>
      </c>
      <c r="AB39" s="109">
        <f>'FN30.650.67(IOX)'!$S43</f>
        <v>5.3467778545592252E-2</v>
      </c>
      <c r="AC39" s="307">
        <f>'GII30.400.10(IOX)'!$S38</f>
        <v>3.7601549424170239E-2</v>
      </c>
      <c r="AD39" s="83">
        <f>'GII30.450.10(IOX)'!$S38</f>
        <v>4.622950074496824E-2</v>
      </c>
      <c r="AE39" s="109">
        <f>'GII30.500.10(IOX)'!$S38</f>
        <v>8.1704478778541242E-2</v>
      </c>
      <c r="AF39" s="467">
        <f t="shared" si="1"/>
        <v>8.4707738406415295E-2</v>
      </c>
      <c r="AH39" s="148">
        <f t="shared" si="2"/>
        <v>40940</v>
      </c>
      <c r="AI39" s="148">
        <f t="shared" si="3"/>
        <v>40998</v>
      </c>
      <c r="AJ39" s="535">
        <f>IF(J39&lt;&gt;"", VLOOKUP($AH39, 'Current Balane Query'!$M$7:$AO$66, MATCH(AJ$22, 'Current Balane Query'!$M$6:$AO$6,0), 0), 0)</f>
        <v>0</v>
      </c>
      <c r="AK39" s="537">
        <f>IF(K39&lt;&gt;"", VLOOKUP($AH39, 'Current Balane Query'!$M$7:$AO$66, MATCH(AK$22, 'Current Balane Query'!$M$6:$AO$6,0), 0), 0)</f>
        <v>0</v>
      </c>
      <c r="AL39" s="535">
        <f>IF(L39&lt;&gt;"", VLOOKUP($AH39, 'Current Balane Query'!$M$7:$AO$66, MATCH(AL$22, 'Current Balane Query'!$M$6:$AO$6,0), 0), 0)</f>
        <v>0</v>
      </c>
      <c r="AM39" s="537">
        <f>IF(M39&lt;&gt;"", VLOOKUP($AH39, 'Current Balane Query'!$M$7:$AO$66, MATCH(AM$22, 'Current Balane Query'!$M$6:$AO$6,0), 0), 0)</f>
        <v>0</v>
      </c>
      <c r="AN39" s="537">
        <f>IF(N39&lt;&gt;"", VLOOKUP($AH39, 'Current Balane Query'!$M$7:$AO$66, MATCH(AN$22, 'Current Balane Query'!$M$6:$AO$6,0), 0), 0)</f>
        <v>0</v>
      </c>
      <c r="AO39" s="537">
        <f>IF(O39&lt;&gt;"", VLOOKUP($AH39, 'Current Balane Query'!$M$7:$AO$66, MATCH(AO$22, 'Current Balane Query'!$M$6:$AO$6,0), 0), 0)</f>
        <v>0</v>
      </c>
      <c r="AP39" s="537">
        <f>IF(P39&lt;&gt;"", VLOOKUP($AH39, 'Current Balane Query'!$M$7:$AO$66, MATCH(AP$22, 'Current Balane Query'!$M$6:$AO$6,0), 0), 0)</f>
        <v>0</v>
      </c>
      <c r="AQ39" s="537">
        <f>IF(Q39&lt;&gt;"", VLOOKUP($AH39, 'Current Balane Query'!$M$7:$AO$66, MATCH(AQ$22, 'Current Balane Query'!$M$6:$AO$6,0), 0), 0)</f>
        <v>72544705260.889999</v>
      </c>
      <c r="AR39" s="537">
        <f>IF(R39&lt;&gt;"", VLOOKUP($AH39, 'Current Balane Query'!$M$7:$AO$66, MATCH(AR$22, 'Current Balane Query'!$M$6:$AO$6,0), 0), 0)</f>
        <v>76589083817.589996</v>
      </c>
      <c r="AS39" s="537">
        <f>IF(S39&lt;&gt;"", VLOOKUP($AH39, 'Current Balane Query'!$M$7:$AO$66, MATCH(AS$22, 'Current Balane Query'!$M$6:$AO$6,0), 0), 0)</f>
        <v>18818823852.720001</v>
      </c>
      <c r="AT39" s="537">
        <f>IF(T39&lt;&gt;"", VLOOKUP($AH39, 'Current Balane Query'!$M$7:$AO$66, MATCH(AT$22, 'Current Balane Query'!$M$6:$AO$6,0), 0), 0)</f>
        <v>91676214954.570007</v>
      </c>
      <c r="AU39" s="537">
        <f>IF(U39&lt;&gt;"", VLOOKUP($AH39, 'Current Balane Query'!$M$7:$AO$66, MATCH(AU$22, 'Current Balane Query'!$M$6:$AO$6,0), 0), 0)</f>
        <v>82923797586.589996</v>
      </c>
      <c r="AV39" s="537">
        <f>IF(V39&lt;&gt;"", VLOOKUP($AH39, 'Current Balane Query'!$M$7:$AO$66, MATCH(AV$22, 'Current Balane Query'!$M$6:$AO$6,0), 0), 0)</f>
        <v>40724432254.660004</v>
      </c>
      <c r="AW39" s="537">
        <f>IF(W39&lt;&gt;"", VLOOKUP($AH39, 'Current Balane Query'!$M$7:$AO$66, MATCH(AW$22, 'Current Balane Query'!$M$6:$AO$6,0), 0), 0)</f>
        <v>80492246207.339996</v>
      </c>
      <c r="AX39" s="537">
        <f>IF(X39&lt;&gt;"", VLOOKUP($AH39, 'Current Balane Query'!$M$7:$AO$66, MATCH(AX$22, 'Current Balane Query'!$M$6:$AO$6,0), 0), 0)</f>
        <v>171237882968.51999</v>
      </c>
      <c r="AY39" s="537">
        <f>IF(Y39&lt;&gt;"", VLOOKUP($AH39, 'Current Balane Query'!$M$7:$AO$66, MATCH(AY$22, 'Current Balane Query'!$M$6:$AO$6,0), 0), 0)</f>
        <v>40367813427.019997</v>
      </c>
      <c r="AZ39" s="537">
        <f>IF(Z39&lt;&gt;"", VLOOKUP($AH39, 'Current Balane Query'!$M$7:$AO$66, MATCH(AZ$22, 'Current Balane Query'!$M$6:$AO$6,0), 0), 0)</f>
        <v>38003187661.150002</v>
      </c>
      <c r="BA39" s="537">
        <f>IF(AA39&lt;&gt;"", VLOOKUP($AH39, 'Current Balane Query'!$M$7:$AO$66, MATCH(BA$22, 'Current Balane Query'!$M$6:$AO$6,0), 0), 0)</f>
        <v>20117957637.560001</v>
      </c>
      <c r="BB39" s="538">
        <f>IF(AB39&lt;&gt;"", VLOOKUP($AH39, 'Current Balane Query'!$M$7:$AO$66, MATCH(BB$22, 'Current Balane Query'!$M$6:$AO$6,0), 0), 0)</f>
        <v>27599225119.02</v>
      </c>
      <c r="BC39" s="535">
        <f>IF(AC39&lt;&gt;"", VLOOKUP($AH39, 'Current Balane Query'!$M$7:$AO$66, MATCH(BC$22, 'Current Balane Query'!$M$6:$AO$6,0), 0), 0)</f>
        <v>31626403051.009998</v>
      </c>
      <c r="BD39" s="537">
        <f>IF(AD39&lt;&gt;"", VLOOKUP($AH39, 'Current Balane Query'!$M$7:$AO$66, MATCH(BD$22, 'Current Balane Query'!$M$6:$AO$6,0), 0), 0)</f>
        <v>52287159698.989998</v>
      </c>
      <c r="BE39" s="538">
        <f>IF(AE39&lt;&gt;"", VLOOKUP($AH39, 'Current Balane Query'!$M$7:$AO$66, MATCH(BE$22, 'Current Balane Query'!$M$6:$AO$6,0), 0), 0)</f>
        <v>40697286569.400002</v>
      </c>
      <c r="BF39" s="546">
        <f t="shared" si="4"/>
        <v>761095370747.63013</v>
      </c>
      <c r="BH39" s="148">
        <v>40998</v>
      </c>
      <c r="BI39" s="553">
        <f t="shared" si="5"/>
        <v>0</v>
      </c>
      <c r="BJ39" s="551">
        <f t="shared" si="6"/>
        <v>0</v>
      </c>
      <c r="BK39" s="553">
        <f t="shared" si="7"/>
        <v>0</v>
      </c>
      <c r="BL39" s="551">
        <f t="shared" si="8"/>
        <v>0</v>
      </c>
      <c r="BM39" s="551">
        <f t="shared" si="9"/>
        <v>0</v>
      </c>
      <c r="BN39" s="551">
        <f t="shared" si="10"/>
        <v>0</v>
      </c>
      <c r="BO39" s="551">
        <f t="shared" si="11"/>
        <v>0</v>
      </c>
      <c r="BP39" s="551">
        <f t="shared" si="12"/>
        <v>9.5316182503683802E-2</v>
      </c>
      <c r="BQ39" s="551">
        <f t="shared" si="13"/>
        <v>0.10063007444435763</v>
      </c>
      <c r="BR39" s="551">
        <f t="shared" si="14"/>
        <v>2.4725973348430852E-2</v>
      </c>
      <c r="BS39" s="551">
        <f t="shared" si="15"/>
        <v>0.12045299246074211</v>
      </c>
      <c r="BT39" s="551">
        <f t="shared" si="16"/>
        <v>0.10895322816788819</v>
      </c>
      <c r="BU39" s="551">
        <f t="shared" si="17"/>
        <v>5.350765990687352E-2</v>
      </c>
      <c r="BV39" s="551">
        <f t="shared" si="18"/>
        <v>0.10575842305842935</v>
      </c>
      <c r="BW39" s="551">
        <f t="shared" si="19"/>
        <v>0.2249887327527845</v>
      </c>
      <c r="BX39" s="551">
        <f t="shared" si="20"/>
        <v>5.3039099932202148E-2</v>
      </c>
      <c r="BY39" s="551">
        <f t="shared" si="21"/>
        <v>4.9932228104106274E-2</v>
      </c>
      <c r="BZ39" s="551">
        <f t="shared" si="22"/>
        <v>2.643289975315179E-2</v>
      </c>
      <c r="CA39" s="552">
        <f t="shared" si="23"/>
        <v>3.6262505567349675E-2</v>
      </c>
      <c r="CB39" s="553">
        <f t="shared" si="24"/>
        <v>4.155379767970882E-2</v>
      </c>
      <c r="CC39" s="551">
        <f t="shared" si="25"/>
        <v>6.869987876503296E-2</v>
      </c>
      <c r="CD39" s="552">
        <f t="shared" si="26"/>
        <v>5.3471993305415494E-2</v>
      </c>
      <c r="CE39" s="560">
        <f t="shared" si="27"/>
        <v>0.99999999999999978</v>
      </c>
      <c r="CF39" s="564"/>
      <c r="CG39" s="148">
        <f t="shared" si="28"/>
        <v>40998</v>
      </c>
      <c r="CH39" s="589"/>
      <c r="CI39" s="587"/>
      <c r="CJ39" s="589"/>
      <c r="CK39" s="587"/>
      <c r="CL39" s="587"/>
      <c r="CM39" s="587"/>
      <c r="CN39" s="587"/>
      <c r="CO39" s="587">
        <f>'FN30.400.11(IOX)'!$M29</f>
        <v>54.390701</v>
      </c>
      <c r="CP39" s="587">
        <f>'FN30.450.11(IOX)'!$M29</f>
        <v>193.27029400000001</v>
      </c>
      <c r="CQ39" s="587">
        <f>'FN30.350.10(IOX)'!$M41</f>
        <v>-128.88200399999999</v>
      </c>
      <c r="CR39" s="587">
        <f>'FN30.400.10(IOX)'!$M41</f>
        <v>21.704599000000002</v>
      </c>
      <c r="CS39" s="587">
        <f>'FN30.450.10(IOX)'!$M41</f>
        <v>166.608002</v>
      </c>
      <c r="CT39" s="587">
        <f>'FN30.500.10(IOX)'!$M41</f>
        <v>222.03900100000001</v>
      </c>
      <c r="CU39" s="587">
        <f>'FN30.400.09(IOX)'!$M43</f>
        <v>-22.038900000000002</v>
      </c>
      <c r="CV39" s="587">
        <f>'FN30.450.09(IOX)'!$M43</f>
        <v>184.41400100000001</v>
      </c>
      <c r="CW39" s="587">
        <f>'FN30.500.09(IOX)'!$M43</f>
        <v>253.704407</v>
      </c>
      <c r="CX39" s="587">
        <f>'FN30.550.08(IOX)'!$M43</f>
        <v>-33.133499</v>
      </c>
      <c r="CY39" s="587">
        <f>'FN30.600.08(IOX)'!$M43</f>
        <v>-84.421204000000003</v>
      </c>
      <c r="CZ39" s="588">
        <f>'FN30.650.67(IOX)'!$M43</f>
        <v>67.018401999999995</v>
      </c>
      <c r="DA39" s="570">
        <f>'GII30.400.10(IOX)'!$M38</f>
        <v>61.416801</v>
      </c>
      <c r="DB39" s="568">
        <f>'GII30.450.10(IOX)'!$M38</f>
        <v>115.261703</v>
      </c>
      <c r="DC39" s="569">
        <f>'GII30.500.10(IOX)'!$M38</f>
        <v>144.951797</v>
      </c>
      <c r="DD39" s="571"/>
      <c r="DE39" s="564"/>
      <c r="DF39" s="148">
        <f t="shared" si="29"/>
        <v>40998</v>
      </c>
      <c r="DG39" s="404"/>
      <c r="DH39" s="402"/>
      <c r="DI39" s="404"/>
      <c r="DJ39" s="402"/>
      <c r="DK39" s="402"/>
      <c r="DL39" s="402"/>
      <c r="DM39" s="402"/>
      <c r="DN39" s="402">
        <f>'FN30.400.11(IOX)'!$AQ29</f>
        <v>1.3321052450550444E-2</v>
      </c>
      <c r="DO39" s="402">
        <f>'FN30.450.11(IOX)'!$AQ29</f>
        <v>1.2710864354893728E-2</v>
      </c>
      <c r="DP39" s="402">
        <f>'FN30.350.10(IOX)'!$AQ41</f>
        <v>1.1471601054797208E-2</v>
      </c>
      <c r="DQ39" s="402">
        <f>'FN30.400.10(IOX)'!$AQ41</f>
        <v>8.9494527062924552E-3</v>
      </c>
      <c r="DR39" s="402">
        <f>'FN30.450.10(IOX)'!$AQ41</f>
        <v>9.1208653473283802E-3</v>
      </c>
      <c r="DS39" s="402">
        <f>'FN30.500.10(IOX)'!$AQ41</f>
        <v>1.1077782428359972E-2</v>
      </c>
      <c r="DT39" s="402">
        <f>'FN30.400.09(IOX)'!$AQ43</f>
        <v>1.298792841896582E-2</v>
      </c>
      <c r="DU39" s="402">
        <f>'FN30.450.09(IOX)'!$AQ43</f>
        <v>8.4681327784180815E-3</v>
      </c>
      <c r="DV39" s="402">
        <f>'FN30.500.09(IOX)'!$AQ43</f>
        <v>9.6967615290901154E-3</v>
      </c>
      <c r="DW39" s="402">
        <f>'FN30.550.08(IOX)'!$AQ43</f>
        <v>9.4158545342427676E-3</v>
      </c>
      <c r="DX39" s="402">
        <f>'FN30.600.08(IOX)'!$AQ43</f>
        <v>9.1210053338383716E-3</v>
      </c>
      <c r="DY39" s="403">
        <f>'FN30.650.67(IOX)'!$AQ43</f>
        <v>1.0229381643834821E-2</v>
      </c>
      <c r="DZ39" s="404">
        <f>'GII30.400.10(IOX)'!$AQ38</f>
        <v>1.0175386333595616E-2</v>
      </c>
      <c r="EA39" s="402">
        <f>'GII30.450.10(IOX)'!$AQ38</f>
        <v>1.003389013987247E-2</v>
      </c>
      <c r="EB39" s="403">
        <f>'GII30.500.10(IOX)'!$AQ38</f>
        <v>1.0623530182085589E-2</v>
      </c>
      <c r="EC39" s="560"/>
      <c r="ED39" s="564"/>
      <c r="EE39" s="564"/>
      <c r="EF39" s="564"/>
      <c r="EH39" s="148">
        <f t="shared" si="30"/>
        <v>40998</v>
      </c>
      <c r="EI39" s="467">
        <f t="shared" si="31"/>
        <v>0.1005025355831364</v>
      </c>
      <c r="EJ39" s="587">
        <f t="shared" si="32"/>
        <v>105.2548909642519</v>
      </c>
      <c r="EK39" s="467">
        <f t="shared" si="33"/>
        <v>1.0372252911672175E-2</v>
      </c>
    </row>
    <row r="40" spans="2:141" s="163" customFormat="1" ht="15">
      <c r="I40" s="148">
        <v>41029</v>
      </c>
      <c r="J40" s="307"/>
      <c r="K40" s="83"/>
      <c r="L40" s="83"/>
      <c r="M40" s="83"/>
      <c r="N40" s="83"/>
      <c r="O40" s="83"/>
      <c r="P40" s="83"/>
      <c r="Q40" s="83">
        <f>'FN30.400.11(IOX)'!$S30</f>
        <v>-6.5383323217092559E-2</v>
      </c>
      <c r="R40" s="83">
        <f>'FN30.450.11(IOX)'!$S30</f>
        <v>-6.5066753403431765E-2</v>
      </c>
      <c r="S40" s="83">
        <f>'FN30.350.10(IOX)'!$S42</f>
        <v>-7.0632476636427882E-2</v>
      </c>
      <c r="T40" s="83">
        <f>'FN30.400.10(IOX)'!$S42</f>
        <v>-7.445698150000285E-2</v>
      </c>
      <c r="U40" s="83">
        <f>'FN30.450.10(IOX)'!$S42</f>
        <v>-7.8431852009355818E-2</v>
      </c>
      <c r="V40" s="83">
        <f>'FN30.500.10(IOX)'!$S42</f>
        <v>-3.2570489530029244E-2</v>
      </c>
      <c r="W40" s="83">
        <f>'FN30.400.09(IOX)'!$S44</f>
        <v>-9.1574770401636016E-2</v>
      </c>
      <c r="X40" s="83">
        <f>'FN30.450.09(IOX)'!$S44</f>
        <v>-9.5037121607515609E-2</v>
      </c>
      <c r="Y40" s="83">
        <f>'FN30.500.09(IOX)'!$S44</f>
        <v>-3.9537485715079833E-2</v>
      </c>
      <c r="Z40" s="83">
        <f>'FN30.550.08(IOX)'!$S44</f>
        <v>-4.592305071827886E-2</v>
      </c>
      <c r="AA40" s="83">
        <f>'FN30.600.08(IOX)'!$S44</f>
        <v>-4.3221133793367325E-2</v>
      </c>
      <c r="AB40" s="109">
        <f>'FN30.650.67(IOX)'!$S44</f>
        <v>3.1853714786531186E-2</v>
      </c>
      <c r="AC40" s="307">
        <f>'GII30.400.10(IOX)'!$S39</f>
        <v>-4.2695377968343912E-2</v>
      </c>
      <c r="AD40" s="83">
        <f>'GII30.450.10(IOX)'!$S39</f>
        <v>-4.2514281564678486E-2</v>
      </c>
      <c r="AE40" s="109">
        <f>'GII30.500.10(IOX)'!$S39</f>
        <v>-4.2273626275570839E-2</v>
      </c>
      <c r="AF40" s="467">
        <f t="shared" si="1"/>
        <v>-5.3164333970285318E-2</v>
      </c>
      <c r="AH40" s="148">
        <f t="shared" si="2"/>
        <v>40969</v>
      </c>
      <c r="AI40" s="148">
        <f t="shared" si="3"/>
        <v>41029</v>
      </c>
      <c r="AJ40" s="535">
        <f>IF(J40&lt;&gt;"", VLOOKUP($AH40, 'Current Balane Query'!$M$7:$AO$66, MATCH(AJ$22, 'Current Balane Query'!$M$6:$AO$6,0), 0), 0)</f>
        <v>0</v>
      </c>
      <c r="AK40" s="537">
        <f>IF(K40&lt;&gt;"", VLOOKUP($AH40, 'Current Balane Query'!$M$7:$AO$66, MATCH(AK$22, 'Current Balane Query'!$M$6:$AO$6,0), 0), 0)</f>
        <v>0</v>
      </c>
      <c r="AL40" s="535">
        <f>IF(L40&lt;&gt;"", VLOOKUP($AH40, 'Current Balane Query'!$M$7:$AO$66, MATCH(AL$22, 'Current Balane Query'!$M$6:$AO$6,0), 0), 0)</f>
        <v>0</v>
      </c>
      <c r="AM40" s="537">
        <f>IF(M40&lt;&gt;"", VLOOKUP($AH40, 'Current Balane Query'!$M$7:$AO$66, MATCH(AM$22, 'Current Balane Query'!$M$6:$AO$6,0), 0), 0)</f>
        <v>0</v>
      </c>
      <c r="AN40" s="537">
        <f>IF(N40&lt;&gt;"", VLOOKUP($AH40, 'Current Balane Query'!$M$7:$AO$66, MATCH(AN$22, 'Current Balane Query'!$M$6:$AO$6,0), 0), 0)</f>
        <v>0</v>
      </c>
      <c r="AO40" s="537">
        <f>IF(O40&lt;&gt;"", VLOOKUP($AH40, 'Current Balane Query'!$M$7:$AO$66, MATCH(AO$22, 'Current Balane Query'!$M$6:$AO$6,0), 0), 0)</f>
        <v>0</v>
      </c>
      <c r="AP40" s="537">
        <f>IF(P40&lt;&gt;"", VLOOKUP($AH40, 'Current Balane Query'!$M$7:$AO$66, MATCH(AP$22, 'Current Balane Query'!$M$6:$AO$6,0), 0), 0)</f>
        <v>0</v>
      </c>
      <c r="AQ40" s="537">
        <f>IF(Q40&lt;&gt;"", VLOOKUP($AH40, 'Current Balane Query'!$M$7:$AO$66, MATCH(AQ$22, 'Current Balane Query'!$M$6:$AO$6,0), 0), 0)</f>
        <v>71385527256.979996</v>
      </c>
      <c r="AR40" s="537">
        <f>IF(R40&lt;&gt;"", VLOOKUP($AH40, 'Current Balane Query'!$M$7:$AO$66, MATCH(AR$22, 'Current Balane Query'!$M$6:$AO$6,0), 0), 0)</f>
        <v>75223547880.070007</v>
      </c>
      <c r="AS40" s="537">
        <f>IF(S40&lt;&gt;"", VLOOKUP($AH40, 'Current Balane Query'!$M$7:$AO$66, MATCH(AS$22, 'Current Balane Query'!$M$6:$AO$6,0), 0), 0)</f>
        <v>18533519468.130001</v>
      </c>
      <c r="AT40" s="537">
        <f>IF(T40&lt;&gt;"", VLOOKUP($AH40, 'Current Balane Query'!$M$7:$AO$66, MATCH(AT$22, 'Current Balane Query'!$M$6:$AO$6,0), 0), 0)</f>
        <v>89710840391.610001</v>
      </c>
      <c r="AU40" s="537">
        <f>IF(U40&lt;&gt;"", VLOOKUP($AH40, 'Current Balane Query'!$M$7:$AO$66, MATCH(AU$22, 'Current Balane Query'!$M$6:$AO$6,0), 0), 0)</f>
        <v>80918893339.229996</v>
      </c>
      <c r="AV40" s="537">
        <f>IF(V40&lt;&gt;"", VLOOKUP($AH40, 'Current Balane Query'!$M$7:$AO$66, MATCH(AV$22, 'Current Balane Query'!$M$6:$AO$6,0), 0), 0)</f>
        <v>39991737407.709999</v>
      </c>
      <c r="AW40" s="537">
        <f>IF(W40&lt;&gt;"", VLOOKUP($AH40, 'Current Balane Query'!$M$7:$AO$66, MATCH(AW$22, 'Current Balane Query'!$M$6:$AO$6,0), 0), 0)</f>
        <v>78059609053.880005</v>
      </c>
      <c r="AX40" s="537">
        <f>IF(X40&lt;&gt;"", VLOOKUP($AH40, 'Current Balane Query'!$M$7:$AO$66, MATCH(AX$22, 'Current Balane Query'!$M$6:$AO$6,0), 0), 0)</f>
        <v>165282455830.98001</v>
      </c>
      <c r="AY40" s="537">
        <f>IF(Y40&lt;&gt;"", VLOOKUP($AH40, 'Current Balane Query'!$M$7:$AO$66, MATCH(AY$22, 'Current Balane Query'!$M$6:$AO$6,0), 0), 0)</f>
        <v>39365765267.889999</v>
      </c>
      <c r="AZ40" s="537">
        <f>IF(Z40&lt;&gt;"", VLOOKUP($AH40, 'Current Balane Query'!$M$7:$AO$66, MATCH(AZ$22, 'Current Balane Query'!$M$6:$AO$6,0), 0), 0)</f>
        <v>36678766589.860001</v>
      </c>
      <c r="BA40" s="537">
        <f>IF(AA40&lt;&gt;"", VLOOKUP($AH40, 'Current Balane Query'!$M$7:$AO$66, MATCH(BA$22, 'Current Balane Query'!$M$6:$AO$6,0), 0), 0)</f>
        <v>19533299344.150002</v>
      </c>
      <c r="BB40" s="538">
        <f>IF(AB40&lt;&gt;"", VLOOKUP($AH40, 'Current Balane Query'!$M$7:$AO$66, MATCH(BB$22, 'Current Balane Query'!$M$6:$AO$6,0), 0), 0)</f>
        <v>26967720056.209999</v>
      </c>
      <c r="BC40" s="535">
        <f>IF(AC40&lt;&gt;"", VLOOKUP($AH40, 'Current Balane Query'!$M$7:$AO$66, MATCH(BC$22, 'Current Balane Query'!$M$6:$AO$6,0), 0), 0)</f>
        <v>31265671362.049999</v>
      </c>
      <c r="BD40" s="537">
        <f>IF(AD40&lt;&gt;"", VLOOKUP($AH40, 'Current Balane Query'!$M$7:$AO$66, MATCH(BD$22, 'Current Balane Query'!$M$6:$AO$6,0), 0), 0)</f>
        <v>51459936511.860001</v>
      </c>
      <c r="BE40" s="538">
        <f>IF(AE40&lt;&gt;"", VLOOKUP($AH40, 'Current Balane Query'!$M$7:$AO$66, MATCH(BE$22, 'Current Balane Query'!$M$6:$AO$6,0), 0), 0)</f>
        <v>39831828564.589996</v>
      </c>
      <c r="BF40" s="546">
        <f t="shared" si="4"/>
        <v>741651681886.69995</v>
      </c>
      <c r="BH40" s="148">
        <v>41029</v>
      </c>
      <c r="BI40" s="553">
        <f t="shared" si="5"/>
        <v>0</v>
      </c>
      <c r="BJ40" s="551">
        <f t="shared" si="6"/>
        <v>0</v>
      </c>
      <c r="BK40" s="553">
        <f t="shared" si="7"/>
        <v>0</v>
      </c>
      <c r="BL40" s="551">
        <f t="shared" ref="BL40:BS40" si="34">AM40/$BF40</f>
        <v>0</v>
      </c>
      <c r="BM40" s="551">
        <f t="shared" si="34"/>
        <v>0</v>
      </c>
      <c r="BN40" s="551">
        <f t="shared" si="34"/>
        <v>0</v>
      </c>
      <c r="BO40" s="551">
        <f t="shared" si="34"/>
        <v>0</v>
      </c>
      <c r="BP40" s="551">
        <f t="shared" si="34"/>
        <v>9.6252093806867903E-2</v>
      </c>
      <c r="BQ40" s="551">
        <f t="shared" si="34"/>
        <v>0.10142705762994778</v>
      </c>
      <c r="BR40" s="551">
        <f t="shared" si="34"/>
        <v>2.4989519906409807E-2</v>
      </c>
      <c r="BS40" s="551">
        <f t="shared" si="34"/>
        <v>0.1209608804006122</v>
      </c>
      <c r="BT40" s="551">
        <f t="shared" ref="BT40:BT74" si="35">AU40/$BF40</f>
        <v>0.10910633025651488</v>
      </c>
      <c r="BU40" s="551">
        <f t="shared" ref="BU40:BU74" si="36">AV40/$BF40</f>
        <v>5.3922533157309584E-2</v>
      </c>
      <c r="BV40" s="551">
        <f t="shared" ref="BV40:BV74" si="37">AW40/$BF40</f>
        <v>0.10525103759665572</v>
      </c>
      <c r="BW40" s="551">
        <f t="shared" ref="BW40:BW74" si="38">AX40/$BF40</f>
        <v>0.22285725208701104</v>
      </c>
      <c r="BX40" s="551">
        <f t="shared" ref="BX40:BX74" si="39">AY40/$BF40</f>
        <v>5.30785087249405E-2</v>
      </c>
      <c r="BY40" s="551">
        <f t="shared" ref="BY40:BY74" si="40">AZ40/$BF40</f>
        <v>4.9455515959395228E-2</v>
      </c>
      <c r="BZ40" s="551">
        <f t="shared" ref="BZ40:BZ74" si="41">BA40/$BF40</f>
        <v>2.633756495294249E-2</v>
      </c>
      <c r="CA40" s="552">
        <f t="shared" ref="CA40:CA74" si="42">BB40/$BF40</f>
        <v>3.6361705521392972E-2</v>
      </c>
      <c r="CB40" s="553">
        <f t="shared" ref="CB40:CB74" si="43">BC40/$BF40</f>
        <v>4.2156813131620952E-2</v>
      </c>
      <c r="CC40" s="551">
        <f t="shared" ref="CC40:CC74" si="44">BD40/$BF40</f>
        <v>6.9385585941031266E-2</v>
      </c>
      <c r="CD40" s="552">
        <f t="shared" ref="CD40:CD74" si="45">BE40/$BF40</f>
        <v>5.3706921372120603E-2</v>
      </c>
      <c r="CE40" s="560">
        <f t="shared" si="27"/>
        <v>1</v>
      </c>
      <c r="CF40" s="564"/>
      <c r="CG40" s="148">
        <f t="shared" si="28"/>
        <v>41029</v>
      </c>
      <c r="CH40" s="589"/>
      <c r="CI40" s="587"/>
      <c r="CJ40" s="589"/>
      <c r="CK40" s="587"/>
      <c r="CL40" s="587"/>
      <c r="CM40" s="587"/>
      <c r="CN40" s="587"/>
      <c r="CO40" s="587">
        <f>'FN30.400.11(IOX)'!$M30</f>
        <v>121.034897</v>
      </c>
      <c r="CP40" s="587">
        <f>'FN30.450.11(IOX)'!$M30</f>
        <v>260.342896</v>
      </c>
      <c r="CQ40" s="587">
        <f>'FN30.350.10(IOX)'!$M42</f>
        <v>-57.056598999999999</v>
      </c>
      <c r="CR40" s="587">
        <f>'FN30.400.10(IOX)'!$M42</f>
        <v>103.585098</v>
      </c>
      <c r="CS40" s="587">
        <f>'FN30.450.10(IOX)'!$M42</f>
        <v>259.58981299999999</v>
      </c>
      <c r="CT40" s="587">
        <f>'FN30.500.10(IOX)'!$M42</f>
        <v>206.09410099999999</v>
      </c>
      <c r="CU40" s="587">
        <f>'FN30.400.09(IOX)'!$M44</f>
        <v>89.455703999999997</v>
      </c>
      <c r="CV40" s="587">
        <f>'FN30.450.09(IOX)'!$M44</f>
        <v>312.532715</v>
      </c>
      <c r="CW40" s="587">
        <f>'FN30.500.09(IOX)'!$M44</f>
        <v>243.670502</v>
      </c>
      <c r="CX40" s="587">
        <f>'FN30.550.08(IOX)'!$M44</f>
        <v>-83.621498000000003</v>
      </c>
      <c r="CY40" s="587">
        <f>'FN30.600.08(IOX)'!$M44</f>
        <v>-132.141998</v>
      </c>
      <c r="CZ40" s="588">
        <f>'FN30.650.67(IOX)'!$M44</f>
        <v>-148.63769500000001</v>
      </c>
      <c r="DA40" s="570">
        <f>'GII30.400.10(IOX)'!$M39</f>
        <v>69.171302999999995</v>
      </c>
      <c r="DB40" s="568">
        <f>'GII30.450.10(IOX)'!$M39</f>
        <v>111.65619700000001</v>
      </c>
      <c r="DC40" s="569">
        <f>'GII30.500.10(IOX)'!$M39</f>
        <v>144.46159399999999</v>
      </c>
      <c r="DD40" s="571"/>
      <c r="DE40" s="564"/>
      <c r="DF40" s="148">
        <f t="shared" si="29"/>
        <v>41029</v>
      </c>
      <c r="DG40" s="404"/>
      <c r="DH40" s="402"/>
      <c r="DI40" s="404"/>
      <c r="DJ40" s="402"/>
      <c r="DK40" s="402"/>
      <c r="DL40" s="402"/>
      <c r="DM40" s="402"/>
      <c r="DN40" s="402">
        <f>'FN30.400.11(IOX)'!$AQ30</f>
        <v>7.5242887980047557E-3</v>
      </c>
      <c r="DO40" s="402">
        <f>'FN30.450.11(IOX)'!$AQ30</f>
        <v>8.0637684823488473E-3</v>
      </c>
      <c r="DP40" s="402">
        <f>'FN30.350.10(IOX)'!$AQ42</f>
        <v>6.6911569484873782E-3</v>
      </c>
      <c r="DQ40" s="402">
        <f>'FN30.400.10(IOX)'!$AQ42</f>
        <v>2.5620383014812007E-3</v>
      </c>
      <c r="DR40" s="402">
        <f>'FN30.450.10(IOX)'!$AQ42</f>
        <v>2.8387383671421239E-3</v>
      </c>
      <c r="DS40" s="402">
        <f>'FN30.500.10(IOX)'!$AQ42</f>
        <v>5.9906363347771606E-3</v>
      </c>
      <c r="DT40" s="402">
        <f>'FN30.400.09(IOX)'!$AQ44</f>
        <v>-9.2313289960446146E-4</v>
      </c>
      <c r="DU40" s="402">
        <f>'FN30.450.09(IOX)'!$AQ44</f>
        <v>-2.6760789572199831E-3</v>
      </c>
      <c r="DV40" s="402">
        <f>'FN30.500.09(IOX)'!$AQ44</f>
        <v>2.3233817963970987E-3</v>
      </c>
      <c r="DW40" s="402">
        <f>'FN30.550.08(IOX)'!$AQ44</f>
        <v>2.066238522756534E-3</v>
      </c>
      <c r="DX40" s="402">
        <f>'FN30.600.08(IOX)'!$AQ44</f>
        <v>1.8890183291274355E-3</v>
      </c>
      <c r="DY40" s="403">
        <f>'FN30.650.67(IOX)'!$AQ44</f>
        <v>5.1814013586616997E-3</v>
      </c>
      <c r="DZ40" s="404">
        <f>'GII30.400.10(IOX)'!$AQ39</f>
        <v>8.8871442232986014E-3</v>
      </c>
      <c r="EA40" s="402">
        <f>'GII30.450.10(IOX)'!$AQ39</f>
        <v>6.221430760911785E-3</v>
      </c>
      <c r="EB40" s="403">
        <f>'GII30.500.10(IOX)'!$AQ39</f>
        <v>5.6295134070831051E-3</v>
      </c>
      <c r="EC40" s="560"/>
      <c r="ED40" s="564"/>
      <c r="EE40" s="564"/>
      <c r="EF40" s="564"/>
      <c r="EH40" s="148">
        <f t="shared" si="30"/>
        <v>41029</v>
      </c>
      <c r="EI40" s="467">
        <f t="shared" si="31"/>
        <v>-6.9145834011835092E-2</v>
      </c>
      <c r="EJ40" s="587">
        <f t="shared" si="32"/>
        <v>167.57420337750975</v>
      </c>
      <c r="EK40" s="467">
        <f t="shared" si="33"/>
        <v>2.4221036505354494E-3</v>
      </c>
    </row>
    <row r="41" spans="2:141" s="163" customFormat="1" ht="15">
      <c r="I41" s="148">
        <v>41060</v>
      </c>
      <c r="J41" s="307"/>
      <c r="K41" s="83"/>
      <c r="L41" s="83"/>
      <c r="M41" s="83"/>
      <c r="N41" s="83"/>
      <c r="O41" s="83"/>
      <c r="P41" s="83"/>
      <c r="Q41" s="83">
        <f>'FN30.400.11(IOX)'!$S31</f>
        <v>-0.1180946453381542</v>
      </c>
      <c r="R41" s="83">
        <f>'FN30.450.11(IOX)'!$S31</f>
        <v>-0.10687060097455332</v>
      </c>
      <c r="S41" s="83">
        <f>'FN30.350.10(IOX)'!$S43</f>
        <v>-0.15384819857742224</v>
      </c>
      <c r="T41" s="83">
        <f>'FN30.400.10(IOX)'!$S43</f>
        <v>-0.14179310548840615</v>
      </c>
      <c r="U41" s="83">
        <f>'FN30.450.10(IOX)'!$S43</f>
        <v>-0.12447315870950709</v>
      </c>
      <c r="V41" s="83">
        <f>'FN30.500.10(IOX)'!$S43</f>
        <v>-9.3068713806704881E-2</v>
      </c>
      <c r="W41" s="83">
        <f>'FN30.400.09(IOX)'!$S45</f>
        <v>-0.18559382883027845</v>
      </c>
      <c r="X41" s="83">
        <f>'FN30.450.09(IOX)'!$S45</f>
        <v>-0.1447342967723608</v>
      </c>
      <c r="Y41" s="83">
        <f>'FN30.500.09(IOX)'!$S45</f>
        <v>-0.1066809252613734</v>
      </c>
      <c r="Z41" s="83">
        <f>'FN30.550.08(IOX)'!$S45</f>
        <v>-0.10769322784159303</v>
      </c>
      <c r="AA41" s="83">
        <f>'FN30.600.08(IOX)'!$S45</f>
        <v>-9.6888260654163713E-2</v>
      </c>
      <c r="AB41" s="109">
        <f>'FN30.650.67(IOX)'!$S45</f>
        <v>-4.1167727853540732E-2</v>
      </c>
      <c r="AC41" s="307">
        <f>'GII30.400.10(IOX)'!$S40</f>
        <v>-7.5423553281730019E-2</v>
      </c>
      <c r="AD41" s="83">
        <f>'GII30.450.10(IOX)'!$S40</f>
        <v>-8.2699294331891549E-2</v>
      </c>
      <c r="AE41" s="109">
        <f>'GII30.500.10(IOX)'!$S40</f>
        <v>-8.6492872832465442E-2</v>
      </c>
      <c r="AF41" s="467">
        <f t="shared" si="1"/>
        <v>-0.11103482737027634</v>
      </c>
      <c r="AH41" s="148">
        <f t="shared" si="2"/>
        <v>41000</v>
      </c>
      <c r="AI41" s="148">
        <f t="shared" si="3"/>
        <v>41060</v>
      </c>
      <c r="AJ41" s="535">
        <f>IF(J41&lt;&gt;"", VLOOKUP($AH41, 'Current Balane Query'!$M$7:$AO$66, MATCH(AJ$22, 'Current Balane Query'!$M$6:$AO$6,0), 0), 0)</f>
        <v>0</v>
      </c>
      <c r="AK41" s="537">
        <f>IF(K41&lt;&gt;"", VLOOKUP($AH41, 'Current Balane Query'!$M$7:$AO$66, MATCH(AK$22, 'Current Balane Query'!$M$6:$AO$6,0), 0), 0)</f>
        <v>0</v>
      </c>
      <c r="AL41" s="535">
        <f>IF(L41&lt;&gt;"", VLOOKUP($AH41, 'Current Balane Query'!$M$7:$AO$66, MATCH(AL$22, 'Current Balane Query'!$M$6:$AO$6,0), 0), 0)</f>
        <v>0</v>
      </c>
      <c r="AM41" s="537">
        <f>IF(M41&lt;&gt;"", VLOOKUP($AH41, 'Current Balane Query'!$M$7:$AO$66, MATCH(AM$22, 'Current Balane Query'!$M$6:$AO$6,0), 0), 0)</f>
        <v>0</v>
      </c>
      <c r="AN41" s="537">
        <f>IF(N41&lt;&gt;"", VLOOKUP($AH41, 'Current Balane Query'!$M$7:$AO$66, MATCH(AN$22, 'Current Balane Query'!$M$6:$AO$6,0), 0), 0)</f>
        <v>0</v>
      </c>
      <c r="AO41" s="537">
        <f>IF(O41&lt;&gt;"", VLOOKUP($AH41, 'Current Balane Query'!$M$7:$AO$66, MATCH(AO$22, 'Current Balane Query'!$M$6:$AO$6,0), 0), 0)</f>
        <v>0</v>
      </c>
      <c r="AP41" s="537">
        <f>IF(P41&lt;&gt;"", VLOOKUP($AH41, 'Current Balane Query'!$M$7:$AO$66, MATCH(AP$22, 'Current Balane Query'!$M$6:$AO$6,0), 0), 0)</f>
        <v>0</v>
      </c>
      <c r="AQ41" s="537">
        <f>IF(Q41&lt;&gt;"", VLOOKUP($AH41, 'Current Balane Query'!$M$7:$AO$66, MATCH(AQ$22, 'Current Balane Query'!$M$6:$AO$6,0), 0), 0)</f>
        <v>70145171157.869995</v>
      </c>
      <c r="AR41" s="537">
        <f>IF(R41&lt;&gt;"", VLOOKUP($AH41, 'Current Balane Query'!$M$7:$AO$66, MATCH(AR$22, 'Current Balane Query'!$M$6:$AO$6,0), 0), 0)</f>
        <v>73851807957.809998</v>
      </c>
      <c r="AS41" s="537">
        <f>IF(S41&lt;&gt;"", VLOOKUP($AH41, 'Current Balane Query'!$M$7:$AO$66, MATCH(AS$22, 'Current Balane Query'!$M$6:$AO$6,0), 0), 0)</f>
        <v>18227257858.66</v>
      </c>
      <c r="AT41" s="537">
        <f>IF(T41&lt;&gt;"", VLOOKUP($AH41, 'Current Balane Query'!$M$7:$AO$66, MATCH(AT$22, 'Current Balane Query'!$M$6:$AO$6,0), 0), 0)</f>
        <v>87656520983.779999</v>
      </c>
      <c r="AU41" s="537">
        <f>IF(U41&lt;&gt;"", VLOOKUP($AH41, 'Current Balane Query'!$M$7:$AO$66, MATCH(AU$22, 'Current Balane Query'!$M$6:$AO$6,0), 0), 0)</f>
        <v>78877888396</v>
      </c>
      <c r="AV41" s="537">
        <f>IF(V41&lt;&gt;"", VLOOKUP($AH41, 'Current Balane Query'!$M$7:$AO$66, MATCH(AV$22, 'Current Balane Query'!$M$6:$AO$6,0), 0), 0)</f>
        <v>39227454947.190002</v>
      </c>
      <c r="AW41" s="537">
        <f>IF(W41&lt;&gt;"", VLOOKUP($AH41, 'Current Balane Query'!$M$7:$AO$66, MATCH(AW$22, 'Current Balane Query'!$M$6:$AO$6,0), 0), 0)</f>
        <v>75319777778.559998</v>
      </c>
      <c r="AX41" s="537">
        <f>IF(X41&lt;&gt;"", VLOOKUP($AH41, 'Current Balane Query'!$M$7:$AO$66, MATCH(AX$22, 'Current Balane Query'!$M$6:$AO$6,0), 0), 0)</f>
        <v>159070646637.48001</v>
      </c>
      <c r="AY41" s="537">
        <f>IF(Y41&lt;&gt;"", VLOOKUP($AH41, 'Current Balane Query'!$M$7:$AO$66, MATCH(AY$22, 'Current Balane Query'!$M$6:$AO$6,0), 0), 0)</f>
        <v>38328114269.129997</v>
      </c>
      <c r="AZ41" s="537">
        <f>IF(Z41&lt;&gt;"", VLOOKUP($AH41, 'Current Balane Query'!$M$7:$AO$66, MATCH(AZ$22, 'Current Balane Query'!$M$6:$AO$6,0), 0), 0)</f>
        <v>35318608491.489998</v>
      </c>
      <c r="BA41" s="537">
        <f>IF(AA41&lt;&gt;"", VLOOKUP($AH41, 'Current Balane Query'!$M$7:$AO$66, MATCH(BA$22, 'Current Balane Query'!$M$6:$AO$6,0), 0), 0)</f>
        <v>18903784284.290001</v>
      </c>
      <c r="BB41" s="538">
        <f>IF(AB41&lt;&gt;"", VLOOKUP($AH41, 'Current Balane Query'!$M$7:$AO$66, MATCH(BB$22, 'Current Balane Query'!$M$6:$AO$6,0), 0), 0)</f>
        <v>26275690908.18</v>
      </c>
      <c r="BC41" s="535">
        <f>IF(AC41&lt;&gt;"", VLOOKUP($AH41, 'Current Balane Query'!$M$7:$AO$66, MATCH(BC$22, 'Current Balane Query'!$M$6:$AO$6,0), 0), 0)</f>
        <v>30905405639.380001</v>
      </c>
      <c r="BD41" s="537">
        <f>IF(AD41&lt;&gt;"", VLOOKUP($AH41, 'Current Balane Query'!$M$7:$AO$66, MATCH(BD$22, 'Current Balane Query'!$M$6:$AO$6,0), 0), 0)</f>
        <v>50558489478.07</v>
      </c>
      <c r="BE41" s="538">
        <f>IF(AE41&lt;&gt;"", VLOOKUP($AH41, 'Current Balane Query'!$M$7:$AO$66, MATCH(BE$22, 'Current Balane Query'!$M$6:$AO$6,0), 0), 0)</f>
        <v>38944132309.889999</v>
      </c>
      <c r="BF41" s="546">
        <f t="shared" si="4"/>
        <v>721202723670.44006</v>
      </c>
      <c r="BH41" s="148">
        <v>41060</v>
      </c>
      <c r="BI41" s="553">
        <f t="shared" si="5"/>
        <v>0</v>
      </c>
      <c r="BJ41" s="551">
        <f t="shared" ref="BJ41:BJ75" si="46">AK41/$BF41</f>
        <v>0</v>
      </c>
      <c r="BK41" s="553">
        <f t="shared" si="7"/>
        <v>0</v>
      </c>
      <c r="BL41" s="551">
        <f t="shared" ref="BL41:BL74" si="47">AM41/$BF41</f>
        <v>0</v>
      </c>
      <c r="BM41" s="551">
        <f t="shared" ref="BM41:BM74" si="48">AN41/$BF41</f>
        <v>0</v>
      </c>
      <c r="BN41" s="551">
        <f t="shared" ref="BN41:BN74" si="49">AO41/$BF41</f>
        <v>0</v>
      </c>
      <c r="BO41" s="551">
        <f t="shared" ref="BO41:BO74" si="50">AP41/$BF41</f>
        <v>0</v>
      </c>
      <c r="BP41" s="551">
        <f t="shared" ref="BP41:BP74" si="51">AQ41/$BF41</f>
        <v>9.7261378605002946E-2</v>
      </c>
      <c r="BQ41" s="551">
        <f t="shared" ref="BQ41:BQ74" si="52">AR41/$BF41</f>
        <v>0.10240089996049048</v>
      </c>
      <c r="BR41" s="551">
        <f t="shared" ref="BR41:BR74" si="53">AS41/$BF41</f>
        <v>2.527341794536692E-2</v>
      </c>
      <c r="BS41" s="551">
        <f t="shared" ref="BS41:BS74" si="54">AT41/$BF41</f>
        <v>0.12154213802419778</v>
      </c>
      <c r="BT41" s="551">
        <f t="shared" si="35"/>
        <v>0.10936992582968107</v>
      </c>
      <c r="BU41" s="551">
        <f t="shared" si="36"/>
        <v>5.4391717695613323E-2</v>
      </c>
      <c r="BV41" s="551">
        <f t="shared" si="37"/>
        <v>0.10443634682247545</v>
      </c>
      <c r="BW41" s="551">
        <f t="shared" si="38"/>
        <v>0.22056301427692437</v>
      </c>
      <c r="BX41" s="551">
        <f t="shared" si="39"/>
        <v>5.314471647315127E-2</v>
      </c>
      <c r="BY41" s="551">
        <f t="shared" si="40"/>
        <v>4.8971817953961508E-2</v>
      </c>
      <c r="BZ41" s="551">
        <f t="shared" si="41"/>
        <v>2.6211471010650609E-2</v>
      </c>
      <c r="CA41" s="552">
        <f t="shared" si="42"/>
        <v>3.643315540248418E-2</v>
      </c>
      <c r="CB41" s="553">
        <f t="shared" si="43"/>
        <v>4.285259140743692E-2</v>
      </c>
      <c r="CC41" s="551">
        <f t="shared" si="44"/>
        <v>7.0103020716229494E-2</v>
      </c>
      <c r="CD41" s="552">
        <f t="shared" si="45"/>
        <v>5.3998870264508128E-2</v>
      </c>
      <c r="CE41" s="560">
        <f t="shared" si="27"/>
        <v>0.99999999999999989</v>
      </c>
      <c r="CF41" s="564"/>
      <c r="CG41" s="148">
        <f t="shared" si="28"/>
        <v>41060</v>
      </c>
      <c r="CH41" s="589"/>
      <c r="CI41" s="587"/>
      <c r="CJ41" s="589"/>
      <c r="CK41" s="587"/>
      <c r="CL41" s="587"/>
      <c r="CM41" s="587"/>
      <c r="CN41" s="587"/>
      <c r="CO41" s="587">
        <f>'FN30.400.11(IOX)'!$M31</f>
        <v>215.600998</v>
      </c>
      <c r="CP41" s="587">
        <f>'FN30.450.11(IOX)'!$M31</f>
        <v>333.844696</v>
      </c>
      <c r="CQ41" s="587">
        <f>'FN30.350.10(IOX)'!$M43</f>
        <v>108.041298</v>
      </c>
      <c r="CR41" s="587">
        <f>'FN30.400.10(IOX)'!$M43</f>
        <v>252.547394</v>
      </c>
      <c r="CS41" s="587">
        <f>'FN30.450.10(IOX)'!$M43</f>
        <v>375.33520499999997</v>
      </c>
      <c r="CT41" s="587">
        <f>'FN30.500.10(IOX)'!$M43</f>
        <v>236.00010700000001</v>
      </c>
      <c r="CU41" s="587">
        <f>'FN30.400.09(IOX)'!$M45</f>
        <v>353.70889299999999</v>
      </c>
      <c r="CV41" s="587">
        <f>'FN30.450.09(IOX)'!$M45</f>
        <v>479.86788899999999</v>
      </c>
      <c r="CW41" s="587">
        <f>'FN30.500.09(IOX)'!$M45</f>
        <v>303.365295</v>
      </c>
      <c r="CX41" s="587">
        <f>'FN30.550.08(IOX)'!$M45</f>
        <v>-64.137603999999996</v>
      </c>
      <c r="CY41" s="587">
        <f>'FN30.600.08(IOX)'!$M45</f>
        <v>-111.878304</v>
      </c>
      <c r="CZ41" s="588">
        <f>'FN30.650.67(IOX)'!$M45</f>
        <v>-248.18710300000001</v>
      </c>
      <c r="DA41" s="570">
        <f>'GII30.400.10(IOX)'!$M40</f>
        <v>39.609200000000001</v>
      </c>
      <c r="DB41" s="568">
        <f>'GII30.450.10(IOX)'!$M40</f>
        <v>87.128097999999994</v>
      </c>
      <c r="DC41" s="569">
        <f>'GII30.500.10(IOX)'!$M40</f>
        <v>145.51539600000001</v>
      </c>
      <c r="DD41" s="571"/>
      <c r="DE41" s="564"/>
      <c r="DF41" s="148">
        <f t="shared" si="29"/>
        <v>41060</v>
      </c>
      <c r="DG41" s="404"/>
      <c r="DH41" s="402"/>
      <c r="DI41" s="404"/>
      <c r="DJ41" s="402"/>
      <c r="DK41" s="402"/>
      <c r="DL41" s="402"/>
      <c r="DM41" s="402"/>
      <c r="DN41" s="402">
        <f>'FN30.400.11(IOX)'!$AQ31</f>
        <v>1.5231046084833149E-2</v>
      </c>
      <c r="DO41" s="402">
        <f>'FN30.450.11(IOX)'!$AQ31</f>
        <v>1.3865779989136585E-2</v>
      </c>
      <c r="DP41" s="402">
        <f>'FN30.350.10(IOX)'!$AQ43</f>
        <v>1.3630470979909369E-2</v>
      </c>
      <c r="DQ41" s="402">
        <f>'FN30.400.10(IOX)'!$AQ43</f>
        <v>1.0837476921626062E-2</v>
      </c>
      <c r="DR41" s="402">
        <f>'FN30.450.10(IOX)'!$AQ43</f>
        <v>9.4082337703785407E-3</v>
      </c>
      <c r="DS41" s="402">
        <f>'FN30.500.10(IOX)'!$AQ43</f>
        <v>7.7455849965459454E-3</v>
      </c>
      <c r="DT41" s="402">
        <f>'FN30.400.09(IOX)'!$AQ45</f>
        <v>7.7847045403318946E-3</v>
      </c>
      <c r="DU41" s="402">
        <f>'FN30.450.09(IOX)'!$AQ45</f>
        <v>5.8973215398231815E-3</v>
      </c>
      <c r="DV41" s="402">
        <f>'FN30.500.09(IOX)'!$AQ45</f>
        <v>4.616827577525906E-3</v>
      </c>
      <c r="DW41" s="402">
        <f>'FN30.550.08(IOX)'!$AQ45</f>
        <v>-8.3191642491951985E-4</v>
      </c>
      <c r="DX41" s="402">
        <f>'FN30.600.08(IOX)'!$AQ45</f>
        <v>-1.6442901019312699E-3</v>
      </c>
      <c r="DY41" s="403">
        <f>'FN30.650.67(IOX)'!$AQ45</f>
        <v>2.1529728290042034E-3</v>
      </c>
      <c r="DZ41" s="404">
        <f>'GII30.400.10(IOX)'!$AQ40</f>
        <v>1.1986772983875061E-2</v>
      </c>
      <c r="EA41" s="402">
        <f>'GII30.450.10(IOX)'!$AQ40</f>
        <v>9.7676629548712115E-3</v>
      </c>
      <c r="EB41" s="403">
        <f>'GII30.500.10(IOX)'!$AQ40</f>
        <v>6.9179326540189448E-3</v>
      </c>
      <c r="EC41" s="560"/>
      <c r="ED41" s="564"/>
      <c r="EE41" s="564"/>
      <c r="EF41" s="564"/>
      <c r="EH41" s="148">
        <f t="shared" si="30"/>
        <v>41060</v>
      </c>
      <c r="EI41" s="467">
        <f t="shared" si="31"/>
        <v>-0.12851627707292326</v>
      </c>
      <c r="EJ41" s="587">
        <f t="shared" si="32"/>
        <v>286.25597142369679</v>
      </c>
      <c r="EK41" s="467">
        <f t="shared" si="33"/>
        <v>8.3669300797166047E-3</v>
      </c>
    </row>
    <row r="42" spans="2:141" s="163" customFormat="1" ht="15">
      <c r="I42" s="148">
        <v>41089</v>
      </c>
      <c r="J42" s="307"/>
      <c r="K42" s="83"/>
      <c r="L42" s="83"/>
      <c r="M42" s="83"/>
      <c r="N42" s="83"/>
      <c r="O42" s="83"/>
      <c r="P42" s="83"/>
      <c r="Q42" s="83">
        <f>'FN30.400.11(IOX)'!$S32</f>
        <v>-1.1104095878397906E-2</v>
      </c>
      <c r="R42" s="83">
        <f>'FN30.450.11(IOX)'!$S32</f>
        <v>1.1640145032632342E-2</v>
      </c>
      <c r="S42" s="83">
        <f>'FN30.350.10(IOX)'!$S44</f>
        <v>3.335104119931414E-2</v>
      </c>
      <c r="T42" s="83">
        <f>'FN30.400.10(IOX)'!$S44</f>
        <v>3.1952251200517173E-2</v>
      </c>
      <c r="U42" s="83">
        <f>'FN30.450.10(IOX)'!$S44</f>
        <v>3.5502963617906197E-2</v>
      </c>
      <c r="V42" s="83">
        <f>'FN30.500.10(IOX)'!$S44</f>
        <v>1.983123550671077E-2</v>
      </c>
      <c r="W42" s="83">
        <f>'FN30.400.09(IOX)'!$S46</f>
        <v>5.2476543350808466E-2</v>
      </c>
      <c r="X42" s="83">
        <f>'FN30.450.09(IOX)'!$S46</f>
        <v>6.864418518365821E-2</v>
      </c>
      <c r="Y42" s="83">
        <f>'FN30.500.09(IOX)'!$S46</f>
        <v>2.5324068933072683E-2</v>
      </c>
      <c r="Z42" s="83">
        <f>'FN30.550.08(IOX)'!$S46</f>
        <v>-3.0878862365126144E-4</v>
      </c>
      <c r="AA42" s="83">
        <f>'FN30.600.08(IOX)'!$S46</f>
        <v>-1.6755725421783742E-2</v>
      </c>
      <c r="AB42" s="109">
        <f>'FN30.650.67(IOX)'!$S46</f>
        <v>-2.9587824710597385E-2</v>
      </c>
      <c r="AC42" s="307">
        <f>'GII30.400.10(IOX)'!$S41</f>
        <v>1.5588022447481436E-2</v>
      </c>
      <c r="AD42" s="83">
        <f>'GII30.450.10(IOX)'!$S41</f>
        <v>1.7291817603628187E-2</v>
      </c>
      <c r="AE42" s="109">
        <f>'GII30.500.10(IOX)'!$S41</f>
        <v>1.1282456731956832E-2</v>
      </c>
      <c r="AF42" s="467">
        <f t="shared" si="1"/>
        <v>1.7675219744883744E-2</v>
      </c>
      <c r="AH42" s="148">
        <f t="shared" si="2"/>
        <v>41030</v>
      </c>
      <c r="AI42" s="148">
        <f t="shared" si="3"/>
        <v>41089</v>
      </c>
      <c r="AJ42" s="535">
        <f>IF(J42&lt;&gt;"", VLOOKUP($AH42, 'Current Balane Query'!$M$7:$AO$66, MATCH(AJ$22, 'Current Balane Query'!$M$6:$AO$6,0), 0), 0)</f>
        <v>0</v>
      </c>
      <c r="AK42" s="537">
        <f>IF(K42&lt;&gt;"", VLOOKUP($AH42, 'Current Balane Query'!$M$7:$AO$66, MATCH(AK$22, 'Current Balane Query'!$M$6:$AO$6,0), 0), 0)</f>
        <v>0</v>
      </c>
      <c r="AL42" s="535">
        <f>IF(L42&lt;&gt;"", VLOOKUP($AH42, 'Current Balane Query'!$M$7:$AO$66, MATCH(AL$22, 'Current Balane Query'!$M$6:$AO$6,0), 0), 0)</f>
        <v>0</v>
      </c>
      <c r="AM42" s="537">
        <f>IF(M42&lt;&gt;"", VLOOKUP($AH42, 'Current Balane Query'!$M$7:$AO$66, MATCH(AM$22, 'Current Balane Query'!$M$6:$AO$6,0), 0), 0)</f>
        <v>0</v>
      </c>
      <c r="AN42" s="537">
        <f>IF(N42&lt;&gt;"", VLOOKUP($AH42, 'Current Balane Query'!$M$7:$AO$66, MATCH(AN$22, 'Current Balane Query'!$M$6:$AO$6,0), 0), 0)</f>
        <v>0</v>
      </c>
      <c r="AO42" s="537">
        <f>IF(O42&lt;&gt;"", VLOOKUP($AH42, 'Current Balane Query'!$M$7:$AO$66, MATCH(AO$22, 'Current Balane Query'!$M$6:$AO$6,0), 0), 0)</f>
        <v>0</v>
      </c>
      <c r="AP42" s="537">
        <f>IF(P42&lt;&gt;"", VLOOKUP($AH42, 'Current Balane Query'!$M$7:$AO$66, MATCH(AP$22, 'Current Balane Query'!$M$6:$AO$6,0), 0), 0)</f>
        <v>0</v>
      </c>
      <c r="AQ42" s="537">
        <f>IF(Q42&lt;&gt;"", VLOOKUP($AH42, 'Current Balane Query'!$M$7:$AO$66, MATCH(AQ$22, 'Current Balane Query'!$M$6:$AO$6,0), 0), 0)</f>
        <v>69323519353.990005</v>
      </c>
      <c r="AR42" s="537">
        <f>IF(R42&lt;&gt;"", VLOOKUP($AH42, 'Current Balane Query'!$M$7:$AO$66, MATCH(AR$22, 'Current Balane Query'!$M$6:$AO$6,0), 0), 0)</f>
        <v>72753498051.389999</v>
      </c>
      <c r="AS42" s="537">
        <f>IF(S42&lt;&gt;"", VLOOKUP($AH42, 'Current Balane Query'!$M$7:$AO$66, MATCH(AS$22, 'Current Balane Query'!$M$6:$AO$6,0), 0), 0)</f>
        <v>18012204543.279999</v>
      </c>
      <c r="AT42" s="537">
        <f>IF(T42&lt;&gt;"", VLOOKUP($AH42, 'Current Balane Query'!$M$7:$AO$66, MATCH(AT$22, 'Current Balane Query'!$M$6:$AO$6,0), 0), 0)</f>
        <v>86159799880.949997</v>
      </c>
      <c r="AU42" s="537">
        <f>IF(U42&lt;&gt;"", VLOOKUP($AH42, 'Current Balane Query'!$M$7:$AO$66, MATCH(AU$22, 'Current Balane Query'!$M$6:$AO$6,0), 0), 0)</f>
        <v>77201604689.449997</v>
      </c>
      <c r="AV42" s="537">
        <f>IF(V42&lt;&gt;"", VLOOKUP($AH42, 'Current Balane Query'!$M$7:$AO$66, MATCH(AV$22, 'Current Balane Query'!$M$6:$AO$6,0), 0), 0)</f>
        <v>38524470224.199997</v>
      </c>
      <c r="AW42" s="537">
        <f>IF(W42&lt;&gt;"", VLOOKUP($AH42, 'Current Balane Query'!$M$7:$AO$66, MATCH(AW$22, 'Current Balane Query'!$M$6:$AO$6,0), 0), 0)</f>
        <v>73173187659.419998</v>
      </c>
      <c r="AX42" s="537">
        <f>IF(X42&lt;&gt;"", VLOOKUP($AH42, 'Current Balane Query'!$M$7:$AO$66, MATCH(AX$22, 'Current Balane Query'!$M$6:$AO$6,0), 0), 0)</f>
        <v>153917819590.76001</v>
      </c>
      <c r="AY42" s="537">
        <f>IF(Y42&lt;&gt;"", VLOOKUP($AH42, 'Current Balane Query'!$M$7:$AO$66, MATCH(AY$22, 'Current Balane Query'!$M$6:$AO$6,0), 0), 0)</f>
        <v>37381454898.32</v>
      </c>
      <c r="AZ42" s="537">
        <f>IF(Z42&lt;&gt;"", VLOOKUP($AH42, 'Current Balane Query'!$M$7:$AO$66, MATCH(AZ$22, 'Current Balane Query'!$M$6:$AO$6,0), 0), 0)</f>
        <v>33881828765.82</v>
      </c>
      <c r="BA42" s="537">
        <f>IF(AA42&lt;&gt;"", VLOOKUP($AH42, 'Current Balane Query'!$M$7:$AO$66, MATCH(BA$22, 'Current Balane Query'!$M$6:$AO$6,0), 0), 0)</f>
        <v>18212399591.09</v>
      </c>
      <c r="BB42" s="538">
        <f>IF(AB42&lt;&gt;"", VLOOKUP($AH42, 'Current Balane Query'!$M$7:$AO$66, MATCH(BB$22, 'Current Balane Query'!$M$6:$AO$6,0), 0), 0)</f>
        <v>25549698604.639999</v>
      </c>
      <c r="BC42" s="535">
        <f>IF(AC42&lt;&gt;"", VLOOKUP($AH42, 'Current Balane Query'!$M$7:$AO$66, MATCH(BC$22, 'Current Balane Query'!$M$6:$AO$6,0), 0), 0)</f>
        <v>30585482356.110001</v>
      </c>
      <c r="BD42" s="537">
        <f>IF(AD42&lt;&gt;"", VLOOKUP($AH42, 'Current Balane Query'!$M$7:$AO$66, MATCH(BD$22, 'Current Balane Query'!$M$6:$AO$6,0), 0), 0)</f>
        <v>49740330347.43</v>
      </c>
      <c r="BE42" s="538">
        <f>IF(AE42&lt;&gt;"", VLOOKUP($AH42, 'Current Balane Query'!$M$7:$AO$66, MATCH(BE$22, 'Current Balane Query'!$M$6:$AO$6,0), 0), 0)</f>
        <v>38041516714.980003</v>
      </c>
      <c r="BF42" s="546">
        <f t="shared" si="4"/>
        <v>704091485853.30981</v>
      </c>
      <c r="BH42" s="148">
        <v>41089</v>
      </c>
      <c r="BI42" s="553">
        <f t="shared" si="5"/>
        <v>0</v>
      </c>
      <c r="BJ42" s="551">
        <f t="shared" si="46"/>
        <v>0</v>
      </c>
      <c r="BK42" s="553">
        <f t="shared" si="7"/>
        <v>0</v>
      </c>
      <c r="BL42" s="551">
        <f t="shared" si="47"/>
        <v>0</v>
      </c>
      <c r="BM42" s="551">
        <f t="shared" si="48"/>
        <v>0</v>
      </c>
      <c r="BN42" s="551">
        <f t="shared" si="49"/>
        <v>0</v>
      </c>
      <c r="BO42" s="551">
        <f t="shared" si="50"/>
        <v>0</v>
      </c>
      <c r="BP42" s="551">
        <f t="shared" si="51"/>
        <v>9.8458113394134752E-2</v>
      </c>
      <c r="BQ42" s="551">
        <f t="shared" si="52"/>
        <v>0.10332960916750446</v>
      </c>
      <c r="BR42" s="551">
        <f t="shared" si="53"/>
        <v>2.5582193372854754E-2</v>
      </c>
      <c r="BS42" s="551">
        <f t="shared" si="54"/>
        <v>0.12237017718873609</v>
      </c>
      <c r="BT42" s="551">
        <f t="shared" si="35"/>
        <v>0.10964712149002488</v>
      </c>
      <c r="BU42" s="551">
        <f t="shared" si="36"/>
        <v>5.4715148525778613E-2</v>
      </c>
      <c r="BV42" s="551">
        <f t="shared" si="37"/>
        <v>0.10392568171839089</v>
      </c>
      <c r="BW42" s="551">
        <f t="shared" si="38"/>
        <v>0.21860485843572208</v>
      </c>
      <c r="BX42" s="551">
        <f t="shared" si="39"/>
        <v>5.309175817261344E-2</v>
      </c>
      <c r="BY42" s="551">
        <f t="shared" si="40"/>
        <v>4.8121344238039723E-2</v>
      </c>
      <c r="BZ42" s="551">
        <f t="shared" si="41"/>
        <v>2.5866524389252969E-2</v>
      </c>
      <c r="CA42" s="552">
        <f t="shared" si="42"/>
        <v>3.6287469906947596E-2</v>
      </c>
      <c r="CB42" s="553">
        <f t="shared" si="43"/>
        <v>4.3439642391134056E-2</v>
      </c>
      <c r="CC42" s="551">
        <f t="shared" si="44"/>
        <v>7.0644697950221894E-2</v>
      </c>
      <c r="CD42" s="552">
        <f t="shared" si="45"/>
        <v>5.4029224155262061E-2</v>
      </c>
      <c r="CE42" s="560">
        <f t="shared" si="27"/>
        <v>1.0000000000000002</v>
      </c>
      <c r="CF42" s="564"/>
      <c r="CG42" s="148">
        <f t="shared" si="28"/>
        <v>41089</v>
      </c>
      <c r="CH42" s="589"/>
      <c r="CI42" s="587"/>
      <c r="CJ42" s="589"/>
      <c r="CK42" s="587"/>
      <c r="CL42" s="587"/>
      <c r="CM42" s="587"/>
      <c r="CN42" s="587"/>
      <c r="CO42" s="587">
        <f>'FN30.400.11(IOX)'!$M32</f>
        <v>314.60931399999998</v>
      </c>
      <c r="CP42" s="587">
        <f>'FN30.450.11(IOX)'!$M32</f>
        <v>384.74240099999997</v>
      </c>
      <c r="CQ42" s="587">
        <f>'FN30.350.10(IOX)'!$M44</f>
        <v>114.16269699999999</v>
      </c>
      <c r="CR42" s="587">
        <f>'FN30.400.10(IOX)'!$M44</f>
        <v>261.36380000000003</v>
      </c>
      <c r="CS42" s="587">
        <f>'FN30.450.10(IOX)'!$M44</f>
        <v>371.64370700000001</v>
      </c>
      <c r="CT42" s="587">
        <f>'FN30.500.10(IOX)'!$M44</f>
        <v>262.81228599999997</v>
      </c>
      <c r="CU42" s="587">
        <f>'FN30.400.09(IOX)'!$M46</f>
        <v>318.09491000000003</v>
      </c>
      <c r="CV42" s="587">
        <f>'FN30.450.09(IOX)'!$M46</f>
        <v>396.28060900000003</v>
      </c>
      <c r="CW42" s="587">
        <f>'FN30.500.09(IOX)'!$M46</f>
        <v>318.91009500000001</v>
      </c>
      <c r="CX42" s="587">
        <f>'FN30.550.08(IOX)'!$M46</f>
        <v>15.9209</v>
      </c>
      <c r="CY42" s="587">
        <f>'FN30.600.08(IOX)'!$M46</f>
        <v>4.0091999999999999</v>
      </c>
      <c r="CZ42" s="588">
        <f>'FN30.650.67(IOX)'!$M46</f>
        <v>-118.103996</v>
      </c>
      <c r="DA42" s="570">
        <f>'GII30.400.10(IOX)'!$M41</f>
        <v>85.139999000000003</v>
      </c>
      <c r="DB42" s="568">
        <f>'GII30.450.10(IOX)'!$M41</f>
        <v>130.85580400000001</v>
      </c>
      <c r="DC42" s="569">
        <f>'GII30.500.10(IOX)'!$M41</f>
        <v>197.52160599999999</v>
      </c>
      <c r="DD42" s="571"/>
      <c r="DE42" s="564"/>
      <c r="DF42" s="148">
        <f t="shared" si="29"/>
        <v>41089</v>
      </c>
      <c r="DG42" s="404"/>
      <c r="DH42" s="402"/>
      <c r="DI42" s="404"/>
      <c r="DJ42" s="402"/>
      <c r="DK42" s="402"/>
      <c r="DL42" s="402"/>
      <c r="DM42" s="402"/>
      <c r="DN42" s="402">
        <f>'FN30.400.11(IOX)'!$AQ32</f>
        <v>1.8633285573661795E-2</v>
      </c>
      <c r="DO42" s="402">
        <f>'FN30.450.11(IOX)'!$AQ32</f>
        <v>1.830267468361927E-2</v>
      </c>
      <c r="DP42" s="402">
        <f>'FN30.350.10(IOX)'!$AQ44</f>
        <v>1.9488261119335971E-2</v>
      </c>
      <c r="DQ42" s="402">
        <f>'FN30.400.10(IOX)'!$AQ44</f>
        <v>1.74033748252116E-2</v>
      </c>
      <c r="DR42" s="402">
        <f>'FN30.450.10(IOX)'!$AQ44</f>
        <v>1.5255995022903599E-2</v>
      </c>
      <c r="DS42" s="402">
        <f>'FN30.500.10(IOX)'!$AQ44</f>
        <v>1.09762956720339E-2</v>
      </c>
      <c r="DT42" s="402">
        <f>'FN30.400.09(IOX)'!$AQ46</f>
        <v>1.9649723214608776E-2</v>
      </c>
      <c r="DU42" s="402">
        <f>'FN30.450.09(IOX)'!$AQ46</f>
        <v>1.625739792512829E-2</v>
      </c>
      <c r="DV42" s="402">
        <f>'FN30.500.09(IOX)'!$AQ46</f>
        <v>7.8399035640616347E-3</v>
      </c>
      <c r="DW42" s="402">
        <f>'FN30.550.08(IOX)'!$AQ46</f>
        <v>-2.6442685505871462E-3</v>
      </c>
      <c r="DX42" s="402">
        <f>'FN30.600.08(IOX)'!$AQ46</f>
        <v>-4.2070309913596173E-3</v>
      </c>
      <c r="DY42" s="403">
        <f>'FN30.650.67(IOX)'!$AQ46</f>
        <v>-2.4387270190371533E-3</v>
      </c>
      <c r="DZ42" s="404">
        <f>'GII30.400.10(IOX)'!$AQ41</f>
        <v>1.4025875177494696E-2</v>
      </c>
      <c r="EA42" s="402">
        <f>'GII30.450.10(IOX)'!$AQ41</f>
        <v>1.4379495134547322E-2</v>
      </c>
      <c r="EB42" s="403">
        <f>'GII30.500.10(IOX)'!$AQ41</f>
        <v>1.4353789683232568E-2</v>
      </c>
      <c r="EC42" s="560"/>
      <c r="ED42" s="564"/>
      <c r="EE42" s="564"/>
      <c r="EF42" s="564"/>
      <c r="EH42" s="148">
        <f t="shared" si="30"/>
        <v>41089</v>
      </c>
      <c r="EI42" s="467">
        <f t="shared" si="31"/>
        <v>3.0132718760613676E-2</v>
      </c>
      <c r="EJ42" s="587">
        <f t="shared" si="32"/>
        <v>293.96700252585657</v>
      </c>
      <c r="EK42" s="467">
        <f t="shared" si="33"/>
        <v>1.4315087535371647E-2</v>
      </c>
    </row>
    <row r="43" spans="2:141" s="163" customFormat="1" ht="15">
      <c r="I43" s="148">
        <v>41121</v>
      </c>
      <c r="J43" s="307"/>
      <c r="K43" s="83"/>
      <c r="L43" s="83"/>
      <c r="M43" s="83"/>
      <c r="N43" s="83"/>
      <c r="O43" s="83"/>
      <c r="P43" s="83"/>
      <c r="Q43" s="83">
        <f>'FN30.400.11(IOX)'!$S33</f>
        <v>-7.0482402644758343E-2</v>
      </c>
      <c r="R43" s="83">
        <f>'FN30.450.11(IOX)'!$S33</f>
        <v>2.1063309156469874E-2</v>
      </c>
      <c r="S43" s="83">
        <f>'FN30.350.10(IOX)'!$S45</f>
        <v>-0.12672980462302708</v>
      </c>
      <c r="T43" s="83">
        <f>'FN30.400.10(IOX)'!$S45</f>
        <v>-4.6241530904830082E-2</v>
      </c>
      <c r="U43" s="83">
        <f>'FN30.450.10(IOX)'!$S45</f>
        <v>4.4247748319167666E-3</v>
      </c>
      <c r="V43" s="83">
        <f>'FN30.500.10(IOX)'!$S45</f>
        <v>-2.0759593175655542E-3</v>
      </c>
      <c r="W43" s="83">
        <f>'FN30.400.09(IOX)'!$S47</f>
        <v>-2.8995003333362131E-2</v>
      </c>
      <c r="X43" s="83">
        <f>'FN30.450.09(IOX)'!$S47</f>
        <v>8.0442593877708673E-3</v>
      </c>
      <c r="Y43" s="83">
        <f>'FN30.500.09(IOX)'!$S47</f>
        <v>-7.9658197431064781E-3</v>
      </c>
      <c r="Z43" s="83">
        <f>'FN30.550.08(IOX)'!$S47</f>
        <v>-1.4070085593112425E-2</v>
      </c>
      <c r="AA43" s="83">
        <f>'FN30.600.08(IOX)'!$S47</f>
        <v>-1.9719539126041311E-2</v>
      </c>
      <c r="AB43" s="109">
        <f>'FN30.650.67(IOX)'!$S47</f>
        <v>1.0238186196319197E-2</v>
      </c>
      <c r="AC43" s="307">
        <f>'GII30.400.10(IOX)'!$S42</f>
        <v>-3.9538462960205481E-2</v>
      </c>
      <c r="AD43" s="83">
        <f>'GII30.450.10(IOX)'!$S42</f>
        <v>-1.3830353947075933E-2</v>
      </c>
      <c r="AE43" s="109">
        <f>'GII30.500.10(IOX)'!$S42</f>
        <v>-1.7401261451546274E-2</v>
      </c>
      <c r="AF43" s="467">
        <f t="shared" si="1"/>
        <v>-2.288531293814362E-2</v>
      </c>
      <c r="AH43" s="148">
        <f t="shared" si="2"/>
        <v>41061</v>
      </c>
      <c r="AI43" s="148">
        <f t="shared" si="3"/>
        <v>41121</v>
      </c>
      <c r="AJ43" s="535">
        <f>IF(J43&lt;&gt;"", VLOOKUP($AH43, 'Current Balane Query'!$M$7:$AO$66, MATCH(AJ$22, 'Current Balane Query'!$M$6:$AO$6,0), 0), 0)</f>
        <v>0</v>
      </c>
      <c r="AK43" s="537">
        <f>IF(K43&lt;&gt;"", VLOOKUP($AH43, 'Current Balane Query'!$M$7:$AO$66, MATCH(AK$22, 'Current Balane Query'!$M$6:$AO$6,0), 0), 0)</f>
        <v>0</v>
      </c>
      <c r="AL43" s="535">
        <f>IF(L43&lt;&gt;"", VLOOKUP($AH43, 'Current Balane Query'!$M$7:$AO$66, MATCH(AL$22, 'Current Balane Query'!$M$6:$AO$6,0), 0), 0)</f>
        <v>0</v>
      </c>
      <c r="AM43" s="537">
        <f>IF(M43&lt;&gt;"", VLOOKUP($AH43, 'Current Balane Query'!$M$7:$AO$66, MATCH(AM$22, 'Current Balane Query'!$M$6:$AO$6,0), 0), 0)</f>
        <v>0</v>
      </c>
      <c r="AN43" s="537">
        <f>IF(N43&lt;&gt;"", VLOOKUP($AH43, 'Current Balane Query'!$M$7:$AO$66, MATCH(AN$22, 'Current Balane Query'!$M$6:$AO$6,0), 0), 0)</f>
        <v>0</v>
      </c>
      <c r="AO43" s="537">
        <f>IF(O43&lt;&gt;"", VLOOKUP($AH43, 'Current Balane Query'!$M$7:$AO$66, MATCH(AO$22, 'Current Balane Query'!$M$6:$AO$6,0), 0), 0)</f>
        <v>0</v>
      </c>
      <c r="AP43" s="537">
        <f>IF(P43&lt;&gt;"", VLOOKUP($AH43, 'Current Balane Query'!$M$7:$AO$66, MATCH(AP$22, 'Current Balane Query'!$M$6:$AO$6,0), 0), 0)</f>
        <v>0</v>
      </c>
      <c r="AQ43" s="537">
        <f>IF(Q43&lt;&gt;"", VLOOKUP($AH43, 'Current Balane Query'!$M$7:$AO$66, MATCH(AQ$22, 'Current Balane Query'!$M$6:$AO$6,0), 0), 0)</f>
        <v>68428736577.419998</v>
      </c>
      <c r="AR43" s="537">
        <f>IF(R43&lt;&gt;"", VLOOKUP($AH43, 'Current Balane Query'!$M$7:$AO$66, MATCH(AR$22, 'Current Balane Query'!$M$6:$AO$6,0), 0), 0)</f>
        <v>71648916985.729996</v>
      </c>
      <c r="AS43" s="537">
        <f>IF(S43&lt;&gt;"", VLOOKUP($AH43, 'Current Balane Query'!$M$7:$AO$66, MATCH(AS$22, 'Current Balane Query'!$M$6:$AO$6,0), 0), 0)</f>
        <v>17784506303.82</v>
      </c>
      <c r="AT43" s="537">
        <f>IF(T43&lt;&gt;"", VLOOKUP($AH43, 'Current Balane Query'!$M$7:$AO$66, MATCH(AT$22, 'Current Balane Query'!$M$6:$AO$6,0), 0), 0)</f>
        <v>84719081935</v>
      </c>
      <c r="AU43" s="537">
        <f>IF(U43&lt;&gt;"", VLOOKUP($AH43, 'Current Balane Query'!$M$7:$AO$66, MATCH(AU$22, 'Current Balane Query'!$M$6:$AO$6,0), 0), 0)</f>
        <v>75537385382.339996</v>
      </c>
      <c r="AV43" s="537">
        <f>IF(V43&lt;&gt;"", VLOOKUP($AH43, 'Current Balane Query'!$M$7:$AO$66, MATCH(AV$22, 'Current Balane Query'!$M$6:$AO$6,0), 0), 0)</f>
        <v>37825961624.25</v>
      </c>
      <c r="AW43" s="537">
        <f>IF(W43&lt;&gt;"", VLOOKUP($AH43, 'Current Balane Query'!$M$7:$AO$66, MATCH(AW$22, 'Current Balane Query'!$M$6:$AO$6,0), 0), 0)</f>
        <v>71157905780.259995</v>
      </c>
      <c r="AX43" s="537">
        <f>IF(X43&lt;&gt;"", VLOOKUP($AH43, 'Current Balane Query'!$M$7:$AO$66, MATCH(AX$22, 'Current Balane Query'!$M$6:$AO$6,0), 0), 0)</f>
        <v>149078969542.34</v>
      </c>
      <c r="AY43" s="537">
        <f>IF(Y43&lt;&gt;"", VLOOKUP($AH43, 'Current Balane Query'!$M$7:$AO$66, MATCH(AY$22, 'Current Balane Query'!$M$6:$AO$6,0), 0), 0)</f>
        <v>36418380402.459999</v>
      </c>
      <c r="AZ43" s="537">
        <f>IF(Z43&lt;&gt;"", VLOOKUP($AH43, 'Current Balane Query'!$M$7:$AO$66, MATCH(AZ$22, 'Current Balane Query'!$M$6:$AO$6,0), 0), 0)</f>
        <v>32277486954.84</v>
      </c>
      <c r="BA43" s="537">
        <f>IF(AA43&lt;&gt;"", VLOOKUP($AH43, 'Current Balane Query'!$M$7:$AO$66, MATCH(BA$22, 'Current Balane Query'!$M$6:$AO$6,0), 0), 0)</f>
        <v>17436469374.189999</v>
      </c>
      <c r="BB43" s="538">
        <f>IF(AB43&lt;&gt;"", VLOOKUP($AH43, 'Current Balane Query'!$M$7:$AO$66, MATCH(BB$22, 'Current Balane Query'!$M$6:$AO$6,0), 0), 0)</f>
        <v>24697855590.189999</v>
      </c>
      <c r="BC43" s="535">
        <f>IF(AC43&lt;&gt;"", VLOOKUP($AH43, 'Current Balane Query'!$M$7:$AO$66, MATCH(BC$22, 'Current Balane Query'!$M$6:$AO$6,0), 0), 0)</f>
        <v>30247830322.290001</v>
      </c>
      <c r="BD43" s="537">
        <f>IF(AD43&lt;&gt;"", VLOOKUP($AH43, 'Current Balane Query'!$M$7:$AO$66, MATCH(BD$22, 'Current Balane Query'!$M$6:$AO$6,0), 0), 0)</f>
        <v>48981476106.870003</v>
      </c>
      <c r="BE43" s="538">
        <f>IF(AE43&lt;&gt;"", VLOOKUP($AH43, 'Current Balane Query'!$M$7:$AO$66, MATCH(BE$22, 'Current Balane Query'!$M$6:$AO$6,0), 0), 0)</f>
        <v>37285437815.889999</v>
      </c>
      <c r="BF43" s="546">
        <f t="shared" si="4"/>
        <v>687011656452.83984</v>
      </c>
      <c r="BH43" s="148">
        <v>41121</v>
      </c>
      <c r="BI43" s="553">
        <f t="shared" si="5"/>
        <v>0</v>
      </c>
      <c r="BJ43" s="551">
        <f t="shared" si="46"/>
        <v>0</v>
      </c>
      <c r="BK43" s="553">
        <f t="shared" si="7"/>
        <v>0</v>
      </c>
      <c r="BL43" s="551">
        <f t="shared" si="47"/>
        <v>0</v>
      </c>
      <c r="BM43" s="551">
        <f t="shared" si="48"/>
        <v>0</v>
      </c>
      <c r="BN43" s="551">
        <f t="shared" si="49"/>
        <v>0</v>
      </c>
      <c r="BO43" s="551">
        <f t="shared" si="50"/>
        <v>0</v>
      </c>
      <c r="BP43" s="551">
        <f t="shared" si="51"/>
        <v>9.9603457866682232E-2</v>
      </c>
      <c r="BQ43" s="551">
        <f t="shared" si="52"/>
        <v>0.10429068606443413</v>
      </c>
      <c r="BR43" s="551">
        <f t="shared" si="53"/>
        <v>2.5886760634665919E-2</v>
      </c>
      <c r="BS43" s="551">
        <f t="shared" si="54"/>
        <v>0.12331534863967125</v>
      </c>
      <c r="BT43" s="551">
        <f t="shared" si="35"/>
        <v>0.10995066047693076</v>
      </c>
      <c r="BU43" s="551">
        <f t="shared" si="36"/>
        <v>5.5058689716491846E-2</v>
      </c>
      <c r="BV43" s="551">
        <f t="shared" si="37"/>
        <v>0.10357598027908374</v>
      </c>
      <c r="BW43" s="551">
        <f t="shared" si="38"/>
        <v>0.21699627385081141</v>
      </c>
      <c r="BX43" s="551">
        <f t="shared" si="39"/>
        <v>5.3009843516330424E-2</v>
      </c>
      <c r="BY43" s="551">
        <f t="shared" si="40"/>
        <v>4.698244440493813E-2</v>
      </c>
      <c r="BZ43" s="551">
        <f t="shared" si="41"/>
        <v>2.5380165256900459E-2</v>
      </c>
      <c r="CA43" s="552">
        <f t="shared" si="42"/>
        <v>3.5949689293059896E-2</v>
      </c>
      <c r="CB43" s="553">
        <f t="shared" si="43"/>
        <v>4.4028118064931808E-2</v>
      </c>
      <c r="CC43" s="551">
        <f t="shared" si="44"/>
        <v>7.1296426555220102E-2</v>
      </c>
      <c r="CD43" s="552">
        <f t="shared" si="45"/>
        <v>5.4271914407393276E-2</v>
      </c>
      <c r="CE43" s="560">
        <f t="shared" si="27"/>
        <v>1.0000000000000002</v>
      </c>
      <c r="CF43" s="564"/>
      <c r="CG43" s="148">
        <f t="shared" si="28"/>
        <v>41121</v>
      </c>
      <c r="CH43" s="589"/>
      <c r="CI43" s="587"/>
      <c r="CJ43" s="589"/>
      <c r="CK43" s="587"/>
      <c r="CL43" s="587"/>
      <c r="CM43" s="587"/>
      <c r="CN43" s="587"/>
      <c r="CO43" s="587">
        <f>'FN30.400.11(IOX)'!$M33</f>
        <v>355.27758799999998</v>
      </c>
      <c r="CP43" s="587">
        <f>'FN30.450.11(IOX)'!$M33</f>
        <v>199.905304</v>
      </c>
      <c r="CQ43" s="587">
        <f>'FN30.350.10(IOX)'!$M45</f>
        <v>277.66619900000001</v>
      </c>
      <c r="CR43" s="587">
        <f>'FN30.400.10(IOX)'!$M45</f>
        <v>229.97110000000001</v>
      </c>
      <c r="CS43" s="587">
        <f>'FN30.450.10(IOX)'!$M45</f>
        <v>208.270004</v>
      </c>
      <c r="CT43" s="587">
        <f>'FN30.500.10(IOX)'!$M45</f>
        <v>126.28220399999999</v>
      </c>
      <c r="CU43" s="587">
        <f>'FN30.400.09(IOX)'!$M47</f>
        <v>214.37179599999999</v>
      </c>
      <c r="CV43" s="587">
        <f>'FN30.450.09(IOX)'!$M47</f>
        <v>179.603195</v>
      </c>
      <c r="CW43" s="587">
        <f>'FN30.500.09(IOX)'!$M47</f>
        <v>176.34689299999999</v>
      </c>
      <c r="CX43" s="587">
        <f>'FN30.550.08(IOX)'!$M47</f>
        <v>-156.93850699999999</v>
      </c>
      <c r="CY43" s="587">
        <f>'FN30.600.08(IOX)'!$M47</f>
        <v>-114.40070299999999</v>
      </c>
      <c r="CZ43" s="588">
        <f>'FN30.650.67(IOX)'!$M47</f>
        <v>-282.814392</v>
      </c>
      <c r="DA43" s="570">
        <f>'GII30.400.10(IOX)'!$M42</f>
        <v>29.808299999999999</v>
      </c>
      <c r="DB43" s="568">
        <f>'GII30.450.10(IOX)'!$M42</f>
        <v>9.6397999999999993</v>
      </c>
      <c r="DC43" s="569">
        <f>'GII30.500.10(IOX)'!$M42</f>
        <v>95.457497000000004</v>
      </c>
      <c r="DD43" s="571"/>
      <c r="DE43" s="564"/>
      <c r="DF43" s="148">
        <f t="shared" si="29"/>
        <v>41121</v>
      </c>
      <c r="DG43" s="404"/>
      <c r="DH43" s="402"/>
      <c r="DI43" s="404"/>
      <c r="DJ43" s="402"/>
      <c r="DK43" s="402"/>
      <c r="DL43" s="402"/>
      <c r="DM43" s="402"/>
      <c r="DN43" s="402">
        <f>'FN30.400.11(IOX)'!$AQ33</f>
        <v>1.4907253786752773E-2</v>
      </c>
      <c r="DO43" s="402">
        <f>'FN30.450.11(IOX)'!$AQ33</f>
        <v>1.5460553513002772E-2</v>
      </c>
      <c r="DP43" s="402">
        <f>'FN30.350.10(IOX)'!$AQ45</f>
        <v>2.0033281997551305E-2</v>
      </c>
      <c r="DQ43" s="402">
        <f>'FN30.400.10(IOX)'!$AQ45</f>
        <v>1.6489076164536324E-2</v>
      </c>
      <c r="DR43" s="402">
        <f>'FN30.450.10(IOX)'!$AQ45</f>
        <v>1.3001037402647936E-2</v>
      </c>
      <c r="DS43" s="402">
        <f>'FN30.500.10(IOX)'!$AQ45</f>
        <v>1.0041068829218876E-2</v>
      </c>
      <c r="DT43" s="402">
        <f>'FN30.400.09(IOX)'!$AQ47</f>
        <v>1.8095902060749132E-2</v>
      </c>
      <c r="DU43" s="402">
        <f>'FN30.450.09(IOX)'!$AQ47</f>
        <v>1.0668827495114793E-2</v>
      </c>
      <c r="DV43" s="402">
        <f>'FN30.500.09(IOX)'!$AQ47</f>
        <v>7.3550155394192128E-3</v>
      </c>
      <c r="DW43" s="402">
        <f>'FN30.550.08(IOX)'!$AQ47</f>
        <v>-2.1568885432021977E-3</v>
      </c>
      <c r="DX43" s="402">
        <f>'FN30.600.08(IOX)'!$AQ47</f>
        <v>-2.4207116522913029E-3</v>
      </c>
      <c r="DY43" s="403">
        <f>'FN30.650.67(IOX)'!$AQ47</f>
        <v>-2.1297043060065877E-3</v>
      </c>
      <c r="DZ43" s="404">
        <f>'GII30.400.10(IOX)'!$AQ42</f>
        <v>1.6175909235555074E-2</v>
      </c>
      <c r="EA43" s="402">
        <f>'GII30.450.10(IOX)'!$AQ42</f>
        <v>2.2653235793968742E-2</v>
      </c>
      <c r="EB43" s="403">
        <f>'GII30.500.10(IOX)'!$AQ42</f>
        <v>1.7518701391911314E-2</v>
      </c>
      <c r="EC43" s="560"/>
      <c r="ED43" s="564"/>
      <c r="EE43" s="564"/>
      <c r="EF43" s="564"/>
      <c r="EH43" s="148">
        <f t="shared" si="30"/>
        <v>41121</v>
      </c>
      <c r="EI43" s="467">
        <f t="shared" si="31"/>
        <v>-1.5907642368620453E-2</v>
      </c>
      <c r="EJ43" s="587">
        <f t="shared" si="32"/>
        <v>171.71550081323352</v>
      </c>
      <c r="EK43" s="467">
        <f t="shared" si="33"/>
        <v>1.1971428116081347E-2</v>
      </c>
    </row>
    <row r="44" spans="2:141" s="163" customFormat="1" ht="15">
      <c r="I44" s="148">
        <v>41152</v>
      </c>
      <c r="J44" s="307"/>
      <c r="K44" s="83"/>
      <c r="L44" s="83"/>
      <c r="M44" s="83"/>
      <c r="N44" s="83"/>
      <c r="O44" s="83"/>
      <c r="P44" s="83"/>
      <c r="Q44" s="83">
        <f>'FN30.400.11(IOX)'!$S34</f>
        <v>8.0025320049037091E-2</v>
      </c>
      <c r="R44" s="83">
        <f>'FN30.450.11(IOX)'!$S34</f>
        <v>5.3553158268275308E-2</v>
      </c>
      <c r="S44" s="83">
        <f>'FN30.350.10(IOX)'!$S46</f>
        <v>7.5408349264520322E-2</v>
      </c>
      <c r="T44" s="83">
        <f>'FN30.400.10(IOX)'!$S46</f>
        <v>6.8776955896433345E-2</v>
      </c>
      <c r="U44" s="83">
        <f>'FN30.450.10(IOX)'!$S46</f>
        <v>4.2080174512345359E-2</v>
      </c>
      <c r="V44" s="83">
        <f>'FN30.500.10(IOX)'!$S46</f>
        <v>5.0586772819473588E-2</v>
      </c>
      <c r="W44" s="83">
        <f>'FN30.400.09(IOX)'!$S48</f>
        <v>7.3880127031290349E-2</v>
      </c>
      <c r="X44" s="83">
        <f>'FN30.450.09(IOX)'!$S48</f>
        <v>6.1010701908062737E-2</v>
      </c>
      <c r="Y44" s="83">
        <f>'FN30.500.09(IOX)'!$S48</f>
        <v>7.7262502747210457E-2</v>
      </c>
      <c r="Z44" s="83">
        <f>'FN30.550.08(IOX)'!$S48</f>
        <v>2.7180019548164423E-2</v>
      </c>
      <c r="AA44" s="83">
        <f>'FN30.600.08(IOX)'!$S48</f>
        <v>3.2834085252654729E-2</v>
      </c>
      <c r="AB44" s="109">
        <f>'FN30.650.67(IOX)'!$S48</f>
        <v>3.6733675097648764E-3</v>
      </c>
      <c r="AC44" s="307">
        <f>'GII30.400.10(IOX)'!$S43</f>
        <v>4.9597337537514496E-2</v>
      </c>
      <c r="AD44" s="83">
        <f>'GII30.450.10(IOX)'!$S43</f>
        <v>5.3706142733264975E-2</v>
      </c>
      <c r="AE44" s="109">
        <f>'GII30.500.10(IOX)'!$S43</f>
        <v>6.5106170633003002E-2</v>
      </c>
      <c r="AF44" s="467">
        <f t="shared" si="1"/>
        <v>5.4312079047400999E-2</v>
      </c>
      <c r="AH44" s="148">
        <f t="shared" si="2"/>
        <v>41091</v>
      </c>
      <c r="AI44" s="148">
        <f t="shared" si="3"/>
        <v>41152</v>
      </c>
      <c r="AJ44" s="535">
        <f>IF(J44&lt;&gt;"", VLOOKUP($AH44, 'Current Balane Query'!$M$7:$AO$66, MATCH(AJ$22, 'Current Balane Query'!$M$6:$AO$6,0), 0), 0)</f>
        <v>0</v>
      </c>
      <c r="AK44" s="537">
        <f>IF(K44&lt;&gt;"", VLOOKUP($AH44, 'Current Balane Query'!$M$7:$AO$66, MATCH(AK$22, 'Current Balane Query'!$M$6:$AO$6,0), 0), 0)</f>
        <v>0</v>
      </c>
      <c r="AL44" s="535">
        <f>IF(L44&lt;&gt;"", VLOOKUP($AH44, 'Current Balane Query'!$M$7:$AO$66, MATCH(AL$22, 'Current Balane Query'!$M$6:$AO$6,0), 0), 0)</f>
        <v>0</v>
      </c>
      <c r="AM44" s="537">
        <f>IF(M44&lt;&gt;"", VLOOKUP($AH44, 'Current Balane Query'!$M$7:$AO$66, MATCH(AM$22, 'Current Balane Query'!$M$6:$AO$6,0), 0), 0)</f>
        <v>0</v>
      </c>
      <c r="AN44" s="537">
        <f>IF(N44&lt;&gt;"", VLOOKUP($AH44, 'Current Balane Query'!$M$7:$AO$66, MATCH(AN$22, 'Current Balane Query'!$M$6:$AO$6,0), 0), 0)</f>
        <v>0</v>
      </c>
      <c r="AO44" s="537">
        <f>IF(O44&lt;&gt;"", VLOOKUP($AH44, 'Current Balane Query'!$M$7:$AO$66, MATCH(AO$22, 'Current Balane Query'!$M$6:$AO$6,0), 0), 0)</f>
        <v>0</v>
      </c>
      <c r="AP44" s="537">
        <f>IF(P44&lt;&gt;"", VLOOKUP($AH44, 'Current Balane Query'!$M$7:$AO$66, MATCH(AP$22, 'Current Balane Query'!$M$6:$AO$6,0), 0), 0)</f>
        <v>0</v>
      </c>
      <c r="AQ44" s="537">
        <f>IF(Q44&lt;&gt;"", VLOOKUP($AH44, 'Current Balane Query'!$M$7:$AO$66, MATCH(AQ$22, 'Current Balane Query'!$M$6:$AO$6,0), 0), 0)</f>
        <v>67157819303.949997</v>
      </c>
      <c r="AR44" s="537">
        <f>IF(R44&lt;&gt;"", VLOOKUP($AH44, 'Current Balane Query'!$M$7:$AO$66, MATCH(AR$22, 'Current Balane Query'!$M$6:$AO$6,0), 0), 0)</f>
        <v>70441866394.339996</v>
      </c>
      <c r="AS44" s="537">
        <f>IF(S44&lt;&gt;"", VLOOKUP($AH44, 'Current Balane Query'!$M$7:$AO$66, MATCH(AS$22, 'Current Balane Query'!$M$6:$AO$6,0), 0), 0)</f>
        <v>17460503866.080002</v>
      </c>
      <c r="AT44" s="537">
        <f>IF(T44&lt;&gt;"", VLOOKUP($AH44, 'Current Balane Query'!$M$7:$AO$66, MATCH(AT$22, 'Current Balane Query'!$M$6:$AO$6,0), 0), 0)</f>
        <v>82939027902.259995</v>
      </c>
      <c r="AU44" s="537">
        <f>IF(U44&lt;&gt;"", VLOOKUP($AH44, 'Current Balane Query'!$M$7:$AO$66, MATCH(AU$22, 'Current Balane Query'!$M$6:$AO$6,0), 0), 0)</f>
        <v>73852021574.910004</v>
      </c>
      <c r="AV44" s="537">
        <f>IF(V44&lt;&gt;"", VLOOKUP($AH44, 'Current Balane Query'!$M$7:$AO$66, MATCH(AV$22, 'Current Balane Query'!$M$6:$AO$6,0), 0), 0)</f>
        <v>37138025602.309998</v>
      </c>
      <c r="AW44" s="537">
        <f>IF(W44&lt;&gt;"", VLOOKUP($AH44, 'Current Balane Query'!$M$7:$AO$66, MATCH(AW$22, 'Current Balane Query'!$M$6:$AO$6,0), 0), 0)</f>
        <v>68969288483.190002</v>
      </c>
      <c r="AX44" s="537">
        <f>IF(X44&lt;&gt;"", VLOOKUP($AH44, 'Current Balane Query'!$M$7:$AO$66, MATCH(AX$22, 'Current Balane Query'!$M$6:$AO$6,0), 0), 0)</f>
        <v>144173113314.51001</v>
      </c>
      <c r="AY44" s="537">
        <f>IF(Y44&lt;&gt;"", VLOOKUP($AH44, 'Current Balane Query'!$M$7:$AO$66, MATCH(AY$22, 'Current Balane Query'!$M$6:$AO$6,0), 0), 0)</f>
        <v>35518565952.720001</v>
      </c>
      <c r="AZ44" s="537">
        <f>IF(Z44&lt;&gt;"", VLOOKUP($AH44, 'Current Balane Query'!$M$7:$AO$66, MATCH(AZ$22, 'Current Balane Query'!$M$6:$AO$6,0), 0), 0)</f>
        <v>30727567855.669998</v>
      </c>
      <c r="BA44" s="537">
        <f>IF(AA44&lt;&gt;"", VLOOKUP($AH44, 'Current Balane Query'!$M$7:$AO$66, MATCH(BA$22, 'Current Balane Query'!$M$6:$AO$6,0), 0), 0)</f>
        <v>16694754036.09</v>
      </c>
      <c r="BB44" s="538">
        <f>IF(AB44&lt;&gt;"", VLOOKUP($AH44, 'Current Balane Query'!$M$7:$AO$66, MATCH(BB$22, 'Current Balane Query'!$M$6:$AO$6,0), 0), 0)</f>
        <v>23844476048.720001</v>
      </c>
      <c r="BC44" s="535">
        <f>IF(AC44&lt;&gt;"", VLOOKUP($AH44, 'Current Balane Query'!$M$7:$AO$66, MATCH(BC$22, 'Current Balane Query'!$M$6:$AO$6,0), 0), 0)</f>
        <v>29840936028.619999</v>
      </c>
      <c r="BD44" s="537">
        <f>IF(AD44&lt;&gt;"", VLOOKUP($AH44, 'Current Balane Query'!$M$7:$AO$66, MATCH(BD$22, 'Current Balane Query'!$M$6:$AO$6,0), 0), 0)</f>
        <v>48260093487.080002</v>
      </c>
      <c r="BE44" s="538">
        <f>IF(AE44&lt;&gt;"", VLOOKUP($AH44, 'Current Balane Query'!$M$7:$AO$66, MATCH(BE$22, 'Current Balane Query'!$M$6:$AO$6,0), 0), 0)</f>
        <v>36585008122.540001</v>
      </c>
      <c r="BF44" s="546">
        <f t="shared" si="4"/>
        <v>668917030334.75</v>
      </c>
      <c r="BH44" s="148">
        <v>41152</v>
      </c>
      <c r="BI44" s="553">
        <f t="shared" si="5"/>
        <v>0</v>
      </c>
      <c r="BJ44" s="551">
        <f t="shared" si="46"/>
        <v>0</v>
      </c>
      <c r="BK44" s="553">
        <f t="shared" si="7"/>
        <v>0</v>
      </c>
      <c r="BL44" s="551">
        <f t="shared" si="47"/>
        <v>0</v>
      </c>
      <c r="BM44" s="551">
        <f t="shared" si="48"/>
        <v>0</v>
      </c>
      <c r="BN44" s="551">
        <f t="shared" si="49"/>
        <v>0</v>
      </c>
      <c r="BO44" s="551">
        <f t="shared" si="50"/>
        <v>0</v>
      </c>
      <c r="BP44" s="551">
        <f t="shared" si="51"/>
        <v>0.10039783150735723</v>
      </c>
      <c r="BQ44" s="551">
        <f t="shared" si="52"/>
        <v>0.10530732990769927</v>
      </c>
      <c r="BR44" s="551">
        <f t="shared" si="53"/>
        <v>2.6102645132748587E-2</v>
      </c>
      <c r="BS44" s="551">
        <f t="shared" si="54"/>
        <v>0.12399000793978042</v>
      </c>
      <c r="BT44" s="551">
        <f t="shared" si="35"/>
        <v>0.11040535406603688</v>
      </c>
      <c r="BU44" s="551">
        <f t="shared" si="36"/>
        <v>5.5519629368271282E-2</v>
      </c>
      <c r="BV44" s="551">
        <f t="shared" si="37"/>
        <v>0.1031058940877545</v>
      </c>
      <c r="BW44" s="551">
        <f t="shared" si="38"/>
        <v>0.21553213145486913</v>
      </c>
      <c r="BX44" s="551">
        <f t="shared" si="39"/>
        <v>5.3098612147675833E-2</v>
      </c>
      <c r="BY44" s="551">
        <f t="shared" si="40"/>
        <v>4.5936291740535928E-2</v>
      </c>
      <c r="BZ44" s="551">
        <f t="shared" si="41"/>
        <v>2.4957884579101461E-2</v>
      </c>
      <c r="CA44" s="552">
        <f t="shared" si="42"/>
        <v>3.5646388068169492E-2</v>
      </c>
      <c r="CB44" s="553">
        <f t="shared" si="43"/>
        <v>4.4610818196221626E-2</v>
      </c>
      <c r="CC44" s="551">
        <f t="shared" si="44"/>
        <v>7.2146606078976536E-2</v>
      </c>
      <c r="CD44" s="552">
        <f t="shared" si="45"/>
        <v>5.4692893832037071E-2</v>
      </c>
      <c r="CE44" s="560">
        <f t="shared" si="27"/>
        <v>1</v>
      </c>
      <c r="CF44" s="564"/>
      <c r="CG44" s="148">
        <f t="shared" si="28"/>
        <v>41152</v>
      </c>
      <c r="CH44" s="589"/>
      <c r="CI44" s="587"/>
      <c r="CJ44" s="589"/>
      <c r="CK44" s="587"/>
      <c r="CL44" s="587"/>
      <c r="CM44" s="587"/>
      <c r="CN44" s="587"/>
      <c r="CO44" s="587">
        <f>'FN30.400.11(IOX)'!$M34</f>
        <v>227.33210800000001</v>
      </c>
      <c r="CP44" s="587">
        <f>'FN30.450.11(IOX)'!$M34</f>
        <v>122.917503</v>
      </c>
      <c r="CQ44" s="587">
        <f>'FN30.350.10(IOX)'!$M46</f>
        <v>164.904495</v>
      </c>
      <c r="CR44" s="587">
        <f>'FN30.400.10(IOX)'!$M46</f>
        <v>126.018501</v>
      </c>
      <c r="CS44" s="587">
        <f>'FN30.450.10(IOX)'!$M46</f>
        <v>152.24589499999999</v>
      </c>
      <c r="CT44" s="587">
        <f>'FN30.500.10(IOX)'!$M46</f>
        <v>47.806198000000002</v>
      </c>
      <c r="CU44" s="587">
        <f>'FN30.400.09(IOX)'!$M48</f>
        <v>91.708504000000005</v>
      </c>
      <c r="CV44" s="587">
        <f>'FN30.450.09(IOX)'!$M48</f>
        <v>77.712502000000001</v>
      </c>
      <c r="CW44" s="587">
        <f>'FN30.500.09(IOX)'!$M48</f>
        <v>29.759599999999999</v>
      </c>
      <c r="CX44" s="587">
        <f>'FN30.550.08(IOX)'!$M48</f>
        <v>-202.815201</v>
      </c>
      <c r="CY44" s="587">
        <f>'FN30.600.08(IOX)'!$M48</f>
        <v>-181.24980199999999</v>
      </c>
      <c r="CZ44" s="588">
        <f>'FN30.650.67(IOX)'!$M48</f>
        <v>-273.53839099999999</v>
      </c>
      <c r="DA44" s="570">
        <f>'GII30.400.10(IOX)'!$M43</f>
        <v>-28.703699</v>
      </c>
      <c r="DB44" s="568">
        <f>'GII30.450.10(IOX)'!$M43</f>
        <v>-63.081001000000001</v>
      </c>
      <c r="DC44" s="569">
        <f>'GII30.500.10(IOX)'!$M43</f>
        <v>-10.7936</v>
      </c>
      <c r="DD44" s="571"/>
      <c r="DE44" s="564"/>
      <c r="DF44" s="148">
        <f t="shared" si="29"/>
        <v>41152</v>
      </c>
      <c r="DG44" s="404"/>
      <c r="DH44" s="402"/>
      <c r="DI44" s="404"/>
      <c r="DJ44" s="402"/>
      <c r="DK44" s="402"/>
      <c r="DL44" s="402"/>
      <c r="DM44" s="402"/>
      <c r="DN44" s="402">
        <f>'FN30.400.11(IOX)'!$AQ34</f>
        <v>1.045681832685026E-2</v>
      </c>
      <c r="DO44" s="402">
        <f>'FN30.450.11(IOX)'!$AQ34</f>
        <v>1.1703488090760297E-2</v>
      </c>
      <c r="DP44" s="402">
        <f>'FN30.350.10(IOX)'!$AQ46</f>
        <v>1.7035384735659173E-2</v>
      </c>
      <c r="DQ44" s="402">
        <f>'FN30.400.10(IOX)'!$AQ46</f>
        <v>1.1337859173598173E-2</v>
      </c>
      <c r="DR44" s="402">
        <f>'FN30.450.10(IOX)'!$AQ46</f>
        <v>9.1926869148910312E-3</v>
      </c>
      <c r="DS44" s="402">
        <f>'FN30.500.10(IOX)'!$AQ46</f>
        <v>9.8178482051105298E-3</v>
      </c>
      <c r="DT44" s="402">
        <f>'FN30.400.09(IOX)'!$AQ48</f>
        <v>1.2591827499780469E-2</v>
      </c>
      <c r="DU44" s="402">
        <f>'FN30.450.09(IOX)'!$AQ48</f>
        <v>6.0464493467771692E-3</v>
      </c>
      <c r="DV44" s="402">
        <f>'FN30.500.09(IOX)'!$AQ48</f>
        <v>7.303510568296364E-3</v>
      </c>
      <c r="DW44" s="402">
        <f>'FN30.550.08(IOX)'!$AQ48</f>
        <v>-1.9566215175547191E-3</v>
      </c>
      <c r="DX44" s="402">
        <f>'FN30.600.08(IOX)'!$AQ48</f>
        <v>-2.1065948278935491E-3</v>
      </c>
      <c r="DY44" s="403">
        <f>'FN30.650.67(IOX)'!$AQ48</f>
        <v>-4.3715993497321429E-3</v>
      </c>
      <c r="DZ44" s="404">
        <f>'GII30.400.10(IOX)'!$AQ43</f>
        <v>1.6301547579682486E-2</v>
      </c>
      <c r="EA44" s="402">
        <f>'GII30.450.10(IOX)'!$AQ43</f>
        <v>2.1555257808110247E-2</v>
      </c>
      <c r="EB44" s="403">
        <f>'GII30.500.10(IOX)'!$AQ43</f>
        <v>1.9120462852566994E-2</v>
      </c>
      <c r="EC44" s="560"/>
      <c r="ED44" s="564"/>
      <c r="EE44" s="564"/>
      <c r="EF44" s="564"/>
      <c r="EH44" s="148">
        <f t="shared" si="30"/>
        <v>41152</v>
      </c>
      <c r="EI44" s="467">
        <f t="shared" si="31"/>
        <v>5.8693092581460653E-2</v>
      </c>
      <c r="EJ44" s="587">
        <f t="shared" si="32"/>
        <v>79.354763942629233</v>
      </c>
      <c r="EK44" s="467">
        <f t="shared" si="33"/>
        <v>8.3837741732004697E-3</v>
      </c>
    </row>
    <row r="45" spans="2:141" s="163" customFormat="1" ht="15">
      <c r="I45" s="148">
        <v>41180</v>
      </c>
      <c r="J45" s="307"/>
      <c r="K45" s="83"/>
      <c r="L45" s="83"/>
      <c r="M45" s="83"/>
      <c r="N45" s="83"/>
      <c r="O45" s="83"/>
      <c r="P45" s="83"/>
      <c r="Q45" s="83">
        <f>'FN30.400.11(IOX)'!$S35</f>
        <v>-0.17716813883853658</v>
      </c>
      <c r="R45" s="83">
        <f>'FN30.450.11(IOX)'!$S35</f>
        <v>-0.14035676930280083</v>
      </c>
      <c r="S45" s="83">
        <f>'FN30.350.10(IOX)'!$S47</f>
        <v>-0.23112847609613188</v>
      </c>
      <c r="T45" s="83">
        <f>'FN30.400.10(IOX)'!$S47</f>
        <v>-0.18409914393119517</v>
      </c>
      <c r="U45" s="83">
        <f>'FN30.450.10(IOX)'!$S47</f>
        <v>-0.13762118003025714</v>
      </c>
      <c r="V45" s="83">
        <f>'FN30.500.10(IOX)'!$S47</f>
        <v>-4.9634832369052695E-2</v>
      </c>
      <c r="W45" s="83">
        <f>'FN30.400.09(IOX)'!$S49</f>
        <v>-0.17414274343092048</v>
      </c>
      <c r="X45" s="83">
        <f>'FN30.450.09(IOX)'!$S49</f>
        <v>-0.13328578542970967</v>
      </c>
      <c r="Y45" s="83">
        <f>'FN30.500.09(IOX)'!$S49</f>
        <v>-5.2524730516646495E-2</v>
      </c>
      <c r="Z45" s="83">
        <f>'FN30.550.08(IOX)'!$S49</f>
        <v>-9.7115255488631619E-2</v>
      </c>
      <c r="AA45" s="83">
        <f>'FN30.600.08(IOX)'!$S49</f>
        <v>-4.8697777638491209E-2</v>
      </c>
      <c r="AB45" s="109">
        <f>'FN30.650.67(IOX)'!$S49</f>
        <v>-4.2266188472250291E-2</v>
      </c>
      <c r="AC45" s="307">
        <f>'GII30.400.10(IOX)'!$S44</f>
        <v>-7.5554947817000909E-2</v>
      </c>
      <c r="AD45" s="83">
        <f>'GII30.450.10(IOX)'!$S44</f>
        <v>-7.9306870147825115E-2</v>
      </c>
      <c r="AE45" s="109">
        <f>'GII30.500.10(IOX)'!$S44</f>
        <v>-3.4833373046802313E-2</v>
      </c>
      <c r="AF45" s="467">
        <f t="shared" si="1"/>
        <v>-0.11051574750375016</v>
      </c>
      <c r="AH45" s="148">
        <f t="shared" si="2"/>
        <v>41122</v>
      </c>
      <c r="AI45" s="148">
        <f t="shared" si="3"/>
        <v>41180</v>
      </c>
      <c r="AJ45" s="535">
        <f>IF(J45&lt;&gt;"", VLOOKUP($AH45, 'Current Balane Query'!$M$7:$AO$66, MATCH(AJ$22, 'Current Balane Query'!$M$6:$AO$6,0), 0), 0)</f>
        <v>0</v>
      </c>
      <c r="AK45" s="537">
        <f>IF(K45&lt;&gt;"", VLOOKUP($AH45, 'Current Balane Query'!$M$7:$AO$66, MATCH(AK$22, 'Current Balane Query'!$M$6:$AO$6,0), 0), 0)</f>
        <v>0</v>
      </c>
      <c r="AL45" s="535">
        <f>IF(L45&lt;&gt;"", VLOOKUP($AH45, 'Current Balane Query'!$M$7:$AO$66, MATCH(AL$22, 'Current Balane Query'!$M$6:$AO$6,0), 0), 0)</f>
        <v>0</v>
      </c>
      <c r="AM45" s="537">
        <f>IF(M45&lt;&gt;"", VLOOKUP($AH45, 'Current Balane Query'!$M$7:$AO$66, MATCH(AM$22, 'Current Balane Query'!$M$6:$AO$6,0), 0), 0)</f>
        <v>0</v>
      </c>
      <c r="AN45" s="537">
        <f>IF(N45&lt;&gt;"", VLOOKUP($AH45, 'Current Balane Query'!$M$7:$AO$66, MATCH(AN$22, 'Current Balane Query'!$M$6:$AO$6,0), 0), 0)</f>
        <v>0</v>
      </c>
      <c r="AO45" s="537">
        <f>IF(O45&lt;&gt;"", VLOOKUP($AH45, 'Current Balane Query'!$M$7:$AO$66, MATCH(AO$22, 'Current Balane Query'!$M$6:$AO$6,0), 0), 0)</f>
        <v>0</v>
      </c>
      <c r="AP45" s="537">
        <f>IF(P45&lt;&gt;"", VLOOKUP($AH45, 'Current Balane Query'!$M$7:$AO$66, MATCH(AP$22, 'Current Balane Query'!$M$6:$AO$6,0), 0), 0)</f>
        <v>0</v>
      </c>
      <c r="AQ45" s="537">
        <f>IF(Q45&lt;&gt;"", VLOOKUP($AH45, 'Current Balane Query'!$M$7:$AO$66, MATCH(AQ$22, 'Current Balane Query'!$M$6:$AO$6,0), 0), 0)</f>
        <v>65418246875.75</v>
      </c>
      <c r="AR45" s="537">
        <f>IF(R45&lt;&gt;"", VLOOKUP($AH45, 'Current Balane Query'!$M$7:$AO$66, MATCH(AR$22, 'Current Balane Query'!$M$6:$AO$6,0), 0), 0)</f>
        <v>69011340685.419998</v>
      </c>
      <c r="AS45" s="537">
        <f>IF(S45&lt;&gt;"", VLOOKUP($AH45, 'Current Balane Query'!$M$7:$AO$66, MATCH(AS$22, 'Current Balane Query'!$M$6:$AO$6,0), 0), 0)</f>
        <v>16994105803.74</v>
      </c>
      <c r="AT45" s="537">
        <f>IF(T45&lt;&gt;"", VLOOKUP($AH45, 'Current Balane Query'!$M$7:$AO$66, MATCH(AT$22, 'Current Balane Query'!$M$6:$AO$6,0), 0), 0)</f>
        <v>80634660483.419998</v>
      </c>
      <c r="AU45" s="537">
        <f>IF(U45&lt;&gt;"", VLOOKUP($AH45, 'Current Balane Query'!$M$7:$AO$66, MATCH(AU$22, 'Current Balane Query'!$M$6:$AO$6,0), 0), 0)</f>
        <v>71916278932.259995</v>
      </c>
      <c r="AV45" s="537">
        <f>IF(V45&lt;&gt;"", VLOOKUP($AH45, 'Current Balane Query'!$M$7:$AO$66, MATCH(AV$22, 'Current Balane Query'!$M$6:$AO$6,0), 0), 0)</f>
        <v>36437765661.459999</v>
      </c>
      <c r="AW45" s="537">
        <f>IF(W45&lt;&gt;"", VLOOKUP($AH45, 'Current Balane Query'!$M$7:$AO$66, MATCH(AW$22, 'Current Balane Query'!$M$6:$AO$6,0), 0), 0)</f>
        <v>66372830281.669998</v>
      </c>
      <c r="AX45" s="537">
        <f>IF(X45&lt;&gt;"", VLOOKUP($AH45, 'Current Balane Query'!$M$7:$AO$66, MATCH(AX$22, 'Current Balane Query'!$M$6:$AO$6,0), 0), 0)</f>
        <v>138742542336.82001</v>
      </c>
      <c r="AY45" s="537">
        <f>IF(Y45&lt;&gt;"", VLOOKUP($AH45, 'Current Balane Query'!$M$7:$AO$66, MATCH(AY$22, 'Current Balane Query'!$M$6:$AO$6,0), 0), 0)</f>
        <v>34605662167.559998</v>
      </c>
      <c r="AZ45" s="537">
        <f>IF(Z45&lt;&gt;"", VLOOKUP($AH45, 'Current Balane Query'!$M$7:$AO$66, MATCH(AZ$22, 'Current Balane Query'!$M$6:$AO$6,0), 0), 0)</f>
        <v>29228147852.52</v>
      </c>
      <c r="BA45" s="537">
        <f>IF(AA45&lt;&gt;"", VLOOKUP($AH45, 'Current Balane Query'!$M$7:$AO$66, MATCH(BA$22, 'Current Balane Query'!$M$6:$AO$6,0), 0), 0)</f>
        <v>15971939342.450001</v>
      </c>
      <c r="BB45" s="538">
        <f>IF(AB45&lt;&gt;"", VLOOKUP($AH45, 'Current Balane Query'!$M$7:$AO$66, MATCH(BB$22, 'Current Balane Query'!$M$6:$AO$6,0), 0), 0)</f>
        <v>22973997950.970001</v>
      </c>
      <c r="BC45" s="535">
        <f>IF(AC45&lt;&gt;"", VLOOKUP($AH45, 'Current Balane Query'!$M$7:$AO$66, MATCH(BC$22, 'Current Balane Query'!$M$6:$AO$6,0), 0), 0)</f>
        <v>29428157699.07</v>
      </c>
      <c r="BD45" s="537">
        <f>IF(AD45&lt;&gt;"", VLOOKUP($AH45, 'Current Balane Query'!$M$7:$AO$66, MATCH(BD$22, 'Current Balane Query'!$M$6:$AO$6,0), 0), 0)</f>
        <v>47520451542.849998</v>
      </c>
      <c r="BE45" s="538">
        <f>IF(AE45&lt;&gt;"", VLOOKUP($AH45, 'Current Balane Query'!$M$7:$AO$66, MATCH(BE$22, 'Current Balane Query'!$M$6:$AO$6,0), 0), 0)</f>
        <v>35911046035.18</v>
      </c>
      <c r="BF45" s="546">
        <f t="shared" si="4"/>
        <v>648307518374.04004</v>
      </c>
      <c r="BH45" s="148">
        <v>41180</v>
      </c>
      <c r="BI45" s="553">
        <f t="shared" si="5"/>
        <v>0</v>
      </c>
      <c r="BJ45" s="551">
        <f t="shared" si="46"/>
        <v>0</v>
      </c>
      <c r="BK45" s="553">
        <f t="shared" si="7"/>
        <v>0</v>
      </c>
      <c r="BL45" s="551">
        <f t="shared" si="47"/>
        <v>0</v>
      </c>
      <c r="BM45" s="551">
        <f t="shared" si="48"/>
        <v>0</v>
      </c>
      <c r="BN45" s="551">
        <f t="shared" si="49"/>
        <v>0</v>
      </c>
      <c r="BO45" s="551">
        <f t="shared" si="50"/>
        <v>0</v>
      </c>
      <c r="BP45" s="551">
        <f t="shared" si="51"/>
        <v>0.10090619809534129</v>
      </c>
      <c r="BQ45" s="551">
        <f t="shared" si="52"/>
        <v>0.10644846578133313</v>
      </c>
      <c r="BR45" s="551">
        <f t="shared" si="53"/>
        <v>2.6213032121486637E-2</v>
      </c>
      <c r="BS45" s="551">
        <f t="shared" si="54"/>
        <v>0.12437717934484596</v>
      </c>
      <c r="BT45" s="551">
        <f t="shared" si="35"/>
        <v>0.11092926874059172</v>
      </c>
      <c r="BU45" s="551">
        <f t="shared" si="36"/>
        <v>5.6204447162430234E-2</v>
      </c>
      <c r="BV45" s="551">
        <f t="shared" si="37"/>
        <v>0.10237862187397354</v>
      </c>
      <c r="BW45" s="551">
        <f t="shared" si="38"/>
        <v>0.21400730117211553</v>
      </c>
      <c r="BX45" s="551">
        <f t="shared" si="39"/>
        <v>5.3378468067671415E-2</v>
      </c>
      <c r="BY45" s="551">
        <f t="shared" si="40"/>
        <v>4.5083771241500342E-2</v>
      </c>
      <c r="BZ45" s="551">
        <f t="shared" si="41"/>
        <v>2.4636362975564034E-2</v>
      </c>
      <c r="CA45" s="552">
        <f t="shared" si="42"/>
        <v>3.5436883423146097E-2</v>
      </c>
      <c r="CB45" s="553">
        <f t="shared" si="43"/>
        <v>4.5392282003571441E-2</v>
      </c>
      <c r="CC45" s="551">
        <f t="shared" si="44"/>
        <v>7.3299244873839556E-2</v>
      </c>
      <c r="CD45" s="552">
        <f t="shared" si="45"/>
        <v>5.5391993795236502E-2</v>
      </c>
      <c r="CE45" s="560">
        <f t="shared" si="27"/>
        <v>0.99999999999999989</v>
      </c>
      <c r="CF45" s="564"/>
      <c r="CG45" s="148">
        <f t="shared" si="28"/>
        <v>41180</v>
      </c>
      <c r="CH45" s="589"/>
      <c r="CI45" s="587"/>
      <c r="CJ45" s="589"/>
      <c r="CK45" s="587"/>
      <c r="CL45" s="587"/>
      <c r="CM45" s="587"/>
      <c r="CN45" s="587"/>
      <c r="CO45" s="587">
        <f>'FN30.400.11(IOX)'!$M35</f>
        <v>524.44171100000005</v>
      </c>
      <c r="CP45" s="587">
        <f>'FN30.450.11(IOX)'!$M35</f>
        <v>309.84491000000003</v>
      </c>
      <c r="CQ45" s="587">
        <f>'FN30.350.10(IOX)'!$M47</f>
        <v>613.77990699999998</v>
      </c>
      <c r="CR45" s="587">
        <f>'FN30.400.10(IOX)'!$M47</f>
        <v>421.34609999999998</v>
      </c>
      <c r="CS45" s="587">
        <f>'FN30.450.10(IOX)'!$M47</f>
        <v>333.25509599999998</v>
      </c>
      <c r="CT45" s="587">
        <f>'FN30.500.10(IOX)'!$M47</f>
        <v>7.6371000000000002</v>
      </c>
      <c r="CU45" s="587">
        <f>'FN30.400.09(IOX)'!$M49</f>
        <v>338.310089</v>
      </c>
      <c r="CV45" s="587">
        <f>'FN30.450.09(IOX)'!$M49</f>
        <v>208.02049299999999</v>
      </c>
      <c r="CW45" s="587">
        <f>'FN30.500.09(IOX)'!$M49</f>
        <v>-19.417998999999998</v>
      </c>
      <c r="CX45" s="587">
        <f>'FN30.550.08(IOX)'!$M49</f>
        <v>-133.79179400000001</v>
      </c>
      <c r="CY45" s="587">
        <f>'FN30.600.08(IOX)'!$M49</f>
        <v>-221.178101</v>
      </c>
      <c r="CZ45" s="588">
        <f>'FN30.650.67(IOX)'!$M49</f>
        <v>-300.34359699999999</v>
      </c>
      <c r="DA45" s="570">
        <f>'GII30.400.10(IOX)'!$M44</f>
        <v>-27.537299999999998</v>
      </c>
      <c r="DB45" s="568">
        <f>'GII30.450.10(IOX)'!$M44</f>
        <v>-97.223502999999994</v>
      </c>
      <c r="DC45" s="569">
        <f>'GII30.500.10(IOX)'!$M44</f>
        <v>-91.805496000000005</v>
      </c>
      <c r="DD45" s="571"/>
      <c r="DE45" s="564"/>
      <c r="DF45" s="148">
        <f t="shared" si="29"/>
        <v>41180</v>
      </c>
      <c r="DG45" s="404"/>
      <c r="DH45" s="402"/>
      <c r="DI45" s="404"/>
      <c r="DJ45" s="402"/>
      <c r="DK45" s="402"/>
      <c r="DL45" s="402"/>
      <c r="DM45" s="402"/>
      <c r="DN45" s="402">
        <f>'FN30.400.11(IOX)'!$AQ35</f>
        <v>-3.4458807048185802E-5</v>
      </c>
      <c r="DO45" s="402">
        <f>'FN30.450.11(IOX)'!$AQ35</f>
        <v>3.8608683244146123E-3</v>
      </c>
      <c r="DP45" s="402">
        <f>'FN30.350.10(IOX)'!$AQ47</f>
        <v>1.958108944385464E-3</v>
      </c>
      <c r="DQ45" s="402">
        <f>'FN30.400.10(IOX)'!$AQ47</f>
        <v>-2.1233723380305949E-3</v>
      </c>
      <c r="DR45" s="402">
        <f>'FN30.450.10(IOX)'!$AQ47</f>
        <v>5.3446868055159052E-4</v>
      </c>
      <c r="DS45" s="402">
        <f>'FN30.500.10(IOX)'!$AQ47</f>
        <v>4.3909943232379837E-3</v>
      </c>
      <c r="DT45" s="402">
        <f>'FN30.400.09(IOX)'!$AQ49</f>
        <v>-4.0232727529320436E-3</v>
      </c>
      <c r="DU45" s="402">
        <f>'FN30.450.09(IOX)'!$AQ49</f>
        <v>-6.0370217450715687E-3</v>
      </c>
      <c r="DV45" s="402">
        <f>'FN30.500.09(IOX)'!$AQ49</f>
        <v>-6.0230001604262562E-4</v>
      </c>
      <c r="DW45" s="402">
        <f>'FN30.550.08(IOX)'!$AQ49</f>
        <v>-1.0797671288070328E-2</v>
      </c>
      <c r="DX45" s="402">
        <f>'FN30.600.08(IOX)'!$AQ49</f>
        <v>-6.632541911179359E-3</v>
      </c>
      <c r="DY45" s="403">
        <f>'FN30.650.67(IOX)'!$AQ49</f>
        <v>-5.0789383281665676E-3</v>
      </c>
      <c r="DZ45" s="404">
        <f>'GII30.400.10(IOX)'!$AQ44</f>
        <v>1.4952638483903465E-2</v>
      </c>
      <c r="EA45" s="402">
        <f>'GII30.450.10(IOX)'!$AQ44</f>
        <v>1.9086977708031829E-2</v>
      </c>
      <c r="EB45" s="403">
        <f>'GII30.500.10(IOX)'!$AQ44</f>
        <v>1.389030827483478E-2</v>
      </c>
      <c r="EC45" s="560"/>
      <c r="ED45" s="564"/>
      <c r="EE45" s="564"/>
      <c r="EF45" s="564"/>
      <c r="EH45" s="148">
        <f t="shared" si="30"/>
        <v>41180</v>
      </c>
      <c r="EI45" s="467">
        <f t="shared" si="31"/>
        <v>-0.13606250669448994</v>
      </c>
      <c r="EJ45" s="587">
        <f t="shared" si="32"/>
        <v>247.78680771652574</v>
      </c>
      <c r="EK45" s="467">
        <f t="shared" si="33"/>
        <v>-2.0653799591469671E-3</v>
      </c>
    </row>
    <row r="46" spans="2:141" s="163" customFormat="1" ht="15">
      <c r="I46" s="148">
        <v>41213</v>
      </c>
      <c r="J46" s="307"/>
      <c r="K46" s="83"/>
      <c r="L46" s="83"/>
      <c r="M46" s="83"/>
      <c r="N46" s="83"/>
      <c r="O46" s="83"/>
      <c r="P46" s="83"/>
      <c r="Q46" s="83">
        <f>'FN30.400.11(IOX)'!$S36</f>
        <v>5.3172525375786801E-3</v>
      </c>
      <c r="R46" s="83">
        <f>'FN30.450.11(IOX)'!$S36</f>
        <v>3.6799575490838891E-2</v>
      </c>
      <c r="S46" s="83">
        <f>'FN30.350.10(IOX)'!$S48</f>
        <v>4.1549074454645309E-3</v>
      </c>
      <c r="T46" s="83">
        <f>'FN30.400.10(IOX)'!$S48</f>
        <v>1.0943713897935158E-2</v>
      </c>
      <c r="U46" s="83">
        <f>'FN30.450.10(IOX)'!$S48</f>
        <v>4.5069788446173598E-2</v>
      </c>
      <c r="V46" s="83">
        <f>'FN30.500.10(IOX)'!$S48</f>
        <v>-6.8860743918721231E-3</v>
      </c>
      <c r="W46" s="83">
        <f>'FN30.400.09(IOX)'!$S50</f>
        <v>-1.314522396313941E-2</v>
      </c>
      <c r="X46" s="83">
        <f>'FN30.450.09(IOX)'!$S50</f>
        <v>2.2881091304172898E-2</v>
      </c>
      <c r="Y46" s="83">
        <f>'FN30.500.09(IOX)'!$S50</f>
        <v>-5.5880565734023595E-4</v>
      </c>
      <c r="Z46" s="83">
        <f>'FN30.550.08(IOX)'!$S50</f>
        <v>4.4900477522383991E-2</v>
      </c>
      <c r="AA46" s="83">
        <f>'FN30.600.08(IOX)'!$S50</f>
        <v>4.4715590183860024E-2</v>
      </c>
      <c r="AB46" s="109">
        <f>'FN30.650.67(IOX)'!$S50</f>
        <v>1.317433180595428E-2</v>
      </c>
      <c r="AC46" s="307">
        <f>'GII30.400.10(IOX)'!$S45</f>
        <v>6.3470571009196465E-3</v>
      </c>
      <c r="AD46" s="83">
        <f>'GII30.450.10(IOX)'!$S45</f>
        <v>2.3775195814908126E-2</v>
      </c>
      <c r="AE46" s="109">
        <f>'GII30.500.10(IOX)'!$S45</f>
        <v>3.6514203237105088E-2</v>
      </c>
      <c r="AF46" s="467">
        <f t="shared" si="1"/>
        <v>1.8266872051662875E-2</v>
      </c>
      <c r="AH46" s="148">
        <f t="shared" si="2"/>
        <v>41153</v>
      </c>
      <c r="AI46" s="148">
        <f t="shared" si="3"/>
        <v>41213</v>
      </c>
      <c r="AJ46" s="535">
        <f>IF(J46&lt;&gt;"", VLOOKUP($AH46, 'Current Balane Query'!$M$7:$AO$66, MATCH(AJ$22, 'Current Balane Query'!$M$6:$AO$6,0), 0), 0)</f>
        <v>0</v>
      </c>
      <c r="AK46" s="537">
        <f>IF(K46&lt;&gt;"", VLOOKUP($AH46, 'Current Balane Query'!$M$7:$AO$66, MATCH(AK$22, 'Current Balane Query'!$M$6:$AO$6,0), 0), 0)</f>
        <v>0</v>
      </c>
      <c r="AL46" s="535">
        <f>IF(L46&lt;&gt;"", VLOOKUP($AH46, 'Current Balane Query'!$M$7:$AO$66, MATCH(AL$22, 'Current Balane Query'!$M$6:$AO$6,0), 0), 0)</f>
        <v>0</v>
      </c>
      <c r="AM46" s="537">
        <f>IF(M46&lt;&gt;"", VLOOKUP($AH46, 'Current Balane Query'!$M$7:$AO$66, MATCH(AM$22, 'Current Balane Query'!$M$6:$AO$6,0), 0), 0)</f>
        <v>0</v>
      </c>
      <c r="AN46" s="537">
        <f>IF(N46&lt;&gt;"", VLOOKUP($AH46, 'Current Balane Query'!$M$7:$AO$66, MATCH(AN$22, 'Current Balane Query'!$M$6:$AO$6,0), 0), 0)</f>
        <v>0</v>
      </c>
      <c r="AO46" s="537">
        <f>IF(O46&lt;&gt;"", VLOOKUP($AH46, 'Current Balane Query'!$M$7:$AO$66, MATCH(AO$22, 'Current Balane Query'!$M$6:$AO$6,0), 0), 0)</f>
        <v>0</v>
      </c>
      <c r="AP46" s="537">
        <f>IF(P46&lt;&gt;"", VLOOKUP($AH46, 'Current Balane Query'!$M$7:$AO$66, MATCH(AP$22, 'Current Balane Query'!$M$6:$AO$6,0), 0), 0)</f>
        <v>0</v>
      </c>
      <c r="AQ46" s="537">
        <f>IF(Q46&lt;&gt;"", VLOOKUP($AH46, 'Current Balane Query'!$M$7:$AO$66, MATCH(AQ$22, 'Current Balane Query'!$M$6:$AO$6,0), 0), 0)</f>
        <v>63383466120.120003</v>
      </c>
      <c r="AR46" s="537">
        <f>IF(R46&lt;&gt;"", VLOOKUP($AH46, 'Current Balane Query'!$M$7:$AO$66, MATCH(AR$22, 'Current Balane Query'!$M$6:$AO$6,0), 0), 0)</f>
        <v>67340776934.620003</v>
      </c>
      <c r="AS46" s="537">
        <f>IF(S46&lt;&gt;"", VLOOKUP($AH46, 'Current Balane Query'!$M$7:$AO$66, MATCH(AS$22, 'Current Balane Query'!$M$6:$AO$6,0), 0), 0)</f>
        <v>16396780809.450001</v>
      </c>
      <c r="AT46" s="537">
        <f>IF(T46&lt;&gt;"", VLOOKUP($AH46, 'Current Balane Query'!$M$7:$AO$66, MATCH(AT$22, 'Current Balane Query'!$M$6:$AO$6,0), 0), 0)</f>
        <v>77725369120.149994</v>
      </c>
      <c r="AU46" s="537">
        <f>IF(U46&lt;&gt;"", VLOOKUP($AH46, 'Current Balane Query'!$M$7:$AO$66, MATCH(AU$22, 'Current Balane Query'!$M$6:$AO$6,0), 0), 0)</f>
        <v>69699972228.240005</v>
      </c>
      <c r="AV46" s="537">
        <f>IF(V46&lt;&gt;"", VLOOKUP($AH46, 'Current Balane Query'!$M$7:$AO$66, MATCH(AV$22, 'Current Balane Query'!$M$6:$AO$6,0), 0), 0)</f>
        <v>35640302370.879997</v>
      </c>
      <c r="AW46" s="537">
        <f>IF(W46&lt;&gt;"", VLOOKUP($AH46, 'Current Balane Query'!$M$7:$AO$66, MATCH(AW$22, 'Current Balane Query'!$M$6:$AO$6,0), 0), 0)</f>
        <v>63321714978.879997</v>
      </c>
      <c r="AX46" s="537">
        <f>IF(X46&lt;&gt;"", VLOOKUP($AH46, 'Current Balane Query'!$M$7:$AO$66, MATCH(AX$22, 'Current Balane Query'!$M$6:$AO$6,0), 0), 0)</f>
        <v>132769087231.23</v>
      </c>
      <c r="AY46" s="537">
        <f>IF(Y46&lt;&gt;"", VLOOKUP($AH46, 'Current Balane Query'!$M$7:$AO$66, MATCH(AY$22, 'Current Balane Query'!$M$6:$AO$6,0), 0), 0)</f>
        <v>33579304778.720001</v>
      </c>
      <c r="AZ46" s="537">
        <f>IF(Z46&lt;&gt;"", VLOOKUP($AH46, 'Current Balane Query'!$M$7:$AO$66, MATCH(AZ$22, 'Current Balane Query'!$M$6:$AO$6,0), 0), 0)</f>
        <v>27697221653.389999</v>
      </c>
      <c r="BA46" s="537">
        <f>IF(AA46&lt;&gt;"", VLOOKUP($AH46, 'Current Balane Query'!$M$7:$AO$66, MATCH(BA$22, 'Current Balane Query'!$M$6:$AO$6,0), 0), 0)</f>
        <v>15259586475.66</v>
      </c>
      <c r="BB46" s="538">
        <f>IF(AB46&lt;&gt;"", VLOOKUP($AH46, 'Current Balane Query'!$M$7:$AO$66, MATCH(BB$22, 'Current Balane Query'!$M$6:$AO$6,0), 0), 0)</f>
        <v>22146550387.23</v>
      </c>
      <c r="BC46" s="535">
        <f>IF(AC46&lt;&gt;"", VLOOKUP($AH46, 'Current Balane Query'!$M$7:$AO$66, MATCH(BC$22, 'Current Balane Query'!$M$6:$AO$6,0), 0), 0)</f>
        <v>28911674039.860001</v>
      </c>
      <c r="BD46" s="537">
        <f>IF(AD46&lt;&gt;"", VLOOKUP($AH46, 'Current Balane Query'!$M$7:$AO$66, MATCH(BD$22, 'Current Balane Query'!$M$6:$AO$6,0), 0), 0)</f>
        <v>46618963210.010002</v>
      </c>
      <c r="BE46" s="538">
        <f>IF(AE46&lt;&gt;"", VLOOKUP($AH46, 'Current Balane Query'!$M$7:$AO$66, MATCH(BE$22, 'Current Balane Query'!$M$6:$AO$6,0), 0), 0)</f>
        <v>35164699792.760002</v>
      </c>
      <c r="BF46" s="546">
        <f t="shared" si="4"/>
        <v>624960133088.57007</v>
      </c>
      <c r="BH46" s="148">
        <v>41213</v>
      </c>
      <c r="BI46" s="553">
        <f t="shared" si="5"/>
        <v>0</v>
      </c>
      <c r="BJ46" s="551">
        <f t="shared" si="46"/>
        <v>0</v>
      </c>
      <c r="BK46" s="553">
        <f t="shared" si="7"/>
        <v>0</v>
      </c>
      <c r="BL46" s="551">
        <f t="shared" si="47"/>
        <v>0</v>
      </c>
      <c r="BM46" s="551">
        <f t="shared" si="48"/>
        <v>0</v>
      </c>
      <c r="BN46" s="551">
        <f t="shared" si="49"/>
        <v>0</v>
      </c>
      <c r="BO46" s="551">
        <f t="shared" si="50"/>
        <v>0</v>
      </c>
      <c r="BP46" s="551">
        <f t="shared" si="51"/>
        <v>0.10142001507660525</v>
      </c>
      <c r="BQ46" s="551">
        <f t="shared" si="52"/>
        <v>0.10775211628591418</v>
      </c>
      <c r="BR46" s="551">
        <f t="shared" si="53"/>
        <v>2.6236522845732035E-2</v>
      </c>
      <c r="BS46" s="551">
        <f t="shared" si="54"/>
        <v>0.12436852369451007</v>
      </c>
      <c r="BT46" s="551">
        <f t="shared" si="35"/>
        <v>0.11152706954887</v>
      </c>
      <c r="BU46" s="551">
        <f t="shared" si="36"/>
        <v>5.7028121449514947E-2</v>
      </c>
      <c r="BV46" s="551">
        <f t="shared" si="37"/>
        <v>0.10132120694794139</v>
      </c>
      <c r="BW46" s="551">
        <f t="shared" si="38"/>
        <v>0.21244409075356782</v>
      </c>
      <c r="BX46" s="551">
        <f t="shared" si="39"/>
        <v>5.3730314944683208E-2</v>
      </c>
      <c r="BY46" s="551">
        <f t="shared" si="40"/>
        <v>4.4318381584613362E-2</v>
      </c>
      <c r="BZ46" s="551">
        <f t="shared" si="41"/>
        <v>2.4416895843014347E-2</v>
      </c>
      <c r="CA46" s="552">
        <f t="shared" si="42"/>
        <v>3.5436741025033296E-2</v>
      </c>
      <c r="CB46" s="553">
        <f t="shared" si="43"/>
        <v>4.6261629357024291E-2</v>
      </c>
      <c r="CC46" s="551">
        <f t="shared" si="44"/>
        <v>7.4595099337965459E-2</v>
      </c>
      <c r="CD46" s="552">
        <f t="shared" si="45"/>
        <v>5.626710878176356E-2</v>
      </c>
      <c r="CE46" s="560">
        <f t="shared" si="27"/>
        <v>0.99999999999999967</v>
      </c>
      <c r="CF46" s="564"/>
      <c r="CG46" s="148">
        <f t="shared" si="28"/>
        <v>41213</v>
      </c>
      <c r="CH46" s="589"/>
      <c r="CI46" s="587"/>
      <c r="CJ46" s="589"/>
      <c r="CK46" s="587"/>
      <c r="CL46" s="587"/>
      <c r="CM46" s="587"/>
      <c r="CN46" s="587"/>
      <c r="CO46" s="587">
        <f>'FN30.400.11(IOX)'!$M36</f>
        <v>360.43899499999998</v>
      </c>
      <c r="CP46" s="587">
        <f>'FN30.450.11(IOX)'!$M36</f>
        <v>101.986603</v>
      </c>
      <c r="CQ46" s="587">
        <f>'FN30.350.10(IOX)'!$M48</f>
        <v>498.78439300000002</v>
      </c>
      <c r="CR46" s="587">
        <f>'FN30.400.10(IOX)'!$M48</f>
        <v>371.07870500000001</v>
      </c>
      <c r="CS46" s="587">
        <f>'FN30.450.10(IOX)'!$M48</f>
        <v>329.48498499999999</v>
      </c>
      <c r="CT46" s="587">
        <f>'FN30.500.10(IOX)'!$M48</f>
        <v>269.00610399999999</v>
      </c>
      <c r="CU46" s="587">
        <f>'FN30.400.09(IOX)'!$M50</f>
        <v>414.54989599999999</v>
      </c>
      <c r="CV46" s="587">
        <f>'FN30.450.09(IOX)'!$M50</f>
        <v>340.39450099999999</v>
      </c>
      <c r="CW46" s="587">
        <f>'FN30.500.09(IOX)'!$M50</f>
        <v>249.35279800000001</v>
      </c>
      <c r="CX46" s="587">
        <f>'FN30.550.08(IOX)'!$M50</f>
        <v>176.85380599999999</v>
      </c>
      <c r="CY46" s="587">
        <f>'FN30.600.08(IOX)'!$M50</f>
        <v>153.342896</v>
      </c>
      <c r="CZ46" s="588">
        <f>'FN30.650.67(IOX)'!$M50</f>
        <v>325.16589399999998</v>
      </c>
      <c r="DA46" s="570">
        <f>'GII30.400.10(IOX)'!$M45</f>
        <v>248.944107</v>
      </c>
      <c r="DB46" s="568">
        <f>'GII30.450.10(IOX)'!$M45</f>
        <v>285.63919099999998</v>
      </c>
      <c r="DC46" s="569">
        <f>'GII30.500.10(IOX)'!$M45</f>
        <v>224.54980499999999</v>
      </c>
      <c r="DD46" s="571"/>
      <c r="DE46" s="564"/>
      <c r="DF46" s="148">
        <f t="shared" si="29"/>
        <v>41213</v>
      </c>
      <c r="DG46" s="404"/>
      <c r="DH46" s="402"/>
      <c r="DI46" s="404"/>
      <c r="DJ46" s="402"/>
      <c r="DK46" s="402"/>
      <c r="DL46" s="402"/>
      <c r="DM46" s="402"/>
      <c r="DN46" s="402">
        <f>'FN30.400.11(IOX)'!$AQ36</f>
        <v>9.2216928053457693E-3</v>
      </c>
      <c r="DO46" s="402">
        <f>'FN30.450.11(IOX)'!$AQ36</f>
        <v>1.0447438937746079E-2</v>
      </c>
      <c r="DP46" s="402">
        <f>'FN30.350.10(IOX)'!$AQ48</f>
        <v>1.4057541412221684E-2</v>
      </c>
      <c r="DQ46" s="402">
        <f>'FN30.400.10(IOX)'!$AQ48</f>
        <v>7.4629823503310454E-3</v>
      </c>
      <c r="DR46" s="402">
        <f>'FN30.450.10(IOX)'!$AQ48</f>
        <v>8.0675488632628942E-3</v>
      </c>
      <c r="DS46" s="402">
        <f>'FN30.500.10(IOX)'!$AQ48</f>
        <v>7.3410603723838433E-3</v>
      </c>
      <c r="DT46" s="402">
        <f>'FN30.400.09(IOX)'!$AQ50</f>
        <v>5.4567480179992054E-3</v>
      </c>
      <c r="DU46" s="402">
        <f>'FN30.450.09(IOX)'!$AQ50</f>
        <v>3.2862341076483797E-3</v>
      </c>
      <c r="DV46" s="402">
        <f>'FN30.500.09(IOX)'!$AQ50</f>
        <v>3.2527988150036617E-3</v>
      </c>
      <c r="DW46" s="402">
        <f>'FN30.550.08(IOX)'!$AQ50</f>
        <v>1.8761424368394103E-3</v>
      </c>
      <c r="DX46" s="402">
        <f>'FN30.600.08(IOX)'!$AQ50</f>
        <v>1.6959921060250651E-3</v>
      </c>
      <c r="DY46" s="403">
        <f>'FN30.650.67(IOX)'!$AQ50</f>
        <v>1.2980431922544799E-3</v>
      </c>
      <c r="DZ46" s="404">
        <f>'GII30.400.10(IOX)'!$AQ45</f>
        <v>1.3948854937824003E-2</v>
      </c>
      <c r="EA46" s="402">
        <f>'GII30.450.10(IOX)'!$AQ45</f>
        <v>2.0168235683576854E-2</v>
      </c>
      <c r="EB46" s="403">
        <f>'GII30.500.10(IOX)'!$AQ45</f>
        <v>1.5458249438922763E-2</v>
      </c>
      <c r="EC46" s="560"/>
      <c r="ED46" s="564"/>
      <c r="EE46" s="564"/>
      <c r="EF46" s="564"/>
      <c r="EH46" s="148">
        <f t="shared" si="30"/>
        <v>41213</v>
      </c>
      <c r="EI46" s="467">
        <f t="shared" si="31"/>
        <v>1.7655999043972182E-2</v>
      </c>
      <c r="EJ46" s="587">
        <f t="shared" si="32"/>
        <v>309.68943904644351</v>
      </c>
      <c r="EK46" s="467">
        <f t="shared" si="33"/>
        <v>6.2727320444405654E-3</v>
      </c>
    </row>
    <row r="47" spans="2:141" s="163" customFormat="1" ht="15">
      <c r="I47" s="148">
        <v>41243</v>
      </c>
      <c r="J47" s="307"/>
      <c r="K47" s="83"/>
      <c r="L47" s="83"/>
      <c r="M47" s="83"/>
      <c r="N47" s="83"/>
      <c r="O47" s="83"/>
      <c r="P47" s="83"/>
      <c r="Q47" s="83">
        <f>'FN30.400.11(IOX)'!$S37</f>
        <v>-9.7423258889251085E-3</v>
      </c>
      <c r="R47" s="83">
        <f>'FN30.450.11(IOX)'!$S37</f>
        <v>-7.2273616260875348E-2</v>
      </c>
      <c r="S47" s="83">
        <f>'FN30.350.10(IOX)'!$S49</f>
        <v>5.6387143731194012E-3</v>
      </c>
      <c r="T47" s="83">
        <f>'FN30.400.10(IOX)'!$S49</f>
        <v>-3.2521535676705009E-2</v>
      </c>
      <c r="U47" s="83">
        <f>'FN30.450.10(IOX)'!$S49</f>
        <v>-5.0744753505950993E-2</v>
      </c>
      <c r="V47" s="83">
        <f>'FN30.500.10(IOX)'!$S49</f>
        <v>-6.9688205521436258E-2</v>
      </c>
      <c r="W47" s="83">
        <f>'FN30.400.09(IOX)'!$S51</f>
        <v>-5.3921248782249395E-2</v>
      </c>
      <c r="X47" s="83">
        <f>'FN30.450.09(IOX)'!$S51</f>
        <v>-7.703471924560655E-2</v>
      </c>
      <c r="Y47" s="83">
        <f>'FN30.500.09(IOX)'!$S51</f>
        <v>-9.2843607517126642E-2</v>
      </c>
      <c r="Z47" s="83">
        <f>'FN30.550.08(IOX)'!$S51</f>
        <v>-0.10352116197616998</v>
      </c>
      <c r="AA47" s="83">
        <f>'FN30.600.08(IOX)'!$S51</f>
        <v>-8.1440660125847844E-2</v>
      </c>
      <c r="AB47" s="109">
        <f>'FN30.650.67(IOX)'!$S51</f>
        <v>-7.0755243987414548E-2</v>
      </c>
      <c r="AC47" s="307">
        <f>'GII30.400.10(IOX)'!$S46</f>
        <v>-1.7172435629461188E-2</v>
      </c>
      <c r="AD47" s="83">
        <f>'GII30.450.10(IOX)'!$S46</f>
        <v>-2.5627564448168601E-2</v>
      </c>
      <c r="AE47" s="109">
        <f>'GII30.500.10(IOX)'!$S46</f>
        <v>-3.5602272815360027E-2</v>
      </c>
      <c r="AF47" s="467">
        <f t="shared" si="1"/>
        <v>-5.2483375800545198E-2</v>
      </c>
      <c r="AH47" s="148">
        <f t="shared" si="2"/>
        <v>41183</v>
      </c>
      <c r="AI47" s="148">
        <f t="shared" si="3"/>
        <v>41243</v>
      </c>
      <c r="AJ47" s="535">
        <f>IF(J47&lt;&gt;"", VLOOKUP($AH47, 'Current Balane Query'!$M$7:$AO$66, MATCH(AJ$22, 'Current Balane Query'!$M$6:$AO$6,0), 0), 0)</f>
        <v>0</v>
      </c>
      <c r="AK47" s="537">
        <f>IF(K47&lt;&gt;"", VLOOKUP($AH47, 'Current Balane Query'!$M$7:$AO$66, MATCH(AK$22, 'Current Balane Query'!$M$6:$AO$6,0), 0), 0)</f>
        <v>0</v>
      </c>
      <c r="AL47" s="535">
        <f>IF(L47&lt;&gt;"", VLOOKUP($AH47, 'Current Balane Query'!$M$7:$AO$66, MATCH(AL$22, 'Current Balane Query'!$M$6:$AO$6,0), 0), 0)</f>
        <v>0</v>
      </c>
      <c r="AM47" s="537">
        <f>IF(M47&lt;&gt;"", VLOOKUP($AH47, 'Current Balane Query'!$M$7:$AO$66, MATCH(AM$22, 'Current Balane Query'!$M$6:$AO$6,0), 0), 0)</f>
        <v>0</v>
      </c>
      <c r="AN47" s="537">
        <f>IF(N47&lt;&gt;"", VLOOKUP($AH47, 'Current Balane Query'!$M$7:$AO$66, MATCH(AN$22, 'Current Balane Query'!$M$6:$AO$6,0), 0), 0)</f>
        <v>0</v>
      </c>
      <c r="AO47" s="537">
        <f>IF(O47&lt;&gt;"", VLOOKUP($AH47, 'Current Balane Query'!$M$7:$AO$66, MATCH(AO$22, 'Current Balane Query'!$M$6:$AO$6,0), 0), 0)</f>
        <v>0</v>
      </c>
      <c r="AP47" s="537">
        <f>IF(P47&lt;&gt;"", VLOOKUP($AH47, 'Current Balane Query'!$M$7:$AO$66, MATCH(AP$22, 'Current Balane Query'!$M$6:$AO$6,0), 0), 0)</f>
        <v>0</v>
      </c>
      <c r="AQ47" s="537">
        <f>IF(Q47&lt;&gt;"", VLOOKUP($AH47, 'Current Balane Query'!$M$7:$AO$66, MATCH(AQ$22, 'Current Balane Query'!$M$6:$AO$6,0), 0), 0)</f>
        <v>61624453707.739998</v>
      </c>
      <c r="AR47" s="537">
        <f>IF(R47&lt;&gt;"", VLOOKUP($AH47, 'Current Balane Query'!$M$7:$AO$66, MATCH(AR$22, 'Current Balane Query'!$M$6:$AO$6,0), 0), 0)</f>
        <v>65827598036.360001</v>
      </c>
      <c r="AS47" s="537">
        <f>IF(S47&lt;&gt;"", VLOOKUP($AH47, 'Current Balane Query'!$M$7:$AO$66, MATCH(AS$22, 'Current Balane Query'!$M$6:$AO$6,0), 0), 0)</f>
        <v>15886061424.370001</v>
      </c>
      <c r="AT47" s="537">
        <f>IF(T47&lt;&gt;"", VLOOKUP($AH47, 'Current Balane Query'!$M$7:$AO$66, MATCH(AT$22, 'Current Balane Query'!$M$6:$AO$6,0), 0), 0)</f>
        <v>75175497878.100006</v>
      </c>
      <c r="AU47" s="537">
        <f>IF(U47&lt;&gt;"", VLOOKUP($AH47, 'Current Balane Query'!$M$7:$AO$66, MATCH(AU$22, 'Current Balane Query'!$M$6:$AO$6,0), 0), 0)</f>
        <v>67710168160.720001</v>
      </c>
      <c r="AV47" s="537">
        <f>IF(V47&lt;&gt;"", VLOOKUP($AH47, 'Current Balane Query'!$M$7:$AO$66, MATCH(AV$22, 'Current Balane Query'!$M$6:$AO$6,0), 0), 0)</f>
        <v>34906505413.550003</v>
      </c>
      <c r="AW47" s="537">
        <f>IF(W47&lt;&gt;"", VLOOKUP($AH47, 'Current Balane Query'!$M$7:$AO$66, MATCH(AW$22, 'Current Balane Query'!$M$6:$AO$6,0), 0), 0)</f>
        <v>60569936452.809998</v>
      </c>
      <c r="AX47" s="537">
        <f>IF(X47&lt;&gt;"", VLOOKUP($AH47, 'Current Balane Query'!$M$7:$AO$66, MATCH(AX$22, 'Current Balane Query'!$M$6:$AO$6,0), 0), 0)</f>
        <v>127523100048.24001</v>
      </c>
      <c r="AY47" s="537">
        <f>IF(Y47&lt;&gt;"", VLOOKUP($AH47, 'Current Balane Query'!$M$7:$AO$66, MATCH(AY$22, 'Current Balane Query'!$M$6:$AO$6,0), 0), 0)</f>
        <v>32642773077.639999</v>
      </c>
      <c r="AZ47" s="537">
        <f>IF(Z47&lt;&gt;"", VLOOKUP($AH47, 'Current Balane Query'!$M$7:$AO$66, MATCH(AZ$22, 'Current Balane Query'!$M$6:$AO$6,0), 0), 0)</f>
        <v>26435977677.939999</v>
      </c>
      <c r="BA47" s="537">
        <f>IF(AA47&lt;&gt;"", VLOOKUP($AH47, 'Current Balane Query'!$M$7:$AO$66, MATCH(BA$22, 'Current Balane Query'!$M$6:$AO$6,0), 0), 0)</f>
        <v>14660107684.42</v>
      </c>
      <c r="BB47" s="538">
        <f>IF(AB47&lt;&gt;"", VLOOKUP($AH47, 'Current Balane Query'!$M$7:$AO$66, MATCH(BB$22, 'Current Balane Query'!$M$6:$AO$6,0), 0), 0)</f>
        <v>21448508589</v>
      </c>
      <c r="BC47" s="535">
        <f>IF(AC47&lt;&gt;"", VLOOKUP($AH47, 'Current Balane Query'!$M$7:$AO$66, MATCH(BC$22, 'Current Balane Query'!$M$6:$AO$6,0), 0), 0)</f>
        <v>28415877537.450001</v>
      </c>
      <c r="BD47" s="537">
        <f>IF(AD47&lt;&gt;"", VLOOKUP($AH47, 'Current Balane Query'!$M$7:$AO$66, MATCH(BD$22, 'Current Balane Query'!$M$6:$AO$6,0), 0), 0)</f>
        <v>45752068950.25</v>
      </c>
      <c r="BE47" s="538">
        <f>IF(AE47&lt;&gt;"", VLOOKUP($AH47, 'Current Balane Query'!$M$7:$AO$66, MATCH(BE$22, 'Current Balane Query'!$M$6:$AO$6,0), 0), 0)</f>
        <v>34434583795.029999</v>
      </c>
      <c r="BF47" s="546">
        <f t="shared" si="4"/>
        <v>604410688150.89001</v>
      </c>
      <c r="BH47" s="148">
        <v>41243</v>
      </c>
      <c r="BI47" s="553">
        <f t="shared" si="5"/>
        <v>0</v>
      </c>
      <c r="BJ47" s="551">
        <f t="shared" si="46"/>
        <v>0</v>
      </c>
      <c r="BK47" s="553">
        <f t="shared" si="7"/>
        <v>0</v>
      </c>
      <c r="BL47" s="551">
        <f t="shared" si="47"/>
        <v>0</v>
      </c>
      <c r="BM47" s="551">
        <f t="shared" si="48"/>
        <v>0</v>
      </c>
      <c r="BN47" s="551">
        <f t="shared" si="49"/>
        <v>0</v>
      </c>
      <c r="BO47" s="551">
        <f t="shared" si="50"/>
        <v>0</v>
      </c>
      <c r="BP47" s="551">
        <f t="shared" si="51"/>
        <v>0.10195791523189537</v>
      </c>
      <c r="BQ47" s="551">
        <f t="shared" si="52"/>
        <v>0.1089120350233222</v>
      </c>
      <c r="BR47" s="551">
        <f t="shared" si="53"/>
        <v>2.628355476798596E-2</v>
      </c>
      <c r="BS47" s="551">
        <f t="shared" si="54"/>
        <v>0.12437817423131435</v>
      </c>
      <c r="BT47" s="551">
        <f t="shared" si="35"/>
        <v>0.11202675513212679</v>
      </c>
      <c r="BU47" s="551">
        <f t="shared" si="36"/>
        <v>5.7752958539402363E-2</v>
      </c>
      <c r="BV47" s="551">
        <f t="shared" si="37"/>
        <v>0.10021321204314776</v>
      </c>
      <c r="BW47" s="551">
        <f t="shared" si="38"/>
        <v>0.2109874999702257</v>
      </c>
      <c r="BX47" s="551">
        <f t="shared" si="39"/>
        <v>5.4007603964625443E-2</v>
      </c>
      <c r="BY47" s="551">
        <f t="shared" si="40"/>
        <v>4.3738435133927188E-2</v>
      </c>
      <c r="BZ47" s="551">
        <f t="shared" si="41"/>
        <v>2.4255209200999654E-2</v>
      </c>
      <c r="CA47" s="552">
        <f t="shared" si="42"/>
        <v>3.5486646761027196E-2</v>
      </c>
      <c r="CB47" s="553">
        <f t="shared" si="43"/>
        <v>4.7014187694768277E-2</v>
      </c>
      <c r="CC47" s="551">
        <f t="shared" si="44"/>
        <v>7.5696988566204965E-2</v>
      </c>
      <c r="CD47" s="552">
        <f t="shared" si="45"/>
        <v>5.6972162256722816E-2</v>
      </c>
      <c r="CE47" s="560">
        <f t="shared" si="27"/>
        <v>0.99999999999999989</v>
      </c>
      <c r="CF47" s="564"/>
      <c r="CG47" s="148">
        <f t="shared" si="28"/>
        <v>41243</v>
      </c>
      <c r="CH47" s="589"/>
      <c r="CI47" s="587"/>
      <c r="CJ47" s="589"/>
      <c r="CK47" s="587"/>
      <c r="CL47" s="587"/>
      <c r="CM47" s="587"/>
      <c r="CN47" s="587"/>
      <c r="CO47" s="587">
        <f>'FN30.400.11(IOX)'!$M37</f>
        <v>519.48632799999996</v>
      </c>
      <c r="CP47" s="587">
        <f>'FN30.450.11(IOX)'!$M37</f>
        <v>369.04031400000002</v>
      </c>
      <c r="CQ47" s="587">
        <f>'FN30.350.10(IOX)'!$M49</f>
        <v>581.42767300000003</v>
      </c>
      <c r="CR47" s="587">
        <f>'FN30.400.10(IOX)'!$M49</f>
        <v>446.99420199999997</v>
      </c>
      <c r="CS47" s="587">
        <f>'FN30.450.10(IOX)'!$M49</f>
        <v>305.64059400000002</v>
      </c>
      <c r="CT47" s="587">
        <f>'FN30.500.10(IOX)'!$M49</f>
        <v>152.32839999999999</v>
      </c>
      <c r="CU47" s="587">
        <f>'FN30.400.09(IOX)'!$M51</f>
        <v>472.01400799999999</v>
      </c>
      <c r="CV47" s="587">
        <f>'FN30.450.09(IOX)'!$M51</f>
        <v>289.53448500000002</v>
      </c>
      <c r="CW47" s="587">
        <f>'FN30.500.09(IOX)'!$M51</f>
        <v>170.53360000000001</v>
      </c>
      <c r="CX47" s="587">
        <f>'FN30.550.08(IOX)'!$M51</f>
        <v>-32.934398999999999</v>
      </c>
      <c r="CY47" s="587">
        <f>'FN30.600.08(IOX)'!$M51</f>
        <v>-182.41360499999999</v>
      </c>
      <c r="CZ47" s="588">
        <f>'FN30.650.67(IOX)'!$M51</f>
        <v>-186.569199</v>
      </c>
      <c r="DA47" s="570">
        <f>'GII30.400.10(IOX)'!$M46</f>
        <v>-40.754100999999999</v>
      </c>
      <c r="DB47" s="568">
        <f>'GII30.450.10(IOX)'!$M46</f>
        <v>-101.572502</v>
      </c>
      <c r="DC47" s="569">
        <f>'GII30.500.10(IOX)'!$M46</f>
        <v>-141.69700599999999</v>
      </c>
      <c r="DD47" s="571"/>
      <c r="DE47" s="564"/>
      <c r="DF47" s="148">
        <f t="shared" si="29"/>
        <v>41243</v>
      </c>
      <c r="DG47" s="404"/>
      <c r="DH47" s="402"/>
      <c r="DI47" s="404"/>
      <c r="DJ47" s="402"/>
      <c r="DK47" s="402"/>
      <c r="DL47" s="402"/>
      <c r="DM47" s="402"/>
      <c r="DN47" s="402">
        <f>'FN30.400.11(IOX)'!$AQ37</f>
        <v>3.0602013469249478E-3</v>
      </c>
      <c r="DO47" s="402">
        <f>'FN30.450.11(IOX)'!$AQ37</f>
        <v>3.0177788101678725E-3</v>
      </c>
      <c r="DP47" s="402">
        <f>'FN30.350.10(IOX)'!$AQ49</f>
        <v>6.6882671557535849E-3</v>
      </c>
      <c r="DQ47" s="402">
        <f>'FN30.400.10(IOX)'!$AQ49</f>
        <v>-6.5876673123281754E-4</v>
      </c>
      <c r="DR47" s="402">
        <f>'FN30.450.10(IOX)'!$AQ49</f>
        <v>-7.8685587101284999E-4</v>
      </c>
      <c r="DS47" s="402">
        <f>'FN30.500.10(IOX)'!$AQ49</f>
        <v>2.0933340106077383E-3</v>
      </c>
      <c r="DT47" s="402">
        <f>'FN30.400.09(IOX)'!$AQ51</f>
        <v>-4.3271099081569646E-3</v>
      </c>
      <c r="DU47" s="402">
        <f>'FN30.450.09(IOX)'!$AQ51</f>
        <v>-8.4575031012230923E-3</v>
      </c>
      <c r="DV47" s="402">
        <f>'FN30.500.09(IOX)'!$AQ51</f>
        <v>-3.5961349409042351E-3</v>
      </c>
      <c r="DW47" s="402">
        <f>'FN30.550.08(IOX)'!$AQ51</f>
        <v>-1.3489044343875187E-2</v>
      </c>
      <c r="DX47" s="402">
        <f>'FN30.600.08(IOX)'!$AQ51</f>
        <v>-1.3010594990113837E-2</v>
      </c>
      <c r="DY47" s="403">
        <f>'FN30.650.67(IOX)'!$AQ51</f>
        <v>-8.4626273116583817E-3</v>
      </c>
      <c r="DZ47" s="404">
        <f>'GII30.400.10(IOX)'!$AQ46</f>
        <v>8.6111637836458425E-3</v>
      </c>
      <c r="EA47" s="402">
        <f>'GII30.450.10(IOX)'!$AQ46</f>
        <v>1.1306296789700998E-2</v>
      </c>
      <c r="EB47" s="403">
        <f>'GII30.500.10(IOX)'!$AQ46</f>
        <v>2.7088886667740665E-3</v>
      </c>
      <c r="EC47" s="560"/>
      <c r="ED47" s="564"/>
      <c r="EE47" s="564"/>
      <c r="EF47" s="564"/>
      <c r="EH47" s="148">
        <f t="shared" si="30"/>
        <v>41243</v>
      </c>
      <c r="EI47" s="467">
        <f t="shared" si="31"/>
        <v>-5.8156333129240345E-2</v>
      </c>
      <c r="EJ47" s="587">
        <f t="shared" si="32"/>
        <v>312.18893683514722</v>
      </c>
      <c r="EK47" s="467">
        <f t="shared" si="33"/>
        <v>-2.8508675740747547E-3</v>
      </c>
    </row>
    <row r="48" spans="2:141" s="163" customFormat="1" ht="15">
      <c r="I48" s="148">
        <v>41274</v>
      </c>
      <c r="J48" s="307"/>
      <c r="K48" s="83"/>
      <c r="L48" s="83"/>
      <c r="M48" s="83"/>
      <c r="N48" s="83"/>
      <c r="O48" s="83"/>
      <c r="P48" s="83"/>
      <c r="Q48" s="83">
        <f>'FN30.400.11(IOX)'!$S38</f>
        <v>2.0199414556873029E-2</v>
      </c>
      <c r="R48" s="83">
        <f>'FN30.450.11(IOX)'!$S38</f>
        <v>4.1704928643086052E-2</v>
      </c>
      <c r="S48" s="83">
        <f>'FN30.350.10(IOX)'!$S50</f>
        <v>5.0332946393603067E-3</v>
      </c>
      <c r="T48" s="83">
        <f>'FN30.400.10(IOX)'!$S50</f>
        <v>1.963697458147411E-3</v>
      </c>
      <c r="U48" s="83">
        <f>'FN30.450.10(IOX)'!$S50</f>
        <v>2.9905504174027604E-2</v>
      </c>
      <c r="V48" s="83">
        <f>'FN30.500.10(IOX)'!$S50</f>
        <v>2.3971674144781421E-2</v>
      </c>
      <c r="W48" s="83">
        <f>'FN30.400.09(IOX)'!$S52</f>
        <v>2.8611204854001693E-2</v>
      </c>
      <c r="X48" s="83">
        <f>'FN30.450.09(IOX)'!$S52</f>
        <v>5.476968365189263E-2</v>
      </c>
      <c r="Y48" s="83">
        <f>'FN30.500.09(IOX)'!$S52</f>
        <v>2.0127291589773846E-2</v>
      </c>
      <c r="Z48" s="83">
        <f>'FN30.550.08(IOX)'!$S52</f>
        <v>4.9766462147390278E-2</v>
      </c>
      <c r="AA48" s="83">
        <f>'FN30.600.08(IOX)'!$S52</f>
        <v>4.1552808304599773E-2</v>
      </c>
      <c r="AB48" s="109">
        <f>'FN30.650.67(IOX)'!$S52</f>
        <v>2.5464462498545296E-2</v>
      </c>
      <c r="AC48" s="307">
        <f>'GII30.400.10(IOX)'!$S47</f>
        <v>1.759353307883816E-2</v>
      </c>
      <c r="AD48" s="83">
        <f>'GII30.450.10(IOX)'!$S47</f>
        <v>9.1509154745669091E-3</v>
      </c>
      <c r="AE48" s="109">
        <f>'GII30.500.10(IOX)'!$S47</f>
        <v>1.1958787682156618E-2</v>
      </c>
      <c r="AF48" s="467">
        <f t="shared" si="1"/>
        <v>2.5451577526536071E-2</v>
      </c>
      <c r="AH48" s="148">
        <f t="shared" si="2"/>
        <v>41214</v>
      </c>
      <c r="AI48" s="148">
        <f t="shared" si="3"/>
        <v>41274</v>
      </c>
      <c r="AJ48" s="535">
        <f>IF(J48&lt;&gt;"", VLOOKUP($AH48, 'Current Balane Query'!$M$7:$AO$66, MATCH(AJ$22, 'Current Balane Query'!$M$6:$AO$6,0), 0), 0)</f>
        <v>0</v>
      </c>
      <c r="AK48" s="537">
        <f>IF(K48&lt;&gt;"", VLOOKUP($AH48, 'Current Balane Query'!$M$7:$AO$66, MATCH(AK$22, 'Current Balane Query'!$M$6:$AO$6,0), 0), 0)</f>
        <v>0</v>
      </c>
      <c r="AL48" s="535">
        <f>IF(L48&lt;&gt;"", VLOOKUP($AH48, 'Current Balane Query'!$M$7:$AO$66, MATCH(AL$22, 'Current Balane Query'!$M$6:$AO$6,0), 0), 0)</f>
        <v>0</v>
      </c>
      <c r="AM48" s="537">
        <f>IF(M48&lt;&gt;"", VLOOKUP($AH48, 'Current Balane Query'!$M$7:$AO$66, MATCH(AM$22, 'Current Balane Query'!$M$6:$AO$6,0), 0), 0)</f>
        <v>0</v>
      </c>
      <c r="AN48" s="537">
        <f>IF(N48&lt;&gt;"", VLOOKUP($AH48, 'Current Balane Query'!$M$7:$AO$66, MATCH(AN$22, 'Current Balane Query'!$M$6:$AO$6,0), 0), 0)</f>
        <v>0</v>
      </c>
      <c r="AO48" s="537">
        <f>IF(O48&lt;&gt;"", VLOOKUP($AH48, 'Current Balane Query'!$M$7:$AO$66, MATCH(AO$22, 'Current Balane Query'!$M$6:$AO$6,0), 0), 0)</f>
        <v>0</v>
      </c>
      <c r="AP48" s="537">
        <f>IF(P48&lt;&gt;"", VLOOKUP($AH48, 'Current Balane Query'!$M$7:$AO$66, MATCH(AP$22, 'Current Balane Query'!$M$6:$AO$6,0), 0), 0)</f>
        <v>0</v>
      </c>
      <c r="AQ48" s="537">
        <f>IF(Q48&lt;&gt;"", VLOOKUP($AH48, 'Current Balane Query'!$M$7:$AO$66, MATCH(AQ$22, 'Current Balane Query'!$M$6:$AO$6,0), 0), 0)</f>
        <v>59745833728.18</v>
      </c>
      <c r="AR48" s="537">
        <f>IF(R48&lt;&gt;"", VLOOKUP($AH48, 'Current Balane Query'!$M$7:$AO$66, MATCH(AR$22, 'Current Balane Query'!$M$6:$AO$6,0), 0), 0)</f>
        <v>64153083835.889999</v>
      </c>
      <c r="AS48" s="537">
        <f>IF(S48&lt;&gt;"", VLOOKUP($AH48, 'Current Balane Query'!$M$7:$AO$66, MATCH(AS$22, 'Current Balane Query'!$M$6:$AO$6,0), 0), 0)</f>
        <v>15353465399.93</v>
      </c>
      <c r="AT48" s="537">
        <f>IF(T48&lt;&gt;"", VLOOKUP($AH48, 'Current Balane Query'!$M$7:$AO$66, MATCH(AT$22, 'Current Balane Query'!$M$6:$AO$6,0), 0), 0)</f>
        <v>72468626303.029999</v>
      </c>
      <c r="AU48" s="537">
        <f>IF(U48&lt;&gt;"", VLOOKUP($AH48, 'Current Balane Query'!$M$7:$AO$66, MATCH(AU$22, 'Current Balane Query'!$M$6:$AO$6,0), 0), 0)</f>
        <v>65525293919.120003</v>
      </c>
      <c r="AV48" s="537">
        <f>IF(V48&lt;&gt;"", VLOOKUP($AH48, 'Current Balane Query'!$M$7:$AO$66, MATCH(AV$22, 'Current Balane Query'!$M$6:$AO$6,0), 0), 0)</f>
        <v>34070243629.720001</v>
      </c>
      <c r="AW48" s="537">
        <f>IF(W48&lt;&gt;"", VLOOKUP($AH48, 'Current Balane Query'!$M$7:$AO$66, MATCH(AW$22, 'Current Balane Query'!$M$6:$AO$6,0), 0), 0)</f>
        <v>57714484480.82</v>
      </c>
      <c r="AX48" s="537">
        <f>IF(X48&lt;&gt;"", VLOOKUP($AH48, 'Current Balane Query'!$M$7:$AO$66, MATCH(AX$22, 'Current Balane Query'!$M$6:$AO$6,0), 0), 0)</f>
        <v>121756254559.24001</v>
      </c>
      <c r="AY48" s="537">
        <f>IF(Y48&lt;&gt;"", VLOOKUP($AH48, 'Current Balane Query'!$M$7:$AO$66, MATCH(AY$22, 'Current Balane Query'!$M$6:$AO$6,0), 0), 0)</f>
        <v>31590954964.560001</v>
      </c>
      <c r="AZ48" s="537">
        <f>IF(Z48&lt;&gt;"", VLOOKUP($AH48, 'Current Balane Query'!$M$7:$AO$66, MATCH(AZ$22, 'Current Balane Query'!$M$6:$AO$6,0), 0), 0)</f>
        <v>24991704696</v>
      </c>
      <c r="BA48" s="537">
        <f>IF(AA48&lt;&gt;"", VLOOKUP($AH48, 'Current Balane Query'!$M$7:$AO$66, MATCH(BA$22, 'Current Balane Query'!$M$6:$AO$6,0), 0), 0)</f>
        <v>13933996849.82</v>
      </c>
      <c r="BB48" s="538">
        <f>IF(AB48&lt;&gt;"", VLOOKUP($AH48, 'Current Balane Query'!$M$7:$AO$66, MATCH(BB$22, 'Current Balane Query'!$M$6:$AO$6,0), 0), 0)</f>
        <v>20598474417.860001</v>
      </c>
      <c r="BC48" s="535">
        <f>IF(AC48&lt;&gt;"", VLOOKUP($AH48, 'Current Balane Query'!$M$7:$AO$66, MATCH(BC$22, 'Current Balane Query'!$M$6:$AO$6,0), 0), 0)</f>
        <v>27864043433.099998</v>
      </c>
      <c r="BD48" s="537">
        <f>IF(AD48&lt;&gt;"", VLOOKUP($AH48, 'Current Balane Query'!$M$7:$AO$66, MATCH(BD$22, 'Current Balane Query'!$M$6:$AO$6,0), 0), 0)</f>
        <v>44726053202.43</v>
      </c>
      <c r="BE48" s="538">
        <f>IF(AE48&lt;&gt;"", VLOOKUP($AH48, 'Current Balane Query'!$M$7:$AO$66, MATCH(BE$22, 'Current Balane Query'!$M$6:$AO$6,0), 0), 0)</f>
        <v>33462475072.599998</v>
      </c>
      <c r="BF48" s="546">
        <f t="shared" si="4"/>
        <v>581902416784.16992</v>
      </c>
      <c r="BH48" s="148">
        <v>41274</v>
      </c>
      <c r="BI48" s="553">
        <f t="shared" si="5"/>
        <v>0</v>
      </c>
      <c r="BJ48" s="551">
        <f t="shared" si="46"/>
        <v>0</v>
      </c>
      <c r="BK48" s="553">
        <f t="shared" si="7"/>
        <v>0</v>
      </c>
      <c r="BL48" s="551">
        <f t="shared" si="47"/>
        <v>0</v>
      </c>
      <c r="BM48" s="551">
        <f t="shared" si="48"/>
        <v>0</v>
      </c>
      <c r="BN48" s="551">
        <f t="shared" si="49"/>
        <v>0</v>
      </c>
      <c r="BO48" s="551">
        <f t="shared" si="50"/>
        <v>0</v>
      </c>
      <c r="BP48" s="551">
        <f t="shared" si="51"/>
        <v>0.10267328680014742</v>
      </c>
      <c r="BQ48" s="551">
        <f t="shared" si="52"/>
        <v>0.11024715138738571</v>
      </c>
      <c r="BR48" s="551">
        <f t="shared" si="53"/>
        <v>2.6384948673661663E-2</v>
      </c>
      <c r="BS48" s="551">
        <f t="shared" si="54"/>
        <v>0.12453742107400272</v>
      </c>
      <c r="BT48" s="551">
        <f t="shared" si="35"/>
        <v>0.11260529605846888</v>
      </c>
      <c r="BU48" s="551">
        <f t="shared" si="36"/>
        <v>5.8549754472590206E-2</v>
      </c>
      <c r="BV48" s="551">
        <f t="shared" si="37"/>
        <v>9.9182410686268985E-2</v>
      </c>
      <c r="BW48" s="551">
        <f t="shared" si="38"/>
        <v>0.209238269248158</v>
      </c>
      <c r="BX48" s="551">
        <f t="shared" si="39"/>
        <v>5.4289093932870229E-2</v>
      </c>
      <c r="BY48" s="551">
        <f t="shared" si="40"/>
        <v>4.2948274444561257E-2</v>
      </c>
      <c r="BZ48" s="551">
        <f t="shared" si="41"/>
        <v>2.394559027065904E-2</v>
      </c>
      <c r="CA48" s="552">
        <f t="shared" si="42"/>
        <v>3.5398502951226034E-2</v>
      </c>
      <c r="CB48" s="553">
        <f t="shared" si="43"/>
        <v>4.7884392003539125E-2</v>
      </c>
      <c r="CC48" s="551">
        <f t="shared" si="44"/>
        <v>7.6861775982310587E-2</v>
      </c>
      <c r="CD48" s="552">
        <f t="shared" si="45"/>
        <v>5.7505303479451562E-2</v>
      </c>
      <c r="CE48" s="560">
        <f t="shared" si="27"/>
        <v>1</v>
      </c>
      <c r="CF48" s="564"/>
      <c r="CG48" s="148">
        <f t="shared" si="28"/>
        <v>41274</v>
      </c>
      <c r="CH48" s="589"/>
      <c r="CI48" s="587"/>
      <c r="CJ48" s="589"/>
      <c r="CK48" s="587"/>
      <c r="CL48" s="587"/>
      <c r="CM48" s="587"/>
      <c r="CN48" s="587"/>
      <c r="CO48" s="587">
        <f>'FN30.400.11(IOX)'!$M38</f>
        <v>568.71972700000003</v>
      </c>
      <c r="CP48" s="587">
        <f>'FN30.450.11(IOX)'!$M38</f>
        <v>356.49349999999998</v>
      </c>
      <c r="CQ48" s="587">
        <f>'FN30.350.10(IOX)'!$M50</f>
        <v>676.71588099999997</v>
      </c>
      <c r="CR48" s="587">
        <f>'FN30.400.10(IOX)'!$M50</f>
        <v>548.32458499999996</v>
      </c>
      <c r="CS48" s="587">
        <f>'FN30.450.10(IOX)'!$M50</f>
        <v>324.36648600000001</v>
      </c>
      <c r="CT48" s="587">
        <f>'FN30.500.10(IOX)'!$M50</f>
        <v>168.23410000000001</v>
      </c>
      <c r="CU48" s="587">
        <f>'FN30.400.09(IOX)'!$M52</f>
        <v>520.48767099999998</v>
      </c>
      <c r="CV48" s="587">
        <f>'FN30.450.09(IOX)'!$M52</f>
        <v>259.367615</v>
      </c>
      <c r="CW48" s="587">
        <f>'FN30.500.09(IOX)'!$M52</f>
        <v>197.11869799999999</v>
      </c>
      <c r="CX48" s="587">
        <f>'FN30.550.08(IOX)'!$M52</f>
        <v>-114.77660400000001</v>
      </c>
      <c r="CY48" s="587">
        <f>'FN30.600.08(IOX)'!$M52</f>
        <v>-255.18640099999999</v>
      </c>
      <c r="CZ48" s="588">
        <f>'FN30.650.67(IOX)'!$M52</f>
        <v>-229.45019500000001</v>
      </c>
      <c r="DA48" s="570">
        <f>'GII30.400.10(IOX)'!$M47</f>
        <v>12.963699999999999</v>
      </c>
      <c r="DB48" s="568">
        <f>'GII30.450.10(IOX)'!$M47</f>
        <v>-35.065700999999997</v>
      </c>
      <c r="DC48" s="569">
        <f>'GII30.500.10(IOX)'!$M47</f>
        <v>-92.714202999999998</v>
      </c>
      <c r="DD48" s="571"/>
      <c r="DE48" s="564"/>
      <c r="DF48" s="148">
        <f t="shared" si="29"/>
        <v>41274</v>
      </c>
      <c r="DG48" s="404"/>
      <c r="DH48" s="402"/>
      <c r="DI48" s="404"/>
      <c r="DJ48" s="402"/>
      <c r="DK48" s="402"/>
      <c r="DL48" s="402"/>
      <c r="DM48" s="402"/>
      <c r="DN48" s="402">
        <f>'FN30.400.11(IOX)'!$AQ38</f>
        <v>1.7981797983785039E-3</v>
      </c>
      <c r="DO48" s="402">
        <f>'FN30.450.11(IOX)'!$AQ38</f>
        <v>6.424412202590735E-3</v>
      </c>
      <c r="DP48" s="402">
        <f>'FN30.350.10(IOX)'!$AQ50</f>
        <v>1.117465569256894E-3</v>
      </c>
      <c r="DQ48" s="402">
        <f>'FN30.400.10(IOX)'!$AQ50</f>
        <v>-1.2959153136130226E-3</v>
      </c>
      <c r="DR48" s="402">
        <f>'FN30.450.10(IOX)'!$AQ50</f>
        <v>3.0546700595555595E-3</v>
      </c>
      <c r="DS48" s="402">
        <f>'FN30.500.10(IOX)'!$AQ50</f>
        <v>6.4103209686601501E-3</v>
      </c>
      <c r="DT48" s="402">
        <f>'FN30.400.09(IOX)'!$AQ52</f>
        <v>-1.7639148096590827E-3</v>
      </c>
      <c r="DU48" s="402">
        <f>'FN30.450.09(IOX)'!$AQ52</f>
        <v>-1.5229663103087155E-3</v>
      </c>
      <c r="DV48" s="402">
        <f>'FN30.500.09(IOX)'!$AQ52</f>
        <v>2.933001979429869E-3</v>
      </c>
      <c r="DW48" s="402">
        <f>'FN30.550.08(IOX)'!$AQ52</f>
        <v>-5.1718178335701127E-3</v>
      </c>
      <c r="DX48" s="402">
        <f>'FN30.600.08(IOX)'!$AQ52</f>
        <v>-4.1464607863243227E-3</v>
      </c>
      <c r="DY48" s="403">
        <f>'FN30.650.67(IOX)'!$AQ52</f>
        <v>-3.4241591608651142E-3</v>
      </c>
      <c r="DZ48" s="404">
        <f>'GII30.400.10(IOX)'!$AQ47</f>
        <v>5.8815848200424381E-3</v>
      </c>
      <c r="EA48" s="402">
        <f>'GII30.450.10(IOX)'!$AQ47</f>
        <v>7.2073267687883429E-3</v>
      </c>
      <c r="EB48" s="403">
        <f>'GII30.500.10(IOX)'!$AQ47</f>
        <v>6.2289128809922736E-3</v>
      </c>
      <c r="EC48" s="560"/>
      <c r="ED48" s="564"/>
      <c r="EE48" s="564"/>
      <c r="EF48" s="564"/>
      <c r="EH48" s="148">
        <f t="shared" si="30"/>
        <v>41274</v>
      </c>
      <c r="EI48" s="467">
        <f t="shared" si="31"/>
        <v>3.1244329246387089E-2</v>
      </c>
      <c r="EJ48" s="587">
        <f t="shared" si="32"/>
        <v>327.64421827416106</v>
      </c>
      <c r="EK48" s="467">
        <f t="shared" si="33"/>
        <v>7.0328489174527418E-4</v>
      </c>
    </row>
    <row r="49" spans="9:141" s="163" customFormat="1" ht="15">
      <c r="I49" s="148">
        <v>41305</v>
      </c>
      <c r="J49" s="307"/>
      <c r="K49" s="83"/>
      <c r="L49" s="83"/>
      <c r="M49" s="83"/>
      <c r="N49" s="83"/>
      <c r="O49" s="83"/>
      <c r="P49" s="83"/>
      <c r="Q49" s="83">
        <f>'FN30.400.11(IOX)'!$S39</f>
        <v>0.14069208072803932</v>
      </c>
      <c r="R49" s="83">
        <f>'FN30.450.11(IOX)'!$S39</f>
        <v>8.2787560581583194E-2</v>
      </c>
      <c r="S49" s="83">
        <f>'FN30.350.10(IOX)'!$S51</f>
        <v>0.19486582908511721</v>
      </c>
      <c r="T49" s="83">
        <f>'FN30.400.10(IOX)'!$S51</f>
        <v>0.14168711460822497</v>
      </c>
      <c r="U49" s="83">
        <f>'FN30.450.10(IOX)'!$S51</f>
        <v>7.7298150381986286E-2</v>
      </c>
      <c r="V49" s="83">
        <f>'FN30.500.10(IOX)'!$S51</f>
        <v>1.6078117632604964E-2</v>
      </c>
      <c r="W49" s="83">
        <f>'FN30.400.09(IOX)'!$S53</f>
        <v>0.13475240061165916</v>
      </c>
      <c r="X49" s="83">
        <f>'FN30.450.09(IOX)'!$S53</f>
        <v>4.5654624727499322E-2</v>
      </c>
      <c r="Y49" s="83">
        <f>'FN30.500.09(IOX)'!$S53</f>
        <v>1.2642221897051697E-2</v>
      </c>
      <c r="Z49" s="83">
        <f>'FN30.550.08(IOX)'!$S53</f>
        <v>-8.2209332759366899E-3</v>
      </c>
      <c r="AA49" s="83">
        <f>'FN30.600.08(IOX)'!$S53</f>
        <v>-3.9380100925112488E-2</v>
      </c>
      <c r="AB49" s="109">
        <f>'FN30.650.67(IOX)'!$S53</f>
        <v>-4.563620134804771E-2</v>
      </c>
      <c r="AC49" s="307">
        <f>'GII30.400.10(IOX)'!$S48</f>
        <v>6.5576257408862443E-2</v>
      </c>
      <c r="AD49" s="83">
        <f>'GII30.450.10(IOX)'!$S48</f>
        <v>6.6337596191920867E-2</v>
      </c>
      <c r="AE49" s="109">
        <f>'GII30.500.10(IOX)'!$S48</f>
        <v>3.7746046033066583E-2</v>
      </c>
      <c r="AF49" s="467">
        <f t="shared" si="1"/>
        <v>6.1525384289234604E-2</v>
      </c>
      <c r="AH49" s="148">
        <f t="shared" si="2"/>
        <v>41244</v>
      </c>
      <c r="AI49" s="148">
        <f t="shared" si="3"/>
        <v>41305</v>
      </c>
      <c r="AJ49" s="535">
        <f>IF(J49&lt;&gt;"", VLOOKUP($AH49, 'Current Balane Query'!$M$7:$AO$66, MATCH(AJ$22, 'Current Balane Query'!$M$6:$AO$6,0), 0), 0)</f>
        <v>0</v>
      </c>
      <c r="AK49" s="537">
        <f>IF(K49&lt;&gt;"", VLOOKUP($AH49, 'Current Balane Query'!$M$7:$AO$66, MATCH(AK$22, 'Current Balane Query'!$M$6:$AO$6,0), 0), 0)</f>
        <v>0</v>
      </c>
      <c r="AL49" s="535">
        <f>IF(L49&lt;&gt;"", VLOOKUP($AH49, 'Current Balane Query'!$M$7:$AO$66, MATCH(AL$22, 'Current Balane Query'!$M$6:$AO$6,0), 0), 0)</f>
        <v>0</v>
      </c>
      <c r="AM49" s="537">
        <f>IF(M49&lt;&gt;"", VLOOKUP($AH49, 'Current Balane Query'!$M$7:$AO$66, MATCH(AM$22, 'Current Balane Query'!$M$6:$AO$6,0), 0), 0)</f>
        <v>0</v>
      </c>
      <c r="AN49" s="537">
        <f>IF(N49&lt;&gt;"", VLOOKUP($AH49, 'Current Balane Query'!$M$7:$AO$66, MATCH(AN$22, 'Current Balane Query'!$M$6:$AO$6,0), 0), 0)</f>
        <v>0</v>
      </c>
      <c r="AO49" s="537">
        <f>IF(O49&lt;&gt;"", VLOOKUP($AH49, 'Current Balane Query'!$M$7:$AO$66, MATCH(AO$22, 'Current Balane Query'!$M$6:$AO$6,0), 0), 0)</f>
        <v>0</v>
      </c>
      <c r="AP49" s="537">
        <f>IF(P49&lt;&gt;"", VLOOKUP($AH49, 'Current Balane Query'!$M$7:$AO$66, MATCH(AP$22, 'Current Balane Query'!$M$6:$AO$6,0), 0), 0)</f>
        <v>0</v>
      </c>
      <c r="AQ49" s="537">
        <f>IF(Q49&lt;&gt;"", VLOOKUP($AH49, 'Current Balane Query'!$M$7:$AO$66, MATCH(AQ$22, 'Current Balane Query'!$M$6:$AO$6,0), 0), 0)</f>
        <v>57896108246.639999</v>
      </c>
      <c r="AR49" s="537">
        <f>IF(R49&lt;&gt;"", VLOOKUP($AH49, 'Current Balane Query'!$M$7:$AO$66, MATCH(AR$22, 'Current Balane Query'!$M$6:$AO$6,0), 0), 0)</f>
        <v>62620791252.629997</v>
      </c>
      <c r="AS49" s="537">
        <f>IF(S49&lt;&gt;"", VLOOKUP($AH49, 'Current Balane Query'!$M$7:$AO$66, MATCH(AS$22, 'Current Balane Query'!$M$6:$AO$6,0), 0), 0)</f>
        <v>14794778842.540001</v>
      </c>
      <c r="AT49" s="537">
        <f>IF(T49&lt;&gt;"", VLOOKUP($AH49, 'Current Balane Query'!$M$7:$AO$66, MATCH(AT$22, 'Current Balane Query'!$M$6:$AO$6,0), 0), 0)</f>
        <v>69857976152.669998</v>
      </c>
      <c r="AU49" s="537">
        <f>IF(U49&lt;&gt;"", VLOOKUP($AH49, 'Current Balane Query'!$M$7:$AO$66, MATCH(AU$22, 'Current Balane Query'!$M$6:$AO$6,0), 0), 0)</f>
        <v>63586132254.190002</v>
      </c>
      <c r="AV49" s="537">
        <f>IF(V49&lt;&gt;"", VLOOKUP($AH49, 'Current Balane Query'!$M$7:$AO$66, MATCH(AV$22, 'Current Balane Query'!$M$6:$AO$6,0), 0), 0)</f>
        <v>33341878810.900002</v>
      </c>
      <c r="AW49" s="537">
        <f>IF(W49&lt;&gt;"", VLOOKUP($AH49, 'Current Balane Query'!$M$7:$AO$66, MATCH(AW$22, 'Current Balane Query'!$M$6:$AO$6,0), 0), 0)</f>
        <v>55118444289.230003</v>
      </c>
      <c r="AX49" s="537">
        <f>IF(X49&lt;&gt;"", VLOOKUP($AH49, 'Current Balane Query'!$M$7:$AO$66, MATCH(AX$22, 'Current Balane Query'!$M$6:$AO$6,0), 0), 0)</f>
        <v>116783278155.84</v>
      </c>
      <c r="AY49" s="537">
        <f>IF(Y49&lt;&gt;"", VLOOKUP($AH49, 'Current Balane Query'!$M$7:$AO$66, MATCH(AY$22, 'Current Balane Query'!$M$6:$AO$6,0), 0), 0)</f>
        <v>30695658575.630001</v>
      </c>
      <c r="AZ49" s="537">
        <f>IF(Z49&lt;&gt;"", VLOOKUP($AH49, 'Current Balane Query'!$M$7:$AO$66, MATCH(AZ$22, 'Current Balane Query'!$M$6:$AO$6,0), 0), 0)</f>
        <v>23719668819.209999</v>
      </c>
      <c r="BA49" s="537">
        <f>IF(AA49&lt;&gt;"", VLOOKUP($AH49, 'Current Balane Query'!$M$7:$AO$66, MATCH(BA$22, 'Current Balane Query'!$M$6:$AO$6,0), 0), 0)</f>
        <v>13321079474.83</v>
      </c>
      <c r="BB49" s="538">
        <f>IF(AB49&lt;&gt;"", VLOOKUP($AH49, 'Current Balane Query'!$M$7:$AO$66, MATCH(BB$22, 'Current Balane Query'!$M$6:$AO$6,0), 0), 0)</f>
        <v>19838623725.27</v>
      </c>
      <c r="BC49" s="535">
        <f>IF(AC49&lt;&gt;"", VLOOKUP($AH49, 'Current Balane Query'!$M$7:$AO$66, MATCH(BC$22, 'Current Balane Query'!$M$6:$AO$6,0), 0), 0)</f>
        <v>27282868920.419998</v>
      </c>
      <c r="BD49" s="537">
        <f>IF(AD49&lt;&gt;"", VLOOKUP($AH49, 'Current Balane Query'!$M$7:$AO$66, MATCH(BD$22, 'Current Balane Query'!$M$6:$AO$6,0), 0), 0)</f>
        <v>43598926235.970001</v>
      </c>
      <c r="BE49" s="538">
        <f>IF(AE49&lt;&gt;"", VLOOKUP($AH49, 'Current Balane Query'!$M$7:$AO$66, MATCH(BE$22, 'Current Balane Query'!$M$6:$AO$6,0), 0), 0)</f>
        <v>32633292901.84</v>
      </c>
      <c r="BF49" s="546">
        <f t="shared" si="4"/>
        <v>561574418599.58008</v>
      </c>
      <c r="BH49" s="148">
        <v>41305</v>
      </c>
      <c r="BI49" s="553">
        <f t="shared" si="5"/>
        <v>0</v>
      </c>
      <c r="BJ49" s="551">
        <f t="shared" si="46"/>
        <v>0</v>
      </c>
      <c r="BK49" s="553">
        <f t="shared" si="7"/>
        <v>0</v>
      </c>
      <c r="BL49" s="551">
        <f t="shared" si="47"/>
        <v>0</v>
      </c>
      <c r="BM49" s="551">
        <f t="shared" si="48"/>
        <v>0</v>
      </c>
      <c r="BN49" s="551">
        <f t="shared" si="49"/>
        <v>0</v>
      </c>
      <c r="BO49" s="551">
        <f t="shared" si="50"/>
        <v>0</v>
      </c>
      <c r="BP49" s="551">
        <f t="shared" si="51"/>
        <v>0.10309605695896507</v>
      </c>
      <c r="BQ49" s="551">
        <f t="shared" si="52"/>
        <v>0.11150933728211818</v>
      </c>
      <c r="BR49" s="551">
        <f t="shared" si="53"/>
        <v>2.6345179467815352E-2</v>
      </c>
      <c r="BS49" s="551">
        <f t="shared" si="54"/>
        <v>0.12439664956049377</v>
      </c>
      <c r="BT49" s="551">
        <f t="shared" si="35"/>
        <v>0.113228327623536</v>
      </c>
      <c r="BU49" s="551">
        <f t="shared" si="36"/>
        <v>5.937214678340573E-2</v>
      </c>
      <c r="BV49" s="551">
        <f t="shared" si="37"/>
        <v>9.8149848824455016E-2</v>
      </c>
      <c r="BW49" s="551">
        <f t="shared" si="38"/>
        <v>0.20795690524341723</v>
      </c>
      <c r="BX49" s="551">
        <f t="shared" si="39"/>
        <v>5.4660001522464211E-2</v>
      </c>
      <c r="BY49" s="551">
        <f t="shared" si="40"/>
        <v>4.2237801498082227E-2</v>
      </c>
      <c r="BZ49" s="551">
        <f t="shared" si="41"/>
        <v>2.3720951371056561E-2</v>
      </c>
      <c r="CA49" s="552">
        <f t="shared" si="42"/>
        <v>3.5326793864190513E-2</v>
      </c>
      <c r="CB49" s="553">
        <f t="shared" si="43"/>
        <v>4.8582820044503358E-2</v>
      </c>
      <c r="CC49" s="551">
        <f t="shared" si="44"/>
        <v>7.7636952097451903E-2</v>
      </c>
      <c r="CD49" s="552">
        <f t="shared" si="45"/>
        <v>5.8110362261904504E-2</v>
      </c>
      <c r="CE49" s="560">
        <f t="shared" si="27"/>
        <v>0.99999999999999978</v>
      </c>
      <c r="CF49" s="564"/>
      <c r="CG49" s="148">
        <f t="shared" si="28"/>
        <v>41305</v>
      </c>
      <c r="CH49" s="589"/>
      <c r="CI49" s="587"/>
      <c r="CJ49" s="589"/>
      <c r="CK49" s="587"/>
      <c r="CL49" s="587"/>
      <c r="CM49" s="587"/>
      <c r="CN49" s="587"/>
      <c r="CO49" s="587">
        <f>'FN30.400.11(IOX)'!$M39</f>
        <v>492.39520299999998</v>
      </c>
      <c r="CP49" s="587">
        <f>'FN30.450.11(IOX)'!$M39</f>
        <v>411.288208</v>
      </c>
      <c r="CQ49" s="587">
        <f>'FN30.350.10(IOX)'!$M51</f>
        <v>489.04031400000002</v>
      </c>
      <c r="CR49" s="587">
        <f>'FN30.400.10(IOX)'!$M51</f>
        <v>487.00070199999999</v>
      </c>
      <c r="CS49" s="587">
        <f>'FN30.450.10(IOX)'!$M51</f>
        <v>412.00500499999998</v>
      </c>
      <c r="CT49" s="587">
        <f>'FN30.500.10(IOX)'!$M51</f>
        <v>367.782715</v>
      </c>
      <c r="CU49" s="587">
        <f>'FN30.400.09(IOX)'!$M53</f>
        <v>521.38769500000001</v>
      </c>
      <c r="CV49" s="587">
        <f>'FN30.450.09(IOX)'!$M53</f>
        <v>487.30218500000001</v>
      </c>
      <c r="CW49" s="587">
        <f>'FN30.500.09(IOX)'!$M53</f>
        <v>435.98620599999998</v>
      </c>
      <c r="CX49" s="587">
        <f>'FN30.550.08(IOX)'!$M53</f>
        <v>212.38760400000001</v>
      </c>
      <c r="CY49" s="587">
        <f>'FN30.600.08(IOX)'!$M53</f>
        <v>93.536902999999995</v>
      </c>
      <c r="CZ49" s="588">
        <f>'FN30.650.67(IOX)'!$M53</f>
        <v>64.033400999999998</v>
      </c>
      <c r="DA49" s="570">
        <f>'GII30.400.10(IOX)'!$M48</f>
        <v>120.196602</v>
      </c>
      <c r="DB49" s="568">
        <f>'GII30.450.10(IOX)'!$M48</f>
        <v>85.325301999999994</v>
      </c>
      <c r="DC49" s="569">
        <f>'GII30.500.10(IOX)'!$M48</f>
        <v>64.229797000000005</v>
      </c>
      <c r="DD49" s="571"/>
      <c r="DE49" s="564"/>
      <c r="DF49" s="148">
        <f t="shared" si="29"/>
        <v>41305</v>
      </c>
      <c r="DG49" s="404"/>
      <c r="DH49" s="402"/>
      <c r="DI49" s="404"/>
      <c r="DJ49" s="402"/>
      <c r="DK49" s="402"/>
      <c r="DL49" s="402"/>
      <c r="DM49" s="402"/>
      <c r="DN49" s="402">
        <f>'FN30.400.11(IOX)'!$AQ39</f>
        <v>-2.4690434716839083E-3</v>
      </c>
      <c r="DO49" s="402">
        <f>'FN30.450.11(IOX)'!$AQ39</f>
        <v>2.6682694196851473E-3</v>
      </c>
      <c r="DP49" s="402">
        <f>'FN30.350.10(IOX)'!$AQ51</f>
        <v>-3.5689097268100677E-3</v>
      </c>
      <c r="DQ49" s="402">
        <f>'FN30.400.10(IOX)'!$AQ51</f>
        <v>-5.4476608470339942E-3</v>
      </c>
      <c r="DR49" s="402">
        <f>'FN30.450.10(IOX)'!$AQ51</f>
        <v>-1.7693490108434404E-3</v>
      </c>
      <c r="DS49" s="402">
        <f>'FN30.500.10(IOX)'!$AQ51</f>
        <v>2.7383655429370451E-3</v>
      </c>
      <c r="DT49" s="402">
        <f>'FN30.400.09(IOX)'!$AQ53</f>
        <v>-9.096927208601998E-3</v>
      </c>
      <c r="DU49" s="402">
        <f>'FN30.450.09(IOX)'!$AQ53</f>
        <v>-9.3216195437879276E-3</v>
      </c>
      <c r="DV49" s="402">
        <f>'FN30.500.09(IOX)'!$AQ53</f>
        <v>-7.5196241320902495E-4</v>
      </c>
      <c r="DW49" s="402">
        <f>'FN30.550.08(IOX)'!$AQ53</f>
        <v>-1.0798994378460318E-2</v>
      </c>
      <c r="DX49" s="402">
        <f>'FN30.600.08(IOX)'!$AQ53</f>
        <v>-7.9145156565500942E-3</v>
      </c>
      <c r="DY49" s="403">
        <f>'FN30.650.67(IOX)'!$AQ53</f>
        <v>-7.1219357648682428E-3</v>
      </c>
      <c r="DZ49" s="404">
        <f>'GII30.400.10(IOX)'!$AQ48</f>
        <v>5.8602478744790884E-4</v>
      </c>
      <c r="EA49" s="402">
        <f>'GII30.450.10(IOX)'!$AQ48</f>
        <v>2.9172485908753984E-3</v>
      </c>
      <c r="EB49" s="403">
        <f>'GII30.500.10(IOX)'!$AQ48</f>
        <v>4.2922345374470736E-3</v>
      </c>
      <c r="EC49" s="560"/>
      <c r="ED49" s="564"/>
      <c r="EE49" s="564"/>
      <c r="EF49" s="564"/>
      <c r="EH49" s="148">
        <f t="shared" si="30"/>
        <v>41305</v>
      </c>
      <c r="EI49" s="467">
        <f t="shared" si="31"/>
        <v>7.6720092823496691E-2</v>
      </c>
      <c r="EJ49" s="587">
        <f t="shared" si="32"/>
        <v>428.37292591191772</v>
      </c>
      <c r="EK49" s="467">
        <f t="shared" si="33"/>
        <v>-4.5343840325552881E-3</v>
      </c>
    </row>
    <row r="50" spans="9:141" s="163" customFormat="1" ht="15">
      <c r="I50" s="148">
        <v>41333</v>
      </c>
      <c r="J50" s="307"/>
      <c r="K50" s="83"/>
      <c r="L50" s="83"/>
      <c r="M50" s="83"/>
      <c r="N50" s="83"/>
      <c r="O50" s="83"/>
      <c r="P50" s="83"/>
      <c r="Q50" s="83">
        <f>'FN30.400.11(IOX)'!$S40</f>
        <v>-3.1226966315376161E-2</v>
      </c>
      <c r="R50" s="83">
        <f>'FN30.450.11(IOX)'!$S40</f>
        <v>-1.4024268896446824E-2</v>
      </c>
      <c r="S50" s="83">
        <f>'FN30.350.10(IOX)'!$S52</f>
        <v>7.8913174915714677E-3</v>
      </c>
      <c r="T50" s="83">
        <f>'FN30.400.10(IOX)'!$S52</f>
        <v>-2.536461714956656E-2</v>
      </c>
      <c r="U50" s="83">
        <f>'FN30.450.10(IOX)'!$S52</f>
        <v>-1.513406009697053E-2</v>
      </c>
      <c r="V50" s="83">
        <f>'FN30.500.10(IOX)'!$S52</f>
        <v>-1.3488971045000547E-2</v>
      </c>
      <c r="W50" s="83">
        <f>'FN30.400.09(IOX)'!$S54</f>
        <v>-2.2391997094506746E-2</v>
      </c>
      <c r="X50" s="83">
        <f>'FN30.450.09(IOX)'!$S54</f>
        <v>-1.8125774178180079E-2</v>
      </c>
      <c r="Y50" s="83">
        <f>'FN30.500.09(IOX)'!$S54</f>
        <v>5.2032329228147572E-3</v>
      </c>
      <c r="Z50" s="83">
        <f>'FN30.550.08(IOX)'!$S54</f>
        <v>5.42932670154961E-3</v>
      </c>
      <c r="AA50" s="83">
        <f>'FN30.600.08(IOX)'!$S54</f>
        <v>-1.1551362390473231E-2</v>
      </c>
      <c r="AB50" s="109">
        <f>'FN30.650.67(IOX)'!$S54</f>
        <v>-3.2195041124438967E-2</v>
      </c>
      <c r="AC50" s="307">
        <f>'GII30.400.10(IOX)'!$S49</f>
        <v>-2.5790412486969092E-3</v>
      </c>
      <c r="AD50" s="83">
        <f>'GII30.450.10(IOX)'!$S49</f>
        <v>1.3307274236300374E-3</v>
      </c>
      <c r="AE50" s="109">
        <f>'GII30.500.10(IOX)'!$S49</f>
        <v>-3.7486177364413737E-3</v>
      </c>
      <c r="AF50" s="467">
        <f t="shared" si="1"/>
        <v>-1.1331740849102134E-2</v>
      </c>
      <c r="AH50" s="148">
        <f t="shared" si="2"/>
        <v>41275</v>
      </c>
      <c r="AI50" s="148">
        <f t="shared" si="3"/>
        <v>41333</v>
      </c>
      <c r="AJ50" s="535">
        <f>IF(J50&lt;&gt;"", VLOOKUP($AH50, 'Current Balane Query'!$M$7:$AO$66, MATCH(AJ$22, 'Current Balane Query'!$M$6:$AO$6,0), 0), 0)</f>
        <v>0</v>
      </c>
      <c r="AK50" s="537">
        <f>IF(K50&lt;&gt;"", VLOOKUP($AH50, 'Current Balane Query'!$M$7:$AO$66, MATCH(AK$22, 'Current Balane Query'!$M$6:$AO$6,0), 0), 0)</f>
        <v>0</v>
      </c>
      <c r="AL50" s="535">
        <f>IF(L50&lt;&gt;"", VLOOKUP($AH50, 'Current Balane Query'!$M$7:$AO$66, MATCH(AL$22, 'Current Balane Query'!$M$6:$AO$6,0), 0), 0)</f>
        <v>0</v>
      </c>
      <c r="AM50" s="537">
        <f>IF(M50&lt;&gt;"", VLOOKUP($AH50, 'Current Balane Query'!$M$7:$AO$66, MATCH(AM$22, 'Current Balane Query'!$M$6:$AO$6,0), 0), 0)</f>
        <v>0</v>
      </c>
      <c r="AN50" s="537">
        <f>IF(N50&lt;&gt;"", VLOOKUP($AH50, 'Current Balane Query'!$M$7:$AO$66, MATCH(AN$22, 'Current Balane Query'!$M$6:$AO$6,0), 0), 0)</f>
        <v>0</v>
      </c>
      <c r="AO50" s="537">
        <f>IF(O50&lt;&gt;"", VLOOKUP($AH50, 'Current Balane Query'!$M$7:$AO$66, MATCH(AO$22, 'Current Balane Query'!$M$6:$AO$6,0), 0), 0)</f>
        <v>0</v>
      </c>
      <c r="AP50" s="537">
        <f>IF(P50&lt;&gt;"", VLOOKUP($AH50, 'Current Balane Query'!$M$7:$AO$66, MATCH(AP$22, 'Current Balane Query'!$M$6:$AO$6,0), 0), 0)</f>
        <v>0</v>
      </c>
      <c r="AQ50" s="537">
        <f>IF(Q50&lt;&gt;"", VLOOKUP($AH50, 'Current Balane Query'!$M$7:$AO$66, MATCH(AQ$22, 'Current Balane Query'!$M$6:$AO$6,0), 0), 0)</f>
        <v>55991150471.470001</v>
      </c>
      <c r="AR50" s="537">
        <f>IF(R50&lt;&gt;"", VLOOKUP($AH50, 'Current Balane Query'!$M$7:$AO$66, MATCH(AR$22, 'Current Balane Query'!$M$6:$AO$6,0), 0), 0)</f>
        <v>61000180957.639999</v>
      </c>
      <c r="AS50" s="537">
        <f>IF(S50&lt;&gt;"", VLOOKUP($AH50, 'Current Balane Query'!$M$7:$AO$66, MATCH(AS$22, 'Current Balane Query'!$M$6:$AO$6,0), 0), 0)</f>
        <v>14226832724.540001</v>
      </c>
      <c r="AT50" s="537">
        <f>IF(T50&lt;&gt;"", VLOOKUP($AH50, 'Current Balane Query'!$M$7:$AO$66, MATCH(AT$22, 'Current Balane Query'!$M$6:$AO$6,0), 0), 0)</f>
        <v>67214811739.529999</v>
      </c>
      <c r="AU50" s="537">
        <f>IF(U50&lt;&gt;"", VLOOKUP($AH50, 'Current Balane Query'!$M$7:$AO$66, MATCH(AU$22, 'Current Balane Query'!$M$6:$AO$6,0), 0), 0)</f>
        <v>61522833481.029999</v>
      </c>
      <c r="AV50" s="537">
        <f>IF(V50&lt;&gt;"", VLOOKUP($AH50, 'Current Balane Query'!$M$7:$AO$66, MATCH(AV$22, 'Current Balane Query'!$M$6:$AO$6,0), 0), 0)</f>
        <v>32545257608.23</v>
      </c>
      <c r="AW50" s="537">
        <f>IF(W50&lt;&gt;"", VLOOKUP($AH50, 'Current Balane Query'!$M$7:$AO$66, MATCH(AW$22, 'Current Balane Query'!$M$6:$AO$6,0), 0), 0)</f>
        <v>52432086443.760002</v>
      </c>
      <c r="AX50" s="537">
        <f>IF(X50&lt;&gt;"", VLOOKUP($AH50, 'Current Balane Query'!$M$7:$AO$66, MATCH(AX$22, 'Current Balane Query'!$M$6:$AO$6,0), 0), 0)</f>
        <v>111542978678.28</v>
      </c>
      <c r="AY50" s="537">
        <f>IF(Y50&lt;&gt;"", VLOOKUP($AH50, 'Current Balane Query'!$M$7:$AO$66, MATCH(AY$22, 'Current Balane Query'!$M$6:$AO$6,0), 0), 0)</f>
        <v>29752710483.400002</v>
      </c>
      <c r="AZ50" s="537">
        <f>IF(Z50&lt;&gt;"", VLOOKUP($AH50, 'Current Balane Query'!$M$7:$AO$66, MATCH(AZ$22, 'Current Balane Query'!$M$6:$AO$6,0), 0), 0)</f>
        <v>22456491415.279999</v>
      </c>
      <c r="BA50" s="537">
        <f>IF(AA50&lt;&gt;"", VLOOKUP($AH50, 'Current Balane Query'!$M$7:$AO$66, MATCH(BA$22, 'Current Balane Query'!$M$6:$AO$6,0), 0), 0)</f>
        <v>12718567657.1</v>
      </c>
      <c r="BB50" s="538">
        <f>IF(AB50&lt;&gt;"", VLOOKUP($AH50, 'Current Balane Query'!$M$7:$AO$66, MATCH(BB$22, 'Current Balane Query'!$M$6:$AO$6,0), 0), 0)</f>
        <v>19059298367.48</v>
      </c>
      <c r="BC50" s="535">
        <f>IF(AC50&lt;&gt;"", VLOOKUP($AH50, 'Current Balane Query'!$M$7:$AO$66, MATCH(BC$22, 'Current Balane Query'!$M$6:$AO$6,0), 0), 0)</f>
        <v>26662024464.439999</v>
      </c>
      <c r="BD50" s="537">
        <f>IF(AD50&lt;&gt;"", VLOOKUP($AH50, 'Current Balane Query'!$M$7:$AO$66, MATCH(BD$22, 'Current Balane Query'!$M$6:$AO$6,0), 0), 0)</f>
        <v>42511834949.889999</v>
      </c>
      <c r="BE50" s="538">
        <f>IF(AE50&lt;&gt;"", VLOOKUP($AH50, 'Current Balane Query'!$M$7:$AO$66, MATCH(BE$22, 'Current Balane Query'!$M$6:$AO$6,0), 0), 0)</f>
        <v>31839484092.580002</v>
      </c>
      <c r="BF50" s="546">
        <f t="shared" si="4"/>
        <v>540463200027.73999</v>
      </c>
      <c r="BH50" s="148">
        <v>41333</v>
      </c>
      <c r="BI50" s="553">
        <f t="shared" si="5"/>
        <v>0</v>
      </c>
      <c r="BJ50" s="551">
        <f t="shared" si="46"/>
        <v>0</v>
      </c>
      <c r="BK50" s="553">
        <f t="shared" si="7"/>
        <v>0</v>
      </c>
      <c r="BL50" s="551">
        <f t="shared" si="47"/>
        <v>0</v>
      </c>
      <c r="BM50" s="551">
        <f t="shared" si="48"/>
        <v>0</v>
      </c>
      <c r="BN50" s="551">
        <f t="shared" si="49"/>
        <v>0</v>
      </c>
      <c r="BO50" s="551">
        <f t="shared" si="50"/>
        <v>0</v>
      </c>
      <c r="BP50" s="551">
        <f t="shared" si="51"/>
        <v>0.1035984512333054</v>
      </c>
      <c r="BQ50" s="551">
        <f t="shared" si="52"/>
        <v>0.11286648370232993</v>
      </c>
      <c r="BR50" s="551">
        <f t="shared" si="53"/>
        <v>2.6323406892106233E-2</v>
      </c>
      <c r="BS50" s="551">
        <f t="shared" si="54"/>
        <v>0.12436519588397528</v>
      </c>
      <c r="BT50" s="551">
        <f t="shared" si="35"/>
        <v>0.11383352923542668</v>
      </c>
      <c r="BU50" s="551">
        <f t="shared" si="36"/>
        <v>6.0217342469495741E-2</v>
      </c>
      <c r="BV50" s="551">
        <f t="shared" si="37"/>
        <v>9.7013240570438197E-2</v>
      </c>
      <c r="BW50" s="551">
        <f t="shared" si="38"/>
        <v>0.20638403997266586</v>
      </c>
      <c r="BX50" s="551">
        <f t="shared" si="39"/>
        <v>5.5050391001409356E-2</v>
      </c>
      <c r="BY50" s="551">
        <f t="shared" si="40"/>
        <v>4.1550454155116184E-2</v>
      </c>
      <c r="BZ50" s="551">
        <f t="shared" si="41"/>
        <v>2.3532717225607964E-2</v>
      </c>
      <c r="CA50" s="552">
        <f t="shared" si="42"/>
        <v>3.5264747658123173E-2</v>
      </c>
      <c r="CB50" s="553">
        <f t="shared" si="43"/>
        <v>4.9331803651148746E-2</v>
      </c>
      <c r="CC50" s="551">
        <f t="shared" si="44"/>
        <v>7.865814906122752E-2</v>
      </c>
      <c r="CD50" s="552">
        <f t="shared" si="45"/>
        <v>5.8911474622038648E-2</v>
      </c>
      <c r="CE50" s="560">
        <f t="shared" si="27"/>
        <v>1.0000000000000002</v>
      </c>
      <c r="CF50" s="564"/>
      <c r="CG50" s="148">
        <f t="shared" si="28"/>
        <v>41333</v>
      </c>
      <c r="CH50" s="589"/>
      <c r="CI50" s="587"/>
      <c r="CJ50" s="589"/>
      <c r="CK50" s="587"/>
      <c r="CL50" s="587"/>
      <c r="CM50" s="587">
        <f>'FN30.300.12(IOX)'!$M28</f>
        <v>279.37429800000001</v>
      </c>
      <c r="CN50" s="587">
        <f>'FN30.350.12(IOX)'!$M28</f>
        <v>407.57980300000003</v>
      </c>
      <c r="CO50" s="587">
        <f>'FN30.400.11(IOX)'!$M40</f>
        <v>540.94628899999998</v>
      </c>
      <c r="CP50" s="587">
        <f>'FN30.450.11(IOX)'!$M40</f>
        <v>412.11480699999998</v>
      </c>
      <c r="CQ50" s="587">
        <f>'FN30.350.10(IOX)'!$M52</f>
        <v>451.21389799999997</v>
      </c>
      <c r="CR50" s="587">
        <f>'FN30.400.10(IOX)'!$M52</f>
        <v>517.53558299999997</v>
      </c>
      <c r="CS50" s="587">
        <f>'FN30.450.10(IOX)'!$M52</f>
        <v>408.97119099999998</v>
      </c>
      <c r="CT50" s="587">
        <f>'FN30.500.10(IOX)'!$M52</f>
        <v>368.975189</v>
      </c>
      <c r="CU50" s="587">
        <f>'FN30.400.09(IOX)'!$M54</f>
        <v>575.31921399999999</v>
      </c>
      <c r="CV50" s="587">
        <f>'FN30.450.09(IOX)'!$M54</f>
        <v>537.533997</v>
      </c>
      <c r="CW50" s="587">
        <f>'FN30.500.09(IOX)'!$M54</f>
        <v>407.31420900000001</v>
      </c>
      <c r="CX50" s="587">
        <f>'FN30.550.08(IOX)'!$M54</f>
        <v>125.82620199999999</v>
      </c>
      <c r="CY50" s="587">
        <f>'FN30.600.08(IOX)'!$M54</f>
        <v>76.052199999999999</v>
      </c>
      <c r="CZ50" s="588">
        <f>'FN30.650.67(IOX)'!$M54</f>
        <v>119.62309999999999</v>
      </c>
      <c r="DA50" s="570">
        <f>'GII30.400.10(IOX)'!$M49</f>
        <v>100.316597</v>
      </c>
      <c r="DB50" s="568">
        <f>'GII30.450.10(IOX)'!$M49</f>
        <v>50.291697999999997</v>
      </c>
      <c r="DC50" s="569">
        <f>'GII30.500.10(IOX)'!$M49</f>
        <v>41.310299000000001</v>
      </c>
      <c r="DD50" s="571"/>
      <c r="DE50" s="564"/>
      <c r="DF50" s="148">
        <f t="shared" si="29"/>
        <v>41333</v>
      </c>
      <c r="DG50" s="404"/>
      <c r="DH50" s="402"/>
      <c r="DI50" s="404"/>
      <c r="DJ50" s="402"/>
      <c r="DK50" s="402"/>
      <c r="DL50" s="402">
        <f>'FN30.300.12(IOX)'!$AQ28</f>
        <v>0</v>
      </c>
      <c r="DM50" s="402">
        <f>'FN30.350.12(IOX)'!$AQ28</f>
        <v>0</v>
      </c>
      <c r="DN50" s="402">
        <f>'FN30.400.11(IOX)'!$AQ40</f>
        <v>-3.9846261689611244E-3</v>
      </c>
      <c r="DO50" s="402">
        <f>'FN30.450.11(IOX)'!$AQ40</f>
        <v>1.3353615130575545E-3</v>
      </c>
      <c r="DP50" s="402">
        <f>'FN30.350.10(IOX)'!$AQ52</f>
        <v>-5.7879511994915044E-4</v>
      </c>
      <c r="DQ50" s="402">
        <f>'FN30.400.10(IOX)'!$AQ52</f>
        <v>-5.1974457017935211E-3</v>
      </c>
      <c r="DR50" s="402">
        <f>'FN30.450.10(IOX)'!$AQ52</f>
        <v>-2.3463353043440918E-3</v>
      </c>
      <c r="DS50" s="402">
        <f>'FN30.500.10(IOX)'!$AQ52</f>
        <v>2.7595996044054555E-3</v>
      </c>
      <c r="DT50" s="402">
        <f>'FN30.400.09(IOX)'!$AQ54</f>
        <v>-1.0071605088723958E-2</v>
      </c>
      <c r="DU50" s="402">
        <f>'FN30.450.09(IOX)'!$AQ54</f>
        <v>-8.2884884127917124E-3</v>
      </c>
      <c r="DV50" s="402">
        <f>'FN30.500.09(IOX)'!$AQ54</f>
        <v>1.0696016794076431E-3</v>
      </c>
      <c r="DW50" s="402">
        <f>'FN30.550.08(IOX)'!$AQ54</f>
        <v>-8.4629615248015353E-3</v>
      </c>
      <c r="DX50" s="402">
        <f>'FN30.600.08(IOX)'!$AQ54</f>
        <v>-7.6499049219753475E-3</v>
      </c>
      <c r="DY50" s="403">
        <f>'FN30.650.67(IOX)'!$AQ54</f>
        <v>-8.8132433401024272E-3</v>
      </c>
      <c r="DZ50" s="404">
        <f>'GII30.400.10(IOX)'!$AQ49</f>
        <v>1.5300692316125304E-3</v>
      </c>
      <c r="EA50" s="402">
        <f>'GII30.450.10(IOX)'!$AQ49</f>
        <v>2.9178022351976514E-3</v>
      </c>
      <c r="EB50" s="403">
        <f>'GII30.500.10(IOX)'!$AQ49</f>
        <v>3.6928334951673056E-3</v>
      </c>
      <c r="EC50" s="560"/>
      <c r="ED50" s="564"/>
      <c r="EE50" s="564"/>
      <c r="EF50" s="564"/>
      <c r="EH50" s="148">
        <f t="shared" si="30"/>
        <v>41333</v>
      </c>
      <c r="EI50" s="467">
        <f t="shared" si="31"/>
        <v>-1.7108062596615532E-2</v>
      </c>
      <c r="EJ50" s="587">
        <f t="shared" si="32"/>
        <v>447.98054231586696</v>
      </c>
      <c r="EK50" s="467">
        <f t="shared" si="33"/>
        <v>-4.495885154910317E-3</v>
      </c>
    </row>
    <row r="51" spans="9:141" s="163" customFormat="1" ht="15">
      <c r="I51" s="148">
        <v>41361</v>
      </c>
      <c r="J51" s="307"/>
      <c r="K51" s="83"/>
      <c r="L51" s="83"/>
      <c r="M51" s="83"/>
      <c r="N51" s="83"/>
      <c r="O51" s="83">
        <f>'FN30.300.12(IOX)'!$S29</f>
        <v>4.6170097869677039E-2</v>
      </c>
      <c r="P51" s="83">
        <f>'FN30.350.12(IOX)'!$S29</f>
        <v>6.751467438097665E-2</v>
      </c>
      <c r="Q51" s="83">
        <f>'FN30.400.11(IOX)'!$S41</f>
        <v>6.1944880354968548E-2</v>
      </c>
      <c r="R51" s="83">
        <f>'FN30.450.11(IOX)'!$S41</f>
        <v>2.9476309056989992E-2</v>
      </c>
      <c r="S51" s="83">
        <f>'FN30.350.10(IOX)'!$S53</f>
        <v>8.0225782259987846E-2</v>
      </c>
      <c r="T51" s="83">
        <f>'FN30.400.10(IOX)'!$S53</f>
        <v>5.8173520654170474E-2</v>
      </c>
      <c r="U51" s="83">
        <f>'FN30.450.10(IOX)'!$S53</f>
        <v>3.6762588140279169E-2</v>
      </c>
      <c r="V51" s="83">
        <f>'FN30.500.10(IOX)'!$S53</f>
        <v>2.3695699476876282E-2</v>
      </c>
      <c r="W51" s="83">
        <f>'FN30.400.09(IOX)'!$S55</f>
        <v>5.3359769028007847E-2</v>
      </c>
      <c r="X51" s="83">
        <f>'FN30.450.09(IOX)'!$S55</f>
        <v>4.089731078255137E-2</v>
      </c>
      <c r="Y51" s="83">
        <f>'FN30.500.09(IOX)'!$S55</f>
        <v>3.3510840756460866E-2</v>
      </c>
      <c r="Z51" s="83">
        <f>'FN30.550.08(IOX)'!$S55</f>
        <v>1.3212621366461679E-2</v>
      </c>
      <c r="AA51" s="83">
        <f>'FN30.600.08(IOX)'!$S55</f>
        <v>1.6451468425186869E-2</v>
      </c>
      <c r="AB51" s="109">
        <f>'FN30.650.67(IOX)'!$S55</f>
        <v>-2.1542796783377709E-2</v>
      </c>
      <c r="AC51" s="307">
        <f>'GII30.400.10(IOX)'!$S50</f>
        <v>3.5508034017554431E-2</v>
      </c>
      <c r="AD51" s="83">
        <f>'GII30.450.10(IOX)'!$S50</f>
        <v>3.5450570493896147E-2</v>
      </c>
      <c r="AE51" s="109">
        <f>'GII30.500.10(IOX)'!$S50</f>
        <v>3.438062855355923E-2</v>
      </c>
      <c r="AF51" s="467">
        <f t="shared" si="1"/>
        <v>3.79524705196604E-2</v>
      </c>
      <c r="AH51" s="148">
        <f t="shared" si="2"/>
        <v>41306</v>
      </c>
      <c r="AI51" s="148">
        <f t="shared" si="3"/>
        <v>41361</v>
      </c>
      <c r="AJ51" s="535">
        <f>IF(J51&lt;&gt;"", VLOOKUP($AH51, 'Current Balane Query'!$M$7:$AO$66, MATCH(AJ$22, 'Current Balane Query'!$M$6:$AO$6,0), 0), 0)</f>
        <v>0</v>
      </c>
      <c r="AK51" s="537">
        <f>IF(K51&lt;&gt;"", VLOOKUP($AH51, 'Current Balane Query'!$M$7:$AO$66, MATCH(AK$22, 'Current Balane Query'!$M$6:$AO$6,0), 0), 0)</f>
        <v>0</v>
      </c>
      <c r="AL51" s="535">
        <f>IF(L51&lt;&gt;"", VLOOKUP($AH51, 'Current Balane Query'!$M$7:$AO$66, MATCH(AL$22, 'Current Balane Query'!$M$6:$AO$6,0), 0), 0)</f>
        <v>0</v>
      </c>
      <c r="AM51" s="537">
        <f>IF(M51&lt;&gt;"", VLOOKUP($AH51, 'Current Balane Query'!$M$7:$AO$66, MATCH(AM$22, 'Current Balane Query'!$M$6:$AO$6,0), 0), 0)</f>
        <v>0</v>
      </c>
      <c r="AN51" s="537">
        <f>IF(N51&lt;&gt;"", VLOOKUP($AH51, 'Current Balane Query'!$M$7:$AO$66, MATCH(AN$22, 'Current Balane Query'!$M$6:$AO$6,0), 0), 0)</f>
        <v>0</v>
      </c>
      <c r="AO51" s="537">
        <f>IF(O51&lt;&gt;"", VLOOKUP($AH51, 'Current Balane Query'!$M$7:$AO$66, MATCH(AO$22, 'Current Balane Query'!$M$6:$AO$6,0), 0), 0)</f>
        <v>139729449727.59</v>
      </c>
      <c r="AP51" s="537">
        <f>IF(P51&lt;&gt;"", VLOOKUP($AH51, 'Current Balane Query'!$M$7:$AO$66, MATCH(AP$22, 'Current Balane Query'!$M$6:$AO$6,0), 0), 0)</f>
        <v>181086976114.26999</v>
      </c>
      <c r="AQ51" s="537">
        <f>IF(Q51&lt;&gt;"", VLOOKUP($AH51, 'Current Balane Query'!$M$7:$AO$66, MATCH(AQ$22, 'Current Balane Query'!$M$6:$AO$6,0), 0), 0)</f>
        <v>54200872630.809998</v>
      </c>
      <c r="AR51" s="537">
        <f>IF(R51&lt;&gt;"", VLOOKUP($AH51, 'Current Balane Query'!$M$7:$AO$66, MATCH(AR$22, 'Current Balane Query'!$M$6:$AO$6,0), 0), 0)</f>
        <v>59398813893.529999</v>
      </c>
      <c r="AS51" s="537">
        <f>IF(S51&lt;&gt;"", VLOOKUP($AH51, 'Current Balane Query'!$M$7:$AO$66, MATCH(AS$22, 'Current Balane Query'!$M$6:$AO$6,0), 0), 0)</f>
        <v>13761066617.77</v>
      </c>
      <c r="AT51" s="537">
        <f>IF(T51&lt;&gt;"", VLOOKUP($AH51, 'Current Balane Query'!$M$7:$AO$66, MATCH(AT$22, 'Current Balane Query'!$M$6:$AO$6,0), 0), 0)</f>
        <v>64849364183.830002</v>
      </c>
      <c r="AU51" s="537">
        <f>IF(U51&lt;&gt;"", VLOOKUP($AH51, 'Current Balane Query'!$M$7:$AO$66, MATCH(AU$22, 'Current Balane Query'!$M$6:$AO$6,0), 0), 0)</f>
        <v>59554141671.989998</v>
      </c>
      <c r="AV51" s="537">
        <f>IF(V51&lt;&gt;"", VLOOKUP($AH51, 'Current Balane Query'!$M$7:$AO$66, MATCH(AV$22, 'Current Balane Query'!$M$6:$AO$6,0), 0), 0)</f>
        <v>31753269883.689999</v>
      </c>
      <c r="AW51" s="537">
        <f>IF(W51&lt;&gt;"", VLOOKUP($AH51, 'Current Balane Query'!$M$7:$AO$66, MATCH(AW$22, 'Current Balane Query'!$M$6:$AO$6,0), 0), 0)</f>
        <v>49980265235.480003</v>
      </c>
      <c r="AX51" s="537">
        <f>IF(X51&lt;&gt;"", VLOOKUP($AH51, 'Current Balane Query'!$M$7:$AO$66, MATCH(AX$22, 'Current Balane Query'!$M$6:$AO$6,0), 0), 0)</f>
        <v>106668733625.91</v>
      </c>
      <c r="AY51" s="537">
        <f>IF(Y51&lt;&gt;"", VLOOKUP($AH51, 'Current Balane Query'!$M$7:$AO$66, MATCH(AY$22, 'Current Balane Query'!$M$6:$AO$6,0), 0), 0)</f>
        <v>28874670635.650002</v>
      </c>
      <c r="AZ51" s="537">
        <f>IF(Z51&lt;&gt;"", VLOOKUP($AH51, 'Current Balane Query'!$M$7:$AO$66, MATCH(AZ$22, 'Current Balane Query'!$M$6:$AO$6,0), 0), 0)</f>
        <v>21282959618.57</v>
      </c>
      <c r="BA51" s="537">
        <f>IF(AA51&lt;&gt;"", VLOOKUP($AH51, 'Current Balane Query'!$M$7:$AO$66, MATCH(BA$22, 'Current Balane Query'!$M$6:$AO$6,0), 0), 0)</f>
        <v>12122835843.4</v>
      </c>
      <c r="BB51" s="538">
        <f>IF(AB51&lt;&gt;"", VLOOKUP($AH51, 'Current Balane Query'!$M$7:$AO$66, MATCH(BB$22, 'Current Balane Query'!$M$6:$AO$6,0), 0), 0)</f>
        <v>18249831469.23</v>
      </c>
      <c r="BC51" s="535">
        <f>IF(AC51&lt;&gt;"", VLOOKUP($AH51, 'Current Balane Query'!$M$7:$AO$66, MATCH(BC$22, 'Current Balane Query'!$M$6:$AO$6,0), 0), 0)</f>
        <v>26082986648.220001</v>
      </c>
      <c r="BD51" s="537">
        <f>IF(AD51&lt;&gt;"", VLOOKUP($AH51, 'Current Balane Query'!$M$7:$AO$66, MATCH(BD$22, 'Current Balane Query'!$M$6:$AO$6,0), 0), 0)</f>
        <v>41444981218.910004</v>
      </c>
      <c r="BE51" s="538">
        <f>IF(AE51&lt;&gt;"", VLOOKUP($AH51, 'Current Balane Query'!$M$7:$AO$66, MATCH(BE$22, 'Current Balane Query'!$M$6:$AO$6,0), 0), 0)</f>
        <v>31023001202.209999</v>
      </c>
      <c r="BF51" s="546">
        <f t="shared" si="4"/>
        <v>841513251151.71997</v>
      </c>
      <c r="BH51" s="148">
        <v>41361</v>
      </c>
      <c r="BI51" s="553">
        <f t="shared" si="5"/>
        <v>0</v>
      </c>
      <c r="BJ51" s="551">
        <f t="shared" si="46"/>
        <v>0</v>
      </c>
      <c r="BK51" s="553">
        <f t="shared" si="7"/>
        <v>0</v>
      </c>
      <c r="BL51" s="551">
        <f t="shared" si="47"/>
        <v>0</v>
      </c>
      <c r="BM51" s="551">
        <f t="shared" si="48"/>
        <v>0</v>
      </c>
      <c r="BN51" s="551">
        <f t="shared" si="49"/>
        <v>0.16604545387295105</v>
      </c>
      <c r="BO51" s="551">
        <f t="shared" si="50"/>
        <v>0.21519206722702106</v>
      </c>
      <c r="BP51" s="551">
        <f t="shared" si="51"/>
        <v>6.440881656543028E-2</v>
      </c>
      <c r="BQ51" s="551">
        <f t="shared" si="52"/>
        <v>7.0585714262057106E-2</v>
      </c>
      <c r="BR51" s="551">
        <f t="shared" si="53"/>
        <v>1.635276283402097E-2</v>
      </c>
      <c r="BS51" s="551">
        <f t="shared" si="54"/>
        <v>7.7062796212745602E-2</v>
      </c>
      <c r="BT51" s="551">
        <f t="shared" si="35"/>
        <v>7.0770295762404734E-2</v>
      </c>
      <c r="BU51" s="551">
        <f t="shared" si="36"/>
        <v>3.773353520010711E-2</v>
      </c>
      <c r="BV51" s="551">
        <f t="shared" si="37"/>
        <v>5.9393319317402944E-2</v>
      </c>
      <c r="BW51" s="551">
        <f t="shared" si="38"/>
        <v>0.12675823402652306</v>
      </c>
      <c r="BX51" s="551">
        <f t="shared" si="39"/>
        <v>3.4312793763058715E-2</v>
      </c>
      <c r="BY51" s="551">
        <f t="shared" si="40"/>
        <v>2.5291294687803799E-2</v>
      </c>
      <c r="BZ51" s="551">
        <f t="shared" si="41"/>
        <v>1.4405995184042945E-2</v>
      </c>
      <c r="CA51" s="552">
        <f t="shared" si="42"/>
        <v>2.1686921084430624E-2</v>
      </c>
      <c r="CB51" s="553">
        <f t="shared" si="43"/>
        <v>3.0995336808448414E-2</v>
      </c>
      <c r="CC51" s="551">
        <f t="shared" si="44"/>
        <v>4.9250539028574028E-2</v>
      </c>
      <c r="CD51" s="552">
        <f t="shared" si="45"/>
        <v>3.6865731062168068E-2</v>
      </c>
      <c r="CE51" s="560">
        <f t="shared" si="27"/>
        <v>1</v>
      </c>
      <c r="CF51" s="564"/>
      <c r="CG51" s="148">
        <f t="shared" si="28"/>
        <v>41361</v>
      </c>
      <c r="CH51" s="589"/>
      <c r="CI51" s="587"/>
      <c r="CJ51" s="589"/>
      <c r="CK51" s="587"/>
      <c r="CL51" s="587"/>
      <c r="CM51" s="587">
        <f>'FN30.300.12(IOX)'!$M29</f>
        <v>224.9384</v>
      </c>
      <c r="CN51" s="587">
        <f>'FN30.350.12(IOX)'!$M29</f>
        <v>307.75351000000001</v>
      </c>
      <c r="CO51" s="587">
        <f>'FN30.400.11(IOX)'!$M41</f>
        <v>439.62100199999998</v>
      </c>
      <c r="CP51" s="587">
        <f>'FN30.450.11(IOX)'!$M41</f>
        <v>375.87179600000002</v>
      </c>
      <c r="CQ51" s="587">
        <f>'FN30.350.10(IOX)'!$M53</f>
        <v>321.55191000000002</v>
      </c>
      <c r="CR51" s="587">
        <f>'FN30.400.10(IOX)'!$M53</f>
        <v>423.56549100000001</v>
      </c>
      <c r="CS51" s="587">
        <f>'FN30.450.10(IOX)'!$M53</f>
        <v>355.38619999999997</v>
      </c>
      <c r="CT51" s="587">
        <f>'FN30.500.10(IOX)'!$M53</f>
        <v>342.16940299999999</v>
      </c>
      <c r="CU51" s="587">
        <f>'FN30.400.09(IOX)'!$M55</f>
        <v>486.65310699999998</v>
      </c>
      <c r="CV51" s="587">
        <f>'FN30.450.09(IOX)'!$M55</f>
        <v>471.74130200000002</v>
      </c>
      <c r="CW51" s="587">
        <f>'FN30.500.09(IOX)'!$M55</f>
        <v>352.752411</v>
      </c>
      <c r="CX51" s="587">
        <f>'FN30.550.08(IOX)'!$M55</f>
        <v>106.715897</v>
      </c>
      <c r="CY51" s="587">
        <f>'FN30.600.08(IOX)'!$M55</f>
        <v>42.833801000000001</v>
      </c>
      <c r="CZ51" s="588">
        <f>'FN30.650.67(IOX)'!$M55</f>
        <v>191.848206</v>
      </c>
      <c r="DA51" s="570">
        <f>'GII30.400.10(IOX)'!$M50</f>
        <v>67.161697000000004</v>
      </c>
      <c r="DB51" s="568">
        <f>'GII30.450.10(IOX)'!$M50</f>
        <v>13.5314</v>
      </c>
      <c r="DC51" s="569">
        <f>'GII30.500.10(IOX)'!$M50</f>
        <v>0.43869999999999998</v>
      </c>
      <c r="DD51" s="571"/>
      <c r="DE51" s="564"/>
      <c r="DF51" s="148">
        <f t="shared" si="29"/>
        <v>41361</v>
      </c>
      <c r="DG51" s="404"/>
      <c r="DH51" s="402"/>
      <c r="DI51" s="404"/>
      <c r="DJ51" s="402"/>
      <c r="DK51" s="402"/>
      <c r="DL51" s="402">
        <f>'FN30.300.12(IOX)'!$AQ29</f>
        <v>1.6460647831478169E-2</v>
      </c>
      <c r="DM51" s="402">
        <f>'FN30.350.12(IOX)'!$AQ29</f>
        <v>1.004791161099388E-2</v>
      </c>
      <c r="DN51" s="402">
        <f>'FN30.400.11(IOX)'!$AQ41</f>
        <v>1.9881631022446093E-3</v>
      </c>
      <c r="DO51" s="402">
        <f>'FN30.450.11(IOX)'!$AQ41</f>
        <v>3.4793912450078778E-3</v>
      </c>
      <c r="DP51" s="402">
        <f>'FN30.350.10(IOX)'!$AQ53</f>
        <v>2.3236965536746444E-3</v>
      </c>
      <c r="DQ51" s="402">
        <f>'FN30.400.10(IOX)'!$AQ53</f>
        <v>-1.9612595736110076E-3</v>
      </c>
      <c r="DR51" s="402">
        <f>'FN30.450.10(IOX)'!$AQ53</f>
        <v>-8.20123863826016E-4</v>
      </c>
      <c r="DS51" s="402">
        <f>'FN30.500.10(IOX)'!$AQ53</f>
        <v>3.8587543601113013E-3</v>
      </c>
      <c r="DT51" s="402">
        <f>'FN30.400.09(IOX)'!$AQ55</f>
        <v>-8.8462260549329215E-3</v>
      </c>
      <c r="DU51" s="402">
        <f>'FN30.450.09(IOX)'!$AQ55</f>
        <v>-5.2809937143807884E-3</v>
      </c>
      <c r="DV51" s="402">
        <f>'FN30.500.09(IOX)'!$AQ55</f>
        <v>1.601512372215449E-3</v>
      </c>
      <c r="DW51" s="402">
        <f>'FN30.550.08(IOX)'!$AQ55</f>
        <v>-7.5236396016114693E-3</v>
      </c>
      <c r="DX51" s="402">
        <f>'FN30.600.08(IOX)'!$AQ55</f>
        <v>-6.0564594672698636E-3</v>
      </c>
      <c r="DY51" s="403">
        <f>'FN30.650.67(IOX)'!$AQ55</f>
        <v>-4.7345007164371865E-3</v>
      </c>
      <c r="DZ51" s="404">
        <f>'GII30.400.10(IOX)'!$AQ50</f>
        <v>2.072900048082746E-3</v>
      </c>
      <c r="EA51" s="402">
        <f>'GII30.450.10(IOX)'!$AQ50</f>
        <v>2.1279965510741087E-3</v>
      </c>
      <c r="EB51" s="403">
        <f>'GII30.500.10(IOX)'!$AQ50</f>
        <v>5.9557412973646536E-4</v>
      </c>
      <c r="EC51" s="560"/>
      <c r="ED51" s="564"/>
      <c r="EE51" s="564"/>
      <c r="EF51" s="564"/>
      <c r="EH51" s="148">
        <f t="shared" si="30"/>
        <v>41361</v>
      </c>
      <c r="EI51" s="467">
        <f t="shared" si="31"/>
        <v>4.7163211473699472E-2</v>
      </c>
      <c r="EJ51" s="587">
        <f t="shared" si="32"/>
        <v>342.66581343894296</v>
      </c>
      <c r="EK51" s="467">
        <f t="shared" si="33"/>
        <v>3.7234474488990624E-3</v>
      </c>
    </row>
    <row r="52" spans="9:141" ht="15">
      <c r="I52" s="148">
        <v>41394</v>
      </c>
      <c r="J52" s="307"/>
      <c r="K52" s="83"/>
      <c r="L52" s="83"/>
      <c r="M52" s="83"/>
      <c r="N52" s="83"/>
      <c r="O52" s="83">
        <f>'FN30.300.12(IOX)'!$S30</f>
        <v>-6.880742575635844E-2</v>
      </c>
      <c r="P52" s="83">
        <f>'FN30.350.12(IOX)'!$S30</f>
        <v>-0.12468335873055829</v>
      </c>
      <c r="Q52" s="83">
        <f>'FN30.400.11(IOX)'!$S42</f>
        <v>-0.12550060910999614</v>
      </c>
      <c r="R52" s="83">
        <f>'FN30.450.11(IOX)'!$S42</f>
        <v>-0.1300689153254023</v>
      </c>
      <c r="S52" s="83">
        <f>'FN30.350.10(IOX)'!$S54</f>
        <v>-0.17442312834061638</v>
      </c>
      <c r="T52" s="83">
        <f>'FN30.400.10(IOX)'!$S54</f>
        <v>-0.15560790317359813</v>
      </c>
      <c r="U52" s="83">
        <f>'FN30.450.10(IOX)'!$S54</f>
        <v>-0.17578249352659306</v>
      </c>
      <c r="V52" s="83">
        <f>'FN30.500.10(IOX)'!$S54</f>
        <v>-0.1317435745950328</v>
      </c>
      <c r="W52" s="83">
        <f>'FN30.400.09(IOX)'!$S56</f>
        <v>-0.21640403945997119</v>
      </c>
      <c r="X52" s="83">
        <f>'FN30.450.09(IOX)'!$S56</f>
        <v>-0.19829514360313308</v>
      </c>
      <c r="Y52" s="83">
        <f>'FN30.500.09(IOX)'!$S56</f>
        <v>-0.12605638055919494</v>
      </c>
      <c r="Z52" s="83">
        <f>'FN30.550.08(IOX)'!$S56</f>
        <v>-0.14824943065717733</v>
      </c>
      <c r="AA52" s="83">
        <f>'FN30.600.08(IOX)'!$S56</f>
        <v>-0.12822441747071733</v>
      </c>
      <c r="AB52" s="109">
        <f>'FN30.650.67(IOX)'!$S56</f>
        <v>-0.10873299737480031</v>
      </c>
      <c r="AC52" s="307">
        <f>'GII30.400.10(IOX)'!$S51</f>
        <v>-9.1361627011169899E-2</v>
      </c>
      <c r="AD52" s="83">
        <f>'GII30.450.10(IOX)'!$S51</f>
        <v>-0.10492089311747106</v>
      </c>
      <c r="AE52" s="109">
        <f>'GII30.500.10(IOX)'!$S51</f>
        <v>-0.20020271349618707</v>
      </c>
      <c r="AF52" s="467">
        <f t="shared" si="1"/>
        <v>-0.14170970890046927</v>
      </c>
      <c r="AH52" s="148">
        <f t="shared" si="2"/>
        <v>41334</v>
      </c>
      <c r="AI52" s="148">
        <f t="shared" si="3"/>
        <v>41394</v>
      </c>
      <c r="AJ52" s="535">
        <f>IF(J52&lt;&gt;"", VLOOKUP($AH52, 'Current Balane Query'!$M$7:$AO$66, MATCH(AJ$22, 'Current Balane Query'!$M$6:$AO$6,0), 0), 0)</f>
        <v>0</v>
      </c>
      <c r="AK52" s="537">
        <f>IF(K52&lt;&gt;"", VLOOKUP($AH52, 'Current Balane Query'!$M$7:$AO$66, MATCH(AK$22, 'Current Balane Query'!$M$6:$AO$6,0), 0), 0)</f>
        <v>0</v>
      </c>
      <c r="AL52" s="535">
        <f>IF(L52&lt;&gt;"", VLOOKUP($AH52, 'Current Balane Query'!$M$7:$AO$66, MATCH(AL$22, 'Current Balane Query'!$M$6:$AO$6,0), 0), 0)</f>
        <v>0</v>
      </c>
      <c r="AM52" s="537">
        <f>IF(M52&lt;&gt;"", VLOOKUP($AH52, 'Current Balane Query'!$M$7:$AO$66, MATCH(AM$22, 'Current Balane Query'!$M$6:$AO$6,0), 0), 0)</f>
        <v>0</v>
      </c>
      <c r="AN52" s="537">
        <f>IF(N52&lt;&gt;"", VLOOKUP($AH52, 'Current Balane Query'!$M$7:$AO$66, MATCH(AN$22, 'Current Balane Query'!$M$6:$AO$6,0), 0), 0)</f>
        <v>0</v>
      </c>
      <c r="AO52" s="537">
        <f>IF(O52&lt;&gt;"", VLOOKUP($AH52, 'Current Balane Query'!$M$7:$AO$66, MATCH(AO$22, 'Current Balane Query'!$M$6:$AO$6,0), 0), 0)</f>
        <v>138948007191</v>
      </c>
      <c r="AP52" s="537">
        <f>IF(P52&lt;&gt;"", VLOOKUP($AH52, 'Current Balane Query'!$M$7:$AO$66, MATCH(AP$22, 'Current Balane Query'!$M$6:$AO$6,0), 0), 0)</f>
        <v>178712307053.67001</v>
      </c>
      <c r="AQ52" s="537">
        <f>IF(Q52&lt;&gt;"", VLOOKUP($AH52, 'Current Balane Query'!$M$7:$AO$66, MATCH(AQ$22, 'Current Balane Query'!$M$6:$AO$6,0), 0), 0)</f>
        <v>52803706307.940002</v>
      </c>
      <c r="AR52" s="537">
        <f>IF(R52&lt;&gt;"", VLOOKUP($AH52, 'Current Balane Query'!$M$7:$AO$66, MATCH(AR$22, 'Current Balane Query'!$M$6:$AO$6,0), 0), 0)</f>
        <v>57996934670.690002</v>
      </c>
      <c r="AS52" s="537">
        <f>IF(S52&lt;&gt;"", VLOOKUP($AH52, 'Current Balane Query'!$M$7:$AO$66, MATCH(AS$22, 'Current Balane Query'!$M$6:$AO$6,0), 0), 0)</f>
        <v>13380028159.58</v>
      </c>
      <c r="AT52" s="537">
        <f>IF(T52&lt;&gt;"", VLOOKUP($AH52, 'Current Balane Query'!$M$7:$AO$66, MATCH(AT$22, 'Current Balane Query'!$M$6:$AO$6,0), 0), 0)</f>
        <v>62832315882.110001</v>
      </c>
      <c r="AU52" s="537">
        <f>IF(U52&lt;&gt;"", VLOOKUP($AH52, 'Current Balane Query'!$M$7:$AO$66, MATCH(AU$22, 'Current Balane Query'!$M$6:$AO$6,0), 0), 0)</f>
        <v>57770977284.300003</v>
      </c>
      <c r="AV52" s="537">
        <f>IF(V52&lt;&gt;"", VLOOKUP($AH52, 'Current Balane Query'!$M$7:$AO$66, MATCH(AV$22, 'Current Balane Query'!$M$6:$AO$6,0), 0), 0)</f>
        <v>31022671888.709999</v>
      </c>
      <c r="AW52" s="537">
        <f>IF(W52&lt;&gt;"", VLOOKUP($AH52, 'Current Balane Query'!$M$7:$AO$66, MATCH(AW$22, 'Current Balane Query'!$M$6:$AO$6,0), 0), 0)</f>
        <v>47771827364.730003</v>
      </c>
      <c r="AX52" s="537">
        <f>IF(X52&lt;&gt;"", VLOOKUP($AH52, 'Current Balane Query'!$M$7:$AO$66, MATCH(AX$22, 'Current Balane Query'!$M$6:$AO$6,0), 0), 0)</f>
        <v>102409532047.24001</v>
      </c>
      <c r="AY52" s="537">
        <f>IF(Y52&lt;&gt;"", VLOOKUP($AH52, 'Current Balane Query'!$M$7:$AO$66, MATCH(AY$22, 'Current Balane Query'!$M$6:$AO$6,0), 0), 0)</f>
        <v>28066962026.68</v>
      </c>
      <c r="AZ52" s="537">
        <f>IF(Z52&lt;&gt;"", VLOOKUP($AH52, 'Current Balane Query'!$M$7:$AO$66, MATCH(AZ$22, 'Current Balane Query'!$M$6:$AO$6,0), 0), 0)</f>
        <v>20226514958</v>
      </c>
      <c r="BA52" s="537">
        <f>IF(AA52&lt;&gt;"", VLOOKUP($AH52, 'Current Balane Query'!$M$7:$AO$66, MATCH(BA$22, 'Current Balane Query'!$M$6:$AO$6,0), 0), 0)</f>
        <v>11577490954.24</v>
      </c>
      <c r="BB52" s="538">
        <f>IF(AB52&lt;&gt;"", VLOOKUP($AH52, 'Current Balane Query'!$M$7:$AO$66, MATCH(BB$22, 'Current Balane Query'!$M$6:$AO$6,0), 0), 0)</f>
        <v>17538059534.380001</v>
      </c>
      <c r="BC52" s="535">
        <f>IF(AC52&lt;&gt;"", VLOOKUP($AH52, 'Current Balane Query'!$M$7:$AO$66, MATCH(BC$22, 'Current Balane Query'!$M$6:$AO$6,0), 0), 0)</f>
        <v>25556375361.09</v>
      </c>
      <c r="BD52" s="537">
        <f>IF(AD52&lt;&gt;"", VLOOKUP($AH52, 'Current Balane Query'!$M$7:$AO$66, MATCH(BD$22, 'Current Balane Query'!$M$6:$AO$6,0), 0), 0)</f>
        <v>40445273817.389999</v>
      </c>
      <c r="BE52" s="538">
        <f>IF(AE52&lt;&gt;"", VLOOKUP($AH52, 'Current Balane Query'!$M$7:$AO$66, MATCH(BE$22, 'Current Balane Query'!$M$6:$AO$6,0), 0), 0)</f>
        <v>30173755574.279999</v>
      </c>
      <c r="BF52" s="546">
        <f t="shared" si="4"/>
        <v>821057335323.27002</v>
      </c>
      <c r="BH52" s="148">
        <v>41394</v>
      </c>
      <c r="BI52" s="553">
        <f t="shared" si="5"/>
        <v>0</v>
      </c>
      <c r="BJ52" s="551">
        <f t="shared" si="46"/>
        <v>0</v>
      </c>
      <c r="BK52" s="553">
        <f t="shared" si="7"/>
        <v>0</v>
      </c>
      <c r="BL52" s="551">
        <f t="shared" si="47"/>
        <v>0</v>
      </c>
      <c r="BM52" s="551">
        <f t="shared" si="48"/>
        <v>0</v>
      </c>
      <c r="BN52" s="551">
        <f t="shared" si="49"/>
        <v>0.16923057771147348</v>
      </c>
      <c r="BO52" s="551">
        <f t="shared" si="50"/>
        <v>0.21766117829433518</v>
      </c>
      <c r="BP52" s="551">
        <f t="shared" si="51"/>
        <v>6.4311837963362095E-2</v>
      </c>
      <c r="BQ52" s="551">
        <f t="shared" si="52"/>
        <v>7.0636887554089284E-2</v>
      </c>
      <c r="BR52" s="551">
        <f t="shared" si="53"/>
        <v>1.6296094784065185E-2</v>
      </c>
      <c r="BS52" s="551">
        <f t="shared" si="54"/>
        <v>7.6526100162507424E-2</v>
      </c>
      <c r="BT52" s="551">
        <f t="shared" si="35"/>
        <v>7.0361684621639956E-2</v>
      </c>
      <c r="BU52" s="551">
        <f t="shared" si="36"/>
        <v>3.7783806993814416E-2</v>
      </c>
      <c r="BV52" s="551">
        <f t="shared" si="37"/>
        <v>5.8183302565491465E-2</v>
      </c>
      <c r="BW52" s="551">
        <f t="shared" si="38"/>
        <v>0.12472884370117576</v>
      </c>
      <c r="BX52" s="551">
        <f t="shared" si="39"/>
        <v>3.4183924580162679E-2</v>
      </c>
      <c r="BY52" s="551">
        <f t="shared" si="40"/>
        <v>2.4634716831360304E-2</v>
      </c>
      <c r="BZ52" s="551">
        <f t="shared" si="41"/>
        <v>1.4100709482951838E-2</v>
      </c>
      <c r="CA52" s="552">
        <f t="shared" si="42"/>
        <v>2.136033475357095E-2</v>
      </c>
      <c r="CB52" s="553">
        <f t="shared" si="43"/>
        <v>3.1126176287101608E-2</v>
      </c>
      <c r="CC52" s="551">
        <f t="shared" si="44"/>
        <v>4.9259987186480371E-2</v>
      </c>
      <c r="CD52" s="552">
        <f t="shared" si="45"/>
        <v>3.6749876380313767E-2</v>
      </c>
      <c r="CE52" s="560">
        <f t="shared" si="27"/>
        <v>0.99999999999999989</v>
      </c>
      <c r="CF52" s="564"/>
      <c r="CG52" s="148">
        <f t="shared" si="28"/>
        <v>41394</v>
      </c>
      <c r="CH52" s="589"/>
      <c r="CI52" s="587"/>
      <c r="CJ52" s="589"/>
      <c r="CK52" s="587"/>
      <c r="CL52" s="587"/>
      <c r="CM52" s="587">
        <f>'FN30.300.12(IOX)'!$M30</f>
        <v>268.057007</v>
      </c>
      <c r="CN52" s="587">
        <f>'FN30.350.12(IOX)'!$M30</f>
        <v>458.18130500000001</v>
      </c>
      <c r="CO52" s="587">
        <f>'FN30.400.11(IOX)'!$M42</f>
        <v>561.07202099999995</v>
      </c>
      <c r="CP52" s="587">
        <f>'FN30.450.11(IOX)'!$M42</f>
        <v>505.52459700000003</v>
      </c>
      <c r="CQ52" s="587">
        <f>'FN30.350.10(IOX)'!$M54</f>
        <v>573.62658699999997</v>
      </c>
      <c r="CR52" s="587">
        <f>'FN30.400.10(IOX)'!$M54</f>
        <v>617.55328399999996</v>
      </c>
      <c r="CS52" s="587">
        <f>'FN30.450.10(IOX)'!$M54</f>
        <v>610.11377000000005</v>
      </c>
      <c r="CT52" s="587">
        <f>'FN30.500.10(IOX)'!$M54</f>
        <v>508.10369900000001</v>
      </c>
      <c r="CU52" s="587">
        <f>'FN30.400.09(IOX)'!$M56</f>
        <v>876.25769000000003</v>
      </c>
      <c r="CV52" s="587">
        <f>'FN30.450.09(IOX)'!$M56</f>
        <v>803.86437999999998</v>
      </c>
      <c r="CW52" s="587">
        <f>'FN30.500.09(IOX)'!$M56</f>
        <v>486.52520800000002</v>
      </c>
      <c r="CX52" s="587">
        <f>'FN30.550.08(IOX)'!$M56</f>
        <v>291.41351300000002</v>
      </c>
      <c r="CY52" s="587">
        <f>'FN30.600.08(IOX)'!$M56</f>
        <v>225.08770799999999</v>
      </c>
      <c r="CZ52" s="588">
        <f>'FN30.650.67(IOX)'!$M56</f>
        <v>392.77999899999998</v>
      </c>
      <c r="DA52" s="570">
        <f>'GII30.400.10(IOX)'!$M51</f>
        <v>66.048500000000004</v>
      </c>
      <c r="DB52" s="568">
        <f>'GII30.450.10(IOX)'!$M51</f>
        <v>24.764199999999999</v>
      </c>
      <c r="DC52" s="569">
        <f>'GII30.500.10(IOX)'!$M51</f>
        <v>298.17379799999998</v>
      </c>
      <c r="DD52" s="571"/>
      <c r="DE52" s="564"/>
      <c r="DF52" s="148">
        <f t="shared" si="29"/>
        <v>41394</v>
      </c>
      <c r="DG52" s="404"/>
      <c r="DH52" s="402"/>
      <c r="DI52" s="404"/>
      <c r="DJ52" s="402"/>
      <c r="DK52" s="402"/>
      <c r="DL52" s="402">
        <f>'FN30.300.12(IOX)'!$AQ30</f>
        <v>1.8905712471736384E-2</v>
      </c>
      <c r="DM52" s="402">
        <f>'FN30.350.12(IOX)'!$AQ30</f>
        <v>1.0961129131036704E-2</v>
      </c>
      <c r="DN52" s="402">
        <f>'FN30.400.11(IOX)'!$AQ42</f>
        <v>1.3740193279111197E-3</v>
      </c>
      <c r="DO52" s="402">
        <f>'FN30.450.11(IOX)'!$AQ42</f>
        <v>-5.0264087234135047E-4</v>
      </c>
      <c r="DP52" s="402">
        <f>'FN30.350.10(IOX)'!$AQ54</f>
        <v>3.2125606480702968E-3</v>
      </c>
      <c r="DQ52" s="402">
        <f>'FN30.400.10(IOX)'!$AQ54</f>
        <v>-2.2036371868789859E-3</v>
      </c>
      <c r="DR52" s="402">
        <f>'FN30.450.10(IOX)'!$AQ54</f>
        <v>-4.9546828083568313E-3</v>
      </c>
      <c r="DS52" s="402">
        <f>'FN30.500.10(IOX)'!$AQ54</f>
        <v>1.1992728391341336E-3</v>
      </c>
      <c r="DT52" s="402">
        <f>'FN30.400.09(IOX)'!$AQ56</f>
        <v>-9.8238708325191059E-3</v>
      </c>
      <c r="DU52" s="402">
        <f>'FN30.450.09(IOX)'!$AQ56</f>
        <v>-1.0478138153451595E-2</v>
      </c>
      <c r="DV52" s="402">
        <f>'FN30.500.09(IOX)'!$AQ56</f>
        <v>-3.0972890298081E-3</v>
      </c>
      <c r="DW52" s="402">
        <f>'FN30.550.08(IOX)'!$AQ56</f>
        <v>-1.5152249927852626E-2</v>
      </c>
      <c r="DX52" s="402">
        <f>'FN30.600.08(IOX)'!$AQ56</f>
        <v>-1.3499142316531973E-2</v>
      </c>
      <c r="DY52" s="403">
        <f>'FN30.650.67(IOX)'!$AQ56</f>
        <v>-6.2960574200523287E-3</v>
      </c>
      <c r="DZ52" s="404">
        <f>'GII30.400.10(IOX)'!$AQ51</f>
        <v>1.0217766129932732E-3</v>
      </c>
      <c r="EA52" s="402">
        <f>'GII30.450.10(IOX)'!$AQ51</f>
        <v>2.218036217028842E-3</v>
      </c>
      <c r="EB52" s="403">
        <f>'GII30.500.10(IOX)'!$AQ51</f>
        <v>-4.1155203144493469E-3</v>
      </c>
      <c r="EC52" s="560"/>
      <c r="ED52" s="564"/>
      <c r="EE52" s="564"/>
      <c r="EF52" s="564"/>
      <c r="EH52" s="148">
        <f t="shared" si="30"/>
        <v>41394</v>
      </c>
      <c r="EI52" s="467">
        <f t="shared" si="31"/>
        <v>-0.1375545320631599</v>
      </c>
      <c r="EJ52" s="587">
        <f t="shared" si="32"/>
        <v>522.24020429541497</v>
      </c>
      <c r="EK52" s="467">
        <f t="shared" si="33"/>
        <v>2.5360137802357468E-3</v>
      </c>
    </row>
    <row r="53" spans="9:141" ht="15">
      <c r="I53" s="148">
        <v>41425</v>
      </c>
      <c r="J53" s="307"/>
      <c r="K53" s="83"/>
      <c r="L53" s="83"/>
      <c r="M53" s="83"/>
      <c r="N53" s="83"/>
      <c r="O53" s="83">
        <f>'FN30.300.12(IOX)'!$S31</f>
        <v>0.16545697854200034</v>
      </c>
      <c r="P53" s="83">
        <f>'FN30.350.12(IOX)'!$S31</f>
        <v>0.22052626820966112</v>
      </c>
      <c r="Q53" s="83">
        <f>'FN30.400.11(IOX)'!$S43</f>
        <v>0.26472228292326477</v>
      </c>
      <c r="R53" s="83">
        <f>'FN30.450.11(IOX)'!$S43</f>
        <v>0.17903455109150765</v>
      </c>
      <c r="S53" s="83">
        <f>'FN30.350.10(IOX)'!$S55</f>
        <v>0.32471929648047365</v>
      </c>
      <c r="T53" s="83">
        <f>'FN30.400.10(IOX)'!$S55</f>
        <v>0.27202077635909283</v>
      </c>
      <c r="U53" s="83">
        <f>'FN30.450.10(IOX)'!$S55</f>
        <v>0.18258472732460662</v>
      </c>
      <c r="V53" s="83">
        <f>'FN30.500.10(IOX)'!$S55</f>
        <v>1.2086008831271478E-2</v>
      </c>
      <c r="W53" s="83">
        <f>'FN30.400.09(IOX)'!$S57</f>
        <v>0.39630789627195284</v>
      </c>
      <c r="X53" s="83">
        <f>'FN30.450.09(IOX)'!$S57</f>
        <v>0.26669085804228526</v>
      </c>
      <c r="Y53" s="83">
        <f>'FN30.500.09(IOX)'!$S57</f>
        <v>6.4619166143674292E-3</v>
      </c>
      <c r="Z53" s="83">
        <f>'FN30.550.08(IOX)'!$S57</f>
        <v>4.0426548941416118E-2</v>
      </c>
      <c r="AA53" s="83">
        <f>'FN30.600.08(IOX)'!$S57</f>
        <v>-5.7085698473728123E-2</v>
      </c>
      <c r="AB53" s="109">
        <f>'FN30.650.67(IOX)'!$S57</f>
        <v>-4.1466650021652743E-2</v>
      </c>
      <c r="AC53" s="307">
        <f>'GII30.400.10(IOX)'!$S52</f>
        <v>0.14807655888062882</v>
      </c>
      <c r="AD53" s="83">
        <f>'GII30.450.10(IOX)'!$S52</f>
        <v>4.4704141322055579E-2</v>
      </c>
      <c r="AE53" s="109">
        <f>'GII30.500.10(IOX)'!$S52</f>
        <v>8.7913193413987432E-3</v>
      </c>
      <c r="AF53" s="467">
        <f t="shared" si="1"/>
        <v>0.14317986945180014</v>
      </c>
      <c r="AH53" s="148">
        <f t="shared" si="2"/>
        <v>41365</v>
      </c>
      <c r="AI53" s="148">
        <f t="shared" si="3"/>
        <v>41425</v>
      </c>
      <c r="AJ53" s="535">
        <f>IF(J53&lt;&gt;"", VLOOKUP($AH53, 'Current Balane Query'!$M$7:$AO$66, MATCH(AJ$22, 'Current Balane Query'!$M$6:$AO$6,0), 0), 0)</f>
        <v>0</v>
      </c>
      <c r="AK53" s="537">
        <f>IF(K53&lt;&gt;"", VLOOKUP($AH53, 'Current Balane Query'!$M$7:$AO$66, MATCH(AK$22, 'Current Balane Query'!$M$6:$AO$6,0), 0), 0)</f>
        <v>0</v>
      </c>
      <c r="AL53" s="535">
        <f>IF(L53&lt;&gt;"", VLOOKUP($AH53, 'Current Balane Query'!$M$7:$AO$66, MATCH(AL$22, 'Current Balane Query'!$M$6:$AO$6,0), 0), 0)</f>
        <v>0</v>
      </c>
      <c r="AM53" s="537">
        <f>IF(M53&lt;&gt;"", VLOOKUP($AH53, 'Current Balane Query'!$M$7:$AO$66, MATCH(AM$22, 'Current Balane Query'!$M$6:$AO$6,0), 0), 0)</f>
        <v>0</v>
      </c>
      <c r="AN53" s="537">
        <f>IF(N53&lt;&gt;"", VLOOKUP($AH53, 'Current Balane Query'!$M$7:$AO$66, MATCH(AN$22, 'Current Balane Query'!$M$6:$AO$6,0), 0), 0)</f>
        <v>0</v>
      </c>
      <c r="AO53" s="537">
        <f>IF(O53&lt;&gt;"", VLOOKUP($AH53, 'Current Balane Query'!$M$7:$AO$66, MATCH(AO$22, 'Current Balane Query'!$M$6:$AO$6,0), 0), 0)</f>
        <v>138199491778.17999</v>
      </c>
      <c r="AP53" s="537">
        <f>IF(P53&lt;&gt;"", VLOOKUP($AH53, 'Current Balane Query'!$M$7:$AO$66, MATCH(AP$22, 'Current Balane Query'!$M$6:$AO$6,0), 0), 0)</f>
        <v>176674834056.67001</v>
      </c>
      <c r="AQ53" s="537">
        <f>IF(Q53&lt;&gt;"", VLOOKUP($AH53, 'Current Balane Query'!$M$7:$AO$66, MATCH(AQ$22, 'Current Balane Query'!$M$6:$AO$6,0), 0), 0)</f>
        <v>51466748234.730003</v>
      </c>
      <c r="AR53" s="537">
        <f>IF(R53&lt;&gt;"", VLOOKUP($AH53, 'Current Balane Query'!$M$7:$AO$66, MATCH(AR$22, 'Current Balane Query'!$M$6:$AO$6,0), 0), 0)</f>
        <v>56458405033.860001</v>
      </c>
      <c r="AS53" s="537">
        <f>IF(S53&lt;&gt;"", VLOOKUP($AH53, 'Current Balane Query'!$M$7:$AO$66, MATCH(AS$22, 'Current Balane Query'!$M$6:$AO$6,0), 0), 0)</f>
        <v>13045986939.860001</v>
      </c>
      <c r="AT53" s="537">
        <f>IF(T53&lt;&gt;"", VLOOKUP($AH53, 'Current Balane Query'!$M$7:$AO$66, MATCH(AT$22, 'Current Balane Query'!$M$6:$AO$6,0), 0), 0)</f>
        <v>60938897624.709999</v>
      </c>
      <c r="AU53" s="537">
        <f>IF(U53&lt;&gt;"", VLOOKUP($AH53, 'Current Balane Query'!$M$7:$AO$66, MATCH(AU$22, 'Current Balane Query'!$M$6:$AO$6,0), 0), 0)</f>
        <v>55910352257.25</v>
      </c>
      <c r="AV53" s="537">
        <f>IF(V53&lt;&gt;"", VLOOKUP($AH53, 'Current Balane Query'!$M$7:$AO$66, MATCH(AV$22, 'Current Balane Query'!$M$6:$AO$6,0), 0), 0)</f>
        <v>30254813969.700001</v>
      </c>
      <c r="AW53" s="537">
        <f>IF(W53&lt;&gt;"", VLOOKUP($AH53, 'Current Balane Query'!$M$7:$AO$66, MATCH(AW$22, 'Current Balane Query'!$M$6:$AO$6,0), 0), 0)</f>
        <v>45758585452.760002</v>
      </c>
      <c r="AX53" s="537">
        <f>IF(X53&lt;&gt;"", VLOOKUP($AH53, 'Current Balane Query'!$M$7:$AO$66, MATCH(AX$22, 'Current Balane Query'!$M$6:$AO$6,0), 0), 0)</f>
        <v>98106007921.880005</v>
      </c>
      <c r="AY53" s="537">
        <f>IF(Y53&lt;&gt;"", VLOOKUP($AH53, 'Current Balane Query'!$M$7:$AO$66, MATCH(AY$22, 'Current Balane Query'!$M$6:$AO$6,0), 0), 0)</f>
        <v>27180745913.68</v>
      </c>
      <c r="AZ53" s="537">
        <f>IF(Z53&lt;&gt;"", VLOOKUP($AH53, 'Current Balane Query'!$M$7:$AO$66, MATCH(AZ$22, 'Current Balane Query'!$M$6:$AO$6,0), 0), 0)</f>
        <v>19115034477.950001</v>
      </c>
      <c r="BA53" s="537">
        <f>IF(AA53&lt;&gt;"", VLOOKUP($AH53, 'Current Balane Query'!$M$7:$AO$66, MATCH(BA$22, 'Current Balane Query'!$M$6:$AO$6,0), 0), 0)</f>
        <v>10992701770.16</v>
      </c>
      <c r="BB53" s="538">
        <f>IF(AB53&lt;&gt;"", VLOOKUP($AH53, 'Current Balane Query'!$M$7:$AO$66, MATCH(BB$22, 'Current Balane Query'!$M$6:$AO$6,0), 0), 0)</f>
        <v>16821220855.4</v>
      </c>
      <c r="BC53" s="535">
        <f>IF(AC53&lt;&gt;"", VLOOKUP($AH53, 'Current Balane Query'!$M$7:$AO$66, MATCH(BC$22, 'Current Balane Query'!$M$6:$AO$6,0), 0), 0)</f>
        <v>24999019230.34</v>
      </c>
      <c r="BD53" s="537">
        <f>IF(AD53&lt;&gt;"", VLOOKUP($AH53, 'Current Balane Query'!$M$7:$AO$66, MATCH(BD$22, 'Current Balane Query'!$M$6:$AO$6,0), 0), 0)</f>
        <v>39413658341.269997</v>
      </c>
      <c r="BE53" s="538">
        <f>IF(AE53&lt;&gt;"", VLOOKUP($AH53, 'Current Balane Query'!$M$7:$AO$66, MATCH(BE$22, 'Current Balane Query'!$M$6:$AO$6,0), 0), 0)</f>
        <v>29257437947.939999</v>
      </c>
      <c r="BF53" s="546">
        <f t="shared" si="4"/>
        <v>800923826286.79004</v>
      </c>
      <c r="BH53" s="148">
        <v>41425</v>
      </c>
      <c r="BI53" s="553">
        <f t="shared" si="5"/>
        <v>0</v>
      </c>
      <c r="BJ53" s="551">
        <f t="shared" si="46"/>
        <v>0</v>
      </c>
      <c r="BK53" s="553">
        <f t="shared" si="7"/>
        <v>0</v>
      </c>
      <c r="BL53" s="551">
        <f t="shared" si="47"/>
        <v>0</v>
      </c>
      <c r="BM53" s="551">
        <f t="shared" si="48"/>
        <v>0</v>
      </c>
      <c r="BN53" s="551">
        <f t="shared" si="49"/>
        <v>0.17255010681714236</v>
      </c>
      <c r="BO53" s="551">
        <f t="shared" si="50"/>
        <v>0.22058881039382058</v>
      </c>
      <c r="BP53" s="551">
        <f t="shared" si="51"/>
        <v>6.4259229836297935E-2</v>
      </c>
      <c r="BQ53" s="551">
        <f t="shared" si="52"/>
        <v>7.0491603796593402E-2</v>
      </c>
      <c r="BR53" s="551">
        <f t="shared" si="53"/>
        <v>1.6288673793540726E-2</v>
      </c>
      <c r="BS53" s="551">
        <f t="shared" si="54"/>
        <v>7.6085759500041844E-2</v>
      </c>
      <c r="BT53" s="551">
        <f t="shared" si="35"/>
        <v>6.9807328015773065E-2</v>
      </c>
      <c r="BU53" s="551">
        <f t="shared" si="36"/>
        <v>3.7774895660135518E-2</v>
      </c>
      <c r="BV53" s="551">
        <f t="shared" si="37"/>
        <v>5.7132256465516909E-2</v>
      </c>
      <c r="BW53" s="551">
        <f t="shared" si="38"/>
        <v>0.12249105932672152</v>
      </c>
      <c r="BX53" s="551">
        <f t="shared" si="39"/>
        <v>3.3936742823214849E-2</v>
      </c>
      <c r="BY53" s="551">
        <f t="shared" si="40"/>
        <v>2.3866232780925416E-2</v>
      </c>
      <c r="BZ53" s="551">
        <f t="shared" si="41"/>
        <v>1.3725027785880599E-2</v>
      </c>
      <c r="CA53" s="552">
        <f t="shared" si="42"/>
        <v>2.1002273004395246E-2</v>
      </c>
      <c r="CB53" s="553">
        <f t="shared" si="43"/>
        <v>3.1212730112224803E-2</v>
      </c>
      <c r="CC53" s="551">
        <f t="shared" si="44"/>
        <v>4.9210245778300757E-2</v>
      </c>
      <c r="CD53" s="552">
        <f t="shared" si="45"/>
        <v>3.6529613663239514E-2</v>
      </c>
      <c r="CE53" s="560">
        <f t="shared" si="27"/>
        <v>0.99999999999999989</v>
      </c>
      <c r="CF53" s="564"/>
      <c r="CG53" s="148">
        <f t="shared" si="28"/>
        <v>41425</v>
      </c>
      <c r="CH53" s="589"/>
      <c r="CI53" s="587"/>
      <c r="CJ53" s="589"/>
      <c r="CK53" s="587"/>
      <c r="CL53" s="587"/>
      <c r="CM53" s="587">
        <f>'FN30.300.12(IOX)'!$M31</f>
        <v>149.34669500000001</v>
      </c>
      <c r="CN53" s="587">
        <f>'FN30.350.12(IOX)'!$M31</f>
        <v>283.07751500000001</v>
      </c>
      <c r="CO53" s="587">
        <f>'FN30.400.11(IOX)'!$M43</f>
        <v>382.66439800000001</v>
      </c>
      <c r="CP53" s="587">
        <f>'FN30.450.11(IOX)'!$M43</f>
        <v>501.657196</v>
      </c>
      <c r="CQ53" s="587">
        <f>'FN30.350.10(IOX)'!$M55</f>
        <v>278.91699199999999</v>
      </c>
      <c r="CR53" s="587">
        <f>'FN30.400.10(IOX)'!$M55</f>
        <v>443.104309</v>
      </c>
      <c r="CS53" s="587">
        <f>'FN30.450.10(IOX)'!$M55</f>
        <v>627.92327899999998</v>
      </c>
      <c r="CT53" s="587">
        <f>'FN30.500.10(IOX)'!$M55</f>
        <v>899.21417199999996</v>
      </c>
      <c r="CU53" s="587">
        <f>'FN30.400.09(IOX)'!$M57</f>
        <v>489.38799999999998</v>
      </c>
      <c r="CV53" s="587">
        <f>'FN30.450.09(IOX)'!$M57</f>
        <v>686.678406</v>
      </c>
      <c r="CW53" s="587">
        <f>'FN30.500.09(IOX)'!$M57</f>
        <v>949.48657200000002</v>
      </c>
      <c r="CX53" s="587">
        <f>'FN30.550.08(IOX)'!$M57</f>
        <v>793.95202600000005</v>
      </c>
      <c r="CY53" s="587">
        <f>'FN30.600.08(IOX)'!$M57</f>
        <v>947.62591599999996</v>
      </c>
      <c r="CZ53" s="588">
        <f>'FN30.650.67(IOX)'!$M57</f>
        <v>919.60931400000004</v>
      </c>
      <c r="DA53" s="570">
        <f>'GII30.400.10(IOX)'!$M52</f>
        <v>147.218796</v>
      </c>
      <c r="DB53" s="568">
        <f>'GII30.450.10(IOX)'!$M52</f>
        <v>355.20400999999998</v>
      </c>
      <c r="DC53" s="569">
        <f>'GII30.500.10(IOX)'!$M52</f>
        <v>720.27758800000004</v>
      </c>
      <c r="DD53" s="571"/>
      <c r="DE53" s="564"/>
      <c r="DF53" s="148">
        <f t="shared" si="29"/>
        <v>41425</v>
      </c>
      <c r="DG53" s="404"/>
      <c r="DH53" s="402"/>
      <c r="DI53" s="404"/>
      <c r="DJ53" s="402"/>
      <c r="DK53" s="402"/>
      <c r="DL53" s="402">
        <f>'FN30.300.12(IOX)'!$AQ31</f>
        <v>1.4024297809065289E-2</v>
      </c>
      <c r="DM53" s="402">
        <f>'FN30.350.12(IOX)'!$AQ31</f>
        <v>1.2659501158769938E-2</v>
      </c>
      <c r="DN53" s="402">
        <f>'FN30.400.11(IOX)'!$AQ43</f>
        <v>4.6261920151063054E-3</v>
      </c>
      <c r="DO53" s="402">
        <f>'FN30.450.11(IOX)'!$AQ43</f>
        <v>2.3026399858521122E-3</v>
      </c>
      <c r="DP53" s="402">
        <f>'FN30.350.10(IOX)'!$AQ55</f>
        <v>8.7754184286344614E-3</v>
      </c>
      <c r="DQ53" s="402">
        <f>'FN30.400.10(IOX)'!$AQ55</f>
        <v>3.1026367849021339E-3</v>
      </c>
      <c r="DR53" s="402">
        <f>'FN30.450.10(IOX)'!$AQ55</f>
        <v>-4.7657590127489583E-4</v>
      </c>
      <c r="DS53" s="402">
        <f>'FN30.500.10(IOX)'!$AQ55</f>
        <v>1.8228541523926712E-3</v>
      </c>
      <c r="DT53" s="402">
        <f>'FN30.400.09(IOX)'!$AQ57</f>
        <v>4.7884111330215632E-4</v>
      </c>
      <c r="DU53" s="402">
        <f>'FN30.450.09(IOX)'!$AQ57</f>
        <v>-2.4282039702290242E-3</v>
      </c>
      <c r="DV53" s="402">
        <f>'FN30.500.09(IOX)'!$AQ57</f>
        <v>-1.4653764403807213E-3</v>
      </c>
      <c r="DW53" s="402">
        <f>'FN30.550.08(IOX)'!$AQ57</f>
        <v>-1.3058537653480412E-2</v>
      </c>
      <c r="DX53" s="402">
        <f>'FN30.600.08(IOX)'!$AQ57</f>
        <v>-1.3552443966887696E-2</v>
      </c>
      <c r="DY53" s="403">
        <f>'FN30.650.67(IOX)'!$AQ57</f>
        <v>-6.872788432734582E-3</v>
      </c>
      <c r="DZ53" s="404">
        <f>'GII30.400.10(IOX)'!$AQ52</f>
        <v>1.8512036451733096E-3</v>
      </c>
      <c r="EA53" s="402">
        <f>'GII30.450.10(IOX)'!$AQ52</f>
        <v>-2.783165637708866E-3</v>
      </c>
      <c r="EB53" s="403">
        <f>'GII30.500.10(IOX)'!$AQ52</f>
        <v>-7.9377371725096596E-3</v>
      </c>
      <c r="EC53" s="560"/>
      <c r="ED53" s="564"/>
      <c r="EE53" s="564"/>
      <c r="EF53" s="564"/>
      <c r="EH53" s="148">
        <f t="shared" si="30"/>
        <v>41425</v>
      </c>
      <c r="EI53" s="467">
        <f t="shared" si="31"/>
        <v>0.20085392209736164</v>
      </c>
      <c r="EJ53" s="587">
        <f t="shared" si="32"/>
        <v>459.7873533470638</v>
      </c>
      <c r="EK53" s="467">
        <f t="shared" si="33"/>
        <v>5.1248106918057989E-3</v>
      </c>
    </row>
    <row r="54" spans="9:141" ht="15">
      <c r="I54" s="148">
        <v>41453</v>
      </c>
      <c r="J54" s="307"/>
      <c r="K54" s="83"/>
      <c r="L54" s="83"/>
      <c r="M54" s="83"/>
      <c r="N54" s="83"/>
      <c r="O54" s="83">
        <f>'FN30.300.12(IOX)'!$S32</f>
        <v>2.7257694143721953E-2</v>
      </c>
      <c r="P54" s="83">
        <f>'FN30.350.12(IOX)'!$S32</f>
        <v>3.7864207001403478E-2</v>
      </c>
      <c r="Q54" s="83">
        <f>'FN30.400.11(IOX)'!$S44</f>
        <v>8.7754943238663022E-2</v>
      </c>
      <c r="R54" s="83">
        <f>'FN30.450.11(IOX)'!$S44</f>
        <v>0.1146938672015714</v>
      </c>
      <c r="S54" s="83">
        <f>'FN30.350.10(IOX)'!$S56</f>
        <v>6.8696549320578087E-2</v>
      </c>
      <c r="T54" s="83">
        <f>'FN30.400.10(IOX)'!$S56</f>
        <v>0.11797208148040242</v>
      </c>
      <c r="U54" s="83">
        <f>'FN30.450.10(IOX)'!$S56</f>
        <v>0.17002729699733027</v>
      </c>
      <c r="V54" s="83">
        <f>'FN30.500.10(IOX)'!$S56</f>
        <v>0.15241997254589293</v>
      </c>
      <c r="W54" s="83">
        <f>'FN30.400.09(IOX)'!$S58</f>
        <v>0.15317302441836703</v>
      </c>
      <c r="X54" s="83">
        <f>'FN30.450.09(IOX)'!$S58</f>
        <v>0.1956297751873439</v>
      </c>
      <c r="Y54" s="83">
        <f>'FN30.500.09(IOX)'!$S58</f>
        <v>0.16578014905869837</v>
      </c>
      <c r="Z54" s="83">
        <f>'FN30.550.08(IOX)'!$S58</f>
        <v>0.1087230592401064</v>
      </c>
      <c r="AA54" s="83">
        <f>'FN30.600.08(IOX)'!$S58</f>
        <v>0.1013062212892072</v>
      </c>
      <c r="AB54" s="109">
        <f>'FN30.650.67(IOX)'!$S58</f>
        <v>5.4047845977636254E-2</v>
      </c>
      <c r="AC54" s="307">
        <f>'GII30.400.10(IOX)'!$S53</f>
        <v>7.5403063833106201E-2</v>
      </c>
      <c r="AD54" s="83">
        <f>'GII30.450.10(IOX)'!$S53</f>
        <v>0.11913516865748104</v>
      </c>
      <c r="AE54" s="109">
        <f>'GII30.500.10(IOX)'!$S53</f>
        <v>0.22181096274435083</v>
      </c>
      <c r="AF54" s="467">
        <f t="shared" si="1"/>
        <v>0.11598211072563888</v>
      </c>
      <c r="AH54" s="148">
        <f t="shared" si="2"/>
        <v>41395</v>
      </c>
      <c r="AI54" s="148">
        <f t="shared" si="3"/>
        <v>41453</v>
      </c>
      <c r="AJ54" s="535">
        <f>IF(J54&lt;&gt;"", VLOOKUP($AH54, 'Current Balane Query'!$M$7:$AO$66, MATCH(AJ$22, 'Current Balane Query'!$M$6:$AO$6,0), 0), 0)</f>
        <v>0</v>
      </c>
      <c r="AK54" s="537">
        <f>IF(K54&lt;&gt;"", VLOOKUP($AH54, 'Current Balane Query'!$M$7:$AO$66, MATCH(AK$22, 'Current Balane Query'!$M$6:$AO$6,0), 0), 0)</f>
        <v>0</v>
      </c>
      <c r="AL54" s="535">
        <f>IF(L54&lt;&gt;"", VLOOKUP($AH54, 'Current Balane Query'!$M$7:$AO$66, MATCH(AL$22, 'Current Balane Query'!$M$6:$AO$6,0), 0), 0)</f>
        <v>0</v>
      </c>
      <c r="AM54" s="537">
        <f>IF(M54&lt;&gt;"", VLOOKUP($AH54, 'Current Balane Query'!$M$7:$AO$66, MATCH(AM$22, 'Current Balane Query'!$M$6:$AO$6,0), 0), 0)</f>
        <v>0</v>
      </c>
      <c r="AN54" s="537">
        <f>IF(N54&lt;&gt;"", VLOOKUP($AH54, 'Current Balane Query'!$M$7:$AO$66, MATCH(AN$22, 'Current Balane Query'!$M$6:$AO$6,0), 0), 0)</f>
        <v>0</v>
      </c>
      <c r="AO54" s="537">
        <f>IF(O54&lt;&gt;"", VLOOKUP($AH54, 'Current Balane Query'!$M$7:$AO$66, MATCH(AO$22, 'Current Balane Query'!$M$6:$AO$6,0), 0), 0)</f>
        <v>137380722192.05</v>
      </c>
      <c r="AP54" s="537">
        <f>IF(P54&lt;&gt;"", VLOOKUP($AH54, 'Current Balane Query'!$M$7:$AO$66, MATCH(AP$22, 'Current Balane Query'!$M$6:$AO$6,0), 0), 0)</f>
        <v>174739278411.78</v>
      </c>
      <c r="AQ54" s="537">
        <f>IF(Q54&lt;&gt;"", VLOOKUP($AH54, 'Current Balane Query'!$M$7:$AO$66, MATCH(AQ$22, 'Current Balane Query'!$M$6:$AO$6,0), 0), 0)</f>
        <v>50208893735.550003</v>
      </c>
      <c r="AR54" s="537">
        <f>IF(R54&lt;&gt;"", VLOOKUP($AH54, 'Current Balane Query'!$M$7:$AO$66, MATCH(AR$22, 'Current Balane Query'!$M$6:$AO$6,0), 0), 0)</f>
        <v>54926010340.510002</v>
      </c>
      <c r="AS54" s="537">
        <f>IF(S54&lt;&gt;"", VLOOKUP($AH54, 'Current Balane Query'!$M$7:$AO$66, MATCH(AS$22, 'Current Balane Query'!$M$6:$AO$6,0), 0), 0)</f>
        <v>12750220253.24</v>
      </c>
      <c r="AT54" s="537">
        <f>IF(T54&lt;&gt;"", VLOOKUP($AH54, 'Current Balane Query'!$M$7:$AO$66, MATCH(AT$22, 'Current Balane Query'!$M$6:$AO$6,0), 0), 0)</f>
        <v>59219071222.400002</v>
      </c>
      <c r="AU54" s="537">
        <f>IF(U54&lt;&gt;"", VLOOKUP($AH54, 'Current Balane Query'!$M$7:$AO$66, MATCH(AU$22, 'Current Balane Query'!$M$6:$AO$6,0), 0), 0)</f>
        <v>54065071981.410004</v>
      </c>
      <c r="AV54" s="537">
        <f>IF(V54&lt;&gt;"", VLOOKUP($AH54, 'Current Balane Query'!$M$7:$AO$66, MATCH(AV$22, 'Current Balane Query'!$M$6:$AO$6,0), 0), 0)</f>
        <v>29426266686.470001</v>
      </c>
      <c r="AW54" s="537">
        <f>IF(W54&lt;&gt;"", VLOOKUP($AH54, 'Current Balane Query'!$M$7:$AO$66, MATCH(AW$22, 'Current Balane Query'!$M$6:$AO$6,0), 0), 0)</f>
        <v>43923748544.760002</v>
      </c>
      <c r="AX54" s="537">
        <f>IF(X54&lt;&gt;"", VLOOKUP($AH54, 'Current Balane Query'!$M$7:$AO$66, MATCH(AX$22, 'Current Balane Query'!$M$6:$AO$6,0), 0), 0)</f>
        <v>93987455645.259995</v>
      </c>
      <c r="AY54" s="537">
        <f>IF(Y54&lt;&gt;"", VLOOKUP($AH54, 'Current Balane Query'!$M$7:$AO$66, MATCH(AY$22, 'Current Balane Query'!$M$6:$AO$6,0), 0), 0)</f>
        <v>26279873875.650002</v>
      </c>
      <c r="AZ54" s="537">
        <f>IF(Z54&lt;&gt;"", VLOOKUP($AH54, 'Current Balane Query'!$M$7:$AO$66, MATCH(AZ$22, 'Current Balane Query'!$M$6:$AO$6,0), 0), 0)</f>
        <v>17983098115.110001</v>
      </c>
      <c r="BA54" s="537">
        <f>IF(AA54&lt;&gt;"", VLOOKUP($AH54, 'Current Balane Query'!$M$7:$AO$66, MATCH(BA$22, 'Current Balane Query'!$M$6:$AO$6,0), 0), 0)</f>
        <v>10387524774.280001</v>
      </c>
      <c r="BB54" s="538">
        <f>IF(AB54&lt;&gt;"", VLOOKUP($AH54, 'Current Balane Query'!$M$7:$AO$66, MATCH(BB$22, 'Current Balane Query'!$M$6:$AO$6,0), 0), 0)</f>
        <v>16059644659.120001</v>
      </c>
      <c r="BC54" s="535">
        <f>IF(AC54&lt;&gt;"", VLOOKUP($AH54, 'Current Balane Query'!$M$7:$AO$66, MATCH(BC$22, 'Current Balane Query'!$M$6:$AO$6,0), 0), 0)</f>
        <v>24488558638.560001</v>
      </c>
      <c r="BD54" s="537">
        <f>IF(AD54&lt;&gt;"", VLOOKUP($AH54, 'Current Balane Query'!$M$7:$AO$66, MATCH(BD$22, 'Current Balane Query'!$M$6:$AO$6,0), 0), 0)</f>
        <v>38305688571.400002</v>
      </c>
      <c r="BE54" s="538">
        <f>IF(AE54&lt;&gt;"", VLOOKUP($AH54, 'Current Balane Query'!$M$7:$AO$66, MATCH(BE$22, 'Current Balane Query'!$M$6:$AO$6,0), 0), 0)</f>
        <v>28160913042.189999</v>
      </c>
      <c r="BF54" s="546">
        <f t="shared" si="4"/>
        <v>781336880437.59009</v>
      </c>
      <c r="BH54" s="148">
        <v>41453</v>
      </c>
      <c r="BI54" s="553">
        <f t="shared" si="5"/>
        <v>0</v>
      </c>
      <c r="BJ54" s="551">
        <f t="shared" si="46"/>
        <v>0</v>
      </c>
      <c r="BK54" s="553">
        <f t="shared" si="7"/>
        <v>0</v>
      </c>
      <c r="BL54" s="551">
        <f t="shared" si="47"/>
        <v>0</v>
      </c>
      <c r="BM54" s="551">
        <f t="shared" si="48"/>
        <v>0</v>
      </c>
      <c r="BN54" s="551">
        <f t="shared" si="49"/>
        <v>0.17582777113389236</v>
      </c>
      <c r="BO54" s="551">
        <f t="shared" si="50"/>
        <v>0.22364140588617387</v>
      </c>
      <c r="BP54" s="551">
        <f t="shared" si="51"/>
        <v>6.426023779580245E-2</v>
      </c>
      <c r="BQ54" s="551">
        <f t="shared" si="52"/>
        <v>7.0297475667280063E-2</v>
      </c>
      <c r="BR54" s="551">
        <f t="shared" si="53"/>
        <v>1.6318467197016479E-2</v>
      </c>
      <c r="BS54" s="551">
        <f t="shared" si="54"/>
        <v>7.5791982568689423E-2</v>
      </c>
      <c r="BT54" s="551">
        <f t="shared" si="35"/>
        <v>6.9195597104197482E-2</v>
      </c>
      <c r="BU54" s="551">
        <f t="shared" si="36"/>
        <v>3.7661433145187939E-2</v>
      </c>
      <c r="BV54" s="551">
        <f t="shared" si="37"/>
        <v>5.6216146510529967E-2</v>
      </c>
      <c r="BW54" s="551">
        <f t="shared" si="38"/>
        <v>0.12029056607774874</v>
      </c>
      <c r="BX54" s="551">
        <f t="shared" si="39"/>
        <v>3.3634498170535453E-2</v>
      </c>
      <c r="BY54" s="551">
        <f t="shared" si="40"/>
        <v>2.3015806069513207E-2</v>
      </c>
      <c r="BZ54" s="551">
        <f t="shared" si="41"/>
        <v>1.3294553264223796E-2</v>
      </c>
      <c r="CA54" s="552">
        <f t="shared" si="42"/>
        <v>2.0554059409208673E-2</v>
      </c>
      <c r="CB54" s="553">
        <f t="shared" si="43"/>
        <v>3.1341869623311661E-2</v>
      </c>
      <c r="CC54" s="551">
        <f t="shared" si="44"/>
        <v>4.9025829357941975E-2</v>
      </c>
      <c r="CD54" s="552">
        <f t="shared" si="45"/>
        <v>3.604196057713082E-2</v>
      </c>
      <c r="CE54" s="560">
        <f t="shared" si="27"/>
        <v>0.99999999999999978</v>
      </c>
      <c r="CF54" s="564"/>
      <c r="CG54" s="148">
        <f t="shared" si="28"/>
        <v>41453</v>
      </c>
      <c r="CH54" s="589"/>
      <c r="CI54" s="587"/>
      <c r="CJ54" s="589"/>
      <c r="CK54" s="587"/>
      <c r="CL54" s="587"/>
      <c r="CM54" s="587">
        <f>'FN30.300.12(IOX)'!$M32</f>
        <v>148.86599699999999</v>
      </c>
      <c r="CN54" s="587">
        <f>'FN30.350.12(IOX)'!$M32</f>
        <v>285.51489299999997</v>
      </c>
      <c r="CO54" s="587">
        <f>'FN30.400.11(IOX)'!$M44</f>
        <v>335.97119099999998</v>
      </c>
      <c r="CP54" s="587">
        <f>'FN30.450.11(IOX)'!$M44</f>
        <v>419.45788599999997</v>
      </c>
      <c r="CQ54" s="587">
        <f>'FN30.350.10(IOX)'!$M56</f>
        <v>253.29299900000001</v>
      </c>
      <c r="CR54" s="587">
        <f>'FN30.400.10(IOX)'!$M56</f>
        <v>347.92450000000002</v>
      </c>
      <c r="CS54" s="587">
        <f>'FN30.450.10(IOX)'!$M56</f>
        <v>443.30639600000001</v>
      </c>
      <c r="CT54" s="587">
        <f>'FN30.500.10(IOX)'!$M56</f>
        <v>712.85467500000004</v>
      </c>
      <c r="CU54" s="587">
        <f>'FN30.400.09(IOX)'!$M58</f>
        <v>347.36630200000002</v>
      </c>
      <c r="CV54" s="587">
        <f>'FN30.450.09(IOX)'!$M58</f>
        <v>470.77191199999999</v>
      </c>
      <c r="CW54" s="587">
        <f>'FN30.500.09(IOX)'!$M58</f>
        <v>748.17858899999999</v>
      </c>
      <c r="CX54" s="587">
        <f>'FN30.550.08(IOX)'!$M58</f>
        <v>815.96539299999995</v>
      </c>
      <c r="CY54" s="587">
        <f>'FN30.600.08(IOX)'!$M58</f>
        <v>928.68499799999995</v>
      </c>
      <c r="CZ54" s="588">
        <f>'FN30.650.67(IOX)'!$M58</f>
        <v>978.46881099999996</v>
      </c>
      <c r="DA54" s="570">
        <f>'GII30.400.10(IOX)'!$M53</f>
        <v>142.47340399999999</v>
      </c>
      <c r="DB54" s="568">
        <f>'GII30.450.10(IOX)'!$M53</f>
        <v>297.15210000000002</v>
      </c>
      <c r="DC54" s="569">
        <f>'GII30.500.10(IOX)'!$M53</f>
        <v>423.85058600000002</v>
      </c>
      <c r="DD54" s="571"/>
      <c r="DE54" s="564"/>
      <c r="DF54" s="148">
        <f t="shared" si="29"/>
        <v>41453</v>
      </c>
      <c r="DG54" s="404"/>
      <c r="DH54" s="402"/>
      <c r="DI54" s="404"/>
      <c r="DJ54" s="402"/>
      <c r="DK54" s="402"/>
      <c r="DL54" s="402">
        <f>'FN30.300.12(IOX)'!$AQ32</f>
        <v>5.8513010406860853E-3</v>
      </c>
      <c r="DM54" s="402">
        <f>'FN30.350.12(IOX)'!$AQ32</f>
        <v>2.5543779956898605E-3</v>
      </c>
      <c r="DN54" s="402">
        <f>'FN30.400.11(IOX)'!$AQ44</f>
        <v>-4.9667992607583724E-3</v>
      </c>
      <c r="DO54" s="402">
        <f>'FN30.450.11(IOX)'!$AQ44</f>
        <v>-3.940384931251679E-3</v>
      </c>
      <c r="DP54" s="402">
        <f>'FN30.350.10(IOX)'!$AQ56</f>
        <v>-5.4387056699810796E-3</v>
      </c>
      <c r="DQ54" s="402">
        <f>'FN30.400.10(IOX)'!$AQ56</f>
        <v>-7.7796846935273894E-3</v>
      </c>
      <c r="DR54" s="402">
        <f>'FN30.450.10(IOX)'!$AQ56</f>
        <v>-6.4373116197940202E-3</v>
      </c>
      <c r="DS54" s="402">
        <f>'FN30.500.10(IOX)'!$AQ56</f>
        <v>-2.3066023962075351E-5</v>
      </c>
      <c r="DT54" s="402">
        <f>'FN30.400.09(IOX)'!$AQ58</f>
        <v>-1.5010024549147105E-2</v>
      </c>
      <c r="DU54" s="402">
        <f>'FN30.450.09(IOX)'!$AQ58</f>
        <v>-1.3146927423123489E-2</v>
      </c>
      <c r="DV54" s="402">
        <f>'FN30.500.09(IOX)'!$AQ58</f>
        <v>-3.5396583066228861E-3</v>
      </c>
      <c r="DW54" s="402">
        <f>'FN30.550.08(IOX)'!$AQ58</f>
        <v>-2.0027172251033974E-2</v>
      </c>
      <c r="DX54" s="402">
        <f>'FN30.600.08(IOX)'!$AQ58</f>
        <v>-1.5679883620504379E-2</v>
      </c>
      <c r="DY54" s="403">
        <f>'FN30.650.67(IOX)'!$AQ58</f>
        <v>-8.7346470670798954E-3</v>
      </c>
      <c r="DZ54" s="404">
        <f>'GII30.400.10(IOX)'!$AQ53</f>
        <v>-4.4415913579919563E-3</v>
      </c>
      <c r="EA54" s="402">
        <f>'GII30.450.10(IOX)'!$AQ53</f>
        <v>-6.2136141794047759E-3</v>
      </c>
      <c r="EB54" s="403">
        <f>'GII30.500.10(IOX)'!$AQ53</f>
        <v>6.076450282502103E-4</v>
      </c>
      <c r="EC54" s="560"/>
      <c r="ED54" s="564"/>
      <c r="EE54" s="564"/>
      <c r="EF54" s="564"/>
      <c r="EH54" s="148">
        <f t="shared" si="30"/>
        <v>41453</v>
      </c>
      <c r="EI54" s="467">
        <f t="shared" si="31"/>
        <v>9.7209580368906881E-2</v>
      </c>
      <c r="EJ54" s="587">
        <f t="shared" si="32"/>
        <v>381.68905385820221</v>
      </c>
      <c r="EK54" s="467">
        <f t="shared" si="33"/>
        <v>-3.5140150239009612E-3</v>
      </c>
    </row>
    <row r="55" spans="9:141" ht="15">
      <c r="I55" s="148">
        <v>41486</v>
      </c>
      <c r="J55" s="307"/>
      <c r="K55" s="83"/>
      <c r="L55" s="83"/>
      <c r="M55" s="83"/>
      <c r="N55" s="83"/>
      <c r="O55" s="83">
        <f>'FN30.300.12(IOX)'!$S33</f>
        <v>4.1761899555646749E-2</v>
      </c>
      <c r="P55" s="83">
        <f>'FN30.350.12(IOX)'!$S33</f>
        <v>7.180307601880849E-2</v>
      </c>
      <c r="Q55" s="83">
        <f>'FN30.400.11(IOX)'!$S45</f>
        <v>7.8390961614113283E-2</v>
      </c>
      <c r="R55" s="83">
        <f>'FN30.450.11(IOX)'!$S45</f>
        <v>4.1872932566145771E-2</v>
      </c>
      <c r="S55" s="83">
        <f>'FN30.350.10(IOX)'!$S57</f>
        <v>8.0230603253262783E-2</v>
      </c>
      <c r="T55" s="83">
        <f>'FN30.400.10(IOX)'!$S57</f>
        <v>6.5684353583952151E-2</v>
      </c>
      <c r="U55" s="83">
        <f>'FN30.450.10(IOX)'!$S57</f>
        <v>2.6584344053444384E-2</v>
      </c>
      <c r="V55" s="83">
        <f>'FN30.500.10(IOX)'!$S57</f>
        <v>4.3596472782169306E-2</v>
      </c>
      <c r="W55" s="83">
        <f>'FN30.400.09(IOX)'!$S59</f>
        <v>7.3930595454237497E-2</v>
      </c>
      <c r="X55" s="83">
        <f>'FN30.450.09(IOX)'!$S59</f>
        <v>2.0845455791638032E-2</v>
      </c>
      <c r="Y55" s="83">
        <f>'FN30.500.09(IOX)'!$S59</f>
        <v>3.7313706131800947E-2</v>
      </c>
      <c r="Z55" s="83">
        <f>'FN30.550.08(IOX)'!$S59</f>
        <v>8.4098344068252603E-2</v>
      </c>
      <c r="AA55" s="83">
        <f>'FN30.600.08(IOX)'!$S59</f>
        <v>6.5405426148868684E-2</v>
      </c>
      <c r="AB55" s="109">
        <f>'FN30.650.67(IOX)'!$S59</f>
        <v>5.8429159182191472E-2</v>
      </c>
      <c r="AC55" s="307">
        <f>'GII30.400.10(IOX)'!$S54</f>
        <v>3.4431735819631451E-2</v>
      </c>
      <c r="AD55" s="83">
        <f>'GII30.450.10(IOX)'!$S54</f>
        <v>4.3924828558457425E-2</v>
      </c>
      <c r="AE55" s="109">
        <f>'GII30.500.10(IOX)'!$S54</f>
        <v>1.5643712547209757E-2</v>
      </c>
      <c r="AF55" s="467">
        <f t="shared" si="1"/>
        <v>5.1996918066460632E-2</v>
      </c>
      <c r="AH55" s="148">
        <f t="shared" si="2"/>
        <v>41426</v>
      </c>
      <c r="AI55" s="148">
        <f t="shared" si="3"/>
        <v>41486</v>
      </c>
      <c r="AJ55" s="535">
        <f>IF(J55&lt;&gt;"", VLOOKUP($AH55, 'Current Balane Query'!$M$7:$AO$66, MATCH(AJ$22, 'Current Balane Query'!$M$6:$AO$6,0), 0), 0)</f>
        <v>0</v>
      </c>
      <c r="AK55" s="537">
        <f>IF(K55&lt;&gt;"", VLOOKUP($AH55, 'Current Balane Query'!$M$7:$AO$66, MATCH(AK$22, 'Current Balane Query'!$M$6:$AO$6,0), 0), 0)</f>
        <v>0</v>
      </c>
      <c r="AL55" s="535">
        <f>IF(L55&lt;&gt;"", VLOOKUP($AH55, 'Current Balane Query'!$M$7:$AO$66, MATCH(AL$22, 'Current Balane Query'!$M$6:$AO$6,0), 0), 0)</f>
        <v>0</v>
      </c>
      <c r="AM55" s="537">
        <f>IF(M55&lt;&gt;"", VLOOKUP($AH55, 'Current Balane Query'!$M$7:$AO$66, MATCH(AM$22, 'Current Balane Query'!$M$6:$AO$6,0), 0), 0)</f>
        <v>0</v>
      </c>
      <c r="AN55" s="537">
        <f>IF(N55&lt;&gt;"", VLOOKUP($AH55, 'Current Balane Query'!$M$7:$AO$66, MATCH(AN$22, 'Current Balane Query'!$M$6:$AO$6,0), 0), 0)</f>
        <v>0</v>
      </c>
      <c r="AO55" s="537">
        <f>IF(O55&lt;&gt;"", VLOOKUP($AH55, 'Current Balane Query'!$M$7:$AO$66, MATCH(AO$22, 'Current Balane Query'!$M$6:$AO$6,0), 0), 0)</f>
        <v>136216886167.56</v>
      </c>
      <c r="AP55" s="537">
        <f>IF(P55&lt;&gt;"", VLOOKUP($AH55, 'Current Balane Query'!$M$7:$AO$66, MATCH(AP$22, 'Current Balane Query'!$M$6:$AO$6,0), 0), 0)</f>
        <v>172123663207.98001</v>
      </c>
      <c r="AQ55" s="537">
        <f>IF(Q55&lt;&gt;"", VLOOKUP($AH55, 'Current Balane Query'!$M$7:$AO$66, MATCH(AQ$22, 'Current Balane Query'!$M$6:$AO$6,0), 0), 0)</f>
        <v>48859741385.669998</v>
      </c>
      <c r="AR55" s="537">
        <f>IF(R55&lt;&gt;"", VLOOKUP($AH55, 'Current Balane Query'!$M$7:$AO$66, MATCH(AR$22, 'Current Balane Query'!$M$6:$AO$6,0), 0), 0)</f>
        <v>53387503244.779999</v>
      </c>
      <c r="AS55" s="537">
        <f>IF(S55&lt;&gt;"", VLOOKUP($AH55, 'Current Balane Query'!$M$7:$AO$66, MATCH(AS$22, 'Current Balane Query'!$M$6:$AO$6,0), 0), 0)</f>
        <v>12406398175.030001</v>
      </c>
      <c r="AT55" s="537">
        <f>IF(T55&lt;&gt;"", VLOOKUP($AH55, 'Current Balane Query'!$M$7:$AO$66, MATCH(AT$22, 'Current Balane Query'!$M$6:$AO$6,0), 0), 0)</f>
        <v>57364440909.059998</v>
      </c>
      <c r="AU55" s="537">
        <f>IF(U55&lt;&gt;"", VLOOKUP($AH55, 'Current Balane Query'!$M$7:$AO$66, MATCH(AU$22, 'Current Balane Query'!$M$6:$AO$6,0), 0), 0)</f>
        <v>52258298026.120003</v>
      </c>
      <c r="AV55" s="537">
        <f>IF(V55&lt;&gt;"", VLOOKUP($AH55, 'Current Balane Query'!$M$7:$AO$66, MATCH(AV$22, 'Current Balane Query'!$M$6:$AO$6,0), 0), 0)</f>
        <v>28573101941.02</v>
      </c>
      <c r="AW55" s="537">
        <f>IF(W55&lt;&gt;"", VLOOKUP($AH55, 'Current Balane Query'!$M$7:$AO$66, MATCH(AW$22, 'Current Balane Query'!$M$6:$AO$6,0), 0), 0)</f>
        <v>42081019382.519997</v>
      </c>
      <c r="AX55" s="537">
        <f>IF(X55&lt;&gt;"", VLOOKUP($AH55, 'Current Balane Query'!$M$7:$AO$66, MATCH(AX$22, 'Current Balane Query'!$M$6:$AO$6,0), 0), 0)</f>
        <v>89930990750</v>
      </c>
      <c r="AY55" s="537">
        <f>IF(Y55&lt;&gt;"", VLOOKUP($AH55, 'Current Balane Query'!$M$7:$AO$66, MATCH(AY$22, 'Current Balane Query'!$M$6:$AO$6,0), 0), 0)</f>
        <v>25360839702.150002</v>
      </c>
      <c r="AZ55" s="537">
        <f>IF(Z55&lt;&gt;"", VLOOKUP($AH55, 'Current Balane Query'!$M$7:$AO$66, MATCH(AZ$22, 'Current Balane Query'!$M$6:$AO$6,0), 0), 0)</f>
        <v>16840816351.92</v>
      </c>
      <c r="BA55" s="537">
        <f>IF(AA55&lt;&gt;"", VLOOKUP($AH55, 'Current Balane Query'!$M$7:$AO$66, MATCH(BA$22, 'Current Balane Query'!$M$6:$AO$6,0), 0), 0)</f>
        <v>9771921067.6900005</v>
      </c>
      <c r="BB55" s="538">
        <f>IF(AB55&lt;&gt;"", VLOOKUP($AH55, 'Current Balane Query'!$M$7:$AO$66, MATCH(BB$22, 'Current Balane Query'!$M$6:$AO$6,0), 0), 0)</f>
        <v>15280299834.23</v>
      </c>
      <c r="BC55" s="535">
        <f>IF(AC55&lt;&gt;"", VLOOKUP($AH55, 'Current Balane Query'!$M$7:$AO$66, MATCH(BC$22, 'Current Balane Query'!$M$6:$AO$6,0), 0), 0)</f>
        <v>23940012533.700001</v>
      </c>
      <c r="BD55" s="537">
        <f>IF(AD55&lt;&gt;"", VLOOKUP($AH55, 'Current Balane Query'!$M$7:$AO$66, MATCH(BD$22, 'Current Balane Query'!$M$6:$AO$6,0), 0), 0)</f>
        <v>37190422342.139999</v>
      </c>
      <c r="BE55" s="538">
        <f>IF(AE55&lt;&gt;"", VLOOKUP($AH55, 'Current Balane Query'!$M$7:$AO$66, MATCH(BE$22, 'Current Balane Query'!$M$6:$AO$6,0), 0), 0)</f>
        <v>27380294819.400002</v>
      </c>
      <c r="BF55" s="546">
        <f t="shared" si="4"/>
        <v>760455920145.72998</v>
      </c>
      <c r="BH55" s="148">
        <v>41486</v>
      </c>
      <c r="BI55" s="553">
        <f t="shared" si="5"/>
        <v>0</v>
      </c>
      <c r="BJ55" s="551">
        <f t="shared" si="46"/>
        <v>0</v>
      </c>
      <c r="BK55" s="553">
        <f t="shared" si="7"/>
        <v>0</v>
      </c>
      <c r="BL55" s="551">
        <f t="shared" si="47"/>
        <v>0</v>
      </c>
      <c r="BM55" s="551">
        <f t="shared" si="48"/>
        <v>0</v>
      </c>
      <c r="BN55" s="551">
        <f t="shared" si="49"/>
        <v>0.17912528860509899</v>
      </c>
      <c r="BO55" s="551">
        <f t="shared" si="50"/>
        <v>0.226342722369753</v>
      </c>
      <c r="BP55" s="551">
        <f t="shared" si="51"/>
        <v>6.4250589799217772E-2</v>
      </c>
      <c r="BQ55" s="551">
        <f t="shared" si="52"/>
        <v>7.0204599412611687E-2</v>
      </c>
      <c r="BR55" s="551">
        <f t="shared" si="53"/>
        <v>1.6314421186506774E-2</v>
      </c>
      <c r="BS55" s="551">
        <f t="shared" si="54"/>
        <v>7.5434274872982723E-2</v>
      </c>
      <c r="BT55" s="551">
        <f t="shared" si="35"/>
        <v>6.8719693859580294E-2</v>
      </c>
      <c r="BU55" s="551">
        <f t="shared" si="36"/>
        <v>3.7573646524501243E-2</v>
      </c>
      <c r="BV55" s="551">
        <f t="shared" si="37"/>
        <v>5.5336566219979982E-2</v>
      </c>
      <c r="BW55" s="551">
        <f t="shared" si="38"/>
        <v>0.11825930782781739</v>
      </c>
      <c r="BX55" s="551">
        <f t="shared" si="39"/>
        <v>3.334951971613289E-2</v>
      </c>
      <c r="BY55" s="551">
        <f t="shared" si="40"/>
        <v>2.2145683800703017E-2</v>
      </c>
      <c r="BZ55" s="551">
        <f t="shared" si="41"/>
        <v>1.2850082179408057E-2</v>
      </c>
      <c r="CA55" s="552">
        <f t="shared" si="42"/>
        <v>2.0093603625706221E-2</v>
      </c>
      <c r="CB55" s="553">
        <f t="shared" si="43"/>
        <v>3.1481131120804813E-2</v>
      </c>
      <c r="CC55" s="551">
        <f t="shared" si="44"/>
        <v>4.8905428121347273E-2</v>
      </c>
      <c r="CD55" s="552">
        <f t="shared" si="45"/>
        <v>3.6005104430185744E-2</v>
      </c>
      <c r="CE55" s="560">
        <f t="shared" si="27"/>
        <v>0.99999999999999989</v>
      </c>
      <c r="CF55" s="564"/>
      <c r="CG55" s="148">
        <f t="shared" si="28"/>
        <v>41486</v>
      </c>
      <c r="CH55" s="589"/>
      <c r="CI55" s="587"/>
      <c r="CJ55" s="589"/>
      <c r="CK55" s="587"/>
      <c r="CL55" s="587"/>
      <c r="CM55" s="587">
        <f>'FN30.300.12(IOX)'!$M33</f>
        <v>115.43609600000001</v>
      </c>
      <c r="CN55" s="587">
        <f>'FN30.350.12(IOX)'!$M33</f>
        <v>201.20489499999999</v>
      </c>
      <c r="CO55" s="587">
        <f>'FN30.400.11(IOX)'!$M45</f>
        <v>248.348206</v>
      </c>
      <c r="CP55" s="587">
        <f>'FN30.450.11(IOX)'!$M45</f>
        <v>402.87368800000002</v>
      </c>
      <c r="CQ55" s="587">
        <f>'FN30.350.10(IOX)'!$M57</f>
        <v>159.82879600000001</v>
      </c>
      <c r="CR55" s="587">
        <f>'FN30.400.10(IOX)'!$M57</f>
        <v>285.19229100000001</v>
      </c>
      <c r="CS55" s="587">
        <f>'FN30.450.10(IOX)'!$M57</f>
        <v>462.41308600000002</v>
      </c>
      <c r="CT55" s="587">
        <f>'FN30.500.10(IOX)'!$M57</f>
        <v>684.93170199999997</v>
      </c>
      <c r="CU55" s="587">
        <f>'FN30.400.09(IOX)'!$M59</f>
        <v>271.58371</v>
      </c>
      <c r="CV55" s="587">
        <f>'FN30.450.09(IOX)'!$M59</f>
        <v>508.42089800000002</v>
      </c>
      <c r="CW55" s="587">
        <f>'FN30.500.09(IOX)'!$M59</f>
        <v>736.61267099999998</v>
      </c>
      <c r="CX55" s="587">
        <f>'FN30.550.08(IOX)'!$M59</f>
        <v>654.91522199999997</v>
      </c>
      <c r="CY55" s="587">
        <f>'FN30.600.08(IOX)'!$M59</f>
        <v>795.40448000000004</v>
      </c>
      <c r="CZ55" s="588">
        <f>'FN30.650.67(IOX)'!$M59</f>
        <v>836.54437299999995</v>
      </c>
      <c r="DA55" s="570">
        <f>'GII30.400.10(IOX)'!$M54</f>
        <v>145.46130400000001</v>
      </c>
      <c r="DB55" s="568">
        <f>'GII30.450.10(IOX)'!$M54</f>
        <v>291.31689499999999</v>
      </c>
      <c r="DC55" s="569">
        <f>'GII30.500.10(IOX)'!$M54</f>
        <v>476.71160900000001</v>
      </c>
      <c r="DD55" s="571"/>
      <c r="DE55" s="564"/>
      <c r="DF55" s="148">
        <f t="shared" si="29"/>
        <v>41486</v>
      </c>
      <c r="DG55" s="404"/>
      <c r="DH55" s="402"/>
      <c r="DI55" s="404"/>
      <c r="DJ55" s="402"/>
      <c r="DK55" s="402"/>
      <c r="DL55" s="402">
        <f>'FN30.300.12(IOX)'!$AQ33</f>
        <v>5.7246463375416499E-3</v>
      </c>
      <c r="DM55" s="402">
        <f>'FN30.350.12(IOX)'!$AQ33</f>
        <v>3.0399029024769019E-3</v>
      </c>
      <c r="DN55" s="402">
        <f>'FN30.400.11(IOX)'!$AQ45</f>
        <v>-5.4083539740058294E-3</v>
      </c>
      <c r="DO55" s="402">
        <f>'FN30.450.11(IOX)'!$AQ45</f>
        <v>-5.2829956033345823E-3</v>
      </c>
      <c r="DP55" s="402">
        <f>'FN30.350.10(IOX)'!$AQ57</f>
        <v>-4.5114014878444254E-3</v>
      </c>
      <c r="DQ55" s="402">
        <f>'FN30.400.10(IOX)'!$AQ57</f>
        <v>-8.9843820387256364E-3</v>
      </c>
      <c r="DR55" s="402">
        <f>'FN30.450.10(IOX)'!$AQ57</f>
        <v>-8.7913309586809211E-3</v>
      </c>
      <c r="DS55" s="402">
        <f>'FN30.500.10(IOX)'!$AQ57</f>
        <v>-2.2200157781080195E-3</v>
      </c>
      <c r="DT55" s="402">
        <f>'FN30.400.09(IOX)'!$AQ59</f>
        <v>-1.6673844457116171E-2</v>
      </c>
      <c r="DU55" s="402">
        <f>'FN30.450.09(IOX)'!$AQ59</f>
        <v>-1.6938888864009675E-2</v>
      </c>
      <c r="DV55" s="402">
        <f>'FN30.500.09(IOX)'!$AQ59</f>
        <v>-6.5021979826994413E-3</v>
      </c>
      <c r="DW55" s="402">
        <f>'FN30.550.08(IOX)'!$AQ59</f>
        <v>-2.3344279505139873E-2</v>
      </c>
      <c r="DX55" s="402">
        <f>'FN30.600.08(IOX)'!$AQ59</f>
        <v>-1.6109948686326269E-2</v>
      </c>
      <c r="DY55" s="403">
        <f>'FN30.650.67(IOX)'!$AQ59</f>
        <v>-7.1997207198461572E-3</v>
      </c>
      <c r="DZ55" s="404">
        <f>'GII30.400.10(IOX)'!$AQ54</f>
        <v>-4.3594278063984028E-3</v>
      </c>
      <c r="EA55" s="402">
        <f>'GII30.450.10(IOX)'!$AQ54</f>
        <v>-6.1101632747156999E-3</v>
      </c>
      <c r="EB55" s="403">
        <f>'GII30.500.10(IOX)'!$AQ54</f>
        <v>-5.4372723988451738E-3</v>
      </c>
      <c r="EC55" s="560"/>
      <c r="ED55" s="564"/>
      <c r="EE55" s="564"/>
      <c r="EF55" s="564"/>
      <c r="EH55" s="148">
        <f t="shared" si="30"/>
        <v>41486</v>
      </c>
      <c r="EI55" s="467">
        <f t="shared" si="31"/>
        <v>5.3115329310679596E-2</v>
      </c>
      <c r="EJ55" s="587">
        <f t="shared" si="32"/>
        <v>333.34538926140164</v>
      </c>
      <c r="EK55" s="467">
        <f t="shared" si="33"/>
        <v>-4.4551318867113703E-3</v>
      </c>
    </row>
    <row r="56" spans="9:141" ht="15">
      <c r="I56" s="148">
        <v>41516</v>
      </c>
      <c r="J56" s="307"/>
      <c r="K56" s="83"/>
      <c r="L56" s="83"/>
      <c r="M56" s="83"/>
      <c r="N56" s="83"/>
      <c r="O56" s="83">
        <f>'FN30.300.12(IOX)'!$S34</f>
        <v>1.2470078007448914E-2</v>
      </c>
      <c r="P56" s="83">
        <f>'FN30.350.12(IOX)'!$S34</f>
        <v>9.7853565213416611E-3</v>
      </c>
      <c r="Q56" s="83">
        <f>'FN30.400.11(IOX)'!$S46</f>
        <v>2.4916004580199866E-2</v>
      </c>
      <c r="R56" s="83">
        <f>'FN30.450.11(IOX)'!$S46</f>
        <v>6.2248679253222694E-2</v>
      </c>
      <c r="S56" s="83">
        <f>'FN30.350.10(IOX)'!$S58</f>
        <v>2.4020637575900331E-3</v>
      </c>
      <c r="T56" s="83">
        <f>'FN30.400.10(IOX)'!$S58</f>
        <v>3.168168587011376E-2</v>
      </c>
      <c r="U56" s="83">
        <f>'FN30.450.10(IOX)'!$S58</f>
        <v>5.5360301126781336E-2</v>
      </c>
      <c r="V56" s="83">
        <f>'FN30.500.10(IOX)'!$S58</f>
        <v>8.9846812103210674E-2</v>
      </c>
      <c r="W56" s="83">
        <f>'FN30.400.09(IOX)'!$S60</f>
        <v>2.7541167209221683E-2</v>
      </c>
      <c r="X56" s="83">
        <f>'FN30.450.09(IOX)'!$S60</f>
        <v>5.6345249225392566E-2</v>
      </c>
      <c r="Y56" s="83">
        <f>'FN30.500.09(IOX)'!$S60</f>
        <v>7.7753011160151084E-2</v>
      </c>
      <c r="Z56" s="83">
        <f>'FN30.550.08(IOX)'!$S60</f>
        <v>5.957457569881968E-2</v>
      </c>
      <c r="AA56" s="83">
        <f>'FN30.600.08(IOX)'!$S60</f>
        <v>5.865887290197052E-2</v>
      </c>
      <c r="AB56" s="109">
        <f>'FN30.650.67(IOX)'!$S60</f>
        <v>5.0919291982117976E-2</v>
      </c>
      <c r="AC56" s="307">
        <f>'GII30.400.10(IOX)'!$S55</f>
        <v>5.2968892808304135E-3</v>
      </c>
      <c r="AD56" s="83">
        <f>'GII30.450.10(IOX)'!$S55</f>
        <v>4.4087880645820622E-2</v>
      </c>
      <c r="AE56" s="109">
        <f>'GII30.500.10(IOX)'!$S55</f>
        <v>8.511901254942629E-2</v>
      </c>
      <c r="AF56" s="467">
        <f t="shared" si="1"/>
        <v>4.4353348933744693E-2</v>
      </c>
      <c r="AH56" s="148">
        <f t="shared" si="2"/>
        <v>41456</v>
      </c>
      <c r="AI56" s="148">
        <f t="shared" si="3"/>
        <v>41516</v>
      </c>
      <c r="AJ56" s="535">
        <f>IF(J56&lt;&gt;"", VLOOKUP($AH56, 'Current Balane Query'!$M$7:$AO$66, MATCH(AJ$22, 'Current Balane Query'!$M$6:$AO$6,0), 0), 0)</f>
        <v>0</v>
      </c>
      <c r="AK56" s="537">
        <f>IF(K56&lt;&gt;"", VLOOKUP($AH56, 'Current Balane Query'!$M$7:$AO$66, MATCH(AK$22, 'Current Balane Query'!$M$6:$AO$6,0), 0), 0)</f>
        <v>0</v>
      </c>
      <c r="AL56" s="535">
        <f>IF(L56&lt;&gt;"", VLOOKUP($AH56, 'Current Balane Query'!$M$7:$AO$66, MATCH(AL$22, 'Current Balane Query'!$M$6:$AO$6,0), 0), 0)</f>
        <v>0</v>
      </c>
      <c r="AM56" s="537">
        <f>IF(M56&lt;&gt;"", VLOOKUP($AH56, 'Current Balane Query'!$M$7:$AO$66, MATCH(AM$22, 'Current Balane Query'!$M$6:$AO$6,0), 0), 0)</f>
        <v>0</v>
      </c>
      <c r="AN56" s="537">
        <f>IF(N56&lt;&gt;"", VLOOKUP($AH56, 'Current Balane Query'!$M$7:$AO$66, MATCH(AN$22, 'Current Balane Query'!$M$6:$AO$6,0), 0), 0)</f>
        <v>0</v>
      </c>
      <c r="AO56" s="537">
        <f>IF(O56&lt;&gt;"", VLOOKUP($AH56, 'Current Balane Query'!$M$7:$AO$66, MATCH(AO$22, 'Current Balane Query'!$M$6:$AO$6,0), 0), 0)</f>
        <v>135189195131.87</v>
      </c>
      <c r="AP56" s="537">
        <f>IF(P56&lt;&gt;"", VLOOKUP($AH56, 'Current Balane Query'!$M$7:$AO$66, MATCH(AP$22, 'Current Balane Query'!$M$6:$AO$6,0), 0), 0)</f>
        <v>169833181838.54001</v>
      </c>
      <c r="AQ56" s="537">
        <f>IF(Q56&lt;&gt;"", VLOOKUP($AH56, 'Current Balane Query'!$M$7:$AO$66, MATCH(AQ$22, 'Current Balane Query'!$M$6:$AO$6,0), 0), 0)</f>
        <v>47647312146.580002</v>
      </c>
      <c r="AR56" s="537">
        <f>IF(R56&lt;&gt;"", VLOOKUP($AH56, 'Current Balane Query'!$M$7:$AO$66, MATCH(AR$22, 'Current Balane Query'!$M$6:$AO$6,0), 0), 0)</f>
        <v>51986098644.550003</v>
      </c>
      <c r="AS56" s="537">
        <f>IF(S56&lt;&gt;"", VLOOKUP($AH56, 'Current Balane Query'!$M$7:$AO$66, MATCH(AS$22, 'Current Balane Query'!$M$6:$AO$6,0), 0), 0)</f>
        <v>12114611319.790001</v>
      </c>
      <c r="AT56" s="537">
        <f>IF(T56&lt;&gt;"", VLOOKUP($AH56, 'Current Balane Query'!$M$7:$AO$66, MATCH(AT$22, 'Current Balane Query'!$M$6:$AO$6,0), 0), 0)</f>
        <v>55681217034.709999</v>
      </c>
      <c r="AU56" s="537">
        <f>IF(U56&lt;&gt;"", VLOOKUP($AH56, 'Current Balane Query'!$M$7:$AO$66, MATCH(AU$22, 'Current Balane Query'!$M$6:$AO$6,0), 0), 0)</f>
        <v>50643089800.510002</v>
      </c>
      <c r="AV56" s="537">
        <f>IF(V56&lt;&gt;"", VLOOKUP($AH56, 'Current Balane Query'!$M$7:$AO$66, MATCH(AV$22, 'Current Balane Query'!$M$6:$AO$6,0), 0), 0)</f>
        <v>27806876622.779999</v>
      </c>
      <c r="AW56" s="537">
        <f>IF(W56&lt;&gt;"", VLOOKUP($AH56, 'Current Balane Query'!$M$7:$AO$66, MATCH(AW$22, 'Current Balane Query'!$M$6:$AO$6,0), 0), 0)</f>
        <v>40453645374.510002</v>
      </c>
      <c r="AX56" s="537">
        <f>IF(X56&lt;&gt;"", VLOOKUP($AH56, 'Current Balane Query'!$M$7:$AO$66, MATCH(AX$22, 'Current Balane Query'!$M$6:$AO$6,0), 0), 0)</f>
        <v>86274970521</v>
      </c>
      <c r="AY56" s="537">
        <f>IF(Y56&lt;&gt;"", VLOOKUP($AH56, 'Current Balane Query'!$M$7:$AO$66, MATCH(AY$22, 'Current Balane Query'!$M$6:$AO$6,0), 0), 0)</f>
        <v>24534672498.029999</v>
      </c>
      <c r="AZ56" s="537">
        <f>IF(Z56&lt;&gt;"", VLOOKUP($AH56, 'Current Balane Query'!$M$7:$AO$66, MATCH(AZ$22, 'Current Balane Query'!$M$6:$AO$6,0), 0), 0)</f>
        <v>15805475737.459999</v>
      </c>
      <c r="BA56" s="537">
        <f>IF(AA56&lt;&gt;"", VLOOKUP($AH56, 'Current Balane Query'!$M$7:$AO$66, MATCH(BA$22, 'Current Balane Query'!$M$6:$AO$6,0), 0), 0)</f>
        <v>9234383068</v>
      </c>
      <c r="BB56" s="538">
        <f>IF(AB56&lt;&gt;"", VLOOKUP($AH56, 'Current Balane Query'!$M$7:$AO$66, MATCH(BB$22, 'Current Balane Query'!$M$6:$AO$6,0), 0), 0)</f>
        <v>14597735248.83</v>
      </c>
      <c r="BC56" s="535">
        <f>IF(AC56&lt;&gt;"", VLOOKUP($AH56, 'Current Balane Query'!$M$7:$AO$66, MATCH(BC$22, 'Current Balane Query'!$M$6:$AO$6,0), 0), 0)</f>
        <v>23451196827.599998</v>
      </c>
      <c r="BD56" s="537">
        <f>IF(AD56&lt;&gt;"", VLOOKUP($AH56, 'Current Balane Query'!$M$7:$AO$66, MATCH(BD$22, 'Current Balane Query'!$M$6:$AO$6,0), 0), 0)</f>
        <v>36228768857.910004</v>
      </c>
      <c r="BE56" s="538">
        <f>IF(AE56&lt;&gt;"", VLOOKUP($AH56, 'Current Balane Query'!$M$7:$AO$66, MATCH(BE$22, 'Current Balane Query'!$M$6:$AO$6,0), 0), 0)</f>
        <v>26622198431.169998</v>
      </c>
      <c r="BF56" s="546">
        <f t="shared" si="4"/>
        <v>741802464987.16003</v>
      </c>
      <c r="BH56" s="148">
        <v>41516</v>
      </c>
      <c r="BI56" s="553">
        <f t="shared" si="5"/>
        <v>0</v>
      </c>
      <c r="BJ56" s="551">
        <f t="shared" si="46"/>
        <v>0</v>
      </c>
      <c r="BK56" s="553">
        <f t="shared" si="7"/>
        <v>0</v>
      </c>
      <c r="BL56" s="551">
        <f t="shared" si="47"/>
        <v>0</v>
      </c>
      <c r="BM56" s="551">
        <f t="shared" si="48"/>
        <v>0</v>
      </c>
      <c r="BN56" s="551">
        <f t="shared" si="49"/>
        <v>0.18224419776525008</v>
      </c>
      <c r="BO56" s="551">
        <f t="shared" si="50"/>
        <v>0.22894663991373995</v>
      </c>
      <c r="BP56" s="551">
        <f t="shared" si="51"/>
        <v>6.423180616878206E-2</v>
      </c>
      <c r="BQ56" s="551">
        <f t="shared" si="52"/>
        <v>7.0080784438280128E-2</v>
      </c>
      <c r="BR56" s="551">
        <f t="shared" si="53"/>
        <v>1.6331317151931674E-2</v>
      </c>
      <c r="BS56" s="551">
        <f t="shared" si="54"/>
        <v>7.5062054472512157E-2</v>
      </c>
      <c r="BT56" s="551">
        <f t="shared" si="35"/>
        <v>6.8270317491310295E-2</v>
      </c>
      <c r="BU56" s="551">
        <f t="shared" si="36"/>
        <v>3.7485554356120013E-2</v>
      </c>
      <c r="BV56" s="551">
        <f t="shared" si="37"/>
        <v>5.4534255794378116E-2</v>
      </c>
      <c r="BW56" s="551">
        <f t="shared" si="38"/>
        <v>0.11630450772699083</v>
      </c>
      <c r="BX56" s="551">
        <f t="shared" si="39"/>
        <v>3.3074401415550264E-2</v>
      </c>
      <c r="BY56" s="551">
        <f t="shared" si="40"/>
        <v>2.1306852542925397E-2</v>
      </c>
      <c r="BZ56" s="551">
        <f t="shared" si="41"/>
        <v>1.2448574255088029E-2</v>
      </c>
      <c r="CA56" s="552">
        <f t="shared" si="42"/>
        <v>1.9678736507140988E-2</v>
      </c>
      <c r="CB56" s="553">
        <f t="shared" si="43"/>
        <v>3.1613802777004679E-2</v>
      </c>
      <c r="CC56" s="551">
        <f t="shared" si="44"/>
        <v>4.8838835900251551E-2</v>
      </c>
      <c r="CD56" s="552">
        <f t="shared" si="45"/>
        <v>3.5888527859813467E-2</v>
      </c>
      <c r="CE56" s="560">
        <f t="shared" si="27"/>
        <v>1</v>
      </c>
      <c r="CF56" s="564"/>
      <c r="CG56" s="148">
        <f t="shared" si="28"/>
        <v>41516</v>
      </c>
      <c r="CH56" s="589"/>
      <c r="CI56" s="587"/>
      <c r="CJ56" s="589"/>
      <c r="CK56" s="587"/>
      <c r="CL56" s="587"/>
      <c r="CM56" s="587">
        <f>'FN30.300.12(IOX)'!$M34</f>
        <v>90.446601999999999</v>
      </c>
      <c r="CN56" s="587">
        <f>'FN30.350.12(IOX)'!$M34</f>
        <v>184.78450000000001</v>
      </c>
      <c r="CO56" s="587">
        <f>'FN30.400.11(IOX)'!$M46</f>
        <v>212.91279599999999</v>
      </c>
      <c r="CP56" s="587">
        <f>'FN30.450.11(IOX)'!$M46</f>
        <v>296.98098800000002</v>
      </c>
      <c r="CQ56" s="587">
        <f>'FN30.350.10(IOX)'!$M58</f>
        <v>161.6866</v>
      </c>
      <c r="CR56" s="587">
        <f>'FN30.400.10(IOX)'!$M58</f>
        <v>238.61779799999999</v>
      </c>
      <c r="CS56" s="587">
        <f>'FN30.450.10(IOX)'!$M58</f>
        <v>370.43859900000001</v>
      </c>
      <c r="CT56" s="587">
        <f>'FN30.500.10(IOX)'!$M58</f>
        <v>506.990295</v>
      </c>
      <c r="CU56" s="587">
        <f>'FN30.400.09(IOX)'!$M60</f>
        <v>237.138397</v>
      </c>
      <c r="CV56" s="587">
        <f>'FN30.450.09(IOX)'!$M60</f>
        <v>415.67489599999999</v>
      </c>
      <c r="CW56" s="587">
        <f>'FN30.500.09(IOX)'!$M60</f>
        <v>585.087219</v>
      </c>
      <c r="CX56" s="587">
        <f>'FN30.550.08(IOX)'!$M60</f>
        <v>550.57330300000001</v>
      </c>
      <c r="CY56" s="587">
        <f>'FN30.600.08(IOX)'!$M60</f>
        <v>680.15002400000003</v>
      </c>
      <c r="CZ56" s="588">
        <f>'FN30.650.67(IOX)'!$M60</f>
        <v>725.40600600000005</v>
      </c>
      <c r="DA56" s="570">
        <f>'GII30.400.10(IOX)'!$M55</f>
        <v>151.716995</v>
      </c>
      <c r="DB56" s="568">
        <f>'GII30.450.10(IOX)'!$M55</f>
        <v>231.76649499999999</v>
      </c>
      <c r="DC56" s="569">
        <f>'GII30.500.10(IOX)'!$M55</f>
        <v>326.45651199999998</v>
      </c>
      <c r="DD56" s="571"/>
      <c r="DE56" s="564"/>
      <c r="DF56" s="148">
        <f t="shared" si="29"/>
        <v>41516</v>
      </c>
      <c r="DG56" s="404"/>
      <c r="DH56" s="402"/>
      <c r="DI56" s="404"/>
      <c r="DJ56" s="402"/>
      <c r="DK56" s="402"/>
      <c r="DL56" s="402">
        <f>'FN30.300.12(IOX)'!$AQ34</f>
        <v>6.4002131676417625E-3</v>
      </c>
      <c r="DM56" s="402">
        <f>'FN30.350.12(IOX)'!$AQ34</f>
        <v>5.1074167402252423E-3</v>
      </c>
      <c r="DN56" s="402">
        <f>'FN30.400.11(IOX)'!$AQ46</f>
        <v>-1.7294268895670631E-3</v>
      </c>
      <c r="DO56" s="402">
        <f>'FN30.450.11(IOX)'!$AQ46</f>
        <v>-3.6140375161722257E-3</v>
      </c>
      <c r="DP56" s="402">
        <f>'FN30.350.10(IOX)'!$AQ58</f>
        <v>-1.4567569517538038E-3</v>
      </c>
      <c r="DQ56" s="402">
        <f>'FN30.400.10(IOX)'!$AQ58</f>
        <v>-4.4294576088667378E-3</v>
      </c>
      <c r="DR56" s="402">
        <f>'FN30.450.10(IOX)'!$AQ58</f>
        <v>-7.1475352227786801E-3</v>
      </c>
      <c r="DS56" s="402">
        <f>'FN30.500.10(IOX)'!$AQ58</f>
        <v>-4.4512249568108139E-3</v>
      </c>
      <c r="DT56" s="402">
        <f>'FN30.400.09(IOX)'!$AQ60</f>
        <v>-1.065276553104629E-2</v>
      </c>
      <c r="DU56" s="402">
        <f>'FN30.450.09(IOX)'!$AQ60</f>
        <v>-1.2883266848258527E-2</v>
      </c>
      <c r="DV56" s="402">
        <f>'FN30.500.09(IOX)'!$AQ60</f>
        <v>-7.3649993044863412E-3</v>
      </c>
      <c r="DW56" s="402">
        <f>'FN30.550.08(IOX)'!$AQ60</f>
        <v>-2.6570979294799436E-2</v>
      </c>
      <c r="DX56" s="402">
        <f>'FN30.600.08(IOX)'!$AQ60</f>
        <v>-2.1393989266719041E-2</v>
      </c>
      <c r="DY56" s="403">
        <f>'FN30.650.67(IOX)'!$AQ60</f>
        <v>-1.3617057936482388E-2</v>
      </c>
      <c r="DZ56" s="404">
        <f>'GII30.400.10(IOX)'!$AQ55</f>
        <v>-4.0474361495569794E-3</v>
      </c>
      <c r="EA56" s="402">
        <f>'GII30.450.10(IOX)'!$AQ55</f>
        <v>-6.8175565898374989E-3</v>
      </c>
      <c r="EB56" s="403">
        <f>'GII30.500.10(IOX)'!$AQ55</f>
        <v>-3.3878779186989113E-3</v>
      </c>
      <c r="EC56" s="560"/>
      <c r="ED56" s="564"/>
      <c r="EE56" s="564"/>
      <c r="EF56" s="564"/>
      <c r="EH56" s="148">
        <f t="shared" si="30"/>
        <v>41516</v>
      </c>
      <c r="EI56" s="467">
        <f t="shared" si="31"/>
        <v>3.3668875494796441E-2</v>
      </c>
      <c r="EJ56" s="587">
        <f t="shared" si="32"/>
        <v>273.22545878341941</v>
      </c>
      <c r="EK56" s="467">
        <f t="shared" si="33"/>
        <v>-2.4630779528221846E-3</v>
      </c>
    </row>
    <row r="57" spans="9:141" ht="15">
      <c r="I57" s="148">
        <v>41547</v>
      </c>
      <c r="J57" s="307"/>
      <c r="K57" s="83"/>
      <c r="L57" s="83"/>
      <c r="M57" s="83"/>
      <c r="N57" s="83"/>
      <c r="O57" s="83">
        <f>'FN30.300.12(IOX)'!$S35</f>
        <v>2.2141225136662418E-2</v>
      </c>
      <c r="P57" s="83">
        <f>'FN30.350.12(IOX)'!$S35</f>
        <v>2.6628118192980863E-2</v>
      </c>
      <c r="Q57" s="83">
        <f>'FN30.400.11(IOX)'!$S47</f>
        <v>-1.6276426611965048E-2</v>
      </c>
      <c r="R57" s="83">
        <f>'FN30.450.11(IOX)'!$S47</f>
        <v>-1.0420587793950491E-2</v>
      </c>
      <c r="S57" s="83">
        <f>'FN30.350.10(IOX)'!$S59</f>
        <v>8.3409054121633425E-3</v>
      </c>
      <c r="T57" s="83">
        <f>'FN30.400.10(IOX)'!$S59</f>
        <v>-1.724863834779982E-2</v>
      </c>
      <c r="U57" s="83">
        <f>'FN30.450.10(IOX)'!$S59</f>
        <v>-1.9605446268577947E-2</v>
      </c>
      <c r="V57" s="83">
        <f>'FN30.500.10(IOX)'!$S59</f>
        <v>-2.5648973492500865E-2</v>
      </c>
      <c r="W57" s="83">
        <f>'FN30.400.09(IOX)'!$S61</f>
        <v>-3.2452586472122395E-2</v>
      </c>
      <c r="X57" s="83">
        <f>'FN30.450.09(IOX)'!$S61</f>
        <v>-3.2862791537589517E-2</v>
      </c>
      <c r="Y57" s="83">
        <f>'FN30.500.09(IOX)'!$S61</f>
        <v>-3.7462366713869641E-2</v>
      </c>
      <c r="Z57" s="83">
        <f>'FN30.550.08(IOX)'!$S61</f>
        <v>-6.1742113094773912E-2</v>
      </c>
      <c r="AA57" s="83">
        <f>'FN30.600.08(IOX)'!$S61</f>
        <v>-3.4164209046607462E-2</v>
      </c>
      <c r="AB57" s="109">
        <f>'FN30.650.67(IOX)'!$S61</f>
        <v>7.7790532722519607E-3</v>
      </c>
      <c r="AC57" s="307">
        <f>'GII30.400.10(IOX)'!$S56</f>
        <v>-2.4081522019869239E-2</v>
      </c>
      <c r="AD57" s="83">
        <f>'GII30.450.10(IOX)'!$S56</f>
        <v>-3.1132824467518069E-2</v>
      </c>
      <c r="AE57" s="109">
        <f>'GII30.500.10(IOX)'!$S56</f>
        <v>-1.4829779375531696E-2</v>
      </c>
      <c r="AF57" s="467">
        <f t="shared" si="1"/>
        <v>-1.7237586072271622E-2</v>
      </c>
      <c r="AH57" s="148">
        <f t="shared" si="2"/>
        <v>41487</v>
      </c>
      <c r="AI57" s="148">
        <f t="shared" si="3"/>
        <v>41547</v>
      </c>
      <c r="AJ57" s="535">
        <f>IF(J57&lt;&gt;"", VLOOKUP($AH57, 'Current Balane Query'!$M$7:$AO$66, MATCH(AJ$22, 'Current Balane Query'!$M$6:$AO$6,0), 0), 0)</f>
        <v>0</v>
      </c>
      <c r="AK57" s="537">
        <f>IF(K57&lt;&gt;"", VLOOKUP($AH57, 'Current Balane Query'!$M$7:$AO$66, MATCH(AK$22, 'Current Balane Query'!$M$6:$AO$6,0), 0), 0)</f>
        <v>0</v>
      </c>
      <c r="AL57" s="535">
        <f>IF(L57&lt;&gt;"", VLOOKUP($AH57, 'Current Balane Query'!$M$7:$AO$66, MATCH(AL$22, 'Current Balane Query'!$M$6:$AO$6,0), 0), 0)</f>
        <v>0</v>
      </c>
      <c r="AM57" s="537">
        <f>IF(M57&lt;&gt;"", VLOOKUP($AH57, 'Current Balane Query'!$M$7:$AO$66, MATCH(AM$22, 'Current Balane Query'!$M$6:$AO$6,0), 0), 0)</f>
        <v>0</v>
      </c>
      <c r="AN57" s="537">
        <f>IF(N57&lt;&gt;"", VLOOKUP($AH57, 'Current Balane Query'!$M$7:$AO$66, MATCH(AN$22, 'Current Balane Query'!$M$6:$AO$6,0), 0), 0)</f>
        <v>0</v>
      </c>
      <c r="AO57" s="537">
        <f>IF(O57&lt;&gt;"", VLOOKUP($AH57, 'Current Balane Query'!$M$7:$AO$66, MATCH(AO$22, 'Current Balane Query'!$M$6:$AO$6,0), 0), 0)</f>
        <v>134342085391.36</v>
      </c>
      <c r="AP57" s="537">
        <f>IF(P57&lt;&gt;"", VLOOKUP($AH57, 'Current Balane Query'!$M$7:$AO$66, MATCH(AP$22, 'Current Balane Query'!$M$6:$AO$6,0), 0), 0)</f>
        <v>168141280752.29999</v>
      </c>
      <c r="AQ57" s="537">
        <f>IF(Q57&lt;&gt;"", VLOOKUP($AH57, 'Current Balane Query'!$M$7:$AO$66, MATCH(AQ$22, 'Current Balane Query'!$M$6:$AO$6,0), 0), 0)</f>
        <v>46706305005.089996</v>
      </c>
      <c r="AR57" s="537">
        <f>IF(R57&lt;&gt;"", VLOOKUP($AH57, 'Current Balane Query'!$M$7:$AO$66, MATCH(AR$22, 'Current Balane Query'!$M$6:$AO$6,0), 0), 0)</f>
        <v>50750298309.93</v>
      </c>
      <c r="AS57" s="537">
        <f>IF(S57&lt;&gt;"", VLOOKUP($AH57, 'Current Balane Query'!$M$7:$AO$66, MATCH(AS$22, 'Current Balane Query'!$M$6:$AO$6,0), 0), 0)</f>
        <v>11888693197.01</v>
      </c>
      <c r="AT57" s="537">
        <f>IF(T57&lt;&gt;"", VLOOKUP($AH57, 'Current Balane Query'!$M$7:$AO$66, MATCH(AT$22, 'Current Balane Query'!$M$6:$AO$6,0), 0), 0)</f>
        <v>54370127978.330002</v>
      </c>
      <c r="AU57" s="537">
        <f>IF(U57&lt;&gt;"", VLOOKUP($AH57, 'Current Balane Query'!$M$7:$AO$66, MATCH(AU$22, 'Current Balane Query'!$M$6:$AO$6,0), 0), 0)</f>
        <v>49187915835.370003</v>
      </c>
      <c r="AV57" s="537">
        <f>IF(V57&lt;&gt;"", VLOOKUP($AH57, 'Current Balane Query'!$M$7:$AO$66, MATCH(AV$22, 'Current Balane Query'!$M$6:$AO$6,0), 0), 0)</f>
        <v>27019756738.82</v>
      </c>
      <c r="AW57" s="537">
        <f>IF(W57&lt;&gt;"", VLOOKUP($AH57, 'Current Balane Query'!$M$7:$AO$66, MATCH(AW$22, 'Current Balane Query'!$M$6:$AO$6,0), 0), 0)</f>
        <v>39184722218.860001</v>
      </c>
      <c r="AX57" s="537">
        <f>IF(X57&lt;&gt;"", VLOOKUP($AH57, 'Current Balane Query'!$M$7:$AO$66, MATCH(AX$22, 'Current Balane Query'!$M$6:$AO$6,0), 0), 0)</f>
        <v>83148526327.610001</v>
      </c>
      <c r="AY57" s="537">
        <f>IF(Y57&lt;&gt;"", VLOOKUP($AH57, 'Current Balane Query'!$M$7:$AO$66, MATCH(AY$22, 'Current Balane Query'!$M$6:$AO$6,0), 0), 0)</f>
        <v>23732740843.869999</v>
      </c>
      <c r="AZ57" s="537">
        <f>IF(Z57&lt;&gt;"", VLOOKUP($AH57, 'Current Balane Query'!$M$7:$AO$66, MATCH(AZ$22, 'Current Balane Query'!$M$6:$AO$6,0), 0), 0)</f>
        <v>14836478148.379999</v>
      </c>
      <c r="BA57" s="537">
        <f>IF(AA57&lt;&gt;"", VLOOKUP($AH57, 'Current Balane Query'!$M$7:$AO$66, MATCH(BA$22, 'Current Balane Query'!$M$6:$AO$6,0), 0), 0)</f>
        <v>8704540804.2099991</v>
      </c>
      <c r="BB57" s="538">
        <f>IF(AB57&lt;&gt;"", VLOOKUP($AH57, 'Current Balane Query'!$M$7:$AO$66, MATCH(BB$22, 'Current Balane Query'!$M$6:$AO$6,0), 0), 0)</f>
        <v>13888486025.74</v>
      </c>
      <c r="BC57" s="535">
        <f>IF(AC57&lt;&gt;"", VLOOKUP($AH57, 'Current Balane Query'!$M$7:$AO$66, MATCH(BC$22, 'Current Balane Query'!$M$6:$AO$6,0), 0), 0)</f>
        <v>22999021000.799999</v>
      </c>
      <c r="BD57" s="537">
        <f>IF(AD57&lt;&gt;"", VLOOKUP($AH57, 'Current Balane Query'!$M$7:$AO$66, MATCH(BD$22, 'Current Balane Query'!$M$6:$AO$6,0), 0), 0)</f>
        <v>35304122885.080002</v>
      </c>
      <c r="BE57" s="538">
        <f>IF(AE57&lt;&gt;"", VLOOKUP($AH57, 'Current Balane Query'!$M$7:$AO$66, MATCH(BE$22, 'Current Balane Query'!$M$6:$AO$6,0), 0), 0)</f>
        <v>25948389039.82</v>
      </c>
      <c r="BF57" s="546">
        <f t="shared" si="4"/>
        <v>725901957576.88</v>
      </c>
      <c r="BH57" s="148">
        <v>41547</v>
      </c>
      <c r="BI57" s="553">
        <f t="shared" si="5"/>
        <v>0</v>
      </c>
      <c r="BJ57" s="551">
        <f t="shared" si="46"/>
        <v>0</v>
      </c>
      <c r="BK57" s="553">
        <f t="shared" si="7"/>
        <v>0</v>
      </c>
      <c r="BL57" s="551">
        <f t="shared" si="47"/>
        <v>0</v>
      </c>
      <c r="BM57" s="551">
        <f t="shared" si="48"/>
        <v>0</v>
      </c>
      <c r="BN57" s="551">
        <f t="shared" si="49"/>
        <v>0.18506918735941263</v>
      </c>
      <c r="BO57" s="551">
        <f t="shared" si="50"/>
        <v>0.23163084077300095</v>
      </c>
      <c r="BP57" s="551">
        <f t="shared" si="51"/>
        <v>6.4342442553811885E-2</v>
      </c>
      <c r="BQ57" s="551">
        <f t="shared" si="52"/>
        <v>6.9913433598303876E-2</v>
      </c>
      <c r="BR57" s="551">
        <f t="shared" si="53"/>
        <v>1.6377822201630959E-2</v>
      </c>
      <c r="BS57" s="551">
        <f t="shared" si="54"/>
        <v>7.4900098299530593E-2</v>
      </c>
      <c r="BT57" s="551">
        <f t="shared" si="35"/>
        <v>6.7761100961296866E-2</v>
      </c>
      <c r="BU57" s="551">
        <f t="shared" si="36"/>
        <v>3.722232245937751E-2</v>
      </c>
      <c r="BV57" s="551">
        <f t="shared" si="37"/>
        <v>5.3980736392641511E-2</v>
      </c>
      <c r="BW57" s="551">
        <f t="shared" si="38"/>
        <v>0.11454511929567812</v>
      </c>
      <c r="BX57" s="551">
        <f t="shared" si="39"/>
        <v>3.2694140849394905E-2</v>
      </c>
      <c r="BY57" s="551">
        <f t="shared" si="40"/>
        <v>2.0438680449223989E-2</v>
      </c>
      <c r="BZ57" s="551">
        <f t="shared" si="41"/>
        <v>1.1991344992740434E-2</v>
      </c>
      <c r="CA57" s="552">
        <f t="shared" si="42"/>
        <v>1.913272981395573E-2</v>
      </c>
      <c r="CB57" s="553">
        <f t="shared" si="43"/>
        <v>3.168337095766019E-2</v>
      </c>
      <c r="CC57" s="551">
        <f t="shared" si="44"/>
        <v>4.8634836311680502E-2</v>
      </c>
      <c r="CD57" s="552">
        <f t="shared" si="45"/>
        <v>3.574641006126756E-2</v>
      </c>
      <c r="CE57" s="560">
        <f t="shared" si="27"/>
        <v>1</v>
      </c>
      <c r="CF57" s="564"/>
      <c r="CG57" s="148">
        <f t="shared" si="28"/>
        <v>41547</v>
      </c>
      <c r="CH57" s="589"/>
      <c r="CI57" s="587"/>
      <c r="CJ57" s="589"/>
      <c r="CK57" s="587"/>
      <c r="CL57" s="587"/>
      <c r="CM57" s="587">
        <f>'FN30.300.12(IOX)'!$M35</f>
        <v>53.263900999999997</v>
      </c>
      <c r="CN57" s="587">
        <f>'FN30.350.12(IOX)'!$M35</f>
        <v>127.966003</v>
      </c>
      <c r="CO57" s="587">
        <f>'FN30.400.11(IOX)'!$M47</f>
        <v>206.92480499999999</v>
      </c>
      <c r="CP57" s="587">
        <f>'FN30.450.11(IOX)'!$M47</f>
        <v>244.457504</v>
      </c>
      <c r="CQ57" s="587">
        <f>'FN30.350.10(IOX)'!$M59</f>
        <v>123.43699599999999</v>
      </c>
      <c r="CR57" s="587">
        <f>'FN30.400.10(IOX)'!$M59</f>
        <v>225.22689800000001</v>
      </c>
      <c r="CS57" s="587">
        <f>'FN30.450.10(IOX)'!$M59</f>
        <v>320.47799700000002</v>
      </c>
      <c r="CT57" s="587">
        <f>'FN30.500.10(IOX)'!$M59</f>
        <v>466.11489899999998</v>
      </c>
      <c r="CU57" s="587">
        <f>'FN30.400.09(IOX)'!$M61</f>
        <v>229.72250399999999</v>
      </c>
      <c r="CV57" s="587">
        <f>'FN30.450.09(IOX)'!$M61</f>
        <v>365.44131499999997</v>
      </c>
      <c r="CW57" s="587">
        <f>'FN30.500.09(IOX)'!$M61</f>
        <v>546.85638400000005</v>
      </c>
      <c r="CX57" s="587">
        <f>'FN30.550.08(IOX)'!$M61</f>
        <v>459.45800800000001</v>
      </c>
      <c r="CY57" s="587">
        <f>'FN30.600.08(IOX)'!$M61</f>
        <v>541.48431400000004</v>
      </c>
      <c r="CZ57" s="588">
        <f>'FN30.650.67(IOX)'!$M61</f>
        <v>496.15508999999997</v>
      </c>
      <c r="DA57" s="570">
        <f>'GII30.400.10(IOX)'!$M56</f>
        <v>162.976303</v>
      </c>
      <c r="DB57" s="568">
        <f>'GII30.450.10(IOX)'!$M56</f>
        <v>229.14030500000001</v>
      </c>
      <c r="DC57" s="569">
        <f>'GII30.500.10(IOX)'!$M56</f>
        <v>278.16570999999999</v>
      </c>
      <c r="DD57" s="571"/>
      <c r="DE57" s="564"/>
      <c r="DF57" s="148">
        <f t="shared" si="29"/>
        <v>41547</v>
      </c>
      <c r="DG57" s="404"/>
      <c r="DH57" s="402"/>
      <c r="DI57" s="404"/>
      <c r="DJ57" s="402"/>
      <c r="DK57" s="402"/>
      <c r="DL57" s="402">
        <f>'FN30.300.12(IOX)'!$AQ35</f>
        <v>7.5751771690713184E-3</v>
      </c>
      <c r="DM57" s="402">
        <f>'FN30.350.12(IOX)'!$AQ35</f>
        <v>7.9731689070609672E-3</v>
      </c>
      <c r="DN57" s="402">
        <f>'FN30.400.11(IOX)'!$AQ47</f>
        <v>4.5274808262938402E-3</v>
      </c>
      <c r="DO57" s="402">
        <f>'FN30.450.11(IOX)'!$AQ47</f>
        <v>1.9243730450104175E-3</v>
      </c>
      <c r="DP57" s="402">
        <f>'FN30.350.10(IOX)'!$AQ59</f>
        <v>5.8108936393303926E-3</v>
      </c>
      <c r="DQ57" s="402">
        <f>'FN30.400.10(IOX)'!$AQ59</f>
        <v>2.5068490899994565E-3</v>
      </c>
      <c r="DR57" s="402">
        <f>'FN30.450.10(IOX)'!$AQ59</f>
        <v>-5.9284303913784164E-4</v>
      </c>
      <c r="DS57" s="402">
        <f>'FN30.500.10(IOX)'!$AQ59</f>
        <v>-6.8726167328561128E-4</v>
      </c>
      <c r="DT57" s="402">
        <f>'FN30.400.09(IOX)'!$AQ61</f>
        <v>3.0194891925397444E-4</v>
      </c>
      <c r="DU57" s="402">
        <f>'FN30.450.09(IOX)'!$AQ61</f>
        <v>-2.8842647275808047E-3</v>
      </c>
      <c r="DV57" s="402">
        <f>'FN30.500.09(IOX)'!$AQ61</f>
        <v>-4.0616596767481901E-3</v>
      </c>
      <c r="DW57" s="402">
        <f>'FN30.550.08(IOX)'!$AQ61</f>
        <v>-2.0295276041385955E-2</v>
      </c>
      <c r="DX57" s="402">
        <f>'FN30.600.08(IOX)'!$AQ61</f>
        <v>-2.0334855474666364E-2</v>
      </c>
      <c r="DY57" s="403">
        <f>'FN30.650.67(IOX)'!$AQ61</f>
        <v>-1.5361662027070724E-2</v>
      </c>
      <c r="DZ57" s="404">
        <f>'GII30.400.10(IOX)'!$AQ56</f>
        <v>1.1610717097270582E-3</v>
      </c>
      <c r="EA57" s="402">
        <f>'GII30.450.10(IOX)'!$AQ56</f>
        <v>-8.2451780597465115E-4</v>
      </c>
      <c r="EB57" s="403">
        <f>'GII30.500.10(IOX)'!$AQ56</f>
        <v>-2.8235611370468101E-3</v>
      </c>
      <c r="EC57" s="560"/>
      <c r="ED57" s="564"/>
      <c r="EE57" s="564"/>
      <c r="EF57" s="564"/>
      <c r="EH57" s="148">
        <f t="shared" si="30"/>
        <v>41547</v>
      </c>
      <c r="EI57" s="467">
        <f t="shared" si="31"/>
        <v>-3.2124263956386616E-3</v>
      </c>
      <c r="EJ57" s="587">
        <f t="shared" si="32"/>
        <v>225.37600805135614</v>
      </c>
      <c r="EK57" s="467">
        <f t="shared" si="33"/>
        <v>2.4923593019947937E-3</v>
      </c>
    </row>
    <row r="58" spans="9:141" ht="15">
      <c r="I58" s="148">
        <v>41578</v>
      </c>
      <c r="J58" s="307"/>
      <c r="K58" s="83"/>
      <c r="L58" s="83"/>
      <c r="M58" s="83"/>
      <c r="N58" s="83"/>
      <c r="O58" s="83">
        <f>'FN30.300.12(IOX)'!$S36</f>
        <v>-7.8770300695785566E-3</v>
      </c>
      <c r="P58" s="83">
        <f>'FN30.350.12(IOX)'!$S36</f>
        <v>-1.5976846430258731E-2</v>
      </c>
      <c r="Q58" s="83">
        <f>'FN30.400.11(IOX)'!$S48</f>
        <v>-2.1402588101362339E-2</v>
      </c>
      <c r="R58" s="83">
        <f>'FN30.450.11(IOX)'!$S48</f>
        <v>-1.3468209843158488E-2</v>
      </c>
      <c r="S58" s="83">
        <f>'FN30.350.10(IOX)'!$S60</f>
        <v>-2.068621287175702E-2</v>
      </c>
      <c r="T58" s="83">
        <f>'FN30.400.10(IOX)'!$S60</f>
        <v>-2.2386056096455536E-2</v>
      </c>
      <c r="U58" s="83">
        <f>'FN30.450.10(IOX)'!$S60</f>
        <v>-2.7787859617998761E-2</v>
      </c>
      <c r="V58" s="83">
        <f>'FN30.500.10(IOX)'!$S60</f>
        <v>-3.2784227308246802E-2</v>
      </c>
      <c r="W58" s="83">
        <f>'FN30.400.09(IOX)'!$S62</f>
        <v>-4.8712902934151078E-2</v>
      </c>
      <c r="X58" s="83">
        <f>'FN30.450.09(IOX)'!$S62</f>
        <v>-5.0821186164892319E-2</v>
      </c>
      <c r="Y58" s="83">
        <f>'FN30.500.09(IOX)'!$S62</f>
        <v>-5.3795702908059032E-2</v>
      </c>
      <c r="Z58" s="83">
        <f>'FN30.550.08(IOX)'!$S62</f>
        <v>-3.1804271905363592E-2</v>
      </c>
      <c r="AA58" s="83">
        <f>'FN30.600.08(IOX)'!$S62</f>
        <v>-1.7696597537223392E-2</v>
      </c>
      <c r="AB58" s="109">
        <f>'FN30.650.67(IOX)'!$S62</f>
        <v>1.9788875081018228E-2</v>
      </c>
      <c r="AC58" s="307">
        <f>'GII30.400.10(IOX)'!$S57</f>
        <v>-1.4617590963054986E-2</v>
      </c>
      <c r="AD58" s="83">
        <f>'GII30.450.10(IOX)'!$S57</f>
        <v>-1.6995583793934461E-2</v>
      </c>
      <c r="AE58" s="109">
        <f>'GII30.500.10(IOX)'!$S57</f>
        <v>-2.9040286758774465E-2</v>
      </c>
      <c r="AF58" s="467">
        <f t="shared" ref="AF58" si="55">AVERAGE(O58:AE58)</f>
        <v>-2.3886134013132432E-2</v>
      </c>
      <c r="AH58" s="148">
        <f t="shared" si="2"/>
        <v>41518</v>
      </c>
      <c r="AI58" s="148">
        <f t="shared" si="3"/>
        <v>41578</v>
      </c>
      <c r="AJ58" s="535">
        <f>IF(J58&lt;&gt;"", VLOOKUP($AH58, 'Current Balane Query'!$M$7:$AO$66, MATCH(AJ$22, 'Current Balane Query'!$M$6:$AO$6,0), 0), 0)</f>
        <v>0</v>
      </c>
      <c r="AK58" s="537">
        <f>IF(K58&lt;&gt;"", VLOOKUP($AH58, 'Current Balane Query'!$M$7:$AO$66, MATCH(AK$22, 'Current Balane Query'!$M$6:$AO$6,0), 0), 0)</f>
        <v>0</v>
      </c>
      <c r="AL58" s="535">
        <f>IF(L58&lt;&gt;"", VLOOKUP($AH58, 'Current Balane Query'!$M$7:$AO$66, MATCH(AL$22, 'Current Balane Query'!$M$6:$AO$6,0), 0), 0)</f>
        <v>0</v>
      </c>
      <c r="AM58" s="537">
        <f>IF(M58&lt;&gt;"", VLOOKUP($AH58, 'Current Balane Query'!$M$7:$AO$66, MATCH(AM$22, 'Current Balane Query'!$M$6:$AO$6,0), 0), 0)</f>
        <v>0</v>
      </c>
      <c r="AN58" s="537">
        <f>IF(N58&lt;&gt;"", VLOOKUP($AH58, 'Current Balane Query'!$M$7:$AO$66, MATCH(AN$22, 'Current Balane Query'!$M$6:$AO$6,0), 0), 0)</f>
        <v>0</v>
      </c>
      <c r="AO58" s="537">
        <f>IF(O58&lt;&gt;"", VLOOKUP($AH58, 'Current Balane Query'!$M$7:$AO$66, MATCH(AO$22, 'Current Balane Query'!$M$6:$AO$6,0), 0), 0)</f>
        <v>133577678800.85001</v>
      </c>
      <c r="AP58" s="537">
        <f>IF(P58&lt;&gt;"", VLOOKUP($AH58, 'Current Balane Query'!$M$7:$AO$66, MATCH(AP$22, 'Current Balane Query'!$M$6:$AO$6,0), 0), 0)</f>
        <v>166838331833.62</v>
      </c>
      <c r="AQ58" s="537">
        <f>IF(Q58&lt;&gt;"", VLOOKUP($AH58, 'Current Balane Query'!$M$7:$AO$66, MATCH(AQ$22, 'Current Balane Query'!$M$6:$AO$6,0), 0), 0)</f>
        <v>46073774904.959999</v>
      </c>
      <c r="AR58" s="537">
        <f>IF(R58&lt;&gt;"", VLOOKUP($AH58, 'Current Balane Query'!$M$7:$AO$66, MATCH(AR$22, 'Current Balane Query'!$M$6:$AO$6,0), 0), 0)</f>
        <v>49871878134.510002</v>
      </c>
      <c r="AS58" s="537">
        <f>IF(S58&lt;&gt;"", VLOOKUP($AH58, 'Current Balane Query'!$M$7:$AO$66, MATCH(AS$22, 'Current Balane Query'!$M$6:$AO$6,0), 0), 0)</f>
        <v>11743008311.99</v>
      </c>
      <c r="AT58" s="537">
        <f>IF(T58&lt;&gt;"", VLOOKUP($AH58, 'Current Balane Query'!$M$7:$AO$66, MATCH(AT$22, 'Current Balane Query'!$M$6:$AO$6,0), 0), 0)</f>
        <v>53484648523.910004</v>
      </c>
      <c r="AU58" s="537">
        <f>IF(U58&lt;&gt;"", VLOOKUP($AH58, 'Current Balane Query'!$M$7:$AO$66, MATCH(AU$22, 'Current Balane Query'!$M$6:$AO$6,0), 0), 0)</f>
        <v>48148982769.650002</v>
      </c>
      <c r="AV58" s="537">
        <f>IF(V58&lt;&gt;"", VLOOKUP($AH58, 'Current Balane Query'!$M$7:$AO$66, MATCH(AV$22, 'Current Balane Query'!$M$6:$AO$6,0), 0), 0)</f>
        <v>26414610981.259998</v>
      </c>
      <c r="AW58" s="537">
        <f>IF(W58&lt;&gt;"", VLOOKUP($AH58, 'Current Balane Query'!$M$7:$AO$66, MATCH(AW$22, 'Current Balane Query'!$M$6:$AO$6,0), 0), 0)</f>
        <v>38384050156.57</v>
      </c>
      <c r="AX58" s="537">
        <f>IF(X58&lt;&gt;"", VLOOKUP($AH58, 'Current Balane Query'!$M$7:$AO$66, MATCH(AX$22, 'Current Balane Query'!$M$6:$AO$6,0), 0), 0)</f>
        <v>81050909539.270004</v>
      </c>
      <c r="AY58" s="537">
        <f>IF(Y58&lt;&gt;"", VLOOKUP($AH58, 'Current Balane Query'!$M$7:$AO$66, MATCH(AY$22, 'Current Balane Query'!$M$6:$AO$6,0), 0), 0)</f>
        <v>23078119296.43</v>
      </c>
      <c r="AZ58" s="537">
        <f>IF(Z58&lt;&gt;"", VLOOKUP($AH58, 'Current Balane Query'!$M$7:$AO$66, MATCH(AZ$22, 'Current Balane Query'!$M$6:$AO$6,0), 0), 0)</f>
        <v>14062908100.879999</v>
      </c>
      <c r="BA58" s="537">
        <f>IF(AA58&lt;&gt;"", VLOOKUP($AH58, 'Current Balane Query'!$M$7:$AO$66, MATCH(BA$22, 'Current Balane Query'!$M$6:$AO$6,0), 0), 0)</f>
        <v>8240667276.8199997</v>
      </c>
      <c r="BB58" s="538">
        <f>IF(AB58&lt;&gt;"", VLOOKUP($AH58, 'Current Balane Query'!$M$7:$AO$66, MATCH(BB$22, 'Current Balane Query'!$M$6:$AO$6,0), 0), 0)</f>
        <v>13223239076.940001</v>
      </c>
      <c r="BC58" s="535">
        <f>IF(AC58&lt;&gt;"", VLOOKUP($AH58, 'Current Balane Query'!$M$7:$AO$66, MATCH(BC$22, 'Current Balane Query'!$M$6:$AO$6,0), 0), 0)</f>
        <v>22665318632.599998</v>
      </c>
      <c r="BD58" s="537">
        <f>IF(AD58&lt;&gt;"", VLOOKUP($AH58, 'Current Balane Query'!$M$7:$AO$66, MATCH(BD$22, 'Current Balane Query'!$M$6:$AO$6,0), 0), 0)</f>
        <v>34631012626.120003</v>
      </c>
      <c r="BE58" s="538">
        <f>IF(AE58&lt;&gt;"", VLOOKUP($AH58, 'Current Balane Query'!$M$7:$AO$66, MATCH(BE$22, 'Current Balane Query'!$M$6:$AO$6,0), 0), 0)</f>
        <v>25344136608.099998</v>
      </c>
      <c r="BF58" s="546">
        <f t="shared" si="4"/>
        <v>714192807707.65991</v>
      </c>
      <c r="BH58" s="148">
        <v>41578</v>
      </c>
      <c r="BI58" s="553">
        <f t="shared" si="5"/>
        <v>0</v>
      </c>
      <c r="BJ58" s="551">
        <f t="shared" si="46"/>
        <v>0</v>
      </c>
      <c r="BK58" s="553">
        <f t="shared" si="7"/>
        <v>0</v>
      </c>
      <c r="BL58" s="551">
        <f t="shared" si="47"/>
        <v>0</v>
      </c>
      <c r="BM58" s="551">
        <f t="shared" si="48"/>
        <v>0</v>
      </c>
      <c r="BN58" s="551">
        <f t="shared" si="49"/>
        <v>0.18703307756569745</v>
      </c>
      <c r="BO58" s="551">
        <f t="shared" si="50"/>
        <v>0.23360404926103909</v>
      </c>
      <c r="BP58" s="551">
        <f t="shared" si="51"/>
        <v>6.4511675849610831E-2</v>
      </c>
      <c r="BQ58" s="551">
        <f t="shared" si="52"/>
        <v>6.9829712083748718E-2</v>
      </c>
      <c r="BR58" s="551">
        <f t="shared" si="53"/>
        <v>1.6442350280285598E-2</v>
      </c>
      <c r="BS58" s="551">
        <f t="shared" si="54"/>
        <v>7.4888248588752024E-2</v>
      </c>
      <c r="BT58" s="551">
        <f t="shared" si="35"/>
        <v>6.7417344798239409E-2</v>
      </c>
      <c r="BU58" s="551">
        <f t="shared" si="36"/>
        <v>3.6985266018069833E-2</v>
      </c>
      <c r="BV58" s="551">
        <f t="shared" si="37"/>
        <v>5.3744660744723879E-2</v>
      </c>
      <c r="BW58" s="551">
        <f t="shared" si="38"/>
        <v>0.11348603439373549</v>
      </c>
      <c r="BX58" s="551">
        <f t="shared" si="39"/>
        <v>3.2313570015502807E-2</v>
      </c>
      <c r="BY58" s="551">
        <f t="shared" si="40"/>
        <v>1.9690632486229629E-2</v>
      </c>
      <c r="BZ58" s="551">
        <f t="shared" si="41"/>
        <v>1.1538434982662478E-2</v>
      </c>
      <c r="CA58" s="552">
        <f t="shared" si="42"/>
        <v>1.8514942931702919E-2</v>
      </c>
      <c r="CB58" s="553">
        <f t="shared" si="43"/>
        <v>3.1735573906643957E-2</v>
      </c>
      <c r="CC58" s="551">
        <f t="shared" si="44"/>
        <v>4.8489724696717321E-2</v>
      </c>
      <c r="CD58" s="552">
        <f t="shared" si="45"/>
        <v>3.5486406940230766E-2</v>
      </c>
      <c r="CE58" s="560">
        <f t="shared" si="27"/>
        <v>1</v>
      </c>
      <c r="CF58" s="564"/>
      <c r="CG58" s="148">
        <f t="shared" si="28"/>
        <v>41578</v>
      </c>
      <c r="CH58" s="589"/>
      <c r="CI58" s="587"/>
      <c r="CJ58" s="589"/>
      <c r="CK58" s="587"/>
      <c r="CL58" s="587"/>
      <c r="CM58" s="587">
        <f>'FN30.300.12(IOX)'!$M36</f>
        <v>68.943199000000007</v>
      </c>
      <c r="CN58" s="587">
        <f>'FN30.350.12(IOX)'!$M36</f>
        <v>155.28619399999999</v>
      </c>
      <c r="CO58" s="587">
        <f>'FN30.400.11(IOX)'!$M48</f>
        <v>228.39149499999999</v>
      </c>
      <c r="CP58" s="587">
        <f>'FN30.450.11(IOX)'!$M48</f>
        <v>227.096802</v>
      </c>
      <c r="CQ58" s="587">
        <f>'FN30.350.10(IOX)'!$M60</f>
        <v>154.92289700000001</v>
      </c>
      <c r="CR58" s="587">
        <f>'FN30.400.10(IOX)'!$M60</f>
        <v>243.733093</v>
      </c>
      <c r="CS58" s="587">
        <f>'FN30.450.10(IOX)'!$M60</f>
        <v>326.45788599999997</v>
      </c>
      <c r="CT58" s="587">
        <f>'FN30.500.10(IOX)'!$M60</f>
        <v>488.92169200000001</v>
      </c>
      <c r="CU58" s="587">
        <f>'FN30.400.09(IOX)'!$M62</f>
        <v>263.879211</v>
      </c>
      <c r="CV58" s="587">
        <f>'FN30.450.09(IOX)'!$M62</f>
        <v>361.77441399999998</v>
      </c>
      <c r="CW58" s="587">
        <f>'FN30.500.09(IOX)'!$M62</f>
        <v>585.23877000000005</v>
      </c>
      <c r="CX58" s="587">
        <f>'FN30.550.08(IOX)'!$M62</f>
        <v>394.24591099999998</v>
      </c>
      <c r="CY58" s="587">
        <f>'FN30.600.08(IOX)'!$M62</f>
        <v>456.80169699999999</v>
      </c>
      <c r="CZ58" s="588">
        <f>'FN30.650.67(IOX)'!$M62</f>
        <v>327.57379200000003</v>
      </c>
      <c r="DA58" s="570">
        <f>'GII30.400.10(IOX)'!$M57</f>
        <v>174.40570099999999</v>
      </c>
      <c r="DB58" s="568">
        <f>'GII30.450.10(IOX)'!$M57</f>
        <v>226.95829800000001</v>
      </c>
      <c r="DC58" s="569">
        <f>'GII30.500.10(IOX)'!$M57</f>
        <v>297.11749300000002</v>
      </c>
      <c r="DD58" s="571"/>
      <c r="DE58" s="564"/>
      <c r="DF58" s="148">
        <f t="shared" si="29"/>
        <v>41578</v>
      </c>
      <c r="DG58" s="404"/>
      <c r="DH58" s="402"/>
      <c r="DI58" s="404"/>
      <c r="DJ58" s="402"/>
      <c r="DK58" s="402"/>
      <c r="DL58" s="402">
        <f>'FN30.300.12(IOX)'!$AQ36</f>
        <v>8.7204716070861353E-3</v>
      </c>
      <c r="DM58" s="402">
        <f>'FN30.350.12(IOX)'!$AQ36</f>
        <v>1.0084113617376182E-2</v>
      </c>
      <c r="DN58" s="402">
        <f>'FN30.400.11(IOX)'!$AQ48</f>
        <v>9.8779415471209869E-3</v>
      </c>
      <c r="DO58" s="402">
        <f>'FN30.450.11(IOX)'!$AQ48</f>
        <v>7.3980283077078749E-3</v>
      </c>
      <c r="DP58" s="402">
        <f>'FN30.350.10(IOX)'!$AQ60</f>
        <v>1.0377574654048614E-2</v>
      </c>
      <c r="DQ58" s="402">
        <f>'FN30.400.10(IOX)'!$AQ60</f>
        <v>8.8866001916774115E-3</v>
      </c>
      <c r="DR58" s="402">
        <f>'FN30.450.10(IOX)'!$AQ60</f>
        <v>6.9453962460583486E-3</v>
      </c>
      <c r="DS58" s="402">
        <f>'FN30.500.10(IOX)'!$AQ60</f>
        <v>5.2285272271449636E-3</v>
      </c>
      <c r="DT58" s="402">
        <f>'FN30.400.09(IOX)'!$AQ62</f>
        <v>8.9756919747500958E-3</v>
      </c>
      <c r="DU58" s="402">
        <f>'FN30.450.09(IOX)'!$AQ62</f>
        <v>6.8322703268620544E-3</v>
      </c>
      <c r="DV58" s="402">
        <f>'FN30.500.09(IOX)'!$AQ62</f>
        <v>3.9555458053085815E-3</v>
      </c>
      <c r="DW58" s="402">
        <f>'FN30.550.08(IOX)'!$AQ62</f>
        <v>-6.2036691775163126E-3</v>
      </c>
      <c r="DX58" s="402">
        <f>'FN30.600.08(IOX)'!$AQ62</f>
        <v>-9.3641927391352325E-3</v>
      </c>
      <c r="DY58" s="403">
        <f>'FN30.650.67(IOX)'!$AQ62</f>
        <v>-7.3884804505869889E-3</v>
      </c>
      <c r="DZ58" s="404">
        <f>'GII30.400.10(IOX)'!$AQ57</f>
        <v>5.4118822205997128E-3</v>
      </c>
      <c r="EA58" s="402">
        <f>'GII30.450.10(IOX)'!$AQ57</f>
        <v>5.3996478382344667E-3</v>
      </c>
      <c r="EB58" s="403">
        <f>'GII30.500.10(IOX)'!$AQ57</f>
        <v>5.1499552027568394E-3</v>
      </c>
      <c r="EC58" s="560"/>
      <c r="ED58" s="564"/>
      <c r="EE58" s="564"/>
      <c r="EF58" s="564"/>
      <c r="EH58" s="148">
        <f t="shared" si="30"/>
        <v>41578</v>
      </c>
      <c r="EI58" s="467">
        <f t="shared" si="31"/>
        <v>-2.3217150723686644E-2</v>
      </c>
      <c r="EJ58" s="587">
        <f t="shared" si="32"/>
        <v>233.9023628112142</v>
      </c>
      <c r="EK58" s="467">
        <f t="shared" si="33"/>
        <v>7.6568844511756022E-3</v>
      </c>
    </row>
    <row r="59" spans="9:141" ht="15">
      <c r="I59" s="148">
        <v>41607</v>
      </c>
      <c r="J59" s="307"/>
      <c r="K59" s="83"/>
      <c r="L59" s="83"/>
      <c r="M59" s="83"/>
      <c r="N59" s="83"/>
      <c r="O59" s="83">
        <f>'FN30.300.12(IOX)'!$S37</f>
        <v>4.3259669722969664E-2</v>
      </c>
      <c r="P59" s="83">
        <f>'FN30.350.12(IOX)'!$S37</f>
        <v>7.0375745152935557E-2</v>
      </c>
      <c r="Q59" s="83">
        <f>'FN30.400.11(IOX)'!$S49</f>
        <v>9.4115108646836337E-2</v>
      </c>
      <c r="R59" s="83">
        <f>'FN30.450.11(IOX)'!$S49</f>
        <v>9.0267394675643209E-2</v>
      </c>
      <c r="S59" s="83">
        <f>'FN30.350.10(IOX)'!$S61</f>
        <v>8.8829503755105135E-2</v>
      </c>
      <c r="T59" s="83">
        <f>'FN30.400.10(IOX)'!$S61</f>
        <v>9.7896305228912142E-2</v>
      </c>
      <c r="U59" s="83">
        <f>'FN30.450.10(IOX)'!$S61</f>
        <v>9.0522838342013273E-2</v>
      </c>
      <c r="V59" s="83">
        <f>'FN30.500.10(IOX)'!$S61</f>
        <v>6.964803839840801E-2</v>
      </c>
      <c r="W59" s="83">
        <f>'FN30.400.09(IOX)'!$S63</f>
        <v>0.1133927629332705</v>
      </c>
      <c r="X59" s="83">
        <f>'FN30.450.09(IOX)'!$S63</f>
        <v>0.10320318619316299</v>
      </c>
      <c r="Y59" s="83">
        <f>'FN30.500.09(IOX)'!$S63</f>
        <v>8.3647256396820038E-2</v>
      </c>
      <c r="Z59" s="83">
        <f>'FN30.550.08(IOX)'!$S63</f>
        <v>0.1076025394954246</v>
      </c>
      <c r="AA59" s="83">
        <f>'FN30.600.08(IOX)'!$S63</f>
        <v>9.4694017224079399E-2</v>
      </c>
      <c r="AB59" s="109">
        <f>'FN30.650.67(IOX)'!$S63</f>
        <v>7.0240946444712918E-2</v>
      </c>
      <c r="AC59" s="307">
        <f>'GII30.400.10(IOX)'!$S58</f>
        <v>4.8336219513593889E-2</v>
      </c>
      <c r="AD59" s="83">
        <f>'GII30.450.10(IOX)'!$S58</f>
        <v>6.0624845651293668E-3</v>
      </c>
      <c r="AE59" s="109">
        <f>'GII30.500.10(IOX)'!$S58</f>
        <v>1.4552167778262884E-2</v>
      </c>
      <c r="AF59" s="467">
        <f t="shared" ref="AF59" si="56">AVERAGE(O59:AE59)</f>
        <v>7.5685069674545871E-2</v>
      </c>
      <c r="AH59" s="148">
        <f t="shared" si="2"/>
        <v>41548</v>
      </c>
      <c r="AI59" s="148">
        <f t="shared" si="3"/>
        <v>41607</v>
      </c>
      <c r="AJ59" s="535">
        <f>IF(J59&lt;&gt;"", VLOOKUP($AH59, 'Current Balane Query'!$M$7:$AO$66, MATCH(AJ$22, 'Current Balane Query'!$M$6:$AO$6,0), 0), 0)</f>
        <v>0</v>
      </c>
      <c r="AK59" s="537">
        <f>IF(K59&lt;&gt;"", VLOOKUP($AH59, 'Current Balane Query'!$M$7:$AO$66, MATCH(AK$22, 'Current Balane Query'!$M$6:$AO$6,0), 0), 0)</f>
        <v>0</v>
      </c>
      <c r="AL59" s="535">
        <f>IF(L59&lt;&gt;"", VLOOKUP($AH59, 'Current Balane Query'!$M$7:$AO$66, MATCH(AL$22, 'Current Balane Query'!$M$6:$AO$6,0), 0), 0)</f>
        <v>0</v>
      </c>
      <c r="AM59" s="537">
        <f>IF(M59&lt;&gt;"", VLOOKUP($AH59, 'Current Balane Query'!$M$7:$AO$66, MATCH(AM$22, 'Current Balane Query'!$M$6:$AO$6,0), 0), 0)</f>
        <v>0</v>
      </c>
      <c r="AN59" s="537">
        <f>IF(N59&lt;&gt;"", VLOOKUP($AH59, 'Current Balane Query'!$M$7:$AO$66, MATCH(AN$22, 'Current Balane Query'!$M$6:$AO$6,0), 0), 0)</f>
        <v>0</v>
      </c>
      <c r="AO59" s="537">
        <f>IF(O59&lt;&gt;"", VLOOKUP($AH59, 'Current Balane Query'!$M$7:$AO$66, MATCH(AO$22, 'Current Balane Query'!$M$6:$AO$6,0), 0), 0)</f>
        <v>132921539334.73</v>
      </c>
      <c r="AP59" s="537">
        <f>IF(P59&lt;&gt;"", VLOOKUP($AH59, 'Current Balane Query'!$M$7:$AO$66, MATCH(AP$22, 'Current Balane Query'!$M$6:$AO$6,0), 0), 0)</f>
        <v>165787151675.29999</v>
      </c>
      <c r="AQ59" s="537">
        <f>IF(Q59&lt;&gt;"", VLOOKUP($AH59, 'Current Balane Query'!$M$7:$AO$66, MATCH(AQ$22, 'Current Balane Query'!$M$6:$AO$6,0), 0), 0)</f>
        <v>45643680234.610001</v>
      </c>
      <c r="AR59" s="537">
        <f>IF(R59&lt;&gt;"", VLOOKUP($AH59, 'Current Balane Query'!$M$7:$AO$66, MATCH(AR$22, 'Current Balane Query'!$M$6:$AO$6,0), 0), 0)</f>
        <v>49238176617.980003</v>
      </c>
      <c r="AS59" s="537">
        <f>IF(S59&lt;&gt;"", VLOOKUP($AH59, 'Current Balane Query'!$M$7:$AO$66, MATCH(AS$22, 'Current Balane Query'!$M$6:$AO$6,0), 0), 0)</f>
        <v>11639045119.57</v>
      </c>
      <c r="AT59" s="537">
        <f>IF(T59&lt;&gt;"", VLOOKUP($AH59, 'Current Balane Query'!$M$7:$AO$66, MATCH(AT$22, 'Current Balane Query'!$M$6:$AO$6,0), 0), 0)</f>
        <v>52883688549.309998</v>
      </c>
      <c r="AU59" s="537">
        <f>IF(U59&lt;&gt;"", VLOOKUP($AH59, 'Current Balane Query'!$M$7:$AO$66, MATCH(AU$22, 'Current Balane Query'!$M$6:$AO$6,0), 0), 0)</f>
        <v>47443427827.260002</v>
      </c>
      <c r="AV59" s="537">
        <f>IF(V59&lt;&gt;"", VLOOKUP($AH59, 'Current Balane Query'!$M$7:$AO$66, MATCH(AV$22, 'Current Balane Query'!$M$6:$AO$6,0), 0), 0)</f>
        <v>25949278516.25</v>
      </c>
      <c r="AW59" s="537">
        <f>IF(W59&lt;&gt;"", VLOOKUP($AH59, 'Current Balane Query'!$M$7:$AO$66, MATCH(AW$22, 'Current Balane Query'!$M$6:$AO$6,0), 0), 0)</f>
        <v>37867808748.830002</v>
      </c>
      <c r="AX59" s="537">
        <f>IF(X59&lt;&gt;"", VLOOKUP($AH59, 'Current Balane Query'!$M$7:$AO$66, MATCH(AX$22, 'Current Balane Query'!$M$6:$AO$6,0), 0), 0)</f>
        <v>79677333393.389999</v>
      </c>
      <c r="AY59" s="537">
        <f>IF(Y59&lt;&gt;"", VLOOKUP($AH59, 'Current Balane Query'!$M$7:$AO$66, MATCH(AY$22, 'Current Balane Query'!$M$6:$AO$6,0), 0), 0)</f>
        <v>22597504833.720001</v>
      </c>
      <c r="AZ59" s="537">
        <f>IF(Z59&lt;&gt;"", VLOOKUP($AH59, 'Current Balane Query'!$M$7:$AO$66, MATCH(AZ$22, 'Current Balane Query'!$M$6:$AO$6,0), 0), 0)</f>
        <v>13491981457.73</v>
      </c>
      <c r="BA59" s="537">
        <f>IF(AA59&lt;&gt;"", VLOOKUP($AH59, 'Current Balane Query'!$M$7:$AO$66, MATCH(BA$22, 'Current Balane Query'!$M$6:$AO$6,0), 0), 0)</f>
        <v>7879937202.6499996</v>
      </c>
      <c r="BB59" s="538">
        <f>IF(AB59&lt;&gt;"", VLOOKUP($AH59, 'Current Balane Query'!$M$7:$AO$66, MATCH(BB$22, 'Current Balane Query'!$M$6:$AO$6,0), 0), 0)</f>
        <v>12697348838.35</v>
      </c>
      <c r="BC59" s="535">
        <f>IF(AC59&lt;&gt;"", VLOOKUP($AH59, 'Current Balane Query'!$M$7:$AO$66, MATCH(BC$22, 'Current Balane Query'!$M$6:$AO$6,0), 0), 0)</f>
        <v>22408836300.189999</v>
      </c>
      <c r="BD59" s="537">
        <f>IF(AD59&lt;&gt;"", VLOOKUP($AH59, 'Current Balane Query'!$M$7:$AO$66, MATCH(BD$22, 'Current Balane Query'!$M$6:$AO$6,0), 0), 0)</f>
        <v>34142472582.470001</v>
      </c>
      <c r="BE59" s="538">
        <f>IF(AE59&lt;&gt;"", VLOOKUP($AH59, 'Current Balane Query'!$M$7:$AO$66, MATCH(BE$22, 'Current Balane Query'!$M$6:$AO$6,0), 0), 0)</f>
        <v>24929248299.470001</v>
      </c>
      <c r="BF59" s="546">
        <f t="shared" si="4"/>
        <v>705717902349.67993</v>
      </c>
      <c r="BH59" s="148">
        <v>41607</v>
      </c>
      <c r="BI59" s="553">
        <f t="shared" si="5"/>
        <v>0</v>
      </c>
      <c r="BJ59" s="551">
        <f t="shared" si="46"/>
        <v>0</v>
      </c>
      <c r="BK59" s="553">
        <f t="shared" si="7"/>
        <v>0</v>
      </c>
      <c r="BL59" s="551">
        <f t="shared" si="47"/>
        <v>0</v>
      </c>
      <c r="BM59" s="551">
        <f t="shared" si="48"/>
        <v>0</v>
      </c>
      <c r="BN59" s="551">
        <f t="shared" si="49"/>
        <v>0.18834939413067064</v>
      </c>
      <c r="BO59" s="551">
        <f t="shared" si="50"/>
        <v>0.23491986121269348</v>
      </c>
      <c r="BP59" s="551">
        <f t="shared" si="51"/>
        <v>6.4676948229086831E-2</v>
      </c>
      <c r="BQ59" s="551">
        <f t="shared" si="52"/>
        <v>6.977033805440111E-2</v>
      </c>
      <c r="BR59" s="551">
        <f t="shared" si="53"/>
        <v>1.6492489535574948E-2</v>
      </c>
      <c r="BS59" s="551">
        <f t="shared" si="54"/>
        <v>7.4936016747250339E-2</v>
      </c>
      <c r="BT59" s="551">
        <f t="shared" si="35"/>
        <v>6.722718478488024E-2</v>
      </c>
      <c r="BU59" s="551">
        <f t="shared" si="36"/>
        <v>3.6770044276689264E-2</v>
      </c>
      <c r="BV59" s="551">
        <f t="shared" si="37"/>
        <v>5.3658563319351191E-2</v>
      </c>
      <c r="BW59" s="551">
        <f t="shared" si="38"/>
        <v>0.11290252539733682</v>
      </c>
      <c r="BX59" s="551">
        <f t="shared" si="39"/>
        <v>3.2020591738542922E-2</v>
      </c>
      <c r="BY59" s="551">
        <f t="shared" si="40"/>
        <v>1.9118094372848695E-2</v>
      </c>
      <c r="BZ59" s="551">
        <f t="shared" si="41"/>
        <v>1.1165845696153996E-2</v>
      </c>
      <c r="CA59" s="552">
        <f t="shared" si="42"/>
        <v>1.799210250451961E-2</v>
      </c>
      <c r="CB59" s="553">
        <f t="shared" si="43"/>
        <v>3.1753249032765114E-2</v>
      </c>
      <c r="CC59" s="551">
        <f t="shared" si="44"/>
        <v>4.8379773941957568E-2</v>
      </c>
      <c r="CD59" s="552">
        <f t="shared" si="45"/>
        <v>3.5324664737097285E-2</v>
      </c>
      <c r="CE59" s="560">
        <f t="shared" si="27"/>
        <v>1</v>
      </c>
      <c r="CF59" s="564"/>
      <c r="CG59" s="148">
        <f t="shared" si="28"/>
        <v>41607</v>
      </c>
      <c r="CH59" s="589"/>
      <c r="CI59" s="587"/>
      <c r="CJ59" s="589"/>
      <c r="CK59" s="587"/>
      <c r="CL59" s="587"/>
      <c r="CM59" s="587">
        <f>'FN30.300.12(IOX)'!$M37</f>
        <v>42.896999000000001</v>
      </c>
      <c r="CN59" s="587">
        <f>'FN30.350.12(IOX)'!$M37</f>
        <v>91.140502999999995</v>
      </c>
      <c r="CO59" s="587">
        <f>'FN30.400.11(IOX)'!$M49</f>
        <v>148.08230599999999</v>
      </c>
      <c r="CP59" s="587">
        <f>'FN30.450.11(IOX)'!$M49</f>
        <v>173.70500200000001</v>
      </c>
      <c r="CQ59" s="587">
        <f>'FN30.350.10(IOX)'!$M61</f>
        <v>72.542800999999997</v>
      </c>
      <c r="CR59" s="587">
        <f>'FN30.400.10(IOX)'!$M61</f>
        <v>164.663895</v>
      </c>
      <c r="CS59" s="587">
        <f>'FN30.450.10(IOX)'!$M61</f>
        <v>280.27578699999998</v>
      </c>
      <c r="CT59" s="587">
        <f>'FN30.500.10(IOX)'!$M61</f>
        <v>475.23339800000002</v>
      </c>
      <c r="CU59" s="587">
        <f>'FN30.400.09(IOX)'!$M63</f>
        <v>179.33720400000001</v>
      </c>
      <c r="CV59" s="587">
        <f>'FN30.450.09(IOX)'!$M63</f>
        <v>317.823914</v>
      </c>
      <c r="CW59" s="587">
        <f>'FN30.500.09(IOX)'!$M63</f>
        <v>556.72070299999996</v>
      </c>
      <c r="CX59" s="587">
        <f>'FN30.550.08(IOX)'!$M63</f>
        <v>339.39059400000002</v>
      </c>
      <c r="CY59" s="587">
        <f>'FN30.600.08(IOX)'!$M63</f>
        <v>397.94268799999998</v>
      </c>
      <c r="CZ59" s="588">
        <f>'FN30.650.67(IOX)'!$M63</f>
        <v>289.29650900000001</v>
      </c>
      <c r="DA59" s="570">
        <f>'GII30.400.10(IOX)'!$M58</f>
        <v>178.723297</v>
      </c>
      <c r="DB59" s="568">
        <f>'GII30.450.10(IOX)'!$M58</f>
        <v>346.71551499999998</v>
      </c>
      <c r="DC59" s="569">
        <f>'GII30.500.10(IOX)'!$M58</f>
        <v>405.90429699999999</v>
      </c>
      <c r="DD59" s="571"/>
      <c r="DE59" s="564"/>
      <c r="DF59" s="148">
        <f t="shared" si="29"/>
        <v>41607</v>
      </c>
      <c r="DG59" s="404"/>
      <c r="DH59" s="402"/>
      <c r="DI59" s="404"/>
      <c r="DJ59" s="402"/>
      <c r="DK59" s="402"/>
      <c r="DL59" s="402">
        <f>'FN30.300.12(IOX)'!$AQ37</f>
        <v>7.629555046944762E-3</v>
      </c>
      <c r="DM59" s="402">
        <f>'FN30.350.12(IOX)'!$AQ37</f>
        <v>8.8326330838075021E-3</v>
      </c>
      <c r="DN59" s="402">
        <f>'FN30.400.11(IOX)'!$AQ49</f>
        <v>8.5985268414188413E-3</v>
      </c>
      <c r="DO59" s="402">
        <f>'FN30.450.11(IOX)'!$AQ49</f>
        <v>7.5567368613668031E-3</v>
      </c>
      <c r="DP59" s="402">
        <f>'FN30.350.10(IOX)'!$AQ61</f>
        <v>8.7907510284217574E-3</v>
      </c>
      <c r="DQ59" s="402">
        <f>'FN30.400.10(IOX)'!$AQ61</f>
        <v>9.205101199163377E-3</v>
      </c>
      <c r="DR59" s="402">
        <f>'FN30.450.10(IOX)'!$AQ61</f>
        <v>7.7222830871943055E-3</v>
      </c>
      <c r="DS59" s="402">
        <f>'FN30.500.10(IOX)'!$AQ61</f>
        <v>6.747923008737027E-3</v>
      </c>
      <c r="DT59" s="402">
        <f>'FN30.400.09(IOX)'!$AQ63</f>
        <v>1.1132039354840979E-2</v>
      </c>
      <c r="DU59" s="402">
        <f>'FN30.450.09(IOX)'!$AQ63</f>
        <v>9.2668758018786927E-3</v>
      </c>
      <c r="DV59" s="402">
        <f>'FN30.500.09(IOX)'!$AQ63</f>
        <v>6.5007051596588303E-3</v>
      </c>
      <c r="DW59" s="402">
        <f>'FN30.550.08(IOX)'!$AQ63</f>
        <v>-3.1415531929186694E-3</v>
      </c>
      <c r="DX59" s="402">
        <f>'FN30.600.08(IOX)'!$AQ63</f>
        <v>-5.2272512380855561E-3</v>
      </c>
      <c r="DY59" s="403">
        <f>'FN30.650.67(IOX)'!$AQ63</f>
        <v>-8.8953551407187793E-3</v>
      </c>
      <c r="DZ59" s="404">
        <f>'GII30.400.10(IOX)'!$AQ58</f>
        <v>3.6318115964482445E-3</v>
      </c>
      <c r="EA59" s="402">
        <f>'GII30.450.10(IOX)'!$AQ58</f>
        <v>3.1624765333165272E-3</v>
      </c>
      <c r="EB59" s="403">
        <f>'GII30.500.10(IOX)'!$AQ58</f>
        <v>3.331091204365557E-3</v>
      </c>
      <c r="EC59" s="560"/>
      <c r="ED59" s="564"/>
      <c r="EE59" s="564"/>
      <c r="EF59" s="564"/>
      <c r="EH59" s="148">
        <f t="shared" si="30"/>
        <v>41607</v>
      </c>
      <c r="EI59" s="467">
        <f t="shared" si="31"/>
        <v>7.9306297728596223E-2</v>
      </c>
      <c r="EJ59" s="587">
        <f t="shared" si="32"/>
        <v>180.5090255081054</v>
      </c>
      <c r="EK59" s="467">
        <f t="shared" si="33"/>
        <v>7.7706553488175135E-3</v>
      </c>
    </row>
    <row r="60" spans="9:141" ht="15">
      <c r="I60" s="148">
        <v>41639</v>
      </c>
      <c r="J60" s="307"/>
      <c r="K60" s="83"/>
      <c r="L60" s="83"/>
      <c r="M60" s="83"/>
      <c r="N60" s="83"/>
      <c r="O60" s="83">
        <f>'FN30.300.12(IOX)'!$S38</f>
        <v>1.7970305302027978E-2</v>
      </c>
      <c r="P60" s="83">
        <f>'FN30.350.12(IOX)'!$S38</f>
        <v>3.0146013096117745E-2</v>
      </c>
      <c r="Q60" s="83">
        <f>'FN30.400.11(IOX)'!$S50</f>
        <v>5.5388010421464677E-2</v>
      </c>
      <c r="R60" s="83">
        <f>'FN30.450.11(IOX)'!$S50</f>
        <v>6.9338288393981734E-2</v>
      </c>
      <c r="S60" s="83">
        <f>'FN30.350.10(IOX)'!$S62</f>
        <v>2.9537424050448995E-2</v>
      </c>
      <c r="T60" s="83">
        <f>'FN30.400.10(IOX)'!$S62</f>
        <v>6.4118335703900117E-2</v>
      </c>
      <c r="U60" s="83">
        <f>'FN30.450.10(IOX)'!$S62</f>
        <v>9.7143216791295631E-2</v>
      </c>
      <c r="V60" s="83">
        <f>'FN30.500.10(IOX)'!$S62</f>
        <v>0.11358290016810856</v>
      </c>
      <c r="W60" s="83">
        <f>'FN30.400.09(IOX)'!$S64</f>
        <v>8.1133908286021517E-2</v>
      </c>
      <c r="X60" s="83">
        <f>'FN30.450.09(IOX)'!$S64</f>
        <v>0.14060558308157109</v>
      </c>
      <c r="Y60" s="83">
        <f>'FN30.500.09(IOX)'!$S64</f>
        <v>0.13283703444834652</v>
      </c>
      <c r="Z60" s="83">
        <f>'FN30.550.08(IOX)'!$S64</f>
        <v>0.10807841788754775</v>
      </c>
      <c r="AA60" s="83">
        <f>'FN30.600.08(IOX)'!$S64</f>
        <v>0.10641942008778441</v>
      </c>
      <c r="AB60" s="109">
        <f>'FN30.650.67(IOX)'!$S64</f>
        <v>8.3790632739101312E-2</v>
      </c>
      <c r="AC60" s="307">
        <f>'GII30.400.10(IOX)'!$S59</f>
        <v>4.6621963718457171E-2</v>
      </c>
      <c r="AD60" s="83">
        <f>'GII30.450.10(IOX)'!$S59</f>
        <v>6.9452772223881312E-2</v>
      </c>
      <c r="AE60" s="109">
        <f>'GII30.500.10(IOX)'!$S59</f>
        <v>6.108625902192321E-2</v>
      </c>
      <c r="AF60" s="467">
        <f t="shared" ref="AF60" si="57">AVERAGE(O60:AE60)</f>
        <v>7.6897087377763532E-2</v>
      </c>
      <c r="AH60" s="148">
        <f t="shared" si="2"/>
        <v>41579</v>
      </c>
      <c r="AI60" s="148">
        <f t="shared" si="3"/>
        <v>41639</v>
      </c>
      <c r="AJ60" s="535">
        <f>IF(J60&lt;&gt;"", VLOOKUP($AH60, 'Current Balane Query'!$M$7:$AO$66, MATCH(AJ$22, 'Current Balane Query'!$M$6:$AO$6,0), 0), 0)</f>
        <v>0</v>
      </c>
      <c r="AK60" s="537">
        <f>IF(K60&lt;&gt;"", VLOOKUP($AH60, 'Current Balane Query'!$M$7:$AO$66, MATCH(AK$22, 'Current Balane Query'!$M$6:$AO$6,0), 0), 0)</f>
        <v>0</v>
      </c>
      <c r="AL60" s="535">
        <f>IF(L60&lt;&gt;"", VLOOKUP($AH60, 'Current Balane Query'!$M$7:$AO$66, MATCH(AL$22, 'Current Balane Query'!$M$6:$AO$6,0), 0), 0)</f>
        <v>0</v>
      </c>
      <c r="AM60" s="537">
        <f>IF(M60&lt;&gt;"", VLOOKUP($AH60, 'Current Balane Query'!$M$7:$AO$66, MATCH(AM$22, 'Current Balane Query'!$M$6:$AO$6,0), 0), 0)</f>
        <v>0</v>
      </c>
      <c r="AN60" s="537">
        <f>IF(N60&lt;&gt;"", VLOOKUP($AH60, 'Current Balane Query'!$M$7:$AO$66, MATCH(AN$22, 'Current Balane Query'!$M$6:$AO$6,0), 0), 0)</f>
        <v>0</v>
      </c>
      <c r="AO60" s="537">
        <f>IF(O60&lt;&gt;"", VLOOKUP($AH60, 'Current Balane Query'!$M$7:$AO$66, MATCH(AO$22, 'Current Balane Query'!$M$6:$AO$6,0), 0), 0)</f>
        <v>132256050614.77</v>
      </c>
      <c r="AP60" s="537">
        <f>IF(P60&lt;&gt;"", VLOOKUP($AH60, 'Current Balane Query'!$M$7:$AO$66, MATCH(AP$22, 'Current Balane Query'!$M$6:$AO$6,0), 0), 0)</f>
        <v>164733660240.03</v>
      </c>
      <c r="AQ60" s="537">
        <f>IF(Q60&lt;&gt;"", VLOOKUP($AH60, 'Current Balane Query'!$M$7:$AO$66, MATCH(AQ$22, 'Current Balane Query'!$M$6:$AO$6,0), 0), 0)</f>
        <v>45194659166.080002</v>
      </c>
      <c r="AR60" s="537">
        <f>IF(R60&lt;&gt;"", VLOOKUP($AH60, 'Current Balane Query'!$M$7:$AO$66, MATCH(AR$22, 'Current Balane Query'!$M$6:$AO$6,0), 0), 0)</f>
        <v>48650187877.620003</v>
      </c>
      <c r="AS60" s="537">
        <f>IF(S60&lt;&gt;"", VLOOKUP($AH60, 'Current Balane Query'!$M$7:$AO$66, MATCH(AS$22, 'Current Balane Query'!$M$6:$AO$6,0), 0), 0)</f>
        <v>11536456096.33</v>
      </c>
      <c r="AT60" s="537">
        <f>IF(T60&lt;&gt;"", VLOOKUP($AH60, 'Current Balane Query'!$M$7:$AO$66, MATCH(AT$22, 'Current Balane Query'!$M$6:$AO$6,0), 0), 0)</f>
        <v>52345482478.599998</v>
      </c>
      <c r="AU60" s="537">
        <f>IF(U60&lt;&gt;"", VLOOKUP($AH60, 'Current Balane Query'!$M$7:$AO$66, MATCH(AU$22, 'Current Balane Query'!$M$6:$AO$6,0), 0), 0)</f>
        <v>46798464470.540001</v>
      </c>
      <c r="AV60" s="537">
        <f>IF(V60&lt;&gt;"", VLOOKUP($AH60, 'Current Balane Query'!$M$7:$AO$66, MATCH(AV$22, 'Current Balane Query'!$M$6:$AO$6,0), 0), 0)</f>
        <v>25528701695.509998</v>
      </c>
      <c r="AW60" s="537">
        <f>IF(W60&lt;&gt;"", VLOOKUP($AH60, 'Current Balane Query'!$M$7:$AO$66, MATCH(AW$22, 'Current Balane Query'!$M$6:$AO$6,0), 0), 0)</f>
        <v>37429978945.739998</v>
      </c>
      <c r="AX60" s="537">
        <f>IF(X60&lt;&gt;"", VLOOKUP($AH60, 'Current Balane Query'!$M$7:$AO$66, MATCH(AX$22, 'Current Balane Query'!$M$6:$AO$6,0), 0), 0)</f>
        <v>78463231022.119995</v>
      </c>
      <c r="AY60" s="537">
        <f>IF(Y60&lt;&gt;"", VLOOKUP($AH60, 'Current Balane Query'!$M$7:$AO$66, MATCH(AY$22, 'Current Balane Query'!$M$6:$AO$6,0), 0), 0)</f>
        <v>22165381843.509998</v>
      </c>
      <c r="AZ60" s="537">
        <f>IF(Z60&lt;&gt;"", VLOOKUP($AH60, 'Current Balane Query'!$M$7:$AO$66, MATCH(AZ$22, 'Current Balane Query'!$M$6:$AO$6,0), 0), 0)</f>
        <v>12979778137.49</v>
      </c>
      <c r="BA60" s="537">
        <f>IF(AA60&lt;&gt;"", VLOOKUP($AH60, 'Current Balane Query'!$M$7:$AO$66, MATCH(BA$22, 'Current Balane Query'!$M$6:$AO$6,0), 0), 0)</f>
        <v>7566103377.8299999</v>
      </c>
      <c r="BB60" s="538">
        <f>IF(AB60&lt;&gt;"", VLOOKUP($AH60, 'Current Balane Query'!$M$7:$AO$66, MATCH(BB$22, 'Current Balane Query'!$M$6:$AO$6,0), 0), 0)</f>
        <v>12186145518.790001</v>
      </c>
      <c r="BC60" s="535">
        <f>IF(AC60&lt;&gt;"", VLOOKUP($AH60, 'Current Balane Query'!$M$7:$AO$66, MATCH(BC$22, 'Current Balane Query'!$M$6:$AO$6,0), 0), 0)</f>
        <v>22132705764.73</v>
      </c>
      <c r="BD60" s="537">
        <f>IF(AD60&lt;&gt;"", VLOOKUP($AH60, 'Current Balane Query'!$M$7:$AO$66, MATCH(BD$22, 'Current Balane Query'!$M$6:$AO$6,0), 0), 0)</f>
        <v>33609809396.490002</v>
      </c>
      <c r="BE60" s="538">
        <f>IF(AE60&lt;&gt;"", VLOOKUP($AH60, 'Current Balane Query'!$M$7:$AO$66, MATCH(BE$22, 'Current Balane Query'!$M$6:$AO$6,0), 0), 0)</f>
        <v>24491644203.509998</v>
      </c>
      <c r="BF60" s="546">
        <f t="shared" si="4"/>
        <v>697834281484.95996</v>
      </c>
      <c r="BH60" s="148">
        <v>41639</v>
      </c>
      <c r="BI60" s="553">
        <f t="shared" si="5"/>
        <v>0</v>
      </c>
      <c r="BJ60" s="551">
        <f t="shared" si="46"/>
        <v>0</v>
      </c>
      <c r="BK60" s="553">
        <f t="shared" si="7"/>
        <v>0</v>
      </c>
      <c r="BL60" s="551">
        <f t="shared" si="47"/>
        <v>0</v>
      </c>
      <c r="BM60" s="551">
        <f t="shared" si="48"/>
        <v>0</v>
      </c>
      <c r="BN60" s="551">
        <f t="shared" si="49"/>
        <v>0.18952357905566788</v>
      </c>
      <c r="BO60" s="551">
        <f t="shared" si="50"/>
        <v>0.23606415536004363</v>
      </c>
      <c r="BP60" s="551">
        <f t="shared" si="51"/>
        <v>6.4764171616659191E-2</v>
      </c>
      <c r="BQ60" s="551">
        <f t="shared" si="52"/>
        <v>6.9715961465943735E-2</v>
      </c>
      <c r="BR60" s="551">
        <f t="shared" si="53"/>
        <v>1.6531799027959676E-2</v>
      </c>
      <c r="BS60" s="551">
        <f t="shared" si="54"/>
        <v>7.5011337028629735E-2</v>
      </c>
      <c r="BT60" s="551">
        <f t="shared" si="35"/>
        <v>6.706243260356165E-2</v>
      </c>
      <c r="BU60" s="551">
        <f t="shared" si="36"/>
        <v>3.6582756641284617E-2</v>
      </c>
      <c r="BV60" s="551">
        <f t="shared" si="37"/>
        <v>5.3637346199287728E-2</v>
      </c>
      <c r="BW60" s="551">
        <f t="shared" si="38"/>
        <v>0.11243820073607415</v>
      </c>
      <c r="BX60" s="551">
        <f t="shared" si="39"/>
        <v>3.1763102546844023E-2</v>
      </c>
      <c r="BY60" s="551">
        <f t="shared" si="40"/>
        <v>1.8600086699480593E-2</v>
      </c>
      <c r="BZ60" s="551">
        <f t="shared" si="41"/>
        <v>1.0842263813307756E-2</v>
      </c>
      <c r="CA60" s="552">
        <f t="shared" si="42"/>
        <v>1.7462807205255712E-2</v>
      </c>
      <c r="CB60" s="553">
        <f t="shared" si="43"/>
        <v>3.1716277563252696E-2</v>
      </c>
      <c r="CC60" s="551">
        <f t="shared" si="44"/>
        <v>4.8163024213957843E-2</v>
      </c>
      <c r="CD60" s="552">
        <f t="shared" si="45"/>
        <v>3.5096648091568219E-2</v>
      </c>
      <c r="CE60" s="560">
        <f t="shared" si="27"/>
        <v>1</v>
      </c>
      <c r="CF60" s="564"/>
      <c r="CG60" s="148">
        <f t="shared" si="28"/>
        <v>41639</v>
      </c>
      <c r="CH60" s="589"/>
      <c r="CI60" s="587"/>
      <c r="CJ60" s="589"/>
      <c r="CK60" s="587"/>
      <c r="CL60" s="587"/>
      <c r="CM60" s="587">
        <f>'FN30.300.12(IOX)'!$M38</f>
        <v>15.9252</v>
      </c>
      <c r="CN60" s="587">
        <f>'FN30.350.12(IOX)'!$M38</f>
        <v>53.541302000000002</v>
      </c>
      <c r="CO60" s="587">
        <f>'FN30.400.11(IOX)'!$M50</f>
        <v>91.081299000000001</v>
      </c>
      <c r="CP60" s="587">
        <f>'FN30.450.11(IOX)'!$M50</f>
        <v>113.535797</v>
      </c>
      <c r="CQ60" s="587">
        <f>'FN30.350.10(IOX)'!$M62</f>
        <v>47.372199999999999</v>
      </c>
      <c r="CR60" s="587">
        <f>'FN30.400.10(IOX)'!$M62</f>
        <v>99.149803000000006</v>
      </c>
      <c r="CS60" s="587">
        <f>'FN30.450.10(IOX)'!$M62</f>
        <v>174.36360199999999</v>
      </c>
      <c r="CT60" s="587">
        <f>'FN30.500.10(IOX)'!$M62</f>
        <v>319.32540899999998</v>
      </c>
      <c r="CU60" s="587">
        <f>'FN30.400.09(IOX)'!$M64</f>
        <v>105.937302</v>
      </c>
      <c r="CV60" s="587">
        <f>'FN30.450.09(IOX)'!$M64</f>
        <v>156.147705</v>
      </c>
      <c r="CW60" s="587">
        <f>'FN30.500.09(IOX)'!$M64</f>
        <v>374.043701</v>
      </c>
      <c r="CX60" s="587">
        <f>'FN30.550.08(IOX)'!$M64</f>
        <v>236.31959499999999</v>
      </c>
      <c r="CY60" s="587">
        <f>'FN30.600.08(IOX)'!$M64</f>
        <v>256.40618899999998</v>
      </c>
      <c r="CZ60" s="588">
        <f>'FN30.650.67(IOX)'!$M64</f>
        <v>186.29620399999999</v>
      </c>
      <c r="DA60" s="570">
        <f>'GII30.400.10(IOX)'!$M59</f>
        <v>127.94270299999999</v>
      </c>
      <c r="DB60" s="568">
        <f>'GII30.450.10(IOX)'!$M59</f>
        <v>265.16110200000003</v>
      </c>
      <c r="DC60" s="569">
        <f>'GII30.500.10(IOX)'!$M59</f>
        <v>341.89700299999998</v>
      </c>
      <c r="DD60" s="571"/>
      <c r="DE60" s="564"/>
      <c r="DF60" s="148">
        <f t="shared" si="29"/>
        <v>41639</v>
      </c>
      <c r="DG60" s="404"/>
      <c r="DH60" s="402"/>
      <c r="DI60" s="404"/>
      <c r="DJ60" s="402"/>
      <c r="DK60" s="402"/>
      <c r="DL60" s="402">
        <f>'FN30.300.12(IOX)'!$AQ38</f>
        <v>7.1054962420023567E-3</v>
      </c>
      <c r="DM60" s="402">
        <f>'FN30.350.12(IOX)'!$AQ38</f>
        <v>7.8136652023914743E-3</v>
      </c>
      <c r="DN60" s="402">
        <f>'FN30.400.11(IOX)'!$AQ50</f>
        <v>8.0106135396092286E-3</v>
      </c>
      <c r="DO60" s="402">
        <f>'FN30.450.11(IOX)'!$AQ50</f>
        <v>6.6185692919642856E-3</v>
      </c>
      <c r="DP60" s="402">
        <f>'FN30.350.10(IOX)'!$AQ62</f>
        <v>7.5621053789084527E-3</v>
      </c>
      <c r="DQ60" s="402">
        <f>'FN30.400.10(IOX)'!$AQ62</f>
        <v>8.1550238357282721E-3</v>
      </c>
      <c r="DR60" s="402">
        <f>'FN30.450.10(IOX)'!$AQ62</f>
        <v>6.6871764490911258E-3</v>
      </c>
      <c r="DS60" s="402">
        <f>'FN30.500.10(IOX)'!$AQ62</f>
        <v>6.4716806092864048E-3</v>
      </c>
      <c r="DT60" s="402">
        <f>'FN30.400.09(IOX)'!$AQ64</f>
        <v>9.5484419861844756E-3</v>
      </c>
      <c r="DU60" s="402">
        <f>'FN30.450.09(IOX)'!$AQ64</f>
        <v>8.0391282687494008E-3</v>
      </c>
      <c r="DV60" s="402">
        <f>'FN30.500.09(IOX)'!$AQ64</f>
        <v>6.9051054505447837E-3</v>
      </c>
      <c r="DW60" s="402">
        <f>'FN30.550.08(IOX)'!$AQ64</f>
        <v>-7.4395480318774603E-4</v>
      </c>
      <c r="DX60" s="402">
        <f>'FN30.600.08(IOX)'!$AQ64</f>
        <v>-5.5240639390617876E-3</v>
      </c>
      <c r="DY60" s="403">
        <f>'FN30.650.67(IOX)'!$AQ64</f>
        <v>-5.8026820043332716E-3</v>
      </c>
      <c r="DZ60" s="404">
        <f>'GII30.400.10(IOX)'!$AQ59</f>
        <v>3.4395083286759961E-3</v>
      </c>
      <c r="EA60" s="402">
        <f>'GII30.450.10(IOX)'!$AQ59</f>
        <v>5.1525332535518288E-3</v>
      </c>
      <c r="EB60" s="403">
        <f>'GII30.500.10(IOX)'!$AQ59</f>
        <v>5.2502354764743103E-3</v>
      </c>
      <c r="EC60" s="560"/>
      <c r="ED60" s="564"/>
      <c r="EE60" s="564"/>
      <c r="EF60" s="564"/>
      <c r="EH60" s="148">
        <f t="shared" si="30"/>
        <v>41639</v>
      </c>
      <c r="EI60" s="467">
        <f t="shared" si="31"/>
        <v>6.3918956307837907E-2</v>
      </c>
      <c r="EJ60" s="587">
        <f t="shared" si="32"/>
        <v>106.61579764411411</v>
      </c>
      <c r="EK60" s="467">
        <f t="shared" si="33"/>
        <v>7.0536743907776292E-3</v>
      </c>
    </row>
    <row r="61" spans="9:141" ht="15">
      <c r="I61" s="148">
        <v>41670</v>
      </c>
      <c r="J61" s="307"/>
      <c r="K61" s="83"/>
      <c r="L61" s="83"/>
      <c r="M61" s="83"/>
      <c r="N61" s="83"/>
      <c r="O61" s="83">
        <f>'FN30.300.12(IOX)'!$S39</f>
        <v>-1.00638761933452E-2</v>
      </c>
      <c r="P61" s="83">
        <f>'FN30.350.12(IOX)'!$S39</f>
        <v>-1.4970989078766305E-2</v>
      </c>
      <c r="Q61" s="83">
        <f>'FN30.400.11(IOX)'!$S51</f>
        <v>-3.8404655221228011E-2</v>
      </c>
      <c r="R61" s="83">
        <f>'FN30.450.11(IOX)'!$S51</f>
        <v>-5.0179639174699094E-2</v>
      </c>
      <c r="S61" s="83">
        <f>'FN30.350.10(IOX)'!$S63</f>
        <v>-2.8178665742403117E-2</v>
      </c>
      <c r="T61" s="83">
        <f>'FN30.400.10(IOX)'!$S63</f>
        <v>-4.4721940274066861E-2</v>
      </c>
      <c r="U61" s="83">
        <f>'FN30.450.10(IOX)'!$S63</f>
        <v>-5.0137135026746875E-2</v>
      </c>
      <c r="V61" s="83">
        <f>'FN30.500.10(IOX)'!$S63</f>
        <v>-4.8480953773095491E-2</v>
      </c>
      <c r="W61" s="83">
        <f>'FN30.400.09(IOX)'!$S65</f>
        <v>-4.261902309962274E-2</v>
      </c>
      <c r="X61" s="83">
        <f>'FN30.450.09(IOX)'!$S65</f>
        <v>-6.4716706507304239E-2</v>
      </c>
      <c r="Y61" s="83">
        <f>'FN30.500.09(IOX)'!$S65</f>
        <v>-3.6423885197429992E-2</v>
      </c>
      <c r="Z61" s="83">
        <f>'FN30.550.08(IOX)'!$S65</f>
        <v>8.5304411781322934E-3</v>
      </c>
      <c r="AA61" s="83">
        <f>'FN30.600.08(IOX)'!$S65</f>
        <v>-9.657692805096851E-3</v>
      </c>
      <c r="AB61" s="109">
        <f>'FN30.650.67(IOX)'!$S65</f>
        <v>-1.4434934847347362E-2</v>
      </c>
      <c r="AC61" s="307">
        <f>'GII30.400.10(IOX)'!$S60</f>
        <v>-3.2411626790843015E-2</v>
      </c>
      <c r="AD61" s="83">
        <f>'GII30.450.10(IOX)'!$S60</f>
        <v>-3.1153122136766492E-2</v>
      </c>
      <c r="AE61" s="109">
        <f>'GII30.500.10(IOX)'!$S60</f>
        <v>-2.5552382205489842E-2</v>
      </c>
      <c r="AF61" s="467">
        <f t="shared" ref="AF61" si="58">AVERAGE(O61:AE61)</f>
        <v>-3.1386869817418783E-2</v>
      </c>
      <c r="AH61" s="148">
        <f t="shared" si="2"/>
        <v>41609</v>
      </c>
      <c r="AI61" s="148">
        <f t="shared" si="3"/>
        <v>41670</v>
      </c>
      <c r="AJ61" s="535">
        <f>IF(J61&lt;&gt;"", VLOOKUP($AH61, 'Current Balane Query'!$M$7:$AO$66, MATCH(AJ$22, 'Current Balane Query'!$M$6:$AO$6,0), 0), 0)</f>
        <v>0</v>
      </c>
      <c r="AK61" s="537">
        <f>IF(K61&lt;&gt;"", VLOOKUP($AH61, 'Current Balane Query'!$M$7:$AO$66, MATCH(AK$22, 'Current Balane Query'!$M$6:$AO$6,0), 0), 0)</f>
        <v>0</v>
      </c>
      <c r="AL61" s="535">
        <f>IF(L61&lt;&gt;"", VLOOKUP($AH61, 'Current Balane Query'!$M$7:$AO$66, MATCH(AL$22, 'Current Balane Query'!$M$6:$AO$6,0), 0), 0)</f>
        <v>0</v>
      </c>
      <c r="AM61" s="537">
        <f>IF(M61&lt;&gt;"", VLOOKUP($AH61, 'Current Balane Query'!$M$7:$AO$66, MATCH(AM$22, 'Current Balane Query'!$M$6:$AO$6,0), 0), 0)</f>
        <v>0</v>
      </c>
      <c r="AN61" s="537">
        <f>IF(N61&lt;&gt;"", VLOOKUP($AH61, 'Current Balane Query'!$M$7:$AO$66, MATCH(AN$22, 'Current Balane Query'!$M$6:$AO$6,0), 0), 0)</f>
        <v>0</v>
      </c>
      <c r="AO61" s="537">
        <f>IF(O61&lt;&gt;"", VLOOKUP($AH61, 'Current Balane Query'!$M$7:$AO$66, MATCH(AO$22, 'Current Balane Query'!$M$6:$AO$6,0), 0), 0)</f>
        <v>131629348016.82001</v>
      </c>
      <c r="AP61" s="537">
        <f>IF(P61&lt;&gt;"", VLOOKUP($AH61, 'Current Balane Query'!$M$7:$AO$66, MATCH(AP$22, 'Current Balane Query'!$M$6:$AO$6,0), 0), 0)</f>
        <v>163714911260.98999</v>
      </c>
      <c r="AQ61" s="537">
        <f>IF(Q61&lt;&gt;"", VLOOKUP($AH61, 'Current Balane Query'!$M$7:$AO$66, MATCH(AQ$22, 'Current Balane Query'!$M$6:$AO$6,0), 0), 0)</f>
        <v>44787762617.339996</v>
      </c>
      <c r="AR61" s="537">
        <f>IF(R61&lt;&gt;"", VLOOKUP($AH61, 'Current Balane Query'!$M$7:$AO$66, MATCH(AR$22, 'Current Balane Query'!$M$6:$AO$6,0), 0), 0)</f>
        <v>48083721361.470001</v>
      </c>
      <c r="AS61" s="537">
        <f>IF(S61&lt;&gt;"", VLOOKUP($AH61, 'Current Balane Query'!$M$7:$AO$66, MATCH(AS$22, 'Current Balane Query'!$M$6:$AO$6,0), 0), 0)</f>
        <v>11440418340.16</v>
      </c>
      <c r="AT61" s="537">
        <f>IF(T61&lt;&gt;"", VLOOKUP($AH61, 'Current Balane Query'!$M$7:$AO$66, MATCH(AT$22, 'Current Balane Query'!$M$6:$AO$6,0), 0), 0)</f>
        <v>51838254935.730003</v>
      </c>
      <c r="AU61" s="537">
        <f>IF(U61&lt;&gt;"", VLOOKUP($AH61, 'Current Balane Query'!$M$7:$AO$66, MATCH(AU$22, 'Current Balane Query'!$M$6:$AO$6,0), 0), 0)</f>
        <v>46173880707.120003</v>
      </c>
      <c r="AV61" s="537">
        <f>IF(V61&lt;&gt;"", VLOOKUP($AH61, 'Current Balane Query'!$M$7:$AO$66, MATCH(AV$22, 'Current Balane Query'!$M$6:$AO$6,0), 0), 0)</f>
        <v>25129879056.52</v>
      </c>
      <c r="AW61" s="537">
        <f>IF(W61&lt;&gt;"", VLOOKUP($AH61, 'Current Balane Query'!$M$7:$AO$66, MATCH(AW$22, 'Current Balane Query'!$M$6:$AO$6,0), 0), 0)</f>
        <v>37019512063.410004</v>
      </c>
      <c r="AX61" s="537">
        <f>IF(X61&lt;&gt;"", VLOOKUP($AH61, 'Current Balane Query'!$M$7:$AO$66, MATCH(AX$22, 'Current Balane Query'!$M$6:$AO$6,0), 0), 0)</f>
        <v>77293431080.809998</v>
      </c>
      <c r="AY61" s="537">
        <f>IF(Y61&lt;&gt;"", VLOOKUP($AH61, 'Current Balane Query'!$M$7:$AO$66, MATCH(AY$22, 'Current Balane Query'!$M$6:$AO$6,0), 0), 0)</f>
        <v>21776220746.310001</v>
      </c>
      <c r="AZ61" s="537">
        <f>IF(Z61&lt;&gt;"", VLOOKUP($AH61, 'Current Balane Query'!$M$7:$AO$66, MATCH(AZ$22, 'Current Balane Query'!$M$6:$AO$6,0), 0), 0)</f>
        <v>12543965109.719999</v>
      </c>
      <c r="BA61" s="537">
        <f>IF(AA61&lt;&gt;"", VLOOKUP($AH61, 'Current Balane Query'!$M$7:$AO$66, MATCH(BA$22, 'Current Balane Query'!$M$6:$AO$6,0), 0), 0)</f>
        <v>7281010022.54</v>
      </c>
      <c r="BB61" s="538">
        <f>IF(AB61&lt;&gt;"", VLOOKUP($AH61, 'Current Balane Query'!$M$7:$AO$66, MATCH(BB$22, 'Current Balane Query'!$M$6:$AO$6,0), 0), 0)</f>
        <v>11754108584.200001</v>
      </c>
      <c r="BC61" s="535">
        <f>IF(AC61&lt;&gt;"", VLOOKUP($AH61, 'Current Balane Query'!$M$7:$AO$66, MATCH(BC$22, 'Current Balane Query'!$M$6:$AO$6,0), 0), 0)</f>
        <v>21876762335.509998</v>
      </c>
      <c r="BD61" s="537">
        <f>IF(AD61&lt;&gt;"", VLOOKUP($AH61, 'Current Balane Query'!$M$7:$AO$66, MATCH(BD$22, 'Current Balane Query'!$M$6:$AO$6,0), 0), 0)</f>
        <v>33156179724.119999</v>
      </c>
      <c r="BE61" s="538">
        <f>IF(AE61&lt;&gt;"", VLOOKUP($AH61, 'Current Balane Query'!$M$7:$AO$66, MATCH(BE$22, 'Current Balane Query'!$M$6:$AO$6,0), 0), 0)</f>
        <v>24115246963.330002</v>
      </c>
      <c r="BF61" s="546">
        <f t="shared" si="4"/>
        <v>690466423903.13989</v>
      </c>
      <c r="BH61" s="148">
        <v>41670</v>
      </c>
      <c r="BI61" s="553">
        <f t="shared" si="5"/>
        <v>0</v>
      </c>
      <c r="BJ61" s="551">
        <f t="shared" si="46"/>
        <v>0</v>
      </c>
      <c r="BK61" s="553">
        <f t="shared" si="7"/>
        <v>0</v>
      </c>
      <c r="BL61" s="551">
        <f t="shared" si="47"/>
        <v>0</v>
      </c>
      <c r="BM61" s="551">
        <f t="shared" si="48"/>
        <v>0</v>
      </c>
      <c r="BN61" s="551">
        <f t="shared" si="49"/>
        <v>0.19063830399273007</v>
      </c>
      <c r="BO61" s="551">
        <f t="shared" si="50"/>
        <v>0.23710770805555675</v>
      </c>
      <c r="BP61" s="551">
        <f t="shared" si="51"/>
        <v>6.4865953023695355E-2</v>
      </c>
      <c r="BQ61" s="551">
        <f t="shared" si="52"/>
        <v>6.9639478035235042E-2</v>
      </c>
      <c r="BR61" s="551">
        <f t="shared" si="53"/>
        <v>1.6569116099068831E-2</v>
      </c>
      <c r="BS61" s="551">
        <f t="shared" si="54"/>
        <v>7.5077155298433437E-2</v>
      </c>
      <c r="BT61" s="551">
        <f t="shared" si="35"/>
        <v>6.687346279070823E-2</v>
      </c>
      <c r="BU61" s="551">
        <f t="shared" si="36"/>
        <v>3.6395512057578738E-2</v>
      </c>
      <c r="BV61" s="551">
        <f t="shared" si="37"/>
        <v>5.3615224117839477E-2</v>
      </c>
      <c r="BW61" s="551">
        <f t="shared" si="38"/>
        <v>0.11194379394131536</v>
      </c>
      <c r="BX61" s="551">
        <f t="shared" si="39"/>
        <v>3.1538420975217203E-2</v>
      </c>
      <c r="BY61" s="551">
        <f t="shared" si="40"/>
        <v>1.8167378855021187E-2</v>
      </c>
      <c r="BZ61" s="551">
        <f t="shared" si="41"/>
        <v>1.0545060223755929E-2</v>
      </c>
      <c r="CA61" s="552">
        <f t="shared" si="42"/>
        <v>1.7023432533844533E-2</v>
      </c>
      <c r="CB61" s="553">
        <f t="shared" si="43"/>
        <v>3.1684034991655029E-2</v>
      </c>
      <c r="CC61" s="551">
        <f t="shared" si="44"/>
        <v>4.8019974000605738E-2</v>
      </c>
      <c r="CD61" s="552">
        <f t="shared" si="45"/>
        <v>3.4926024102676631E-2</v>
      </c>
      <c r="CE61" s="560">
        <f t="shared" si="27"/>
        <v>1.0000000000000002</v>
      </c>
      <c r="CF61" s="564"/>
      <c r="CG61" s="148">
        <f t="shared" si="28"/>
        <v>41670</v>
      </c>
      <c r="CH61" s="589"/>
      <c r="CI61" s="587"/>
      <c r="CJ61" s="589"/>
      <c r="CK61" s="587"/>
      <c r="CL61" s="587"/>
      <c r="CM61" s="587">
        <f>'FN30.300.12(IOX)'!$M39</f>
        <v>20.596499999999999</v>
      </c>
      <c r="CN61" s="587">
        <f>'FN30.350.12(IOX)'!$M39</f>
        <v>54.765799999999999</v>
      </c>
      <c r="CO61" s="587">
        <f>'FN30.400.11(IOX)'!$M51</f>
        <v>104.634804</v>
      </c>
      <c r="CP61" s="587">
        <f>'FN30.450.11(IOX)'!$M51</f>
        <v>119.436401</v>
      </c>
      <c r="CQ61" s="587">
        <f>'FN30.350.10(IOX)'!$M63</f>
        <v>57.135899000000002</v>
      </c>
      <c r="CR61" s="587">
        <f>'FN30.400.10(IOX)'!$M63</f>
        <v>119.257698</v>
      </c>
      <c r="CS61" s="587">
        <f>'FN30.450.10(IOX)'!$M63</f>
        <v>166.88510099999999</v>
      </c>
      <c r="CT61" s="587">
        <f>'FN30.500.10(IOX)'!$M63</f>
        <v>302.60479700000002</v>
      </c>
      <c r="CU61" s="587">
        <f>'FN30.400.09(IOX)'!$M65</f>
        <v>93.171599999999998</v>
      </c>
      <c r="CV61" s="587">
        <f>'FN30.450.09(IOX)'!$M65</f>
        <v>144.42860400000001</v>
      </c>
      <c r="CW61" s="587">
        <f>'FN30.500.09(IOX)'!$M65</f>
        <v>303.10101300000002</v>
      </c>
      <c r="CX61" s="587">
        <f>'FN30.550.08(IOX)'!$M65</f>
        <v>-37.728499999999997</v>
      </c>
      <c r="CY61" s="587">
        <f>'FN30.600.08(IOX)'!$M65</f>
        <v>38.340499999999999</v>
      </c>
      <c r="CZ61" s="588">
        <f>'FN30.650.67(IOX)'!$M65</f>
        <v>24.565598999999999</v>
      </c>
      <c r="DA61" s="570">
        <f>'GII30.400.10(IOX)'!$M60</f>
        <v>119.59670300000001</v>
      </c>
      <c r="DB61" s="568">
        <f>'GII30.450.10(IOX)'!$M60</f>
        <v>216.35560599999999</v>
      </c>
      <c r="DC61" s="569">
        <f>'GII30.500.10(IOX)'!$M60</f>
        <v>273.24200400000001</v>
      </c>
      <c r="DD61" s="571"/>
      <c r="DE61" s="564"/>
      <c r="DF61" s="148">
        <f t="shared" si="29"/>
        <v>41670</v>
      </c>
      <c r="DG61" s="404"/>
      <c r="DH61" s="402"/>
      <c r="DI61" s="404"/>
      <c r="DJ61" s="402"/>
      <c r="DK61" s="402"/>
      <c r="DL61" s="402">
        <f>'FN30.300.12(IOX)'!$AQ39</f>
        <v>7.8994411841676292E-3</v>
      </c>
      <c r="DM61" s="402">
        <f>'FN30.350.12(IOX)'!$AQ39</f>
        <v>8.8134031647053128E-3</v>
      </c>
      <c r="DN61" s="402">
        <f>'FN30.400.11(IOX)'!$AQ51</f>
        <v>8.1227391051017714E-3</v>
      </c>
      <c r="DO61" s="402">
        <f>'FN30.450.11(IOX)'!$AQ51</f>
        <v>5.3036946987486434E-3</v>
      </c>
      <c r="DP61" s="402">
        <f>'FN30.350.10(IOX)'!$AQ63</f>
        <v>9.0219697061672856E-3</v>
      </c>
      <c r="DQ61" s="402">
        <f>'FN30.400.10(IOX)'!$AQ63</f>
        <v>7.821348027569848E-3</v>
      </c>
      <c r="DR61" s="402">
        <f>'FN30.450.10(IOX)'!$AQ63</f>
        <v>5.1488353554114893E-3</v>
      </c>
      <c r="DS61" s="402">
        <f>'FN30.500.10(IOX)'!$AQ63</f>
        <v>2.8541339740002299E-3</v>
      </c>
      <c r="DT61" s="402">
        <f>'FN30.400.09(IOX)'!$AQ65</f>
        <v>9.0548978206560909E-3</v>
      </c>
      <c r="DU61" s="402">
        <f>'FN30.450.09(IOX)'!$AQ65</f>
        <v>4.45804913655512E-3</v>
      </c>
      <c r="DV61" s="402">
        <f>'FN30.500.09(IOX)'!$AQ65</f>
        <v>3.060775763192991E-3</v>
      </c>
      <c r="DW61" s="402">
        <f>'FN30.550.08(IOX)'!$AQ65</f>
        <v>-4.9038096441039779E-3</v>
      </c>
      <c r="DX61" s="402">
        <f>'FN30.600.08(IOX)'!$AQ65</f>
        <v>-8.2095625767580442E-3</v>
      </c>
      <c r="DY61" s="403">
        <f>'FN30.650.67(IOX)'!$AQ65</f>
        <v>-8.2433953093586313E-3</v>
      </c>
      <c r="DZ61" s="404">
        <f>'GII30.400.10(IOX)'!$AQ60</f>
        <v>4.1274935515087504E-3</v>
      </c>
      <c r="EA61" s="402">
        <f>'GII30.450.10(IOX)'!$AQ60</f>
        <v>3.9515019185258193E-3</v>
      </c>
      <c r="EB61" s="403">
        <f>'GII30.500.10(IOX)'!$AQ60</f>
        <v>4.4672009950681938E-3</v>
      </c>
      <c r="EC61" s="560"/>
      <c r="ED61" s="564"/>
      <c r="EE61" s="564"/>
      <c r="EF61" s="564"/>
      <c r="EH61" s="148">
        <f t="shared" si="30"/>
        <v>41670</v>
      </c>
      <c r="EI61" s="467">
        <f t="shared" si="31"/>
        <v>-3.1266771542105026E-2</v>
      </c>
      <c r="EJ61" s="587">
        <f t="shared" si="32"/>
        <v>94.950156430588521</v>
      </c>
      <c r="EK61" s="467">
        <f t="shared" si="33"/>
        <v>6.4418591402733514E-3</v>
      </c>
    </row>
    <row r="62" spans="9:141" ht="15">
      <c r="I62" s="148">
        <v>41698</v>
      </c>
      <c r="J62" s="525"/>
      <c r="K62" s="507"/>
      <c r="L62" s="507"/>
      <c r="M62" s="507"/>
      <c r="N62" s="507"/>
      <c r="O62" s="507">
        <f>'FN30.300.12(IOX)'!$S40</f>
        <v>8.8258451290591563E-3</v>
      </c>
      <c r="P62" s="507">
        <f>'FN30.350.12(IOX)'!$S40</f>
        <v>1.4286874067060244E-2</v>
      </c>
      <c r="Q62" s="507">
        <f>'FN30.400.11(IOX)'!$S52</f>
        <v>2.2266594825557984E-2</v>
      </c>
      <c r="R62" s="507">
        <f>'FN30.450.11(IOX)'!$S52</f>
        <v>1.8085189281418248E-2</v>
      </c>
      <c r="S62" s="507">
        <f>'FN30.350.10(IOX)'!$S64</f>
        <v>1.7590120499272822E-2</v>
      </c>
      <c r="T62" s="507">
        <f>'FN30.400.10(IOX)'!$S64</f>
        <v>2.3687446836971146E-2</v>
      </c>
      <c r="U62" s="507">
        <f>'FN30.450.10(IOX)'!$S64</f>
        <v>2.5166764107046487E-2</v>
      </c>
      <c r="V62" s="507">
        <f>'FN30.500.10(IOX)'!$S64</f>
        <v>5.8852717618059019E-2</v>
      </c>
      <c r="W62" s="507">
        <f>'FN30.400.09(IOX)'!$S66</f>
        <v>2.639305763119543E-2</v>
      </c>
      <c r="X62" s="507">
        <f>'FN30.450.09(IOX)'!$S66</f>
        <v>3.0948381412839784E-2</v>
      </c>
      <c r="Y62" s="507">
        <f>'FN30.500.09(IOX)'!$S66</f>
        <v>5.889330845916943E-2</v>
      </c>
      <c r="Z62" s="507">
        <f>'FN30.550.08(IOX)'!$S66</f>
        <v>2.9961871732579047E-2</v>
      </c>
      <c r="AA62" s="507">
        <f>'FN30.600.08(IOX)'!$S66</f>
        <v>3.5084590163934518E-2</v>
      </c>
      <c r="AB62" s="232">
        <f>'FN30.650.67(IOX)'!$S66</f>
        <v>3.1842448416203623E-2</v>
      </c>
      <c r="AC62" s="525">
        <f>'GII30.400.10(IOX)'!$S61</f>
        <v>1.5056653720775933E-2</v>
      </c>
      <c r="AD62" s="507">
        <f>'GII30.450.10(IOX)'!$S61</f>
        <v>2.6767519253153522E-2</v>
      </c>
      <c r="AE62" s="232">
        <f>'GII30.500.10(IOX)'!$S61</f>
        <v>3.4636412436219004E-2</v>
      </c>
      <c r="AF62" s="526">
        <f t="shared" ref="AF62" si="59">AVERAGE(O62:AE62)</f>
        <v>2.813798797591267E-2</v>
      </c>
      <c r="AH62" s="148">
        <f t="shared" si="2"/>
        <v>41640</v>
      </c>
      <c r="AI62" s="148">
        <f t="shared" si="3"/>
        <v>41698</v>
      </c>
      <c r="AJ62" s="539">
        <f>IF(J62&lt;&gt;"", VLOOKUP($AH62, 'Current Balane Query'!$M$7:$AO$66, MATCH(AJ$22, 'Current Balane Query'!$M$6:$AO$6,0), 0), 0)</f>
        <v>0</v>
      </c>
      <c r="AK62" s="540">
        <f>IF(K62&lt;&gt;"", VLOOKUP($AH62, 'Current Balane Query'!$M$7:$AO$66, MATCH(AK$22, 'Current Balane Query'!$M$6:$AO$6,0), 0), 0)</f>
        <v>0</v>
      </c>
      <c r="AL62" s="539">
        <f>IF(L62&lt;&gt;"", VLOOKUP($AH62, 'Current Balane Query'!$M$7:$AO$66, MATCH(AL$22, 'Current Balane Query'!$M$6:$AO$6,0), 0), 0)</f>
        <v>0</v>
      </c>
      <c r="AM62" s="540">
        <f>IF(M62&lt;&gt;"", VLOOKUP($AH62, 'Current Balane Query'!$M$7:$AO$66, MATCH(AM$22, 'Current Balane Query'!$M$6:$AO$6,0), 0), 0)</f>
        <v>0</v>
      </c>
      <c r="AN62" s="540">
        <f>IF(N62&lt;&gt;"", VLOOKUP($AH62, 'Current Balane Query'!$M$7:$AO$66, MATCH(AN$22, 'Current Balane Query'!$M$6:$AO$6,0), 0), 0)</f>
        <v>0</v>
      </c>
      <c r="AO62" s="540">
        <f>IF(O62&lt;&gt;"", VLOOKUP($AH62, 'Current Balane Query'!$M$7:$AO$66, MATCH(AO$22, 'Current Balane Query'!$M$6:$AO$6,0), 0), 0)</f>
        <v>130992509957.55</v>
      </c>
      <c r="AP62" s="540">
        <f>IF(P62&lt;&gt;"", VLOOKUP($AH62, 'Current Balane Query'!$M$7:$AO$66, MATCH(AP$22, 'Current Balane Query'!$M$6:$AO$6,0), 0), 0)</f>
        <v>162685215212.57001</v>
      </c>
      <c r="AQ62" s="540">
        <f>IF(Q62&lt;&gt;"", VLOOKUP($AH62, 'Current Balane Query'!$M$7:$AO$66, MATCH(AQ$22, 'Current Balane Query'!$M$6:$AO$6,0), 0), 0)</f>
        <v>44372745951.529999</v>
      </c>
      <c r="AR62" s="540">
        <f>IF(R62&lt;&gt;"", VLOOKUP($AH62, 'Current Balane Query'!$M$7:$AO$66, MATCH(AR$22, 'Current Balane Query'!$M$6:$AO$6,0), 0), 0)</f>
        <v>47481081614.239998</v>
      </c>
      <c r="AS62" s="540">
        <f>IF(S62&lt;&gt;"", VLOOKUP($AH62, 'Current Balane Query'!$M$7:$AO$66, MATCH(AS$22, 'Current Balane Query'!$M$6:$AO$6,0), 0), 0)</f>
        <v>11344381742.059999</v>
      </c>
      <c r="AT62" s="540">
        <f>IF(T62&lt;&gt;"", VLOOKUP($AH62, 'Current Balane Query'!$M$7:$AO$66, MATCH(AT$22, 'Current Balane Query'!$M$6:$AO$6,0), 0), 0)</f>
        <v>51309971866.870003</v>
      </c>
      <c r="AU62" s="540">
        <f>IF(U62&lt;&gt;"", VLOOKUP($AH62, 'Current Balane Query'!$M$7:$AO$66, MATCH(AU$22, 'Current Balane Query'!$M$6:$AO$6,0), 0), 0)</f>
        <v>45533861459.300003</v>
      </c>
      <c r="AV62" s="540">
        <f>IF(V62&lt;&gt;"", VLOOKUP($AH62, 'Current Balane Query'!$M$7:$AO$66, MATCH(AV$22, 'Current Balane Query'!$M$6:$AO$6,0), 0), 0)</f>
        <v>24690753341.099998</v>
      </c>
      <c r="AW62" s="540">
        <f>IF(W62&lt;&gt;"", VLOOKUP($AH62, 'Current Balane Query'!$M$7:$AO$66, MATCH(AW$22, 'Current Balane Query'!$M$6:$AO$6,0), 0), 0)</f>
        <v>36579932149.099998</v>
      </c>
      <c r="AX62" s="540">
        <f>IF(X62&lt;&gt;"", VLOOKUP($AH62, 'Current Balane Query'!$M$7:$AO$66, MATCH(AX$22, 'Current Balane Query'!$M$6:$AO$6,0), 0), 0)</f>
        <v>76004619368.259995</v>
      </c>
      <c r="AY62" s="540">
        <f>IF(Y62&lt;&gt;"", VLOOKUP($AH62, 'Current Balane Query'!$M$7:$AO$66, MATCH(AY$22, 'Current Balane Query'!$M$6:$AO$6,0), 0), 0)</f>
        <v>21359207819.580002</v>
      </c>
      <c r="AZ62" s="540">
        <f>IF(Z62&lt;&gt;"", VLOOKUP($AH62, 'Current Balane Query'!$M$7:$AO$66, MATCH(AZ$22, 'Current Balane Query'!$M$6:$AO$6,0), 0), 0)</f>
        <v>12107071168.530001</v>
      </c>
      <c r="BA62" s="540">
        <f>IF(AA62&lt;&gt;"", VLOOKUP($AH62, 'Current Balane Query'!$M$7:$AO$66, MATCH(BA$22, 'Current Balane Query'!$M$6:$AO$6,0), 0), 0)</f>
        <v>7008599906.2799997</v>
      </c>
      <c r="BB62" s="541">
        <f>IF(AB62&lt;&gt;"", VLOOKUP($AH62, 'Current Balane Query'!$M$7:$AO$66, MATCH(BB$22, 'Current Balane Query'!$M$6:$AO$6,0), 0), 0)</f>
        <v>11338719634.030001</v>
      </c>
      <c r="BC62" s="539">
        <f>IF(AC62&lt;&gt;"", VLOOKUP($AH62, 'Current Balane Query'!$M$7:$AO$66, MATCH(BC$22, 'Current Balane Query'!$M$6:$AO$6,0), 0), 0)</f>
        <v>21630981657.130001</v>
      </c>
      <c r="BD62" s="540">
        <f>IF(AD62&lt;&gt;"", VLOOKUP($AH62, 'Current Balane Query'!$M$7:$AO$66, MATCH(BD$22, 'Current Balane Query'!$M$6:$AO$6,0), 0), 0)</f>
        <v>32678595370.73</v>
      </c>
      <c r="BE62" s="541">
        <f>IF(AE62&lt;&gt;"", VLOOKUP($AH62, 'Current Balane Query'!$M$7:$AO$66, MATCH(BE$22, 'Current Balane Query'!$M$6:$AO$6,0), 0), 0)</f>
        <v>23731487186.43</v>
      </c>
      <c r="BF62" s="547">
        <f t="shared" si="4"/>
        <v>682808671191</v>
      </c>
      <c r="BH62" s="148">
        <v>41698</v>
      </c>
      <c r="BI62" s="554">
        <f t="shared" si="5"/>
        <v>0</v>
      </c>
      <c r="BJ62" s="555">
        <f t="shared" si="46"/>
        <v>0</v>
      </c>
      <c r="BK62" s="554">
        <f t="shared" si="7"/>
        <v>0</v>
      </c>
      <c r="BL62" s="555">
        <f t="shared" si="47"/>
        <v>0</v>
      </c>
      <c r="BM62" s="555">
        <f t="shared" si="48"/>
        <v>0</v>
      </c>
      <c r="BN62" s="555">
        <f t="shared" si="49"/>
        <v>0.19184365325804109</v>
      </c>
      <c r="BO62" s="555">
        <f t="shared" si="50"/>
        <v>0.23825885943833094</v>
      </c>
      <c r="BP62" s="555">
        <f t="shared" si="51"/>
        <v>6.4985621629748969E-2</v>
      </c>
      <c r="BQ62" s="555">
        <f t="shared" si="52"/>
        <v>6.9537900758378415E-2</v>
      </c>
      <c r="BR62" s="555">
        <f t="shared" si="53"/>
        <v>1.6614290680099859E-2</v>
      </c>
      <c r="BS62" s="555">
        <f t="shared" si="54"/>
        <v>7.5145460261030014E-2</v>
      </c>
      <c r="BT62" s="555">
        <f t="shared" si="35"/>
        <v>6.6686120695973045E-2</v>
      </c>
      <c r="BU62" s="555">
        <f t="shared" si="36"/>
        <v>3.6160573792996441E-2</v>
      </c>
      <c r="BV62" s="555">
        <f t="shared" si="37"/>
        <v>5.3572741080301259E-2</v>
      </c>
      <c r="BW62" s="555">
        <f t="shared" si="38"/>
        <v>0.1113117372040512</v>
      </c>
      <c r="BX62" s="555">
        <f t="shared" si="39"/>
        <v>3.1281395097581086E-2</v>
      </c>
      <c r="BY62" s="555">
        <f t="shared" si="40"/>
        <v>1.7731279169920393E-2</v>
      </c>
      <c r="BZ62" s="555">
        <f t="shared" si="41"/>
        <v>1.0264368632072491E-2</v>
      </c>
      <c r="CA62" s="556">
        <f t="shared" si="42"/>
        <v>1.6605998301474783E-2</v>
      </c>
      <c r="CB62" s="554">
        <f t="shared" si="43"/>
        <v>3.1679418510312432E-2</v>
      </c>
      <c r="CC62" s="555">
        <f t="shared" si="44"/>
        <v>4.7859080807702445E-2</v>
      </c>
      <c r="CD62" s="556">
        <f t="shared" si="45"/>
        <v>3.475569099764942E-2</v>
      </c>
      <c r="CE62" s="561">
        <f t="shared" si="27"/>
        <v>0.99999999999999989</v>
      </c>
      <c r="CF62" s="564"/>
      <c r="CG62" s="148">
        <f t="shared" si="28"/>
        <v>41698</v>
      </c>
      <c r="CH62" s="590"/>
      <c r="CI62" s="591"/>
      <c r="CJ62" s="590">
        <f>'FN30.300.13(IOX)'!$M28</f>
        <v>27.217600000000001</v>
      </c>
      <c r="CK62" s="591">
        <f>'FN30.350.13(IOX)'!$M28</f>
        <v>81.332603000000006</v>
      </c>
      <c r="CL62" s="591">
        <f>'FN30.400.13(IOX)'!$M28</f>
        <v>179.07719399999999</v>
      </c>
      <c r="CM62" s="591">
        <f>'FN30.300.12(IOX)'!$M40</f>
        <v>17.725100000000001</v>
      </c>
      <c r="CN62" s="591">
        <f>'FN30.350.12(IOX)'!$M40</f>
        <v>41.589801999999999</v>
      </c>
      <c r="CO62" s="591">
        <f>'FN30.400.11(IOX)'!$M52</f>
        <v>74.013999999999996</v>
      </c>
      <c r="CP62" s="591">
        <f>'FN30.450.11(IOX)'!$M52</f>
        <v>92.116401999999994</v>
      </c>
      <c r="CQ62" s="591">
        <f>'FN30.350.10(IOX)'!$M64</f>
        <v>37.777199000000003</v>
      </c>
      <c r="CR62" s="591">
        <f>'FN30.400.10(IOX)'!$M64</f>
        <v>85.843299999999999</v>
      </c>
      <c r="CS62" s="591">
        <f>'FN30.450.10(IOX)'!$M64</f>
        <v>124.013199</v>
      </c>
      <c r="CT62" s="591">
        <f>'FN30.500.10(IOX)'!$M64</f>
        <v>184.753906</v>
      </c>
      <c r="CU62" s="591">
        <f>'FN30.400.09(IOX)'!$M66</f>
        <v>53.385201000000002</v>
      </c>
      <c r="CV62" s="591">
        <f>'FN30.450.09(IOX)'!$M66</f>
        <v>89.746803</v>
      </c>
      <c r="CW62" s="591">
        <f>'FN30.500.09(IOX)'!$M66</f>
        <v>178.45210299999999</v>
      </c>
      <c r="CX62" s="591">
        <f>'FN30.550.08(IOX)'!$M66</f>
        <v>-116.39679700000001</v>
      </c>
      <c r="CY62" s="591">
        <f>'FN30.600.08(IOX)'!$M66</f>
        <v>-58.152901</v>
      </c>
      <c r="CZ62" s="592">
        <f>'FN30.650.67(IOX)'!$M66</f>
        <v>-65.660399999999996</v>
      </c>
      <c r="DA62" s="572">
        <f>'GII30.400.10(IOX)'!$M61</f>
        <v>99.928496999999993</v>
      </c>
      <c r="DB62" s="573">
        <f>'GII30.450.10(IOX)'!$M61</f>
        <v>170.42370600000001</v>
      </c>
      <c r="DC62" s="574">
        <f>'GII30.500.10(IOX)'!$M61</f>
        <v>206.91149899999999</v>
      </c>
      <c r="DD62" s="575"/>
      <c r="DE62" s="564"/>
      <c r="DF62" s="148">
        <f t="shared" si="29"/>
        <v>41698</v>
      </c>
      <c r="DG62" s="580"/>
      <c r="DH62" s="581"/>
      <c r="DI62" s="580">
        <f>'FN30.300.13(IOX)'!$AQ28</f>
        <v>0</v>
      </c>
      <c r="DJ62" s="581">
        <f>'FN30.350.13(IOX)'!$AQ28</f>
        <v>0</v>
      </c>
      <c r="DK62" s="581">
        <f>'FN30.400.13(IOX)'!$AQ28</f>
        <v>0</v>
      </c>
      <c r="DL62" s="581">
        <f>'FN30.300.12(IOX)'!$AQ40</f>
        <v>8.541725928682159E-3</v>
      </c>
      <c r="DM62" s="581">
        <f>'FN30.350.12(IOX)'!$AQ40</f>
        <v>9.9318491022985685E-3</v>
      </c>
      <c r="DN62" s="581">
        <f>'FN30.400.11(IOX)'!$AQ52</f>
        <v>1.047914234610652E-2</v>
      </c>
      <c r="DO62" s="581">
        <f>'FN30.450.11(IOX)'!$AQ52</f>
        <v>9.2565188954062943E-3</v>
      </c>
      <c r="DP62" s="581">
        <f>'FN30.350.10(IOX)'!$AQ64</f>
        <v>1.086174288428295E-2</v>
      </c>
      <c r="DQ62" s="581">
        <f>'FN30.400.10(IOX)'!$AQ64</f>
        <v>1.0792778311809441E-2</v>
      </c>
      <c r="DR62" s="581">
        <f>'FN30.450.10(IOX)'!$AQ64</f>
        <v>9.2809894333514172E-3</v>
      </c>
      <c r="DS62" s="581">
        <f>'FN30.500.10(IOX)'!$AQ64</f>
        <v>9.3955328887911187E-3</v>
      </c>
      <c r="DT62" s="581">
        <f>'FN30.400.09(IOX)'!$AQ66</f>
        <v>1.230187677436285E-2</v>
      </c>
      <c r="DU62" s="581">
        <f>'FN30.450.09(IOX)'!$AQ66</f>
        <v>1.0227085769136092E-2</v>
      </c>
      <c r="DV62" s="581">
        <f>'FN30.500.09(IOX)'!$AQ66</f>
        <v>8.3414453932652999E-3</v>
      </c>
      <c r="DW62" s="581">
        <f>'FN30.550.08(IOX)'!$AQ66</f>
        <v>5.7134691357884964E-4</v>
      </c>
      <c r="DX62" s="581">
        <f>'FN30.600.08(IOX)'!$AQ66</f>
        <v>-1.9445415482715711E-3</v>
      </c>
      <c r="DY62" s="582">
        <f>'FN30.650.67(IOX)'!$AQ66</f>
        <v>-4.318787499301641E-3</v>
      </c>
      <c r="DZ62" s="580">
        <f>'GII30.400.10(IOX)'!$AQ61</f>
        <v>6.2376338973456902E-3</v>
      </c>
      <c r="EA62" s="581">
        <f>'GII30.450.10(IOX)'!$AQ61</f>
        <v>7.5604010803519408E-3</v>
      </c>
      <c r="EB62" s="582">
        <f>'GII30.500.10(IOX)'!$AQ61</f>
        <v>6.9482911282968633E-3</v>
      </c>
      <c r="EC62" s="561"/>
      <c r="ED62" s="564"/>
      <c r="EE62" s="564"/>
      <c r="EF62" s="564"/>
      <c r="EH62" s="148">
        <f t="shared" si="30"/>
        <v>41698</v>
      </c>
      <c r="EI62" s="526">
        <f t="shared" si="31"/>
        <v>2.1801735188962241E-2</v>
      </c>
      <c r="EJ62" s="591">
        <f t="shared" si="32"/>
        <v>61.235127244121664</v>
      </c>
      <c r="EK62" s="526">
        <f t="shared" si="33"/>
        <v>9.2566743417696832E-3</v>
      </c>
    </row>
    <row r="63" spans="9:141" ht="15">
      <c r="I63" s="148">
        <v>41729</v>
      </c>
      <c r="J63" s="307"/>
      <c r="K63" s="83"/>
      <c r="L63" s="83">
        <f>'FN30.300.13(IOX)'!S29</f>
        <v>1.3776130568273579E-2</v>
      </c>
      <c r="M63" s="83">
        <f>'FN30.350.13(IOX)'!S29</f>
        <v>1.5228123325724119E-2</v>
      </c>
      <c r="N63" s="83">
        <f>'FN30.400.13(IOX)'!S29</f>
        <v>1.1158444736382953E-2</v>
      </c>
      <c r="O63" s="83">
        <f>'FN30.300.12(IOX)'!$S41</f>
        <v>1.2257150265374862E-2</v>
      </c>
      <c r="P63" s="83">
        <f>'FN30.350.12(IOX)'!$S41</f>
        <v>1.6475994708733493E-2</v>
      </c>
      <c r="Q63" s="83">
        <f>'FN30.400.11(IOX)'!$S53</f>
        <v>2.1451157266469505E-2</v>
      </c>
      <c r="R63" s="83">
        <f>'FN30.450.11(IOX)'!$S53</f>
        <v>2.9550858183234597E-2</v>
      </c>
      <c r="S63" s="83">
        <f>'FN30.350.10(IOX)'!$S65</f>
        <v>2.2519386817882812E-2</v>
      </c>
      <c r="T63" s="83">
        <f>'FN30.400.10(IOX)'!$S65</f>
        <v>2.4765762182350114E-2</v>
      </c>
      <c r="U63" s="83">
        <f>'FN30.450.10(IOX)'!$S65</f>
        <v>4.2742237620433901E-2</v>
      </c>
      <c r="V63" s="83">
        <f>'FN30.500.10(IOX)'!$S65</f>
        <v>3.9647714975169723E-2</v>
      </c>
      <c r="W63" s="83">
        <f>'FN30.400.09(IOX)'!$S67</f>
        <v>3.2992187316821409E-2</v>
      </c>
      <c r="X63" s="83">
        <f>'FN30.450.09(IOX)'!$S67</f>
        <v>4.2782637544926817E-2</v>
      </c>
      <c r="Y63" s="83">
        <f>'FN30.500.09(IOX)'!$S67</f>
        <v>4.6299811417685841E-2</v>
      </c>
      <c r="Z63" s="83">
        <f>'FN30.550.08(IOX)'!$S67</f>
        <v>3.4926186428142603E-2</v>
      </c>
      <c r="AA63" s="83">
        <f>'FN30.600.08(IOX)'!$S67</f>
        <v>2.2801199725443297E-2</v>
      </c>
      <c r="AB63" s="109">
        <f>'FN30.650.67(IOX)'!$S67</f>
        <v>-1.3158141350215887E-3</v>
      </c>
      <c r="AC63" s="307">
        <f>'GII30.400.10(IOX)'!$S62</f>
        <v>2.3797127380169369E-2</v>
      </c>
      <c r="AD63" s="83">
        <f>'GII30.450.10(IOX)'!$S62</f>
        <v>3.8034825340250406E-2</v>
      </c>
      <c r="AE63" s="109">
        <f>'GII30.500.10(IOX)'!$S62</f>
        <v>4.680780630126135E-2</v>
      </c>
      <c r="AF63" s="467">
        <f t="shared" ref="AF63" si="60">AVERAGE(O63:AE63)</f>
        <v>2.9208013490548742E-2</v>
      </c>
      <c r="AH63" s="148">
        <f t="shared" si="2"/>
        <v>41671</v>
      </c>
      <c r="AI63" s="148">
        <f t="shared" si="3"/>
        <v>41729</v>
      </c>
      <c r="AJ63" s="535">
        <f>IF(J63&lt;&gt;"", VLOOKUP($AH63, 'Current Balane Query'!$M$7:$AO$66, MATCH(AJ$22, 'Current Balane Query'!$M$6:$AO$6,0), 0), 0)</f>
        <v>0</v>
      </c>
      <c r="AK63" s="537">
        <f>IF(K63&lt;&gt;"", VLOOKUP($AH63, 'Current Balane Query'!$M$7:$AO$66, MATCH(AK$22, 'Current Balane Query'!$M$6:$AO$6,0), 0), 0)</f>
        <v>0</v>
      </c>
      <c r="AL63" s="535">
        <f>IF(L63&lt;&gt;"", VLOOKUP($AH63, 'Current Balane Query'!$M$7:$AO$66, MATCH(AL$22, 'Current Balane Query'!$M$6:$AO$6,0), 0), 0)</f>
        <v>141970579421.17181</v>
      </c>
      <c r="AM63" s="537">
        <f>IF(M63&lt;&gt;"", VLOOKUP($AH63, 'Current Balane Query'!$M$7:$AO$66, MATCH(AM$22, 'Current Balane Query'!$M$6:$AO$6,0), 0), 0)</f>
        <v>99627143964.690002</v>
      </c>
      <c r="AN63" s="537">
        <f>IF(N63&lt;&gt;"", VLOOKUP($AH63, 'Current Balane Query'!$M$7:$AO$66, MATCH(AN$22, 'Current Balane Query'!$M$6:$AO$6,0), 0), 0)</f>
        <v>94521850283.213196</v>
      </c>
      <c r="AO63" s="537">
        <f>IF(O63&lt;&gt;"", VLOOKUP($AH63, 'Current Balane Query'!$M$7:$AO$66, MATCH(AO$22, 'Current Balane Query'!$M$6:$AO$6,0), 0), 0)</f>
        <v>130435074683.96001</v>
      </c>
      <c r="AP63" s="537">
        <f>IF(P63&lt;&gt;"", VLOOKUP($AH63, 'Current Balane Query'!$M$7:$AO$66, MATCH(AP$22, 'Current Balane Query'!$M$6:$AO$6,0), 0), 0)</f>
        <v>161827497981.57999</v>
      </c>
      <c r="AQ63" s="537">
        <f>IF(Q63&lt;&gt;"", VLOOKUP($AH63, 'Current Balane Query'!$M$7:$AO$66, MATCH(AQ$22, 'Current Balane Query'!$M$6:$AO$6,0), 0), 0)</f>
        <v>44033473731.839996</v>
      </c>
      <c r="AR63" s="537">
        <f>IF(R63&lt;&gt;"", VLOOKUP($AH63, 'Current Balane Query'!$M$7:$AO$66, MATCH(AR$22, 'Current Balane Query'!$M$6:$AO$6,0), 0), 0)</f>
        <v>47032908973.379997</v>
      </c>
      <c r="AS63" s="537">
        <f>IF(S63&lt;&gt;"", VLOOKUP($AH63, 'Current Balane Query'!$M$7:$AO$66, MATCH(AS$22, 'Current Balane Query'!$M$6:$AO$6,0), 0), 0)</f>
        <v>11266697924.530001</v>
      </c>
      <c r="AT63" s="537">
        <f>IF(T63&lt;&gt;"", VLOOKUP($AH63, 'Current Balane Query'!$M$7:$AO$66, MATCH(AT$22, 'Current Balane Query'!$M$6:$AO$6,0), 0), 0)</f>
        <v>50896504806.629997</v>
      </c>
      <c r="AU63" s="537">
        <f>IF(U63&lt;&gt;"", VLOOKUP($AH63, 'Current Balane Query'!$M$7:$AO$66, MATCH(AU$22, 'Current Balane Query'!$M$6:$AO$6,0), 0), 0)</f>
        <v>45042231308.389999</v>
      </c>
      <c r="AV63" s="537">
        <f>IF(V63&lt;&gt;"", VLOOKUP($AH63, 'Current Balane Query'!$M$7:$AO$66, MATCH(AV$22, 'Current Balane Query'!$M$6:$AO$6,0), 0), 0)</f>
        <v>24393308507.720001</v>
      </c>
      <c r="AW63" s="537">
        <f>IF(W63&lt;&gt;"", VLOOKUP($AH63, 'Current Balane Query'!$M$7:$AO$66, MATCH(AW$22, 'Current Balane Query'!$M$6:$AO$6,0), 0), 0)</f>
        <v>36235387619.540001</v>
      </c>
      <c r="AX63" s="537">
        <f>IF(X63&lt;&gt;"", VLOOKUP($AH63, 'Current Balane Query'!$M$7:$AO$66, MATCH(AX$22, 'Current Balane Query'!$M$6:$AO$6,0), 0), 0)</f>
        <v>75071941626.059998</v>
      </c>
      <c r="AY63" s="537">
        <f>IF(Y63&lt;&gt;"", VLOOKUP($AH63, 'Current Balane Query'!$M$7:$AO$66, MATCH(AY$22, 'Current Balane Query'!$M$6:$AO$6,0), 0), 0)</f>
        <v>21043156952.220001</v>
      </c>
      <c r="AZ63" s="537">
        <f>IF(Z63&lt;&gt;"", VLOOKUP($AH63, 'Current Balane Query'!$M$7:$AO$66, MATCH(AZ$22, 'Current Balane Query'!$M$6:$AO$6,0), 0), 0)</f>
        <v>11754578442.530001</v>
      </c>
      <c r="BA63" s="537">
        <f>IF(AA63&lt;&gt;"", VLOOKUP($AH63, 'Current Balane Query'!$M$7:$AO$66, MATCH(BA$22, 'Current Balane Query'!$M$6:$AO$6,0), 0), 0)</f>
        <v>6789779991.2200003</v>
      </c>
      <c r="BB63" s="538">
        <f>IF(AB63&lt;&gt;"", VLOOKUP($AH63, 'Current Balane Query'!$M$7:$AO$66, MATCH(BB$22, 'Current Balane Query'!$M$6:$AO$6,0), 0), 0)</f>
        <v>10979220456.459999</v>
      </c>
      <c r="BC63" s="535">
        <f>IF(AC63&lt;&gt;"", VLOOKUP($AH63, 'Current Balane Query'!$M$7:$AO$66, MATCH(BC$22, 'Current Balane Query'!$M$6:$AO$6,0), 0), 0)</f>
        <v>21423641091.150002</v>
      </c>
      <c r="BD63" s="537">
        <f>IF(AD63&lt;&gt;"", VLOOKUP($AH63, 'Current Balane Query'!$M$7:$AO$66, MATCH(BD$22, 'Current Balane Query'!$M$6:$AO$6,0), 0), 0)</f>
        <v>32307135001.259998</v>
      </c>
      <c r="BE63" s="538">
        <f>IF(AE63&lt;&gt;"", VLOOKUP($AH63, 'Current Balane Query'!$M$7:$AO$66, MATCH(BE$22, 'Current Balane Query'!$M$6:$AO$6,0), 0), 0)</f>
        <v>23401767070.639999</v>
      </c>
      <c r="BF63" s="546">
        <f t="shared" si="4"/>
        <v>1012921336675.135</v>
      </c>
      <c r="BH63" s="148">
        <v>41729</v>
      </c>
      <c r="BI63" s="553">
        <f t="shared" si="5"/>
        <v>0</v>
      </c>
      <c r="BJ63" s="551">
        <f t="shared" si="46"/>
        <v>0</v>
      </c>
      <c r="BK63" s="553">
        <f t="shared" si="7"/>
        <v>0.14015953093374786</v>
      </c>
      <c r="BL63" s="551">
        <f t="shared" si="47"/>
        <v>9.8356249747597629E-2</v>
      </c>
      <c r="BM63" s="551">
        <f t="shared" si="48"/>
        <v>9.331608177341448E-2</v>
      </c>
      <c r="BN63" s="551">
        <f t="shared" si="49"/>
        <v>0.1287711789269903</v>
      </c>
      <c r="BO63" s="551">
        <f t="shared" si="50"/>
        <v>0.15976314460190055</v>
      </c>
      <c r="BP63" s="551">
        <f t="shared" si="51"/>
        <v>4.347176047883218E-2</v>
      </c>
      <c r="BQ63" s="551">
        <f t="shared" si="52"/>
        <v>4.6432933408001094E-2</v>
      </c>
      <c r="BR63" s="551">
        <f t="shared" si="53"/>
        <v>1.1122974229679462E-2</v>
      </c>
      <c r="BS63" s="551">
        <f t="shared" si="54"/>
        <v>5.0247243259476888E-2</v>
      </c>
      <c r="BT63" s="551">
        <f t="shared" si="35"/>
        <v>4.4467649833736279E-2</v>
      </c>
      <c r="BU63" s="551">
        <f t="shared" si="36"/>
        <v>2.4082135131825586E-2</v>
      </c>
      <c r="BV63" s="551">
        <f t="shared" si="37"/>
        <v>3.5773150695473446E-2</v>
      </c>
      <c r="BW63" s="551">
        <f t="shared" si="38"/>
        <v>7.4114285984418091E-2</v>
      </c>
      <c r="BX63" s="551">
        <f t="shared" si="39"/>
        <v>2.0774719803309839E-2</v>
      </c>
      <c r="BY63" s="551">
        <f t="shared" si="40"/>
        <v>1.1604631097133201E-2</v>
      </c>
      <c r="BZ63" s="551">
        <f t="shared" si="41"/>
        <v>6.7031661249304141E-3</v>
      </c>
      <c r="CA63" s="552">
        <f t="shared" si="42"/>
        <v>1.0839163969532675E-2</v>
      </c>
      <c r="CB63" s="553">
        <f t="shared" si="43"/>
        <v>2.1150350294201582E-2</v>
      </c>
      <c r="CC63" s="551">
        <f t="shared" si="44"/>
        <v>3.189500885360614E-2</v>
      </c>
      <c r="CD63" s="552">
        <f t="shared" si="45"/>
        <v>2.3103242298612409E-2</v>
      </c>
      <c r="CE63" s="560">
        <f t="shared" si="27"/>
        <v>1</v>
      </c>
      <c r="CF63" s="564"/>
      <c r="CG63" s="148">
        <f t="shared" si="28"/>
        <v>41729</v>
      </c>
      <c r="CH63" s="589"/>
      <c r="CI63" s="587"/>
      <c r="CJ63" s="589">
        <f>'FN30.300.13(IOX)'!$M29</f>
        <v>13.1501</v>
      </c>
      <c r="CK63" s="587">
        <f>'FN30.350.13(IOX)'!$M29</f>
        <v>67.360900999999998</v>
      </c>
      <c r="CL63" s="587">
        <f>'FN30.400.13(IOX)'!$M29</f>
        <v>183.109497</v>
      </c>
      <c r="CM63" s="587">
        <f>'FN30.300.12(IOX)'!$M41</f>
        <v>5.9021999999999997</v>
      </c>
      <c r="CN63" s="587">
        <f>'FN30.350.12(IOX)'!$M41</f>
        <v>27.904599999999999</v>
      </c>
      <c r="CO63" s="587">
        <f>'FN30.400.11(IOX)'!$M53</f>
        <v>64.827399999999997</v>
      </c>
      <c r="CP63" s="587">
        <f>'FN30.450.11(IOX)'!$M53</f>
        <v>78.246398999999997</v>
      </c>
      <c r="CQ63" s="587">
        <f>'FN30.350.10(IOX)'!$M65</f>
        <v>19.782599999999999</v>
      </c>
      <c r="CR63" s="587">
        <f>'FN30.400.10(IOX)'!$M65</f>
        <v>76.652298000000002</v>
      </c>
      <c r="CS63" s="587">
        <f>'FN30.450.10(IOX)'!$M65</f>
        <v>92.487099000000001</v>
      </c>
      <c r="CT63" s="587">
        <f>'FN30.500.10(IOX)'!$M65</f>
        <v>156.87849399999999</v>
      </c>
      <c r="CU63" s="587">
        <f>'FN30.400.09(IOX)'!$M67</f>
        <v>37.553500999999997</v>
      </c>
      <c r="CV63" s="587">
        <f>'FN30.450.09(IOX)'!$M67</f>
        <v>65.050797000000003</v>
      </c>
      <c r="CW63" s="587">
        <f>'FN30.500.09(IOX)'!$M67</f>
        <v>140.358093</v>
      </c>
      <c r="CX63" s="587">
        <f>'FN30.550.08(IOX)'!$M67</f>
        <v>-136.91949500000001</v>
      </c>
      <c r="CY63" s="587">
        <f>'FN30.600.08(IOX)'!$M67</f>
        <v>-62.519798000000002</v>
      </c>
      <c r="CZ63" s="588">
        <f>'FN30.650.67(IOX)'!$M67</f>
        <v>-29.029699000000001</v>
      </c>
      <c r="DA63" s="570">
        <f>'GII30.400.10(IOX)'!$M62</f>
        <v>94.080001999999993</v>
      </c>
      <c r="DB63" s="568">
        <f>'GII30.450.10(IOX)'!$M62</f>
        <v>147.80239900000001</v>
      </c>
      <c r="DC63" s="569">
        <f>'GII30.500.10(IOX)'!$M62</f>
        <v>163.371399</v>
      </c>
      <c r="DD63" s="571"/>
      <c r="DE63" s="564"/>
      <c r="DF63" s="148">
        <f t="shared" si="29"/>
        <v>41729</v>
      </c>
      <c r="DG63" s="404"/>
      <c r="DH63" s="402"/>
      <c r="DI63" s="404">
        <f>'FN30.300.13(IOX)'!$AQ29</f>
        <v>7.4948504481723898E-3</v>
      </c>
      <c r="DJ63" s="402">
        <f>'FN30.350.13(IOX)'!$AQ29</f>
        <v>8.9394806140629581E-3</v>
      </c>
      <c r="DK63" s="402">
        <f>'FN30.400.13(IOX)'!$AQ29</f>
        <v>1.3295197494888052E-2</v>
      </c>
      <c r="DL63" s="402">
        <f>'FN30.300.12(IOX)'!$AQ41</f>
        <v>8.1407282689686666E-3</v>
      </c>
      <c r="DM63" s="402">
        <f>'FN30.350.12(IOX)'!$AQ41</f>
        <v>9.1311313352041186E-3</v>
      </c>
      <c r="DN63" s="402">
        <f>'FN30.400.11(IOX)'!$AQ53</f>
        <v>1.0051392151960763E-2</v>
      </c>
      <c r="DO63" s="402">
        <f>'FN30.450.11(IOX)'!$AQ53</f>
        <v>8.9709171716916818E-3</v>
      </c>
      <c r="DP63" s="402">
        <f>'FN30.350.10(IOX)'!$AQ65</f>
        <v>9.6685767579010474E-3</v>
      </c>
      <c r="DQ63" s="402">
        <f>'FN30.400.10(IOX)'!$AQ65</f>
        <v>1.0348136389987543E-2</v>
      </c>
      <c r="DR63" s="402">
        <f>'FN30.450.10(IOX)'!$AQ65</f>
        <v>9.4714052285437313E-3</v>
      </c>
      <c r="DS63" s="402">
        <f>'FN30.500.10(IOX)'!$AQ65</f>
        <v>7.8040889251494508E-3</v>
      </c>
      <c r="DT63" s="402">
        <f>'FN30.400.09(IOX)'!$AQ67</f>
        <v>1.1544599246871557E-2</v>
      </c>
      <c r="DU63" s="402">
        <f>'FN30.450.09(IOX)'!$AQ67</f>
        <v>9.8959053887171921E-3</v>
      </c>
      <c r="DV63" s="402">
        <f>'FN30.500.09(IOX)'!$AQ67</f>
        <v>7.581068643657555E-3</v>
      </c>
      <c r="DW63" s="402">
        <f>'FN30.550.08(IOX)'!$AQ67</f>
        <v>1.4060494120154601E-3</v>
      </c>
      <c r="DX63" s="402">
        <f>'FN30.600.08(IOX)'!$AQ67</f>
        <v>1.3753714536171983E-4</v>
      </c>
      <c r="DY63" s="403">
        <f>'FN30.650.67(IOX)'!$AQ67</f>
        <v>-1.6575003139919122E-3</v>
      </c>
      <c r="DZ63" s="404">
        <f>'GII30.400.10(IOX)'!$AQ62</f>
        <v>5.0913805087953266E-3</v>
      </c>
      <c r="EA63" s="402">
        <f>'GII30.450.10(IOX)'!$AQ62</f>
        <v>6.5081236032623639E-3</v>
      </c>
      <c r="EB63" s="403">
        <f>'GII30.500.10(IOX)'!$AQ62</f>
        <v>6.1283267635334031E-3</v>
      </c>
      <c r="EC63" s="560"/>
      <c r="ED63" s="564"/>
      <c r="EE63" s="564"/>
      <c r="EF63" s="564"/>
      <c r="EH63" s="148">
        <f t="shared" si="30"/>
        <v>41729</v>
      </c>
      <c r="EI63" s="467">
        <f t="shared" si="31"/>
        <v>2.1192306923944068E-2</v>
      </c>
      <c r="EJ63" s="587">
        <f t="shared" si="32"/>
        <v>55.945192208047438</v>
      </c>
      <c r="EK63" s="467">
        <f t="shared" si="33"/>
        <v>9.0707922325997566E-3</v>
      </c>
    </row>
    <row r="64" spans="9:141" ht="15">
      <c r="I64" s="148">
        <v>41759</v>
      </c>
      <c r="J64" s="307"/>
      <c r="K64" s="83"/>
      <c r="L64" s="83">
        <f>'FN30.300.13(IOX)'!S30</f>
        <v>4.7152579326349671E-3</v>
      </c>
      <c r="M64" s="83">
        <f>'FN30.350.13(IOX)'!S30</f>
        <v>-2.1495406180380007E-3</v>
      </c>
      <c r="N64" s="83">
        <f>'FN30.400.13(IOX)'!S30</f>
        <v>-2.4031126712532908E-2</v>
      </c>
      <c r="O64" s="83">
        <f>'FN30.300.12(IOX)'!$S42</f>
        <v>6.442486310743567E-3</v>
      </c>
      <c r="P64" s="83">
        <f>'FN30.350.12(IOX)'!$S42</f>
        <v>-6.6202796207384422E-3</v>
      </c>
      <c r="Q64" s="83">
        <f>'FN30.400.11(IOX)'!$S54</f>
        <v>-7.6360730064535271E-3</v>
      </c>
      <c r="R64" s="83">
        <f>'FN30.450.11(IOX)'!$S54</f>
        <v>-1.9223325243769164E-2</v>
      </c>
      <c r="S64" s="83">
        <f>'FN30.350.10(IOX)'!$S66</f>
        <v>-1.1094797283033255E-2</v>
      </c>
      <c r="T64" s="83">
        <f>'FN30.400.10(IOX)'!$S66</f>
        <v>-9.727195735156546E-3</v>
      </c>
      <c r="U64" s="83">
        <f>'FN30.450.10(IOX)'!$S66</f>
        <v>-1.8428546104670832E-2</v>
      </c>
      <c r="V64" s="83">
        <f>'FN30.500.10(IOX)'!$S66</f>
        <v>-1.7524114495654757E-2</v>
      </c>
      <c r="W64" s="83">
        <f>'FN30.400.09(IOX)'!$S68</f>
        <v>-1.0779408051658931E-2</v>
      </c>
      <c r="X64" s="83">
        <f>'FN30.450.09(IOX)'!$S68</f>
        <v>-2.3870951239008696E-2</v>
      </c>
      <c r="Y64" s="83">
        <f>'FN30.500.09(IOX)'!$S68</f>
        <v>-2.0184406666402883E-2</v>
      </c>
      <c r="Z64" s="83">
        <f>'FN30.550.08(IOX)'!$S68</f>
        <v>-2.0175113793020283E-2</v>
      </c>
      <c r="AA64" s="83">
        <f>'FN30.600.08(IOX)'!$S68</f>
        <v>-9.9449370322151759E-3</v>
      </c>
      <c r="AB64" s="109">
        <f>'FN30.650.67(IOX)'!$S68</f>
        <v>1.0129182891339612E-2</v>
      </c>
      <c r="AC64" s="307">
        <f>'GII30.400.10(IOX)'!$S63</f>
        <v>-1.2337574776154455E-2</v>
      </c>
      <c r="AD64" s="83">
        <f>'GII30.450.10(IOX)'!$S63</f>
        <v>-2.076225295652679E-2</v>
      </c>
      <c r="AE64" s="109">
        <f>'GII30.500.10(IOX)'!$S63</f>
        <v>-2.3377552393791291E-2</v>
      </c>
      <c r="AF64" s="467">
        <f t="shared" ref="AF64" si="61">AVERAGE(O64:AE64)</f>
        <v>-1.2653815246833641E-2</v>
      </c>
      <c r="AH64" s="148">
        <f t="shared" si="2"/>
        <v>41699</v>
      </c>
      <c r="AI64" s="148">
        <f t="shared" si="3"/>
        <v>41759</v>
      </c>
      <c r="AJ64" s="535">
        <f>IF(J64&lt;&gt;"", VLOOKUP($AH64, 'Current Balane Query'!$M$7:$AO$66, MATCH(AJ$22, 'Current Balane Query'!$M$6:$AO$6,0), 0), 0)</f>
        <v>0</v>
      </c>
      <c r="AK64" s="537">
        <f>IF(K64&lt;&gt;"", VLOOKUP($AH64, 'Current Balane Query'!$M$7:$AO$66, MATCH(AK$22, 'Current Balane Query'!$M$6:$AO$6,0), 0), 0)</f>
        <v>0</v>
      </c>
      <c r="AL64" s="535">
        <f>IF(L64&lt;&gt;"", VLOOKUP($AH64, 'Current Balane Query'!$M$7:$AO$66, MATCH(AL$22, 'Current Balane Query'!$M$6:$AO$6,0), 0), 0)</f>
        <v>141461498619.81589</v>
      </c>
      <c r="AM64" s="537">
        <f>IF(M64&lt;&gt;"", VLOOKUP($AH64, 'Current Balane Query'!$M$7:$AO$66, MATCH(AM$22, 'Current Balane Query'!$M$6:$AO$6,0), 0), 0)</f>
        <v>99233329418.559998</v>
      </c>
      <c r="AN64" s="537">
        <f>IF(N64&lt;&gt;"", VLOOKUP($AH64, 'Current Balane Query'!$M$7:$AO$66, MATCH(AN$22, 'Current Balane Query'!$M$6:$AO$6,0), 0), 0)</f>
        <v>94082360475.753693</v>
      </c>
      <c r="AO64" s="537">
        <f>IF(O64&lt;&gt;"", VLOOKUP($AH64, 'Current Balane Query'!$M$7:$AO$66, MATCH(AO$22, 'Current Balane Query'!$M$6:$AO$6,0), 0), 0)</f>
        <v>129886362466.91</v>
      </c>
      <c r="AP64" s="537">
        <f>IF(P64&lt;&gt;"", VLOOKUP($AH64, 'Current Balane Query'!$M$7:$AO$66, MATCH(AP$22, 'Current Balane Query'!$M$6:$AO$6,0), 0), 0)</f>
        <v>160969602315.84</v>
      </c>
      <c r="AQ64" s="537">
        <f>IF(Q64&lt;&gt;"", VLOOKUP($AH64, 'Current Balane Query'!$M$7:$AO$66, MATCH(AQ$22, 'Current Balane Query'!$M$6:$AO$6,0), 0), 0)</f>
        <v>43723895901.720001</v>
      </c>
      <c r="AR64" s="537">
        <f>IF(R64&lt;&gt;"", VLOOKUP($AH64, 'Current Balane Query'!$M$7:$AO$66, MATCH(AR$22, 'Current Balane Query'!$M$6:$AO$6,0), 0), 0)</f>
        <v>46609944498</v>
      </c>
      <c r="AS64" s="537">
        <f>IF(S64&lt;&gt;"", VLOOKUP($AH64, 'Current Balane Query'!$M$7:$AO$66, MATCH(AS$22, 'Current Balane Query'!$M$6:$AO$6,0), 0), 0)</f>
        <v>11188854005.1</v>
      </c>
      <c r="AT64" s="537">
        <f>IF(T64&lt;&gt;"", VLOOKUP($AH64, 'Current Balane Query'!$M$7:$AO$66, MATCH(AT$22, 'Current Balane Query'!$M$6:$AO$6,0), 0), 0)</f>
        <v>50518003798.129997</v>
      </c>
      <c r="AU64" s="537">
        <f>IF(U64&lt;&gt;"", VLOOKUP($AH64, 'Current Balane Query'!$M$7:$AO$66, MATCH(AU$22, 'Current Balane Query'!$M$6:$AO$6,0), 0), 0)</f>
        <v>44607706318.879997</v>
      </c>
      <c r="AV64" s="537">
        <f>IF(V64&lt;&gt;"", VLOOKUP($AH64, 'Current Balane Query'!$M$7:$AO$66, MATCH(AV$22, 'Current Balane Query'!$M$6:$AO$6,0), 0), 0)</f>
        <v>24092777237.27</v>
      </c>
      <c r="AW64" s="537">
        <f>IF(W64&lt;&gt;"", VLOOKUP($AH64, 'Current Balane Query'!$M$7:$AO$66, MATCH(AW$22, 'Current Balane Query'!$M$6:$AO$6,0), 0), 0)</f>
        <v>35923479232.230003</v>
      </c>
      <c r="AX64" s="537">
        <f>IF(X64&lt;&gt;"", VLOOKUP($AH64, 'Current Balane Query'!$M$7:$AO$66, MATCH(AX$22, 'Current Balane Query'!$M$6:$AO$6,0), 0), 0)</f>
        <v>74219098977.539993</v>
      </c>
      <c r="AY64" s="537">
        <f>IF(Y64&lt;&gt;"", VLOOKUP($AH64, 'Current Balane Query'!$M$7:$AO$66, MATCH(AY$22, 'Current Balane Query'!$M$6:$AO$6,0), 0), 0)</f>
        <v>20747757846.450001</v>
      </c>
      <c r="AZ64" s="537">
        <f>IF(Z64&lt;&gt;"", VLOOKUP($AH64, 'Current Balane Query'!$M$7:$AO$66, MATCH(AZ$22, 'Current Balane Query'!$M$6:$AO$6,0), 0), 0)</f>
        <v>11438845425.379999</v>
      </c>
      <c r="BA64" s="537">
        <f>IF(AA64&lt;&gt;"", VLOOKUP($AH64, 'Current Balane Query'!$M$7:$AO$66, MATCH(BA$22, 'Current Balane Query'!$M$6:$AO$6,0), 0), 0)</f>
        <v>6599761390.1099997</v>
      </c>
      <c r="BB64" s="538">
        <f>IF(AB64&lt;&gt;"", VLOOKUP($AH64, 'Current Balane Query'!$M$7:$AO$66, MATCH(BB$22, 'Current Balane Query'!$M$6:$AO$6,0), 0), 0)</f>
        <v>10672553065.190001</v>
      </c>
      <c r="BC64" s="535">
        <f>IF(AC64&lt;&gt;"", VLOOKUP($AH64, 'Current Balane Query'!$M$7:$AO$66, MATCH(BC$22, 'Current Balane Query'!$M$6:$AO$6,0), 0), 0)</f>
        <v>21206504266.860001</v>
      </c>
      <c r="BD64" s="537">
        <f>IF(AD64&lt;&gt;"", VLOOKUP($AH64, 'Current Balane Query'!$M$7:$AO$66, MATCH(BD$22, 'Current Balane Query'!$M$6:$AO$6,0), 0), 0)</f>
        <v>31933535997.759998</v>
      </c>
      <c r="BE64" s="538">
        <f>IF(AE64&lt;&gt;"", VLOOKUP($AH64, 'Current Balane Query'!$M$7:$AO$66, MATCH(BE$22, 'Current Balane Query'!$M$6:$AO$6,0), 0), 0)</f>
        <v>23083818258.060001</v>
      </c>
      <c r="BF64" s="546">
        <f t="shared" si="4"/>
        <v>1005975830992.8794</v>
      </c>
      <c r="BH64" s="148">
        <v>41759</v>
      </c>
      <c r="BI64" s="553">
        <f t="shared" si="5"/>
        <v>0</v>
      </c>
      <c r="BJ64" s="551">
        <f t="shared" si="46"/>
        <v>0</v>
      </c>
      <c r="BK64" s="553">
        <f t="shared" si="7"/>
        <v>0.14062117027224802</v>
      </c>
      <c r="BL64" s="551">
        <f t="shared" si="47"/>
        <v>9.864385043984461E-2</v>
      </c>
      <c r="BM64" s="551">
        <f t="shared" si="48"/>
        <v>9.3523479965613249E-2</v>
      </c>
      <c r="BN64" s="551">
        <f t="shared" si="49"/>
        <v>0.12911479427762651</v>
      </c>
      <c r="BO64" s="551">
        <f t="shared" si="50"/>
        <v>0.16001338934451934</v>
      </c>
      <c r="BP64" s="551">
        <f t="shared" si="51"/>
        <v>4.3464161418833823E-2</v>
      </c>
      <c r="BQ64" s="551">
        <f t="shared" si="52"/>
        <v>4.6333065926640458E-2</v>
      </c>
      <c r="BR64" s="551">
        <f t="shared" si="53"/>
        <v>1.1122388491239208E-2</v>
      </c>
      <c r="BS64" s="551">
        <f t="shared" si="54"/>
        <v>5.0217910054826731E-2</v>
      </c>
      <c r="BT64" s="551">
        <f t="shared" si="35"/>
        <v>4.4342721708187587E-2</v>
      </c>
      <c r="BU64" s="551">
        <f t="shared" si="36"/>
        <v>2.3949658127960072E-2</v>
      </c>
      <c r="BV64" s="551">
        <f t="shared" si="37"/>
        <v>3.5710081818540511E-2</v>
      </c>
      <c r="BW64" s="551">
        <f t="shared" si="38"/>
        <v>7.3778212846611957E-2</v>
      </c>
      <c r="BX64" s="551">
        <f t="shared" si="39"/>
        <v>2.0624509264772644E-2</v>
      </c>
      <c r="BY64" s="551">
        <f t="shared" si="40"/>
        <v>1.1370894879343247E-2</v>
      </c>
      <c r="BZ64" s="551">
        <f t="shared" si="41"/>
        <v>6.5605566125740396E-3</v>
      </c>
      <c r="CA64" s="552">
        <f t="shared" si="42"/>
        <v>1.0609154550618168E-2</v>
      </c>
      <c r="CB64" s="553">
        <f t="shared" si="43"/>
        <v>2.1080530578880385E-2</v>
      </c>
      <c r="CC64" s="551">
        <f t="shared" si="44"/>
        <v>3.1743840173816297E-2</v>
      </c>
      <c r="CD64" s="552">
        <f t="shared" si="45"/>
        <v>2.2946692700635464E-2</v>
      </c>
      <c r="CE64" s="560">
        <f t="shared" si="27"/>
        <v>1.0000000000000002</v>
      </c>
      <c r="CF64" s="564"/>
      <c r="CG64" s="148">
        <f t="shared" si="28"/>
        <v>41759</v>
      </c>
      <c r="CH64" s="589"/>
      <c r="CI64" s="587"/>
      <c r="CJ64" s="589">
        <f>'FN30.300.13(IOX)'!$M30</f>
        <v>-4.5538999999999996</v>
      </c>
      <c r="CK64" s="587">
        <f>'FN30.350.13(IOX)'!$M30</f>
        <v>58.339001000000003</v>
      </c>
      <c r="CL64" s="587">
        <f>'FN30.400.13(IOX)'!$M30</f>
        <v>198.47520399999999</v>
      </c>
      <c r="CM64" s="587">
        <f>'FN30.300.12(IOX)'!$M42</f>
        <v>-14.812200000000001</v>
      </c>
      <c r="CN64" s="587">
        <f>'FN30.350.12(IOX)'!$M42</f>
        <v>24.575099999999999</v>
      </c>
      <c r="CO64" s="587">
        <f>'FN30.400.11(IOX)'!$M54</f>
        <v>49.081600000000002</v>
      </c>
      <c r="CP64" s="587">
        <f>'FN30.450.11(IOX)'!$M54</f>
        <v>69.436897000000002</v>
      </c>
      <c r="CQ64" s="587">
        <f>'FN30.350.10(IOX)'!$M66</f>
        <v>19.426701000000001</v>
      </c>
      <c r="CR64" s="587">
        <f>'FN30.400.10(IOX)'!$M66</f>
        <v>61.252200999999999</v>
      </c>
      <c r="CS64" s="587">
        <f>'FN30.450.10(IOX)'!$M66</f>
        <v>75.606796000000003</v>
      </c>
      <c r="CT64" s="587">
        <f>'FN30.500.10(IOX)'!$M66</f>
        <v>136.775497</v>
      </c>
      <c r="CU64" s="587">
        <f>'FN30.400.09(IOX)'!$M68</f>
        <v>7.1223000000000001</v>
      </c>
      <c r="CV64" s="587">
        <f>'FN30.450.09(IOX)'!$M68</f>
        <v>41.386699999999998</v>
      </c>
      <c r="CW64" s="587">
        <f>'FN30.500.09(IOX)'!$M68</f>
        <v>112.27619900000001</v>
      </c>
      <c r="CX64" s="587">
        <f>'FN30.550.08(IOX)'!$M68</f>
        <v>-206.78500399999999</v>
      </c>
      <c r="CY64" s="587">
        <f>'FN30.600.08(IOX)'!$M68</f>
        <v>-148.47929400000001</v>
      </c>
      <c r="CZ64" s="588">
        <f>'FN30.650.67(IOX)'!$M68</f>
        <v>-135.295807</v>
      </c>
      <c r="DA64" s="570">
        <f>'GII30.400.10(IOX)'!$M63</f>
        <v>85.942001000000005</v>
      </c>
      <c r="DB64" s="568">
        <f>'GII30.450.10(IOX)'!$M63</f>
        <v>144.96679700000001</v>
      </c>
      <c r="DC64" s="569">
        <f>'GII30.500.10(IOX)'!$M63</f>
        <v>167.252396</v>
      </c>
      <c r="DD64" s="571"/>
      <c r="DE64" s="564"/>
      <c r="DF64" s="148">
        <f t="shared" si="29"/>
        <v>41759</v>
      </c>
      <c r="DG64" s="404"/>
      <c r="DH64" s="402"/>
      <c r="DI64" s="404">
        <f>'FN30.300.13(IOX)'!$AQ30</f>
        <v>6.0529309294372188E-3</v>
      </c>
      <c r="DJ64" s="402">
        <f>'FN30.350.13(IOX)'!$AQ30</f>
        <v>6.3723776634530965E-3</v>
      </c>
      <c r="DK64" s="402">
        <f>'FN30.400.13(IOX)'!$AQ30</f>
        <v>5.4064132428987728E-3</v>
      </c>
      <c r="DL64" s="402">
        <f>'FN30.300.12(IOX)'!$AQ42</f>
        <v>7.8390783600108122E-3</v>
      </c>
      <c r="DM64" s="402">
        <f>'FN30.350.12(IOX)'!$AQ42</f>
        <v>9.1572714508493368E-3</v>
      </c>
      <c r="DN64" s="402">
        <f>'FN30.400.11(IOX)'!$AQ54</f>
        <v>9.7800301379434643E-3</v>
      </c>
      <c r="DO64" s="402">
        <f>'FN30.450.11(IOX)'!$AQ54</f>
        <v>7.1450149953512822E-3</v>
      </c>
      <c r="DP64" s="402">
        <f>'FN30.350.10(IOX)'!$AQ66</f>
        <v>9.7824839262516707E-3</v>
      </c>
      <c r="DQ64" s="402">
        <f>'FN30.400.10(IOX)'!$AQ66</f>
        <v>9.6167896000257727E-3</v>
      </c>
      <c r="DR64" s="402">
        <f>'FN30.450.10(IOX)'!$AQ66</f>
        <v>7.3548735527237388E-3</v>
      </c>
      <c r="DS64" s="402">
        <f>'FN30.500.10(IOX)'!$AQ66</f>
        <v>5.9692447202637829E-3</v>
      </c>
      <c r="DT64" s="402">
        <f>'FN30.400.09(IOX)'!$AQ68</f>
        <v>1.067866771269165E-2</v>
      </c>
      <c r="DU64" s="402">
        <f>'FN30.450.09(IOX)'!$AQ68</f>
        <v>7.2775275535196509E-3</v>
      </c>
      <c r="DV64" s="402">
        <f>'FN30.500.09(IOX)'!$AQ68</f>
        <v>4.8959478742824306E-3</v>
      </c>
      <c r="DW64" s="402">
        <f>'FN30.550.08(IOX)'!$AQ68</f>
        <v>6.0317932711641384E-4</v>
      </c>
      <c r="DX64" s="402">
        <f>'FN30.600.08(IOX)'!$AQ68</f>
        <v>-3.5668544820534418E-3</v>
      </c>
      <c r="DY64" s="403">
        <f>'FN30.650.67(IOX)'!$AQ68</f>
        <v>-1.5322281357508058E-3</v>
      </c>
      <c r="DZ64" s="404">
        <f>'GII30.400.10(IOX)'!$AQ63</f>
        <v>4.3805759371044863E-3</v>
      </c>
      <c r="EA64" s="402">
        <f>'GII30.450.10(IOX)'!$AQ63</f>
        <v>4.6225442471453087E-3</v>
      </c>
      <c r="EB64" s="403">
        <f>'GII30.500.10(IOX)'!$AQ63</f>
        <v>4.7787315524270057E-3</v>
      </c>
      <c r="EC64" s="560"/>
      <c r="ED64" s="564"/>
      <c r="EE64" s="564"/>
      <c r="EF64" s="564"/>
      <c r="EH64" s="148">
        <f t="shared" si="30"/>
        <v>41759</v>
      </c>
      <c r="EI64" s="467">
        <f t="shared" si="31"/>
        <v>-7.8448556933493809E-3</v>
      </c>
      <c r="EJ64" s="587">
        <f t="shared" si="32"/>
        <v>41.829857551285244</v>
      </c>
      <c r="EK64" s="467">
        <f t="shared" si="33"/>
        <v>7.2662252048615013E-3</v>
      </c>
    </row>
    <row r="65" spans="9:141" ht="15">
      <c r="I65" s="148">
        <v>41789</v>
      </c>
      <c r="J65" s="307"/>
      <c r="K65" s="83"/>
      <c r="L65" s="83">
        <f>'FN30.300.13(IOX)'!S31</f>
        <v>-7.5303778831593915E-3</v>
      </c>
      <c r="M65" s="83">
        <f>'FN30.350.13(IOX)'!S31</f>
        <v>-2.1562041015947796E-2</v>
      </c>
      <c r="N65" s="83">
        <f>'FN30.400.13(IOX)'!S31</f>
        <v>-4.3998490843547379E-2</v>
      </c>
      <c r="O65" s="83">
        <f>'FN30.300.12(IOX)'!$S43</f>
        <v>-4.6730820708354801E-3</v>
      </c>
      <c r="P65" s="83">
        <f>'FN30.350.12(IOX)'!$S43</f>
        <v>-1.921055481049434E-2</v>
      </c>
      <c r="Q65" s="83">
        <f>'FN30.400.11(IOX)'!$S55</f>
        <v>-3.1159057206444147E-2</v>
      </c>
      <c r="R65" s="83">
        <f>'FN30.450.11(IOX)'!$S55</f>
        <v>-4.5598654464506588E-2</v>
      </c>
      <c r="S65" s="83">
        <f>'FN30.350.10(IOX)'!$S67</f>
        <v>-2.5982680006412486E-2</v>
      </c>
      <c r="T65" s="83">
        <f>'FN30.400.10(IOX)'!$S67</f>
        <v>-3.4656515513401959E-2</v>
      </c>
      <c r="U65" s="83">
        <f>'FN30.450.10(IOX)'!$S67</f>
        <v>-5.5460215354058297E-2</v>
      </c>
      <c r="V65" s="83">
        <f>'FN30.500.10(IOX)'!$S67</f>
        <v>-6.4017010312118983E-2</v>
      </c>
      <c r="W65" s="83">
        <f>'FN30.400.09(IOX)'!$S69</f>
        <v>-4.42472281636897E-2</v>
      </c>
      <c r="X65" s="83">
        <f>'FN30.450.09(IOX)'!$S69</f>
        <v>-7.0456817933296848E-2</v>
      </c>
      <c r="Y65" s="83">
        <f>'FN30.500.09(IOX)'!$S69</f>
        <v>-6.9902524645533079E-2</v>
      </c>
      <c r="Z65" s="83">
        <f>'FN30.550.08(IOX)'!$S69</f>
        <v>-5.0632398501348833E-2</v>
      </c>
      <c r="AA65" s="83">
        <f>'FN30.600.08(IOX)'!$S69</f>
        <v>-1.5762774864258668E-2</v>
      </c>
      <c r="AB65" s="109">
        <f>'FN30.650.67(IOX)'!$S69</f>
        <v>-3.8012799891768544E-3</v>
      </c>
      <c r="AC65" s="307">
        <f>'GII30.400.10(IOX)'!$S64</f>
        <v>-6.6914583912214914E-2</v>
      </c>
      <c r="AD65" s="83">
        <f>'GII30.450.10(IOX)'!$S64</f>
        <v>-6.6095691250330477E-2</v>
      </c>
      <c r="AE65" s="109">
        <f>'GII30.500.10(IOX)'!$S64</f>
        <v>-6.8174853759807891E-2</v>
      </c>
      <c r="AF65" s="467">
        <f t="shared" ref="AF65:AF67" si="62">AVERAGE(O65:AE65)</f>
        <v>-4.3337995456348803E-2</v>
      </c>
      <c r="AH65" s="148">
        <f t="shared" si="2"/>
        <v>41730</v>
      </c>
      <c r="AI65" s="148">
        <f t="shared" si="3"/>
        <v>41789</v>
      </c>
      <c r="AJ65" s="535">
        <f>IF(J65&lt;&gt;"", VLOOKUP($AH65, 'Current Balane Query'!$M$7:$AO$66, MATCH(AJ$22, 'Current Balane Query'!$M$6:$AO$6,0), 0), 0)</f>
        <v>0</v>
      </c>
      <c r="AK65" s="537">
        <f>IF(K65&lt;&gt;"", VLOOKUP($AH65, 'Current Balane Query'!$M$7:$AO$66, MATCH(AK$22, 'Current Balane Query'!$M$6:$AO$6,0), 0), 0)</f>
        <v>0</v>
      </c>
      <c r="AL65" s="535">
        <f>IF(L65&lt;&gt;"", VLOOKUP($AH65, 'Current Balane Query'!$M$7:$AO$66, MATCH(AL$22, 'Current Balane Query'!$M$6:$AO$6,0), 0), 0)</f>
        <v>140817312248.66931</v>
      </c>
      <c r="AM65" s="537">
        <f>IF(M65&lt;&gt;"", VLOOKUP($AH65, 'Current Balane Query'!$M$7:$AO$66, MATCH(AM$22, 'Current Balane Query'!$M$6:$AO$6,0), 0), 0)</f>
        <v>98747167439.899994</v>
      </c>
      <c r="AN65" s="537">
        <f>IF(N65&lt;&gt;"", VLOOKUP($AH65, 'Current Balane Query'!$M$7:$AO$66, MATCH(AN$22, 'Current Balane Query'!$M$6:$AO$6,0), 0), 0)</f>
        <v>93417232143.133102</v>
      </c>
      <c r="AO65" s="537">
        <f>IF(O65&lt;&gt;"", VLOOKUP($AH65, 'Current Balane Query'!$M$7:$AO$66, MATCH(AO$22, 'Current Balane Query'!$M$6:$AO$6,0), 0), 0)</f>
        <v>129214038621.61</v>
      </c>
      <c r="AP65" s="537">
        <f>IF(P65&lt;&gt;"", VLOOKUP($AH65, 'Current Balane Query'!$M$7:$AO$66, MATCH(AP$22, 'Current Balane Query'!$M$6:$AO$6,0), 0), 0)</f>
        <v>159948239696.41</v>
      </c>
      <c r="AQ65" s="537">
        <f>IF(Q65&lt;&gt;"", VLOOKUP($AH65, 'Current Balane Query'!$M$7:$AO$66, MATCH(AQ$22, 'Current Balane Query'!$M$6:$AO$6,0), 0), 0)</f>
        <v>43356181103.209999</v>
      </c>
      <c r="AR65" s="537">
        <f>IF(R65&lt;&gt;"", VLOOKUP($AH65, 'Current Balane Query'!$M$7:$AO$66, MATCH(AR$22, 'Current Balane Query'!$M$6:$AO$6,0), 0), 0)</f>
        <v>46087278928.360001</v>
      </c>
      <c r="AS65" s="537">
        <f>IF(S65&lt;&gt;"", VLOOKUP($AH65, 'Current Balane Query'!$M$7:$AO$66, MATCH(AS$22, 'Current Balane Query'!$M$6:$AO$6,0), 0), 0)</f>
        <v>11097929807.67</v>
      </c>
      <c r="AT65" s="537">
        <f>IF(T65&lt;&gt;"", VLOOKUP($AH65, 'Current Balane Query'!$M$7:$AO$66, MATCH(AT$22, 'Current Balane Query'!$M$6:$AO$6,0), 0), 0)</f>
        <v>50050395825.980003</v>
      </c>
      <c r="AU65" s="537">
        <f>IF(U65&lt;&gt;"", VLOOKUP($AH65, 'Current Balane Query'!$M$7:$AO$66, MATCH(AU$22, 'Current Balane Query'!$M$6:$AO$6,0), 0), 0)</f>
        <v>44068500086.309998</v>
      </c>
      <c r="AV65" s="537">
        <f>IF(V65&lt;&gt;"", VLOOKUP($AH65, 'Current Balane Query'!$M$7:$AO$66, MATCH(AV$22, 'Current Balane Query'!$M$6:$AO$6,0), 0), 0)</f>
        <v>23754319910.110001</v>
      </c>
      <c r="AW65" s="537">
        <f>IF(W65&lt;&gt;"", VLOOKUP($AH65, 'Current Balane Query'!$M$7:$AO$66, MATCH(AW$22, 'Current Balane Query'!$M$6:$AO$6,0), 0), 0)</f>
        <v>35531273561.919998</v>
      </c>
      <c r="AX65" s="537">
        <f>IF(X65&lt;&gt;"", VLOOKUP($AH65, 'Current Balane Query'!$M$7:$AO$66, MATCH(AX$22, 'Current Balane Query'!$M$6:$AO$6,0), 0), 0)</f>
        <v>73142505592.630005</v>
      </c>
      <c r="AY65" s="537">
        <f>IF(Y65&lt;&gt;"", VLOOKUP($AH65, 'Current Balane Query'!$M$7:$AO$66, MATCH(AY$22, 'Current Balane Query'!$M$6:$AO$6,0), 0), 0)</f>
        <v>20405929668.290001</v>
      </c>
      <c r="AZ65" s="537">
        <f>IF(Z65&lt;&gt;"", VLOOKUP($AH65, 'Current Balane Query'!$M$7:$AO$66, MATCH(AZ$22, 'Current Balane Query'!$M$6:$AO$6,0), 0), 0)</f>
        <v>11122167165.370001</v>
      </c>
      <c r="BA65" s="537">
        <f>IF(AA65&lt;&gt;"", VLOOKUP($AH65, 'Current Balane Query'!$M$7:$AO$66, MATCH(BA$22, 'Current Balane Query'!$M$6:$AO$6,0), 0), 0)</f>
        <v>6392171394.8100004</v>
      </c>
      <c r="BB65" s="538">
        <f>IF(AB65&lt;&gt;"", VLOOKUP($AH65, 'Current Balane Query'!$M$7:$AO$66, MATCH(BB$22, 'Current Balane Query'!$M$6:$AO$6,0), 0), 0)</f>
        <v>10372415966.58</v>
      </c>
      <c r="BC65" s="535">
        <f>IF(AC65&lt;&gt;"", VLOOKUP($AH65, 'Current Balane Query'!$M$7:$AO$66, MATCH(BC$22, 'Current Balane Query'!$M$6:$AO$6,0), 0), 0)</f>
        <v>20969592618.009998</v>
      </c>
      <c r="BD65" s="537">
        <f>IF(AD65&lt;&gt;"", VLOOKUP($AH65, 'Current Balane Query'!$M$7:$AO$66, MATCH(BD$22, 'Current Balane Query'!$M$6:$AO$6,0), 0), 0)</f>
        <v>31500521579.349998</v>
      </c>
      <c r="BE65" s="538">
        <f>IF(AE65&lt;&gt;"", VLOOKUP($AH65, 'Current Balane Query'!$M$7:$AO$66, MATCH(BE$22, 'Current Balane Query'!$M$6:$AO$6,0), 0), 0)</f>
        <v>22740553894.84</v>
      </c>
      <c r="BF65" s="546">
        <f t="shared" si="4"/>
        <v>997525059160.96252</v>
      </c>
      <c r="BH65" s="148">
        <v>41789</v>
      </c>
      <c r="BI65" s="553">
        <f t="shared" si="5"/>
        <v>0</v>
      </c>
      <c r="BJ65" s="551">
        <f t="shared" si="46"/>
        <v>0</v>
      </c>
      <c r="BK65" s="553">
        <f t="shared" si="7"/>
        <v>0.14116669145847169</v>
      </c>
      <c r="BL65" s="551">
        <f t="shared" si="47"/>
        <v>9.8992167197241271E-2</v>
      </c>
      <c r="BM65" s="551">
        <f t="shared" si="48"/>
        <v>9.3649007897313508E-2</v>
      </c>
      <c r="BN65" s="551">
        <f t="shared" si="49"/>
        <v>0.12953462916540104</v>
      </c>
      <c r="BO65" s="551">
        <f t="shared" si="50"/>
        <v>0.16034508429386779</v>
      </c>
      <c r="BP65" s="551">
        <f t="shared" si="51"/>
        <v>4.3463751316360627E-2</v>
      </c>
      <c r="BQ65" s="551">
        <f t="shared" si="52"/>
        <v>4.6201625217440548E-2</v>
      </c>
      <c r="BR65" s="551">
        <f t="shared" si="53"/>
        <v>1.1125464674546304E-2</v>
      </c>
      <c r="BS65" s="551">
        <f t="shared" si="54"/>
        <v>5.0174574930556985E-2</v>
      </c>
      <c r="BT65" s="551">
        <f t="shared" si="35"/>
        <v>4.4177837620818124E-2</v>
      </c>
      <c r="BU65" s="551">
        <f t="shared" si="36"/>
        <v>2.3813256310663729E-2</v>
      </c>
      <c r="BV65" s="551">
        <f t="shared" si="37"/>
        <v>3.5619429542758589E-2</v>
      </c>
      <c r="BW65" s="551">
        <f t="shared" si="38"/>
        <v>7.3323978100511653E-2</v>
      </c>
      <c r="BX65" s="551">
        <f t="shared" si="39"/>
        <v>2.0456558440199807E-2</v>
      </c>
      <c r="BY65" s="551">
        <f t="shared" si="40"/>
        <v>1.1149762167102919E-2</v>
      </c>
      <c r="BZ65" s="551">
        <f t="shared" si="41"/>
        <v>6.4080308921628283E-3</v>
      </c>
      <c r="CA65" s="552">
        <f t="shared" si="42"/>
        <v>1.0398150774582483E-2</v>
      </c>
      <c r="CB65" s="553">
        <f t="shared" si="43"/>
        <v>2.1021619883562548E-2</v>
      </c>
      <c r="CC65" s="551">
        <f t="shared" si="44"/>
        <v>3.1578676936543017E-2</v>
      </c>
      <c r="CD65" s="552">
        <f t="shared" si="45"/>
        <v>2.279697505942108E-2</v>
      </c>
      <c r="CE65" s="560">
        <f t="shared" si="27"/>
        <v>0.99999999999999989</v>
      </c>
      <c r="CF65" s="564"/>
      <c r="CG65" s="148">
        <f t="shared" si="28"/>
        <v>41789</v>
      </c>
      <c r="CH65" s="589"/>
      <c r="CI65" s="587"/>
      <c r="CJ65" s="589">
        <f>'FN30.300.13(IOX)'!$M31</f>
        <v>-20.5718</v>
      </c>
      <c r="CK65" s="587">
        <f>'FN30.350.13(IOX)'!$M31</f>
        <v>60.877102000000001</v>
      </c>
      <c r="CL65" s="587">
        <f>'FN30.400.13(IOX)'!$M31</f>
        <v>204.389206</v>
      </c>
      <c r="CM65" s="587">
        <f>'FN30.300.12(IOX)'!$M43</f>
        <v>-37.294497999999997</v>
      </c>
      <c r="CN65" s="587">
        <f>'FN30.350.12(IOX)'!$M43</f>
        <v>15.5908</v>
      </c>
      <c r="CO65" s="587">
        <f>'FN30.400.11(IOX)'!$M55</f>
        <v>23.114799000000001</v>
      </c>
      <c r="CP65" s="587">
        <f>'FN30.450.11(IOX)'!$M55</f>
        <v>52.8279</v>
      </c>
      <c r="CQ65" s="587">
        <f>'FN30.350.10(IOX)'!$M67</f>
        <v>4.3497000000000003</v>
      </c>
      <c r="CR65" s="587">
        <f>'FN30.400.10(IOX)'!$M67</f>
        <v>32.311298000000001</v>
      </c>
      <c r="CS65" s="587">
        <f>'FN30.450.10(IOX)'!$M67</f>
        <v>65.650397999999996</v>
      </c>
      <c r="CT65" s="587">
        <f>'FN30.500.10(IOX)'!$M67</f>
        <v>162.80349699999999</v>
      </c>
      <c r="CU65" s="587">
        <f>'FN30.400.09(IOX)'!$M69</f>
        <v>-39.9161</v>
      </c>
      <c r="CV65" s="587">
        <f>'FN30.450.09(IOX)'!$M69</f>
        <v>28.429199000000001</v>
      </c>
      <c r="CW65" s="587">
        <f>'FN30.500.09(IOX)'!$M69</f>
        <v>128.5746</v>
      </c>
      <c r="CX65" s="587">
        <f>'FN30.550.08(IOX)'!$M69</f>
        <v>-284.63211100000001</v>
      </c>
      <c r="CY65" s="587">
        <f>'FN30.600.08(IOX)'!$M69</f>
        <v>-277.435608</v>
      </c>
      <c r="CZ65" s="588">
        <f>'FN30.650.67(IOX)'!$M69</f>
        <v>-253.36140399999999</v>
      </c>
      <c r="DA65" s="570">
        <f>'GII30.400.10(IOX)'!$M64</f>
        <v>125.116798</v>
      </c>
      <c r="DB65" s="568">
        <f>'GII30.450.10(IOX)'!$M64</f>
        <v>157.39210499999999</v>
      </c>
      <c r="DC65" s="569">
        <f>'GII30.500.10(IOX)'!$M64</f>
        <v>191.41279599999999</v>
      </c>
      <c r="DD65" s="571"/>
      <c r="DE65" s="564"/>
      <c r="DF65" s="148">
        <f t="shared" si="29"/>
        <v>41789</v>
      </c>
      <c r="DG65" s="404"/>
      <c r="DH65" s="402"/>
      <c r="DI65" s="404">
        <f>'FN30.300.13(IOX)'!$AQ31</f>
        <v>6.9834794018497131E-3</v>
      </c>
      <c r="DJ65" s="402">
        <f>'FN30.350.13(IOX)'!$AQ31</f>
        <v>9.0415360611668348E-3</v>
      </c>
      <c r="DK65" s="402">
        <f>'FN30.400.13(IOX)'!$AQ31</f>
        <v>1.4956404251133834E-2</v>
      </c>
      <c r="DL65" s="402">
        <f>'FN30.300.12(IOX)'!$AQ43</f>
        <v>8.5105210542769025E-3</v>
      </c>
      <c r="DM65" s="402">
        <f>'FN30.350.12(IOX)'!$AQ43</f>
        <v>9.6544778408331373E-3</v>
      </c>
      <c r="DN65" s="402">
        <f>'FN30.400.11(IOX)'!$AQ55</f>
        <v>9.6715787643742914E-3</v>
      </c>
      <c r="DO65" s="402">
        <f>'FN30.450.11(IOX)'!$AQ55</f>
        <v>7.8252011997041026E-3</v>
      </c>
      <c r="DP65" s="402">
        <f>'FN30.350.10(IOX)'!$AQ67</f>
        <v>1.1250675496650344E-2</v>
      </c>
      <c r="DQ65" s="402">
        <f>'FN30.400.10(IOX)'!$AQ67</f>
        <v>9.5952150140781022E-3</v>
      </c>
      <c r="DR65" s="402">
        <f>'FN30.450.10(IOX)'!$AQ67</f>
        <v>7.3455213048151851E-3</v>
      </c>
      <c r="DS65" s="402">
        <f>'FN30.500.10(IOX)'!$AQ67</f>
        <v>6.2403033646726063E-3</v>
      </c>
      <c r="DT65" s="402">
        <f>'FN30.400.09(IOX)'!$AQ69</f>
        <v>1.1145340080329583E-2</v>
      </c>
      <c r="DU65" s="402">
        <f>'FN30.450.09(IOX)'!$AQ69</f>
        <v>7.0266966920978684E-3</v>
      </c>
      <c r="DV65" s="402">
        <f>'FN30.500.09(IOX)'!$AQ69</f>
        <v>4.1578016541527893E-3</v>
      </c>
      <c r="DW65" s="402">
        <f>'FN30.550.08(IOX)'!$AQ69</f>
        <v>-1.4848091571712651E-5</v>
      </c>
      <c r="DX65" s="402">
        <f>'FN30.600.08(IOX)'!$AQ69</f>
        <v>-1.1584010632865716E-3</v>
      </c>
      <c r="DY65" s="403">
        <f>'FN30.650.67(IOX)'!$AQ69</f>
        <v>-2.7375257322248925E-3</v>
      </c>
      <c r="DZ65" s="404">
        <f>'GII30.400.10(IOX)'!$AQ64</f>
        <v>3.015582659768513E-3</v>
      </c>
      <c r="EA65" s="402">
        <f>'GII30.450.10(IOX)'!$AQ64</f>
        <v>3.3090239949205573E-3</v>
      </c>
      <c r="EB65" s="403">
        <f>'GII30.500.10(IOX)'!$AQ64</f>
        <v>4.04664394876947E-3</v>
      </c>
      <c r="EC65" s="560"/>
      <c r="ED65" s="564"/>
      <c r="EE65" s="564"/>
      <c r="EF65" s="564"/>
      <c r="EH65" s="148">
        <f t="shared" si="30"/>
        <v>41789</v>
      </c>
      <c r="EI65" s="467">
        <f t="shared" si="31"/>
        <v>-2.9344377458100548E-2</v>
      </c>
      <c r="EJ65" s="587">
        <f t="shared" si="32"/>
        <v>27.53135237199016</v>
      </c>
      <c r="EK65" s="467">
        <f t="shared" si="33"/>
        <v>8.7548162238832074E-3</v>
      </c>
    </row>
    <row r="66" spans="9:141" ht="15">
      <c r="I66" s="148">
        <v>41820</v>
      </c>
      <c r="J66" s="307"/>
      <c r="K66" s="83"/>
      <c r="L66" s="83">
        <f>'FN30.300.13(IOX)'!S32</f>
        <v>8.8172895717800442E-3</v>
      </c>
      <c r="M66" s="83">
        <f>'FN30.350.13(IOX)'!S32</f>
        <v>1.8112341007459114E-2</v>
      </c>
      <c r="N66" s="83">
        <f>'FN30.400.13(IOX)'!S32</f>
        <v>3.8418419935384217E-2</v>
      </c>
      <c r="O66" s="83">
        <f>'FN30.300.12(IOX)'!$S44</f>
        <v>6.2638144939738179E-3</v>
      </c>
      <c r="P66" s="83">
        <f>'FN30.350.12(IOX)'!$S44</f>
        <v>1.8024064875735331E-2</v>
      </c>
      <c r="Q66" s="83">
        <f>'FN30.400.11(IOX)'!$S56</f>
        <v>2.7656065071783472E-2</v>
      </c>
      <c r="R66" s="83">
        <f>'FN30.450.11(IOX)'!$S56</f>
        <v>4.6856988296488891E-2</v>
      </c>
      <c r="S66" s="83">
        <f>'FN30.350.10(IOX)'!$S68</f>
        <v>1.9038926112221591E-2</v>
      </c>
      <c r="T66" s="83">
        <f>'FN30.400.10(IOX)'!$S68</f>
        <v>4.1091531187730367E-2</v>
      </c>
      <c r="U66" s="83">
        <f>'FN30.450.10(IOX)'!$S68</f>
        <v>5.8056786885245903E-2</v>
      </c>
      <c r="V66" s="83">
        <f>'FN30.500.10(IOX)'!$S68</f>
        <v>7.2888589982718605E-2</v>
      </c>
      <c r="W66" s="83">
        <f>'FN30.400.09(IOX)'!$S70</f>
        <v>3.646976091387992E-2</v>
      </c>
      <c r="X66" s="83">
        <f>'FN30.450.09(IOX)'!$S70</f>
        <v>5.6621476274726294E-2</v>
      </c>
      <c r="Y66" s="83">
        <f>'FN30.500.09(IOX)'!$S70</f>
        <v>7.3008290827151115E-2</v>
      </c>
      <c r="Z66" s="83">
        <f>'FN30.550.08(IOX)'!$S70</f>
        <v>1.7124373802177122E-2</v>
      </c>
      <c r="AA66" s="83">
        <f>'FN30.600.08(IOX)'!$S70</f>
        <v>3.1046379703947146E-2</v>
      </c>
      <c r="AB66" s="109">
        <f>'FN30.650.67(IOX)'!$S70</f>
        <v>1.9452507739670905E-2</v>
      </c>
      <c r="AC66" s="307">
        <f>'GII30.400.10(IOX)'!$S65</f>
        <v>1.4605578571993209E-2</v>
      </c>
      <c r="AD66" s="83">
        <f>'GII30.450.10(IOX)'!$S65</f>
        <v>1.7904867037884752E-2</v>
      </c>
      <c r="AE66" s="109">
        <f>'GII30.500.10(IOX)'!$S65</f>
        <v>3.9019725518409355E-2</v>
      </c>
      <c r="AF66" s="467">
        <f t="shared" si="62"/>
        <v>3.5007631017396339E-2</v>
      </c>
      <c r="AH66" s="148">
        <f t="shared" si="2"/>
        <v>41760</v>
      </c>
      <c r="AI66" s="148">
        <f t="shared" si="3"/>
        <v>41820</v>
      </c>
      <c r="AJ66" s="535">
        <f>IF(J66&lt;&gt;"", VLOOKUP($AH66, 'Current Balane Query'!$M$7:$AO$66, MATCH(AJ$22, 'Current Balane Query'!$M$6:$AO$6,0), 0), 0)</f>
        <v>0</v>
      </c>
      <c r="AK66" s="537">
        <f>IF(K66&lt;&gt;"", VLOOKUP($AH66, 'Current Balane Query'!$M$7:$AO$66, MATCH(AK$22, 'Current Balane Query'!$M$6:$AO$6,0), 0), 0)</f>
        <v>0</v>
      </c>
      <c r="AL66" s="535">
        <f>IF(L66&lt;&gt;"", VLOOKUP($AH66, 'Current Balane Query'!$M$7:$AO$66, MATCH(AL$22, 'Current Balane Query'!$M$6:$AO$6,0), 0), 0)</f>
        <v>140096928514.02191</v>
      </c>
      <c r="AM66" s="537">
        <f>IF(M66&lt;&gt;"", VLOOKUP($AH66, 'Current Balane Query'!$M$7:$AO$66, MATCH(AM$22, 'Current Balane Query'!$M$6:$AO$6,0), 0), 0)</f>
        <v>98185494919.479996</v>
      </c>
      <c r="AN66" s="537">
        <f>IF(N66&lt;&gt;"", VLOOKUP($AH66, 'Current Balane Query'!$M$7:$AO$66, MATCH(AN$22, 'Current Balane Query'!$M$6:$AO$6,0), 0), 0)</f>
        <v>92768712919.959198</v>
      </c>
      <c r="AO66" s="537">
        <f>IF(O66&lt;&gt;"", VLOOKUP($AH66, 'Current Balane Query'!$M$7:$AO$66, MATCH(AO$22, 'Current Balane Query'!$M$6:$AO$6,0), 0), 0)</f>
        <v>128487244735.21001</v>
      </c>
      <c r="AP66" s="537">
        <f>IF(P66&lt;&gt;"", VLOOKUP($AH66, 'Current Balane Query'!$M$7:$AO$66, MATCH(AP$22, 'Current Balane Query'!$M$6:$AO$6,0), 0), 0)</f>
        <v>158794222440.5</v>
      </c>
      <c r="AQ66" s="537">
        <f>IF(Q66&lt;&gt;"", VLOOKUP($AH66, 'Current Balane Query'!$M$7:$AO$66, MATCH(AQ$22, 'Current Balane Query'!$M$6:$AO$6,0), 0), 0)</f>
        <v>42950023319.739998</v>
      </c>
      <c r="AR66" s="537">
        <f>IF(R66&lt;&gt;"", VLOOKUP($AH66, 'Current Balane Query'!$M$7:$AO$66, MATCH(AR$22, 'Current Balane Query'!$M$6:$AO$6,0), 0), 0)</f>
        <v>45563214838.699997</v>
      </c>
      <c r="AS66" s="537">
        <f>IF(S66&lt;&gt;"", VLOOKUP($AH66, 'Current Balane Query'!$M$7:$AO$66, MATCH(AS$22, 'Current Balane Query'!$M$6:$AO$6,0), 0), 0)</f>
        <v>11004910266.91</v>
      </c>
      <c r="AT66" s="537">
        <f>IF(T66&lt;&gt;"", VLOOKUP($AH66, 'Current Balane Query'!$M$7:$AO$66, MATCH(AT$22, 'Current Balane Query'!$M$6:$AO$6,0), 0), 0)</f>
        <v>49545772235.269997</v>
      </c>
      <c r="AU66" s="537">
        <f>IF(U66&lt;&gt;"", VLOOKUP($AH66, 'Current Balane Query'!$M$7:$AO$66, MATCH(AU$22, 'Current Balane Query'!$M$6:$AO$6,0), 0), 0)</f>
        <v>43504263952.93</v>
      </c>
      <c r="AV66" s="537">
        <f>IF(V66&lt;&gt;"", VLOOKUP($AH66, 'Current Balane Query'!$M$7:$AO$66, MATCH(AV$22, 'Current Balane Query'!$M$6:$AO$6,0), 0), 0)</f>
        <v>23416669784.009998</v>
      </c>
      <c r="AW66" s="537">
        <f>IF(W66&lt;&gt;"", VLOOKUP($AH66, 'Current Balane Query'!$M$7:$AO$66, MATCH(AW$22, 'Current Balane Query'!$M$6:$AO$6,0), 0), 0)</f>
        <v>35110831114.190002</v>
      </c>
      <c r="AX66" s="537">
        <f>IF(X66&lt;&gt;"", VLOOKUP($AH66, 'Current Balane Query'!$M$7:$AO$66, MATCH(AX$22, 'Current Balane Query'!$M$6:$AO$6,0), 0), 0)</f>
        <v>72004752017.869995</v>
      </c>
      <c r="AY66" s="537">
        <f>IF(Y66&lt;&gt;"", VLOOKUP($AH66, 'Current Balane Query'!$M$7:$AO$66, MATCH(AY$22, 'Current Balane Query'!$M$6:$AO$6,0), 0), 0)</f>
        <v>20044588653.139999</v>
      </c>
      <c r="AZ66" s="537">
        <f>IF(Z66&lt;&gt;"", VLOOKUP($AH66, 'Current Balane Query'!$M$7:$AO$66, MATCH(AZ$22, 'Current Balane Query'!$M$6:$AO$6,0), 0), 0)</f>
        <v>10803768618.049999</v>
      </c>
      <c r="BA66" s="537">
        <f>IF(AA66&lt;&gt;"", VLOOKUP($AH66, 'Current Balane Query'!$M$7:$AO$66, MATCH(BA$22, 'Current Balane Query'!$M$6:$AO$6,0), 0), 0)</f>
        <v>6206156957.04</v>
      </c>
      <c r="BB66" s="538">
        <f>IF(AB66&lt;&gt;"", VLOOKUP($AH66, 'Current Balane Query'!$M$7:$AO$66, MATCH(BB$22, 'Current Balane Query'!$M$6:$AO$6,0), 0), 0)</f>
        <v>10072842370.48</v>
      </c>
      <c r="BC66" s="535">
        <f>IF(AC66&lt;&gt;"", VLOOKUP($AH66, 'Current Balane Query'!$M$7:$AO$66, MATCH(BC$22, 'Current Balane Query'!$M$6:$AO$6,0), 0), 0)</f>
        <v>20689515240.41</v>
      </c>
      <c r="BD66" s="537">
        <f>IF(AD66&lt;&gt;"", VLOOKUP($AH66, 'Current Balane Query'!$M$7:$AO$66, MATCH(BD$22, 'Current Balane Query'!$M$6:$AO$6,0), 0), 0)</f>
        <v>31008483224.509998</v>
      </c>
      <c r="BE66" s="538">
        <f>IF(AE66&lt;&gt;"", VLOOKUP($AH66, 'Current Balane Query'!$M$7:$AO$66, MATCH(BE$22, 'Current Balane Query'!$M$6:$AO$6,0), 0), 0)</f>
        <v>22362183404.450001</v>
      </c>
      <c r="BF66" s="546">
        <f t="shared" si="4"/>
        <v>988560397657.50122</v>
      </c>
      <c r="BH66" s="148">
        <v>41820</v>
      </c>
      <c r="BI66" s="553">
        <f t="shared" si="5"/>
        <v>0</v>
      </c>
      <c r="BJ66" s="551">
        <f t="shared" si="46"/>
        <v>0</v>
      </c>
      <c r="BK66" s="553">
        <f t="shared" si="7"/>
        <v>0.1417181275377776</v>
      </c>
      <c r="BL66" s="551">
        <f t="shared" si="47"/>
        <v>9.9321695621371178E-2</v>
      </c>
      <c r="BM66" s="551">
        <f t="shared" si="48"/>
        <v>9.3842230722355965E-2</v>
      </c>
      <c r="BN66" s="551">
        <f t="shared" si="49"/>
        <v>0.12997409671647192</v>
      </c>
      <c r="BO66" s="551">
        <f t="shared" si="50"/>
        <v>0.16063178619817237</v>
      </c>
      <c r="BP66" s="551">
        <f t="shared" si="51"/>
        <v>4.3447040182385051E-2</v>
      </c>
      <c r="BQ66" s="551">
        <f t="shared" si="52"/>
        <v>4.6090471504489632E-2</v>
      </c>
      <c r="BR66" s="551">
        <f t="shared" si="53"/>
        <v>1.1132258881690288E-2</v>
      </c>
      <c r="BS66" s="551">
        <f t="shared" si="54"/>
        <v>5.0119114980403792E-2</v>
      </c>
      <c r="BT66" s="551">
        <f t="shared" si="35"/>
        <v>4.400769447776582E-2</v>
      </c>
      <c r="BU66" s="551">
        <f t="shared" si="36"/>
        <v>2.3687647046653177E-2</v>
      </c>
      <c r="BV66" s="551">
        <f t="shared" si="37"/>
        <v>3.5517132991963712E-2</v>
      </c>
      <c r="BW66" s="551">
        <f t="shared" si="38"/>
        <v>7.2837989654949656E-2</v>
      </c>
      <c r="BX66" s="551">
        <f t="shared" si="39"/>
        <v>2.0276544256312291E-2</v>
      </c>
      <c r="BY66" s="551">
        <f t="shared" si="40"/>
        <v>1.0928789625449973E-2</v>
      </c>
      <c r="BZ66" s="551">
        <f t="shared" si="41"/>
        <v>6.2779744887071619E-3</v>
      </c>
      <c r="CA66" s="552">
        <f t="shared" si="42"/>
        <v>1.0189405113080261E-2</v>
      </c>
      <c r="CB66" s="553">
        <f t="shared" si="43"/>
        <v>2.0928933921929304E-2</v>
      </c>
      <c r="CC66" s="551">
        <f t="shared" si="44"/>
        <v>3.1367312809604642E-2</v>
      </c>
      <c r="CD66" s="552">
        <f t="shared" si="45"/>
        <v>2.2620958170527131E-2</v>
      </c>
      <c r="CE66" s="560">
        <f t="shared" si="27"/>
        <v>1</v>
      </c>
      <c r="CF66" s="564"/>
      <c r="CG66" s="148">
        <f t="shared" si="28"/>
        <v>41820</v>
      </c>
      <c r="CH66" s="589"/>
      <c r="CI66" s="587"/>
      <c r="CJ66" s="589">
        <f>'FN30.300.13(IOX)'!$M32</f>
        <v>-19.479700000000001</v>
      </c>
      <c r="CK66" s="587">
        <f>'FN30.350.13(IOX)'!$M32</f>
        <v>46.347800999999997</v>
      </c>
      <c r="CL66" s="587">
        <f>'FN30.400.13(IOX)'!$M32</f>
        <v>145.25070199999999</v>
      </c>
      <c r="CM66" s="587">
        <f>'FN30.300.12(IOX)'!$M44</f>
        <v>-31.153700000000001</v>
      </c>
      <c r="CN66" s="587">
        <f>'FN30.350.12(IOX)'!$M44</f>
        <v>3.1846000000000001</v>
      </c>
      <c r="CO66" s="587">
        <f>'FN30.400.11(IOX)'!$M56</f>
        <v>-7.2511999999999999</v>
      </c>
      <c r="CP66" s="587">
        <f>'FN30.450.11(IOX)'!$M56</f>
        <v>-15.446300000000001</v>
      </c>
      <c r="CQ66" s="587">
        <f>'FN30.350.10(IOX)'!$M68</f>
        <v>-8.1978000000000009</v>
      </c>
      <c r="CR66" s="587">
        <f>'FN30.400.10(IOX)'!$M68</f>
        <v>-20.823399999999999</v>
      </c>
      <c r="CS66" s="587">
        <f>'FN30.450.10(IOX)'!$M68</f>
        <v>-24.324698999999999</v>
      </c>
      <c r="CT66" s="587">
        <f>'FN30.500.10(IOX)'!$M68</f>
        <v>37.755600000000001</v>
      </c>
      <c r="CU66" s="587">
        <f>'FN30.400.09(IOX)'!$M70</f>
        <v>-88.571404000000001</v>
      </c>
      <c r="CV66" s="587">
        <f>'FN30.450.09(IOX)'!$M70</f>
        <v>-62.364398999999999</v>
      </c>
      <c r="CW66" s="587">
        <f>'FN30.500.09(IOX)'!$M70</f>
        <v>-2.5331000000000001</v>
      </c>
      <c r="CX66" s="587">
        <f>'FN30.550.08(IOX)'!$M70</f>
        <v>-318.12670900000001</v>
      </c>
      <c r="CY66" s="587">
        <f>'FN30.600.08(IOX)'!$M70</f>
        <v>-345.76269500000001</v>
      </c>
      <c r="CZ66" s="588">
        <f>'FN30.650.67(IOX)'!$M70</f>
        <v>-303.62649499999998</v>
      </c>
      <c r="DA66" s="570">
        <f>'GII30.400.10(IOX)'!$M65</f>
        <v>113.62750200000001</v>
      </c>
      <c r="DB66" s="568">
        <f>'GII30.450.10(IOX)'!$M65</f>
        <v>137.741501</v>
      </c>
      <c r="DC66" s="569">
        <f>'GII30.500.10(IOX)'!$M65</f>
        <v>127.60839799999999</v>
      </c>
      <c r="DD66" s="571"/>
      <c r="DE66" s="564"/>
      <c r="DF66" s="148">
        <f t="shared" si="29"/>
        <v>41820</v>
      </c>
      <c r="DG66" s="404"/>
      <c r="DH66" s="402"/>
      <c r="DI66" s="404">
        <f>'FN30.300.13(IOX)'!$AQ32</f>
        <v>6.3683894824421048E-3</v>
      </c>
      <c r="DJ66" s="402">
        <f>'FN30.350.13(IOX)'!$AQ32</f>
        <v>8.3349760909455367E-3</v>
      </c>
      <c r="DK66" s="402">
        <f>'FN30.400.13(IOX)'!$AQ32</f>
        <v>1.5144577292831425E-2</v>
      </c>
      <c r="DL66" s="402">
        <f>'FN30.300.12(IOX)'!$AQ44</f>
        <v>7.5609590394022158E-3</v>
      </c>
      <c r="DM66" s="402">
        <f>'FN30.350.12(IOX)'!$AQ44</f>
        <v>9.1680640936773975E-3</v>
      </c>
      <c r="DN66" s="402">
        <f>'FN30.400.11(IOX)'!$AQ56</f>
        <v>9.2916414912686037E-3</v>
      </c>
      <c r="DO66" s="402">
        <f>'FN30.450.11(IOX)'!$AQ56</f>
        <v>7.4025112365758063E-3</v>
      </c>
      <c r="DP66" s="402">
        <f>'FN30.350.10(IOX)'!$AQ68</f>
        <v>1.0623444871266622E-2</v>
      </c>
      <c r="DQ66" s="402">
        <f>'FN30.400.10(IOX)'!$AQ68</f>
        <v>9.9368589742943689E-3</v>
      </c>
      <c r="DR66" s="402">
        <f>'FN30.450.10(IOX)'!$AQ68</f>
        <v>7.9351625818792973E-3</v>
      </c>
      <c r="DS66" s="402">
        <f>'FN30.500.10(IOX)'!$AQ68</f>
        <v>7.4971430802938379E-3</v>
      </c>
      <c r="DT66" s="402">
        <f>'FN30.400.09(IOX)'!$AQ70</f>
        <v>1.1345157820266794E-2</v>
      </c>
      <c r="DU66" s="402">
        <f>'FN30.450.09(IOX)'!$AQ70</f>
        <v>8.3560644305875516E-3</v>
      </c>
      <c r="DV66" s="402">
        <f>'FN30.500.09(IOX)'!$AQ70</f>
        <v>5.6082799960432131E-3</v>
      </c>
      <c r="DW66" s="402">
        <f>'FN30.550.08(IOX)'!$AQ70</f>
        <v>2.4110187355646708E-3</v>
      </c>
      <c r="DX66" s="402">
        <f>'FN30.600.08(IOX)'!$AQ70</f>
        <v>-3.804606816990562E-4</v>
      </c>
      <c r="DY66" s="403">
        <f>'FN30.650.67(IOX)'!$AQ70</f>
        <v>-3.2597057980532111E-3</v>
      </c>
      <c r="DZ66" s="404">
        <f>'GII30.400.10(IOX)'!$AQ65</f>
        <v>2.3858450244812882E-3</v>
      </c>
      <c r="EA66" s="402">
        <f>'GII30.450.10(IOX)'!$AQ65</f>
        <v>3.3246051808271579E-3</v>
      </c>
      <c r="EB66" s="403">
        <f>'GII30.500.10(IOX)'!$AQ65</f>
        <v>2.4321983723135619E-3</v>
      </c>
      <c r="EC66" s="560"/>
      <c r="ED66" s="564"/>
      <c r="EE66" s="564"/>
      <c r="EF66" s="564"/>
      <c r="EH66" s="148">
        <f t="shared" si="30"/>
        <v>41820</v>
      </c>
      <c r="EI66" s="467">
        <f t="shared" si="31"/>
        <v>2.7757434832433588E-2</v>
      </c>
      <c r="EJ66" s="587">
        <f t="shared" si="32"/>
        <v>-6.8831389142531894</v>
      </c>
      <c r="EK66" s="467">
        <f t="shared" si="33"/>
        <v>8.6109888830040761E-3</v>
      </c>
    </row>
    <row r="67" spans="9:141" ht="15">
      <c r="I67" s="148">
        <v>41851</v>
      </c>
      <c r="J67" s="307"/>
      <c r="K67" s="83"/>
      <c r="L67" s="83">
        <f>'FN30.300.13(IOX)'!S33</f>
        <v>1.4595929326820137E-3</v>
      </c>
      <c r="M67" s="83">
        <f>'FN30.350.13(IOX)'!S33</f>
        <v>-1.9803421935605512E-3</v>
      </c>
      <c r="N67" s="83">
        <f>'FN30.400.13(IOX)'!S33</f>
        <v>2.9021222840205467E-3</v>
      </c>
      <c r="O67" s="83">
        <f>'FN30.300.12(IOX)'!$S45</f>
        <v>-3.6010182388696271E-4</v>
      </c>
      <c r="P67" s="83">
        <f>'FN30.350.12(IOX)'!$S45</f>
        <v>-4.1822153832377995E-4</v>
      </c>
      <c r="Q67" s="83">
        <f>'FN30.400.11(IOX)'!$S57</f>
        <v>4.8322605788469215E-3</v>
      </c>
      <c r="R67" s="83">
        <f>'FN30.450.11(IOX)'!$S57</f>
        <v>1.4444543925597761E-2</v>
      </c>
      <c r="S67" s="83">
        <f>'FN30.350.10(IOX)'!$S69</f>
        <v>6.901267944235105E-3</v>
      </c>
      <c r="T67" s="83">
        <f>'FN30.400.10(IOX)'!$S69</f>
        <v>7.1193687214265375E-3</v>
      </c>
      <c r="U67" s="83">
        <f>'FN30.450.10(IOX)'!$S69</f>
        <v>2.0018679782552343E-2</v>
      </c>
      <c r="V67" s="83">
        <f>'FN30.500.10(IOX)'!$S69</f>
        <v>3.2011815895642157E-2</v>
      </c>
      <c r="W67" s="83">
        <f>'FN30.400.09(IOX)'!$S71</f>
        <v>9.3386278027632313E-3</v>
      </c>
      <c r="X67" s="83">
        <f>'FN30.450.09(IOX)'!$S71</f>
        <v>2.9551374042861893E-2</v>
      </c>
      <c r="Y67" s="83">
        <f>'FN30.500.09(IOX)'!$S71</f>
        <v>4.1563780693710965E-2</v>
      </c>
      <c r="Z67" s="83">
        <f>'FN30.550.08(IOX)'!$S71</f>
        <v>4.4652283450425594E-2</v>
      </c>
      <c r="AA67" s="83">
        <f>'FN30.600.08(IOX)'!$S71</f>
        <v>3.8683750073952139E-2</v>
      </c>
      <c r="AB67" s="109">
        <f>'FN30.650.67(IOX)'!$S71</f>
        <v>3.356539008659816E-2</v>
      </c>
      <c r="AC67" s="307">
        <f>'GII30.400.10(IOX)'!$S66</f>
        <v>2.4445172186506336E-2</v>
      </c>
      <c r="AD67" s="83">
        <f>'GII30.450.10(IOX)'!$S66</f>
        <v>2.7819433540076127E-2</v>
      </c>
      <c r="AE67" s="109">
        <f>'GII30.500.10(IOX)'!$S66</f>
        <v>3.9830532112122063E-2</v>
      </c>
      <c r="AF67" s="467">
        <f t="shared" si="62"/>
        <v>2.1999997498535682E-2</v>
      </c>
      <c r="AH67" s="148">
        <f t="shared" si="2"/>
        <v>41791</v>
      </c>
      <c r="AI67" s="148">
        <f t="shared" si="3"/>
        <v>41851</v>
      </c>
      <c r="AJ67" s="535">
        <f>IF(J67&lt;&gt;"", VLOOKUP($AH67, 'Current Balane Query'!$M$7:$AO$66, MATCH(AJ$22, 'Current Balane Query'!$M$6:$AO$6,0), 0), 0)</f>
        <v>0</v>
      </c>
      <c r="AK67" s="537">
        <f>IF(K67&lt;&gt;"", VLOOKUP($AH67, 'Current Balane Query'!$M$7:$AO$66, MATCH(AK$22, 'Current Balane Query'!$M$6:$AO$6,0), 0), 0)</f>
        <v>0</v>
      </c>
      <c r="AL67" s="535">
        <f>IF(L67&lt;&gt;"", VLOOKUP($AH67, 'Current Balane Query'!$M$7:$AO$66, MATCH(AL$22, 'Current Balane Query'!$M$6:$AO$6,0), 0), 0)</f>
        <v>139304393757.69199</v>
      </c>
      <c r="AM67" s="537">
        <f>IF(M67&lt;&gt;"", VLOOKUP($AH67, 'Current Balane Query'!$M$7:$AO$66, MATCH(AM$22, 'Current Balane Query'!$M$6:$AO$6,0), 0), 0)</f>
        <v>97552913709.710007</v>
      </c>
      <c r="AN67" s="537">
        <f>IF(N67&lt;&gt;"", VLOOKUP($AH67, 'Current Balane Query'!$M$7:$AO$66, MATCH(AN$22, 'Current Balane Query'!$M$6:$AO$6,0), 0), 0)</f>
        <v>92038377187.560806</v>
      </c>
      <c r="AO67" s="537">
        <f>IF(O67&lt;&gt;"", VLOOKUP($AH67, 'Current Balane Query'!$M$7:$AO$66, MATCH(AO$22, 'Current Balane Query'!$M$6:$AO$6,0), 0), 0)</f>
        <v>127657029903.5</v>
      </c>
      <c r="AP67" s="537">
        <f>IF(P67&lt;&gt;"", VLOOKUP($AH67, 'Current Balane Query'!$M$7:$AO$66, MATCH(AP$22, 'Current Balane Query'!$M$6:$AO$6,0), 0), 0)</f>
        <v>157522270124.26001</v>
      </c>
      <c r="AQ67" s="537">
        <f>IF(Q67&lt;&gt;"", VLOOKUP($AH67, 'Current Balane Query'!$M$7:$AO$66, MATCH(AQ$22, 'Current Balane Query'!$M$6:$AO$6,0), 0), 0)</f>
        <v>42495902981.099998</v>
      </c>
      <c r="AR67" s="537">
        <f>IF(R67&lt;&gt;"", VLOOKUP($AH67, 'Current Balane Query'!$M$7:$AO$66, MATCH(AR$22, 'Current Balane Query'!$M$6:$AO$6,0), 0), 0)</f>
        <v>44969217016</v>
      </c>
      <c r="AS67" s="537">
        <f>IF(S67&lt;&gt;"", VLOOKUP($AH67, 'Current Balane Query'!$M$7:$AO$66, MATCH(AS$22, 'Current Balane Query'!$M$6:$AO$6,0), 0), 0)</f>
        <v>10899013447.469999</v>
      </c>
      <c r="AT67" s="537">
        <f>IF(T67&lt;&gt;"", VLOOKUP($AH67, 'Current Balane Query'!$M$7:$AO$66, MATCH(AT$22, 'Current Balane Query'!$M$6:$AO$6,0), 0), 0)</f>
        <v>49010632589.199997</v>
      </c>
      <c r="AU67" s="537">
        <f>IF(U67&lt;&gt;"", VLOOKUP($AH67, 'Current Balane Query'!$M$7:$AO$66, MATCH(AU$22, 'Current Balane Query'!$M$6:$AO$6,0), 0), 0)</f>
        <v>42908526768.660004</v>
      </c>
      <c r="AV67" s="537">
        <f>IF(V67&lt;&gt;"", VLOOKUP($AH67, 'Current Balane Query'!$M$7:$AO$66, MATCH(AV$22, 'Current Balane Query'!$M$6:$AO$6,0), 0), 0)</f>
        <v>23070070657.189999</v>
      </c>
      <c r="AW67" s="537">
        <f>IF(W67&lt;&gt;"", VLOOKUP($AH67, 'Current Balane Query'!$M$7:$AO$66, MATCH(AW$22, 'Current Balane Query'!$M$6:$AO$6,0), 0), 0)</f>
        <v>34662948899.910004</v>
      </c>
      <c r="AX67" s="537">
        <f>IF(X67&lt;&gt;"", VLOOKUP($AH67, 'Current Balane Query'!$M$7:$AO$66, MATCH(AX$22, 'Current Balane Query'!$M$6:$AO$6,0), 0), 0)</f>
        <v>70831028921.960007</v>
      </c>
      <c r="AY67" s="537">
        <f>IF(Y67&lt;&gt;"", VLOOKUP($AH67, 'Current Balane Query'!$M$7:$AO$66, MATCH(AY$22, 'Current Balane Query'!$M$6:$AO$6,0), 0), 0)</f>
        <v>19676555787.130001</v>
      </c>
      <c r="AZ67" s="537">
        <f>IF(Z67&lt;&gt;"", VLOOKUP($AH67, 'Current Balane Query'!$M$7:$AO$66, MATCH(AZ$22, 'Current Balane Query'!$M$6:$AO$6,0), 0), 0)</f>
        <v>10507160612.969999</v>
      </c>
      <c r="BA67" s="537">
        <f>IF(AA67&lt;&gt;"", VLOOKUP($AH67, 'Current Balane Query'!$M$7:$AO$66, MATCH(BA$22, 'Current Balane Query'!$M$6:$AO$6,0), 0), 0)</f>
        <v>6026963304.4799995</v>
      </c>
      <c r="BB67" s="538">
        <f>IF(AB67&lt;&gt;"", VLOOKUP($AH67, 'Current Balane Query'!$M$7:$AO$66, MATCH(BB$22, 'Current Balane Query'!$M$6:$AO$6,0), 0), 0)</f>
        <v>9776751571.4300003</v>
      </c>
      <c r="BC67" s="535">
        <f>IF(AC67&lt;&gt;"", VLOOKUP($AH67, 'Current Balane Query'!$M$7:$AO$66, MATCH(BC$22, 'Current Balane Query'!$M$6:$AO$6,0), 0), 0)</f>
        <v>20377723602.84</v>
      </c>
      <c r="BD67" s="537">
        <f>IF(AD67&lt;&gt;"", VLOOKUP($AH67, 'Current Balane Query'!$M$7:$AO$66, MATCH(BD$22, 'Current Balane Query'!$M$6:$AO$6,0), 0), 0)</f>
        <v>30487709391.630001</v>
      </c>
      <c r="BE67" s="538">
        <f>IF(AE67&lt;&gt;"", VLOOKUP($AH67, 'Current Balane Query'!$M$7:$AO$66, MATCH(BE$22, 'Current Balane Query'!$M$6:$AO$6,0), 0), 0)</f>
        <v>21920414364.549999</v>
      </c>
      <c r="BF67" s="546">
        <f t="shared" si="4"/>
        <v>978909757240.22266</v>
      </c>
      <c r="BH67" s="148">
        <v>41851</v>
      </c>
      <c r="BI67" s="553">
        <f t="shared" si="5"/>
        <v>0</v>
      </c>
      <c r="BJ67" s="551">
        <f t="shared" si="46"/>
        <v>0</v>
      </c>
      <c r="BK67" s="553">
        <f t="shared" si="7"/>
        <v>0.14230565455841804</v>
      </c>
      <c r="BL67" s="551">
        <f t="shared" si="47"/>
        <v>9.965465456666267E-2</v>
      </c>
      <c r="BM67" s="551">
        <f t="shared" si="48"/>
        <v>9.4021309427989239E-2</v>
      </c>
      <c r="BN67" s="551">
        <f t="shared" si="49"/>
        <v>0.13040735262808623</v>
      </c>
      <c r="BO67" s="551">
        <f t="shared" si="50"/>
        <v>0.16091602822343137</v>
      </c>
      <c r="BP67" s="551">
        <f t="shared" si="51"/>
        <v>4.3411461237148119E-2</v>
      </c>
      <c r="BQ67" s="551">
        <f t="shared" si="52"/>
        <v>4.5938061893242156E-2</v>
      </c>
      <c r="BR67" s="551">
        <f t="shared" si="53"/>
        <v>1.1133828595392579E-2</v>
      </c>
      <c r="BS67" s="551">
        <f t="shared" si="54"/>
        <v>5.0066548245849059E-2</v>
      </c>
      <c r="BT67" s="551">
        <f t="shared" si="35"/>
        <v>4.3832974849110966E-2</v>
      </c>
      <c r="BU67" s="551">
        <f t="shared" si="36"/>
        <v>2.3567106657747458E-2</v>
      </c>
      <c r="BV67" s="551">
        <f t="shared" si="37"/>
        <v>3.5409749104588585E-2</v>
      </c>
      <c r="BW67" s="551">
        <f t="shared" si="38"/>
        <v>7.2357056815583673E-2</v>
      </c>
      <c r="BX67" s="551">
        <f t="shared" si="39"/>
        <v>2.0100479785391912E-2</v>
      </c>
      <c r="BY67" s="551">
        <f t="shared" si="40"/>
        <v>1.0733533438865869E-2</v>
      </c>
      <c r="BZ67" s="551">
        <f t="shared" si="41"/>
        <v>6.1568119634147177E-3</v>
      </c>
      <c r="CA67" s="552">
        <f t="shared" si="42"/>
        <v>9.9873880090775354E-3</v>
      </c>
      <c r="CB67" s="553">
        <f t="shared" si="43"/>
        <v>2.0816753998131151E-2</v>
      </c>
      <c r="CC67" s="551">
        <f t="shared" si="44"/>
        <v>3.1144555630523124E-2</v>
      </c>
      <c r="CD67" s="552">
        <f t="shared" si="45"/>
        <v>2.2392681452423985E-2</v>
      </c>
      <c r="CE67" s="560">
        <f t="shared" si="27"/>
        <v>1.0000000000000002</v>
      </c>
      <c r="CF67" s="564"/>
      <c r="CG67" s="148">
        <f t="shared" si="28"/>
        <v>41851</v>
      </c>
      <c r="CH67" s="589"/>
      <c r="CI67" s="587"/>
      <c r="CJ67" s="589">
        <f>'FN30.300.13(IOX)'!$M33</f>
        <v>-28.216899999999999</v>
      </c>
      <c r="CK67" s="587">
        <f>'FN30.350.13(IOX)'!$M33</f>
        <v>47.144401999999999</v>
      </c>
      <c r="CL67" s="587">
        <f>'FN30.400.13(IOX)'!$M33</f>
        <v>152.25470000000001</v>
      </c>
      <c r="CM67" s="587">
        <f>'FN30.300.12(IOX)'!$M45</f>
        <v>-36.058898999999997</v>
      </c>
      <c r="CN67" s="587">
        <f>'FN30.350.12(IOX)'!$M45</f>
        <v>3.7477</v>
      </c>
      <c r="CO67" s="587">
        <f>'FN30.400.11(IOX)'!$M57</f>
        <v>0.13450000000000001</v>
      </c>
      <c r="CP67" s="587">
        <f>'FN30.450.11(IOX)'!$M57</f>
        <v>-12.805099999999999</v>
      </c>
      <c r="CQ67" s="587">
        <f>'FN30.350.10(IOX)'!$M69</f>
        <v>-14.652100000000001</v>
      </c>
      <c r="CR67" s="587">
        <f>'FN30.400.10(IOX)'!$M69</f>
        <v>-13.4483</v>
      </c>
      <c r="CS67" s="587">
        <f>'FN30.450.10(IOX)'!$M69</f>
        <v>-26.690598999999999</v>
      </c>
      <c r="CT67" s="587">
        <f>'FN30.500.10(IOX)'!$M69</f>
        <v>8.9222000000000001</v>
      </c>
      <c r="CU67" s="587">
        <f>'FN30.400.09(IOX)'!$M71</f>
        <v>-71.398803999999998</v>
      </c>
      <c r="CV67" s="587">
        <f>'FN30.450.09(IOX)'!$M71</f>
        <v>-70.701301999999998</v>
      </c>
      <c r="CW67" s="587">
        <f>'FN30.500.09(IOX)'!$M71</f>
        <v>-42.335999000000001</v>
      </c>
      <c r="CX67" s="587">
        <f>'FN30.550.08(IOX)'!$M71</f>
        <v>-346.14181500000001</v>
      </c>
      <c r="CY67" s="587">
        <f>'FN30.600.08(IOX)'!$M71</f>
        <v>-370.33459499999998</v>
      </c>
      <c r="CZ67" s="588">
        <f>'FN30.650.67(IOX)'!$M71</f>
        <v>-330.06518599999998</v>
      </c>
      <c r="DA67" s="570">
        <f>'GII30.400.10(IOX)'!$M66</f>
        <v>80.381500000000003</v>
      </c>
      <c r="DB67" s="568">
        <f>'GII30.450.10(IOX)'!$M66</f>
        <v>111.85900100000001</v>
      </c>
      <c r="DC67" s="569">
        <f>'GII30.500.10(IOX)'!$M66</f>
        <v>80.474700999999996</v>
      </c>
      <c r="DD67" s="571"/>
      <c r="DE67" s="564"/>
      <c r="DF67" s="148">
        <f t="shared" si="29"/>
        <v>41851</v>
      </c>
      <c r="DG67" s="404"/>
      <c r="DH67" s="402"/>
      <c r="DI67" s="404">
        <f>'FN30.300.13(IOX)'!$AQ33</f>
        <v>5.3905244219945251E-3</v>
      </c>
      <c r="DJ67" s="402">
        <f>'FN30.350.13(IOX)'!$AQ33</f>
        <v>6.8701072584553373E-3</v>
      </c>
      <c r="DK67" s="402">
        <f>'FN30.400.13(IOX)'!$AQ33</f>
        <v>8.7223632224481176E-3</v>
      </c>
      <c r="DL67" s="402">
        <f>'FN30.300.12(IOX)'!$AQ45</f>
        <v>6.2879852236324531E-3</v>
      </c>
      <c r="DM67" s="402">
        <f>'FN30.350.12(IOX)'!$AQ45</f>
        <v>6.8977940172106275E-3</v>
      </c>
      <c r="DN67" s="402">
        <f>'FN30.400.11(IOX)'!$AQ57</f>
        <v>6.2546741491323107E-3</v>
      </c>
      <c r="DO67" s="402">
        <f>'FN30.450.11(IOX)'!$AQ57</f>
        <v>4.1531898628052412E-3</v>
      </c>
      <c r="DP67" s="402">
        <f>'FN30.350.10(IOX)'!$AQ69</f>
        <v>7.2251148033628376E-3</v>
      </c>
      <c r="DQ67" s="402">
        <f>'FN30.400.10(IOX)'!$AQ69</f>
        <v>6.0812964474794041E-3</v>
      </c>
      <c r="DR67" s="402">
        <f>'FN30.450.10(IOX)'!$AQ69</f>
        <v>4.3654958340172967E-3</v>
      </c>
      <c r="DS67" s="402">
        <f>'FN30.500.10(IOX)'!$AQ69</f>
        <v>3.3216344195224098E-3</v>
      </c>
      <c r="DT67" s="402">
        <f>'FN30.400.09(IOX)'!$AQ71</f>
        <v>7.0550798632466856E-3</v>
      </c>
      <c r="DU67" s="402">
        <f>'FN30.450.09(IOX)'!$AQ71</f>
        <v>4.0106666935461176E-3</v>
      </c>
      <c r="DV67" s="402">
        <f>'FN30.500.09(IOX)'!$AQ71</f>
        <v>2.3468717646629705E-3</v>
      </c>
      <c r="DW67" s="402">
        <f>'FN30.550.08(IOX)'!$AQ71</f>
        <v>-1.3074679760179009E-3</v>
      </c>
      <c r="DX67" s="402">
        <f>'FN30.600.08(IOX)'!$AQ71</f>
        <v>-2.1539906692178822E-3</v>
      </c>
      <c r="DY67" s="403">
        <f>'FN30.650.67(IOX)'!$AQ71</f>
        <v>-3.920246623678264E-3</v>
      </c>
      <c r="DZ67" s="404">
        <f>'GII30.400.10(IOX)'!$AQ66</f>
        <v>-2.5846603006877007E-4</v>
      </c>
      <c r="EA67" s="402">
        <f>'GII30.450.10(IOX)'!$AQ66</f>
        <v>8.6801804070843719E-5</v>
      </c>
      <c r="EB67" s="403">
        <f>'GII30.500.10(IOX)'!$AQ66</f>
        <v>7.4591386272665147E-4</v>
      </c>
      <c r="EC67" s="560"/>
      <c r="ED67" s="564"/>
      <c r="EE67" s="564"/>
      <c r="EF67" s="564"/>
      <c r="EH67" s="148">
        <f t="shared" si="30"/>
        <v>41851</v>
      </c>
      <c r="EI67" s="467">
        <f t="shared" si="31"/>
        <v>7.4645314168620231E-3</v>
      </c>
      <c r="EJ67" s="587">
        <f t="shared" si="32"/>
        <v>-9.2666841525615986</v>
      </c>
      <c r="EK67" s="467">
        <f t="shared" si="33"/>
        <v>5.8393975407138761E-3</v>
      </c>
    </row>
    <row r="68" spans="9:141" ht="15">
      <c r="I68" s="148">
        <v>41880</v>
      </c>
      <c r="J68" s="307"/>
      <c r="K68" s="83"/>
      <c r="L68" s="83">
        <f>'FN30.300.13(IOX)'!S34</f>
        <v>-2.2712010939191698E-2</v>
      </c>
      <c r="M68" s="83">
        <f>'FN30.350.13(IOX)'!S34</f>
        <v>-3.8057772449806446E-2</v>
      </c>
      <c r="N68" s="83">
        <f>'FN30.400.13(IOX)'!S34</f>
        <v>-7.5664831934421764E-2</v>
      </c>
      <c r="O68" s="83">
        <f>'FN30.300.12(IOX)'!$S46</f>
        <v>-2.1119117165488203E-2</v>
      </c>
      <c r="P68" s="83">
        <f>'FN30.350.12(IOX)'!$S46</f>
        <v>-3.8249423534653687E-2</v>
      </c>
      <c r="Q68" s="83">
        <f>'FN30.400.11(IOX)'!$S58</f>
        <v>-6.3509608169018378E-2</v>
      </c>
      <c r="R68" s="83">
        <f>'FN30.450.11(IOX)'!$S58</f>
        <v>-6.5152958507242884E-2</v>
      </c>
      <c r="S68" s="83">
        <f>'FN30.350.10(IOX)'!$S70</f>
        <v>-4.9379545154745116E-2</v>
      </c>
      <c r="T68" s="83">
        <f>'FN30.400.10(IOX)'!$S70</f>
        <v>-5.5288529558565398E-2</v>
      </c>
      <c r="U68" s="83">
        <f>'FN30.450.10(IOX)'!$S70</f>
        <v>-7.4098395854724067E-2</v>
      </c>
      <c r="V68" s="83">
        <f>'FN30.500.10(IOX)'!$S70</f>
        <v>-6.4091381524885277E-2</v>
      </c>
      <c r="W68" s="83">
        <f>'FN30.400.09(IOX)'!$S72</f>
        <v>-6.4303282961419128E-2</v>
      </c>
      <c r="X68" s="83">
        <f>'FN30.450.09(IOX)'!$S72</f>
        <v>-8.3697176852352589E-2</v>
      </c>
      <c r="Y68" s="83">
        <f>'FN30.500.09(IOX)'!$S72</f>
        <v>-6.6981246864482882E-2</v>
      </c>
      <c r="Z68" s="83">
        <f>'FN30.550.08(IOX)'!$S72</f>
        <v>-4.2763409046265986E-2</v>
      </c>
      <c r="AA68" s="83">
        <f>'FN30.600.08(IOX)'!$S72</f>
        <v>-3.4687555533655816E-2</v>
      </c>
      <c r="AB68" s="109">
        <f>'FN30.650.67(IOX)'!$S72</f>
        <v>-1.5492312908948718E-2</v>
      </c>
      <c r="AC68" s="307">
        <f>'GII30.400.10(IOX)'!$S67</f>
        <v>-8.1060206729071688E-2</v>
      </c>
      <c r="AD68" s="83">
        <f>'GII30.450.10(IOX)'!$S67</f>
        <v>-4.0521722061569808E-2</v>
      </c>
      <c r="AE68" s="109">
        <f>'GII30.500.10(IOX)'!$S67</f>
        <v>-7.6600399881757514E-2</v>
      </c>
      <c r="AF68" s="467">
        <f t="shared" ref="AF68" si="63">AVERAGE(O68:AE68)</f>
        <v>-5.511742778287336E-2</v>
      </c>
      <c r="AH68" s="148">
        <f t="shared" si="2"/>
        <v>41821</v>
      </c>
      <c r="AI68" s="148">
        <f t="shared" si="3"/>
        <v>41880</v>
      </c>
      <c r="AJ68" s="535">
        <f>IF(J68&lt;&gt;"", VLOOKUP($AH68, 'Current Balane Query'!$M$7:$AO$66, MATCH(AJ$22, 'Current Balane Query'!$M$6:$AO$6,0), 0), 0)</f>
        <v>0</v>
      </c>
      <c r="AK68" s="537">
        <f>IF(K68&lt;&gt;"", VLOOKUP($AH68, 'Current Balane Query'!$M$7:$AO$66, MATCH(AK$22, 'Current Balane Query'!$M$6:$AO$6,0), 0), 0)</f>
        <v>0</v>
      </c>
      <c r="AL68" s="535">
        <f>IF(L68&lt;&gt;"", VLOOKUP($AH68, 'Current Balane Query'!$M$7:$AO$66, MATCH(AL$22, 'Current Balane Query'!$M$6:$AO$6,0), 0), 0)</f>
        <v>138391151066.4809</v>
      </c>
      <c r="AM68" s="537">
        <f>IF(M68&lt;&gt;"", VLOOKUP($AH68, 'Current Balane Query'!$M$7:$AO$66, MATCH(AM$22, 'Current Balane Query'!$M$6:$AO$6,0), 0), 0)</f>
        <v>96842056590.100006</v>
      </c>
      <c r="AN68" s="537">
        <f>IF(N68&lt;&gt;"", VLOOKUP($AH68, 'Current Balane Query'!$M$7:$AO$66, MATCH(AN$22, 'Current Balane Query'!$M$6:$AO$6,0), 0), 0)</f>
        <v>90931190035.112595</v>
      </c>
      <c r="AO68" s="537">
        <f>IF(O68&lt;&gt;"", VLOOKUP($AH68, 'Current Balane Query'!$M$7:$AO$66, MATCH(AO$22, 'Current Balane Query'!$M$6:$AO$6,0), 0), 0)</f>
        <v>126743815374.64999</v>
      </c>
      <c r="AP68" s="537">
        <f>IF(P68&lt;&gt;"", VLOOKUP($AH68, 'Current Balane Query'!$M$7:$AO$66, MATCH(AP$22, 'Current Balane Query'!$M$6:$AO$6,0), 0), 0)</f>
        <v>156084935032.39001</v>
      </c>
      <c r="AQ68" s="537">
        <f>IF(Q68&lt;&gt;"", VLOOKUP($AH68, 'Current Balane Query'!$M$7:$AO$66, MATCH(AQ$22, 'Current Balane Query'!$M$6:$AO$6,0), 0), 0)</f>
        <v>41977892820.940002</v>
      </c>
      <c r="AR68" s="537">
        <f>IF(R68&lt;&gt;"", VLOOKUP($AH68, 'Current Balane Query'!$M$7:$AO$66, MATCH(AR$22, 'Current Balane Query'!$M$6:$AO$6,0), 0), 0)</f>
        <v>44308240336.190002</v>
      </c>
      <c r="AS68" s="537">
        <f>IF(S68&lt;&gt;"", VLOOKUP($AH68, 'Current Balane Query'!$M$7:$AO$66, MATCH(AS$22, 'Current Balane Query'!$M$6:$AO$6,0), 0), 0)</f>
        <v>10773854332.6</v>
      </c>
      <c r="AT68" s="537">
        <f>IF(T68&lt;&gt;"", VLOOKUP($AH68, 'Current Balane Query'!$M$7:$AO$66, MATCH(AT$22, 'Current Balane Query'!$M$6:$AO$6,0), 0), 0)</f>
        <v>48375590122.57</v>
      </c>
      <c r="AU68" s="537">
        <f>IF(U68&lt;&gt;"", VLOOKUP($AH68, 'Current Balane Query'!$M$7:$AO$66, MATCH(AU$22, 'Current Balane Query'!$M$6:$AO$6,0), 0), 0)</f>
        <v>42243369151.199997</v>
      </c>
      <c r="AV68" s="537">
        <f>IF(V68&lt;&gt;"", VLOOKUP($AH68, 'Current Balane Query'!$M$7:$AO$66, MATCH(AV$22, 'Current Balane Query'!$M$6:$AO$6,0), 0), 0)</f>
        <v>22674875258.580002</v>
      </c>
      <c r="AW68" s="537">
        <f>IF(W68&lt;&gt;"", VLOOKUP($AH68, 'Current Balane Query'!$M$7:$AO$66, MATCH(AW$22, 'Current Balane Query'!$M$6:$AO$6,0), 0), 0)</f>
        <v>34149347209.150002</v>
      </c>
      <c r="AX68" s="537">
        <f>IF(X68&lt;&gt;"", VLOOKUP($AH68, 'Current Balane Query'!$M$7:$AO$66, MATCH(AX$22, 'Current Balane Query'!$M$6:$AO$6,0), 0), 0)</f>
        <v>69524634841.899994</v>
      </c>
      <c r="AY68" s="537">
        <f>IF(Y68&lt;&gt;"", VLOOKUP($AH68, 'Current Balane Query'!$M$7:$AO$66, MATCH(AY$22, 'Current Balane Query'!$M$6:$AO$6,0), 0), 0)</f>
        <v>19289661053.099998</v>
      </c>
      <c r="AZ68" s="537">
        <f>IF(Z68&lt;&gt;"", VLOOKUP($AH68, 'Current Balane Query'!$M$7:$AO$66, MATCH(AZ$22, 'Current Balane Query'!$M$6:$AO$6,0), 0), 0)</f>
        <v>10189742195.52</v>
      </c>
      <c r="BA68" s="537">
        <f>IF(AA68&lt;&gt;"", VLOOKUP($AH68, 'Current Balane Query'!$M$7:$AO$66, MATCH(BA$22, 'Current Balane Query'!$M$6:$AO$6,0), 0), 0)</f>
        <v>5849589989.0500002</v>
      </c>
      <c r="BB68" s="538">
        <f>IF(AB68&lt;&gt;"", VLOOKUP($AH68, 'Current Balane Query'!$M$7:$AO$66, MATCH(BB$22, 'Current Balane Query'!$M$6:$AO$6,0), 0), 0)</f>
        <v>9489688379.7399998</v>
      </c>
      <c r="BC68" s="535">
        <f>IF(AC68&lt;&gt;"", VLOOKUP($AH68, 'Current Balane Query'!$M$7:$AO$66, MATCH(BC$22, 'Current Balane Query'!$M$6:$AO$6,0), 0), 0)</f>
        <v>20032217402.98</v>
      </c>
      <c r="BD68" s="537">
        <f>IF(AD68&lt;&gt;"", VLOOKUP($AH68, 'Current Balane Query'!$M$7:$AO$66, MATCH(BD$22, 'Current Balane Query'!$M$6:$AO$6,0), 0), 0)</f>
        <v>29899795221.27</v>
      </c>
      <c r="BE68" s="538">
        <f>IF(AE68&lt;&gt;"", VLOOKUP($AH68, 'Current Balane Query'!$M$7:$AO$66, MATCH(BE$22, 'Current Balane Query'!$M$6:$AO$6,0), 0), 0)</f>
        <v>21484151818.779999</v>
      </c>
      <c r="BF68" s="546">
        <f t="shared" si="4"/>
        <v>967839633789.27344</v>
      </c>
      <c r="BH68" s="148">
        <v>41880</v>
      </c>
      <c r="BI68" s="553">
        <f t="shared" si="5"/>
        <v>0</v>
      </c>
      <c r="BJ68" s="551">
        <f t="shared" si="46"/>
        <v>0</v>
      </c>
      <c r="BK68" s="553">
        <f t="shared" si="7"/>
        <v>0.14298975391682775</v>
      </c>
      <c r="BL68" s="551">
        <f t="shared" si="47"/>
        <v>0.10006002359186844</v>
      </c>
      <c r="BM68" s="551">
        <f t="shared" si="48"/>
        <v>9.3952744711538583E-2</v>
      </c>
      <c r="BN68" s="551">
        <f t="shared" si="49"/>
        <v>0.1309553886302674</v>
      </c>
      <c r="BO68" s="551">
        <f t="shared" si="50"/>
        <v>0.16127148505097716</v>
      </c>
      <c r="BP68" s="551">
        <f t="shared" si="51"/>
        <v>4.3372777219908516E-2</v>
      </c>
      <c r="BQ68" s="551">
        <f t="shared" si="52"/>
        <v>4.5780559908168816E-2</v>
      </c>
      <c r="BR68" s="551">
        <f t="shared" si="53"/>
        <v>1.113185899446827E-2</v>
      </c>
      <c r="BS68" s="551">
        <f t="shared" si="54"/>
        <v>4.998306375734015E-2</v>
      </c>
      <c r="BT68" s="551">
        <f t="shared" si="35"/>
        <v>4.3647075069460937E-2</v>
      </c>
      <c r="BU68" s="551">
        <f t="shared" si="36"/>
        <v>2.3428339227857014E-2</v>
      </c>
      <c r="BV68" s="551">
        <f t="shared" si="37"/>
        <v>3.5284096679786624E-2</v>
      </c>
      <c r="BW68" s="551">
        <f t="shared" si="38"/>
        <v>7.1834870586667363E-2</v>
      </c>
      <c r="BX68" s="551">
        <f t="shared" si="39"/>
        <v>1.9930637659027625E-2</v>
      </c>
      <c r="BY68" s="551">
        <f t="shared" si="40"/>
        <v>1.0528337381292448E-2</v>
      </c>
      <c r="BZ68" s="551">
        <f t="shared" si="41"/>
        <v>6.0439661539254804E-3</v>
      </c>
      <c r="CA68" s="552">
        <f t="shared" si="42"/>
        <v>9.8050214606174909E-3</v>
      </c>
      <c r="CB68" s="553">
        <f t="shared" si="43"/>
        <v>2.0697868431519089E-2</v>
      </c>
      <c r="CC68" s="551">
        <f t="shared" si="44"/>
        <v>3.0893336227828055E-2</v>
      </c>
      <c r="CD68" s="552">
        <f t="shared" si="45"/>
        <v>2.2198049210555182E-2</v>
      </c>
      <c r="CE68" s="560">
        <f t="shared" si="27"/>
        <v>1</v>
      </c>
      <c r="CF68" s="564"/>
      <c r="CG68" s="148">
        <f t="shared" si="28"/>
        <v>41880</v>
      </c>
      <c r="CH68" s="589"/>
      <c r="CI68" s="587"/>
      <c r="CJ68" s="589">
        <f>'FN30.300.13(IOX)'!$M34</f>
        <v>-32.247601000000003</v>
      </c>
      <c r="CK68" s="587">
        <f>'FN30.350.13(IOX)'!$M34</f>
        <v>63.662899000000003</v>
      </c>
      <c r="CL68" s="587">
        <f>'FN30.400.13(IOX)'!$M34</f>
        <v>190.61340300000001</v>
      </c>
      <c r="CM68" s="587">
        <f>'FN30.300.12(IOX)'!$M46</f>
        <v>-44.466599000000002</v>
      </c>
      <c r="CN68" s="587">
        <f>'FN30.350.12(IOX)'!$M46</f>
        <v>13.8598</v>
      </c>
      <c r="CO68" s="587">
        <f>'FN30.400.11(IOX)'!$M58</f>
        <v>18.596700999999999</v>
      </c>
      <c r="CP68" s="587">
        <f>'FN30.450.11(IOX)'!$M58</f>
        <v>-6.1783000000000001</v>
      </c>
      <c r="CQ68" s="587">
        <f>'FN30.350.10(IOX)'!$M70</f>
        <v>-3.9569000000000001</v>
      </c>
      <c r="CR68" s="587">
        <f>'FN30.400.10(IOX)'!$M70</f>
        <v>-18.025100999999999</v>
      </c>
      <c r="CS68" s="587">
        <f>'FN30.450.10(IOX)'!$M70</f>
        <v>-13.077400000000001</v>
      </c>
      <c r="CT68" s="587">
        <f>'FN30.500.10(IOX)'!$M70</f>
        <v>10.835599999999999</v>
      </c>
      <c r="CU68" s="587">
        <f>'FN30.400.09(IOX)'!$M72</f>
        <v>-87.625298000000001</v>
      </c>
      <c r="CV68" s="587">
        <f>'FN30.450.09(IOX)'!$M72</f>
        <v>-65.509299999999996</v>
      </c>
      <c r="CW68" s="587">
        <f>'FN30.500.09(IOX)'!$M72</f>
        <v>-51.170699999999997</v>
      </c>
      <c r="CX68" s="587">
        <f>'FN30.550.08(IOX)'!$M72</f>
        <v>-452.75610399999999</v>
      </c>
      <c r="CY68" s="587">
        <f>'FN30.600.08(IOX)'!$M72</f>
        <v>-473.35031099999998</v>
      </c>
      <c r="CZ68" s="588">
        <f>'FN30.650.67(IOX)'!$M72</f>
        <v>-436.85391199999998</v>
      </c>
      <c r="DA68" s="570">
        <f>'GII30.400.10(IOX)'!$M67</f>
        <v>130.74130199999999</v>
      </c>
      <c r="DB68" s="568">
        <f>'GII30.450.10(IOX)'!$M67</f>
        <v>49.789397999999998</v>
      </c>
      <c r="DC68" s="569">
        <f>'GII30.500.10(IOX)'!$M67</f>
        <v>103.4002</v>
      </c>
      <c r="DD68" s="571"/>
      <c r="DE68" s="564"/>
      <c r="DF68" s="148">
        <f t="shared" si="29"/>
        <v>41880</v>
      </c>
      <c r="DG68" s="404"/>
      <c r="DH68" s="402"/>
      <c r="DI68" s="404">
        <f>'FN30.300.13(IOX)'!$AQ34</f>
        <v>6.0128169338510779E-3</v>
      </c>
      <c r="DJ68" s="402">
        <f>'FN30.350.13(IOX)'!$AQ34</f>
        <v>7.2997414923544439E-3</v>
      </c>
      <c r="DK68" s="402">
        <f>'FN30.400.13(IOX)'!$AQ34</f>
        <v>8.8445547652483449E-3</v>
      </c>
      <c r="DL68" s="402">
        <f>'FN30.300.12(IOX)'!$AQ46</f>
        <v>7.469552087091413E-3</v>
      </c>
      <c r="DM68" s="402">
        <f>'FN30.350.12(IOX)'!$AQ46</f>
        <v>8.207464182922326E-3</v>
      </c>
      <c r="DN68" s="402">
        <f>'FN30.400.11(IOX)'!$AQ58</f>
        <v>5.7102465336949289E-3</v>
      </c>
      <c r="DO68" s="402">
        <f>'FN30.450.11(IOX)'!$AQ58</f>
        <v>3.8721632967841013E-3</v>
      </c>
      <c r="DP68" s="402">
        <f>'FN30.350.10(IOX)'!$AQ70</f>
        <v>9.0429452230963003E-3</v>
      </c>
      <c r="DQ68" s="402">
        <f>'FN30.400.10(IOX)'!$AQ70</f>
        <v>6.1692017292670686E-3</v>
      </c>
      <c r="DR68" s="402">
        <f>'FN30.450.10(IOX)'!$AQ70</f>
        <v>3.1530851285083792E-3</v>
      </c>
      <c r="DS68" s="402">
        <f>'FN30.500.10(IOX)'!$AQ70</f>
        <v>1.8342427132812525E-3</v>
      </c>
      <c r="DT68" s="402">
        <f>'FN30.400.09(IOX)'!$AQ72</f>
        <v>6.8323128372176078E-3</v>
      </c>
      <c r="DU68" s="402">
        <f>'FN30.450.09(IOX)'!$AQ72</f>
        <v>2.4192577887407586E-3</v>
      </c>
      <c r="DV68" s="402">
        <f>'FN30.500.09(IOX)'!$AQ72</f>
        <v>5.9250289049953171E-4</v>
      </c>
      <c r="DW68" s="402">
        <f>'FN30.550.08(IOX)'!$AQ72</f>
        <v>6.7384186671609018E-4</v>
      </c>
      <c r="DX68" s="402">
        <f>'FN30.600.08(IOX)'!$AQ72</f>
        <v>-1.3064483655803919E-3</v>
      </c>
      <c r="DY68" s="403">
        <f>'FN30.650.67(IOX)'!$AQ72</f>
        <v>-3.8971164825400664E-3</v>
      </c>
      <c r="DZ68" s="404">
        <f>'GII30.400.10(IOX)'!$AQ67</f>
        <v>4.6227613665414678E-4</v>
      </c>
      <c r="EA68" s="402">
        <f>'GII30.450.10(IOX)'!$AQ67</f>
        <v>1.850263987549785E-4</v>
      </c>
      <c r="EB68" s="403">
        <f>'GII30.500.10(IOX)'!$AQ67</f>
        <v>1.4785726389479575E-3</v>
      </c>
      <c r="EC68" s="560"/>
      <c r="ED68" s="564"/>
      <c r="EE68" s="564"/>
      <c r="EF68" s="564"/>
      <c r="EH68" s="148">
        <f t="shared" si="30"/>
        <v>41880</v>
      </c>
      <c r="EI68" s="467">
        <f t="shared" si="31"/>
        <v>-4.7313023299059113E-2</v>
      </c>
      <c r="EJ68" s="587">
        <f t="shared" si="32"/>
        <v>-5.386986735314931</v>
      </c>
      <c r="EK68" s="467">
        <f t="shared" si="33"/>
        <v>6.1251724135594409E-3</v>
      </c>
    </row>
    <row r="69" spans="9:141" ht="15">
      <c r="I69" s="148">
        <v>41912</v>
      </c>
      <c r="J69" s="307"/>
      <c r="K69" s="83"/>
      <c r="L69" s="83">
        <f>'FN30.300.13(IOX)'!S35</f>
        <v>2.2425047019269475E-2</v>
      </c>
      <c r="M69" s="83">
        <f>'FN30.350.13(IOX)'!S35</f>
        <v>2.9466035387862279E-2</v>
      </c>
      <c r="N69" s="83">
        <f>'FN30.400.13(IOX)'!S35</f>
        <v>5.7017041785299802E-2</v>
      </c>
      <c r="O69" s="83">
        <f>'FN30.300.12(IOX)'!$S47</f>
        <v>2.4498184120603336E-2</v>
      </c>
      <c r="P69" s="83">
        <f>'FN30.350.12(IOX)'!$S47</f>
        <v>3.5297309658378268E-2</v>
      </c>
      <c r="Q69" s="83">
        <f>'FN30.400.11(IOX)'!$S59</f>
        <v>4.4422942110069863E-2</v>
      </c>
      <c r="R69" s="83">
        <f>'FN30.450.11(IOX)'!$S59</f>
        <v>7.0061144356955471E-2</v>
      </c>
      <c r="S69" s="83">
        <f>'FN30.350.10(IOX)'!$S71</f>
        <v>4.0230041899582472E-2</v>
      </c>
      <c r="T69" s="83">
        <f>'FN30.400.10(IOX)'!$S71</f>
        <v>3.8964789825887511E-2</v>
      </c>
      <c r="U69" s="83">
        <f>'FN30.450.10(IOX)'!$S71</f>
        <v>7.2811162790697687E-2</v>
      </c>
      <c r="V69" s="83">
        <f>'FN30.500.10(IOX)'!$S71</f>
        <v>7.8288689532156938E-2</v>
      </c>
      <c r="W69" s="83">
        <f>'FN30.400.09(IOX)'!$S73</f>
        <v>4.9176842849953897E-2</v>
      </c>
      <c r="X69" s="83">
        <f>'FN30.450.09(IOX)'!$S73</f>
        <v>8.3593616385048627E-2</v>
      </c>
      <c r="Y69" s="83">
        <f>'FN30.500.09(IOX)'!$S73</f>
        <v>7.9358386054579663E-2</v>
      </c>
      <c r="Z69" s="83">
        <f>'FN30.550.08(IOX)'!$S73</f>
        <v>4.0166346392975991E-2</v>
      </c>
      <c r="AA69" s="83">
        <f>'FN30.600.08(IOX)'!$S73</f>
        <v>3.6178857311997797E-2</v>
      </c>
      <c r="AB69" s="109">
        <f>'FN30.650.67(IOX)'!$S73</f>
        <v>2.8990029219525832E-2</v>
      </c>
      <c r="AC69" s="307">
        <f>'GII30.400.10(IOX)'!$S68</f>
        <v>3.0824408841354331E-2</v>
      </c>
      <c r="AD69" s="83">
        <f>'GII30.450.10(IOX)'!$S68</f>
        <v>3.6090159874827263E-2</v>
      </c>
      <c r="AE69" s="109">
        <f>'GII30.500.10(IOX)'!$S68</f>
        <v>5.4956840431711243E-2</v>
      </c>
      <c r="AF69" s="467">
        <f t="shared" ref="AF69" si="64">AVERAGE(O69:AE69)</f>
        <v>4.9641750097429771E-2</v>
      </c>
      <c r="AH69" s="148">
        <f t="shared" si="2"/>
        <v>41852</v>
      </c>
      <c r="AI69" s="148">
        <f t="shared" si="3"/>
        <v>41912</v>
      </c>
      <c r="AJ69" s="535">
        <f>IF(J69&lt;&gt;"", VLOOKUP($AH69, 'Current Balane Query'!$M$7:$AO$66, MATCH(AJ$22, 'Current Balane Query'!$M$6:$AO$6,0), 0), 0)</f>
        <v>0</v>
      </c>
      <c r="AK69" s="537">
        <f>IF(K69&lt;&gt;"", VLOOKUP($AH69, 'Current Balane Query'!$M$7:$AO$66, MATCH(AK$22, 'Current Balane Query'!$M$6:$AO$6,0), 0), 0)</f>
        <v>0</v>
      </c>
      <c r="AL69" s="535">
        <f>IF(L69&lt;&gt;"", VLOOKUP($AH69, 'Current Balane Query'!$M$7:$AO$66, MATCH(AL$22, 'Current Balane Query'!$M$6:$AO$6,0), 0), 0)</f>
        <v>137463170945.77429</v>
      </c>
      <c r="AM69" s="537">
        <f>IF(M69&lt;&gt;"", VLOOKUP($AH69, 'Current Balane Query'!$M$7:$AO$66, MATCH(AM$22, 'Current Balane Query'!$M$6:$AO$6,0), 0), 0)</f>
        <v>96063010939.110001</v>
      </c>
      <c r="AN69" s="537">
        <f>IF(N69&lt;&gt;"", VLOOKUP($AH69, 'Current Balane Query'!$M$7:$AO$66, MATCH(AN$22, 'Current Balane Query'!$M$6:$AO$6,0), 0), 0)</f>
        <v>89727451881.506393</v>
      </c>
      <c r="AO69" s="537">
        <f>IF(O69&lt;&gt;"", VLOOKUP($AH69, 'Current Balane Query'!$M$7:$AO$66, MATCH(AO$22, 'Current Balane Query'!$M$6:$AO$6,0), 0), 0)</f>
        <v>125795922568.91</v>
      </c>
      <c r="AP69" s="537">
        <f>IF(P69&lt;&gt;"", VLOOKUP($AH69, 'Current Balane Query'!$M$7:$AO$66, MATCH(AP$22, 'Current Balane Query'!$M$6:$AO$6,0), 0), 0)</f>
        <v>154639107639.17999</v>
      </c>
      <c r="AQ69" s="537">
        <f>IF(Q69&lt;&gt;"", VLOOKUP($AH69, 'Current Balane Query'!$M$7:$AO$66, MATCH(AQ$22, 'Current Balane Query'!$M$6:$AO$6,0), 0), 0)</f>
        <v>41411110202.739998</v>
      </c>
      <c r="AR69" s="537">
        <f>IF(R69&lt;&gt;"", VLOOKUP($AH69, 'Current Balane Query'!$M$7:$AO$66, MATCH(AR$22, 'Current Balane Query'!$M$6:$AO$6,0), 0), 0)</f>
        <v>43636181030.07</v>
      </c>
      <c r="AS69" s="537">
        <f>IF(S69&lt;&gt;"", VLOOKUP($AH69, 'Current Balane Query'!$M$7:$AO$66, MATCH(AS$22, 'Current Balane Query'!$M$6:$AO$6,0), 0), 0)</f>
        <v>10655399937.620001</v>
      </c>
      <c r="AT69" s="537">
        <f>IF(T69&lt;&gt;"", VLOOKUP($AH69, 'Current Balane Query'!$M$7:$AO$66, MATCH(AT$22, 'Current Balane Query'!$M$6:$AO$6,0), 0), 0)</f>
        <v>47721116730.830002</v>
      </c>
      <c r="AU69" s="537">
        <f>IF(U69&lt;&gt;"", VLOOKUP($AH69, 'Current Balane Query'!$M$7:$AO$66, MATCH(AU$22, 'Current Balane Query'!$M$6:$AO$6,0), 0), 0)</f>
        <v>41539526425.110001</v>
      </c>
      <c r="AV69" s="537">
        <f>IF(V69&lt;&gt;"", VLOOKUP($AH69, 'Current Balane Query'!$M$7:$AO$66, MATCH(AV$22, 'Current Balane Query'!$M$6:$AO$6,0), 0), 0)</f>
        <v>22259902256.720001</v>
      </c>
      <c r="AW69" s="537">
        <f>IF(W69&lt;&gt;"", VLOOKUP($AH69, 'Current Balane Query'!$M$7:$AO$66, MATCH(AW$22, 'Current Balane Query'!$M$6:$AO$6,0), 0), 0)</f>
        <v>33602655147.93</v>
      </c>
      <c r="AX69" s="537">
        <f>IF(X69&lt;&gt;"", VLOOKUP($AH69, 'Current Balane Query'!$M$7:$AO$66, MATCH(AX$22, 'Current Balane Query'!$M$6:$AO$6,0), 0), 0)</f>
        <v>68138759523.629997</v>
      </c>
      <c r="AY69" s="537">
        <f>IF(Y69&lt;&gt;"", VLOOKUP($AH69, 'Current Balane Query'!$M$7:$AO$66, MATCH(AY$22, 'Current Balane Query'!$M$6:$AO$6,0), 0), 0)</f>
        <v>18891617354.959999</v>
      </c>
      <c r="AZ69" s="537">
        <f>IF(Z69&lt;&gt;"", VLOOKUP($AH69, 'Current Balane Query'!$M$7:$AO$66, MATCH(AZ$22, 'Current Balane Query'!$M$6:$AO$6,0), 0), 0)</f>
        <v>9913252443.7199993</v>
      </c>
      <c r="BA69" s="537">
        <f>IF(AA69&lt;&gt;"", VLOOKUP($AH69, 'Current Balane Query'!$M$7:$AO$66, MATCH(BA$22, 'Current Balane Query'!$M$6:$AO$6,0), 0), 0)</f>
        <v>5689289497.2700005</v>
      </c>
      <c r="BB69" s="538">
        <f>IF(AB69&lt;&gt;"", VLOOKUP($AH69, 'Current Balane Query'!$M$7:$AO$66, MATCH(BB$22, 'Current Balane Query'!$M$6:$AO$6,0), 0), 0)</f>
        <v>9220553086.0300007</v>
      </c>
      <c r="BC69" s="535">
        <f>IF(AC69&lt;&gt;"", VLOOKUP($AH69, 'Current Balane Query'!$M$7:$AO$66, MATCH(BC$22, 'Current Balane Query'!$M$6:$AO$6,0), 0), 0)</f>
        <v>19701324154.290001</v>
      </c>
      <c r="BD69" s="537">
        <f>IF(AD69&lt;&gt;"", VLOOKUP($AH69, 'Current Balane Query'!$M$7:$AO$66, MATCH(BD$22, 'Current Balane Query'!$M$6:$AO$6,0), 0), 0)</f>
        <v>29323228881.110001</v>
      </c>
      <c r="BE69" s="538">
        <f>IF(AE69&lt;&gt;"", VLOOKUP($AH69, 'Current Balane Query'!$M$7:$AO$66, MATCH(BE$22, 'Current Balane Query'!$M$6:$AO$6,0), 0), 0)</f>
        <v>21073951084.84</v>
      </c>
      <c r="BF69" s="546">
        <f t="shared" si="4"/>
        <v>956368027611.1106</v>
      </c>
      <c r="BH69" s="148">
        <v>41912</v>
      </c>
      <c r="BI69" s="553">
        <f t="shared" si="5"/>
        <v>0</v>
      </c>
      <c r="BJ69" s="551">
        <f t="shared" si="46"/>
        <v>0</v>
      </c>
      <c r="BK69" s="553">
        <f t="shared" si="7"/>
        <v>0.14373459481821066</v>
      </c>
      <c r="BL69" s="551">
        <f t="shared" si="47"/>
        <v>0.10044565289270864</v>
      </c>
      <c r="BM69" s="551">
        <f t="shared" si="48"/>
        <v>9.3821049314702101E-2</v>
      </c>
      <c r="BN69" s="551">
        <f t="shared" si="49"/>
        <v>0.13153505652330588</v>
      </c>
      <c r="BO69" s="551">
        <f t="shared" si="50"/>
        <v>0.1616941419773823</v>
      </c>
      <c r="BP69" s="551">
        <f t="shared" si="51"/>
        <v>4.3300391697723151E-2</v>
      </c>
      <c r="BQ69" s="551">
        <f t="shared" si="52"/>
        <v>4.5626975986501554E-2</v>
      </c>
      <c r="BR69" s="551">
        <f t="shared" si="53"/>
        <v>1.1141526724012174E-2</v>
      </c>
      <c r="BS69" s="551">
        <f t="shared" si="54"/>
        <v>4.9898276974013306E-2</v>
      </c>
      <c r="BT69" s="551">
        <f t="shared" si="35"/>
        <v>4.3434666598872629E-2</v>
      </c>
      <c r="BU69" s="551">
        <f t="shared" si="36"/>
        <v>2.3275456324405253E-2</v>
      </c>
      <c r="BV69" s="551">
        <f t="shared" si="37"/>
        <v>3.5135694813915194E-2</v>
      </c>
      <c r="BW69" s="551">
        <f t="shared" si="38"/>
        <v>7.1247425213316909E-2</v>
      </c>
      <c r="BX69" s="551">
        <f t="shared" si="39"/>
        <v>1.9753501590960679E-2</v>
      </c>
      <c r="BY69" s="551">
        <f t="shared" si="40"/>
        <v>1.0365520550161093E-2</v>
      </c>
      <c r="BZ69" s="551">
        <f t="shared" si="41"/>
        <v>5.9488495359690599E-3</v>
      </c>
      <c r="CA69" s="552">
        <f t="shared" si="42"/>
        <v>9.6412184638394963E-3</v>
      </c>
      <c r="CB69" s="553">
        <f t="shared" si="43"/>
        <v>2.0600149299743405E-2</v>
      </c>
      <c r="CC69" s="551">
        <f t="shared" si="44"/>
        <v>3.0661030099841179E-2</v>
      </c>
      <c r="CD69" s="552">
        <f t="shared" si="45"/>
        <v>2.2035399005841016E-2</v>
      </c>
      <c r="CE69" s="560">
        <f t="shared" si="27"/>
        <v>0.99999999999999989</v>
      </c>
      <c r="CF69" s="564"/>
      <c r="CG69" s="148">
        <f t="shared" si="28"/>
        <v>41912</v>
      </c>
      <c r="CH69" s="589"/>
      <c r="CI69" s="587"/>
      <c r="CJ69" s="589">
        <f>'FN30.300.13(IOX)'!$M35</f>
        <v>-53.6721</v>
      </c>
      <c r="CK69" s="587">
        <f>'FN30.350.13(IOX)'!$M35</f>
        <v>32.713200000000001</v>
      </c>
      <c r="CL69" s="587">
        <f>'FN30.400.13(IOX)'!$M35</f>
        <v>131.29490699999999</v>
      </c>
      <c r="CM69" s="587">
        <f>'FN30.300.12(IOX)'!$M47</f>
        <v>-70.293700999999999</v>
      </c>
      <c r="CN69" s="587">
        <f>'FN30.350.12(IOX)'!$M47</f>
        <v>-25.035298999999998</v>
      </c>
      <c r="CO69" s="587">
        <f>'FN30.400.11(IOX)'!$M59</f>
        <v>-15.2935</v>
      </c>
      <c r="CP69" s="587">
        <f>'FN30.450.11(IOX)'!$M59</f>
        <v>-76.6203</v>
      </c>
      <c r="CQ69" s="587">
        <f>'FN30.350.10(IOX)'!$M71</f>
        <v>-39.262000999999998</v>
      </c>
      <c r="CR69" s="587">
        <f>'FN30.400.10(IOX)'!$M71</f>
        <v>-36.847698000000001</v>
      </c>
      <c r="CS69" s="587">
        <f>'FN30.450.10(IOX)'!$M71</f>
        <v>-82.368301000000002</v>
      </c>
      <c r="CT69" s="587">
        <f>'FN30.500.10(IOX)'!$M71</f>
        <v>-75.919296000000003</v>
      </c>
      <c r="CU69" s="587">
        <f>'FN30.400.09(IOX)'!$M73</f>
        <v>-106.964798</v>
      </c>
      <c r="CV69" s="587">
        <f>'FN30.450.09(IOX)'!$M73</f>
        <v>-140.06990099999999</v>
      </c>
      <c r="CW69" s="587">
        <f>'FN30.500.09(IOX)'!$M73</f>
        <v>-132.93879699999999</v>
      </c>
      <c r="CX69" s="587">
        <f>'FN30.550.08(IOX)'!$M73</f>
        <v>-436.06820699999997</v>
      </c>
      <c r="CY69" s="587">
        <f>'FN30.600.08(IOX)'!$M73</f>
        <v>-466.23168900000002</v>
      </c>
      <c r="CZ69" s="588">
        <f>'FN30.650.67(IOX)'!$M73</f>
        <v>-433.57690400000001</v>
      </c>
      <c r="DA69" s="570">
        <f>'GII30.400.10(IOX)'!$M68</f>
        <v>121.040497</v>
      </c>
      <c r="DB69" s="568">
        <f>'GII30.450.10(IOX)'!$M68</f>
        <v>47.794701000000003</v>
      </c>
      <c r="DC69" s="569">
        <f>'GII30.500.10(IOX)'!$M68</f>
        <v>69.542800999999997</v>
      </c>
      <c r="DD69" s="571"/>
      <c r="DE69" s="564"/>
      <c r="DF69" s="148">
        <f t="shared" si="29"/>
        <v>41912</v>
      </c>
      <c r="DG69" s="404"/>
      <c r="DH69" s="402"/>
      <c r="DI69" s="404">
        <f>'FN30.300.13(IOX)'!$AQ35</f>
        <v>6.4861848126105612E-3</v>
      </c>
      <c r="DJ69" s="402">
        <f>'FN30.350.13(IOX)'!$AQ35</f>
        <v>7.9822042644893433E-3</v>
      </c>
      <c r="DK69" s="402">
        <f>'FN30.400.13(IOX)'!$AQ35</f>
        <v>1.2747328715757527E-2</v>
      </c>
      <c r="DL69" s="402">
        <f>'FN30.300.12(IOX)'!$AQ47</f>
        <v>7.811836710572815E-3</v>
      </c>
      <c r="DM69" s="402">
        <f>'FN30.350.12(IOX)'!$AQ47</f>
        <v>9.0506116153313727E-3</v>
      </c>
      <c r="DN69" s="402">
        <f>'FN30.400.11(IOX)'!$AQ59</f>
        <v>8.9221818454508859E-3</v>
      </c>
      <c r="DO69" s="402">
        <f>'FN30.450.11(IOX)'!$AQ59</f>
        <v>6.3433857737704375E-3</v>
      </c>
      <c r="DP69" s="402">
        <f>'FN30.350.10(IOX)'!$AQ71</f>
        <v>9.6006130664195756E-3</v>
      </c>
      <c r="DQ69" s="402">
        <f>'FN30.400.10(IOX)'!$AQ71</f>
        <v>8.3627972140396505E-3</v>
      </c>
      <c r="DR69" s="402">
        <f>'FN30.450.10(IOX)'!$AQ71</f>
        <v>5.95135205048547E-3</v>
      </c>
      <c r="DS69" s="402">
        <f>'FN30.500.10(IOX)'!$AQ71</f>
        <v>5.0065785674386683E-3</v>
      </c>
      <c r="DT69" s="402">
        <f>'FN30.400.09(IOX)'!$AQ73</f>
        <v>9.8647907434959575E-3</v>
      </c>
      <c r="DU69" s="402">
        <f>'FN30.450.09(IOX)'!$AQ73</f>
        <v>6.5306946368600882E-3</v>
      </c>
      <c r="DV69" s="402">
        <f>'FN30.500.09(IOX)'!$AQ73</f>
        <v>3.0092985989312129E-3</v>
      </c>
      <c r="DW69" s="402">
        <f>'FN30.550.08(IOX)'!$AQ73</f>
        <v>1.3967513128291106E-3</v>
      </c>
      <c r="DX69" s="402">
        <f>'FN30.600.08(IOX)'!$AQ73</f>
        <v>-4.3594026054318398E-4</v>
      </c>
      <c r="DY69" s="403">
        <f>'FN30.650.67(IOX)'!$AQ73</f>
        <v>-9.8888960791328456E-4</v>
      </c>
      <c r="DZ69" s="404">
        <f>'GII30.400.10(IOX)'!$AQ68</f>
        <v>7.1485310508467652E-4</v>
      </c>
      <c r="EA69" s="402">
        <f>'GII30.450.10(IOX)'!$AQ68</f>
        <v>1.037355220914332E-3</v>
      </c>
      <c r="EB69" s="403">
        <f>'GII30.500.10(IOX)'!$AQ68</f>
        <v>3.3356451131975602E-3</v>
      </c>
      <c r="EC69" s="560"/>
      <c r="ED69" s="564"/>
      <c r="EE69" s="564"/>
      <c r="EF69" s="564"/>
      <c r="EH69" s="148">
        <f t="shared" si="30"/>
        <v>41912</v>
      </c>
      <c r="EI69" s="467">
        <f t="shared" si="31"/>
        <v>4.3121934944080051E-2</v>
      </c>
      <c r="EJ69" s="587">
        <f t="shared" si="32"/>
        <v>-45.021233160825901</v>
      </c>
      <c r="EK69" s="467">
        <f t="shared" si="33"/>
        <v>7.8697356644138131E-3</v>
      </c>
    </row>
    <row r="70" spans="9:141" ht="15">
      <c r="I70" s="148">
        <v>41943</v>
      </c>
      <c r="J70" s="307"/>
      <c r="K70" s="83"/>
      <c r="L70" s="83">
        <f>'FN30.300.13(IOX)'!S36</f>
        <v>-1.1695772809680809E-2</v>
      </c>
      <c r="M70" s="83">
        <f>'FN30.350.13(IOX)'!S36</f>
        <v>-3.0548053707080844E-2</v>
      </c>
      <c r="N70" s="83">
        <f>'FN30.400.13(IOX)'!S36</f>
        <v>-7.0486566445673138E-2</v>
      </c>
      <c r="O70" s="83">
        <f>'FN30.300.12(IOX)'!$S48</f>
        <v>-1.4529556532839721E-2</v>
      </c>
      <c r="P70" s="83">
        <f>'FN30.350.12(IOX)'!$S48</f>
        <v>-3.0947407046216527E-2</v>
      </c>
      <c r="Q70" s="83">
        <f>'FN30.400.11(IOX)'!$S60</f>
        <v>-4.7086846473482484E-2</v>
      </c>
      <c r="R70" s="83">
        <f>'FN30.450.11(IOX)'!$S60</f>
        <v>-5.3576822980603997E-2</v>
      </c>
      <c r="S70" s="83">
        <f>'FN30.350.10(IOX)'!$S72</f>
        <v>-3.9781103695743308E-2</v>
      </c>
      <c r="T70" s="83">
        <f>'FN30.400.10(IOX)'!$S72</f>
        <v>-4.7061884258595393E-2</v>
      </c>
      <c r="U70" s="83">
        <f>'FN30.450.10(IOX)'!$S72</f>
        <v>-5.9853616258265144E-2</v>
      </c>
      <c r="V70" s="83">
        <f>'FN30.500.10(IOX)'!$S72</f>
        <v>-7.3396751885048947E-2</v>
      </c>
      <c r="W70" s="83">
        <f>'FN30.400.09(IOX)'!$S74</f>
        <v>-6.5278274424317759E-2</v>
      </c>
      <c r="X70" s="83">
        <f>'FN30.450.09(IOX)'!$S74</f>
        <v>-6.9221951916251578E-2</v>
      </c>
      <c r="Y70" s="83">
        <f>'FN30.500.09(IOX)'!$S74</f>
        <v>-7.5241795025305258E-2</v>
      </c>
      <c r="Z70" s="83">
        <f>'FN30.550.08(IOX)'!$S74</f>
        <v>-5.7756057867864134E-2</v>
      </c>
      <c r="AA70" s="83">
        <f>'FN30.600.08(IOX)'!$S74</f>
        <v>-4.9308019686377484E-2</v>
      </c>
      <c r="AB70" s="109">
        <f>'FN30.650.67(IOX)'!$S74</f>
        <v>-2.991721997773477E-2</v>
      </c>
      <c r="AC70" s="307">
        <f>'GII30.400.10(IOX)'!$S69</f>
        <v>-3.8259132245149388E-2</v>
      </c>
      <c r="AD70" s="83">
        <f>'GII30.450.10(IOX)'!$S69</f>
        <v>-4.1938253876474568E-2</v>
      </c>
      <c r="AE70" s="109">
        <f>'GII30.500.10(IOX)'!$S69</f>
        <v>-4.9216944072529509E-2</v>
      </c>
      <c r="AF70" s="467">
        <f t="shared" ref="AF70" si="65">AVERAGE(O70:AE70)</f>
        <v>-4.9551272836635289E-2</v>
      </c>
      <c r="AH70" s="148">
        <f t="shared" si="2"/>
        <v>41883</v>
      </c>
      <c r="AI70" s="148">
        <f t="shared" si="3"/>
        <v>41943</v>
      </c>
      <c r="AJ70" s="535">
        <f>IF(J70&lt;&gt;"", VLOOKUP($AH70, 'Current Balane Query'!$M$7:$AO$66, MATCH(AJ$22, 'Current Balane Query'!$M$6:$AO$6,0), 0), 0)</f>
        <v>0</v>
      </c>
      <c r="AK70" s="537">
        <f>IF(K70&lt;&gt;"", VLOOKUP($AH70, 'Current Balane Query'!$M$7:$AO$66, MATCH(AK$22, 'Current Balane Query'!$M$6:$AO$6,0), 0), 0)</f>
        <v>0</v>
      </c>
      <c r="AL70" s="535">
        <f>IF(L70&lt;&gt;"", VLOOKUP($AH70, 'Current Balane Query'!$M$7:$AO$66, MATCH(AL$22, 'Current Balane Query'!$M$6:$AO$6,0), 0), 0)</f>
        <v>136588671083.1311</v>
      </c>
      <c r="AM70" s="537">
        <f>IF(M70&lt;&gt;"", VLOOKUP($AH70, 'Current Balane Query'!$M$7:$AO$66, MATCH(AM$22, 'Current Balane Query'!$M$6:$AO$6,0), 0), 0)</f>
        <v>95317209120.622101</v>
      </c>
      <c r="AN70" s="537">
        <f>IF(N70&lt;&gt;"", VLOOKUP($AH70, 'Current Balane Query'!$M$7:$AO$66, MATCH(AN$22, 'Current Balane Query'!$M$6:$AO$6,0), 0), 0)</f>
        <v>88705983189.213593</v>
      </c>
      <c r="AO70" s="537">
        <f>IF(O70&lt;&gt;"", VLOOKUP($AH70, 'Current Balane Query'!$M$7:$AO$66, MATCH(AO$22, 'Current Balane Query'!$M$6:$AO$6,0), 0), 0)</f>
        <v>124891123130.27</v>
      </c>
      <c r="AP70" s="537">
        <f>IF(P70&lt;&gt;"", VLOOKUP($AH70, 'Current Balane Query'!$M$7:$AO$66, MATCH(AP$22, 'Current Balane Query'!$M$6:$AO$6,0), 0), 0)</f>
        <v>153231512709.29001</v>
      </c>
      <c r="AQ70" s="537">
        <f>IF(Q70&lt;&gt;"", VLOOKUP($AH70, 'Current Balane Query'!$M$7:$AO$66, MATCH(AQ$22, 'Current Balane Query'!$M$6:$AO$6,0), 0), 0)</f>
        <v>40917968366.330002</v>
      </c>
      <c r="AR70" s="537">
        <f>IF(R70&lt;&gt;"", VLOOKUP($AH70, 'Current Balane Query'!$M$7:$AO$66, MATCH(AR$22, 'Current Balane Query'!$M$6:$AO$6,0), 0), 0)</f>
        <v>42997903323.239998</v>
      </c>
      <c r="AS70" s="537">
        <f>IF(S70&lt;&gt;"", VLOOKUP($AH70, 'Current Balane Query'!$M$7:$AO$66, MATCH(AS$22, 'Current Balane Query'!$M$6:$AO$6,0), 0), 0)</f>
        <v>10530102211.84</v>
      </c>
      <c r="AT70" s="537">
        <f>IF(T70&lt;&gt;"", VLOOKUP($AH70, 'Current Balane Query'!$M$7:$AO$66, MATCH(AT$22, 'Current Balane Query'!$M$6:$AO$6,0), 0), 0)</f>
        <v>47105881457.629997</v>
      </c>
      <c r="AU70" s="537">
        <f>IF(U70&lt;&gt;"", VLOOKUP($AH70, 'Current Balane Query'!$M$7:$AO$66, MATCH(AU$22, 'Current Balane Query'!$M$6:$AO$6,0), 0), 0)</f>
        <v>40869547496.220001</v>
      </c>
      <c r="AV70" s="537">
        <f>IF(V70&lt;&gt;"", VLOOKUP($AH70, 'Current Balane Query'!$M$7:$AO$66, MATCH(AV$22, 'Current Balane Query'!$M$6:$AO$6,0), 0), 0)</f>
        <v>21877093816.740002</v>
      </c>
      <c r="AW70" s="537">
        <f>IF(W70&lt;&gt;"", VLOOKUP($AH70, 'Current Balane Query'!$M$7:$AO$66, MATCH(AW$22, 'Current Balane Query'!$M$6:$AO$6,0), 0), 0)</f>
        <v>33102619098.080002</v>
      </c>
      <c r="AX70" s="537">
        <f>IF(X70&lt;&gt;"", VLOOKUP($AH70, 'Current Balane Query'!$M$7:$AO$66, MATCH(AX$22, 'Current Balane Query'!$M$6:$AO$6,0), 0), 0)</f>
        <v>66874007321.290001</v>
      </c>
      <c r="AY70" s="537">
        <f>IF(Y70&lt;&gt;"", VLOOKUP($AH70, 'Current Balane Query'!$M$7:$AO$66, MATCH(AY$22, 'Current Balane Query'!$M$6:$AO$6,0), 0), 0)</f>
        <v>18505486735.369999</v>
      </c>
      <c r="AZ70" s="537">
        <f>IF(Z70&lt;&gt;"", VLOOKUP($AH70, 'Current Balane Query'!$M$7:$AO$66, MATCH(AZ$22, 'Current Balane Query'!$M$6:$AO$6,0), 0), 0)</f>
        <v>9631013592.0699997</v>
      </c>
      <c r="BA70" s="537">
        <f>IF(AA70&lt;&gt;"", VLOOKUP($AH70, 'Current Balane Query'!$M$7:$AO$66, MATCH(BA$22, 'Current Balane Query'!$M$6:$AO$6,0), 0), 0)</f>
        <v>5528987393.6899996</v>
      </c>
      <c r="BB70" s="538">
        <f>IF(AB70&lt;&gt;"", VLOOKUP($AH70, 'Current Balane Query'!$M$7:$AO$66, MATCH(BB$22, 'Current Balane Query'!$M$6:$AO$6,0), 0), 0)</f>
        <v>8979882020.4699993</v>
      </c>
      <c r="BC70" s="535">
        <f>IF(AC70&lt;&gt;"", VLOOKUP($AH70, 'Current Balane Query'!$M$7:$AO$66, MATCH(BC$22, 'Current Balane Query'!$M$6:$AO$6,0), 0), 0)</f>
        <v>19356022366.220001</v>
      </c>
      <c r="BD70" s="537">
        <f>IF(AD70&lt;&gt;"", VLOOKUP($AH70, 'Current Balane Query'!$M$7:$AO$66, MATCH(BD$22, 'Current Balane Query'!$M$6:$AO$6,0), 0), 0)</f>
        <v>28759202468.759998</v>
      </c>
      <c r="BE70" s="538">
        <f>IF(AE70&lt;&gt;"", VLOOKUP($AH70, 'Current Balane Query'!$M$7:$AO$66, MATCH(BE$22, 'Current Balane Query'!$M$6:$AO$6,0), 0), 0)</f>
        <v>20676402792.130001</v>
      </c>
      <c r="BF70" s="546">
        <f t="shared" si="4"/>
        <v>945654992065.49658</v>
      </c>
      <c r="BH70" s="148">
        <v>41943</v>
      </c>
      <c r="BI70" s="553">
        <f t="shared" si="5"/>
        <v>0</v>
      </c>
      <c r="BJ70" s="551">
        <f t="shared" si="46"/>
        <v>0</v>
      </c>
      <c r="BK70" s="553">
        <f t="shared" si="7"/>
        <v>0.14443816426622416</v>
      </c>
      <c r="BL70" s="551">
        <f t="shared" si="47"/>
        <v>0.10079490926435079</v>
      </c>
      <c r="BM70" s="551">
        <f t="shared" si="48"/>
        <v>9.3803748654107219E-2</v>
      </c>
      <c r="BN70" s="551">
        <f t="shared" si="49"/>
        <v>0.13206838030589066</v>
      </c>
      <c r="BO70" s="551">
        <f t="shared" si="50"/>
        <v>0.16203743859544614</v>
      </c>
      <c r="BP70" s="551">
        <f t="shared" si="51"/>
        <v>4.3269446795767566E-2</v>
      </c>
      <c r="BQ70" s="551">
        <f t="shared" si="52"/>
        <v>4.5468911689795152E-2</v>
      </c>
      <c r="BR70" s="551">
        <f t="shared" si="53"/>
        <v>1.113524731555658E-2</v>
      </c>
      <c r="BS70" s="551">
        <f t="shared" si="54"/>
        <v>4.9812967575776745E-2</v>
      </c>
      <c r="BT70" s="551">
        <f t="shared" si="35"/>
        <v>4.3218243269622959E-2</v>
      </c>
      <c r="BU70" s="551">
        <f t="shared" si="36"/>
        <v>2.3134329116114665E-2</v>
      </c>
      <c r="BV70" s="551">
        <f t="shared" si="37"/>
        <v>3.5004964152705806E-2</v>
      </c>
      <c r="BW70" s="551">
        <f t="shared" si="38"/>
        <v>7.0717130330189462E-2</v>
      </c>
      <c r="BX70" s="551">
        <f t="shared" si="39"/>
        <v>1.9568962138031307E-2</v>
      </c>
      <c r="BY70" s="551">
        <f t="shared" si="40"/>
        <v>1.0184489769396734E-2</v>
      </c>
      <c r="BZ70" s="551">
        <f t="shared" si="41"/>
        <v>5.8467278659562758E-3</v>
      </c>
      <c r="CA70" s="552">
        <f t="shared" si="42"/>
        <v>9.4959388950680308E-3</v>
      </c>
      <c r="CB70" s="553">
        <f t="shared" si="43"/>
        <v>2.046837644661785E-2</v>
      </c>
      <c r="CC70" s="551">
        <f t="shared" si="44"/>
        <v>3.0411939565765142E-2</v>
      </c>
      <c r="CD70" s="552">
        <f t="shared" si="45"/>
        <v>2.1864636644035124E-2</v>
      </c>
      <c r="CE70" s="560">
        <f t="shared" si="27"/>
        <v>1.0000000000000004</v>
      </c>
      <c r="CF70" s="564"/>
      <c r="CG70" s="148">
        <f t="shared" si="28"/>
        <v>41943</v>
      </c>
      <c r="CH70" s="589"/>
      <c r="CI70" s="587"/>
      <c r="CJ70" s="589">
        <f>'FN30.300.13(IOX)'!$M36</f>
        <v>-69.143303000000003</v>
      </c>
      <c r="CK70" s="587">
        <f>'FN30.350.13(IOX)'!$M36</f>
        <v>45.185200000000002</v>
      </c>
      <c r="CL70" s="587">
        <f>'FN30.400.13(IOX)'!$M36</f>
        <v>175.01710499999999</v>
      </c>
      <c r="CM70" s="587">
        <f>'FN30.300.12(IOX)'!$M48</f>
        <v>-83.331596000000005</v>
      </c>
      <c r="CN70" s="587">
        <f>'FN30.350.12(IOX)'!$M48</f>
        <v>-20.999500000000001</v>
      </c>
      <c r="CO70" s="587">
        <f>'FN30.400.11(IOX)'!$M60</f>
        <v>-22.040299999999998</v>
      </c>
      <c r="CP70" s="587">
        <f>'FN30.450.11(IOX)'!$M60</f>
        <v>-83.966498999999999</v>
      </c>
      <c r="CQ70" s="587">
        <f>'FN30.350.10(IOX)'!$M72</f>
        <v>-43.735698999999997</v>
      </c>
      <c r="CR70" s="587">
        <f>'FN30.400.10(IOX)'!$M72</f>
        <v>-52.286200999999998</v>
      </c>
      <c r="CS70" s="587">
        <f>'FN30.450.10(IOX)'!$M72</f>
        <v>-88.489898999999994</v>
      </c>
      <c r="CT70" s="587">
        <f>'FN30.500.10(IOX)'!$M72</f>
        <v>-40.551898999999999</v>
      </c>
      <c r="CU70" s="587">
        <f>'FN30.400.09(IOX)'!$M74</f>
        <v>-116.289703</v>
      </c>
      <c r="CV70" s="587">
        <f>'FN30.450.09(IOX)'!$M74</f>
        <v>-157.54080200000001</v>
      </c>
      <c r="CW70" s="587">
        <f>'FN30.500.09(IOX)'!$M74</f>
        <v>-109.88249999999999</v>
      </c>
      <c r="CX70" s="587">
        <f>'FN30.550.08(IOX)'!$M74</f>
        <v>-493.90750100000002</v>
      </c>
      <c r="CY70" s="587">
        <f>'FN30.600.08(IOX)'!$M74</f>
        <v>-512.23992899999996</v>
      </c>
      <c r="CZ70" s="588">
        <f>'FN30.650.67(IOX)'!$M74</f>
        <v>-479.05371100000002</v>
      </c>
      <c r="DA70" s="570">
        <f>'GII30.400.10(IOX)'!$M69</f>
        <v>91.578102000000001</v>
      </c>
      <c r="DB70" s="568">
        <f>'GII30.450.10(IOX)'!$M69</f>
        <v>4.4317000000000002</v>
      </c>
      <c r="DC70" s="569">
        <f>'GII30.500.10(IOX)'!$M69</f>
        <v>49.428001000000002</v>
      </c>
      <c r="DD70" s="571"/>
      <c r="DE70" s="564"/>
      <c r="DF70" s="148">
        <f t="shared" si="29"/>
        <v>41943</v>
      </c>
      <c r="DG70" s="404"/>
      <c r="DH70" s="402"/>
      <c r="DI70" s="404">
        <f>'FN30.300.13(IOX)'!$AQ36</f>
        <v>7.190187311893281E-3</v>
      </c>
      <c r="DJ70" s="402">
        <f>'FN30.350.13(IOX)'!$AQ36</f>
        <v>8.8795003145345826E-3</v>
      </c>
      <c r="DK70" s="402">
        <f>'FN30.400.13(IOX)'!$AQ36</f>
        <v>1.089949198487928E-2</v>
      </c>
      <c r="DL70" s="402">
        <f>'FN30.300.12(IOX)'!$AQ48</f>
        <v>9.1671238444879875E-3</v>
      </c>
      <c r="DM70" s="402">
        <f>'FN30.350.12(IOX)'!$AQ48</f>
        <v>9.9366796700355378E-3</v>
      </c>
      <c r="DN70" s="402">
        <f>'FN30.400.11(IOX)'!$AQ60</f>
        <v>7.9690075118464994E-3</v>
      </c>
      <c r="DO70" s="402">
        <f>'FN30.450.11(IOX)'!$AQ60</f>
        <v>5.1626700997846773E-3</v>
      </c>
      <c r="DP70" s="402">
        <f>'FN30.350.10(IOX)'!$AQ72</f>
        <v>1.1073375204088038E-2</v>
      </c>
      <c r="DQ70" s="402">
        <f>'FN30.400.10(IOX)'!$AQ72</f>
        <v>7.9659997834052761E-3</v>
      </c>
      <c r="DR70" s="402">
        <f>'FN30.450.10(IOX)'!$AQ72</f>
        <v>4.5581350686159407E-3</v>
      </c>
      <c r="DS70" s="402">
        <f>'FN30.500.10(IOX)'!$AQ72</f>
        <v>1.5328189667724471E-3</v>
      </c>
      <c r="DT70" s="402">
        <f>'FN30.400.09(IOX)'!$AQ74</f>
        <v>9.3472592671052634E-3</v>
      </c>
      <c r="DU70" s="402">
        <f>'FN30.450.09(IOX)'!$AQ74</f>
        <v>4.4918978534528239E-3</v>
      </c>
      <c r="DV70" s="402">
        <f>'FN30.500.09(IOX)'!$AQ74</f>
        <v>9.8404092595953956E-4</v>
      </c>
      <c r="DW70" s="402">
        <f>'FN30.550.08(IOX)'!$AQ74</f>
        <v>4.2467703967572255E-4</v>
      </c>
      <c r="DX70" s="402">
        <f>'FN30.600.08(IOX)'!$AQ74</f>
        <v>-1.4989836643053626E-3</v>
      </c>
      <c r="DY70" s="403">
        <f>'FN30.650.67(IOX)'!$AQ74</f>
        <v>-1.6552448365635239E-3</v>
      </c>
      <c r="DZ70" s="404">
        <f>'GII30.400.10(IOX)'!$AQ69</f>
        <v>1.5463033745795735E-3</v>
      </c>
      <c r="EA70" s="402">
        <f>'GII30.450.10(IOX)'!$AQ69</f>
        <v>1.4489967838126182E-3</v>
      </c>
      <c r="EB70" s="403">
        <f>'GII30.500.10(IOX)'!$AQ69</f>
        <v>2.5210175114130295E-3</v>
      </c>
      <c r="EC70" s="560"/>
      <c r="ED70" s="564"/>
      <c r="EE70" s="564"/>
      <c r="EF70" s="564"/>
      <c r="EH70" s="148">
        <f t="shared" si="30"/>
        <v>41943</v>
      </c>
      <c r="EI70" s="467">
        <f t="shared" si="31"/>
        <v>-3.9672604856606668E-2</v>
      </c>
      <c r="EJ70" s="587">
        <f t="shared" si="32"/>
        <v>-45.98502665383706</v>
      </c>
      <c r="EK70" s="467">
        <f t="shared" si="33"/>
        <v>7.7528402645097427E-3</v>
      </c>
    </row>
    <row r="71" spans="9:141" ht="15">
      <c r="I71" s="148">
        <v>41971</v>
      </c>
      <c r="J71" s="307"/>
      <c r="K71" s="83"/>
      <c r="L71" s="83">
        <f>'FN30.300.13(IOX)'!S37</f>
        <v>-1.4531752630114055E-2</v>
      </c>
      <c r="M71" s="83">
        <f>'FN30.350.13(IOX)'!S37</f>
        <v>-2.9416929556207866E-2</v>
      </c>
      <c r="N71" s="83">
        <f>'FN30.400.13(IOX)'!S37</f>
        <v>-5.37544107694971E-2</v>
      </c>
      <c r="O71" s="83">
        <f>'FN30.300.12(IOX)'!$S49</f>
        <v>-1.4124792235226866E-2</v>
      </c>
      <c r="P71" s="83">
        <f>'FN30.350.12(IOX)'!$S49</f>
        <v>-2.8890443777244014E-2</v>
      </c>
      <c r="Q71" s="83">
        <f>'FN30.400.11(IOX)'!$S61</f>
        <v>-4.4449062703651225E-2</v>
      </c>
      <c r="R71" s="83">
        <f>'FN30.450.11(IOX)'!$S61</f>
        <v>-4.0368141457149925E-2</v>
      </c>
      <c r="S71" s="83">
        <f>'FN30.350.10(IOX)'!$S73</f>
        <v>-4.0078110251945825E-2</v>
      </c>
      <c r="T71" s="83">
        <f>'FN30.400.10(IOX)'!$S73</f>
        <v>-4.5332608335053856E-2</v>
      </c>
      <c r="U71" s="83">
        <f>'FN30.450.10(IOX)'!$S73</f>
        <v>-4.2971491732583779E-2</v>
      </c>
      <c r="V71" s="83">
        <f>'FN30.500.10(IOX)'!$S73</f>
        <v>-3.5397231112035243E-2</v>
      </c>
      <c r="W71" s="83">
        <f>'FN30.400.09(IOX)'!$S75</f>
        <v>-5.873033809154507E-2</v>
      </c>
      <c r="X71" s="83">
        <f>'FN30.450.09(IOX)'!$S75</f>
        <v>-5.4902118535046118E-2</v>
      </c>
      <c r="Y71" s="83">
        <f>'FN30.500.09(IOX)'!$S75</f>
        <v>-4.078537412442361E-2</v>
      </c>
      <c r="Z71" s="83">
        <f>'FN30.550.08(IOX)'!$S75</f>
        <v>-3.4876537587259851E-2</v>
      </c>
      <c r="AA71" s="83">
        <f>'FN30.600.08(IOX)'!$S75</f>
        <v>-2.6966847216555043E-2</v>
      </c>
      <c r="AB71" s="109">
        <f>'FN30.650.67(IOX)'!$S75</f>
        <v>-1.4208433479210192E-2</v>
      </c>
      <c r="AC71" s="307">
        <f>'GII30.400.10(IOX)'!$S70</f>
        <v>-3.4498473200858096E-2</v>
      </c>
      <c r="AD71" s="83">
        <f>'GII30.450.10(IOX)'!$S70</f>
        <v>-3.9405344056993918E-2</v>
      </c>
      <c r="AE71" s="109">
        <f>'GII30.500.10(IOX)'!$S70</f>
        <v>-3.9230113410287544E-2</v>
      </c>
      <c r="AF71" s="467">
        <f t="shared" ref="AF71" si="66">AVERAGE(O71:AE71)</f>
        <v>-3.7365615371004135E-2</v>
      </c>
      <c r="AH71" s="148">
        <f t="shared" si="2"/>
        <v>41913</v>
      </c>
      <c r="AI71" s="148">
        <f t="shared" si="3"/>
        <v>41971</v>
      </c>
      <c r="AJ71" s="535">
        <f>IF(J71&lt;&gt;"", VLOOKUP($AH71, 'Current Balane Query'!$M$7:$AO$66, MATCH(AJ$22, 'Current Balane Query'!$M$6:$AO$6,0), 0), 0)</f>
        <v>0</v>
      </c>
      <c r="AK71" s="537">
        <f>IF(K71&lt;&gt;"", VLOOKUP($AH71, 'Current Balane Query'!$M$7:$AO$66, MATCH(AK$22, 'Current Balane Query'!$M$6:$AO$6,0), 0), 0)</f>
        <v>0</v>
      </c>
      <c r="AL71" s="535">
        <f>IF(L71&lt;&gt;"", VLOOKUP($AH71, 'Current Balane Query'!$M$7:$AO$66, MATCH(AL$22, 'Current Balane Query'!$M$6:$AO$6,0), 0), 0)</f>
        <v>135746064864.11349</v>
      </c>
      <c r="AM71" s="537">
        <f>IF(M71&lt;&gt;"", VLOOKUP($AH71, 'Current Balane Query'!$M$7:$AO$66, MATCH(AM$22, 'Current Balane Query'!$M$6:$AO$6,0), 0), 0)</f>
        <v>94609798609.291794</v>
      </c>
      <c r="AN71" s="537">
        <f>IF(N71&lt;&gt;"", VLOOKUP($AH71, 'Current Balane Query'!$M$7:$AO$66, MATCH(AN$22, 'Current Balane Query'!$M$6:$AO$6,0), 0), 0)</f>
        <v>87588015997.2733</v>
      </c>
      <c r="AO71" s="537">
        <f>IF(O71&lt;&gt;"", VLOOKUP($AH71, 'Current Balane Query'!$M$7:$AO$66, MATCH(AO$22, 'Current Balane Query'!$M$6:$AO$6,0), 0), 0)</f>
        <v>124049456335.67999</v>
      </c>
      <c r="AP71" s="537">
        <f>IF(P71&lt;&gt;"", VLOOKUP($AH71, 'Current Balane Query'!$M$7:$AO$66, MATCH(AP$22, 'Current Balane Query'!$M$6:$AO$6,0), 0), 0)</f>
        <v>151911825619.39001</v>
      </c>
      <c r="AQ71" s="537">
        <f>IF(Q71&lt;&gt;"", VLOOKUP($AH71, 'Current Balane Query'!$M$7:$AO$66, MATCH(AQ$22, 'Current Balane Query'!$M$6:$AO$6,0), 0), 0)</f>
        <v>40416004062.489998</v>
      </c>
      <c r="AR71" s="537">
        <f>IF(R71&lt;&gt;"", VLOOKUP($AH71, 'Current Balane Query'!$M$7:$AO$66, MATCH(AR$22, 'Current Balane Query'!$M$6:$AO$6,0), 0), 0)</f>
        <v>42372219548.57</v>
      </c>
      <c r="AS71" s="537">
        <f>IF(S71&lt;&gt;"", VLOOKUP($AH71, 'Current Balane Query'!$M$7:$AO$66, MATCH(AS$22, 'Current Balane Query'!$M$6:$AO$6,0), 0), 0)</f>
        <v>10419325622.98</v>
      </c>
      <c r="AT71" s="537">
        <f>IF(T71&lt;&gt;"", VLOOKUP($AH71, 'Current Balane Query'!$M$7:$AO$66, MATCH(AT$22, 'Current Balane Query'!$M$6:$AO$6,0), 0), 0)</f>
        <v>46501205704.980003</v>
      </c>
      <c r="AU71" s="537">
        <f>IF(U71&lt;&gt;"", VLOOKUP($AH71, 'Current Balane Query'!$M$7:$AO$66, MATCH(AU$22, 'Current Balane Query'!$M$6:$AO$6,0), 0), 0)</f>
        <v>40211018646.339996</v>
      </c>
      <c r="AV71" s="537">
        <f>IF(V71&lt;&gt;"", VLOOKUP($AH71, 'Current Balane Query'!$M$7:$AO$66, MATCH(AV$22, 'Current Balane Query'!$M$6:$AO$6,0), 0), 0)</f>
        <v>21468539625.5</v>
      </c>
      <c r="AW71" s="537">
        <f>IF(W71&lt;&gt;"", VLOOKUP($AH71, 'Current Balane Query'!$M$7:$AO$66, MATCH(AW$22, 'Current Balane Query'!$M$6:$AO$6,0), 0), 0)</f>
        <v>32621540535.5</v>
      </c>
      <c r="AX71" s="537">
        <f>IF(X71&lt;&gt;"", VLOOKUP($AH71, 'Current Balane Query'!$M$7:$AO$66, MATCH(AX$22, 'Current Balane Query'!$M$6:$AO$6,0), 0), 0)</f>
        <v>65626125717.169998</v>
      </c>
      <c r="AY71" s="537">
        <f>IF(Y71&lt;&gt;"", VLOOKUP($AH71, 'Current Balane Query'!$M$7:$AO$66, MATCH(AY$22, 'Current Balane Query'!$M$6:$AO$6,0), 0), 0)</f>
        <v>18128748263.119999</v>
      </c>
      <c r="AZ71" s="537">
        <f>IF(Z71&lt;&gt;"", VLOOKUP($AH71, 'Current Balane Query'!$M$7:$AO$66, MATCH(AZ$22, 'Current Balane Query'!$M$6:$AO$6,0), 0), 0)</f>
        <v>9366620967.1800003</v>
      </c>
      <c r="BA71" s="537">
        <f>IF(AA71&lt;&gt;"", VLOOKUP($AH71, 'Current Balane Query'!$M$7:$AO$66, MATCH(BA$22, 'Current Balane Query'!$M$6:$AO$6,0), 0), 0)</f>
        <v>5375775110.1700001</v>
      </c>
      <c r="BB71" s="538">
        <f>IF(AB71&lt;&gt;"", VLOOKUP($AH71, 'Current Balane Query'!$M$7:$AO$66, MATCH(BB$22, 'Current Balane Query'!$M$6:$AO$6,0), 0), 0)</f>
        <v>8748283109.0799999</v>
      </c>
      <c r="BC71" s="535">
        <f>IF(AC71&lt;&gt;"", VLOOKUP($AH71, 'Current Balane Query'!$M$7:$AO$66, MATCH(BC$22, 'Current Balane Query'!$M$6:$AO$6,0), 0), 0)</f>
        <v>19031230644.32</v>
      </c>
      <c r="BD71" s="537">
        <f>IF(AD71&lt;&gt;"", VLOOKUP($AH71, 'Current Balane Query'!$M$7:$AO$66, MATCH(BD$22, 'Current Balane Query'!$M$6:$AO$6,0), 0), 0)</f>
        <v>28225530181.330002</v>
      </c>
      <c r="BE71" s="538">
        <f>IF(AE71&lt;&gt;"", VLOOKUP($AH71, 'Current Balane Query'!$M$7:$AO$66, MATCH(BE$22, 'Current Balane Query'!$M$6:$AO$6,0), 0), 0)</f>
        <v>20280204294.279999</v>
      </c>
      <c r="BF71" s="546">
        <f t="shared" si="4"/>
        <v>935160568338.82849</v>
      </c>
      <c r="BH71" s="148">
        <v>41971</v>
      </c>
      <c r="BI71" s="553">
        <f t="shared" si="5"/>
        <v>0</v>
      </c>
      <c r="BJ71" s="551">
        <f t="shared" si="46"/>
        <v>0</v>
      </c>
      <c r="BK71" s="553">
        <f t="shared" si="7"/>
        <v>0.14515802896313931</v>
      </c>
      <c r="BL71" s="551">
        <f t="shared" si="47"/>
        <v>0.10116957644755255</v>
      </c>
      <c r="BM71" s="551">
        <f t="shared" si="48"/>
        <v>9.3660937985077991E-2</v>
      </c>
      <c r="BN71" s="551">
        <f t="shared" si="49"/>
        <v>0.13265043516113506</v>
      </c>
      <c r="BO71" s="551">
        <f t="shared" si="50"/>
        <v>0.16244464401363545</v>
      </c>
      <c r="BP71" s="551">
        <f t="shared" si="51"/>
        <v>4.3218250887420248E-2</v>
      </c>
      <c r="BQ71" s="551">
        <f t="shared" si="52"/>
        <v>4.5310100728303639E-2</v>
      </c>
      <c r="BR71" s="551">
        <f t="shared" si="53"/>
        <v>1.1141750385699386E-2</v>
      </c>
      <c r="BS71" s="551">
        <f t="shared" si="54"/>
        <v>4.9725370465076787E-2</v>
      </c>
      <c r="BT71" s="551">
        <f t="shared" si="35"/>
        <v>4.2999052791296365E-2</v>
      </c>
      <c r="BU71" s="551">
        <f t="shared" si="36"/>
        <v>2.2957062511345636E-2</v>
      </c>
      <c r="BV71" s="551">
        <f t="shared" si="37"/>
        <v>3.4883357617876511E-2</v>
      </c>
      <c r="BW71" s="551">
        <f t="shared" si="38"/>
        <v>7.0176318312634697E-2</v>
      </c>
      <c r="BX71" s="551">
        <f t="shared" si="39"/>
        <v>1.9385706451805363E-2</v>
      </c>
      <c r="BY71" s="551">
        <f t="shared" si="40"/>
        <v>1.0016056369676053E-2</v>
      </c>
      <c r="BZ71" s="551">
        <f t="shared" si="41"/>
        <v>5.7485049008420578E-3</v>
      </c>
      <c r="CA71" s="552">
        <f t="shared" si="42"/>
        <v>9.354846007482976E-3</v>
      </c>
      <c r="CB71" s="553">
        <f t="shared" si="43"/>
        <v>2.0350762519987457E-2</v>
      </c>
      <c r="CC71" s="551">
        <f t="shared" si="44"/>
        <v>3.0182549539560243E-2</v>
      </c>
      <c r="CD71" s="552">
        <f t="shared" si="45"/>
        <v>2.1686333856339474E-2</v>
      </c>
      <c r="CE71" s="560">
        <f t="shared" si="27"/>
        <v>1.0000000000000002</v>
      </c>
      <c r="CF71" s="564"/>
      <c r="CG71" s="148">
        <f t="shared" si="28"/>
        <v>41971</v>
      </c>
      <c r="CH71" s="589"/>
      <c r="CI71" s="587"/>
      <c r="CJ71" s="589">
        <f>'FN30.300.13(IOX)'!$M37</f>
        <v>-84.998099999999994</v>
      </c>
      <c r="CK71" s="587">
        <f>'FN30.350.13(IOX)'!$M37</f>
        <v>45.587898000000003</v>
      </c>
      <c r="CL71" s="587">
        <f>'FN30.400.13(IOX)'!$M37</f>
        <v>173.72689800000001</v>
      </c>
      <c r="CM71" s="587">
        <f>'FN30.300.12(IOX)'!$M49</f>
        <v>-103.334503</v>
      </c>
      <c r="CN71" s="587">
        <f>'FN30.350.12(IOX)'!$M49</f>
        <v>-31.418399999999998</v>
      </c>
      <c r="CO71" s="587">
        <f>'FN30.400.11(IOX)'!$M61</f>
        <v>-43.2607</v>
      </c>
      <c r="CP71" s="587">
        <f>'FN30.450.11(IOX)'!$M61</f>
        <v>-121.601799</v>
      </c>
      <c r="CQ71" s="587">
        <f>'FN30.350.10(IOX)'!$M73</f>
        <v>-63.874400999999999</v>
      </c>
      <c r="CR71" s="587">
        <f>'FN30.400.10(IOX)'!$M73</f>
        <v>-81.819702000000007</v>
      </c>
      <c r="CS71" s="587">
        <f>'FN30.450.10(IOX)'!$M73</f>
        <v>-132.921097</v>
      </c>
      <c r="CT71" s="587">
        <f>'FN30.500.10(IOX)'!$M73</f>
        <v>-88.810699</v>
      </c>
      <c r="CU71" s="587">
        <f>'FN30.400.09(IOX)'!$M75</f>
        <v>-145.71069299999999</v>
      </c>
      <c r="CV71" s="587">
        <f>'FN30.450.09(IOX)'!$M75</f>
        <v>-206.50309799999999</v>
      </c>
      <c r="CW71" s="587">
        <f>'FN30.500.09(IOX)'!$M75</f>
        <v>-163.830399</v>
      </c>
      <c r="CX71" s="587">
        <f>'FN30.550.08(IOX)'!$M75</f>
        <v>-601.01971400000002</v>
      </c>
      <c r="CY71" s="587">
        <f>'FN30.600.08(IOX)'!$M75</f>
        <v>-613.08990500000004</v>
      </c>
      <c r="CZ71" s="588">
        <f>'FN30.650.67(IOX)'!$M75</f>
        <v>-556.62597700000003</v>
      </c>
      <c r="DA71" s="570">
        <f>'GII30.400.10(IOX)'!$M70</f>
        <v>53.305500000000002</v>
      </c>
      <c r="DB71" s="568">
        <f>'GII30.450.10(IOX)'!$M70</f>
        <v>-39.075001</v>
      </c>
      <c r="DC71" s="569">
        <f>'GII30.500.10(IOX)'!$M70</f>
        <v>14.855399999999999</v>
      </c>
      <c r="DD71" s="571"/>
      <c r="DE71" s="564"/>
      <c r="DF71" s="148">
        <f t="shared" si="29"/>
        <v>41971</v>
      </c>
      <c r="DG71" s="404"/>
      <c r="DH71" s="402"/>
      <c r="DI71" s="404">
        <f>'FN30.300.13(IOX)'!$AQ37</f>
        <v>8.8534785536556974E-3</v>
      </c>
      <c r="DJ71" s="402">
        <f>'FN30.350.13(IOX)'!$AQ37</f>
        <v>1.0792484749388391E-2</v>
      </c>
      <c r="DK71" s="402">
        <f>'FN30.400.13(IOX)'!$AQ37</f>
        <v>1.4624482030378121E-2</v>
      </c>
      <c r="DL71" s="402">
        <f>'FN30.300.12(IOX)'!$AQ49</f>
        <v>1.157044651947723E-2</v>
      </c>
      <c r="DM71" s="402">
        <f>'FN30.350.12(IOX)'!$AQ49</f>
        <v>1.2024676456957225E-2</v>
      </c>
      <c r="DN71" s="402">
        <f>'FN30.400.11(IOX)'!$AQ61</f>
        <v>1.0305876223515755E-2</v>
      </c>
      <c r="DO71" s="402">
        <f>'FN30.450.11(IOX)'!$AQ61</f>
        <v>7.1094296050051957E-3</v>
      </c>
      <c r="DP71" s="402">
        <f>'FN30.350.10(IOX)'!$AQ73</f>
        <v>1.3152047117852362E-2</v>
      </c>
      <c r="DQ71" s="402">
        <f>'FN30.400.10(IOX)'!$AQ73</f>
        <v>9.988768746644807E-3</v>
      </c>
      <c r="DR71" s="402">
        <f>'FN30.450.10(IOX)'!$AQ73</f>
        <v>6.8641012262705527E-3</v>
      </c>
      <c r="DS71" s="402">
        <f>'FN30.500.10(IOX)'!$AQ73</f>
        <v>3.5392955103890934E-3</v>
      </c>
      <c r="DT71" s="402">
        <f>'FN30.400.09(IOX)'!$AQ75</f>
        <v>1.2756254857950124E-2</v>
      </c>
      <c r="DU71" s="402">
        <f>'FN30.450.09(IOX)'!$AQ75</f>
        <v>7.0890117564883981E-3</v>
      </c>
      <c r="DV71" s="402">
        <f>'FN30.500.09(IOX)'!$AQ75</f>
        <v>2.3501475927053162E-3</v>
      </c>
      <c r="DW71" s="402">
        <f>'FN30.550.08(IOX)'!$AQ75</f>
        <v>1.2456120662635408E-3</v>
      </c>
      <c r="DX71" s="402">
        <f>'FN30.600.08(IOX)'!$AQ75</f>
        <v>-2.8473881742776129E-3</v>
      </c>
      <c r="DY71" s="403">
        <f>'FN30.650.67(IOX)'!$AQ75</f>
        <v>-9.7459408485763447E-5</v>
      </c>
      <c r="DZ71" s="404">
        <f>'GII30.400.10(IOX)'!$AQ70</f>
        <v>4.6533715472817762E-3</v>
      </c>
      <c r="EA71" s="402">
        <f>'GII30.450.10(IOX)'!$AQ70</f>
        <v>4.0453185961038694E-3</v>
      </c>
      <c r="EB71" s="403">
        <f>'GII30.500.10(IOX)'!$AQ70</f>
        <v>5.4639956903446887E-3</v>
      </c>
      <c r="EC71" s="560"/>
      <c r="ED71" s="564"/>
      <c r="EE71" s="564"/>
      <c r="EF71" s="564"/>
      <c r="EH71" s="148">
        <f t="shared" si="30"/>
        <v>41971</v>
      </c>
      <c r="EI71" s="467">
        <f t="shared" si="31"/>
        <v>-3.3127566680121533E-2</v>
      </c>
      <c r="EJ71" s="587">
        <f t="shared" si="32"/>
        <v>-67.68150624217175</v>
      </c>
      <c r="EK71" s="467">
        <f t="shared" si="33"/>
        <v>1.0005318206497076E-2</v>
      </c>
    </row>
    <row r="72" spans="9:141" ht="15">
      <c r="I72" s="148">
        <v>42004</v>
      </c>
      <c r="J72" s="307"/>
      <c r="K72" s="83"/>
      <c r="L72" s="83">
        <f>'FN30.300.13(IOX)'!S38</f>
        <v>-3.8647895837242346E-2</v>
      </c>
      <c r="M72" s="83">
        <f>'FN30.350.13(IOX)'!S38</f>
        <v>-4.6762236260368281E-2</v>
      </c>
      <c r="N72" s="83">
        <f>'FN30.400.13(IOX)'!S38</f>
        <v>-6.6324429438189531E-2</v>
      </c>
      <c r="O72" s="83">
        <f>'FN30.300.12(IOX)'!$S50</f>
        <v>-2.4051343304466209E-2</v>
      </c>
      <c r="P72" s="83">
        <f>'FN30.350.12(IOX)'!$S50</f>
        <v>-1.0772490887586059E-2</v>
      </c>
      <c r="Q72" s="83">
        <f>'FN30.400.11(IOX)'!$S62</f>
        <v>-1.4030079739839827E-2</v>
      </c>
      <c r="R72" s="83">
        <f>'FN30.450.11(IOX)'!$S62</f>
        <v>-1.0379063735921854E-2</v>
      </c>
      <c r="S72" s="83">
        <f>'FN30.350.10(IOX)'!$S74</f>
        <v>-1.9820354163755396E-2</v>
      </c>
      <c r="T72" s="83">
        <f>'FN30.400.10(IOX)'!$S74</f>
        <v>-1.5934732157516198E-2</v>
      </c>
      <c r="U72" s="83">
        <f>'FN30.450.10(IOX)'!$S74</f>
        <v>-8.3233966887237779E-3</v>
      </c>
      <c r="V72" s="83">
        <f>'FN30.500.10(IOX)'!$S74</f>
        <v>-6.6295687860770921E-3</v>
      </c>
      <c r="W72" s="83">
        <f>'FN30.400.09(IOX)'!$S76</f>
        <v>-2.0592110972778688E-2</v>
      </c>
      <c r="X72" s="83">
        <f>'FN30.450.09(IOX)'!$S76</f>
        <v>-1.2992310236890788E-2</v>
      </c>
      <c r="Y72" s="83">
        <f>'FN30.500.09(IOX)'!$S76</f>
        <v>-1.1157747519166719E-2</v>
      </c>
      <c r="Z72" s="83">
        <f>'FN30.550.08(IOX)'!$S76</f>
        <v>-4.1007830544771999E-3</v>
      </c>
      <c r="AA72" s="83">
        <f>'FN30.600.08(IOX)'!$S76</f>
        <v>-1.5363454257265163E-3</v>
      </c>
      <c r="AB72" s="109">
        <f>'FN30.650.67(IOX)'!$S76</f>
        <v>8.2403467056001275E-4</v>
      </c>
      <c r="AC72" s="307">
        <f>'GII30.400.10(IOX)'!$S71</f>
        <v>-1.7986093274572349E-2</v>
      </c>
      <c r="AD72" s="83">
        <f>'GII30.450.10(IOX)'!$S71</f>
        <v>-1.2556657902424712E-2</v>
      </c>
      <c r="AE72" s="109">
        <f>'GII30.500.10(IOX)'!$S71</f>
        <v>-1.5371832301271524E-2</v>
      </c>
      <c r="AF72" s="467">
        <f t="shared" ref="AF72" si="67">AVERAGE(O72:AE72)</f>
        <v>-1.2082992675331465E-2</v>
      </c>
      <c r="AH72" s="148">
        <f t="shared" si="2"/>
        <v>41944</v>
      </c>
      <c r="AI72" s="148">
        <f t="shared" si="3"/>
        <v>42004</v>
      </c>
      <c r="AJ72" s="535">
        <f>IF(J72&lt;&gt;"", VLOOKUP($AH72, 'Current Balane Query'!$M$7:$AO$66, MATCH(AJ$22, 'Current Balane Query'!$M$6:$AO$6,0), 0), 0)</f>
        <v>0</v>
      </c>
      <c r="AK72" s="537">
        <f>IF(K72&lt;&gt;"", VLOOKUP($AH72, 'Current Balane Query'!$M$7:$AO$66, MATCH(AK$22, 'Current Balane Query'!$M$6:$AO$6,0), 0), 0)</f>
        <v>0</v>
      </c>
      <c r="AL72" s="535">
        <f>IF(L72&lt;&gt;"", VLOOKUP($AH72, 'Current Balane Query'!$M$7:$AO$66, MATCH(AL$22, 'Current Balane Query'!$M$6:$AO$6,0), 0), 0)</f>
        <v>134926055907.8569</v>
      </c>
      <c r="AM72" s="537">
        <f>IF(M72&lt;&gt;"", VLOOKUP($AH72, 'Current Balane Query'!$M$7:$AO$66, MATCH(AM$22, 'Current Balane Query'!$M$6:$AO$6,0), 0), 0)</f>
        <v>93873635539.963303</v>
      </c>
      <c r="AN72" s="537">
        <f>IF(N72&lt;&gt;"", VLOOKUP($AH72, 'Current Balane Query'!$M$7:$AO$66, MATCH(AN$22, 'Current Balane Query'!$M$6:$AO$6,0), 0), 0)</f>
        <v>86476618587.242004</v>
      </c>
      <c r="AO72" s="537">
        <f>IF(O72&lt;&gt;"", VLOOKUP($AH72, 'Current Balane Query'!$M$7:$AO$66, MATCH(AO$22, 'Current Balane Query'!$M$6:$AO$6,0), 0), 0)</f>
        <v>123198183450.09</v>
      </c>
      <c r="AP72" s="537">
        <f>IF(P72&lt;&gt;"", VLOOKUP($AH72, 'Current Balane Query'!$M$7:$AO$66, MATCH(AP$22, 'Current Balane Query'!$M$6:$AO$6,0), 0), 0)</f>
        <v>150574213768.95999</v>
      </c>
      <c r="AQ72" s="537">
        <f>IF(Q72&lt;&gt;"", VLOOKUP($AH72, 'Current Balane Query'!$M$7:$AO$66, MATCH(AQ$22, 'Current Balane Query'!$M$6:$AO$6,0), 0), 0)</f>
        <v>39930191495.32</v>
      </c>
      <c r="AR72" s="537">
        <f>IF(R72&lt;&gt;"", VLOOKUP($AH72, 'Current Balane Query'!$M$7:$AO$66, MATCH(AR$22, 'Current Balane Query'!$M$6:$AO$6,0), 0), 0)</f>
        <v>41754582783.139999</v>
      </c>
      <c r="AS72" s="537">
        <f>IF(S72&lt;&gt;"", VLOOKUP($AH72, 'Current Balane Query'!$M$7:$AO$66, MATCH(AS$22, 'Current Balane Query'!$M$6:$AO$6,0), 0), 0)</f>
        <v>10300792934.59</v>
      </c>
      <c r="AT72" s="537">
        <f>IF(T72&lt;&gt;"", VLOOKUP($AH72, 'Current Balane Query'!$M$7:$AO$66, MATCH(AT$22, 'Current Balane Query'!$M$6:$AO$6,0), 0), 0)</f>
        <v>45899784783.5</v>
      </c>
      <c r="AU72" s="537">
        <f>IF(U72&lt;&gt;"", VLOOKUP($AH72, 'Current Balane Query'!$M$7:$AO$66, MATCH(AU$22, 'Current Balane Query'!$M$6:$AO$6,0), 0), 0)</f>
        <v>39565825414.900002</v>
      </c>
      <c r="AV72" s="537">
        <f>IF(V72&lt;&gt;"", VLOOKUP($AH72, 'Current Balane Query'!$M$7:$AO$66, MATCH(AV$22, 'Current Balane Query'!$M$6:$AO$6,0), 0), 0)</f>
        <v>21067730653.139999</v>
      </c>
      <c r="AW72" s="537">
        <f>IF(W72&lt;&gt;"", VLOOKUP($AH72, 'Current Balane Query'!$M$7:$AO$66, MATCH(AW$22, 'Current Balane Query'!$M$6:$AO$6,0), 0), 0)</f>
        <v>32156296233.93</v>
      </c>
      <c r="AX72" s="537">
        <f>IF(X72&lt;&gt;"", VLOOKUP($AH72, 'Current Balane Query'!$M$7:$AO$66, MATCH(AX$22, 'Current Balane Query'!$M$6:$AO$6,0), 0), 0)</f>
        <v>64396558691.519997</v>
      </c>
      <c r="AY72" s="537">
        <f>IF(Y72&lt;&gt;"", VLOOKUP($AH72, 'Current Balane Query'!$M$7:$AO$66, MATCH(AY$22, 'Current Balane Query'!$M$6:$AO$6,0), 0), 0)</f>
        <v>17747674715.07</v>
      </c>
      <c r="AZ72" s="537">
        <f>IF(Z72&lt;&gt;"", VLOOKUP($AH72, 'Current Balane Query'!$M$7:$AO$66, MATCH(AZ$22, 'Current Balane Query'!$M$6:$AO$6,0), 0), 0)</f>
        <v>9099152905.2299995</v>
      </c>
      <c r="BA72" s="537">
        <f>IF(AA72&lt;&gt;"", VLOOKUP($AH72, 'Current Balane Query'!$M$7:$AO$66, MATCH(BA$22, 'Current Balane Query'!$M$6:$AO$6,0), 0), 0)</f>
        <v>5213724315.8400002</v>
      </c>
      <c r="BB72" s="538">
        <f>IF(AB72&lt;&gt;"", VLOOKUP($AH72, 'Current Balane Query'!$M$7:$AO$66, MATCH(BB$22, 'Current Balane Query'!$M$6:$AO$6,0), 0), 0)</f>
        <v>8530080901.4499998</v>
      </c>
      <c r="BC72" s="535">
        <f>IF(AC72&lt;&gt;"", VLOOKUP($AH72, 'Current Balane Query'!$M$7:$AO$66, MATCH(BC$22, 'Current Balane Query'!$M$6:$AO$6,0), 0), 0)</f>
        <v>18740238082.470001</v>
      </c>
      <c r="BD72" s="537">
        <f>IF(AD72&lt;&gt;"", VLOOKUP($AH72, 'Current Balane Query'!$M$7:$AO$66, MATCH(BD$22, 'Current Balane Query'!$M$6:$AO$6,0), 0), 0)</f>
        <v>27723989529.060001</v>
      </c>
      <c r="BE72" s="538">
        <f>IF(AE72&lt;&gt;"", VLOOKUP($AH72, 'Current Balane Query'!$M$7:$AO$66, MATCH(BE$22, 'Current Balane Query'!$M$6:$AO$6,0), 0), 0)</f>
        <v>19907864141.16</v>
      </c>
      <c r="BF72" s="546">
        <f t="shared" si="4"/>
        <v>924711103081.74207</v>
      </c>
      <c r="BH72" s="148">
        <v>42004</v>
      </c>
      <c r="BI72" s="553">
        <f t="shared" si="5"/>
        <v>0</v>
      </c>
      <c r="BJ72" s="551">
        <f t="shared" si="46"/>
        <v>0</v>
      </c>
      <c r="BK72" s="553">
        <f t="shared" si="7"/>
        <v>0.14591157763564755</v>
      </c>
      <c r="BL72" s="551">
        <f t="shared" si="47"/>
        <v>0.1015167171964465</v>
      </c>
      <c r="BM72" s="551">
        <f t="shared" si="48"/>
        <v>9.3517443771406403E-2</v>
      </c>
      <c r="BN72" s="551">
        <f t="shared" si="49"/>
        <v>0.13322883551361403</v>
      </c>
      <c r="BO72" s="551">
        <f t="shared" si="50"/>
        <v>0.16283379021528804</v>
      </c>
      <c r="BP72" s="551">
        <f t="shared" si="51"/>
        <v>4.318126100383838E-2</v>
      </c>
      <c r="BQ72" s="551">
        <f t="shared" si="52"/>
        <v>4.515419209738742E-2</v>
      </c>
      <c r="BR72" s="551">
        <f t="shared" si="53"/>
        <v>1.1139471452501243E-2</v>
      </c>
      <c r="BS72" s="551">
        <f t="shared" si="54"/>
        <v>4.9636891598394246E-2</v>
      </c>
      <c r="BT72" s="551">
        <f t="shared" si="35"/>
        <v>4.2787228663136841E-2</v>
      </c>
      <c r="BU72" s="551">
        <f t="shared" si="36"/>
        <v>2.2783040652295129E-2</v>
      </c>
      <c r="BV72" s="551">
        <f t="shared" si="37"/>
        <v>3.4774424278852273E-2</v>
      </c>
      <c r="BW72" s="551">
        <f t="shared" si="38"/>
        <v>6.9639651213128678E-2</v>
      </c>
      <c r="BX72" s="551">
        <f t="shared" si="39"/>
        <v>1.9192669641278387E-2</v>
      </c>
      <c r="BY72" s="551">
        <f t="shared" si="40"/>
        <v>9.8399952968074803E-3</v>
      </c>
      <c r="BZ72" s="551">
        <f t="shared" si="41"/>
        <v>5.6382196541865468E-3</v>
      </c>
      <c r="CA72" s="552">
        <f t="shared" si="42"/>
        <v>9.2245901157909666E-3</v>
      </c>
      <c r="CB72" s="553">
        <f t="shared" si="43"/>
        <v>2.0266046357630262E-2</v>
      </c>
      <c r="CC72" s="551">
        <f t="shared" si="44"/>
        <v>2.9981244343952981E-2</v>
      </c>
      <c r="CD72" s="552">
        <f t="shared" si="45"/>
        <v>2.1528739164928354E-2</v>
      </c>
      <c r="CE72" s="560">
        <f t="shared" si="27"/>
        <v>1</v>
      </c>
      <c r="CF72" s="564"/>
      <c r="CG72" s="148">
        <f t="shared" si="28"/>
        <v>42004</v>
      </c>
      <c r="CH72" s="589"/>
      <c r="CI72" s="587"/>
      <c r="CJ72" s="589">
        <f>'FN30.300.13(IOX)'!$M38</f>
        <v>-68.179298000000003</v>
      </c>
      <c r="CK72" s="587">
        <f>'FN30.350.13(IOX)'!$M38</f>
        <v>77.788596999999996</v>
      </c>
      <c r="CL72" s="587">
        <f>'FN30.400.13(IOX)'!$M38</f>
        <v>220.13679500000001</v>
      </c>
      <c r="CM72" s="587">
        <f>'FN30.300.12(IOX)'!$M50</f>
        <v>-111.808502</v>
      </c>
      <c r="CN72" s="587">
        <f>'FN30.350.12(IOX)'!$M50</f>
        <v>-66.979102999999995</v>
      </c>
      <c r="CO72" s="587">
        <f>'FN30.400.11(IOX)'!$M62</f>
        <v>-86.103797999999998</v>
      </c>
      <c r="CP72" s="587">
        <f>'FN30.450.11(IOX)'!$M62</f>
        <v>-171.980301</v>
      </c>
      <c r="CQ72" s="587">
        <f>'FN30.350.10(IOX)'!$M74</f>
        <v>-98.292000000000002</v>
      </c>
      <c r="CR72" s="587">
        <f>'FN30.400.10(IOX)'!$M74</f>
        <v>-125.19650300000001</v>
      </c>
      <c r="CS72" s="587">
        <f>'FN30.450.10(IOX)'!$M74</f>
        <v>-192.98890700000001</v>
      </c>
      <c r="CT72" s="587">
        <f>'FN30.500.10(IOX)'!$M74</f>
        <v>-148.90289300000001</v>
      </c>
      <c r="CU72" s="587">
        <f>'FN30.400.09(IOX)'!$M76</f>
        <v>-181.30299400000001</v>
      </c>
      <c r="CV72" s="587">
        <f>'FN30.450.09(IOX)'!$M76</f>
        <v>-261.45410199999998</v>
      </c>
      <c r="CW72" s="587">
        <f>'FN30.500.09(IOX)'!$M76</f>
        <v>-218.473297</v>
      </c>
      <c r="CX72" s="587">
        <f>'FN30.550.08(IOX)'!$M76</f>
        <v>-664.72259499999996</v>
      </c>
      <c r="CY72" s="587">
        <f>'FN30.600.08(IOX)'!$M76</f>
        <v>-676.31408699999997</v>
      </c>
      <c r="CZ72" s="588">
        <f>'FN30.650.67(IOX)'!$M76</f>
        <v>-600.17938200000003</v>
      </c>
      <c r="DA72" s="570">
        <f>'GII30.400.10(IOX)'!$M71</f>
        <v>-6.1066000000000003</v>
      </c>
      <c r="DB72" s="568">
        <f>'GII30.450.10(IOX)'!$M71</f>
        <v>-122.870003</v>
      </c>
      <c r="DC72" s="569">
        <f>'GII30.500.10(IOX)'!$M71</f>
        <v>-54.736697999999997</v>
      </c>
      <c r="DD72" s="571"/>
      <c r="DE72" s="564"/>
      <c r="DF72" s="148">
        <f t="shared" si="29"/>
        <v>42004</v>
      </c>
      <c r="DG72" s="404"/>
      <c r="DH72" s="402"/>
      <c r="DI72" s="404">
        <f>'FN30.300.13(IOX)'!$AQ38</f>
        <v>9.9911641763774459E-3</v>
      </c>
      <c r="DJ72" s="402">
        <f>'FN30.350.13(IOX)'!$AQ38</f>
        <v>1.0839367558466439E-2</v>
      </c>
      <c r="DK72" s="402">
        <f>'FN30.400.13(IOX)'!$AQ38</f>
        <v>1.0326654020250309E-2</v>
      </c>
      <c r="DL72" s="402">
        <f>'FN30.300.12(IOX)'!$AQ50</f>
        <v>1.3125798654174878E-2</v>
      </c>
      <c r="DM72" s="402">
        <f>'FN30.350.12(IOX)'!$AQ50</f>
        <v>1.3732844835335869E-2</v>
      </c>
      <c r="DN72" s="402">
        <f>'FN30.400.11(IOX)'!$AQ62</f>
        <v>1.2344142144517709E-2</v>
      </c>
      <c r="DO72" s="402">
        <f>'FN30.450.11(IOX)'!$AQ62</f>
        <v>9.1923859008835578E-3</v>
      </c>
      <c r="DP72" s="402">
        <f>'FN30.350.10(IOX)'!$AQ74</f>
        <v>1.6284635142439038E-2</v>
      </c>
      <c r="DQ72" s="402">
        <f>'FN30.400.10(IOX)'!$AQ74</f>
        <v>1.1858590369257807E-2</v>
      </c>
      <c r="DR72" s="402">
        <f>'FN30.450.10(IOX)'!$AQ74</f>
        <v>8.8922874552376154E-3</v>
      </c>
      <c r="DS72" s="402">
        <f>'FN30.500.10(IOX)'!$AQ74</f>
        <v>7.12348807776997E-3</v>
      </c>
      <c r="DT72" s="402">
        <f>'FN30.400.09(IOX)'!$AQ76</f>
        <v>1.4308949425510619E-2</v>
      </c>
      <c r="DU72" s="402">
        <f>'FN30.450.09(IOX)'!$AQ76</f>
        <v>9.3263159243380765E-3</v>
      </c>
      <c r="DV72" s="402">
        <f>'FN30.500.09(IOX)'!$AQ76</f>
        <v>5.5856845210211659E-3</v>
      </c>
      <c r="DW72" s="402">
        <f>'FN30.550.08(IOX)'!$AQ76</f>
        <v>7.4932309048217566E-3</v>
      </c>
      <c r="DX72" s="402">
        <f>'FN30.600.08(IOX)'!$AQ76</f>
        <v>5.0025424477242574E-3</v>
      </c>
      <c r="DY72" s="403">
        <f>'FN30.650.67(IOX)'!$AQ76</f>
        <v>2.5511604865743574E-3</v>
      </c>
      <c r="DZ72" s="404">
        <f>'GII30.400.10(IOX)'!$AQ71</f>
        <v>5.1696574926565399E-3</v>
      </c>
      <c r="EA72" s="402">
        <f>'GII30.450.10(IOX)'!$AQ71</f>
        <v>5.4315266872880181E-3</v>
      </c>
      <c r="EB72" s="403">
        <f>'GII30.500.10(IOX)'!$AQ71</f>
        <v>7.7287671609155692E-3</v>
      </c>
      <c r="EC72" s="560"/>
      <c r="ED72" s="564"/>
      <c r="EE72" s="564"/>
      <c r="EF72" s="564"/>
      <c r="EH72" s="148">
        <f t="shared" si="30"/>
        <v>42004</v>
      </c>
      <c r="EI72" s="467">
        <f t="shared" si="31"/>
        <v>-2.6017101954365164E-2</v>
      </c>
      <c r="EJ72" s="587">
        <f t="shared" si="32"/>
        <v>-82.306011671367912</v>
      </c>
      <c r="EK72" s="467">
        <f t="shared" si="33"/>
        <v>1.1149482364602562E-2</v>
      </c>
    </row>
    <row r="73" spans="9:141" ht="15">
      <c r="I73" s="148">
        <v>42034</v>
      </c>
      <c r="J73" s="307"/>
      <c r="K73" s="83"/>
      <c r="L73" s="83">
        <f>'FN30.300.13(IOX)'!S39</f>
        <v>-0.1543519522923798</v>
      </c>
      <c r="M73" s="83">
        <f>'FN30.350.13(IOX)'!S39</f>
        <v>-0.20538215507980268</v>
      </c>
      <c r="N73" s="83">
        <f>'FN30.400.13(IOX)'!S39</f>
        <v>-0.25534246502297897</v>
      </c>
      <c r="O73" s="83">
        <f>'FN30.300.12(IOX)'!$S51</f>
        <v>-0.15328310071475995</v>
      </c>
      <c r="P73" s="83">
        <f>'FN30.350.12(IOX)'!$S51</f>
        <v>-0.18982650650418195</v>
      </c>
      <c r="Q73" s="83">
        <f>'FN30.400.11(IOX)'!$S63</f>
        <v>-0.20992353468066263</v>
      </c>
      <c r="R73" s="83">
        <f>'FN30.450.11(IOX)'!$S63</f>
        <v>-0.18530635835665413</v>
      </c>
      <c r="S73" s="83">
        <f>'FN30.350.10(IOX)'!$S75</f>
        <v>-0.20611717722384093</v>
      </c>
      <c r="T73" s="83">
        <f>'FN30.400.10(IOX)'!$S75</f>
        <v>-0.20891871810663035</v>
      </c>
      <c r="U73" s="83">
        <f>'FN30.450.10(IOX)'!$S75</f>
        <v>-0.19745606866952792</v>
      </c>
      <c r="V73" s="83">
        <f>'FN30.500.10(IOX)'!$S75</f>
        <v>-0.16668340873691057</v>
      </c>
      <c r="W73" s="83">
        <f>'FN30.400.09(IOX)'!$S77</f>
        <v>-0.22133454827340321</v>
      </c>
      <c r="X73" s="83">
        <f>'FN30.450.09(IOX)'!$S77</f>
        <v>-0.20466676721675331</v>
      </c>
      <c r="Y73" s="83">
        <f>'FN30.500.09(IOX)'!$S77</f>
        <v>-0.16901893243980637</v>
      </c>
      <c r="Z73" s="83">
        <f>'FN30.550.08(IOX)'!$S77</f>
        <v>-6.8195082717700389E-2</v>
      </c>
      <c r="AA73" s="83">
        <f>'FN30.600.08(IOX)'!$S77</f>
        <v>-5.2576787709260039E-2</v>
      </c>
      <c r="AB73" s="109">
        <f>'FN30.650.67(IOX)'!$S77</f>
        <v>-2.9206090371994963E-2</v>
      </c>
      <c r="AC73" s="307">
        <f>'GII30.400.10(IOX)'!$S72</f>
        <v>-0.19622144388692236</v>
      </c>
      <c r="AD73" s="83">
        <f>'GII30.450.10(IOX)'!$S72</f>
        <v>-0.20931446153846153</v>
      </c>
      <c r="AE73" s="109">
        <f>'GII30.500.10(IOX)'!$S72</f>
        <v>-0.18532026635453919</v>
      </c>
      <c r="AF73" s="467">
        <f t="shared" ref="AF73" si="68">AVERAGE(O73:AE73)</f>
        <v>-0.16784525020600061</v>
      </c>
      <c r="AH73" s="148">
        <f t="shared" si="2"/>
        <v>41974</v>
      </c>
      <c r="AI73" s="148">
        <f t="shared" si="3"/>
        <v>42034</v>
      </c>
      <c r="AJ73" s="535">
        <f>IF(J73&lt;&gt;"", VLOOKUP($AH73, 'Current Balane Query'!$M$7:$AO$66, MATCH(AJ$22, 'Current Balane Query'!$M$6:$AO$6,0), 0), 0)</f>
        <v>0</v>
      </c>
      <c r="AK73" s="537">
        <f>IF(K73&lt;&gt;"", VLOOKUP($AH73, 'Current Balane Query'!$M$7:$AO$66, MATCH(AK$22, 'Current Balane Query'!$M$6:$AO$6,0), 0), 0)</f>
        <v>0</v>
      </c>
      <c r="AL73" s="535">
        <f>IF(L73&lt;&gt;"", VLOOKUP($AH73, 'Current Balane Query'!$M$7:$AO$66, MATCH(AL$22, 'Current Balane Query'!$M$6:$AO$6,0), 0), 0)</f>
        <v>134173160422.2784</v>
      </c>
      <c r="AM73" s="537">
        <f>IF(M73&lt;&gt;"", VLOOKUP($AH73, 'Current Balane Query'!$M$7:$AO$66, MATCH(AM$22, 'Current Balane Query'!$M$6:$AO$6,0), 0), 0)</f>
        <v>93072264414.003998</v>
      </c>
      <c r="AN73" s="537">
        <f>IF(N73&lt;&gt;"", VLOOKUP($AH73, 'Current Balane Query'!$M$7:$AO$66, MATCH(AN$22, 'Current Balane Query'!$M$6:$AO$6,0), 0), 0)</f>
        <v>84934837677.539795</v>
      </c>
      <c r="AO73" s="537">
        <f>IF(O73&lt;&gt;"", VLOOKUP($AH73, 'Current Balane Query'!$M$7:$AO$66, MATCH(AO$22, 'Current Balane Query'!$M$6:$AO$6,0), 0), 0)</f>
        <v>122436233471.28999</v>
      </c>
      <c r="AP73" s="537">
        <f>IF(P73&lt;&gt;"", VLOOKUP($AH73, 'Current Balane Query'!$M$7:$AO$66, MATCH(AP$22, 'Current Balane Query'!$M$6:$AO$6,0), 0), 0)</f>
        <v>149359043672.60001</v>
      </c>
      <c r="AQ73" s="537">
        <f>IF(Q73&lt;&gt;"", VLOOKUP($AH73, 'Current Balane Query'!$M$7:$AO$66, MATCH(AQ$22, 'Current Balane Query'!$M$6:$AO$6,0), 0), 0)</f>
        <v>39485811204.209999</v>
      </c>
      <c r="AR73" s="537">
        <f>IF(R73&lt;&gt;"", VLOOKUP($AH73, 'Current Balane Query'!$M$7:$AO$66, MATCH(AR$22, 'Current Balane Query'!$M$6:$AO$6,0), 0), 0)</f>
        <v>41190476927.709999</v>
      </c>
      <c r="AS73" s="537">
        <f>IF(S73&lt;&gt;"", VLOOKUP($AH73, 'Current Balane Query'!$M$7:$AO$66, MATCH(AS$22, 'Current Balane Query'!$M$6:$AO$6,0), 0), 0)</f>
        <v>10203883105.530001</v>
      </c>
      <c r="AT73" s="537">
        <f>IF(T73&lt;&gt;"", VLOOKUP($AH73, 'Current Balane Query'!$M$7:$AO$66, MATCH(AT$22, 'Current Balane Query'!$M$6:$AO$6,0), 0), 0)</f>
        <v>45339946024.919998</v>
      </c>
      <c r="AU73" s="537">
        <f>IF(U73&lt;&gt;"", VLOOKUP($AH73, 'Current Balane Query'!$M$7:$AO$66, MATCH(AU$22, 'Current Balane Query'!$M$6:$AO$6,0), 0), 0)</f>
        <v>38965302685.059998</v>
      </c>
      <c r="AV73" s="537">
        <f>IF(V73&lt;&gt;"", VLOOKUP($AH73, 'Current Balane Query'!$M$7:$AO$66, MATCH(AV$22, 'Current Balane Query'!$M$6:$AO$6,0), 0), 0)</f>
        <v>20733609640.779999</v>
      </c>
      <c r="AW73" s="537">
        <f>IF(W73&lt;&gt;"", VLOOKUP($AH73, 'Current Balane Query'!$M$7:$AO$66, MATCH(AW$22, 'Current Balane Query'!$M$6:$AO$6,0), 0), 0)</f>
        <v>31696414500.869999</v>
      </c>
      <c r="AX73" s="537">
        <f>IF(X73&lt;&gt;"", VLOOKUP($AH73, 'Current Balane Query'!$M$7:$AO$66, MATCH(AX$22, 'Current Balane Query'!$M$6:$AO$6,0), 0), 0)</f>
        <v>63230840092.639999</v>
      </c>
      <c r="AY73" s="537">
        <f>IF(Y73&lt;&gt;"", VLOOKUP($AH73, 'Current Balane Query'!$M$7:$AO$66, MATCH(AY$22, 'Current Balane Query'!$M$6:$AO$6,0), 0), 0)</f>
        <v>17414995969.43</v>
      </c>
      <c r="AZ73" s="537">
        <f>IF(Z73&lt;&gt;"", VLOOKUP($AH73, 'Current Balane Query'!$M$7:$AO$66, MATCH(AZ$22, 'Current Balane Query'!$M$6:$AO$6,0), 0), 0)</f>
        <v>8885960843.0799999</v>
      </c>
      <c r="BA73" s="537">
        <f>IF(AA73&lt;&gt;"", VLOOKUP($AH73, 'Current Balane Query'!$M$7:$AO$66, MATCH(BA$22, 'Current Balane Query'!$M$6:$AO$6,0), 0), 0)</f>
        <v>5093402669.6199999</v>
      </c>
      <c r="BB73" s="538">
        <f>IF(AB73&lt;&gt;"", VLOOKUP($AH73, 'Current Balane Query'!$M$7:$AO$66, MATCH(BB$22, 'Current Balane Query'!$M$6:$AO$6,0), 0), 0)</f>
        <v>8337459419.3299999</v>
      </c>
      <c r="BC73" s="535">
        <f>IF(AC73&lt;&gt;"", VLOOKUP($AH73, 'Current Balane Query'!$M$7:$AO$66, MATCH(BC$22, 'Current Balane Query'!$M$6:$AO$6,0), 0), 0)</f>
        <v>18447344207.310001</v>
      </c>
      <c r="BD73" s="537">
        <f>IF(AD73&lt;&gt;"", VLOOKUP($AH73, 'Current Balane Query'!$M$7:$AO$66, MATCH(BD$22, 'Current Balane Query'!$M$6:$AO$6,0), 0), 0)</f>
        <v>27241612798.790001</v>
      </c>
      <c r="BE73" s="538">
        <f>IF(AE73&lt;&gt;"", VLOOKUP($AH73, 'Current Balane Query'!$M$7:$AO$66, MATCH(BE$22, 'Current Balane Query'!$M$6:$AO$6,0), 0), 0)</f>
        <v>19567179843.119999</v>
      </c>
      <c r="BF73" s="546">
        <f t="shared" si="4"/>
        <v>914553642740.89209</v>
      </c>
      <c r="BH73" s="148">
        <v>42034</v>
      </c>
      <c r="BI73" s="553">
        <f t="shared" si="5"/>
        <v>0</v>
      </c>
      <c r="BJ73" s="551">
        <f t="shared" si="46"/>
        <v>0</v>
      </c>
      <c r="BK73" s="553">
        <f t="shared" si="7"/>
        <v>0.14670890164535907</v>
      </c>
      <c r="BL73" s="551">
        <f t="shared" si="47"/>
        <v>0.10176796643121883</v>
      </c>
      <c r="BM73" s="551">
        <f t="shared" si="48"/>
        <v>9.287026338115327E-2</v>
      </c>
      <c r="BN73" s="551">
        <f t="shared" si="49"/>
        <v>0.13387539860904382</v>
      </c>
      <c r="BO73" s="551">
        <f t="shared" si="50"/>
        <v>0.16331359549886551</v>
      </c>
      <c r="BP73" s="551">
        <f t="shared" si="51"/>
        <v>4.317495372482702E-2</v>
      </c>
      <c r="BQ73" s="551">
        <f t="shared" si="52"/>
        <v>4.5038885640718979E-2</v>
      </c>
      <c r="BR73" s="551">
        <f t="shared" si="53"/>
        <v>1.1157227557422706E-2</v>
      </c>
      <c r="BS73" s="551">
        <f t="shared" si="54"/>
        <v>4.9576037868087681E-2</v>
      </c>
      <c r="BT73" s="551">
        <f t="shared" si="35"/>
        <v>4.2605814316459399E-2</v>
      </c>
      <c r="BU73" s="551">
        <f t="shared" si="36"/>
        <v>2.2670741957401146E-2</v>
      </c>
      <c r="BV73" s="551">
        <f t="shared" si="37"/>
        <v>3.4657797005626392E-2</v>
      </c>
      <c r="BW73" s="551">
        <f t="shared" si="38"/>
        <v>6.9138470547379718E-2</v>
      </c>
      <c r="BX73" s="551">
        <f t="shared" si="39"/>
        <v>1.904207162440219E-2</v>
      </c>
      <c r="BY73" s="551">
        <f t="shared" si="40"/>
        <v>9.7161723794014099E-3</v>
      </c>
      <c r="BZ73" s="551">
        <f t="shared" si="41"/>
        <v>5.569277111351514E-3</v>
      </c>
      <c r="CA73" s="552">
        <f t="shared" si="42"/>
        <v>9.116424701281451E-3</v>
      </c>
      <c r="CB73" s="553">
        <f t="shared" si="43"/>
        <v>2.0170871718386926E-2</v>
      </c>
      <c r="CC73" s="551">
        <f t="shared" si="44"/>
        <v>2.9786785078180476E-2</v>
      </c>
      <c r="CD73" s="552">
        <f t="shared" si="45"/>
        <v>2.1395333120622317E-2</v>
      </c>
      <c r="CE73" s="560">
        <f t="shared" si="27"/>
        <v>1</v>
      </c>
      <c r="CF73" s="564"/>
      <c r="CG73" s="148">
        <f t="shared" si="28"/>
        <v>42034</v>
      </c>
      <c r="CH73" s="589"/>
      <c r="CI73" s="587"/>
      <c r="CJ73" s="589">
        <f>'FN30.300.13(IOX)'!$M39</f>
        <v>55.642502</v>
      </c>
      <c r="CK73" s="587">
        <f>'FN30.350.13(IOX)'!$M39</f>
        <v>322.47589099999999</v>
      </c>
      <c r="CL73" s="587">
        <f>'FN30.400.13(IOX)'!$M39</f>
        <v>549.89428699999996</v>
      </c>
      <c r="CM73" s="587">
        <f>'FN30.300.12(IOX)'!$M51</f>
        <v>-4.2760999999999996</v>
      </c>
      <c r="CN73" s="587">
        <f>'FN30.350.12(IOX)'!$M51</f>
        <v>91.848602</v>
      </c>
      <c r="CO73" s="587">
        <f>'FN30.400.11(IOX)'!$M63</f>
        <v>67.225502000000006</v>
      </c>
      <c r="CP73" s="587">
        <f>'FN30.450.11(IOX)'!$M63</f>
        <v>-63.685501000000002</v>
      </c>
      <c r="CQ73" s="587">
        <f>'FN30.350.10(IOX)'!$M75</f>
        <v>40.377200999999999</v>
      </c>
      <c r="CR73" s="587">
        <f>'FN30.400.10(IOX)'!$M75</f>
        <v>7.6908000000000003</v>
      </c>
      <c r="CS73" s="587">
        <f>'FN30.450.10(IOX)'!$M75</f>
        <v>-69.309096999999994</v>
      </c>
      <c r="CT73" s="587">
        <f>'FN30.500.10(IOX)'!$M75</f>
        <v>-32.818001000000002</v>
      </c>
      <c r="CU73" s="587">
        <f>'FN30.400.09(IOX)'!$M77</f>
        <v>-74.423598999999996</v>
      </c>
      <c r="CV73" s="587">
        <f>'FN30.450.09(IOX)'!$M77</f>
        <v>-197.890793</v>
      </c>
      <c r="CW73" s="587">
        <f>'FN30.500.09(IOX)'!$M77</f>
        <v>-127.11840100000001</v>
      </c>
      <c r="CX73" s="587">
        <f>'FN30.550.08(IOX)'!$M77</f>
        <v>-888.62078899999995</v>
      </c>
      <c r="CY73" s="587">
        <f>'FN30.600.08(IOX)'!$M77</f>
        <v>-855.57299799999998</v>
      </c>
      <c r="CZ73" s="588">
        <f>'FN30.650.67(IOX)'!$M77</f>
        <v>-750.32037400000002</v>
      </c>
      <c r="DA73" s="570">
        <f>'GII30.400.10(IOX)'!$M72</f>
        <v>111.47730300000001</v>
      </c>
      <c r="DB73" s="568">
        <f>'GII30.450.10(IOX)'!$M72</f>
        <v>33.204200999999998</v>
      </c>
      <c r="DC73" s="569">
        <f>'GII30.500.10(IOX)'!$M72</f>
        <v>92.598602</v>
      </c>
      <c r="DD73" s="571"/>
      <c r="DE73" s="564"/>
      <c r="DF73" s="148">
        <f t="shared" si="29"/>
        <v>42034</v>
      </c>
      <c r="DG73" s="404"/>
      <c r="DH73" s="402"/>
      <c r="DI73" s="404">
        <f>'FN30.300.13(IOX)'!$AQ39</f>
        <v>1.2137406065073634E-2</v>
      </c>
      <c r="DJ73" s="402">
        <f>'FN30.350.13(IOX)'!$AQ39</f>
        <v>1.1980449355534575E-2</v>
      </c>
      <c r="DK73" s="402">
        <f>'FN30.400.13(IOX)'!$AQ39</f>
        <v>7.5664556921285764E-3</v>
      </c>
      <c r="DL73" s="402">
        <f>'FN30.300.12(IOX)'!$AQ51</f>
        <v>1.2078282012667073E-2</v>
      </c>
      <c r="DM73" s="402">
        <f>'FN30.350.12(IOX)'!$AQ51</f>
        <v>1.2148577440312711E-2</v>
      </c>
      <c r="DN73" s="402">
        <f>'FN30.400.11(IOX)'!$AQ63</f>
        <v>1.1968658715241135E-2</v>
      </c>
      <c r="DO73" s="402">
        <f>'FN30.450.11(IOX)'!$AQ63</f>
        <v>1.008499821978269E-2</v>
      </c>
      <c r="DP73" s="402">
        <f>'FN30.350.10(IOX)'!$AQ75</f>
        <v>1.5364300590667403E-2</v>
      </c>
      <c r="DQ73" s="402">
        <f>'FN30.400.10(IOX)'!$AQ75</f>
        <v>1.2530308094172993E-2</v>
      </c>
      <c r="DR73" s="402">
        <f>'FN30.450.10(IOX)'!$AQ75</f>
        <v>9.2442409988889342E-3</v>
      </c>
      <c r="DS73" s="402">
        <f>'FN30.500.10(IOX)'!$AQ75</f>
        <v>6.7427353489823063E-3</v>
      </c>
      <c r="DT73" s="402">
        <f>'FN30.400.09(IOX)'!$AQ77</f>
        <v>1.3739477718645017E-2</v>
      </c>
      <c r="DU73" s="402">
        <f>'FN30.450.09(IOX)'!$AQ77</f>
        <v>1.0116871505106952E-2</v>
      </c>
      <c r="DV73" s="402">
        <f>'FN30.500.09(IOX)'!$AQ77</f>
        <v>7.4444095728975306E-3</v>
      </c>
      <c r="DW73" s="402">
        <f>'FN30.550.08(IOX)'!$AQ77</f>
        <v>5.8439662735787438E-3</v>
      </c>
      <c r="DX73" s="402">
        <f>'FN30.600.08(IOX)'!$AQ77</f>
        <v>3.159554967962283E-3</v>
      </c>
      <c r="DY73" s="403">
        <f>'FN30.650.67(IOX)'!$AQ77</f>
        <v>3.5226315743657299E-3</v>
      </c>
      <c r="DZ73" s="404">
        <f>'GII30.400.10(IOX)'!$AQ72</f>
        <v>1.1538288533394028E-2</v>
      </c>
      <c r="EA73" s="402">
        <f>'GII30.450.10(IOX)'!$AQ72</f>
        <v>1.0163537888496638E-2</v>
      </c>
      <c r="EB73" s="403">
        <f>'GII30.500.10(IOX)'!$AQ72</f>
        <v>8.8810544853698686E-3</v>
      </c>
      <c r="EC73" s="560"/>
      <c r="ED73" s="564"/>
      <c r="EE73" s="564"/>
      <c r="EF73" s="564"/>
      <c r="EH73" s="148">
        <f t="shared" si="30"/>
        <v>42034</v>
      </c>
      <c r="EI73" s="467">
        <f t="shared" si="31"/>
        <v>-0.18730149031261209</v>
      </c>
      <c r="EJ73" s="587">
        <f t="shared" si="32"/>
        <v>64.72540859605499</v>
      </c>
      <c r="EK73" s="467">
        <f t="shared" si="33"/>
        <v>1.1037806776258102E-2</v>
      </c>
    </row>
    <row r="74" spans="9:141" ht="15">
      <c r="I74" s="148">
        <v>42062</v>
      </c>
      <c r="J74" s="307"/>
      <c r="K74" s="83"/>
      <c r="L74" s="83">
        <f>'FN30.300.13(IOX)'!S40</f>
        <v>0.12538945511372568</v>
      </c>
      <c r="M74" s="83">
        <f>'FN30.350.13(IOX)'!S40</f>
        <v>0.17866217408769508</v>
      </c>
      <c r="N74" s="83">
        <f>'FN30.400.13(IOX)'!S40</f>
        <v>0.23339077529496696</v>
      </c>
      <c r="O74" s="83">
        <f>'FN30.300.12(IOX)'!$S52</f>
        <v>0.12309119037679349</v>
      </c>
      <c r="P74" s="83">
        <f>'FN30.350.12(IOX)'!$S52</f>
        <v>0.15776579407937832</v>
      </c>
      <c r="Q74" s="83">
        <f>'FN30.400.11(IOX)'!$S64</f>
        <v>0.19466423623726919</v>
      </c>
      <c r="R74" s="83">
        <f>'FN30.450.11(IOX)'!$S64</f>
        <v>0.16650679231403856</v>
      </c>
      <c r="S74" s="83">
        <f>'FN30.350.10(IOX)'!$S76</f>
        <v>0.18823231572352989</v>
      </c>
      <c r="T74" s="83">
        <f>'FN30.400.10(IOX)'!$S76</f>
        <v>0.19145152354124126</v>
      </c>
      <c r="U74" s="83">
        <f>'FN30.450.10(IOX)'!$S76</f>
        <v>0.18527014946619208</v>
      </c>
      <c r="V74" s="83">
        <f>'FN30.500.10(IOX)'!$S76</f>
        <v>0.15910996650141579</v>
      </c>
      <c r="W74" s="83">
        <f>'FN30.400.09(IOX)'!$S78</f>
        <v>0.22127344858884887</v>
      </c>
      <c r="X74" s="83">
        <f>'FN30.450.09(IOX)'!$S78</f>
        <v>0.20184180544747071</v>
      </c>
      <c r="Y74" s="83">
        <f>'FN30.500.09(IOX)'!$S78</f>
        <v>0.17200927588326348</v>
      </c>
      <c r="Z74" s="83">
        <f>'FN30.550.08(IOX)'!$S78</f>
        <v>0.14405521461085735</v>
      </c>
      <c r="AA74" s="83">
        <f>'FN30.600.08(IOX)'!$S78</f>
        <v>0.13133419486734413</v>
      </c>
      <c r="AB74" s="109">
        <f>'FN30.650.67(IOX)'!$S78</f>
        <v>9.9940629974055034E-2</v>
      </c>
      <c r="AC74" s="307">
        <f>'GII30.400.10(IOX)'!$S73</f>
        <v>0.12511668236867929</v>
      </c>
      <c r="AD74" s="83">
        <f>'GII30.450.10(IOX)'!$S73</f>
        <v>0.12398761869158866</v>
      </c>
      <c r="AE74" s="109">
        <f>'GII30.500.10(IOX)'!$S73</f>
        <v>0.11077456135612525</v>
      </c>
      <c r="AF74" s="467">
        <f t="shared" ref="AF74" si="69">AVERAGE(O74:AE74)</f>
        <v>0.15861325882518185</v>
      </c>
      <c r="AH74" s="148">
        <f t="shared" si="2"/>
        <v>42005</v>
      </c>
      <c r="AI74" s="148">
        <f t="shared" si="3"/>
        <v>42062</v>
      </c>
      <c r="AJ74" s="535">
        <f>IF(J74&lt;&gt;"", VLOOKUP($AH74, 'Current Balane Query'!$M$7:$AO$66, MATCH(AJ$22, 'Current Balane Query'!$M$6:$AO$6,0), 0), 0)</f>
        <v>0</v>
      </c>
      <c r="AK74" s="537">
        <f>IF(K74&lt;&gt;"", VLOOKUP($AH74, 'Current Balane Query'!$M$7:$AO$66, MATCH(AK$22, 'Current Balane Query'!$M$6:$AO$6,0), 0), 0)</f>
        <v>0</v>
      </c>
      <c r="AL74" s="535">
        <f>IF(L74&lt;&gt;"", VLOOKUP($AH74, 'Current Balane Query'!$M$7:$AO$66, MATCH(AL$22, 'Current Balane Query'!$M$6:$AO$6,0), 0), 0)</f>
        <v>133304168234.7619</v>
      </c>
      <c r="AM74" s="537">
        <f>IF(M74&lt;&gt;"", VLOOKUP($AH74, 'Current Balane Query'!$M$7:$AO$66, MATCH(AM$22, 'Current Balane Query'!$M$6:$AO$6,0), 0), 0)</f>
        <v>92180971528.590195</v>
      </c>
      <c r="AN74" s="537">
        <f>IF(N74&lt;&gt;"", VLOOKUP($AH74, 'Current Balane Query'!$M$7:$AO$66, MATCH(AN$22, 'Current Balane Query'!$M$6:$AO$6,0), 0), 0)</f>
        <v>83213858411.554306</v>
      </c>
      <c r="AO74" s="537">
        <f>IF(O74&lt;&gt;"", VLOOKUP($AH74, 'Current Balane Query'!$M$7:$AO$66, MATCH(AO$22, 'Current Balane Query'!$M$6:$AO$6,0), 0), 0)</f>
        <v>121569118243.84</v>
      </c>
      <c r="AP74" s="537">
        <f>IF(P74&lt;&gt;"", VLOOKUP($AH74, 'Current Balane Query'!$M$7:$AO$66, MATCH(AP$22, 'Current Balane Query'!$M$6:$AO$6,0), 0), 0)</f>
        <v>147966272245.45999</v>
      </c>
      <c r="AQ74" s="537">
        <f>IF(Q74&lt;&gt;"", VLOOKUP($AH74, 'Current Balane Query'!$M$7:$AO$66, MATCH(AQ$22, 'Current Balane Query'!$M$6:$AO$6,0), 0), 0)</f>
        <v>38936597815.480003</v>
      </c>
      <c r="AR74" s="537">
        <f>IF(R74&lt;&gt;"", VLOOKUP($AH74, 'Current Balane Query'!$M$7:$AO$66, MATCH(AR$22, 'Current Balane Query'!$M$6:$AO$6,0), 0), 0)</f>
        <v>40505728271.360001</v>
      </c>
      <c r="AS74" s="537">
        <f>IF(S74&lt;&gt;"", VLOOKUP($AH74, 'Current Balane Query'!$M$7:$AO$66, MATCH(AS$22, 'Current Balane Query'!$M$6:$AO$6,0), 0), 0)</f>
        <v>10092088365.5</v>
      </c>
      <c r="AT74" s="537">
        <f>IF(T74&lt;&gt;"", VLOOKUP($AH74, 'Current Balane Query'!$M$7:$AO$66, MATCH(AT$22, 'Current Balane Query'!$M$6:$AO$6,0), 0), 0)</f>
        <v>44682844872.769997</v>
      </c>
      <c r="AU74" s="537">
        <f>IF(U74&lt;&gt;"", VLOOKUP($AH74, 'Current Balane Query'!$M$7:$AO$66, MATCH(AU$22, 'Current Balane Query'!$M$6:$AO$6,0), 0), 0)</f>
        <v>38245329518.809998</v>
      </c>
      <c r="AV74" s="537">
        <f>IF(V74&lt;&gt;"", VLOOKUP($AH74, 'Current Balane Query'!$M$7:$AO$66, MATCH(AV$22, 'Current Balane Query'!$M$6:$AO$6,0), 0), 0)</f>
        <v>20333413386.310001</v>
      </c>
      <c r="AW74" s="537">
        <f>IF(W74&lt;&gt;"", VLOOKUP($AH74, 'Current Balane Query'!$M$7:$AO$66, MATCH(AW$22, 'Current Balane Query'!$M$6:$AO$6,0), 0), 0)</f>
        <v>31152229578.009998</v>
      </c>
      <c r="AX74" s="537">
        <f>IF(X74&lt;&gt;"", VLOOKUP($AH74, 'Current Balane Query'!$M$7:$AO$66, MATCH(AX$22, 'Current Balane Query'!$M$6:$AO$6,0), 0), 0)</f>
        <v>61850111435.720001</v>
      </c>
      <c r="AY74" s="537">
        <f>IF(Y74&lt;&gt;"", VLOOKUP($AH74, 'Current Balane Query'!$M$7:$AO$66, MATCH(AY$22, 'Current Balane Query'!$M$6:$AO$6,0), 0), 0)</f>
        <v>17047999844.51</v>
      </c>
      <c r="AZ74" s="537">
        <f>IF(Z74&lt;&gt;"", VLOOKUP($AH74, 'Current Balane Query'!$M$7:$AO$66, MATCH(AZ$22, 'Current Balane Query'!$M$6:$AO$6,0), 0), 0)</f>
        <v>8648548279.1599998</v>
      </c>
      <c r="BA74" s="537">
        <f>IF(AA74&lt;&gt;"", VLOOKUP($AH74, 'Current Balane Query'!$M$7:$AO$66, MATCH(BA$22, 'Current Balane Query'!$M$6:$AO$6,0), 0), 0)</f>
        <v>4954747375.6300001</v>
      </c>
      <c r="BB74" s="538">
        <f>IF(AB74&lt;&gt;"", VLOOKUP($AH74, 'Current Balane Query'!$M$7:$AO$66, MATCH(BB$22, 'Current Balane Query'!$M$6:$AO$6,0), 0), 0)</f>
        <v>8136551800.1400003</v>
      </c>
      <c r="BC74" s="535">
        <f>IF(AC74&lt;&gt;"", VLOOKUP($AH74, 'Current Balane Query'!$M$7:$AO$66, MATCH(BC$22, 'Current Balane Query'!$M$6:$AO$6,0), 0), 0)</f>
        <v>18143932048.349998</v>
      </c>
      <c r="BD74" s="537">
        <f>IF(AD74&lt;&gt;"", VLOOKUP($AH74, 'Current Balane Query'!$M$7:$AO$66, MATCH(BD$22, 'Current Balane Query'!$M$6:$AO$6,0), 0), 0)</f>
        <v>26742136234.59</v>
      </c>
      <c r="BE74" s="538">
        <f>IF(AE74&lt;&gt;"", VLOOKUP($AH74, 'Current Balane Query'!$M$7:$AO$66, MATCH(BE$22, 'Current Balane Query'!$M$6:$AO$6,0), 0), 0)</f>
        <v>19202768178.880001</v>
      </c>
      <c r="BF74" s="546">
        <f t="shared" si="4"/>
        <v>902820579207.60657</v>
      </c>
      <c r="BH74" s="148">
        <v>42062</v>
      </c>
      <c r="BI74" s="553">
        <f t="shared" si="5"/>
        <v>0</v>
      </c>
      <c r="BJ74" s="551">
        <f t="shared" si="46"/>
        <v>0</v>
      </c>
      <c r="BK74" s="553">
        <f t="shared" si="7"/>
        <v>0.14765300138789611</v>
      </c>
      <c r="BL74" s="551">
        <f t="shared" si="47"/>
        <v>0.10210331227661668</v>
      </c>
      <c r="BM74" s="551">
        <f t="shared" si="48"/>
        <v>9.2170980954587881E-2</v>
      </c>
      <c r="BN74" s="551">
        <f t="shared" si="49"/>
        <v>0.13465479303821315</v>
      </c>
      <c r="BO74" s="551">
        <f t="shared" si="50"/>
        <v>0.16389333124786321</v>
      </c>
      <c r="BP74" s="551">
        <f t="shared" si="51"/>
        <v>4.3127725167335165E-2</v>
      </c>
      <c r="BQ74" s="551">
        <f t="shared" si="52"/>
        <v>4.4865756501597839E-2</v>
      </c>
      <c r="BR74" s="551">
        <f t="shared" si="53"/>
        <v>1.1178398674028554E-2</v>
      </c>
      <c r="BS74" s="551">
        <f t="shared" si="54"/>
        <v>4.9492497071774243E-2</v>
      </c>
      <c r="BT74" s="551">
        <f t="shared" si="35"/>
        <v>4.2362048893898059E-2</v>
      </c>
      <c r="BU74" s="551">
        <f t="shared" si="36"/>
        <v>2.2522097806140357E-2</v>
      </c>
      <c r="BV74" s="551">
        <f t="shared" si="37"/>
        <v>3.4505449139575317E-2</v>
      </c>
      <c r="BW74" s="551">
        <f t="shared" si="38"/>
        <v>6.8507644664020623E-2</v>
      </c>
      <c r="BX74" s="551">
        <f t="shared" si="39"/>
        <v>1.8883043028851645E-2</v>
      </c>
      <c r="BY74" s="551">
        <f t="shared" si="40"/>
        <v>9.5794762307597307E-3</v>
      </c>
      <c r="BZ74" s="551">
        <f t="shared" si="41"/>
        <v>5.4880753604206883E-3</v>
      </c>
      <c r="CA74" s="552">
        <f t="shared" si="42"/>
        <v>9.0123685564205257E-3</v>
      </c>
      <c r="CB74" s="553">
        <f t="shared" si="43"/>
        <v>2.0096941148898803E-2</v>
      </c>
      <c r="CC74" s="551">
        <f t="shared" si="44"/>
        <v>2.9620654258968281E-2</v>
      </c>
      <c r="CD74" s="552">
        <f t="shared" si="45"/>
        <v>2.126975018196197E-2</v>
      </c>
      <c r="CE74" s="560">
        <f t="shared" si="27"/>
        <v>0.99999999999999989</v>
      </c>
      <c r="CF74" s="564"/>
      <c r="CG74" s="148">
        <f t="shared" si="28"/>
        <v>42062</v>
      </c>
      <c r="CH74" s="589"/>
      <c r="CI74" s="587"/>
      <c r="CJ74" s="589">
        <f>'FN30.300.13(IOX)'!$M40</f>
        <v>-46.547901000000003</v>
      </c>
      <c r="CK74" s="587">
        <f>'FN30.350.13(IOX)'!$M40</f>
        <v>115.80300099999999</v>
      </c>
      <c r="CL74" s="587">
        <f>'FN30.400.13(IOX)'!$M40</f>
        <v>245.628693</v>
      </c>
      <c r="CM74" s="587">
        <f>'FN30.300.12(IOX)'!$M52</f>
        <v>-94.223602</v>
      </c>
      <c r="CN74" s="587">
        <f>'FN30.350.12(IOX)'!$M52</f>
        <v>-46.795699999999997</v>
      </c>
      <c r="CO74" s="587">
        <f>'FN30.400.11(IOX)'!$M64</f>
        <v>-105.862396</v>
      </c>
      <c r="CP74" s="587">
        <f>'FN30.450.11(IOX)'!$M64</f>
        <v>-193.391403</v>
      </c>
      <c r="CQ74" s="587">
        <f>'FN30.350.10(IOX)'!$M76</f>
        <v>-118.77449799999999</v>
      </c>
      <c r="CR74" s="587">
        <f>'FN30.400.10(IOX)'!$M76</f>
        <v>-150.433594</v>
      </c>
      <c r="CS74" s="587">
        <f>'FN30.450.10(IOX)'!$M76</f>
        <v>-225.35339400000001</v>
      </c>
      <c r="CT74" s="587">
        <f>'FN30.500.10(IOX)'!$M76</f>
        <v>-184.37029999999999</v>
      </c>
      <c r="CU74" s="587">
        <f>'FN30.400.09(IOX)'!$M78</f>
        <v>-250.32200599999999</v>
      </c>
      <c r="CV74" s="587">
        <f>'FN30.450.09(IOX)'!$M78</f>
        <v>-336.08450299999998</v>
      </c>
      <c r="CW74" s="587">
        <f>'FN30.500.09(IOX)'!$M78</f>
        <v>-281.61129799999998</v>
      </c>
      <c r="CX74" s="587">
        <f>'FN30.550.08(IOX)'!$M78</f>
        <v>-923.31451400000003</v>
      </c>
      <c r="CY74" s="587">
        <f>'FN30.600.08(IOX)'!$M78</f>
        <v>-924.615906</v>
      </c>
      <c r="CZ74" s="588">
        <f>'FN30.650.67(IOX)'!$M78</f>
        <v>-816.68450900000005</v>
      </c>
      <c r="DA74" s="576">
        <f>'GII30.400.10(IOX)'!$M73</f>
        <v>54.037899000000003</v>
      </c>
      <c r="DB74" s="577">
        <f>'GII30.450.10(IOX)'!$M73</f>
        <v>-16.263000000000002</v>
      </c>
      <c r="DC74" s="578">
        <f>'GII30.500.10(IOX)'!$M73</f>
        <v>48.372298999999998</v>
      </c>
      <c r="DD74" s="579"/>
      <c r="DE74" s="564"/>
      <c r="DF74" s="148">
        <f t="shared" si="29"/>
        <v>42062</v>
      </c>
      <c r="DG74" s="404"/>
      <c r="DH74" s="402"/>
      <c r="DI74" s="404">
        <f>'FN30.300.13(IOX)'!$AQ40</f>
        <v>1.3868443129397473E-2</v>
      </c>
      <c r="DJ74" s="402">
        <f>'FN30.350.13(IOX)'!$AQ40</f>
        <v>1.5727117207934529E-2</v>
      </c>
      <c r="DK74" s="402">
        <f>'FN30.400.13(IOX)'!$AQ40</f>
        <v>1.8874795044087504E-2</v>
      </c>
      <c r="DL74" s="402">
        <f>'FN30.300.12(IOX)'!$AQ52</f>
        <v>1.3576264963578969E-2</v>
      </c>
      <c r="DM74" s="402">
        <f>'FN30.350.12(IOX)'!$AQ52</f>
        <v>1.5611542760161754E-2</v>
      </c>
      <c r="DN74" s="402">
        <f>'FN30.400.11(IOX)'!$AQ64</f>
        <v>1.9069040549181203E-2</v>
      </c>
      <c r="DO74" s="402">
        <f>'FN30.450.11(IOX)'!$AQ64</f>
        <v>1.6559157087566098E-2</v>
      </c>
      <c r="DP74" s="402">
        <f>'FN30.350.10(IOX)'!$AQ76</f>
        <v>1.9921430920948221E-2</v>
      </c>
      <c r="DQ74" s="402">
        <f>'FN30.400.10(IOX)'!$AQ76</f>
        <v>1.8861167813024465E-2</v>
      </c>
      <c r="DR74" s="402">
        <f>'FN30.450.10(IOX)'!$AQ76</f>
        <v>1.7996007155650865E-2</v>
      </c>
      <c r="DS74" s="402">
        <f>'FN30.500.10(IOX)'!$AQ76</f>
        <v>1.4154594640376474E-2</v>
      </c>
      <c r="DT74" s="402">
        <f>'FN30.400.09(IOX)'!$AQ78</f>
        <v>2.1208448002095506E-2</v>
      </c>
      <c r="DU74" s="402">
        <f>'FN30.450.09(IOX)'!$AQ78</f>
        <v>1.9484695460418894E-2</v>
      </c>
      <c r="DV74" s="402">
        <f>'FN30.500.09(IOX)'!$AQ78</f>
        <v>1.6892899652741249E-2</v>
      </c>
      <c r="DW74" s="402">
        <f>'FN30.550.08(IOX)'!$AQ78</f>
        <v>1.365043034771393E-2</v>
      </c>
      <c r="DX74" s="402">
        <f>'FN30.600.08(IOX)'!$AQ78</f>
        <v>1.0007119496354331E-2</v>
      </c>
      <c r="DY74" s="403">
        <f>'FN30.650.67(IOX)'!$AQ78</f>
        <v>7.823271922458323E-3</v>
      </c>
      <c r="DZ74" s="583">
        <f>'GII30.400.10(IOX)'!$AQ73</f>
        <v>1.8513494462672538E-2</v>
      </c>
      <c r="EA74" s="584">
        <f>'GII30.450.10(IOX)'!$AQ73</f>
        <v>1.9028371264438616E-2</v>
      </c>
      <c r="EB74" s="585">
        <f>'GII30.500.10(IOX)'!$AQ73</f>
        <v>1.7546613977664813E-2</v>
      </c>
      <c r="EC74" s="562"/>
      <c r="ED74" s="564"/>
      <c r="EE74" s="564"/>
      <c r="EF74" s="564"/>
      <c r="EH74" s="148">
        <f t="shared" si="30"/>
        <v>42062</v>
      </c>
      <c r="EI74" s="467">
        <f t="shared" si="31"/>
        <v>0.16728926046005554</v>
      </c>
      <c r="EJ74" s="587">
        <f t="shared" si="32"/>
        <v>-86.739530977079625</v>
      </c>
      <c r="EK74" s="467">
        <f t="shared" si="33"/>
        <v>1.6224448600633587E-2</v>
      </c>
    </row>
    <row r="75" spans="9:141" ht="15">
      <c r="I75" s="305">
        <v>42094</v>
      </c>
      <c r="J75" s="495">
        <f>'FN30.350.14(IOX)'!S28</f>
        <v>0</v>
      </c>
      <c r="K75" s="277">
        <f>'FN30.400.14(IOX)'!S28</f>
        <v>0</v>
      </c>
      <c r="L75" s="277">
        <f>'FN30.300.13(IOX)'!S41</f>
        <v>-1.813660874044289E-2</v>
      </c>
      <c r="M75" s="277">
        <f>'FN30.350.13(IOX)'!S41</f>
        <v>-3.1865280861844342E-2</v>
      </c>
      <c r="N75" s="277">
        <f>'FN30.400.13(IOX)'!S41</f>
        <v>-5.5461712360118549E-2</v>
      </c>
      <c r="O75" s="277">
        <f>'FN30.300.12(IOX)'!$S53</f>
        <v>-1.7386661157230473E-2</v>
      </c>
      <c r="P75" s="277">
        <f>'FN30.350.12(IOX)'!$S53</f>
        <v>-2.3105584056740042E-2</v>
      </c>
      <c r="Q75" s="277">
        <f>'FN30.400.11(IOX)'!$S65</f>
        <v>-3.2835569886801835E-2</v>
      </c>
      <c r="R75" s="277">
        <f>'FN30.450.11(IOX)'!$S65</f>
        <v>-1.9669333333333264E-2</v>
      </c>
      <c r="S75" s="277">
        <f>'FN30.350.10(IOX)'!$S77</f>
        <v>-2.5194879706926306E-2</v>
      </c>
      <c r="T75" s="277">
        <f>'FN30.400.10(IOX)'!$S77</f>
        <v>-3.4117742453333939E-2</v>
      </c>
      <c r="U75" s="277">
        <f>'FN30.450.10(IOX)'!$S77</f>
        <v>-3.0223158033439414E-2</v>
      </c>
      <c r="V75" s="277">
        <f>'FN30.500.10(IOX)'!$S77</f>
        <v>-2.1303796280247308E-2</v>
      </c>
      <c r="W75" s="277">
        <f>'FN30.400.09(IOX)'!$S79</f>
        <v>-4.0849581021376168E-2</v>
      </c>
      <c r="X75" s="277">
        <f>'FN30.450.09(IOX)'!$S79</f>
        <v>-3.342405456146464E-2</v>
      </c>
      <c r="Y75" s="277">
        <f>'FN30.500.09(IOX)'!$S79</f>
        <v>-1.9137617908097107E-2</v>
      </c>
      <c r="Z75" s="277">
        <f>'FN30.550.08(IOX)'!$S79</f>
        <v>4.2097837393055712E-2</v>
      </c>
      <c r="AA75" s="277">
        <f>'FN30.600.08(IOX)'!$S79</f>
        <v>6.1071876492544412E-2</v>
      </c>
      <c r="AB75" s="285">
        <f>'FN30.650.67(IOX)'!$S79</f>
        <v>5.2032604855919054E-2</v>
      </c>
      <c r="AC75" s="495">
        <f>'GII30.400.10(IOX)'!$S74</f>
        <v>-2.4840997200973092E-2</v>
      </c>
      <c r="AD75" s="277">
        <f>'GII30.450.10(IOX)'!$S74</f>
        <v>-2.0160636199427324E-2</v>
      </c>
      <c r="AE75" s="285">
        <f>'GII30.500.10(IOX)'!$S74</f>
        <v>1.5498911512482906E-2</v>
      </c>
      <c r="AF75" s="496">
        <f t="shared" ref="AF75" si="70">AVERAGE(O75:AE75)</f>
        <v>-1.0091081267375812E-2</v>
      </c>
      <c r="AH75" s="305">
        <f t="shared" ref="AH75" si="71">DATE(YEAR(EDATE(AI75,-1)),MONTH(EDATE(AI75, -1)),1)</f>
        <v>42036</v>
      </c>
      <c r="AI75" s="305">
        <f t="shared" si="3"/>
        <v>42094</v>
      </c>
      <c r="AJ75" s="542">
        <f>IF(J75&lt;&gt;"", VLOOKUP($AH75, 'Current Balane Query'!$M$7:$AO$66, MATCH(AJ$22, 'Current Balane Query'!$M$6:$AO$6,0), 0), 0)</f>
        <v>70640888538.202698</v>
      </c>
      <c r="AK75" s="543">
        <f>IF(K75&lt;&gt;"", VLOOKUP($AH75, 'Current Balane Query'!$M$7:$AO$66, MATCH(AK$22, 'Current Balane Query'!$M$6:$AO$6,0), 0), 0)</f>
        <v>114180077732.5937</v>
      </c>
      <c r="AL75" s="542">
        <f>IF(L75&lt;&gt;"", VLOOKUP($AH75, 'Current Balane Query'!$M$7:$AO$66, MATCH(AL$22, 'Current Balane Query'!$M$6:$AO$6,0), 0), 0)</f>
        <v>132597708813.14861</v>
      </c>
      <c r="AM75" s="543">
        <f>IF(M75&lt;&gt;"", VLOOKUP($AH75, 'Current Balane Query'!$M$7:$AO$66, MATCH(AM$22, 'Current Balane Query'!$M$6:$AO$6,0), 0), 0)</f>
        <v>91365340593.930893</v>
      </c>
      <c r="AN75" s="543">
        <f>IF(N75&lt;&gt;"", VLOOKUP($AH75, 'Current Balane Query'!$M$7:$AO$66, MATCH(AN$22, 'Current Balane Query'!$M$6:$AO$6,0), 0), 0)</f>
        <v>81791138698.121399</v>
      </c>
      <c r="AO75" s="543">
        <f>IF(O75&lt;&gt;"", VLOOKUP($AH75, 'Current Balane Query'!$M$7:$AO$66, MATCH(AO$22, 'Current Balane Query'!$M$6:$AO$6,0), 0), 0)</f>
        <v>120857737052.91</v>
      </c>
      <c r="AP75" s="543">
        <f>IF(P75&lt;&gt;"", VLOOKUP($AH75, 'Current Balane Query'!$M$7:$AO$66, MATCH(AP$22, 'Current Balane Query'!$M$6:$AO$6,0), 0), 0)</f>
        <v>146759041004.20001</v>
      </c>
      <c r="AQ75" s="543">
        <f>IF(Q75&lt;&gt;"", VLOOKUP($AH75, 'Current Balane Query'!$M$7:$AO$66, MATCH(AQ$22, 'Current Balane Query'!$M$6:$AO$6,0), 0), 0)</f>
        <v>38495938021.739998</v>
      </c>
      <c r="AR75" s="543">
        <f>IF(R75&lt;&gt;"", VLOOKUP($AH75, 'Current Balane Query'!$M$7:$AO$66, MATCH(AR$22, 'Current Balane Query'!$M$6:$AO$6,0), 0), 0)</f>
        <v>39928114376.080002</v>
      </c>
      <c r="AS75" s="543">
        <f>IF(S75&lt;&gt;"", VLOOKUP($AH75, 'Current Balane Query'!$M$7:$AO$66, MATCH(AS$22, 'Current Balane Query'!$M$6:$AO$6,0), 0), 0)</f>
        <v>9992390257.0300007</v>
      </c>
      <c r="AT75" s="543">
        <f>IF(T75&lt;&gt;"", VLOOKUP($AH75, 'Current Balane Query'!$M$7:$AO$66, MATCH(AT$22, 'Current Balane Query'!$M$6:$AO$6,0), 0), 0)</f>
        <v>44125975618.089996</v>
      </c>
      <c r="AU75" s="543">
        <f>IF(U75&lt;&gt;"", VLOOKUP($AH75, 'Current Balane Query'!$M$7:$AO$66, MATCH(AU$22, 'Current Balane Query'!$M$6:$AO$6,0), 0), 0)</f>
        <v>37674240744.5</v>
      </c>
      <c r="AV75" s="543">
        <f>IF(V75&lt;&gt;"", VLOOKUP($AH75, 'Current Balane Query'!$M$7:$AO$66, MATCH(AV$22, 'Current Balane Query'!$M$6:$AO$6,0), 0), 0)</f>
        <v>19992322550.259998</v>
      </c>
      <c r="AW75" s="543">
        <f>IF(W75&lt;&gt;"", VLOOKUP($AH75, 'Current Balane Query'!$M$7:$AO$66, MATCH(AW$22, 'Current Balane Query'!$M$6:$AO$6,0), 0), 0)</f>
        <v>30665554327.549999</v>
      </c>
      <c r="AX75" s="543">
        <f>IF(X75&lt;&gt;"", VLOOKUP($AH75, 'Current Balane Query'!$M$7:$AO$66, MATCH(AX$22, 'Current Balane Query'!$M$6:$AO$6,0), 0), 0)</f>
        <v>60682195026.800003</v>
      </c>
      <c r="AY75" s="543">
        <f>IF(Y75&lt;&gt;"", VLOOKUP($AH75, 'Current Balane Query'!$M$7:$AO$66, MATCH(AY$22, 'Current Balane Query'!$M$6:$AO$6,0), 0), 0)</f>
        <v>16755673485.049999</v>
      </c>
      <c r="AZ75" s="543">
        <f>IF(Z75&lt;&gt;"", VLOOKUP($AH75, 'Current Balane Query'!$M$7:$AO$66, MATCH(AZ$22, 'Current Balane Query'!$M$6:$AO$6,0), 0), 0)</f>
        <v>8467899642.1400003</v>
      </c>
      <c r="BA75" s="543">
        <f>IF(AA75&lt;&gt;"", VLOOKUP($AH75, 'Current Balane Query'!$M$7:$AO$66, MATCH(BA$22, 'Current Balane Query'!$M$6:$AO$6,0), 0), 0)</f>
        <v>4845454306.0100002</v>
      </c>
      <c r="BB75" s="544">
        <f>IF(AB75&lt;&gt;"", VLOOKUP($AH75, 'Current Balane Query'!$M$7:$AO$66, MATCH(BB$22, 'Current Balane Query'!$M$6:$AO$6,0), 0), 0)</f>
        <v>7968389160.75</v>
      </c>
      <c r="BC75" s="542">
        <f>IF(AC75&lt;&gt;"", VLOOKUP($AH75, 'Current Balane Query'!$M$7:$AO$66, MATCH(BC$22, 'Current Balane Query'!$M$6:$AO$6,0), 0), 0)</f>
        <v>17899745177.970001</v>
      </c>
      <c r="BD75" s="543">
        <f>IF(AD75&lt;&gt;"", VLOOKUP($AH75, 'Current Balane Query'!$M$7:$AO$66, MATCH(BD$22, 'Current Balane Query'!$M$6:$AO$6,0), 0), 0)</f>
        <v>26334680327.970001</v>
      </c>
      <c r="BE75" s="544">
        <f>IF(AE75&lt;&gt;"", VLOOKUP($AH75, 'Current Balane Query'!$M$7:$AO$66, MATCH(BE$22, 'Current Balane Query'!$M$6:$AO$6,0), 0), 0)</f>
        <v>18909162552</v>
      </c>
      <c r="BF75" s="548">
        <f t="shared" si="4"/>
        <v>892965113678.31116</v>
      </c>
      <c r="BH75" s="305">
        <v>42062</v>
      </c>
      <c r="BI75" s="557">
        <f t="shared" si="5"/>
        <v>7.9108228816709328E-2</v>
      </c>
      <c r="BJ75" s="558">
        <f t="shared" si="46"/>
        <v>0.12786622454068999</v>
      </c>
      <c r="BK75" s="557">
        <f t="shared" ref="BK75" si="72">AL75/$BF75</f>
        <v>0.14849147719438976</v>
      </c>
      <c r="BL75" s="558">
        <f t="shared" ref="BL75" si="73">AM75/$BF75</f>
        <v>0.10231680856778137</v>
      </c>
      <c r="BM75" s="558">
        <f t="shared" ref="BM75" si="74">AN75/$BF75</f>
        <v>9.159499900416769E-2</v>
      </c>
      <c r="BN75" s="558">
        <f t="shared" ref="BN75" si="75">AO75/$BF75</f>
        <v>0.13534429867598249</v>
      </c>
      <c r="BO75" s="558">
        <f t="shared" ref="BO75" si="76">AP75/$BF75</f>
        <v>0.16435025148929799</v>
      </c>
      <c r="BP75" s="558">
        <f t="shared" ref="BP75" si="77">AQ75/$BF75</f>
        <v>4.3110237378890574E-2</v>
      </c>
      <c r="BQ75" s="558">
        <f t="shared" ref="BQ75" si="78">AR75/$BF75</f>
        <v>4.4714080947247423E-2</v>
      </c>
      <c r="BR75" s="558">
        <f t="shared" ref="BR75" si="79">AS75/$BF75</f>
        <v>1.1190123896183629E-2</v>
      </c>
      <c r="BS75" s="558">
        <f t="shared" ref="BS75" si="80">AT75/$BF75</f>
        <v>4.9415117054602303E-2</v>
      </c>
      <c r="BT75" s="558">
        <f t="shared" ref="BT75" si="81">AU75/$BF75</f>
        <v>4.2190047704452727E-2</v>
      </c>
      <c r="BU75" s="558">
        <f t="shared" ref="BU75" si="82">AV75/$BF75</f>
        <v>2.2388693851551955E-2</v>
      </c>
      <c r="BV75" s="558">
        <f t="shared" ref="BV75" si="83">AW75/$BF75</f>
        <v>3.4341268049355403E-2</v>
      </c>
      <c r="BW75" s="558">
        <f t="shared" ref="BW75" si="84">AX75/$BF75</f>
        <v>6.7955840712340121E-2</v>
      </c>
      <c r="BX75" s="558">
        <f t="shared" ref="BX75" si="85">AY75/$BF75</f>
        <v>1.8764085212724442E-2</v>
      </c>
      <c r="BY75" s="558">
        <f t="shared" ref="BY75" si="86">AZ75/$BF75</f>
        <v>9.4829008574130527E-3</v>
      </c>
      <c r="BZ75" s="558">
        <f t="shared" ref="BZ75" si="87">BA75/$BF75</f>
        <v>5.4262526405433184E-3</v>
      </c>
      <c r="CA75" s="559">
        <f t="shared" ref="CA75" si="88">BB75/$BF75</f>
        <v>8.9235167630754668E-3</v>
      </c>
      <c r="CB75" s="557">
        <f t="shared" ref="CB75" si="89">BC75/$BF75</f>
        <v>2.0045290576064259E-2</v>
      </c>
      <c r="CC75" s="558">
        <f t="shared" ref="CC75" si="90">BD75/$BF75</f>
        <v>2.9491275666405279E-2</v>
      </c>
      <c r="CD75" s="559">
        <f t="shared" ref="CD75" si="91">BE75/$BF75</f>
        <v>2.1175701337434315E-2</v>
      </c>
      <c r="CE75" s="562">
        <f t="shared" si="27"/>
        <v>1.2069744533573989</v>
      </c>
      <c r="CF75" s="564"/>
      <c r="CG75" s="305">
        <f t="shared" si="28"/>
        <v>42094</v>
      </c>
      <c r="CH75" s="593"/>
      <c r="CI75" s="594"/>
      <c r="CJ75" s="593">
        <f>'FN30.300.13(IOX)'!$M41</f>
        <v>-53.1633</v>
      </c>
      <c r="CK75" s="594">
        <f>'FN30.350.13(IOX)'!$M41</f>
        <v>121.184898</v>
      </c>
      <c r="CL75" s="594">
        <f>'FN30.400.13(IOX)'!$M41</f>
        <v>270.18710299999998</v>
      </c>
      <c r="CM75" s="594">
        <f>'FN30.300.12(IOX)'!$M53</f>
        <v>-102.628799</v>
      </c>
      <c r="CN75" s="594">
        <f>'FN30.350.12(IOX)'!$M53</f>
        <v>-55.4039</v>
      </c>
      <c r="CO75" s="594">
        <f>'FN30.400.11(IOX)'!$M65</f>
        <v>-112.126801</v>
      </c>
      <c r="CP75" s="594">
        <f>'FN30.450.11(IOX)'!$M65</f>
        <v>-221.22929400000001</v>
      </c>
      <c r="CQ75" s="594">
        <f>'FN30.350.10(IOX)'!$M77</f>
        <v>-142.42590300000001</v>
      </c>
      <c r="CR75" s="594">
        <f>'FN30.400.10(IOX)'!$M77</f>
        <v>-160.06849700000001</v>
      </c>
      <c r="CS75" s="594">
        <f>'FN30.450.10(IOX)'!$M77</f>
        <v>-242.204803</v>
      </c>
      <c r="CT75" s="594">
        <f>'FN30.500.10(IOX)'!$M77</f>
        <v>-213.45399499999999</v>
      </c>
      <c r="CU75" s="594">
        <f>'FN30.400.09(IOX)'!$M79</f>
        <v>-260.44189499999999</v>
      </c>
      <c r="CV75" s="594">
        <f>'FN30.450.09(IOX)'!$M79</f>
        <v>-359.736603</v>
      </c>
      <c r="CW75" s="594">
        <f>'FN30.500.09(IOX)'!$M79</f>
        <v>-314.75439499999999</v>
      </c>
      <c r="CX75" s="594">
        <f>'FN30.550.08(IOX)'!$M79</f>
        <v>-1066.0970460000001</v>
      </c>
      <c r="CY75" s="594">
        <f>'FN30.600.08(IOX)'!$M79</f>
        <v>-1090.1270750000001</v>
      </c>
      <c r="CZ75" s="595">
        <f>'FN30.650.67(IOX)'!$M79</f>
        <v>-955.13629200000003</v>
      </c>
      <c r="DA75" s="576">
        <f>'GII30.400.10(IOX)'!$M74</f>
        <v>24.672198999999999</v>
      </c>
      <c r="DB75" s="577">
        <f>'GII30.450.10(IOX)'!$M74</f>
        <v>-56.599997999999999</v>
      </c>
      <c r="DC75" s="578">
        <f>'GII30.500.10(IOX)'!$M74</f>
        <v>-54.413601</v>
      </c>
      <c r="DD75" s="579"/>
      <c r="DE75" s="564"/>
      <c r="DF75" s="305">
        <f t="shared" si="29"/>
        <v>42094</v>
      </c>
      <c r="DG75" s="583"/>
      <c r="DH75" s="584"/>
      <c r="DI75" s="583">
        <f>'FN30.300.13(IOX)'!$AQ41</f>
        <v>1.2000067425358182E-2</v>
      </c>
      <c r="DJ75" s="584">
        <f>'FN30.350.13(IOX)'!$AQ41</f>
        <v>7.8248479337670873E-3</v>
      </c>
      <c r="DK75" s="584">
        <f>'FN30.400.13(IOX)'!$AQ41</f>
        <v>1.6139844735930818E-3</v>
      </c>
      <c r="DL75" s="584">
        <f>'FN30.300.12(IOX)'!$AQ53</f>
        <v>1.1646020688582682E-2</v>
      </c>
      <c r="DM75" s="584">
        <f>'FN30.350.12(IOX)'!$AQ53</f>
        <v>1.1477474181841463E-2</v>
      </c>
      <c r="DN75" s="584">
        <f>'FN30.400.11(IOX)'!$AQ65</f>
        <v>1.0259977917154941E-2</v>
      </c>
      <c r="DO75" s="584">
        <f>'FN30.450.11(IOX)'!$AQ65</f>
        <v>1.1427653547979462E-2</v>
      </c>
      <c r="DP75" s="584">
        <f>'FN30.350.10(IOX)'!$AQ77</f>
        <v>1.1403284787867408E-2</v>
      </c>
      <c r="DQ75" s="584">
        <f>'FN30.400.10(IOX)'!$AQ77</f>
        <v>1.103730885894743E-2</v>
      </c>
      <c r="DR75" s="584">
        <f>'FN30.450.10(IOX)'!$AQ77</f>
        <v>1.0540347580410817E-2</v>
      </c>
      <c r="DS75" s="584">
        <f>'FN30.500.10(IOX)'!$AQ77</f>
        <v>9.6448160595683195E-3</v>
      </c>
      <c r="DT75" s="584">
        <f>'FN30.400.09(IOX)'!$AQ79</f>
        <v>8.9272196829865025E-3</v>
      </c>
      <c r="DU75" s="584">
        <f>'FN30.450.09(IOX)'!$AQ79</f>
        <v>1.0383385498925391E-2</v>
      </c>
      <c r="DV75" s="584">
        <f>'FN30.500.09(IOX)'!$AQ79</f>
        <v>1.0847351535027701E-2</v>
      </c>
      <c r="DW75" s="584">
        <f>'FN30.550.08(IOX)'!$AQ79</f>
        <v>1.0242113817765353E-2</v>
      </c>
      <c r="DX75" s="584">
        <f>'FN30.600.08(IOX)'!$AQ79</f>
        <v>8.6333118024726641E-3</v>
      </c>
      <c r="DY75" s="585">
        <f>'FN30.650.67(IOX)'!$AQ79</f>
        <v>6.4567195586504676E-3</v>
      </c>
      <c r="DZ75" s="583">
        <f>'GII30.400.10(IOX)'!$AQ74</f>
        <v>1.1140104973765453E-2</v>
      </c>
      <c r="EA75" s="584">
        <f>'GII30.450.10(IOX)'!$AQ74</f>
        <v>1.1938193899561283E-2</v>
      </c>
      <c r="EB75" s="585">
        <f>'GII30.500.10(IOX)'!$AQ74</f>
        <v>1.2788950799671793E-2</v>
      </c>
      <c r="EC75" s="562"/>
      <c r="ED75" s="564"/>
      <c r="EE75" s="564"/>
      <c r="EF75" s="564"/>
      <c r="EH75" s="305">
        <f t="shared" si="30"/>
        <v>42094</v>
      </c>
      <c r="EI75" s="496">
        <f t="shared" si="31"/>
        <v>-2.6037458415660627E-2</v>
      </c>
      <c r="EJ75" s="594">
        <f t="shared" si="32"/>
        <v>-96.81451688649824</v>
      </c>
      <c r="EK75" s="496">
        <f t="shared" si="33"/>
        <v>9.8971486625815154E-3</v>
      </c>
    </row>
    <row r="83" spans="9:47">
      <c r="AU83" s="71"/>
    </row>
    <row r="90" spans="9:47" ht="15">
      <c r="I90" s="75"/>
    </row>
    <row r="91" spans="9:47" hidden="1"/>
    <row r="92" spans="9:47" hidden="1"/>
    <row r="93" spans="9:47" hidden="1"/>
    <row r="94" spans="9:47" hidden="1"/>
    <row r="95" spans="9:47" hidden="1"/>
    <row r="96" spans="9:47" ht="15">
      <c r="I96" s="75" t="s">
        <v>193</v>
      </c>
      <c r="AD96" s="605"/>
    </row>
    <row r="97" spans="9:139" ht="22.5" customHeight="1">
      <c r="I97" s="644" t="s">
        <v>327</v>
      </c>
      <c r="J97" s="640"/>
      <c r="K97" s="640"/>
      <c r="L97" s="640"/>
      <c r="M97" s="640"/>
      <c r="N97" s="640"/>
      <c r="O97" s="640"/>
      <c r="P97" s="640"/>
      <c r="Q97" s="640"/>
      <c r="R97" s="640"/>
      <c r="S97" s="640"/>
      <c r="T97" s="640"/>
      <c r="U97" s="640"/>
      <c r="V97" s="640"/>
      <c r="W97" s="640"/>
      <c r="X97" s="640"/>
      <c r="Y97" s="640"/>
      <c r="Z97" s="640"/>
      <c r="AA97" s="640"/>
      <c r="AB97" s="640"/>
      <c r="AC97" s="640"/>
      <c r="AD97" s="640"/>
      <c r="AE97" s="640"/>
      <c r="AF97" s="641"/>
      <c r="AG97" s="163"/>
      <c r="AJ97" s="163"/>
      <c r="AL97" s="163"/>
      <c r="EH97" s="633" t="s">
        <v>324</v>
      </c>
      <c r="EI97" s="645"/>
    </row>
    <row r="98" spans="9:139" ht="45">
      <c r="I98" s="143" t="s">
        <v>19</v>
      </c>
      <c r="J98" s="195" t="s">
        <v>337</v>
      </c>
      <c r="K98" s="197" t="s">
        <v>338</v>
      </c>
      <c r="L98" s="197" t="s">
        <v>278</v>
      </c>
      <c r="M98" s="197" t="s">
        <v>279</v>
      </c>
      <c r="N98" s="197" t="s">
        <v>280</v>
      </c>
      <c r="O98" s="197" t="s">
        <v>196</v>
      </c>
      <c r="P98" s="197" t="s">
        <v>213</v>
      </c>
      <c r="Q98" s="197" t="s">
        <v>197</v>
      </c>
      <c r="R98" s="197" t="s">
        <v>198</v>
      </c>
      <c r="S98" s="197" t="s">
        <v>199</v>
      </c>
      <c r="T98" s="197" t="s">
        <v>200</v>
      </c>
      <c r="U98" s="197" t="s">
        <v>201</v>
      </c>
      <c r="V98" s="197" t="s">
        <v>202</v>
      </c>
      <c r="W98" s="197" t="s">
        <v>203</v>
      </c>
      <c r="X98" s="197" t="s">
        <v>204</v>
      </c>
      <c r="Y98" s="197" t="s">
        <v>206</v>
      </c>
      <c r="Z98" s="197" t="s">
        <v>205</v>
      </c>
      <c r="AA98" s="197" t="s">
        <v>207</v>
      </c>
      <c r="AB98" s="197" t="s">
        <v>208</v>
      </c>
      <c r="AC98" s="195" t="s">
        <v>209</v>
      </c>
      <c r="AD98" s="197" t="s">
        <v>210</v>
      </c>
      <c r="AE98" s="197" t="s">
        <v>211</v>
      </c>
      <c r="AF98" s="386" t="s">
        <v>260</v>
      </c>
      <c r="AG98" s="164"/>
      <c r="AJ98" s="164"/>
      <c r="AL98" s="164"/>
      <c r="EH98" s="143" t="s">
        <v>19</v>
      </c>
      <c r="EI98" s="465" t="s">
        <v>323</v>
      </c>
    </row>
    <row r="99" spans="9:139" ht="15">
      <c r="I99" s="148">
        <f>I27</f>
        <v>40633</v>
      </c>
      <c r="J99" s="306"/>
      <c r="K99" s="83"/>
      <c r="L99" s="83"/>
      <c r="M99" s="83"/>
      <c r="N99" s="83"/>
      <c r="O99" s="83"/>
      <c r="P99" s="83"/>
      <c r="Q99" s="83"/>
      <c r="R99" s="83"/>
      <c r="S99" s="83">
        <f>'FN30.350.10(IOX)'!$AM29</f>
        <v>3.1646899792785031E-2</v>
      </c>
      <c r="T99" s="83">
        <f>'FN30.400.10(IOX)'!$AM29</f>
        <v>3.1147716524932853E-2</v>
      </c>
      <c r="U99" s="83">
        <f>'FN30.450.10(IOX)'!$AM29</f>
        <v>3.7735989939296354E-2</v>
      </c>
      <c r="V99" s="83">
        <f>'FN30.500.10(IOX)'!$AM29</f>
        <v>6.7404602629225985E-2</v>
      </c>
      <c r="W99" s="83">
        <f>'FN30.400.09(IOX)'!$AM31</f>
        <v>1.7478197815402718E-2</v>
      </c>
      <c r="X99" s="83">
        <f>'FN30.450.09(IOX)'!$AM31</f>
        <v>1.4292298088766569E-2</v>
      </c>
      <c r="Y99" s="83">
        <f>'FN30.500.09(IOX)'!$AM31</f>
        <v>5.7703263826070023E-2</v>
      </c>
      <c r="Z99" s="83">
        <f>'FN30.550.08(IOX)'!$AM31</f>
        <v>2.9335311687492982E-2</v>
      </c>
      <c r="AA99" s="83">
        <f>'FN30.600.08(IOX)'!$AM31</f>
        <v>5.829309115569254E-2</v>
      </c>
      <c r="AB99" s="109">
        <f>'FN30.650.67(IOX)'!$AM31</f>
        <v>6.9409531783342207E-2</v>
      </c>
      <c r="AC99" s="307"/>
      <c r="AD99" s="83"/>
      <c r="AE99" s="109"/>
      <c r="AF99" s="466">
        <f>AVERAGE(O99:AE99)</f>
        <v>4.1444690324300724E-2</v>
      </c>
      <c r="AG99" s="163"/>
      <c r="AJ99" s="163"/>
      <c r="AL99" s="163"/>
      <c r="EH99" s="148">
        <f>I99</f>
        <v>40633</v>
      </c>
      <c r="EI99" s="563">
        <f>SUMPRODUCT(L99:AB99, BK27:CA27)</f>
        <v>3.2147753175075941E-2</v>
      </c>
    </row>
    <row r="100" spans="9:139" ht="15">
      <c r="I100" s="148">
        <f t="shared" ref="I100:I147" si="92">I28</f>
        <v>40662</v>
      </c>
      <c r="J100" s="307"/>
      <c r="K100" s="83"/>
      <c r="L100" s="83"/>
      <c r="M100" s="83"/>
      <c r="N100" s="83"/>
      <c r="O100" s="83"/>
      <c r="P100" s="83"/>
      <c r="Q100" s="83"/>
      <c r="R100" s="83"/>
      <c r="S100" s="83">
        <f>'FN30.350.10(IOX)'!$AM30</f>
        <v>1.643323546826448E-2</v>
      </c>
      <c r="T100" s="83">
        <f>'FN30.400.10(IOX)'!$AM30</f>
        <v>2.8651046287809817E-2</v>
      </c>
      <c r="U100" s="83">
        <f>'FN30.450.10(IOX)'!$AM30</f>
        <v>3.6366537043421597E-2</v>
      </c>
      <c r="V100" s="83">
        <f>'FN30.500.10(IOX)'!$AM30</f>
        <v>4.9198889495794061E-2</v>
      </c>
      <c r="W100" s="83">
        <f>'FN30.400.09(IOX)'!$AM32</f>
        <v>3.183703641576157E-2</v>
      </c>
      <c r="X100" s="83">
        <f>'FN30.450.09(IOX)'!$AM32</f>
        <v>4.8700823028720128E-2</v>
      </c>
      <c r="Y100" s="83">
        <f>'FN30.500.09(IOX)'!$AM32</f>
        <v>6.4726620189994033E-2</v>
      </c>
      <c r="Z100" s="83">
        <f>'FN30.550.08(IOX)'!$AM32</f>
        <v>5.0163979490458525E-2</v>
      </c>
      <c r="AA100" s="83">
        <f>'FN30.600.08(IOX)'!$AM32</f>
        <v>2.9438364465218192E-2</v>
      </c>
      <c r="AB100" s="109">
        <f>'FN30.650.67(IOX)'!$AM32</f>
        <v>1.2324628510354447E-2</v>
      </c>
      <c r="AC100" s="307"/>
      <c r="AD100" s="83"/>
      <c r="AE100" s="109"/>
      <c r="AF100" s="467">
        <f t="shared" ref="AF100:AF129" si="93">AVERAGE(O100:AE100)</f>
        <v>3.6784116039579685E-2</v>
      </c>
      <c r="AG100" s="163"/>
      <c r="AJ100" s="163"/>
      <c r="AL100" s="163"/>
      <c r="EH100" s="148">
        <f t="shared" ref="EH100:EH147" si="94">I100</f>
        <v>40662</v>
      </c>
      <c r="EI100" s="467">
        <f t="shared" ref="EI100:EI147" si="95">SUMPRODUCT(L100:AB100, BK28:CA28)</f>
        <v>3.9945300504856653E-2</v>
      </c>
    </row>
    <row r="101" spans="9:139" ht="15">
      <c r="I101" s="148">
        <f t="shared" si="92"/>
        <v>40694</v>
      </c>
      <c r="J101" s="307"/>
      <c r="K101" s="83"/>
      <c r="L101" s="83"/>
      <c r="M101" s="83"/>
      <c r="N101" s="83"/>
      <c r="O101" s="83"/>
      <c r="P101" s="83"/>
      <c r="Q101" s="83"/>
      <c r="R101" s="83"/>
      <c r="S101" s="83">
        <f>'FN30.350.10(IOX)'!$AM31</f>
        <v>3.3345061451249665E-2</v>
      </c>
      <c r="T101" s="83">
        <f>'FN30.400.10(IOX)'!$AM31</f>
        <v>3.6085485910515955E-2</v>
      </c>
      <c r="U101" s="83">
        <f>'FN30.450.10(IOX)'!$AM31</f>
        <v>4.5368489702969868E-2</v>
      </c>
      <c r="V101" s="83">
        <f>'FN30.500.10(IOX)'!$AM31</f>
        <v>3.6665718325226998E-2</v>
      </c>
      <c r="W101" s="83">
        <f>'FN30.400.09(IOX)'!$AM33</f>
        <v>4.1685329124986341E-2</v>
      </c>
      <c r="X101" s="83">
        <f>'FN30.450.09(IOX)'!$AM33</f>
        <v>4.0328884039065815E-2</v>
      </c>
      <c r="Y101" s="83">
        <f>'FN30.500.09(IOX)'!$AM33</f>
        <v>2.1795160528979118E-2</v>
      </c>
      <c r="Z101" s="83">
        <f>'FN30.550.08(IOX)'!$AM33</f>
        <v>1.3078163869459066E-2</v>
      </c>
      <c r="AA101" s="83">
        <f>'FN30.600.08(IOX)'!$AM33</f>
        <v>3.1220908007610668E-2</v>
      </c>
      <c r="AB101" s="109">
        <f>'FN30.650.67(IOX)'!$AM33</f>
        <v>4.2516953654078912E-2</v>
      </c>
      <c r="AC101" s="307"/>
      <c r="AD101" s="83"/>
      <c r="AE101" s="109"/>
      <c r="AF101" s="467">
        <f t="shared" si="93"/>
        <v>3.4209015461414242E-2</v>
      </c>
      <c r="AG101" s="163"/>
      <c r="AJ101" s="163"/>
      <c r="AL101" s="163"/>
      <c r="EH101" s="148">
        <f t="shared" si="94"/>
        <v>40694</v>
      </c>
      <c r="EI101" s="467">
        <f t="shared" si="95"/>
        <v>3.6836948680963523E-2</v>
      </c>
    </row>
    <row r="102" spans="9:139" ht="15">
      <c r="I102" s="148">
        <f t="shared" si="92"/>
        <v>40724</v>
      </c>
      <c r="J102" s="307"/>
      <c r="K102" s="83"/>
      <c r="L102" s="83"/>
      <c r="M102" s="83"/>
      <c r="N102" s="83"/>
      <c r="O102" s="83"/>
      <c r="P102" s="83"/>
      <c r="Q102" s="83"/>
      <c r="R102" s="83"/>
      <c r="S102" s="83">
        <f>'FN30.350.10(IOX)'!$AM32</f>
        <v>9.9593428926259518E-3</v>
      </c>
      <c r="T102" s="83">
        <f>'FN30.400.10(IOX)'!$AM32</f>
        <v>2.7178117932207661E-3</v>
      </c>
      <c r="U102" s="83">
        <f>'FN30.450.10(IOX)'!$AM32</f>
        <v>-4.6801461105443475E-4</v>
      </c>
      <c r="V102" s="83">
        <f>'FN30.500.10(IOX)'!$AM32</f>
        <v>1.8890243941853783E-2</v>
      </c>
      <c r="W102" s="83">
        <f>'FN30.400.09(IOX)'!$AM34</f>
        <v>-1.7279281835171502E-2</v>
      </c>
      <c r="X102" s="83">
        <f>'FN30.450.09(IOX)'!$AM34</f>
        <v>-2.3686338921192738E-2</v>
      </c>
      <c r="Y102" s="83">
        <f>'FN30.500.09(IOX)'!$AM34</f>
        <v>-7.4595275031238734E-4</v>
      </c>
      <c r="Z102" s="83">
        <f>'FN30.550.08(IOX)'!$AM34</f>
        <v>-2.7246834460716744E-2</v>
      </c>
      <c r="AA102" s="83">
        <f>'FN30.600.08(IOX)'!$AM34</f>
        <v>-2.6604053543011264E-3</v>
      </c>
      <c r="AB102" s="109">
        <f>'FN30.650.67(IOX)'!$AM34</f>
        <v>6.7231431959046233E-3</v>
      </c>
      <c r="AC102" s="307">
        <f>'GII30.400.10(IOX)'!$AM29</f>
        <v>1.3488715581465114E-2</v>
      </c>
      <c r="AD102" s="83">
        <f>'GII30.450.10(IOX)'!$AM29</f>
        <v>3.6882958309445296E-3</v>
      </c>
      <c r="AE102" s="109">
        <f>'GII30.500.10(IOX)'!$AM29</f>
        <v>1.6235473153381819E-3</v>
      </c>
      <c r="AF102" s="467">
        <f t="shared" si="93"/>
        <v>-1.1535174908766145E-3</v>
      </c>
      <c r="AG102" s="163"/>
      <c r="AJ102" s="163"/>
      <c r="AL102" s="163"/>
      <c r="EH102" s="148">
        <f t="shared" si="94"/>
        <v>40724</v>
      </c>
      <c r="EI102" s="467">
        <f t="shared" si="95"/>
        <v>-8.9725230837073861E-3</v>
      </c>
    </row>
    <row r="103" spans="9:139" ht="15">
      <c r="I103" s="148">
        <f t="shared" si="92"/>
        <v>40753</v>
      </c>
      <c r="J103" s="307"/>
      <c r="K103" s="83"/>
      <c r="L103" s="83"/>
      <c r="M103" s="83"/>
      <c r="N103" s="83"/>
      <c r="O103" s="83"/>
      <c r="P103" s="83"/>
      <c r="Q103" s="83"/>
      <c r="R103" s="83"/>
      <c r="S103" s="83">
        <f>'FN30.350.10(IOX)'!$AM33</f>
        <v>-7.6605634254573573E-3</v>
      </c>
      <c r="T103" s="83">
        <f>'FN30.400.10(IOX)'!$AM33</f>
        <v>-3.8206557752917089E-3</v>
      </c>
      <c r="U103" s="83">
        <f>'FN30.450.10(IOX)'!$AM33</f>
        <v>-1.206066361148533E-2</v>
      </c>
      <c r="V103" s="83">
        <f>'FN30.500.10(IOX)'!$AM33</f>
        <v>-2.8070130934323586E-2</v>
      </c>
      <c r="W103" s="83">
        <f>'FN30.400.09(IOX)'!$AM35</f>
        <v>-1.7253820856341297E-3</v>
      </c>
      <c r="X103" s="83">
        <f>'FN30.450.09(IOX)'!$AM35</f>
        <v>-7.6088595477053524E-3</v>
      </c>
      <c r="Y103" s="83">
        <f>'FN30.500.09(IOX)'!$AM35</f>
        <v>-3.2396201502213014E-2</v>
      </c>
      <c r="Z103" s="83">
        <f>'FN30.550.08(IOX)'!$AM35</f>
        <v>2.3135688242377279E-2</v>
      </c>
      <c r="AA103" s="83">
        <f>'FN30.600.08(IOX)'!$AM35</f>
        <v>6.5030563837120406E-3</v>
      </c>
      <c r="AB103" s="109">
        <f>'FN30.650.67(IOX)'!$AM35</f>
        <v>-2.0342505752389702E-3</v>
      </c>
      <c r="AC103" s="307">
        <f>'GII30.400.10(IOX)'!$AM30</f>
        <v>-1.8655512430616399E-2</v>
      </c>
      <c r="AD103" s="83">
        <f>'GII30.450.10(IOX)'!$AM30</f>
        <v>-1.3816614052192986E-2</v>
      </c>
      <c r="AE103" s="109">
        <f>'GII30.500.10(IOX)'!$AM30</f>
        <v>-1.6794742202178276E-2</v>
      </c>
      <c r="AF103" s="467">
        <f t="shared" si="93"/>
        <v>-8.8465255012498308E-3</v>
      </c>
      <c r="AG103" s="163"/>
      <c r="AJ103" s="163"/>
      <c r="AL103" s="163"/>
      <c r="EH103" s="148">
        <f t="shared" si="94"/>
        <v>40753</v>
      </c>
      <c r="EI103" s="467">
        <f t="shared" si="95"/>
        <v>-7.0542451766380859E-3</v>
      </c>
    </row>
    <row r="104" spans="9:139" ht="15">
      <c r="I104" s="148">
        <f t="shared" si="92"/>
        <v>40786</v>
      </c>
      <c r="J104" s="307"/>
      <c r="K104" s="83"/>
      <c r="L104" s="83"/>
      <c r="M104" s="83"/>
      <c r="N104" s="83"/>
      <c r="O104" s="83"/>
      <c r="P104" s="83"/>
      <c r="Q104" s="83"/>
      <c r="R104" s="83"/>
      <c r="S104" s="83">
        <f>'FN30.350.10(IOX)'!$AM34</f>
        <v>-8.0394170362448947E-2</v>
      </c>
      <c r="T104" s="83">
        <f>'FN30.400.10(IOX)'!$AM34</f>
        <v>-0.11153257239235936</v>
      </c>
      <c r="U104" s="83">
        <f>'FN30.450.10(IOX)'!$AM34</f>
        <v>-0.1789429770034347</v>
      </c>
      <c r="V104" s="83">
        <f>'FN30.500.10(IOX)'!$AM34</f>
        <v>-0.17184838802142824</v>
      </c>
      <c r="W104" s="83">
        <f>'FN30.400.09(IOX)'!$AM36</f>
        <v>-8.7668530449814611E-2</v>
      </c>
      <c r="X104" s="83">
        <f>'FN30.450.09(IOX)'!$AM36</f>
        <v>-0.15227680558902554</v>
      </c>
      <c r="Y104" s="83">
        <f>'FN30.500.09(IOX)'!$AM36</f>
        <v>-0.16827086895689819</v>
      </c>
      <c r="Z104" s="83">
        <f>'FN30.550.08(IOX)'!$AM36</f>
        <v>-7.6727161013723885E-2</v>
      </c>
      <c r="AA104" s="83">
        <f>'FN30.600.08(IOX)'!$AM36</f>
        <v>-6.6758377887895265E-2</v>
      </c>
      <c r="AB104" s="109">
        <f>'FN30.650.67(IOX)'!$AM36</f>
        <v>-5.2713722625040427E-2</v>
      </c>
      <c r="AC104" s="307">
        <f>'GII30.400.10(IOX)'!$AM31</f>
        <v>-9.3157787994803856E-2</v>
      </c>
      <c r="AD104" s="83">
        <f>'GII30.450.10(IOX)'!$AM31</f>
        <v>-0.10628359546004679</v>
      </c>
      <c r="AE104" s="109">
        <f>'GII30.500.10(IOX)'!$AM31</f>
        <v>-0.10715791416793541</v>
      </c>
      <c r="AF104" s="467">
        <f t="shared" si="93"/>
        <v>-0.11182560553268116</v>
      </c>
      <c r="AG104" s="163"/>
      <c r="AJ104" s="163"/>
      <c r="AL104" s="163"/>
      <c r="EH104" s="148">
        <f t="shared" si="94"/>
        <v>40786</v>
      </c>
      <c r="EI104" s="467">
        <f t="shared" si="95"/>
        <v>-0.12940148616743233</v>
      </c>
    </row>
    <row r="105" spans="9:139" ht="15">
      <c r="I105" s="148">
        <f t="shared" si="92"/>
        <v>40816</v>
      </c>
      <c r="J105" s="307"/>
      <c r="K105" s="83"/>
      <c r="L105" s="83"/>
      <c r="M105" s="83"/>
      <c r="N105" s="83"/>
      <c r="O105" s="83"/>
      <c r="P105" s="83"/>
      <c r="Q105" s="83"/>
      <c r="R105" s="83"/>
      <c r="S105" s="83">
        <f>'FN30.350.10(IOX)'!$AM35</f>
        <v>-0.11263037660817433</v>
      </c>
      <c r="T105" s="83">
        <f>'FN30.400.10(IOX)'!$AM35</f>
        <v>-0.13073811988943476</v>
      </c>
      <c r="U105" s="83">
        <f>'FN30.450.10(IOX)'!$AM35</f>
        <v>-9.675848935571682E-2</v>
      </c>
      <c r="V105" s="83">
        <f>'FN30.500.10(IOX)'!$AM35</f>
        <v>-8.6313048553472813E-2</v>
      </c>
      <c r="W105" s="83">
        <f>'FN30.400.09(IOX)'!$AM37</f>
        <v>-0.12150889866746667</v>
      </c>
      <c r="X105" s="83">
        <f>'FN30.450.09(IOX)'!$AM37</f>
        <v>-9.7302118652475844E-2</v>
      </c>
      <c r="Y105" s="83">
        <f>'FN30.500.09(IOX)'!$AM37</f>
        <v>-0.10611674390989538</v>
      </c>
      <c r="Z105" s="83">
        <f>'FN30.550.08(IOX)'!$AM37</f>
        <v>-0.10524763279531939</v>
      </c>
      <c r="AA105" s="83">
        <f>'FN30.600.08(IOX)'!$AM37</f>
        <v>-0.10554987237445404</v>
      </c>
      <c r="AB105" s="109">
        <f>'FN30.650.67(IOX)'!$AM37</f>
        <v>-9.8981061452561053E-2</v>
      </c>
      <c r="AC105" s="307">
        <f>'GII30.400.10(IOX)'!$AM32</f>
        <v>-8.4334270787625315E-2</v>
      </c>
      <c r="AD105" s="83">
        <f>'GII30.450.10(IOX)'!$AM32</f>
        <v>-8.4474528119903192E-2</v>
      </c>
      <c r="AE105" s="109">
        <f>'GII30.500.10(IOX)'!$AM32</f>
        <v>-9.5226842484302299E-2</v>
      </c>
      <c r="AF105" s="467">
        <f t="shared" si="93"/>
        <v>-0.10193707720390785</v>
      </c>
      <c r="AG105" s="163"/>
      <c r="AJ105" s="163"/>
      <c r="AL105" s="163"/>
      <c r="EH105" s="148">
        <f t="shared" si="94"/>
        <v>40816</v>
      </c>
      <c r="EI105" s="467">
        <f t="shared" si="95"/>
        <v>-0.1064639937577718</v>
      </c>
    </row>
    <row r="106" spans="9:139" ht="15">
      <c r="I106" s="148">
        <f t="shared" si="92"/>
        <v>40847</v>
      </c>
      <c r="J106" s="307"/>
      <c r="K106" s="83"/>
      <c r="L106" s="83"/>
      <c r="M106" s="83"/>
      <c r="N106" s="83"/>
      <c r="O106" s="83"/>
      <c r="P106" s="83"/>
      <c r="Q106" s="83"/>
      <c r="R106" s="83"/>
      <c r="S106" s="83">
        <f>'FN30.350.10(IOX)'!$AM36</f>
        <v>-3.3965325732172459E-2</v>
      </c>
      <c r="T106" s="83">
        <f>'FN30.400.10(IOX)'!$AM36</f>
        <v>-3.958134119075931E-2</v>
      </c>
      <c r="U106" s="83">
        <f>'FN30.450.10(IOX)'!$AM36</f>
        <v>5.5627519549764116E-2</v>
      </c>
      <c r="V106" s="83">
        <f>'FN30.500.10(IOX)'!$AM36</f>
        <v>0.14595321912510531</v>
      </c>
      <c r="W106" s="83">
        <f>'FN30.400.09(IOX)'!$AM38</f>
        <v>-1.8398425637372658E-2</v>
      </c>
      <c r="X106" s="83">
        <f>'FN30.450.09(IOX)'!$AM38</f>
        <v>2.6704266637787775E-2</v>
      </c>
      <c r="Y106" s="83">
        <f>'FN30.500.09(IOX)'!$AM38</f>
        <v>0.17525699992213062</v>
      </c>
      <c r="Z106" s="83">
        <f>'FN30.550.08(IOX)'!$AM38</f>
        <v>-2.0854940567977612E-2</v>
      </c>
      <c r="AA106" s="83">
        <f>'FN30.600.08(IOX)'!$AM38</f>
        <v>-1.9886217953029806E-2</v>
      </c>
      <c r="AB106" s="109">
        <f>'FN30.650.67(IOX)'!$AM38</f>
        <v>-2.6934385707517872E-2</v>
      </c>
      <c r="AC106" s="307">
        <f>'GII30.400.10(IOX)'!$AM33</f>
        <v>1.1918549497750222E-2</v>
      </c>
      <c r="AD106" s="83">
        <f>'GII30.450.10(IOX)'!$AM33</f>
        <v>1.3729396252057702E-2</v>
      </c>
      <c r="AE106" s="109">
        <f>'GII30.500.10(IOX)'!$AM33</f>
        <v>5.1411832525585011E-2</v>
      </c>
      <c r="AF106" s="467">
        <f t="shared" si="93"/>
        <v>2.4690857440103929E-2</v>
      </c>
      <c r="AG106" s="163"/>
      <c r="AJ106" s="163"/>
      <c r="AL106" s="163"/>
      <c r="EH106" s="148">
        <f t="shared" si="94"/>
        <v>40847</v>
      </c>
      <c r="EI106" s="467">
        <f t="shared" si="95"/>
        <v>2.3593584560071421E-2</v>
      </c>
    </row>
    <row r="107" spans="9:139" ht="15">
      <c r="I107" s="148">
        <f t="shared" si="92"/>
        <v>40877</v>
      </c>
      <c r="J107" s="307"/>
      <c r="K107" s="83"/>
      <c r="L107" s="83"/>
      <c r="M107" s="83"/>
      <c r="N107" s="83"/>
      <c r="O107" s="83"/>
      <c r="P107" s="83"/>
      <c r="Q107" s="83"/>
      <c r="R107" s="83"/>
      <c r="S107" s="83">
        <f>'FN30.350.10(IOX)'!$AM37</f>
        <v>-4.3387960817076569E-3</v>
      </c>
      <c r="T107" s="83">
        <f>'FN30.400.10(IOX)'!$AM37</f>
        <v>-1.3707208649200652E-2</v>
      </c>
      <c r="U107" s="83">
        <f>'FN30.450.10(IOX)'!$AM37</f>
        <v>4.2241506149668699E-2</v>
      </c>
      <c r="V107" s="83">
        <f>'FN30.500.10(IOX)'!$AM37</f>
        <v>5.1576415897575605E-2</v>
      </c>
      <c r="W107" s="83">
        <f>'FN30.400.09(IOX)'!$AM39</f>
        <v>-3.9602072622086072E-2</v>
      </c>
      <c r="X107" s="83">
        <f>'FN30.450.09(IOX)'!$AM39</f>
        <v>-5.2235037160227986E-4</v>
      </c>
      <c r="Y107" s="83">
        <f>'FN30.500.09(IOX)'!$AM39</f>
        <v>3.5645545245224168E-2</v>
      </c>
      <c r="Z107" s="83">
        <f>'FN30.550.08(IOX)'!$AM39</f>
        <v>7.3315757050088512E-2</v>
      </c>
      <c r="AA107" s="83">
        <f>'FN30.600.08(IOX)'!$AM39</f>
        <v>9.1607807063774263E-2</v>
      </c>
      <c r="AB107" s="109">
        <f>'FN30.650.67(IOX)'!$AM39</f>
        <v>6.7640326033909723E-2</v>
      </c>
      <c r="AC107" s="307">
        <f>'GII30.400.10(IOX)'!$AM34</f>
        <v>-1.320056678427058E-3</v>
      </c>
      <c r="AD107" s="83">
        <f>'GII30.450.10(IOX)'!$AM34</f>
        <v>9.5943182737656466E-3</v>
      </c>
      <c r="AE107" s="109">
        <f>'GII30.500.10(IOX)'!$AM34</f>
        <v>3.3170955672689538E-2</v>
      </c>
      <c r="AF107" s="467">
        <f t="shared" si="93"/>
        <v>2.656170361412865E-2</v>
      </c>
      <c r="AG107" s="163"/>
      <c r="AJ107" s="163"/>
      <c r="AL107" s="163"/>
      <c r="EH107" s="148">
        <f t="shared" si="94"/>
        <v>40877</v>
      </c>
      <c r="EI107" s="467">
        <f t="shared" si="95"/>
        <v>1.4407938862063669E-2</v>
      </c>
    </row>
    <row r="108" spans="9:139" ht="15">
      <c r="I108" s="148">
        <f t="shared" si="92"/>
        <v>40907</v>
      </c>
      <c r="J108" s="307"/>
      <c r="K108" s="83"/>
      <c r="L108" s="83"/>
      <c r="M108" s="83"/>
      <c r="N108" s="83"/>
      <c r="O108" s="83"/>
      <c r="P108" s="83"/>
      <c r="Q108" s="83"/>
      <c r="R108" s="83"/>
      <c r="S108" s="83">
        <f>'FN30.350.10(IOX)'!$AM38</f>
        <v>-1.7005291530563775E-4</v>
      </c>
      <c r="T108" s="83">
        <f>'FN30.400.10(IOX)'!$AM38</f>
        <v>2.3922776347187476E-4</v>
      </c>
      <c r="U108" s="83">
        <f>'FN30.450.10(IOX)'!$AM38</f>
        <v>2.9179574145712997E-2</v>
      </c>
      <c r="V108" s="83">
        <f>'FN30.500.10(IOX)'!$AM38</f>
        <v>2.1883767546450345E-2</v>
      </c>
      <c r="W108" s="83">
        <f>'FN30.400.09(IOX)'!$AM40</f>
        <v>-9.2665831898806356E-3</v>
      </c>
      <c r="X108" s="83">
        <f>'FN30.450.09(IOX)'!$AM40</f>
        <v>1.2398502724893333E-2</v>
      </c>
      <c r="Y108" s="83">
        <f>'FN30.500.09(IOX)'!$AM40</f>
        <v>-1.0098877735200227E-3</v>
      </c>
      <c r="Z108" s="83">
        <f>'FN30.550.08(IOX)'!$AM40</f>
        <v>-2.2852599329443016E-2</v>
      </c>
      <c r="AA108" s="83">
        <f>'FN30.600.08(IOX)'!$AM40</f>
        <v>-5.5303148783588871E-3</v>
      </c>
      <c r="AB108" s="109">
        <f>'FN30.650.67(IOX)'!$AM40</f>
        <v>-3.4983568872505419E-3</v>
      </c>
      <c r="AC108" s="307">
        <f>'GII30.400.10(IOX)'!$AM35</f>
        <v>5.9552911964588532E-3</v>
      </c>
      <c r="AD108" s="83">
        <f>'GII30.450.10(IOX)'!$AM35</f>
        <v>4.38171743349301E-3</v>
      </c>
      <c r="AE108" s="109">
        <f>'GII30.500.10(IOX)'!$AM35</f>
        <v>1.3838397703699925E-2</v>
      </c>
      <c r="AF108" s="467">
        <f t="shared" si="93"/>
        <v>3.5037448877247388E-3</v>
      </c>
      <c r="AG108" s="163"/>
      <c r="AJ108" s="163"/>
      <c r="AL108" s="163"/>
      <c r="EH108" s="148">
        <f t="shared" si="94"/>
        <v>40907</v>
      </c>
      <c r="EI108" s="467">
        <f t="shared" si="95"/>
        <v>5.8326880120871194E-3</v>
      </c>
    </row>
    <row r="109" spans="9:139" ht="15">
      <c r="I109" s="148">
        <f t="shared" si="92"/>
        <v>40939</v>
      </c>
      <c r="J109" s="307"/>
      <c r="K109" s="83"/>
      <c r="L109" s="83"/>
      <c r="M109" s="83"/>
      <c r="N109" s="83"/>
      <c r="O109" s="83"/>
      <c r="P109" s="83"/>
      <c r="Q109" s="83"/>
      <c r="R109" s="83"/>
      <c r="S109" s="83">
        <f>'FN30.350.10(IOX)'!$AM39</f>
        <v>-9.9956864969575829E-3</v>
      </c>
      <c r="T109" s="83">
        <f>'FN30.400.10(IOX)'!$AM39</f>
        <v>-2.8501168822702382E-2</v>
      </c>
      <c r="U109" s="83">
        <f>'FN30.450.10(IOX)'!$AM39</f>
        <v>-3.2664751403839745E-2</v>
      </c>
      <c r="V109" s="83">
        <f>'FN30.500.10(IOX)'!$AM39</f>
        <v>-5.5530362924271055E-2</v>
      </c>
      <c r="W109" s="83">
        <f>'FN30.400.09(IOX)'!$AM41</f>
        <v>-3.7061473448570643E-2</v>
      </c>
      <c r="X109" s="83">
        <f>'FN30.450.09(IOX)'!$AM41</f>
        <v>-3.1497544330195804E-2</v>
      </c>
      <c r="Y109" s="83">
        <f>'FN30.500.09(IOX)'!$AM41</f>
        <v>-6.5632878358880847E-2</v>
      </c>
      <c r="Z109" s="83">
        <f>'FN30.550.08(IOX)'!$AM41</f>
        <v>2.1512551780956308E-2</v>
      </c>
      <c r="AA109" s="83">
        <f>'FN30.600.08(IOX)'!$AM41</f>
        <v>-1.4791013098237257E-2</v>
      </c>
      <c r="AB109" s="109">
        <f>'FN30.650.67(IOX)'!$AM41</f>
        <v>-9.2884327287948206E-3</v>
      </c>
      <c r="AC109" s="307">
        <f>'GII30.400.10(IOX)'!$AM36</f>
        <v>-2.2892432219953168E-2</v>
      </c>
      <c r="AD109" s="83">
        <f>'GII30.450.10(IOX)'!$AM36</f>
        <v>-2.5715978362621444E-2</v>
      </c>
      <c r="AE109" s="109">
        <f>'GII30.500.10(IOX)'!$AM36</f>
        <v>-4.5170803708943497E-2</v>
      </c>
      <c r="AF109" s="467">
        <f t="shared" si="93"/>
        <v>-2.7479228778693226E-2</v>
      </c>
      <c r="AG109" s="163"/>
      <c r="AJ109" s="163"/>
      <c r="AL109" s="163"/>
      <c r="EH109" s="148">
        <f t="shared" si="94"/>
        <v>40939</v>
      </c>
      <c r="EI109" s="467">
        <f t="shared" si="95"/>
        <v>-3.0247514562330213E-2</v>
      </c>
    </row>
    <row r="110" spans="9:139" ht="15">
      <c r="I110" s="148">
        <f t="shared" si="92"/>
        <v>40968</v>
      </c>
      <c r="J110" s="307"/>
      <c r="K110" s="83"/>
      <c r="L110" s="83"/>
      <c r="M110" s="83"/>
      <c r="N110" s="83"/>
      <c r="O110" s="83"/>
      <c r="P110" s="83"/>
      <c r="Q110" s="83"/>
      <c r="R110" s="83"/>
      <c r="S110" s="83">
        <f>'FN30.350.10(IOX)'!$AM40</f>
        <v>0.11077011348191117</v>
      </c>
      <c r="T110" s="83">
        <f>'FN30.400.10(IOX)'!$AM40</f>
        <v>0.15224806004906252</v>
      </c>
      <c r="U110" s="83">
        <f>'FN30.450.10(IOX)'!$AM40</f>
        <v>0.12361688264105843</v>
      </c>
      <c r="V110" s="83">
        <f>'FN30.500.10(IOX)'!$AM40</f>
        <v>0.10239376853444399</v>
      </c>
      <c r="W110" s="83">
        <f>'FN30.400.09(IOX)'!$AM42</f>
        <v>0.12045106717877982</v>
      </c>
      <c r="X110" s="83">
        <f>'FN30.450.09(IOX)'!$AM42</f>
        <v>0.11853551417029783</v>
      </c>
      <c r="Y110" s="83">
        <f>'FN30.500.09(IOX)'!$AM42</f>
        <v>0.10022209779374672</v>
      </c>
      <c r="Z110" s="83">
        <f>'FN30.550.08(IOX)'!$AM42</f>
        <v>7.1814076388800691E-2</v>
      </c>
      <c r="AA110" s="83">
        <f>'FN30.600.08(IOX)'!$AM42</f>
        <v>8.569797564654523E-2</v>
      </c>
      <c r="AB110" s="109">
        <f>'FN30.650.67(IOX)'!$AM42</f>
        <v>6.4885560856793756E-2</v>
      </c>
      <c r="AC110" s="307">
        <f>'GII30.400.10(IOX)'!$AM37</f>
        <v>3.7257191639278375E-2</v>
      </c>
      <c r="AD110" s="83">
        <f>'GII30.450.10(IOX)'!$AM37</f>
        <v>4.623604110205258E-2</v>
      </c>
      <c r="AE110" s="109">
        <f>'GII30.500.10(IOX)'!$AM37</f>
        <v>2.7836337826384762E-2</v>
      </c>
      <c r="AF110" s="467">
        <f t="shared" si="93"/>
        <v>8.9381899023781214E-2</v>
      </c>
      <c r="AG110" s="163"/>
      <c r="AJ110" s="163"/>
      <c r="AL110" s="163"/>
      <c r="EH110" s="148">
        <f t="shared" si="94"/>
        <v>40968</v>
      </c>
      <c r="EI110" s="467">
        <f t="shared" si="95"/>
        <v>0.11557043677865356</v>
      </c>
    </row>
    <row r="111" spans="9:139" ht="15">
      <c r="I111" s="148">
        <f t="shared" si="92"/>
        <v>40998</v>
      </c>
      <c r="J111" s="307"/>
      <c r="K111" s="83"/>
      <c r="L111" s="83"/>
      <c r="M111" s="83"/>
      <c r="N111" s="83"/>
      <c r="O111" s="83"/>
      <c r="P111" s="83"/>
      <c r="Q111" s="83">
        <f>'FN30.400.11(IOX)'!$AM29</f>
        <v>7.6113512986257195E-2</v>
      </c>
      <c r="R111" s="83">
        <f>'FN30.450.11(IOX)'!$AM29</f>
        <v>5.4538825879809266E-2</v>
      </c>
      <c r="S111" s="83">
        <f>'FN30.350.10(IOX)'!$AM41</f>
        <v>7.2724998899082113E-2</v>
      </c>
      <c r="T111" s="83">
        <f>'FN30.400.10(IOX)'!$AM41</f>
        <v>8.9440662693727566E-2</v>
      </c>
      <c r="U111" s="83">
        <f>'FN30.450.10(IOX)'!$AM41</f>
        <v>6.2533291387028012E-2</v>
      </c>
      <c r="V111" s="83">
        <f>'FN30.500.10(IOX)'!$AM41</f>
        <v>6.7750423651271124E-2</v>
      </c>
      <c r="W111" s="83">
        <f>'FN30.400.09(IOX)'!$AM43</f>
        <v>0.10327262184532411</v>
      </c>
      <c r="X111" s="83">
        <f>'FN30.450.09(IOX)'!$AM43</f>
        <v>6.8910152419261864E-2</v>
      </c>
      <c r="Y111" s="83">
        <f>'FN30.500.09(IOX)'!$AM43</f>
        <v>9.0981294326888645E-2</v>
      </c>
      <c r="Z111" s="83">
        <f>'FN30.550.08(IOX)'!$AM43</f>
        <v>2.8715247111714179E-2</v>
      </c>
      <c r="AA111" s="83">
        <f>'FN30.600.08(IOX)'!$AM43</f>
        <v>4.5720521354850073E-2</v>
      </c>
      <c r="AB111" s="109">
        <f>'FN30.650.67(IOX)'!$AM43</f>
        <v>4.8350936049685996E-2</v>
      </c>
      <c r="AC111" s="307">
        <f>'GII30.400.10(IOX)'!$AM38</f>
        <v>2.1127812608081796E-2</v>
      </c>
      <c r="AD111" s="83">
        <f>'GII30.450.10(IOX)'!$AM38</f>
        <v>2.6261334907285279E-2</v>
      </c>
      <c r="AE111" s="109">
        <f>'GII30.500.10(IOX)'!$AM38</f>
        <v>5.5496261116582367E-2</v>
      </c>
      <c r="AF111" s="467">
        <f t="shared" si="93"/>
        <v>6.0795859815789978E-2</v>
      </c>
      <c r="AG111" s="163"/>
      <c r="AJ111" s="163"/>
      <c r="AL111" s="163"/>
      <c r="EH111" s="148">
        <f t="shared" si="94"/>
        <v>40998</v>
      </c>
      <c r="EI111" s="467">
        <f t="shared" si="95"/>
        <v>7.1400249822738751E-2</v>
      </c>
    </row>
    <row r="112" spans="9:139" ht="15">
      <c r="I112" s="148">
        <f t="shared" si="92"/>
        <v>41029</v>
      </c>
      <c r="J112" s="307"/>
      <c r="K112" s="83"/>
      <c r="L112" s="83"/>
      <c r="M112" s="83"/>
      <c r="N112" s="83"/>
      <c r="O112" s="83"/>
      <c r="P112" s="83"/>
      <c r="Q112" s="83">
        <f>'FN30.400.11(IOX)'!$AM30</f>
        <v>-2.0169212253492743E-2</v>
      </c>
      <c r="R112" s="83">
        <f>'FN30.450.11(IOX)'!$AM30</f>
        <v>-2.0086912444824707E-2</v>
      </c>
      <c r="S112" s="83">
        <f>'FN30.350.10(IOX)'!$AM42</f>
        <v>-2.9635225762697479E-2</v>
      </c>
      <c r="T112" s="83">
        <f>'FN30.400.10(IOX)'!$AM42</f>
        <v>-3.0882760571352245E-2</v>
      </c>
      <c r="U112" s="83">
        <f>'FN30.450.10(IOX)'!$AM42</f>
        <v>-3.1812121015799541E-2</v>
      </c>
      <c r="V112" s="83">
        <f>'FN30.500.10(IOX)'!$AM42</f>
        <v>-6.9588360376691852E-6</v>
      </c>
      <c r="W112" s="83">
        <f>'FN30.400.09(IOX)'!$AM44</f>
        <v>-1.9653878868863262E-2</v>
      </c>
      <c r="X112" s="83">
        <f>'FN30.450.09(IOX)'!$AM44</f>
        <v>-3.1081410244496177E-2</v>
      </c>
      <c r="Y112" s="83">
        <f>'FN30.500.09(IOX)'!$AM44</f>
        <v>-1.8200149112478625E-3</v>
      </c>
      <c r="Z112" s="83">
        <f>'FN30.550.08(IOX)'!$AM44</f>
        <v>-2.5830997946210119E-3</v>
      </c>
      <c r="AA112" s="83">
        <f>'FN30.600.08(IOX)'!$AM44</f>
        <v>-1.8154243259143599E-2</v>
      </c>
      <c r="AB112" s="109">
        <f>'FN30.650.67(IOX)'!$AM44</f>
        <v>4.2864405021190211E-2</v>
      </c>
      <c r="AC112" s="307">
        <f>'GII30.400.10(IOX)'!$AM39</f>
        <v>-1.903410746407665E-2</v>
      </c>
      <c r="AD112" s="83">
        <f>'GII30.450.10(IOX)'!$AM39</f>
        <v>-1.2996260935592608E-2</v>
      </c>
      <c r="AE112" s="109">
        <f>'GII30.500.10(IOX)'!$AM39</f>
        <v>-5.73565386862204E-4</v>
      </c>
      <c r="AF112" s="467">
        <f t="shared" si="93"/>
        <v>-1.3041691115194506E-2</v>
      </c>
      <c r="AG112" s="163"/>
      <c r="AJ112" s="163"/>
      <c r="AL112" s="163"/>
      <c r="EH112" s="148">
        <f t="shared" si="94"/>
        <v>41029</v>
      </c>
      <c r="EI112" s="467">
        <f t="shared" si="95"/>
        <v>-2.0065317048366834E-2</v>
      </c>
    </row>
    <row r="113" spans="9:139" ht="15">
      <c r="I113" s="148">
        <f t="shared" si="92"/>
        <v>41060</v>
      </c>
      <c r="J113" s="307"/>
      <c r="K113" s="83"/>
      <c r="L113" s="83"/>
      <c r="M113" s="83"/>
      <c r="N113" s="83"/>
      <c r="O113" s="83"/>
      <c r="P113" s="83"/>
      <c r="Q113" s="83">
        <f>'FN30.400.11(IOX)'!$AM31</f>
        <v>-6.2729177716908197E-2</v>
      </c>
      <c r="R113" s="83">
        <f>'FN30.450.11(IOX)'!$AM31</f>
        <v>-5.2988136950304965E-2</v>
      </c>
      <c r="S113" s="83">
        <f>'FN30.350.10(IOX)'!$AM43</f>
        <v>-9.9718567287007634E-2</v>
      </c>
      <c r="T113" s="83">
        <f>'FN30.400.10(IOX)'!$AM43</f>
        <v>-8.8157808730324097E-2</v>
      </c>
      <c r="U113" s="83">
        <f>'FN30.450.10(IOX)'!$AM43</f>
        <v>-7.0837861951425024E-2</v>
      </c>
      <c r="V113" s="83">
        <f>'FN30.500.10(IOX)'!$AM43</f>
        <v>-5.7476627478761005E-2</v>
      </c>
      <c r="W113" s="83">
        <f>'FN30.400.09(IOX)'!$AM45</f>
        <v>-9.9085285672081552E-2</v>
      </c>
      <c r="X113" s="83">
        <f>'FN30.450.09(IOX)'!$AM45</f>
        <v>-7.3302956850306786E-2</v>
      </c>
      <c r="Y113" s="83">
        <f>'FN30.500.09(IOX)'!$AM45</f>
        <v>-6.6392660876270271E-2</v>
      </c>
      <c r="Z113" s="83">
        <f>'FN30.550.08(IOX)'!$AM45</f>
        <v>-6.3697454463995759E-2</v>
      </c>
      <c r="AA113" s="83">
        <f>'FN30.600.08(IOX)'!$AM45</f>
        <v>-7.3407370368367406E-2</v>
      </c>
      <c r="AB113" s="109">
        <f>'FN30.650.67(IOX)'!$AM45</f>
        <v>-3.0786702674557104E-2</v>
      </c>
      <c r="AC113" s="307">
        <f>'GII30.400.10(IOX)'!$AM40</f>
        <v>-4.4527645010945416E-2</v>
      </c>
      <c r="AD113" s="83">
        <f>'GII30.450.10(IOX)'!$AM40</f>
        <v>-4.6860040737781411E-2</v>
      </c>
      <c r="AE113" s="109">
        <f>'GII30.500.10(IOX)'!$AM40</f>
        <v>-3.6565085066877528E-2</v>
      </c>
      <c r="AF113" s="467">
        <f t="shared" si="93"/>
        <v>-6.4435558789060945E-2</v>
      </c>
      <c r="AG113" s="163"/>
      <c r="AJ113" s="163"/>
      <c r="AL113" s="163"/>
      <c r="EH113" s="148">
        <f t="shared" si="94"/>
        <v>41060</v>
      </c>
      <c r="EI113" s="467">
        <f t="shared" si="95"/>
        <v>-7.1845658545824878E-2</v>
      </c>
    </row>
    <row r="114" spans="9:139" ht="15">
      <c r="I114" s="148">
        <f t="shared" si="92"/>
        <v>41089</v>
      </c>
      <c r="J114" s="307"/>
      <c r="K114" s="83"/>
      <c r="L114" s="83"/>
      <c r="M114" s="83"/>
      <c r="N114" s="83"/>
      <c r="O114" s="83"/>
      <c r="P114" s="83"/>
      <c r="Q114" s="83">
        <f>'FN30.400.11(IOX)'!$AM32</f>
        <v>2.7077283408981005E-3</v>
      </c>
      <c r="R114" s="83">
        <f>'FN30.450.11(IOX)'!$AM32</f>
        <v>2.5173505053958673E-2</v>
      </c>
      <c r="S114" s="83">
        <f>'FN30.350.10(IOX)'!$AM44</f>
        <v>4.7664100974955569E-2</v>
      </c>
      <c r="T114" s="83">
        <f>'FN30.400.10(IOX)'!$AM44</f>
        <v>4.5429918382249572E-2</v>
      </c>
      <c r="U114" s="83">
        <f>'FN30.450.10(IOX)'!$AM44</f>
        <v>4.8924937960044657E-2</v>
      </c>
      <c r="V114" s="83">
        <f>'FN30.500.10(IOX)'!$AM44</f>
        <v>2.7851004408237484E-2</v>
      </c>
      <c r="W114" s="83">
        <f>'FN30.400.09(IOX)'!$AM46</f>
        <v>7.324997251934641E-2</v>
      </c>
      <c r="X114" s="83">
        <f>'FN30.450.09(IOX)'!$AM46</f>
        <v>8.6076043976560032E-2</v>
      </c>
      <c r="Y114" s="83">
        <f>'FN30.500.09(IOX)'!$AM46</f>
        <v>3.4179230428508435E-2</v>
      </c>
      <c r="Z114" s="83">
        <f>'FN30.550.08(IOX)'!$AM46</f>
        <v>8.7691442301602272E-3</v>
      </c>
      <c r="AA114" s="83">
        <f>'FN30.600.08(IOX)'!$AM46</f>
        <v>-1.2188912575081031E-2</v>
      </c>
      <c r="AB114" s="109">
        <f>'FN30.650.67(IOX)'!$AM46</f>
        <v>-2.7471496806027833E-2</v>
      </c>
      <c r="AC114" s="307">
        <f>'GII30.400.10(IOX)'!$AM41</f>
        <v>2.3941948386571762E-2</v>
      </c>
      <c r="AD114" s="83">
        <f>'GII30.450.10(IOX)'!$AM41</f>
        <v>2.709375737216084E-2</v>
      </c>
      <c r="AE114" s="109">
        <f>'GII30.500.10(IOX)'!$AM41</f>
        <v>2.4203195517749871E-2</v>
      </c>
      <c r="AF114" s="467">
        <f t="shared" si="93"/>
        <v>2.9040271878019518E-2</v>
      </c>
      <c r="AG114" s="163"/>
      <c r="AJ114" s="163"/>
      <c r="AL114" s="163"/>
      <c r="EH114" s="148">
        <f t="shared" si="94"/>
        <v>41089</v>
      </c>
      <c r="EI114" s="467">
        <f t="shared" si="95"/>
        <v>4.3888393396695452E-2</v>
      </c>
    </row>
    <row r="115" spans="9:139" ht="15">
      <c r="I115" s="148">
        <f t="shared" si="92"/>
        <v>41121</v>
      </c>
      <c r="J115" s="307"/>
      <c r="K115" s="83"/>
      <c r="L115" s="83"/>
      <c r="M115" s="83"/>
      <c r="N115" s="83"/>
      <c r="O115" s="83"/>
      <c r="P115" s="83"/>
      <c r="Q115" s="83">
        <f>'FN30.400.11(IOX)'!$AM33</f>
        <v>6.0485851241388585E-3</v>
      </c>
      <c r="R115" s="83">
        <f>'FN30.450.11(IOX)'!$AM33</f>
        <v>9.6974612813878022E-2</v>
      </c>
      <c r="S115" s="83">
        <f>'FN30.350.10(IOX)'!$AM45</f>
        <v>-4.4621659850728468E-2</v>
      </c>
      <c r="T115" s="83">
        <f>'FN30.400.10(IOX)'!$AM45</f>
        <v>2.9979614808322605E-2</v>
      </c>
      <c r="U115" s="83">
        <f>'FN30.450.10(IOX)'!$AM45</f>
        <v>8.0955762600813955E-2</v>
      </c>
      <c r="V115" s="83">
        <f>'FN30.500.10(IOX)'!$AM45</f>
        <v>4.1611770542412198E-2</v>
      </c>
      <c r="W115" s="83">
        <f>'FN30.400.09(IOX)'!$AM47</f>
        <v>8.8435135793812111E-2</v>
      </c>
      <c r="X115" s="83">
        <f>'FN30.450.09(IOX)'!$AM47</f>
        <v>0.10936261161622993</v>
      </c>
      <c r="Y115" s="83">
        <f>'FN30.500.09(IOX)'!$AM47</f>
        <v>4.067938300878364E-2</v>
      </c>
      <c r="Z115" s="83">
        <f>'FN30.550.08(IOX)'!$AM47</f>
        <v>3.5814485381755794E-2</v>
      </c>
      <c r="AA115" s="83">
        <f>'FN30.600.08(IOX)'!$AM47</f>
        <v>4.7579832777760143E-3</v>
      </c>
      <c r="AB115" s="109">
        <f>'FN30.650.67(IOX)'!$AM47</f>
        <v>2.1082658147377503E-2</v>
      </c>
      <c r="AC115" s="307">
        <f>'GII30.400.10(IOX)'!$AM42</f>
        <v>7.2476874572175044E-3</v>
      </c>
      <c r="AD115" s="83">
        <f>'GII30.450.10(IOX)'!$AM42</f>
        <v>4.3180584309916295E-2</v>
      </c>
      <c r="AE115" s="109">
        <f>'GII30.500.10(IOX)'!$AM42</f>
        <v>5.5721463704161173E-2</v>
      </c>
      <c r="AF115" s="467">
        <f t="shared" si="93"/>
        <v>4.1148711915724473E-2</v>
      </c>
      <c r="AG115" s="163"/>
      <c r="AJ115" s="163"/>
      <c r="AL115" s="163"/>
      <c r="EH115" s="148">
        <f t="shared" si="94"/>
        <v>41121</v>
      </c>
      <c r="EI115" s="467">
        <f t="shared" si="95"/>
        <v>6.2058842757472282E-2</v>
      </c>
    </row>
    <row r="116" spans="9:139" ht="15">
      <c r="I116" s="148">
        <f t="shared" si="92"/>
        <v>41152</v>
      </c>
      <c r="J116" s="307"/>
      <c r="K116" s="83"/>
      <c r="L116" s="83"/>
      <c r="M116" s="83"/>
      <c r="N116" s="83"/>
      <c r="O116" s="83"/>
      <c r="P116" s="83"/>
      <c r="Q116" s="83">
        <f>'FN30.400.11(IOX)'!$AM34</f>
        <v>8.1544814675407598E-2</v>
      </c>
      <c r="R116" s="83">
        <f>'FN30.450.11(IOX)'!$AM34</f>
        <v>5.4681768407427313E-2</v>
      </c>
      <c r="S116" s="83">
        <f>'FN30.350.10(IOX)'!$AM46</f>
        <v>7.7819721171586545E-2</v>
      </c>
      <c r="T116" s="83">
        <f>'FN30.400.10(IOX)'!$AM46</f>
        <v>7.0604753780328294E-2</v>
      </c>
      <c r="U116" s="83">
        <f>'FN30.450.10(IOX)'!$AM46</f>
        <v>4.3318892957756094E-2</v>
      </c>
      <c r="V116" s="83">
        <f>'FN30.500.10(IOX)'!$AM46</f>
        <v>5.1274949733590668E-2</v>
      </c>
      <c r="W116" s="83">
        <f>'FN30.400.09(IOX)'!$AM48</f>
        <v>7.632453143023421E-2</v>
      </c>
      <c r="X116" s="83">
        <f>'FN30.450.09(IOX)'!$AM48</f>
        <v>6.2574239856936734E-2</v>
      </c>
      <c r="Y116" s="83">
        <f>'FN30.500.09(IOX)'!$AM48</f>
        <v>7.7994722983831019E-2</v>
      </c>
      <c r="Z116" s="83">
        <f>'FN30.550.08(IOX)'!$AM48</f>
        <v>2.8176499719805948E-2</v>
      </c>
      <c r="AA116" s="83">
        <f>'FN30.600.08(IOX)'!$AM48</f>
        <v>3.3373615953322514E-2</v>
      </c>
      <c r="AB116" s="109">
        <f>'FN30.650.67(IOX)'!$AM48</f>
        <v>3.9266166141599607E-3</v>
      </c>
      <c r="AC116" s="307">
        <f>'GII30.400.10(IOX)'!$AM43</f>
        <v>5.0940658873871031E-2</v>
      </c>
      <c r="AD116" s="83">
        <f>'GII30.450.10(IOX)'!$AM43</f>
        <v>5.5544951447785804E-2</v>
      </c>
      <c r="AE116" s="109">
        <f>'GII30.500.10(IOX)'!$AM43</f>
        <v>6.6598138182808811E-2</v>
      </c>
      <c r="AF116" s="467">
        <f t="shared" si="93"/>
        <v>5.5646591719256837E-2</v>
      </c>
      <c r="AG116" s="163"/>
      <c r="AJ116" s="163"/>
      <c r="AL116" s="163"/>
      <c r="EH116" s="148">
        <f t="shared" si="94"/>
        <v>41152</v>
      </c>
      <c r="EI116" s="467">
        <f t="shared" si="95"/>
        <v>6.0125210413104181E-2</v>
      </c>
    </row>
    <row r="117" spans="9:139" ht="15">
      <c r="I117" s="148">
        <f t="shared" si="92"/>
        <v>41180</v>
      </c>
      <c r="J117" s="307"/>
      <c r="K117" s="83"/>
      <c r="L117" s="83"/>
      <c r="M117" s="83"/>
      <c r="N117" s="83"/>
      <c r="O117" s="83"/>
      <c r="P117" s="83"/>
      <c r="Q117" s="83">
        <f>'FN30.400.11(IOX)'!$AM35</f>
        <v>-7.688580232786793E-2</v>
      </c>
      <c r="R117" s="83">
        <f>'FN30.450.11(IOX)'!$AM35</f>
        <v>-6.4046306061614711E-2</v>
      </c>
      <c r="S117" s="83">
        <f>'FN30.350.10(IOX)'!$AM47</f>
        <v>-7.5311299844495319E-2</v>
      </c>
      <c r="T117" s="83">
        <f>'FN30.400.10(IOX)'!$AM47</f>
        <v>-6.7036496131888737E-2</v>
      </c>
      <c r="U117" s="83">
        <f>'FN30.450.10(IOX)'!$AM47</f>
        <v>-5.2920561144752118E-2</v>
      </c>
      <c r="V117" s="83">
        <f>'FN30.500.10(IOX)'!$AM47</f>
        <v>-1.6910858300876002E-3</v>
      </c>
      <c r="W117" s="83">
        <f>'FN30.400.09(IOX)'!$AM49</f>
        <v>-1.5129317410019607E-2</v>
      </c>
      <c r="X117" s="83">
        <f>'FN30.450.09(IOX)'!$AM49</f>
        <v>-2.501282449588017E-2</v>
      </c>
      <c r="Y117" s="83">
        <f>'FN30.500.09(IOX)'!$AM49</f>
        <v>-1.8614054494292911E-4</v>
      </c>
      <c r="Z117" s="83">
        <f>'FN30.550.08(IOX)'!$AM49</f>
        <v>-2.4001042016709849E-2</v>
      </c>
      <c r="AA117" s="83">
        <f>'FN30.600.08(IOX)'!$AM49</f>
        <v>-7.5460618592128334E-3</v>
      </c>
      <c r="AB117" s="109">
        <f>'FN30.650.67(IOX)'!$AM49</f>
        <v>-2.2689158635506204E-2</v>
      </c>
      <c r="AC117" s="307">
        <f>'GII30.400.10(IOX)'!$AM44</f>
        <v>7.9470774050299491E-3</v>
      </c>
      <c r="AD117" s="83">
        <f>'GII30.450.10(IOX)'!$AM44</f>
        <v>3.4159996661058942E-2</v>
      </c>
      <c r="AE117" s="109">
        <f>'GII30.500.10(IOX)'!$AM44</f>
        <v>6.6248025906182437E-2</v>
      </c>
      <c r="AF117" s="467">
        <f t="shared" si="93"/>
        <v>-2.1606733088713779E-2</v>
      </c>
      <c r="AG117" s="163"/>
      <c r="AJ117" s="163"/>
      <c r="AL117" s="163"/>
      <c r="EH117" s="148">
        <f t="shared" si="94"/>
        <v>41180</v>
      </c>
      <c r="EI117" s="467">
        <f t="shared" si="95"/>
        <v>-3.9837098241825214E-2</v>
      </c>
    </row>
    <row r="118" spans="9:139" ht="15">
      <c r="I118" s="148">
        <f t="shared" si="92"/>
        <v>41213</v>
      </c>
      <c r="J118" s="307"/>
      <c r="K118" s="83"/>
      <c r="L118" s="83"/>
      <c r="M118" s="83"/>
      <c r="N118" s="83"/>
      <c r="O118" s="83"/>
      <c r="P118" s="83"/>
      <c r="Q118" s="83">
        <f>'FN30.400.11(IOX)'!$AM36</f>
        <v>-1.2580434217835309E-2</v>
      </c>
      <c r="R118" s="83">
        <f>'FN30.450.11(IOX)'!$AM36</f>
        <v>2.435193620605848E-2</v>
      </c>
      <c r="S118" s="83">
        <f>'FN30.350.10(IOX)'!$AM48</f>
        <v>-2.5921280448031919E-2</v>
      </c>
      <c r="T118" s="83">
        <f>'FN30.400.10(IOX)'!$AM48</f>
        <v>-1.0991045057948158E-2</v>
      </c>
      <c r="U118" s="83">
        <f>'FN30.450.10(IOX)'!$AM48</f>
        <v>3.1209173891228927E-2</v>
      </c>
      <c r="V118" s="83">
        <f>'FN30.500.10(IOX)'!$AM48</f>
        <v>-1.4421942499414853E-2</v>
      </c>
      <c r="W118" s="83">
        <f>'FN30.400.09(IOX)'!$AM50</f>
        <v>-4.0799168536354256E-2</v>
      </c>
      <c r="X118" s="83">
        <f>'FN30.450.09(IOX)'!$AM50</f>
        <v>6.1272416722252185E-3</v>
      </c>
      <c r="Y118" s="83">
        <f>'FN30.500.09(IOX)'!$AM50</f>
        <v>-8.6329500582788786E-3</v>
      </c>
      <c r="Z118" s="83">
        <f>'FN30.550.08(IOX)'!$AM50</f>
        <v>3.5211504241257623E-2</v>
      </c>
      <c r="AA118" s="83">
        <f>'FN30.600.08(IOX)'!$AM50</f>
        <v>3.919825817655196E-2</v>
      </c>
      <c r="AB118" s="109">
        <f>'FN30.650.67(IOX)'!$AM50</f>
        <v>1.0752088485672688E-2</v>
      </c>
      <c r="AC118" s="307">
        <f>'GII30.400.10(IOX)'!$AM45</f>
        <v>-1.5049425561567756E-2</v>
      </c>
      <c r="AD118" s="83">
        <f>'GII30.450.10(IOX)'!$AM45</f>
        <v>-2.3984889514679689E-3</v>
      </c>
      <c r="AE118" s="109">
        <f>'GII30.500.10(IOX)'!$AM45</f>
        <v>1.8751085555040074E-2</v>
      </c>
      <c r="AF118" s="467">
        <f t="shared" si="93"/>
        <v>2.3204368598090581E-3</v>
      </c>
      <c r="AG118" s="163"/>
      <c r="AJ118" s="163"/>
      <c r="AL118" s="163"/>
      <c r="EH118" s="148">
        <f t="shared" si="94"/>
        <v>41213</v>
      </c>
      <c r="EI118" s="467">
        <f t="shared" si="95"/>
        <v>1.5619117433484145E-3</v>
      </c>
    </row>
    <row r="119" spans="9:139" ht="15">
      <c r="I119" s="148">
        <f t="shared" si="92"/>
        <v>41243</v>
      </c>
      <c r="J119" s="307"/>
      <c r="K119" s="83"/>
      <c r="L119" s="83"/>
      <c r="M119" s="83"/>
      <c r="N119" s="83"/>
      <c r="O119" s="83"/>
      <c r="P119" s="83"/>
      <c r="Q119" s="83">
        <f>'FN30.400.11(IOX)'!$AM37</f>
        <v>1.3037568422544089E-2</v>
      </c>
      <c r="R119" s="83">
        <f>'FN30.450.11(IOX)'!$AM37</f>
        <v>-5.5732199229725519E-2</v>
      </c>
      <c r="S119" s="83">
        <f>'FN30.350.10(IOX)'!$AM49</f>
        <v>4.1462697543438183E-2</v>
      </c>
      <c r="T119" s="83">
        <f>'FN30.400.10(IOX)'!$AM49</f>
        <v>-5.6771788947247116E-3</v>
      </c>
      <c r="U119" s="83">
        <f>'FN30.450.10(IOX)'!$AM49</f>
        <v>-3.2596455963203749E-2</v>
      </c>
      <c r="V119" s="83">
        <f>'FN30.500.10(IOX)'!$AM49</f>
        <v>-5.9101698621500366E-2</v>
      </c>
      <c r="W119" s="83">
        <f>'FN30.400.09(IOX)'!$AM51</f>
        <v>-1.8853444676211747E-2</v>
      </c>
      <c r="X119" s="83">
        <f>'FN30.450.09(IOX)'!$AM51</f>
        <v>-5.4727436849313062E-2</v>
      </c>
      <c r="Y119" s="83">
        <f>'FN30.500.09(IOX)'!$AM51</f>
        <v>-8.1311876786839335E-2</v>
      </c>
      <c r="Z119" s="83">
        <f>'FN30.550.08(IOX)'!$AM51</f>
        <v>-8.8586625456617551E-2</v>
      </c>
      <c r="AA119" s="83">
        <f>'FN30.600.08(IOX)'!$AM51</f>
        <v>-7.2555556120544498E-2</v>
      </c>
      <c r="AB119" s="109">
        <f>'FN30.650.67(IOX)'!$AM51</f>
        <v>-6.6690781516903441E-2</v>
      </c>
      <c r="AC119" s="307">
        <f>'GII30.400.10(IOX)'!$AM46</f>
        <v>4.0951005534457388E-3</v>
      </c>
      <c r="AD119" s="83">
        <f>'GII30.450.10(IOX)'!$AM46</f>
        <v>4.0524638248659569E-3</v>
      </c>
      <c r="AE119" s="109">
        <f>'GII30.500.10(IOX)'!$AM46</f>
        <v>-1.2255244205679982E-2</v>
      </c>
      <c r="AF119" s="467">
        <f t="shared" si="93"/>
        <v>-3.2362711198464664E-2</v>
      </c>
      <c r="AG119" s="163"/>
      <c r="AJ119" s="163"/>
      <c r="AL119" s="163"/>
      <c r="EH119" s="148">
        <f t="shared" si="94"/>
        <v>41243</v>
      </c>
      <c r="EI119" s="467">
        <f t="shared" si="95"/>
        <v>-3.7250678881232228E-2</v>
      </c>
    </row>
    <row r="120" spans="9:139" ht="15">
      <c r="I120" s="148">
        <f t="shared" si="92"/>
        <v>41274</v>
      </c>
      <c r="J120" s="307"/>
      <c r="K120" s="83"/>
      <c r="L120" s="83"/>
      <c r="M120" s="83"/>
      <c r="N120" s="83"/>
      <c r="O120" s="83"/>
      <c r="P120" s="83"/>
      <c r="Q120" s="83">
        <f>'FN30.400.11(IOX)'!$AM38</f>
        <v>1.4897084645427749E-2</v>
      </c>
      <c r="R120" s="83">
        <f>'FN30.450.11(IOX)'!$AM38</f>
        <v>3.8113709181151E-2</v>
      </c>
      <c r="S120" s="83">
        <f>'FN30.350.10(IOX)'!$AM50</f>
        <v>-3.3321342249119242E-3</v>
      </c>
      <c r="T120" s="83">
        <f>'FN30.400.10(IOX)'!$AM50</f>
        <v>-4.2469997289637908E-3</v>
      </c>
      <c r="U120" s="83">
        <f>'FN30.450.10(IOX)'!$AM50</f>
        <v>2.5955162765899049E-2</v>
      </c>
      <c r="V120" s="83">
        <f>'FN30.500.10(IOX)'!$AM50</f>
        <v>2.1690193545434448E-2</v>
      </c>
      <c r="W120" s="83">
        <f>'FN30.400.09(IOX)'!$AM52</f>
        <v>2.0816146139566206E-2</v>
      </c>
      <c r="X120" s="83">
        <f>'FN30.450.09(IOX)'!$AM52</f>
        <v>4.9974349429191128E-2</v>
      </c>
      <c r="Y120" s="83">
        <f>'FN30.500.09(IOX)'!$AM52</f>
        <v>1.7697937247876609E-2</v>
      </c>
      <c r="Z120" s="83">
        <f>'FN30.550.08(IOX)'!$AM52</f>
        <v>4.6745612835291966E-2</v>
      </c>
      <c r="AA120" s="83">
        <f>'FN30.600.08(IOX)'!$AM52</f>
        <v>3.9736073753267924E-2</v>
      </c>
      <c r="AB120" s="109">
        <f>'FN30.650.67(IOX)'!$AM52</f>
        <v>2.4619469683972346E-2</v>
      </c>
      <c r="AC120" s="307">
        <f>'GII30.400.10(IOX)'!$AM47</f>
        <v>1.2586950652493416E-2</v>
      </c>
      <c r="AD120" s="83">
        <f>'GII30.450.10(IOX)'!$AM47</f>
        <v>2.1797247543400506E-3</v>
      </c>
      <c r="AE120" s="109">
        <f>'GII30.500.10(IOX)'!$AM47</f>
        <v>6.7620818725329579E-3</v>
      </c>
      <c r="AF120" s="467">
        <f t="shared" si="93"/>
        <v>2.0946357503504605E-2</v>
      </c>
      <c r="AG120" s="163"/>
      <c r="AJ120" s="163"/>
      <c r="AL120" s="163"/>
      <c r="EH120" s="148">
        <f t="shared" si="94"/>
        <v>41274</v>
      </c>
      <c r="EI120" s="467">
        <f t="shared" si="95"/>
        <v>2.6619862655127956E-2</v>
      </c>
    </row>
    <row r="121" spans="9:139" ht="15">
      <c r="I121" s="148">
        <f t="shared" si="92"/>
        <v>41305</v>
      </c>
      <c r="J121" s="307"/>
      <c r="K121" s="83"/>
      <c r="L121" s="83"/>
      <c r="M121" s="83"/>
      <c r="N121" s="83"/>
      <c r="O121" s="83"/>
      <c r="P121" s="83"/>
      <c r="Q121" s="83">
        <f>'FN30.400.11(IOX)'!$AM39</f>
        <v>8.6556146620124702E-2</v>
      </c>
      <c r="R121" s="83">
        <f>'FN30.450.11(IOX)'!$AM39</f>
        <v>4.5049648008431108E-2</v>
      </c>
      <c r="S121" s="83">
        <f>'FN30.350.10(IOX)'!$AM51</f>
        <v>0.11310035184328769</v>
      </c>
      <c r="T121" s="83">
        <f>'FN30.400.10(IOX)'!$AM51</f>
        <v>7.9913745812886738E-2</v>
      </c>
      <c r="U121" s="83">
        <f>'FN30.450.10(IOX)'!$AM51</f>
        <v>3.596615089710542E-2</v>
      </c>
      <c r="V121" s="83">
        <f>'FN30.500.10(IOX)'!$AM51</f>
        <v>-8.4065994535472855E-3</v>
      </c>
      <c r="W121" s="83">
        <f>'FN30.400.09(IOX)'!$AM53</f>
        <v>5.5907118985609273E-2</v>
      </c>
      <c r="X121" s="83">
        <f>'FN30.450.09(IOX)'!$AM53</f>
        <v>-5.1118529006695624E-3</v>
      </c>
      <c r="Y121" s="83">
        <f>'FN30.500.09(IOX)'!$AM53</f>
        <v>-1.363953864496493E-2</v>
      </c>
      <c r="Z121" s="83">
        <f>'FN30.550.08(IOX)'!$AM53</f>
        <v>-4.3038650233309161E-2</v>
      </c>
      <c r="AA121" s="83">
        <f>'FN30.600.08(IOX)'!$AM53</f>
        <v>-6.0270731099535957E-2</v>
      </c>
      <c r="AB121" s="109">
        <f>'FN30.650.67(IOX)'!$AM53</f>
        <v>-5.5295309923318783E-2</v>
      </c>
      <c r="AC121" s="307">
        <f>'GII30.400.10(IOX)'!$AM48</f>
        <v>1.9527018852337565E-2</v>
      </c>
      <c r="AD121" s="83">
        <f>'GII30.450.10(IOX)'!$AM48</f>
        <v>-1.5301167506139948E-4</v>
      </c>
      <c r="AE121" s="109">
        <f>'GII30.500.10(IOX)'!$AM48</f>
        <v>-1.5266735914932782E-2</v>
      </c>
      <c r="AF121" s="467">
        <f t="shared" si="93"/>
        <v>1.5655850078296181E-2</v>
      </c>
      <c r="AG121" s="163"/>
      <c r="AJ121" s="163"/>
      <c r="AL121" s="163"/>
      <c r="EH121" s="148">
        <f t="shared" si="94"/>
        <v>41305</v>
      </c>
      <c r="EI121" s="467">
        <f t="shared" si="95"/>
        <v>2.8918724279014381E-2</v>
      </c>
    </row>
    <row r="122" spans="9:139" ht="15">
      <c r="I122" s="148">
        <f t="shared" si="92"/>
        <v>41333</v>
      </c>
      <c r="J122" s="307"/>
      <c r="K122" s="83"/>
      <c r="L122" s="83"/>
      <c r="M122" s="83"/>
      <c r="N122" s="83"/>
      <c r="O122" s="83"/>
      <c r="P122" s="83"/>
      <c r="Q122" s="83">
        <f>'FN30.400.11(IOX)'!$AM40</f>
        <v>-1.497094188853362E-2</v>
      </c>
      <c r="R122" s="83">
        <f>'FN30.450.11(IOX)'!$AM40</f>
        <v>-1.4239054651143258E-3</v>
      </c>
      <c r="S122" s="83">
        <f>'FN30.350.10(IOX)'!$AM52</f>
        <v>3.1380883888253039E-2</v>
      </c>
      <c r="T122" s="83">
        <f>'FN30.400.10(IOX)'!$AM52</f>
        <v>-7.4752122779216572E-3</v>
      </c>
      <c r="U122" s="83">
        <f>'FN30.450.10(IOX)'!$AM52</f>
        <v>-1.4447763691031225E-3</v>
      </c>
      <c r="V122" s="83">
        <f>'FN30.500.10(IOX)'!$AM52</f>
        <v>-5.1665087786266122E-3</v>
      </c>
      <c r="W122" s="83">
        <f>'FN30.400.09(IOX)'!$AM54</f>
        <v>1.7198094716233459E-3</v>
      </c>
      <c r="X122" s="83">
        <f>'FN30.450.09(IOX)'!$AM54</f>
        <v>-1.0141695183458221E-3</v>
      </c>
      <c r="Y122" s="83">
        <f>'FN30.500.09(IOX)'!$AM54</f>
        <v>1.4225715379818274E-2</v>
      </c>
      <c r="Z122" s="83">
        <f>'FN30.550.08(IOX)'!$AM54</f>
        <v>1.8418590238787436E-2</v>
      </c>
      <c r="AA122" s="83">
        <f>'FN30.600.08(IOX)'!$AM54</f>
        <v>-3.9289203147288782E-3</v>
      </c>
      <c r="AB122" s="109">
        <f>'FN30.650.67(IOX)'!$AM54</f>
        <v>-2.8539380128928923E-2</v>
      </c>
      <c r="AC122" s="307">
        <f>'GII30.400.10(IOX)'!$AM49</f>
        <v>8.2323816954710995E-3</v>
      </c>
      <c r="AD122" s="83">
        <f>'GII30.450.10(IOX)'!$AM49</f>
        <v>1.6808951638661931E-2</v>
      </c>
      <c r="AE122" s="109">
        <f>'GII30.500.10(IOX)'!$AM49</f>
        <v>1.219628660567691E-2</v>
      </c>
      <c r="AF122" s="467">
        <f t="shared" si="93"/>
        <v>2.6012536117992718E-3</v>
      </c>
      <c r="AG122" s="163"/>
      <c r="AJ122" s="163"/>
      <c r="AL122" s="163"/>
      <c r="EH122" s="148">
        <f t="shared" si="94"/>
        <v>41333</v>
      </c>
      <c r="EI122" s="467">
        <f t="shared" si="95"/>
        <v>-1.8837838201561088E-3</v>
      </c>
    </row>
    <row r="123" spans="9:139" ht="15">
      <c r="I123" s="148">
        <f t="shared" si="92"/>
        <v>41361</v>
      </c>
      <c r="J123" s="441"/>
      <c r="K123" s="83"/>
      <c r="L123" s="83"/>
      <c r="M123" s="83"/>
      <c r="N123" s="83"/>
      <c r="O123" s="83">
        <f>'FN30.300.12(IOX)'!$AM29</f>
        <v>4.2260465888291826E-2</v>
      </c>
      <c r="P123" s="83">
        <f>'FN30.350.12(IOX)'!AM29</f>
        <v>6.4402300685991551E-2</v>
      </c>
      <c r="Q123" s="83">
        <f>'FN30.400.11(IOX)'!$AM41</f>
        <v>5.8847838550106543E-2</v>
      </c>
      <c r="R123" s="83">
        <f>'FN30.450.11(IOX)'!$AM41</f>
        <v>2.7053870417543469E-2</v>
      </c>
      <c r="S123" s="83">
        <f>'FN30.350.10(IOX)'!$AM53</f>
        <v>7.5595551442817918E-2</v>
      </c>
      <c r="T123" s="83">
        <f>'FN30.400.10(IOX)'!$AM53</f>
        <v>5.478517293696996E-2</v>
      </c>
      <c r="U123" s="83">
        <f>'FN30.450.10(IOX)'!$AM53</f>
        <v>3.4140834929232616E-2</v>
      </c>
      <c r="V123" s="83">
        <f>'FN30.500.10(IOX)'!$AM53</f>
        <v>2.210118290407604E-2</v>
      </c>
      <c r="W123" s="83">
        <f>'FN30.400.09(IOX)'!$AM55</f>
        <v>4.8760201991084079E-2</v>
      </c>
      <c r="X123" s="83">
        <f>'FN30.450.09(IOX)'!$AM55</f>
        <v>3.7631618186335494E-2</v>
      </c>
      <c r="Y123" s="83">
        <f>'FN30.500.09(IOX)'!$AM55</f>
        <v>3.1763005282429833E-2</v>
      </c>
      <c r="Z123" s="83">
        <f>'FN30.550.08(IOX)'!$AM55</f>
        <v>1.0728855166522841E-2</v>
      </c>
      <c r="AA123" s="83">
        <f>'FN30.600.08(IOX)'!$AM55</f>
        <v>1.499493886349434E-2</v>
      </c>
      <c r="AB123" s="109">
        <f>'FN30.650.67(IOX)'!$AM55</f>
        <v>-2.2232731838916275E-2</v>
      </c>
      <c r="AC123" s="307">
        <f>'GII30.400.10(IOX)'!$AM50</f>
        <v>3.3361569400323338E-2</v>
      </c>
      <c r="AD123" s="83">
        <f>'GII30.450.10(IOX)'!$AM50</f>
        <v>3.2399524359403374E-2</v>
      </c>
      <c r="AE123" s="109">
        <f>'GII30.500.10(IOX)'!$AM50</f>
        <v>3.1298918638820297E-2</v>
      </c>
      <c r="AF123" s="467">
        <f t="shared" si="93"/>
        <v>3.5170183400266307E-2</v>
      </c>
      <c r="AG123" s="163"/>
      <c r="AJ123" s="163"/>
      <c r="AL123" s="163"/>
      <c r="EH123" s="148">
        <f t="shared" si="94"/>
        <v>41361</v>
      </c>
      <c r="EI123" s="467">
        <f t="shared" si="95"/>
        <v>4.404539566878387E-2</v>
      </c>
    </row>
    <row r="124" spans="9:139" ht="15">
      <c r="I124" s="148">
        <f t="shared" si="92"/>
        <v>41394</v>
      </c>
      <c r="J124" s="307"/>
      <c r="K124" s="83"/>
      <c r="L124" s="83"/>
      <c r="M124" s="83"/>
      <c r="N124" s="83"/>
      <c r="O124" s="83">
        <f>'FN30.300.12(IOX)'!$AM30</f>
        <v>-1.1846728735916245E-2</v>
      </c>
      <c r="P124" s="83">
        <f>'FN30.350.12(IOX)'!AM30</f>
        <v>-7.7649422186707659E-2</v>
      </c>
      <c r="Q124" s="83">
        <f>'FN30.400.11(IOX)'!$AM42</f>
        <v>-7.9412078325820895E-2</v>
      </c>
      <c r="R124" s="83">
        <f>'FN30.450.11(IOX)'!$AM42</f>
        <v>-9.2961739258143272E-2</v>
      </c>
      <c r="S124" s="83">
        <f>'FN30.350.10(IOX)'!$AM54</f>
        <v>-0.10588121076415065</v>
      </c>
      <c r="T124" s="83">
        <f>'FN30.400.10(IOX)'!$AM54</f>
        <v>-0.10573774935072135</v>
      </c>
      <c r="U124" s="83">
        <f>'FN30.450.10(IOX)'!$AM54</f>
        <v>-0.13583910018030784</v>
      </c>
      <c r="V124" s="83">
        <f>'FN30.500.10(IOX)'!$AM54</f>
        <v>-0.10716302484347268</v>
      </c>
      <c r="W124" s="83">
        <f>'FN30.400.09(IOX)'!$AM56</f>
        <v>-0.14809847332342432</v>
      </c>
      <c r="X124" s="83">
        <f>'FN30.450.09(IOX)'!$AM56</f>
        <v>-0.14842498978025628</v>
      </c>
      <c r="Y124" s="83">
        <f>'FN30.500.09(IOX)'!$AM56</f>
        <v>-9.9112316408446324E-2</v>
      </c>
      <c r="Z124" s="83">
        <f>'FN30.550.08(IOX)'!$AM56</f>
        <v>-0.10925144307056753</v>
      </c>
      <c r="AA124" s="83">
        <f>'FN30.600.08(IOX)'!$AM56</f>
        <v>-0.10553467923850798</v>
      </c>
      <c r="AB124" s="109">
        <f>'FN30.650.67(IOX)'!$AM56</f>
        <v>-9.8333534018371027E-2</v>
      </c>
      <c r="AC124" s="307">
        <f>'GII30.400.10(IOX)'!$AM51</f>
        <v>-5.9926885501963199E-2</v>
      </c>
      <c r="AD124" s="83">
        <f>'GII30.450.10(IOX)'!$AM51</f>
        <v>-6.1668579612322007E-2</v>
      </c>
      <c r="AE124" s="109">
        <f>'GII30.500.10(IOX)'!$AM51</f>
        <v>-0.15435053415193067</v>
      </c>
      <c r="AF124" s="467">
        <f t="shared" si="93"/>
        <v>-0.10007014639711941</v>
      </c>
      <c r="EH124" s="148">
        <f t="shared" si="94"/>
        <v>41394</v>
      </c>
      <c r="EI124" s="467">
        <f t="shared" si="95"/>
        <v>-9.0801513932905822E-2</v>
      </c>
    </row>
    <row r="125" spans="9:139" ht="15">
      <c r="I125" s="148">
        <f t="shared" si="92"/>
        <v>41425</v>
      </c>
      <c r="J125" s="307"/>
      <c r="K125" s="83"/>
      <c r="L125" s="83"/>
      <c r="M125" s="83"/>
      <c r="N125" s="83"/>
      <c r="O125" s="83">
        <f>'FN30.300.12(IOX)'!$AM31</f>
        <v>-1.3087210536973303E-2</v>
      </c>
      <c r="P125" s="83">
        <f>'FN30.350.12(IOX)'!AM31</f>
        <v>9.6296492636912451E-2</v>
      </c>
      <c r="Q125" s="83">
        <f>'FN30.400.11(IOX)'!$AM43</f>
        <v>0.14107032026015676</v>
      </c>
      <c r="R125" s="83">
        <f>'FN30.450.11(IOX)'!$AM43</f>
        <v>9.0629175916481869E-2</v>
      </c>
      <c r="S125" s="83">
        <f>'FN30.350.10(IOX)'!$AM55</f>
        <v>0.13981916539545239</v>
      </c>
      <c r="T125" s="83">
        <f>'FN30.400.10(IOX)'!$AM55</f>
        <v>0.13681255550317103</v>
      </c>
      <c r="U125" s="83">
        <f>'FN30.450.10(IOX)'!$AM55</f>
        <v>9.0712474691736669E-2</v>
      </c>
      <c r="V125" s="83">
        <f>'FN30.500.10(IOX)'!$AM55</f>
        <v>-4.4539656313516286E-2</v>
      </c>
      <c r="W125" s="83">
        <f>'FN30.400.09(IOX)'!$AM57</f>
        <v>0.22643090083758957</v>
      </c>
      <c r="X125" s="83">
        <f>'FN30.450.09(IOX)'!$AM57</f>
        <v>0.15748421812019459</v>
      </c>
      <c r="Y125" s="83">
        <f>'FN30.500.09(IOX)'!$AM57</f>
        <v>-5.4786251807545865E-2</v>
      </c>
      <c r="Z125" s="83">
        <f>'FN30.550.08(IOX)'!$AM57</f>
        <v>-3.93116325889993E-2</v>
      </c>
      <c r="AA125" s="83">
        <f>'FN30.600.08(IOX)'!$AM57</f>
        <v>-0.10446635706426483</v>
      </c>
      <c r="AB125" s="109">
        <f>'FN30.650.67(IOX)'!$AM57</f>
        <v>-6.3423540587999025E-2</v>
      </c>
      <c r="AC125" s="307">
        <f>'GII30.400.10(IOX)'!$AM52</f>
        <v>5.2159615880274013E-2</v>
      </c>
      <c r="AD125" s="83">
        <f>'GII30.450.10(IOX)'!$AM52</f>
        <v>-9.8015647359195199E-2</v>
      </c>
      <c r="AE125" s="109">
        <f>'GII30.500.10(IOX)'!$AM52</f>
        <v>-0.10272657221925471</v>
      </c>
      <c r="AF125" s="467">
        <f t="shared" si="93"/>
        <v>3.5944591221424751E-2</v>
      </c>
      <c r="EH125" s="148">
        <f t="shared" si="94"/>
        <v>41425</v>
      </c>
      <c r="EI125" s="467">
        <f t="shared" si="95"/>
        <v>7.8437853172549074E-2</v>
      </c>
    </row>
    <row r="126" spans="9:139" ht="15">
      <c r="I126" s="148">
        <f t="shared" si="92"/>
        <v>41453</v>
      </c>
      <c r="J126" s="307"/>
      <c r="K126" s="83"/>
      <c r="L126" s="83"/>
      <c r="M126" s="83"/>
      <c r="N126" s="83"/>
      <c r="O126" s="83">
        <f>'FN30.300.12(IOX)'!$AM32</f>
        <v>-1.8787412580843502E-2</v>
      </c>
      <c r="P126" s="83">
        <f>'FN30.350.12(IOX)'!AM32</f>
        <v>-9.4688747364365215E-3</v>
      </c>
      <c r="Q126" s="83">
        <f>'FN30.400.11(IOX)'!$AM44</f>
        <v>3.6557936460999342E-2</v>
      </c>
      <c r="R126" s="83">
        <f>'FN30.450.11(IOX)'!$AM44</f>
        <v>7.1868698010192342E-2</v>
      </c>
      <c r="S126" s="83">
        <f>'FN30.350.10(IOX)'!$AM56</f>
        <v>1.1187986370787516E-4</v>
      </c>
      <c r="T126" s="83">
        <f>'FN30.400.10(IOX)'!$AM56</f>
        <v>6.4199124676189642E-2</v>
      </c>
      <c r="U126" s="83">
        <f>'FN30.450.10(IOX)'!$AM56</f>
        <v>0.12494817153272075</v>
      </c>
      <c r="V126" s="83">
        <f>'FN30.500.10(IOX)'!$AM56</f>
        <v>0.12408452225385264</v>
      </c>
      <c r="W126" s="83">
        <f>'FN30.400.09(IOX)'!$AM58</f>
        <v>8.0724429921673127E-2</v>
      </c>
      <c r="X126" s="83">
        <f>'FN30.450.09(IOX)'!$AM58</f>
        <v>0.13831488709662607</v>
      </c>
      <c r="Y126" s="83">
        <f>'FN30.500.09(IOX)'!$AM58</f>
        <v>0.13454675498679033</v>
      </c>
      <c r="Z126" s="83">
        <f>'FN30.550.08(IOX)'!$AM58</f>
        <v>5.8814027475717276E-2</v>
      </c>
      <c r="AA126" s="83">
        <f>'FN30.600.08(IOX)'!$AM58</f>
        <v>7.3614758503804223E-2</v>
      </c>
      <c r="AB126" s="109">
        <f>'FN30.650.67(IOX)'!$AM58</f>
        <v>4.0524108338253401E-2</v>
      </c>
      <c r="AC126" s="307">
        <f>'GII30.400.10(IOX)'!$AM53</f>
        <v>4.5779638527791378E-2</v>
      </c>
      <c r="AD126" s="83">
        <f>'GII30.450.10(IOX)'!$AM53</f>
        <v>8.1461899519200215E-2</v>
      </c>
      <c r="AE126" s="109">
        <f>'GII30.500.10(IOX)'!$AM53</f>
        <v>0.17898579355297178</v>
      </c>
      <c r="AF126" s="467">
        <f t="shared" si="93"/>
        <v>7.2134137847247662E-2</v>
      </c>
      <c r="EH126" s="148">
        <f t="shared" si="94"/>
        <v>41453</v>
      </c>
      <c r="EI126" s="467">
        <f t="shared" si="95"/>
        <v>4.9033764862551232E-2</v>
      </c>
    </row>
    <row r="127" spans="9:139" ht="15">
      <c r="I127" s="148">
        <f t="shared" si="92"/>
        <v>41486</v>
      </c>
      <c r="J127" s="307"/>
      <c r="K127" s="83"/>
      <c r="L127" s="83"/>
      <c r="M127" s="83"/>
      <c r="N127" s="83"/>
      <c r="O127" s="83">
        <f>'FN30.300.12(IOX)'!$AM33</f>
        <v>3.7272915555589745E-2</v>
      </c>
      <c r="P127" s="83">
        <f>'FN30.350.12(IOX)'!AM33</f>
        <v>6.5104130664877261E-2</v>
      </c>
      <c r="Q127" s="83">
        <f>'FN30.400.11(IOX)'!$AM45</f>
        <v>6.9620177490924987E-2</v>
      </c>
      <c r="R127" s="83">
        <f>'FN30.450.11(IOX)'!$AM45</f>
        <v>3.4552435581437425E-2</v>
      </c>
      <c r="S127" s="83">
        <f>'FN30.350.10(IOX)'!$AM57</f>
        <v>7.0147654576211679E-2</v>
      </c>
      <c r="T127" s="83">
        <f>'FN30.400.10(IOX)'!$AM57</f>
        <v>5.6430140414603869E-2</v>
      </c>
      <c r="U127" s="83">
        <f>'FN30.450.10(IOX)'!$AM57</f>
        <v>1.857323414565035E-2</v>
      </c>
      <c r="V127" s="83">
        <f>'FN30.500.10(IOX)'!$AM57</f>
        <v>3.7864385520558055E-2</v>
      </c>
      <c r="W127" s="83">
        <f>'FN30.400.09(IOX)'!$AM59</f>
        <v>6.2328298346397859E-2</v>
      </c>
      <c r="X127" s="83">
        <f>'FN30.450.09(IOX)'!$AM59</f>
        <v>1.1107813576129767E-2</v>
      </c>
      <c r="Y127" s="83">
        <f>'FN30.500.09(IOX)'!$AM59</f>
        <v>3.0960067239412574E-2</v>
      </c>
      <c r="Z127" s="83">
        <f>'FN30.550.08(IOX)'!$AM59</f>
        <v>7.3393843760424363E-2</v>
      </c>
      <c r="AA127" s="83">
        <f>'FN30.600.08(IOX)'!$AM59</f>
        <v>5.8844603379554598E-2</v>
      </c>
      <c r="AB127" s="109">
        <f>'FN30.650.67(IOX)'!$AM59</f>
        <v>5.5321401028305857E-2</v>
      </c>
      <c r="AC127" s="307">
        <f>'GII30.400.10(IOX)'!$AM54</f>
        <v>3.0771487327277278E-2</v>
      </c>
      <c r="AD127" s="83">
        <f>'GII30.450.10(IOX)'!$AM54</f>
        <v>3.8538047758389024E-2</v>
      </c>
      <c r="AE127" s="109">
        <f>'GII30.500.10(IOX)'!$AM54</f>
        <v>9.5663188240556613E-3</v>
      </c>
      <c r="AF127" s="467">
        <f t="shared" si="93"/>
        <v>4.4729232658223546E-2</v>
      </c>
      <c r="EH127" s="148">
        <f t="shared" si="94"/>
        <v>41486</v>
      </c>
      <c r="EI127" s="467">
        <f t="shared" si="95"/>
        <v>4.5699741276733673E-2</v>
      </c>
    </row>
    <row r="128" spans="9:139" ht="15">
      <c r="I128" s="148">
        <f t="shared" si="92"/>
        <v>41516</v>
      </c>
      <c r="J128" s="307"/>
      <c r="K128" s="83"/>
      <c r="L128" s="83"/>
      <c r="M128" s="83"/>
      <c r="N128" s="83"/>
      <c r="O128" s="83">
        <f>'FN30.300.12(IOX)'!$AM34</f>
        <v>8.2598025325038918E-3</v>
      </c>
      <c r="P128" s="83">
        <f>'FN30.350.12(IOX)'!AM34</f>
        <v>1.9522858702811501E-3</v>
      </c>
      <c r="Q128" s="83">
        <f>'FN30.400.11(IOX)'!$AM46</f>
        <v>1.3949705668715151E-2</v>
      </c>
      <c r="R128" s="83">
        <f>'FN30.450.11(IOX)'!$AM46</f>
        <v>5.2946907855088335E-2</v>
      </c>
      <c r="S128" s="83">
        <f>'FN30.350.10(IOX)'!$AM58</f>
        <v>-9.641282368415504E-3</v>
      </c>
      <c r="T128" s="83">
        <f>'FN30.400.10(IOX)'!$AM58</f>
        <v>2.0029993276661256E-2</v>
      </c>
      <c r="U128" s="83">
        <f>'FN30.450.10(IOX)'!$AM58</f>
        <v>4.5177309280402679E-2</v>
      </c>
      <c r="V128" s="83">
        <f>'FN30.500.10(IOX)'!$AM58</f>
        <v>8.2209568218426676E-2</v>
      </c>
      <c r="W128" s="83">
        <f>'FN30.400.09(IOX)'!$AM60</f>
        <v>1.3539553420451017E-2</v>
      </c>
      <c r="X128" s="83">
        <f>'FN30.450.09(IOX)'!$AM60</f>
        <v>4.4203989716248775E-2</v>
      </c>
      <c r="Y128" s="83">
        <f>'FN30.500.09(IOX)'!$AM60</f>
        <v>6.9332460210261029E-2</v>
      </c>
      <c r="Z128" s="83">
        <f>'FN30.550.08(IOX)'!$AM60</f>
        <v>4.4593828078666457E-2</v>
      </c>
      <c r="AA128" s="83">
        <f>'FN30.600.08(IOX)'!$AM60</f>
        <v>4.9259188120697905E-2</v>
      </c>
      <c r="AB128" s="109">
        <f>'FN30.650.67(IOX)'!$AM60</f>
        <v>4.6415276357758183E-2</v>
      </c>
      <c r="AC128" s="307">
        <f>'GII30.400.10(IOX)'!$AM55</f>
        <v>1.478267338438415E-3</v>
      </c>
      <c r="AD128" s="83">
        <f>'GII30.450.10(IOX)'!$AM55</f>
        <v>3.7821424124972219E-2</v>
      </c>
      <c r="AE128" s="109">
        <f>'GII30.500.10(IOX)'!$AM55</f>
        <v>7.8069248963471838E-2</v>
      </c>
      <c r="AF128" s="467">
        <f t="shared" si="93"/>
        <v>3.5270442744978203E-2</v>
      </c>
      <c r="EH128" s="148">
        <f t="shared" si="94"/>
        <v>41516</v>
      </c>
      <c r="EI128" s="467">
        <f t="shared" si="95"/>
        <v>2.4720201222230634E-2</v>
      </c>
    </row>
    <row r="129" spans="9:139" ht="15">
      <c r="I129" s="148">
        <f t="shared" si="92"/>
        <v>41547</v>
      </c>
      <c r="J129" s="307"/>
      <c r="K129" s="83"/>
      <c r="L129" s="83"/>
      <c r="M129" s="83"/>
      <c r="N129" s="83"/>
      <c r="O129" s="83">
        <f>'FN30.300.12(IOX)'!$AM35</f>
        <v>3.1329404338610964E-2</v>
      </c>
      <c r="P129" s="83">
        <f>'FN30.350.12(IOX)'!AM35</f>
        <v>4.4216918379568086E-2</v>
      </c>
      <c r="Q129" s="83">
        <f>'FN30.400.11(IOX)'!$AM47</f>
        <v>1.0763072182340684E-2</v>
      </c>
      <c r="R129" s="83">
        <f>'FN30.450.11(IOX)'!$AM47</f>
        <v>1.2943639319575817E-2</v>
      </c>
      <c r="S129" s="83">
        <f>'FN30.350.10(IOX)'!$AM59</f>
        <v>3.564292361223903E-2</v>
      </c>
      <c r="T129" s="83">
        <f>'FN30.400.10(IOX)'!$AM59</f>
        <v>1.1365976881125655E-2</v>
      </c>
      <c r="U129" s="83">
        <f>'FN30.450.10(IOX)'!$AM59</f>
        <v>6.1214554968779915E-3</v>
      </c>
      <c r="V129" s="83">
        <f>'FN30.500.10(IOX)'!$AM59</f>
        <v>-6.2225374655239347E-3</v>
      </c>
      <c r="W129" s="83">
        <f>'FN30.400.09(IOX)'!$AM61</f>
        <v>3.7750915241318776E-3</v>
      </c>
      <c r="X129" s="83">
        <f>'FN30.450.09(IOX)'!$AM61</f>
        <v>-1.6229822509644491E-3</v>
      </c>
      <c r="Y129" s="83">
        <f>'FN30.500.09(IOX)'!$AM61</f>
        <v>-1.5935775440733047E-2</v>
      </c>
      <c r="Z129" s="83">
        <f>'FN30.550.08(IOX)'!$AM61</f>
        <v>-2.1576644011970254E-2</v>
      </c>
      <c r="AA129" s="83">
        <f>'FN30.600.08(IOX)'!$AM61</f>
        <v>-8.6998266869214892E-3</v>
      </c>
      <c r="AB129" s="109">
        <f>'FN30.650.67(IOX)'!$AM61</f>
        <v>2.011746534344001E-2</v>
      </c>
      <c r="AC129" s="307">
        <f>'GII30.400.10(IOX)'!$AM56</f>
        <v>-1.6205939846770483E-2</v>
      </c>
      <c r="AD129" s="83">
        <f>'GII30.450.10(IOX)'!$AM56</f>
        <v>-1.6431737744400394E-2</v>
      </c>
      <c r="AE129" s="109">
        <f>'GII30.500.10(IOX)'!$AM56</f>
        <v>2.2339819995156121E-3</v>
      </c>
      <c r="AF129" s="467">
        <f t="shared" si="93"/>
        <v>5.400852095890688E-3</v>
      </c>
      <c r="AJ129" s="474"/>
      <c r="AL129" s="474"/>
      <c r="EH129" s="148">
        <f t="shared" si="94"/>
        <v>41547</v>
      </c>
      <c r="EI129" s="467">
        <f t="shared" si="95"/>
        <v>1.8592263834684389E-2</v>
      </c>
    </row>
    <row r="130" spans="9:139" ht="15">
      <c r="I130" s="148">
        <f t="shared" si="92"/>
        <v>41578</v>
      </c>
      <c r="J130" s="307"/>
      <c r="K130" s="83"/>
      <c r="L130" s="83"/>
      <c r="M130" s="83"/>
      <c r="N130" s="83"/>
      <c r="O130" s="83">
        <f>'FN30.300.12(IOX)'!$AM36</f>
        <v>1.5908239298679046E-3</v>
      </c>
      <c r="P130" s="83">
        <f>'FN30.350.12(IOX)'!AM36</f>
        <v>-7.3199677013307326E-4</v>
      </c>
      <c r="Q130" s="83">
        <f>'FN30.400.11(IOX)'!$AM48</f>
        <v>-8.6215908561408693E-4</v>
      </c>
      <c r="R130" s="83">
        <f>'FN30.450.11(IOX)'!$AM48</f>
        <v>3.2208887321369677E-3</v>
      </c>
      <c r="S130" s="83">
        <f>'FN30.350.10(IOX)'!$AM60</f>
        <v>2.2612976692742335E-3</v>
      </c>
      <c r="T130" s="83">
        <f>'FN30.400.10(IOX)'!$AM60</f>
        <v>-8.8279447059408064E-4</v>
      </c>
      <c r="U130" s="83">
        <f>'FN30.450.10(IOX)'!$AM60</f>
        <v>-9.6545121275334999E-3</v>
      </c>
      <c r="V130" s="83">
        <f>'FN30.500.10(IOX)'!$AM60</f>
        <v>-1.9304570766662008E-2</v>
      </c>
      <c r="W130" s="83">
        <f>'FN30.400.09(IOX)'!$AM62</f>
        <v>-2.1272173545924887E-2</v>
      </c>
      <c r="X130" s="83">
        <f>'FN30.450.09(IOX)'!$AM62</f>
        <v>-2.8676036132288731E-2</v>
      </c>
      <c r="Y130" s="83">
        <f>'FN30.500.09(IOX)'!$AM62</f>
        <v>-3.9032269552989975E-2</v>
      </c>
      <c r="Z130" s="83">
        <f>'FN30.550.08(IOX)'!$AM62</f>
        <v>-6.9310961441059393E-3</v>
      </c>
      <c r="AA130" s="83">
        <f>'FN30.600.08(IOX)'!$AM62</f>
        <v>-2.2912757754121995E-3</v>
      </c>
      <c r="AB130" s="109">
        <f>'FN30.650.67(IOX)'!$AM62</f>
        <v>2.717059175855276E-2</v>
      </c>
      <c r="AC130" s="307">
        <f>'GII30.400.10(IOX)'!$AM57</f>
        <v>-6.5939858787783237E-3</v>
      </c>
      <c r="AD130" s="83">
        <f>'GII30.450.10(IOX)'!$AM57</f>
        <v>-5.1206482692049997E-3</v>
      </c>
      <c r="AE130" s="109">
        <f>'GII30.500.10(IOX)'!$AM57</f>
        <v>-1.5560630217189671E-2</v>
      </c>
      <c r="AF130" s="467">
        <f t="shared" ref="AF130" si="96">AVERAGE(O130:AE130)</f>
        <v>-7.2159145086235065E-3</v>
      </c>
      <c r="AJ130" s="474"/>
      <c r="AL130" s="474"/>
      <c r="EH130" s="148">
        <f t="shared" si="94"/>
        <v>41578</v>
      </c>
      <c r="EI130" s="467">
        <f t="shared" si="95"/>
        <v>-6.4166832462646557E-3</v>
      </c>
    </row>
    <row r="131" spans="9:139" ht="15">
      <c r="I131" s="148">
        <f t="shared" si="92"/>
        <v>41607</v>
      </c>
      <c r="J131" s="307"/>
      <c r="K131" s="83"/>
      <c r="L131" s="83"/>
      <c r="M131" s="83"/>
      <c r="N131" s="83"/>
      <c r="O131" s="83">
        <f>'FN30.300.12(IOX)'!$AM37</f>
        <v>2.5554513257086398E-2</v>
      </c>
      <c r="P131" s="83">
        <f>'FN30.350.12(IOX)'!AM37</f>
        <v>4.1541633194211391E-2</v>
      </c>
      <c r="Q131" s="83">
        <f>'FN30.400.11(IOX)'!$AM49</f>
        <v>5.8198934101758852E-2</v>
      </c>
      <c r="R131" s="83">
        <f>'FN30.450.11(IOX)'!$AM49</f>
        <v>6.1686213523574507E-2</v>
      </c>
      <c r="S131" s="83">
        <f>'FN30.350.10(IOX)'!$AM61</f>
        <v>4.6337128236985305E-2</v>
      </c>
      <c r="T131" s="83">
        <f>'FN30.400.10(IOX)'!$AM61</f>
        <v>6.0462545843901823E-2</v>
      </c>
      <c r="U131" s="83">
        <f>'FN30.450.10(IOX)'!$AM61</f>
        <v>5.9918210736700769E-2</v>
      </c>
      <c r="V131" s="83">
        <f>'FN30.500.10(IOX)'!$AM61</f>
        <v>4.7137196606070721E-2</v>
      </c>
      <c r="W131" s="83">
        <f>'FN30.400.09(IOX)'!$AM63</f>
        <v>6.5841771282041162E-2</v>
      </c>
      <c r="X131" s="83">
        <f>'FN30.450.09(IOX)'!$AM63</f>
        <v>6.6022357614808125E-2</v>
      </c>
      <c r="Y131" s="83">
        <f>'FN30.500.09(IOX)'!$AM63</f>
        <v>5.9618829764549894E-2</v>
      </c>
      <c r="Z131" s="83">
        <f>'FN30.550.08(IOX)'!$AM63</f>
        <v>6.7892402850514996E-2</v>
      </c>
      <c r="AA131" s="83">
        <f>'FN30.600.08(IOX)'!$AM63</f>
        <v>7.0665590591809255E-2</v>
      </c>
      <c r="AB131" s="109">
        <f>'FN30.650.67(IOX)'!$AM63</f>
        <v>5.8859060145216531E-2</v>
      </c>
      <c r="AC131" s="307">
        <f>'GII30.400.10(IOX)'!$AM58</f>
        <v>3.2401578694298952E-2</v>
      </c>
      <c r="AD131" s="83">
        <f>'GII30.450.10(IOX)'!$AM58</f>
        <v>-1.5436634000586024E-2</v>
      </c>
      <c r="AE131" s="109">
        <f>'GII30.500.10(IOX)'!$AM58</f>
        <v>-9.9821204673182073E-3</v>
      </c>
      <c r="AF131" s="467">
        <f t="shared" ref="AF131" si="97">AVERAGE(O131:AE131)</f>
        <v>4.6865835998566148E-2</v>
      </c>
      <c r="AJ131" s="474"/>
      <c r="AL131" s="474"/>
      <c r="EH131" s="148">
        <f t="shared" si="94"/>
        <v>41607</v>
      </c>
      <c r="EI131" s="467">
        <f t="shared" si="95"/>
        <v>4.9738644252027009E-2</v>
      </c>
    </row>
    <row r="132" spans="9:139" ht="15">
      <c r="I132" s="148">
        <f t="shared" si="92"/>
        <v>41639</v>
      </c>
      <c r="J132" s="307"/>
      <c r="K132" s="83"/>
      <c r="L132" s="83"/>
      <c r="M132" s="83"/>
      <c r="N132" s="83"/>
      <c r="O132" s="83">
        <f>'FN30.300.12(IOX)'!$AM38</f>
        <v>1.1707868472658979E-2</v>
      </c>
      <c r="P132" s="83">
        <f>'FN30.350.12(IOX)'!AM38</f>
        <v>1.8232108884147454E-2</v>
      </c>
      <c r="Q132" s="83">
        <f>'FN30.400.11(IOX)'!$AM50</f>
        <v>3.8128123550276942E-2</v>
      </c>
      <c r="R132" s="83">
        <f>'FN30.450.11(IOX)'!$AM50</f>
        <v>5.4827764033248683E-2</v>
      </c>
      <c r="S132" s="83">
        <f>'FN30.350.10(IOX)'!$AM62</f>
        <v>1.1361083009109705E-2</v>
      </c>
      <c r="T132" s="83">
        <f>'FN30.400.10(IOX)'!$AM62</f>
        <v>4.5789252300868902E-2</v>
      </c>
      <c r="U132" s="83">
        <f>'FN30.450.10(IOX)'!$AM62</f>
        <v>8.1410753537027175E-2</v>
      </c>
      <c r="V132" s="83">
        <f>'FN30.500.10(IOX)'!$AM62</f>
        <v>0.10166899595613826</v>
      </c>
      <c r="W132" s="83">
        <f>'FN30.400.09(IOX)'!$AM64</f>
        <v>5.4862222075010104E-2</v>
      </c>
      <c r="X132" s="83">
        <f>'FN30.450.09(IOX)'!$AM64</f>
        <v>0.11922165244470133</v>
      </c>
      <c r="Y132" s="83">
        <f>'FN30.500.09(IOX)'!$AM64</f>
        <v>0.1197011913428408</v>
      </c>
      <c r="Z132" s="83">
        <f>'FN30.550.08(IOX)'!$AM64</f>
        <v>8.4556094186991032E-2</v>
      </c>
      <c r="AA132" s="83">
        <f>'FN30.600.08(IOX)'!$AM64</f>
        <v>9.1297926280283645E-2</v>
      </c>
      <c r="AB132" s="109">
        <f>'FN30.650.67(IOX)'!$AM64</f>
        <v>7.6458999377888831E-2</v>
      </c>
      <c r="AC132" s="307">
        <f>'GII30.400.10(IOX)'!$AM59</f>
        <v>4.097049633585588E-2</v>
      </c>
      <c r="AD132" s="83">
        <f>'GII30.450.10(IOX)'!$AM59</f>
        <v>5.9830003437289926E-2</v>
      </c>
      <c r="AE132" s="109">
        <f>'GII30.500.10(IOX)'!$AM59</f>
        <v>5.039429370348833E-2</v>
      </c>
      <c r="AF132" s="467">
        <f t="shared" ref="AF132" si="98">AVERAGE(O132:AE132)</f>
        <v>6.237757817222505E-2</v>
      </c>
      <c r="AJ132" s="474"/>
      <c r="AL132" s="474"/>
      <c r="EH132" s="148">
        <f t="shared" si="94"/>
        <v>41639</v>
      </c>
      <c r="EI132" s="467">
        <f t="shared" si="95"/>
        <v>4.9663667583236766E-2</v>
      </c>
    </row>
    <row r="133" spans="9:139" ht="15">
      <c r="I133" s="148">
        <f t="shared" si="92"/>
        <v>41670</v>
      </c>
      <c r="J133" s="307"/>
      <c r="K133" s="83"/>
      <c r="L133" s="83"/>
      <c r="M133" s="83"/>
      <c r="N133" s="83"/>
      <c r="O133" s="83">
        <f>'FN30.300.12(IOX)'!$AM39</f>
        <v>-1.9732201652236428E-3</v>
      </c>
      <c r="P133" s="83">
        <f>'FN30.350.12(IOX)'!AM39</f>
        <v>4.1229591476005713E-3</v>
      </c>
      <c r="Q133" s="83">
        <f>'FN30.400.11(IOX)'!$AM51</f>
        <v>-7.0129098321163744E-3</v>
      </c>
      <c r="R133" s="83">
        <f>'FN30.450.11(IOX)'!$AM51</f>
        <v>-2.2671408679085802E-2</v>
      </c>
      <c r="S133" s="83">
        <f>'FN30.350.10(IOX)'!$AM63</f>
        <v>1.271322199959353E-3</v>
      </c>
      <c r="T133" s="83">
        <f>'FN30.400.10(IOX)'!$AM63</f>
        <v>-1.1388437438206046E-2</v>
      </c>
      <c r="U133" s="83">
        <f>'FN30.450.10(IOX)'!$AM63</f>
        <v>-2.0039894602134681E-2</v>
      </c>
      <c r="V133" s="83">
        <f>'FN30.500.10(IOX)'!$AM63</f>
        <v>-2.4856238170980545E-2</v>
      </c>
      <c r="W133" s="83">
        <f>'FN30.400.09(IOX)'!$AM65</f>
        <v>3.0122768989828386E-3</v>
      </c>
      <c r="X133" s="83">
        <f>'FN30.450.09(IOX)'!$AM65</f>
        <v>-2.4587052607821319E-2</v>
      </c>
      <c r="Y133" s="83">
        <f>'FN30.500.09(IOX)'!$AM65</f>
        <v>-1.0210159666316148E-2</v>
      </c>
      <c r="Z133" s="83">
        <f>'FN30.550.08(IOX)'!$AM65</f>
        <v>5.9663387275860541E-2</v>
      </c>
      <c r="AA133" s="83">
        <f>'FN30.600.08(IOX)'!$AM65</f>
        <v>2.399943627188883E-2</v>
      </c>
      <c r="AB133" s="109">
        <f>'FN30.650.67(IOX)'!$AM65</f>
        <v>2.3936296911454772E-3</v>
      </c>
      <c r="AC133" s="307">
        <f>'GII30.400.10(IOX)'!$AM60</f>
        <v>-2.464459700384632E-2</v>
      </c>
      <c r="AD133" s="83">
        <f>'GII30.450.10(IOX)'!$AM60</f>
        <v>-1.4971810080523378E-2</v>
      </c>
      <c r="AE133" s="109">
        <f>'GII30.500.10(IOX)'!$AM60</f>
        <v>-7.1056864613726926E-3</v>
      </c>
      <c r="AF133" s="467">
        <f t="shared" ref="AF133" si="99">AVERAGE(O133:AE133)</f>
        <v>-4.4116707777758432E-3</v>
      </c>
      <c r="AJ133" s="474"/>
      <c r="AL133" s="474"/>
      <c r="EH133" s="148">
        <f t="shared" si="94"/>
        <v>41670</v>
      </c>
      <c r="EI133" s="467">
        <f t="shared" si="95"/>
        <v>-6.0461752700553548E-3</v>
      </c>
    </row>
    <row r="134" spans="9:139" ht="15">
      <c r="I134" s="148">
        <f t="shared" si="92"/>
        <v>41698</v>
      </c>
      <c r="J134" s="525"/>
      <c r="K134" s="507"/>
      <c r="L134" s="507"/>
      <c r="M134" s="507"/>
      <c r="N134" s="507"/>
      <c r="O134" s="507">
        <f>'FN30.300.12(IOX)'!$AM40</f>
        <v>9.9251332844538416E-3</v>
      </c>
      <c r="P134" s="507">
        <f>'FN30.350.12(IOX)'!AM40</f>
        <v>1.6257296232390341E-2</v>
      </c>
      <c r="Q134" s="507">
        <f>'FN30.400.11(IOX)'!$AM52</f>
        <v>2.49214794272659E-2</v>
      </c>
      <c r="R134" s="507">
        <f>'FN30.450.11(IOX)'!$AM52</f>
        <v>2.024228302030593E-2</v>
      </c>
      <c r="S134" s="507">
        <f>'FN30.350.10(IOX)'!$AM64</f>
        <v>2.0493900532390859E-2</v>
      </c>
      <c r="T134" s="507">
        <f>'FN30.400.10(IOX)'!$AM64</f>
        <v>2.6466779154384123E-2</v>
      </c>
      <c r="U134" s="507">
        <f>'FN30.450.10(IOX)'!$AM64</f>
        <v>2.751052941949176E-2</v>
      </c>
      <c r="V134" s="507">
        <f>'FN30.500.10(IOX)'!$AM64</f>
        <v>6.0636468209831526E-2</v>
      </c>
      <c r="W134" s="507">
        <f>'FN30.400.09(IOX)'!$AM66</f>
        <v>3.0354643247806463E-2</v>
      </c>
      <c r="X134" s="507">
        <f>'FN30.450.09(IOX)'!$AM66</f>
        <v>3.4101056877367933E-2</v>
      </c>
      <c r="Y134" s="507">
        <f>'FN30.500.09(IOX)'!$AM66</f>
        <v>6.0863730624499526E-2</v>
      </c>
      <c r="Z134" s="507">
        <f>'FN30.550.08(IOX)'!$AM66</f>
        <v>3.3425666486369847E-2</v>
      </c>
      <c r="AA134" s="507">
        <f>'FN30.600.08(IOX)'!$AM66</f>
        <v>3.7262425188773048E-2</v>
      </c>
      <c r="AB134" s="232">
        <f>'FN30.650.67(IOX)'!$AM66</f>
        <v>3.2879512713745784E-2</v>
      </c>
      <c r="AC134" s="525">
        <f>'GII30.400.10(IOX)'!$AM61</f>
        <v>1.6114459304268931E-2</v>
      </c>
      <c r="AD134" s="507">
        <f>'GII30.450.10(IOX)'!$AM61</f>
        <v>2.828163312756507E-2</v>
      </c>
      <c r="AE134" s="232">
        <f>'GII30.500.10(IOX)'!$AM61</f>
        <v>3.6295715312286453E-2</v>
      </c>
      <c r="AF134" s="526">
        <f t="shared" ref="AF134" si="100">AVERAGE(O134:AE134)</f>
        <v>3.0354865421364549E-2</v>
      </c>
      <c r="AJ134" s="474"/>
      <c r="AL134" s="474"/>
      <c r="EH134" s="148">
        <f t="shared" si="94"/>
        <v>41698</v>
      </c>
      <c r="EI134" s="526">
        <f t="shared" si="95"/>
        <v>2.400831623091218E-2</v>
      </c>
    </row>
    <row r="135" spans="9:139" ht="15">
      <c r="I135" s="148">
        <f t="shared" si="92"/>
        <v>41729</v>
      </c>
      <c r="J135" s="307"/>
      <c r="K135" s="83"/>
      <c r="L135" s="83">
        <f>'FN30.300.13(IOX)'!AM29</f>
        <v>1.3012220172338133E-2</v>
      </c>
      <c r="M135" s="83">
        <f>'FN30.350.13(IOX)'!AM29</f>
        <v>1.2427118540627481E-2</v>
      </c>
      <c r="N135" s="83">
        <f>'FN30.400.13(IOX)'!AM29</f>
        <v>1.5841011073253609E-3</v>
      </c>
      <c r="O135" s="83">
        <f>'FN30.300.12(IOX)'!$AM41</f>
        <v>9.6598549191943446E-3</v>
      </c>
      <c r="P135" s="83">
        <f>'FN30.350.12(IOX)'!AM41</f>
        <v>1.1688822894204696E-2</v>
      </c>
      <c r="Q135" s="83">
        <f>'FN30.400.11(IOX)'!$AM53</f>
        <v>1.4830600501695636E-2</v>
      </c>
      <c r="R135" s="83">
        <f>'FN30.450.11(IOX)'!$AM53</f>
        <v>2.4254412771415504E-2</v>
      </c>
      <c r="S135" s="83">
        <f>'FN30.350.10(IOX)'!$AM65</f>
        <v>1.5440483815547678E-2</v>
      </c>
      <c r="T135" s="83">
        <f>'FN30.400.10(IOX)'!$AM65</f>
        <v>1.7839641259202069E-2</v>
      </c>
      <c r="U135" s="83">
        <f>'FN30.450.10(IOX)'!$AM65</f>
        <v>3.6936518611324506E-2</v>
      </c>
      <c r="V135" s="83">
        <f>'FN30.500.10(IOX)'!$AM65</f>
        <v>3.5166107319015101E-2</v>
      </c>
      <c r="W135" s="83">
        <f>'FN30.400.09(IOX)'!$AM67</f>
        <v>2.3265061608576727E-2</v>
      </c>
      <c r="X135" s="83">
        <f>'FN30.450.09(IOX)'!$AM67</f>
        <v>3.4990751506385261E-2</v>
      </c>
      <c r="Y135" s="83">
        <f>'FN30.500.09(IOX)'!$AM67</f>
        <v>4.130893016424092E-2</v>
      </c>
      <c r="Z135" s="83">
        <f>'FN30.550.08(IOX)'!$AM67</f>
        <v>2.6268535274207545E-2</v>
      </c>
      <c r="AA135" s="83">
        <f>'FN30.600.08(IOX)'!$AM67</f>
        <v>1.7301044874708085E-2</v>
      </c>
      <c r="AB135" s="109">
        <f>'FN30.650.67(IOX)'!$AM67</f>
        <v>-3.9131094812021056E-3</v>
      </c>
      <c r="AC135" s="307">
        <f>'GII30.400.10(IOX)'!$AM62</f>
        <v>2.1250759393717882E-2</v>
      </c>
      <c r="AD135" s="83">
        <f>'GII30.450.10(IOX)'!$AM62</f>
        <v>3.4317128080031234E-2</v>
      </c>
      <c r="AE135" s="109">
        <f>'GII30.500.10(IOX)'!$AM62</f>
        <v>4.2835472242397032E-2</v>
      </c>
      <c r="AF135" s="467">
        <f t="shared" ref="AF135" si="101">AVERAGE(O135:AE135)</f>
        <v>2.3731824456156594E-2</v>
      </c>
      <c r="AJ135" s="474"/>
      <c r="AL135" s="474"/>
      <c r="EH135" s="148">
        <f t="shared" si="94"/>
        <v>41729</v>
      </c>
      <c r="EI135" s="467">
        <f t="shared" si="95"/>
        <v>1.6295809607463407E-2</v>
      </c>
    </row>
    <row r="136" spans="9:139" ht="15">
      <c r="I136" s="148">
        <f t="shared" si="92"/>
        <v>41759</v>
      </c>
      <c r="J136" s="307"/>
      <c r="K136" s="83"/>
      <c r="L136" s="83">
        <f>'FN30.300.13(IOX)'!AM30</f>
        <v>6.8473744587578406E-3</v>
      </c>
      <c r="M136" s="83">
        <f>'FN30.350.13(IOX)'!AM30</f>
        <v>5.8868985958097537E-3</v>
      </c>
      <c r="N136" s="83">
        <f>'FN30.400.13(IOX)'!AM30</f>
        <v>4.506432944804014E-3</v>
      </c>
      <c r="O136" s="83">
        <f>'FN30.300.12(IOX)'!$AM42</f>
        <v>1.3658880706851754E-2</v>
      </c>
      <c r="P136" s="83">
        <f>'FN30.350.12(IOX)'!AM42</f>
        <v>7.3204822808341933E-3</v>
      </c>
      <c r="Q136" s="83">
        <f>'FN30.400.11(IOX)'!$AM54</f>
        <v>1.2537029509939818E-2</v>
      </c>
      <c r="R136" s="83">
        <f>'FN30.450.11(IOX)'!$AM54</f>
        <v>-2.8224288889778302E-3</v>
      </c>
      <c r="S136" s="83">
        <f>'FN30.350.10(IOX)'!$AM66</f>
        <v>9.4063231604559171E-3</v>
      </c>
      <c r="T136" s="83">
        <f>'FN30.400.10(IOX)'!$AM66</f>
        <v>1.1265951598976368E-2</v>
      </c>
      <c r="U136" s="83">
        <f>'FN30.450.10(IOX)'!$AM66</f>
        <v>-3.8756011440035996E-4</v>
      </c>
      <c r="V136" s="83">
        <f>'FN30.500.10(IOX)'!$AM66</f>
        <v>-3.4193436305342091E-3</v>
      </c>
      <c r="W136" s="83">
        <f>'FN30.400.09(IOX)'!$AM68</f>
        <v>1.8086169532773821E-2</v>
      </c>
      <c r="X136" s="83">
        <f>'FN30.450.09(IOX)'!$AM68</f>
        <v>7.435743898665606E-5</v>
      </c>
      <c r="Y136" s="83">
        <f>'FN30.500.09(IOX)'!$AM68</f>
        <v>-4.439546165803201E-3</v>
      </c>
      <c r="Z136" s="83">
        <f>'FN30.550.08(IOX)'!$AM68</f>
        <v>8.0344279372208168E-3</v>
      </c>
      <c r="AA136" s="83">
        <f>'FN30.600.08(IOX)'!$AM68</f>
        <v>7.9320399945073793E-3</v>
      </c>
      <c r="AB136" s="109">
        <f>'FN30.650.67(IOX)'!$AM68</f>
        <v>1.8493640032283192E-2</v>
      </c>
      <c r="AC136" s="307">
        <f>'GII30.400.10(IOX)'!$AM63</f>
        <v>-5.4491983071420953E-3</v>
      </c>
      <c r="AD136" s="83">
        <f>'GII30.450.10(IOX)'!$AM63</f>
        <v>-9.9376613623645086E-3</v>
      </c>
      <c r="AE136" s="109">
        <f>'GII30.500.10(IOX)'!$AM63</f>
        <v>-1.2060933908985268E-2</v>
      </c>
      <c r="AF136" s="467">
        <f t="shared" ref="AF136" si="102">AVERAGE(O136:AE136)</f>
        <v>4.017213518507202E-3</v>
      </c>
      <c r="AJ136" s="474"/>
      <c r="AL136" s="474"/>
      <c r="EH136" s="148">
        <f t="shared" si="94"/>
        <v>41759</v>
      </c>
      <c r="EI136" s="467">
        <f t="shared" si="95"/>
        <v>6.7848038432565946E-3</v>
      </c>
    </row>
    <row r="137" spans="9:139" ht="15">
      <c r="I137" s="148">
        <f t="shared" si="92"/>
        <v>41789</v>
      </c>
      <c r="J137" s="307"/>
      <c r="K137" s="83"/>
      <c r="L137" s="83">
        <f>'FN30.300.13(IOX)'!AM31</f>
        <v>-7.5303778831593915E-3</v>
      </c>
      <c r="M137" s="83">
        <f>'FN30.350.13(IOX)'!AM31</f>
        <v>-2.1562041015947796E-2</v>
      </c>
      <c r="N137" s="83">
        <f>'FN30.400.13(IOX)'!AM31</f>
        <v>-4.3998490843547379E-2</v>
      </c>
      <c r="O137" s="83">
        <f>'FN30.300.12(IOX)'!$AM43</f>
        <v>9.0641004607233885E-3</v>
      </c>
      <c r="P137" s="83">
        <f>'FN30.350.12(IOX)'!AM43</f>
        <v>6.2656746116693737E-3</v>
      </c>
      <c r="Q137" s="83">
        <f>'FN30.400.11(IOX)'!$AM55</f>
        <v>3.3087826000126417E-3</v>
      </c>
      <c r="R137" s="83">
        <f>'FN30.450.11(IOX)'!$AM55</f>
        <v>-1.8623823311627357E-2</v>
      </c>
      <c r="S137" s="83">
        <f>'FN30.350.10(IOX)'!$AM67</f>
        <v>1.0982829351236826E-2</v>
      </c>
      <c r="T137" s="83">
        <f>'FN30.400.10(IOX)'!$AM67</f>
        <v>1.3099260237703402E-3</v>
      </c>
      <c r="U137" s="83">
        <f>'FN30.450.10(IOX)'!$AM67</f>
        <v>-2.5987714649986546E-2</v>
      </c>
      <c r="V137" s="83">
        <f>'FN30.500.10(IOX)'!$AM67</f>
        <v>-4.1288217396267042E-2</v>
      </c>
      <c r="W137" s="83">
        <f>'FN30.400.09(IOX)'!$AM69</f>
        <v>5.7061628601607246E-3</v>
      </c>
      <c r="X137" s="83">
        <f>'FN30.450.09(IOX)'!$AM69</f>
        <v>-3.0993639024455021E-2</v>
      </c>
      <c r="Y137" s="83">
        <f>'FN30.500.09(IOX)'!$AM69</f>
        <v>-4.4676062178488608E-2</v>
      </c>
      <c r="Z137" s="83">
        <f>'FN30.550.08(IOX)'!$AM69</f>
        <v>-7.1729483105989738E-3</v>
      </c>
      <c r="AA137" s="83">
        <f>'FN30.600.08(IOX)'!$AM69</f>
        <v>1.1461823243739811E-2</v>
      </c>
      <c r="AB137" s="109">
        <f>'FN30.650.67(IOX)'!$AM69</f>
        <v>8.9368347219050005E-3</v>
      </c>
      <c r="AC137" s="307">
        <f>'GII30.400.10(IOX)'!$AM64</f>
        <v>-5.3926702246013793E-2</v>
      </c>
      <c r="AD137" s="83">
        <f>'GII30.450.10(IOX)'!$AM64</f>
        <v>-4.7363169616386563E-2</v>
      </c>
      <c r="AE137" s="109">
        <f>'GII30.500.10(IOX)'!$AM64</f>
        <v>-4.8443264305386979E-2</v>
      </c>
      <c r="AF137" s="467">
        <f t="shared" ref="AF137:AF139" si="103">AVERAGE(O137:AE137)</f>
        <v>-1.5378788656823105E-2</v>
      </c>
      <c r="AJ137" s="474"/>
      <c r="AL137" s="474"/>
      <c r="EH137" s="148">
        <f t="shared" si="94"/>
        <v>41789</v>
      </c>
      <c r="EI137" s="467">
        <f t="shared" si="95"/>
        <v>-1.0696001897399788E-2</v>
      </c>
    </row>
    <row r="138" spans="9:139" ht="15">
      <c r="I138" s="148">
        <f t="shared" si="92"/>
        <v>41820</v>
      </c>
      <c r="J138" s="307"/>
      <c r="K138" s="83"/>
      <c r="L138" s="83">
        <f>'FN30.300.13(IOX)'!AM32</f>
        <v>8.902769917945837E-3</v>
      </c>
      <c r="M138" s="83">
        <f>'FN30.350.13(IOX)'!AM32</f>
        <v>1.830960334476479E-2</v>
      </c>
      <c r="N138" s="83">
        <f>'FN30.400.13(IOX)'!AM32</f>
        <v>3.8961987264848751E-2</v>
      </c>
      <c r="O138" s="83">
        <f>'FN30.300.12(IOX)'!$AM44</f>
        <v>6.4501178125402903E-3</v>
      </c>
      <c r="P138" s="83">
        <f>'FN30.350.12(IOX)'!AM44</f>
        <v>1.8319958381693847E-2</v>
      </c>
      <c r="Q138" s="83">
        <f>'FN30.400.11(IOX)'!$AM56</f>
        <v>2.8006753671438008E-2</v>
      </c>
      <c r="R138" s="83">
        <f>'FN30.450.11(IOX)'!$AM56</f>
        <v>4.7124388353725469E-2</v>
      </c>
      <c r="S138" s="83">
        <f>'FN30.350.10(IOX)'!$AM68</f>
        <v>1.9459752431807035E-2</v>
      </c>
      <c r="T138" s="83">
        <f>'FN30.400.10(IOX)'!$AM68</f>
        <v>4.1453178806124105E-2</v>
      </c>
      <c r="U138" s="83">
        <f>'FN30.450.10(IOX)'!$AM68</f>
        <v>5.83461049799609E-2</v>
      </c>
      <c r="V138" s="83">
        <f>'FN30.500.10(IOX)'!$AM68</f>
        <v>7.3101194946259163E-2</v>
      </c>
      <c r="W138" s="83">
        <f>'FN30.400.09(IOX)'!$AM70</f>
        <v>3.6984834794622522E-2</v>
      </c>
      <c r="X138" s="83">
        <f>'FN30.450.09(IOX)'!$AM70</f>
        <v>5.700723373434629E-2</v>
      </c>
      <c r="Y138" s="83">
        <f>'FN30.500.09(IOX)'!$AM70</f>
        <v>7.3242813828170092E-2</v>
      </c>
      <c r="Z138" s="83">
        <f>'FN30.550.08(IOX)'!$AM70</f>
        <v>1.7505747654301431E-2</v>
      </c>
      <c r="AA138" s="83">
        <f>'FN30.600.08(IOX)'!$AM70</f>
        <v>3.1283094508713957E-2</v>
      </c>
      <c r="AB138" s="109">
        <f>'FN30.650.67(IOX)'!$AM70</f>
        <v>1.9559906123315107E-2</v>
      </c>
      <c r="AC138" s="307">
        <f>'GII30.400.10(IOX)'!$AM65</f>
        <v>1.4763388441837751E-2</v>
      </c>
      <c r="AD138" s="83">
        <f>'GII30.450.10(IOX)'!$AM65</f>
        <v>1.8099937571442588E-2</v>
      </c>
      <c r="AE138" s="109">
        <f>'GII30.500.10(IOX)'!$AM65</f>
        <v>3.9236714089445603E-2</v>
      </c>
      <c r="AF138" s="467">
        <f t="shared" si="103"/>
        <v>3.5290889419396718E-2</v>
      </c>
      <c r="AJ138" s="474"/>
      <c r="AL138" s="474"/>
      <c r="EH138" s="148">
        <f t="shared" si="94"/>
        <v>41820</v>
      </c>
      <c r="EI138" s="467">
        <f t="shared" si="95"/>
        <v>2.8037930402820394E-2</v>
      </c>
    </row>
    <row r="139" spans="9:139" ht="15">
      <c r="I139" s="148">
        <f t="shared" si="92"/>
        <v>41851</v>
      </c>
      <c r="J139" s="307"/>
      <c r="K139" s="83"/>
      <c r="L139" s="83">
        <f>'FN30.300.13(IOX)'!AM33</f>
        <v>-1.1421402531121162E-3</v>
      </c>
      <c r="M139" s="83">
        <f>'FN30.350.13(IOX)'!AM33</f>
        <v>-8.287574159122079E-3</v>
      </c>
      <c r="N139" s="83">
        <f>'FN30.400.13(IOX)'!AM33</f>
        <v>-1.6098414012233556E-2</v>
      </c>
      <c r="O139" s="83">
        <f>'FN30.300.12(IOX)'!$AM45</f>
        <v>-6.5884933898789711E-3</v>
      </c>
      <c r="P139" s="83">
        <f>'FN30.350.12(IOX)'!AM45</f>
        <v>-1.0825154281500301E-2</v>
      </c>
      <c r="Q139" s="83">
        <f>'FN30.400.11(IOX)'!$AM57</f>
        <v>-7.7822033522761324E-3</v>
      </c>
      <c r="R139" s="83">
        <f>'FN30.450.11(IOX)'!$AM57</f>
        <v>4.7471747785469117E-3</v>
      </c>
      <c r="S139" s="83">
        <f>'FN30.350.10(IOX)'!$AM69</f>
        <v>-7.8418867752649661E-3</v>
      </c>
      <c r="T139" s="83">
        <f>'FN30.400.10(IOX)'!$AM69</f>
        <v>-5.8892972075441138E-3</v>
      </c>
      <c r="U139" s="83">
        <f>'FN30.450.10(IOX)'!$AM69</f>
        <v>9.5329066398063007E-3</v>
      </c>
      <c r="V139" s="83">
        <f>'FN30.500.10(IOX)'!$AM69</f>
        <v>2.4048935539120728E-2</v>
      </c>
      <c r="W139" s="83">
        <f>'FN30.400.09(IOX)'!$AM71</f>
        <v>-8.8735044977956822E-3</v>
      </c>
      <c r="X139" s="83">
        <f>'FN30.450.09(IOX)'!$AM71</f>
        <v>1.567546371862653E-2</v>
      </c>
      <c r="Y139" s="83">
        <f>'FN30.500.09(IOX)'!$AM71</f>
        <v>3.2891336741063863E-2</v>
      </c>
      <c r="Z139" s="83">
        <f>'FN30.550.08(IOX)'!$AM71</f>
        <v>3.0776373126190228E-2</v>
      </c>
      <c r="AA139" s="83">
        <f>'FN30.600.08(IOX)'!$AM71</f>
        <v>3.0011306121305037E-2</v>
      </c>
      <c r="AB139" s="109">
        <f>'FN30.650.67(IOX)'!$AM71</f>
        <v>2.9702210507691722E-2</v>
      </c>
      <c r="AC139" s="307">
        <f>'GII30.400.10(IOX)'!$AM66</f>
        <v>1.9005184616209515E-2</v>
      </c>
      <c r="AD139" s="83">
        <f>'GII30.450.10(IOX)'!$AM66</f>
        <v>2.1196839976236521E-2</v>
      </c>
      <c r="AE139" s="109">
        <f>'GII30.500.10(IOX)'!$AM66</f>
        <v>3.2261853753448227E-2</v>
      </c>
      <c r="AF139" s="467">
        <f t="shared" si="103"/>
        <v>1.1885238000822673E-2</v>
      </c>
      <c r="AJ139" s="474"/>
      <c r="AL139" s="474"/>
      <c r="EH139" s="148">
        <f t="shared" si="94"/>
        <v>41851</v>
      </c>
      <c r="EI139" s="467">
        <f t="shared" si="95"/>
        <v>-2.3275452647388219E-3</v>
      </c>
    </row>
    <row r="140" spans="9:139" ht="15">
      <c r="I140" s="148">
        <f t="shared" si="92"/>
        <v>41880</v>
      </c>
      <c r="J140" s="307"/>
      <c r="K140" s="83"/>
      <c r="L140" s="83">
        <f>'FN30.300.13(IOX)'!AM34</f>
        <v>-1.363365596265996E-2</v>
      </c>
      <c r="M140" s="83">
        <f>'FN30.350.13(IOX)'!AM34</f>
        <v>-1.8604154642952724E-2</v>
      </c>
      <c r="N140" s="83">
        <f>'FN30.400.13(IOX)'!AM34</f>
        <v>-1.9119649509166926E-2</v>
      </c>
      <c r="O140" s="83">
        <f>'FN30.300.12(IOX)'!$AM46</f>
        <v>-2.7030256416666742E-3</v>
      </c>
      <c r="P140" s="83">
        <f>'FN30.350.12(IOX)'!AM46</f>
        <v>-7.9017797559618741E-3</v>
      </c>
      <c r="Q140" s="83">
        <f>'FN30.400.11(IOX)'!$AM58</f>
        <v>-2.5380517267585074E-2</v>
      </c>
      <c r="R140" s="83">
        <f>'FN30.450.11(IOX)'!$AM58</f>
        <v>-3.5842841011583269E-2</v>
      </c>
      <c r="S140" s="83">
        <f>'FN30.350.10(IOX)'!$AM70</f>
        <v>-6.5815859796669153E-3</v>
      </c>
      <c r="T140" s="83">
        <f>'FN30.400.10(IOX)'!$AM70</f>
        <v>-1.5603149232583793E-2</v>
      </c>
      <c r="U140" s="83">
        <f>'FN30.450.10(IOX)'!$AM70</f>
        <v>-4.2194462651483952E-2</v>
      </c>
      <c r="V140" s="83">
        <f>'FN30.500.10(IOX)'!$AM70</f>
        <v>-3.9450132302870547E-2</v>
      </c>
      <c r="W140" s="83">
        <f>'FN30.400.09(IOX)'!$AM72</f>
        <v>-1.0870679385260897E-2</v>
      </c>
      <c r="X140" s="83">
        <f>'FN30.450.09(IOX)'!$AM72</f>
        <v>-4.193674396030659E-2</v>
      </c>
      <c r="Y140" s="83">
        <f>'FN30.500.09(IOX)'!$AM72</f>
        <v>-3.9746181934887659E-2</v>
      </c>
      <c r="Z140" s="83">
        <f>'FN30.550.08(IOX)'!$AM72</f>
        <v>1.8502211241185598E-3</v>
      </c>
      <c r="AA140" s="83">
        <f>'FN30.600.08(IOX)'!$AM72</f>
        <v>-6.1555827502703516E-3</v>
      </c>
      <c r="AB140" s="109">
        <f>'FN30.650.67(IOX)'!$AM72</f>
        <v>-2.523234371046235E-3</v>
      </c>
      <c r="AC140" s="307">
        <f>'GII30.400.10(IOX)'!$AM67</f>
        <v>-6.5497312483588699E-2</v>
      </c>
      <c r="AD140" s="83">
        <f>'GII30.450.10(IOX)'!$AM67</f>
        <v>-2.0030577971683883E-2</v>
      </c>
      <c r="AE140" s="109">
        <f>'GII30.500.10(IOX)'!$AM67</f>
        <v>-5.5331111079597435E-2</v>
      </c>
      <c r="AF140" s="467">
        <f t="shared" ref="AF140" si="104">AVERAGE(O140:AE140)</f>
        <v>-2.4464629215054431E-2</v>
      </c>
      <c r="AJ140" s="474"/>
      <c r="AL140" s="474"/>
      <c r="EH140" s="148">
        <f t="shared" si="94"/>
        <v>41880</v>
      </c>
      <c r="EI140" s="467">
        <f t="shared" si="95"/>
        <v>-1.7827173821292213E-2</v>
      </c>
    </row>
    <row r="141" spans="9:139" ht="15">
      <c r="I141" s="148">
        <f t="shared" si="92"/>
        <v>41912</v>
      </c>
      <c r="J141" s="307"/>
      <c r="K141" s="83"/>
      <c r="L141" s="83">
        <f>'FN30.300.13(IOX)'!AM35</f>
        <v>1.7130577999267923E-2</v>
      </c>
      <c r="M141" s="83">
        <f>'FN30.350.13(IOX)'!AM35</f>
        <v>1.9269280238229661E-2</v>
      </c>
      <c r="N141" s="83">
        <f>'FN30.400.13(IOX)'!AM35</f>
        <v>3.1427108188625638E-2</v>
      </c>
      <c r="O141" s="83">
        <f>'FN30.300.12(IOX)'!$AM47</f>
        <v>1.410533752578548E-2</v>
      </c>
      <c r="P141" s="83">
        <f>'FN30.350.12(IOX)'!AM47</f>
        <v>2.0198268379114585E-2</v>
      </c>
      <c r="Q141" s="83">
        <f>'FN30.400.11(IOX)'!$AM59</f>
        <v>2.7853214991916859E-2</v>
      </c>
      <c r="R141" s="83">
        <f>'FN30.450.11(IOX)'!$AM59</f>
        <v>5.7609337587692558E-2</v>
      </c>
      <c r="S141" s="83">
        <f>'FN30.350.10(IOX)'!$AM71</f>
        <v>1.9542394432539377E-2</v>
      </c>
      <c r="T141" s="83">
        <f>'FN30.400.10(IOX)'!$AM71</f>
        <v>2.1904834094771401E-2</v>
      </c>
      <c r="U141" s="83">
        <f>'FN30.450.10(IOX)'!$AM71</f>
        <v>5.9280853072915952E-2</v>
      </c>
      <c r="V141" s="83">
        <f>'FN30.500.10(IOX)'!$AM71</f>
        <v>6.828802582770957E-2</v>
      </c>
      <c r="W141" s="83">
        <f>'FN30.400.09(IOX)'!$AM73</f>
        <v>2.5449777982539539E-2</v>
      </c>
      <c r="X141" s="83">
        <f>'FN30.450.09(IOX)'!$AM73</f>
        <v>6.5945386318376806E-2</v>
      </c>
      <c r="Y141" s="83">
        <f>'FN30.500.09(IOX)'!$AM73</f>
        <v>6.8377265124206082E-2</v>
      </c>
      <c r="Z141" s="83">
        <f>'FN30.550.08(IOX)'!$AM73</f>
        <v>2.3008344939267258E-2</v>
      </c>
      <c r="AA141" s="83">
        <f>'FN30.600.08(IOX)'!$AM73</f>
        <v>2.5786010717179939E-2</v>
      </c>
      <c r="AB141" s="109">
        <f>'FN30.650.67(IOX)'!$AM73</f>
        <v>2.4381880257672628E-2</v>
      </c>
      <c r="AC141" s="307">
        <f>'GII30.400.10(IOX)'!$AM68</f>
        <v>2.278465958875938E-2</v>
      </c>
      <c r="AD141" s="83">
        <f>'GII30.450.10(IOX)'!$AM68</f>
        <v>2.6677770505935616E-2</v>
      </c>
      <c r="AE141" s="109">
        <f>'GII30.500.10(IOX)'!$AM68</f>
        <v>4.4662039559486E-2</v>
      </c>
      <c r="AF141" s="467">
        <f t="shared" ref="AF141" si="105">AVERAGE(O141:AE141)</f>
        <v>3.6226788288580537E-2</v>
      </c>
      <c r="AJ141" s="474"/>
      <c r="AL141" s="474"/>
      <c r="EH141" s="148">
        <f t="shared" si="94"/>
        <v>41912</v>
      </c>
      <c r="EI141" s="467">
        <f t="shared" si="95"/>
        <v>2.9347490686823095E-2</v>
      </c>
    </row>
    <row r="142" spans="9:139" ht="15">
      <c r="I142" s="148">
        <f t="shared" si="92"/>
        <v>41943</v>
      </c>
      <c r="J142" s="307"/>
      <c r="K142" s="83"/>
      <c r="L142" s="83">
        <f>'FN30.300.13(IOX)'!AM36</f>
        <v>-1.0857791153586662E-3</v>
      </c>
      <c r="M142" s="83">
        <f>'FN30.350.13(IOX)'!AM36</f>
        <v>-9.3280663184365595E-3</v>
      </c>
      <c r="N142" s="83">
        <f>'FN30.400.13(IOX)'!AM36</f>
        <v>-1.3647314511804525E-2</v>
      </c>
      <c r="O142" s="83">
        <f>'FN30.300.12(IOX)'!$AM48</f>
        <v>6.9430497532884218E-3</v>
      </c>
      <c r="P142" s="83">
        <f>'FN30.350.12(IOX)'!AM48</f>
        <v>1.8930496266853455E-3</v>
      </c>
      <c r="Q142" s="83">
        <f>'FN30.400.11(IOX)'!$AM60</f>
        <v>-8.4361551584518236E-3</v>
      </c>
      <c r="R142" s="83">
        <f>'FN30.450.11(IOX)'!$AM60</f>
        <v>-2.3767793077508453E-2</v>
      </c>
      <c r="S142" s="83">
        <f>'FN30.350.10(IOX)'!$AM72</f>
        <v>5.6902978513515851E-3</v>
      </c>
      <c r="T142" s="83">
        <f>'FN30.400.10(IOX)'!$AM72</f>
        <v>-7.1480984561454255E-3</v>
      </c>
      <c r="U142" s="83">
        <f>'FN30.450.10(IOX)'!$AM72</f>
        <v>-2.7518397380330999E-2</v>
      </c>
      <c r="V142" s="83">
        <f>'FN30.500.10(IOX)'!$AM72</f>
        <v>-4.8387481034146758E-2</v>
      </c>
      <c r="W142" s="83">
        <f>'FN30.400.09(IOX)'!$AM74</f>
        <v>-1.1470449260255464E-2</v>
      </c>
      <c r="X142" s="83">
        <f>'FN30.450.09(IOX)'!$AM74</f>
        <v>-2.7287214933930735E-2</v>
      </c>
      <c r="Y142" s="83">
        <f>'FN30.500.09(IOX)'!$AM74</f>
        <v>-4.7958954097048319E-2</v>
      </c>
      <c r="Z142" s="83">
        <f>'FN30.550.08(IOX)'!$AM74</f>
        <v>-1.4810845295607845E-2</v>
      </c>
      <c r="AA142" s="83">
        <f>'FN30.600.08(IOX)'!$AM74</f>
        <v>-2.227779765560441E-2</v>
      </c>
      <c r="AB142" s="109">
        <f>'FN30.650.67(IOX)'!$AM74</f>
        <v>-1.7791512898509464E-2</v>
      </c>
      <c r="AC142" s="307">
        <f>'GII30.400.10(IOX)'!$AM69</f>
        <v>-2.1586285011214595E-2</v>
      </c>
      <c r="AD142" s="83">
        <f>'GII30.450.10(IOX)'!$AM69</f>
        <v>-2.0970885385314143E-2</v>
      </c>
      <c r="AE142" s="109">
        <f>'GII30.500.10(IOX)'!$AM69</f>
        <v>-2.7239099991433646E-2</v>
      </c>
      <c r="AF142" s="467">
        <f t="shared" ref="AF142" si="106">AVERAGE(O142:AE142)</f>
        <v>-1.8360268964951573E-2</v>
      </c>
      <c r="AJ142" s="474"/>
      <c r="AL142" s="474"/>
      <c r="EH142" s="148">
        <f t="shared" si="94"/>
        <v>41943</v>
      </c>
      <c r="EI142" s="467">
        <f t="shared" si="95"/>
        <v>-8.9203972294613632E-3</v>
      </c>
    </row>
    <row r="143" spans="9:139" ht="15">
      <c r="I143" s="148">
        <f t="shared" si="92"/>
        <v>41971</v>
      </c>
      <c r="J143" s="307"/>
      <c r="K143" s="83"/>
      <c r="L143" s="83">
        <f>'FN30.300.13(IOX)'!AM37</f>
        <v>-1.7944717104772896E-3</v>
      </c>
      <c r="M143" s="83">
        <f>'FN30.350.13(IOX)'!AM37</f>
        <v>-6.2022078800956998E-3</v>
      </c>
      <c r="N143" s="83">
        <f>'FN30.400.13(IOX)'!AM37</f>
        <v>6.8719316120841273E-4</v>
      </c>
      <c r="O143" s="83">
        <f>'FN30.300.12(IOX)'!$AM49</f>
        <v>1.0528009544715253E-2</v>
      </c>
      <c r="P143" s="83">
        <f>'FN30.350.12(IOX)'!AM49</f>
        <v>4.596278640510704E-3</v>
      </c>
      <c r="Q143" s="83">
        <f>'FN30.400.11(IOX)'!$AM61</f>
        <v>-9.3188201672336941E-3</v>
      </c>
      <c r="R143" s="83">
        <f>'FN30.450.11(IOX)'!$AM61</f>
        <v>-1.3455499514046442E-2</v>
      </c>
      <c r="S143" s="83">
        <f>'FN30.350.10(IOX)'!$AM73</f>
        <v>5.1186930112814052E-3</v>
      </c>
      <c r="T143" s="83">
        <f>'FN30.400.10(IOX)'!$AM73</f>
        <v>-8.9697257096392254E-3</v>
      </c>
      <c r="U143" s="83">
        <f>'FN30.450.10(IOX)'!$AM73</f>
        <v>-1.3799009626318932E-2</v>
      </c>
      <c r="V143" s="83">
        <f>'FN30.500.10(IOX)'!$AM73</f>
        <v>-1.4236909584251585E-2</v>
      </c>
      <c r="W143" s="83">
        <f>'FN30.400.09(IOX)'!$AM75</f>
        <v>-8.8084144871622659E-3</v>
      </c>
      <c r="X143" s="83">
        <f>'FN30.450.09(IOX)'!$AM75</f>
        <v>-1.7101155805801529E-2</v>
      </c>
      <c r="Y143" s="83">
        <f>'FN30.500.09(IOX)'!$AM75</f>
        <v>-1.7981532477977145E-2</v>
      </c>
      <c r="Z143" s="83">
        <f>'FN30.550.08(IOX)'!$AM75</f>
        <v>-1.5717508050802298E-4</v>
      </c>
      <c r="AA143" s="83">
        <f>'FN30.600.08(IOX)'!$AM75</f>
        <v>-6.0119657036042419E-3</v>
      </c>
      <c r="AB143" s="109">
        <f>'FN30.650.67(IOX)'!$AM75</f>
        <v>-4.7581927968990464E-3</v>
      </c>
      <c r="AC143" s="307">
        <f>'GII30.400.10(IOX)'!$AM70</f>
        <v>-1.6625191910400058E-2</v>
      </c>
      <c r="AD143" s="83">
        <f>'GII30.450.10(IOX)'!$AM70</f>
        <v>-1.8655902558875968E-2</v>
      </c>
      <c r="AE143" s="109">
        <f>'GII30.500.10(IOX)'!$AM70</f>
        <v>-1.6426271763841076E-2</v>
      </c>
      <c r="AF143" s="467">
        <f t="shared" ref="AF143" si="107">AVERAGE(O143:AE143)</f>
        <v>-8.5919285876501078E-3</v>
      </c>
      <c r="AJ143" s="474"/>
      <c r="AL143" s="474"/>
      <c r="EH143" s="148">
        <f t="shared" si="94"/>
        <v>41971</v>
      </c>
      <c r="EI143" s="467">
        <f t="shared" si="95"/>
        <v>-2.9385887025119993E-3</v>
      </c>
    </row>
    <row r="144" spans="9:139" ht="15">
      <c r="I144" s="148">
        <f t="shared" si="92"/>
        <v>42004</v>
      </c>
      <c r="J144" s="307"/>
      <c r="K144" s="83"/>
      <c r="L144" s="83">
        <f>'FN30.300.13(IOX)'!AM38</f>
        <v>-3.3491668527668481E-2</v>
      </c>
      <c r="M144" s="83">
        <f>'FN30.350.13(IOX)'!AM38</f>
        <v>-3.818850945491406E-2</v>
      </c>
      <c r="N144" s="83">
        <f>'FN30.400.13(IOX)'!AM38</f>
        <v>-4.8457502249201007E-2</v>
      </c>
      <c r="O144" s="83">
        <f>'FN30.300.12(IOX)'!$AM50</f>
        <v>-1.457827452641189E-2</v>
      </c>
      <c r="P144" s="83">
        <f>'FN30.350.12(IOX)'!AM50</f>
        <v>4.9926183566844707E-4</v>
      </c>
      <c r="Q144" s="83">
        <f>'FN30.400.11(IOX)'!$AM62</f>
        <v>-2.9381954111053418E-3</v>
      </c>
      <c r="R144" s="83">
        <f>'FN30.450.11(IOX)'!$AM62</f>
        <v>-1.8652930619743036E-3</v>
      </c>
      <c r="S144" s="83">
        <f>'FN30.350.10(IOX)'!$AM74</f>
        <v>-4.7713651555805012E-3</v>
      </c>
      <c r="T144" s="83">
        <f>'FN30.400.10(IOX)'!$AM74</f>
        <v>-4.4831110397416758E-3</v>
      </c>
      <c r="U144" s="83">
        <f>'FN30.450.10(IOX)'!$AM74</f>
        <v>9.098475633038494E-4</v>
      </c>
      <c r="V144" s="83">
        <f>'FN30.500.10(IOX)'!$AM74</f>
        <v>-3.9413110938311128E-4</v>
      </c>
      <c r="W144" s="83">
        <f>'FN30.400.09(IOX)'!$AM76</f>
        <v>-4.7636922550170395E-3</v>
      </c>
      <c r="X144" s="83">
        <f>'FN30.450.09(IOX)'!$AM76</f>
        <v>-1.1209961985695547E-3</v>
      </c>
      <c r="Y144" s="83">
        <f>'FN30.500.09(IOX)'!$AM76</f>
        <v>-4.4426607904193552E-3</v>
      </c>
      <c r="Z144" s="83">
        <f>'FN30.550.08(IOX)'!$AM76</f>
        <v>5.9118909071371713E-3</v>
      </c>
      <c r="AA144" s="83">
        <f>'FN30.600.08(IOX)'!$AM76</f>
        <v>4.2793993304207538E-3</v>
      </c>
      <c r="AB144" s="109">
        <f>'FN30.650.67(IOX)'!$AM76</f>
        <v>3.342192193840274E-3</v>
      </c>
      <c r="AC144" s="307">
        <f>'GII30.400.10(IOX)'!$AM71</f>
        <v>-1.1930523992398388E-2</v>
      </c>
      <c r="AD144" s="83">
        <f>'GII30.450.10(IOX)'!$AM71</f>
        <v>-5.6017466476506565E-3</v>
      </c>
      <c r="AE144" s="109">
        <f>'GII30.500.10(IOX)'!$AM71</f>
        <v>-7.7574035999240665E-3</v>
      </c>
      <c r="AF144" s="467">
        <f t="shared" ref="AF144" si="108">AVERAGE(O144:AE144)</f>
        <v>-2.9238118798709059E-3</v>
      </c>
      <c r="AJ144" s="474"/>
      <c r="AL144" s="474"/>
      <c r="EH144" s="148">
        <f t="shared" si="94"/>
        <v>42004</v>
      </c>
      <c r="EI144" s="467">
        <f t="shared" si="95"/>
        <v>-1.5828849942557014E-2</v>
      </c>
    </row>
    <row r="145" spans="9:139" ht="15">
      <c r="I145" s="148">
        <f t="shared" si="92"/>
        <v>42034</v>
      </c>
      <c r="J145" s="307"/>
      <c r="K145" s="83"/>
      <c r="L145" s="83">
        <f>'FN30.300.13(IOX)'!AM39</f>
        <v>-0.11611965288357873</v>
      </c>
      <c r="M145" s="83">
        <f>'FN30.350.13(IOX)'!AM39</f>
        <v>-0.14564418725355102</v>
      </c>
      <c r="N145" s="83">
        <f>'FN30.400.13(IOX)'!AM39</f>
        <v>-0.13825604808352568</v>
      </c>
      <c r="O145" s="83">
        <f>'FN30.300.12(IOX)'!$AM51</f>
        <v>-8.5580070511674711E-2</v>
      </c>
      <c r="P145" s="83">
        <f>'FN30.350.12(IOX)'!AM51</f>
        <v>-0.11336190768657979</v>
      </c>
      <c r="Q145" s="83">
        <f>'FN30.400.11(IOX)'!$AM63</f>
        <v>-0.13624670769495226</v>
      </c>
      <c r="R145" s="83">
        <f>'FN30.450.11(IOX)'!$AM63</f>
        <v>-0.12875441548113589</v>
      </c>
      <c r="S145" s="83">
        <f>'FN30.350.10(IOX)'!$AM75</f>
        <v>-0.10535913815689642</v>
      </c>
      <c r="T145" s="83">
        <f>'FN30.400.10(IOX)'!$AM75</f>
        <v>-0.1324541192890282</v>
      </c>
      <c r="U145" s="83">
        <f>'FN30.450.10(IOX)'!$AM75</f>
        <v>-0.13612508836790951</v>
      </c>
      <c r="V145" s="83">
        <f>'FN30.500.10(IOX)'!$AM75</f>
        <v>-0.12606159061505945</v>
      </c>
      <c r="W145" s="83">
        <f>'FN30.400.09(IOX)'!$AM77</f>
        <v>-0.11818699049340865</v>
      </c>
      <c r="X145" s="83">
        <f>'FN30.450.09(IOX)'!$AM77</f>
        <v>-0.12621090280494279</v>
      </c>
      <c r="Y145" s="83">
        <f>'FN30.500.09(IOX)'!$AM77</f>
        <v>-0.12560934248606351</v>
      </c>
      <c r="Z145" s="83">
        <f>'FN30.550.08(IOX)'!$AM77</f>
        <v>-3.6780774653485835E-3</v>
      </c>
      <c r="AA145" s="83">
        <f>'FN30.600.08(IOX)'!$AM77</f>
        <v>-1.5539247656984001E-2</v>
      </c>
      <c r="AB145" s="109">
        <f>'FN30.650.67(IOX)'!$AM77</f>
        <v>-1.367421873716953E-2</v>
      </c>
      <c r="AC145" s="307">
        <f>'GII30.400.10(IOX)'!$AM72</f>
        <v>-0.15520137264622955</v>
      </c>
      <c r="AD145" s="83">
        <f>'GII30.450.10(IOX)'!$AM72</f>
        <v>-0.16271884663398523</v>
      </c>
      <c r="AE145" s="109">
        <f>'GII30.500.10(IOX)'!$AM72</f>
        <v>-0.13514037338048779</v>
      </c>
      <c r="AF145" s="467">
        <f t="shared" ref="AF145" si="109">AVERAGE(O145:AE145)</f>
        <v>-0.10705308294752094</v>
      </c>
      <c r="AJ145" s="474"/>
      <c r="AL145" s="474"/>
      <c r="EH145" s="148">
        <f t="shared" si="94"/>
        <v>42034</v>
      </c>
      <c r="EI145" s="467">
        <f t="shared" si="95"/>
        <v>-0.11821020972503633</v>
      </c>
    </row>
    <row r="146" spans="9:139" ht="15">
      <c r="I146" s="148">
        <f t="shared" si="92"/>
        <v>42062</v>
      </c>
      <c r="J146" s="307"/>
      <c r="K146" s="83"/>
      <c r="L146" s="83">
        <f>'FN30.300.13(IOX)'!AM40</f>
        <v>8.5966383150933134E-2</v>
      </c>
      <c r="M146" s="83">
        <f>'FN30.350.13(IOX)'!AM40</f>
        <v>0.12844731147586994</v>
      </c>
      <c r="N146" s="83">
        <f>'FN30.400.13(IOX)'!AM40</f>
        <v>0.15828872200271971</v>
      </c>
      <c r="O146" s="83">
        <f>'FN30.300.12(IOX)'!$AM52</f>
        <v>8.1245471533605867E-2</v>
      </c>
      <c r="P146" s="83">
        <f>'FN30.350.12(IOX)'!AM52</f>
        <v>0.1079914127185341</v>
      </c>
      <c r="Q146" s="83">
        <f>'FN30.400.11(IOX)'!$AM64</f>
        <v>0.1288122892156213</v>
      </c>
      <c r="R146" s="83">
        <f>'FN30.450.11(IOX)'!$AM64</f>
        <v>0.10505965780219992</v>
      </c>
      <c r="S146" s="83">
        <f>'FN30.350.10(IOX)'!$AM76</f>
        <v>0.11511242806069678</v>
      </c>
      <c r="T146" s="83">
        <f>'FN30.400.10(IOX)'!$AM76</f>
        <v>0.12185548588625555</v>
      </c>
      <c r="U146" s="83">
        <f>'FN30.450.10(IOX)'!$AM76</f>
        <v>0.12073964619748698</v>
      </c>
      <c r="V146" s="83">
        <f>'FN30.500.10(IOX)'!$AM76</f>
        <v>0.11396063827587127</v>
      </c>
      <c r="W146" s="83">
        <f>'FN30.400.09(IOX)'!$AM78</f>
        <v>0.13493912339658809</v>
      </c>
      <c r="X146" s="83">
        <f>'FN30.450.09(IOX)'!$AM78</f>
        <v>0.11969205213952874</v>
      </c>
      <c r="Y146" s="83">
        <f>'FN30.500.09(IOX)'!$AM78</f>
        <v>0.1187110445145719</v>
      </c>
      <c r="Z146" s="83">
        <f>'FN30.550.08(IOX)'!$AM78</f>
        <v>9.7364202006879605E-2</v>
      </c>
      <c r="AA146" s="83">
        <f>'FN30.600.08(IOX)'!$AM78</f>
        <v>9.7857619792794059E-2</v>
      </c>
      <c r="AB146" s="109">
        <f>'FN30.650.67(IOX)'!$AM78</f>
        <v>7.8136808050499371E-2</v>
      </c>
      <c r="AC146" s="307">
        <f>'GII30.400.10(IOX)'!$AM73</f>
        <v>5.48599228372222E-2</v>
      </c>
      <c r="AD146" s="83">
        <f>'GII30.450.10(IOX)'!$AM73</f>
        <v>5.7254709167978923E-2</v>
      </c>
      <c r="AE146" s="109">
        <f>'GII30.500.10(IOX)'!$AM73</f>
        <v>6.210138312273334E-2</v>
      </c>
      <c r="AF146" s="467">
        <f t="shared" ref="AF146" si="110">AVERAGE(O146:AE146)</f>
        <v>0.10092317027759225</v>
      </c>
      <c r="AJ146" s="474"/>
      <c r="AL146" s="474"/>
      <c r="EH146" s="148">
        <f t="shared" si="94"/>
        <v>42062</v>
      </c>
      <c r="EI146" s="467">
        <f t="shared" si="95"/>
        <v>0.11157648727960534</v>
      </c>
    </row>
    <row r="147" spans="9:139" ht="15">
      <c r="I147" s="305">
        <f t="shared" si="92"/>
        <v>42094</v>
      </c>
      <c r="J147" s="495">
        <f>'FN30.350.14(IOX)'!AM28</f>
        <v>0</v>
      </c>
      <c r="K147" s="277">
        <f>'FN30.400.14(IOX)'!AM28</f>
        <v>0</v>
      </c>
      <c r="L147" s="277">
        <f>'FN30.300.13(IOX)'!AM41</f>
        <v>-6.7804626007934073E-3</v>
      </c>
      <c r="M147" s="277">
        <f>'FN30.350.13(IOX)'!AM41</f>
        <v>-1.5753141894478406E-2</v>
      </c>
      <c r="N147" s="277">
        <f>'FN30.400.13(IOX)'!AM41</f>
        <v>-2.7119877550053174E-2</v>
      </c>
      <c r="O147" s="277">
        <f>'FN30.300.12(IOX)'!$AM53</f>
        <v>-5.642270705114338E-3</v>
      </c>
      <c r="P147" s="277">
        <f>'FN30.350.12(IOX)'!AM53</f>
        <v>-7.0905061674907668E-3</v>
      </c>
      <c r="Q147" s="277">
        <f>'FN30.400.11(IOX)'!$AM65</f>
        <v>-9.7350332950362165E-3</v>
      </c>
      <c r="R147" s="277">
        <f>'FN30.450.11(IOX)'!$AM65</f>
        <v>3.1400200240823714E-3</v>
      </c>
      <c r="S147" s="277">
        <f>'FN30.350.10(IOX)'!$AM77</f>
        <v>-1.3178544902273897E-3</v>
      </c>
      <c r="T147" s="277">
        <f>'FN30.400.10(IOX)'!$AM77</f>
        <v>-9.9495340022850362E-3</v>
      </c>
      <c r="U147" s="277">
        <f>'FN30.450.10(IOX)'!$AM77</f>
        <v>-5.9578885042738472E-3</v>
      </c>
      <c r="V147" s="277">
        <f>'FN30.500.10(IOX)'!$AM77</f>
        <v>-2.5710082037314896E-3</v>
      </c>
      <c r="W147" s="277">
        <f>'FN30.400.09(IOX)'!$AM79</f>
        <v>-1.0760646805210869E-2</v>
      </c>
      <c r="X147" s="277">
        <f>'FN30.450.09(IOX)'!$AM79</f>
        <v>-2.1703874078993863E-3</v>
      </c>
      <c r="Y147" s="277">
        <f>'FN30.500.09(IOX)'!$AM79</f>
        <v>3.2834911368518787E-3</v>
      </c>
      <c r="Z147" s="277">
        <f>'FN30.550.08(IOX)'!$AM79</f>
        <v>6.2868908110021438E-2</v>
      </c>
      <c r="AA147" s="277">
        <f>'FN30.600.08(IOX)'!$AM79</f>
        <v>7.6795771147443695E-2</v>
      </c>
      <c r="AB147" s="285">
        <f>'FN30.650.67(IOX)'!$AM79</f>
        <v>6.2126956980051933E-2</v>
      </c>
      <c r="AC147" s="495">
        <f>'GII30.400.10(IOX)'!$AM74</f>
        <v>6.8606634370908511E-4</v>
      </c>
      <c r="AD147" s="277">
        <f>'GII30.450.10(IOX)'!$AM74</f>
        <v>6.1429159701881526E-3</v>
      </c>
      <c r="AE147" s="285">
        <f>'GII30.500.10(IOX)'!$AM74</f>
        <v>3.5590554682631989E-2</v>
      </c>
      <c r="AF147" s="496">
        <f t="shared" ref="AF147" si="111">AVERAGE(O147:AE147)</f>
        <v>1.1496444400806539E-2</v>
      </c>
      <c r="AJ147" s="474"/>
      <c r="AL147" s="474"/>
      <c r="EH147" s="305">
        <f t="shared" si="94"/>
        <v>42094</v>
      </c>
      <c r="EI147" s="496">
        <f t="shared" si="95"/>
        <v>-7.014408085774939E-3</v>
      </c>
    </row>
  </sheetData>
  <mergeCells count="10">
    <mergeCell ref="AB11:AC11"/>
    <mergeCell ref="AE11:AF11"/>
    <mergeCell ref="EH97:EI97"/>
    <mergeCell ref="I97:AF97"/>
    <mergeCell ref="I25:AE25"/>
    <mergeCell ref="AH25:BF25"/>
    <mergeCell ref="BH25:CE25"/>
    <mergeCell ref="CG25:DD25"/>
    <mergeCell ref="DF25:EC25"/>
    <mergeCell ref="EH25:EK25"/>
  </mergeCells>
  <dataValidations count="2">
    <dataValidation type="list" allowBlank="1" showInputMessage="1" showErrorMessage="1" sqref="AG11">
      <formula1>"Yes, No"</formula1>
    </dataValidation>
    <dataValidation type="list" allowBlank="1" showInputMessage="1" showErrorMessage="1" sqref="AD11">
      <formula1>"PROD, DEV"</formula1>
    </dataValidation>
  </dataValidations>
  <printOptions horizontalCentered="1"/>
  <pageMargins left="0.25" right="0.25" top="0.25" bottom="0.25" header="0.3" footer="0.15"/>
  <pageSetup scale="60" fitToHeight="2" orientation="landscape" errors="dash" horizontalDpi="300" verticalDpi="300" r:id="rId1"/>
  <headerFooter scaleWithDoc="0">
    <oddHeader>&amp;L&amp;G&amp;C&amp;"-,Bold"&amp;12&amp;K2E398A
&amp;15IOS Monthly Return (%)&amp;R&amp;"-,Bold"&amp;14&amp;K2E398A
&amp;12Cello Fixed Income Master Fund, LP&amp;"-,Regular"&amp;10&amp;K000000
&amp;"-,Bold"&amp;K2E398A As of Mar, 2015</oddHeader>
    <oddFooter>&amp;L&amp;8&amp;K2E398AReport Created on &amp;D &amp;T&amp;C&amp;G
&amp;8&amp;K2E398APage &amp;P of &amp;N</oddFooter>
  </headerFooter>
  <rowBreaks count="1" manualBreakCount="1">
    <brk id="80" max="30" man="1"/>
  </rowBreaks>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5" tint="0.79998168889431442"/>
  </sheetPr>
  <dimension ref="A1:AR147"/>
  <sheetViews>
    <sheetView topLeftCell="H29" workbookViewId="0">
      <selection activeCell="P68" sqref="P68"/>
    </sheetView>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4" width="7.140625" style="67" customWidth="1"/>
    <col min="15" max="15" width="7.140625" style="67" bestFit="1" customWidth="1"/>
    <col min="16" max="48" width="7.140625" style="67" customWidth="1"/>
    <col min="49" max="16384" width="9.140625" style="67"/>
  </cols>
  <sheetData>
    <row r="1" spans="44:44">
      <c r="AR1" s="71"/>
    </row>
    <row r="23" spans="9:40" ht="15">
      <c r="I23" s="75" t="s">
        <v>71</v>
      </c>
      <c r="J23" s="75"/>
      <c r="K23" s="75"/>
      <c r="L23" s="75"/>
      <c r="M23" s="75"/>
      <c r="N23" s="75"/>
    </row>
    <row r="24" spans="9:40" hidden="1">
      <c r="I24" s="76"/>
      <c r="J24" s="76"/>
      <c r="K24" s="76"/>
      <c r="L24" s="76"/>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76"/>
      <c r="AL24" s="76"/>
      <c r="AM24" s="76"/>
      <c r="AN24" s="76"/>
    </row>
    <row r="25" spans="9:40" ht="22.5" customHeight="1">
      <c r="I25" s="633" t="s">
        <v>29</v>
      </c>
      <c r="J25" s="634"/>
      <c r="K25" s="634"/>
      <c r="L25" s="634"/>
      <c r="M25" s="634"/>
      <c r="N25" s="634"/>
      <c r="O25" s="634"/>
      <c r="P25" s="634"/>
      <c r="Q25" s="634"/>
      <c r="R25" s="634"/>
      <c r="S25" s="634"/>
      <c r="T25" s="634"/>
      <c r="U25" s="634"/>
      <c r="V25" s="634"/>
      <c r="W25" s="634"/>
      <c r="X25" s="634"/>
      <c r="Y25" s="634"/>
      <c r="Z25" s="634"/>
      <c r="AA25" s="634"/>
      <c r="AB25" s="634"/>
      <c r="AC25" s="634"/>
      <c r="AD25" s="634"/>
      <c r="AE25" s="645"/>
    </row>
    <row r="26" spans="9:40" ht="45">
      <c r="I26" s="143" t="s">
        <v>19</v>
      </c>
      <c r="J26" s="143" t="s">
        <v>337</v>
      </c>
      <c r="K26" s="144" t="s">
        <v>338</v>
      </c>
      <c r="L26" s="144" t="s">
        <v>278</v>
      </c>
      <c r="M26" s="144" t="s">
        <v>279</v>
      </c>
      <c r="N26" s="144" t="s">
        <v>280</v>
      </c>
      <c r="O26" s="144" t="s">
        <v>196</v>
      </c>
      <c r="P26" s="144" t="s">
        <v>213</v>
      </c>
      <c r="Q26" s="144" t="s">
        <v>197</v>
      </c>
      <c r="R26" s="144" t="s">
        <v>198</v>
      </c>
      <c r="S26" s="144" t="s">
        <v>199</v>
      </c>
      <c r="T26" s="144" t="s">
        <v>200</v>
      </c>
      <c r="U26" s="144" t="s">
        <v>201</v>
      </c>
      <c r="V26" s="144" t="s">
        <v>202</v>
      </c>
      <c r="W26" s="144" t="s">
        <v>203</v>
      </c>
      <c r="X26" s="144" t="s">
        <v>204</v>
      </c>
      <c r="Y26" s="144" t="s">
        <v>206</v>
      </c>
      <c r="Z26" s="144" t="s">
        <v>205</v>
      </c>
      <c r="AA26" s="144" t="s">
        <v>207</v>
      </c>
      <c r="AB26" s="144" t="s">
        <v>208</v>
      </c>
      <c r="AC26" s="143" t="s">
        <v>209</v>
      </c>
      <c r="AD26" s="144" t="s">
        <v>210</v>
      </c>
      <c r="AE26" s="451" t="s">
        <v>211</v>
      </c>
    </row>
    <row r="27" spans="9:40" ht="15">
      <c r="I27" s="148">
        <f>'Monthly Summary Avg'!I27</f>
        <v>40633</v>
      </c>
      <c r="J27" s="306"/>
      <c r="K27" s="83"/>
      <c r="L27" s="83"/>
      <c r="M27" s="83"/>
      <c r="N27" s="83"/>
      <c r="O27" s="83"/>
      <c r="P27" s="83"/>
      <c r="Q27" s="83"/>
      <c r="R27" s="83"/>
      <c r="S27" s="83">
        <f>'FN30.350.10(IOX)'!$U29</f>
        <v>3.2139419589735541E-2</v>
      </c>
      <c r="T27" s="83">
        <f>'FN30.400.10(IOX)'!$U29</f>
        <v>3.3073021185739293E-2</v>
      </c>
      <c r="U27" s="83">
        <f>'FN30.450.10(IOX)'!$U29</f>
        <v>4.2258217165841883E-2</v>
      </c>
      <c r="V27" s="83">
        <f>'FN30.500.10(IOX)'!$U29</f>
        <v>7.1344761004830115E-2</v>
      </c>
      <c r="W27" s="83">
        <f>'FN30.400.09(IOX)'!$U31</f>
        <v>6.0885593959270512E-2</v>
      </c>
      <c r="X27" s="83">
        <f>'FN30.450.09(IOX)'!$U31</f>
        <v>0.10757076505178742</v>
      </c>
      <c r="Y27" s="83">
        <f>'FN30.500.09(IOX)'!$U31</f>
        <v>0.15475031465997136</v>
      </c>
      <c r="Z27" s="83">
        <f>'FN30.550.08(IOX)'!$U31</f>
        <v>0.10201538247485753</v>
      </c>
      <c r="AA27" s="83">
        <f>'FN30.600.08(IOX)'!$U31</f>
        <v>0.10203039342671838</v>
      </c>
      <c r="AB27" s="109">
        <f>'FN30.650.67(IOX)'!$U31</f>
        <v>0.12763418241492075</v>
      </c>
      <c r="AC27" s="307"/>
      <c r="AD27" s="83"/>
      <c r="AE27" s="87"/>
    </row>
    <row r="28" spans="9:40" ht="15">
      <c r="I28" s="148">
        <f>'Monthly Summary Avg'!I28</f>
        <v>40662</v>
      </c>
      <c r="J28" s="307"/>
      <c r="K28" s="83"/>
      <c r="L28" s="83"/>
      <c r="M28" s="83"/>
      <c r="N28" s="83"/>
      <c r="O28" s="83"/>
      <c r="P28" s="83"/>
      <c r="Q28" s="83"/>
      <c r="R28" s="83"/>
      <c r="S28" s="83">
        <f>'FN30.350.10(IOX)'!$U30</f>
        <v>4.6102389608762673E-2</v>
      </c>
      <c r="T28" s="83">
        <f>'FN30.400.10(IOX)'!$U30</f>
        <v>5.3453880759408268E-2</v>
      </c>
      <c r="U28" s="83">
        <f>'FN30.450.10(IOX)'!$U30</f>
        <v>5.853428389944626E-2</v>
      </c>
      <c r="V28" s="83">
        <f>'FN30.500.10(IOX)'!$U30</f>
        <v>0.10449061877509136</v>
      </c>
      <c r="W28" s="83">
        <f>'FN30.400.09(IOX)'!$U32</f>
        <v>7.6389609432730321E-2</v>
      </c>
      <c r="X28" s="83">
        <f>'FN30.450.09(IOX)'!$U32</f>
        <v>0.12772607494555044</v>
      </c>
      <c r="Y28" s="83">
        <f>'FN30.500.09(IOX)'!$U32</f>
        <v>0.20193766406944125</v>
      </c>
      <c r="Z28" s="83">
        <f>'FN30.550.08(IOX)'!$U32</f>
        <v>0.11544981161841794</v>
      </c>
      <c r="AA28" s="83">
        <f>'FN30.600.08(IOX)'!$U32</f>
        <v>0.10748865588780943</v>
      </c>
      <c r="AB28" s="109">
        <f>'FN30.650.67(IOX)'!$U32</f>
        <v>0.13264029592978144</v>
      </c>
      <c r="AC28" s="307"/>
      <c r="AD28" s="83"/>
      <c r="AE28" s="87"/>
    </row>
    <row r="29" spans="9:40" ht="15">
      <c r="I29" s="148">
        <f>'Monthly Summary Avg'!I29</f>
        <v>40694</v>
      </c>
      <c r="J29" s="307"/>
      <c r="K29" s="83"/>
      <c r="L29" s="83"/>
      <c r="M29" s="83"/>
      <c r="N29" s="83"/>
      <c r="O29" s="83"/>
      <c r="P29" s="83"/>
      <c r="Q29" s="83"/>
      <c r="R29" s="83"/>
      <c r="S29" s="83">
        <f>'FN30.350.10(IOX)'!$U31</f>
        <v>7.5850826005166017E-2</v>
      </c>
      <c r="T29" s="83">
        <f>'FN30.400.10(IOX)'!$U31</f>
        <v>7.7368301379396209E-2</v>
      </c>
      <c r="U29" s="83">
        <f>'FN30.450.10(IOX)'!$U31</f>
        <v>7.6097243044333185E-2</v>
      </c>
      <c r="V29" s="83">
        <f>'FN30.500.10(IOX)'!$U31</f>
        <v>0.11862440708179345</v>
      </c>
      <c r="W29" s="83">
        <f>'FN30.400.09(IOX)'!$U33</f>
        <v>9.8928479248579393E-2</v>
      </c>
      <c r="X29" s="83">
        <f>'FN30.450.09(IOX)'!$U33</f>
        <v>0.13094260683063896</v>
      </c>
      <c r="Y29" s="83">
        <f>'FN30.500.09(IOX)'!$U33</f>
        <v>0.19247377657189335</v>
      </c>
      <c r="Z29" s="83">
        <f>'FN30.550.08(IOX)'!$U33</f>
        <v>7.9276661924513325E-2</v>
      </c>
      <c r="AA29" s="83">
        <f>'FN30.600.08(IOX)'!$U33</f>
        <v>0.11068967536188223</v>
      </c>
      <c r="AB29" s="109">
        <f>'FN30.650.67(IOX)'!$U33</f>
        <v>0.17094281053689442</v>
      </c>
      <c r="AC29" s="307"/>
      <c r="AD29" s="83"/>
      <c r="AE29" s="87"/>
    </row>
    <row r="30" spans="9:40" ht="15">
      <c r="I30" s="148">
        <f>'Monthly Summary Avg'!I30</f>
        <v>40724</v>
      </c>
      <c r="J30" s="307"/>
      <c r="K30" s="83"/>
      <c r="L30" s="83"/>
      <c r="M30" s="83"/>
      <c r="N30" s="83"/>
      <c r="O30" s="83"/>
      <c r="P30" s="83"/>
      <c r="Q30" s="83"/>
      <c r="R30" s="83"/>
      <c r="S30" s="83">
        <f>'FN30.350.10(IOX)'!$U32</f>
        <v>9.4162250171854867E-2</v>
      </c>
      <c r="T30" s="83">
        <f>'FN30.400.10(IOX)'!$U32</f>
        <v>9.770881464141179E-2</v>
      </c>
      <c r="U30" s="83">
        <f>'FN30.450.10(IOX)'!$U32</f>
        <v>0.10125930986164189</v>
      </c>
      <c r="V30" s="83">
        <f>'FN30.500.10(IOX)'!$U32</f>
        <v>0.15888786315325665</v>
      </c>
      <c r="W30" s="83">
        <f>'FN30.400.09(IOX)'!$U34</f>
        <v>0.10477053566861216</v>
      </c>
      <c r="X30" s="83">
        <f>'FN30.450.09(IOX)'!$U34</f>
        <v>0.14017893343307031</v>
      </c>
      <c r="Y30" s="83">
        <f>'FN30.500.09(IOX)'!$U34</f>
        <v>0.21796735151848812</v>
      </c>
      <c r="Z30" s="83">
        <f>'FN30.550.08(IOX)'!$U34</f>
        <v>8.3232163818044658E-2</v>
      </c>
      <c r="AA30" s="83">
        <f>'FN30.600.08(IOX)'!$U34</f>
        <v>0.12969422854359514</v>
      </c>
      <c r="AB30" s="109">
        <f>'FN30.650.67(IOX)'!$U34</f>
        <v>0.19002310639316899</v>
      </c>
      <c r="AC30" s="307">
        <f>'GII30.400.10(IOX)'!$U29</f>
        <v>1.4744016732568754E-2</v>
      </c>
      <c r="AD30" s="83">
        <f>'GII30.450.10(IOX)'!$U29</f>
        <v>1.3259967108110393E-2</v>
      </c>
      <c r="AE30" s="87">
        <f>'GII30.500.10(IOX)'!$U29</f>
        <v>1.7628636991910751E-2</v>
      </c>
    </row>
    <row r="31" spans="9:40" ht="15">
      <c r="I31" s="148">
        <f>'Monthly Summary Avg'!I31</f>
        <v>40753</v>
      </c>
      <c r="J31" s="307"/>
      <c r="K31" s="83"/>
      <c r="L31" s="83"/>
      <c r="M31" s="83"/>
      <c r="N31" s="83"/>
      <c r="O31" s="83"/>
      <c r="P31" s="83"/>
      <c r="Q31" s="83"/>
      <c r="R31" s="83"/>
      <c r="S31" s="83">
        <f>'FN30.350.10(IOX)'!$U33</f>
        <v>7.1520107529509769E-2</v>
      </c>
      <c r="T31" s="83">
        <f>'FN30.400.10(IOX)'!$U33</f>
        <v>5.8169461053444227E-2</v>
      </c>
      <c r="U31" s="83">
        <f>'FN30.450.10(IOX)'!$U33</f>
        <v>3.2677130840980562E-2</v>
      </c>
      <c r="V31" s="83">
        <f>'FN30.500.10(IOX)'!$U33</f>
        <v>8.3711666540615237E-2</v>
      </c>
      <c r="W31" s="83">
        <f>'FN30.400.09(IOX)'!$U35</f>
        <v>5.3316600247643731E-2</v>
      </c>
      <c r="X31" s="83">
        <f>'FN30.450.09(IOX)'!$U35</f>
        <v>5.6329456186142046E-2</v>
      </c>
      <c r="Y31" s="83">
        <f>'FN30.500.09(IOX)'!$U35</f>
        <v>0.12015028343560408</v>
      </c>
      <c r="Z31" s="83">
        <f>'FN30.550.08(IOX)'!$U35</f>
        <v>3.1476091916435855E-2</v>
      </c>
      <c r="AA31" s="83">
        <f>'FN30.600.08(IOX)'!$U35</f>
        <v>8.4209912595829994E-2</v>
      </c>
      <c r="AB31" s="109">
        <f>'FN30.650.67(IOX)'!$U35</f>
        <v>0.16023241848563252</v>
      </c>
      <c r="AC31" s="307">
        <f>'GII30.400.10(IOX)'!$U30</f>
        <v>-6.1314328194890244E-3</v>
      </c>
      <c r="AD31" s="83">
        <f>'GII30.450.10(IOX)'!$U30</f>
        <v>-2.0548617636362176E-2</v>
      </c>
      <c r="AE31" s="87">
        <f>'GII30.500.10(IOX)'!$U30</f>
        <v>-3.261912081780094E-2</v>
      </c>
    </row>
    <row r="32" spans="9:40" ht="15">
      <c r="I32" s="148">
        <f>'Monthly Summary Avg'!I32</f>
        <v>40786</v>
      </c>
      <c r="J32" s="307"/>
      <c r="K32" s="83"/>
      <c r="L32" s="83"/>
      <c r="M32" s="83"/>
      <c r="N32" s="83"/>
      <c r="O32" s="83"/>
      <c r="P32" s="83"/>
      <c r="Q32" s="83"/>
      <c r="R32" s="83"/>
      <c r="S32" s="83">
        <f>'FN30.350.10(IOX)'!$U34</f>
        <v>-4.3769167762403582E-2</v>
      </c>
      <c r="T32" s="83">
        <f>'FN30.400.10(IOX)'!$U34</f>
        <v>-0.11741523727661296</v>
      </c>
      <c r="U32" s="83">
        <f>'FN30.450.10(IOX)'!$U34</f>
        <v>-0.22885574277505105</v>
      </c>
      <c r="V32" s="83">
        <f>'FN30.500.10(IOX)'!$U34</f>
        <v>-0.15779165234251757</v>
      </c>
      <c r="W32" s="83">
        <f>'FN30.400.09(IOX)'!$U36</f>
        <v>-0.1208837482825319</v>
      </c>
      <c r="X32" s="83">
        <f>'FN30.450.09(IOX)'!$U36</f>
        <v>-0.21073124868867976</v>
      </c>
      <c r="Y32" s="83">
        <f>'FN30.500.09(IOX)'!$U36</f>
        <v>-0.14178812731975743</v>
      </c>
      <c r="Z32" s="83">
        <f>'FN30.550.08(IOX)'!$U36</f>
        <v>-0.14335751392814122</v>
      </c>
      <c r="AA32" s="83">
        <f>'FN30.600.08(IOX)'!$U36</f>
        <v>-5.2943887694567149E-2</v>
      </c>
      <c r="AB32" s="109">
        <f>'FN30.650.67(IOX)'!$U36</f>
        <v>6.5823350009262871E-2</v>
      </c>
      <c r="AC32" s="307">
        <f>'GII30.400.10(IOX)'!$U31</f>
        <v>-0.10692453309322925</v>
      </c>
      <c r="AD32" s="83">
        <f>'GII30.450.10(IOX)'!$U31</f>
        <v>-0.15794953148137258</v>
      </c>
      <c r="AE32" s="87">
        <f>'GII30.500.10(IOX)'!$U31</f>
        <v>-0.18890708256196942</v>
      </c>
    </row>
    <row r="33" spans="9:31" ht="15">
      <c r="I33" s="148">
        <f>'Monthly Summary Avg'!I33</f>
        <v>40816</v>
      </c>
      <c r="J33" s="307"/>
      <c r="K33" s="83"/>
      <c r="L33" s="83"/>
      <c r="M33" s="83"/>
      <c r="N33" s="83"/>
      <c r="O33" s="83"/>
      <c r="P33" s="83"/>
      <c r="Q33" s="83"/>
      <c r="R33" s="83"/>
      <c r="S33" s="83">
        <f>'FN30.350.10(IOX)'!$U35</f>
        <v>-0.19390403803300593</v>
      </c>
      <c r="T33" s="83">
        <f>'FN30.400.10(IOX)'!$U35</f>
        <v>-0.29065351420656182</v>
      </c>
      <c r="U33" s="83">
        <f>'FN30.450.10(IOX)'!$U35</f>
        <v>-0.36155154602564021</v>
      </c>
      <c r="V33" s="83">
        <f>'FN30.500.10(IOX)'!$U35</f>
        <v>-0.27334566533588245</v>
      </c>
      <c r="W33" s="83">
        <f>'FN30.400.09(IOX)'!$U37</f>
        <v>-0.31467624105881165</v>
      </c>
      <c r="X33" s="83">
        <f>'FN30.450.09(IOX)'!$U37</f>
        <v>-0.37107471182980245</v>
      </c>
      <c r="Y33" s="83">
        <f>'FN30.500.09(IOX)'!$U37</f>
        <v>-0.28666621805632164</v>
      </c>
      <c r="Z33" s="83">
        <f>'FN30.550.08(IOX)'!$U37</f>
        <v>-0.3015253142606793</v>
      </c>
      <c r="AA33" s="83">
        <f>'FN30.600.08(IOX)'!$U37</f>
        <v>-0.19917389437999944</v>
      </c>
      <c r="AB33" s="109">
        <f>'FN30.650.67(IOX)'!$U37</f>
        <v>-6.3972645518943105E-2</v>
      </c>
      <c r="AC33" s="307">
        <f>'GII30.400.10(IOX)'!$U32</f>
        <v>-0.20078463353376486</v>
      </c>
      <c r="AD33" s="83">
        <f>'GII30.450.10(IOX)'!$U32</f>
        <v>-0.26816274395463935</v>
      </c>
      <c r="AE33" s="87">
        <f>'GII30.500.10(IOX)'!$U32</f>
        <v>-0.3186491953902485</v>
      </c>
    </row>
    <row r="34" spans="9:31" ht="15">
      <c r="I34" s="148">
        <f>'Monthly Summary Avg'!I34</f>
        <v>40847</v>
      </c>
      <c r="J34" s="307"/>
      <c r="K34" s="83"/>
      <c r="L34" s="83"/>
      <c r="M34" s="83"/>
      <c r="N34" s="83"/>
      <c r="O34" s="83"/>
      <c r="P34" s="83"/>
      <c r="Q34" s="83"/>
      <c r="R34" s="83"/>
      <c r="S34" s="83">
        <f>'FN30.350.10(IOX)'!$U36</f>
        <v>-0.20210694212281677</v>
      </c>
      <c r="T34" s="83">
        <f>'FN30.400.10(IOX)'!$U36</f>
        <v>-0.29990849421701815</v>
      </c>
      <c r="U34" s="83">
        <f>'FN30.450.10(IOX)'!$U36</f>
        <v>-0.30851139423878715</v>
      </c>
      <c r="V34" s="83">
        <f>'FN30.500.10(IOX)'!$U36</f>
        <v>-0.15418074031524298</v>
      </c>
      <c r="W34" s="83">
        <f>'FN30.400.09(IOX)'!$U38</f>
        <v>-0.29897823987099803</v>
      </c>
      <c r="X34" s="83">
        <f>'FN30.450.09(IOX)'!$U38</f>
        <v>-0.33060414095536184</v>
      </c>
      <c r="Y34" s="83">
        <f>'FN30.500.09(IOX)'!$U38</f>
        <v>-0.14635813178903401</v>
      </c>
      <c r="Z34" s="83">
        <f>'FN30.550.08(IOX)'!$U38</f>
        <v>-0.30020616405866773</v>
      </c>
      <c r="AA34" s="83">
        <f>'FN30.600.08(IOX)'!$U38</f>
        <v>-0.20473636743638368</v>
      </c>
      <c r="AB34" s="109">
        <f>'FN30.650.67(IOX)'!$U38</f>
        <v>-8.392299374597012E-2</v>
      </c>
      <c r="AC34" s="307">
        <f>'GII30.400.10(IOX)'!$U33</f>
        <v>-0.18070812862350816</v>
      </c>
      <c r="AD34" s="83">
        <f>'GII30.450.10(IOX)'!$U33</f>
        <v>-0.24338364883720054</v>
      </c>
      <c r="AE34" s="87">
        <f>'GII30.500.10(IOX)'!$U33</f>
        <v>-0.26491722224955727</v>
      </c>
    </row>
    <row r="35" spans="9:31" ht="15">
      <c r="I35" s="148">
        <f>'Monthly Summary Avg'!I35</f>
        <v>40877</v>
      </c>
      <c r="J35" s="307"/>
      <c r="K35" s="83"/>
      <c r="L35" s="83"/>
      <c r="M35" s="83"/>
      <c r="N35" s="83"/>
      <c r="O35" s="83"/>
      <c r="P35" s="83"/>
      <c r="Q35" s="83"/>
      <c r="R35" s="83"/>
      <c r="S35" s="83">
        <f>'FN30.350.10(IOX)'!$U37</f>
        <v>-0.21789291524927301</v>
      </c>
      <c r="T35" s="83">
        <f>'FN30.400.10(IOX)'!$U37</f>
        <v>-0.32235031051908014</v>
      </c>
      <c r="U35" s="83">
        <f>'FN30.450.10(IOX)'!$U37</f>
        <v>-0.2931364488375463</v>
      </c>
      <c r="V35" s="83">
        <f>'FN30.500.10(IOX)'!$U37</f>
        <v>-0.12230554812332606</v>
      </c>
      <c r="W35" s="83">
        <f>'FN30.400.09(IOX)'!$U39</f>
        <v>-0.34723308589072488</v>
      </c>
      <c r="X35" s="83">
        <f>'FN30.450.09(IOX)'!$U39</f>
        <v>-0.34962012326740555</v>
      </c>
      <c r="Y35" s="83">
        <f>'FN30.500.09(IOX)'!$U39</f>
        <v>-0.13035363770775299</v>
      </c>
      <c r="Z35" s="83">
        <f>'FN30.550.08(IOX)'!$U39</f>
        <v>-0.26159521805105201</v>
      </c>
      <c r="AA35" s="83">
        <f>'FN30.600.08(IOX)'!$U39</f>
        <v>-0.1403752638905944</v>
      </c>
      <c r="AB35" s="109">
        <f>'FN30.650.67(IOX)'!$U39</f>
        <v>-2.6422518003308859E-2</v>
      </c>
      <c r="AC35" s="307">
        <f>'GII30.400.10(IOX)'!$U34</f>
        <v>-0.18951828812942184</v>
      </c>
      <c r="AD35" s="83">
        <f>'GII30.450.10(IOX)'!$U34</f>
        <v>-0.2472619263463105</v>
      </c>
      <c r="AE35" s="87">
        <f>'GII30.500.10(IOX)'!$U34</f>
        <v>-0.2549357816869301</v>
      </c>
    </row>
    <row r="36" spans="9:31" ht="15">
      <c r="I36" s="148">
        <f>'Monthly Summary Avg'!I36</f>
        <v>40907</v>
      </c>
      <c r="J36" s="307"/>
      <c r="K36" s="83"/>
      <c r="L36" s="83"/>
      <c r="M36" s="83"/>
      <c r="N36" s="83"/>
      <c r="O36" s="83"/>
      <c r="P36" s="83"/>
      <c r="Q36" s="83"/>
      <c r="R36" s="83"/>
      <c r="S36" s="83">
        <f>'FN30.350.10(IOX)'!$U38</f>
        <v>-0.23825540873603979</v>
      </c>
      <c r="T36" s="83">
        <f>'FN30.400.10(IOX)'!$U38</f>
        <v>-0.3415781762900808</v>
      </c>
      <c r="U36" s="83">
        <f>'FN30.450.10(IOX)'!$U38</f>
        <v>-0.29490750364749696</v>
      </c>
      <c r="V36" s="83">
        <f>'FN30.500.10(IOX)'!$U38</f>
        <v>-0.12267867300864554</v>
      </c>
      <c r="W36" s="83">
        <f>'FN30.400.09(IOX)'!$U40</f>
        <v>-0.38346226516157533</v>
      </c>
      <c r="X36" s="83">
        <f>'FN30.450.09(IOX)'!$U40</f>
        <v>-0.36973377279290875</v>
      </c>
      <c r="Y36" s="83">
        <f>'FN30.500.09(IOX)'!$U40</f>
        <v>-0.15442854224011726</v>
      </c>
      <c r="Z36" s="83">
        <f>'FN30.550.08(IOX)'!$U40</f>
        <v>-0.30031430220047317</v>
      </c>
      <c r="AA36" s="83">
        <f>'FN30.600.08(IOX)'!$U40</f>
        <v>-0.16013755840346422</v>
      </c>
      <c r="AB36" s="109">
        <f>'FN30.650.67(IOX)'!$U40</f>
        <v>-3.7383023812790017E-2</v>
      </c>
      <c r="AC36" s="307">
        <f>'GII30.400.10(IOX)'!$U35</f>
        <v>-0.19726968210526008</v>
      </c>
      <c r="AD36" s="83">
        <f>'GII30.450.10(IOX)'!$U35</f>
        <v>-0.26136482226382163</v>
      </c>
      <c r="AE36" s="87">
        <f>'GII30.500.10(IOX)'!$U35</f>
        <v>-0.26738958807206981</v>
      </c>
    </row>
    <row r="37" spans="9:31" ht="15">
      <c r="I37" s="148">
        <f>'Monthly Summary Avg'!I37</f>
        <v>40939</v>
      </c>
      <c r="J37" s="307"/>
      <c r="K37" s="83"/>
      <c r="L37" s="83"/>
      <c r="M37" s="83"/>
      <c r="N37" s="83"/>
      <c r="O37" s="83"/>
      <c r="P37" s="83"/>
      <c r="Q37" s="83"/>
      <c r="R37" s="83"/>
      <c r="S37" s="83">
        <f>'FN30.350.10(IOX)'!$U39</f>
        <v>-0.28352935077259589</v>
      </c>
      <c r="T37" s="83">
        <f>'FN30.400.10(IOX)'!$U39</f>
        <v>-0.3939075577618556</v>
      </c>
      <c r="U37" s="83">
        <f>'FN30.450.10(IOX)'!$U39</f>
        <v>-0.35731355209569626</v>
      </c>
      <c r="V37" s="83">
        <f>'FN30.500.10(IOX)'!$U39</f>
        <v>-0.2044326200978982</v>
      </c>
      <c r="W37" s="83">
        <f>'FN30.400.09(IOX)'!$U41</f>
        <v>-0.45779796989704691</v>
      </c>
      <c r="X37" s="83">
        <f>'FN30.450.09(IOX)'!$U41</f>
        <v>-0.43689014526004533</v>
      </c>
      <c r="Y37" s="83">
        <f>'FN30.500.09(IOX)'!$U41</f>
        <v>-0.24696468460335064</v>
      </c>
      <c r="Z37" s="83">
        <f>'FN30.550.08(IOX)'!$U41</f>
        <v>-0.31788239309437039</v>
      </c>
      <c r="AA37" s="83">
        <f>'FN30.600.08(IOX)'!$U41</f>
        <v>-0.19450415919516983</v>
      </c>
      <c r="AB37" s="109">
        <f>'FN30.650.67(IOX)'!$U41</f>
        <v>-5.7173916233610456E-2</v>
      </c>
      <c r="AC37" s="307">
        <f>'GII30.400.10(IOX)'!$U36</f>
        <v>-0.24052703510521678</v>
      </c>
      <c r="AD37" s="83">
        <f>'GII30.450.10(IOX)'!$U36</f>
        <v>-0.31063294036393896</v>
      </c>
      <c r="AE37" s="87">
        <f>'GII30.500.10(IOX)'!$U36</f>
        <v>-0.34101791467313247</v>
      </c>
    </row>
    <row r="38" spans="9:31" ht="15">
      <c r="I38" s="148">
        <f>'Monthly Summary Avg'!I38</f>
        <v>40968</v>
      </c>
      <c r="J38" s="307"/>
      <c r="K38" s="83"/>
      <c r="L38" s="83"/>
      <c r="M38" s="83"/>
      <c r="N38" s="83"/>
      <c r="O38" s="83"/>
      <c r="P38" s="83"/>
      <c r="Q38" s="83"/>
      <c r="R38" s="83"/>
      <c r="S38" s="83">
        <f>'FN30.350.10(IOX)'!$U40</f>
        <v>-0.19662592611534357</v>
      </c>
      <c r="T38" s="83">
        <f>'FN30.400.10(IOX)'!$U40</f>
        <v>-0.29538628918783061</v>
      </c>
      <c r="U38" s="83">
        <f>'FN30.450.10(IOX)'!$U40</f>
        <v>-0.27090515528368797</v>
      </c>
      <c r="V38" s="83">
        <f>'FN30.500.10(IOX)'!$U40</f>
        <v>-0.11782200262845832</v>
      </c>
      <c r="W38" s="83">
        <f>'FN30.400.09(IOX)'!$U42</f>
        <v>-0.38336919155558313</v>
      </c>
      <c r="X38" s="83">
        <f>'FN30.450.09(IOX)'!$U42</f>
        <v>-0.36208329688999397</v>
      </c>
      <c r="Y38" s="83">
        <f>'FN30.500.09(IOX)'!$U42</f>
        <v>-0.16595657446952405</v>
      </c>
      <c r="Z38" s="83">
        <f>'FN30.550.08(IOX)'!$U42</f>
        <v>-0.26364061851273735</v>
      </c>
      <c r="AA38" s="83">
        <f>'FN30.600.08(IOX)'!$U42</f>
        <v>-0.12235364616169875</v>
      </c>
      <c r="AB38" s="109">
        <f>'FN30.650.67(IOX)'!$U42</f>
        <v>5.5379211138533169E-3</v>
      </c>
      <c r="AC38" s="307">
        <f>'GII30.400.10(IOX)'!$U37</f>
        <v>-0.20724847632850196</v>
      </c>
      <c r="AD38" s="83">
        <f>'GII30.450.10(IOX)'!$U37</f>
        <v>-0.27326522121600139</v>
      </c>
      <c r="AE38" s="87">
        <f>'GII30.500.10(IOX)'!$U37</f>
        <v>-0.31588444855469078</v>
      </c>
    </row>
    <row r="39" spans="9:31" ht="15">
      <c r="I39" s="148">
        <f>'Monthly Summary Avg'!I39</f>
        <v>40998</v>
      </c>
      <c r="J39" s="307"/>
      <c r="K39" s="83"/>
      <c r="L39" s="83"/>
      <c r="M39" s="83"/>
      <c r="N39" s="83"/>
      <c r="O39" s="83"/>
      <c r="P39" s="83"/>
      <c r="Q39" s="83">
        <f>'FN30.400.11(IOX)'!$U29</f>
        <v>0.10294573583064359</v>
      </c>
      <c r="R39" s="83">
        <f>'FN30.450.11(IOX)'!$U29</f>
        <v>8.1995053906623427E-2</v>
      </c>
      <c r="S39" s="83">
        <f>'FN30.350.10(IOX)'!$U41</f>
        <v>-0.11674449721576152</v>
      </c>
      <c r="T39" s="83">
        <f>'FN30.400.10(IOX)'!$U41</f>
        <v>-0.21345881984198145</v>
      </c>
      <c r="U39" s="83">
        <f>'FN30.450.10(IOX)'!$U41</f>
        <v>-0.20474830984665615</v>
      </c>
      <c r="V39" s="83">
        <f>'FN30.500.10(IOX)'!$U41</f>
        <v>-4.2090043947386691E-2</v>
      </c>
      <c r="W39" s="83">
        <f>'FN30.400.09(IOX)'!$U43</f>
        <v>-0.29259954152091272</v>
      </c>
      <c r="X39" s="83">
        <f>'FN30.450.09(IOX)'!$U43</f>
        <v>-0.29408133459454522</v>
      </c>
      <c r="Y39" s="83">
        <f>'FN30.500.09(IOX)'!$U43</f>
        <v>-7.2899459233207065E-2</v>
      </c>
      <c r="Z39" s="83">
        <f>'FN30.550.08(IOX)'!$U43</f>
        <v>-0.22586226396988596</v>
      </c>
      <c r="AA39" s="83">
        <f>'FN30.600.08(IOX)'!$U43</f>
        <v>-7.1712204534859825E-2</v>
      </c>
      <c r="AB39" s="109">
        <f>'FN30.650.67(IOX)'!$U43</f>
        <v>5.9301799999163851E-2</v>
      </c>
      <c r="AC39" s="307">
        <f>'GII30.400.10(IOX)'!$U38</f>
        <v>-0.17743979073008198</v>
      </c>
      <c r="AD39" s="83">
        <f>'GII30.450.10(IOX)'!$U38</f>
        <v>-0.23966863521881221</v>
      </c>
      <c r="AE39" s="87">
        <f>'GII30.500.10(IOX)'!$U38</f>
        <v>-0.25998914399955741</v>
      </c>
    </row>
    <row r="40" spans="9:31" ht="15">
      <c r="I40" s="148">
        <f>'Monthly Summary Avg'!I40</f>
        <v>41029</v>
      </c>
      <c r="J40" s="307"/>
      <c r="K40" s="83"/>
      <c r="L40" s="83"/>
      <c r="M40" s="83"/>
      <c r="N40" s="83"/>
      <c r="O40" s="83"/>
      <c r="P40" s="83"/>
      <c r="Q40" s="83">
        <f>'FN30.400.11(IOX)'!$U30</f>
        <v>3.0831478293914527E-2</v>
      </c>
      <c r="R40" s="83">
        <f>'FN30.450.11(IOX)'!$U30</f>
        <v>1.1593148550348431E-2</v>
      </c>
      <c r="S40" s="83">
        <f>'FN30.350.10(IOX)'!$U42</f>
        <v>-0.17913102088016564</v>
      </c>
      <c r="T40" s="83">
        <f>'FN30.400.10(IOX)'!$U42</f>
        <v>-0.2720223019419975</v>
      </c>
      <c r="U40" s="83">
        <f>'FN30.450.10(IOX)'!$U42</f>
        <v>-0.26712137271895331</v>
      </c>
      <c r="V40" s="83">
        <f>'FN30.500.10(IOX)'!$U42</f>
        <v>-7.3289640141709134E-2</v>
      </c>
      <c r="W40" s="83">
        <f>'FN30.400.09(IOX)'!$U44</f>
        <v>-0.35737957608814719</v>
      </c>
      <c r="X40" s="83">
        <f>'FN30.450.09(IOX)'!$U44</f>
        <v>-0.36116981264369863</v>
      </c>
      <c r="Y40" s="83">
        <f>'FN30.500.09(IOX)'!$U44</f>
        <v>-0.10955468362021692</v>
      </c>
      <c r="Z40" s="83">
        <f>'FN30.550.08(IOX)'!$U44</f>
        <v>-0.26141303048453046</v>
      </c>
      <c r="AA40" s="83">
        <f>'FN30.600.08(IOX)'!$U44</f>
        <v>-0.11183385554140868</v>
      </c>
      <c r="AB40" s="109">
        <f>'FN30.650.67(IOX)'!$U44</f>
        <v>9.3044497409196403E-2</v>
      </c>
      <c r="AC40" s="307">
        <f>'GII30.400.10(IOX)'!$U39</f>
        <v>-0.21255930976658122</v>
      </c>
      <c r="AD40" s="83">
        <f>'GII30.450.10(IOX)'!$U39</f>
        <v>-0.27199357694357595</v>
      </c>
      <c r="AE40" s="87">
        <f>'GII30.500.10(IOX)'!$U39</f>
        <v>-0.29127208636598545</v>
      </c>
    </row>
    <row r="41" spans="9:31" ht="15">
      <c r="I41" s="148">
        <f>'Monthly Summary Avg'!I41</f>
        <v>41060</v>
      </c>
      <c r="J41" s="307"/>
      <c r="K41" s="83"/>
      <c r="L41" s="83"/>
      <c r="M41" s="83"/>
      <c r="N41" s="83"/>
      <c r="O41" s="83"/>
      <c r="P41" s="83"/>
      <c r="Q41" s="83">
        <f>'FN30.400.11(IOX)'!$U31</f>
        <v>-9.0904199538610508E-2</v>
      </c>
      <c r="R41" s="83">
        <f>'FN30.450.11(IOX)'!$U31</f>
        <v>-9.651641917696796E-2</v>
      </c>
      <c r="S41" s="83">
        <f>'FN30.350.10(IOX)'!$U43</f>
        <v>-0.30542023458583978</v>
      </c>
      <c r="T41" s="83">
        <f>'FN30.400.10(IOX)'!$U43</f>
        <v>-0.37524452047594292</v>
      </c>
      <c r="U41" s="83">
        <f>'FN30.450.10(IOX)'!$U43</f>
        <v>-0.35834509040731277</v>
      </c>
      <c r="V41" s="83">
        <f>'FN30.500.10(IOX)'!$U43</f>
        <v>-0.1595373814050689</v>
      </c>
      <c r="W41" s="83">
        <f>'FN30.400.09(IOX)'!$U45</f>
        <v>-0.4766459610464846</v>
      </c>
      <c r="X41" s="83">
        <f>'FN30.450.09(IOX)'!$U45</f>
        <v>-0.45363045056766838</v>
      </c>
      <c r="Y41" s="83">
        <f>'FN30.500.09(IOX)'!$U45</f>
        <v>-0.20454821386626854</v>
      </c>
      <c r="Z41" s="83">
        <f>'FN30.550.08(IOX)'!$U45</f>
        <v>-0.34095384527339168</v>
      </c>
      <c r="AA41" s="83">
        <f>'FN30.600.08(IOX)'!$U45</f>
        <v>-0.19788672844991628</v>
      </c>
      <c r="AB41" s="109">
        <f>'FN30.650.67(IOX)'!$U45</f>
        <v>4.8046339008044336E-2</v>
      </c>
      <c r="AC41" s="307">
        <f>'GII30.400.10(IOX)'!$U40</f>
        <v>-0.27195088462260375</v>
      </c>
      <c r="AD41" s="83">
        <f>'GII30.450.10(IOX)'!$U40</f>
        <v>-0.3321991943994268</v>
      </c>
      <c r="AE41" s="87">
        <f>'GII30.500.10(IOX)'!$U40</f>
        <v>-0.35257199967275077</v>
      </c>
    </row>
    <row r="42" spans="9:31" ht="15">
      <c r="I42" s="148">
        <f>'Monthly Summary Avg'!I42</f>
        <v>41089</v>
      </c>
      <c r="J42" s="307"/>
      <c r="K42" s="83"/>
      <c r="L42" s="83"/>
      <c r="M42" s="83"/>
      <c r="N42" s="83"/>
      <c r="O42" s="83"/>
      <c r="P42" s="83"/>
      <c r="Q42" s="83">
        <f>'FN30.400.11(IOX)'!$U32</f>
        <v>-0.10099888646958266</v>
      </c>
      <c r="R42" s="83">
        <f>'FN30.450.11(IOX)'!$U32</f>
        <v>-8.5999739261585773E-2</v>
      </c>
      <c r="S42" s="83">
        <f>'FN30.350.10(IOX)'!$U44</f>
        <v>-0.28225527621330215</v>
      </c>
      <c r="T42" s="83">
        <f>'FN30.400.10(IOX)'!$U44</f>
        <v>-0.35528217645529059</v>
      </c>
      <c r="U42" s="83">
        <f>'FN30.450.10(IOX)'!$U44</f>
        <v>-0.3355644394967926</v>
      </c>
      <c r="V42" s="83">
        <f>'FN30.500.10(IOX)'!$U44</f>
        <v>-0.14286996928112605</v>
      </c>
      <c r="W42" s="83">
        <f>'FN30.400.09(IOX)'!$U46</f>
        <v>-0.4491821501335197</v>
      </c>
      <c r="X42" s="83">
        <f>'FN30.450.09(IOX)'!$U46</f>
        <v>-0.41612535803772355</v>
      </c>
      <c r="Y42" s="83">
        <f>'FN30.500.09(IOX)'!$U46</f>
        <v>-0.18440413800128208</v>
      </c>
      <c r="Z42" s="83">
        <f>'FN30.550.08(IOX)'!$U46</f>
        <v>-0.34115735122843238</v>
      </c>
      <c r="AA42" s="83">
        <f>'FN30.600.08(IOX)'!$U46</f>
        <v>-0.21132671818517812</v>
      </c>
      <c r="AB42" s="109">
        <f>'FN30.650.67(IOX)'!$U46</f>
        <v>1.7036927640891042E-2</v>
      </c>
      <c r="AC42" s="307">
        <f>'GII30.400.10(IOX)'!$U41</f>
        <v>-0.26060203866923193</v>
      </c>
      <c r="AD42" s="83">
        <f>'GII30.450.10(IOX)'!$U41</f>
        <v>-0.32065170467342574</v>
      </c>
      <c r="AE42" s="87">
        <f>'GII30.500.10(IOX)'!$U41</f>
        <v>-0.34526742127200116</v>
      </c>
    </row>
    <row r="43" spans="9:31" ht="15">
      <c r="I43" s="148">
        <f>'Monthly Summary Avg'!I43</f>
        <v>41121</v>
      </c>
      <c r="J43" s="307"/>
      <c r="K43" s="83"/>
      <c r="L43" s="83"/>
      <c r="M43" s="83"/>
      <c r="N43" s="83"/>
      <c r="O43" s="83"/>
      <c r="P43" s="83"/>
      <c r="Q43" s="83">
        <f>'FN30.400.11(IOX)'!$U33</f>
        <v>-0.16436264493151964</v>
      </c>
      <c r="R43" s="83">
        <f>'FN30.450.11(IOX)'!$U33</f>
        <v>-6.6747869200558529E-2</v>
      </c>
      <c r="S43" s="83">
        <f>'FN30.350.10(IOX)'!$U45</f>
        <v>-0.3732149248279989</v>
      </c>
      <c r="T43" s="83">
        <f>'FN30.400.10(IOX)'!$U45</f>
        <v>-0.3850949156176281</v>
      </c>
      <c r="U43" s="83">
        <f>'FN30.450.10(IOX)'!$U45</f>
        <v>-0.33262446175124749</v>
      </c>
      <c r="V43" s="83">
        <f>'FN30.500.10(IOX)'!$U45</f>
        <v>-0.14464933635476218</v>
      </c>
      <c r="W43" s="83">
        <f>'FN30.400.09(IOX)'!$U47</f>
        <v>-0.46515311552647365</v>
      </c>
      <c r="X43" s="83">
        <f>'FN30.450.09(IOX)'!$U47</f>
        <v>-0.41142851896783716</v>
      </c>
      <c r="Y43" s="83">
        <f>'FN30.500.09(IOX)'!$U47</f>
        <v>-0.19090102762118744</v>
      </c>
      <c r="Z43" s="83">
        <f>'FN30.550.08(IOX)'!$U47</f>
        <v>-0.35042732368904128</v>
      </c>
      <c r="AA43" s="83">
        <f>'FN30.600.08(IOX)'!$U47</f>
        <v>-0.22687899182358884</v>
      </c>
      <c r="AB43" s="109">
        <f>'FN30.650.67(IOX)'!$U47</f>
        <v>2.744954107461095E-2</v>
      </c>
      <c r="AC43" s="307">
        <f>'GII30.400.10(IOX)'!$U42</f>
        <v>-0.28983669757615993</v>
      </c>
      <c r="AD43" s="83">
        <f>'GII30.450.10(IOX)'!$U42</f>
        <v>-0.3300473320511349</v>
      </c>
      <c r="AE43" s="87">
        <f>'GII30.500.10(IOX)'!$U42</f>
        <v>-0.35666059405529216</v>
      </c>
    </row>
    <row r="44" spans="9:31" ht="15">
      <c r="I44" s="148">
        <f>'Monthly Summary Avg'!I44</f>
        <v>41152</v>
      </c>
      <c r="J44" s="307"/>
      <c r="K44" s="83"/>
      <c r="L44" s="83"/>
      <c r="M44" s="83"/>
      <c r="N44" s="83"/>
      <c r="O44" s="83"/>
      <c r="P44" s="83"/>
      <c r="Q44" s="83">
        <f>'FN30.400.11(IOX)'!$U34</f>
        <v>-9.7490498147233651E-2</v>
      </c>
      <c r="R44" s="83">
        <f>'FN30.450.11(IOX)'!$U34</f>
        <v>-1.6769270135650882E-2</v>
      </c>
      <c r="S44" s="83">
        <f>'FN30.350.10(IOX)'!$U46</f>
        <v>-0.32595009696564003</v>
      </c>
      <c r="T44" s="83">
        <f>'FN30.400.10(IOX)'!$U46</f>
        <v>-0.3428036157485691</v>
      </c>
      <c r="U44" s="83">
        <f>'FN30.450.10(IOX)'!$U46</f>
        <v>-0.30454118263646957</v>
      </c>
      <c r="V44" s="83">
        <f>'FN30.500.10(IOX)'!$U46</f>
        <v>-0.10137990665195462</v>
      </c>
      <c r="W44" s="83">
        <f>'FN30.400.09(IOX)'!$U48</f>
        <v>-0.42563855975927967</v>
      </c>
      <c r="X44" s="83">
        <f>'FN30.450.09(IOX)'!$U48</f>
        <v>-0.3755193597869968</v>
      </c>
      <c r="Y44" s="83">
        <f>'FN30.500.09(IOX)'!$U48</f>
        <v>-0.12838801604500427</v>
      </c>
      <c r="Z44" s="83">
        <f>'FN30.550.08(IOX)'!$U48</f>
        <v>-0.33277192564895597</v>
      </c>
      <c r="AA44" s="83">
        <f>'FN30.600.08(IOX)'!$U48</f>
        <v>-0.20149427073050619</v>
      </c>
      <c r="AB44" s="109">
        <f>'FN30.650.67(IOX)'!$U48</f>
        <v>3.1223740836717306E-2</v>
      </c>
      <c r="AC44" s="307">
        <f>'GII30.400.10(IOX)'!$U43</f>
        <v>-0.25461448855908875</v>
      </c>
      <c r="AD44" s="83">
        <f>'GII30.450.10(IOX)'!$U43</f>
        <v>-0.29406675844174146</v>
      </c>
      <c r="AE44" s="87">
        <f>'GII30.500.10(IOX)'!$U43</f>
        <v>-0.31477522891692122</v>
      </c>
    </row>
    <row r="45" spans="9:31" ht="15">
      <c r="I45" s="148">
        <f>'Monthly Summary Avg'!I45</f>
        <v>41180</v>
      </c>
      <c r="J45" s="307"/>
      <c r="K45" s="83"/>
      <c r="L45" s="83"/>
      <c r="M45" s="83"/>
      <c r="N45" s="83"/>
      <c r="O45" s="83"/>
      <c r="P45" s="83"/>
      <c r="Q45" s="83">
        <f>'FN30.400.11(IOX)'!$U35</f>
        <v>-0.25738642687458302</v>
      </c>
      <c r="R45" s="83">
        <f>'FN30.450.11(IOX)'!$U35</f>
        <v>-0.15477235885864582</v>
      </c>
      <c r="S45" s="83">
        <f>'FN30.350.10(IOX)'!$U47</f>
        <v>-0.48174222386671706</v>
      </c>
      <c r="T45" s="83">
        <f>'FN30.400.10(IOX)'!$U47</f>
        <v>-0.46379290748393431</v>
      </c>
      <c r="U45" s="83">
        <f>'FN30.450.10(IOX)'!$U47</f>
        <v>-0.40025104574448567</v>
      </c>
      <c r="V45" s="83">
        <f>'FN30.500.10(IOX)'!$U47</f>
        <v>-0.14598276434874735</v>
      </c>
      <c r="W45" s="83">
        <f>'FN30.400.09(IOX)'!$U49</f>
        <v>-0.52565943668373338</v>
      </c>
      <c r="X45" s="83">
        <f>'FN30.450.09(IOX)'!$U49</f>
        <v>-0.45875375240343486</v>
      </c>
      <c r="Y45" s="83">
        <f>'FN30.500.09(IOX)'!$U49</f>
        <v>-0.17416920061732011</v>
      </c>
      <c r="Z45" s="83">
        <f>'FN30.550.08(IOX)'!$U49</f>
        <v>-0.39756995055874533</v>
      </c>
      <c r="AA45" s="83">
        <f>'FN30.600.08(IOX)'!$U49</f>
        <v>-0.24037972517753325</v>
      </c>
      <c r="AB45" s="109">
        <f>'FN30.650.67(IOX)'!$U49</f>
        <v>-1.2362156150546366E-2</v>
      </c>
      <c r="AC45" s="307">
        <f>'GII30.400.10(IOX)'!$U44</f>
        <v>-0.31093205197955531</v>
      </c>
      <c r="AD45" s="83">
        <f>'GII30.450.10(IOX)'!$U44</f>
        <v>-0.35005211436303552</v>
      </c>
      <c r="AE45" s="87">
        <f>'GII30.500.10(IOX)'!$U44</f>
        <v>-0.33864391898896784</v>
      </c>
    </row>
    <row r="46" spans="9:31" ht="15">
      <c r="I46" s="148">
        <f>'Monthly Summary Avg'!I46</f>
        <v>41213</v>
      </c>
      <c r="J46" s="307"/>
      <c r="K46" s="83"/>
      <c r="L46" s="83"/>
      <c r="M46" s="83"/>
      <c r="N46" s="83"/>
      <c r="O46" s="83"/>
      <c r="P46" s="83"/>
      <c r="Q46" s="83">
        <f>'FN30.400.11(IOX)'!$U36</f>
        <v>-0.25343776296844156</v>
      </c>
      <c r="R46" s="83">
        <f>'FN30.450.11(IOX)'!$U36</f>
        <v>-0.12366834047152098</v>
      </c>
      <c r="S46" s="83">
        <f>'FN30.350.10(IOX)'!$U48</f>
        <v>-0.47958891077399102</v>
      </c>
      <c r="T46" s="83">
        <f>'FN30.400.10(IOX)'!$U48</f>
        <v>-0.45792481047339484</v>
      </c>
      <c r="U46" s="83">
        <f>'FN30.450.10(IOX)'!$U48</f>
        <v>-0.37322048725537582</v>
      </c>
      <c r="V46" s="83">
        <f>'FN30.500.10(IOX)'!$U48</f>
        <v>-0.1518635905653829</v>
      </c>
      <c r="W46" s="83">
        <f>'FN30.400.09(IOX)'!$U50</f>
        <v>-0.5318947496233275</v>
      </c>
      <c r="X46" s="83">
        <f>'FN30.450.09(IOX)'!$U50</f>
        <v>-0.44636944759413688</v>
      </c>
      <c r="Y46" s="83">
        <f>'FN30.500.09(IOX)'!$U50</f>
        <v>-0.17463067954002098</v>
      </c>
      <c r="Z46" s="83">
        <f>'FN30.550.08(IOX)'!$U50</f>
        <v>-0.37052055366499959</v>
      </c>
      <c r="AA46" s="83">
        <f>'FN30.600.08(IOX)'!$U50</f>
        <v>-0.2064128562732207</v>
      </c>
      <c r="AB46" s="109">
        <f>'FN30.650.67(IOX)'!$U50</f>
        <v>6.4931250844368904E-4</v>
      </c>
      <c r="AC46" s="307">
        <f>'GII30.400.10(IOX)'!$U45</f>
        <v>-0.30655849836705606</v>
      </c>
      <c r="AD46" s="83">
        <f>'GII30.450.10(IOX)'!$U45</f>
        <v>-0.33459947611253116</v>
      </c>
      <c r="AE46" s="87">
        <f>'GII30.500.10(IOX)'!$U45</f>
        <v>-0.31449502863483569</v>
      </c>
    </row>
    <row r="47" spans="9:31" ht="15">
      <c r="I47" s="148">
        <f>'Monthly Summary Avg'!I47</f>
        <v>41243</v>
      </c>
      <c r="J47" s="307"/>
      <c r="K47" s="83"/>
      <c r="L47" s="83"/>
      <c r="M47" s="83"/>
      <c r="N47" s="83"/>
      <c r="O47" s="83"/>
      <c r="P47" s="83"/>
      <c r="Q47" s="83">
        <f>'FN30.400.11(IOX)'!$U37</f>
        <v>-0.26071101557796794</v>
      </c>
      <c r="R47" s="83">
        <f>'FN30.450.11(IOX)'!$U37</f>
        <v>-0.18700399854953831</v>
      </c>
      <c r="S47" s="83">
        <f>'FN30.350.10(IOX)'!$U49</f>
        <v>-0.47665446128524158</v>
      </c>
      <c r="T47" s="83">
        <f>'FN30.400.10(IOX)'!$U49</f>
        <v>-0.47555392808904096</v>
      </c>
      <c r="U47" s="83">
        <f>'FN30.450.10(IOX)'!$U49</f>
        <v>-0.40502625913218182</v>
      </c>
      <c r="V47" s="83">
        <f>'FN30.500.10(IOX)'!$U49</f>
        <v>-0.21096869497627557</v>
      </c>
      <c r="W47" s="83">
        <f>'FN30.400.09(IOX)'!$U51</f>
        <v>-0.55713556928516517</v>
      </c>
      <c r="X47" s="83">
        <f>'FN30.450.09(IOX)'!$U51</f>
        <v>-0.4890182217645126</v>
      </c>
      <c r="Y47" s="83">
        <f>'FN30.500.09(IOX)'!$U51</f>
        <v>-0.25126094478548477</v>
      </c>
      <c r="Z47" s="83">
        <f>'FN30.550.08(IOX)'!$U51</f>
        <v>-0.435684997389715</v>
      </c>
      <c r="AA47" s="83">
        <f>'FN30.600.08(IOX)'!$U51</f>
        <v>-0.27104311712571572</v>
      </c>
      <c r="AB47" s="109">
        <f>'FN30.650.67(IOX)'!$U51</f>
        <v>-7.0151873743929838E-2</v>
      </c>
      <c r="AC47" s="307">
        <f>'GII30.400.10(IOX)'!$U46</f>
        <v>-0.31846657791664468</v>
      </c>
      <c r="AD47" s="83">
        <f>'GII30.450.10(IOX)'!$U46</f>
        <v>-0.35165207092230244</v>
      </c>
      <c r="AE47" s="87">
        <f>'GII30.500.10(IOX)'!$U46</f>
        <v>-0.33890056364166377</v>
      </c>
    </row>
    <row r="48" spans="9:31" ht="15">
      <c r="I48" s="148">
        <f>'Monthly Summary Avg'!I48</f>
        <v>41274</v>
      </c>
      <c r="J48" s="307"/>
      <c r="K48" s="83"/>
      <c r="L48" s="83"/>
      <c r="M48" s="83"/>
      <c r="N48" s="83"/>
      <c r="O48" s="83"/>
      <c r="P48" s="83"/>
      <c r="Q48" s="83">
        <f>'FN30.400.11(IOX)'!$U38</f>
        <v>-0.24577781090429762</v>
      </c>
      <c r="R48" s="83">
        <f>'FN30.450.11(IOX)'!$U38</f>
        <v>-0.15309805832193257</v>
      </c>
      <c r="S48" s="83">
        <f>'FN30.350.10(IOX)'!$U50</f>
        <v>-0.47402030899069547</v>
      </c>
      <c r="T48" s="83">
        <f>'FN30.400.10(IOX)'!$U50</f>
        <v>-0.47452407467069402</v>
      </c>
      <c r="U48" s="83">
        <f>'FN30.450.10(IOX)'!$U50</f>
        <v>-0.38723326944122238</v>
      </c>
      <c r="V48" s="83">
        <f>'FN30.500.10(IOX)'!$U50</f>
        <v>-0.19205429364221516</v>
      </c>
      <c r="W48" s="83">
        <f>'FN30.400.09(IOX)'!$U52</f>
        <v>-0.54446468433543216</v>
      </c>
      <c r="X48" s="83">
        <f>'FN30.450.09(IOX)'!$U52</f>
        <v>-0.46103191141867339</v>
      </c>
      <c r="Y48" s="83">
        <f>'FN30.500.09(IOX)'!$U52</f>
        <v>-0.23619085549653041</v>
      </c>
      <c r="Z48" s="83">
        <f>'FN30.550.08(IOX)'!$U52</f>
        <v>-0.40760103617310572</v>
      </c>
      <c r="AA48" s="83">
        <f>'FN30.600.08(IOX)'!$U52</f>
        <v>-0.24075291150932199</v>
      </c>
      <c r="AB48" s="109">
        <f>'FN30.650.67(IOX)'!$U52</f>
        <v>-4.6473791003539433E-2</v>
      </c>
      <c r="AC48" s="307">
        <f>'GII30.400.10(IOX)'!$U47</f>
        <v>-0.30647599711088735</v>
      </c>
      <c r="AD48" s="83">
        <f>'GII30.450.10(IOX)'!$U47</f>
        <v>-0.34571909382520194</v>
      </c>
      <c r="AE48" s="87">
        <f>'GII30.500.10(IOX)'!$U47</f>
        <v>-0.33099461584546108</v>
      </c>
    </row>
    <row r="49" spans="9:31" ht="15">
      <c r="I49" s="148">
        <f>'Monthly Summary Avg'!I49</f>
        <v>41305</v>
      </c>
      <c r="J49" s="307"/>
      <c r="K49" s="83"/>
      <c r="L49" s="83"/>
      <c r="M49" s="83"/>
      <c r="N49" s="83"/>
      <c r="O49" s="83"/>
      <c r="P49" s="83"/>
      <c r="Q49" s="83">
        <f>'FN30.400.11(IOX)'!$U39</f>
        <v>-0.13966472178916645</v>
      </c>
      <c r="R49" s="83">
        <f>'FN30.450.11(IOX)'!$U39</f>
        <v>-8.2985112518599191E-2</v>
      </c>
      <c r="S49" s="83">
        <f>'FN30.350.10(IOX)'!$U51</f>
        <v>-0.37152484042023348</v>
      </c>
      <c r="T49" s="83">
        <f>'FN30.400.10(IOX)'!$U51</f>
        <v>-0.4000709070146975</v>
      </c>
      <c r="U49" s="83">
        <f>'FN30.450.10(IOX)'!$U51</f>
        <v>-0.3398675345534119</v>
      </c>
      <c r="V49" s="83">
        <f>'FN30.500.10(IOX)'!$U51</f>
        <v>-0.17906404753463656</v>
      </c>
      <c r="W49" s="83">
        <f>'FN30.400.09(IOX)'!$U53</f>
        <v>-0.48308020698624166</v>
      </c>
      <c r="X49" s="83">
        <f>'FN30.450.09(IOX)'!$U53</f>
        <v>-0.43642552559439529</v>
      </c>
      <c r="Y49" s="83">
        <f>'FN30.500.09(IOX)'!$U53</f>
        <v>-0.22653461080472037</v>
      </c>
      <c r="Z49" s="83">
        <f>'FN30.550.08(IOX)'!$U53</f>
        <v>-0.41247110852746061</v>
      </c>
      <c r="AA49" s="83">
        <f>'FN30.600.08(IOX)'!$U53</f>
        <v>-0.27065213848118264</v>
      </c>
      <c r="AB49" s="109">
        <f>'FN30.650.67(IOX)'!$U53</f>
        <v>-8.9989105067942554E-2</v>
      </c>
      <c r="AC49" s="307">
        <f>'GII30.400.10(IOX)'!$U48</f>
        <v>-0.26099728857820614</v>
      </c>
      <c r="AD49" s="83">
        <f>'GII30.450.10(IOX)'!$U48</f>
        <v>-0.30231567127529413</v>
      </c>
      <c r="AE49" s="87">
        <f>'GII30.500.10(IOX)'!$U48</f>
        <v>-0.30574230781879452</v>
      </c>
    </row>
    <row r="50" spans="9:31" ht="15">
      <c r="I50" s="148">
        <f>'Monthly Summary Avg'!I50</f>
        <v>41333</v>
      </c>
      <c r="J50" s="307"/>
      <c r="K50" s="83"/>
      <c r="L50" s="83"/>
      <c r="M50" s="83"/>
      <c r="N50" s="83"/>
      <c r="O50" s="83"/>
      <c r="P50" s="83"/>
      <c r="Q50" s="83">
        <f>'FN30.400.11(IOX)'!$U40</f>
        <v>-0.16653038254178587</v>
      </c>
      <c r="R50" s="83">
        <f>'FN30.450.11(IOX)'!$U40</f>
        <v>-9.5845575882683276E-2</v>
      </c>
      <c r="S50" s="83">
        <f>'FN30.350.10(IOX)'!$U52</f>
        <v>-0.36656534340042346</v>
      </c>
      <c r="T50" s="83">
        <f>'FN30.400.10(IOX)'!$U52</f>
        <v>-0.41528787877515638</v>
      </c>
      <c r="U50" s="83">
        <f>'FN30.450.10(IOX)'!$U52</f>
        <v>-0.34985801895744184</v>
      </c>
      <c r="V50" s="83">
        <f>'FN30.500.10(IOX)'!$U52</f>
        <v>-0.19013762882724183</v>
      </c>
      <c r="W50" s="83">
        <f>'FN30.400.09(IOX)'!$U54</f>
        <v>-0.49465507348949878</v>
      </c>
      <c r="X50" s="83">
        <f>'FN30.450.09(IOX)'!$U54</f>
        <v>-0.44664074925005781</v>
      </c>
      <c r="Y50" s="83">
        <f>'FN30.500.09(IOX)'!$U54</f>
        <v>-0.22251009022700186</v>
      </c>
      <c r="Z50" s="83">
        <f>'FN30.550.08(IOX)'!$U54</f>
        <v>-0.40928122222905683</v>
      </c>
      <c r="AA50" s="83">
        <f>'FN30.600.08(IOX)'!$U54</f>
        <v>-0.27907709993830321</v>
      </c>
      <c r="AB50" s="109">
        <f>'FN30.650.67(IOX)'!$U54</f>
        <v>-0.1192869432539676</v>
      </c>
      <c r="AC50" s="307">
        <f>'GII30.400.10(IOX)'!$U49</f>
        <v>-0.26290320705386183</v>
      </c>
      <c r="AD50" s="83">
        <f>'GII30.450.10(IOX)'!$U49</f>
        <v>-0.3013872436060232</v>
      </c>
      <c r="AE50" s="87">
        <f>'GII30.500.10(IOX)'!$U49</f>
        <v>-0.30834481451736584</v>
      </c>
    </row>
    <row r="51" spans="9:31" ht="15">
      <c r="I51" s="148">
        <f>'Monthly Summary Avg'!I51</f>
        <v>41361</v>
      </c>
      <c r="J51" s="307"/>
      <c r="K51" s="83"/>
      <c r="L51" s="83"/>
      <c r="M51" s="83"/>
      <c r="N51" s="83"/>
      <c r="O51" s="83">
        <f>'FN30.300.12(IOX)'!$U29</f>
        <v>4.6170097869677074E-2</v>
      </c>
      <c r="P51" s="83">
        <f>'FN30.350.12(IOX)'!$U29</f>
        <v>6.7514674380976691E-2</v>
      </c>
      <c r="Q51" s="83">
        <f>'FN30.400.11(IOX)'!$U41</f>
        <v>-0.11490120680883542</v>
      </c>
      <c r="R51" s="83">
        <f>'FN30.450.11(IOX)'!$U41</f>
        <v>-6.9194440642156407E-2</v>
      </c>
      <c r="S51" s="83">
        <f>'FN30.350.10(IOX)'!$U53</f>
        <v>-0.31574755256413567</v>
      </c>
      <c r="T51" s="83">
        <f>'FN30.400.10(IOX)'!$U53</f>
        <v>-0.38127311611433912</v>
      </c>
      <c r="U51" s="83">
        <f>'FN30.450.10(IOX)'!$U53</f>
        <v>-0.3259571170756691</v>
      </c>
      <c r="V51" s="83">
        <f>'FN30.500.10(IOX)'!$U53</f>
        <v>-0.17094737346230182</v>
      </c>
      <c r="W51" s="83">
        <f>'FN30.400.09(IOX)'!$U55</f>
        <v>-0.46768998493142278</v>
      </c>
      <c r="X51" s="83">
        <f>'FN30.450.09(IOX)'!$U55</f>
        <v>-0.42400984399773767</v>
      </c>
      <c r="Y51" s="83">
        <f>'FN30.500.09(IOX)'!$U55</f>
        <v>-0.19645574967084378</v>
      </c>
      <c r="Z51" s="83">
        <f>'FN30.550.08(IOX)'!$U55</f>
        <v>-0.40147627868431035</v>
      </c>
      <c r="AA51" s="83">
        <f>'FN30.600.08(IOX)'!$U55</f>
        <v>-0.2672168596109441</v>
      </c>
      <c r="AB51" s="109">
        <f>'FN30.650.67(IOX)'!$U55</f>
        <v>-0.13825996565991472</v>
      </c>
      <c r="AC51" s="307">
        <f>'GII30.400.10(IOX)'!$U50</f>
        <v>-0.23673034905570012</v>
      </c>
      <c r="AD51" s="83">
        <f>'GII30.450.10(IOX)'!$U50</f>
        <v>-0.27662102283754342</v>
      </c>
      <c r="AE51" s="87">
        <f>'GII30.500.10(IOX)'!$U50</f>
        <v>-0.28456527449814428</v>
      </c>
    </row>
    <row r="52" spans="9:31" ht="15">
      <c r="I52" s="148">
        <f>'Monthly Summary Avg'!I52</f>
        <v>41394</v>
      </c>
      <c r="J52" s="307"/>
      <c r="K52" s="83"/>
      <c r="L52" s="83"/>
      <c r="M52" s="83"/>
      <c r="N52" s="83"/>
      <c r="O52" s="83">
        <f>'FN30.300.12(IOX)'!$U30</f>
        <v>-2.5814173468012958E-2</v>
      </c>
      <c r="P52" s="83">
        <f>'FN30.350.12(IOX)'!$U30</f>
        <v>-6.5586640715001754E-2</v>
      </c>
      <c r="Q52" s="83">
        <f>'FN30.400.11(IOX)'!$U42</f>
        <v>-0.2259816444768491</v>
      </c>
      <c r="R52" s="83">
        <f>'FN30.450.11(IOX)'!$U42</f>
        <v>-0.19026331012668551</v>
      </c>
      <c r="S52" s="83">
        <f>'FN30.350.10(IOX)'!$U54</f>
        <v>-0.43509700502062232</v>
      </c>
      <c r="T52" s="83">
        <f>'FN30.400.10(IOX)'!$U54</f>
        <v>-0.47755190915292112</v>
      </c>
      <c r="U52" s="83">
        <f>'FN30.450.10(IOX)'!$U54</f>
        <v>-0.44444205577996143</v>
      </c>
      <c r="V52" s="83">
        <f>'FN30.500.10(IOX)'!$U54</f>
        <v>-0.28016973000977896</v>
      </c>
      <c r="W52" s="83">
        <f>'FN30.400.09(IOX)'!$U56</f>
        <v>-0.58288402243726112</v>
      </c>
      <c r="X52" s="83">
        <f>'FN30.450.09(IOX)'!$U56</f>
        <v>-0.5382258946961973</v>
      </c>
      <c r="Y52" s="83">
        <f>'FN30.500.09(IOX)'!$U56</f>
        <v>-0.29774762948648892</v>
      </c>
      <c r="Z52" s="83">
        <f>'FN30.550.08(IOX)'!$U56</f>
        <v>-0.49020707960417642</v>
      </c>
      <c r="AA52" s="83">
        <f>'FN30.600.08(IOX)'!$U56</f>
        <v>-0.36117755091969372</v>
      </c>
      <c r="AB52" s="109">
        <f>'FN30.650.67(IOX)'!$U56</f>
        <v>-0.23195954255157558</v>
      </c>
      <c r="AC52" s="307">
        <f>'GII30.400.10(IOX)'!$U51</f>
        <v>-0.30646390621421904</v>
      </c>
      <c r="AD52" s="83">
        <f>'GII30.450.10(IOX)'!$U51</f>
        <v>-0.35251859118383111</v>
      </c>
      <c r="AE52" s="87">
        <f>'GII30.500.10(IOX)'!$U51</f>
        <v>-0.42779724787301554</v>
      </c>
    </row>
    <row r="53" spans="9:31" ht="15">
      <c r="I53" s="148">
        <f>'Monthly Summary Avg'!I53</f>
        <v>41425</v>
      </c>
      <c r="J53" s="307"/>
      <c r="K53" s="83"/>
      <c r="L53" s="83"/>
      <c r="M53" s="83"/>
      <c r="N53" s="83"/>
      <c r="O53" s="83">
        <f>'FN30.300.12(IOX)'!$U31</f>
        <v>0.13537166992841088</v>
      </c>
      <c r="P53" s="83">
        <f>'FN30.350.12(IOX)'!$U31</f>
        <v>0.14047605037337219</v>
      </c>
      <c r="Q53" s="83">
        <f>'FN30.400.11(IOX)'!$U43</f>
        <v>-2.1081738378249448E-2</v>
      </c>
      <c r="R53" s="83">
        <f>'FN30.450.11(IOX)'!$U43</f>
        <v>-4.529246535289333E-2</v>
      </c>
      <c r="S53" s="83">
        <f>'FN30.350.10(IOX)'!$U55</f>
        <v>-0.25166210191120619</v>
      </c>
      <c r="T53" s="83">
        <f>'FN30.400.10(IOX)'!$U55</f>
        <v>-0.33543517387337285</v>
      </c>
      <c r="U53" s="83">
        <f>'FN30.450.10(IOX)'!$U55</f>
        <v>-0.34300566002152666</v>
      </c>
      <c r="V53" s="83">
        <f>'FN30.500.10(IOX)'!$U55</f>
        <v>-0.27146985500966059</v>
      </c>
      <c r="W53" s="83">
        <f>'FN30.400.09(IOX)'!$U57</f>
        <v>-0.41757766686795295</v>
      </c>
      <c r="X53" s="83">
        <f>'FN30.450.09(IOX)'!$U57</f>
        <v>-0.41507496233101759</v>
      </c>
      <c r="Y53" s="83">
        <f>'FN30.500.09(IOX)'!$U57</f>
        <v>-0.29320973322598876</v>
      </c>
      <c r="Z53" s="83">
        <f>'FN30.550.08(IOX)'!$U57</f>
        <v>-0.46959791115780714</v>
      </c>
      <c r="AA53" s="83">
        <f>'FN30.600.08(IOX)'!$U57</f>
        <v>-0.39764517662614063</v>
      </c>
      <c r="AB53" s="109">
        <f>'FN30.650.67(IOX)'!$U57</f>
        <v>-0.26380760740305942</v>
      </c>
      <c r="AC53" s="307">
        <f>'GII30.400.10(IOX)'!$U52</f>
        <v>-0.20376746798690759</v>
      </c>
      <c r="AD53" s="83">
        <f>'GII30.450.10(IOX)'!$U52</f>
        <v>-0.32357349078070941</v>
      </c>
      <c r="AE53" s="87">
        <f>'GII30.500.10(IOX)'!$U52</f>
        <v>-0.42276683075104005</v>
      </c>
    </row>
    <row r="54" spans="9:31" ht="15">
      <c r="I54" s="148">
        <f>'Monthly Summary Avg'!I54</f>
        <v>41453</v>
      </c>
      <c r="J54" s="307"/>
      <c r="K54" s="83"/>
      <c r="L54" s="83"/>
      <c r="M54" s="83"/>
      <c r="N54" s="83"/>
      <c r="O54" s="83">
        <f>'FN30.300.12(IOX)'!$U32</f>
        <v>0.1663192836467664</v>
      </c>
      <c r="P54" s="83">
        <f>'FN30.350.12(IOX)'!$U32</f>
        <v>0.18365927162485263</v>
      </c>
      <c r="Q54" s="83">
        <f>'FN30.400.11(IOX)'!$U44</f>
        <v>6.4823178105658075E-2</v>
      </c>
      <c r="R54" s="83">
        <f>'FN30.450.11(IOX)'!$U44</f>
        <v>6.4206633842261551E-2</v>
      </c>
      <c r="S54" s="83">
        <f>'FN30.350.10(IOX)'!$U56</f>
        <v>-0.20025387058669164</v>
      </c>
      <c r="T54" s="83">
        <f>'FN30.400.10(IOX)'!$U56</f>
        <v>-0.2570350780565529</v>
      </c>
      <c r="U54" s="83">
        <f>'FN30.450.10(IOX)'!$U56</f>
        <v>-0.23129868825244182</v>
      </c>
      <c r="V54" s="83">
        <f>'FN30.500.10(IOX)'!$U56</f>
        <v>-0.16042731031137758</v>
      </c>
      <c r="W54" s="83">
        <f>'FN30.400.09(IOX)'!$U58</f>
        <v>-0.32836627661331552</v>
      </c>
      <c r="X54" s="83">
        <f>'FN30.450.09(IOX)'!$U58</f>
        <v>-0.30064620871038594</v>
      </c>
      <c r="Y54" s="83">
        <f>'FN30.500.09(IOX)'!$U58</f>
        <v>-0.17603793744695606</v>
      </c>
      <c r="Z54" s="83">
        <f>'FN30.550.08(IOX)'!$U58</f>
        <v>-0.41193097343154117</v>
      </c>
      <c r="AA54" s="83">
        <f>'FN30.600.08(IOX)'!$U58</f>
        <v>-0.33662288559480702</v>
      </c>
      <c r="AB54" s="109">
        <f>'FN30.650.67(IOX)'!$U58</f>
        <v>-0.22401799435807235</v>
      </c>
      <c r="AC54" s="307">
        <f>'GII30.400.10(IOX)'!$U53</f>
        <v>-0.14372909554952862</v>
      </c>
      <c r="AD54" s="83">
        <f>'GII30.450.10(IOX)'!$U53</f>
        <v>-0.24298730452047801</v>
      </c>
      <c r="AE54" s="87">
        <f>'GII30.500.10(IOX)'!$U53</f>
        <v>-0.29473018575195553</v>
      </c>
    </row>
    <row r="55" spans="9:31" ht="15">
      <c r="I55" s="148">
        <f>'Monthly Summary Avg'!I55</f>
        <v>41486</v>
      </c>
      <c r="J55" s="307"/>
      <c r="K55" s="83"/>
      <c r="L55" s="83"/>
      <c r="M55" s="83"/>
      <c r="N55" s="83"/>
      <c r="O55" s="83">
        <f>'FN30.300.12(IOX)'!$U33</f>
        <v>0.2150269924202366</v>
      </c>
      <c r="P55" s="83">
        <f>'FN30.350.12(IOX)'!$U33</f>
        <v>0.26864964828569926</v>
      </c>
      <c r="Q55" s="83">
        <f>'FN30.400.11(IOX)'!$U45</f>
        <v>0.14829569098635664</v>
      </c>
      <c r="R55" s="83">
        <f>'FN30.450.11(IOX)'!$U45</f>
        <v>0.10876808645758351</v>
      </c>
      <c r="S55" s="83">
        <f>'FN30.350.10(IOX)'!$U57</f>
        <v>-0.1360897561744</v>
      </c>
      <c r="T55" s="83">
        <f>'FN30.400.10(IOX)'!$U57</f>
        <v>-0.20823390742314607</v>
      </c>
      <c r="U55" s="83">
        <f>'FN30.450.10(IOX)'!$U57</f>
        <v>-0.21086326810661071</v>
      </c>
      <c r="V55" s="83">
        <f>'FN30.500.10(IOX)'!$U57</f>
        <v>-0.12382490239671484</v>
      </c>
      <c r="W55" s="83">
        <f>'FN30.400.09(IOX)'!$U59</f>
        <v>-0.2787119955161913</v>
      </c>
      <c r="X55" s="83">
        <f>'FN30.450.09(IOX)'!$U59</f>
        <v>-0.28606786017134389</v>
      </c>
      <c r="Y55" s="83">
        <f>'FN30.500.09(IOX)'!$U59</f>
        <v>-0.14529285918109913</v>
      </c>
      <c r="Z55" s="83">
        <f>'FN30.550.08(IOX)'!$U59</f>
        <v>-0.36247534209930454</v>
      </c>
      <c r="AA55" s="83">
        <f>'FN30.600.08(IOX)'!$U59</f>
        <v>-0.29323442272972844</v>
      </c>
      <c r="AB55" s="109">
        <f>'FN30.650.67(IOX)'!$U59</f>
        <v>-0.17867801822790397</v>
      </c>
      <c r="AC55" s="307">
        <f>'GII30.400.10(IOX)'!$U54</f>
        <v>-0.11424620197745305</v>
      </c>
      <c r="AD55" s="83">
        <f>'GII30.450.10(IOX)'!$U54</f>
        <v>-0.20973565165496422</v>
      </c>
      <c r="AE55" s="87">
        <f>'GII30.500.10(IOX)'!$U54</f>
        <v>-0.28369714750963515</v>
      </c>
    </row>
    <row r="56" spans="9:31" ht="15">
      <c r="I56" s="148">
        <f>'Monthly Summary Avg'!I56</f>
        <v>41516</v>
      </c>
      <c r="J56" s="307"/>
      <c r="K56" s="83"/>
      <c r="L56" s="83"/>
      <c r="M56" s="83"/>
      <c r="N56" s="83"/>
      <c r="O56" s="83">
        <f>'FN30.300.12(IOX)'!$U34</f>
        <v>0.23017847379687306</v>
      </c>
      <c r="P56" s="83">
        <f>'FN30.350.12(IOX)'!$U34</f>
        <v>0.28106383739484952</v>
      </c>
      <c r="Q56" s="83">
        <f>'FN30.400.11(IOX)'!$U46</f>
        <v>0.17690663168239662</v>
      </c>
      <c r="R56" s="83">
        <f>'FN30.450.11(IOX)'!$U46</f>
        <v>0.17778743543769115</v>
      </c>
      <c r="S56" s="83">
        <f>'FN30.350.10(IOX)'!$U58</f>
        <v>-0.13401458868789573</v>
      </c>
      <c r="T56" s="83">
        <f>'FN30.400.10(IOX)'!$U58</f>
        <v>-0.18314942279551882</v>
      </c>
      <c r="U56" s="83">
        <f>'FN30.450.10(IOX)'!$U58</f>
        <v>-0.1671764209987886</v>
      </c>
      <c r="V56" s="83">
        <f>'FN30.500.10(IOX)'!$U58</f>
        <v>-4.5103363032840127E-2</v>
      </c>
      <c r="W56" s="83">
        <f>'FN30.400.09(IOX)'!$U60</f>
        <v>-0.25884688197869699</v>
      </c>
      <c r="X56" s="83">
        <f>'FN30.450.09(IOX)'!$U60</f>
        <v>-0.24584117582268039</v>
      </c>
      <c r="Y56" s="83">
        <f>'FN30.500.09(IOX)'!$U60</f>
        <v>-7.8836805322346382E-2</v>
      </c>
      <c r="Z56" s="83">
        <f>'FN30.550.08(IOX)'!$U60</f>
        <v>-0.32449508110733538</v>
      </c>
      <c r="AA56" s="83">
        <f>'FN30.600.08(IOX)'!$U60</f>
        <v>-0.25177635056114367</v>
      </c>
      <c r="AB56" s="109">
        <f>'FN30.650.67(IOX)'!$U60</f>
        <v>-0.13685688442671884</v>
      </c>
      <c r="AC56" s="307">
        <f>'GII30.400.10(IOX)'!$U55</f>
        <v>-0.10955446217925258</v>
      </c>
      <c r="AD56" s="83">
        <f>'GII30.450.10(IOX)'!$U55</f>
        <v>-0.17489457138648101</v>
      </c>
      <c r="AE56" s="87">
        <f>'GII30.500.10(IOX)'!$U55</f>
        <v>-0.22272615601931789</v>
      </c>
    </row>
    <row r="57" spans="9:31" ht="15">
      <c r="I57" s="148">
        <f>'Monthly Summary Avg'!I57</f>
        <v>41547</v>
      </c>
      <c r="J57" s="307"/>
      <c r="K57" s="83"/>
      <c r="L57" s="83"/>
      <c r="M57" s="83"/>
      <c r="N57" s="83"/>
      <c r="O57" s="83">
        <f>'FN30.300.12(IOX)'!$U35</f>
        <v>0.25741613234348537</v>
      </c>
      <c r="P57" s="83">
        <f>'FN30.350.12(IOX)'!$U35</f>
        <v>0.31517615666975307</v>
      </c>
      <c r="Q57" s="83">
        <f>'FN30.400.11(IOX)'!$U47</f>
        <v>0.15775079726268304</v>
      </c>
      <c r="R57" s="83">
        <f>'FN30.450.11(IOX)'!$U47</f>
        <v>0.16551419806410084</v>
      </c>
      <c r="S57" s="83">
        <f>'FN30.350.10(IOX)'!$U59</f>
        <v>-0.12679148628382819</v>
      </c>
      <c r="T57" s="83">
        <f>'FN30.400.10(IOX)'!$U59</f>
        <v>-0.19723898298591036</v>
      </c>
      <c r="U57" s="83">
        <f>'FN30.450.10(IOX)'!$U59</f>
        <v>-0.18350429892810161</v>
      </c>
      <c r="V57" s="83">
        <f>'FN30.500.10(IOX)'!$U59</f>
        <v>-6.9595481562488959E-2</v>
      </c>
      <c r="W57" s="83">
        <f>'FN30.400.09(IOX)'!$U61</f>
        <v>-0.28289921763036641</v>
      </c>
      <c r="X57" s="83">
        <f>'FN30.450.09(IOX)'!$U61</f>
        <v>-0.27062494004785331</v>
      </c>
      <c r="Y57" s="83">
        <f>'FN30.500.09(IOX)'!$U61</f>
        <v>-0.11334575872468033</v>
      </c>
      <c r="Z57" s="83">
        <f>'FN30.550.08(IOX)'!$U61</f>
        <v>-0.36620218220568235</v>
      </c>
      <c r="AA57" s="83">
        <f>'FN30.600.08(IOX)'!$U61</f>
        <v>-0.27733881973418828</v>
      </c>
      <c r="AB57" s="109">
        <f>'FN30.650.67(IOX)'!$U61</f>
        <v>-0.13014244814909681</v>
      </c>
      <c r="AC57" s="307">
        <f>'GII30.400.10(IOX)'!$U56</f>
        <v>-0.13099774600577718</v>
      </c>
      <c r="AD57" s="83">
        <f>'GII30.450.10(IOX)'!$U56</f>
        <v>-0.20058243386270203</v>
      </c>
      <c r="AE57" s="87">
        <f>'GII30.500.10(IOX)'!$U56</f>
        <v>-0.23425295563992277</v>
      </c>
    </row>
    <row r="58" spans="9:31" ht="15">
      <c r="I58" s="148">
        <f>'Monthly Summary Avg'!I58</f>
        <v>41578</v>
      </c>
      <c r="J58" s="307"/>
      <c r="K58" s="83"/>
      <c r="L58" s="83"/>
      <c r="M58" s="83"/>
      <c r="N58" s="83"/>
      <c r="O58" s="83">
        <f>'FN30.300.12(IOX)'!$U36</f>
        <v>0.24751142765904266</v>
      </c>
      <c r="P58" s="83">
        <f>'FN30.350.12(IOX)'!$U36</f>
        <v>0.29416378918590258</v>
      </c>
      <c r="Q58" s="83">
        <f>'FN30.400.11(IOX)'!$U48</f>
        <v>0.13297193382484607</v>
      </c>
      <c r="R58" s="83">
        <f>'FN30.450.11(IOX)'!$U48</f>
        <v>0.14981680826939292</v>
      </c>
      <c r="S58" s="83">
        <f>'FN30.350.10(IOX)'!$U60</f>
        <v>-0.14485486347999144</v>
      </c>
      <c r="T58" s="83">
        <f>'FN30.400.10(IOX)'!$U60</f>
        <v>-0.21520963614483546</v>
      </c>
      <c r="U58" s="83">
        <f>'FN30.450.10(IOX)'!$U60</f>
        <v>-0.206192966848187</v>
      </c>
      <c r="V58" s="83">
        <f>'FN30.500.10(IOX)'!$U60</f>
        <v>-0.10009807478356425</v>
      </c>
      <c r="W58" s="83">
        <f>'FN30.400.09(IOX)'!$U62</f>
        <v>-0.31783127843594217</v>
      </c>
      <c r="X58" s="83">
        <f>'FN30.450.09(IOX)'!$U62</f>
        <v>-0.3076926457537108</v>
      </c>
      <c r="Y58" s="83">
        <f>'FN30.500.09(IOX)'!$U62</f>
        <v>-0.16104394687049794</v>
      </c>
      <c r="Z58" s="83">
        <f>'FN30.550.08(IOX)'!$U62</f>
        <v>-0.38635966033583891</v>
      </c>
      <c r="AA58" s="83">
        <f>'FN30.600.08(IOX)'!$U62</f>
        <v>-0.29012746379712717</v>
      </c>
      <c r="AB58" s="109">
        <f>'FN30.650.67(IOX)'!$U62</f>
        <v>-0.11292894571723899</v>
      </c>
      <c r="AC58" s="307">
        <f>'GII30.400.10(IOX)'!$U57</f>
        <v>-0.14370046550063764</v>
      </c>
      <c r="AD58" s="83">
        <f>'GII30.450.10(IOX)'!$U57</f>
        <v>-0.21416900209433165</v>
      </c>
      <c r="AE58" s="87">
        <f>'GII30.500.10(IOX)'!$U57</f>
        <v>-0.25649046939282338</v>
      </c>
    </row>
    <row r="59" spans="9:31" ht="15">
      <c r="I59" s="148">
        <f>'Monthly Summary Avg'!I59</f>
        <v>41607</v>
      </c>
      <c r="J59" s="307"/>
      <c r="K59" s="83"/>
      <c r="L59" s="83"/>
      <c r="M59" s="83"/>
      <c r="N59" s="83"/>
      <c r="O59" s="83">
        <f>'FN30.300.12(IOX)'!$U37</f>
        <v>0.30147835999520334</v>
      </c>
      <c r="P59" s="83">
        <f>'FN30.350.12(IOX)'!$U37</f>
        <v>0.38524153019980711</v>
      </c>
      <c r="Q59" s="83">
        <f>'FN30.400.11(IOX)'!$U49</f>
        <v>0.23960171047058765</v>
      </c>
      <c r="R59" s="83">
        <f>'FN30.450.11(IOX)'!$U49</f>
        <v>0.25360777590613459</v>
      </c>
      <c r="S59" s="83">
        <f>'FN30.350.10(IOX)'!$U61</f>
        <v>-6.8892745364327324E-2</v>
      </c>
      <c r="T59" s="83">
        <f>'FN30.400.10(IOX)'!$U61</f>
        <v>-0.13838155914416128</v>
      </c>
      <c r="U59" s="83">
        <f>'FN30.450.10(IOX)'!$U61</f>
        <v>-0.13433530111143221</v>
      </c>
      <c r="V59" s="83">
        <f>'FN30.500.10(IOX)'!$U61</f>
        <v>-3.7421670941288676E-2</v>
      </c>
      <c r="W59" s="83">
        <f>'FN30.400.09(IOX)'!$U63</f>
        <v>-0.24047828231113677</v>
      </c>
      <c r="X59" s="83">
        <f>'FN30.450.09(IOX)'!$U63</f>
        <v>-0.23624432097053494</v>
      </c>
      <c r="Y59" s="83">
        <f>'FN30.500.09(IOX)'!$U63</f>
        <v>-9.0867574788710326E-2</v>
      </c>
      <c r="Z59" s="83">
        <f>'FN30.550.08(IOX)'!$U63</f>
        <v>-0.32033040145114033</v>
      </c>
      <c r="AA59" s="83">
        <f>'FN30.600.08(IOX)'!$U63</f>
        <v>-0.22290678162703148</v>
      </c>
      <c r="AB59" s="109">
        <f>'FN30.650.67(IOX)'!$U63</f>
        <v>-5.0620235300708583E-2</v>
      </c>
      <c r="AC59" s="307">
        <f>'GII30.400.10(IOX)'!$U58</f>
        <v>-0.10231018323168817</v>
      </c>
      <c r="AD59" s="83">
        <f>'GII30.450.10(IOX)'!$U58</f>
        <v>-0.20940491379872828</v>
      </c>
      <c r="AE59" s="87">
        <f>'GII30.500.10(IOX)'!$U58</f>
        <v>-0.24567079395869018</v>
      </c>
    </row>
    <row r="60" spans="9:31" ht="15">
      <c r="I60" s="148">
        <f>'Monthly Summary Avg'!I60</f>
        <v>41639</v>
      </c>
      <c r="J60" s="307"/>
      <c r="K60" s="83"/>
      <c r="L60" s="83"/>
      <c r="M60" s="83"/>
      <c r="N60" s="83"/>
      <c r="O60" s="83">
        <f>'FN30.300.12(IOX)'!$U38</f>
        <v>0.3248663234682998</v>
      </c>
      <c r="P60" s="83">
        <f>'FN30.350.12(IOX)'!$U38</f>
        <v>0.42700103951049662</v>
      </c>
      <c r="Q60" s="83">
        <f>'FN30.400.11(IOX)'!$U50</f>
        <v>0.30826078292859793</v>
      </c>
      <c r="R60" s="83">
        <f>'FN30.450.11(IOX)'!$U50</f>
        <v>0.34053079340485204</v>
      </c>
      <c r="S60" s="83">
        <f>'FN30.350.10(IOX)'!$U62</f>
        <v>-4.1390235547704157E-2</v>
      </c>
      <c r="T60" s="83">
        <f>'FN30.400.10(IOX)'!$U62</f>
        <v>-8.3136018704695558E-2</v>
      </c>
      <c r="U60" s="83">
        <f>'FN30.450.10(IOX)'!$U62</f>
        <v>-5.0241847598728517E-2</v>
      </c>
      <c r="V60" s="83">
        <f>'FN30.500.10(IOX)'!$U62</f>
        <v>7.1910767312171719E-2</v>
      </c>
      <c r="W60" s="83">
        <f>'FN30.400.09(IOX)'!$U64</f>
        <v>-0.17885531692692713</v>
      </c>
      <c r="X60" s="83">
        <f>'FN30.450.09(IOX)'!$U64</f>
        <v>-0.12885600838873568</v>
      </c>
      <c r="Y60" s="83">
        <f>'FN30.500.09(IOX)'!$U64</f>
        <v>2.9898880497190472E-2</v>
      </c>
      <c r="Z60" s="83">
        <f>'FN30.550.08(IOX)'!$U64</f>
        <v>-0.24687278655371481</v>
      </c>
      <c r="AA60" s="83">
        <f>'FN30.600.08(IOX)'!$U64</f>
        <v>-0.14020897197363014</v>
      </c>
      <c r="AB60" s="109">
        <f>'FN30.650.67(IOX)'!$U64</f>
        <v>2.892889589314418E-2</v>
      </c>
      <c r="AC60" s="307">
        <f>'GII30.400.10(IOX)'!$U59</f>
        <v>-6.0458121163887601E-2</v>
      </c>
      <c r="AD60" s="83">
        <f>'GII30.450.10(IOX)'!$U59</f>
        <v>-0.15449589335547154</v>
      </c>
      <c r="AE60" s="87">
        <f>'GII30.500.10(IOX)'!$U59</f>
        <v>-0.19959164469064905</v>
      </c>
    </row>
    <row r="61" spans="9:31" ht="15">
      <c r="I61" s="148">
        <f>'Monthly Summary Avg'!I61</f>
        <v>41670</v>
      </c>
      <c r="J61" s="307"/>
      <c r="K61" s="83"/>
      <c r="L61" s="83"/>
      <c r="M61" s="83"/>
      <c r="N61" s="83"/>
      <c r="O61" s="83">
        <f>'FN30.300.12(IOX)'!$U39</f>
        <v>0.3115330328161825</v>
      </c>
      <c r="P61" s="83">
        <f>'FN30.350.12(IOX)'!$U39</f>
        <v>0.40563742253259694</v>
      </c>
      <c r="Q61" s="83">
        <f>'FN30.400.11(IOX)'!$U51</f>
        <v>0.25801747862077118</v>
      </c>
      <c r="R61" s="83">
        <f>'FN30.450.11(IOX)'!$U51</f>
        <v>0.27326344188922347</v>
      </c>
      <c r="S61" s="83">
        <f>'FN30.350.10(IOX)'!$U63</f>
        <v>-6.840257967760921E-2</v>
      </c>
      <c r="T61" s="83">
        <f>'FN30.400.10(IOX)'!$U63</f>
        <v>-0.12413995491562735</v>
      </c>
      <c r="U61" s="83">
        <f>'FN30.450.10(IOX)'!$U63</f>
        <v>-9.7860000328424679E-2</v>
      </c>
      <c r="V61" s="83">
        <f>'FN30.500.10(IOX)'!$U63</f>
        <v>1.9943510953227106E-2</v>
      </c>
      <c r="W61" s="83">
        <f>'FN30.400.09(IOX)'!$U65</f>
        <v>-0.21385170114295082</v>
      </c>
      <c r="X61" s="83">
        <f>'FN30.450.09(IOX)'!$U65</f>
        <v>-0.18523357841944332</v>
      </c>
      <c r="Y61" s="83">
        <f>'FN30.500.09(IOX)'!$U65</f>
        <v>-7.6140380910009187E-3</v>
      </c>
      <c r="Z61" s="83">
        <f>'FN30.550.08(IOX)'!$U65</f>
        <v>-0.24044827915976053</v>
      </c>
      <c r="AA61" s="83">
        <f>'FN30.600.08(IOX)'!$U65</f>
        <v>-0.14851256959888726</v>
      </c>
      <c r="AB61" s="109">
        <f>'FN30.650.67(IOX)'!$U65</f>
        <v>1.4076374318373608E-2</v>
      </c>
      <c r="AC61" s="307">
        <f>'GII30.400.10(IOX)'!$U60</f>
        <v>-9.0910201895091136E-2</v>
      </c>
      <c r="AD61" s="83">
        <f>'GII30.450.10(IOX)'!$U60</f>
        <v>-0.1808359860569061</v>
      </c>
      <c r="AE61" s="87">
        <f>'GII30.500.10(IOX)'!$U60</f>
        <v>-0.22004398490598109</v>
      </c>
    </row>
    <row r="62" spans="9:31" ht="15">
      <c r="I62" s="148">
        <f>'Monthly Summary Avg'!I62</f>
        <v>41698</v>
      </c>
      <c r="J62" s="307"/>
      <c r="K62" s="83"/>
      <c r="L62" s="83"/>
      <c r="M62" s="83"/>
      <c r="N62" s="83"/>
      <c r="O62" s="83">
        <f>'FN30.300.12(IOX)'!$U40</f>
        <v>0.32310842024546349</v>
      </c>
      <c r="P62" s="83">
        <f>'FN30.350.12(IOX)'!$U40</f>
        <v>0.42571958737226745</v>
      </c>
      <c r="Q62" s="83">
        <f>'FN30.400.11(IOX)'!$U52</f>
        <v>0.28602924410068997</v>
      </c>
      <c r="R62" s="83">
        <f>'FN30.450.11(IOX)'!$U52</f>
        <v>0.29629065224090012</v>
      </c>
      <c r="S62" s="83">
        <f>'FN30.350.10(IOX)'!$U64</f>
        <v>-5.2015668797326664E-2</v>
      </c>
      <c r="T62" s="83">
        <f>'FN30.400.10(IOX)'!$U64</f>
        <v>-0.10339306666106407</v>
      </c>
      <c r="U62" s="83">
        <f>'FN30.450.10(IOX)'!$U64</f>
        <v>-7.5156055765159047E-2</v>
      </c>
      <c r="V62" s="83">
        <f>'FN30.500.10(IOX)'!$U64</f>
        <v>7.996995838972909E-2</v>
      </c>
      <c r="W62" s="83">
        <f>'FN30.400.09(IOX)'!$U66</f>
        <v>-0.19310284378455045</v>
      </c>
      <c r="X62" s="83">
        <f>'FN30.450.09(IOX)'!$U66</f>
        <v>-0.16001787644199372</v>
      </c>
      <c r="Y62" s="83">
        <f>'FN30.500.09(IOX)'!$U66</f>
        <v>5.0830854474255283E-2</v>
      </c>
      <c r="Z62" s="83">
        <f>'FN30.550.08(IOX)'!$U66</f>
        <v>-0.21769068792568547</v>
      </c>
      <c r="AA62" s="83">
        <f>'FN30.600.08(IOX)'!$U66</f>
        <v>-0.11863848207352246</v>
      </c>
      <c r="AB62" s="109">
        <f>'FN30.650.67(IOX)'!$U66</f>
        <v>4.6367048957697277E-2</v>
      </c>
      <c r="AC62" s="307">
        <f>'GII30.400.10(IOX)'!$U61</f>
        <v>-7.7222351603935424E-2</v>
      </c>
      <c r="AD62" s="83">
        <f>'GII30.450.10(IOX)'!$U61</f>
        <v>-0.15890899754219379</v>
      </c>
      <c r="AE62" s="87">
        <f>'GII30.500.10(IOX)'!$U61</f>
        <v>-0.19302910668507478</v>
      </c>
    </row>
    <row r="63" spans="9:31" ht="15">
      <c r="I63" s="148">
        <f>'Monthly Summary Avg'!I63</f>
        <v>41729</v>
      </c>
      <c r="J63" s="307"/>
      <c r="K63" s="83"/>
      <c r="L63" s="83">
        <f>'FN30.300.13(IOX)'!U29</f>
        <v>1.3776130568273537E-2</v>
      </c>
      <c r="M63" s="83">
        <f>'FN30.350.13(IOX)'!U29</f>
        <v>1.5228123325724097E-2</v>
      </c>
      <c r="N63" s="83">
        <f>'FN30.400.13(IOX)'!U29</f>
        <v>1.1158444736383055E-2</v>
      </c>
      <c r="O63" s="83">
        <f>'FN30.300.12(IOX)'!$U41</f>
        <v>0.33932595896979478</v>
      </c>
      <c r="P63" s="83">
        <f>'FN30.350.12(IOX)'!$U41</f>
        <v>0.44920973574995049</v>
      </c>
      <c r="Q63" s="83">
        <f>'FN30.400.11(IOX)'!$U53</f>
        <v>0.3136160596651727</v>
      </c>
      <c r="R63" s="83">
        <f>'FN30.450.11(IOX)'!$U53</f>
        <v>0.33459715346952379</v>
      </c>
      <c r="S63" s="83">
        <f>'FN30.350.10(IOX)'!$U65</f>
        <v>-3.0667642945681695E-2</v>
      </c>
      <c r="T63" s="83">
        <f>'FN30.400.10(IOX)'!$U65</f>
        <v>-8.1187912578945753E-2</v>
      </c>
      <c r="U63" s="83">
        <f>'FN30.450.10(IOX)'!$U65</f>
        <v>-3.5626156138854226E-2</v>
      </c>
      <c r="V63" s="83">
        <f>'FN30.500.10(IOX)'!$U65</f>
        <v>0.12278829948171088</v>
      </c>
      <c r="W63" s="83">
        <f>'FN30.400.09(IOX)'!$U67</f>
        <v>-0.16648154166127993</v>
      </c>
      <c r="X63" s="83">
        <f>'FN30.450.09(IOX)'!$U67</f>
        <v>-0.12408122570559366</v>
      </c>
      <c r="Y63" s="83">
        <f>'FN30.500.09(IOX)'!$U67</f>
        <v>9.948412486829894E-2</v>
      </c>
      <c r="Z63" s="83">
        <f>'FN30.550.08(IOX)'!$U67</f>
        <v>-0.19036760704770583</v>
      </c>
      <c r="AA63" s="83">
        <f>'FN30.600.08(IOX)'!$U67</f>
        <v>-9.8542382072960955E-2</v>
      </c>
      <c r="AB63" s="109">
        <f>'FN30.650.67(IOX)'!$U67</f>
        <v>4.4990224404257928E-2</v>
      </c>
      <c r="AC63" s="307">
        <f>'GII30.400.10(IOX)'!$U62</f>
        <v>-5.526289436148113E-2</v>
      </c>
      <c r="AD63" s="83">
        <f>'GII30.450.10(IOX)'!$U62</f>
        <v>-0.12691824816845498</v>
      </c>
      <c r="AE63" s="87">
        <f>'GII30.500.10(IOX)'!$U62</f>
        <v>-0.15525656942003396</v>
      </c>
    </row>
    <row r="64" spans="9:31" ht="15">
      <c r="I64" s="148">
        <f>'Monthly Summary Avg'!I64</f>
        <v>41759</v>
      </c>
      <c r="J64" s="307"/>
      <c r="K64" s="83"/>
      <c r="L64" s="83">
        <f>'FN30.300.13(IOX)'!U30</f>
        <v>1.8556346509851718E-2</v>
      </c>
      <c r="M64" s="83">
        <f>'FN30.350.13(IOX)'!U30</f>
        <v>1.3045849238060958E-2</v>
      </c>
      <c r="N64" s="83">
        <f>'FN30.400.13(IOX)'!U30</f>
        <v>-1.3140831975524736E-2</v>
      </c>
      <c r="O64" s="83">
        <f>'FN30.300.12(IOX)'!$U42</f>
        <v>0.34795454812608106</v>
      </c>
      <c r="P64" s="83">
        <f>'FN30.350.12(IOX)'!$U42</f>
        <v>0.43961556207018937</v>
      </c>
      <c r="Q64" s="83">
        <f>'FN30.400.11(IOX)'!$U54</f>
        <v>0.30358519153111962</v>
      </c>
      <c r="R64" s="83">
        <f>'FN30.450.11(IOX)'!$U54</f>
        <v>0.30894175831897064</v>
      </c>
      <c r="S64" s="83">
        <f>'FN30.350.10(IOX)'!$U66</f>
        <v>-4.1422188947084271E-2</v>
      </c>
      <c r="T64" s="83">
        <f>'FN30.400.10(IOX)'!$U66</f>
        <v>-9.0125377597118139E-2</v>
      </c>
      <c r="U64" s="83">
        <f>'FN30.450.10(IOX)'!$U66</f>
        <v>-5.3398163982588009E-2</v>
      </c>
      <c r="V64" s="83">
        <f>'FN30.500.10(IOX)'!$U66</f>
        <v>0.10311242876721183</v>
      </c>
      <c r="W64" s="83">
        <f>'FN30.400.09(IOX)'!$U68</f>
        <v>-0.17546637724230263</v>
      </c>
      <c r="X64" s="83">
        <f>'FN30.450.09(IOX)'!$U68</f>
        <v>-0.14499024005610772</v>
      </c>
      <c r="Y64" s="83">
        <f>'FN30.500.09(IOX)'!$U68</f>
        <v>7.7291690168703076E-2</v>
      </c>
      <c r="Z64" s="83">
        <f>'FN30.550.08(IOX)'!$U68</f>
        <v>-0.20670203270603371</v>
      </c>
      <c r="AA64" s="83">
        <f>'FN30.600.08(IOX)'!$U68</f>
        <v>-0.10750732132045604</v>
      </c>
      <c r="AB64" s="109">
        <f>'FN30.650.67(IOX)'!$U68</f>
        <v>5.5575121506910685E-2</v>
      </c>
      <c r="AC64" s="307">
        <f>'GII30.400.10(IOX)'!$U63</f>
        <v>-6.6918659046104167E-2</v>
      </c>
      <c r="AD64" s="83">
        <f>'GII30.450.10(IOX)'!$U63</f>
        <v>-0.1450453923517091</v>
      </c>
      <c r="AE64" s="87">
        <f>'GII30.500.10(IOX)'!$U63</f>
        <v>-0.17500460322772804</v>
      </c>
    </row>
    <row r="65" spans="9:31" ht="15">
      <c r="I65" s="148">
        <f>'Monthly Summary Avg'!I65</f>
        <v>41789</v>
      </c>
      <c r="J65" s="307"/>
      <c r="K65" s="83"/>
      <c r="L65" s="83">
        <f>'FN30.300.13(IOX)'!U31</f>
        <v>1.0886232325342249E-2</v>
      </c>
      <c r="M65" s="83">
        <f>'FN30.350.13(IOX)'!U31</f>
        <v>-8.7974869142458667E-3</v>
      </c>
      <c r="N65" s="83">
        <f>'FN30.400.13(IOX)'!U31</f>
        <v>-5.6561146043720312E-2</v>
      </c>
      <c r="O65" s="83">
        <f>'FN30.300.12(IOX)'!$U43</f>
        <v>0.34165544589493191</v>
      </c>
      <c r="P65" s="83">
        <f>'FN30.350.12(IOX)'!$U43</f>
        <v>0.4119597484089994</v>
      </c>
      <c r="Q65" s="83">
        <f>'FN30.400.11(IOX)'!$U55</f>
        <v>0.26296670597472804</v>
      </c>
      <c r="R65" s="83">
        <f>'FN30.450.11(IOX)'!$U55</f>
        <v>0.24925577536722021</v>
      </c>
      <c r="S65" s="83">
        <f>'FN30.350.10(IOX)'!$U67</f>
        <v>-6.632860947291952E-2</v>
      </c>
      <c r="T65" s="83">
        <f>'FN30.400.10(IOX)'!$U67</f>
        <v>-0.12165846156367444</v>
      </c>
      <c r="U65" s="83">
        <f>'FN30.450.10(IOX)'!$U67</f>
        <v>-0.10589690566266063</v>
      </c>
      <c r="V65" s="83">
        <f>'FN30.500.10(IOX)'!$U67</f>
        <v>3.249446903939468E-2</v>
      </c>
      <c r="W65" s="83">
        <f>'FN30.400.09(IOX)'!$U69</f>
        <v>-0.21194970457709605</v>
      </c>
      <c r="X65" s="83">
        <f>'FN30.450.09(IOX)'!$U69</f>
        <v>-0.20523150704366633</v>
      </c>
      <c r="Y65" s="83">
        <f>'FN30.500.09(IOX)'!$U69</f>
        <v>1.9862812462574375E-3</v>
      </c>
      <c r="Z65" s="83">
        <f>'FN30.550.08(IOX)'!$U69</f>
        <v>-0.24686861151637185</v>
      </c>
      <c r="AA65" s="83">
        <f>'FN30.600.08(IOX)'!$U69</f>
        <v>-0.12157548248248085</v>
      </c>
      <c r="AB65" s="109">
        <f>'FN30.650.67(IOX)'!$U69</f>
        <v>5.1562584920453514E-2</v>
      </c>
      <c r="AC65" s="307">
        <f>'GII30.400.10(IOX)'!$U64</f>
        <v>-0.12935540873228568</v>
      </c>
      <c r="AD65" s="83">
        <f>'GII30.450.10(IOX)'!$U64</f>
        <v>-0.20155420813187797</v>
      </c>
      <c r="AE65" s="87">
        <f>'GII30.500.10(IOX)'!$U64</f>
        <v>-0.23124854375519244</v>
      </c>
    </row>
    <row r="66" spans="9:31" ht="15">
      <c r="I66" s="148">
        <f>'Monthly Summary Avg'!I66</f>
        <v>41820</v>
      </c>
      <c r="J66" s="307"/>
      <c r="K66" s="83"/>
      <c r="L66" s="83">
        <f>'FN30.300.13(IOX)'!U32</f>
        <v>1.9799508959880363E-2</v>
      </c>
      <c r="M66" s="83">
        <f>'FN30.350.13(IOX)'!U32</f>
        <v>9.1555110102137238E-3</v>
      </c>
      <c r="N66" s="83">
        <f>'FN30.400.13(IOX)'!U32</f>
        <v>-2.0315715969070225E-2</v>
      </c>
      <c r="O66" s="83">
        <f>'FN30.300.12(IOX)'!$U44</f>
        <v>0.35005932672284734</v>
      </c>
      <c r="P66" s="83">
        <f>'FN30.350.12(IOX)'!$U44</f>
        <v>0.43740900251625003</v>
      </c>
      <c r="Q66" s="83">
        <f>'FN30.400.11(IOX)'!$U56</f>
        <v>0.29789539537866117</v>
      </c>
      <c r="R66" s="83">
        <f>'FN30.450.11(IOX)'!$U56</f>
        <v>0.30779213861292321</v>
      </c>
      <c r="S66" s="83">
        <f>'FN30.350.10(IOX)'!$U68</f>
        <v>-4.8552508855579157E-2</v>
      </c>
      <c r="T66" s="83">
        <f>'FN30.400.10(IOX)'!$U68</f>
        <v>-8.5566062843538959E-2</v>
      </c>
      <c r="U66" s="83">
        <f>'FN30.450.10(IOX)'!$U68</f>
        <v>-5.3988152861278782E-2</v>
      </c>
      <c r="V66" s="83">
        <f>'FN30.500.10(IOX)'!$U68</f>
        <v>0.10775153505263169</v>
      </c>
      <c r="W66" s="83">
        <f>'FN30.400.09(IOX)'!$U70</f>
        <v>-0.18320969871491022</v>
      </c>
      <c r="X66" s="83">
        <f>'FN30.450.09(IOX)'!$U70</f>
        <v>-0.16023054167583928</v>
      </c>
      <c r="Y66" s="83">
        <f>'FN30.500.09(IOX)'!$U70</f>
        <v>7.5139587072299951E-2</v>
      </c>
      <c r="Z66" s="83">
        <f>'FN30.550.08(IOX)'!$U70</f>
        <v>-0.23397170809782553</v>
      </c>
      <c r="AA66" s="83">
        <f>'FN30.600.08(IOX)'!$U70</f>
        <v>-9.4303581370375422E-2</v>
      </c>
      <c r="AB66" s="109">
        <f>'FN30.650.67(IOX)'!$U70</f>
        <v>7.2018114242367037E-2</v>
      </c>
      <c r="AC66" s="307">
        <f>'GII30.400.10(IOX)'!$U65</f>
        <v>-0.11663914074624415</v>
      </c>
      <c r="AD66" s="83">
        <f>'GII30.450.10(IOX)'!$U65</f>
        <v>-0.18725814239152061</v>
      </c>
      <c r="AE66" s="87">
        <f>'GII30.500.10(IOX)'!$U65</f>
        <v>-0.20125207294064262</v>
      </c>
    </row>
    <row r="67" spans="9:31" ht="15">
      <c r="I67" s="148">
        <f>'Monthly Summary Avg'!I67</f>
        <v>41851</v>
      </c>
      <c r="J67" s="307"/>
      <c r="K67" s="83"/>
      <c r="L67" s="83">
        <f>'FN30.300.13(IOX)'!U33</f>
        <v>2.1288001115910671E-2</v>
      </c>
      <c r="M67" s="83">
        <f>'FN30.350.13(IOX)'!U33</f>
        <v>7.1570377718959133E-3</v>
      </c>
      <c r="N67" s="83">
        <f>'FN30.400.13(IOX)'!U33</f>
        <v>-1.7472552377079231E-2</v>
      </c>
      <c r="O67" s="83">
        <f>'FN30.300.12(IOX)'!$U45</f>
        <v>0.34957316789693871</v>
      </c>
      <c r="P67" s="83">
        <f>'FN30.350.12(IOX)'!$U45</f>
        <v>0.43680784711201714</v>
      </c>
      <c r="Q67" s="83">
        <f>'FN30.400.11(IOX)'!$U57</f>
        <v>0.30416716413321643</v>
      </c>
      <c r="R67" s="83">
        <f>'FN30.450.11(IOX)'!$U57</f>
        <v>0.32668259960466917</v>
      </c>
      <c r="S67" s="83">
        <f>'FN30.350.10(IOX)'!$U69</f>
        <v>-4.1986314784321244E-2</v>
      </c>
      <c r="T67" s="83">
        <f>'FN30.400.10(IOX)'!$U69</f>
        <v>-7.9055870473536238E-2</v>
      </c>
      <c r="U67" s="83">
        <f>'FN30.450.10(IOX)'!$U69</f>
        <v>-3.5050244622907845E-2</v>
      </c>
      <c r="V67" s="83">
        <f>'FN30.500.10(IOX)'!$U69</f>
        <v>0.14321267325085163</v>
      </c>
      <c r="W67" s="83">
        <f>'FN30.400.09(IOX)'!$U71</f>
        <v>-0.17558199809830199</v>
      </c>
      <c r="X67" s="83">
        <f>'FN30.450.09(IOX)'!$U71</f>
        <v>-0.13541420030313045</v>
      </c>
      <c r="Y67" s="83">
        <f>'FN30.500.09(IOX)'!$U71</f>
        <v>0.11982645308450013</v>
      </c>
      <c r="Z67" s="83">
        <f>'FN30.550.08(IOX)'!$U71</f>
        <v>-0.19976679567676436</v>
      </c>
      <c r="AA67" s="83">
        <f>'FN30.600.08(IOX)'!$U71</f>
        <v>-5.9267847469233526E-2</v>
      </c>
      <c r="AB67" s="109">
        <f>'FN30.650.67(IOX)'!$U71</f>
        <v>0.10800082042681147</v>
      </c>
      <c r="AC67" s="307">
        <f>'GII30.400.10(IOX)'!$U66</f>
        <v>-9.5045232438965788E-2</v>
      </c>
      <c r="AD67" s="83">
        <f>'GII30.450.10(IOX)'!$U66</f>
        <v>-0.16464812429854347</v>
      </c>
      <c r="AE67" s="87">
        <f>'GII30.500.10(IOX)'!$U66</f>
        <v>-0.16943751798241391</v>
      </c>
    </row>
    <row r="68" spans="9:31" ht="15">
      <c r="I68" s="148">
        <f>'Monthly Summary Avg'!I68</f>
        <v>41880</v>
      </c>
      <c r="J68" s="307"/>
      <c r="K68" s="83"/>
      <c r="L68" s="83">
        <f>'FN30.300.13(IOX)'!U34</f>
        <v>-1.9075031374991003E-3</v>
      </c>
      <c r="M68" s="83">
        <f>'FN30.350.13(IOX)'!U34</f>
        <v>-3.1173115592848077E-2</v>
      </c>
      <c r="N68" s="83">
        <f>'FN30.400.13(IOX)'!U34</f>
        <v>-9.1815326572423861E-2</v>
      </c>
      <c r="O68" s="83">
        <f>'FN30.300.12(IOX)'!$U46</f>
        <v>0.32107137404072428</v>
      </c>
      <c r="P68" s="83">
        <f>'FN30.350.12(IOX)'!$U46</f>
        <v>0.38185077522991562</v>
      </c>
      <c r="Q68" s="83">
        <f>'FN30.400.11(IOX)'!$U58</f>
        <v>0.22134001855221586</v>
      </c>
      <c r="R68" s="83">
        <f>'FN30.450.11(IOX)'!$U58</f>
        <v>0.2402453032403451</v>
      </c>
      <c r="S68" s="83">
        <f>'FN30.350.10(IOX)'!$U70</f>
        <v>-8.9292594812292569E-2</v>
      </c>
      <c r="T68" s="83">
        <f>'FN30.400.10(IOX)'!$U70</f>
        <v>-0.12997351720064743</v>
      </c>
      <c r="U68" s="83">
        <f>'FN30.450.10(IOX)'!$U70</f>
        <v>-0.10655147357675876</v>
      </c>
      <c r="V68" s="83">
        <f>'FN30.500.10(IOX)'!$U70</f>
        <v>6.9942593645447415E-2</v>
      </c>
      <c r="W68" s="83">
        <f>'FN30.400.09(IOX)'!$U72</f>
        <v>-0.22859478215307472</v>
      </c>
      <c r="X68" s="83">
        <f>'FN30.450.09(IOX)'!$U72</f>
        <v>-0.20777759088439196</v>
      </c>
      <c r="Y68" s="83">
        <f>'FN30.500.09(IOX)'!$U72</f>
        <v>4.4819080985068815E-2</v>
      </c>
      <c r="Z68" s="83">
        <f>'FN30.550.08(IOX)'!$U72</f>
        <v>-0.23398749552564302</v>
      </c>
      <c r="AA68" s="83">
        <f>'FN30.600.08(IOX)'!$U72</f>
        <v>-9.1899546252440012E-2</v>
      </c>
      <c r="AB68" s="109">
        <f>'FN30.650.67(IOX)'!$U72</f>
        <v>9.0835325013387536E-2</v>
      </c>
      <c r="AC68" s="307">
        <f>'GII30.400.10(IOX)'!$U67</f>
        <v>-0.16840105297792218</v>
      </c>
      <c r="AD68" s="83">
        <f>'GII30.450.10(IOX)'!$U67</f>
        <v>-0.19849802082932888</v>
      </c>
      <c r="AE68" s="87">
        <f>'GII30.500.10(IOX)'!$U67</f>
        <v>-0.23305893623174601</v>
      </c>
    </row>
    <row r="69" spans="9:31" ht="15">
      <c r="I69" s="148">
        <f>'Monthly Summary Avg'!I69</f>
        <v>41912</v>
      </c>
      <c r="J69" s="307"/>
      <c r="K69" s="83"/>
      <c r="L69" s="83">
        <f>'FN30.300.13(IOX)'!U35</f>
        <v>2.0474768034222546E-2</v>
      </c>
      <c r="M69" s="83">
        <f>'FN30.350.13(IOX)'!U35</f>
        <v>-2.6256283321947071E-3</v>
      </c>
      <c r="N69" s="83">
        <f>'FN30.400.13(IOX)'!U35</f>
        <v>-4.0033323098834894E-2</v>
      </c>
      <c r="O69" s="83">
        <f>'FN30.300.12(IOX)'!$U47</f>
        <v>0.3534352237984324</v>
      </c>
      <c r="P69" s="83">
        <f>'FN30.350.12(IOX)'!$U47</f>
        <v>0.4306263899448759</v>
      </c>
      <c r="Q69" s="83">
        <f>'FN30.400.11(IOX)'!$U59</f>
        <v>0.27559553549307259</v>
      </c>
      <c r="R69" s="83">
        <f>'FN30.450.11(IOX)'!$U59</f>
        <v>0.32713830846870295</v>
      </c>
      <c r="S69" s="83">
        <f>'FN30.350.10(IOX)'!$U71</f>
        <v>-5.2654797743331039E-2</v>
      </c>
      <c r="T69" s="83">
        <f>'FN30.400.10(IOX)'!$U71</f>
        <v>-9.6073118155414416E-2</v>
      </c>
      <c r="U69" s="83">
        <f>'FN30.450.10(IOX)'!$U71</f>
        <v>-4.1498447474247135E-2</v>
      </c>
      <c r="V69" s="83">
        <f>'FN30.500.10(IOX)'!$U71</f>
        <v>0.15370699717658654</v>
      </c>
      <c r="W69" s="83">
        <f>'FN30.400.09(IOX)'!$U73</f>
        <v>-0.19065950898138195</v>
      </c>
      <c r="X69" s="83">
        <f>'FN30.450.09(IOX)'!$U73</f>
        <v>-0.14155285472514278</v>
      </c>
      <c r="Y69" s="83">
        <f>'FN30.500.09(IOX)'!$U73</f>
        <v>0.127734236971073</v>
      </c>
      <c r="Z69" s="83">
        <f>'FN30.550.08(IOX)'!$U73</f>
        <v>-0.20321957192957496</v>
      </c>
      <c r="AA69" s="83">
        <f>'FN30.600.08(IOX)'!$U73</f>
        <v>-5.9045509511346461E-2</v>
      </c>
      <c r="AB69" s="109">
        <f>'FN30.650.67(IOX)'!$U73</f>
        <v>0.12245867295921653</v>
      </c>
      <c r="AC69" s="307">
        <f>'GII30.400.10(IOX)'!$U68</f>
        <v>-0.14276750704287389</v>
      </c>
      <c r="AD69" s="83">
        <f>'GII30.450.10(IOX)'!$U68</f>
        <v>-0.16957168626106889</v>
      </c>
      <c r="AE69" s="87">
        <f>'GII30.500.10(IOX)'!$U68</f>
        <v>-0.1909102785697071</v>
      </c>
    </row>
    <row r="70" spans="9:31" ht="15">
      <c r="I70" s="148">
        <f>'Monthly Summary Avg'!I70</f>
        <v>41943</v>
      </c>
      <c r="J70" s="307"/>
      <c r="K70" s="83"/>
      <c r="L70" s="83">
        <f>'FN30.300.13(IOX)'!U36</f>
        <v>8.5395269892825088E-3</v>
      </c>
      <c r="M70" s="83">
        <f>'FN30.350.13(IOX)'!U36</f>
        <v>-3.3093474203968798E-2</v>
      </c>
      <c r="N70" s="83">
        <f>'FN30.400.13(IOX)'!U36</f>
        <v>-0.10769807805586085</v>
      </c>
      <c r="O70" s="83">
        <f>'FN30.300.12(IOX)'!$U48</f>
        <v>0.33377041020071641</v>
      </c>
      <c r="P70" s="83">
        <f>'FN30.350.12(IOX)'!$U48</f>
        <v>0.38635221272419251</v>
      </c>
      <c r="Q70" s="83">
        <f>'FN30.400.11(IOX)'!$U60</f>
        <v>0.21553176435105059</v>
      </c>
      <c r="R70" s="83">
        <f>'FN30.450.11(IOX)'!$U60</f>
        <v>0.25603445424509719</v>
      </c>
      <c r="S70" s="83">
        <f>'FN30.350.10(IOX)'!$U72</f>
        <v>-9.0341235469968528E-2</v>
      </c>
      <c r="T70" s="83">
        <f>'FN30.400.10(IOX)'!$U72</f>
        <v>-0.13861362044701731</v>
      </c>
      <c r="U70" s="83">
        <f>'FN30.450.10(IOX)'!$U72</f>
        <v>-9.8868231582074917E-2</v>
      </c>
      <c r="V70" s="83">
        <f>'FN30.500.10(IOX)'!$U72</f>
        <v>6.9028650956771687E-2</v>
      </c>
      <c r="W70" s="83">
        <f>'FN30.400.09(IOX)'!$U74</f>
        <v>-0.24349185965680742</v>
      </c>
      <c r="X70" s="83">
        <f>'FN30.450.09(IOX)'!$U74</f>
        <v>-0.20097624173800244</v>
      </c>
      <c r="Y70" s="83">
        <f>'FN30.500.09(IOX)'!$U74</f>
        <v>4.2881488669876511E-2</v>
      </c>
      <c r="Z70" s="83">
        <f>'FN30.550.08(IOX)'!$U74</f>
        <v>-0.24923846844119191</v>
      </c>
      <c r="AA70" s="83">
        <f>'FN30.600.08(IOX)'!$U74</f>
        <v>-0.10544211205234622</v>
      </c>
      <c r="AB70" s="109">
        <f>'FN30.650.67(IOX)'!$U74</f>
        <v>8.8877829924379315E-2</v>
      </c>
      <c r="AC70" s="307">
        <f>'GII30.400.10(IOX)'!$U69</f>
        <v>-0.17556447835575972</v>
      </c>
      <c r="AD70" s="83">
        <f>'GII30.450.10(IOX)'!$U69</f>
        <v>-0.20439839970886486</v>
      </c>
      <c r="AE70" s="87">
        <f>'GII30.500.10(IOX)'!$U69</f>
        <v>-0.23073120213900034</v>
      </c>
    </row>
    <row r="71" spans="9:31" ht="15">
      <c r="I71" s="148">
        <f>'Monthly Summary Avg'!I71</f>
        <v>41971</v>
      </c>
      <c r="J71" s="307"/>
      <c r="K71" s="83"/>
      <c r="L71" s="83">
        <f>'FN30.300.13(IOX)'!U37</f>
        <v>-6.1163199346180308E-3</v>
      </c>
      <c r="M71" s="83">
        <f>'FN30.350.13(IOX)'!U37</f>
        <v>-6.1536895360748356E-2</v>
      </c>
      <c r="N71" s="83">
        <f>'FN30.400.13(IOX)'!U37</f>
        <v>-0.15566324209845783</v>
      </c>
      <c r="O71" s="83">
        <f>'FN30.300.12(IOX)'!$U49</f>
        <v>0.31493118026713796</v>
      </c>
      <c r="P71" s="83">
        <f>'FN30.350.12(IOX)'!$U49</f>
        <v>0.34629988206702644</v>
      </c>
      <c r="Q71" s="83">
        <f>'FN30.400.11(IOX)'!$U61</f>
        <v>0.16150251673913085</v>
      </c>
      <c r="R71" s="83">
        <f>'FN30.450.11(IOX)'!$U61</f>
        <v>0.20533067772107705</v>
      </c>
      <c r="S71" s="83">
        <f>'FN30.350.10(IOX)'!$U73</f>
        <v>-0.126798639726452</v>
      </c>
      <c r="T71" s="83">
        <f>'FN30.400.10(IOX)'!$U73</f>
        <v>-0.17766251181644266</v>
      </c>
      <c r="U71" s="83">
        <f>'FN30.450.10(IOX)'!$U73</f>
        <v>-0.13759120791861434</v>
      </c>
      <c r="V71" s="83">
        <f>'FN30.500.10(IOX)'!$U73</f>
        <v>3.1187996733467616E-2</v>
      </c>
      <c r="W71" s="83">
        <f>'FN30.400.09(IOX)'!$U75</f>
        <v>-0.2879218385081691</v>
      </c>
      <c r="X71" s="83">
        <f>'FN30.450.09(IOX)'!$U75</f>
        <v>-0.24484433882642065</v>
      </c>
      <c r="Y71" s="83">
        <f>'FN30.500.09(IOX)'!$U75</f>
        <v>3.4717698703978783E-4</v>
      </c>
      <c r="Z71" s="83">
        <f>'FN30.550.08(IOX)'!$U75</f>
        <v>-0.27542243121567145</v>
      </c>
      <c r="AA71" s="83">
        <f>'FN30.600.08(IOX)'!$U75</f>
        <v>-0.12956551794299476</v>
      </c>
      <c r="AB71" s="109">
        <f>'FN30.650.67(IOX)'!$U75</f>
        <v>7.3406581710911967E-2</v>
      </c>
      <c r="AC71" s="307">
        <f>'GII30.400.10(IOX)'!$U70</f>
        <v>-0.20400624510503895</v>
      </c>
      <c r="AD71" s="83">
        <f>'GII30.450.10(IOX)'!$U70</f>
        <v>-0.23574935450063195</v>
      </c>
      <c r="AE71" s="87">
        <f>'GII30.500.10(IOX)'!$U70</f>
        <v>-0.26090970432208294</v>
      </c>
    </row>
    <row r="72" spans="9:31" ht="15">
      <c r="I72" s="148">
        <f>'Monthly Summary Avg'!I72</f>
        <v>42004</v>
      </c>
      <c r="J72" s="307"/>
      <c r="K72" s="83"/>
      <c r="L72" s="83">
        <f>'FN30.300.13(IOX)'!U38</f>
        <v>-4.4527832876120055E-2</v>
      </c>
      <c r="M72" s="83">
        <f>'FN30.350.13(IOX)'!U38</f>
        <v>-0.10542152878152777</v>
      </c>
      <c r="N72" s="83">
        <f>'FN30.400.13(IOX)'!U38</f>
        <v>-0.2116633958199684</v>
      </c>
      <c r="O72" s="83">
        <f>'FN30.300.12(IOX)'!$U50</f>
        <v>0.28330531902878597</v>
      </c>
      <c r="P72" s="83">
        <f>'FN30.350.12(IOX)'!$U50</f>
        <v>0.33179687885550124</v>
      </c>
      <c r="Q72" s="83">
        <f>'FN30.400.11(IOX)'!$U62</f>
        <v>0.14520654381125619</v>
      </c>
      <c r="R72" s="83">
        <f>'FN30.450.11(IOX)'!$U62</f>
        <v>0.19282047379414813</v>
      </c>
      <c r="S72" s="83">
        <f>'FN30.350.10(IOX)'!$U74</f>
        <v>-0.14410579994334671</v>
      </c>
      <c r="T72" s="83">
        <f>'FN30.400.10(IOX)'!$U74</f>
        <v>-0.19076623943373228</v>
      </c>
      <c r="U72" s="83">
        <f>'FN30.450.10(IOX)'!$U74</f>
        <v>-0.14476937840295079</v>
      </c>
      <c r="V72" s="83">
        <f>'FN30.500.10(IOX)'!$U74</f>
        <v>2.435166497774599E-2</v>
      </c>
      <c r="W72" s="83">
        <f>'FN30.400.09(IOX)'!$U76</f>
        <v>-0.30258503103090106</v>
      </c>
      <c r="X72" s="83">
        <f>'FN30.450.09(IOX)'!$U76</f>
        <v>-0.25465555545353213</v>
      </c>
      <c r="Y72" s="83">
        <f>'FN30.500.09(IOX)'!$U76</f>
        <v>-1.0814444245292876E-2</v>
      </c>
      <c r="Z72" s="83">
        <f>'FN30.550.08(IOX)'!$U76</f>
        <v>-0.27839376663139659</v>
      </c>
      <c r="AA72" s="83">
        <f>'FN30.600.08(IOX)'!$U76</f>
        <v>-0.13090280597789772</v>
      </c>
      <c r="AB72" s="109">
        <f>'FN30.650.67(IOX)'!$U76</f>
        <v>7.4291105949849001E-2</v>
      </c>
      <c r="AC72" s="307">
        <f>'GII30.400.10(IOX)'!$U71</f>
        <v>-0.2183230630265568</v>
      </c>
      <c r="AD72" s="83">
        <f>'GII30.450.10(IOX)'!$U71</f>
        <v>-0.24534578840787469</v>
      </c>
      <c r="AE72" s="87">
        <f>'GII30.500.10(IOX)'!$U71</f>
        <v>-0.27227087640274106</v>
      </c>
    </row>
    <row r="73" spans="9:31" ht="15">
      <c r="I73" s="148">
        <f>'Monthly Summary Avg'!I73</f>
        <v>42034</v>
      </c>
      <c r="J73" s="307"/>
      <c r="K73" s="83"/>
      <c r="L73" s="83">
        <f>'FN30.300.13(IOX)'!U39</f>
        <v>-0.19200682723272189</v>
      </c>
      <c r="M73" s="83">
        <f>'FN30.350.13(IOX)'!U39</f>
        <v>-0.28915198308837287</v>
      </c>
      <c r="N73" s="83">
        <f>'FN30.400.13(IOX)'!U39</f>
        <v>-0.41295920759914218</v>
      </c>
      <c r="O73" s="83">
        <f>'FN30.300.12(IOX)'!$U51</f>
        <v>8.6596300564309558E-2</v>
      </c>
      <c r="P73" s="83">
        <f>'FN30.350.12(IOX)'!$U51</f>
        <v>7.8986529969188091E-2</v>
      </c>
      <c r="Q73" s="83">
        <f>'FN30.400.11(IOX)'!$U63</f>
        <v>-9.5199261805027802E-2</v>
      </c>
      <c r="R73" s="83">
        <f>'FN30.450.11(IOX)'!$U63</f>
        <v>-2.8216744377904224E-2</v>
      </c>
      <c r="S73" s="83">
        <f>'FN30.350.10(IOX)'!$U75</f>
        <v>-0.32052029646128144</v>
      </c>
      <c r="T73" s="83">
        <f>'FN30.400.10(IOX)'!$U75</f>
        <v>-0.35983031933984477</v>
      </c>
      <c r="U73" s="83">
        <f>'FN30.450.10(IOX)'!$U75</f>
        <v>-0.31363985474930078</v>
      </c>
      <c r="V73" s="83">
        <f>'FN30.500.10(IOX)'!$U75</f>
        <v>-0.14639076228607451</v>
      </c>
      <c r="W73" s="83">
        <f>'FN30.400.09(IOX)'!$U77</f>
        <v>-0.45694705814678616</v>
      </c>
      <c r="X73" s="83">
        <f>'FN30.450.09(IOX)'!$U77</f>
        <v>-0.4072027933818243</v>
      </c>
      <c r="Y73" s="83">
        <f>'FN30.500.09(IOX)'!$U77</f>
        <v>-0.17800553086383009</v>
      </c>
      <c r="Z73" s="83">
        <f>'FN30.550.08(IOX)'!$U77</f>
        <v>-0.32760376340557673</v>
      </c>
      <c r="AA73" s="83">
        <f>'FN30.600.08(IOX)'!$U77</f>
        <v>-0.17659714464671139</v>
      </c>
      <c r="AB73" s="109">
        <f>'FN30.650.67(IOX)'!$U77</f>
        <v>4.2915262823647327E-2</v>
      </c>
      <c r="AC73" s="307">
        <f>'GII30.400.10(IOX)'!$U72</f>
        <v>-0.37170484025259254</v>
      </c>
      <c r="AD73" s="83">
        <f>'GII30.450.10(IOX)'!$U72</f>
        <v>-0.40330582835501261</v>
      </c>
      <c r="AE73" s="87">
        <f>'GII30.500.10(IOX)'!$U72</f>
        <v>-0.40713383142174053</v>
      </c>
    </row>
    <row r="74" spans="9:31" ht="15">
      <c r="I74" s="148">
        <f>'Monthly Summary Avg'!I74</f>
        <v>42062</v>
      </c>
      <c r="J74" s="307"/>
      <c r="K74" s="83"/>
      <c r="L74" s="83">
        <f>'FN30.300.13(IOX)'!U40</f>
        <v>-9.0693003563822594E-2</v>
      </c>
      <c r="M74" s="83">
        <f>'FN30.350.13(IOX)'!U40</f>
        <v>-0.16215033094101494</v>
      </c>
      <c r="N74" s="83">
        <f>'FN30.400.13(IOX)'!U40</f>
        <v>-0.27594930193093425</v>
      </c>
      <c r="O74" s="83">
        <f>'FN30.300.12(IOX)'!$U52</f>
        <v>0.22034673265979055</v>
      </c>
      <c r="P74" s="83">
        <f>'FN30.350.12(IOX)'!$U52</f>
        <v>0.24921369667073012</v>
      </c>
      <c r="Q74" s="83">
        <f>'FN30.400.11(IOX)'!$U64</f>
        <v>8.0933082842613802E-2</v>
      </c>
      <c r="R74" s="83">
        <f>'FN30.450.11(IOX)'!$U64</f>
        <v>0.13359176834022435</v>
      </c>
      <c r="S74" s="83">
        <f>'FN30.350.10(IOX)'!$U76</f>
        <v>-0.19262025837705088</v>
      </c>
      <c r="T74" s="83">
        <f>'FN30.400.10(IOX)'!$U76</f>
        <v>-0.2372688586525481</v>
      </c>
      <c r="U74" s="83">
        <f>'FN30.450.10(IOX)'!$U76</f>
        <v>-0.1864778080510664</v>
      </c>
      <c r="V74" s="83">
        <f>'FN30.500.10(IOX)'!$U76</f>
        <v>-1.0573025068112751E-2</v>
      </c>
      <c r="W74" s="83">
        <f>'FN30.400.09(IOX)'!$U78</f>
        <v>-0.33678386093660595</v>
      </c>
      <c r="X74" s="83">
        <f>'FN30.450.09(IOX)'!$U78</f>
        <v>-0.28755153493379437</v>
      </c>
      <c r="Y74" s="83">
        <f>'FN30.500.09(IOX)'!$U78</f>
        <v>-3.6614857447670013E-2</v>
      </c>
      <c r="Z74" s="83">
        <f>'FN30.550.08(IOX)'!$U78</f>
        <v>-0.23074157923943428</v>
      </c>
      <c r="AA74" s="83">
        <f>'FN30.600.08(IOX)'!$U78</f>
        <v>-6.845619358741506E-2</v>
      </c>
      <c r="AB74" s="109">
        <f>'FN30.650.67(IOX)'!$U78</f>
        <v>0.1471448711997998</v>
      </c>
      <c r="AC74" s="307">
        <f>'GII30.400.10(IOX)'!$U73</f>
        <v>-0.29309463431669747</v>
      </c>
      <c r="AD74" s="83">
        <f>'GII30.450.10(IOX)'!$U73</f>
        <v>-0.3293231389256005</v>
      </c>
      <c r="AE74" s="87">
        <f>'GII30.500.10(IOX)'!$U73</f>
        <v>-0.34145934165459724</v>
      </c>
    </row>
    <row r="75" spans="9:31" ht="15">
      <c r="I75" s="527">
        <f>'Monthly Summary Avg'!I75</f>
        <v>42094</v>
      </c>
      <c r="J75" s="495">
        <f>'FN30.350.14(IOX)'!U28</f>
        <v>0</v>
      </c>
      <c r="K75" s="277">
        <f>'FN30.400.14(IOX)'!U28</f>
        <v>0</v>
      </c>
      <c r="L75" s="277">
        <f>'FN30.300.13(IOX)'!U41</f>
        <v>-0.10718474878313278</v>
      </c>
      <c r="M75" s="277">
        <f>'FN30.350.13(IOX)'!U41</f>
        <v>-0.18884864596558282</v>
      </c>
      <c r="N75" s="277">
        <f>'FN30.400.13(IOX)'!U41</f>
        <v>-0.31610639348138381</v>
      </c>
      <c r="O75" s="277">
        <f>'FN30.300.12(IOX)'!$U53</f>
        <v>0.1991289775247016</v>
      </c>
      <c r="P75" s="277">
        <f>'FN30.350.12(IOX)'!$U53</f>
        <v>0.22034988459747362</v>
      </c>
      <c r="Q75" s="277">
        <f>'FN30.400.11(IOX)'!$U65</f>
        <v>4.5440029057979059E-2</v>
      </c>
      <c r="R75" s="277">
        <f>'FN30.450.11(IOX)'!$U65</f>
        <v>0.1112947739848178</v>
      </c>
      <c r="S75" s="277">
        <f>'FN30.350.10(IOX)'!$U77</f>
        <v>-0.21296209384505038</v>
      </c>
      <c r="T75" s="277">
        <f>'FN30.400.10(IOX)'!$U77</f>
        <v>-0.26329152329417793</v>
      </c>
      <c r="U75" s="277">
        <f>'FN30.450.10(IOX)'!$U77</f>
        <v>-0.21106501782204912</v>
      </c>
      <c r="V75" s="277">
        <f>'FN30.500.10(IOX)'!$U77</f>
        <v>-3.1651575776243002E-2</v>
      </c>
      <c r="W75" s="277">
        <f>'FN30.400.09(IOX)'!$U79</f>
        <v>-0.36387596234396036</v>
      </c>
      <c r="X75" s="277">
        <f>'FN30.450.09(IOX)'!$U79</f>
        <v>-0.31136445130239898</v>
      </c>
      <c r="Y75" s="277">
        <f>'FN30.500.09(IOX)'!$U79</f>
        <v>-5.5051754204174186E-2</v>
      </c>
      <c r="Z75" s="277">
        <f>'FN30.550.08(IOX)'!$U79</f>
        <v>-0.19835746332901727</v>
      </c>
      <c r="AA75" s="277">
        <f>'FN30.600.08(IOX)'!$U79</f>
        <v>-1.1565065294790955E-2</v>
      </c>
      <c r="AB75" s="285">
        <f>'FN30.650.67(IOX)'!$U79</f>
        <v>0.20683380699543297</v>
      </c>
      <c r="AC75" s="495">
        <f>'GII30.400.10(IOX)'!$U74</f>
        <v>-0.3106548685269892</v>
      </c>
      <c r="AD75" s="277">
        <f>'GII30.450.10(IOX)'!$U74</f>
        <v>-0.34284441112909536</v>
      </c>
      <c r="AE75" s="497">
        <f>'GII30.500.10(IOX)'!$U74</f>
        <v>-0.33125267826352967</v>
      </c>
    </row>
    <row r="91" spans="9:9" hidden="1"/>
    <row r="92" spans="9:9" hidden="1"/>
    <row r="93" spans="9:9" hidden="1"/>
    <row r="94" spans="9:9" hidden="1"/>
    <row r="95" spans="9:9" hidden="1"/>
    <row r="96" spans="9:9" ht="15">
      <c r="I96" s="75" t="s">
        <v>71</v>
      </c>
    </row>
    <row r="97" spans="9:31" ht="22.5" customHeight="1">
      <c r="I97" s="644" t="s">
        <v>328</v>
      </c>
      <c r="J97" s="640"/>
      <c r="K97" s="640"/>
      <c r="L97" s="640"/>
      <c r="M97" s="640"/>
      <c r="N97" s="640"/>
      <c r="O97" s="640"/>
      <c r="P97" s="640"/>
      <c r="Q97" s="640"/>
      <c r="R97" s="640"/>
      <c r="S97" s="640"/>
      <c r="T97" s="640"/>
      <c r="U97" s="640"/>
      <c r="V97" s="640"/>
      <c r="W97" s="640"/>
      <c r="X97" s="640"/>
      <c r="Y97" s="640"/>
      <c r="Z97" s="640"/>
      <c r="AA97" s="640"/>
      <c r="AB97" s="640"/>
      <c r="AC97" s="640"/>
      <c r="AD97" s="640"/>
      <c r="AE97" s="641"/>
    </row>
    <row r="98" spans="9:31" ht="45">
      <c r="I98" s="143" t="s">
        <v>19</v>
      </c>
      <c r="J98" s="195" t="s">
        <v>337</v>
      </c>
      <c r="K98" s="197" t="s">
        <v>338</v>
      </c>
      <c r="L98" s="197" t="s">
        <v>278</v>
      </c>
      <c r="M98" s="197" t="s">
        <v>279</v>
      </c>
      <c r="N98" s="197" t="s">
        <v>280</v>
      </c>
      <c r="O98" s="197" t="s">
        <v>196</v>
      </c>
      <c r="P98" s="197" t="s">
        <v>213</v>
      </c>
      <c r="Q98" s="197" t="s">
        <v>197</v>
      </c>
      <c r="R98" s="197" t="s">
        <v>198</v>
      </c>
      <c r="S98" s="197" t="s">
        <v>199</v>
      </c>
      <c r="T98" s="197" t="s">
        <v>200</v>
      </c>
      <c r="U98" s="197" t="s">
        <v>201</v>
      </c>
      <c r="V98" s="197" t="s">
        <v>202</v>
      </c>
      <c r="W98" s="197" t="s">
        <v>203</v>
      </c>
      <c r="X98" s="197" t="s">
        <v>204</v>
      </c>
      <c r="Y98" s="197" t="s">
        <v>206</v>
      </c>
      <c r="Z98" s="197" t="s">
        <v>205</v>
      </c>
      <c r="AA98" s="197" t="s">
        <v>207</v>
      </c>
      <c r="AB98" s="197" t="s">
        <v>208</v>
      </c>
      <c r="AC98" s="195" t="s">
        <v>209</v>
      </c>
      <c r="AD98" s="197" t="s">
        <v>210</v>
      </c>
      <c r="AE98" s="309" t="s">
        <v>211</v>
      </c>
    </row>
    <row r="99" spans="9:31" ht="15">
      <c r="I99" s="148">
        <f>I27</f>
        <v>40633</v>
      </c>
      <c r="J99" s="306"/>
      <c r="K99" s="83"/>
      <c r="L99" s="83"/>
      <c r="M99" s="83"/>
      <c r="N99" s="83"/>
      <c r="O99" s="83"/>
      <c r="P99" s="83"/>
      <c r="Q99" s="83"/>
      <c r="R99" s="83"/>
      <c r="S99" s="83">
        <f>'FN30.350.10(IOX)'!$AO29</f>
        <v>3.164689979278501E-2</v>
      </c>
      <c r="T99" s="83">
        <f>'FN30.400.10(IOX)'!$AO29</f>
        <v>3.1147716524932756E-2</v>
      </c>
      <c r="U99" s="83">
        <f>'FN30.450.10(IOX)'!$AO29</f>
        <v>3.7735989939296388E-2</v>
      </c>
      <c r="V99" s="83">
        <f>'FN30.500.10(IOX)'!$AO29</f>
        <v>6.7404602629225874E-2</v>
      </c>
      <c r="W99" s="83">
        <f>'FN30.400.09(IOX)'!$AO31</f>
        <v>6.3251271870554904E-2</v>
      </c>
      <c r="X99" s="83">
        <f>'FN30.450.09(IOX)'!$AO31</f>
        <v>0.10728103266519251</v>
      </c>
      <c r="Y99" s="83">
        <f>'FN30.500.09(IOX)'!$AO31</f>
        <v>0.16348225827937357</v>
      </c>
      <c r="Z99" s="83">
        <f>'FN30.550.08(IOX)'!$AO31</f>
        <v>0.10135196938172175</v>
      </c>
      <c r="AA99" s="83">
        <f>'FN30.600.08(IOX)'!$AO31</f>
        <v>0.10772435325167584</v>
      </c>
      <c r="AB99" s="109">
        <f>'FN30.650.67(IOX)'!$AO31</f>
        <v>0.13296640985569286</v>
      </c>
      <c r="AC99" s="307"/>
      <c r="AD99" s="83"/>
      <c r="AE99" s="87"/>
    </row>
    <row r="100" spans="9:31" ht="15">
      <c r="I100" s="148">
        <f t="shared" ref="I100:I147" si="0">I28</f>
        <v>40662</v>
      </c>
      <c r="J100" s="307"/>
      <c r="K100" s="83"/>
      <c r="L100" s="83"/>
      <c r="M100" s="83"/>
      <c r="N100" s="83"/>
      <c r="O100" s="83"/>
      <c r="P100" s="83"/>
      <c r="Q100" s="83"/>
      <c r="R100" s="83"/>
      <c r="S100" s="83">
        <f>'FN30.350.10(IOX)'!$AO30</f>
        <v>4.8600196217184921E-2</v>
      </c>
      <c r="T100" s="83">
        <f>'FN30.400.10(IOX)'!$AO30</f>
        <v>6.0691177480657998E-2</v>
      </c>
      <c r="U100" s="83">
        <f>'FN30.450.10(IOX)'!$AO30</f>
        <v>7.5474854258715585E-2</v>
      </c>
      <c r="V100" s="83">
        <f>'FN30.500.10(IOX)'!$AO30</f>
        <v>0.11991972372128301</v>
      </c>
      <c r="W100" s="83">
        <f>'FN30.400.09(IOX)'!$AO32</f>
        <v>9.7102041332202571E-2</v>
      </c>
      <c r="X100" s="83">
        <f>'FN30.450.09(IOX)'!$AO32</f>
        <v>0.16120653028007847</v>
      </c>
      <c r="Y100" s="83">
        <f>'FN30.500.09(IOX)'!$AO32</f>
        <v>0.2387905325088191</v>
      </c>
      <c r="Z100" s="83">
        <f>'FN30.550.08(IOX)'!$AO32</f>
        <v>0.15660016698556256</v>
      </c>
      <c r="AA100" s="83">
        <f>'FN30.600.08(IOX)'!$AO32</f>
        <v>0.14033394648969688</v>
      </c>
      <c r="AB100" s="109">
        <f>'FN30.650.67(IOX)'!$AO32</f>
        <v>0.14692979997187416</v>
      </c>
      <c r="AC100" s="307"/>
      <c r="AD100" s="83"/>
      <c r="AE100" s="87"/>
    </row>
    <row r="101" spans="9:31" ht="15">
      <c r="I101" s="148">
        <f t="shared" si="0"/>
        <v>40694</v>
      </c>
      <c r="J101" s="307"/>
      <c r="K101" s="83"/>
      <c r="L101" s="83"/>
      <c r="M101" s="83"/>
      <c r="N101" s="83"/>
      <c r="O101" s="83"/>
      <c r="P101" s="83"/>
      <c r="Q101" s="83"/>
      <c r="R101" s="83"/>
      <c r="S101" s="83">
        <f>'FN30.350.10(IOX)'!$AO31</f>
        <v>8.3565834197839362E-2</v>
      </c>
      <c r="T101" s="83">
        <f>'FN30.400.10(IOX)'!$AO31</f>
        <v>9.8966734021044944E-2</v>
      </c>
      <c r="U101" s="83">
        <f>'FN30.450.10(IOX)'!$AO31</f>
        <v>0.12426752410995512</v>
      </c>
      <c r="V101" s="83">
        <f>'FN30.500.10(IOX)'!$AO31</f>
        <v>0.16098238485811356</v>
      </c>
      <c r="W101" s="83">
        <f>'FN30.400.09(IOX)'!$AO33</f>
        <v>0.14283510100882979</v>
      </c>
      <c r="X101" s="83">
        <f>'FN30.450.09(IOX)'!$AO33</f>
        <v>0.20803669378514988</v>
      </c>
      <c r="Y101" s="83">
        <f>'FN30.500.09(IOX)'!$AO33</f>
        <v>0.26579017102662816</v>
      </c>
      <c r="Z101" s="83">
        <f>'FN30.550.08(IOX)'!$AO33</f>
        <v>0.17172637350084341</v>
      </c>
      <c r="AA101" s="83">
        <f>'FN30.600.08(IOX)'!$AO33</f>
        <v>0.17593620773100738</v>
      </c>
      <c r="AB101" s="109">
        <f>'FN30.650.67(IOX)'!$AO33</f>
        <v>0.19569376112176018</v>
      </c>
      <c r="AC101" s="307"/>
      <c r="AD101" s="83"/>
      <c r="AE101" s="87"/>
    </row>
    <row r="102" spans="9:31" ht="15">
      <c r="I102" s="148">
        <f t="shared" si="0"/>
        <v>40724</v>
      </c>
      <c r="J102" s="307"/>
      <c r="K102" s="83"/>
      <c r="L102" s="83"/>
      <c r="M102" s="83"/>
      <c r="N102" s="83"/>
      <c r="O102" s="83"/>
      <c r="P102" s="83"/>
      <c r="Q102" s="83"/>
      <c r="R102" s="83"/>
      <c r="S102" s="83">
        <f>'FN30.350.10(IOX)'!$AO32</f>
        <v>9.435743788734996E-2</v>
      </c>
      <c r="T102" s="83">
        <f>'FN30.400.10(IOX)'!$AO32</f>
        <v>0.10195351877112468</v>
      </c>
      <c r="U102" s="83">
        <f>'FN30.450.10(IOX)'!$AO32</f>
        <v>0.1237413504819378</v>
      </c>
      <c r="V102" s="83">
        <f>'FN30.500.10(IOX)'!$AO32</f>
        <v>0.18291362532027833</v>
      </c>
      <c r="W102" s="83">
        <f>'FN30.400.09(IOX)'!$AO34</f>
        <v>0.12308773120737149</v>
      </c>
      <c r="X102" s="83">
        <f>'FN30.450.09(IOX)'!$AO34</f>
        <v>0.17942272722691777</v>
      </c>
      <c r="Y102" s="83">
        <f>'FN30.500.09(IOX)'!$AO34</f>
        <v>0.26484595136723232</v>
      </c>
      <c r="Z102" s="83">
        <f>'FN30.550.08(IOX)'!$AO34</f>
        <v>0.13980053896880995</v>
      </c>
      <c r="AA102" s="83">
        <f>'FN30.600.08(IOX)'!$AO34</f>
        <v>0.17280774074764316</v>
      </c>
      <c r="AB102" s="109">
        <f>'FN30.650.67(IOX)'!$AO34</f>
        <v>0.20373258149623164</v>
      </c>
      <c r="AC102" s="307">
        <f>'GII30.400.10(IOX)'!$AO29</f>
        <v>1.3488715581465138E-2</v>
      </c>
      <c r="AD102" s="83">
        <f>'GII30.450.10(IOX)'!$AO29</f>
        <v>3.6882958309445435E-3</v>
      </c>
      <c r="AE102" s="87">
        <f>'GII30.500.10(IOX)'!$AO29</f>
        <v>1.6235473153380919E-3</v>
      </c>
    </row>
    <row r="103" spans="9:31" ht="15">
      <c r="I103" s="148">
        <f t="shared" si="0"/>
        <v>40753</v>
      </c>
      <c r="J103" s="307"/>
      <c r="K103" s="83"/>
      <c r="L103" s="83"/>
      <c r="M103" s="83"/>
      <c r="N103" s="83"/>
      <c r="O103" s="83"/>
      <c r="P103" s="83"/>
      <c r="Q103" s="83"/>
      <c r="R103" s="83"/>
      <c r="S103" s="83">
        <f>'FN30.350.10(IOX)'!$AO33</f>
        <v>8.5974043324292815E-2</v>
      </c>
      <c r="T103" s="83">
        <f>'FN30.400.10(IOX)'!$AO33</f>
        <v>9.77433336955289E-2</v>
      </c>
      <c r="U103" s="83">
        <f>'FN30.450.10(IOX)'!$AO33</f>
        <v>0.11018828406745906</v>
      </c>
      <c r="V103" s="83">
        <f>'FN30.500.10(IOX)'!$AO33</f>
        <v>0.14970908497354274</v>
      </c>
      <c r="W103" s="83">
        <f>'FN30.400.09(IOX)'!$AO35</f>
        <v>0.12114997575535091</v>
      </c>
      <c r="X103" s="83">
        <f>'FN30.450.09(IOX)'!$AO35</f>
        <v>0.17044866534807657</v>
      </c>
      <c r="Y103" s="83">
        <f>'FN30.500.09(IOX)'!$AO35</f>
        <v>0.22386974705748108</v>
      </c>
      <c r="Z103" s="83">
        <f>'FN30.550.08(IOX)'!$AO35</f>
        <v>0.16617060889688595</v>
      </c>
      <c r="AA103" s="83">
        <f>'FN30.600.08(IOX)'!$AO35</f>
        <v>0.18043457561297904</v>
      </c>
      <c r="AB103" s="109">
        <f>'FN30.650.67(IOX)'!$AO35</f>
        <v>0.20128388779988904</v>
      </c>
      <c r="AC103" s="307">
        <f>'GII30.400.10(IOX)'!$AO30</f>
        <v>-5.4184357503542779E-3</v>
      </c>
      <c r="AD103" s="83">
        <f>'GII30.450.10(IOX)'!$AO30</f>
        <v>-1.0179277981254953E-2</v>
      </c>
      <c r="AE103" s="87">
        <f>'GII30.500.10(IOX)'!$AO30</f>
        <v>-1.5198461945454267E-2</v>
      </c>
    </row>
    <row r="104" spans="9:31" ht="15">
      <c r="I104" s="148">
        <f t="shared" si="0"/>
        <v>40786</v>
      </c>
      <c r="J104" s="307"/>
      <c r="K104" s="83"/>
      <c r="L104" s="83"/>
      <c r="M104" s="83"/>
      <c r="N104" s="83"/>
      <c r="O104" s="83"/>
      <c r="P104" s="83"/>
      <c r="Q104" s="83"/>
      <c r="R104" s="83"/>
      <c r="S104" s="83">
        <f>'FN30.350.10(IOX)'!$AO34</f>
        <v>-1.3319389239178081E-3</v>
      </c>
      <c r="T104" s="83">
        <f>'FN30.400.10(IOX)'!$AO34</f>
        <v>-2.4690804138097544E-2</v>
      </c>
      <c r="U104" s="83">
        <f>'FN30.450.10(IOX)'!$AO34</f>
        <v>-8.8472112517906987E-2</v>
      </c>
      <c r="V104" s="83">
        <f>'FN30.500.10(IOX)'!$AO34</f>
        <v>-4.7866567972751795E-2</v>
      </c>
      <c r="W104" s="83">
        <f>'FN30.400.09(IOX)'!$AO36</f>
        <v>2.2860404967034009E-2</v>
      </c>
      <c r="X104" s="83">
        <f>'FN30.450.09(IOX)'!$AO36</f>
        <v>-7.7835185170669341E-3</v>
      </c>
      <c r="Y104" s="83">
        <f>'FN30.500.09(IOX)'!$AO36</f>
        <v>1.7928121230059713E-2</v>
      </c>
      <c r="Z104" s="83">
        <f>'FN30.550.08(IOX)'!$AO36</f>
        <v>7.6693648818582094E-2</v>
      </c>
      <c r="AA104" s="83">
        <f>'FN30.600.08(IOX)'!$AO36</f>
        <v>0.10163067814227045</v>
      </c>
      <c r="AB104" s="109">
        <f>'FN30.650.67(IOX)'!$AO36</f>
        <v>0.13795974214447537</v>
      </c>
      <c r="AC104" s="307">
        <f>'GII30.400.10(IOX)'!$AO31</f>
        <v>-9.807145425626318E-2</v>
      </c>
      <c r="AD104" s="83">
        <f>'GII30.450.10(IOX)'!$AO31</f>
        <v>-0.11538098317826662</v>
      </c>
      <c r="AE104" s="87">
        <f>'GII30.500.10(IOX)'!$AO31</f>
        <v>-0.12072774063275404</v>
      </c>
    </row>
    <row r="105" spans="9:31" ht="15">
      <c r="I105" s="148">
        <f t="shared" si="0"/>
        <v>40816</v>
      </c>
      <c r="J105" s="307"/>
      <c r="K105" s="83"/>
      <c r="L105" s="83"/>
      <c r="M105" s="83"/>
      <c r="N105" s="83"/>
      <c r="O105" s="83"/>
      <c r="P105" s="83"/>
      <c r="Q105" s="83"/>
      <c r="R105" s="83"/>
      <c r="S105" s="83">
        <f>'FN30.350.10(IOX)'!$AO35</f>
        <v>-0.11381229874947218</v>
      </c>
      <c r="T105" s="83">
        <f>'FN30.400.10(IOX)'!$AO35</f>
        <v>-0.1522008947159591</v>
      </c>
      <c r="U105" s="83">
        <f>'FN30.450.10(IOX)'!$AO35</f>
        <v>-0.17667017391628215</v>
      </c>
      <c r="V105" s="83">
        <f>'FN30.500.10(IOX)'!$AO35</f>
        <v>-0.13004810712070436</v>
      </c>
      <c r="W105" s="83">
        <f>'FN30.400.09(IOX)'!$AO37</f>
        <v>-0.10142623633106918</v>
      </c>
      <c r="X105" s="83">
        <f>'FN30.450.09(IOX)'!$AO37</f>
        <v>-0.10432828432726138</v>
      </c>
      <c r="Y105" s="83">
        <f>'FN30.500.09(IOX)'!$AO37</f>
        <v>-9.009109652919145E-2</v>
      </c>
      <c r="Z105" s="83">
        <f>'FN30.550.08(IOX)'!$AO37</f>
        <v>-3.6625808965328521E-2</v>
      </c>
      <c r="AA105" s="83">
        <f>'FN30.600.08(IOX)'!$AO37</f>
        <v>-1.4646299339429403E-2</v>
      </c>
      <c r="AB105" s="109">
        <f>'FN30.650.67(IOX)'!$AO37</f>
        <v>2.5323278976732588E-2</v>
      </c>
      <c r="AC105" s="307">
        <f>'GII30.400.10(IOX)'!$AO32</f>
        <v>-0.1741349404641046</v>
      </c>
      <c r="AD105" s="83">
        <f>'GII30.450.10(IOX)'!$AO32</f>
        <v>-0.19010875719017528</v>
      </c>
      <c r="AE105" s="87">
        <f>'GII30.500.10(IOX)'!$AO32</f>
        <v>-0.20445806157633539</v>
      </c>
    </row>
    <row r="106" spans="9:31" ht="15">
      <c r="I106" s="148">
        <f t="shared" si="0"/>
        <v>40847</v>
      </c>
      <c r="J106" s="307"/>
      <c r="K106" s="83"/>
      <c r="L106" s="83"/>
      <c r="M106" s="83"/>
      <c r="N106" s="83"/>
      <c r="O106" s="83"/>
      <c r="P106" s="83"/>
      <c r="Q106" s="83"/>
      <c r="R106" s="83"/>
      <c r="S106" s="83">
        <f>'FN30.350.10(IOX)'!$AO36</f>
        <v>-0.14391195268229151</v>
      </c>
      <c r="T106" s="83">
        <f>'FN30.400.10(IOX)'!$AO36</f>
        <v>-0.1857579203634272</v>
      </c>
      <c r="U106" s="83">
        <f>'FN30.450.10(IOX)'!$AO36</f>
        <v>-0.13087037791990619</v>
      </c>
      <c r="V106" s="83">
        <f>'FN30.500.10(IOX)'!$AO36</f>
        <v>-3.0758278709922537E-3</v>
      </c>
      <c r="W106" s="83">
        <f>'FN30.400.09(IOX)'!$AO38</f>
        <v>-0.11795857890162609</v>
      </c>
      <c r="X106" s="83">
        <f>'FN30.450.09(IOX)'!$AO38</f>
        <v>-8.0410028012011803E-2</v>
      </c>
      <c r="Y106" s="83">
        <f>'FN30.500.09(IOX)'!$AO38</f>
        <v>6.9376808095537923E-2</v>
      </c>
      <c r="Z106" s="83">
        <f>'FN30.550.08(IOX)'!$AO38</f>
        <v>-5.6716920464080167E-2</v>
      </c>
      <c r="AA106" s="83">
        <f>'FN30.600.08(IOX)'!$AO38</f>
        <v>-3.4241257791590041E-2</v>
      </c>
      <c r="AB106" s="109">
        <f>'FN30.650.67(IOX)'!$AO38</f>
        <v>-2.2931736941236291E-3</v>
      </c>
      <c r="AC106" s="307">
        <f>'GII30.400.10(IOX)'!$AO33</f>
        <v>-0.16429182687356358</v>
      </c>
      <c r="AD106" s="83">
        <f>'GII30.450.10(IOX)'!$AO33</f>
        <v>-0.17898943939656775</v>
      </c>
      <c r="AE106" s="87">
        <f>'GII30.500.10(IOX)'!$AO33</f>
        <v>-0.16355779267101866</v>
      </c>
    </row>
    <row r="107" spans="9:31" ht="15">
      <c r="I107" s="148">
        <f t="shared" si="0"/>
        <v>40877</v>
      </c>
      <c r="J107" s="307"/>
      <c r="K107" s="83"/>
      <c r="L107" s="83"/>
      <c r="M107" s="83"/>
      <c r="N107" s="83"/>
      <c r="O107" s="83"/>
      <c r="P107" s="83"/>
      <c r="Q107" s="83"/>
      <c r="R107" s="83"/>
      <c r="S107" s="83">
        <f>'FN30.350.10(IOX)'!$AO37</f>
        <v>-0.14762634414759035</v>
      </c>
      <c r="T107" s="83">
        <f>'FN30.400.10(IOX)'!$AO37</f>
        <v>-0.19691890643996468</v>
      </c>
      <c r="U107" s="83">
        <f>'FN30.450.10(IOX)'!$AO37</f>
        <v>-9.4157033643950783E-2</v>
      </c>
      <c r="V107" s="83">
        <f>'FN30.500.10(IOX)'!$AO37</f>
        <v>4.8341947849079636E-2</v>
      </c>
      <c r="W107" s="83">
        <f>'FN30.400.09(IOX)'!$AO39</f>
        <v>-0.1528892473156519</v>
      </c>
      <c r="X107" s="83">
        <f>'FN30.450.09(IOX)'!$AO39</f>
        <v>-8.0890376175601464E-2</v>
      </c>
      <c r="Y107" s="83">
        <f>'FN30.500.09(IOX)'!$AO39</f>
        <v>0.10749532749270085</v>
      </c>
      <c r="Z107" s="83">
        <f>'FN30.550.08(IOX)'!$AO39</f>
        <v>1.2440592624634483E-2</v>
      </c>
      <c r="AA107" s="83">
        <f>'FN30.600.08(IOX)'!$AO39</f>
        <v>5.4229782734791288E-2</v>
      </c>
      <c r="AB107" s="109">
        <f>'FN30.650.67(IOX)'!$AO39</f>
        <v>6.5192041323463235E-2</v>
      </c>
      <c r="AC107" s="307">
        <f>'GII30.400.10(IOX)'!$AO34</f>
        <v>-0.16539500902871518</v>
      </c>
      <c r="AD107" s="83">
        <f>'GII30.450.10(IOX)'!$AO34</f>
        <v>-0.17111240277201567</v>
      </c>
      <c r="AE107" s="87">
        <f>'GII30.500.10(IOX)'!$AO34</f>
        <v>-0.13581220528894244</v>
      </c>
    </row>
    <row r="108" spans="9:31" ht="15">
      <c r="I108" s="148">
        <f t="shared" si="0"/>
        <v>40907</v>
      </c>
      <c r="J108" s="307"/>
      <c r="K108" s="83"/>
      <c r="L108" s="83"/>
      <c r="M108" s="83"/>
      <c r="N108" s="83"/>
      <c r="O108" s="83"/>
      <c r="P108" s="83"/>
      <c r="Q108" s="83"/>
      <c r="R108" s="83"/>
      <c r="S108" s="83">
        <f>'FN30.350.10(IOX)'!$AO38</f>
        <v>-0.14777129277269774</v>
      </c>
      <c r="T108" s="83">
        <f>'FN30.400.10(IOX)'!$AO38</f>
        <v>-0.19672678714606573</v>
      </c>
      <c r="U108" s="83">
        <f>'FN30.450.10(IOX)'!$AO38</f>
        <v>-6.7724921642791758E-2</v>
      </c>
      <c r="V108" s="83">
        <f>'FN30.500.10(IOX)'!$AO38</f>
        <v>7.1283619345001714E-2</v>
      </c>
      <c r="W108" s="83">
        <f>'FN30.400.09(IOX)'!$AO40</f>
        <v>-0.16073906957644379</v>
      </c>
      <c r="X108" s="83">
        <f>'FN30.450.09(IOX)'!$AO40</f>
        <v>-6.9494793000138944E-2</v>
      </c>
      <c r="Y108" s="83">
        <f>'FN30.500.09(IOX)'!$AO40</f>
        <v>0.10637688150223545</v>
      </c>
      <c r="Z108" s="83">
        <f>'FN30.550.08(IOX)'!$AO40</f>
        <v>-1.0696306583480197E-2</v>
      </c>
      <c r="AA108" s="83">
        <f>'FN30.600.08(IOX)'!$AO40</f>
        <v>4.8399560082124093E-2</v>
      </c>
      <c r="AB108" s="109">
        <f>'FN30.650.67(IOX)'!$AO40</f>
        <v>6.1465619409454941E-2</v>
      </c>
      <c r="AC108" s="307">
        <f>'GII30.400.10(IOX)'!$AO35</f>
        <v>-0.1604246932734632</v>
      </c>
      <c r="AD108" s="83">
        <f>'GII30.450.10(IOX)'!$AO35</f>
        <v>-0.16748045153683566</v>
      </c>
      <c r="AE108" s="87">
        <f>'GII30.500.10(IOX)'!$AO35</f>
        <v>-0.12385323089504741</v>
      </c>
    </row>
    <row r="109" spans="9:31" ht="15">
      <c r="I109" s="148">
        <f t="shared" si="0"/>
        <v>40939</v>
      </c>
      <c r="J109" s="307"/>
      <c r="K109" s="83"/>
      <c r="L109" s="83"/>
      <c r="M109" s="83"/>
      <c r="N109" s="83"/>
      <c r="O109" s="83"/>
      <c r="P109" s="83"/>
      <c r="Q109" s="83"/>
      <c r="R109" s="83"/>
      <c r="S109" s="83">
        <f>'FN30.350.10(IOX)'!$AO39</f>
        <v>-0.15628990375384932</v>
      </c>
      <c r="T109" s="83">
        <f>'FN30.400.10(IOX)'!$AO39</f>
        <v>-0.21962101259637024</v>
      </c>
      <c r="U109" s="83">
        <f>'FN30.450.10(IOX)'!$AO39</f>
        <v>-9.8177455317325135E-2</v>
      </c>
      <c r="V109" s="83">
        <f>'FN30.500.10(IOX)'!$AO39</f>
        <v>1.1794851167947096E-2</v>
      </c>
      <c r="W109" s="83">
        <f>'FN30.400.09(IOX)'!$AO41</f>
        <v>-0.19184331626575912</v>
      </c>
      <c r="X109" s="83">
        <f>'FN30.450.09(IOX)'!$AO41</f>
        <v>-9.8803422007095132E-2</v>
      </c>
      <c r="Y109" s="83">
        <f>'FN30.500.09(IOX)'!$AO41</f>
        <v>3.3762182219521319E-2</v>
      </c>
      <c r="Z109" s="83">
        <f>'FN30.550.08(IOX)'!$AO41</f>
        <v>1.0586140348233908E-2</v>
      </c>
      <c r="AA109" s="83">
        <f>'FN30.600.08(IOX)'!$AO41</f>
        <v>3.2892668456763197E-2</v>
      </c>
      <c r="AB109" s="109">
        <f>'FN30.650.67(IOX)'!$AO41</f>
        <v>5.1606267409641582E-2</v>
      </c>
      <c r="AC109" s="307">
        <f>'GII30.400.10(IOX)'!$AO36</f>
        <v>-0.17964461407624688</v>
      </c>
      <c r="AD109" s="83">
        <f>'GII30.450.10(IOX)'!$AO36</f>
        <v>-0.18888950623157374</v>
      </c>
      <c r="AE109" s="87">
        <f>'GII30.500.10(IOX)'!$AO36</f>
        <v>-0.16342948462251228</v>
      </c>
    </row>
    <row r="110" spans="9:31" ht="15">
      <c r="I110" s="148">
        <f t="shared" si="0"/>
        <v>40968</v>
      </c>
      <c r="J110" s="307"/>
      <c r="K110" s="83"/>
      <c r="L110" s="83"/>
      <c r="M110" s="83"/>
      <c r="N110" s="83"/>
      <c r="O110" s="83"/>
      <c r="P110" s="83"/>
      <c r="Q110" s="83"/>
      <c r="R110" s="83"/>
      <c r="S110" s="83">
        <f>'FN30.350.10(IOX)'!$AO40</f>
        <v>-6.2832040646829013E-2</v>
      </c>
      <c r="T110" s="83">
        <f>'FN30.400.10(IOX)'!$AO40</f>
        <v>-0.10080982566111574</v>
      </c>
      <c r="U110" s="83">
        <f>'FN30.450.10(IOX)'!$AO40</f>
        <v>1.3303036351773656E-2</v>
      </c>
      <c r="V110" s="83">
        <f>'FN30.500.10(IOX)'!$AO40</f>
        <v>0.11539633896278012</v>
      </c>
      <c r="W110" s="83">
        <f>'FN30.400.09(IOX)'!$AO42</f>
        <v>-9.4499981262306187E-2</v>
      </c>
      <c r="X110" s="83">
        <f>'FN30.450.09(IOX)'!$AO42</f>
        <v>8.020377733806594E-3</v>
      </c>
      <c r="Y110" s="83">
        <f>'FN30.500.09(IOX)'!$AO42</f>
        <v>0.13736799674140321</v>
      </c>
      <c r="Z110" s="83">
        <f>'FN30.550.08(IOX)'!$AO42</f>
        <v>8.3160450628665172E-2</v>
      </c>
      <c r="AA110" s="83">
        <f>'FN30.600.08(IOX)'!$AO42</f>
        <v>0.12140947920366596</v>
      </c>
      <c r="AB110" s="109">
        <f>'FN30.650.67(IOX)'!$AO42</f>
        <v>0.11984032987103554</v>
      </c>
      <c r="AC110" s="307">
        <f>'GII30.400.10(IOX)'!$AO37</f>
        <v>-0.14908047625057153</v>
      </c>
      <c r="AD110" s="83">
        <f>'GII30.450.10(IOX)'!$AO37</f>
        <v>-0.15138696810339058</v>
      </c>
      <c r="AE110" s="87">
        <f>'GII30.500.10(IOX)'!$AO37</f>
        <v>-0.14014242514087161</v>
      </c>
    </row>
    <row r="111" spans="9:31" ht="15">
      <c r="I111" s="148">
        <f t="shared" si="0"/>
        <v>40998</v>
      </c>
      <c r="J111" s="307"/>
      <c r="K111" s="83"/>
      <c r="L111" s="83"/>
      <c r="M111" s="83"/>
      <c r="N111" s="83"/>
      <c r="O111" s="83"/>
      <c r="P111" s="83"/>
      <c r="Q111" s="83">
        <f>'FN30.400.11(IOX)'!$AO29</f>
        <v>7.6113512986257126E-2</v>
      </c>
      <c r="R111" s="83">
        <f>'FN30.450.11(IOX)'!$AO29</f>
        <v>5.4538825879809183E-2</v>
      </c>
      <c r="S111" s="83">
        <f>'FN30.350.10(IOX)'!$AO41</f>
        <v>5.3234981653853541E-3</v>
      </c>
      <c r="T111" s="83">
        <f>'FN30.400.10(IOX)'!$AO41</f>
        <v>-2.0385660580557463E-2</v>
      </c>
      <c r="U111" s="83">
        <f>'FN30.450.10(IOX)'!$AO41</f>
        <v>7.6668210387319302E-2</v>
      </c>
      <c r="V111" s="83">
        <f>'FN30.500.10(IOX)'!$AO41</f>
        <v>0.1909649134665854</v>
      </c>
      <c r="W111" s="83">
        <f>'FN30.400.09(IOX)'!$AO43</f>
        <v>-9.8662024627438338E-4</v>
      </c>
      <c r="X111" s="83">
        <f>'FN30.450.09(IOX)'!$AO43</f>
        <v>7.7483215605165245E-2</v>
      </c>
      <c r="Y111" s="83">
        <f>'FN30.500.09(IOX)'!$AO43</f>
        <v>0.2408472092109164</v>
      </c>
      <c r="Z111" s="83">
        <f>'FN30.550.08(IOX)'!$AO43</f>
        <v>0.11426367063010301</v>
      </c>
      <c r="AA111" s="83">
        <f>'FN30.600.08(IOX)'!$AO43</f>
        <v>0.17268090524512858</v>
      </c>
      <c r="AB111" s="109">
        <f>'FN30.650.67(IOX)'!$AO43</f>
        <v>0.17398565804648936</v>
      </c>
      <c r="AC111" s="307">
        <f>'GII30.400.10(IOX)'!$AO38</f>
        <v>-0.13110240800823536</v>
      </c>
      <c r="AD111" s="83">
        <f>'GII30.450.10(IOX)'!$AO38</f>
        <v>-0.1291012570660669</v>
      </c>
      <c r="AE111" s="87">
        <f>'GII30.500.10(IOX)'!$AO38</f>
        <v>-9.2423544643418176E-2</v>
      </c>
    </row>
    <row r="112" spans="9:31" ht="15">
      <c r="I112" s="148">
        <f t="shared" si="0"/>
        <v>41029</v>
      </c>
      <c r="J112" s="307"/>
      <c r="K112" s="83"/>
      <c r="L112" s="83"/>
      <c r="M112" s="83"/>
      <c r="N112" s="83"/>
      <c r="O112" s="83"/>
      <c r="P112" s="83"/>
      <c r="Q112" s="83">
        <f>'FN30.400.11(IOX)'!$AO30</f>
        <v>5.4409151133985478E-2</v>
      </c>
      <c r="R112" s="83">
        <f>'FN30.450.11(IOX)'!$AO30</f>
        <v>3.3356396814693268E-2</v>
      </c>
      <c r="S112" s="83">
        <f>'FN30.350.10(IOX)'!$AO42</f>
        <v>-2.446949066729065E-2</v>
      </c>
      <c r="T112" s="83">
        <f>'FN30.400.10(IOX)'!$AO42</f>
        <v>-5.0638855677111461E-2</v>
      </c>
      <c r="U112" s="83">
        <f>'FN30.450.10(IOX)'!$AO42</f>
        <v>4.2417110984613648E-2</v>
      </c>
      <c r="V112" s="83">
        <f>'FN30.500.10(IOX)'!$AO42</f>
        <v>0.1909566257370261</v>
      </c>
      <c r="W112" s="83">
        <f>'FN30.400.09(IOX)'!$AO44</f>
        <v>-2.0621108200327809E-2</v>
      </c>
      <c r="X112" s="83">
        <f>'FN30.450.09(IOX)'!$AO44</f>
        <v>4.3993517749382205E-2</v>
      </c>
      <c r="Y112" s="83">
        <f>'FN30.500.09(IOX)'!$AO44</f>
        <v>0.23858884878757225</v>
      </c>
      <c r="Z112" s="83">
        <f>'FN30.550.08(IOX)'!$AO44</f>
        <v>0.1113854163713448</v>
      </c>
      <c r="AA112" s="83">
        <f>'FN30.600.08(IOX)'!$AO44</f>
        <v>0.15139177082595578</v>
      </c>
      <c r="AB112" s="109">
        <f>'FN30.650.67(IOX)'!$AO44</f>
        <v>0.2243078547820625</v>
      </c>
      <c r="AC112" s="307">
        <f>'GII30.400.10(IOX)'!$AO39</f>
        <v>-0.14764109814948401</v>
      </c>
      <c r="AD112" s="83">
        <f>'GII30.450.10(IOX)'!$AO39</f>
        <v>-0.1404196843777159</v>
      </c>
      <c r="AE112" s="87">
        <f>'GII30.500.10(IOX)'!$AO39</f>
        <v>-9.2944099084141807E-2</v>
      </c>
    </row>
    <row r="113" spans="9:31" ht="15">
      <c r="I113" s="148">
        <f t="shared" si="0"/>
        <v>41060</v>
      </c>
      <c r="J113" s="307"/>
      <c r="K113" s="83"/>
      <c r="L113" s="83"/>
      <c r="M113" s="83"/>
      <c r="N113" s="83"/>
      <c r="O113" s="83"/>
      <c r="P113" s="83"/>
      <c r="Q113" s="83">
        <f>'FN30.400.11(IOX)'!$AO31</f>
        <v>-1.173306789383266E-2</v>
      </c>
      <c r="R113" s="83">
        <f>'FN30.450.11(IOX)'!$AO31</f>
        <v>-2.1399233458197275E-2</v>
      </c>
      <c r="S113" s="83">
        <f>'FN30.350.10(IOX)'!$AO43</f>
        <v>-0.1217479954027133</v>
      </c>
      <c r="T113" s="83">
        <f>'FN30.400.10(IOX)'!$AO43</f>
        <v>-0.13433245385433024</v>
      </c>
      <c r="U113" s="83">
        <f>'FN30.450.10(IOX)'!$AO43</f>
        <v>-3.1425488419117742E-2</v>
      </c>
      <c r="V113" s="83">
        <f>'FN30.500.10(IOX)'!$AO43</f>
        <v>0.12250445541617672</v>
      </c>
      <c r="W113" s="83">
        <f>'FN30.400.09(IOX)'!$AO45</f>
        <v>-0.11766314547550494</v>
      </c>
      <c r="X113" s="83">
        <f>'FN30.450.09(IOX)'!$AO45</f>
        <v>-3.2534294034200717E-2</v>
      </c>
      <c r="Y113" s="83">
        <f>'FN30.500.09(IOX)'!$AO45</f>
        <v>0.15635563938488906</v>
      </c>
      <c r="Z113" s="83">
        <f>'FN30.550.08(IOX)'!$AO45</f>
        <v>4.0592994420082018E-2</v>
      </c>
      <c r="AA113" s="83">
        <f>'FN30.600.08(IOX)'!$AO45</f>
        <v>6.6871128665844326E-2</v>
      </c>
      <c r="AB113" s="109">
        <f>'FN30.650.67(IOX)'!$AO45</f>
        <v>0.18661545287476233</v>
      </c>
      <c r="AC113" s="307">
        <f>'GII30.400.10(IOX)'!$AO40</f>
        <v>-0.18559463275300303</v>
      </c>
      <c r="AD113" s="83">
        <f>'GII30.450.10(IOX)'!$AO40</f>
        <v>-0.1806996529851711</v>
      </c>
      <c r="AE113" s="87">
        <f>'GII30.500.10(IOX)'!$AO40</f>
        <v>-0.1261106752615434</v>
      </c>
    </row>
    <row r="114" spans="9:31" ht="15">
      <c r="I114" s="148">
        <f t="shared" si="0"/>
        <v>41089</v>
      </c>
      <c r="J114" s="307"/>
      <c r="K114" s="83"/>
      <c r="L114" s="83"/>
      <c r="M114" s="83"/>
      <c r="N114" s="83"/>
      <c r="O114" s="83"/>
      <c r="P114" s="83"/>
      <c r="Q114" s="83">
        <f>'FN30.400.11(IOX)'!$AO32</f>
        <v>-9.0571095133964441E-3</v>
      </c>
      <c r="R114" s="83">
        <f>'FN30.450.11(IOX)'!$AO32</f>
        <v>3.2355778841506311E-3</v>
      </c>
      <c r="S114" s="83">
        <f>'FN30.350.10(IOX)'!$AO44</f>
        <v>-7.9886903174131052E-2</v>
      </c>
      <c r="T114" s="83">
        <f>'FN30.400.10(IOX)'!$AO44</f>
        <v>-9.5005247886770228E-2</v>
      </c>
      <c r="U114" s="83">
        <f>'FN30.450.10(IOX)'!$AO44</f>
        <v>1.5961959469657616E-2</v>
      </c>
      <c r="V114" s="83">
        <f>'FN30.500.10(IOX)'!$AO44</f>
        <v>0.15376733195223879</v>
      </c>
      <c r="W114" s="83">
        <f>'FN30.400.09(IOX)'!$AO46</f>
        <v>-5.3031995128778986E-2</v>
      </c>
      <c r="X114" s="83">
        <f>'FN30.450.09(IOX)'!$AO46</f>
        <v>5.0741326618324978E-2</v>
      </c>
      <c r="Y114" s="83">
        <f>'FN30.500.09(IOX)'!$AO46</f>
        <v>0.19587898524073033</v>
      </c>
      <c r="Z114" s="83">
        <f>'FN30.550.08(IOX)'!$AO46</f>
        <v>4.9718104473046143E-2</v>
      </c>
      <c r="AA114" s="83">
        <f>'FN30.600.08(IOX)'!$AO46</f>
        <v>5.3867129749658238E-2</v>
      </c>
      <c r="AB114" s="109">
        <f>'FN30.650.67(IOX)'!$AO46</f>
        <v>0.15401735025113017</v>
      </c>
      <c r="AC114" s="307">
        <f>'GII30.400.10(IOX)'!$AO41</f>
        <v>-0.16609618148462846</v>
      </c>
      <c r="AD114" s="83">
        <f>'GII30.450.10(IOX)'!$AO41</f>
        <v>-0.15850172816822417</v>
      </c>
      <c r="AE114" s="87">
        <f>'GII30.500.10(IOX)'!$AO41</f>
        <v>-0.10495976107402405</v>
      </c>
    </row>
    <row r="115" spans="9:31" ht="15">
      <c r="I115" s="148">
        <f t="shared" si="0"/>
        <v>41121</v>
      </c>
      <c r="J115" s="307"/>
      <c r="K115" s="83"/>
      <c r="L115" s="83"/>
      <c r="M115" s="83"/>
      <c r="N115" s="83"/>
      <c r="O115" s="83"/>
      <c r="P115" s="83"/>
      <c r="Q115" s="83">
        <f>'FN30.400.11(IOX)'!$AO33</f>
        <v>-3.0633070871280976E-3</v>
      </c>
      <c r="R115" s="83">
        <f>'FN30.450.11(IOX)'!$AO33</f>
        <v>0.10052395961057337</v>
      </c>
      <c r="S115" s="83">
        <f>'FN30.350.10(IOX)'!$AO45</f>
        <v>-0.12094387680489538</v>
      </c>
      <c r="T115" s="83">
        <f>'FN30.400.10(IOX)'!$AO45</f>
        <v>-6.7873853814862106E-2</v>
      </c>
      <c r="U115" s="83">
        <f>'FN30.450.10(IOX)'!$AO45</f>
        <v>9.8209934671940946E-2</v>
      </c>
      <c r="V115" s="83">
        <f>'FN30.500.10(IOX)'!$AO45</f>
        <v>0.20177763342876642</v>
      </c>
      <c r="W115" s="83">
        <f>'FN30.400.09(IOX)'!$AO47</f>
        <v>3.071324897440264E-2</v>
      </c>
      <c r="X115" s="83">
        <f>'FN30.450.09(IOX)'!$AO47</f>
        <v>0.16565314223040706</v>
      </c>
      <c r="Y115" s="83">
        <f>'FN30.500.09(IOX)'!$AO47</f>
        <v>0.24452660451349351</v>
      </c>
      <c r="Z115" s="83">
        <f>'FN30.550.08(IOX)'!$AO47</f>
        <v>8.7313218180660401E-2</v>
      </c>
      <c r="AA115" s="83">
        <f>'FN30.600.08(IOX)'!$AO47</f>
        <v>5.8881411930004957E-2</v>
      </c>
      <c r="AB115" s="109">
        <f>'FN30.650.67(IOX)'!$AO47</f>
        <v>0.17834710354261718</v>
      </c>
      <c r="AC115" s="307">
        <f>'GII30.400.10(IOX)'!$AO42</f>
        <v>-0.16005230723864872</v>
      </c>
      <c r="AD115" s="83">
        <f>'GII30.450.10(IOX)'!$AO42</f>
        <v>-0.12216534109474342</v>
      </c>
      <c r="AE115" s="87">
        <f>'GII30.500.10(IOX)'!$AO42</f>
        <v>-5.5086808886946503E-2</v>
      </c>
    </row>
    <row r="116" spans="9:31" ht="15">
      <c r="I116" s="148">
        <f t="shared" si="0"/>
        <v>41152</v>
      </c>
      <c r="J116" s="307"/>
      <c r="K116" s="83"/>
      <c r="L116" s="83"/>
      <c r="M116" s="83"/>
      <c r="N116" s="83"/>
      <c r="O116" s="83"/>
      <c r="P116" s="83"/>
      <c r="Q116" s="83">
        <f>'FN30.400.11(IOX)'!$AO34</f>
        <v>7.8231710779565811E-2</v>
      </c>
      <c r="R116" s="83">
        <f>'FN30.450.11(IOX)'!$AO34</f>
        <v>0.16070255589682358</v>
      </c>
      <c r="S116" s="83">
        <f>'FN30.350.10(IOX)'!$AO46</f>
        <v>-5.2535974403676522E-2</v>
      </c>
      <c r="T116" s="83">
        <f>'FN30.400.10(IOX)'!$AO46</f>
        <v>-2.0613167712542069E-3</v>
      </c>
      <c r="U116" s="83">
        <f>'FN30.450.10(IOX)'!$AO46</f>
        <v>0.14578317327713908</v>
      </c>
      <c r="V116" s="83">
        <f>'FN30.500.10(IOX)'!$AO46</f>
        <v>0.26339872117378005</v>
      </c>
      <c r="W116" s="83">
        <f>'FN30.400.09(IOX)'!$AO48</f>
        <v>0.10938195474130818</v>
      </c>
      <c r="X116" s="83">
        <f>'FN30.450.09(IOX)'!$AO48</f>
        <v>0.23859300154232455</v>
      </c>
      <c r="Y116" s="83">
        <f>'FN30.500.09(IOX)'!$AO48</f>
        <v>0.34159311227853117</v>
      </c>
      <c r="Z116" s="83">
        <f>'FN30.550.08(IOX)'!$AO48</f>
        <v>0.11794989876806916</v>
      </c>
      <c r="AA116" s="83">
        <f>'FN30.600.08(IOX)'!$AO48</f>
        <v>9.4220113511868764E-2</v>
      </c>
      <c r="AB116" s="109">
        <f>'FN30.650.67(IOX)'!$AO48</f>
        <v>0.18297402085663506</v>
      </c>
      <c r="AC116" s="307">
        <f>'GII30.400.10(IOX)'!$AO43</f>
        <v>-0.11726481834979774</v>
      </c>
      <c r="AD116" s="83">
        <f>'GII30.450.10(IOX)'!$AO43</f>
        <v>-7.3406057586667406E-2</v>
      </c>
      <c r="AE116" s="87">
        <f>'GII30.500.10(IOX)'!$AO43</f>
        <v>7.8426503855595353E-3</v>
      </c>
    </row>
    <row r="117" spans="9:31" ht="15">
      <c r="I117" s="148">
        <f t="shared" si="0"/>
        <v>41180</v>
      </c>
      <c r="J117" s="307"/>
      <c r="K117" s="83"/>
      <c r="L117" s="83"/>
      <c r="M117" s="83"/>
      <c r="N117" s="83"/>
      <c r="O117" s="83"/>
      <c r="P117" s="83"/>
      <c r="Q117" s="83">
        <f>'FN30.400.11(IOX)'!$AO35</f>
        <v>-4.6689993990707279E-3</v>
      </c>
      <c r="R117" s="83">
        <f>'FN30.450.11(IOX)'!$AO35</f>
        <v>8.6363844755357189E-2</v>
      </c>
      <c r="S117" s="83">
        <f>'FN30.350.10(IOX)'!$AO47</f>
        <v>-0.12389072172723392</v>
      </c>
      <c r="T117" s="83">
        <f>'FN30.400.10(IOX)'!$AO47</f>
        <v>-6.8959629449380166E-2</v>
      </c>
      <c r="U117" s="83">
        <f>'FN30.450.10(IOX)'!$AO47</f>
        <v>8.5147684797098222E-2</v>
      </c>
      <c r="V117" s="83">
        <f>'FN30.500.10(IOX)'!$AO47</f>
        <v>0.2612622054986522</v>
      </c>
      <c r="W117" s="83">
        <f>'FN30.400.09(IOX)'!$AO49</f>
        <v>9.2597763019078849E-2</v>
      </c>
      <c r="X117" s="83">
        <f>'FN30.450.09(IOX)'!$AO49</f>
        <v>0.20761229217292088</v>
      </c>
      <c r="Y117" s="83">
        <f>'FN30.500.09(IOX)'!$AO49</f>
        <v>0.34134338740552006</v>
      </c>
      <c r="Z117" s="83">
        <f>'FN30.550.08(IOX)'!$AO49</f>
        <v>9.1117936275160183E-2</v>
      </c>
      <c r="AA117" s="83">
        <f>'FN30.600.08(IOX)'!$AO49</f>
        <v>8.5963060847713324E-2</v>
      </c>
      <c r="AB117" s="109">
        <f>'FN30.650.67(IOX)'!$AO49</f>
        <v>0.15613333563573617</v>
      </c>
      <c r="AC117" s="307">
        <f>'GII30.400.10(IOX)'!$AO44</f>
        <v>-0.11024965353308047</v>
      </c>
      <c r="AD117" s="83">
        <f>'GII30.450.10(IOX)'!$AO44</f>
        <v>-4.175361160767066E-2</v>
      </c>
      <c r="AE117" s="87">
        <f>'GII30.500.10(IOX)'!$AO44</f>
        <v>7.4610236397657514E-2</v>
      </c>
    </row>
    <row r="118" spans="9:31" ht="15">
      <c r="I118" s="148">
        <f t="shared" si="0"/>
        <v>41213</v>
      </c>
      <c r="J118" s="307"/>
      <c r="K118" s="83"/>
      <c r="L118" s="83"/>
      <c r="M118" s="83"/>
      <c r="N118" s="83"/>
      <c r="O118" s="83"/>
      <c r="P118" s="83"/>
      <c r="Q118" s="83">
        <f>'FN30.400.11(IOX)'!$AO36</f>
        <v>-1.7190695577102844E-2</v>
      </c>
      <c r="R118" s="83">
        <f>'FN30.450.11(IOX)'!$AO36</f>
        <v>0.11281890779940795</v>
      </c>
      <c r="S118" s="83">
        <f>'FN30.350.10(IOX)'!$AO48</f>
        <v>-0.14660059603246511</v>
      </c>
      <c r="T118" s="83">
        <f>'FN30.400.10(IOX)'!$AO48</f>
        <v>-7.9192736112870699E-2</v>
      </c>
      <c r="U118" s="83">
        <f>'FN30.450.10(IOX)'!$AO48</f>
        <v>0.11901424758959545</v>
      </c>
      <c r="V118" s="83">
        <f>'FN30.500.10(IOX)'!$AO48</f>
        <v>0.24307235449426545</v>
      </c>
      <c r="W118" s="83">
        <f>'FN30.400.09(IOX)'!$AO50</f>
        <v>4.8020682743219911E-2</v>
      </c>
      <c r="X118" s="83">
        <f>'FN30.450.09(IOX)'!$AO50</f>
        <v>0.21501162453341416</v>
      </c>
      <c r="Y118" s="83">
        <f>'FN30.500.09(IOX)'!$AO50</f>
        <v>0.32976363693104549</v>
      </c>
      <c r="Z118" s="83">
        <f>'FN30.550.08(IOX)'!$AO50</f>
        <v>0.1295378401160252</v>
      </c>
      <c r="AA118" s="83">
        <f>'FN30.600.08(IOX)'!$AO50</f>
        <v>0.1285309212770207</v>
      </c>
      <c r="AB118" s="109">
        <f>'FN30.650.67(IOX)'!$AO50</f>
        <v>0.16856418356172753</v>
      </c>
      <c r="AC118" s="307">
        <f>'GII30.400.10(IOX)'!$AO45</f>
        <v>-0.12363988514061353</v>
      </c>
      <c r="AD118" s="83">
        <f>'GII30.450.10(IOX)'!$AO45</f>
        <v>-4.405195498301373E-2</v>
      </c>
      <c r="AE118" s="87">
        <f>'GII30.500.10(IOX)'!$AO45</f>
        <v>9.4760344878671798E-2</v>
      </c>
    </row>
    <row r="119" spans="9:31" ht="15">
      <c r="I119" s="148">
        <f t="shared" si="0"/>
        <v>41243</v>
      </c>
      <c r="J119" s="307"/>
      <c r="K119" s="83"/>
      <c r="L119" s="83"/>
      <c r="M119" s="83"/>
      <c r="N119" s="83"/>
      <c r="O119" s="83"/>
      <c r="P119" s="83"/>
      <c r="Q119" s="83">
        <f>'FN30.400.11(IOX)'!$AO37</f>
        <v>-4.3772520243763324E-3</v>
      </c>
      <c r="R119" s="83">
        <f>'FN30.450.11(IOX)'!$AO37</f>
        <v>5.0799062723325905E-2</v>
      </c>
      <c r="S119" s="83">
        <f>'FN30.350.10(IOX)'!$AO49</f>
        <v>-0.11121635466200874</v>
      </c>
      <c r="T119" s="83">
        <f>'FN30.400.10(IOX)'!$AO49</f>
        <v>-8.4420323677519948E-2</v>
      </c>
      <c r="U119" s="83">
        <f>'FN30.450.10(IOX)'!$AO49</f>
        <v>8.2538348945843776E-2</v>
      </c>
      <c r="V119" s="83">
        <f>'FN30.500.10(IOX)'!$AO49</f>
        <v>0.16960466683422659</v>
      </c>
      <c r="W119" s="83">
        <f>'FN30.400.09(IOX)'!$AO51</f>
        <v>2.8261882781595027E-2</v>
      </c>
      <c r="X119" s="83">
        <f>'FN30.450.09(IOX)'!$AO51</f>
        <v>0.1485171525805804</v>
      </c>
      <c r="Y119" s="83">
        <f>'FN30.500.09(IOX)'!$AO51</f>
        <v>0.22163805992928887</v>
      </c>
      <c r="Z119" s="83">
        <f>'FN30.550.08(IOX)'!$AO51</f>
        <v>2.9475894534590097E-2</v>
      </c>
      <c r="AA119" s="83">
        <f>'FN30.600.08(IOX)'!$AO51</f>
        <v>4.6649732684536094E-2</v>
      </c>
      <c r="AB119" s="109">
        <f>'FN30.650.67(IOX)'!$AO51</f>
        <v>9.0631724907333622E-2</v>
      </c>
      <c r="AC119" s="307">
        <f>'GII30.400.10(IOX)'!$AO46</f>
        <v>-0.12005110234923511</v>
      </c>
      <c r="AD119" s="83">
        <f>'GII30.450.10(IOX)'!$AO46</f>
        <v>-4.0178010112130957E-2</v>
      </c>
      <c r="AE119" s="87">
        <f>'GII30.500.10(IOX)'!$AO46</f>
        <v>8.134378950548915E-2</v>
      </c>
    </row>
    <row r="120" spans="9:31" ht="15">
      <c r="I120" s="148">
        <f t="shared" si="0"/>
        <v>41274</v>
      </c>
      <c r="J120" s="307"/>
      <c r="K120" s="83"/>
      <c r="L120" s="83"/>
      <c r="M120" s="83"/>
      <c r="N120" s="83"/>
      <c r="O120" s="83"/>
      <c r="P120" s="83"/>
      <c r="Q120" s="83">
        <f>'FN30.400.11(IOX)'!$AO38</f>
        <v>1.0454624327129958E-2</v>
      </c>
      <c r="R120" s="83">
        <f>'FN30.450.11(IOX)'!$AO38</f>
        <v>9.0848912607788712E-2</v>
      </c>
      <c r="S120" s="83">
        <f>'FN30.350.10(IOX)'!$AO50</f>
        <v>-0.11417790106518144</v>
      </c>
      <c r="T120" s="83">
        <f>'FN30.400.10(IOX)'!$AO50</f>
        <v>-8.8308790314706287E-2</v>
      </c>
      <c r="U120" s="83">
        <f>'FN30.450.10(IOX)'!$AO50</f>
        <v>0.11063580799306094</v>
      </c>
      <c r="V120" s="83">
        <f>'FN30.500.10(IOX)'!$AO50</f>
        <v>0.19497361842950456</v>
      </c>
      <c r="W120" s="83">
        <f>'FN30.400.09(IOX)'!$AO52</f>
        <v>4.9666332403322189E-2</v>
      </c>
      <c r="X120" s="83">
        <f>'FN30.450.09(IOX)'!$AO52</f>
        <v>0.20591355008906187</v>
      </c>
      <c r="Y120" s="83">
        <f>'FN30.500.09(IOX)'!$AO52</f>
        <v>0.24325853365353534</v>
      </c>
      <c r="Z120" s="83">
        <f>'FN30.550.08(IOX)'!$AO52</f>
        <v>7.7599376123769881E-2</v>
      </c>
      <c r="AA120" s="83">
        <f>'FN30.600.08(IOX)'!$AO52</f>
        <v>8.8239483656326945E-2</v>
      </c>
      <c r="AB120" s="109">
        <f>'FN30.650.67(IOX)'!$AO52</f>
        <v>0.11748249959506807</v>
      </c>
      <c r="AC120" s="307">
        <f>'GII30.400.10(IOX)'!$AO47</f>
        <v>-0.108975228997789</v>
      </c>
      <c r="AD120" s="83">
        <f>'GII30.450.10(IOX)'!$AO47</f>
        <v>-3.8085862361012413E-2</v>
      </c>
      <c r="AE120" s="87">
        <f>'GII30.500.10(IOX)'!$AO47</f>
        <v>8.8655924742480297E-2</v>
      </c>
    </row>
    <row r="121" spans="9:31" ht="15">
      <c r="I121" s="148">
        <f t="shared" si="0"/>
        <v>41305</v>
      </c>
      <c r="J121" s="307"/>
      <c r="K121" s="83"/>
      <c r="L121" s="83"/>
      <c r="M121" s="83"/>
      <c r="N121" s="83"/>
      <c r="O121" s="83"/>
      <c r="P121" s="83"/>
      <c r="Q121" s="83">
        <f>'FN30.400.11(IOX)'!$AO39</f>
        <v>9.7915682943372051E-2</v>
      </c>
      <c r="R121" s="83">
        <f>'FN30.450.11(IOX)'!$AO39</f>
        <v>0.13999127215114937</v>
      </c>
      <c r="S121" s="83">
        <f>'FN30.350.10(IOX)'!$AO51</f>
        <v>-1.3991110005093899E-2</v>
      </c>
      <c r="T121" s="83">
        <f>'FN30.400.10(IOX)'!$AO51</f>
        <v>-1.5452130724072588E-2</v>
      </c>
      <c r="U121" s="83">
        <f>'FN30.450.10(IOX)'!$AO51</f>
        <v>0.15058110305506789</v>
      </c>
      <c r="V121" s="83">
        <f>'FN30.500.10(IOX)'!$AO51</f>
        <v>0.1849279538618116</v>
      </c>
      <c r="W121" s="83">
        <f>'FN30.400.09(IOX)'!$AO53</f>
        <v>0.10835015294418282</v>
      </c>
      <c r="X121" s="83">
        <f>'FN30.450.09(IOX)'!$AO53</f>
        <v>0.1997490974100824</v>
      </c>
      <c r="Y121" s="83">
        <f>'FN30.500.09(IOX)'!$AO53</f>
        <v>0.22630106083808554</v>
      </c>
      <c r="Z121" s="83">
        <f>'FN30.550.08(IOX)'!$AO53</f>
        <v>3.1220953483146907E-2</v>
      </c>
      <c r="AA121" s="83">
        <f>'FN30.600.08(IOX)'!$AO53</f>
        <v>2.2650494364978568E-2</v>
      </c>
      <c r="AB121" s="109">
        <f>'FN30.650.67(IOX)'!$AO53</f>
        <v>5.5690958446073857E-2</v>
      </c>
      <c r="AC121" s="307">
        <f>'GII30.400.10(IOX)'!$AO48</f>
        <v>-9.157617149652908E-2</v>
      </c>
      <c r="AD121" s="83">
        <f>'GII30.450.10(IOX)'!$AO48</f>
        <v>-3.8233046454477781E-2</v>
      </c>
      <c r="AE121" s="87">
        <f>'GII30.500.10(IOX)'!$AO48</f>
        <v>7.2035702237210009E-2</v>
      </c>
    </row>
    <row r="122" spans="9:31" ht="15">
      <c r="I122" s="148">
        <f t="shared" si="0"/>
        <v>41333</v>
      </c>
      <c r="J122" s="307"/>
      <c r="K122" s="83"/>
      <c r="L122" s="83"/>
      <c r="M122" s="83"/>
      <c r="N122" s="83"/>
      <c r="O122" s="83"/>
      <c r="P122" s="83"/>
      <c r="Q122" s="83">
        <f>'FN30.400.11(IOX)'!$AO40</f>
        <v>8.147885105551711E-2</v>
      </c>
      <c r="R122" s="83">
        <f>'FN30.450.11(IOX)'!$AO40</f>
        <v>0.13836803234855077</v>
      </c>
      <c r="S122" s="83">
        <f>'FN30.350.10(IOX)'!$AO52</f>
        <v>1.695072048462154E-2</v>
      </c>
      <c r="T122" s="83">
        <f>'FN30.400.10(IOX)'!$AO52</f>
        <v>-2.2811835044685647E-2</v>
      </c>
      <c r="U122" s="83">
        <f>'FN30.450.10(IOX)'!$AO52</f>
        <v>0.14891877066663728</v>
      </c>
      <c r="V122" s="83">
        <f>'FN30.500.10(IOX)'!$AO52</f>
        <v>0.17880601318614464</v>
      </c>
      <c r="W122" s="83">
        <f>'FN30.400.09(IOX)'!$AO54</f>
        <v>0.11025630403509146</v>
      </c>
      <c r="X122" s="83">
        <f>'FN30.450.09(IOX)'!$AO54</f>
        <v>0.19853234844582612</v>
      </c>
      <c r="Y122" s="83">
        <f>'FN30.500.09(IOX)'!$AO54</f>
        <v>0.24374607069953735</v>
      </c>
      <c r="Z122" s="83">
        <f>'FN30.550.08(IOX)'!$AO54</f>
        <v>5.0214589671004672E-2</v>
      </c>
      <c r="AA122" s="83">
        <f>'FN30.600.08(IOX)'!$AO54</f>
        <v>1.8632582062800385E-2</v>
      </c>
      <c r="AB122" s="109">
        <f>'FN30.650.67(IOX)'!$AO54</f>
        <v>2.5562192884308166E-2</v>
      </c>
      <c r="AC122" s="307">
        <f>'GII30.400.10(IOX)'!$AO49</f>
        <v>-8.4097679799027381E-2</v>
      </c>
      <c r="AD122" s="83">
        <f>'GII30.450.10(IOX)'!$AO49</f>
        <v>-2.2066752244667809E-2</v>
      </c>
      <c r="AE122" s="87">
        <f>'GII30.500.10(IOX)'!$AO49</f>
        <v>8.511055691321312E-2</v>
      </c>
    </row>
    <row r="123" spans="9:31" ht="15">
      <c r="I123" s="148">
        <f t="shared" si="0"/>
        <v>41361</v>
      </c>
      <c r="J123" s="307"/>
      <c r="K123" s="83"/>
      <c r="L123" s="83"/>
      <c r="M123" s="83"/>
      <c r="N123" s="83"/>
      <c r="O123" s="83">
        <f>'FN30.300.12(IOX)'!$AO29</f>
        <v>4.2260465888291909E-2</v>
      </c>
      <c r="P123" s="83">
        <f>'FN30.350.12(IOX)'!$AO29</f>
        <v>6.4402300685991509E-2</v>
      </c>
      <c r="Q123" s="83">
        <f>'FN30.400.11(IOX)'!$AO41</f>
        <v>0.14512154387778686</v>
      </c>
      <c r="R123" s="83">
        <f>'FN30.450.11(IOX)'!$AO41</f>
        <v>0.16916529358318222</v>
      </c>
      <c r="S123" s="83">
        <f>'FN30.350.10(IOX)'!$AO53</f>
        <v>9.3827670989827583E-2</v>
      </c>
      <c r="T123" s="83">
        <f>'FN30.400.10(IOX)'!$AO53</f>
        <v>3.0723587564351451E-2</v>
      </c>
      <c r="U123" s="83">
        <f>'FN30.450.10(IOX)'!$AO53</f>
        <v>0.1881438167630638</v>
      </c>
      <c r="V123" s="83">
        <f>'FN30.500.10(IOX)'!$AO53</f>
        <v>0.20485902049199622</v>
      </c>
      <c r="W123" s="83">
        <f>'FN30.400.09(IOX)'!$AO55</f>
        <v>0.16439262568171698</v>
      </c>
      <c r="X123" s="83">
        <f>'FN30.450.09(IOX)'!$AO55</f>
        <v>0.24363506016651137</v>
      </c>
      <c r="Y123" s="83">
        <f>'FN30.500.09(IOX)'!$AO55</f>
        <v>0.28325118371316815</v>
      </c>
      <c r="Z123" s="83">
        <f>'FN30.550.08(IOX)'!$AO55</f>
        <v>6.14821898973541E-2</v>
      </c>
      <c r="AA123" s="83">
        <f>'FN30.600.08(IOX)'!$AO55</f>
        <v>3.3906915355195411E-2</v>
      </c>
      <c r="AB123" s="109">
        <f>'FN30.650.67(IOX)'!$AO55</f>
        <v>2.7611436657803967E-3</v>
      </c>
      <c r="AC123" s="307">
        <f>'GII30.400.10(IOX)'!$AO50</f>
        <v>-5.3541740979725527E-2</v>
      </c>
      <c r="AD123" s="83">
        <f>'GII30.450.10(IOX)'!$AO50</f>
        <v>9.6178198378513713E-3</v>
      </c>
      <c r="AE123" s="87">
        <f>'GII30.500.10(IOX)'!$AO50</f>
        <v>0.11907334394816482</v>
      </c>
    </row>
    <row r="124" spans="9:31" ht="15">
      <c r="I124" s="148">
        <f t="shared" si="0"/>
        <v>41394</v>
      </c>
      <c r="J124" s="307"/>
      <c r="K124" s="83"/>
      <c r="L124" s="83"/>
      <c r="M124" s="83"/>
      <c r="N124" s="83"/>
      <c r="O124" s="83">
        <f>'FN30.300.12(IOX)'!$AO30</f>
        <v>2.9913088876743599E-2</v>
      </c>
      <c r="P124" s="83">
        <f>'FN30.350.12(IOX)'!$AO30</f>
        <v>-1.8247922936478034E-2</v>
      </c>
      <c r="Q124" s="83">
        <f>'FN30.400.11(IOX)'!$AO42</f>
        <v>5.4185062142779072E-2</v>
      </c>
      <c r="R124" s="83">
        <f>'FN30.450.11(IOX)'!$AO42</f>
        <v>6.0477654411432047E-2</v>
      </c>
      <c r="S124" s="83">
        <f>'FN30.350.10(IOX)'!$AO54</f>
        <v>-2.1988127181906458E-2</v>
      </c>
      <c r="T124" s="83">
        <f>'FN30.400.10(IOX)'!$AO54</f>
        <v>-7.8262804787404217E-2</v>
      </c>
      <c r="U124" s="83">
        <f>'FN30.450.10(IOX)'!$AO54</f>
        <v>2.6747429809172552E-2</v>
      </c>
      <c r="V124" s="83">
        <f>'FN30.500.10(IOX)'!$AO54</f>
        <v>7.5742683346130102E-2</v>
      </c>
      <c r="W124" s="83">
        <f>'FN30.400.09(IOX)'!$AO56</f>
        <v>-8.0521445307987216E-3</v>
      </c>
      <c r="X124" s="83">
        <f>'FN30.450.09(IOX)'!$AO56</f>
        <v>5.9048539070928552E-2</v>
      </c>
      <c r="Y124" s="83">
        <f>'FN30.500.09(IOX)'!$AO56</f>
        <v>0.15606518636147526</v>
      </c>
      <c r="Z124" s="83">
        <f>'FN30.550.08(IOX)'!$AO56</f>
        <v>-5.4486271142638043E-2</v>
      </c>
      <c r="AA124" s="83">
        <f>'FN30.600.08(IOX)'!$AO56</f>
        <v>-7.5206119319290443E-2</v>
      </c>
      <c r="AB124" s="109">
        <f>'FN30.650.67(IOX)'!$AO56</f>
        <v>-9.5843903367179295E-2</v>
      </c>
      <c r="AC124" s="307">
        <f>'GII30.400.10(IOX)'!$AO51</f>
        <v>-0.11026003670042095</v>
      </c>
      <c r="AD124" s="83">
        <f>'GII30.450.10(IOX)'!$AO51</f>
        <v>-5.2643877062838129E-2</v>
      </c>
      <c r="AE124" s="87">
        <f>'GII30.500.10(IOX)'!$AO51</f>
        <v>-5.3656224445421619E-2</v>
      </c>
    </row>
    <row r="125" spans="9:31" ht="15">
      <c r="I125" s="148">
        <f t="shared" si="0"/>
        <v>41425</v>
      </c>
      <c r="J125" s="307"/>
      <c r="K125" s="83"/>
      <c r="L125" s="83"/>
      <c r="M125" s="83"/>
      <c r="N125" s="83"/>
      <c r="O125" s="83">
        <f>'FN30.300.12(IOX)'!$AO31</f>
        <v>1.6434399447829096E-2</v>
      </c>
      <c r="P125" s="83">
        <f>'FN30.350.12(IOX)'!$AO31</f>
        <v>7.6291358723743041E-2</v>
      </c>
      <c r="Q125" s="83">
        <f>'FN30.400.11(IOX)'!$AO43</f>
        <v>0.20289928647273414</v>
      </c>
      <c r="R125" s="83">
        <f>'FN30.450.11(IOX)'!$AO43</f>
        <v>0.1565878703085839</v>
      </c>
      <c r="S125" s="83">
        <f>'FN30.350.10(IOX)'!$AO55</f>
        <v>0.11475667662236266</v>
      </c>
      <c r="T125" s="83">
        <f>'FN30.400.10(IOX)'!$AO55</f>
        <v>4.7842416391956188E-2</v>
      </c>
      <c r="U125" s="83">
        <f>'FN30.450.10(IOX)'!$AO55</f>
        <v>0.11988623005054277</v>
      </c>
      <c r="V125" s="83">
        <f>'FN30.500.10(IOX)'!$AO55</f>
        <v>2.7829473948113748E-2</v>
      </c>
      <c r="W125" s="83">
        <f>'FN30.400.09(IOX)'!$AO57</f>
        <v>0.21655550196700757</v>
      </c>
      <c r="X125" s="83">
        <f>'FN30.450.09(IOX)'!$AO57</f>
        <v>0.22583197019784795</v>
      </c>
      <c r="Y125" s="83">
        <f>'FN30.500.09(IOX)'!$AO57</f>
        <v>9.2728707955538114E-2</v>
      </c>
      <c r="Z125" s="83">
        <f>'FN30.550.08(IOX)'!$AO57</f>
        <v>-9.1655959459333358E-2</v>
      </c>
      <c r="AA125" s="83">
        <f>'FN30.600.08(IOX)'!$AO57</f>
        <v>-0.17181596706932856</v>
      </c>
      <c r="AB125" s="109">
        <f>'FN30.650.67(IOX)'!$AO57</f>
        <v>-0.15318868425985777</v>
      </c>
      <c r="AC125" s="307">
        <f>'GII30.400.10(IOX)'!$AO52</f>
        <v>-6.3851541981385873E-2</v>
      </c>
      <c r="AD125" s="83">
        <f>'GII30.450.10(IOX)'!$AO52</f>
        <v>-0.14549960073222135</v>
      </c>
      <c r="AE125" s="87">
        <f>'GII30.500.10(IOX)'!$AO52</f>
        <v>-0.1508708766491712</v>
      </c>
    </row>
    <row r="126" spans="9:31" ht="15">
      <c r="I126" s="148">
        <f t="shared" si="0"/>
        <v>41453</v>
      </c>
      <c r="J126" s="307"/>
      <c r="K126" s="83"/>
      <c r="L126" s="83"/>
      <c r="M126" s="83"/>
      <c r="N126" s="83"/>
      <c r="O126" s="83">
        <f>'FN30.300.12(IOX)'!$AO32</f>
        <v>-2.6617729759591535E-3</v>
      </c>
      <c r="P126" s="83">
        <f>'FN30.350.12(IOX)'!$AO32</f>
        <v>6.610009066807887E-2</v>
      </c>
      <c r="Q126" s="83">
        <f>'FN30.400.11(IOX)'!$AO44</f>
        <v>0.24687480215658586</v>
      </c>
      <c r="R126" s="83">
        <f>'FN30.450.11(IOX)'!$AO44</f>
        <v>0.23971033468204306</v>
      </c>
      <c r="S126" s="83">
        <f>'FN30.350.10(IOX)'!$AO56</f>
        <v>0.11488139544741061</v>
      </c>
      <c r="T126" s="83">
        <f>'FN30.400.10(IOX)'!$AO56</f>
        <v>0.11511298232290335</v>
      </c>
      <c r="U126" s="83">
        <f>'FN30.450.10(IOX)'!$AO56</f>
        <v>0.25981396682002988</v>
      </c>
      <c r="V126" s="83">
        <f>'FN30.500.10(IOX)'!$AO56</f>
        <v>0.15536720318139419</v>
      </c>
      <c r="W126" s="83">
        <f>'FN30.400.09(IOX)'!$AO58</f>
        <v>0.31476125133136912</v>
      </c>
      <c r="X126" s="83">
        <f>'FN30.450.09(IOX)'!$AO58</f>
        <v>0.39538278075519795</v>
      </c>
      <c r="Y126" s="83">
        <f>'FN30.500.09(IOX)'!$AO58</f>
        <v>0.23975180969186383</v>
      </c>
      <c r="Z126" s="83">
        <f>'FN30.550.08(IOX)'!$AO58</f>
        <v>-3.8232588101570597E-2</v>
      </c>
      <c r="AA126" s="83">
        <f>'FN30.600.08(IOX)'!$AO58</f>
        <v>-0.11084939948843053</v>
      </c>
      <c r="AB126" s="109">
        <f>'FN30.650.67(IOX)'!$AO58</f>
        <v>-0.11887241075874522</v>
      </c>
      <c r="AC126" s="307">
        <f>'GII30.400.10(IOX)'!$AO53</f>
        <v>-2.099500396494447E-2</v>
      </c>
      <c r="AD126" s="83">
        <f>'GII30.450.10(IOX)'!$AO53</f>
        <v>-7.5890375067953042E-2</v>
      </c>
      <c r="AE126" s="87">
        <f>'GII30.500.10(IOX)'!$AO53</f>
        <v>1.1111733227160414E-3</v>
      </c>
    </row>
    <row r="127" spans="9:31" ht="15">
      <c r="I127" s="148">
        <f t="shared" si="0"/>
        <v>41486</v>
      </c>
      <c r="J127" s="307"/>
      <c r="K127" s="83"/>
      <c r="L127" s="83"/>
      <c r="M127" s="83"/>
      <c r="N127" s="83"/>
      <c r="O127" s="83">
        <f>'FN30.300.12(IOX)'!$AO33</f>
        <v>3.4511930540269464E-2</v>
      </c>
      <c r="P127" s="83">
        <f>'FN30.350.12(IOX)'!$AO33</f>
        <v>0.13550761027277081</v>
      </c>
      <c r="Q127" s="83">
        <f>'FN30.400.11(IOX)'!$AO45</f>
        <v>0.33368244719168949</v>
      </c>
      <c r="R127" s="83">
        <f>'FN30.450.11(IOX)'!$AO45</f>
        <v>0.28254534616078675</v>
      </c>
      <c r="S127" s="83">
        <f>'FN30.350.10(IOX)'!$AO57</f>
        <v>0.19308771046870032</v>
      </c>
      <c r="T127" s="83">
        <f>'FN30.400.10(IOX)'!$AO57</f>
        <v>0.17803896449353251</v>
      </c>
      <c r="U127" s="83">
        <f>'FN30.450.10(IOX)'!$AO57</f>
        <v>0.28321278660573901</v>
      </c>
      <c r="V127" s="83">
        <f>'FN30.500.10(IOX)'!$AO57</f>
        <v>0.19911447238046343</v>
      </c>
      <c r="W127" s="83">
        <f>'FN30.400.09(IOX)'!$AO59</f>
        <v>0.39670808285863401</v>
      </c>
      <c r="X127" s="83">
        <f>'FN30.450.09(IOX)'!$AO59</f>
        <v>0.41088243255116819</v>
      </c>
      <c r="Y127" s="83">
        <f>'FN30.500.09(IOX)'!$AO59</f>
        <v>0.27813460908010734</v>
      </c>
      <c r="Z127" s="83">
        <f>'FN30.550.08(IOX)'!$AO59</f>
        <v>3.2355219061170448E-2</v>
      </c>
      <c r="AA127" s="83">
        <f>'FN30.600.08(IOX)'!$AO59</f>
        <v>-5.8527685056634415E-2</v>
      </c>
      <c r="AB127" s="109">
        <f>'FN30.650.67(IOX)'!$AO59</f>
        <v>-7.0127198037225447E-2</v>
      </c>
      <c r="AC127" s="307">
        <f>'GII30.400.10(IOX)'!$AO54</f>
        <v>9.1304358638895078E-3</v>
      </c>
      <c r="AD127" s="83">
        <f>'GII30.450.10(IOX)'!$AO54</f>
        <v>-4.027699420833486E-2</v>
      </c>
      <c r="AE127" s="87">
        <f>'GII30.500.10(IOX)'!$AO54</f>
        <v>1.0688121985045429E-2</v>
      </c>
    </row>
    <row r="128" spans="9:31" ht="15">
      <c r="I128" s="148">
        <f t="shared" si="0"/>
        <v>41516</v>
      </c>
      <c r="J128" s="307"/>
      <c r="K128" s="83"/>
      <c r="L128" s="83"/>
      <c r="M128" s="83"/>
      <c r="N128" s="83"/>
      <c r="O128" s="83">
        <f>'FN30.300.12(IOX)'!$AO34</f>
        <v>4.3056794804051446E-2</v>
      </c>
      <c r="P128" s="83">
        <f>'FN30.350.12(IOX)'!$AO34</f>
        <v>0.13772444573590303</v>
      </c>
      <c r="Q128" s="83">
        <f>'FN30.400.11(IOX)'!$AO46</f>
        <v>0.35228692478554535</v>
      </c>
      <c r="R128" s="83">
        <f>'FN30.450.11(IOX)'!$AO46</f>
        <v>0.35045215642393446</v>
      </c>
      <c r="S128" s="83">
        <f>'FN30.350.10(IOX)'!$AO58</f>
        <v>0.18158481496178513</v>
      </c>
      <c r="T128" s="83">
        <f>'FN30.400.10(IOX)'!$AO58</f>
        <v>0.20163507703198302</v>
      </c>
      <c r="U128" s="83">
        <f>'FN30.450.10(IOX)'!$AO58</f>
        <v>0.34118488753879372</v>
      </c>
      <c r="V128" s="83">
        <f>'FN30.500.10(IOX)'!$AO58</f>
        <v>0.29769315539932784</v>
      </c>
      <c r="W128" s="83">
        <f>'FN30.400.09(IOX)'!$AO60</f>
        <v>0.41561888655927426</v>
      </c>
      <c r="X128" s="83">
        <f>'FN30.450.09(IOX)'!$AO60</f>
        <v>0.47324906509049591</v>
      </c>
      <c r="Y128" s="83">
        <f>'FN30.500.09(IOX)'!$AO60</f>
        <v>0.36675082600751141</v>
      </c>
      <c r="Z128" s="83">
        <f>'FN30.550.08(IOX)'!$AO60</f>
        <v>7.839189021609827E-2</v>
      </c>
      <c r="AA128" s="83">
        <f>'FN30.600.08(IOX)'!$AO60</f>
        <v>-1.2151523184410262E-2</v>
      </c>
      <c r="AB128" s="109">
        <f>'FN30.650.67(IOX)'!$AO60</f>
        <v>-2.696689495656035E-2</v>
      </c>
      <c r="AC128" s="307">
        <f>'GII30.400.10(IOX)'!$AO55</f>
        <v>1.0622200427451212E-2</v>
      </c>
      <c r="AD128" s="83">
        <f>'GII30.450.10(IOX)'!$AO55</f>
        <v>-3.9789033637952498E-3</v>
      </c>
      <c r="AE128" s="87">
        <f>'GII30.500.10(IOX)'!$AO55</f>
        <v>8.9591784604719615E-2</v>
      </c>
    </row>
    <row r="129" spans="9:31" ht="15">
      <c r="I129" s="148">
        <f t="shared" si="0"/>
        <v>41547</v>
      </c>
      <c r="J129" s="307"/>
      <c r="K129" s="83"/>
      <c r="L129" s="83"/>
      <c r="M129" s="83"/>
      <c r="N129" s="83"/>
      <c r="O129" s="83">
        <f>'FN30.300.12(IOX)'!$AO35</f>
        <v>7.5735142876603101E-2</v>
      </c>
      <c r="P129" s="83">
        <f>'FN30.350.12(IOX)'!$AO35</f>
        <v>0.18803111469144662</v>
      </c>
      <c r="Q129" s="83">
        <f>'FN30.400.11(IOX)'!$AO47</f>
        <v>0.36684168656824756</v>
      </c>
      <c r="R129" s="83">
        <f>'FN30.450.11(IOX)'!$AO47</f>
        <v>0.36793192205502923</v>
      </c>
      <c r="S129" s="83">
        <f>'FN30.350.10(IOX)'!$AO59</f>
        <v>0.22369995226284978</v>
      </c>
      <c r="T129" s="83">
        <f>'FN30.400.10(IOX)'!$AO59</f>
        <v>0.21529283353707807</v>
      </c>
      <c r="U129" s="83">
        <f>'FN30.450.10(IOX)'!$AO59</f>
        <v>0.34939489114094791</v>
      </c>
      <c r="V129" s="83">
        <f>'FN30.500.10(IOX)'!$AO59</f>
        <v>0.28961821112110164</v>
      </c>
      <c r="W129" s="83">
        <f>'FN30.400.09(IOX)'!$AO61</f>
        <v>0.42096297741932531</v>
      </c>
      <c r="X129" s="83">
        <f>'FN30.450.09(IOX)'!$AO61</f>
        <v>0.47085800800660405</v>
      </c>
      <c r="Y129" s="83">
        <f>'FN30.500.09(IOX)'!$AO61</f>
        <v>0.34497059176081946</v>
      </c>
      <c r="Z129" s="83">
        <f>'FN30.550.08(IOX)'!$AO61</f>
        <v>5.5123812295509778E-2</v>
      </c>
      <c r="AA129" s="83">
        <f>'FN30.600.08(IOX)'!$AO61</f>
        <v>-2.0745633725645307E-2</v>
      </c>
      <c r="AB129" s="109">
        <f>'FN30.650.67(IOX)'!$AO61</f>
        <v>-7.3919351878292128E-3</v>
      </c>
      <c r="AC129" s="307">
        <f>'GII30.400.10(IOX)'!$AO56</f>
        <v>-5.755882160486836E-3</v>
      </c>
      <c r="AD129" s="83">
        <f>'GII30.450.10(IOX)'!$AO56</f>
        <v>-2.0345260811611476E-2</v>
      </c>
      <c r="AE129" s="87">
        <f>'GII30.500.10(IOX)'!$AO56</f>
        <v>9.2025913038346729E-2</v>
      </c>
    </row>
    <row r="130" spans="9:31" ht="15">
      <c r="I130" s="148">
        <f t="shared" si="0"/>
        <v>41578</v>
      </c>
      <c r="J130" s="307"/>
      <c r="K130" s="83"/>
      <c r="L130" s="83"/>
      <c r="M130" s="83"/>
      <c r="N130" s="83"/>
      <c r="O130" s="83">
        <f>'FN30.300.12(IOX)'!$AO36</f>
        <v>7.7446448084091069E-2</v>
      </c>
      <c r="P130" s="83">
        <f>'FN30.350.12(IOX)'!$AO36</f>
        <v>0.18716147975267505</v>
      </c>
      <c r="Q130" s="83">
        <f>'FN30.400.11(IOX)'!$AO48</f>
        <v>0.3656632515895768</v>
      </c>
      <c r="R130" s="83">
        <f>'FN30.450.11(IOX)'!$AO48</f>
        <v>0.37233787856910672</v>
      </c>
      <c r="S130" s="83">
        <f>'FN30.350.10(IOX)'!$AO60</f>
        <v>0.22646710211279264</v>
      </c>
      <c r="T130" s="83">
        <f>'FN30.400.10(IOX)'!$AO60</f>
        <v>0.21421997974347895</v>
      </c>
      <c r="U130" s="83">
        <f>'FN30.450.10(IOX)'!$AO60</f>
        <v>0.33636714179959593</v>
      </c>
      <c r="V130" s="83">
        <f>'FN30.500.10(IOX)'!$AO60</f>
        <v>0.26472268510253816</v>
      </c>
      <c r="W130" s="83">
        <f>'FN30.400.09(IOX)'!$AO62</f>
        <v>0.39073600636132721</v>
      </c>
      <c r="X130" s="83">
        <f>'FN30.450.09(IOX)'!$AO62</f>
        <v>0.42867963062354031</v>
      </c>
      <c r="Y130" s="83">
        <f>'FN30.500.09(IOX)'!$AO62</f>
        <v>0.29247333708236667</v>
      </c>
      <c r="Z130" s="83">
        <f>'FN30.550.08(IOX)'!$AO62</f>
        <v>4.7810647708554033E-2</v>
      </c>
      <c r="AA130" s="83">
        <f>'FN30.600.08(IOX)'!$AO62</f>
        <v>-2.2989375533056355E-2</v>
      </c>
      <c r="AB130" s="109">
        <f>'FN30.650.67(IOX)'!$AO62</f>
        <v>1.957781331742936E-2</v>
      </c>
      <c r="AC130" s="307">
        <f>'GII30.400.10(IOX)'!$AO57</f>
        <v>-1.2311913833578991E-2</v>
      </c>
      <c r="AD130" s="83">
        <f>'GII30.450.10(IOX)'!$AO57</f>
        <v>-2.5361728156254926E-2</v>
      </c>
      <c r="AE130" s="87">
        <f>'GII30.500.10(IOX)'!$AO57</f>
        <v>7.5033301617968062E-2</v>
      </c>
    </row>
    <row r="131" spans="9:31" ht="15">
      <c r="I131" s="148">
        <f t="shared" si="0"/>
        <v>41607</v>
      </c>
      <c r="J131" s="307"/>
      <c r="K131" s="83"/>
      <c r="L131" s="83"/>
      <c r="M131" s="83"/>
      <c r="N131" s="83"/>
      <c r="O131" s="83">
        <f>'FN30.300.12(IOX)'!$AO37</f>
        <v>0.10498006762545664</v>
      </c>
      <c r="P131" s="83">
        <f>'FN30.350.12(IOX)'!$AO37</f>
        <v>0.23647810648685774</v>
      </c>
      <c r="Q131" s="83">
        <f>'FN30.400.11(IOX)'!$AO49</f>
        <v>0.44514339717403217</v>
      </c>
      <c r="R131" s="83">
        <f>'FN30.450.11(IOX)'!$AO49</f>
        <v>0.45699220597300982</v>
      </c>
      <c r="S131" s="83">
        <f>'FN30.350.10(IOX)'!$AO61</f>
        <v>0.28329806550183689</v>
      </c>
      <c r="T131" s="83">
        <f>'FN30.400.10(IOX)'!$AO61</f>
        <v>0.28763481093330068</v>
      </c>
      <c r="U131" s="83">
        <f>'FN30.450.10(IOX)'!$AO61</f>
        <v>0.41643986982354653</v>
      </c>
      <c r="V131" s="83">
        <f>'FN30.500.10(IOX)'!$AO61</f>
        <v>0.32433816696237416</v>
      </c>
      <c r="W131" s="83">
        <f>'FN30.400.09(IOX)'!$AO63</f>
        <v>0.48230452840586913</v>
      </c>
      <c r="X131" s="83">
        <f>'FN30.450.09(IOX)'!$AO63</f>
        <v>0.52300442811355974</v>
      </c>
      <c r="Y131" s="83">
        <f>'FN30.500.09(IOX)'!$AO63</f>
        <v>0.36952908494109993</v>
      </c>
      <c r="Z131" s="83">
        <f>'FN30.550.08(IOX)'!$AO63</f>
        <v>0.1189490303138423</v>
      </c>
      <c r="AA131" s="83">
        <f>'FN30.600.08(IOX)'!$AO63</f>
        <v>4.6051657259372547E-2</v>
      </c>
      <c r="AB131" s="109">
        <f>'FN30.650.67(IOX)'!$AO63</f>
        <v>7.958920515420842E-2</v>
      </c>
      <c r="AC131" s="307">
        <f>'GII30.400.10(IOX)'!$AO58</f>
        <v>1.9690739415763936E-2</v>
      </c>
      <c r="AD131" s="83">
        <f>'GII30.450.10(IOX)'!$AO58</f>
        <v>-4.0406862441670466E-2</v>
      </c>
      <c r="AE131" s="87">
        <f>'GII30.500.10(IOX)'!$AO58</f>
        <v>6.4302189694838807E-2</v>
      </c>
    </row>
    <row r="132" spans="9:31" ht="15">
      <c r="I132" s="148">
        <f t="shared" si="0"/>
        <v>41639</v>
      </c>
      <c r="J132" s="307"/>
      <c r="K132" s="83"/>
      <c r="L132" s="83"/>
      <c r="M132" s="83"/>
      <c r="N132" s="83"/>
      <c r="O132" s="83">
        <f>'FN30.300.12(IOX)'!$AO38</f>
        <v>0.11791702892212541</v>
      </c>
      <c r="P132" s="83">
        <f>'FN30.350.12(IOX)'!$AO38</f>
        <v>0.25902170995719076</v>
      </c>
      <c r="Q132" s="83">
        <f>'FN30.400.11(IOX)'!$AO50</f>
        <v>0.50024400316935047</v>
      </c>
      <c r="R132" s="83">
        <f>'FN30.450.11(IOX)'!$AO50</f>
        <v>0.53687583084038049</v>
      </c>
      <c r="S132" s="83">
        <f>'FN30.350.10(IOX)'!$AO62</f>
        <v>0.29787772134943324</v>
      </c>
      <c r="T132" s="83">
        <f>'FN30.400.10(IOX)'!$AO62</f>
        <v>0.34659464616250735</v>
      </c>
      <c r="U132" s="83">
        <f>'FN30.450.10(IOX)'!$AO62</f>
        <v>0.53175330696577028</v>
      </c>
      <c r="V132" s="83">
        <f>'FN30.500.10(IOX)'!$AO62</f>
        <v>0.45898229870383145</v>
      </c>
      <c r="W132" s="83">
        <f>'FN30.400.09(IOX)'!$AO64</f>
        <v>0.56362704862606505</v>
      </c>
      <c r="X132" s="83">
        <f>'FN30.450.09(IOX)'!$AO64</f>
        <v>0.70457953271385576</v>
      </c>
      <c r="Y132" s="83">
        <f>'FN30.500.09(IOX)'!$AO64</f>
        <v>0.53346334798722017</v>
      </c>
      <c r="Z132" s="83">
        <f>'FN30.550.08(IOX)'!$AO64</f>
        <v>0.21356298991150169</v>
      </c>
      <c r="AA132" s="83">
        <f>'FN30.600.08(IOX)'!$AO64</f>
        <v>0.14155400434920717</v>
      </c>
      <c r="AB132" s="109">
        <f>'FN30.650.67(IOX)'!$AO64</f>
        <v>0.16213351551946942</v>
      </c>
      <c r="AC132" s="307">
        <f>'GII30.400.10(IOX)'!$AO59</f>
        <v>6.1467975118703722E-2</v>
      </c>
      <c r="AD132" s="83">
        <f>'GII30.450.10(IOX)'!$AO59</f>
        <v>1.7005598276844225E-2</v>
      </c>
      <c r="AE132" s="87">
        <f>'GII30.500.10(IOX)'!$AO59</f>
        <v>0.11793694683158629</v>
      </c>
    </row>
    <row r="133" spans="9:31" ht="15">
      <c r="I133" s="148">
        <f t="shared" si="0"/>
        <v>41670</v>
      </c>
      <c r="J133" s="307"/>
      <c r="K133" s="83"/>
      <c r="L133" s="83"/>
      <c r="M133" s="83"/>
      <c r="N133" s="83"/>
      <c r="O133" s="83">
        <f>'FN30.300.12(IOX)'!$AO39</f>
        <v>0.11571113249760945</v>
      </c>
      <c r="P133" s="83">
        <f>'FN30.350.12(IOX)'!$AO39</f>
        <v>0.26421260503328647</v>
      </c>
      <c r="Q133" s="83">
        <f>'FN30.400.11(IOX)'!$AO51</f>
        <v>0.4897229272489505</v>
      </c>
      <c r="R133" s="83">
        <f>'FN30.450.11(IOX)'!$AO51</f>
        <v>0.5020326907903887</v>
      </c>
      <c r="S133" s="83">
        <f>'FN30.350.10(IOX)'!$AO63</f>
        <v>0.29952774210941757</v>
      </c>
      <c r="T133" s="83">
        <f>'FN30.400.10(IOX)'!$AO63</f>
        <v>0.33125903728006234</v>
      </c>
      <c r="U133" s="83">
        <f>'FN30.450.10(IOX)'!$AO63</f>
        <v>0.50105713213770486</v>
      </c>
      <c r="V133" s="83">
        <f>'FN30.500.10(IOX)'!$AO63</f>
        <v>0.42271748720000435</v>
      </c>
      <c r="W133" s="83">
        <f>'FN30.400.09(IOX)'!$AO65</f>
        <v>0.56833712626326616</v>
      </c>
      <c r="X133" s="83">
        <f>'FN30.450.09(IOX)'!$AO65</f>
        <v>0.66266894606880467</v>
      </c>
      <c r="Y133" s="83">
        <f>'FN30.500.09(IOX)'!$AO65</f>
        <v>0.51780644236182694</v>
      </c>
      <c r="Z133" s="83">
        <f>'FN30.550.08(IOX)'!$AO65</f>
        <v>0.28596826856224289</v>
      </c>
      <c r="AA133" s="83">
        <f>'FN30.600.08(IOX)'!$AO65</f>
        <v>0.16895065692750544</v>
      </c>
      <c r="AB133" s="109">
        <f>'FN30.650.67(IOX)'!$AO65</f>
        <v>0.16491523280729226</v>
      </c>
      <c r="AC133" s="307">
        <f>'GII30.400.10(IOX)'!$AO60</f>
        <v>3.5308524639414474E-2</v>
      </c>
      <c r="AD133" s="83">
        <f>'GII30.450.10(IOX)'!$AO60</f>
        <v>1.7791836086142876E-3</v>
      </c>
      <c r="AE133" s="87">
        <f>'GII30.500.10(IOX)'!$AO60</f>
        <v>0.10999323740381683</v>
      </c>
    </row>
    <row r="134" spans="9:31" ht="15">
      <c r="I134" s="148">
        <f t="shared" si="0"/>
        <v>41698</v>
      </c>
      <c r="J134" s="307"/>
      <c r="K134" s="83"/>
      <c r="L134" s="83"/>
      <c r="M134" s="83"/>
      <c r="N134" s="83"/>
      <c r="O134" s="83">
        <f>'FN30.300.12(IOX)'!$AO40</f>
        <v>0.12678471419459725</v>
      </c>
      <c r="P134" s="83">
        <f>'FN30.350.12(IOX)'!$AO40</f>
        <v>0.28476528385403443</v>
      </c>
      <c r="Q134" s="83">
        <f>'FN30.400.11(IOX)'!$AO52</f>
        <v>0.52684902653271148</v>
      </c>
      <c r="R134" s="83">
        <f>'FN30.450.11(IOX)'!$AO52</f>
        <v>0.53243726162311944</v>
      </c>
      <c r="S134" s="83">
        <f>'FN30.350.10(IOX)'!$AO64</f>
        <v>0.32616013439529024</v>
      </c>
      <c r="T134" s="83">
        <f>'FN30.400.10(IOX)'!$AO64</f>
        <v>0.36649317621703181</v>
      </c>
      <c r="U134" s="83">
        <f>'FN30.450.10(IOX)'!$AO64</f>
        <v>0.54235200853171706</v>
      </c>
      <c r="V134" s="83">
        <f>'FN30.500.10(IOX)'!$AO64</f>
        <v>0.50898605088417881</v>
      </c>
      <c r="W134" s="83">
        <f>'FN30.400.09(IOX)'!$AO66</f>
        <v>0.61594344022327774</v>
      </c>
      <c r="X134" s="83">
        <f>'FN30.450.09(IOX)'!$AO66</f>
        <v>0.71936771436693014</v>
      </c>
      <c r="Y134" s="83">
        <f>'FN30.500.09(IOX)'!$AO66</f>
        <v>0.61018580480986695</v>
      </c>
      <c r="Z134" s="83">
        <f>'FN30.550.08(IOX)'!$AO66</f>
        <v>0.32895261501925899</v>
      </c>
      <c r="AA134" s="83">
        <f>'FN30.600.08(IOX)'!$AO66</f>
        <v>0.21250859333063365</v>
      </c>
      <c r="AB134" s="109">
        <f>'FN30.650.67(IOX)'!$AO66</f>
        <v>0.2032170780148157</v>
      </c>
      <c r="AC134" s="307">
        <f>'GII30.400.10(IOX)'!$AO61</f>
        <v>5.1991961727079206E-2</v>
      </c>
      <c r="AD134" s="83">
        <f>'GII30.450.10(IOX)'!$AO61</f>
        <v>3.0111134954264651E-2</v>
      </c>
      <c r="AE134" s="87">
        <f>'GII30.500.10(IOX)'!$AO61</f>
        <v>0.15028123594718901</v>
      </c>
    </row>
    <row r="135" spans="9:31" ht="15">
      <c r="I135" s="148">
        <f t="shared" si="0"/>
        <v>41729</v>
      </c>
      <c r="J135" s="307"/>
      <c r="K135" s="83"/>
      <c r="L135" s="83">
        <f>'FN30.300.13(IOX)'!AO29</f>
        <v>1.3012220172338163E-2</v>
      </c>
      <c r="M135" s="83">
        <f>'FN30.350.13(IOX)'!AO29</f>
        <v>1.2427118540627502E-2</v>
      </c>
      <c r="N135" s="83">
        <f>'FN30.400.13(IOX)'!AO29</f>
        <v>1.5841011073254307E-3</v>
      </c>
      <c r="O135" s="83">
        <f>'FN30.300.12(IOX)'!$AO41</f>
        <v>0.13766929105888304</v>
      </c>
      <c r="P135" s="83">
        <f>'FN30.350.12(IOX)'!$AO41</f>
        <v>0.2997826777176269</v>
      </c>
      <c r="Q135" s="83">
        <f>'FN30.400.11(IOX)'!$AO53</f>
        <v>0.54949311447162086</v>
      </c>
      <c r="R135" s="83">
        <f>'FN30.450.11(IOX)'!$AO53</f>
        <v>0.56960562751282429</v>
      </c>
      <c r="S135" s="83">
        <f>'FN30.350.10(IOX)'!$AO65</f>
        <v>0.34663668848724538</v>
      </c>
      <c r="T135" s="83">
        <f>'FN30.400.10(IOX)'!$AO65</f>
        <v>0.39087092426389125</v>
      </c>
      <c r="U135" s="83">
        <f>'FN30.450.10(IOX)'!$AO65</f>
        <v>0.59932112220006251</v>
      </c>
      <c r="V135" s="83">
        <f>'FN30.500.10(IOX)'!$AO65</f>
        <v>0.56205121629246846</v>
      </c>
      <c r="W135" s="83">
        <f>'FN30.400.09(IOX)'!$AO67</f>
        <v>0.65353846391604775</v>
      </c>
      <c r="X135" s="83">
        <f>'FN30.450.09(IOX)'!$AO67</f>
        <v>0.77952968280844481</v>
      </c>
      <c r="Y135" s="83">
        <f>'FN30.500.09(IOX)'!$AO67</f>
        <v>0.67670085777220979</v>
      </c>
      <c r="Z135" s="83">
        <f>'FN30.550.08(IOX)'!$AO67</f>
        <v>0.36386225366464275</v>
      </c>
      <c r="AA135" s="83">
        <f>'FN30.600.08(IOX)'!$AO67</f>
        <v>0.23348625891481634</v>
      </c>
      <c r="AB135" s="109">
        <f>'FN30.650.67(IOX)'!$AO67</f>
        <v>0.19850875785889155</v>
      </c>
      <c r="AC135" s="307">
        <f>'GII30.400.10(IOX)'!$AO62</f>
        <v>7.4347589789866664E-2</v>
      </c>
      <c r="AD135" s="83">
        <f>'GII30.450.10(IOX)'!$AO62</f>
        <v>6.546159070915647E-2</v>
      </c>
      <c r="AE135" s="87">
        <f>'GII30.500.10(IOX)'!$AO62</f>
        <v>0.19955407590055474</v>
      </c>
    </row>
    <row r="136" spans="9:31" ht="15">
      <c r="I136" s="148">
        <f t="shared" si="0"/>
        <v>41759</v>
      </c>
      <c r="J136" s="307"/>
      <c r="K136" s="83"/>
      <c r="L136" s="83">
        <f>'FN30.300.13(IOX)'!AO30</f>
        <v>1.9948694175155879E-2</v>
      </c>
      <c r="M136" s="83">
        <f>'FN30.350.13(IOX)'!AO30</f>
        <v>1.8387174323124089E-2</v>
      </c>
      <c r="N136" s="83">
        <f>'FN30.400.13(IOX)'!AO30</f>
        <v>6.0976726975472406E-3</v>
      </c>
      <c r="O136" s="83">
        <f>'FN30.300.12(IOX)'!$AO42</f>
        <v>0.15320858018930505</v>
      </c>
      <c r="P136" s="83">
        <f>'FN30.350.12(IOX)'!$AO42</f>
        <v>0.309297713778794</v>
      </c>
      <c r="Q136" s="83">
        <f>'FN30.400.11(IOX)'!$AO54</f>
        <v>0.56891915537320026</v>
      </c>
      <c r="R136" s="83">
        <f>'FN30.450.11(IOX)'!$AO54</f>
        <v>0.56517552724542974</v>
      </c>
      <c r="S136" s="83">
        <f>'FN30.350.10(IOX)'!$AO66</f>
        <v>0.35930358835888265</v>
      </c>
      <c r="T136" s="83">
        <f>'FN30.400.10(IOX)'!$AO66</f>
        <v>0.40654040877707187</v>
      </c>
      <c r="U136" s="83">
        <f>'FN30.450.10(IOX)'!$AO66</f>
        <v>0.59870128912297971</v>
      </c>
      <c r="V136" s="83">
        <f>'FN30.500.10(IOX)'!$AO66</f>
        <v>0.55671002641547052</v>
      </c>
      <c r="W136" s="83">
        <f>'FN30.400.09(IOX)'!$AO68</f>
        <v>0.68344464090339585</v>
      </c>
      <c r="X136" s="83">
        <f>'FN30.450.09(IOX)'!$AO68</f>
        <v>0.77966200407825936</v>
      </c>
      <c r="Y136" s="83">
        <f>'FN30.500.09(IOX)'!$AO68</f>
        <v>0.66925706690788811</v>
      </c>
      <c r="Z136" s="83">
        <f>'FN30.550.08(IOX)'!$AO68</f>
        <v>0.37482010665800702</v>
      </c>
      <c r="AA136" s="83">
        <f>'FN30.600.08(IOX)'!$AO68</f>
        <v>0.24327032125320391</v>
      </c>
      <c r="AB136" s="109">
        <f>'FN30.650.67(IOX)'!$AO68</f>
        <v>0.22067354740227274</v>
      </c>
      <c r="AC136" s="307">
        <f>'GII30.400.10(IOX)'!$AO63</f>
        <v>6.8493256722301554E-2</v>
      </c>
      <c r="AD136" s="83">
        <f>'GII30.450.10(IOX)'!$AO63</f>
        <v>5.4873394226082617E-2</v>
      </c>
      <c r="AE136" s="87">
        <f>'GII30.500.10(IOX)'!$AO63</f>
        <v>0.18508633347086434</v>
      </c>
    </row>
    <row r="137" spans="9:31" ht="15">
      <c r="I137" s="148">
        <f t="shared" si="0"/>
        <v>41789</v>
      </c>
      <c r="J137" s="307"/>
      <c r="K137" s="83"/>
      <c r="L137" s="83">
        <f>'FN30.300.13(IOX)'!AO31</f>
        <v>1.2268095086582109E-2</v>
      </c>
      <c r="M137" s="83">
        <f>'FN30.350.13(IOX)'!AO31</f>
        <v>-3.5713316997463274E-3</v>
      </c>
      <c r="N137" s="83">
        <f>'FN30.400.13(IOX)'!AO31</f>
        <v>-3.8169106542350062E-2</v>
      </c>
      <c r="O137" s="83">
        <f>'FN30.300.12(IOX)'!$AO43</f>
        <v>0.16366137861230912</v>
      </c>
      <c r="P137" s="83">
        <f>'FN30.350.12(IOX)'!$AO43</f>
        <v>0.3175013472231345</v>
      </c>
      <c r="Q137" s="83">
        <f>'FN30.400.11(IOX)'!$AO55</f>
        <v>0.57411036777532565</v>
      </c>
      <c r="R137" s="83">
        <f>'FN30.450.11(IOX)'!$AO55</f>
        <v>0.53602597477432767</v>
      </c>
      <c r="S137" s="83">
        <f>'FN30.350.10(IOX)'!$AO67</f>
        <v>0.37423258770635215</v>
      </c>
      <c r="T137" s="83">
        <f>'FN30.400.10(IOX)'!$AO67</f>
        <v>0.40838287266201356</v>
      </c>
      <c r="U137" s="83">
        <f>'FN30.450.10(IOX)'!$AO67</f>
        <v>0.55715469621068614</v>
      </c>
      <c r="V137" s="83">
        <f>'FN30.500.10(IOX)'!$AO67</f>
        <v>0.49243624442187994</v>
      </c>
      <c r="W137" s="83">
        <f>'FN30.400.09(IOX)'!$AO69</f>
        <v>0.69305065019045542</v>
      </c>
      <c r="X137" s="83">
        <f>'FN30.450.09(IOX)'!$AO69</f>
        <v>0.72450380233831946</v>
      </c>
      <c r="Y137" s="83">
        <f>'FN30.500.09(IOX)'!$AO69</f>
        <v>0.59468123439482978</v>
      </c>
      <c r="Z137" s="83">
        <f>'FN30.550.08(IOX)'!$AO69</f>
        <v>0.36495859309657686</v>
      </c>
      <c r="AA137" s="83">
        <f>'FN30.600.08(IOX)'!$AO69</f>
        <v>0.25752046591959576</v>
      </c>
      <c r="AB137" s="109">
        <f>'FN30.650.67(IOX)'!$AO69</f>
        <v>0.23158250514480838</v>
      </c>
      <c r="AC137" s="307">
        <f>'GII30.400.10(IOX)'!$AO64</f>
        <v>1.0872939015164507E-2</v>
      </c>
      <c r="AD137" s="83">
        <f>'GII30.450.10(IOX)'!$AO64</f>
        <v>4.9112467315393094E-3</v>
      </c>
      <c r="AE137" s="87">
        <f>'GII30.500.10(IOX)'!$AO64</f>
        <v>0.12767688299383328</v>
      </c>
    </row>
    <row r="138" spans="9:31" ht="15">
      <c r="I138" s="148">
        <f t="shared" si="0"/>
        <v>41820</v>
      </c>
      <c r="J138" s="307"/>
      <c r="K138" s="83"/>
      <c r="L138" s="83">
        <f>'FN30.300.13(IOX)'!AO32</f>
        <v>2.1280085032415297E-2</v>
      </c>
      <c r="M138" s="83">
        <f>'FN30.350.13(IOX)'!AO32</f>
        <v>1.4672881978183394E-2</v>
      </c>
      <c r="N138" s="83">
        <f>'FN30.400.13(IOX)'!AO32</f>
        <v>-6.9426352051493723E-4</v>
      </c>
      <c r="O138" s="83">
        <f>'FN30.300.12(IOX)'!$AO44</f>
        <v>0.17116713159826147</v>
      </c>
      <c r="P138" s="83">
        <f>'FN30.350.12(IOX)'!$AO44</f>
        <v>0.34163791707208779</v>
      </c>
      <c r="Q138" s="83">
        <f>'FN30.400.11(IOX)'!$AO56</f>
        <v>0.61819608909726576</v>
      </c>
      <c r="R138" s="83">
        <f>'FN30.450.11(IOX)'!$AO56</f>
        <v>0.60841025933100301</v>
      </c>
      <c r="S138" s="83">
        <f>'FN30.350.10(IOX)'!$AO68</f>
        <v>0.40097481364683918</v>
      </c>
      <c r="T138" s="83">
        <f>'FN30.400.10(IOX)'!$AO68</f>
        <v>0.46676481970995476</v>
      </c>
      <c r="U138" s="83">
        <f>'FN30.450.10(IOX)'!$AO68</f>
        <v>0.64800860758583401</v>
      </c>
      <c r="V138" s="83">
        <f>'FN30.500.10(IOX)'!$AO68</f>
        <v>0.60153511727022679</v>
      </c>
      <c r="W138" s="83">
        <f>'FN30.400.09(IOX)'!$AO70</f>
        <v>0.75566784878667748</v>
      </c>
      <c r="X138" s="83">
        <f>'FN30.450.09(IOX)'!$AO70</f>
        <v>0.82281299367398897</v>
      </c>
      <c r="Y138" s="83">
        <f>'FN30.500.09(IOX)'!$AO70</f>
        <v>0.71148017516088657</v>
      </c>
      <c r="Z138" s="83">
        <f>'FN30.550.08(IOX)'!$AO70</f>
        <v>0.38885321378589599</v>
      </c>
      <c r="AA138" s="83">
        <f>'FN30.600.08(IOX)'!$AO70</f>
        <v>0.2968595975016004</v>
      </c>
      <c r="AB138" s="109">
        <f>'FN30.650.67(IOX)'!$AO70</f>
        <v>0.25567214332855803</v>
      </c>
      <c r="AC138" s="307">
        <f>'GII30.400.10(IOX)'!$AO65</f>
        <v>2.5796848879187539E-2</v>
      </c>
      <c r="AD138" s="83">
        <f>'GII30.450.10(IOX)'!$AO65</f>
        <v>2.3100077562220767E-2</v>
      </c>
      <c r="AE138" s="87">
        <f>'GII30.500.10(IOX)'!$AO65</f>
        <v>0.17192321843713954</v>
      </c>
    </row>
    <row r="139" spans="9:31" ht="15">
      <c r="I139" s="148">
        <f t="shared" si="0"/>
        <v>41851</v>
      </c>
      <c r="J139" s="307"/>
      <c r="K139" s="83"/>
      <c r="L139" s="83">
        <f>'FN30.300.13(IOX)'!AO33</f>
        <v>2.0113639937598071E-2</v>
      </c>
      <c r="M139" s="83">
        <f>'FN30.350.13(IOX)'!AO33</f>
        <v>6.2637052215390732E-3</v>
      </c>
      <c r="N139" s="83">
        <f>'FN30.400.13(IOX)'!AO33</f>
        <v>-1.6781500991161602E-2</v>
      </c>
      <c r="O139" s="83">
        <f>'FN30.300.12(IOX)'!$AO45</f>
        <v>0.16345090469328283</v>
      </c>
      <c r="P139" s="83">
        <f>'FN30.350.12(IOX)'!$AO45</f>
        <v>0.32711447962987172</v>
      </c>
      <c r="Q139" s="83">
        <f>'FN30.400.11(IOX)'!$AO57</f>
        <v>0.60560295806805287</v>
      </c>
      <c r="R139" s="83">
        <f>'FN30.450.11(IOX)'!$AO57</f>
        <v>0.61604566394765503</v>
      </c>
      <c r="S139" s="83">
        <f>'FN30.350.10(IOX)'!$AO69</f>
        <v>0.38998852778322268</v>
      </c>
      <c r="T139" s="83">
        <f>'FN30.400.10(IOX)'!$AO69</f>
        <v>0.45812660575311281</v>
      </c>
      <c r="U139" s="83">
        <f>'FN30.450.10(IOX)'!$AO69</f>
        <v>0.66371891978354669</v>
      </c>
      <c r="V139" s="83">
        <f>'FN30.500.10(IOX)'!$AO69</f>
        <v>0.64005033206909667</v>
      </c>
      <c r="W139" s="83">
        <f>'FN30.400.09(IOX)'!$AO71</f>
        <v>0.7400889222338336</v>
      </c>
      <c r="X139" s="83">
        <f>'FN30.450.09(IOX)'!$AO71</f>
        <v>0.85138643262216651</v>
      </c>
      <c r="Y139" s="83">
        <f>'FN30.500.09(IOX)'!$AO71</f>
        <v>0.7677730459277583</v>
      </c>
      <c r="Z139" s="83">
        <f>'FN30.550.08(IOX)'!$AO71</f>
        <v>0.43159707851087936</v>
      </c>
      <c r="AA139" s="83">
        <f>'FN30.600.08(IOX)'!$AO71</f>
        <v>0.3357800478785733</v>
      </c>
      <c r="AB139" s="109">
        <f>'FN30.650.67(IOX)'!$AO71</f>
        <v>0.29296838165834727</v>
      </c>
      <c r="AC139" s="307">
        <f>'GII30.400.10(IOX)'!$AO66</f>
        <v>4.529230737086265E-2</v>
      </c>
      <c r="AD139" s="83">
        <f>'GII30.450.10(IOX)'!$AO66</f>
        <v>4.4786566185982313E-2</v>
      </c>
      <c r="AE139" s="87">
        <f>'GII30.500.10(IOX)'!$AO66</f>
        <v>0.20973163392062899</v>
      </c>
    </row>
    <row r="140" spans="9:31" ht="15">
      <c r="I140" s="148">
        <f t="shared" si="0"/>
        <v>41880</v>
      </c>
      <c r="J140" s="307"/>
      <c r="K140" s="83"/>
      <c r="L140" s="83">
        <f>'FN30.300.13(IOX)'!AO34</f>
        <v>6.2057615278721112E-3</v>
      </c>
      <c r="M140" s="83">
        <f>'FN30.350.13(IOX)'!AO34</f>
        <v>-1.2456980361993053E-2</v>
      </c>
      <c r="N140" s="83">
        <f>'FN30.400.13(IOX)'!AO34</f>
        <v>-3.5580294083139785E-2</v>
      </c>
      <c r="O140" s="83">
        <f>'FN30.300.12(IOX)'!$AO46</f>
        <v>0.16030606706507666</v>
      </c>
      <c r="P140" s="83">
        <f>'FN30.350.12(IOX)'!$AO46</f>
        <v>0.31662791330088846</v>
      </c>
      <c r="Q140" s="83">
        <f>'FN30.400.11(IOX)'!$AO58</f>
        <v>0.56485192446592092</v>
      </c>
      <c r="R140" s="83">
        <f>'FN30.450.11(IOX)'!$AO58</f>
        <v>0.55812199614732072</v>
      </c>
      <c r="S140" s="83">
        <f>'FN30.350.10(IOX)'!$AO70</f>
        <v>0.38084019877686681</v>
      </c>
      <c r="T140" s="83">
        <f>'FN30.400.10(IOX)'!$AO70</f>
        <v>0.43537523872354611</v>
      </c>
      <c r="U140" s="83">
        <f>'FN30.450.10(IOX)'!$AO70</f>
        <v>0.5935191939601725</v>
      </c>
      <c r="V140" s="83">
        <f>'FN30.500.10(IOX)'!$AO70</f>
        <v>0.57535012948560404</v>
      </c>
      <c r="W140" s="83">
        <f>'FN30.400.09(IOX)'!$AO72</f>
        <v>0.72117297345838538</v>
      </c>
      <c r="X140" s="83">
        <f>'FN30.450.09(IOX)'!$AO72</f>
        <v>0.77374531382570533</v>
      </c>
      <c r="Y140" s="83">
        <f>'FN30.500.09(IOX)'!$AO72</f>
        <v>0.69751081682472305</v>
      </c>
      <c r="Z140" s="83">
        <f>'FN30.550.08(IOX)'!$AO72</f>
        <v>0.43424584966676649</v>
      </c>
      <c r="AA140" s="83">
        <f>'FN30.600.08(IOX)'!$AO72</f>
        <v>0.32755754325769648</v>
      </c>
      <c r="AB140" s="109">
        <f>'FN30.650.67(IOX)'!$AO72</f>
        <v>0.2897059193970708</v>
      </c>
      <c r="AC140" s="307">
        <f>'GII30.400.10(IOX)'!$AO67</f>
        <v>-2.3171529521698209E-2</v>
      </c>
      <c r="AD140" s="83">
        <f>'GII30.450.10(IOX)'!$AO67</f>
        <v>2.385888740822617E-2</v>
      </c>
      <c r="AE140" s="87">
        <f>'GII30.500.10(IOX)'!$AO67</f>
        <v>0.14279583850766375</v>
      </c>
    </row>
    <row r="141" spans="9:31" ht="15">
      <c r="I141" s="148">
        <f t="shared" si="0"/>
        <v>41912</v>
      </c>
      <c r="J141" s="307"/>
      <c r="K141" s="83"/>
      <c r="L141" s="83">
        <f>'FN30.300.13(IOX)'!AO35</f>
        <v>2.3442647809038153E-2</v>
      </c>
      <c r="M141" s="83">
        <f>'FN30.350.13(IOX)'!AO35</f>
        <v>6.572262830719211E-3</v>
      </c>
      <c r="N141" s="83">
        <f>'FN30.400.13(IOX)'!AO35</f>
        <v>-5.2713716460480731E-3</v>
      </c>
      <c r="O141" s="83">
        <f>'FN30.300.12(IOX)'!$AO47</f>
        <v>0.17667257577424644</v>
      </c>
      <c r="P141" s="83">
        <f>'FN30.350.12(IOX)'!$AO47</f>
        <v>0.34322151724917349</v>
      </c>
      <c r="Q141" s="83">
        <f>'FN30.400.11(IOX)'!$AO59</f>
        <v>0.60843808154858503</v>
      </c>
      <c r="R141" s="83">
        <f>'FN30.450.11(IOX)'!$AO59</f>
        <v>0.64788437222618112</v>
      </c>
      <c r="S141" s="83">
        <f>'FN30.350.10(IOX)'!$AO71</f>
        <v>0.40782512258967052</v>
      </c>
      <c r="T141" s="83">
        <f>'FN30.400.10(IOX)'!$AO71</f>
        <v>0.46681689519152836</v>
      </c>
      <c r="U141" s="83">
        <f>'FN30.450.10(IOX)'!$AO71</f>
        <v>0.68798437116619682</v>
      </c>
      <c r="V141" s="83">
        <f>'FN30.500.10(IOX)'!$AO71</f>
        <v>0.68292767981560276</v>
      </c>
      <c r="W141" s="83">
        <f>'FN30.400.09(IOX)'!$AO73</f>
        <v>0.76497644350244864</v>
      </c>
      <c r="X141" s="83">
        <f>'FN30.450.09(IOX)'!$AO73</f>
        <v>0.89071563377635199</v>
      </c>
      <c r="Y141" s="83">
        <f>'FN30.500.09(IOX)'!$AO73</f>
        <v>0.81358196399795468</v>
      </c>
      <c r="Z141" s="83">
        <f>'FN30.550.08(IOX)'!$AO73</f>
        <v>0.46724547290361196</v>
      </c>
      <c r="AA141" s="83">
        <f>'FN30.600.08(IOX)'!$AO73</f>
        <v>0.36178995629581245</v>
      </c>
      <c r="AB141" s="109">
        <f>'FN30.650.67(IOX)'!$AO73</f>
        <v>0.32115137469142163</v>
      </c>
      <c r="AC141" s="307">
        <f>'GII30.400.10(IOX)'!$AO68</f>
        <v>-9.1482534524167658E-4</v>
      </c>
      <c r="AD141" s="83">
        <f>'GII30.450.10(IOX)'!$AO68</f>
        <v>5.1173159836965354E-2</v>
      </c>
      <c r="AE141" s="87">
        <f>'GII30.500.10(IOX)'!$AO68</f>
        <v>0.19383543145550908</v>
      </c>
    </row>
    <row r="142" spans="9:31" ht="15">
      <c r="I142" s="148">
        <f t="shared" si="0"/>
        <v>41943</v>
      </c>
      <c r="J142" s="307"/>
      <c r="K142" s="83"/>
      <c r="L142" s="83">
        <f>'FN30.300.13(IOX)'!AO36</f>
        <v>2.2331415156279677E-2</v>
      </c>
      <c r="M142" s="83">
        <f>'FN30.350.13(IOX)'!AO36</f>
        <v>-2.8171099912644992E-3</v>
      </c>
      <c r="N142" s="83">
        <f>'FN30.400.13(IOX)'!AO36</f>
        <v>-1.8846746091090383E-2</v>
      </c>
      <c r="O142" s="83">
        <f>'FN30.300.12(IOX)'!$AO48</f>
        <v>0.18484227201117709</v>
      </c>
      <c r="P142" s="83">
        <f>'FN30.350.12(IOX)'!$AO48</f>
        <v>0.34576430224095778</v>
      </c>
      <c r="Q142" s="83">
        <f>'FN30.400.11(IOX)'!$AO60</f>
        <v>0.59486904832987841</v>
      </c>
      <c r="R142" s="83">
        <f>'FN30.450.11(IOX)'!$AO60</f>
        <v>0.60871779745144927</v>
      </c>
      <c r="S142" s="83">
        <f>'FN30.350.10(IOX)'!$AO72</f>
        <v>0.41583606685982133</v>
      </c>
      <c r="T142" s="83">
        <f>'FN30.400.10(IOX)'!$AO72</f>
        <v>0.45633194360756191</v>
      </c>
      <c r="U142" s="83">
        <f>'FN30.450.10(IOX)'!$AO72</f>
        <v>0.64153374646865724</v>
      </c>
      <c r="V142" s="83">
        <f>'FN30.500.10(IOX)'!$AO72</f>
        <v>0.60149504862668457</v>
      </c>
      <c r="W142" s="83">
        <f>'FN30.400.09(IOX)'!$AO74</f>
        <v>0.74473137076170781</v>
      </c>
      <c r="X142" s="83">
        <f>'FN30.450.09(IOX)'!$AO74</f>
        <v>0.83912326989855357</v>
      </c>
      <c r="Y142" s="83">
        <f>'FN30.500.09(IOX)'!$AO74</f>
        <v>0.72660446983534199</v>
      </c>
      <c r="Z142" s="83">
        <f>'FN30.550.08(IOX)'!$AO74</f>
        <v>0.44551432719375561</v>
      </c>
      <c r="AA142" s="83">
        <f>'FN30.600.08(IOX)'!$AO74</f>
        <v>0.33145227520001996</v>
      </c>
      <c r="AB142" s="109">
        <f>'FN30.650.67(IOX)'!$AO74</f>
        <v>0.29764609296771583</v>
      </c>
      <c r="AC142" s="307">
        <f>'GII30.400.10(IOX)'!$AO69</f>
        <v>-2.2481362675818461E-2</v>
      </c>
      <c r="AD142" s="83">
        <f>'GII30.450.10(IOX)'!$AO69</f>
        <v>2.9129127981905922E-2</v>
      </c>
      <c r="AE142" s="87">
        <f>'GII30.500.10(IOX)'!$AO69</f>
        <v>0.16131642876477614</v>
      </c>
    </row>
    <row r="143" spans="9:31" ht="15">
      <c r="I143" s="148">
        <f t="shared" si="0"/>
        <v>41971</v>
      </c>
      <c r="J143" s="307"/>
      <c r="K143" s="83"/>
      <c r="L143" s="83">
        <f>'FN30.300.13(IOX)'!AO37</f>
        <v>2.0496870353049479E-2</v>
      </c>
      <c r="M143" s="83">
        <f>'FN30.350.13(IOX)'!AO37</f>
        <v>-9.0018455695732857E-3</v>
      </c>
      <c r="N143" s="83">
        <f>'FN30.400.13(IOX)'!AO37</f>
        <v>-1.8172504284906799E-2</v>
      </c>
      <c r="O143" s="83">
        <f>'FN30.300.12(IOX)'!$AO49</f>
        <v>0.19731630275989298</v>
      </c>
      <c r="P143" s="83">
        <f>'FN30.350.12(IOX)'!$AO49</f>
        <v>0.35194980995850966</v>
      </c>
      <c r="Q143" s="83">
        <f>'FN30.400.11(IOX)'!$AO61</f>
        <v>0.58000675047820516</v>
      </c>
      <c r="R143" s="83">
        <f>'FN30.450.11(IOX)'!$AO61</f>
        <v>0.5870716959096034</v>
      </c>
      <c r="S143" s="83">
        <f>'FN30.350.10(IOX)'!$AO73</f>
        <v>0.42308329704037684</v>
      </c>
      <c r="T143" s="83">
        <f>'FN30.400.10(IOX)'!$AO73</f>
        <v>0.44326904553121627</v>
      </c>
      <c r="U143" s="83">
        <f>'FN30.450.10(IOX)'!$AO73</f>
        <v>0.61888220649920878</v>
      </c>
      <c r="V143" s="83">
        <f>'FN30.500.10(IOX)'!$AO73</f>
        <v>0.57869470841975978</v>
      </c>
      <c r="W143" s="83">
        <f>'FN30.400.09(IOX)'!$AO75</f>
        <v>0.72936305367928389</v>
      </c>
      <c r="X143" s="83">
        <f>'FN30.450.09(IOX)'!$AO75</f>
        <v>0.80767213631394319</v>
      </c>
      <c r="Y143" s="83">
        <f>'FN30.500.09(IOX)'!$AO75</f>
        <v>0.69555747548437719</v>
      </c>
      <c r="Z143" s="83">
        <f>'FN30.550.08(IOX)'!$AO75</f>
        <v>0.44528712836300333</v>
      </c>
      <c r="AA143" s="83">
        <f>'FN30.600.08(IOX)'!$AO75</f>
        <v>0.32344762978553154</v>
      </c>
      <c r="AB143" s="109">
        <f>'FN30.650.67(IOX)'!$AO75</f>
        <v>0.29147164267523262</v>
      </c>
      <c r="AC143" s="307">
        <f>'GII30.400.10(IOX)'!$AO70</f>
        <v>-3.8732797617325732E-2</v>
      </c>
      <c r="AD143" s="83">
        <f>'GII30.450.10(IOX)'!$AO70</f>
        <v>9.9297952497745534E-3</v>
      </c>
      <c r="AE143" s="87">
        <f>'GII30.500.10(IOX)'!$AO70</f>
        <v>0.14224032950207266</v>
      </c>
    </row>
    <row r="144" spans="9:31" ht="15">
      <c r="I144" s="148">
        <f t="shared" si="0"/>
        <v>42004</v>
      </c>
      <c r="J144" s="307"/>
      <c r="K144" s="83"/>
      <c r="L144" s="83">
        <f>'FN30.300.13(IOX)'!AO38</f>
        <v>-1.3681272562337976E-2</v>
      </c>
      <c r="M144" s="83">
        <f>'FN30.350.13(IOX)'!AO38</f>
        <v>-4.6846587959841979E-2</v>
      </c>
      <c r="N144" s="83">
        <f>'FN30.400.13(IOX)'!AO38</f>
        <v>-6.5749412366848281E-2</v>
      </c>
      <c r="O144" s="83">
        <f>'FN30.300.12(IOX)'!$AO50</f>
        <v>0.17986149700331078</v>
      </c>
      <c r="P144" s="83">
        <f>'FN30.350.12(IOX)'!$AO50</f>
        <v>0.35262478690236132</v>
      </c>
      <c r="Q144" s="83">
        <f>'FN30.400.11(IOX)'!$AO62</f>
        <v>0.57536438189443473</v>
      </c>
      <c r="R144" s="83">
        <f>'FN30.450.11(IOX)'!$AO62</f>
        <v>0.5841113420863675</v>
      </c>
      <c r="S144" s="83">
        <f>'FN30.350.10(IOX)'!$AO74</f>
        <v>0.41629324698338976</v>
      </c>
      <c r="T144" s="83">
        <f>'FN30.400.10(IOX)'!$AO74</f>
        <v>0.43679871013987781</v>
      </c>
      <c r="U144" s="83">
        <f>'FN30.450.10(IOX)'!$AO74</f>
        <v>0.62035514253006796</v>
      </c>
      <c r="V144" s="83">
        <f>'FN30.500.10(IOX)'!$AO74</f>
        <v>0.57807249572295305</v>
      </c>
      <c r="W144" s="83">
        <f>'FN30.400.09(IOX)'!$AO76</f>
        <v>0.72112490029435916</v>
      </c>
      <c r="X144" s="83">
        <f>'FN30.450.09(IOX)'!$AO76</f>
        <v>0.80564574272087519</v>
      </c>
      <c r="Y144" s="83">
        <f>'FN30.500.09(IOX)'!$AO76</f>
        <v>0.68802468877014045</v>
      </c>
      <c r="Z144" s="83">
        <f>'FN30.550.08(IOX)'!$AO76</f>
        <v>0.45383150819537499</v>
      </c>
      <c r="AA144" s="83">
        <f>'FN30.600.08(IOX)'!$AO76</f>
        <v>0.32911119068628247</v>
      </c>
      <c r="AB144" s="109">
        <f>'FN30.650.67(IOX)'!$AO76</f>
        <v>0.29578798911794801</v>
      </c>
      <c r="AC144" s="307">
        <f>'GII30.400.10(IOX)'!$AO71</f>
        <v>-5.0201219038457867E-2</v>
      </c>
      <c r="AD144" s="83">
        <f>'GII30.450.10(IOX)'!$AO71</f>
        <v>4.2724244048715221E-3</v>
      </c>
      <c r="AE144" s="87">
        <f>'GII30.500.10(IOX)'!$AO71</f>
        <v>0.13337951025801487</v>
      </c>
    </row>
    <row r="145" spans="9:31" ht="15">
      <c r="I145" s="148">
        <f t="shared" si="0"/>
        <v>42034</v>
      </c>
      <c r="J145" s="307"/>
      <c r="K145" s="83"/>
      <c r="L145" s="83">
        <f>'FN30.300.13(IOX)'!AO39</f>
        <v>-0.12821226082497239</v>
      </c>
      <c r="M145" s="83">
        <f>'FN30.350.13(IOX)'!AO39</f>
        <v>-0.1856678419843798</v>
      </c>
      <c r="N145" s="83">
        <f>'FN30.400.13(IOX)'!AO39</f>
        <v>-0.19491520653271943</v>
      </c>
      <c r="O145" s="83">
        <f>'FN30.300.12(IOX)'!$AO51</f>
        <v>7.888886689575747E-2</v>
      </c>
      <c r="P145" s="83">
        <f>'FN30.350.12(IOX)'!$AO51</f>
        <v>0.19928866067495621</v>
      </c>
      <c r="Q145" s="83">
        <f>'FN30.400.11(IOX)'!$AO63</f>
        <v>0.36072617144142449</v>
      </c>
      <c r="R145" s="83">
        <f>'FN30.450.11(IOX)'!$AO63</f>
        <v>0.38015001217899957</v>
      </c>
      <c r="S145" s="83">
        <f>'FN30.350.10(IOX)'!$AO75</f>
        <v>0.26707381110378736</v>
      </c>
      <c r="T145" s="83">
        <f>'FN30.400.10(IOX)'!$AO75</f>
        <v>0.24648880239268856</v>
      </c>
      <c r="U145" s="83">
        <f>'FN30.450.10(IOX)'!$AO75</f>
        <v>0.39978415556576596</v>
      </c>
      <c r="V145" s="83">
        <f>'FN30.500.10(IOX)'!$AO75</f>
        <v>0.3791381668062408</v>
      </c>
      <c r="W145" s="83">
        <f>'FN30.400.09(IOX)'!$AO77</f>
        <v>0.51771032806530082</v>
      </c>
      <c r="X145" s="83">
        <f>'FN30.450.09(IOX)'!$AO77</f>
        <v>0.57775356338617212</v>
      </c>
      <c r="Y145" s="83">
        <f>'FN30.500.09(IOX)'!$AO77</f>
        <v>0.47599301751348122</v>
      </c>
      <c r="Z145" s="83">
        <f>'FN30.550.08(IOX)'!$AO77</f>
        <v>0.44848420328666783</v>
      </c>
      <c r="AA145" s="83">
        <f>'FN30.600.08(IOX)'!$AO77</f>
        <v>0.30845780273053935</v>
      </c>
      <c r="AB145" s="109">
        <f>'FN30.650.67(IOX)'!$AO77</f>
        <v>0.27806910071775204</v>
      </c>
      <c r="AC145" s="307">
        <f>'GII30.400.10(IOX)'!$AO72</f>
        <v>-0.19761129358140472</v>
      </c>
      <c r="AD145" s="83">
        <f>'GII30.450.10(IOX)'!$AO72</f>
        <v>-0.15914162620060535</v>
      </c>
      <c r="AE145" s="87">
        <f>'GII30.500.10(IOX)'!$AO72</f>
        <v>-1.9785819940047689E-2</v>
      </c>
    </row>
    <row r="146" spans="9:31" ht="15">
      <c r="I146" s="148">
        <f t="shared" si="0"/>
        <v>42062</v>
      </c>
      <c r="J146" s="307"/>
      <c r="K146" s="83"/>
      <c r="L146" s="83">
        <f>'FN30.300.13(IOX)'!AO40</f>
        <v>-5.3267822012766142E-2</v>
      </c>
      <c r="M146" s="83">
        <f>'FN30.350.13(IOX)'!AO40</f>
        <v>-8.1069065638930127E-2</v>
      </c>
      <c r="N146" s="83">
        <f>'FN30.400.13(IOX)'!AO40</f>
        <v>-6.7479363470960174E-2</v>
      </c>
      <c r="O146" s="83">
        <f>'FN30.300.12(IOX)'!$AO52</f>
        <v>0.16654370161906118</v>
      </c>
      <c r="P146" s="83">
        <f>'FN30.350.12(IOX)'!$AO52</f>
        <v>0.32880153739856355</v>
      </c>
      <c r="Q146" s="83">
        <f>'FN30.400.11(IOX)'!$AO64</f>
        <v>0.53600442458040254</v>
      </c>
      <c r="R146" s="83">
        <f>'FN30.450.11(IOX)'!$AO64</f>
        <v>0.52514810017422731</v>
      </c>
      <c r="S146" s="83">
        <f>'FN30.350.10(IOX)'!$AO76</f>
        <v>0.41292975403206489</v>
      </c>
      <c r="T146" s="83">
        <f>'FN30.400.10(IOX)'!$AO76</f>
        <v>0.39838030106002642</v>
      </c>
      <c r="U146" s="83">
        <f>'FN30.450.10(IOX)'!$AO76</f>
        <v>0.56879359926162465</v>
      </c>
      <c r="V146" s="83">
        <f>'FN30.500.10(IOX)'!$AO76</f>
        <v>0.53630563256609509</v>
      </c>
      <c r="W146" s="83">
        <f>'FN30.400.09(IOX)'!$AO78</f>
        <v>0.72250882930438087</v>
      </c>
      <c r="X146" s="83">
        <f>'FN30.450.09(IOX)'!$AO78</f>
        <v>0.76659812515831716</v>
      </c>
      <c r="Y146" s="83">
        <f>'FN30.500.09(IOX)'!$AO78</f>
        <v>0.65120969031872122</v>
      </c>
      <c r="Z146" s="83">
        <f>'FN30.550.08(IOX)'!$AO78</f>
        <v>0.5895147118592452</v>
      </c>
      <c r="AA146" s="83">
        <f>'FN30.600.08(IOX)'!$AO78</f>
        <v>0.43650036890505928</v>
      </c>
      <c r="AB146" s="109">
        <f>'FN30.650.67(IOX)'!$AO78</f>
        <v>0.37793334071580942</v>
      </c>
      <c r="AC146" s="307">
        <f>'GII30.400.10(IOX)'!$AO73</f>
        <v>-0.15359231106182203</v>
      </c>
      <c r="AD146" s="83">
        <f>'GII30.450.10(IOX)'!$AO73</f>
        <v>-0.11099852455726134</v>
      </c>
      <c r="AE146" s="87">
        <f>'GII30.500.10(IOX)'!$AO73</f>
        <v>4.1086836398191329E-2</v>
      </c>
    </row>
    <row r="147" spans="9:31" ht="15">
      <c r="I147" s="527">
        <f t="shared" si="0"/>
        <v>42094</v>
      </c>
      <c r="J147" s="495">
        <f>'FN30.350.14(IOX)'!AO28</f>
        <v>0</v>
      </c>
      <c r="K147" s="277">
        <f>'FN30.400.14(IOX)'!AO28</f>
        <v>0</v>
      </c>
      <c r="L147" s="277">
        <f>'FN30.300.13(IOX)'!AO41</f>
        <v>-5.9687104138576363E-2</v>
      </c>
      <c r="M147" s="277">
        <f>'FN30.350.13(IOX)'!AO41</f>
        <v>-9.5545115039145645E-2</v>
      </c>
      <c r="N147" s="277">
        <f>'FN30.400.13(IOX)'!AO41</f>
        <v>-9.2769208946525406E-2</v>
      </c>
      <c r="O147" s="277">
        <f>'FN30.300.12(IOX)'!$AO53</f>
        <v>0.15996174626518034</v>
      </c>
      <c r="P147" s="277">
        <f>'FN30.350.12(IOX)'!$AO53</f>
        <v>0.31937966190226796</v>
      </c>
      <c r="Q147" s="277">
        <f>'FN30.400.11(IOX)'!$AO65</f>
        <v>0.5210513703657893</v>
      </c>
      <c r="R147" s="277">
        <f>'FN30.450.11(IOX)'!$AO65</f>
        <v>0.52993709574846548</v>
      </c>
      <c r="S147" s="277">
        <f>'FN30.350.10(IOX)'!$AO77</f>
        <v>0.41106771821133781</v>
      </c>
      <c r="T147" s="277">
        <f>'FN30.400.10(IOX)'!$AO77</f>
        <v>0.38446706870650416</v>
      </c>
      <c r="U147" s="277">
        <f>'FN30.450.10(IOX)'!$AO77</f>
        <v>0.55944690191100555</v>
      </c>
      <c r="V147" s="277">
        <f>'FN30.500.10(IOX)'!$AO77</f>
        <v>0.53235577818132884</v>
      </c>
      <c r="W147" s="277">
        <f>'FN30.400.09(IOX)'!$AO79</f>
        <v>0.70397352017337922</v>
      </c>
      <c r="X147" s="277">
        <f>'FN30.450.09(IOX)'!$AO79</f>
        <v>0.76276392283265482</v>
      </c>
      <c r="Y147" s="277">
        <f>'FN30.500.09(IOX)'!$AO79</f>
        <v>0.65663142270196651</v>
      </c>
      <c r="Z147" s="277">
        <f>'FN30.550.08(IOX)'!$AO79</f>
        <v>0.68944576621865106</v>
      </c>
      <c r="AA147" s="277">
        <f>'FN30.600.08(IOX)'!$AO79</f>
        <v>0.54681752248871063</v>
      </c>
      <c r="AB147" s="285">
        <f>'FN30.650.67(IOX)'!$AO79</f>
        <v>0.46354014609583993</v>
      </c>
      <c r="AC147" s="495">
        <f>'GII30.400.10(IOX)'!$AO74</f>
        <v>-0.15301161923338491</v>
      </c>
      <c r="AD147" s="277">
        <f>'GII30.450.10(IOX)'!$AO74</f>
        <v>-0.10553746319624324</v>
      </c>
      <c r="AE147" s="497">
        <f>'GII30.500.10(IOX)'!$AO74</f>
        <v>7.8139694378389635E-2</v>
      </c>
    </row>
  </sheetData>
  <mergeCells count="2">
    <mergeCell ref="I25:AE25"/>
    <mergeCell ref="I97:AE97"/>
  </mergeCells>
  <printOptions horizontalCentered="1"/>
  <pageMargins left="0.25" right="0.25" top="0.25" bottom="0.25" header="0.3" footer="0.15"/>
  <pageSetup scale="60" fitToWidth="0" fitToHeight="0" orientation="landscape" horizontalDpi="300" verticalDpi="300" r:id="rId1"/>
  <headerFooter scaleWithDoc="0">
    <oddHeader>&amp;L&amp;G&amp;C&amp;"-,Bold"&amp;12&amp;K2E398A
&amp;15IOS Cumulative Return (%)&amp;R&amp;"-,Bold"&amp;14&amp;K2E398A
&amp;12Cello Fixed Income Master Fund, LP&amp;"-,Regular"&amp;10&amp;K000000
&amp;"-,Bold"&amp;K2E398A As of Mar, 2015</oddHeader>
    <oddFooter>&amp;L&amp;8&amp;K2E398AReport Created on &amp;D &amp;T&amp;C&amp;G
&amp;8&amp;K2E398APage &amp;P of &amp;N</oddFooter>
  </headerFooter>
  <rowBreaks count="4" manualBreakCount="4">
    <brk id="80" max="29" man="1"/>
    <brk id="180" max="42" man="1"/>
    <brk id="264" max="42" man="1"/>
    <brk id="348" max="42" man="1"/>
  </rowBreaks>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5" tint="-0.249977111117893"/>
  </sheetPr>
  <dimension ref="A1:AQ75"/>
  <sheetViews>
    <sheetView topLeftCell="H1"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0" width="6.28515625" style="67" bestFit="1" customWidth="1"/>
    <col min="11" max="11" width="6.7109375" style="67" bestFit="1" customWidth="1"/>
    <col min="12" max="26" width="7" style="67" bestFit="1" customWidth="1"/>
    <col min="27" max="27" width="6" style="67" bestFit="1" customWidth="1"/>
    <col min="28" max="29" width="6.28515625" style="67" bestFit="1" customWidth="1"/>
    <col min="30" max="30" width="6.7109375" style="67" bestFit="1" customWidth="1"/>
    <col min="31" max="38" width="7" style="67" bestFit="1" customWidth="1"/>
    <col min="39" max="40" width="6.7109375" style="67" bestFit="1" customWidth="1"/>
    <col min="41" max="43" width="7" style="67" bestFit="1" customWidth="1"/>
    <col min="44" max="16384" width="9.140625" style="67"/>
  </cols>
  <sheetData>
    <row r="1" spans="39:39">
      <c r="AM1" s="71"/>
    </row>
    <row r="23" spans="2:43" ht="15">
      <c r="I23" s="75" t="s">
        <v>245</v>
      </c>
    </row>
    <row r="24" spans="2:43" s="76" customFormat="1" ht="8.25" hidden="1" customHeight="1"/>
    <row r="25" spans="2:43" s="163" customFormat="1" ht="22.5" customHeight="1">
      <c r="I25" s="304"/>
      <c r="J25" s="633" t="s">
        <v>239</v>
      </c>
      <c r="K25" s="634"/>
      <c r="L25" s="634"/>
      <c r="M25" s="634"/>
      <c r="N25" s="634"/>
      <c r="O25" s="634"/>
      <c r="P25" s="634"/>
      <c r="Q25" s="634"/>
      <c r="R25" s="634"/>
      <c r="S25" s="634"/>
      <c r="T25" s="634"/>
      <c r="U25" s="634"/>
      <c r="V25" s="634"/>
      <c r="W25" s="634"/>
      <c r="X25" s="634"/>
      <c r="Y25" s="634"/>
      <c r="Z25" s="634"/>
      <c r="AA25" s="644" t="s">
        <v>240</v>
      </c>
      <c r="AB25" s="640"/>
      <c r="AC25" s="640"/>
      <c r="AD25" s="640"/>
      <c r="AE25" s="640"/>
      <c r="AF25" s="640"/>
      <c r="AG25" s="640"/>
      <c r="AH25" s="640"/>
      <c r="AI25" s="640"/>
      <c r="AJ25" s="640"/>
      <c r="AK25" s="640"/>
      <c r="AL25" s="640"/>
      <c r="AM25" s="640"/>
      <c r="AN25" s="640"/>
      <c r="AO25" s="640"/>
      <c r="AP25" s="640"/>
      <c r="AQ25" s="641"/>
    </row>
    <row r="26" spans="2:43" s="164" customFormat="1" ht="45">
      <c r="I26" s="143" t="s">
        <v>19</v>
      </c>
      <c r="J26" s="143" t="s">
        <v>196</v>
      </c>
      <c r="K26" s="144" t="s">
        <v>213</v>
      </c>
      <c r="L26" s="144" t="s">
        <v>197</v>
      </c>
      <c r="M26" s="144" t="s">
        <v>198</v>
      </c>
      <c r="N26" s="144" t="s">
        <v>199</v>
      </c>
      <c r="O26" s="144" t="s">
        <v>200</v>
      </c>
      <c r="P26" s="144" t="s">
        <v>201</v>
      </c>
      <c r="Q26" s="144" t="s">
        <v>202</v>
      </c>
      <c r="R26" s="144" t="s">
        <v>203</v>
      </c>
      <c r="S26" s="144" t="s">
        <v>204</v>
      </c>
      <c r="T26" s="144" t="s">
        <v>206</v>
      </c>
      <c r="U26" s="144" t="s">
        <v>205</v>
      </c>
      <c r="V26" s="144" t="s">
        <v>207</v>
      </c>
      <c r="W26" s="144" t="s">
        <v>208</v>
      </c>
      <c r="X26" s="143" t="s">
        <v>209</v>
      </c>
      <c r="Y26" s="144" t="s">
        <v>210</v>
      </c>
      <c r="Z26" s="144" t="s">
        <v>211</v>
      </c>
      <c r="AA26" s="201" t="s">
        <v>196</v>
      </c>
      <c r="AB26" s="197" t="s">
        <v>213</v>
      </c>
      <c r="AC26" s="197" t="s">
        <v>197</v>
      </c>
      <c r="AD26" s="197" t="s">
        <v>198</v>
      </c>
      <c r="AE26" s="197" t="s">
        <v>199</v>
      </c>
      <c r="AF26" s="197" t="s">
        <v>200</v>
      </c>
      <c r="AG26" s="197" t="s">
        <v>201</v>
      </c>
      <c r="AH26" s="197" t="s">
        <v>202</v>
      </c>
      <c r="AI26" s="197" t="s">
        <v>203</v>
      </c>
      <c r="AJ26" s="197" t="s">
        <v>204</v>
      </c>
      <c r="AK26" s="197" t="s">
        <v>206</v>
      </c>
      <c r="AL26" s="197" t="s">
        <v>205</v>
      </c>
      <c r="AM26" s="197" t="s">
        <v>207</v>
      </c>
      <c r="AN26" s="197" t="s">
        <v>208</v>
      </c>
      <c r="AO26" s="195" t="s">
        <v>209</v>
      </c>
      <c r="AP26" s="197" t="s">
        <v>210</v>
      </c>
      <c r="AQ26" s="309" t="s">
        <v>211</v>
      </c>
    </row>
    <row r="27" spans="2:43" s="163" customFormat="1" ht="15" customHeight="1">
      <c r="B27" s="165"/>
      <c r="C27" s="166"/>
      <c r="D27" s="166"/>
      <c r="E27" s="166"/>
      <c r="F27" s="166"/>
      <c r="G27" s="166"/>
      <c r="H27" s="167"/>
      <c r="I27" s="148">
        <v>40633</v>
      </c>
      <c r="J27" s="384"/>
      <c r="K27" s="80"/>
      <c r="L27" s="80"/>
      <c r="M27" s="80"/>
      <c r="N27" s="80" t="str">
        <f>TickFormat('FN30.350.10(IOX)'!$P29)</f>
        <v>0-07+</v>
      </c>
      <c r="O27" s="80" t="str">
        <f>TickFormat('FN30.400.10(IOX)'!$P29)</f>
        <v>0-08</v>
      </c>
      <c r="P27" s="80" t="str">
        <f>TickFormat('FN30.450.10(IOX)'!$P29)</f>
        <v>0-08</v>
      </c>
      <c r="Q27" s="80" t="str">
        <f>TickFormat('FN30.500.10(IOX)'!$P29)</f>
        <v>0-07+</v>
      </c>
      <c r="R27" s="80" t="str">
        <f>TickFormat('FN30.400.09(IOX)'!$P31)</f>
        <v>0-06+</v>
      </c>
      <c r="S27" s="80" t="str">
        <f>TickFormat('FN30.450.09(IOX)'!$P31)</f>
        <v>0-05+</v>
      </c>
      <c r="T27" s="80" t="str">
        <f>TickFormat('FN30.500.09(IOX)'!$P31)</f>
        <v>0-05</v>
      </c>
      <c r="U27" s="80" t="str">
        <f>TickFormat('FN30.550.08(IOX)'!$P31)</f>
        <v>-0-02</v>
      </c>
      <c r="V27" s="80" t="str">
        <f>TickFormat('FN30.600.08(IOX)'!$P31)</f>
        <v>-0-00+</v>
      </c>
      <c r="W27" s="187" t="str">
        <f>TickFormat('FN30.650.67(IOX)'!$P31)</f>
        <v>0-03</v>
      </c>
      <c r="X27" s="380"/>
      <c r="Y27" s="80"/>
      <c r="Z27" s="187"/>
      <c r="AA27" s="379"/>
      <c r="AB27" s="80"/>
      <c r="AC27" s="80"/>
      <c r="AD27" s="80"/>
      <c r="AE27" s="80" t="str">
        <f>TickFormat('FN30.350.10(IOX)'!$AP29)</f>
        <v>0-07+</v>
      </c>
      <c r="AF27" s="80" t="str">
        <f>TickFormat('FN30.400.10(IOX)'!$AP29)</f>
        <v>0-09+</v>
      </c>
      <c r="AG27" s="80" t="str">
        <f>TickFormat('FN30.450.10(IOX)'!$AP29)</f>
        <v>0-11</v>
      </c>
      <c r="AH27" s="80" t="str">
        <f>TickFormat('FN30.500.10(IOX)'!$AP29)</f>
        <v>0-10</v>
      </c>
      <c r="AI27" s="80" t="str">
        <f>TickFormat('FN30.400.09(IOX)'!$AP31)</f>
        <v>0-08+</v>
      </c>
      <c r="AJ27" s="80" t="str">
        <f>TickFormat('FN30.450.09(IOX)'!$AP31)</f>
        <v>0-09+</v>
      </c>
      <c r="AK27" s="80" t="str">
        <f>TickFormat('FN30.500.09(IOX)'!$AP31)</f>
        <v>0-08</v>
      </c>
      <c r="AL27" s="80" t="str">
        <f>TickFormat('FN30.550.08(IOX)'!$AP31)</f>
        <v>0-02</v>
      </c>
      <c r="AM27" s="80" t="str">
        <f>TickFormat('FN30.600.08(IOX)'!$AP31)</f>
        <v>0-02</v>
      </c>
      <c r="AN27" s="187" t="str">
        <f>TickFormat('FN30.650.67(IOX)'!$AP31)</f>
        <v>0-04</v>
      </c>
      <c r="AO27" s="380"/>
      <c r="AP27" s="80"/>
      <c r="AQ27" s="381"/>
    </row>
    <row r="28" spans="2:43" s="163" customFormat="1" ht="15" customHeight="1">
      <c r="B28" s="165"/>
      <c r="C28" s="166"/>
      <c r="D28" s="166"/>
      <c r="E28" s="166"/>
      <c r="F28" s="166"/>
      <c r="G28" s="166"/>
      <c r="H28" s="167"/>
      <c r="I28" s="148">
        <v>40662</v>
      </c>
      <c r="J28" s="380"/>
      <c r="K28" s="80"/>
      <c r="L28" s="80"/>
      <c r="M28" s="80"/>
      <c r="N28" s="80" t="str">
        <f>TickFormat('FN30.350.10(IOX)'!$P30)</f>
        <v>0-07</v>
      </c>
      <c r="O28" s="80" t="str">
        <f>TickFormat('FN30.400.10(IOX)'!$P30)</f>
        <v>0-08</v>
      </c>
      <c r="P28" s="80" t="str">
        <f>TickFormat('FN30.450.10(IOX)'!$P30)</f>
        <v>0-07+</v>
      </c>
      <c r="Q28" s="80" t="str">
        <f>TickFormat('FN30.500.10(IOX)'!$P30)</f>
        <v>0-08</v>
      </c>
      <c r="R28" s="80" t="str">
        <f>TickFormat('FN30.400.09(IOX)'!$P32)</f>
        <v>0-06</v>
      </c>
      <c r="S28" s="80" t="str">
        <f>TickFormat('FN30.450.09(IOX)'!$P32)</f>
        <v>0-06</v>
      </c>
      <c r="T28" s="80" t="str">
        <f>TickFormat('FN30.500.09(IOX)'!$P32)</f>
        <v>0-05+</v>
      </c>
      <c r="U28" s="80" t="str">
        <f>TickFormat('FN30.550.08(IOX)'!$P32)</f>
        <v>-0-02</v>
      </c>
      <c r="V28" s="80" t="str">
        <f>TickFormat('FN30.600.08(IOX)'!$P32)</f>
        <v>-0-02</v>
      </c>
      <c r="W28" s="187" t="str">
        <f>TickFormat('FN30.650.67(IOX)'!$P32)</f>
        <v>-0-01</v>
      </c>
      <c r="X28" s="380"/>
      <c r="Y28" s="80"/>
      <c r="Z28" s="187"/>
      <c r="AA28" s="192"/>
      <c r="AB28" s="80"/>
      <c r="AC28" s="80"/>
      <c r="AD28" s="80"/>
      <c r="AE28" s="80" t="str">
        <f>TickFormat('FN30.350.10(IOX)'!$AP30)</f>
        <v>0-07+</v>
      </c>
      <c r="AF28" s="80" t="str">
        <f>TickFormat('FN30.400.10(IOX)'!$AP30)</f>
        <v>0-09+</v>
      </c>
      <c r="AG28" s="80" t="str">
        <f>TickFormat('FN30.450.10(IOX)'!$AP30)</f>
        <v>0-11+</v>
      </c>
      <c r="AH28" s="80" t="str">
        <f>TickFormat('FN30.500.10(IOX)'!$AP30)</f>
        <v>0-11</v>
      </c>
      <c r="AI28" s="80" t="str">
        <f>TickFormat('FN30.400.09(IOX)'!$AP32)</f>
        <v>0-08+</v>
      </c>
      <c r="AJ28" s="80" t="str">
        <f>TickFormat('FN30.450.09(IOX)'!$AP32)</f>
        <v>0-10+</v>
      </c>
      <c r="AK28" s="80" t="str">
        <f>TickFormat('FN30.500.09(IOX)'!$AP32)</f>
        <v>0-09</v>
      </c>
      <c r="AL28" s="80" t="str">
        <f>TickFormat('FN30.550.08(IOX)'!$AP32)</f>
        <v>0-02+</v>
      </c>
      <c r="AM28" s="80" t="str">
        <f>TickFormat('FN30.600.08(IOX)'!$AP32)</f>
        <v>0-00+</v>
      </c>
      <c r="AN28" s="187" t="str">
        <f>TickFormat('FN30.650.67(IOX)'!$AP32)</f>
        <v>-0-00</v>
      </c>
      <c r="AO28" s="380"/>
      <c r="AP28" s="80"/>
      <c r="AQ28" s="381"/>
    </row>
    <row r="29" spans="2:43" s="163" customFormat="1" ht="15" customHeight="1">
      <c r="B29" s="165"/>
      <c r="C29" s="166"/>
      <c r="D29" s="166"/>
      <c r="E29" s="166"/>
      <c r="F29" s="166"/>
      <c r="G29" s="166"/>
      <c r="H29" s="167"/>
      <c r="I29" s="148">
        <v>40694</v>
      </c>
      <c r="J29" s="380"/>
      <c r="K29" s="80"/>
      <c r="L29" s="80"/>
      <c r="M29" s="80"/>
      <c r="N29" s="80" t="str">
        <f>TickFormat('FN30.350.10(IOX)'!$P31)</f>
        <v>0-07</v>
      </c>
      <c r="O29" s="80" t="str">
        <f>TickFormat('FN30.400.10(IOX)'!$P31)</f>
        <v>0-07+</v>
      </c>
      <c r="P29" s="80" t="str">
        <f>TickFormat('FN30.450.10(IOX)'!$P31)</f>
        <v>0-08</v>
      </c>
      <c r="Q29" s="80" t="str">
        <f>TickFormat('FN30.500.10(IOX)'!$P31)</f>
        <v>0-08</v>
      </c>
      <c r="R29" s="80" t="str">
        <f>TickFormat('FN30.400.09(IOX)'!$P33)</f>
        <v>0-06</v>
      </c>
      <c r="S29" s="80" t="str">
        <f>TickFormat('FN30.450.09(IOX)'!$P33)</f>
        <v>0-06+</v>
      </c>
      <c r="T29" s="80" t="str">
        <f>TickFormat('FN30.500.09(IOX)'!$P33)</f>
        <v>0-06</v>
      </c>
      <c r="U29" s="80" t="str">
        <f>TickFormat('FN30.550.08(IOX)'!$P33)</f>
        <v>-0-01</v>
      </c>
      <c r="V29" s="80" t="str">
        <f>TickFormat('FN30.600.08(IOX)'!$P33)</f>
        <v>-0-01+</v>
      </c>
      <c r="W29" s="187" t="str">
        <f>TickFormat('FN30.650.67(IOX)'!$P33)</f>
        <v>0-01+</v>
      </c>
      <c r="X29" s="380"/>
      <c r="Y29" s="80"/>
      <c r="Z29" s="187"/>
      <c r="AA29" s="192"/>
      <c r="AB29" s="80"/>
      <c r="AC29" s="80"/>
      <c r="AD29" s="80"/>
      <c r="AE29" s="80" t="str">
        <f>TickFormat('FN30.350.10(IOX)'!$AP31)</f>
        <v>0-08</v>
      </c>
      <c r="AF29" s="80" t="str">
        <f>TickFormat('FN30.400.10(IOX)'!$AP31)</f>
        <v>0-10+</v>
      </c>
      <c r="AG29" s="80" t="str">
        <f>TickFormat('FN30.450.10(IOX)'!$AP31)</f>
        <v>0-12</v>
      </c>
      <c r="AH29" s="80" t="str">
        <f>TickFormat('FN30.500.10(IOX)'!$AP31)</f>
        <v>0-11</v>
      </c>
      <c r="AI29" s="80" t="str">
        <f>TickFormat('FN30.400.09(IOX)'!$AP33)</f>
        <v>0-10</v>
      </c>
      <c r="AJ29" s="80" t="str">
        <f>TickFormat('FN30.450.09(IOX)'!$AP33)</f>
        <v>0-12</v>
      </c>
      <c r="AK29" s="80" t="str">
        <f>TickFormat('FN30.500.09(IOX)'!$AP33)</f>
        <v>0-10</v>
      </c>
      <c r="AL29" s="80" t="str">
        <f>TickFormat('FN30.550.08(IOX)'!$AP33)</f>
        <v>0-03+</v>
      </c>
      <c r="AM29" s="80" t="str">
        <f>TickFormat('FN30.600.08(IOX)'!$AP33)</f>
        <v>0-01+</v>
      </c>
      <c r="AN29" s="187" t="str">
        <f>TickFormat('FN30.650.67(IOX)'!$AP33)</f>
        <v>0-03</v>
      </c>
      <c r="AO29" s="380"/>
      <c r="AP29" s="80"/>
      <c r="AQ29" s="381"/>
    </row>
    <row r="30" spans="2:43" s="163" customFormat="1" ht="15" customHeight="1">
      <c r="B30" s="165"/>
      <c r="C30" s="166"/>
      <c r="D30" s="166"/>
      <c r="E30" s="166"/>
      <c r="F30" s="166"/>
      <c r="G30" s="166"/>
      <c r="H30" s="167"/>
      <c r="I30" s="148">
        <v>40724</v>
      </c>
      <c r="J30" s="380"/>
      <c r="K30" s="80"/>
      <c r="L30" s="80"/>
      <c r="M30" s="80"/>
      <c r="N30" s="80" t="str">
        <f>TickFormat('FN30.350.10(IOX)'!$P32)</f>
        <v>0-06+</v>
      </c>
      <c r="O30" s="80" t="str">
        <f>TickFormat('FN30.400.10(IOX)'!$P32)</f>
        <v>0-07+</v>
      </c>
      <c r="P30" s="80" t="str">
        <f>TickFormat('FN30.450.10(IOX)'!$P32)</f>
        <v>0-07+</v>
      </c>
      <c r="Q30" s="80" t="str">
        <f>TickFormat('FN30.500.10(IOX)'!$P32)</f>
        <v>0-07+</v>
      </c>
      <c r="R30" s="80" t="str">
        <f>TickFormat('FN30.400.09(IOX)'!$P34)</f>
        <v>0-06</v>
      </c>
      <c r="S30" s="80" t="str">
        <f>TickFormat('FN30.450.09(IOX)'!$P34)</f>
        <v>0-06</v>
      </c>
      <c r="T30" s="80" t="str">
        <f>TickFormat('FN30.500.09(IOX)'!$P34)</f>
        <v>0-06</v>
      </c>
      <c r="U30" s="80" t="str">
        <f>TickFormat('FN30.550.08(IOX)'!$P34)</f>
        <v>0-00</v>
      </c>
      <c r="V30" s="80" t="str">
        <f>TickFormat('FN30.600.08(IOX)'!$P34)</f>
        <v>-0-00</v>
      </c>
      <c r="W30" s="187" t="str">
        <f>TickFormat('FN30.650.67(IOX)'!$P34)</f>
        <v>0-01</v>
      </c>
      <c r="X30" s="380" t="str">
        <f>TickFormat('GII30.400.10(IOX)'!$P29)</f>
        <v>0-07</v>
      </c>
      <c r="Y30" s="80" t="str">
        <f>TickFormat('GII30.450.10(IOX)'!$P29)</f>
        <v>0-07</v>
      </c>
      <c r="Z30" s="187" t="str">
        <f>TickFormat('GII30.500.10(IOX)'!$P29)</f>
        <v>0-06+</v>
      </c>
      <c r="AA30" s="192"/>
      <c r="AB30" s="80"/>
      <c r="AC30" s="80"/>
      <c r="AD30" s="80"/>
      <c r="AE30" s="80" t="str">
        <f>TickFormat('FN30.350.10(IOX)'!$AP32)</f>
        <v>0-07+</v>
      </c>
      <c r="AF30" s="80" t="str">
        <f>TickFormat('FN30.400.10(IOX)'!$AP32)</f>
        <v>0-10</v>
      </c>
      <c r="AG30" s="80" t="str">
        <f>TickFormat('FN30.450.10(IOX)'!$AP32)</f>
        <v>0-11+</v>
      </c>
      <c r="AH30" s="80" t="str">
        <f>TickFormat('FN30.500.10(IOX)'!$AP32)</f>
        <v>0-10+</v>
      </c>
      <c r="AI30" s="80" t="str">
        <f>TickFormat('FN30.400.09(IOX)'!$AP34)</f>
        <v>0-09</v>
      </c>
      <c r="AJ30" s="80" t="str">
        <f>TickFormat('FN30.450.09(IOX)'!$AP34)</f>
        <v>0-11</v>
      </c>
      <c r="AK30" s="80" t="str">
        <f>TickFormat('FN30.500.09(IOX)'!$AP34)</f>
        <v>0-09+</v>
      </c>
      <c r="AL30" s="80" t="str">
        <f>TickFormat('FN30.550.08(IOX)'!$AP34)</f>
        <v>0-04</v>
      </c>
      <c r="AM30" s="80" t="str">
        <f>TickFormat('FN30.600.08(IOX)'!$AP34)</f>
        <v>0-02+</v>
      </c>
      <c r="AN30" s="187" t="str">
        <f>TickFormat('FN30.650.67(IOX)'!$AP34)</f>
        <v>0-02+</v>
      </c>
      <c r="AO30" s="380" t="str">
        <f>TickFormat('GII30.400.10(IOX)'!$AP29)</f>
        <v>0-07+</v>
      </c>
      <c r="AP30" s="80" t="str">
        <f>TickFormat('GII30.450.10(IOX)'!$AP29)</f>
        <v>0-09</v>
      </c>
      <c r="AQ30" s="381" t="str">
        <f>TickFormat('GII30.500.10(IOX)'!$AP29)</f>
        <v>0-09</v>
      </c>
    </row>
    <row r="31" spans="2:43" s="163" customFormat="1" ht="15" customHeight="1">
      <c r="B31" s="165"/>
      <c r="C31" s="166"/>
      <c r="D31" s="166"/>
      <c r="E31" s="166"/>
      <c r="F31" s="166"/>
      <c r="G31" s="166"/>
      <c r="H31" s="167"/>
      <c r="I31" s="148">
        <v>40753</v>
      </c>
      <c r="J31" s="380"/>
      <c r="K31" s="80"/>
      <c r="L31" s="80"/>
      <c r="M31" s="80"/>
      <c r="N31" s="80" t="str">
        <f>TickFormat('FN30.350.10(IOX)'!$P33)</f>
        <v>0-06</v>
      </c>
      <c r="O31" s="80" t="str">
        <f>TickFormat('FN30.400.10(IOX)'!$P33)</f>
        <v>0-06</v>
      </c>
      <c r="P31" s="80" t="str">
        <f>TickFormat('FN30.450.10(IOX)'!$P33)</f>
        <v>0-05+</v>
      </c>
      <c r="Q31" s="80" t="str">
        <f>TickFormat('FN30.500.10(IOX)'!$P33)</f>
        <v>0-05+</v>
      </c>
      <c r="R31" s="80" t="str">
        <f>TickFormat('FN30.400.09(IOX)'!$P35)</f>
        <v>0-04+</v>
      </c>
      <c r="S31" s="80" t="str">
        <f>TickFormat('FN30.450.09(IOX)'!$P35)</f>
        <v>0-03</v>
      </c>
      <c r="T31" s="80" t="str">
        <f>TickFormat('FN30.500.09(IOX)'!$P35)</f>
        <v>0-02</v>
      </c>
      <c r="U31" s="80" t="str">
        <f>TickFormat('FN30.550.08(IOX)'!$P35)</f>
        <v>-0-01</v>
      </c>
      <c r="V31" s="80" t="str">
        <f>TickFormat('FN30.600.08(IOX)'!$P35)</f>
        <v>-0-00</v>
      </c>
      <c r="W31" s="187" t="str">
        <f>TickFormat('FN30.650.67(IOX)'!$P35)</f>
        <v>0-01+</v>
      </c>
      <c r="X31" s="380" t="str">
        <f>TickFormat('GII30.400.10(IOX)'!$P30)</f>
        <v>0-06+</v>
      </c>
      <c r="Y31" s="80" t="str">
        <f>TickFormat('GII30.450.10(IOX)'!$P30)</f>
        <v>0-06</v>
      </c>
      <c r="Z31" s="187" t="str">
        <f>TickFormat('GII30.500.10(IOX)'!$P30)</f>
        <v>0-04+</v>
      </c>
      <c r="AA31" s="192"/>
      <c r="AB31" s="80"/>
      <c r="AC31" s="80"/>
      <c r="AD31" s="80"/>
      <c r="AE31" s="80" t="str">
        <f>TickFormat('FN30.350.10(IOX)'!$AP33)</f>
        <v>0-07+</v>
      </c>
      <c r="AF31" s="80" t="str">
        <f>TickFormat('FN30.400.10(IOX)'!$AP33)</f>
        <v>0-09</v>
      </c>
      <c r="AG31" s="80" t="str">
        <f>TickFormat('FN30.450.10(IOX)'!$AP33)</f>
        <v>0-09+</v>
      </c>
      <c r="AH31" s="80" t="str">
        <f>TickFormat('FN30.500.10(IOX)'!$AP33)</f>
        <v>0-08+</v>
      </c>
      <c r="AI31" s="80" t="str">
        <f>TickFormat('FN30.400.09(IOX)'!$AP35)</f>
        <v>0-08+</v>
      </c>
      <c r="AJ31" s="80" t="str">
        <f>TickFormat('FN30.450.09(IOX)'!$AP35)</f>
        <v>0-08</v>
      </c>
      <c r="AK31" s="80" t="str">
        <f>TickFormat('FN30.500.09(IOX)'!$AP35)</f>
        <v>0-05+</v>
      </c>
      <c r="AL31" s="80" t="str">
        <f>TickFormat('FN30.550.08(IOX)'!$AP35)</f>
        <v>0-03</v>
      </c>
      <c r="AM31" s="80" t="str">
        <f>TickFormat('FN30.600.08(IOX)'!$AP35)</f>
        <v>0-02+</v>
      </c>
      <c r="AN31" s="187" t="str">
        <f>TickFormat('FN30.650.67(IOX)'!$AP35)</f>
        <v>0-03</v>
      </c>
      <c r="AO31" s="380" t="str">
        <f>TickFormat('GII30.400.10(IOX)'!$AP30)</f>
        <v>0-07</v>
      </c>
      <c r="AP31" s="80" t="str">
        <f>TickFormat('GII30.450.10(IOX)'!$AP30)</f>
        <v>0-08</v>
      </c>
      <c r="AQ31" s="381" t="str">
        <f>TickFormat('GII30.500.10(IOX)'!$AP30)</f>
        <v>0-07+</v>
      </c>
    </row>
    <row r="32" spans="2:43" s="163" customFormat="1" ht="15" customHeight="1">
      <c r="B32" s="165"/>
      <c r="C32" s="166"/>
      <c r="D32" s="166"/>
      <c r="E32" s="166"/>
      <c r="F32" s="166"/>
      <c r="G32" s="166"/>
      <c r="H32" s="167"/>
      <c r="I32" s="148">
        <v>40786</v>
      </c>
      <c r="J32" s="380"/>
      <c r="K32" s="80"/>
      <c r="L32" s="80"/>
      <c r="M32" s="80"/>
      <c r="N32" s="80" t="str">
        <f>TickFormat('FN30.350.10(IOX)'!$P34)</f>
        <v>0-06</v>
      </c>
      <c r="O32" s="80" t="str">
        <f>TickFormat('FN30.400.10(IOX)'!$P34)</f>
        <v>0-06</v>
      </c>
      <c r="P32" s="80" t="str">
        <f>TickFormat('FN30.450.10(IOX)'!$P34)</f>
        <v>0-05+</v>
      </c>
      <c r="Q32" s="80" t="str">
        <f>TickFormat('FN30.500.10(IOX)'!$P34)</f>
        <v>0-05</v>
      </c>
      <c r="R32" s="80" t="str">
        <f>TickFormat('FN30.400.09(IOX)'!$P36)</f>
        <v>0-04</v>
      </c>
      <c r="S32" s="80" t="str">
        <f>TickFormat('FN30.450.09(IOX)'!$P36)</f>
        <v>0-02+</v>
      </c>
      <c r="T32" s="80" t="str">
        <f>TickFormat('FN30.500.09(IOX)'!$P36)</f>
        <v>0-03</v>
      </c>
      <c r="U32" s="80" t="str">
        <f>TickFormat('FN30.550.08(IOX)'!$P36)</f>
        <v>0-00</v>
      </c>
      <c r="V32" s="80" t="str">
        <f>TickFormat('FN30.600.08(IOX)'!$P36)</f>
        <v>0-01</v>
      </c>
      <c r="W32" s="187" t="str">
        <f>TickFormat('FN30.650.67(IOX)'!$P36)</f>
        <v>0-03</v>
      </c>
      <c r="X32" s="380" t="str">
        <f>TickFormat('GII30.400.10(IOX)'!$P31)</f>
        <v>0-06+</v>
      </c>
      <c r="Y32" s="80" t="str">
        <f>TickFormat('GII30.450.10(IOX)'!$P31)</f>
        <v>0-06</v>
      </c>
      <c r="Z32" s="187" t="str">
        <f>TickFormat('GII30.500.10(IOX)'!$P31)</f>
        <v>0-04+</v>
      </c>
      <c r="AA32" s="192"/>
      <c r="AB32" s="80"/>
      <c r="AC32" s="80"/>
      <c r="AD32" s="80"/>
      <c r="AE32" s="80" t="str">
        <f>TickFormat('FN30.350.10(IOX)'!$AP34)</f>
        <v>0-08+</v>
      </c>
      <c r="AF32" s="80" t="str">
        <f>TickFormat('FN30.400.10(IOX)'!$AP34)</f>
        <v>0-09+</v>
      </c>
      <c r="AG32" s="80" t="str">
        <f>TickFormat('FN30.450.10(IOX)'!$AP34)</f>
        <v>0-09</v>
      </c>
      <c r="AH32" s="80" t="str">
        <f>TickFormat('FN30.500.10(IOX)'!$AP34)</f>
        <v>0-07+</v>
      </c>
      <c r="AI32" s="80" t="str">
        <f>TickFormat('FN30.400.09(IOX)'!$AP36)</f>
        <v>0-09</v>
      </c>
      <c r="AJ32" s="80" t="str">
        <f>TickFormat('FN30.450.09(IOX)'!$AP36)</f>
        <v>0-07</v>
      </c>
      <c r="AK32" s="80" t="str">
        <f>TickFormat('FN30.500.09(IOX)'!$AP36)</f>
        <v>0-06</v>
      </c>
      <c r="AL32" s="80" t="str">
        <f>TickFormat('FN30.550.08(IOX)'!$AP36)</f>
        <v>0-03+</v>
      </c>
      <c r="AM32" s="80" t="str">
        <f>TickFormat('FN30.600.08(IOX)'!$AP36)</f>
        <v>0-03</v>
      </c>
      <c r="AN32" s="187" t="str">
        <f>TickFormat('FN30.650.67(IOX)'!$AP36)</f>
        <v>0-04+</v>
      </c>
      <c r="AO32" s="380" t="str">
        <f>TickFormat('GII30.400.10(IOX)'!$AP31)</f>
        <v>0-08</v>
      </c>
      <c r="AP32" s="80" t="str">
        <f>TickFormat('GII30.450.10(IOX)'!$AP31)</f>
        <v>0-08+</v>
      </c>
      <c r="AQ32" s="381" t="str">
        <f>TickFormat('GII30.500.10(IOX)'!$AP31)</f>
        <v>0-08+</v>
      </c>
    </row>
    <row r="33" spans="2:43" s="163" customFormat="1" ht="15" customHeight="1">
      <c r="B33" s="165"/>
      <c r="C33" s="166"/>
      <c r="D33" s="166"/>
      <c r="E33" s="166"/>
      <c r="F33" s="166"/>
      <c r="G33" s="166"/>
      <c r="H33" s="167"/>
      <c r="I33" s="148">
        <v>40816</v>
      </c>
      <c r="J33" s="380"/>
      <c r="K33" s="80"/>
      <c r="L33" s="80"/>
      <c r="M33" s="80"/>
      <c r="N33" s="80" t="str">
        <f>TickFormat('FN30.350.10(IOX)'!$P35)</f>
        <v>0-05+</v>
      </c>
      <c r="O33" s="80" t="str">
        <f>TickFormat('FN30.400.10(IOX)'!$P35)</f>
        <v>0-05+</v>
      </c>
      <c r="P33" s="80" t="str">
        <f>TickFormat('FN30.450.10(IOX)'!$P35)</f>
        <v>0-06</v>
      </c>
      <c r="Q33" s="80" t="str">
        <f>TickFormat('FN30.500.10(IOX)'!$P35)</f>
        <v>0-06+</v>
      </c>
      <c r="R33" s="80" t="str">
        <f>TickFormat('FN30.400.09(IOX)'!$P37)</f>
        <v>0-04+</v>
      </c>
      <c r="S33" s="80" t="str">
        <f>TickFormat('FN30.450.09(IOX)'!$P37)</f>
        <v>0-04</v>
      </c>
      <c r="T33" s="80" t="str">
        <f>TickFormat('FN30.500.09(IOX)'!$P37)</f>
        <v>0-04+</v>
      </c>
      <c r="U33" s="80" t="str">
        <f>TickFormat('FN30.550.08(IOX)'!$P37)</f>
        <v>0-01</v>
      </c>
      <c r="V33" s="80" t="str">
        <f>TickFormat('FN30.600.08(IOX)'!$P37)</f>
        <v>0-01+</v>
      </c>
      <c r="W33" s="187" t="str">
        <f>TickFormat('FN30.650.67(IOX)'!$P37)</f>
        <v>0-03</v>
      </c>
      <c r="X33" s="380" t="str">
        <f>TickFormat('GII30.400.10(IOX)'!$P32)</f>
        <v>0-06+</v>
      </c>
      <c r="Y33" s="80" t="str">
        <f>TickFormat('GII30.450.10(IOX)'!$P32)</f>
        <v>0-06</v>
      </c>
      <c r="Z33" s="187" t="str">
        <f>TickFormat('GII30.500.10(IOX)'!$P32)</f>
        <v>0-04</v>
      </c>
      <c r="AA33" s="192"/>
      <c r="AB33" s="80"/>
      <c r="AC33" s="80"/>
      <c r="AD33" s="80"/>
      <c r="AE33" s="80" t="str">
        <f>TickFormat('FN30.350.10(IOX)'!$AP35)</f>
        <v>0-09+</v>
      </c>
      <c r="AF33" s="80" t="str">
        <f>TickFormat('FN30.400.10(IOX)'!$AP35)</f>
        <v>0-09+</v>
      </c>
      <c r="AG33" s="80" t="str">
        <f>TickFormat('FN30.450.10(IOX)'!$AP35)</f>
        <v>0-09+</v>
      </c>
      <c r="AH33" s="80" t="str">
        <f>TickFormat('FN30.500.10(IOX)'!$AP35)</f>
        <v>0-09</v>
      </c>
      <c r="AI33" s="80" t="str">
        <f>TickFormat('FN30.400.09(IOX)'!$AP37)</f>
        <v>0-10</v>
      </c>
      <c r="AJ33" s="80" t="str">
        <f>TickFormat('FN30.450.09(IOX)'!$AP37)</f>
        <v>0-08+</v>
      </c>
      <c r="AK33" s="80" t="str">
        <f>TickFormat('FN30.500.09(IOX)'!$AP37)</f>
        <v>0-07</v>
      </c>
      <c r="AL33" s="80" t="str">
        <f>TickFormat('FN30.550.08(IOX)'!$AP37)</f>
        <v>0-03+</v>
      </c>
      <c r="AM33" s="80" t="str">
        <f>TickFormat('FN30.600.08(IOX)'!$AP37)</f>
        <v>0-03+</v>
      </c>
      <c r="AN33" s="187" t="str">
        <f>TickFormat('FN30.650.67(IOX)'!$AP37)</f>
        <v>0-04</v>
      </c>
      <c r="AO33" s="380" t="str">
        <f>TickFormat('GII30.400.10(IOX)'!$AP32)</f>
        <v>0-09</v>
      </c>
      <c r="AP33" s="80" t="str">
        <f>TickFormat('GII30.450.10(IOX)'!$AP32)</f>
        <v>0-09+</v>
      </c>
      <c r="AQ33" s="381" t="str">
        <f>TickFormat('GII30.500.10(IOX)'!$AP32)</f>
        <v>0-08+</v>
      </c>
    </row>
    <row r="34" spans="2:43" s="163" customFormat="1" ht="15" customHeight="1">
      <c r="B34" s="165"/>
      <c r="C34" s="166"/>
      <c r="D34" s="166"/>
      <c r="E34" s="166"/>
      <c r="F34" s="166"/>
      <c r="G34" s="166"/>
      <c r="H34" s="167"/>
      <c r="I34" s="148">
        <v>40847</v>
      </c>
      <c r="J34" s="380"/>
      <c r="K34" s="80"/>
      <c r="L34" s="80"/>
      <c r="M34" s="80"/>
      <c r="N34" s="80" t="str">
        <f>TickFormat('FN30.350.10(IOX)'!$P36)</f>
        <v>0-04</v>
      </c>
      <c r="O34" s="80" t="str">
        <f>TickFormat('FN30.400.10(IOX)'!$P36)</f>
        <v>0-00</v>
      </c>
      <c r="P34" s="80" t="str">
        <f>TickFormat('FN30.450.10(IOX)'!$P36)</f>
        <v>0-02</v>
      </c>
      <c r="Q34" s="80" t="str">
        <f>TickFormat('FN30.500.10(IOX)'!$P36)</f>
        <v>0-05</v>
      </c>
      <c r="R34" s="80" t="str">
        <f>TickFormat('FN30.400.09(IOX)'!$P38)</f>
        <v>0-00</v>
      </c>
      <c r="S34" s="80" t="str">
        <f>TickFormat('FN30.450.09(IOX)'!$P38)</f>
        <v>0-00+</v>
      </c>
      <c r="T34" s="80" t="str">
        <f>TickFormat('FN30.500.09(IOX)'!$P38)</f>
        <v>0-03+</v>
      </c>
      <c r="U34" s="80" t="str">
        <f>TickFormat('FN30.550.08(IOX)'!$P38)</f>
        <v>0-03</v>
      </c>
      <c r="V34" s="80" t="str">
        <f>TickFormat('FN30.600.08(IOX)'!$P38)</f>
        <v>0-04+</v>
      </c>
      <c r="W34" s="187" t="str">
        <f>TickFormat('FN30.650.67(IOX)'!$P38)</f>
        <v>0-06</v>
      </c>
      <c r="X34" s="380" t="str">
        <f>TickFormat('GII30.400.10(IOX)'!$P33)</f>
        <v>0-03</v>
      </c>
      <c r="Y34" s="80" t="str">
        <f>TickFormat('GII30.450.10(IOX)'!$P33)</f>
        <v>0-05</v>
      </c>
      <c r="Z34" s="187" t="str">
        <f>TickFormat('GII30.500.10(IOX)'!$P33)</f>
        <v>0-03+</v>
      </c>
      <c r="AA34" s="192"/>
      <c r="AB34" s="80"/>
      <c r="AC34" s="80"/>
      <c r="AD34" s="80"/>
      <c r="AE34" s="80" t="str">
        <f>TickFormat('FN30.350.10(IOX)'!$AP36)</f>
        <v>0-07+</v>
      </c>
      <c r="AF34" s="80" t="str">
        <f>TickFormat('FN30.400.10(IOX)'!$AP36)</f>
        <v>0-04</v>
      </c>
      <c r="AG34" s="80" t="str">
        <f>TickFormat('FN30.450.10(IOX)'!$AP36)</f>
        <v>0-06+</v>
      </c>
      <c r="AH34" s="80" t="str">
        <f>TickFormat('FN30.500.10(IOX)'!$AP36)</f>
        <v>0-08+</v>
      </c>
      <c r="AI34" s="80" t="str">
        <f>TickFormat('FN30.400.09(IOX)'!$AP38)</f>
        <v>0-06</v>
      </c>
      <c r="AJ34" s="80" t="str">
        <f>TickFormat('FN30.450.09(IOX)'!$AP38)</f>
        <v>0-06</v>
      </c>
      <c r="AK34" s="80" t="str">
        <f>TickFormat('FN30.500.09(IOX)'!$AP38)</f>
        <v>0-07+</v>
      </c>
      <c r="AL34" s="80" t="str">
        <f>TickFormat('FN30.550.08(IOX)'!$AP38)</f>
        <v>0-06+</v>
      </c>
      <c r="AM34" s="80" t="str">
        <f>TickFormat('FN30.600.08(IOX)'!$AP38)</f>
        <v>0-06+</v>
      </c>
      <c r="AN34" s="187" t="str">
        <f>TickFormat('FN30.650.67(IOX)'!$AP38)</f>
        <v>0-07+</v>
      </c>
      <c r="AO34" s="380" t="str">
        <f>TickFormat('GII30.400.10(IOX)'!$AP33)</f>
        <v>0-05+</v>
      </c>
      <c r="AP34" s="80" t="str">
        <f>TickFormat('GII30.450.10(IOX)'!$AP33)</f>
        <v>0-09</v>
      </c>
      <c r="AQ34" s="381" t="str">
        <f>TickFormat('GII30.500.10(IOX)'!$AP33)</f>
        <v>0-09</v>
      </c>
    </row>
    <row r="35" spans="2:43" s="163" customFormat="1" ht="15" customHeight="1">
      <c r="C35" s="166"/>
      <c r="D35" s="166"/>
      <c r="E35" s="166"/>
      <c r="F35" s="166"/>
      <c r="G35" s="166"/>
      <c r="H35" s="167"/>
      <c r="I35" s="148">
        <v>40877</v>
      </c>
      <c r="J35" s="380"/>
      <c r="K35" s="80"/>
      <c r="L35" s="80"/>
      <c r="M35" s="80"/>
      <c r="N35" s="80" t="str">
        <f>TickFormat('FN30.350.10(IOX)'!$P37)</f>
        <v>0-02</v>
      </c>
      <c r="O35" s="80" t="str">
        <f>TickFormat('FN30.400.10(IOX)'!$P37)</f>
        <v>-0-02</v>
      </c>
      <c r="P35" s="80" t="str">
        <f>TickFormat('FN30.450.10(IOX)'!$P37)</f>
        <v>-0-00+</v>
      </c>
      <c r="Q35" s="80" t="str">
        <f>TickFormat('FN30.500.10(IOX)'!$P37)</f>
        <v>0-02</v>
      </c>
      <c r="R35" s="80" t="str">
        <f>TickFormat('FN30.400.09(IOX)'!$P39)</f>
        <v>-0-03</v>
      </c>
      <c r="S35" s="80" t="str">
        <f>TickFormat('FN30.450.09(IOX)'!$P39)</f>
        <v>-0-03</v>
      </c>
      <c r="T35" s="80" t="str">
        <f>TickFormat('FN30.500.09(IOX)'!$P39)</f>
        <v>-0-00</v>
      </c>
      <c r="U35" s="80" t="str">
        <f>TickFormat('FN30.550.08(IOX)'!$P39)</f>
        <v>0-02+</v>
      </c>
      <c r="V35" s="80" t="str">
        <f>TickFormat('FN30.600.08(IOX)'!$P39)</f>
        <v>0-04+</v>
      </c>
      <c r="W35" s="187" t="str">
        <f>TickFormat('FN30.650.67(IOX)'!$P39)</f>
        <v>0-06</v>
      </c>
      <c r="X35" s="380" t="str">
        <f>TickFormat('GII30.400.10(IOX)'!$P34)</f>
        <v>0-04+</v>
      </c>
      <c r="Y35" s="80" t="str">
        <f>TickFormat('GII30.450.10(IOX)'!$P34)</f>
        <v>0-03</v>
      </c>
      <c r="Z35" s="187" t="str">
        <f>TickFormat('GII30.500.10(IOX)'!$P34)</f>
        <v>0-00+</v>
      </c>
      <c r="AA35" s="192"/>
      <c r="AB35" s="80"/>
      <c r="AC35" s="80"/>
      <c r="AD35" s="80"/>
      <c r="AE35" s="80" t="str">
        <f>TickFormat('FN30.350.10(IOX)'!$AP37)</f>
        <v>0-06</v>
      </c>
      <c r="AF35" s="80" t="str">
        <f>TickFormat('FN30.400.10(IOX)'!$AP37)</f>
        <v>0-02</v>
      </c>
      <c r="AG35" s="80" t="str">
        <f>TickFormat('FN30.450.10(IOX)'!$AP37)</f>
        <v>0-04</v>
      </c>
      <c r="AH35" s="80" t="str">
        <f>TickFormat('FN30.500.10(IOX)'!$AP37)</f>
        <v>0-06</v>
      </c>
      <c r="AI35" s="80" t="str">
        <f>TickFormat('FN30.400.09(IOX)'!$AP39)</f>
        <v>0-02+</v>
      </c>
      <c r="AJ35" s="80" t="str">
        <f>TickFormat('FN30.450.09(IOX)'!$AP39)</f>
        <v>0-02</v>
      </c>
      <c r="AK35" s="80" t="str">
        <f>TickFormat('FN30.500.09(IOX)'!$AP39)</f>
        <v>0-03+</v>
      </c>
      <c r="AL35" s="80" t="str">
        <f>TickFormat('FN30.550.08(IOX)'!$AP39)</f>
        <v>0-06</v>
      </c>
      <c r="AM35" s="80" t="str">
        <f>TickFormat('FN30.600.08(IOX)'!$AP39)</f>
        <v>0-06+</v>
      </c>
      <c r="AN35" s="187" t="str">
        <f>TickFormat('FN30.650.67(IOX)'!$AP39)</f>
        <v>0-07</v>
      </c>
      <c r="AO35" s="380" t="str">
        <f>TickFormat('GII30.400.10(IOX)'!$AP34)</f>
        <v>0-07+</v>
      </c>
      <c r="AP35" s="80" t="str">
        <f>TickFormat('GII30.450.10(IOX)'!$AP34)</f>
        <v>0-07</v>
      </c>
      <c r="AQ35" s="381" t="str">
        <f>TickFormat('GII30.500.10(IOX)'!$AP34)</f>
        <v>0-06</v>
      </c>
    </row>
    <row r="36" spans="2:43" s="163" customFormat="1" ht="15" customHeight="1">
      <c r="C36" s="166"/>
      <c r="D36" s="166"/>
      <c r="E36" s="166"/>
      <c r="F36" s="166"/>
      <c r="G36" s="166"/>
      <c r="H36" s="167"/>
      <c r="I36" s="148">
        <v>40907</v>
      </c>
      <c r="J36" s="380"/>
      <c r="K36" s="80"/>
      <c r="L36" s="80"/>
      <c r="M36" s="80"/>
      <c r="N36" s="80" t="str">
        <f>TickFormat('FN30.350.10(IOX)'!$P38)</f>
        <v>0-01</v>
      </c>
      <c r="O36" s="80" t="str">
        <f>TickFormat('FN30.400.10(IOX)'!$P38)</f>
        <v>-0-02+</v>
      </c>
      <c r="P36" s="80" t="str">
        <f>TickFormat('FN30.450.10(IOX)'!$P38)</f>
        <v>-0-01</v>
      </c>
      <c r="Q36" s="80" t="str">
        <f>TickFormat('FN30.500.10(IOX)'!$P38)</f>
        <v>0-02</v>
      </c>
      <c r="R36" s="80" t="str">
        <f>TickFormat('FN30.400.09(IOX)'!$P40)</f>
        <v>-0-03+</v>
      </c>
      <c r="S36" s="80" t="str">
        <f>TickFormat('FN30.450.09(IOX)'!$P40)</f>
        <v>-0-04</v>
      </c>
      <c r="T36" s="80" t="str">
        <f>TickFormat('FN30.500.09(IOX)'!$P40)</f>
        <v>-0-01</v>
      </c>
      <c r="U36" s="80" t="str">
        <f>TickFormat('FN30.550.08(IOX)'!$P40)</f>
        <v>0-01</v>
      </c>
      <c r="V36" s="80" t="str">
        <f>TickFormat('FN30.600.08(IOX)'!$P40)</f>
        <v>0-03+</v>
      </c>
      <c r="W36" s="187" t="str">
        <f>TickFormat('FN30.650.67(IOX)'!$P40)</f>
        <v>0-06</v>
      </c>
      <c r="X36" s="380" t="str">
        <f>TickFormat('GII30.400.10(IOX)'!$P35)</f>
        <v>0-04</v>
      </c>
      <c r="Y36" s="80" t="str">
        <f>TickFormat('GII30.450.10(IOX)'!$P35)</f>
        <v>0-02+</v>
      </c>
      <c r="Z36" s="187" t="str">
        <f>TickFormat('GII30.500.10(IOX)'!$P35)</f>
        <v>0-00+</v>
      </c>
      <c r="AA36" s="192"/>
      <c r="AB36" s="80"/>
      <c r="AC36" s="80"/>
      <c r="AD36" s="80"/>
      <c r="AE36" s="80" t="str">
        <f>TickFormat('FN30.350.10(IOX)'!$AP38)</f>
        <v>0-04+</v>
      </c>
      <c r="AF36" s="80" t="str">
        <f>TickFormat('FN30.400.10(IOX)'!$AP38)</f>
        <v>0-01</v>
      </c>
      <c r="AG36" s="80" t="str">
        <f>TickFormat('FN30.450.10(IOX)'!$AP38)</f>
        <v>0-03</v>
      </c>
      <c r="AH36" s="80" t="str">
        <f>TickFormat('FN30.500.10(IOX)'!$AP38)</f>
        <v>0-05</v>
      </c>
      <c r="AI36" s="80" t="str">
        <f>TickFormat('FN30.400.09(IOX)'!$AP40)</f>
        <v>0-01</v>
      </c>
      <c r="AJ36" s="80" t="str">
        <f>TickFormat('FN30.450.09(IOX)'!$AP40)</f>
        <v>0-00+</v>
      </c>
      <c r="AK36" s="80" t="str">
        <f>TickFormat('FN30.500.09(IOX)'!$AP40)</f>
        <v>0-02</v>
      </c>
      <c r="AL36" s="80" t="str">
        <f>TickFormat('FN30.550.08(IOX)'!$AP40)</f>
        <v>0-03+</v>
      </c>
      <c r="AM36" s="80" t="str">
        <f>TickFormat('FN30.600.08(IOX)'!$AP40)</f>
        <v>0-05</v>
      </c>
      <c r="AN36" s="187" t="str">
        <f>TickFormat('FN30.650.67(IOX)'!$AP40)</f>
        <v>0-06+</v>
      </c>
      <c r="AO36" s="380" t="str">
        <f>TickFormat('GII30.400.10(IOX)'!$AP35)</f>
        <v>0-07</v>
      </c>
      <c r="AP36" s="80" t="str">
        <f>TickFormat('GII30.450.10(IOX)'!$AP35)</f>
        <v>0-06</v>
      </c>
      <c r="AQ36" s="381" t="str">
        <f>TickFormat('GII30.500.10(IOX)'!$AP35)</f>
        <v>0-05</v>
      </c>
    </row>
    <row r="37" spans="2:43" s="163" customFormat="1" ht="15" customHeight="1">
      <c r="C37" s="166"/>
      <c r="D37" s="166"/>
      <c r="E37" s="166"/>
      <c r="F37" s="166"/>
      <c r="G37" s="166"/>
      <c r="H37" s="167"/>
      <c r="I37" s="148">
        <v>40939</v>
      </c>
      <c r="J37" s="380"/>
      <c r="K37" s="80"/>
      <c r="L37" s="80"/>
      <c r="M37" s="80"/>
      <c r="N37" s="80" t="str">
        <f>TickFormat('FN30.350.10(IOX)'!$P39)</f>
        <v>0-03+</v>
      </c>
      <c r="O37" s="80" t="str">
        <f>TickFormat('FN30.400.10(IOX)'!$P39)</f>
        <v>0-01+</v>
      </c>
      <c r="P37" s="80" t="str">
        <f>TickFormat('FN30.450.10(IOX)'!$P39)</f>
        <v>0-00+</v>
      </c>
      <c r="Q37" s="80" t="str">
        <f>TickFormat('FN30.500.10(IOX)'!$P39)</f>
        <v>0-01+</v>
      </c>
      <c r="R37" s="80" t="str">
        <f>TickFormat('FN30.400.09(IOX)'!$P41)</f>
        <v>-0-01</v>
      </c>
      <c r="S37" s="80" t="str">
        <f>TickFormat('FN30.450.09(IOX)'!$P41)</f>
        <v>-0-02+</v>
      </c>
      <c r="T37" s="80" t="str">
        <f>TickFormat('FN30.500.09(IOX)'!$P41)</f>
        <v>-0-01</v>
      </c>
      <c r="U37" s="80" t="str">
        <f>TickFormat('FN30.550.08(IOX)'!$P41)</f>
        <v>0-01+</v>
      </c>
      <c r="V37" s="80" t="str">
        <f>TickFormat('FN30.600.08(IOX)'!$P41)</f>
        <v>0-03</v>
      </c>
      <c r="W37" s="187" t="str">
        <f>TickFormat('FN30.650.67(IOX)'!$P41)</f>
        <v>0-05</v>
      </c>
      <c r="X37" s="380" t="str">
        <f>TickFormat('GII30.400.10(IOX)'!$P36)</f>
        <v>0-04</v>
      </c>
      <c r="Y37" s="80" t="str">
        <f>TickFormat('GII30.450.10(IOX)'!$P36)</f>
        <v>0-03</v>
      </c>
      <c r="Z37" s="187" t="str">
        <f>TickFormat('GII30.500.10(IOX)'!$P36)</f>
        <v>0-01</v>
      </c>
      <c r="AA37" s="192"/>
      <c r="AB37" s="80"/>
      <c r="AC37" s="80"/>
      <c r="AD37" s="80"/>
      <c r="AE37" s="80" t="str">
        <f>TickFormat('FN30.350.10(IOX)'!$AP39)</f>
        <v>0-08+</v>
      </c>
      <c r="AF37" s="80" t="str">
        <f>TickFormat('FN30.400.10(IOX)'!$AP39)</f>
        <v>0-06</v>
      </c>
      <c r="AG37" s="80" t="str">
        <f>TickFormat('FN30.450.10(IOX)'!$AP39)</f>
        <v>0-05+</v>
      </c>
      <c r="AH37" s="80" t="str">
        <f>TickFormat('FN30.500.10(IOX)'!$AP39)</f>
        <v>0-05</v>
      </c>
      <c r="AI37" s="80" t="str">
        <f>TickFormat('FN30.400.09(IOX)'!$AP41)</f>
        <v>0-05</v>
      </c>
      <c r="AJ37" s="80" t="str">
        <f>TickFormat('FN30.450.09(IOX)'!$AP41)</f>
        <v>0-03</v>
      </c>
      <c r="AK37" s="80" t="str">
        <f>TickFormat('FN30.500.09(IOX)'!$AP41)</f>
        <v>0-02+</v>
      </c>
      <c r="AL37" s="80" t="str">
        <f>TickFormat('FN30.550.08(IOX)'!$AP41)</f>
        <v>0-04+</v>
      </c>
      <c r="AM37" s="80" t="str">
        <f>TickFormat('FN30.600.08(IOX)'!$AP41)</f>
        <v>0-04+</v>
      </c>
      <c r="AN37" s="187" t="str">
        <f>TickFormat('FN30.650.67(IOX)'!$AP41)</f>
        <v>0-06</v>
      </c>
      <c r="AO37" s="380" t="str">
        <f>TickFormat('GII30.400.10(IOX)'!$AP36)</f>
        <v>0-08</v>
      </c>
      <c r="AP37" s="80" t="str">
        <f>TickFormat('GII30.450.10(IOX)'!$AP36)</f>
        <v>0-07+</v>
      </c>
      <c r="AQ37" s="381" t="str">
        <f>TickFormat('GII30.500.10(IOX)'!$AP36)</f>
        <v>0-06+</v>
      </c>
    </row>
    <row r="38" spans="2:43" s="163" customFormat="1" ht="15" customHeight="1">
      <c r="C38" s="166"/>
      <c r="D38" s="166"/>
      <c r="E38" s="166"/>
      <c r="F38" s="166"/>
      <c r="G38" s="166"/>
      <c r="H38" s="167"/>
      <c r="I38" s="148">
        <v>40968</v>
      </c>
      <c r="J38" s="380"/>
      <c r="K38" s="80"/>
      <c r="L38" s="80"/>
      <c r="M38" s="80"/>
      <c r="N38" s="80" t="str">
        <f>TickFormat('FN30.350.10(IOX)'!$P40)</f>
        <v>0-03+</v>
      </c>
      <c r="O38" s="80" t="str">
        <f>TickFormat('FN30.400.10(IOX)'!$P40)</f>
        <v>0-02</v>
      </c>
      <c r="P38" s="80" t="str">
        <f>TickFormat('FN30.450.10(IOX)'!$P40)</f>
        <v>0-02+</v>
      </c>
      <c r="Q38" s="80" t="str">
        <f>TickFormat('FN30.500.10(IOX)'!$P40)</f>
        <v>0-04</v>
      </c>
      <c r="R38" s="80" t="str">
        <f>TickFormat('FN30.400.09(IOX)'!$P42)</f>
        <v>0-01</v>
      </c>
      <c r="S38" s="80" t="str">
        <f>TickFormat('FN30.450.09(IOX)'!$P42)</f>
        <v>0-00+</v>
      </c>
      <c r="T38" s="80" t="str">
        <f>TickFormat('FN30.500.09(IOX)'!$P42)</f>
        <v>0-02+</v>
      </c>
      <c r="U38" s="80" t="str">
        <f>TickFormat('FN30.550.08(IOX)'!$P42)</f>
        <v>0-03</v>
      </c>
      <c r="V38" s="80" t="str">
        <f>TickFormat('FN30.600.08(IOX)'!$P42)</f>
        <v>0-04</v>
      </c>
      <c r="W38" s="187" t="str">
        <f>TickFormat('FN30.650.67(IOX)'!$P42)</f>
        <v>0-06+</v>
      </c>
      <c r="X38" s="380" t="str">
        <f>TickFormat('GII30.400.10(IOX)'!$P37)</f>
        <v>0-04+</v>
      </c>
      <c r="Y38" s="80" t="str">
        <f>TickFormat('GII30.450.10(IOX)'!$P37)</f>
        <v>0-03+</v>
      </c>
      <c r="Z38" s="187" t="str">
        <f>TickFormat('GII30.500.10(IOX)'!$P37)</f>
        <v>0-02</v>
      </c>
      <c r="AA38" s="192"/>
      <c r="AB38" s="80"/>
      <c r="AC38" s="80"/>
      <c r="AD38" s="80"/>
      <c r="AE38" s="80" t="str">
        <f>TickFormat('FN30.350.10(IOX)'!$AP40)</f>
        <v>0-09</v>
      </c>
      <c r="AF38" s="80" t="str">
        <f>TickFormat('FN30.400.10(IOX)'!$AP40)</f>
        <v>0-07+</v>
      </c>
      <c r="AG38" s="80" t="str">
        <f>TickFormat('FN30.450.10(IOX)'!$AP40)</f>
        <v>0-08+</v>
      </c>
      <c r="AH38" s="80" t="str">
        <f>TickFormat('FN30.500.10(IOX)'!$AP40)</f>
        <v>0-08+</v>
      </c>
      <c r="AI38" s="80" t="str">
        <f>TickFormat('FN30.400.09(IOX)'!$AP42)</f>
        <v>0-08+</v>
      </c>
      <c r="AJ38" s="80" t="str">
        <f>TickFormat('FN30.450.09(IOX)'!$AP42)</f>
        <v>0-07</v>
      </c>
      <c r="AK38" s="80" t="str">
        <f>TickFormat('FN30.500.09(IOX)'!$AP42)</f>
        <v>0-06+</v>
      </c>
      <c r="AL38" s="80" t="str">
        <f>TickFormat('FN30.550.08(IOX)'!$AP42)</f>
        <v>0-06+</v>
      </c>
      <c r="AM38" s="80" t="str">
        <f>TickFormat('FN30.600.08(IOX)'!$AP42)</f>
        <v>0-06</v>
      </c>
      <c r="AN38" s="187" t="str">
        <f>TickFormat('FN30.650.67(IOX)'!$AP42)</f>
        <v>0-07+</v>
      </c>
      <c r="AO38" s="380" t="str">
        <f>TickFormat('GII30.400.10(IOX)'!$AP37)</f>
        <v>0-08+</v>
      </c>
      <c r="AP38" s="80" t="str">
        <f>TickFormat('GII30.450.10(IOX)'!$AP37)</f>
        <v>0-08+</v>
      </c>
      <c r="AQ38" s="381" t="str">
        <f>TickFormat('GII30.500.10(IOX)'!$AP37)</f>
        <v>0-08</v>
      </c>
    </row>
    <row r="39" spans="2:43" s="163" customFormat="1" ht="15">
      <c r="C39" s="166"/>
      <c r="D39" s="166"/>
      <c r="E39" s="166"/>
      <c r="F39" s="166"/>
      <c r="G39" s="166"/>
      <c r="H39" s="167"/>
      <c r="I39" s="148">
        <v>40998</v>
      </c>
      <c r="J39" s="380"/>
      <c r="K39" s="80"/>
      <c r="L39" s="80" t="str">
        <f>TickFormat('FN30.400.11(IOX)'!$P29)</f>
        <v>0-01</v>
      </c>
      <c r="M39" s="80" t="str">
        <f>TickFormat('FN30.450.11(IOX)'!$P29)</f>
        <v>0-01</v>
      </c>
      <c r="N39" s="80" t="str">
        <f>TickFormat('FN30.350.10(IOX)'!$P41)</f>
        <v>0-00+</v>
      </c>
      <c r="O39" s="80" t="str">
        <f>TickFormat('FN30.400.10(IOX)'!$P41)</f>
        <v>-0-01</v>
      </c>
      <c r="P39" s="80" t="str">
        <f>TickFormat('FN30.450.10(IOX)'!$P41)</f>
        <v>-0-01+</v>
      </c>
      <c r="Q39" s="80" t="str">
        <f>TickFormat('FN30.500.10(IOX)'!$P41)</f>
        <v>0-02</v>
      </c>
      <c r="R39" s="80" t="str">
        <f>TickFormat('FN30.400.09(IOX)'!$P43)</f>
        <v>-0-02+</v>
      </c>
      <c r="S39" s="80" t="str">
        <f>TickFormat('FN30.450.09(IOX)'!$P43)</f>
        <v>-0-03+</v>
      </c>
      <c r="T39" s="80" t="str">
        <f>TickFormat('FN30.500.09(IOX)'!$P43)</f>
        <v>0-00</v>
      </c>
      <c r="U39" s="80" t="str">
        <f>TickFormat('FN30.550.08(IOX)'!$P43)</f>
        <v>-0-00+</v>
      </c>
      <c r="V39" s="80" t="str">
        <f>TickFormat('FN30.600.08(IOX)'!$P43)</f>
        <v>0-01+</v>
      </c>
      <c r="W39" s="187" t="str">
        <f>TickFormat('FN30.650.67(IOX)'!$P43)</f>
        <v>0-04+</v>
      </c>
      <c r="X39" s="380" t="str">
        <f>TickFormat('GII30.400.10(IOX)'!$P38)</f>
        <v>0-03</v>
      </c>
      <c r="Y39" s="80" t="str">
        <f>TickFormat('GII30.450.10(IOX)'!$P38)</f>
        <v>0-02</v>
      </c>
      <c r="Z39" s="187" t="str">
        <f>TickFormat('GII30.500.10(IOX)'!$P38)</f>
        <v>0-00</v>
      </c>
      <c r="AA39" s="192"/>
      <c r="AB39" s="80"/>
      <c r="AC39" s="80" t="str">
        <f>TickFormat('FN30.400.11(IOX)'!$AP29)</f>
        <v>0-08</v>
      </c>
      <c r="AD39" s="80" t="str">
        <f>TickFormat('FN30.450.11(IOX)'!$AP29)</f>
        <v>0-07+</v>
      </c>
      <c r="AE39" s="80" t="str">
        <f>TickFormat('FN30.350.10(IOX)'!$AP41)</f>
        <v>0-06+</v>
      </c>
      <c r="AF39" s="80" t="str">
        <f>TickFormat('FN30.400.10(IOX)'!$AP41)</f>
        <v>0-05</v>
      </c>
      <c r="AG39" s="80" t="str">
        <f>TickFormat('FN30.450.10(IOX)'!$AP41)</f>
        <v>0-05</v>
      </c>
      <c r="AH39" s="80" t="str">
        <f>TickFormat('FN30.500.10(IOX)'!$AP41)</f>
        <v>0-07</v>
      </c>
      <c r="AI39" s="80" t="str">
        <f>TickFormat('FN30.400.09(IOX)'!$AP43)</f>
        <v>0-05+</v>
      </c>
      <c r="AJ39" s="80" t="str">
        <f>TickFormat('FN30.450.09(IOX)'!$AP43)</f>
        <v>0-03+</v>
      </c>
      <c r="AK39" s="80" t="str">
        <f>TickFormat('FN30.500.09(IOX)'!$AP43)</f>
        <v>0-05</v>
      </c>
      <c r="AL39" s="80" t="str">
        <f>TickFormat('FN30.550.08(IOX)'!$AP43)</f>
        <v>0-04</v>
      </c>
      <c r="AM39" s="80" t="str">
        <f>TickFormat('FN30.600.08(IOX)'!$AP43)</f>
        <v>0-04+</v>
      </c>
      <c r="AN39" s="187" t="str">
        <f>TickFormat('FN30.650.67(IOX)'!$AP43)</f>
        <v>0-06</v>
      </c>
      <c r="AO39" s="380" t="str">
        <f>TickFormat('GII30.400.10(IOX)'!$AP38)</f>
        <v>0-06+</v>
      </c>
      <c r="AP39" s="80" t="str">
        <f>TickFormat('GII30.450.10(IOX)'!$AP38)</f>
        <v>0-06+</v>
      </c>
      <c r="AQ39" s="381" t="str">
        <f>TickFormat('GII30.500.10(IOX)'!$AP38)</f>
        <v>0-06+</v>
      </c>
    </row>
    <row r="40" spans="2:43" s="163" customFormat="1" ht="15">
      <c r="I40" s="148">
        <v>41029</v>
      </c>
      <c r="J40" s="380"/>
      <c r="K40" s="80"/>
      <c r="L40" s="80" t="str">
        <f>TickFormat('FN30.400.11(IOX)'!$P30)</f>
        <v>-0-00+</v>
      </c>
      <c r="M40" s="80" t="str">
        <f>TickFormat('FN30.450.11(IOX)'!$P30)</f>
        <v>-0-00</v>
      </c>
      <c r="N40" s="80" t="str">
        <f>TickFormat('FN30.350.10(IOX)'!$P42)</f>
        <v>-0-01</v>
      </c>
      <c r="O40" s="80" t="str">
        <f>TickFormat('FN30.400.10(IOX)'!$P42)</f>
        <v>-0-03+</v>
      </c>
      <c r="P40" s="80" t="str">
        <f>TickFormat('FN30.450.10(IOX)'!$P42)</f>
        <v>-0-03+</v>
      </c>
      <c r="Q40" s="80" t="str">
        <f>TickFormat('FN30.500.10(IOX)'!$P42)</f>
        <v>0-00</v>
      </c>
      <c r="R40" s="80" t="str">
        <f>TickFormat('FN30.400.09(IOX)'!$P44)</f>
        <v>-0-07</v>
      </c>
      <c r="S40" s="80" t="str">
        <f>TickFormat('FN30.450.09(IOX)'!$P44)</f>
        <v>-0-06+</v>
      </c>
      <c r="T40" s="80" t="str">
        <f>TickFormat('FN30.500.09(IOX)'!$P44)</f>
        <v>-0-02+</v>
      </c>
      <c r="U40" s="80" t="str">
        <f>TickFormat('FN30.550.08(IOX)'!$P44)</f>
        <v>-0-02</v>
      </c>
      <c r="V40" s="80" t="str">
        <f>TickFormat('FN30.600.08(IOX)'!$P44)</f>
        <v>-0-01</v>
      </c>
      <c r="W40" s="187" t="str">
        <f>TickFormat('FN30.650.67(IOX)'!$P44)</f>
        <v>0-02</v>
      </c>
      <c r="X40" s="380" t="str">
        <f>TickFormat('GII30.400.10(IOX)'!$P39)</f>
        <v>0-02+</v>
      </c>
      <c r="Y40" s="80" t="str">
        <f>TickFormat('GII30.450.10(IOX)'!$P39)</f>
        <v>0-00</v>
      </c>
      <c r="Z40" s="187" t="str">
        <f>TickFormat('GII30.500.10(IOX)'!$P39)</f>
        <v>-0-01+</v>
      </c>
      <c r="AA40" s="192"/>
      <c r="AB40" s="80"/>
      <c r="AC40" s="80" t="str">
        <f>TickFormat('FN30.400.11(IOX)'!$AP30)</f>
        <v>0-05</v>
      </c>
      <c r="AD40" s="80" t="str">
        <f>TickFormat('FN30.450.11(IOX)'!$AP30)</f>
        <v>0-05+</v>
      </c>
      <c r="AE40" s="80" t="str">
        <f>TickFormat('FN30.350.10(IOX)'!$AP42)</f>
        <v>0-04</v>
      </c>
      <c r="AF40" s="80" t="str">
        <f>TickFormat('FN30.400.10(IOX)'!$AP42)</f>
        <v>0-01+</v>
      </c>
      <c r="AG40" s="80" t="str">
        <f>TickFormat('FN30.450.10(IOX)'!$AP42)</f>
        <v>0-01+</v>
      </c>
      <c r="AH40" s="80" t="str">
        <f>TickFormat('FN30.500.10(IOX)'!$AP42)</f>
        <v>0-04</v>
      </c>
      <c r="AI40" s="80" t="str">
        <f>TickFormat('FN30.400.09(IOX)'!$AP44)</f>
        <v>-0-00+</v>
      </c>
      <c r="AJ40" s="80" t="str">
        <f>TickFormat('FN30.450.09(IOX)'!$AP44)</f>
        <v>-0-01+</v>
      </c>
      <c r="AK40" s="80" t="str">
        <f>TickFormat('FN30.500.09(IOX)'!$AP44)</f>
        <v>0-01+</v>
      </c>
      <c r="AL40" s="80" t="str">
        <f>TickFormat('FN30.550.08(IOX)'!$AP44)</f>
        <v>0-01</v>
      </c>
      <c r="AM40" s="80" t="str">
        <f>TickFormat('FN30.600.08(IOX)'!$AP44)</f>
        <v>0-01</v>
      </c>
      <c r="AN40" s="187" t="str">
        <f>TickFormat('FN30.650.67(IOX)'!$AP44)</f>
        <v>0-03</v>
      </c>
      <c r="AO40" s="380" t="str">
        <f>TickFormat('GII30.400.10(IOX)'!$AP39)</f>
        <v>0-06</v>
      </c>
      <c r="AP40" s="80" t="str">
        <f>TickFormat('GII30.450.10(IOX)'!$AP39)</f>
        <v>0-04</v>
      </c>
      <c r="AQ40" s="381" t="str">
        <f>TickFormat('GII30.500.10(IOX)'!$AP39)</f>
        <v>0-03+</v>
      </c>
    </row>
    <row r="41" spans="2:43" s="163" customFormat="1" ht="15">
      <c r="I41" s="148">
        <v>41060</v>
      </c>
      <c r="J41" s="380"/>
      <c r="K41" s="80"/>
      <c r="L41" s="80" t="str">
        <f>TickFormat('FN30.400.11(IOX)'!$P31)</f>
        <v>0-03+</v>
      </c>
      <c r="M41" s="80" t="str">
        <f>TickFormat('FN30.450.11(IOX)'!$P31)</f>
        <v>0-02+</v>
      </c>
      <c r="N41" s="80" t="str">
        <f>TickFormat('FN30.350.10(IOX)'!$P43)</f>
        <v>0-02+</v>
      </c>
      <c r="O41" s="80" t="str">
        <f>TickFormat('FN30.400.10(IOX)'!$P43)</f>
        <v>0-01</v>
      </c>
      <c r="P41" s="80" t="str">
        <f>TickFormat('FN30.450.10(IOX)'!$P43)</f>
        <v>0-00</v>
      </c>
      <c r="Q41" s="80" t="str">
        <f>TickFormat('FN30.500.10(IOX)'!$P43)</f>
        <v>0-01</v>
      </c>
      <c r="R41" s="80" t="str">
        <f>TickFormat('FN30.400.09(IOX)'!$P45)</f>
        <v>-0-02+</v>
      </c>
      <c r="S41" s="80" t="str">
        <f>TickFormat('FN30.450.09(IOX)'!$P45)</f>
        <v>-0-02+</v>
      </c>
      <c r="T41" s="80" t="str">
        <f>TickFormat('FN30.500.09(IOX)'!$P45)</f>
        <v>-0-01</v>
      </c>
      <c r="U41" s="80" t="str">
        <f>TickFormat('FN30.550.08(IOX)'!$P45)</f>
        <v>-0-03</v>
      </c>
      <c r="V41" s="80" t="str">
        <f>TickFormat('FN30.600.08(IOX)'!$P45)</f>
        <v>-0-02+</v>
      </c>
      <c r="W41" s="187" t="str">
        <f>TickFormat('FN30.650.67(IOX)'!$P45)</f>
        <v>0-00+</v>
      </c>
      <c r="X41" s="380" t="str">
        <f>TickFormat('GII30.400.10(IOX)'!$P40)</f>
        <v>0-04</v>
      </c>
      <c r="Y41" s="80" t="str">
        <f>TickFormat('GII30.450.10(IOX)'!$P40)</f>
        <v>0-01+</v>
      </c>
      <c r="Z41" s="187" t="str">
        <f>TickFormat('GII30.500.10(IOX)'!$P40)</f>
        <v>-0-01+</v>
      </c>
      <c r="AA41" s="192"/>
      <c r="AB41" s="80"/>
      <c r="AC41" s="80" t="str">
        <f>TickFormat('FN30.400.11(IOX)'!$AP31)</f>
        <v>0-09</v>
      </c>
      <c r="AD41" s="80" t="str">
        <f>TickFormat('FN30.450.11(IOX)'!$AP31)</f>
        <v>0-08+</v>
      </c>
      <c r="AE41" s="80" t="str">
        <f>TickFormat('FN30.350.10(IOX)'!$AP43)</f>
        <v>0-08</v>
      </c>
      <c r="AF41" s="80" t="str">
        <f>TickFormat('FN30.400.10(IOX)'!$AP43)</f>
        <v>0-06</v>
      </c>
      <c r="AG41" s="80" t="str">
        <f>TickFormat('FN30.450.10(IOX)'!$AP43)</f>
        <v>0-05</v>
      </c>
      <c r="AH41" s="80" t="str">
        <f>TickFormat('FN30.500.10(IOX)'!$AP43)</f>
        <v>0-05</v>
      </c>
      <c r="AI41" s="80" t="str">
        <f>TickFormat('FN30.400.09(IOX)'!$AP45)</f>
        <v>0-03+</v>
      </c>
      <c r="AJ41" s="80" t="str">
        <f>TickFormat('FN30.450.09(IOX)'!$AP45)</f>
        <v>0-02+</v>
      </c>
      <c r="AK41" s="80" t="str">
        <f>TickFormat('FN30.500.09(IOX)'!$AP45)</f>
        <v>0-02+</v>
      </c>
      <c r="AL41" s="80" t="str">
        <f>TickFormat('FN30.550.08(IOX)'!$AP45)</f>
        <v>-0-00+</v>
      </c>
      <c r="AM41" s="80" t="str">
        <f>TickFormat('FN30.600.08(IOX)'!$AP45)</f>
        <v>-0-01</v>
      </c>
      <c r="AN41" s="187" t="str">
        <f>TickFormat('FN30.650.67(IOX)'!$AP45)</f>
        <v>0-01+</v>
      </c>
      <c r="AO41" s="380" t="str">
        <f>TickFormat('GII30.400.10(IOX)'!$AP40)</f>
        <v>0-07+</v>
      </c>
      <c r="AP41" s="80" t="str">
        <f>TickFormat('GII30.450.10(IOX)'!$AP40)</f>
        <v>0-06</v>
      </c>
      <c r="AQ41" s="381" t="str">
        <f>TickFormat('GII30.500.10(IOX)'!$AP40)</f>
        <v>0-04+</v>
      </c>
    </row>
    <row r="42" spans="2:43" s="163" customFormat="1" ht="15">
      <c r="I42" s="148">
        <v>41089</v>
      </c>
      <c r="J42" s="380"/>
      <c r="K42" s="80"/>
      <c r="L42" s="80" t="str">
        <f>TickFormat('FN30.400.11(IOX)'!$P32)</f>
        <v>0-03+</v>
      </c>
      <c r="M42" s="80" t="str">
        <f>TickFormat('FN30.450.11(IOX)'!$P32)</f>
        <v>0-03+</v>
      </c>
      <c r="N42" s="80" t="str">
        <f>TickFormat('FN30.350.10(IOX)'!$P44)</f>
        <v>0-03</v>
      </c>
      <c r="O42" s="80" t="str">
        <f>TickFormat('FN30.400.10(IOX)'!$P44)</f>
        <v>0-02+</v>
      </c>
      <c r="P42" s="80" t="str">
        <f>TickFormat('FN30.450.10(IOX)'!$P44)</f>
        <v>0-01+</v>
      </c>
      <c r="Q42" s="80" t="str">
        <f>TickFormat('FN30.500.10(IOX)'!$P44)</f>
        <v>0-02+</v>
      </c>
      <c r="R42" s="80" t="str">
        <f>TickFormat('FN30.400.09(IOX)'!$P46)</f>
        <v>0-00</v>
      </c>
      <c r="S42" s="80" t="str">
        <f>TickFormat('FN30.450.09(IOX)'!$P46)</f>
        <v>-0-00</v>
      </c>
      <c r="T42" s="80" t="str">
        <f>TickFormat('FN30.500.09(IOX)'!$P46)</f>
        <v>0-00</v>
      </c>
      <c r="U42" s="80" t="str">
        <f>TickFormat('FN30.550.08(IOX)'!$P46)</f>
        <v>-0-04</v>
      </c>
      <c r="V42" s="80" t="str">
        <f>TickFormat('FN30.600.08(IOX)'!$P46)</f>
        <v>-0-03+</v>
      </c>
      <c r="W42" s="187" t="str">
        <f>TickFormat('FN30.650.67(IOX)'!$P46)</f>
        <v>-0-02+</v>
      </c>
      <c r="X42" s="380" t="str">
        <f>TickFormat('GII30.400.10(IOX)'!$P41)</f>
        <v>0-04</v>
      </c>
      <c r="Y42" s="80" t="str">
        <f>TickFormat('GII30.450.10(IOX)'!$P41)</f>
        <v>0-03</v>
      </c>
      <c r="Z42" s="187" t="str">
        <f>TickFormat('GII30.500.10(IOX)'!$P41)</f>
        <v>0-01+</v>
      </c>
      <c r="AA42" s="192"/>
      <c r="AB42" s="80"/>
      <c r="AC42" s="80" t="str">
        <f>TickFormat('FN30.400.11(IOX)'!$AP32)</f>
        <v>0-10</v>
      </c>
      <c r="AD42" s="80" t="str">
        <f>TickFormat('FN30.450.11(IOX)'!$AP32)</f>
        <v>0-10</v>
      </c>
      <c r="AE42" s="80" t="str">
        <f>TickFormat('FN30.350.10(IOX)'!$AP44)</f>
        <v>0-09+</v>
      </c>
      <c r="AF42" s="80" t="str">
        <f>TickFormat('FN30.400.10(IOX)'!$AP44)</f>
        <v>0-08+</v>
      </c>
      <c r="AG42" s="80" t="str">
        <f>TickFormat('FN30.450.10(IOX)'!$AP44)</f>
        <v>0-07+</v>
      </c>
      <c r="AH42" s="80" t="str">
        <f>TickFormat('FN30.500.10(IOX)'!$AP44)</f>
        <v>0-06+</v>
      </c>
      <c r="AI42" s="80" t="str">
        <f>TickFormat('FN30.400.09(IOX)'!$AP46)</f>
        <v>0-07+</v>
      </c>
      <c r="AJ42" s="80" t="str">
        <f>TickFormat('FN30.450.09(IOX)'!$AP46)</f>
        <v>0-06</v>
      </c>
      <c r="AK42" s="80" t="str">
        <f>TickFormat('FN30.500.09(IOX)'!$AP46)</f>
        <v>0-04</v>
      </c>
      <c r="AL42" s="80" t="str">
        <f>TickFormat('FN30.550.08(IOX)'!$AP46)</f>
        <v>-0-01</v>
      </c>
      <c r="AM42" s="80" t="str">
        <f>TickFormat('FN30.600.08(IOX)'!$AP46)</f>
        <v>-0-02</v>
      </c>
      <c r="AN42" s="187" t="str">
        <f>TickFormat('FN30.650.67(IOX)'!$AP46)</f>
        <v>-0-01+</v>
      </c>
      <c r="AO42" s="380" t="str">
        <f>TickFormat('GII30.400.10(IOX)'!$AP41)</f>
        <v>0-08+</v>
      </c>
      <c r="AP42" s="80" t="str">
        <f>TickFormat('GII30.450.10(IOX)'!$AP41)</f>
        <v>0-08+</v>
      </c>
      <c r="AQ42" s="381" t="str">
        <f>TickFormat('GII30.500.10(IOX)'!$AP41)</f>
        <v>0-08+</v>
      </c>
    </row>
    <row r="43" spans="2:43" s="163" customFormat="1" ht="15">
      <c r="I43" s="148">
        <v>41121</v>
      </c>
      <c r="J43" s="380"/>
      <c r="K43" s="80"/>
      <c r="L43" s="80" t="str">
        <f>TickFormat('FN30.400.11(IOX)'!$P33)</f>
        <v>0-01</v>
      </c>
      <c r="M43" s="80" t="str">
        <f>TickFormat('FN30.450.11(IOX)'!$P33)</f>
        <v>0-02+</v>
      </c>
      <c r="N43" s="80" t="str">
        <f>TickFormat('FN30.350.10(IOX)'!$P45)</f>
        <v>0-00</v>
      </c>
      <c r="O43" s="80" t="str">
        <f>TickFormat('FN30.400.10(IOX)'!$P45)</f>
        <v>0-00</v>
      </c>
      <c r="P43" s="80" t="str">
        <f>TickFormat('FN30.450.10(IOX)'!$P45)</f>
        <v>0-00+</v>
      </c>
      <c r="Q43" s="80" t="str">
        <f>TickFormat('FN30.500.10(IOX)'!$P45)</f>
        <v>0-02</v>
      </c>
      <c r="R43" s="80" t="str">
        <f>TickFormat('FN30.400.09(IOX)'!$P47)</f>
        <v>-0-01+</v>
      </c>
      <c r="S43" s="80" t="str">
        <f>TickFormat('FN30.450.09(IOX)'!$P47)</f>
        <v>-0-01+</v>
      </c>
      <c r="T43" s="80" t="str">
        <f>TickFormat('FN30.500.09(IOX)'!$P47)</f>
        <v>0-00</v>
      </c>
      <c r="U43" s="80" t="str">
        <f>TickFormat('FN30.550.08(IOX)'!$P47)</f>
        <v>-0-04+</v>
      </c>
      <c r="V43" s="80" t="str">
        <f>TickFormat('FN30.600.08(IOX)'!$P47)</f>
        <v>-0-03+</v>
      </c>
      <c r="W43" s="187" t="str">
        <f>TickFormat('FN30.650.67(IOX)'!$P47)</f>
        <v>-0-02+</v>
      </c>
      <c r="X43" s="380" t="str">
        <f>TickFormat('GII30.400.10(IOX)'!$P42)</f>
        <v>0-02+</v>
      </c>
      <c r="Y43" s="80" t="str">
        <f>TickFormat('GII30.450.10(IOX)'!$P42)</f>
        <v>0-03</v>
      </c>
      <c r="Z43" s="187" t="str">
        <f>TickFormat('GII30.500.10(IOX)'!$P42)</f>
        <v>0-02</v>
      </c>
      <c r="AA43" s="192"/>
      <c r="AB43" s="80"/>
      <c r="AC43" s="80" t="str">
        <f>TickFormat('FN30.400.11(IOX)'!$AP33)</f>
        <v>0-08</v>
      </c>
      <c r="AD43" s="80" t="str">
        <f>TickFormat('FN30.450.11(IOX)'!$AP33)</f>
        <v>0-08+</v>
      </c>
      <c r="AE43" s="80" t="str">
        <f>TickFormat('FN30.350.10(IOX)'!$AP45)</f>
        <v>0-10</v>
      </c>
      <c r="AF43" s="80" t="str">
        <f>TickFormat('FN30.400.10(IOX)'!$AP45)</f>
        <v>0-08</v>
      </c>
      <c r="AG43" s="80" t="str">
        <f>TickFormat('FN30.450.10(IOX)'!$AP45)</f>
        <v>0-06+</v>
      </c>
      <c r="AH43" s="80" t="str">
        <f>TickFormat('FN30.500.10(IOX)'!$AP45)</f>
        <v>0-06</v>
      </c>
      <c r="AI43" s="80" t="str">
        <f>TickFormat('FN30.400.09(IOX)'!$AP47)</f>
        <v>0-07</v>
      </c>
      <c r="AJ43" s="80" t="str">
        <f>TickFormat('FN30.450.09(IOX)'!$AP47)</f>
        <v>0-04+</v>
      </c>
      <c r="AK43" s="80" t="str">
        <f>TickFormat('FN30.500.09(IOX)'!$AP47)</f>
        <v>0-04</v>
      </c>
      <c r="AL43" s="80" t="str">
        <f>TickFormat('FN30.550.08(IOX)'!$AP47)</f>
        <v>-0-01</v>
      </c>
      <c r="AM43" s="80" t="str">
        <f>TickFormat('FN30.600.08(IOX)'!$AP47)</f>
        <v>-0-01</v>
      </c>
      <c r="AN43" s="187" t="str">
        <f>TickFormat('FN30.650.67(IOX)'!$AP47)</f>
        <v>-0-01</v>
      </c>
      <c r="AO43" s="380" t="str">
        <f>TickFormat('GII30.400.10(IOX)'!$AP42)</f>
        <v>0-09+</v>
      </c>
      <c r="AP43" s="80" t="str">
        <f>TickFormat('GII30.450.10(IOX)'!$AP42)</f>
        <v>0-13</v>
      </c>
      <c r="AQ43" s="381" t="str">
        <f>TickFormat('GII30.500.10(IOX)'!$AP42)</f>
        <v>0-10</v>
      </c>
    </row>
    <row r="44" spans="2:43" s="163" customFormat="1" ht="15">
      <c r="I44" s="148">
        <v>41152</v>
      </c>
      <c r="J44" s="380"/>
      <c r="K44" s="80"/>
      <c r="L44" s="80" t="str">
        <f>TickFormat('FN30.400.11(IOX)'!$P34)</f>
        <v>-0-02</v>
      </c>
      <c r="M44" s="80" t="str">
        <f>TickFormat('FN30.450.11(IOX)'!$P34)</f>
        <v>0-00+</v>
      </c>
      <c r="N44" s="80" t="str">
        <f>TickFormat('FN30.350.10(IOX)'!$P46)</f>
        <v>-0-02+</v>
      </c>
      <c r="O44" s="80" t="str">
        <f>TickFormat('FN30.400.10(IOX)'!$P46)</f>
        <v>-0-02+</v>
      </c>
      <c r="P44" s="80" t="str">
        <f>TickFormat('FN30.450.10(IOX)'!$P46)</f>
        <v>-0-01+</v>
      </c>
      <c r="Q44" s="80" t="str">
        <f>TickFormat('FN30.500.10(IOX)'!$P46)</f>
        <v>0-02</v>
      </c>
      <c r="R44" s="80" t="str">
        <f>TickFormat('FN30.400.09(IOX)'!$P48)</f>
        <v>-0-04</v>
      </c>
      <c r="S44" s="80" t="str">
        <f>TickFormat('FN30.450.09(IOX)'!$P48)</f>
        <v>-0-04</v>
      </c>
      <c r="T44" s="80" t="str">
        <f>TickFormat('FN30.500.09(IOX)'!$P48)</f>
        <v>-0-00</v>
      </c>
      <c r="U44" s="80" t="str">
        <f>TickFormat('FN30.550.08(IOX)'!$P48)</f>
        <v>-0-04+</v>
      </c>
      <c r="V44" s="80" t="str">
        <f>TickFormat('FN30.600.08(IOX)'!$P48)</f>
        <v>-0-03+</v>
      </c>
      <c r="W44" s="187" t="str">
        <f>TickFormat('FN30.650.67(IOX)'!$P48)</f>
        <v>-0-04</v>
      </c>
      <c r="X44" s="380" t="str">
        <f>TickFormat('GII30.400.10(IOX)'!$P43)</f>
        <v>0-02+</v>
      </c>
      <c r="Y44" s="80" t="str">
        <f>TickFormat('GII30.450.10(IOX)'!$P43)</f>
        <v>0-03</v>
      </c>
      <c r="Z44" s="187" t="str">
        <f>TickFormat('GII30.500.10(IOX)'!$P43)</f>
        <v>0-02+</v>
      </c>
      <c r="AA44" s="192"/>
      <c r="AB44" s="80"/>
      <c r="AC44" s="80" t="str">
        <f>TickFormat('FN30.400.11(IOX)'!$AP34)</f>
        <v>0-05</v>
      </c>
      <c r="AD44" s="80" t="str">
        <f>TickFormat('FN30.450.11(IOX)'!$AP34)</f>
        <v>0-06+</v>
      </c>
      <c r="AE44" s="80" t="str">
        <f>TickFormat('FN30.350.10(IOX)'!$AP46)</f>
        <v>0-07+</v>
      </c>
      <c r="AF44" s="80" t="str">
        <f>TickFormat('FN30.400.10(IOX)'!$AP46)</f>
        <v>0-05+</v>
      </c>
      <c r="AG44" s="80" t="str">
        <f>TickFormat('FN30.450.10(IOX)'!$AP46)</f>
        <v>0-04+</v>
      </c>
      <c r="AH44" s="80" t="str">
        <f>TickFormat('FN30.500.10(IOX)'!$AP46)</f>
        <v>0-06</v>
      </c>
      <c r="AI44" s="80" t="str">
        <f>TickFormat('FN30.400.09(IOX)'!$AP48)</f>
        <v>0-05</v>
      </c>
      <c r="AJ44" s="80" t="str">
        <f>TickFormat('FN30.450.09(IOX)'!$AP48)</f>
        <v>0-02+</v>
      </c>
      <c r="AK44" s="80" t="str">
        <f>TickFormat('FN30.500.09(IOX)'!$AP48)</f>
        <v>0-03+</v>
      </c>
      <c r="AL44" s="80" t="str">
        <f>TickFormat('FN30.550.08(IOX)'!$AP48)</f>
        <v>-0-00+</v>
      </c>
      <c r="AM44" s="80" t="str">
        <f>TickFormat('FN30.600.08(IOX)'!$AP48)</f>
        <v>-0-01</v>
      </c>
      <c r="AN44" s="187" t="str">
        <f>TickFormat('FN30.650.67(IOX)'!$AP48)</f>
        <v>-0-02+</v>
      </c>
      <c r="AO44" s="380" t="str">
        <f>TickFormat('GII30.400.10(IOX)'!$AP43)</f>
        <v>0-09+</v>
      </c>
      <c r="AP44" s="80" t="str">
        <f>TickFormat('GII30.450.10(IOX)'!$AP43)</f>
        <v>0-12+</v>
      </c>
      <c r="AQ44" s="381" t="str">
        <f>TickFormat('GII30.500.10(IOX)'!$AP43)</f>
        <v>0-11</v>
      </c>
    </row>
    <row r="45" spans="2:43" s="163" customFormat="1" ht="15">
      <c r="I45" s="148">
        <v>41180</v>
      </c>
      <c r="J45" s="380"/>
      <c r="K45" s="80"/>
      <c r="L45" s="80" t="str">
        <f>TickFormat('FN30.400.11(IOX)'!$P35)</f>
        <v>-0-06</v>
      </c>
      <c r="M45" s="80" t="str">
        <f>TickFormat('FN30.450.11(IOX)'!$P35)</f>
        <v>-0-02+</v>
      </c>
      <c r="N45" s="80" t="str">
        <f>TickFormat('FN30.350.10(IOX)'!$P47)</f>
        <v>-0-07+</v>
      </c>
      <c r="O45" s="80" t="str">
        <f>TickFormat('FN30.400.10(IOX)'!$P47)</f>
        <v>-0-08</v>
      </c>
      <c r="P45" s="80" t="str">
        <f>TickFormat('FN30.450.10(IOX)'!$P47)</f>
        <v>-0-04+</v>
      </c>
      <c r="Q45" s="80" t="str">
        <f>TickFormat('FN30.500.10(IOX)'!$P47)</f>
        <v>-0-00+</v>
      </c>
      <c r="R45" s="80" t="str">
        <f>TickFormat('FN30.400.09(IOX)'!$P49)</f>
        <v>-0-09</v>
      </c>
      <c r="S45" s="80" t="str">
        <f>TickFormat('FN30.450.09(IOX)'!$P49)</f>
        <v>-0-07+</v>
      </c>
      <c r="T45" s="80" t="str">
        <f>TickFormat('FN30.500.09(IOX)'!$P49)</f>
        <v>-0-03+</v>
      </c>
      <c r="U45" s="80" t="str">
        <f>TickFormat('FN30.550.08(IOX)'!$P49)</f>
        <v>-0-07</v>
      </c>
      <c r="V45" s="80" t="str">
        <f>TickFormat('FN30.600.08(IOX)'!$P49)</f>
        <v>-0-05</v>
      </c>
      <c r="W45" s="187" t="str">
        <f>TickFormat('FN30.650.67(IOX)'!$P49)</f>
        <v>-0-04</v>
      </c>
      <c r="X45" s="380" t="str">
        <f>TickFormat('GII30.400.10(IOX)'!$P44)</f>
        <v>-0-00</v>
      </c>
      <c r="Y45" s="80" t="str">
        <f>TickFormat('GII30.450.10(IOX)'!$P44)</f>
        <v>0-00+</v>
      </c>
      <c r="Z45" s="187" t="str">
        <f>TickFormat('GII30.500.10(IOX)'!$P44)</f>
        <v>0-00+</v>
      </c>
      <c r="AA45" s="192"/>
      <c r="AB45" s="80"/>
      <c r="AC45" s="80" t="str">
        <f>TickFormat('FN30.400.11(IOX)'!$AP35)</f>
        <v>-0-00</v>
      </c>
      <c r="AD45" s="80" t="str">
        <f>TickFormat('FN30.450.11(IOX)'!$AP35)</f>
        <v>0-02</v>
      </c>
      <c r="AE45" s="80" t="str">
        <f>TickFormat('FN30.350.10(IOX)'!$AP47)</f>
        <v>0-01</v>
      </c>
      <c r="AF45" s="80" t="str">
        <f>TickFormat('FN30.400.10(IOX)'!$AP47)</f>
        <v>-0-01</v>
      </c>
      <c r="AG45" s="80" t="str">
        <f>TickFormat('FN30.450.10(IOX)'!$AP47)</f>
        <v>0-00</v>
      </c>
      <c r="AH45" s="80" t="str">
        <f>TickFormat('FN30.500.10(IOX)'!$AP47)</f>
        <v>0-02+</v>
      </c>
      <c r="AI45" s="80" t="str">
        <f>TickFormat('FN30.400.09(IOX)'!$AP49)</f>
        <v>-0-01+</v>
      </c>
      <c r="AJ45" s="80" t="str">
        <f>TickFormat('FN30.450.09(IOX)'!$AP49)</f>
        <v>-0-02+</v>
      </c>
      <c r="AK45" s="80" t="str">
        <f>TickFormat('FN30.500.09(IOX)'!$AP49)</f>
        <v>-0-00+</v>
      </c>
      <c r="AL45" s="80" t="str">
        <f>TickFormat('FN30.550.08(IOX)'!$AP49)</f>
        <v>-0-04+</v>
      </c>
      <c r="AM45" s="80" t="str">
        <f>TickFormat('FN30.600.08(IOX)'!$AP49)</f>
        <v>-0-03</v>
      </c>
      <c r="AN45" s="187" t="str">
        <f>TickFormat('FN30.650.67(IOX)'!$AP49)</f>
        <v>-0-03</v>
      </c>
      <c r="AO45" s="380" t="str">
        <f>TickFormat('GII30.400.10(IOX)'!$AP44)</f>
        <v>0-09</v>
      </c>
      <c r="AP45" s="80" t="str">
        <f>TickFormat('GII30.450.10(IOX)'!$AP44)</f>
        <v>0-11+</v>
      </c>
      <c r="AQ45" s="381" t="str">
        <f>TickFormat('GII30.500.10(IOX)'!$AP44)</f>
        <v>0-08+</v>
      </c>
    </row>
    <row r="46" spans="2:43" s="163" customFormat="1" ht="15">
      <c r="I46" s="148">
        <v>41213</v>
      </c>
      <c r="J46" s="380"/>
      <c r="K46" s="80"/>
      <c r="L46" s="80" t="str">
        <f>TickFormat('FN30.400.11(IOX)'!$P36)</f>
        <v>-0-01+</v>
      </c>
      <c r="M46" s="80" t="str">
        <f>TickFormat('FN30.450.11(IOX)'!$P36)</f>
        <v>0-00+</v>
      </c>
      <c r="N46" s="80" t="str">
        <f>TickFormat('FN30.350.10(IOX)'!$P48)</f>
        <v>-0-02+</v>
      </c>
      <c r="O46" s="80" t="str">
        <f>TickFormat('FN30.400.10(IOX)'!$P48)</f>
        <v>-0-03+</v>
      </c>
      <c r="P46" s="80" t="str">
        <f>TickFormat('FN30.450.10(IOX)'!$P48)</f>
        <v>-0-01</v>
      </c>
      <c r="Q46" s="80" t="str">
        <f>TickFormat('FN30.500.10(IOX)'!$P48)</f>
        <v>0-01</v>
      </c>
      <c r="R46" s="80" t="str">
        <f>TickFormat('FN30.400.09(IOX)'!$P50)</f>
        <v>-0-05</v>
      </c>
      <c r="S46" s="80" t="str">
        <f>TickFormat('FN30.450.09(IOX)'!$P50)</f>
        <v>-0-04</v>
      </c>
      <c r="T46" s="80" t="str">
        <f>TickFormat('FN30.500.09(IOX)'!$P50)</f>
        <v>-0-01+</v>
      </c>
      <c r="U46" s="80" t="str">
        <f>TickFormat('FN30.550.08(IOX)'!$P50)</f>
        <v>-0-02+</v>
      </c>
      <c r="V46" s="80" t="str">
        <f>TickFormat('FN30.600.08(IOX)'!$P50)</f>
        <v>-0-01+</v>
      </c>
      <c r="W46" s="187" t="str">
        <f>TickFormat('FN30.650.67(IOX)'!$P50)</f>
        <v>-0-00+</v>
      </c>
      <c r="X46" s="380" t="str">
        <f>TickFormat('GII30.400.10(IOX)'!$P45)</f>
        <v>0-01</v>
      </c>
      <c r="Y46" s="80" t="str">
        <f>TickFormat('GII30.450.10(IOX)'!$P45)</f>
        <v>0-01+</v>
      </c>
      <c r="Z46" s="187" t="str">
        <f>TickFormat('GII30.500.10(IOX)'!$P45)</f>
        <v>0-01</v>
      </c>
      <c r="AA46" s="192"/>
      <c r="AB46" s="80"/>
      <c r="AC46" s="80" t="str">
        <f>TickFormat('FN30.400.11(IOX)'!$AP36)</f>
        <v>0-04</v>
      </c>
      <c r="AD46" s="80" t="str">
        <f>TickFormat('FN30.450.11(IOX)'!$AP36)</f>
        <v>0-05+</v>
      </c>
      <c r="AE46" s="80" t="str">
        <f>TickFormat('FN30.350.10(IOX)'!$AP48)</f>
        <v>0-05</v>
      </c>
      <c r="AF46" s="80" t="str">
        <f>TickFormat('FN30.400.10(IOX)'!$AP48)</f>
        <v>0-03</v>
      </c>
      <c r="AG46" s="80" t="str">
        <f>TickFormat('FN30.450.10(IOX)'!$AP48)</f>
        <v>0-03+</v>
      </c>
      <c r="AH46" s="80" t="str">
        <f>TickFormat('FN30.500.10(IOX)'!$AP48)</f>
        <v>0-04+</v>
      </c>
      <c r="AI46" s="80" t="str">
        <f>TickFormat('FN30.400.09(IOX)'!$AP50)</f>
        <v>0-02</v>
      </c>
      <c r="AJ46" s="80" t="str">
        <f>TickFormat('FN30.450.09(IOX)'!$AP50)</f>
        <v>0-01</v>
      </c>
      <c r="AK46" s="80" t="str">
        <f>TickFormat('FN30.500.09(IOX)'!$AP50)</f>
        <v>0-01+</v>
      </c>
      <c r="AL46" s="80" t="str">
        <f>TickFormat('FN30.550.08(IOX)'!$AP50)</f>
        <v>0-00+</v>
      </c>
      <c r="AM46" s="80" t="str">
        <f>TickFormat('FN30.600.08(IOX)'!$AP50)</f>
        <v>0-00+</v>
      </c>
      <c r="AN46" s="187" t="str">
        <f>TickFormat('FN30.650.67(IOX)'!$AP50)</f>
        <v>0-00+</v>
      </c>
      <c r="AO46" s="380" t="str">
        <f>TickFormat('GII30.400.10(IOX)'!$AP45)</f>
        <v>0-07+</v>
      </c>
      <c r="AP46" s="80" t="str">
        <f>TickFormat('GII30.450.10(IOX)'!$AP45)</f>
        <v>0-11</v>
      </c>
      <c r="AQ46" s="381" t="str">
        <f>TickFormat('GII30.500.10(IOX)'!$AP45)</f>
        <v>0-09</v>
      </c>
    </row>
    <row r="47" spans="2:43" s="163" customFormat="1" ht="15">
      <c r="I47" s="148">
        <v>41243</v>
      </c>
      <c r="J47" s="380"/>
      <c r="K47" s="80"/>
      <c r="L47" s="80" t="str">
        <f>TickFormat('FN30.400.11(IOX)'!$P37)</f>
        <v>-0-03</v>
      </c>
      <c r="M47" s="80" t="str">
        <f>TickFormat('FN30.450.11(IOX)'!$P37)</f>
        <v>-0-01+</v>
      </c>
      <c r="N47" s="80" t="str">
        <f>TickFormat('FN30.350.10(IOX)'!$P49)</f>
        <v>-0-03+</v>
      </c>
      <c r="O47" s="80" t="str">
        <f>TickFormat('FN30.400.10(IOX)'!$P49)</f>
        <v>-0-05</v>
      </c>
      <c r="P47" s="80" t="str">
        <f>TickFormat('FN30.450.10(IOX)'!$P49)</f>
        <v>-0-03+</v>
      </c>
      <c r="Q47" s="80" t="str">
        <f>TickFormat('FN30.500.10(IOX)'!$P49)</f>
        <v>-0-01</v>
      </c>
      <c r="R47" s="80" t="str">
        <f>TickFormat('FN30.400.09(IOX)'!$P51)</f>
        <v>-0-06+</v>
      </c>
      <c r="S47" s="80" t="str">
        <f>TickFormat('FN30.450.09(IOX)'!$P51)</f>
        <v>-0-07</v>
      </c>
      <c r="T47" s="80" t="str">
        <f>TickFormat('FN30.500.09(IOX)'!$P51)</f>
        <v>-0-04</v>
      </c>
      <c r="U47" s="80" t="str">
        <f>TickFormat('FN30.550.08(IOX)'!$P51)</f>
        <v>-0-07+</v>
      </c>
      <c r="V47" s="80" t="str">
        <f>TickFormat('FN30.600.08(IOX)'!$P51)</f>
        <v>-0-07+</v>
      </c>
      <c r="W47" s="187" t="str">
        <f>TickFormat('FN30.650.67(IOX)'!$P51)</f>
        <v>-0-05+</v>
      </c>
      <c r="X47" s="380" t="str">
        <f>TickFormat('GII30.400.10(IOX)'!$P46)</f>
        <v>-0-00+</v>
      </c>
      <c r="Y47" s="80" t="str">
        <f>TickFormat('GII30.450.10(IOX)'!$P46)</f>
        <v>-0-00+</v>
      </c>
      <c r="Z47" s="187" t="str">
        <f>TickFormat('GII30.500.10(IOX)'!$P46)</f>
        <v>-0-04</v>
      </c>
      <c r="AA47" s="192"/>
      <c r="AB47" s="80"/>
      <c r="AC47" s="80" t="str">
        <f>TickFormat('FN30.400.11(IOX)'!$AP37)</f>
        <v>0-01+</v>
      </c>
      <c r="AD47" s="80" t="str">
        <f>TickFormat('FN30.450.11(IOX)'!$AP37)</f>
        <v>0-01+</v>
      </c>
      <c r="AE47" s="80" t="str">
        <f>TickFormat('FN30.350.10(IOX)'!$AP49)</f>
        <v>0-02+</v>
      </c>
      <c r="AF47" s="80" t="str">
        <f>TickFormat('FN30.400.10(IOX)'!$AP49)</f>
        <v>-0-00</v>
      </c>
      <c r="AG47" s="80" t="str">
        <f>TickFormat('FN30.450.10(IOX)'!$AP49)</f>
        <v>-0-00+</v>
      </c>
      <c r="AH47" s="80" t="str">
        <f>TickFormat('FN30.500.10(IOX)'!$AP49)</f>
        <v>0-01</v>
      </c>
      <c r="AI47" s="80" t="str">
        <f>TickFormat('FN30.400.09(IOX)'!$AP51)</f>
        <v>-0-01+</v>
      </c>
      <c r="AJ47" s="80" t="str">
        <f>TickFormat('FN30.450.09(IOX)'!$AP51)</f>
        <v>-0-03+</v>
      </c>
      <c r="AK47" s="80" t="str">
        <f>TickFormat('FN30.500.09(IOX)'!$AP51)</f>
        <v>-0-02</v>
      </c>
      <c r="AL47" s="80" t="str">
        <f>TickFormat('FN30.550.08(IOX)'!$AP51)</f>
        <v>-0-05+</v>
      </c>
      <c r="AM47" s="80" t="str">
        <f>TickFormat('FN30.600.08(IOX)'!$AP51)</f>
        <v>-0-06</v>
      </c>
      <c r="AN47" s="187" t="str">
        <f>TickFormat('FN30.650.67(IOX)'!$AP51)</f>
        <v>-0-05</v>
      </c>
      <c r="AO47" s="380" t="str">
        <f>TickFormat('GII30.400.10(IOX)'!$AP46)</f>
        <v>0-05</v>
      </c>
      <c r="AP47" s="80" t="str">
        <f>TickFormat('GII30.450.10(IOX)'!$AP46)</f>
        <v>0-06+</v>
      </c>
      <c r="AQ47" s="381" t="str">
        <f>TickFormat('GII30.500.10(IOX)'!$AP46)</f>
        <v>0-01+</v>
      </c>
    </row>
    <row r="48" spans="2:43" s="163" customFormat="1" ht="15">
      <c r="I48" s="148">
        <v>41274</v>
      </c>
      <c r="J48" s="380"/>
      <c r="K48" s="80"/>
      <c r="L48" s="80" t="str">
        <f>TickFormat('FN30.400.11(IOX)'!$P38)</f>
        <v>-0-03</v>
      </c>
      <c r="M48" s="80" t="str">
        <f>TickFormat('FN30.450.11(IOX)'!$P38)</f>
        <v>0-00</v>
      </c>
      <c r="N48" s="80" t="str">
        <f>TickFormat('FN30.350.10(IOX)'!$P50)</f>
        <v>-0-04+</v>
      </c>
      <c r="O48" s="80" t="str">
        <f>TickFormat('FN30.400.10(IOX)'!$P50)</f>
        <v>-0-04+</v>
      </c>
      <c r="P48" s="80" t="str">
        <f>TickFormat('FN30.450.10(IOX)'!$P50)</f>
        <v>-0-01+</v>
      </c>
      <c r="Q48" s="80" t="str">
        <f>TickFormat('FN30.500.10(IOX)'!$P50)</f>
        <v>0-01+</v>
      </c>
      <c r="R48" s="80" t="str">
        <f>TickFormat('FN30.400.09(IOX)'!$P52)</f>
        <v>-0-05</v>
      </c>
      <c r="S48" s="80" t="str">
        <f>TickFormat('FN30.450.09(IOX)'!$P52)</f>
        <v>-0-04</v>
      </c>
      <c r="T48" s="80" t="str">
        <f>TickFormat('FN30.500.09(IOX)'!$P52)</f>
        <v>-0-00+</v>
      </c>
      <c r="U48" s="80" t="str">
        <f>TickFormat('FN30.550.08(IOX)'!$P52)</f>
        <v>-0-04</v>
      </c>
      <c r="V48" s="80" t="str">
        <f>TickFormat('FN30.600.08(IOX)'!$P52)</f>
        <v>-0-03+</v>
      </c>
      <c r="W48" s="187" t="str">
        <f>TickFormat('FN30.650.67(IOX)'!$P52)</f>
        <v>-0-02+</v>
      </c>
      <c r="X48" s="380" t="str">
        <f>TickFormat('GII30.400.10(IOX)'!$P47)</f>
        <v>-0-01</v>
      </c>
      <c r="Y48" s="80" t="str">
        <f>TickFormat('GII30.450.10(IOX)'!$P47)</f>
        <v>-0-02</v>
      </c>
      <c r="Z48" s="187" t="str">
        <f>TickFormat('GII30.500.10(IOX)'!$P47)</f>
        <v>-0-01+</v>
      </c>
      <c r="AA48" s="192"/>
      <c r="AB48" s="80"/>
      <c r="AC48" s="80" t="str">
        <f>TickFormat('FN30.400.11(IOX)'!$AP38)</f>
        <v>0-00+</v>
      </c>
      <c r="AD48" s="80" t="str">
        <f>TickFormat('FN30.450.11(IOX)'!$AP38)</f>
        <v>0-03</v>
      </c>
      <c r="AE48" s="80" t="str">
        <f>TickFormat('FN30.350.10(IOX)'!$AP50)</f>
        <v>0-00+</v>
      </c>
      <c r="AF48" s="80" t="str">
        <f>TickFormat('FN30.400.10(IOX)'!$AP50)</f>
        <v>-0-00+</v>
      </c>
      <c r="AG48" s="80" t="str">
        <f>TickFormat('FN30.450.10(IOX)'!$AP50)</f>
        <v>0-01+</v>
      </c>
      <c r="AH48" s="80" t="str">
        <f>TickFormat('FN30.500.10(IOX)'!$AP50)</f>
        <v>0-03+</v>
      </c>
      <c r="AI48" s="80" t="str">
        <f>TickFormat('FN30.400.09(IOX)'!$AP52)</f>
        <v>-0-00+</v>
      </c>
      <c r="AJ48" s="80" t="str">
        <f>TickFormat('FN30.450.09(IOX)'!$AP52)</f>
        <v>-0-00+</v>
      </c>
      <c r="AK48" s="80" t="str">
        <f>TickFormat('FN30.500.09(IOX)'!$AP52)</f>
        <v>0-01+</v>
      </c>
      <c r="AL48" s="80" t="str">
        <f>TickFormat('FN30.550.08(IOX)'!$AP52)</f>
        <v>-0-02</v>
      </c>
      <c r="AM48" s="80" t="str">
        <f>TickFormat('FN30.600.08(IOX)'!$AP52)</f>
        <v>-0-01+</v>
      </c>
      <c r="AN48" s="187" t="str">
        <f>TickFormat('FN30.650.67(IOX)'!$AP52)</f>
        <v>-0-02</v>
      </c>
      <c r="AO48" s="380" t="str">
        <f>TickFormat('GII30.400.10(IOX)'!$AP47)</f>
        <v>0-03</v>
      </c>
      <c r="AP48" s="80" t="str">
        <f>TickFormat('GII30.450.10(IOX)'!$AP47)</f>
        <v>0-04</v>
      </c>
      <c r="AQ48" s="381" t="str">
        <f>TickFormat('GII30.500.10(IOX)'!$AP47)</f>
        <v>0-03+</v>
      </c>
    </row>
    <row r="49" spans="9:43" s="163" customFormat="1" ht="15">
      <c r="I49" s="148">
        <v>41305</v>
      </c>
      <c r="J49" s="380"/>
      <c r="K49" s="80"/>
      <c r="L49" s="80" t="str">
        <f>TickFormat('FN30.400.11(IOX)'!$P39)</f>
        <v>-0-04+</v>
      </c>
      <c r="M49" s="80" t="str">
        <f>TickFormat('FN30.450.11(IOX)'!$P39)</f>
        <v>-0-01+</v>
      </c>
      <c r="N49" s="80" t="str">
        <f>TickFormat('FN30.350.10(IOX)'!$P51)</f>
        <v>-0-06</v>
      </c>
      <c r="O49" s="80" t="str">
        <f>TickFormat('FN30.400.10(IOX)'!$P51)</f>
        <v>-0-06</v>
      </c>
      <c r="P49" s="80" t="str">
        <f>TickFormat('FN30.450.10(IOX)'!$P51)</f>
        <v>-0-03+</v>
      </c>
      <c r="Q49" s="80" t="str">
        <f>TickFormat('FN30.500.10(IOX)'!$P51)</f>
        <v>-0-00+</v>
      </c>
      <c r="R49" s="80" t="str">
        <f>TickFormat('FN30.400.09(IOX)'!$P53)</f>
        <v>-0-07+</v>
      </c>
      <c r="S49" s="80" t="str">
        <f>TickFormat('FN30.450.09(IOX)'!$P53)</f>
        <v>-0-07</v>
      </c>
      <c r="T49" s="80" t="str">
        <f>TickFormat('FN30.500.09(IOX)'!$P53)</f>
        <v>-0-02</v>
      </c>
      <c r="U49" s="80" t="str">
        <f>TickFormat('FN30.550.08(IOX)'!$P53)</f>
        <v>-0-06</v>
      </c>
      <c r="V49" s="80" t="str">
        <f>TickFormat('FN30.600.08(IOX)'!$P53)</f>
        <v>-0-05</v>
      </c>
      <c r="W49" s="187" t="str">
        <f>TickFormat('FN30.650.67(IOX)'!$P53)</f>
        <v>-0-04+</v>
      </c>
      <c r="X49" s="380" t="str">
        <f>TickFormat('GII30.400.10(IOX)'!$P48)</f>
        <v>-0-02</v>
      </c>
      <c r="Y49" s="80" t="str">
        <f>TickFormat('GII30.450.10(IOX)'!$P48)</f>
        <v>-0-02</v>
      </c>
      <c r="Z49" s="187" t="str">
        <f>TickFormat('GII30.500.10(IOX)'!$P48)</f>
        <v>-0-01+</v>
      </c>
      <c r="AA49" s="192"/>
      <c r="AB49" s="80"/>
      <c r="AC49" s="80" t="str">
        <f>TickFormat('FN30.400.11(IOX)'!$AP39)</f>
        <v>-0-01</v>
      </c>
      <c r="AD49" s="80" t="str">
        <f>TickFormat('FN30.450.11(IOX)'!$AP39)</f>
        <v>0-01+</v>
      </c>
      <c r="AE49" s="80" t="str">
        <f>TickFormat('FN30.350.10(IOX)'!$AP51)</f>
        <v>-0-01+</v>
      </c>
      <c r="AF49" s="80" t="str">
        <f>TickFormat('FN30.400.10(IOX)'!$AP51)</f>
        <v>-0-02+</v>
      </c>
      <c r="AG49" s="80" t="str">
        <f>TickFormat('FN30.450.10(IOX)'!$AP51)</f>
        <v>-0-01</v>
      </c>
      <c r="AH49" s="80" t="str">
        <f>TickFormat('FN30.500.10(IOX)'!$AP51)</f>
        <v>0-01+</v>
      </c>
      <c r="AI49" s="80" t="str">
        <f>TickFormat('FN30.400.09(IOX)'!$AP53)</f>
        <v>-0-03</v>
      </c>
      <c r="AJ49" s="80" t="str">
        <f>TickFormat('FN30.450.09(IOX)'!$AP53)</f>
        <v>-0-04</v>
      </c>
      <c r="AK49" s="80" t="str">
        <f>TickFormat('FN30.500.09(IOX)'!$AP53)</f>
        <v>-0-00+</v>
      </c>
      <c r="AL49" s="80" t="str">
        <f>TickFormat('FN30.550.08(IOX)'!$AP53)</f>
        <v>-0-04</v>
      </c>
      <c r="AM49" s="80" t="str">
        <f>TickFormat('FN30.600.08(IOX)'!$AP53)</f>
        <v>-0-03+</v>
      </c>
      <c r="AN49" s="187" t="str">
        <f>TickFormat('FN30.650.67(IOX)'!$AP53)</f>
        <v>-0-04</v>
      </c>
      <c r="AO49" s="380" t="str">
        <f>TickFormat('GII30.400.10(IOX)'!$AP48)</f>
        <v>0-00+</v>
      </c>
      <c r="AP49" s="80" t="str">
        <f>TickFormat('GII30.450.10(IOX)'!$AP48)</f>
        <v>0-01+</v>
      </c>
      <c r="AQ49" s="381" t="str">
        <f>TickFormat('GII30.500.10(IOX)'!$AP48)</f>
        <v>0-02+</v>
      </c>
    </row>
    <row r="50" spans="9:43" s="163" customFormat="1" ht="15">
      <c r="I50" s="148">
        <v>41333</v>
      </c>
      <c r="J50" s="380"/>
      <c r="K50" s="80"/>
      <c r="L50" s="80" t="str">
        <f>TickFormat('FN30.400.11(IOX)'!$P40)</f>
        <v>-0-06+</v>
      </c>
      <c r="M50" s="80" t="str">
        <f>TickFormat('FN30.450.11(IOX)'!$P40)</f>
        <v>-0-03</v>
      </c>
      <c r="N50" s="80" t="str">
        <f>TickFormat('FN30.350.10(IOX)'!$P52)</f>
        <v>-0-06</v>
      </c>
      <c r="O50" s="80" t="str">
        <f>TickFormat('FN30.400.10(IOX)'!$P52)</f>
        <v>-0-07</v>
      </c>
      <c r="P50" s="80" t="str">
        <f>TickFormat('FN30.450.10(IOX)'!$P52)</f>
        <v>-0-05</v>
      </c>
      <c r="Q50" s="80" t="str">
        <f>TickFormat('FN30.500.10(IOX)'!$P52)</f>
        <v>-0-01</v>
      </c>
      <c r="R50" s="80" t="str">
        <f>TickFormat('FN30.400.09(IOX)'!$P54)</f>
        <v>-0-09+</v>
      </c>
      <c r="S50" s="80" t="str">
        <f>TickFormat('FN30.450.09(IOX)'!$P54)</f>
        <v>-0-07+</v>
      </c>
      <c r="T50" s="80" t="str">
        <f>TickFormat('FN30.500.09(IOX)'!$P54)</f>
        <v>-0-02</v>
      </c>
      <c r="U50" s="80" t="str">
        <f>TickFormat('FN30.550.08(IOX)'!$P54)</f>
        <v>-0-06</v>
      </c>
      <c r="V50" s="80" t="str">
        <f>TickFormat('FN30.600.08(IOX)'!$P54)</f>
        <v>-0-05</v>
      </c>
      <c r="W50" s="187" t="str">
        <f>TickFormat('FN30.650.67(IOX)'!$P54)</f>
        <v>-0-05+</v>
      </c>
      <c r="X50" s="380" t="str">
        <f>TickFormat('GII30.400.10(IOX)'!$P49)</f>
        <v>-0-02+</v>
      </c>
      <c r="Y50" s="80" t="str">
        <f>TickFormat('GII30.450.10(IOX)'!$P49)</f>
        <v>-0-03</v>
      </c>
      <c r="Z50" s="187" t="str">
        <f>TickFormat('GII30.500.10(IOX)'!$P49)</f>
        <v>-0-03</v>
      </c>
      <c r="AA50" s="192"/>
      <c r="AB50" s="80"/>
      <c r="AC50" s="80" t="str">
        <f>TickFormat('FN30.400.11(IOX)'!$AP40)</f>
        <v>-0-02</v>
      </c>
      <c r="AD50" s="80" t="str">
        <f>TickFormat('FN30.450.11(IOX)'!$AP40)</f>
        <v>0-00+</v>
      </c>
      <c r="AE50" s="80" t="str">
        <f>TickFormat('FN30.350.10(IOX)'!$AP52)</f>
        <v>-0-00</v>
      </c>
      <c r="AF50" s="80" t="str">
        <f>TickFormat('FN30.400.10(IOX)'!$AP52)</f>
        <v>-0-02+</v>
      </c>
      <c r="AG50" s="80" t="str">
        <f>TickFormat('FN30.450.10(IOX)'!$AP52)</f>
        <v>-0-01</v>
      </c>
      <c r="AH50" s="80" t="str">
        <f>TickFormat('FN30.500.10(IOX)'!$AP52)</f>
        <v>0-01+</v>
      </c>
      <c r="AI50" s="80" t="str">
        <f>TickFormat('FN30.400.09(IOX)'!$AP54)</f>
        <v>-0-04</v>
      </c>
      <c r="AJ50" s="80" t="str">
        <f>TickFormat('FN30.450.09(IOX)'!$AP54)</f>
        <v>-0-03+</v>
      </c>
      <c r="AK50" s="80" t="str">
        <f>TickFormat('FN30.500.09(IOX)'!$AP54)</f>
        <v>0-00+</v>
      </c>
      <c r="AL50" s="80" t="str">
        <f>TickFormat('FN30.550.08(IOX)'!$AP54)</f>
        <v>-0-03</v>
      </c>
      <c r="AM50" s="80" t="str">
        <f>TickFormat('FN30.600.08(IOX)'!$AP54)</f>
        <v>-0-03+</v>
      </c>
      <c r="AN50" s="187" t="str">
        <f>TickFormat('FN30.650.67(IOX)'!$AP54)</f>
        <v>-0-04+</v>
      </c>
      <c r="AO50" s="380" t="str">
        <f>TickFormat('GII30.400.10(IOX)'!$AP49)</f>
        <v>0-01</v>
      </c>
      <c r="AP50" s="80" t="str">
        <f>TickFormat('GII30.450.10(IOX)'!$AP49)</f>
        <v>0-01+</v>
      </c>
      <c r="AQ50" s="381" t="str">
        <f>TickFormat('GII30.500.10(IOX)'!$AP49)</f>
        <v>0-02</v>
      </c>
    </row>
    <row r="51" spans="9:43" s="163" customFormat="1" ht="15">
      <c r="I51" s="148">
        <v>41361</v>
      </c>
      <c r="J51" s="380" t="str">
        <f>TickFormat('FN30.300.12(IOX)'!$P29)</f>
        <v>0-04+</v>
      </c>
      <c r="K51" s="80" t="str">
        <f>TickFormat('FN30.350.12(IOX)'!$P29)</f>
        <v>0-01+</v>
      </c>
      <c r="L51" s="80" t="str">
        <f>TickFormat('FN30.400.11(IOX)'!$P41)</f>
        <v>-0-02+</v>
      </c>
      <c r="M51" s="80" t="str">
        <f>TickFormat('FN30.450.11(IOX)'!$P41)</f>
        <v>-0-01</v>
      </c>
      <c r="N51" s="80" t="str">
        <f>TickFormat('FN30.350.10(IOX)'!$P53)</f>
        <v>-0-04</v>
      </c>
      <c r="O51" s="80" t="str">
        <f>TickFormat('FN30.400.10(IOX)'!$P53)</f>
        <v>-0-04+</v>
      </c>
      <c r="P51" s="80" t="str">
        <f>TickFormat('FN30.450.10(IOX)'!$P53)</f>
        <v>-0-03+</v>
      </c>
      <c r="Q51" s="80" t="str">
        <f>TickFormat('FN30.500.10(IOX)'!$P53)</f>
        <v>0-00</v>
      </c>
      <c r="R51" s="80" t="str">
        <f>TickFormat('FN30.400.09(IOX)'!$P55)</f>
        <v>-0-08</v>
      </c>
      <c r="S51" s="80" t="str">
        <f>TickFormat('FN30.450.09(IOX)'!$P55)</f>
        <v>-0-05+</v>
      </c>
      <c r="T51" s="80" t="str">
        <f>TickFormat('FN30.500.09(IOX)'!$P55)</f>
        <v>-0-01</v>
      </c>
      <c r="U51" s="80" t="str">
        <f>TickFormat('FN30.550.08(IOX)'!$P55)</f>
        <v>-0-05</v>
      </c>
      <c r="V51" s="80" t="str">
        <f>TickFormat('FN30.600.08(IOX)'!$P55)</f>
        <v>-0-04</v>
      </c>
      <c r="W51" s="187" t="str">
        <f>TickFormat('FN30.650.67(IOX)'!$P55)</f>
        <v>-0-03</v>
      </c>
      <c r="X51" s="380" t="str">
        <f>TickFormat('GII30.400.10(IOX)'!$P50)</f>
        <v>-0-01+</v>
      </c>
      <c r="Y51" s="80" t="str">
        <f>TickFormat('GII30.450.10(IOX)'!$P50)</f>
        <v>-0-02+</v>
      </c>
      <c r="Z51" s="187" t="str">
        <f>TickFormat('GII30.500.10(IOX)'!$P50)</f>
        <v>-0-04</v>
      </c>
      <c r="AA51" s="192" t="str">
        <f>TickFormat('FN30.300.12(IOX)'!$AP29)</f>
        <v>0-09+</v>
      </c>
      <c r="AB51" s="80" t="str">
        <f>TickFormat('FN30.350.12(IOX)'!$AP29)</f>
        <v>0-06</v>
      </c>
      <c r="AC51" s="80" t="str">
        <f>TickFormat('FN30.400.11(IOX)'!$AP41)</f>
        <v>0-01</v>
      </c>
      <c r="AD51" s="80" t="str">
        <f>TickFormat('FN30.450.11(IOX)'!$AP41)</f>
        <v>0-02</v>
      </c>
      <c r="AE51" s="80" t="str">
        <f>TickFormat('FN30.350.10(IOX)'!$AP53)</f>
        <v>0-01</v>
      </c>
      <c r="AF51" s="80" t="str">
        <f>TickFormat('FN30.400.10(IOX)'!$AP53)</f>
        <v>-0-01</v>
      </c>
      <c r="AG51" s="80" t="str">
        <f>TickFormat('FN30.450.10(IOX)'!$AP53)</f>
        <v>-0-00+</v>
      </c>
      <c r="AH51" s="80" t="str">
        <f>TickFormat('FN30.500.10(IOX)'!$AP53)</f>
        <v>0-02</v>
      </c>
      <c r="AI51" s="80" t="str">
        <f>TickFormat('FN30.400.09(IOX)'!$AP55)</f>
        <v>-0-03+</v>
      </c>
      <c r="AJ51" s="80" t="str">
        <f>TickFormat('FN30.450.09(IOX)'!$AP55)</f>
        <v>-0-02</v>
      </c>
      <c r="AK51" s="80" t="str">
        <f>TickFormat('FN30.500.09(IOX)'!$AP55)</f>
        <v>0-01</v>
      </c>
      <c r="AL51" s="80" t="str">
        <f>TickFormat('FN30.550.08(IOX)'!$AP55)</f>
        <v>-0-03</v>
      </c>
      <c r="AM51" s="80" t="str">
        <f>TickFormat('FN30.600.08(IOX)'!$AP55)</f>
        <v>-0-02+</v>
      </c>
      <c r="AN51" s="187" t="str">
        <f>TickFormat('FN30.650.67(IOX)'!$AP55)</f>
        <v>-0-02+</v>
      </c>
      <c r="AO51" s="380" t="str">
        <f>TickFormat('GII30.400.10(IOX)'!$AP50)</f>
        <v>0-01</v>
      </c>
      <c r="AP51" s="80" t="str">
        <f>TickFormat('GII30.450.10(IOX)'!$AP50)</f>
        <v>0-01</v>
      </c>
      <c r="AQ51" s="381" t="str">
        <f>TickFormat('GII30.500.10(IOX)'!$AP50)</f>
        <v>0-00+</v>
      </c>
    </row>
    <row r="52" spans="9:43" ht="15">
      <c r="I52" s="148">
        <v>41394</v>
      </c>
      <c r="J52" s="380" t="str">
        <f>TickFormat('FN30.300.12(IOX)'!$P30)</f>
        <v>0-04+</v>
      </c>
      <c r="K52" s="80" t="str">
        <f>TickFormat('FN30.350.12(IOX)'!$P30)</f>
        <v>0-02</v>
      </c>
      <c r="L52" s="80" t="str">
        <f>TickFormat('FN30.400.11(IOX)'!$P42)</f>
        <v>-0-03+</v>
      </c>
      <c r="M52" s="80" t="str">
        <f>TickFormat('FN30.450.11(IOX)'!$P42)</f>
        <v>-0-03+</v>
      </c>
      <c r="N52" s="80" t="str">
        <f>TickFormat('FN30.350.10(IOX)'!$P54)</f>
        <v>-0-04</v>
      </c>
      <c r="O52" s="80" t="str">
        <f>TickFormat('FN30.400.10(IOX)'!$P54)</f>
        <v>-0-05</v>
      </c>
      <c r="P52" s="80" t="str">
        <f>TickFormat('FN30.450.10(IOX)'!$P54)</f>
        <v>-0-05+</v>
      </c>
      <c r="Q52" s="80" t="str">
        <f>TickFormat('FN30.500.10(IOX)'!$P54)</f>
        <v>-0-01</v>
      </c>
      <c r="R52" s="80" t="str">
        <f>TickFormat('FN30.400.09(IOX)'!$P56)</f>
        <v>-0-08+</v>
      </c>
      <c r="S52" s="80" t="str">
        <f>TickFormat('FN30.450.09(IOX)'!$P56)</f>
        <v>-0-07+</v>
      </c>
      <c r="T52" s="80" t="str">
        <f>TickFormat('FN30.500.09(IOX)'!$P56)</f>
        <v>-0-03+</v>
      </c>
      <c r="U52" s="80" t="str">
        <f>TickFormat('FN30.550.08(IOX)'!$P56)</f>
        <v>-0-08</v>
      </c>
      <c r="V52" s="80" t="str">
        <f>TickFormat('FN30.600.08(IOX)'!$P56)</f>
        <v>-0-07+</v>
      </c>
      <c r="W52" s="187" t="str">
        <f>TickFormat('FN30.650.67(IOX)'!$P56)</f>
        <v>-0-04</v>
      </c>
      <c r="X52" s="380" t="str">
        <f>TickFormat('GII30.400.10(IOX)'!$P51)</f>
        <v>-0-03</v>
      </c>
      <c r="Y52" s="80" t="str">
        <f>TickFormat('GII30.450.10(IOX)'!$P51)</f>
        <v>-0-04</v>
      </c>
      <c r="Z52" s="187" t="str">
        <f>TickFormat('GII30.500.10(IOX)'!$P51)</f>
        <v>-0-06+</v>
      </c>
      <c r="AA52" s="192" t="str">
        <f>TickFormat('FN30.300.12(IOX)'!$AP30)</f>
        <v>0-11+</v>
      </c>
      <c r="AB52" s="80" t="str">
        <f>TickFormat('FN30.350.12(IOX)'!$AP30)</f>
        <v>0-06+</v>
      </c>
      <c r="AC52" s="80" t="str">
        <f>TickFormat('FN30.400.11(IOX)'!$AP42)</f>
        <v>0-00+</v>
      </c>
      <c r="AD52" s="80" t="str">
        <f>TickFormat('FN30.450.11(IOX)'!$AP42)</f>
        <v>-0-00</v>
      </c>
      <c r="AE52" s="80" t="str">
        <f>TickFormat('FN30.350.10(IOX)'!$AP54)</f>
        <v>0-01+</v>
      </c>
      <c r="AF52" s="80" t="str">
        <f>TickFormat('FN30.400.10(IOX)'!$AP54)</f>
        <v>-0-01</v>
      </c>
      <c r="AG52" s="80" t="str">
        <f>TickFormat('FN30.450.10(IOX)'!$AP54)</f>
        <v>-0-02+</v>
      </c>
      <c r="AH52" s="80" t="str">
        <f>TickFormat('FN30.500.10(IOX)'!$AP54)</f>
        <v>0-00+</v>
      </c>
      <c r="AI52" s="80" t="str">
        <f>TickFormat('FN30.400.09(IOX)'!$AP56)</f>
        <v>-0-04+</v>
      </c>
      <c r="AJ52" s="80" t="str">
        <f>TickFormat('FN30.450.09(IOX)'!$AP56)</f>
        <v>-0-05</v>
      </c>
      <c r="AK52" s="80" t="str">
        <f>TickFormat('FN30.500.09(IOX)'!$AP56)</f>
        <v>-0-01+</v>
      </c>
      <c r="AL52" s="80" t="str">
        <f>TickFormat('FN30.550.08(IOX)'!$AP56)</f>
        <v>-0-06</v>
      </c>
      <c r="AM52" s="80" t="str">
        <f>TickFormat('FN30.600.08(IOX)'!$AP56)</f>
        <v>-0-06</v>
      </c>
      <c r="AN52" s="187" t="str">
        <f>TickFormat('FN30.650.67(IOX)'!$AP56)</f>
        <v>-0-03</v>
      </c>
      <c r="AO52" s="380" t="str">
        <f>TickFormat('GII30.400.10(IOX)'!$AP51)</f>
        <v>0-00+</v>
      </c>
      <c r="AP52" s="80" t="str">
        <f>TickFormat('GII30.450.10(IOX)'!$AP51)</f>
        <v>0-01+</v>
      </c>
      <c r="AQ52" s="381" t="str">
        <f>TickFormat('GII30.500.10(IOX)'!$AP51)</f>
        <v>-0-02+</v>
      </c>
    </row>
    <row r="53" spans="9:43" ht="15">
      <c r="I53" s="148">
        <v>41425</v>
      </c>
      <c r="J53" s="380" t="str">
        <f>TickFormat('FN30.300.12(IOX)'!$P31)</f>
        <v>0-04+</v>
      </c>
      <c r="K53" s="80" t="str">
        <f>TickFormat('FN30.350.12(IOX)'!$P31)</f>
        <v>0-03+</v>
      </c>
      <c r="L53" s="80" t="str">
        <f>TickFormat('FN30.400.11(IOX)'!$P43)</f>
        <v>-0-01</v>
      </c>
      <c r="M53" s="80" t="str">
        <f>TickFormat('FN30.450.11(IOX)'!$P43)</f>
        <v>-0-01+</v>
      </c>
      <c r="N53" s="80" t="str">
        <f>TickFormat('FN30.350.10(IOX)'!$P55)</f>
        <v>-0-00+</v>
      </c>
      <c r="O53" s="80" t="str">
        <f>TickFormat('FN30.400.10(IOX)'!$P55)</f>
        <v>-0-02</v>
      </c>
      <c r="P53" s="80" t="str">
        <f>TickFormat('FN30.450.10(IOX)'!$P55)</f>
        <v>-0-03</v>
      </c>
      <c r="Q53" s="80" t="str">
        <f>TickFormat('FN30.500.10(IOX)'!$P55)</f>
        <v>-0-00+</v>
      </c>
      <c r="R53" s="80" t="str">
        <f>TickFormat('FN30.400.09(IOX)'!$P57)</f>
        <v>-0-04</v>
      </c>
      <c r="S53" s="80" t="str">
        <f>TickFormat('FN30.450.09(IOX)'!$P57)</f>
        <v>-0-04</v>
      </c>
      <c r="T53" s="80" t="str">
        <f>TickFormat('FN30.500.09(IOX)'!$P57)</f>
        <v>-0-02+</v>
      </c>
      <c r="U53" s="80" t="str">
        <f>TickFormat('FN30.550.08(IOX)'!$P57)</f>
        <v>-0-06+</v>
      </c>
      <c r="V53" s="80" t="str">
        <f>TickFormat('FN30.600.08(IOX)'!$P57)</f>
        <v>-0-06+</v>
      </c>
      <c r="W53" s="187" t="str">
        <f>TickFormat('FN30.650.67(IOX)'!$P57)</f>
        <v>-0-04</v>
      </c>
      <c r="X53" s="380" t="str">
        <f>TickFormat('GII30.400.10(IOX)'!$P52)</f>
        <v>-0-01</v>
      </c>
      <c r="Y53" s="80" t="str">
        <f>TickFormat('GII30.450.10(IOX)'!$P52)</f>
        <v>-0-04</v>
      </c>
      <c r="Z53" s="187" t="str">
        <f>TickFormat('GII30.500.10(IOX)'!$P52)</f>
        <v>-0-06+</v>
      </c>
      <c r="AA53" s="192" t="str">
        <f>TickFormat('FN30.300.12(IOX)'!$AP31)</f>
        <v>0-08</v>
      </c>
      <c r="AB53" s="80" t="str">
        <f>TickFormat('FN30.350.12(IOX)'!$AP31)</f>
        <v>0-06+</v>
      </c>
      <c r="AC53" s="80" t="str">
        <f>TickFormat('FN30.400.11(IOX)'!$AP43)</f>
        <v>0-02</v>
      </c>
      <c r="AD53" s="80" t="str">
        <f>TickFormat('FN30.450.11(IOX)'!$AP43)</f>
        <v>0-01</v>
      </c>
      <c r="AE53" s="80" t="str">
        <f>TickFormat('FN30.350.10(IOX)'!$AP55)</f>
        <v>0-04</v>
      </c>
      <c r="AF53" s="80" t="str">
        <f>TickFormat('FN30.400.10(IOX)'!$AP55)</f>
        <v>0-01+</v>
      </c>
      <c r="AG53" s="80" t="str">
        <f>TickFormat('FN30.450.10(IOX)'!$AP55)</f>
        <v>-0-00</v>
      </c>
      <c r="AH53" s="80" t="str">
        <f>TickFormat('FN30.500.10(IOX)'!$AP55)</f>
        <v>0-01</v>
      </c>
      <c r="AI53" s="80" t="str">
        <f>TickFormat('FN30.400.09(IOX)'!$AP57)</f>
        <v>0-00</v>
      </c>
      <c r="AJ53" s="80" t="str">
        <f>TickFormat('FN30.450.09(IOX)'!$AP57)</f>
        <v>-0-01</v>
      </c>
      <c r="AK53" s="80" t="str">
        <f>TickFormat('FN30.500.09(IOX)'!$AP57)</f>
        <v>-0-00+</v>
      </c>
      <c r="AL53" s="80" t="str">
        <f>TickFormat('FN30.550.08(IOX)'!$AP57)</f>
        <v>-0-04+</v>
      </c>
      <c r="AM53" s="80" t="str">
        <f>TickFormat('FN30.600.08(IOX)'!$AP57)</f>
        <v>-0-05+</v>
      </c>
      <c r="AN53" s="187" t="str">
        <f>TickFormat('FN30.650.67(IOX)'!$AP57)</f>
        <v>-0-03</v>
      </c>
      <c r="AO53" s="380" t="str">
        <f>TickFormat('GII30.400.10(IOX)'!$AP52)</f>
        <v>0-01</v>
      </c>
      <c r="AP53" s="80" t="str">
        <f>TickFormat('GII30.450.10(IOX)'!$AP52)</f>
        <v>-0-01+</v>
      </c>
      <c r="AQ53" s="381" t="str">
        <f>TickFormat('GII30.500.10(IOX)'!$AP52)</f>
        <v>-0-04</v>
      </c>
    </row>
    <row r="54" spans="9:43" ht="15">
      <c r="I54" s="148">
        <v>41453</v>
      </c>
      <c r="J54" s="380" t="str">
        <f>TickFormat('FN30.300.12(IOX)'!$P32)</f>
        <v>0-02</v>
      </c>
      <c r="K54" s="80" t="str">
        <f>TickFormat('FN30.350.12(IOX)'!$P32)</f>
        <v>-0-00+</v>
      </c>
      <c r="L54" s="80" t="str">
        <f>TickFormat('FN30.400.11(IOX)'!$P44)</f>
        <v>-0-06</v>
      </c>
      <c r="M54" s="80" t="str">
        <f>TickFormat('FN30.450.11(IOX)'!$P44)</f>
        <v>-0-05</v>
      </c>
      <c r="N54" s="80" t="str">
        <f>TickFormat('FN30.350.10(IOX)'!$P56)</f>
        <v>-0-06+</v>
      </c>
      <c r="O54" s="80" t="str">
        <f>TickFormat('FN30.400.10(IOX)'!$P56)</f>
        <v>-0-07+</v>
      </c>
      <c r="P54" s="80" t="str">
        <f>TickFormat('FN30.450.10(IOX)'!$P56)</f>
        <v>-0-06</v>
      </c>
      <c r="Q54" s="80" t="str">
        <f>TickFormat('FN30.500.10(IOX)'!$P56)</f>
        <v>-0-01+</v>
      </c>
      <c r="R54" s="80" t="str">
        <f>TickFormat('FN30.400.09(IOX)'!$P58)</f>
        <v>-0-11</v>
      </c>
      <c r="S54" s="80" t="str">
        <f>TickFormat('FN30.450.09(IOX)'!$P58)</f>
        <v>-0-09</v>
      </c>
      <c r="T54" s="80" t="str">
        <f>TickFormat('FN30.500.09(IOX)'!$P58)</f>
        <v>-0-03+</v>
      </c>
      <c r="U54" s="80" t="str">
        <f>TickFormat('FN30.550.08(IOX)'!$P58)</f>
        <v>-0-10</v>
      </c>
      <c r="V54" s="80" t="str">
        <f>TickFormat('FN30.600.08(IOX)'!$P58)</f>
        <v>-0-07+</v>
      </c>
      <c r="W54" s="187" t="str">
        <f>TickFormat('FN30.650.67(IOX)'!$P58)</f>
        <v>-0-04+</v>
      </c>
      <c r="X54" s="380" t="str">
        <f>TickFormat('GII30.400.10(IOX)'!$P53)</f>
        <v>-0-04</v>
      </c>
      <c r="Y54" s="80" t="str">
        <f>TickFormat('GII30.450.10(IOX)'!$P53)</f>
        <v>-0-05+</v>
      </c>
      <c r="Z54" s="187" t="str">
        <f>TickFormat('GII30.500.10(IOX)'!$P53)</f>
        <v>-0-01+</v>
      </c>
      <c r="AA54" s="192" t="str">
        <f>TickFormat('FN30.300.12(IOX)'!$AP32)</f>
        <v>0-03+</v>
      </c>
      <c r="AB54" s="80" t="str">
        <f>TickFormat('FN30.350.12(IOX)'!$AP32)</f>
        <v>0-01+</v>
      </c>
      <c r="AC54" s="80" t="str">
        <f>TickFormat('FN30.400.11(IOX)'!$AP44)</f>
        <v>-0-03</v>
      </c>
      <c r="AD54" s="80" t="str">
        <f>TickFormat('FN30.450.11(IOX)'!$AP44)</f>
        <v>-0-02+</v>
      </c>
      <c r="AE54" s="80" t="str">
        <f>TickFormat('FN30.350.10(IOX)'!$AP56)</f>
        <v>-0-03</v>
      </c>
      <c r="AF54" s="80" t="str">
        <f>TickFormat('FN30.400.10(IOX)'!$AP56)</f>
        <v>-0-04+</v>
      </c>
      <c r="AG54" s="80" t="str">
        <f>TickFormat('FN30.450.10(IOX)'!$AP56)</f>
        <v>-0-03+</v>
      </c>
      <c r="AH54" s="80" t="str">
        <f>TickFormat('FN30.500.10(IOX)'!$AP56)</f>
        <v>-0-00</v>
      </c>
      <c r="AI54" s="80" t="str">
        <f>TickFormat('FN30.400.09(IOX)'!$AP58)</f>
        <v>-0-07+</v>
      </c>
      <c r="AJ54" s="80" t="str">
        <f>TickFormat('FN30.450.09(IOX)'!$AP58)</f>
        <v>-0-06+</v>
      </c>
      <c r="AK54" s="80" t="str">
        <f>TickFormat('FN30.500.09(IOX)'!$AP58)</f>
        <v>-0-01+</v>
      </c>
      <c r="AL54" s="80" t="str">
        <f>TickFormat('FN30.550.08(IOX)'!$AP58)</f>
        <v>-0-07+</v>
      </c>
      <c r="AM54" s="80" t="str">
        <f>TickFormat('FN30.600.08(IOX)'!$AP58)</f>
        <v>-0-06</v>
      </c>
      <c r="AN54" s="187" t="str">
        <f>TickFormat('FN30.650.67(IOX)'!$AP58)</f>
        <v>-0-04</v>
      </c>
      <c r="AO54" s="380" t="str">
        <f>TickFormat('GII30.400.10(IOX)'!$AP53)</f>
        <v>-0-03</v>
      </c>
      <c r="AP54" s="80" t="str">
        <f>TickFormat('GII30.450.10(IOX)'!$AP53)</f>
        <v>-0-03+</v>
      </c>
      <c r="AQ54" s="381" t="str">
        <f>TickFormat('GII30.500.10(IOX)'!$AP53)</f>
        <v>0-00+</v>
      </c>
    </row>
    <row r="55" spans="9:43" ht="15">
      <c r="I55" s="148">
        <v>41486</v>
      </c>
      <c r="J55" s="380" t="str">
        <f>TickFormat('FN30.300.12(IOX)'!$P33)</f>
        <v>0-03</v>
      </c>
      <c r="K55" s="80" t="str">
        <f>TickFormat('FN30.350.12(IOX)'!$P33)</f>
        <v>0-00</v>
      </c>
      <c r="L55" s="80" t="str">
        <f>TickFormat('FN30.400.11(IOX)'!$P45)</f>
        <v>-0-06</v>
      </c>
      <c r="M55" s="80" t="str">
        <f>TickFormat('FN30.450.11(IOX)'!$P45)</f>
        <v>-0-05+</v>
      </c>
      <c r="N55" s="80" t="str">
        <f>TickFormat('FN30.350.10(IOX)'!$P57)</f>
        <v>-0-05+</v>
      </c>
      <c r="O55" s="80" t="str">
        <f>TickFormat('FN30.400.10(IOX)'!$P57)</f>
        <v>-0-08+</v>
      </c>
      <c r="P55" s="80" t="str">
        <f>TickFormat('FN30.450.10(IOX)'!$P57)</f>
        <v>-0-07+</v>
      </c>
      <c r="Q55" s="80" t="str">
        <f>TickFormat('FN30.500.10(IOX)'!$P57)</f>
        <v>-0-03</v>
      </c>
      <c r="R55" s="80" t="str">
        <f>TickFormat('FN30.400.09(IOX)'!$P59)</f>
        <v>-0-13</v>
      </c>
      <c r="S55" s="80" t="str">
        <f>TickFormat('FN30.450.09(IOX)'!$P59)</f>
        <v>-0-12+</v>
      </c>
      <c r="T55" s="80" t="str">
        <f>TickFormat('FN30.500.09(IOX)'!$P59)</f>
        <v>-0-05</v>
      </c>
      <c r="U55" s="80" t="str">
        <f>TickFormat('FN30.550.08(IOX)'!$P59)</f>
        <v>-0-12</v>
      </c>
      <c r="V55" s="80" t="str">
        <f>TickFormat('FN30.600.08(IOX)'!$P59)</f>
        <v>-0-08+</v>
      </c>
      <c r="W55" s="187" t="str">
        <f>TickFormat('FN30.650.67(IOX)'!$P59)</f>
        <v>-0-04</v>
      </c>
      <c r="X55" s="380" t="str">
        <f>TickFormat('GII30.400.10(IOX)'!$P54)</f>
        <v>-0-04</v>
      </c>
      <c r="Y55" s="80" t="str">
        <f>TickFormat('GII30.450.10(IOX)'!$P54)</f>
        <v>-0-05+</v>
      </c>
      <c r="Z55" s="187" t="str">
        <f>TickFormat('GII30.500.10(IOX)'!$P54)</f>
        <v>-0-05</v>
      </c>
      <c r="AA55" s="192" t="str">
        <f>TickFormat('FN30.300.12(IOX)'!$AP33)</f>
        <v>0-04</v>
      </c>
      <c r="AB55" s="80" t="str">
        <f>TickFormat('FN30.350.12(IOX)'!$AP33)</f>
        <v>0-02</v>
      </c>
      <c r="AC55" s="80" t="str">
        <f>TickFormat('FN30.400.11(IOX)'!$AP45)</f>
        <v>-0-03+</v>
      </c>
      <c r="AD55" s="80" t="str">
        <f>TickFormat('FN30.450.11(IOX)'!$AP45)</f>
        <v>-0-03+</v>
      </c>
      <c r="AE55" s="80" t="str">
        <f>TickFormat('FN30.350.10(IOX)'!$AP57)</f>
        <v>-0-03</v>
      </c>
      <c r="AF55" s="80" t="str">
        <f>TickFormat('FN30.400.10(IOX)'!$AP57)</f>
        <v>-0-05+</v>
      </c>
      <c r="AG55" s="80" t="str">
        <f>TickFormat('FN30.450.10(IOX)'!$AP57)</f>
        <v>-0-05+</v>
      </c>
      <c r="AH55" s="80" t="str">
        <f>TickFormat('FN30.500.10(IOX)'!$AP57)</f>
        <v>-0-01+</v>
      </c>
      <c r="AI55" s="80" t="str">
        <f>TickFormat('FN30.400.09(IOX)'!$AP59)</f>
        <v>-0-10</v>
      </c>
      <c r="AJ55" s="80" t="str">
        <f>TickFormat('FN30.450.09(IOX)'!$AP59)</f>
        <v>-0-10</v>
      </c>
      <c r="AK55" s="80" t="str">
        <f>TickFormat('FN30.500.09(IOX)'!$AP59)</f>
        <v>-0-03+</v>
      </c>
      <c r="AL55" s="80" t="str">
        <f>TickFormat('FN30.550.08(IOX)'!$AP59)</f>
        <v>-0-10</v>
      </c>
      <c r="AM55" s="80" t="str">
        <f>TickFormat('FN30.600.08(IOX)'!$AP59)</f>
        <v>-0-07</v>
      </c>
      <c r="AN55" s="187" t="str">
        <f>TickFormat('FN30.650.67(IOX)'!$AP59)</f>
        <v>-0-03+</v>
      </c>
      <c r="AO55" s="380" t="str">
        <f>TickFormat('GII30.400.10(IOX)'!$AP54)</f>
        <v>-0-03</v>
      </c>
      <c r="AP55" s="80" t="str">
        <f>TickFormat('GII30.450.10(IOX)'!$AP54)</f>
        <v>-0-04</v>
      </c>
      <c r="AQ55" s="381" t="str">
        <f>TickFormat('GII30.500.10(IOX)'!$AP54)</f>
        <v>-0-03+</v>
      </c>
    </row>
    <row r="56" spans="9:43" ht="15">
      <c r="I56" s="148">
        <v>41516</v>
      </c>
      <c r="J56" s="380" t="str">
        <f>TickFormat('FN30.300.12(IOX)'!$P34)</f>
        <v>0-03+</v>
      </c>
      <c r="K56" s="80" t="str">
        <f>TickFormat('FN30.350.12(IOX)'!$P34)</f>
        <v>0-02</v>
      </c>
      <c r="L56" s="80" t="str">
        <f>TickFormat('FN30.400.11(IOX)'!$P46)</f>
        <v>-0-04</v>
      </c>
      <c r="M56" s="80" t="str">
        <f>TickFormat('FN30.450.11(IOX)'!$P46)</f>
        <v>-0-05</v>
      </c>
      <c r="N56" s="80" t="str">
        <f>TickFormat('FN30.350.10(IOX)'!$P58)</f>
        <v>-0-03+</v>
      </c>
      <c r="O56" s="80" t="str">
        <f>TickFormat('FN30.400.10(IOX)'!$P58)</f>
        <v>-0-05+</v>
      </c>
      <c r="P56" s="80" t="str">
        <f>TickFormat('FN30.450.10(IOX)'!$P58)</f>
        <v>-0-07</v>
      </c>
      <c r="Q56" s="80" t="str">
        <f>TickFormat('FN30.500.10(IOX)'!$P58)</f>
        <v>-0-04+</v>
      </c>
      <c r="R56" s="80" t="str">
        <f>TickFormat('FN30.400.09(IOX)'!$P60)</f>
        <v>-0-10</v>
      </c>
      <c r="S56" s="80" t="str">
        <f>TickFormat('FN30.450.09(IOX)'!$P60)</f>
        <v>-0-10+</v>
      </c>
      <c r="T56" s="80" t="str">
        <f>TickFormat('FN30.500.09(IOX)'!$P60)</f>
        <v>-0-06</v>
      </c>
      <c r="U56" s="80" t="str">
        <f>TickFormat('FN30.550.08(IOX)'!$P60)</f>
        <v>-0-15</v>
      </c>
      <c r="V56" s="80" t="str">
        <f>TickFormat('FN30.600.08(IOX)'!$P60)</f>
        <v>-0-12</v>
      </c>
      <c r="W56" s="187" t="str">
        <f>TickFormat('FN30.650.67(IOX)'!$P60)</f>
        <v>-0-07+</v>
      </c>
      <c r="X56" s="380" t="str">
        <f>TickFormat('GII30.400.10(IOX)'!$P55)</f>
        <v>-0-03+</v>
      </c>
      <c r="Y56" s="80" t="str">
        <f>TickFormat('GII30.450.10(IOX)'!$P55)</f>
        <v>-0-06</v>
      </c>
      <c r="Z56" s="187" t="str">
        <f>TickFormat('GII30.500.10(IOX)'!$P55)</f>
        <v>-0-04</v>
      </c>
      <c r="AA56" s="192" t="str">
        <f>TickFormat('FN30.300.12(IOX)'!$AP34)</f>
        <v>0-04+</v>
      </c>
      <c r="AB56" s="80" t="str">
        <f>TickFormat('FN30.350.12(IOX)'!$AP34)</f>
        <v>0-03+</v>
      </c>
      <c r="AC56" s="80" t="str">
        <f>TickFormat('FN30.400.11(IOX)'!$AP46)</f>
        <v>-0-01</v>
      </c>
      <c r="AD56" s="80" t="str">
        <f>TickFormat('FN30.450.11(IOX)'!$AP46)</f>
        <v>-0-02+</v>
      </c>
      <c r="AE56" s="80" t="str">
        <f>TickFormat('FN30.350.10(IOX)'!$AP58)</f>
        <v>-0-01</v>
      </c>
      <c r="AF56" s="80" t="str">
        <f>TickFormat('FN30.400.10(IOX)'!$AP58)</f>
        <v>-0-03</v>
      </c>
      <c r="AG56" s="80" t="str">
        <f>TickFormat('FN30.450.10(IOX)'!$AP58)</f>
        <v>-0-04+</v>
      </c>
      <c r="AH56" s="80" t="str">
        <f>TickFormat('FN30.500.10(IOX)'!$AP58)</f>
        <v>-0-02+</v>
      </c>
      <c r="AI56" s="80" t="str">
        <f>TickFormat('FN30.400.09(IOX)'!$AP60)</f>
        <v>-0-07</v>
      </c>
      <c r="AJ56" s="80" t="str">
        <f>TickFormat('FN30.450.09(IOX)'!$AP60)</f>
        <v>-0-08</v>
      </c>
      <c r="AK56" s="80" t="str">
        <f>TickFormat('FN30.500.09(IOX)'!$AP60)</f>
        <v>-0-04</v>
      </c>
      <c r="AL56" s="80" t="str">
        <f>TickFormat('FN30.550.08(IOX)'!$AP60)</f>
        <v>-0-12+</v>
      </c>
      <c r="AM56" s="80" t="str">
        <f>TickFormat('FN30.600.08(IOX)'!$AP60)</f>
        <v>-0-10</v>
      </c>
      <c r="AN56" s="187" t="str">
        <f>TickFormat('FN30.650.67(IOX)'!$AP60)</f>
        <v>-0-07</v>
      </c>
      <c r="AO56" s="380" t="str">
        <f>TickFormat('GII30.400.10(IOX)'!$AP55)</f>
        <v>-0-03</v>
      </c>
      <c r="AP56" s="80" t="str">
        <f>TickFormat('GII30.450.10(IOX)'!$AP55)</f>
        <v>-0-04+</v>
      </c>
      <c r="AQ56" s="381" t="str">
        <f>TickFormat('GII30.500.10(IOX)'!$AP55)</f>
        <v>-0-02</v>
      </c>
    </row>
    <row r="57" spans="9:43" ht="15">
      <c r="I57" s="305">
        <v>41547</v>
      </c>
      <c r="J57" s="382" t="str">
        <f>TickFormat('FN30.300.12(IOX)'!$P35)</f>
        <v>0-04</v>
      </c>
      <c r="K57" s="349" t="str">
        <f>TickFormat('FN30.350.12(IOX)'!$P35)</f>
        <v>0-03+</v>
      </c>
      <c r="L57" s="349" t="str">
        <f>TickFormat('FN30.400.11(IOX)'!$P47)</f>
        <v>0-00+</v>
      </c>
      <c r="M57" s="349" t="str">
        <f>TickFormat('FN30.450.11(IOX)'!$P47)</f>
        <v>-0-01</v>
      </c>
      <c r="N57" s="349" t="str">
        <f>TickFormat('FN30.350.10(IOX)'!$P59)</f>
        <v>0-01</v>
      </c>
      <c r="O57" s="349" t="str">
        <f>TickFormat('FN30.400.10(IOX)'!$P59)</f>
        <v>-0-01</v>
      </c>
      <c r="P57" s="349" t="str">
        <f>TickFormat('FN30.450.10(IOX)'!$P59)</f>
        <v>-0-03</v>
      </c>
      <c r="Q57" s="349" t="str">
        <f>TickFormat('FN30.500.10(IOX)'!$P59)</f>
        <v>-0-02</v>
      </c>
      <c r="R57" s="349" t="str">
        <f>TickFormat('FN30.400.09(IOX)'!$P61)</f>
        <v>-0-03+</v>
      </c>
      <c r="S57" s="349" t="str">
        <f>TickFormat('FN30.450.09(IOX)'!$P61)</f>
        <v>-0-04+</v>
      </c>
      <c r="T57" s="349" t="str">
        <f>TickFormat('FN30.500.09(IOX)'!$P61)</f>
        <v>-0-04+</v>
      </c>
      <c r="U57" s="349" t="str">
        <f>TickFormat('FN30.550.08(IOX)'!$P61)</f>
        <v>-0-13</v>
      </c>
      <c r="V57" s="349" t="str">
        <f>TickFormat('FN30.600.08(IOX)'!$P61)</f>
        <v>-0-12</v>
      </c>
      <c r="W57" s="357" t="str">
        <f>TickFormat('FN30.650.67(IOX)'!$P61)</f>
        <v>-0-09</v>
      </c>
      <c r="X57" s="382" t="str">
        <f>TickFormat('GII30.400.10(IOX)'!$P56)</f>
        <v>-0-00</v>
      </c>
      <c r="Y57" s="349" t="str">
        <f>TickFormat('GII30.450.10(IOX)'!$P56)</f>
        <v>-0-02</v>
      </c>
      <c r="Z57" s="357" t="str">
        <f>TickFormat('GII30.500.10(IOX)'!$P56)</f>
        <v>-0-04</v>
      </c>
      <c r="AA57" s="360" t="str">
        <f>TickFormat('FN30.300.12(IOX)'!$AP35)</f>
        <v>0-05</v>
      </c>
      <c r="AB57" s="349" t="str">
        <f>TickFormat('FN30.350.12(IOX)'!$AP35)</f>
        <v>0-06</v>
      </c>
      <c r="AC57" s="349" t="str">
        <f>TickFormat('FN30.400.11(IOX)'!$AP47)</f>
        <v>0-03+</v>
      </c>
      <c r="AD57" s="349" t="str">
        <f>TickFormat('FN30.450.11(IOX)'!$AP47)</f>
        <v>0-01+</v>
      </c>
      <c r="AE57" s="349" t="str">
        <f>TickFormat('FN30.350.10(IOX)'!$AP59)</f>
        <v>0-04</v>
      </c>
      <c r="AF57" s="349" t="str">
        <f>TickFormat('FN30.400.10(IOX)'!$AP59)</f>
        <v>0-01+</v>
      </c>
      <c r="AG57" s="349" t="str">
        <f>TickFormat('FN30.450.10(IOX)'!$AP59)</f>
        <v>-0-00+</v>
      </c>
      <c r="AH57" s="349" t="str">
        <f>TickFormat('FN30.500.10(IOX)'!$AP59)</f>
        <v>-0-00+</v>
      </c>
      <c r="AI57" s="349" t="str">
        <f>TickFormat('FN30.400.09(IOX)'!$AP61)</f>
        <v>0-00</v>
      </c>
      <c r="AJ57" s="349" t="str">
        <f>TickFormat('FN30.450.09(IOX)'!$AP61)</f>
        <v>-0-02</v>
      </c>
      <c r="AK57" s="349" t="str">
        <f>TickFormat('FN30.500.09(IOX)'!$AP61)</f>
        <v>-0-02+</v>
      </c>
      <c r="AL57" s="349" t="str">
        <f>TickFormat('FN30.550.08(IOX)'!$AP61)</f>
        <v>-0-10+</v>
      </c>
      <c r="AM57" s="349" t="str">
        <f>TickFormat('FN30.600.08(IOX)'!$AP61)</f>
        <v>-0-10+</v>
      </c>
      <c r="AN57" s="357" t="str">
        <f>TickFormat('FN30.650.67(IOX)'!$AP61)</f>
        <v>-0-08+</v>
      </c>
      <c r="AO57" s="382" t="str">
        <f>TickFormat('GII30.400.10(IOX)'!$AP56)</f>
        <v>0-01</v>
      </c>
      <c r="AP57" s="349" t="str">
        <f>TickFormat('GII30.450.10(IOX)'!$AP56)</f>
        <v>-0-00+</v>
      </c>
      <c r="AQ57" s="383" t="str">
        <f>TickFormat('GII30.500.10(IOX)'!$AP56)</f>
        <v>-0-02</v>
      </c>
    </row>
    <row r="75" spans="37:37">
      <c r="AK75" s="71"/>
    </row>
  </sheetData>
  <mergeCells count="2">
    <mergeCell ref="J25:Z25"/>
    <mergeCell ref="AA25:AQ25"/>
  </mergeCells>
  <printOptions horizontalCentered="1"/>
  <pageMargins left="0.25" right="0.25" top="0.25" bottom="0.25" header="0.3" footer="0.15"/>
  <pageSetup scale="55" orientation="landscape" horizontalDpi="300" verticalDpi="300" r:id="rId1"/>
  <headerFooter scaleWithDoc="0">
    <oddHeader>&amp;L&amp;G&amp;C&amp;"-,Bold"&amp;12&amp;K2E398A
&amp;15IOS Monthly Carry&amp;R&amp;"-,Bold"&amp;14&amp;K2E398A
&amp;12Cello Fixed Income Master Fund, LP&amp;"-,Regular"&amp;10&amp;K000000
&amp;"-,Bold"&amp;K2E398A As of Mar, 2015</oddHeader>
    <oddFooter>&amp;L&amp;8&amp;K2E398AReport Created on &amp;D &amp;T&amp;C&amp;G
&amp;8&amp;K2E398APage &amp;P of &amp;N</oddFooter>
  </headerFooter>
  <rowBreaks count="4" manualBreakCount="4">
    <brk id="104" max="42" man="1"/>
    <brk id="188" max="42" man="1"/>
    <brk id="272" max="42" man="1"/>
    <brk id="356" max="42" man="1"/>
  </rowBreaks>
  <drawing r:id="rId2"/>
  <legacyDrawingHF r:id="rId3"/>
  <extLst>
    <ext xmlns:x14="http://schemas.microsoft.com/office/spreadsheetml/2009/9/main" uri="{78C0D931-6437-407d-A8EE-F0AAD7539E65}">
      <x14:conditionalFormattings>
        <x14:conditionalFormatting xmlns:xm="http://schemas.microsoft.com/office/excel/2006/main">
          <x14:cfRule type="beginsWith" priority="3" operator="beginsWith" id="{E1FAF1F4-76A1-4861-8850-C2D4B1CA03C5}">
            <xm:f>LEFT(J27,LEN("-"))="-"</xm:f>
            <xm:f>"-"</xm:f>
            <x14:dxf>
              <font>
                <color rgb="FFFF0000"/>
              </font>
            </x14:dxf>
          </x14:cfRule>
          <xm:sqref>J27:AQ55 J58:AQ139</xm:sqref>
        </x14:conditionalFormatting>
        <x14:conditionalFormatting xmlns:xm="http://schemas.microsoft.com/office/excel/2006/main">
          <x14:cfRule type="beginsWith" priority="2" operator="beginsWith" id="{C7BC4579-3947-45A2-98FF-C5DE30A9167C}">
            <xm:f>LEFT(J57,LEN("-"))="-"</xm:f>
            <xm:f>"-"</xm:f>
            <x14:dxf>
              <font>
                <color rgb="FFFF0000"/>
              </font>
            </x14:dxf>
          </x14:cfRule>
          <xm:sqref>J57:AQ57</xm:sqref>
        </x14:conditionalFormatting>
        <x14:conditionalFormatting xmlns:xm="http://schemas.microsoft.com/office/excel/2006/main">
          <x14:cfRule type="beginsWith" priority="1" operator="beginsWith" id="{D2F01355-1C0D-4C38-938E-9EA6D1EA3141}">
            <xm:f>LEFT(J56,LEN("-"))="-"</xm:f>
            <xm:f>"-"</xm:f>
            <x14:dxf>
              <font>
                <color rgb="FFFF0000"/>
              </font>
            </x14:dxf>
          </x14:cfRule>
          <xm:sqref>J56:AQ56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5" tint="-0.249977111117893"/>
  </sheetPr>
  <dimension ref="A1:AQ75"/>
  <sheetViews>
    <sheetView topLeftCell="H1"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0" width="6.28515625" style="67" bestFit="1" customWidth="1"/>
    <col min="11" max="11" width="6.7109375" style="67" bestFit="1" customWidth="1"/>
    <col min="12" max="26" width="7" style="67" bestFit="1" customWidth="1"/>
    <col min="27" max="27" width="6" style="67" bestFit="1" customWidth="1"/>
    <col min="28" max="29" width="6.28515625" style="67" bestFit="1" customWidth="1"/>
    <col min="30" max="30" width="6.7109375" style="67" bestFit="1" customWidth="1"/>
    <col min="31" max="38" width="7" style="67" bestFit="1" customWidth="1"/>
    <col min="39" max="40" width="6.7109375" style="67" bestFit="1" customWidth="1"/>
    <col min="41" max="43" width="7" style="67" bestFit="1" customWidth="1"/>
    <col min="44" max="16384" width="9.140625" style="67"/>
  </cols>
  <sheetData>
    <row r="1" spans="39:39">
      <c r="AM1" s="71"/>
    </row>
    <row r="23" spans="2:43" ht="15">
      <c r="I23" s="75" t="s">
        <v>244</v>
      </c>
    </row>
    <row r="24" spans="2:43" s="76" customFormat="1" ht="8.25" hidden="1" customHeight="1"/>
    <row r="25" spans="2:43" s="163" customFormat="1" ht="22.5" customHeight="1">
      <c r="I25" s="304"/>
      <c r="J25" s="633" t="s">
        <v>242</v>
      </c>
      <c r="K25" s="634"/>
      <c r="L25" s="634"/>
      <c r="M25" s="634"/>
      <c r="N25" s="634"/>
      <c r="O25" s="634"/>
      <c r="P25" s="634"/>
      <c r="Q25" s="634"/>
      <c r="R25" s="634"/>
      <c r="S25" s="634"/>
      <c r="T25" s="634"/>
      <c r="U25" s="634"/>
      <c r="V25" s="634"/>
      <c r="W25" s="634"/>
      <c r="X25" s="634"/>
      <c r="Y25" s="634"/>
      <c r="Z25" s="634"/>
      <c r="AA25" s="644" t="s">
        <v>243</v>
      </c>
      <c r="AB25" s="640"/>
      <c r="AC25" s="640"/>
      <c r="AD25" s="640"/>
      <c r="AE25" s="640"/>
      <c r="AF25" s="640"/>
      <c r="AG25" s="640"/>
      <c r="AH25" s="640"/>
      <c r="AI25" s="640"/>
      <c r="AJ25" s="640"/>
      <c r="AK25" s="640"/>
      <c r="AL25" s="640"/>
      <c r="AM25" s="640"/>
      <c r="AN25" s="640"/>
      <c r="AO25" s="640"/>
      <c r="AP25" s="640"/>
      <c r="AQ25" s="641"/>
    </row>
    <row r="26" spans="2:43" s="164" customFormat="1" ht="45">
      <c r="I26" s="143" t="s">
        <v>19</v>
      </c>
      <c r="J26" s="143" t="s">
        <v>196</v>
      </c>
      <c r="K26" s="144" t="s">
        <v>213</v>
      </c>
      <c r="L26" s="144" t="s">
        <v>197</v>
      </c>
      <c r="M26" s="144" t="s">
        <v>198</v>
      </c>
      <c r="N26" s="144" t="s">
        <v>199</v>
      </c>
      <c r="O26" s="144" t="s">
        <v>200</v>
      </c>
      <c r="P26" s="144" t="s">
        <v>201</v>
      </c>
      <c r="Q26" s="144" t="s">
        <v>202</v>
      </c>
      <c r="R26" s="144" t="s">
        <v>203</v>
      </c>
      <c r="S26" s="144" t="s">
        <v>204</v>
      </c>
      <c r="T26" s="144" t="s">
        <v>206</v>
      </c>
      <c r="U26" s="144" t="s">
        <v>205</v>
      </c>
      <c r="V26" s="144" t="s">
        <v>207</v>
      </c>
      <c r="W26" s="144" t="s">
        <v>208</v>
      </c>
      <c r="X26" s="143" t="s">
        <v>209</v>
      </c>
      <c r="Y26" s="144" t="s">
        <v>210</v>
      </c>
      <c r="Z26" s="144" t="s">
        <v>211</v>
      </c>
      <c r="AA26" s="201" t="s">
        <v>196</v>
      </c>
      <c r="AB26" s="197" t="s">
        <v>213</v>
      </c>
      <c r="AC26" s="197" t="s">
        <v>197</v>
      </c>
      <c r="AD26" s="197" t="s">
        <v>198</v>
      </c>
      <c r="AE26" s="197" t="s">
        <v>199</v>
      </c>
      <c r="AF26" s="197" t="s">
        <v>200</v>
      </c>
      <c r="AG26" s="197" t="s">
        <v>201</v>
      </c>
      <c r="AH26" s="197" t="s">
        <v>202</v>
      </c>
      <c r="AI26" s="197" t="s">
        <v>203</v>
      </c>
      <c r="AJ26" s="197" t="s">
        <v>204</v>
      </c>
      <c r="AK26" s="197" t="s">
        <v>206</v>
      </c>
      <c r="AL26" s="197" t="s">
        <v>205</v>
      </c>
      <c r="AM26" s="197" t="s">
        <v>207</v>
      </c>
      <c r="AN26" s="197" t="s">
        <v>208</v>
      </c>
      <c r="AO26" s="195" t="s">
        <v>209</v>
      </c>
      <c r="AP26" s="197" t="s">
        <v>210</v>
      </c>
      <c r="AQ26" s="309" t="s">
        <v>211</v>
      </c>
    </row>
    <row r="27" spans="2:43" s="163" customFormat="1" ht="15" customHeight="1">
      <c r="B27" s="165"/>
      <c r="C27" s="166"/>
      <c r="D27" s="166"/>
      <c r="E27" s="166"/>
      <c r="F27" s="166"/>
      <c r="G27" s="166"/>
      <c r="H27" s="167"/>
      <c r="I27" s="148">
        <v>40633</v>
      </c>
      <c r="J27" s="401"/>
      <c r="K27" s="402"/>
      <c r="L27" s="402"/>
      <c r="M27" s="402"/>
      <c r="N27" s="402">
        <f>'FN30.350.10(IOX)'!$AU29</f>
        <v>9.425897512333992E-3</v>
      </c>
      <c r="O27" s="402">
        <f>'FN30.400.10(IOX)'!$AU29</f>
        <v>1.0011295067150762E-2</v>
      </c>
      <c r="P27" s="402">
        <f>'FN30.450.10(IOX)'!$AU29</f>
        <v>9.7641816353490965E-3</v>
      </c>
      <c r="Q27" s="402">
        <f>'FN30.500.10(IOX)'!$AU29</f>
        <v>9.7002811388021953E-3</v>
      </c>
      <c r="R27" s="402">
        <f>'FN30.400.09(IOX)'!$AU31</f>
        <v>8.3077262547117461E-3</v>
      </c>
      <c r="S27" s="402">
        <f>'FN30.450.09(IOX)'!$AU31</f>
        <v>7.2757201250274305E-3</v>
      </c>
      <c r="T27" s="402">
        <f>'FN30.500.09(IOX)'!$AU31</f>
        <v>6.6764149212117496E-3</v>
      </c>
      <c r="U27" s="402">
        <f>'FN30.550.08(IOX)'!$AU31</f>
        <v>-3.4870661952243727E-3</v>
      </c>
      <c r="V27" s="402">
        <f>'FN30.600.08(IOX)'!$AU31</f>
        <v>-1.0194634232759084E-3</v>
      </c>
      <c r="W27" s="403">
        <f>'FN30.650.67(IOX)'!$AU31</f>
        <v>4.9211261601875339E-3</v>
      </c>
      <c r="X27" s="404"/>
      <c r="Y27" s="402"/>
      <c r="Z27" s="403"/>
      <c r="AA27" s="408"/>
      <c r="AB27" s="402"/>
      <c r="AC27" s="402"/>
      <c r="AD27" s="402"/>
      <c r="AE27" s="402">
        <f>'FN30.350.10(IOX)'!$AV29</f>
        <v>9.9412815448360805E-3</v>
      </c>
      <c r="AF27" s="402">
        <f>'FN30.400.10(IOX)'!$AV29</f>
        <v>1.1594799263201143E-2</v>
      </c>
      <c r="AG27" s="402">
        <f>'FN30.450.10(IOX)'!$AV29</f>
        <v>1.348070165836982E-2</v>
      </c>
      <c r="AH27" s="402">
        <f>'FN30.500.10(IOX)'!$AV29</f>
        <v>1.3063155975127376E-2</v>
      </c>
      <c r="AI27" s="402">
        <f>'FN30.400.09(IOX)'!$AV31</f>
        <v>1.1334393632500729E-2</v>
      </c>
      <c r="AJ27" s="402">
        <f>'FN30.450.09(IOX)'!$AV31</f>
        <v>1.2639021367430595E-2</v>
      </c>
      <c r="AK27" s="402">
        <f>'FN30.500.09(IOX)'!$AV31</f>
        <v>1.1049185228046928E-2</v>
      </c>
      <c r="AL27" s="402">
        <f>'FN30.550.08(IOX)'!$AV31</f>
        <v>3.3714817424216111E-3</v>
      </c>
      <c r="AM27" s="402">
        <f>'FN30.600.08(IOX)'!$AV31</f>
        <v>3.5021921308988247E-3</v>
      </c>
      <c r="AN27" s="403">
        <f>'FN30.650.67(IOX)'!$AV31</f>
        <v>6.3794939401161975E-3</v>
      </c>
      <c r="AO27" s="404"/>
      <c r="AP27" s="402"/>
      <c r="AQ27" s="409"/>
    </row>
    <row r="28" spans="2:43" s="163" customFormat="1" ht="15" customHeight="1">
      <c r="B28" s="165"/>
      <c r="C28" s="166"/>
      <c r="D28" s="166"/>
      <c r="E28" s="166"/>
      <c r="F28" s="166"/>
      <c r="G28" s="166"/>
      <c r="H28" s="167"/>
      <c r="I28" s="148">
        <v>40662</v>
      </c>
      <c r="J28" s="404"/>
      <c r="K28" s="402"/>
      <c r="L28" s="402"/>
      <c r="M28" s="402"/>
      <c r="N28" s="402">
        <f>'FN30.350.10(IOX)'!$AU30</f>
        <v>8.7429120760224924E-3</v>
      </c>
      <c r="O28" s="402">
        <f>'FN30.400.10(IOX)'!$AU30</f>
        <v>9.5302758536333198E-3</v>
      </c>
      <c r="P28" s="402">
        <f>'FN30.450.10(IOX)'!$AU30</f>
        <v>9.2951398835100663E-3</v>
      </c>
      <c r="Q28" s="402">
        <f>'FN30.500.10(IOX)'!$AU30</f>
        <v>9.4957812783673743E-3</v>
      </c>
      <c r="R28" s="402">
        <f>'FN30.400.09(IOX)'!$AU32</f>
        <v>7.9956273657907743E-3</v>
      </c>
      <c r="S28" s="402">
        <f>'FN30.450.09(IOX)'!$AU32</f>
        <v>7.6244759392191386E-3</v>
      </c>
      <c r="T28" s="402">
        <f>'FN30.500.09(IOX)'!$AU32</f>
        <v>6.9720080162157224E-3</v>
      </c>
      <c r="U28" s="402">
        <f>'FN30.550.08(IOX)'!$AU32</f>
        <v>-3.347201360794581E-3</v>
      </c>
      <c r="V28" s="402">
        <f>'FN30.600.08(IOX)'!$AU32</f>
        <v>-3.2408828469991931E-3</v>
      </c>
      <c r="W28" s="403">
        <f>'FN30.650.67(IOX)'!$AU32</f>
        <v>-1.377379136784045E-3</v>
      </c>
      <c r="X28" s="404"/>
      <c r="Y28" s="402"/>
      <c r="Z28" s="403"/>
      <c r="AA28" s="410"/>
      <c r="AB28" s="402"/>
      <c r="AC28" s="402"/>
      <c r="AD28" s="402"/>
      <c r="AE28" s="402">
        <f>'FN30.350.10(IOX)'!$AV30</f>
        <v>9.5084772465623656E-3</v>
      </c>
      <c r="AF28" s="402">
        <f>'FN30.400.10(IOX)'!$AV30</f>
        <v>1.1629428529509449E-2</v>
      </c>
      <c r="AG28" s="402">
        <f>'FN30.450.10(IOX)'!$AV30</f>
        <v>1.3790996780845721E-2</v>
      </c>
      <c r="AH28" s="402">
        <f>'FN30.500.10(IOX)'!$AV30</f>
        <v>1.3280939552369425E-2</v>
      </c>
      <c r="AI28" s="402">
        <f>'FN30.400.09(IOX)'!$AV32</f>
        <v>1.1237784971314625E-2</v>
      </c>
      <c r="AJ28" s="402">
        <f>'FN30.450.09(IOX)'!$AV32</f>
        <v>1.3504286339559878E-2</v>
      </c>
      <c r="AK28" s="402">
        <f>'FN30.500.09(IOX)'!$AV32</f>
        <v>1.1734265853315305E-2</v>
      </c>
      <c r="AL28" s="402">
        <f>'FN30.550.08(IOX)'!$AV32</f>
        <v>3.8276443334370239E-3</v>
      </c>
      <c r="AM28" s="402">
        <f>'FN30.600.08(IOX)'!$AV32</f>
        <v>1.1935079943539216E-3</v>
      </c>
      <c r="AN28" s="403">
        <f>'FN30.650.67(IOX)'!$AV32</f>
        <v>-1.8847533452125729E-5</v>
      </c>
      <c r="AO28" s="404"/>
      <c r="AP28" s="402"/>
      <c r="AQ28" s="409"/>
    </row>
    <row r="29" spans="2:43" s="163" customFormat="1" ht="15" customHeight="1">
      <c r="B29" s="165"/>
      <c r="C29" s="166"/>
      <c r="D29" s="166"/>
      <c r="E29" s="166"/>
      <c r="F29" s="166"/>
      <c r="G29" s="166"/>
      <c r="H29" s="167"/>
      <c r="I29" s="148">
        <v>40694</v>
      </c>
      <c r="J29" s="404"/>
      <c r="K29" s="402"/>
      <c r="L29" s="402"/>
      <c r="M29" s="402"/>
      <c r="N29" s="402">
        <f>'FN30.350.10(IOX)'!$AU31</f>
        <v>8.6094601340259563E-3</v>
      </c>
      <c r="O29" s="402">
        <f>'FN30.400.10(IOX)'!$AU31</f>
        <v>9.1490875019905587E-3</v>
      </c>
      <c r="P29" s="402">
        <f>'FN30.450.10(IOX)'!$AU31</f>
        <v>9.361583421891511E-3</v>
      </c>
      <c r="Q29" s="402">
        <f>'FN30.500.10(IOX)'!$AU31</f>
        <v>9.3621027007864469E-3</v>
      </c>
      <c r="R29" s="402">
        <f>'FN30.400.09(IOX)'!$AU33</f>
        <v>7.9260177684830554E-3</v>
      </c>
      <c r="S29" s="402">
        <f>'FN30.450.09(IOX)'!$AU33</f>
        <v>8.2555952460601264E-3</v>
      </c>
      <c r="T29" s="402">
        <f>'FN30.500.09(IOX)'!$AU33</f>
        <v>7.533463897354451E-3</v>
      </c>
      <c r="U29" s="402">
        <f>'FN30.550.08(IOX)'!$AU33</f>
        <v>-1.2191864028755265E-3</v>
      </c>
      <c r="V29" s="402">
        <f>'FN30.600.08(IOX)'!$AU33</f>
        <v>-2.0316420114367671E-3</v>
      </c>
      <c r="W29" s="403">
        <f>'FN30.650.67(IOX)'!$AU33</f>
        <v>2.2594685073167838E-3</v>
      </c>
      <c r="X29" s="404"/>
      <c r="Y29" s="402"/>
      <c r="Z29" s="403"/>
      <c r="AA29" s="410"/>
      <c r="AB29" s="402"/>
      <c r="AC29" s="402"/>
      <c r="AD29" s="402"/>
      <c r="AE29" s="402">
        <f>'FN30.350.10(IOX)'!$AV31</f>
        <v>1.0178925297300074E-2</v>
      </c>
      <c r="AF29" s="402">
        <f>'FN30.400.10(IOX)'!$AV31</f>
        <v>1.2719311511973282E-2</v>
      </c>
      <c r="AG29" s="402">
        <f>'FN30.450.10(IOX)'!$AV31</f>
        <v>1.4597401888042405E-2</v>
      </c>
      <c r="AH29" s="402">
        <f>'FN30.500.10(IOX)'!$AV31</f>
        <v>1.3102586769058986E-2</v>
      </c>
      <c r="AI29" s="402">
        <f>'FN30.400.09(IOX)'!$AV33</f>
        <v>1.2914746628614937E-2</v>
      </c>
      <c r="AJ29" s="402">
        <f>'FN30.450.09(IOX)'!$AV33</f>
        <v>1.5160461666445116E-2</v>
      </c>
      <c r="AK29" s="402">
        <f>'FN30.500.09(IOX)'!$AV33</f>
        <v>1.2281215323272381E-2</v>
      </c>
      <c r="AL29" s="402">
        <f>'FN30.550.08(IOX)'!$AV33</f>
        <v>5.3077311121194079E-3</v>
      </c>
      <c r="AM29" s="402">
        <f>'FN30.600.08(IOX)'!$AV33</f>
        <v>2.2986297251953035E-3</v>
      </c>
      <c r="AN29" s="403">
        <f>'FN30.650.67(IOX)'!$AV33</f>
        <v>4.4114352465413204E-3</v>
      </c>
      <c r="AO29" s="404"/>
      <c r="AP29" s="402"/>
      <c r="AQ29" s="409"/>
    </row>
    <row r="30" spans="2:43" s="163" customFormat="1" ht="15" customHeight="1">
      <c r="B30" s="165"/>
      <c r="C30" s="166"/>
      <c r="D30" s="166"/>
      <c r="E30" s="166"/>
      <c r="F30" s="166"/>
      <c r="G30" s="166"/>
      <c r="H30" s="167"/>
      <c r="I30" s="148">
        <v>40724</v>
      </c>
      <c r="J30" s="404"/>
      <c r="K30" s="402"/>
      <c r="L30" s="402"/>
      <c r="M30" s="402"/>
      <c r="N30" s="402">
        <f>'FN30.350.10(IOX)'!$AU32</f>
        <v>8.0914313631898667E-3</v>
      </c>
      <c r="O30" s="402">
        <f>'FN30.400.10(IOX)'!$AU32</f>
        <v>8.7359258876385619E-3</v>
      </c>
      <c r="P30" s="402">
        <f>'FN30.450.10(IOX)'!$AU32</f>
        <v>9.10160675616155E-3</v>
      </c>
      <c r="Q30" s="402">
        <f>'FN30.500.10(IOX)'!$AU32</f>
        <v>9.133096839790843E-3</v>
      </c>
      <c r="R30" s="402">
        <f>'FN30.400.09(IOX)'!$AU34</f>
        <v>7.5457785001936135E-3</v>
      </c>
      <c r="S30" s="402">
        <f>'FN30.450.09(IOX)'!$AU34</f>
        <v>7.8413738376706173E-3</v>
      </c>
      <c r="T30" s="402">
        <f>'FN30.500.09(IOX)'!$AU34</f>
        <v>7.7179923494934454E-3</v>
      </c>
      <c r="U30" s="402">
        <f>'FN30.550.08(IOX)'!$AU34</f>
        <v>4.5893708238246486E-6</v>
      </c>
      <c r="V30" s="402">
        <f>'FN30.600.08(IOX)'!$AU34</f>
        <v>-7.3046347160711709E-5</v>
      </c>
      <c r="W30" s="403">
        <f>'FN30.650.67(IOX)'!$AU34</f>
        <v>1.2911916242495012E-3</v>
      </c>
      <c r="X30" s="404">
        <f>'GII30.400.10(IOX)'!$AU29</f>
        <v>8.1236714012594378E-3</v>
      </c>
      <c r="Y30" s="402">
        <f>'GII30.450.10(IOX)'!$AU29</f>
        <v>7.8587379901324701E-3</v>
      </c>
      <c r="Z30" s="403">
        <f>'GII30.500.10(IOX)'!$AU29</f>
        <v>6.8954782124112674E-3</v>
      </c>
      <c r="AA30" s="410"/>
      <c r="AB30" s="402"/>
      <c r="AC30" s="402"/>
      <c r="AD30" s="402"/>
      <c r="AE30" s="402">
        <f>'FN30.350.10(IOX)'!$AV32</f>
        <v>9.2900405462056305E-3</v>
      </c>
      <c r="AF30" s="402">
        <f>'FN30.400.10(IOX)'!$AV32</f>
        <v>1.1700761464164634E-2</v>
      </c>
      <c r="AG30" s="402">
        <f>'FN30.450.10(IOX)'!$AV32</f>
        <v>1.374427569105444E-2</v>
      </c>
      <c r="AH30" s="402">
        <f>'FN30.500.10(IOX)'!$AV32</f>
        <v>1.2577554264652313E-2</v>
      </c>
      <c r="AI30" s="402">
        <f>'FN30.400.09(IOX)'!$AV34</f>
        <v>1.1624786407239159E-2</v>
      </c>
      <c r="AJ30" s="402">
        <f>'FN30.450.09(IOX)'!$AV34</f>
        <v>1.3853220526813936E-2</v>
      </c>
      <c r="AK30" s="402">
        <f>'FN30.500.09(IOX)'!$AV34</f>
        <v>1.2145310429784855E-2</v>
      </c>
      <c r="AL30" s="402">
        <f>'FN30.550.08(IOX)'!$AV34</f>
        <v>6.492376473283927E-3</v>
      </c>
      <c r="AM30" s="402">
        <f>'FN30.600.08(IOX)'!$AV34</f>
        <v>4.2630336044881612E-3</v>
      </c>
      <c r="AN30" s="403">
        <f>'FN30.650.67(IOX)'!$AV34</f>
        <v>3.4191196256820712E-3</v>
      </c>
      <c r="AO30" s="404">
        <f>'GII30.400.10(IOX)'!$AV29</f>
        <v>8.2995341249173585E-3</v>
      </c>
      <c r="AP30" s="402">
        <f>'GII30.450.10(IOX)'!$AV29</f>
        <v>9.6503653035341832E-3</v>
      </c>
      <c r="AQ30" s="409">
        <f>'GII30.500.10(IOX)'!$AV29</f>
        <v>9.8973595863757306E-3</v>
      </c>
    </row>
    <row r="31" spans="2:43" s="163" customFormat="1" ht="15" customHeight="1">
      <c r="B31" s="165"/>
      <c r="C31" s="166"/>
      <c r="D31" s="166"/>
      <c r="E31" s="166"/>
      <c r="F31" s="166"/>
      <c r="G31" s="166"/>
      <c r="H31" s="167"/>
      <c r="I31" s="148">
        <v>40753</v>
      </c>
      <c r="J31" s="404"/>
      <c r="K31" s="402"/>
      <c r="L31" s="402"/>
      <c r="M31" s="402"/>
      <c r="N31" s="402">
        <f>'FN30.350.10(IOX)'!$AU33</f>
        <v>7.1819576999692832E-3</v>
      </c>
      <c r="O31" s="402">
        <f>'FN30.400.10(IOX)'!$AU33</f>
        <v>7.123454137298986E-3</v>
      </c>
      <c r="P31" s="402">
        <f>'FN30.450.10(IOX)'!$AU33</f>
        <v>6.5267205349679343E-3</v>
      </c>
      <c r="Q31" s="402">
        <f>'FN30.500.10(IOX)'!$AU33</f>
        <v>6.2878315885332844E-3</v>
      </c>
      <c r="R31" s="402">
        <f>'FN30.400.09(IOX)'!$AU35</f>
        <v>5.9586985710398136E-3</v>
      </c>
      <c r="S31" s="402">
        <f>'FN30.450.09(IOX)'!$AU35</f>
        <v>3.9973557350039997E-3</v>
      </c>
      <c r="T31" s="402">
        <f>'FN30.500.09(IOX)'!$AU35</f>
        <v>2.874868133381378E-3</v>
      </c>
      <c r="U31" s="402">
        <f>'FN30.550.08(IOX)'!$AU35</f>
        <v>-1.550260688446721E-3</v>
      </c>
      <c r="V31" s="402">
        <f>'FN30.600.08(IOX)'!$AU35</f>
        <v>-3.3289057745444295E-4</v>
      </c>
      <c r="W31" s="403">
        <f>'FN30.650.67(IOX)'!$AU35</f>
        <v>2.4373295701085071E-3</v>
      </c>
      <c r="X31" s="404">
        <f>'GII30.400.10(IOX)'!$AU30</f>
        <v>7.3793574257511804E-3</v>
      </c>
      <c r="Y31" s="402">
        <f>'GII30.450.10(IOX)'!$AU30</f>
        <v>6.5808148981243621E-3</v>
      </c>
      <c r="Z31" s="403">
        <f>'GII30.500.10(IOX)'!$AU30</f>
        <v>4.6033966468127041E-3</v>
      </c>
      <c r="AA31" s="410"/>
      <c r="AB31" s="402"/>
      <c r="AC31" s="402"/>
      <c r="AD31" s="402"/>
      <c r="AE31" s="402">
        <f>'FN30.350.10(IOX)'!$AV33</f>
        <v>9.0242036518463874E-3</v>
      </c>
      <c r="AF31" s="402">
        <f>'FN30.400.10(IOX)'!$AV33</f>
        <v>1.0750078872353137E-2</v>
      </c>
      <c r="AG31" s="402">
        <f>'FN30.450.10(IOX)'!$AV33</f>
        <v>1.1348094069534017E-2</v>
      </c>
      <c r="AH31" s="402">
        <f>'FN30.500.10(IOX)'!$AV33</f>
        <v>9.5882521567638296E-3</v>
      </c>
      <c r="AI31" s="402">
        <f>'FN30.400.09(IOX)'!$AV35</f>
        <v>1.1088750753739636E-2</v>
      </c>
      <c r="AJ31" s="402">
        <f>'FN30.450.09(IOX)'!$AV35</f>
        <v>1.0459200975463783E-2</v>
      </c>
      <c r="AK31" s="402">
        <f>'FN30.500.09(IOX)'!$AV35</f>
        <v>7.0633094604841207E-3</v>
      </c>
      <c r="AL31" s="402">
        <f>'FN30.550.08(IOX)'!$AV35</f>
        <v>4.6144851965975748E-3</v>
      </c>
      <c r="AM31" s="402">
        <f>'FN30.600.08(IOX)'!$AV35</f>
        <v>3.663297337629164E-3</v>
      </c>
      <c r="AN31" s="403">
        <f>'FN30.650.67(IOX)'!$AV35</f>
        <v>4.3790749126615272E-3</v>
      </c>
      <c r="AO31" s="404">
        <f>'GII30.400.10(IOX)'!$AV30</f>
        <v>7.9385669704469166E-3</v>
      </c>
      <c r="AP31" s="402">
        <f>'GII30.450.10(IOX)'!$AV30</f>
        <v>8.8550270735066033E-3</v>
      </c>
      <c r="AQ31" s="409">
        <f>'GII30.500.10(IOX)'!$AV30</f>
        <v>8.1889462500954607E-3</v>
      </c>
    </row>
    <row r="32" spans="2:43" s="163" customFormat="1" ht="15" customHeight="1">
      <c r="B32" s="165"/>
      <c r="C32" s="166"/>
      <c r="D32" s="166"/>
      <c r="E32" s="166"/>
      <c r="F32" s="166"/>
      <c r="G32" s="166"/>
      <c r="H32" s="167"/>
      <c r="I32" s="148">
        <v>40786</v>
      </c>
      <c r="J32" s="404"/>
      <c r="K32" s="402"/>
      <c r="L32" s="402"/>
      <c r="M32" s="402"/>
      <c r="N32" s="402">
        <f>'FN30.350.10(IOX)'!$AU34</f>
        <v>7.7069324576578852E-3</v>
      </c>
      <c r="O32" s="402">
        <f>'FN30.400.10(IOX)'!$AU34</f>
        <v>7.1923000610735737E-3</v>
      </c>
      <c r="P32" s="402">
        <f>'FN30.450.10(IOX)'!$AU34</f>
        <v>6.7017217570653001E-3</v>
      </c>
      <c r="Q32" s="402">
        <f>'FN30.500.10(IOX)'!$AU34</f>
        <v>6.1101094526866588E-3</v>
      </c>
      <c r="R32" s="402">
        <f>'FN30.400.09(IOX)'!$AU36</f>
        <v>5.4569257777831795E-3</v>
      </c>
      <c r="S32" s="402">
        <f>'FN30.450.09(IOX)'!$AU36</f>
        <v>3.5364600560075514E-3</v>
      </c>
      <c r="T32" s="402">
        <f>'FN30.500.09(IOX)'!$AU36</f>
        <v>4.0625313407935083E-3</v>
      </c>
      <c r="U32" s="402">
        <f>'FN30.550.08(IOX)'!$AU36</f>
        <v>4.2309231466757942E-5</v>
      </c>
      <c r="V32" s="402">
        <f>'FN30.600.08(IOX)'!$AU36</f>
        <v>1.6189557433899252E-3</v>
      </c>
      <c r="W32" s="403">
        <f>'FN30.650.67(IOX)'!$AU36</f>
        <v>4.4688143438480626E-3</v>
      </c>
      <c r="X32" s="404">
        <f>'GII30.400.10(IOX)'!$AU31</f>
        <v>7.7222746718270379E-3</v>
      </c>
      <c r="Y32" s="402">
        <f>'GII30.450.10(IOX)'!$AU31</f>
        <v>6.5679643249111986E-3</v>
      </c>
      <c r="Z32" s="403">
        <f>'GII30.500.10(IOX)'!$AU31</f>
        <v>5.3792943944378909E-3</v>
      </c>
      <c r="AA32" s="410"/>
      <c r="AB32" s="402"/>
      <c r="AC32" s="402"/>
      <c r="AD32" s="402"/>
      <c r="AE32" s="402">
        <f>'FN30.350.10(IOX)'!$AV34</f>
        <v>1.0915673653949713E-2</v>
      </c>
      <c r="AF32" s="402">
        <f>'FN30.400.10(IOX)'!$AV34</f>
        <v>1.1622043082305843E-2</v>
      </c>
      <c r="AG32" s="402">
        <f>'FN30.450.10(IOX)'!$AV34</f>
        <v>1.1257265995849577E-2</v>
      </c>
      <c r="AH32" s="402">
        <f>'FN30.500.10(IOX)'!$AV34</f>
        <v>9.3171207997371427E-3</v>
      </c>
      <c r="AI32" s="402">
        <f>'FN30.400.09(IOX)'!$AV36</f>
        <v>1.216128841374549E-2</v>
      </c>
      <c r="AJ32" s="402">
        <f>'FN30.450.09(IOX)'!$AV36</f>
        <v>9.9700166504225404E-3</v>
      </c>
      <c r="AK32" s="402">
        <f>'FN30.500.09(IOX)'!$AV36</f>
        <v>7.967725861509109E-3</v>
      </c>
      <c r="AL32" s="402">
        <f>'FN30.550.08(IOX)'!$AV36</f>
        <v>5.4307810634837278E-3</v>
      </c>
      <c r="AM32" s="402">
        <f>'FN30.600.08(IOX)'!$AV36</f>
        <v>5.1003290600430554E-3</v>
      </c>
      <c r="AN32" s="403">
        <f>'FN30.650.67(IOX)'!$AV36</f>
        <v>6.1722396707364763E-3</v>
      </c>
      <c r="AO32" s="404">
        <f>'GII30.400.10(IOX)'!$AV31</f>
        <v>9.2340724080838057E-3</v>
      </c>
      <c r="AP32" s="402">
        <f>'GII30.450.10(IOX)'!$AV31</f>
        <v>9.8042150770829856E-3</v>
      </c>
      <c r="AQ32" s="409">
        <f>'GII30.500.10(IOX)'!$AV31</f>
        <v>9.7867463747773106E-3</v>
      </c>
    </row>
    <row r="33" spans="2:43" s="163" customFormat="1" ht="15" customHeight="1">
      <c r="B33" s="165"/>
      <c r="C33" s="166"/>
      <c r="D33" s="166"/>
      <c r="E33" s="166"/>
      <c r="F33" s="166"/>
      <c r="G33" s="166"/>
      <c r="H33" s="167"/>
      <c r="I33" s="148">
        <v>40816</v>
      </c>
      <c r="J33" s="404"/>
      <c r="K33" s="402"/>
      <c r="L33" s="402"/>
      <c r="M33" s="402"/>
      <c r="N33" s="402">
        <f>'FN30.350.10(IOX)'!$AU35</f>
        <v>7.8435357560001293E-3</v>
      </c>
      <c r="O33" s="402">
        <f>'FN30.400.10(IOX)'!$AU35</f>
        <v>8.2819155641594682E-3</v>
      </c>
      <c r="P33" s="402">
        <f>'FN30.450.10(IOX)'!$AU35</f>
        <v>1.0192565837354183E-2</v>
      </c>
      <c r="Q33" s="402">
        <f>'FN30.500.10(IOX)'!$AU35</f>
        <v>1.059154407572869E-2</v>
      </c>
      <c r="R33" s="402">
        <f>'FN30.400.09(IOX)'!$AU37</f>
        <v>7.101899095365744E-3</v>
      </c>
      <c r="S33" s="402">
        <f>'FN30.450.09(IOX)'!$AU37</f>
        <v>7.5497702001482165E-3</v>
      </c>
      <c r="T33" s="402">
        <f>'FN30.500.09(IOX)'!$AU37</f>
        <v>8.0656593671304695E-3</v>
      </c>
      <c r="U33" s="402">
        <f>'FN30.550.08(IOX)'!$AU37</f>
        <v>2.0591878538234044E-3</v>
      </c>
      <c r="V33" s="402">
        <f>'FN30.600.08(IOX)'!$AU37</f>
        <v>3.1298425220964614E-3</v>
      </c>
      <c r="W33" s="403">
        <f>'FN30.650.67(IOX)'!$AU37</f>
        <v>4.766541224507731E-3</v>
      </c>
      <c r="X33" s="404">
        <f>'GII30.400.10(IOX)'!$AU32</f>
        <v>8.154794063071737E-3</v>
      </c>
      <c r="Y33" s="402">
        <f>'GII30.450.10(IOX)'!$AU32</f>
        <v>7.9852841983106288E-3</v>
      </c>
      <c r="Z33" s="403">
        <f>'GII30.500.10(IOX)'!$AU32</f>
        <v>5.544223730273197E-3</v>
      </c>
      <c r="AA33" s="410"/>
      <c r="AB33" s="402"/>
      <c r="AC33" s="402"/>
      <c r="AD33" s="402"/>
      <c r="AE33" s="402">
        <f>'FN30.350.10(IOX)'!$AV35</f>
        <v>1.3345324391197061E-2</v>
      </c>
      <c r="AF33" s="402">
        <f>'FN30.400.10(IOX)'!$AV35</f>
        <v>1.4126691709451146E-2</v>
      </c>
      <c r="AG33" s="402">
        <f>'FN30.450.10(IOX)'!$AV35</f>
        <v>1.6408379620242188E-2</v>
      </c>
      <c r="AH33" s="402">
        <f>'FN30.500.10(IOX)'!$AV35</f>
        <v>1.4848423663975015E-2</v>
      </c>
      <c r="AI33" s="402">
        <f>'FN30.400.09(IOX)'!$AV37</f>
        <v>1.5937380536148956E-2</v>
      </c>
      <c r="AJ33" s="402">
        <f>'FN30.450.09(IOX)'!$AV37</f>
        <v>1.5777888703717637E-2</v>
      </c>
      <c r="AK33" s="402">
        <f>'FN30.500.09(IOX)'!$AV37</f>
        <v>1.2951907399276156E-2</v>
      </c>
      <c r="AL33" s="402">
        <f>'FN30.550.08(IOX)'!$AV37</f>
        <v>7.1815513016218165E-3</v>
      </c>
      <c r="AM33" s="402">
        <f>'FN30.600.08(IOX)'!$AV37</f>
        <v>6.148789739424833E-3</v>
      </c>
      <c r="AN33" s="403">
        <f>'FN30.650.67(IOX)'!$AV37</f>
        <v>6.1260326841912618E-3</v>
      </c>
      <c r="AO33" s="404">
        <f>'GII30.400.10(IOX)'!$AV32</f>
        <v>1.1396619785971392E-2</v>
      </c>
      <c r="AP33" s="402">
        <f>'GII30.450.10(IOX)'!$AV32</f>
        <v>1.2785455195214887E-2</v>
      </c>
      <c r="AQ33" s="409">
        <f>'GII30.500.10(IOX)'!$AV32</f>
        <v>1.1887474910086029E-2</v>
      </c>
    </row>
    <row r="34" spans="2:43" s="163" customFormat="1" ht="15" customHeight="1">
      <c r="B34" s="165"/>
      <c r="C34" s="166"/>
      <c r="D34" s="166"/>
      <c r="E34" s="166"/>
      <c r="F34" s="166"/>
      <c r="G34" s="166"/>
      <c r="H34" s="167"/>
      <c r="I34" s="148">
        <v>40847</v>
      </c>
      <c r="J34" s="404"/>
      <c r="K34" s="402"/>
      <c r="L34" s="402"/>
      <c r="M34" s="402"/>
      <c r="N34" s="402">
        <f>'FN30.350.10(IOX)'!$AU36</f>
        <v>7.0002987168330021E-3</v>
      </c>
      <c r="O34" s="402">
        <f>'FN30.400.10(IOX)'!$AU36</f>
        <v>3.2192084948421052E-4</v>
      </c>
      <c r="P34" s="402">
        <f>'FN30.450.10(IOX)'!$AU36</f>
        <v>4.3608794541319246E-3</v>
      </c>
      <c r="Q34" s="402">
        <f>'FN30.500.10(IOX)'!$AU36</f>
        <v>9.2664838176926903E-3</v>
      </c>
      <c r="R34" s="402">
        <f>'FN30.400.09(IOX)'!$AU38</f>
        <v>3.5840991773046857E-4</v>
      </c>
      <c r="S34" s="402">
        <f>'FN30.450.09(IOX)'!$AU38</f>
        <v>1.6867650926029672E-3</v>
      </c>
      <c r="T34" s="402">
        <f>'FN30.500.09(IOX)'!$AU38</f>
        <v>7.9574811679473875E-3</v>
      </c>
      <c r="U34" s="402">
        <f>'FN30.550.08(IOX)'!$AU38</f>
        <v>7.8220972923996445E-3</v>
      </c>
      <c r="V34" s="402">
        <f>'FN30.600.08(IOX)'!$AU38</f>
        <v>1.0226623111474004E-2</v>
      </c>
      <c r="W34" s="403">
        <f>'FN30.650.67(IOX)'!$AU38</f>
        <v>1.1201811994380828E-2</v>
      </c>
      <c r="X34" s="404">
        <f>'GII30.400.10(IOX)'!$AU33</f>
        <v>4.32378572603947E-3</v>
      </c>
      <c r="Y34" s="402">
        <f>'GII30.450.10(IOX)'!$AU33</f>
        <v>7.6399677757976658E-3</v>
      </c>
      <c r="Z34" s="403">
        <f>'GII30.500.10(IOX)'!$AU33</f>
        <v>5.8781570856543952E-3</v>
      </c>
      <c r="AA34" s="410"/>
      <c r="AB34" s="402"/>
      <c r="AC34" s="402"/>
      <c r="AD34" s="402"/>
      <c r="AE34" s="402">
        <f>'FN30.350.10(IOX)'!$AV36</f>
        <v>1.3130874702880208E-2</v>
      </c>
      <c r="AF34" s="402">
        <f>'FN30.400.10(IOX)'!$AV36</f>
        <v>7.6327629281965721E-3</v>
      </c>
      <c r="AG34" s="402">
        <f>'FN30.450.10(IOX)'!$AV36</f>
        <v>1.3076609334441864E-2</v>
      </c>
      <c r="AH34" s="402">
        <f>'FN30.500.10(IOX)'!$AV36</f>
        <v>1.5744211608018453E-2</v>
      </c>
      <c r="AI34" s="402">
        <f>'FN30.400.09(IOX)'!$AV38</f>
        <v>1.2430210478762395E-2</v>
      </c>
      <c r="AJ34" s="402">
        <f>'FN30.450.09(IOX)'!$AV38</f>
        <v>1.3653808424728504E-2</v>
      </c>
      <c r="AK34" s="402">
        <f>'FN30.500.09(IOX)'!$AV38</f>
        <v>1.606919160836745E-2</v>
      </c>
      <c r="AL34" s="402">
        <f>'FN30.550.08(IOX)'!$AV38</f>
        <v>1.5104805747299235E-2</v>
      </c>
      <c r="AM34" s="402">
        <f>'FN30.600.08(IOX)'!$AV38</f>
        <v>1.4464554637265125E-2</v>
      </c>
      <c r="AN34" s="403">
        <f>'FN30.650.67(IOX)'!$AV38</f>
        <v>1.3105436249606176E-2</v>
      </c>
      <c r="AO34" s="404">
        <f>'GII30.400.10(IOX)'!$AV33</f>
        <v>8.2126249351370632E-3</v>
      </c>
      <c r="AP34" s="402">
        <f>'GII30.450.10(IOX)'!$AV33</f>
        <v>1.3740500105517367E-2</v>
      </c>
      <c r="AQ34" s="409">
        <f>'GII30.500.10(IOX)'!$AV33</f>
        <v>1.4367889298923107E-2</v>
      </c>
    </row>
    <row r="35" spans="2:43" s="163" customFormat="1" ht="15" customHeight="1">
      <c r="C35" s="166"/>
      <c r="D35" s="166"/>
      <c r="E35" s="166"/>
      <c r="F35" s="166"/>
      <c r="G35" s="166"/>
      <c r="H35" s="167"/>
      <c r="I35" s="148">
        <v>40877</v>
      </c>
      <c r="J35" s="404"/>
      <c r="K35" s="402"/>
      <c r="L35" s="402"/>
      <c r="M35" s="402"/>
      <c r="N35" s="402">
        <f>'FN30.350.10(IOX)'!$AU37</f>
        <v>3.5217426822743776E-3</v>
      </c>
      <c r="O35" s="402">
        <f>'FN30.400.10(IOX)'!$AU37</f>
        <v>-4.02350685664321E-3</v>
      </c>
      <c r="P35" s="402">
        <f>'FN30.450.10(IOX)'!$AU37</f>
        <v>-6.8369747899157301E-4</v>
      </c>
      <c r="Q35" s="402">
        <f>'FN30.500.10(IOX)'!$AU37</f>
        <v>3.6322307712396929E-3</v>
      </c>
      <c r="R35" s="402">
        <f>'FN30.400.09(IOX)'!$AU39</f>
        <v>-6.4377774306652496E-3</v>
      </c>
      <c r="S35" s="402">
        <f>'FN30.450.09(IOX)'!$AU39</f>
        <v>-6.3480750874958872E-3</v>
      </c>
      <c r="T35" s="402">
        <f>'FN30.500.09(IOX)'!$AU39</f>
        <v>-4.9475887196599559E-4</v>
      </c>
      <c r="U35" s="402">
        <f>'FN30.550.08(IOX)'!$AU39</f>
        <v>5.8415421639665399E-3</v>
      </c>
      <c r="V35" s="402">
        <f>'FN30.600.08(IOX)'!$AU39</f>
        <v>9.5398732811217378E-3</v>
      </c>
      <c r="W35" s="403">
        <f>'FN30.650.67(IOX)'!$AU39</f>
        <v>1.0913414344595095E-2</v>
      </c>
      <c r="X35" s="404">
        <f>'GII30.400.10(IOX)'!$AU34</f>
        <v>6.3463932901159882E-3</v>
      </c>
      <c r="Y35" s="402">
        <f>'GII30.450.10(IOX)'!$AU34</f>
        <v>4.5323881342626843E-3</v>
      </c>
      <c r="Z35" s="403">
        <f>'GII30.500.10(IOX)'!$AU34</f>
        <v>7.9708573598594569E-4</v>
      </c>
      <c r="AA35" s="410"/>
      <c r="AB35" s="402"/>
      <c r="AC35" s="402"/>
      <c r="AD35" s="402"/>
      <c r="AE35" s="402">
        <f>'FN30.350.10(IOX)'!$AV37</f>
        <v>1.0279879695405917E-2</v>
      </c>
      <c r="AF35" s="402">
        <f>'FN30.400.10(IOX)'!$AV37</f>
        <v>3.4165087294659988E-3</v>
      </c>
      <c r="AG35" s="402">
        <f>'FN30.450.10(IOX)'!$AV37</f>
        <v>7.9868322548398828E-3</v>
      </c>
      <c r="AH35" s="402">
        <f>'FN30.500.10(IOX)'!$AV37</f>
        <v>9.8034455772453462E-3</v>
      </c>
      <c r="AI35" s="402">
        <f>'FN30.400.09(IOX)'!$AV39</f>
        <v>5.1588989999576586E-3</v>
      </c>
      <c r="AJ35" s="402">
        <f>'FN30.450.09(IOX)'!$AV39</f>
        <v>4.9862538003240583E-3</v>
      </c>
      <c r="AK35" s="402">
        <f>'FN30.500.09(IOX)'!$AV39</f>
        <v>6.7781880288508636E-3</v>
      </c>
      <c r="AL35" s="402">
        <f>'FN30.550.08(IOX)'!$AV39</f>
        <v>1.4146035377156769E-2</v>
      </c>
      <c r="AM35" s="402">
        <f>'FN30.600.08(IOX)'!$AV39</f>
        <v>1.4543907125750669E-2</v>
      </c>
      <c r="AN35" s="403">
        <f>'FN30.650.67(IOX)'!$AV39</f>
        <v>1.3096876362405892E-2</v>
      </c>
      <c r="AO35" s="404">
        <f>'GII30.400.10(IOX)'!$AV34</f>
        <v>1.0427042822791482E-2</v>
      </c>
      <c r="AP35" s="402">
        <f>'GII30.450.10(IOX)'!$AV34</f>
        <v>1.0656875949737243E-2</v>
      </c>
      <c r="AQ35" s="409">
        <f>'GII30.500.10(IOX)'!$AV34</f>
        <v>9.0751010718787984E-3</v>
      </c>
    </row>
    <row r="36" spans="2:43" s="163" customFormat="1" ht="15" customHeight="1">
      <c r="C36" s="166"/>
      <c r="D36" s="166"/>
      <c r="E36" s="166"/>
      <c r="F36" s="166"/>
      <c r="G36" s="166"/>
      <c r="H36" s="167"/>
      <c r="I36" s="148">
        <v>40907</v>
      </c>
      <c r="J36" s="404"/>
      <c r="K36" s="402"/>
      <c r="L36" s="402"/>
      <c r="M36" s="402"/>
      <c r="N36" s="402">
        <f>'FN30.350.10(IOX)'!$AU38</f>
        <v>2.0428491638474207E-3</v>
      </c>
      <c r="O36" s="402">
        <f>'FN30.400.10(IOX)'!$AU38</f>
        <v>-4.6622522533369707E-3</v>
      </c>
      <c r="P36" s="402">
        <f>'FN30.450.10(IOX)'!$AU38</f>
        <v>-2.1470351008214799E-3</v>
      </c>
      <c r="Q36" s="402">
        <f>'FN30.500.10(IOX)'!$AU38</f>
        <v>2.8993078384585685E-3</v>
      </c>
      <c r="R36" s="402">
        <f>'FN30.400.09(IOX)'!$AU40</f>
        <v>-7.9609640682460348E-3</v>
      </c>
      <c r="S36" s="402">
        <f>'FN30.450.09(IOX)'!$AU40</f>
        <v>-9.0194845099953094E-3</v>
      </c>
      <c r="T36" s="402">
        <f>'FN30.500.09(IOX)'!$AU40</f>
        <v>-2.3440610598447994E-3</v>
      </c>
      <c r="U36" s="402">
        <f>'FN30.550.08(IOX)'!$AU40</f>
        <v>2.6782335367675205E-3</v>
      </c>
      <c r="V36" s="402">
        <f>'FN30.600.08(IOX)'!$AU40</f>
        <v>7.1712699799278022E-3</v>
      </c>
      <c r="W36" s="403">
        <f>'FN30.650.67(IOX)'!$AU40</f>
        <v>1.048346259162865E-2</v>
      </c>
      <c r="X36" s="404">
        <f>'GII30.400.10(IOX)'!$AU35</f>
        <v>6.1065382279072693E-3</v>
      </c>
      <c r="Y36" s="402">
        <f>'GII30.450.10(IOX)'!$AU35</f>
        <v>4.0840721618059204E-3</v>
      </c>
      <c r="Z36" s="403">
        <f>'GII30.500.10(IOX)'!$AU35</f>
        <v>5.3528669449441288E-4</v>
      </c>
      <c r="AA36" s="410"/>
      <c r="AB36" s="402"/>
      <c r="AC36" s="402"/>
      <c r="AD36" s="402"/>
      <c r="AE36" s="402">
        <f>'FN30.350.10(IOX)'!$AV38</f>
        <v>8.4366797773670846E-3</v>
      </c>
      <c r="AF36" s="402">
        <f>'FN30.400.10(IOX)'!$AV38</f>
        <v>1.9599663935711605E-3</v>
      </c>
      <c r="AG36" s="402">
        <f>'FN30.450.10(IOX)'!$AV38</f>
        <v>5.2809891095517269E-3</v>
      </c>
      <c r="AH36" s="402">
        <f>'FN30.500.10(IOX)'!$AV38</f>
        <v>7.8932519575915325E-3</v>
      </c>
      <c r="AI36" s="402">
        <f>'FN30.400.09(IOX)'!$AV40</f>
        <v>2.6227204260733752E-3</v>
      </c>
      <c r="AJ36" s="402">
        <f>'FN30.450.09(IOX)'!$AV40</f>
        <v>7.4884980175252548E-4</v>
      </c>
      <c r="AK36" s="402">
        <f>'FN30.500.09(IOX)'!$AV40</f>
        <v>3.3369025492003762E-3</v>
      </c>
      <c r="AL36" s="402">
        <f>'FN30.550.08(IOX)'!$AV40</f>
        <v>8.5399278665873515E-3</v>
      </c>
      <c r="AM36" s="402">
        <f>'FN30.600.08(IOX)'!$AV40</f>
        <v>1.0543152799765912E-2</v>
      </c>
      <c r="AN36" s="403">
        <f>'FN30.650.67(IOX)'!$AV40</f>
        <v>1.195062728011276E-2</v>
      </c>
      <c r="AO36" s="404">
        <f>'GII30.400.10(IOX)'!$AV35</f>
        <v>1.0166280021120152E-2</v>
      </c>
      <c r="AP36" s="402">
        <f>'GII30.450.10(IOX)'!$AV35</f>
        <v>9.4133368198470006E-3</v>
      </c>
      <c r="AQ36" s="409">
        <f>'GII30.500.10(IOX)'!$AV35</f>
        <v>7.7707970896031186E-3</v>
      </c>
    </row>
    <row r="37" spans="2:43" s="163" customFormat="1" ht="15" customHeight="1">
      <c r="C37" s="166"/>
      <c r="D37" s="166"/>
      <c r="E37" s="166"/>
      <c r="F37" s="166"/>
      <c r="G37" s="166"/>
      <c r="H37" s="167"/>
      <c r="I37" s="148">
        <v>40939</v>
      </c>
      <c r="J37" s="404"/>
      <c r="K37" s="402"/>
      <c r="L37" s="402"/>
      <c r="M37" s="402"/>
      <c r="N37" s="402">
        <f>'FN30.350.10(IOX)'!$AU39</f>
        <v>6.2178054396191621E-3</v>
      </c>
      <c r="O37" s="402">
        <f>'FN30.400.10(IOX)'!$AU39</f>
        <v>2.7850272482558085E-3</v>
      </c>
      <c r="P37" s="402">
        <f>'FN30.450.10(IOX)'!$AU39</f>
        <v>7.8504617039726831E-4</v>
      </c>
      <c r="Q37" s="402">
        <f>'FN30.500.10(IOX)'!$AU39</f>
        <v>2.6038852600521615E-3</v>
      </c>
      <c r="R37" s="402">
        <f>'FN30.400.09(IOX)'!$AU41</f>
        <v>-2.0724378029405442E-3</v>
      </c>
      <c r="S37" s="402">
        <f>'FN30.450.09(IOX)'!$AU41</f>
        <v>-5.3586132978527354E-3</v>
      </c>
      <c r="T37" s="402">
        <f>'FN30.500.09(IOX)'!$AU41</f>
        <v>-1.6694551945930624E-3</v>
      </c>
      <c r="U37" s="402">
        <f>'FN30.550.08(IOX)'!$AU41</f>
        <v>3.887834975196344E-3</v>
      </c>
      <c r="V37" s="402">
        <f>'FN30.600.08(IOX)'!$AU41</f>
        <v>6.0840996934559575E-3</v>
      </c>
      <c r="W37" s="403">
        <f>'FN30.650.67(IOX)'!$AU41</f>
        <v>9.3953299243040352E-3</v>
      </c>
      <c r="X37" s="404">
        <f>'GII30.400.10(IOX)'!$AU36</f>
        <v>6.0736820254161539E-3</v>
      </c>
      <c r="Y37" s="402">
        <f>'GII30.450.10(IOX)'!$AU36</f>
        <v>4.4372559394927616E-3</v>
      </c>
      <c r="Z37" s="403">
        <f>'GII30.500.10(IOX)'!$AU36</f>
        <v>1.54415510337379E-3</v>
      </c>
      <c r="AA37" s="410"/>
      <c r="AB37" s="402"/>
      <c r="AC37" s="402"/>
      <c r="AD37" s="402"/>
      <c r="AE37" s="402">
        <f>'FN30.350.10(IOX)'!$AV39</f>
        <v>1.5443604556346262E-2</v>
      </c>
      <c r="AF37" s="402">
        <f>'FN30.400.10(IOX)'!$AV39</f>
        <v>1.1657244363469528E-2</v>
      </c>
      <c r="AG37" s="402">
        <f>'FN30.450.10(IOX)'!$AV39</f>
        <v>1.0040794619099142E-2</v>
      </c>
      <c r="AH37" s="402">
        <f>'FN30.500.10(IOX)'!$AV39</f>
        <v>8.0953013920590025E-3</v>
      </c>
      <c r="AI37" s="402">
        <f>'FN30.400.09(IOX)'!$AV41</f>
        <v>1.183940543456964E-2</v>
      </c>
      <c r="AJ37" s="402">
        <f>'FN30.450.09(IOX)'!$AV41</f>
        <v>6.7097125300289188E-3</v>
      </c>
      <c r="AK37" s="402">
        <f>'FN30.500.09(IOX)'!$AV41</f>
        <v>4.4864576648560566E-3</v>
      </c>
      <c r="AL37" s="402">
        <f>'FN30.550.08(IOX)'!$AV41</f>
        <v>1.0908148240641452E-2</v>
      </c>
      <c r="AM37" s="402">
        <f>'FN30.600.08(IOX)'!$AV41</f>
        <v>9.5488473436522985E-3</v>
      </c>
      <c r="AN37" s="403">
        <f>'FN30.650.67(IOX)'!$AV41</f>
        <v>1.0878159676005902E-2</v>
      </c>
      <c r="AO37" s="404">
        <f>'GII30.400.10(IOX)'!$AV36</f>
        <v>1.1860362770851412E-2</v>
      </c>
      <c r="AP37" s="402">
        <f>'GII30.450.10(IOX)'!$AV36</f>
        <v>1.138313128216435E-2</v>
      </c>
      <c r="AQ37" s="409">
        <f>'GII30.500.10(IOX)'!$AV36</f>
        <v>1.0225115739552157E-2</v>
      </c>
    </row>
    <row r="38" spans="2:43" s="163" customFormat="1" ht="15" customHeight="1">
      <c r="C38" s="166"/>
      <c r="D38" s="166"/>
      <c r="E38" s="166"/>
      <c r="F38" s="166"/>
      <c r="G38" s="166"/>
      <c r="H38" s="167"/>
      <c r="I38" s="148">
        <v>40968</v>
      </c>
      <c r="J38" s="404"/>
      <c r="K38" s="402"/>
      <c r="L38" s="402"/>
      <c r="M38" s="402"/>
      <c r="N38" s="402">
        <f>'FN30.350.10(IOX)'!$AU40</f>
        <v>6.4723547877156675E-3</v>
      </c>
      <c r="O38" s="402">
        <f>'FN30.400.10(IOX)'!$AU40</f>
        <v>4.5639041821723975E-3</v>
      </c>
      <c r="P38" s="402">
        <f>'FN30.450.10(IOX)'!$AU40</f>
        <v>5.2280885972108308E-3</v>
      </c>
      <c r="Q38" s="402">
        <f>'FN30.500.10(IOX)'!$AU40</f>
        <v>7.0386960823038917E-3</v>
      </c>
      <c r="R38" s="402">
        <f>'FN30.400.09(IOX)'!$AU42</f>
        <v>3.3625331771552432E-3</v>
      </c>
      <c r="S38" s="402">
        <f>'FN30.450.09(IOX)'!$AU42</f>
        <v>1.7550063736175116E-3</v>
      </c>
      <c r="T38" s="402">
        <f>'FN30.500.09(IOX)'!$AU42</f>
        <v>5.1785454982916177E-3</v>
      </c>
      <c r="U38" s="402">
        <f>'FN30.550.08(IOX)'!$AU42</f>
        <v>7.0934374918005935E-3</v>
      </c>
      <c r="V38" s="402">
        <f>'FN30.600.08(IOX)'!$AU42</f>
        <v>8.6674749408727578E-3</v>
      </c>
      <c r="W38" s="403">
        <f>'FN30.650.67(IOX)'!$AU42</f>
        <v>1.1774025163875875E-2</v>
      </c>
      <c r="X38" s="404">
        <f>'GII30.400.10(IOX)'!$AU37</f>
        <v>6.966775777805057E-3</v>
      </c>
      <c r="Y38" s="402">
        <f>'GII30.450.10(IOX)'!$AU37</f>
        <v>6.2528382777144679E-3</v>
      </c>
      <c r="Z38" s="403">
        <f>'GII30.500.10(IOX)'!$AU37</f>
        <v>3.6010947931217974E-3</v>
      </c>
      <c r="AA38" s="410"/>
      <c r="AB38" s="402"/>
      <c r="AC38" s="402"/>
      <c r="AD38" s="402"/>
      <c r="AE38" s="402">
        <f>'FN30.350.10(IOX)'!$AV40</f>
        <v>1.7637615146728042E-2</v>
      </c>
      <c r="AF38" s="402">
        <f>'FN30.400.10(IOX)'!$AV40</f>
        <v>1.6215681258859659E-2</v>
      </c>
      <c r="AG38" s="402">
        <f>'FN30.450.10(IOX)'!$AV40</f>
        <v>1.7171737787334738E-2</v>
      </c>
      <c r="AH38" s="402">
        <f>'FN30.500.10(IOX)'!$AV40</f>
        <v>1.4515766998399996E-2</v>
      </c>
      <c r="AI38" s="402">
        <f>'FN30.400.09(IOX)'!$AV42</f>
        <v>2.2042261541156124E-2</v>
      </c>
      <c r="AJ38" s="402">
        <f>'FN30.450.09(IOX)'!$AV42</f>
        <v>1.7741537481908081E-2</v>
      </c>
      <c r="AK38" s="402">
        <f>'FN30.500.09(IOX)'!$AV42</f>
        <v>1.3691331328075762E-2</v>
      </c>
      <c r="AL38" s="402">
        <f>'FN30.550.08(IOX)'!$AV42</f>
        <v>1.617782784576496E-2</v>
      </c>
      <c r="AM38" s="402">
        <f>'FN30.600.08(IOX)'!$AV42</f>
        <v>1.3523810263249043E-2</v>
      </c>
      <c r="AN38" s="403">
        <f>'FN30.650.67(IOX)'!$AV42</f>
        <v>1.3797879955861236E-2</v>
      </c>
      <c r="AO38" s="404">
        <f>'GII30.400.10(IOX)'!$AV37</f>
        <v>1.3372085584737748E-2</v>
      </c>
      <c r="AP38" s="402">
        <f>'GII30.450.10(IOX)'!$AV37</f>
        <v>1.409998128342785E-2</v>
      </c>
      <c r="AQ38" s="409">
        <f>'GII30.500.10(IOX)'!$AV37</f>
        <v>1.3768633425740135E-2</v>
      </c>
    </row>
    <row r="39" spans="2:43" s="163" customFormat="1" ht="15">
      <c r="C39" s="166"/>
      <c r="D39" s="166"/>
      <c r="E39" s="166"/>
      <c r="F39" s="166"/>
      <c r="G39" s="166"/>
      <c r="H39" s="167"/>
      <c r="I39" s="148">
        <v>40998</v>
      </c>
      <c r="J39" s="404"/>
      <c r="K39" s="402"/>
      <c r="L39" s="402">
        <f>'FN30.400.11(IOX)'!$AU29</f>
        <v>1.9030093285944516E-3</v>
      </c>
      <c r="M39" s="402">
        <f>'FN30.450.11(IOX)'!$AU29</f>
        <v>1.5646284132580109E-3</v>
      </c>
      <c r="N39" s="402">
        <f>'FN30.350.10(IOX)'!$AU41</f>
        <v>1.1443553328320528E-3</v>
      </c>
      <c r="O39" s="402">
        <f>'FN30.400.10(IOX)'!$AU41</f>
        <v>-2.2289523842420611E-3</v>
      </c>
      <c r="P39" s="402">
        <f>'FN30.450.10(IOX)'!$AU41</f>
        <v>-2.5694359689650485E-3</v>
      </c>
      <c r="Q39" s="402">
        <f>'FN30.500.10(IOX)'!$AU41</f>
        <v>2.9902537541376048E-3</v>
      </c>
      <c r="R39" s="402">
        <f>'FN30.400.09(IOX)'!$AU43</f>
        <v>-6.0354448325185594E-3</v>
      </c>
      <c r="S39" s="402">
        <f>'FN30.450.09(IOX)'!$AU43</f>
        <v>-7.8798851201512202E-3</v>
      </c>
      <c r="T39" s="402">
        <f>'FN30.500.09(IOX)'!$AU43</f>
        <v>8.1470967923659874E-5</v>
      </c>
      <c r="U39" s="402">
        <f>'FN30.550.08(IOX)'!$AU43</f>
        <v>-1.0448699035436222E-3</v>
      </c>
      <c r="V39" s="402">
        <f>'FN30.600.08(IOX)'!$AU43</f>
        <v>3.0575552577884824E-3</v>
      </c>
      <c r="W39" s="403">
        <f>'FN30.650.67(IOX)'!$AU43</f>
        <v>7.5881300768569967E-3</v>
      </c>
      <c r="X39" s="404">
        <f>'GII30.400.10(IOX)'!$AU38</f>
        <v>4.5692264174687454E-3</v>
      </c>
      <c r="Y39" s="402">
        <f>'GII30.450.10(IOX)'!$AU38</f>
        <v>2.9708325967828372E-3</v>
      </c>
      <c r="Z39" s="403">
        <f>'GII30.500.10(IOX)'!$AU38</f>
        <v>2.8053840222327605E-4</v>
      </c>
      <c r="AA39" s="410"/>
      <c r="AB39" s="402"/>
      <c r="AC39" s="402">
        <f>'FN30.400.11(IOX)'!$AV29</f>
        <v>1.3321052450550444E-2</v>
      </c>
      <c r="AD39" s="402">
        <f>'FN30.450.11(IOX)'!$AV29</f>
        <v>1.2710864354893728E-2</v>
      </c>
      <c r="AE39" s="402">
        <f>'FN30.350.10(IOX)'!$AV41</f>
        <v>1.1471601054797208E-2</v>
      </c>
      <c r="AF39" s="402">
        <f>'FN30.400.10(IOX)'!$AV41</f>
        <v>8.9494527062924552E-3</v>
      </c>
      <c r="AG39" s="402">
        <f>'FN30.450.10(IOX)'!$AV41</f>
        <v>9.1208653473283802E-3</v>
      </c>
      <c r="AH39" s="402">
        <f>'FN30.500.10(IOX)'!$AV41</f>
        <v>1.1077782428359972E-2</v>
      </c>
      <c r="AI39" s="402">
        <f>'FN30.400.09(IOX)'!$AV43</f>
        <v>1.298792841896582E-2</v>
      </c>
      <c r="AJ39" s="402">
        <f>'FN30.450.09(IOX)'!$AV43</f>
        <v>8.4681327784180815E-3</v>
      </c>
      <c r="AK39" s="402">
        <f>'FN30.500.09(IOX)'!$AV43</f>
        <v>9.6967615290901154E-3</v>
      </c>
      <c r="AL39" s="402">
        <f>'FN30.550.08(IOX)'!$AV43</f>
        <v>9.4158545342427676E-3</v>
      </c>
      <c r="AM39" s="402">
        <f>'FN30.600.08(IOX)'!$AV43</f>
        <v>9.1210053338383716E-3</v>
      </c>
      <c r="AN39" s="403">
        <f>'FN30.650.67(IOX)'!$AV43</f>
        <v>1.0229381643834821E-2</v>
      </c>
      <c r="AO39" s="404">
        <f>'GII30.400.10(IOX)'!$AV38</f>
        <v>1.0175386333595616E-2</v>
      </c>
      <c r="AP39" s="402">
        <f>'GII30.450.10(IOX)'!$AV38</f>
        <v>1.003389013987247E-2</v>
      </c>
      <c r="AQ39" s="409">
        <f>'GII30.500.10(IOX)'!$AV38</f>
        <v>1.0623530182085589E-2</v>
      </c>
    </row>
    <row r="40" spans="2:43" s="163" customFormat="1" ht="15">
      <c r="I40" s="148">
        <v>41029</v>
      </c>
      <c r="J40" s="404"/>
      <c r="K40" s="402"/>
      <c r="L40" s="402">
        <f>'FN30.400.11(IOX)'!$AU30</f>
        <v>-1.1916535082323334E-3</v>
      </c>
      <c r="M40" s="402">
        <f>'FN30.450.11(IOX)'!$AU30</f>
        <v>-4.1453653007312701E-4</v>
      </c>
      <c r="N40" s="402">
        <f>'FN30.350.10(IOX)'!$AU42</f>
        <v>-1.7878637746946127E-3</v>
      </c>
      <c r="O40" s="402">
        <f>'FN30.400.10(IOX)'!$AU42</f>
        <v>-5.8416168932882715E-3</v>
      </c>
      <c r="P40" s="402">
        <f>'FN30.450.10(IOX)'!$AU42</f>
        <v>-5.5262066765893944E-3</v>
      </c>
      <c r="Q40" s="402">
        <f>'FN30.500.10(IOX)'!$AU42</f>
        <v>1.993941878696974E-4</v>
      </c>
      <c r="R40" s="402">
        <f>'FN30.400.09(IOX)'!$AU44</f>
        <v>-1.435215562040308E-2</v>
      </c>
      <c r="S40" s="402">
        <f>'FN30.450.09(IOX)'!$AU44</f>
        <v>-1.371535751565762E-2</v>
      </c>
      <c r="T40" s="402">
        <f>'FN30.500.09(IOX)'!$AU44</f>
        <v>-4.2146802506980397E-3</v>
      </c>
      <c r="U40" s="402">
        <f>'FN30.550.08(IOX)'!$AU44</f>
        <v>-5.0322762816879894E-3</v>
      </c>
      <c r="V40" s="402">
        <f>'FN30.600.08(IOX)'!$AU44</f>
        <v>-1.8978062448929921E-3</v>
      </c>
      <c r="W40" s="403">
        <f>'FN30.650.67(IOX)'!$AU44</f>
        <v>3.3853462784809506E-3</v>
      </c>
      <c r="X40" s="404">
        <f>'GII30.400.10(IOX)'!$AU39</f>
        <v>3.9320480404547095E-3</v>
      </c>
      <c r="Y40" s="402">
        <f>'GII30.450.10(IOX)'!$AU39</f>
        <v>4.5144268009297405E-4</v>
      </c>
      <c r="Z40" s="403">
        <f>'GII30.500.10(IOX)'!$AU39</f>
        <v>-2.4349410799069074E-3</v>
      </c>
      <c r="AA40" s="410"/>
      <c r="AB40" s="402"/>
      <c r="AC40" s="402">
        <f>'FN30.400.11(IOX)'!$AV30</f>
        <v>7.5242887980047557E-3</v>
      </c>
      <c r="AD40" s="402">
        <f>'FN30.450.11(IOX)'!$AV30</f>
        <v>8.0637684823488473E-3</v>
      </c>
      <c r="AE40" s="402">
        <f>'FN30.350.10(IOX)'!$AV42</f>
        <v>6.6911569484873782E-3</v>
      </c>
      <c r="AF40" s="402">
        <f>'FN30.400.10(IOX)'!$AV42</f>
        <v>2.5620383014812007E-3</v>
      </c>
      <c r="AG40" s="402">
        <f>'FN30.450.10(IOX)'!$AV42</f>
        <v>2.8387383671421239E-3</v>
      </c>
      <c r="AH40" s="402">
        <f>'FN30.500.10(IOX)'!$AV42</f>
        <v>5.9906363347771606E-3</v>
      </c>
      <c r="AI40" s="402">
        <f>'FN30.400.09(IOX)'!$AV44</f>
        <v>-9.2313289960446146E-4</v>
      </c>
      <c r="AJ40" s="402">
        <f>'FN30.450.09(IOX)'!$AV44</f>
        <v>-2.6760789572199831E-3</v>
      </c>
      <c r="AK40" s="402">
        <f>'FN30.500.09(IOX)'!$AV44</f>
        <v>2.3233817963970987E-3</v>
      </c>
      <c r="AL40" s="402">
        <f>'FN30.550.08(IOX)'!$AV44</f>
        <v>2.066238522756534E-3</v>
      </c>
      <c r="AM40" s="402">
        <f>'FN30.600.08(IOX)'!$AV44</f>
        <v>1.8890183291274355E-3</v>
      </c>
      <c r="AN40" s="403">
        <f>'FN30.650.67(IOX)'!$AV44</f>
        <v>5.1814013586616997E-3</v>
      </c>
      <c r="AO40" s="404">
        <f>'GII30.400.10(IOX)'!$AV39</f>
        <v>8.8871442232986014E-3</v>
      </c>
      <c r="AP40" s="402">
        <f>'GII30.450.10(IOX)'!$AV39</f>
        <v>6.221430760911785E-3</v>
      </c>
      <c r="AQ40" s="409">
        <f>'GII30.500.10(IOX)'!$AV39</f>
        <v>5.6295134070831051E-3</v>
      </c>
    </row>
    <row r="41" spans="2:43" s="163" customFormat="1" ht="15">
      <c r="I41" s="148">
        <v>41060</v>
      </c>
      <c r="J41" s="404"/>
      <c r="K41" s="402"/>
      <c r="L41" s="402">
        <f>'FN30.400.11(IOX)'!$AU31</f>
        <v>5.6067379466222603E-3</v>
      </c>
      <c r="M41" s="402">
        <f>'FN30.450.11(IOX)'!$AU31</f>
        <v>4.3006677495036512E-3</v>
      </c>
      <c r="N41" s="402">
        <f>'FN30.350.10(IOX)'!$AU43</f>
        <v>4.0460591979423859E-3</v>
      </c>
      <c r="O41" s="402">
        <f>'FN30.400.10(IOX)'!$AU43</f>
        <v>1.6576730414288858E-3</v>
      </c>
      <c r="P41" s="402">
        <f>'FN30.450.10(IOX)'!$AU43</f>
        <v>6.4505035090926374E-5</v>
      </c>
      <c r="Q41" s="402">
        <f>'FN30.500.10(IOX)'!$AU43</f>
        <v>1.9745190598701294E-3</v>
      </c>
      <c r="R41" s="402">
        <f>'FN30.400.09(IOX)'!$AU45</f>
        <v>-5.7633891390841989E-3</v>
      </c>
      <c r="S41" s="402">
        <f>'FN30.450.09(IOX)'!$AU45</f>
        <v>-6.0416858999395688E-3</v>
      </c>
      <c r="T41" s="402">
        <f>'FN30.500.09(IOX)'!$AU45</f>
        <v>-1.6853117513152354E-3</v>
      </c>
      <c r="U41" s="402">
        <f>'FN30.550.08(IOX)'!$AU45</f>
        <v>-7.3260107075882762E-3</v>
      </c>
      <c r="V41" s="402">
        <f>'FN30.600.08(IOX)'!$AU45</f>
        <v>-4.9418374344278818E-3</v>
      </c>
      <c r="W41" s="403">
        <f>'FN30.650.67(IOX)'!$AU45</f>
        <v>5.4029668956094275E-4</v>
      </c>
      <c r="X41" s="404">
        <f>'GII30.400.10(IOX)'!$AU40</f>
        <v>5.8840013859971715E-3</v>
      </c>
      <c r="Y41" s="402">
        <f>'GII30.450.10(IOX)'!$AU40</f>
        <v>2.63849052785996E-3</v>
      </c>
      <c r="Z41" s="403">
        <f>'GII30.500.10(IOX)'!$AU40</f>
        <v>-2.4933627000334516E-3</v>
      </c>
      <c r="AA41" s="410"/>
      <c r="AB41" s="402"/>
      <c r="AC41" s="402">
        <f>'FN30.400.11(IOX)'!$AV31</f>
        <v>1.5231046084833149E-2</v>
      </c>
      <c r="AD41" s="402">
        <f>'FN30.450.11(IOX)'!$AV31</f>
        <v>1.3865779989136585E-2</v>
      </c>
      <c r="AE41" s="402">
        <f>'FN30.350.10(IOX)'!$AV43</f>
        <v>1.3630470979909369E-2</v>
      </c>
      <c r="AF41" s="402">
        <f>'FN30.400.10(IOX)'!$AV43</f>
        <v>1.0837476921626062E-2</v>
      </c>
      <c r="AG41" s="402">
        <f>'FN30.450.10(IOX)'!$AV43</f>
        <v>9.4082337703785407E-3</v>
      </c>
      <c r="AH41" s="402">
        <f>'FN30.500.10(IOX)'!$AV43</f>
        <v>7.7455849965459454E-3</v>
      </c>
      <c r="AI41" s="402">
        <f>'FN30.400.09(IOX)'!$AV45</f>
        <v>7.7847045403318946E-3</v>
      </c>
      <c r="AJ41" s="402">
        <f>'FN30.450.09(IOX)'!$AV45</f>
        <v>5.8973215398231815E-3</v>
      </c>
      <c r="AK41" s="402">
        <f>'FN30.500.09(IOX)'!$AV45</f>
        <v>4.616827577525906E-3</v>
      </c>
      <c r="AL41" s="402">
        <f>'FN30.550.08(IOX)'!$AV45</f>
        <v>-8.3191642491951985E-4</v>
      </c>
      <c r="AM41" s="402">
        <f>'FN30.600.08(IOX)'!$AV45</f>
        <v>-1.6442901019312699E-3</v>
      </c>
      <c r="AN41" s="403">
        <f>'FN30.650.67(IOX)'!$AV45</f>
        <v>2.1529728290042034E-3</v>
      </c>
      <c r="AO41" s="404">
        <f>'GII30.400.10(IOX)'!$AV40</f>
        <v>1.1986772983875061E-2</v>
      </c>
      <c r="AP41" s="402">
        <f>'GII30.450.10(IOX)'!$AV40</f>
        <v>9.7676629548712115E-3</v>
      </c>
      <c r="AQ41" s="409">
        <f>'GII30.500.10(IOX)'!$AV40</f>
        <v>6.9179326540189448E-3</v>
      </c>
    </row>
    <row r="42" spans="2:43" s="163" customFormat="1" ht="15">
      <c r="I42" s="148">
        <v>41089</v>
      </c>
      <c r="J42" s="404"/>
      <c r="K42" s="402"/>
      <c r="L42" s="402">
        <f>'FN30.400.11(IOX)'!$AU32</f>
        <v>6.9012233382249721E-3</v>
      </c>
      <c r="M42" s="402">
        <f>'FN30.450.11(IOX)'!$AU32</f>
        <v>6.3900217548949877E-3</v>
      </c>
      <c r="N42" s="402">
        <f>'FN30.350.10(IOX)'!$AU44</f>
        <v>6.3240143125167427E-3</v>
      </c>
      <c r="O42" s="402">
        <f>'FN30.400.10(IOX)'!$AU44</f>
        <v>5.1860835901118979E-3</v>
      </c>
      <c r="P42" s="402">
        <f>'FN30.450.10(IOX)'!$AU44</f>
        <v>2.9195402298851938E-3</v>
      </c>
      <c r="Q42" s="402">
        <f>'FN30.500.10(IOX)'!$AU44</f>
        <v>4.0486101925373648E-3</v>
      </c>
      <c r="R42" s="402">
        <f>'FN30.400.09(IOX)'!$AU46</f>
        <v>3.624732940240617E-4</v>
      </c>
      <c r="S42" s="402">
        <f>'FN30.450.09(IOX)'!$AU46</f>
        <v>-6.5539844168693438E-4</v>
      </c>
      <c r="T42" s="402">
        <f>'FN30.500.09(IOX)'!$AU46</f>
        <v>5.4050929462461917E-5</v>
      </c>
      <c r="U42" s="402">
        <f>'FN30.550.08(IOX)'!$AU46</f>
        <v>-1.0511148527474085E-2</v>
      </c>
      <c r="V42" s="402">
        <f>'FN30.600.08(IOX)'!$AU46</f>
        <v>-7.9947149716982652E-3</v>
      </c>
      <c r="W42" s="403">
        <f>'FN30.650.67(IOX)'!$AU46</f>
        <v>-4.0884782024983917E-3</v>
      </c>
      <c r="X42" s="404">
        <f>'GII30.400.10(IOX)'!$AU41</f>
        <v>6.656906116784979E-3</v>
      </c>
      <c r="Y42" s="402">
        <f>'GII30.450.10(IOX)'!$AU41</f>
        <v>5.3735033044826691E-3</v>
      </c>
      <c r="Z42" s="403">
        <f>'GII30.500.10(IOX)'!$AU41</f>
        <v>2.8423301602207825E-3</v>
      </c>
      <c r="AA42" s="410"/>
      <c r="AB42" s="402"/>
      <c r="AC42" s="402">
        <f>'FN30.400.11(IOX)'!$AV32</f>
        <v>1.8633285573661795E-2</v>
      </c>
      <c r="AD42" s="402">
        <f>'FN30.450.11(IOX)'!$AV32</f>
        <v>1.830267468361927E-2</v>
      </c>
      <c r="AE42" s="402">
        <f>'FN30.350.10(IOX)'!$AV44</f>
        <v>1.9488261119335971E-2</v>
      </c>
      <c r="AF42" s="402">
        <f>'FN30.400.10(IOX)'!$AV44</f>
        <v>1.74033748252116E-2</v>
      </c>
      <c r="AG42" s="402">
        <f>'FN30.450.10(IOX)'!$AV44</f>
        <v>1.5255995022903599E-2</v>
      </c>
      <c r="AH42" s="402">
        <f>'FN30.500.10(IOX)'!$AV44</f>
        <v>1.09762956720339E-2</v>
      </c>
      <c r="AI42" s="402">
        <f>'FN30.400.09(IOX)'!$AV46</f>
        <v>1.9649723214608776E-2</v>
      </c>
      <c r="AJ42" s="402">
        <f>'FN30.450.09(IOX)'!$AV46</f>
        <v>1.625739792512829E-2</v>
      </c>
      <c r="AK42" s="402">
        <f>'FN30.500.09(IOX)'!$AV46</f>
        <v>7.8399035640616347E-3</v>
      </c>
      <c r="AL42" s="402">
        <f>'FN30.550.08(IOX)'!$AV46</f>
        <v>-2.6442685505871462E-3</v>
      </c>
      <c r="AM42" s="402">
        <f>'FN30.600.08(IOX)'!$AV46</f>
        <v>-4.2070309913596173E-3</v>
      </c>
      <c r="AN42" s="403">
        <f>'FN30.650.67(IOX)'!$AV46</f>
        <v>-2.4387270190371533E-3</v>
      </c>
      <c r="AO42" s="404">
        <f>'GII30.400.10(IOX)'!$AV41</f>
        <v>1.4025875177494696E-2</v>
      </c>
      <c r="AP42" s="402">
        <f>'GII30.450.10(IOX)'!$AV41</f>
        <v>1.4379495134547322E-2</v>
      </c>
      <c r="AQ42" s="409">
        <f>'GII30.500.10(IOX)'!$AV41</f>
        <v>1.4353789683232568E-2</v>
      </c>
    </row>
    <row r="43" spans="2:43" s="163" customFormat="1" ht="15">
      <c r="I43" s="148">
        <v>41121</v>
      </c>
      <c r="J43" s="404"/>
      <c r="K43" s="402"/>
      <c r="L43" s="402">
        <f>'FN30.400.11(IOX)'!$AU33</f>
        <v>1.6135808305951635E-3</v>
      </c>
      <c r="M43" s="402">
        <f>'FN30.450.11(IOX)'!$AU33</f>
        <v>4.6447371101532523E-3</v>
      </c>
      <c r="N43" s="402">
        <f>'FN30.350.10(IOX)'!$AU45</f>
        <v>1.830981132854265E-4</v>
      </c>
      <c r="O43" s="402">
        <f>'FN30.400.10(IOX)'!$AU45</f>
        <v>5.3498094758689626E-5</v>
      </c>
      <c r="P43" s="402">
        <f>'FN30.450.10(IOX)'!$AU45</f>
        <v>1.2851071926931142E-3</v>
      </c>
      <c r="Q43" s="402">
        <f>'FN30.500.10(IOX)'!$AU45</f>
        <v>3.589349613312403E-3</v>
      </c>
      <c r="R43" s="402">
        <f>'FN30.400.09(IOX)'!$AU47</f>
        <v>-4.3839608432159486E-3</v>
      </c>
      <c r="S43" s="402">
        <f>'FN30.450.09(IOX)'!$AU47</f>
        <v>-4.2542987123140525E-3</v>
      </c>
      <c r="T43" s="402">
        <f>'FN30.500.09(IOX)'!$AU47</f>
        <v>5.0978786811790562E-4</v>
      </c>
      <c r="U43" s="402">
        <f>'FN30.550.08(IOX)'!$AU47</f>
        <v>-1.1528324691095913E-2</v>
      </c>
      <c r="V43" s="402">
        <f>'FN30.600.08(IOX)'!$AU47</f>
        <v>-7.4452398008257861E-3</v>
      </c>
      <c r="W43" s="403">
        <f>'FN30.650.67(IOX)'!$AU47</f>
        <v>-4.5527816583475636E-3</v>
      </c>
      <c r="X43" s="404">
        <f>'GII30.400.10(IOX)'!$AU42</f>
        <v>4.0626293676501567E-3</v>
      </c>
      <c r="Y43" s="402">
        <f>'GII30.450.10(IOX)'!$AU42</f>
        <v>5.6538227220952874E-3</v>
      </c>
      <c r="Z43" s="403">
        <f>'GII30.500.10(IOX)'!$AU42</f>
        <v>3.7492041604042536E-3</v>
      </c>
      <c r="AA43" s="410"/>
      <c r="AB43" s="402"/>
      <c r="AC43" s="402">
        <f>'FN30.400.11(IOX)'!$AV33</f>
        <v>1.4907253786752773E-2</v>
      </c>
      <c r="AD43" s="402">
        <f>'FN30.450.11(IOX)'!$AV33</f>
        <v>1.5460553513002772E-2</v>
      </c>
      <c r="AE43" s="402">
        <f>'FN30.350.10(IOX)'!$AV45</f>
        <v>2.0033281997551305E-2</v>
      </c>
      <c r="AF43" s="402">
        <f>'FN30.400.10(IOX)'!$AV45</f>
        <v>1.6489076164536324E-2</v>
      </c>
      <c r="AG43" s="402">
        <f>'FN30.450.10(IOX)'!$AV45</f>
        <v>1.3001037402647936E-2</v>
      </c>
      <c r="AH43" s="402">
        <f>'FN30.500.10(IOX)'!$AV45</f>
        <v>1.0041068829218876E-2</v>
      </c>
      <c r="AI43" s="402">
        <f>'FN30.400.09(IOX)'!$AV47</f>
        <v>1.8095902060749132E-2</v>
      </c>
      <c r="AJ43" s="402">
        <f>'FN30.450.09(IOX)'!$AV47</f>
        <v>1.0668827495114793E-2</v>
      </c>
      <c r="AK43" s="402">
        <f>'FN30.500.09(IOX)'!$AV47</f>
        <v>7.3550155394192128E-3</v>
      </c>
      <c r="AL43" s="402">
        <f>'FN30.550.08(IOX)'!$AV47</f>
        <v>-2.1568885432021977E-3</v>
      </c>
      <c r="AM43" s="402">
        <f>'FN30.600.08(IOX)'!$AV47</f>
        <v>-2.4207116522913029E-3</v>
      </c>
      <c r="AN43" s="403">
        <f>'FN30.650.67(IOX)'!$AV47</f>
        <v>-2.1297043060065877E-3</v>
      </c>
      <c r="AO43" s="404">
        <f>'GII30.400.10(IOX)'!$AV42</f>
        <v>1.6175909235555074E-2</v>
      </c>
      <c r="AP43" s="402">
        <f>'GII30.450.10(IOX)'!$AV42</f>
        <v>2.2653235793968742E-2</v>
      </c>
      <c r="AQ43" s="409">
        <f>'GII30.500.10(IOX)'!$AV42</f>
        <v>1.7518701391911314E-2</v>
      </c>
    </row>
    <row r="44" spans="2:43" s="163" customFormat="1" ht="15">
      <c r="I44" s="148">
        <v>41152</v>
      </c>
      <c r="J44" s="404"/>
      <c r="K44" s="402"/>
      <c r="L44" s="402">
        <f>'FN30.400.11(IOX)'!$AU34</f>
        <v>-4.2542468845228323E-3</v>
      </c>
      <c r="M44" s="402">
        <f>'FN30.450.11(IOX)'!$AU34</f>
        <v>8.3486160397455364E-4</v>
      </c>
      <c r="N44" s="402">
        <f>'FN30.350.10(IOX)'!$AU46</f>
        <v>-5.756790042032338E-3</v>
      </c>
      <c r="O44" s="402">
        <f>'FN30.400.10(IOX)'!$AU46</f>
        <v>-5.679237236078505E-3</v>
      </c>
      <c r="P44" s="402">
        <f>'FN30.450.10(IOX)'!$AU46</f>
        <v>-2.7808795169296254E-3</v>
      </c>
      <c r="Q44" s="402">
        <f>'FN30.500.10(IOX)'!$AU46</f>
        <v>3.0228254564487081E-3</v>
      </c>
      <c r="R44" s="402">
        <f>'FN30.400.09(IOX)'!$AU48</f>
        <v>-1.0742256688875587E-2</v>
      </c>
      <c r="S44" s="402">
        <f>'FN30.450.09(IOX)'!$AU48</f>
        <v>-9.6371253380049919E-3</v>
      </c>
      <c r="T44" s="402">
        <f>'FN30.500.09(IOX)'!$AU48</f>
        <v>-3.2700309781617467E-4</v>
      </c>
      <c r="U44" s="402">
        <f>'FN30.550.08(IOX)'!$AU48</f>
        <v>-1.2238456933471755E-2</v>
      </c>
      <c r="V44" s="402">
        <f>'FN30.600.08(IOX)'!$AU48</f>
        <v>-7.9009689550185204E-3</v>
      </c>
      <c r="W44" s="403">
        <f>'FN30.650.67(IOX)'!$AU48</f>
        <v>-7.0486521248128995E-3</v>
      </c>
      <c r="X44" s="404">
        <f>'GII30.400.10(IOX)'!$AU43</f>
        <v>4.4946890387760913E-3</v>
      </c>
      <c r="Y44" s="402">
        <f>'GII30.450.10(IOX)'!$AU43</f>
        <v>5.4632817069357525E-3</v>
      </c>
      <c r="Z44" s="403">
        <f>'GII30.500.10(IOX)'!$AU43</f>
        <v>4.6175357079636936E-3</v>
      </c>
      <c r="AA44" s="410"/>
      <c r="AB44" s="402"/>
      <c r="AC44" s="402">
        <f>'FN30.400.11(IOX)'!$AV34</f>
        <v>1.045681832685026E-2</v>
      </c>
      <c r="AD44" s="402">
        <f>'FN30.450.11(IOX)'!$AV34</f>
        <v>1.1703488090760297E-2</v>
      </c>
      <c r="AE44" s="402">
        <f>'FN30.350.10(IOX)'!$AV46</f>
        <v>1.7035384735659173E-2</v>
      </c>
      <c r="AF44" s="402">
        <f>'FN30.400.10(IOX)'!$AV46</f>
        <v>1.1337859173598173E-2</v>
      </c>
      <c r="AG44" s="402">
        <f>'FN30.450.10(IOX)'!$AV46</f>
        <v>9.1926869148910312E-3</v>
      </c>
      <c r="AH44" s="402">
        <f>'FN30.500.10(IOX)'!$AV46</f>
        <v>9.8178482051105298E-3</v>
      </c>
      <c r="AI44" s="402">
        <f>'FN30.400.09(IOX)'!$AV48</f>
        <v>1.2591827499780469E-2</v>
      </c>
      <c r="AJ44" s="402">
        <f>'FN30.450.09(IOX)'!$AV48</f>
        <v>6.0464493467771692E-3</v>
      </c>
      <c r="AK44" s="402">
        <f>'FN30.500.09(IOX)'!$AV48</f>
        <v>7.303510568296364E-3</v>
      </c>
      <c r="AL44" s="402">
        <f>'FN30.550.08(IOX)'!$AV48</f>
        <v>-1.9566215175547191E-3</v>
      </c>
      <c r="AM44" s="402">
        <f>'FN30.600.08(IOX)'!$AV48</f>
        <v>-2.1065948278935491E-3</v>
      </c>
      <c r="AN44" s="403">
        <f>'FN30.650.67(IOX)'!$AV48</f>
        <v>-4.3715993497321429E-3</v>
      </c>
      <c r="AO44" s="404">
        <f>'GII30.400.10(IOX)'!$AV43</f>
        <v>1.6301547579682486E-2</v>
      </c>
      <c r="AP44" s="402">
        <f>'GII30.450.10(IOX)'!$AV43</f>
        <v>2.1555257808110247E-2</v>
      </c>
      <c r="AQ44" s="409">
        <f>'GII30.500.10(IOX)'!$AV43</f>
        <v>1.9120462852566994E-2</v>
      </c>
    </row>
    <row r="45" spans="2:43" s="163" customFormat="1" ht="15">
      <c r="I45" s="148">
        <v>41180</v>
      </c>
      <c r="J45" s="404"/>
      <c r="K45" s="402"/>
      <c r="L45" s="402">
        <f>'FN30.400.11(IOX)'!$AU35</f>
        <v>-1.1374045641739113E-2</v>
      </c>
      <c r="M45" s="402">
        <f>'FN30.450.11(IOX)'!$AU35</f>
        <v>-4.3068872063596235E-3</v>
      </c>
      <c r="N45" s="402">
        <f>'FN30.350.10(IOX)'!$AU47</f>
        <v>-1.5969887905689428E-2</v>
      </c>
      <c r="O45" s="402">
        <f>'FN30.400.10(IOX)'!$AU47</f>
        <v>-1.5982061048512401E-2</v>
      </c>
      <c r="P45" s="402">
        <f>'FN30.450.10(IOX)'!$AU47</f>
        <v>-8.6347957639940562E-3</v>
      </c>
      <c r="Q45" s="402">
        <f>'FN30.500.10(IOX)'!$AU47</f>
        <v>-1.0544391104966686E-3</v>
      </c>
      <c r="R45" s="402">
        <f>'FN30.400.09(IOX)'!$AU49</f>
        <v>-2.1827307389874935E-2</v>
      </c>
      <c r="S45" s="402">
        <f>'FN30.450.09(IOX)'!$AU49</f>
        <v>-1.7285500853727934E-2</v>
      </c>
      <c r="T45" s="402">
        <f>'FN30.500.09(IOX)'!$AU49</f>
        <v>-6.4520711640061604E-3</v>
      </c>
      <c r="U45" s="402">
        <f>'FN30.550.08(IOX)'!$AU49</f>
        <v>-1.7571087762693064E-2</v>
      </c>
      <c r="V45" s="402">
        <f>'FN30.600.08(IOX)'!$AU49</f>
        <v>-1.0663569911331093E-2</v>
      </c>
      <c r="W45" s="403">
        <f>'FN30.650.67(IOX)'!$AU49</f>
        <v>-6.8534806872929781E-3</v>
      </c>
      <c r="X45" s="404">
        <f>'GII30.400.10(IOX)'!$AU44</f>
        <v>-7.1308935685906457E-5</v>
      </c>
      <c r="Y45" s="402">
        <f>'GII30.450.10(IOX)'!$AU44</f>
        <v>8.0054238009128538E-4</v>
      </c>
      <c r="Z45" s="403">
        <f>'GII30.500.10(IOX)'!$AU44</f>
        <v>8.8106834924377327E-4</v>
      </c>
      <c r="AA45" s="410"/>
      <c r="AB45" s="402"/>
      <c r="AC45" s="402">
        <f>'FN30.400.11(IOX)'!$AV35</f>
        <v>-3.4458807048185802E-5</v>
      </c>
      <c r="AD45" s="402">
        <f>'FN30.450.11(IOX)'!$AV35</f>
        <v>3.8608683244146123E-3</v>
      </c>
      <c r="AE45" s="402">
        <f>'FN30.350.10(IOX)'!$AV47</f>
        <v>1.958108944385464E-3</v>
      </c>
      <c r="AF45" s="402">
        <f>'FN30.400.10(IOX)'!$AV47</f>
        <v>-2.1233723380305949E-3</v>
      </c>
      <c r="AG45" s="402">
        <f>'FN30.450.10(IOX)'!$AV47</f>
        <v>5.3446868055159052E-4</v>
      </c>
      <c r="AH45" s="402">
        <f>'FN30.500.10(IOX)'!$AV47</f>
        <v>4.3909943232379837E-3</v>
      </c>
      <c r="AI45" s="402">
        <f>'FN30.400.09(IOX)'!$AV49</f>
        <v>-4.0232727529320436E-3</v>
      </c>
      <c r="AJ45" s="402">
        <f>'FN30.450.09(IOX)'!$AV49</f>
        <v>-6.0370217450715687E-3</v>
      </c>
      <c r="AK45" s="402">
        <f>'FN30.500.09(IOX)'!$AV49</f>
        <v>-6.0230001604262562E-4</v>
      </c>
      <c r="AL45" s="402">
        <f>'FN30.550.08(IOX)'!$AV49</f>
        <v>-1.0797671288070328E-2</v>
      </c>
      <c r="AM45" s="402">
        <f>'FN30.600.08(IOX)'!$AV49</f>
        <v>-6.632541911179359E-3</v>
      </c>
      <c r="AN45" s="403">
        <f>'FN30.650.67(IOX)'!$AV49</f>
        <v>-5.0789383281665676E-3</v>
      </c>
      <c r="AO45" s="404">
        <f>'GII30.400.10(IOX)'!$AV44</f>
        <v>1.4952638483903465E-2</v>
      </c>
      <c r="AP45" s="402">
        <f>'GII30.450.10(IOX)'!$AV44</f>
        <v>1.9086977708031829E-2</v>
      </c>
      <c r="AQ45" s="409">
        <f>'GII30.500.10(IOX)'!$AV44</f>
        <v>1.389030827483478E-2</v>
      </c>
    </row>
    <row r="46" spans="2:43" s="163" customFormat="1" ht="15">
      <c r="I46" s="148">
        <v>41213</v>
      </c>
      <c r="J46" s="404"/>
      <c r="K46" s="402"/>
      <c r="L46" s="402">
        <f>'FN30.400.11(IOX)'!$AU36</f>
        <v>-3.831007357639811E-3</v>
      </c>
      <c r="M46" s="402">
        <f>'FN30.450.11(IOX)'!$AU36</f>
        <v>7.1635920966387553E-4</v>
      </c>
      <c r="N46" s="402">
        <f>'FN30.350.10(IOX)'!$AU48</f>
        <v>-6.4999646744108071E-3</v>
      </c>
      <c r="O46" s="402">
        <f>'FN30.400.10(IOX)'!$AU48</f>
        <v>-8.0689781318609172E-3</v>
      </c>
      <c r="P46" s="402">
        <f>'FN30.450.10(IOX)'!$AU48</f>
        <v>-2.729565428839344E-3</v>
      </c>
      <c r="Q46" s="402">
        <f>'FN30.500.10(IOX)'!$AU48</f>
        <v>1.3797512151702736E-3</v>
      </c>
      <c r="R46" s="402">
        <f>'FN30.400.09(IOX)'!$AU50</f>
        <v>-1.4481275584347652E-2</v>
      </c>
      <c r="S46" s="402">
        <f>'FN30.450.09(IOX)'!$AU50</f>
        <v>-9.7936501549232158E-3</v>
      </c>
      <c r="T46" s="402">
        <f>'FN30.500.09(IOX)'!$AU50</f>
        <v>-3.3129252843450054E-3</v>
      </c>
      <c r="U46" s="402">
        <f>'FN30.550.08(IOX)'!$AU50</f>
        <v>-7.0441338057150018E-3</v>
      </c>
      <c r="V46" s="402">
        <f>'FN30.600.08(IOX)'!$AU50</f>
        <v>-3.5926624643935769E-3</v>
      </c>
      <c r="W46" s="403">
        <f>'FN30.650.67(IOX)'!$AU50</f>
        <v>-1.0425591659820124E-3</v>
      </c>
      <c r="X46" s="404">
        <f>'GII30.400.10(IOX)'!$AU45</f>
        <v>1.8185101612982896E-3</v>
      </c>
      <c r="Y46" s="402">
        <f>'GII30.450.10(IOX)'!$AU45</f>
        <v>2.9652880141046115E-3</v>
      </c>
      <c r="Z46" s="403">
        <f>'GII30.500.10(IOX)'!$AU45</f>
        <v>1.7408900673407451E-3</v>
      </c>
      <c r="AA46" s="410"/>
      <c r="AB46" s="402"/>
      <c r="AC46" s="402">
        <f>'FN30.400.11(IOX)'!$AV36</f>
        <v>9.2216928053457693E-3</v>
      </c>
      <c r="AD46" s="402">
        <f>'FN30.450.11(IOX)'!$AV36</f>
        <v>1.0447438937746079E-2</v>
      </c>
      <c r="AE46" s="402">
        <f>'FN30.350.10(IOX)'!$AV48</f>
        <v>1.4057541412221684E-2</v>
      </c>
      <c r="AF46" s="402">
        <f>'FN30.400.10(IOX)'!$AV48</f>
        <v>7.4629823503310454E-3</v>
      </c>
      <c r="AG46" s="402">
        <f>'FN30.450.10(IOX)'!$AV48</f>
        <v>8.0675488632628942E-3</v>
      </c>
      <c r="AH46" s="402">
        <f>'FN30.500.10(IOX)'!$AV48</f>
        <v>7.3410603723838433E-3</v>
      </c>
      <c r="AI46" s="402">
        <f>'FN30.400.09(IOX)'!$AV50</f>
        <v>5.4567480179992054E-3</v>
      </c>
      <c r="AJ46" s="402">
        <f>'FN30.450.09(IOX)'!$AV50</f>
        <v>3.2862341076483797E-3</v>
      </c>
      <c r="AK46" s="402">
        <f>'FN30.500.09(IOX)'!$AV50</f>
        <v>3.2527988150036617E-3</v>
      </c>
      <c r="AL46" s="402">
        <f>'FN30.550.08(IOX)'!$AV50</f>
        <v>1.8761424368394103E-3</v>
      </c>
      <c r="AM46" s="402">
        <f>'FN30.600.08(IOX)'!$AV50</f>
        <v>1.6959921060250651E-3</v>
      </c>
      <c r="AN46" s="403">
        <f>'FN30.650.67(IOX)'!$AV50</f>
        <v>1.2980431922544799E-3</v>
      </c>
      <c r="AO46" s="404">
        <f>'GII30.400.10(IOX)'!$AV45</f>
        <v>1.3948854937824003E-2</v>
      </c>
      <c r="AP46" s="402">
        <f>'GII30.450.10(IOX)'!$AV45</f>
        <v>2.0168235683576854E-2</v>
      </c>
      <c r="AQ46" s="409">
        <f>'GII30.500.10(IOX)'!$AV45</f>
        <v>1.5458249438922763E-2</v>
      </c>
    </row>
    <row r="47" spans="2:43" s="163" customFormat="1" ht="15">
      <c r="I47" s="148">
        <v>41243</v>
      </c>
      <c r="J47" s="404"/>
      <c r="K47" s="402"/>
      <c r="L47" s="402">
        <f>'FN30.400.11(IOX)'!$AU37</f>
        <v>-6.8084850355585435E-3</v>
      </c>
      <c r="M47" s="402">
        <f>'FN30.450.11(IOX)'!$AU37</f>
        <v>-3.2229688924152035E-3</v>
      </c>
      <c r="N47" s="402">
        <f>'FN30.350.10(IOX)'!$AU49</f>
        <v>-9.1583304378029511E-3</v>
      </c>
      <c r="O47" s="402">
        <f>'FN30.400.10(IOX)'!$AU49</f>
        <v>-1.2014370854784292E-2</v>
      </c>
      <c r="P47" s="402">
        <f>'FN30.450.10(IOX)'!$AU49</f>
        <v>-7.844511487584107E-3</v>
      </c>
      <c r="Q47" s="402">
        <f>'FN30.500.10(IOX)'!$AU49</f>
        <v>-1.8766533307478573E-3</v>
      </c>
      <c r="R47" s="402">
        <f>'FN30.400.09(IOX)'!$AU51</f>
        <v>-1.8360509692560829E-2</v>
      </c>
      <c r="S47" s="402">
        <f>'FN30.450.09(IOX)'!$AU51</f>
        <v>-1.6870280169894423E-2</v>
      </c>
      <c r="T47" s="402">
        <f>'FN30.500.09(IOX)'!$AU51</f>
        <v>-7.7450428885094055E-3</v>
      </c>
      <c r="U47" s="402">
        <f>'FN30.550.08(IOX)'!$AU51</f>
        <v>-1.8649400110874858E-2</v>
      </c>
      <c r="V47" s="402">
        <f>'FN30.600.08(IOX)'!$AU51</f>
        <v>-1.6180533734986582E-2</v>
      </c>
      <c r="W47" s="403">
        <f>'FN30.650.67(IOX)'!$AU51</f>
        <v>-9.9440348212569123E-3</v>
      </c>
      <c r="X47" s="404">
        <f>'GII30.400.10(IOX)'!$AU46</f>
        <v>-5.7942396828375008E-4</v>
      </c>
      <c r="Y47" s="402">
        <f>'GII30.450.10(IOX)'!$AU46</f>
        <v>-1.3912624144926894E-3</v>
      </c>
      <c r="Z47" s="403">
        <f>'GII30.500.10(IOX)'!$AU46</f>
        <v>-6.7114127437684287E-3</v>
      </c>
      <c r="AA47" s="410"/>
      <c r="AB47" s="402"/>
      <c r="AC47" s="402">
        <f>'FN30.400.11(IOX)'!$AV37</f>
        <v>3.0602013469249478E-3</v>
      </c>
      <c r="AD47" s="402">
        <f>'FN30.450.11(IOX)'!$AV37</f>
        <v>3.0177788101678725E-3</v>
      </c>
      <c r="AE47" s="402">
        <f>'FN30.350.10(IOX)'!$AV49</f>
        <v>6.6882671557535849E-3</v>
      </c>
      <c r="AF47" s="402">
        <f>'FN30.400.10(IOX)'!$AV49</f>
        <v>-6.5876673123281754E-4</v>
      </c>
      <c r="AG47" s="402">
        <f>'FN30.450.10(IOX)'!$AV49</f>
        <v>-7.8685587101284999E-4</v>
      </c>
      <c r="AH47" s="402">
        <f>'FN30.500.10(IOX)'!$AV49</f>
        <v>2.0933340106077383E-3</v>
      </c>
      <c r="AI47" s="402">
        <f>'FN30.400.09(IOX)'!$AV51</f>
        <v>-4.3271099081569646E-3</v>
      </c>
      <c r="AJ47" s="402">
        <f>'FN30.450.09(IOX)'!$AV51</f>
        <v>-8.4575031012230923E-3</v>
      </c>
      <c r="AK47" s="402">
        <f>'FN30.500.09(IOX)'!$AV51</f>
        <v>-3.5961349409042351E-3</v>
      </c>
      <c r="AL47" s="402">
        <f>'FN30.550.08(IOX)'!$AV51</f>
        <v>-1.3489044343875187E-2</v>
      </c>
      <c r="AM47" s="402">
        <f>'FN30.600.08(IOX)'!$AV51</f>
        <v>-1.3010594990113837E-2</v>
      </c>
      <c r="AN47" s="403">
        <f>'FN30.650.67(IOX)'!$AV51</f>
        <v>-8.4626273116583817E-3</v>
      </c>
      <c r="AO47" s="404">
        <f>'GII30.400.10(IOX)'!$AV46</f>
        <v>8.6111637836458425E-3</v>
      </c>
      <c r="AP47" s="402">
        <f>'GII30.450.10(IOX)'!$AV46</f>
        <v>1.1306296789700998E-2</v>
      </c>
      <c r="AQ47" s="409">
        <f>'GII30.500.10(IOX)'!$AV46</f>
        <v>2.7088886667740665E-3</v>
      </c>
    </row>
    <row r="48" spans="2:43" s="163" customFormat="1" ht="15">
      <c r="I48" s="148">
        <v>41274</v>
      </c>
      <c r="J48" s="404"/>
      <c r="K48" s="402"/>
      <c r="L48" s="402">
        <f>'FN30.400.11(IOX)'!$AU38</f>
        <v>-7.2128926054630749E-3</v>
      </c>
      <c r="M48" s="402">
        <f>'FN30.450.11(IOX)'!$AU38</f>
        <v>5.5791074722481236E-5</v>
      </c>
      <c r="N48" s="402">
        <f>'FN30.350.10(IOX)'!$AU50</f>
        <v>-1.2359896108387348E-2</v>
      </c>
      <c r="O48" s="402">
        <f>'FN30.400.10(IOX)'!$AU50</f>
        <v>-1.1438041554221876E-2</v>
      </c>
      <c r="P48" s="402">
        <f>'FN30.450.10(IOX)'!$AU50</f>
        <v>-3.867747410717326E-3</v>
      </c>
      <c r="Q48" s="402">
        <f>'FN30.500.10(IOX)'!$AU50</f>
        <v>2.357774869159696E-3</v>
      </c>
      <c r="R48" s="402">
        <f>'FN30.400.09(IOX)'!$AU52</f>
        <v>-1.5096074342883091E-2</v>
      </c>
      <c r="S48" s="402">
        <f>'FN30.450.09(IOX)'!$AU52</f>
        <v>-1.0282764625399093E-2</v>
      </c>
      <c r="T48" s="402">
        <f>'FN30.500.09(IOX)'!$AU52</f>
        <v>-1.4166809516583912E-3</v>
      </c>
      <c r="U48" s="402">
        <f>'FN30.550.08(IOX)'!$AU52</f>
        <v>-1.1156349352388073E-2</v>
      </c>
      <c r="V48" s="402">
        <f>'FN30.600.08(IOX)'!$AU52</f>
        <v>-7.6976744186046508E-3</v>
      </c>
      <c r="W48" s="403">
        <f>'FN30.650.67(IOX)'!$AU52</f>
        <v>-5.0367776963942644E-3</v>
      </c>
      <c r="X48" s="404">
        <f>'GII30.400.10(IOX)'!$AU47</f>
        <v>-1.7230369442404522E-3</v>
      </c>
      <c r="Y48" s="402">
        <f>'GII30.450.10(IOX)'!$AU47</f>
        <v>-3.7033920436409006E-3</v>
      </c>
      <c r="Z48" s="403">
        <f>'GII30.500.10(IOX)'!$AU47</f>
        <v>-2.4838151075374914E-3</v>
      </c>
      <c r="AA48" s="410"/>
      <c r="AB48" s="402"/>
      <c r="AC48" s="402">
        <f>'FN30.400.11(IOX)'!$AV38</f>
        <v>1.7981797983785039E-3</v>
      </c>
      <c r="AD48" s="402">
        <f>'FN30.450.11(IOX)'!$AV38</f>
        <v>6.424412202590735E-3</v>
      </c>
      <c r="AE48" s="402">
        <f>'FN30.350.10(IOX)'!$AV50</f>
        <v>1.117465569256894E-3</v>
      </c>
      <c r="AF48" s="402">
        <f>'FN30.400.10(IOX)'!$AV50</f>
        <v>-1.2959153136130226E-3</v>
      </c>
      <c r="AG48" s="402">
        <f>'FN30.450.10(IOX)'!$AV50</f>
        <v>3.0546700595555595E-3</v>
      </c>
      <c r="AH48" s="402">
        <f>'FN30.500.10(IOX)'!$AV50</f>
        <v>6.4103209686601501E-3</v>
      </c>
      <c r="AI48" s="402">
        <f>'FN30.400.09(IOX)'!$AV52</f>
        <v>-1.7639148096590827E-3</v>
      </c>
      <c r="AJ48" s="402">
        <f>'FN30.450.09(IOX)'!$AV52</f>
        <v>-1.5229663103087155E-3</v>
      </c>
      <c r="AK48" s="402">
        <f>'FN30.500.09(IOX)'!$AV52</f>
        <v>2.933001979429869E-3</v>
      </c>
      <c r="AL48" s="402">
        <f>'FN30.550.08(IOX)'!$AV52</f>
        <v>-5.1718178335701127E-3</v>
      </c>
      <c r="AM48" s="402">
        <f>'FN30.600.08(IOX)'!$AV52</f>
        <v>-4.1464607863243227E-3</v>
      </c>
      <c r="AN48" s="403">
        <f>'FN30.650.67(IOX)'!$AV52</f>
        <v>-3.4241591608651142E-3</v>
      </c>
      <c r="AO48" s="404">
        <f>'GII30.400.10(IOX)'!$AV47</f>
        <v>5.8815848200424381E-3</v>
      </c>
      <c r="AP48" s="402">
        <f>'GII30.450.10(IOX)'!$AV47</f>
        <v>7.2073267687883429E-3</v>
      </c>
      <c r="AQ48" s="409">
        <f>'GII30.500.10(IOX)'!$AV47</f>
        <v>6.2289128809922736E-3</v>
      </c>
    </row>
    <row r="49" spans="9:43" s="163" customFormat="1" ht="15">
      <c r="I49" s="148">
        <v>41305</v>
      </c>
      <c r="J49" s="404"/>
      <c r="K49" s="402"/>
      <c r="L49" s="402">
        <f>'FN30.400.11(IOX)'!$AU39</f>
        <v>-9.9510162020774034E-3</v>
      </c>
      <c r="M49" s="402">
        <f>'FN30.450.11(IOX)'!$AU39</f>
        <v>-2.8032807257363087E-3</v>
      </c>
      <c r="N49" s="402">
        <f>'FN30.350.10(IOX)'!$AU51</f>
        <v>-1.4936028251907863E-2</v>
      </c>
      <c r="O49" s="402">
        <f>'FN30.400.10(IOX)'!$AU51</f>
        <v>-1.3715468582599291E-2</v>
      </c>
      <c r="P49" s="402">
        <f>'FN30.450.10(IOX)'!$AU51</f>
        <v>-7.7105615869186555E-3</v>
      </c>
      <c r="Q49" s="402">
        <f>'FN30.500.10(IOX)'!$AU51</f>
        <v>-6.4630367322840616E-4</v>
      </c>
      <c r="R49" s="402">
        <f>'FN30.400.09(IOX)'!$AU53</f>
        <v>-2.0236504334040888E-2</v>
      </c>
      <c r="S49" s="402">
        <f>'FN30.450.09(IOX)'!$AU53</f>
        <v>-1.6592338835253864E-2</v>
      </c>
      <c r="T49" s="402">
        <f>'FN30.500.09(IOX)'!$AU53</f>
        <v>-4.4225517651220146E-3</v>
      </c>
      <c r="U49" s="402">
        <f>'FN30.550.08(IOX)'!$AU53</f>
        <v>-1.6035314885388299E-2</v>
      </c>
      <c r="V49" s="402">
        <f>'FN30.600.08(IOX)'!$AU53</f>
        <v>-1.0876593798419034E-2</v>
      </c>
      <c r="W49" s="403">
        <f>'FN30.650.67(IOX)'!$AU53</f>
        <v>-8.5299447338626436E-3</v>
      </c>
      <c r="X49" s="404">
        <f>'GII30.400.10(IOX)'!$AU48</f>
        <v>-4.0396152975457492E-3</v>
      </c>
      <c r="Y49" s="402">
        <f>'GII30.450.10(IOX)'!$AU48</f>
        <v>-3.7077295426420774E-3</v>
      </c>
      <c r="Z49" s="403">
        <f>'GII30.500.10(IOX)'!$AU48</f>
        <v>-2.341421098604446E-3</v>
      </c>
      <c r="AA49" s="410"/>
      <c r="AB49" s="402"/>
      <c r="AC49" s="402">
        <f>'FN30.400.11(IOX)'!$AV39</f>
        <v>-2.4690434716839083E-3</v>
      </c>
      <c r="AD49" s="402">
        <f>'FN30.450.11(IOX)'!$AV39</f>
        <v>2.6682694196851473E-3</v>
      </c>
      <c r="AE49" s="402">
        <f>'FN30.350.10(IOX)'!$AV51</f>
        <v>-3.5689097268100677E-3</v>
      </c>
      <c r="AF49" s="402">
        <f>'FN30.400.10(IOX)'!$AV51</f>
        <v>-5.4476608470339942E-3</v>
      </c>
      <c r="AG49" s="402">
        <f>'FN30.450.10(IOX)'!$AV51</f>
        <v>-1.7693490108434404E-3</v>
      </c>
      <c r="AH49" s="402">
        <f>'FN30.500.10(IOX)'!$AV51</f>
        <v>2.7383655429370451E-3</v>
      </c>
      <c r="AI49" s="402">
        <f>'FN30.400.09(IOX)'!$AV53</f>
        <v>-9.096927208601998E-3</v>
      </c>
      <c r="AJ49" s="402">
        <f>'FN30.450.09(IOX)'!$AV53</f>
        <v>-9.3216195437879276E-3</v>
      </c>
      <c r="AK49" s="402">
        <f>'FN30.500.09(IOX)'!$AV53</f>
        <v>-7.5196241320902495E-4</v>
      </c>
      <c r="AL49" s="402">
        <f>'FN30.550.08(IOX)'!$AV53</f>
        <v>-1.0798994378460318E-2</v>
      </c>
      <c r="AM49" s="402">
        <f>'FN30.600.08(IOX)'!$AV53</f>
        <v>-7.9145156565500942E-3</v>
      </c>
      <c r="AN49" s="403">
        <f>'FN30.650.67(IOX)'!$AV53</f>
        <v>-7.1219357648682428E-3</v>
      </c>
      <c r="AO49" s="404">
        <f>'GII30.400.10(IOX)'!$AV48</f>
        <v>5.8602478744790884E-4</v>
      </c>
      <c r="AP49" s="402">
        <f>'GII30.450.10(IOX)'!$AV48</f>
        <v>2.9172485908753984E-3</v>
      </c>
      <c r="AQ49" s="409">
        <f>'GII30.500.10(IOX)'!$AV48</f>
        <v>4.2922345374470736E-3</v>
      </c>
    </row>
    <row r="50" spans="9:43" s="163" customFormat="1" ht="15">
      <c r="I50" s="148">
        <v>41333</v>
      </c>
      <c r="J50" s="404"/>
      <c r="K50" s="402"/>
      <c r="L50" s="402">
        <f>'FN30.400.11(IOX)'!$AU40</f>
        <v>-1.2121866020728702E-2</v>
      </c>
      <c r="M50" s="402">
        <f>'FN30.450.11(IOX)'!$AU40</f>
        <v>-5.0954414386538589E-3</v>
      </c>
      <c r="N50" s="402">
        <f>'FN30.350.10(IOX)'!$AU52</f>
        <v>-1.324344758709458E-2</v>
      </c>
      <c r="O50" s="402">
        <f>'FN30.400.10(IOX)'!$AU52</f>
        <v>-1.417188230377806E-2</v>
      </c>
      <c r="P50" s="402">
        <f>'FN30.450.10(IOX)'!$AU52</f>
        <v>-9.3281862820790064E-3</v>
      </c>
      <c r="Q50" s="402">
        <f>'FN30.500.10(IOX)'!$AU52</f>
        <v>-1.4600934553372453E-3</v>
      </c>
      <c r="R50" s="402">
        <f>'FN30.400.09(IOX)'!$AU54</f>
        <v>-2.2391997094506746E-2</v>
      </c>
      <c r="S50" s="402">
        <f>'FN30.450.09(IOX)'!$AU54</f>
        <v>-1.7026349543738727E-2</v>
      </c>
      <c r="T50" s="402">
        <f>'FN30.500.09(IOX)'!$AU54</f>
        <v>-3.6536128111129755E-3</v>
      </c>
      <c r="U50" s="402">
        <f>'FN30.550.08(IOX)'!$AU54</f>
        <v>-1.5253576806604894E-2</v>
      </c>
      <c r="V50" s="402">
        <f>'FN30.600.08(IOX)'!$AU54</f>
        <v>-1.1551362390473231E-2</v>
      </c>
      <c r="W50" s="403">
        <f>'FN30.650.67(IOX)'!$AU54</f>
        <v>-1.0621432844321307E-2</v>
      </c>
      <c r="X50" s="404">
        <f>'GII30.400.10(IOX)'!$AU49</f>
        <v>-4.228933117897433E-3</v>
      </c>
      <c r="Y50" s="402">
        <f>'GII30.450.10(IOX)'!$AU49</f>
        <v>-5.3089877111723686E-3</v>
      </c>
      <c r="Z50" s="403">
        <f>'GII30.500.10(IOX)'!$AU49</f>
        <v>-4.5685978075690236E-3</v>
      </c>
      <c r="AA50" s="410"/>
      <c r="AB50" s="402"/>
      <c r="AC50" s="402">
        <f>'FN30.400.11(IOX)'!$AV40</f>
        <v>-3.9846261689611244E-3</v>
      </c>
      <c r="AD50" s="402">
        <f>'FN30.450.11(IOX)'!$AV40</f>
        <v>1.3353615130575545E-3</v>
      </c>
      <c r="AE50" s="402">
        <f>'FN30.350.10(IOX)'!$AV52</f>
        <v>-5.7879511994915044E-4</v>
      </c>
      <c r="AF50" s="402">
        <f>'FN30.400.10(IOX)'!$AV52</f>
        <v>-5.1974457017935211E-3</v>
      </c>
      <c r="AG50" s="402">
        <f>'FN30.450.10(IOX)'!$AV52</f>
        <v>-2.3463353043440918E-3</v>
      </c>
      <c r="AH50" s="402">
        <f>'FN30.500.10(IOX)'!$AV52</f>
        <v>2.7595996044054555E-3</v>
      </c>
      <c r="AI50" s="402">
        <f>'FN30.400.09(IOX)'!$AV54</f>
        <v>-1.0071605088723958E-2</v>
      </c>
      <c r="AJ50" s="402">
        <f>'FN30.450.09(IOX)'!$AV54</f>
        <v>-8.2884884127917124E-3</v>
      </c>
      <c r="AK50" s="402">
        <f>'FN30.500.09(IOX)'!$AV54</f>
        <v>1.0696016794076431E-3</v>
      </c>
      <c r="AL50" s="402">
        <f>'FN30.550.08(IOX)'!$AV54</f>
        <v>-8.4629615248015353E-3</v>
      </c>
      <c r="AM50" s="402">
        <f>'FN30.600.08(IOX)'!$AV54</f>
        <v>-7.6499049219753475E-3</v>
      </c>
      <c r="AN50" s="403">
        <f>'FN30.650.67(IOX)'!$AV54</f>
        <v>-8.8132433401024272E-3</v>
      </c>
      <c r="AO50" s="404">
        <f>'GII30.400.10(IOX)'!$AV49</f>
        <v>1.5300692316125304E-3</v>
      </c>
      <c r="AP50" s="402">
        <f>'GII30.450.10(IOX)'!$AV49</f>
        <v>2.9178022351976514E-3</v>
      </c>
      <c r="AQ50" s="409">
        <f>'GII30.500.10(IOX)'!$AV49</f>
        <v>3.6928334951673056E-3</v>
      </c>
    </row>
    <row r="51" spans="9:43" s="163" customFormat="1" ht="15">
      <c r="I51" s="148">
        <v>41361</v>
      </c>
      <c r="J51" s="404">
        <f>'FN30.300.12(IOX)'!$AU29</f>
        <v>7.8184242261991835E-3</v>
      </c>
      <c r="K51" s="402">
        <f>'FN30.350.12(IOX)'!$AU29</f>
        <v>2.7301408644369407E-3</v>
      </c>
      <c r="L51" s="402">
        <f>'FN30.400.11(IOX)'!$AU41</f>
        <v>-5.1984015187061024E-3</v>
      </c>
      <c r="M51" s="402">
        <f>'FN30.450.11(IOX)'!$AU41</f>
        <v>-2.1139442761655626E-3</v>
      </c>
      <c r="N51" s="402">
        <f>'FN30.350.10(IOX)'!$AU53</f>
        <v>-8.5809802039728197E-3</v>
      </c>
      <c r="O51" s="402">
        <f>'FN30.400.10(IOX)'!$AU53</f>
        <v>-9.7431265180133887E-3</v>
      </c>
      <c r="P51" s="402">
        <f>'FN30.450.10(IOX)'!$AU53</f>
        <v>-6.9115025005435544E-3</v>
      </c>
      <c r="Q51" s="402">
        <f>'FN30.500.10(IOX)'!$AU53</f>
        <v>1.8262552967861643E-4</v>
      </c>
      <c r="R51" s="402">
        <f>'FN30.400.09(IOX)'!$AU55</f>
        <v>-1.9554683801001001E-2</v>
      </c>
      <c r="S51" s="402">
        <f>'FN30.450.09(IOX)'!$AU55</f>
        <v>-1.2960413838646854E-2</v>
      </c>
      <c r="T51" s="402">
        <f>'FN30.500.09(IOX)'!$AU55</f>
        <v>-2.4772047345878795E-3</v>
      </c>
      <c r="U51" s="402">
        <f>'FN30.550.08(IOX)'!$AU55</f>
        <v>-1.3373470464243567E-2</v>
      </c>
      <c r="V51" s="402">
        <f>'FN30.600.08(IOX)'!$AU55</f>
        <v>-9.4577533323438739E-3</v>
      </c>
      <c r="W51" s="403">
        <f>'FN30.650.67(IOX)'!$AU55</f>
        <v>-6.2307891111259986E-3</v>
      </c>
      <c r="X51" s="404">
        <f>'GII30.400.10(IOX)'!$AU50</f>
        <v>-2.6957807209129834E-3</v>
      </c>
      <c r="Y51" s="402">
        <f>'GII30.450.10(IOX)'!$AU50</f>
        <v>-4.4441075560519884E-3</v>
      </c>
      <c r="Z51" s="403">
        <f>'GII30.500.10(IOX)'!$AU50</f>
        <v>-6.3773585361468843E-3</v>
      </c>
      <c r="AA51" s="410">
        <f>'FN30.300.12(IOX)'!$AV29</f>
        <v>1.6460647831478169E-2</v>
      </c>
      <c r="AB51" s="402">
        <f>'FN30.350.12(IOX)'!$AV29</f>
        <v>1.004791161099388E-2</v>
      </c>
      <c r="AC51" s="402">
        <f>'FN30.400.11(IOX)'!$AV41</f>
        <v>1.9881631022446093E-3</v>
      </c>
      <c r="AD51" s="402">
        <f>'FN30.450.11(IOX)'!$AV41</f>
        <v>3.4793912450078778E-3</v>
      </c>
      <c r="AE51" s="402">
        <f>'FN30.350.10(IOX)'!$AV53</f>
        <v>2.3236965536746444E-3</v>
      </c>
      <c r="AF51" s="402">
        <f>'FN30.400.10(IOX)'!$AV53</f>
        <v>-1.9612595736110076E-3</v>
      </c>
      <c r="AG51" s="402">
        <f>'FN30.450.10(IOX)'!$AV53</f>
        <v>-8.20123863826016E-4</v>
      </c>
      <c r="AH51" s="402">
        <f>'FN30.500.10(IOX)'!$AV53</f>
        <v>3.8587543601113013E-3</v>
      </c>
      <c r="AI51" s="402">
        <f>'FN30.400.09(IOX)'!$AV55</f>
        <v>-8.8462260549329215E-3</v>
      </c>
      <c r="AJ51" s="402">
        <f>'FN30.450.09(IOX)'!$AV55</f>
        <v>-5.2809937143807884E-3</v>
      </c>
      <c r="AK51" s="402">
        <f>'FN30.500.09(IOX)'!$AV55</f>
        <v>1.601512372215449E-3</v>
      </c>
      <c r="AL51" s="402">
        <f>'FN30.550.08(IOX)'!$AV55</f>
        <v>-7.5236396016114693E-3</v>
      </c>
      <c r="AM51" s="402">
        <f>'FN30.600.08(IOX)'!$AV55</f>
        <v>-6.0564594672698636E-3</v>
      </c>
      <c r="AN51" s="403">
        <f>'FN30.650.67(IOX)'!$AV55</f>
        <v>-4.7345007164371865E-3</v>
      </c>
      <c r="AO51" s="404">
        <f>'GII30.400.10(IOX)'!$AV50</f>
        <v>2.072900048082746E-3</v>
      </c>
      <c r="AP51" s="402">
        <f>'GII30.450.10(IOX)'!$AV50</f>
        <v>2.1279965510741087E-3</v>
      </c>
      <c r="AQ51" s="409">
        <f>'GII30.500.10(IOX)'!$AV50</f>
        <v>5.9557412973646536E-4</v>
      </c>
    </row>
    <row r="52" spans="9:43" ht="15">
      <c r="I52" s="148">
        <v>41394</v>
      </c>
      <c r="J52" s="404">
        <f>'FN30.300.12(IOX)'!$AU30</f>
        <v>7.532276533718474E-3</v>
      </c>
      <c r="K52" s="402">
        <f>'FN30.350.12(IOX)'!$AU30</f>
        <v>3.4916780049833685E-3</v>
      </c>
      <c r="L52" s="402">
        <f>'FN30.400.11(IOX)'!$AU42</f>
        <v>-6.1358218116997973E-3</v>
      </c>
      <c r="M52" s="402">
        <f>'FN30.450.11(IOX)'!$AU42</f>
        <v>-5.8421833449964575E-3</v>
      </c>
      <c r="N52" s="402">
        <f>'FN30.350.10(IOX)'!$AU54</f>
        <v>-7.4095006808634831E-3</v>
      </c>
      <c r="O52" s="402">
        <f>'FN30.400.10(IOX)'!$AU54</f>
        <v>-1.0172228359615435E-2</v>
      </c>
      <c r="P52" s="402">
        <f>'FN30.450.10(IOX)'!$AU54</f>
        <v>-1.0241852436084395E-2</v>
      </c>
      <c r="Q52" s="402">
        <f>'FN30.500.10(IOX)'!$AU54</f>
        <v>-2.2000629951433493E-3</v>
      </c>
      <c r="R52" s="402">
        <f>'FN30.400.09(IOX)'!$AU56</f>
        <v>-1.9229533866254971E-2</v>
      </c>
      <c r="S52" s="402">
        <f>'FN30.450.09(IOX)'!$AU56</f>
        <v>-1.6641531766753641E-2</v>
      </c>
      <c r="T52" s="402">
        <f>'FN30.500.09(IOX)'!$AU56</f>
        <v>-6.8176493484596243E-3</v>
      </c>
      <c r="U52" s="402">
        <f>'FN30.550.08(IOX)'!$AU56</f>
        <v>-1.9945888624639304E-2</v>
      </c>
      <c r="V52" s="402">
        <f>'FN30.600.08(IOX)'!$AU56</f>
        <v>-1.6401388781123898E-2</v>
      </c>
      <c r="W52" s="403">
        <f>'FN30.650.67(IOX)'!$AU56</f>
        <v>-7.6572752728608006E-3</v>
      </c>
      <c r="X52" s="404">
        <f>'GII30.400.10(IOX)'!$AU51</f>
        <v>-5.0220756957492594E-3</v>
      </c>
      <c r="Y52" s="402">
        <f>'GII30.450.10(IOX)'!$AU51</f>
        <v>-6.657561574464765E-3</v>
      </c>
      <c r="Z52" s="403">
        <f>'GII30.500.10(IOX)'!$AU51</f>
        <v>-1.0346268797300261E-2</v>
      </c>
      <c r="AA52" s="410">
        <f>'FN30.300.12(IOX)'!$AV30</f>
        <v>1.8905712471736384E-2</v>
      </c>
      <c r="AB52" s="402">
        <f>'FN30.350.12(IOX)'!$AV30</f>
        <v>1.0961129131036704E-2</v>
      </c>
      <c r="AC52" s="402">
        <f>'FN30.400.11(IOX)'!$AV42</f>
        <v>1.3740193279111197E-3</v>
      </c>
      <c r="AD52" s="402">
        <f>'FN30.450.11(IOX)'!$AV42</f>
        <v>-5.0264087234135047E-4</v>
      </c>
      <c r="AE52" s="402">
        <f>'FN30.350.10(IOX)'!$AV54</f>
        <v>3.2125606480702968E-3</v>
      </c>
      <c r="AF52" s="402">
        <f>'FN30.400.10(IOX)'!$AV54</f>
        <v>-2.2036371868789859E-3</v>
      </c>
      <c r="AG52" s="402">
        <f>'FN30.450.10(IOX)'!$AV54</f>
        <v>-4.9546828083568313E-3</v>
      </c>
      <c r="AH52" s="402">
        <f>'FN30.500.10(IOX)'!$AV54</f>
        <v>1.1992728391341336E-3</v>
      </c>
      <c r="AI52" s="402">
        <f>'FN30.400.09(IOX)'!$AV56</f>
        <v>-9.8238708325191059E-3</v>
      </c>
      <c r="AJ52" s="402">
        <f>'FN30.450.09(IOX)'!$AV56</f>
        <v>-1.0478138153451595E-2</v>
      </c>
      <c r="AK52" s="402">
        <f>'FN30.500.09(IOX)'!$AV56</f>
        <v>-3.0972890298081E-3</v>
      </c>
      <c r="AL52" s="402">
        <f>'FN30.550.08(IOX)'!$AV56</f>
        <v>-1.5152249927852626E-2</v>
      </c>
      <c r="AM52" s="402">
        <f>'FN30.600.08(IOX)'!$AV56</f>
        <v>-1.3499142316531973E-2</v>
      </c>
      <c r="AN52" s="403">
        <f>'FN30.650.67(IOX)'!$AV56</f>
        <v>-6.2960574200523287E-3</v>
      </c>
      <c r="AO52" s="404">
        <f>'GII30.400.10(IOX)'!$AV51</f>
        <v>1.0217766129932732E-3</v>
      </c>
      <c r="AP52" s="402">
        <f>'GII30.450.10(IOX)'!$AV51</f>
        <v>2.218036217028842E-3</v>
      </c>
      <c r="AQ52" s="409">
        <f>'GII30.500.10(IOX)'!$AV51</f>
        <v>-4.1155203144493469E-3</v>
      </c>
    </row>
    <row r="53" spans="9:43" ht="15">
      <c r="I53" s="148">
        <v>41425</v>
      </c>
      <c r="J53" s="404">
        <f>'FN30.300.12(IOX)'!$AU31</f>
        <v>8.0841653709325632E-3</v>
      </c>
      <c r="K53" s="402">
        <f>'FN30.350.12(IOX)'!$AU31</f>
        <v>6.253004835815746E-3</v>
      </c>
      <c r="L53" s="402">
        <f>'FN30.400.11(IOX)'!$AU43</f>
        <v>-2.6060522077565708E-3</v>
      </c>
      <c r="M53" s="402">
        <f>'FN30.450.11(IOX)'!$AU43</f>
        <v>-3.3414517211620507E-3</v>
      </c>
      <c r="N53" s="402">
        <f>'FN30.350.10(IOX)'!$AU55</f>
        <v>-1.3622162727060484E-3</v>
      </c>
      <c r="O53" s="402">
        <f>'FN30.400.10(IOX)'!$AU55</f>
        <v>-4.5488847316231618E-3</v>
      </c>
      <c r="P53" s="402">
        <f>'FN30.450.10(IOX)'!$AU55</f>
        <v>-6.4511894995897294E-3</v>
      </c>
      <c r="Q53" s="402">
        <f>'FN30.500.10(IOX)'!$AU55</f>
        <v>-1.3780882095900163E-3</v>
      </c>
      <c r="R53" s="402">
        <f>'FN30.400.09(IOX)'!$AU57</f>
        <v>-1.0884942314270792E-2</v>
      </c>
      <c r="S53" s="402">
        <f>'FN30.450.09(IOX)'!$AU57</f>
        <v>-1.0588250308418638E-2</v>
      </c>
      <c r="T53" s="402">
        <f>'FN30.500.09(IOX)'!$AU57</f>
        <v>-4.986671038486469E-3</v>
      </c>
      <c r="U53" s="402">
        <f>'FN30.550.08(IOX)'!$AU57</f>
        <v>-1.8951988724327191E-2</v>
      </c>
      <c r="V53" s="402">
        <f>'FN30.600.08(IOX)'!$AU57</f>
        <v>-1.6513848397526783E-2</v>
      </c>
      <c r="W53" s="403">
        <f>'FN30.650.67(IOX)'!$AU57</f>
        <v>-8.3302641274927598E-3</v>
      </c>
      <c r="X53" s="404">
        <f>'GII30.400.10(IOX)'!$AU52</f>
        <v>-1.9461501129907713E-3</v>
      </c>
      <c r="Y53" s="402">
        <f>'GII30.450.10(IOX)'!$AU52</f>
        <v>-7.2003853305507961E-3</v>
      </c>
      <c r="Z53" s="403">
        <f>'GII30.500.10(IOX)'!$AU52</f>
        <v>-1.2814389179642352E-2</v>
      </c>
      <c r="AA53" s="410">
        <f>'FN30.300.12(IOX)'!$AV31</f>
        <v>1.4024297809065289E-2</v>
      </c>
      <c r="AB53" s="402">
        <f>'FN30.350.12(IOX)'!$AV31</f>
        <v>1.2659501158769938E-2</v>
      </c>
      <c r="AC53" s="402">
        <f>'FN30.400.11(IOX)'!$AV43</f>
        <v>4.6261920151063054E-3</v>
      </c>
      <c r="AD53" s="402">
        <f>'FN30.450.11(IOX)'!$AV43</f>
        <v>2.3026399858521122E-3</v>
      </c>
      <c r="AE53" s="402">
        <f>'FN30.350.10(IOX)'!$AV55</f>
        <v>8.7754184286344614E-3</v>
      </c>
      <c r="AF53" s="402">
        <f>'FN30.400.10(IOX)'!$AV55</f>
        <v>3.1026367849021339E-3</v>
      </c>
      <c r="AG53" s="402">
        <f>'FN30.450.10(IOX)'!$AV55</f>
        <v>-4.7657590127489583E-4</v>
      </c>
      <c r="AH53" s="402">
        <f>'FN30.500.10(IOX)'!$AV55</f>
        <v>1.8228541523926712E-3</v>
      </c>
      <c r="AI53" s="402">
        <f>'FN30.400.09(IOX)'!$AV57</f>
        <v>4.7884111330215632E-4</v>
      </c>
      <c r="AJ53" s="402">
        <f>'FN30.450.09(IOX)'!$AV57</f>
        <v>-2.4282039702290242E-3</v>
      </c>
      <c r="AK53" s="402">
        <f>'FN30.500.09(IOX)'!$AV57</f>
        <v>-1.4653764403807213E-3</v>
      </c>
      <c r="AL53" s="402">
        <f>'FN30.550.08(IOX)'!$AV57</f>
        <v>-1.3058537653480412E-2</v>
      </c>
      <c r="AM53" s="402">
        <f>'FN30.600.08(IOX)'!$AV57</f>
        <v>-1.3552443966887696E-2</v>
      </c>
      <c r="AN53" s="403">
        <f>'FN30.650.67(IOX)'!$AV57</f>
        <v>-6.872788432734582E-3</v>
      </c>
      <c r="AO53" s="404">
        <f>'GII30.400.10(IOX)'!$AV52</f>
        <v>1.8512036451733096E-3</v>
      </c>
      <c r="AP53" s="402">
        <f>'GII30.450.10(IOX)'!$AV52</f>
        <v>-2.783165637708866E-3</v>
      </c>
      <c r="AQ53" s="409">
        <f>'GII30.500.10(IOX)'!$AV52</f>
        <v>-7.9377371725096596E-3</v>
      </c>
    </row>
    <row r="54" spans="9:43" ht="15">
      <c r="I54" s="148">
        <v>41453</v>
      </c>
      <c r="J54" s="404">
        <f>'FN30.300.12(IOX)'!$AU32</f>
        <v>3.5031698283203546E-3</v>
      </c>
      <c r="K54" s="402">
        <f>'FN30.350.12(IOX)'!$AU32</f>
        <v>-1.0014791625868158E-3</v>
      </c>
      <c r="L54" s="402">
        <f>'FN30.400.11(IOX)'!$AU44</f>
        <v>-9.8858025375119906E-3</v>
      </c>
      <c r="M54" s="402">
        <f>'FN30.450.11(IOX)'!$AU44</f>
        <v>-8.1402431887245968E-3</v>
      </c>
      <c r="N54" s="402">
        <f>'FN30.350.10(IOX)'!$AU56</f>
        <v>-1.100118250682282E-2</v>
      </c>
      <c r="O54" s="402">
        <f>'FN30.400.10(IOX)'!$AU56</f>
        <v>-1.312802474497278E-2</v>
      </c>
      <c r="P54" s="402">
        <f>'FN30.450.10(IOX)'!$AU56</f>
        <v>-1.1272700002999767E-2</v>
      </c>
      <c r="Q54" s="402">
        <f>'FN30.500.10(IOX)'!$AU56</f>
        <v>-3.4082678343487095E-3</v>
      </c>
      <c r="R54" s="402">
        <f>'FN30.400.09(IOX)'!$AU58</f>
        <v>-2.1976539866176353E-2</v>
      </c>
      <c r="S54" s="402">
        <f>'FN30.450.09(IOX)'!$AU58</f>
        <v>-1.9191207327227386E-2</v>
      </c>
      <c r="T54" s="402">
        <f>'FN30.500.09(IOX)'!$AU58</f>
        <v>-7.3480927841710576E-3</v>
      </c>
      <c r="U54" s="402">
        <f>'FN30.550.08(IOX)'!$AU58</f>
        <v>-2.6234784759881679E-2</v>
      </c>
      <c r="V54" s="402">
        <f>'FN30.600.08(IOX)'!$AU58</f>
        <v>-1.9436897999506084E-2</v>
      </c>
      <c r="W54" s="403">
        <f>'FN30.650.67(IOX)'!$AU58</f>
        <v>-1.0424933262461435E-2</v>
      </c>
      <c r="X54" s="404">
        <f>'GII30.400.10(IOX)'!$AU53</f>
        <v>-6.4649054353707984E-3</v>
      </c>
      <c r="Y54" s="402">
        <f>'GII30.450.10(IOX)'!$AU53</f>
        <v>-9.3195459325371155E-3</v>
      </c>
      <c r="Z54" s="403">
        <f>'GII30.500.10(IOX)'!$AU53</f>
        <v>-3.1963024088141776E-3</v>
      </c>
      <c r="AA54" s="410">
        <f>'FN30.300.12(IOX)'!$AV32</f>
        <v>5.8513010406860853E-3</v>
      </c>
      <c r="AB54" s="402">
        <f>'FN30.350.12(IOX)'!$AV32</f>
        <v>2.5543779956898605E-3</v>
      </c>
      <c r="AC54" s="402">
        <f>'FN30.400.11(IOX)'!$AV44</f>
        <v>-4.9667992607583724E-3</v>
      </c>
      <c r="AD54" s="402">
        <f>'FN30.450.11(IOX)'!$AV44</f>
        <v>-3.940384931251679E-3</v>
      </c>
      <c r="AE54" s="402">
        <f>'FN30.350.10(IOX)'!$AV56</f>
        <v>-5.4387056699810796E-3</v>
      </c>
      <c r="AF54" s="402">
        <f>'FN30.400.10(IOX)'!$AV56</f>
        <v>-7.7796846935273894E-3</v>
      </c>
      <c r="AG54" s="402">
        <f>'FN30.450.10(IOX)'!$AV56</f>
        <v>-6.4373116197940202E-3</v>
      </c>
      <c r="AH54" s="402">
        <f>'FN30.500.10(IOX)'!$AV56</f>
        <v>-2.3066023962075351E-5</v>
      </c>
      <c r="AI54" s="402">
        <f>'FN30.400.09(IOX)'!$AV58</f>
        <v>-1.5010024549147105E-2</v>
      </c>
      <c r="AJ54" s="402">
        <f>'FN30.450.09(IOX)'!$AV58</f>
        <v>-1.3146927423123489E-2</v>
      </c>
      <c r="AK54" s="402">
        <f>'FN30.500.09(IOX)'!$AV58</f>
        <v>-3.5396583066228861E-3</v>
      </c>
      <c r="AL54" s="402">
        <f>'FN30.550.08(IOX)'!$AV58</f>
        <v>-2.0027172251033974E-2</v>
      </c>
      <c r="AM54" s="402">
        <f>'FN30.600.08(IOX)'!$AV58</f>
        <v>-1.5679883620504379E-2</v>
      </c>
      <c r="AN54" s="403">
        <f>'FN30.650.67(IOX)'!$AV58</f>
        <v>-8.7346470670798954E-3</v>
      </c>
      <c r="AO54" s="404">
        <f>'GII30.400.10(IOX)'!$AV53</f>
        <v>-4.4415913579919563E-3</v>
      </c>
      <c r="AP54" s="402">
        <f>'GII30.450.10(IOX)'!$AV53</f>
        <v>-6.2136141794047759E-3</v>
      </c>
      <c r="AQ54" s="409">
        <f>'GII30.500.10(IOX)'!$AV53</f>
        <v>6.076450282502103E-4</v>
      </c>
    </row>
    <row r="55" spans="9:43" ht="15">
      <c r="I55" s="148">
        <v>41486</v>
      </c>
      <c r="J55" s="404">
        <f>'FN30.300.12(IOX)'!$AU33</f>
        <v>4.2685983139476346E-3</v>
      </c>
      <c r="K55" s="402">
        <f>'FN30.350.12(IOX)'!$AU33</f>
        <v>2.4202441489469277E-4</v>
      </c>
      <c r="L55" s="402">
        <f>'FN30.400.11(IOX)'!$AU45</f>
        <v>-9.3846552687688965E-3</v>
      </c>
      <c r="M55" s="402">
        <f>'FN30.450.11(IOX)'!$AU45</f>
        <v>-8.5399041818138635E-3</v>
      </c>
      <c r="N55" s="402">
        <f>'FN30.350.10(IOX)'!$AU57</f>
        <v>-8.8836060989769122E-3</v>
      </c>
      <c r="O55" s="402">
        <f>'FN30.400.10(IOX)'!$AU57</f>
        <v>-1.3174570552537738E-2</v>
      </c>
      <c r="P55" s="402">
        <f>'FN30.450.10(IOX)'!$AU57</f>
        <v>-1.2317717290963539E-2</v>
      </c>
      <c r="Q55" s="402">
        <f>'FN30.500.10(IOX)'!$AU57</f>
        <v>-4.8892030584473849E-3</v>
      </c>
      <c r="R55" s="402">
        <f>'FN30.400.09(IOX)'!$AU59</f>
        <v>-2.1787799815091699E-2</v>
      </c>
      <c r="S55" s="402">
        <f>'FN30.450.09(IOX)'!$AU59</f>
        <v>-2.1155969842357812E-2</v>
      </c>
      <c r="T55" s="402">
        <f>'FN30.500.09(IOX)'!$AU59</f>
        <v>-9.4402874754351482E-3</v>
      </c>
      <c r="U55" s="402">
        <f>'FN30.550.08(IOX)'!$AU59</f>
        <v>-2.890215395206229E-2</v>
      </c>
      <c r="V55" s="402">
        <f>'FN30.600.08(IOX)'!$AU59</f>
        <v>-1.9509242912879303E-2</v>
      </c>
      <c r="W55" s="403">
        <f>'FN30.650.67(IOX)'!$AU59</f>
        <v>-8.8020001990633829E-3</v>
      </c>
      <c r="X55" s="404">
        <f>'GII30.400.10(IOX)'!$AU54</f>
        <v>-5.6833667336509122E-3</v>
      </c>
      <c r="Y55" s="402">
        <f>'GII30.450.10(IOX)'!$AU54</f>
        <v>-8.3080929965830726E-3</v>
      </c>
      <c r="Z55" s="403">
        <f>'GII30.500.10(IOX)'!$AU54</f>
        <v>-7.8423904002327717E-3</v>
      </c>
      <c r="AA55" s="410">
        <f>'FN30.300.12(IOX)'!$AV33</f>
        <v>5.7246463375416499E-3</v>
      </c>
      <c r="AB55" s="402">
        <f>'FN30.350.12(IOX)'!$AV33</f>
        <v>3.0399029024769019E-3</v>
      </c>
      <c r="AC55" s="402">
        <f>'FN30.400.11(IOX)'!$AV45</f>
        <v>-5.4083539740058294E-3</v>
      </c>
      <c r="AD55" s="402">
        <f>'FN30.450.11(IOX)'!$AV45</f>
        <v>-5.2829956033345823E-3</v>
      </c>
      <c r="AE55" s="402">
        <f>'FN30.350.10(IOX)'!$AV57</f>
        <v>-4.5114014878444254E-3</v>
      </c>
      <c r="AF55" s="402">
        <f>'FN30.400.10(IOX)'!$AV57</f>
        <v>-8.9843820387256364E-3</v>
      </c>
      <c r="AG55" s="402">
        <f>'FN30.450.10(IOX)'!$AV57</f>
        <v>-8.7913309586809211E-3</v>
      </c>
      <c r="AH55" s="402">
        <f>'FN30.500.10(IOX)'!$AV57</f>
        <v>-2.2200157781080195E-3</v>
      </c>
      <c r="AI55" s="402">
        <f>'FN30.400.09(IOX)'!$AV59</f>
        <v>-1.6673844457116171E-2</v>
      </c>
      <c r="AJ55" s="402">
        <f>'FN30.450.09(IOX)'!$AV59</f>
        <v>-1.6938888864009675E-2</v>
      </c>
      <c r="AK55" s="402">
        <f>'FN30.500.09(IOX)'!$AV59</f>
        <v>-6.5021979826994413E-3</v>
      </c>
      <c r="AL55" s="402">
        <f>'FN30.550.08(IOX)'!$AV59</f>
        <v>-2.3344279505139873E-2</v>
      </c>
      <c r="AM55" s="402">
        <f>'FN30.600.08(IOX)'!$AV59</f>
        <v>-1.6109948686326269E-2</v>
      </c>
      <c r="AN55" s="403">
        <f>'FN30.650.67(IOX)'!$AV59</f>
        <v>-7.1997207198461572E-3</v>
      </c>
      <c r="AO55" s="404">
        <f>'GII30.400.10(IOX)'!$AV54</f>
        <v>-4.3594278063984028E-3</v>
      </c>
      <c r="AP55" s="402">
        <f>'GII30.450.10(IOX)'!$AV54</f>
        <v>-6.1101632747156999E-3</v>
      </c>
      <c r="AQ55" s="409">
        <f>'GII30.500.10(IOX)'!$AV54</f>
        <v>-5.4372723988451738E-3</v>
      </c>
    </row>
    <row r="56" spans="9:43" ht="15">
      <c r="I56" s="148">
        <v>41516</v>
      </c>
      <c r="J56" s="404">
        <f>'FN30.300.12(IOX)'!$AU34</f>
        <v>5.1744764409904645E-3</v>
      </c>
      <c r="K56" s="402">
        <f>'FN30.350.12(IOX)'!$AU34</f>
        <v>2.7616397677043426E-3</v>
      </c>
      <c r="L56" s="402">
        <f>'FN30.400.11(IOX)'!$AU46</f>
        <v>-5.4191004054198466E-3</v>
      </c>
      <c r="M56" s="402">
        <f>'FN30.450.11(IOX)'!$AU46</f>
        <v>-6.9223720255035658E-3</v>
      </c>
      <c r="N56" s="402">
        <f>'FN30.350.10(IOX)'!$AU58</f>
        <v>-5.0996914948566782E-3</v>
      </c>
      <c r="O56" s="402">
        <f>'FN30.400.10(IOX)'!$AU58</f>
        <v>-8.3708893407831129E-3</v>
      </c>
      <c r="P56" s="402">
        <f>'FN30.450.10(IOX)'!$AU58</f>
        <v>-1.0780094346540045E-2</v>
      </c>
      <c r="Q56" s="402">
        <f>'FN30.500.10(IOX)'!$AU58</f>
        <v>-7.2738834970947994E-3</v>
      </c>
      <c r="R56" s="402">
        <f>'FN30.400.09(IOX)'!$AU60</f>
        <v>-1.5657931773479163E-2</v>
      </c>
      <c r="S56" s="402">
        <f>'FN30.450.09(IOX)'!$AU60</f>
        <v>-1.7325386516937154E-2</v>
      </c>
      <c r="T56" s="402">
        <f>'FN30.500.09(IOX)'!$AU60</f>
        <v>-1.0467436162885041E-2</v>
      </c>
      <c r="U56" s="402">
        <f>'FN30.550.08(IOX)'!$AU60</f>
        <v>-3.2379533343253587E-2</v>
      </c>
      <c r="V56" s="402">
        <f>'FN30.600.08(IOX)'!$AU60</f>
        <v>-2.5048725761121098E-2</v>
      </c>
      <c r="W56" s="403">
        <f>'FN30.650.67(IOX)'!$AU60</f>
        <v>-1.535942967305565E-2</v>
      </c>
      <c r="X56" s="404">
        <f>'GII30.400.10(IOX)'!$AU55</f>
        <v>-5.1013037006684197E-3</v>
      </c>
      <c r="Y56" s="402">
        <f>'GII30.450.10(IOX)'!$AU55</f>
        <v>-8.8676340350160084E-3</v>
      </c>
      <c r="Z56" s="403">
        <f>'GII30.500.10(IOX)'!$AU55</f>
        <v>-5.8533456390375974E-3</v>
      </c>
      <c r="AA56" s="410">
        <f>'FN30.300.12(IOX)'!$AV34</f>
        <v>6.4002131676417625E-3</v>
      </c>
      <c r="AB56" s="402">
        <f>'FN30.350.12(IOX)'!$AV34</f>
        <v>5.1074167402252423E-3</v>
      </c>
      <c r="AC56" s="402">
        <f>'FN30.400.11(IOX)'!$AV46</f>
        <v>-1.7294268895670631E-3</v>
      </c>
      <c r="AD56" s="402">
        <f>'FN30.450.11(IOX)'!$AV46</f>
        <v>-3.6140375161722257E-3</v>
      </c>
      <c r="AE56" s="402">
        <f>'FN30.350.10(IOX)'!$AV58</f>
        <v>-1.4567569517538038E-3</v>
      </c>
      <c r="AF56" s="402">
        <f>'FN30.400.10(IOX)'!$AV58</f>
        <v>-4.4294576088667378E-3</v>
      </c>
      <c r="AG56" s="402">
        <f>'FN30.450.10(IOX)'!$AV58</f>
        <v>-7.1475352227786801E-3</v>
      </c>
      <c r="AH56" s="402">
        <f>'FN30.500.10(IOX)'!$AV58</f>
        <v>-4.4512249568108139E-3</v>
      </c>
      <c r="AI56" s="402">
        <f>'FN30.400.09(IOX)'!$AV60</f>
        <v>-1.065276553104629E-2</v>
      </c>
      <c r="AJ56" s="402">
        <f>'FN30.450.09(IOX)'!$AV60</f>
        <v>-1.2883266848258527E-2</v>
      </c>
      <c r="AK56" s="402">
        <f>'FN30.500.09(IOX)'!$AV60</f>
        <v>-7.3649993044863412E-3</v>
      </c>
      <c r="AL56" s="402">
        <f>'FN30.550.08(IOX)'!$AV60</f>
        <v>-2.6570979294799436E-2</v>
      </c>
      <c r="AM56" s="402">
        <f>'FN30.600.08(IOX)'!$AV60</f>
        <v>-2.1393989266719041E-2</v>
      </c>
      <c r="AN56" s="403">
        <f>'FN30.650.67(IOX)'!$AV60</f>
        <v>-1.3617057936482388E-2</v>
      </c>
      <c r="AO56" s="404">
        <f>'GII30.400.10(IOX)'!$AV55</f>
        <v>-4.0474361495569794E-3</v>
      </c>
      <c r="AP56" s="402">
        <f>'GII30.450.10(IOX)'!$AV55</f>
        <v>-6.8175565898374989E-3</v>
      </c>
      <c r="AQ56" s="409">
        <f>'GII30.500.10(IOX)'!$AV55</f>
        <v>-3.3878779186989113E-3</v>
      </c>
    </row>
    <row r="57" spans="9:43" ht="15">
      <c r="I57" s="305">
        <v>41547</v>
      </c>
      <c r="J57" s="405">
        <f>'FN30.300.12(IOX)'!$AU35</f>
        <v>5.6805089806607331E-3</v>
      </c>
      <c r="K57" s="406">
        <f>'FN30.350.12(IOX)'!$AU35</f>
        <v>4.9066427038432893E-3</v>
      </c>
      <c r="L57" s="406">
        <f>'FN30.400.11(IOX)'!$AU47</f>
        <v>5.5163075493407912E-4</v>
      </c>
      <c r="M57" s="406">
        <f>'FN30.450.11(IOX)'!$AU47</f>
        <v>-1.3314326137751505E-3</v>
      </c>
      <c r="N57" s="406">
        <f>'FN30.350.10(IOX)'!$AU59</f>
        <v>1.2611128555003348E-3</v>
      </c>
      <c r="O57" s="406">
        <f>'FN30.400.10(IOX)'!$AU59</f>
        <v>-1.6606186017990446E-3</v>
      </c>
      <c r="P57" s="406">
        <f>'FN30.450.10(IOX)'!$AU59</f>
        <v>-4.1075217631067083E-3</v>
      </c>
      <c r="Q57" s="406">
        <f>'FN30.500.10(IOX)'!$AU59</f>
        <v>-3.2817132903095307E-3</v>
      </c>
      <c r="R57" s="406">
        <f>'FN30.400.09(IOX)'!$AU61</f>
        <v>-4.9518803777176979E-3</v>
      </c>
      <c r="S57" s="406">
        <f>'FN30.450.09(IOX)'!$AU61</f>
        <v>-7.1319132927236684E-3</v>
      </c>
      <c r="T57" s="406">
        <f>'FN30.500.09(IOX)'!$AU61</f>
        <v>-6.8793223043810518E-3</v>
      </c>
      <c r="U57" s="406">
        <f>'FN30.550.08(IOX)'!$AU61</f>
        <v>-2.5012324973916897E-2</v>
      </c>
      <c r="V57" s="406">
        <f>'FN30.600.08(IOX)'!$AU61</f>
        <v>-2.3334936898662933E-2</v>
      </c>
      <c r="W57" s="407">
        <f>'FN30.650.67(IOX)'!$AU61</f>
        <v>-1.6850732874726347E-2</v>
      </c>
      <c r="X57" s="405">
        <f>'GII30.400.10(IOX)'!$AU56</f>
        <v>-3.8113886282753506E-4</v>
      </c>
      <c r="Y57" s="406">
        <f>'GII30.450.10(IOX)'!$AU56</f>
        <v>-3.0968533676872584E-3</v>
      </c>
      <c r="Z57" s="407">
        <f>'GII30.500.10(IOX)'!$AU56</f>
        <v>-5.4524856580349243E-3</v>
      </c>
      <c r="AA57" s="411">
        <f>'FN30.300.12(IOX)'!$AV35</f>
        <v>7.5751771690713184E-3</v>
      </c>
      <c r="AB57" s="406">
        <f>'FN30.350.12(IOX)'!$AV35</f>
        <v>7.9731689070609672E-3</v>
      </c>
      <c r="AC57" s="406">
        <f>'FN30.400.11(IOX)'!$AV47</f>
        <v>4.5274808262938402E-3</v>
      </c>
      <c r="AD57" s="406">
        <f>'FN30.450.11(IOX)'!$AV47</f>
        <v>1.9243730450104175E-3</v>
      </c>
      <c r="AE57" s="406">
        <f>'FN30.350.10(IOX)'!$AV59</f>
        <v>5.8108936393303926E-3</v>
      </c>
      <c r="AF57" s="406">
        <f>'FN30.400.10(IOX)'!$AV59</f>
        <v>2.5068490899994565E-3</v>
      </c>
      <c r="AG57" s="406">
        <f>'FN30.450.10(IOX)'!$AV59</f>
        <v>-5.9284303913784164E-4</v>
      </c>
      <c r="AH57" s="406">
        <f>'FN30.500.10(IOX)'!$AV59</f>
        <v>-6.8726167328561128E-4</v>
      </c>
      <c r="AI57" s="406">
        <f>'FN30.400.09(IOX)'!$AV61</f>
        <v>3.0194891925397444E-4</v>
      </c>
      <c r="AJ57" s="406">
        <f>'FN30.450.09(IOX)'!$AV61</f>
        <v>-2.8842647275808047E-3</v>
      </c>
      <c r="AK57" s="406">
        <f>'FN30.500.09(IOX)'!$AV61</f>
        <v>-4.0616596767481901E-3</v>
      </c>
      <c r="AL57" s="406">
        <f>'FN30.550.08(IOX)'!$AV61</f>
        <v>-2.0295276041385955E-2</v>
      </c>
      <c r="AM57" s="406">
        <f>'FN30.600.08(IOX)'!$AV61</f>
        <v>-2.0334855474666364E-2</v>
      </c>
      <c r="AN57" s="407">
        <f>'FN30.650.67(IOX)'!$AV61</f>
        <v>-1.5361662027070724E-2</v>
      </c>
      <c r="AO57" s="405">
        <f>'GII30.400.10(IOX)'!$AV56</f>
        <v>1.1610717097270582E-3</v>
      </c>
      <c r="AP57" s="406">
        <f>'GII30.450.10(IOX)'!$AV56</f>
        <v>-8.2451780597465115E-4</v>
      </c>
      <c r="AQ57" s="412">
        <f>'GII30.500.10(IOX)'!$AV56</f>
        <v>-2.8235611370468101E-3</v>
      </c>
    </row>
    <row r="75" spans="37:37">
      <c r="AK75" s="71"/>
    </row>
  </sheetData>
  <mergeCells count="2">
    <mergeCell ref="J25:Z25"/>
    <mergeCell ref="AA25:AQ25"/>
  </mergeCells>
  <printOptions horizontalCentered="1"/>
  <pageMargins left="0.25" right="0.25" top="0.25" bottom="0.25" header="0.3" footer="0.15"/>
  <pageSetup scale="55" orientation="landscape" horizontalDpi="300" verticalDpi="300" r:id="rId1"/>
  <headerFooter scaleWithDoc="0">
    <oddHeader>&amp;L&amp;G&amp;C&amp;"-,Bold"&amp;12&amp;K2E398A
&amp;15IOS Monthly Carry&amp;R&amp;"-,Bold"&amp;14&amp;K2E398A
&amp;12Cello Fixed Income Master Fund, LP&amp;"-,Regular"&amp;10&amp;K000000
&amp;"-,Bold"&amp;K2E398A As of Mar, 2015</oddHeader>
    <oddFooter>&amp;L&amp;8&amp;K2E398AReport Created on &amp;D &amp;T&amp;C&amp;G
&amp;8&amp;K2E398APage &amp;P of &amp;N</oddFooter>
  </headerFooter>
  <rowBreaks count="4" manualBreakCount="4">
    <brk id="104" max="42" man="1"/>
    <brk id="188" max="42" man="1"/>
    <brk id="272" max="42" man="1"/>
    <brk id="356" max="42" man="1"/>
  </rowBreaks>
  <drawing r:id="rId2"/>
  <legacyDrawingHF r:id="rId3"/>
  <extLst>
    <ext xmlns:x14="http://schemas.microsoft.com/office/spreadsheetml/2009/9/main" uri="{78C0D931-6437-407d-A8EE-F0AAD7539E65}">
      <x14:conditionalFormattings>
        <x14:conditionalFormatting xmlns:xm="http://schemas.microsoft.com/office/excel/2006/main">
          <x14:cfRule type="beginsWith" priority="3" operator="beginsWith" id="{F252351F-1AEE-43C1-A75D-AC4EFDA554CC}">
            <xm:f>LEFT(J27,LEN("-"))="-"</xm:f>
            <xm:f>"-"</xm:f>
            <x14:dxf>
              <font>
                <color rgb="FFFF0000"/>
              </font>
            </x14:dxf>
          </x14:cfRule>
          <xm:sqref>J27:AQ55 J58:AQ139</xm:sqref>
        </x14:conditionalFormatting>
        <x14:conditionalFormatting xmlns:xm="http://schemas.microsoft.com/office/excel/2006/main">
          <x14:cfRule type="beginsWith" priority="2" operator="beginsWith" id="{508C7FA2-B190-45AB-B15C-B0D496AE65FB}">
            <xm:f>LEFT(J57,LEN("-"))="-"</xm:f>
            <xm:f>"-"</xm:f>
            <x14:dxf>
              <font>
                <color rgb="FFFF0000"/>
              </font>
            </x14:dxf>
          </x14:cfRule>
          <xm:sqref>J57:AQ57</xm:sqref>
        </x14:conditionalFormatting>
        <x14:conditionalFormatting xmlns:xm="http://schemas.microsoft.com/office/excel/2006/main">
          <x14:cfRule type="beginsWith" priority="1" operator="beginsWith" id="{95571B98-4A1C-4330-8269-A335A9C1D3C3}">
            <xm:f>LEFT(J56,LEN("-"))="-"</xm:f>
            <xm:f>"-"</xm:f>
            <x14:dxf>
              <font>
                <color rgb="FFFF0000"/>
              </font>
            </x14:dxf>
          </x14:cfRule>
          <xm:sqref>J56:AQ56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5" tint="0.79998168889431442"/>
  </sheetPr>
  <dimension ref="A1:AR159"/>
  <sheetViews>
    <sheetView topLeftCell="H1" workbookViewId="0">
      <selection activeCell="AC166" sqref="AC166"/>
    </sheetView>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7.140625" style="67" customWidth="1"/>
    <col min="9" max="9" width="10" style="67" customWidth="1"/>
    <col min="10" max="14" width="7.140625" style="67" customWidth="1"/>
    <col min="15" max="15" width="8.42578125" style="67" bestFit="1" customWidth="1"/>
    <col min="16" max="48" width="7.140625" style="67" customWidth="1"/>
    <col min="49" max="16384" width="9.140625" style="67"/>
  </cols>
  <sheetData>
    <row r="1" spans="44:44">
      <c r="AR1" s="71"/>
    </row>
    <row r="23" spans="2:31" ht="15">
      <c r="I23" s="75" t="s">
        <v>234</v>
      </c>
      <c r="J23" s="75"/>
      <c r="K23" s="75"/>
      <c r="L23" s="75"/>
      <c r="M23" s="75"/>
      <c r="N23" s="75"/>
    </row>
    <row r="24" spans="2:31" s="76" customFormat="1" ht="8.25" hidden="1" customHeight="1"/>
    <row r="25" spans="2:31" s="163" customFormat="1" ht="22.5" customHeight="1">
      <c r="I25" s="633" t="s">
        <v>235</v>
      </c>
      <c r="J25" s="634"/>
      <c r="K25" s="634"/>
      <c r="L25" s="634"/>
      <c r="M25" s="634"/>
      <c r="N25" s="634"/>
      <c r="O25" s="634"/>
      <c r="P25" s="634"/>
      <c r="Q25" s="634"/>
      <c r="R25" s="634"/>
      <c r="S25" s="634"/>
      <c r="T25" s="634"/>
      <c r="U25" s="634"/>
      <c r="V25" s="634"/>
      <c r="W25" s="634"/>
      <c r="X25" s="634"/>
      <c r="Y25" s="634"/>
      <c r="Z25" s="634"/>
      <c r="AA25" s="634"/>
      <c r="AB25" s="634"/>
      <c r="AC25" s="634"/>
      <c r="AD25" s="634"/>
      <c r="AE25" s="645"/>
    </row>
    <row r="26" spans="2:31" s="164" customFormat="1" ht="45">
      <c r="I26" s="143" t="s">
        <v>236</v>
      </c>
      <c r="J26" s="143" t="s">
        <v>337</v>
      </c>
      <c r="K26" s="144" t="s">
        <v>338</v>
      </c>
      <c r="L26" s="144" t="s">
        <v>278</v>
      </c>
      <c r="M26" s="144" t="s">
        <v>279</v>
      </c>
      <c r="N26" s="144" t="s">
        <v>280</v>
      </c>
      <c r="O26" s="144" t="s">
        <v>196</v>
      </c>
      <c r="P26" s="144" t="s">
        <v>213</v>
      </c>
      <c r="Q26" s="144" t="s">
        <v>197</v>
      </c>
      <c r="R26" s="144" t="s">
        <v>198</v>
      </c>
      <c r="S26" s="144" t="s">
        <v>199</v>
      </c>
      <c r="T26" s="144" t="s">
        <v>200</v>
      </c>
      <c r="U26" s="144" t="s">
        <v>201</v>
      </c>
      <c r="V26" s="144" t="s">
        <v>202</v>
      </c>
      <c r="W26" s="144" t="s">
        <v>203</v>
      </c>
      <c r="X26" s="144" t="s">
        <v>204</v>
      </c>
      <c r="Y26" s="144" t="s">
        <v>206</v>
      </c>
      <c r="Z26" s="144" t="s">
        <v>205</v>
      </c>
      <c r="AA26" s="144" t="s">
        <v>207</v>
      </c>
      <c r="AB26" s="144" t="s">
        <v>208</v>
      </c>
      <c r="AC26" s="143" t="s">
        <v>209</v>
      </c>
      <c r="AD26" s="144" t="s">
        <v>210</v>
      </c>
      <c r="AE26" s="451" t="s">
        <v>211</v>
      </c>
    </row>
    <row r="27" spans="2:31" s="163" customFormat="1" ht="15" hidden="1" customHeight="1">
      <c r="B27" s="165"/>
      <c r="C27" s="166"/>
      <c r="D27" s="166"/>
      <c r="E27" s="166"/>
      <c r="F27" s="166"/>
      <c r="G27" s="166"/>
      <c r="H27" s="167"/>
      <c r="I27" s="148">
        <v>40633</v>
      </c>
      <c r="J27" s="306"/>
      <c r="K27" s="83"/>
      <c r="L27" s="83"/>
      <c r="M27" s="83"/>
      <c r="N27" s="83"/>
      <c r="O27" s="83"/>
      <c r="P27" s="83"/>
      <c r="Q27" s="83"/>
      <c r="R27" s="83"/>
      <c r="S27" s="83">
        <f>'FN30.350.10(IOX)'!$S29</f>
        <v>3.2139419589735541E-2</v>
      </c>
      <c r="T27" s="83">
        <f>'FN30.400.10(IOX)'!$S29</f>
        <v>3.3073021185739369E-2</v>
      </c>
      <c r="U27" s="83">
        <f>'FN30.450.10(IOX)'!$S29</f>
        <v>4.2258217165841896E-2</v>
      </c>
      <c r="V27" s="83">
        <f>'FN30.500.10(IOX)'!$S29</f>
        <v>7.1344761004830032E-2</v>
      </c>
      <c r="W27" s="83">
        <f>'FN30.400.09(IOX)'!$S31</f>
        <v>2.1373581664011262E-2</v>
      </c>
      <c r="X27" s="83">
        <f>'FN30.450.09(IOX)'!$S31</f>
        <v>2.0874153557105136E-2</v>
      </c>
      <c r="Y27" s="83">
        <f>'FN30.500.09(IOX)'!$S31</f>
        <v>6.3031432538534576E-2</v>
      </c>
      <c r="Z27" s="83">
        <f>'FN30.550.08(IOX)'!$S31</f>
        <v>3.7708148235651572E-2</v>
      </c>
      <c r="AA27" s="83">
        <f>'FN30.600.08(IOX)'!$S31</f>
        <v>6.3531710814166101E-2</v>
      </c>
      <c r="AB27" s="109">
        <f>'FN30.650.67(IOX)'!$S31</f>
        <v>7.1110963809171229E-2</v>
      </c>
      <c r="AC27" s="307"/>
      <c r="AD27" s="83"/>
      <c r="AE27" s="87"/>
    </row>
    <row r="28" spans="2:31" s="163" customFormat="1" ht="15" hidden="1" customHeight="1">
      <c r="B28" s="165"/>
      <c r="C28" s="166"/>
      <c r="D28" s="166"/>
      <c r="E28" s="166"/>
      <c r="F28" s="166"/>
      <c r="G28" s="166"/>
      <c r="H28" s="167"/>
      <c r="I28" s="148">
        <v>40662</v>
      </c>
      <c r="J28" s="307"/>
      <c r="K28" s="83"/>
      <c r="L28" s="83"/>
      <c r="M28" s="83"/>
      <c r="N28" s="83"/>
      <c r="O28" s="83"/>
      <c r="P28" s="83"/>
      <c r="Q28" s="83"/>
      <c r="R28" s="83"/>
      <c r="S28" s="83">
        <f>'FN30.350.10(IOX)'!$S30</f>
        <v>1.3528182098283999E-2</v>
      </c>
      <c r="T28" s="83">
        <f>'FN30.400.10(IOX)'!$S30</f>
        <v>1.9728382365726906E-2</v>
      </c>
      <c r="U28" s="83">
        <f>'FN30.450.10(IOX)'!$S30</f>
        <v>1.561615582927529E-2</v>
      </c>
      <c r="V28" s="83">
        <f>'FN30.500.10(IOX)'!$S30</f>
        <v>3.0938554027345314E-2</v>
      </c>
      <c r="W28" s="83">
        <f>'FN30.400.09(IOX)'!$S32</f>
        <v>1.4614220008020137E-2</v>
      </c>
      <c r="X28" s="83">
        <f>'FN30.450.09(IOX)'!$S32</f>
        <v>1.8197762643925051E-2</v>
      </c>
      <c r="Y28" s="83">
        <f>'FN30.500.09(IOX)'!$S32</f>
        <v>4.0863681793725772E-2</v>
      </c>
      <c r="Z28" s="83">
        <f>'FN30.550.08(IOX)'!$S32</f>
        <v>1.2190781868570779E-2</v>
      </c>
      <c r="AA28" s="83">
        <f>'FN30.600.08(IOX)'!$S32</f>
        <v>4.9529146325255468E-3</v>
      </c>
      <c r="AB28" s="109">
        <f>'FN30.650.67(IOX)'!$S32</f>
        <v>4.4394836489788482E-3</v>
      </c>
      <c r="AC28" s="307"/>
      <c r="AD28" s="83"/>
      <c r="AE28" s="87"/>
    </row>
    <row r="29" spans="2:31" s="163" customFormat="1" ht="15" hidden="1" customHeight="1">
      <c r="B29" s="165"/>
      <c r="C29" s="166"/>
      <c r="D29" s="166"/>
      <c r="E29" s="166"/>
      <c r="F29" s="166"/>
      <c r="G29" s="166"/>
      <c r="H29" s="167"/>
      <c r="I29" s="148">
        <v>40694</v>
      </c>
      <c r="J29" s="307"/>
      <c r="K29" s="83"/>
      <c r="L29" s="83"/>
      <c r="M29" s="83"/>
      <c r="N29" s="83"/>
      <c r="O29" s="83"/>
      <c r="P29" s="83"/>
      <c r="Q29" s="83"/>
      <c r="R29" s="83"/>
      <c r="S29" s="83">
        <f>'FN30.350.10(IOX)'!$S31</f>
        <v>2.8437404112544952E-2</v>
      </c>
      <c r="T29" s="83">
        <f>'FN30.400.10(IOX)'!$S31</f>
        <v>2.2700965895866745E-2</v>
      </c>
      <c r="U29" s="83">
        <f>'FN30.450.10(IOX)'!$S31</f>
        <v>1.6591771671474066E-2</v>
      </c>
      <c r="V29" s="83">
        <f>'FN30.500.10(IOX)'!$S31</f>
        <v>1.2796657632435905E-2</v>
      </c>
      <c r="W29" s="83">
        <f>'FN30.400.09(IOX)'!$S33</f>
        <v>2.0939323102280069E-2</v>
      </c>
      <c r="X29" s="83">
        <f>'FN30.450.09(IOX)'!$S33</f>
        <v>2.8522279980480129E-3</v>
      </c>
      <c r="Y29" s="83">
        <f>'FN30.500.09(IOX)'!$S33</f>
        <v>-7.8738588368266402E-3</v>
      </c>
      <c r="Z29" s="83">
        <f>'FN30.550.08(IOX)'!$S33</f>
        <v>-3.2429204180348253E-2</v>
      </c>
      <c r="AA29" s="83">
        <f>'FN30.600.08(IOX)'!$S33</f>
        <v>2.8903406432698358E-3</v>
      </c>
      <c r="AB29" s="109">
        <f>'FN30.650.67(IOX)'!$S33</f>
        <v>3.3817015644556921E-2</v>
      </c>
      <c r="AC29" s="307"/>
      <c r="AD29" s="83"/>
      <c r="AE29" s="87"/>
    </row>
    <row r="30" spans="2:31" s="163" customFormat="1" ht="15" hidden="1" customHeight="1">
      <c r="B30" s="165"/>
      <c r="C30" s="166"/>
      <c r="D30" s="166"/>
      <c r="E30" s="166"/>
      <c r="F30" s="166"/>
      <c r="G30" s="166"/>
      <c r="H30" s="167"/>
      <c r="I30" s="148">
        <v>40724</v>
      </c>
      <c r="J30" s="307"/>
      <c r="K30" s="83"/>
      <c r="L30" s="83"/>
      <c r="M30" s="83"/>
      <c r="N30" s="83"/>
      <c r="O30" s="83"/>
      <c r="P30" s="83"/>
      <c r="Q30" s="83"/>
      <c r="R30" s="83"/>
      <c r="S30" s="83">
        <f>'FN30.350.10(IOX)'!$S32</f>
        <v>1.7020411867584441E-2</v>
      </c>
      <c r="T30" s="83">
        <f>'FN30.400.10(IOX)'!$S32</f>
        <v>1.8879814113681309E-2</v>
      </c>
      <c r="U30" s="83">
        <f>'FN30.450.10(IOX)'!$S32</f>
        <v>2.3382707259916466E-2</v>
      </c>
      <c r="V30" s="83">
        <f>'FN30.500.10(IOX)'!$S32</f>
        <v>3.5993722125642127E-2</v>
      </c>
      <c r="W30" s="83">
        <f>'FN30.400.09(IOX)'!$S34</f>
        <v>5.3161388846956637E-3</v>
      </c>
      <c r="X30" s="83">
        <f>'FN30.450.09(IOX)'!$S34</f>
        <v>8.1669277880644427E-3</v>
      </c>
      <c r="Y30" s="83">
        <f>'FN30.500.09(IOX)'!$S34</f>
        <v>2.137873003789088E-2</v>
      </c>
      <c r="Z30" s="83">
        <f>'FN30.550.08(IOX)'!$S34</f>
        <v>3.6649563852126413E-3</v>
      </c>
      <c r="AA30" s="83">
        <f>'FN30.600.08(IOX)'!$S34</f>
        <v>1.7110587775582643E-2</v>
      </c>
      <c r="AB30" s="109">
        <f>'FN30.650.67(IOX)'!$S34</f>
        <v>1.6294814473070577E-2</v>
      </c>
      <c r="AC30" s="307">
        <f>'GII30.400.10(IOX)'!$S29</f>
        <v>1.4744016732568846E-2</v>
      </c>
      <c r="AD30" s="83">
        <f>'GII30.450.10(IOX)'!$S29</f>
        <v>1.3259967108110478E-2</v>
      </c>
      <c r="AE30" s="87">
        <f>'GII30.500.10(IOX)'!$S29</f>
        <v>1.7628636991910755E-2</v>
      </c>
    </row>
    <row r="31" spans="2:31" s="163" customFormat="1" ht="15" hidden="1" customHeight="1">
      <c r="B31" s="165"/>
      <c r="C31" s="166"/>
      <c r="D31" s="166"/>
      <c r="E31" s="166"/>
      <c r="F31" s="166"/>
      <c r="G31" s="166"/>
      <c r="H31" s="167"/>
      <c r="I31" s="148">
        <v>40753</v>
      </c>
      <c r="J31" s="307"/>
      <c r="K31" s="83"/>
      <c r="L31" s="83"/>
      <c r="M31" s="83"/>
      <c r="N31" s="83"/>
      <c r="O31" s="83"/>
      <c r="P31" s="83"/>
      <c r="Q31" s="83"/>
      <c r="R31" s="83"/>
      <c r="S31" s="83">
        <f>'FN30.350.10(IOX)'!$S33</f>
        <v>-2.069358784658205E-2</v>
      </c>
      <c r="T31" s="83">
        <f>'FN30.400.10(IOX)'!$S33</f>
        <v>-3.6019892580423318E-2</v>
      </c>
      <c r="U31" s="83">
        <f>'FN30.450.10(IOX)'!$S33</f>
        <v>-6.2276140057583432E-2</v>
      </c>
      <c r="V31" s="83">
        <f>'FN30.500.10(IOX)'!$S33</f>
        <v>-6.4869258711616834E-2</v>
      </c>
      <c r="W31" s="83">
        <f>'FN30.400.09(IOX)'!$S35</f>
        <v>-4.6574319064210286E-2</v>
      </c>
      <c r="X31" s="83">
        <f>'FN30.450.09(IOX)'!$S35</f>
        <v>-7.3540630148689112E-2</v>
      </c>
      <c r="Y31" s="83">
        <f>'FN30.500.09(IOX)'!$S35</f>
        <v>-8.0311732462230279E-2</v>
      </c>
      <c r="Z31" s="83">
        <f>'FN30.550.08(IOX)'!$S35</f>
        <v>-4.7779297578448274E-2</v>
      </c>
      <c r="AA31" s="83">
        <f>'FN30.600.08(IOX)'!$S35</f>
        <v>-4.026250183326481E-2</v>
      </c>
      <c r="AB31" s="109">
        <f>'FN30.650.67(IOX)'!$S35</f>
        <v>-2.5033705436047257E-2</v>
      </c>
      <c r="AC31" s="307">
        <f>'GII30.400.10(IOX)'!$S30</f>
        <v>-2.0572133669017091E-2</v>
      </c>
      <c r="AD31" s="83">
        <f>'GII30.450.10(IOX)'!$S30</f>
        <v>-3.3366150683880033E-2</v>
      </c>
      <c r="AE31" s="87">
        <f>'GII30.500.10(IOX)'!$S30</f>
        <v>-4.937730325499002E-2</v>
      </c>
    </row>
    <row r="32" spans="2:31" s="163" customFormat="1" ht="15" hidden="1" customHeight="1">
      <c r="B32" s="165"/>
      <c r="C32" s="166"/>
      <c r="D32" s="166"/>
      <c r="E32" s="166"/>
      <c r="F32" s="166"/>
      <c r="G32" s="166"/>
      <c r="H32" s="167"/>
      <c r="I32" s="148">
        <v>40786</v>
      </c>
      <c r="J32" s="307"/>
      <c r="K32" s="83"/>
      <c r="L32" s="83"/>
      <c r="M32" s="83"/>
      <c r="N32" s="83"/>
      <c r="O32" s="83"/>
      <c r="P32" s="83"/>
      <c r="Q32" s="83"/>
      <c r="R32" s="83"/>
      <c r="S32" s="83">
        <f>'FN30.350.10(IOX)'!$S34</f>
        <v>-0.10759413144166154</v>
      </c>
      <c r="T32" s="83">
        <f>'FN30.400.10(IOX)'!$S34</f>
        <v>-0.16593249455078457</v>
      </c>
      <c r="U32" s="83">
        <f>'FN30.450.10(IOX)'!$S34</f>
        <v>-0.25325715638056912</v>
      </c>
      <c r="V32" s="83">
        <f>'FN30.500.10(IOX)'!$S34</f>
        <v>-0.22284831504495187</v>
      </c>
      <c r="W32" s="83">
        <f>'FN30.400.09(IOX)'!$S36</f>
        <v>-0.16538270496185059</v>
      </c>
      <c r="X32" s="83">
        <f>'FN30.450.09(IOX)'!$S36</f>
        <v>-0.25281951886397214</v>
      </c>
      <c r="Y32" s="83">
        <f>'FN30.500.09(IOX)'!$S36</f>
        <v>-0.23384220370142858</v>
      </c>
      <c r="Z32" s="83">
        <f>'FN30.550.08(IOX)'!$S36</f>
        <v>-0.16949845683746687</v>
      </c>
      <c r="AA32" s="83">
        <f>'FN30.600.08(IOX)'!$S36</f>
        <v>-0.12650114954402294</v>
      </c>
      <c r="AB32" s="109">
        <f>'FN30.650.67(IOX)'!$S36</f>
        <v>-8.1370824476353701E-2</v>
      </c>
      <c r="AC32" s="307">
        <f>'GII30.400.10(IOX)'!$S31</f>
        <v>-0.1014149190367077</v>
      </c>
      <c r="AD32" s="83">
        <f>'GII30.450.10(IOX)'!$S31</f>
        <v>-0.14028354680906252</v>
      </c>
      <c r="AE32" s="87">
        <f>'GII30.500.10(IOX)'!$S31</f>
        <v>-0.16155783632636059</v>
      </c>
    </row>
    <row r="33" spans="2:31" s="163" customFormat="1" ht="15" hidden="1" customHeight="1">
      <c r="B33" s="165"/>
      <c r="C33" s="166"/>
      <c r="D33" s="166"/>
      <c r="E33" s="166"/>
      <c r="F33" s="166"/>
      <c r="G33" s="166"/>
      <c r="H33" s="167"/>
      <c r="I33" s="148">
        <v>40816</v>
      </c>
      <c r="J33" s="307"/>
      <c r="K33" s="83"/>
      <c r="L33" s="83"/>
      <c r="M33" s="83"/>
      <c r="N33" s="83"/>
      <c r="O33" s="83"/>
      <c r="P33" s="83"/>
      <c r="Q33" s="83"/>
      <c r="R33" s="83"/>
      <c r="S33" s="83">
        <f>'FN30.350.10(IOX)'!$S35</f>
        <v>-0.1570069330637292</v>
      </c>
      <c r="T33" s="83">
        <f>'FN30.400.10(IOX)'!$S35</f>
        <v>-0.19628514364488736</v>
      </c>
      <c r="U33" s="83">
        <f>'FN30.450.10(IOX)'!$S35</f>
        <v>-0.17207649801881453</v>
      </c>
      <c r="V33" s="83">
        <f>'FN30.500.10(IOX)'!$S35</f>
        <v>-0.13720359494745774</v>
      </c>
      <c r="W33" s="83">
        <f>'FN30.400.09(IOX)'!$S37</f>
        <v>-0.22044012085737338</v>
      </c>
      <c r="X33" s="83">
        <f>'FN30.450.09(IOX)'!$S37</f>
        <v>-0.20315445515196451</v>
      </c>
      <c r="Y33" s="83">
        <f>'FN30.500.09(IOX)'!$S37</f>
        <v>-0.16881389706728483</v>
      </c>
      <c r="Z33" s="83">
        <f>'FN30.550.08(IOX)'!$S37</f>
        <v>-0.18463688516993587</v>
      </c>
      <c r="AA33" s="83">
        <f>'FN30.600.08(IOX)'!$S37</f>
        <v>-0.15440479691267958</v>
      </c>
      <c r="AB33" s="109">
        <f>'FN30.650.67(IOX)'!$S37</f>
        <v>-0.12178002623706631</v>
      </c>
      <c r="AC33" s="307">
        <f>'GII30.400.10(IOX)'!$S32</f>
        <v>-0.10509761371637118</v>
      </c>
      <c r="AD33" s="83">
        <f>'GII30.450.10(IOX)'!$S32</f>
        <v>-0.13088670643121747</v>
      </c>
      <c r="AE33" s="87">
        <f>'GII30.500.10(IOX)'!$S32</f>
        <v>-0.15995961749745113</v>
      </c>
    </row>
    <row r="34" spans="2:31" s="163" customFormat="1" ht="15" hidden="1" customHeight="1">
      <c r="B34" s="165"/>
      <c r="C34" s="166"/>
      <c r="D34" s="166"/>
      <c r="E34" s="166"/>
      <c r="F34" s="166"/>
      <c r="G34" s="166"/>
      <c r="H34" s="167"/>
      <c r="I34" s="148">
        <v>40847</v>
      </c>
      <c r="J34" s="307"/>
      <c r="K34" s="83"/>
      <c r="L34" s="83"/>
      <c r="M34" s="83"/>
      <c r="N34" s="83"/>
      <c r="O34" s="83"/>
      <c r="P34" s="83"/>
      <c r="Q34" s="83"/>
      <c r="R34" s="83"/>
      <c r="S34" s="83">
        <f>'FN30.350.10(IOX)'!$S36</f>
        <v>-1.017608879939619E-2</v>
      </c>
      <c r="T34" s="83">
        <f>'FN30.400.10(IOX)'!$S36</f>
        <v>-1.304719230420117E-2</v>
      </c>
      <c r="U34" s="83">
        <f>'FN30.450.10(IOX)'!$S36</f>
        <v>8.3076639087582879E-2</v>
      </c>
      <c r="V34" s="83">
        <f>'FN30.500.10(IOX)'!$S36</f>
        <v>0.16399121196424335</v>
      </c>
      <c r="W34" s="83">
        <f>'FN30.400.09(IOX)'!$S38</f>
        <v>2.2905963762392723E-2</v>
      </c>
      <c r="X34" s="83">
        <f>'FN30.450.09(IOX)'!$S38</f>
        <v>6.4348773432510664E-2</v>
      </c>
      <c r="Y34" s="83">
        <f>'FN30.500.09(IOX)'!$S38</f>
        <v>0.1966934551802367</v>
      </c>
      <c r="Z34" s="83">
        <f>'FN30.550.08(IOX)'!$S38</f>
        <v>1.8886156205007961E-3</v>
      </c>
      <c r="AA34" s="83">
        <f>'FN30.600.08(IOX)'!$S38</f>
        <v>-6.9459187423438146E-3</v>
      </c>
      <c r="AB34" s="109">
        <f>'FN30.650.67(IOX)'!$S38</f>
        <v>-2.1313851706916888E-2</v>
      </c>
      <c r="AC34" s="307">
        <f>'GII30.400.10(IOX)'!$S33</f>
        <v>2.5120268894510675E-2</v>
      </c>
      <c r="AD34" s="83">
        <f>'GII30.450.10(IOX)'!$S33</f>
        <v>3.3858750579791465E-2</v>
      </c>
      <c r="AE34" s="87">
        <f>'GII30.500.10(IOX)'!$S33</f>
        <v>7.886095206340378E-2</v>
      </c>
    </row>
    <row r="35" spans="2:31" s="163" customFormat="1" ht="15" hidden="1" customHeight="1">
      <c r="C35" s="166"/>
      <c r="D35" s="166"/>
      <c r="E35" s="166"/>
      <c r="F35" s="166"/>
      <c r="G35" s="166"/>
      <c r="H35" s="167"/>
      <c r="I35" s="148">
        <v>40877</v>
      </c>
      <c r="J35" s="307"/>
      <c r="K35" s="83"/>
      <c r="L35" s="83"/>
      <c r="M35" s="83"/>
      <c r="N35" s="83"/>
      <c r="O35" s="83"/>
      <c r="P35" s="83"/>
      <c r="Q35" s="83"/>
      <c r="R35" s="83"/>
      <c r="S35" s="83">
        <f>'FN30.350.10(IOX)'!$S37</f>
        <v>-1.9784572594797691E-2</v>
      </c>
      <c r="T35" s="83">
        <f>'FN30.400.10(IOX)'!$S37</f>
        <v>-3.2055547191596201E-2</v>
      </c>
      <c r="U35" s="83">
        <f>'FN30.450.10(IOX)'!$S37</f>
        <v>2.2234560733384284E-2</v>
      </c>
      <c r="V35" s="83">
        <f>'FN30.500.10(IOX)'!$S37</f>
        <v>3.7685583328756378E-2</v>
      </c>
      <c r="W35" s="83">
        <f>'FN30.400.09(IOX)'!$S39</f>
        <v>-6.8835018774377282E-2</v>
      </c>
      <c r="X35" s="83">
        <f>'FN30.450.09(IOX)'!$S39</f>
        <v>-2.8407678438858785E-2</v>
      </c>
      <c r="Y35" s="83">
        <f>'FN30.500.09(IOX)'!$S39</f>
        <v>1.8748487717481378E-2</v>
      </c>
      <c r="Z35" s="83">
        <f>'FN30.550.08(IOX)'!$S39</f>
        <v>5.5174744366929068E-2</v>
      </c>
      <c r="AA35" s="83">
        <f>'FN30.600.08(IOX)'!$S39</f>
        <v>8.0930525313114704E-2</v>
      </c>
      <c r="AB35" s="109">
        <f>'FN30.650.67(IOX)'!$S39</f>
        <v>6.2768168341861177E-2</v>
      </c>
      <c r="AC35" s="307">
        <f>'GII30.400.10(IOX)'!$S34</f>
        <v>-1.0753383273669965E-2</v>
      </c>
      <c r="AD35" s="83">
        <f>'GII30.450.10(IOX)'!$S34</f>
        <v>-5.1258177319980112E-3</v>
      </c>
      <c r="AE35" s="87">
        <f>'GII30.500.10(IOX)'!$S34</f>
        <v>1.3578661974877346E-2</v>
      </c>
    </row>
    <row r="36" spans="2:31" s="163" customFormat="1" ht="15" hidden="1" customHeight="1">
      <c r="C36" s="166"/>
      <c r="D36" s="166"/>
      <c r="E36" s="166"/>
      <c r="F36" s="166"/>
      <c r="G36" s="166"/>
      <c r="H36" s="167"/>
      <c r="I36" s="148">
        <v>40907</v>
      </c>
      <c r="J36" s="307"/>
      <c r="K36" s="83"/>
      <c r="L36" s="83"/>
      <c r="M36" s="83"/>
      <c r="N36" s="83"/>
      <c r="O36" s="83"/>
      <c r="P36" s="83"/>
      <c r="Q36" s="83"/>
      <c r="R36" s="83"/>
      <c r="S36" s="83">
        <f>'FN30.350.10(IOX)'!$S38</f>
        <v>-2.6035429014502221E-2</v>
      </c>
      <c r="T36" s="83">
        <f>'FN30.400.10(IOX)'!$S38</f>
        <v>-2.8374344546264349E-2</v>
      </c>
      <c r="U36" s="83">
        <f>'FN30.450.10(IOX)'!$S38</f>
        <v>-2.5055115758028232E-3</v>
      </c>
      <c r="V36" s="83">
        <f>'FN30.500.10(IOX)'!$S38</f>
        <v>-4.2511933910671109E-4</v>
      </c>
      <c r="W36" s="83">
        <f>'FN30.400.09(IOX)'!$S40</f>
        <v>-5.550094296719453E-2</v>
      </c>
      <c r="X36" s="83">
        <f>'FN30.450.09(IOX)'!$S40</f>
        <v>-3.0926002241260957E-2</v>
      </c>
      <c r="Y36" s="83">
        <f>'FN30.500.09(IOX)'!$S40</f>
        <v>-2.7683556875816501E-2</v>
      </c>
      <c r="Z36" s="83">
        <f>'FN30.550.08(IOX)'!$S40</f>
        <v>-5.2436123242899105E-2</v>
      </c>
      <c r="AA36" s="83">
        <f>'FN30.600.08(IOX)'!$S40</f>
        <v>-2.2989443745316585E-2</v>
      </c>
      <c r="AB36" s="109">
        <f>'FN30.650.67(IOX)'!$S40</f>
        <v>-1.1257969717009517E-2</v>
      </c>
      <c r="AC36" s="307">
        <f>'GII30.400.10(IOX)'!$S35</f>
        <v>-9.5639344630590959E-3</v>
      </c>
      <c r="AD36" s="83">
        <f>'GII30.450.10(IOX)'!$S35</f>
        <v>-1.8735462455163936E-2</v>
      </c>
      <c r="AE36" s="87">
        <f>'GII30.500.10(IOX)'!$S35</f>
        <v>-1.6715077813476038E-2</v>
      </c>
    </row>
    <row r="37" spans="2:31" s="163" customFormat="1" ht="15" customHeight="1">
      <c r="C37" s="166"/>
      <c r="D37" s="166"/>
      <c r="E37" s="166"/>
      <c r="F37" s="166"/>
      <c r="G37" s="166"/>
      <c r="H37" s="167"/>
      <c r="I37" s="366">
        <v>2011</v>
      </c>
      <c r="J37" s="307"/>
      <c r="K37" s="83"/>
      <c r="L37" s="83"/>
      <c r="M37" s="83"/>
      <c r="N37" s="83"/>
      <c r="O37" s="83"/>
      <c r="P37" s="83"/>
      <c r="Q37" s="83"/>
      <c r="R37" s="83"/>
      <c r="S37" s="83">
        <f>((1+S27)*(1+S28)*(1+S29)*(1+S30)*(1+S31)*(1+S32)*(1+S33)*(1+S34)*(1+S35)*(1+S36))-1</f>
        <v>-0.23825540873603979</v>
      </c>
      <c r="T37" s="83">
        <f t="shared" ref="T37:AE37" si="0">((1+T27)*(1+T28)*(1+T29)*(1+T30)*(1+T31)*(1+T32)*(1+T33)*(1+T34)*(1+T35)*(1+T36))-1</f>
        <v>-0.3415781762900808</v>
      </c>
      <c r="U37" s="83">
        <f t="shared" si="0"/>
        <v>-0.29490750364749696</v>
      </c>
      <c r="V37" s="83">
        <f t="shared" si="0"/>
        <v>-0.12267867300864554</v>
      </c>
      <c r="W37" s="83">
        <f t="shared" si="0"/>
        <v>-0.40642482276263781</v>
      </c>
      <c r="X37" s="83">
        <f t="shared" si="0"/>
        <v>-0.41906872091772462</v>
      </c>
      <c r="Y37" s="83">
        <f t="shared" si="0"/>
        <v>-0.22159013368975189</v>
      </c>
      <c r="Z37" s="83">
        <f t="shared" si="0"/>
        <v>-0.34114390655787241</v>
      </c>
      <c r="AA37" s="83">
        <f t="shared" si="0"/>
        <v>-0.18947758184572894</v>
      </c>
      <c r="AB37" s="109">
        <f t="shared" si="0"/>
        <v>-8.5634673707005948E-2</v>
      </c>
      <c r="AC37" s="307">
        <f t="shared" si="0"/>
        <v>-0.19726968210526008</v>
      </c>
      <c r="AD37" s="83">
        <f t="shared" si="0"/>
        <v>-0.26136482226382163</v>
      </c>
      <c r="AE37" s="87">
        <f t="shared" si="0"/>
        <v>-0.26738958807206981</v>
      </c>
    </row>
    <row r="38" spans="2:31" s="163" customFormat="1" ht="15" hidden="1" customHeight="1">
      <c r="C38" s="166"/>
      <c r="D38" s="166"/>
      <c r="E38" s="166"/>
      <c r="F38" s="166"/>
      <c r="G38" s="166"/>
      <c r="H38" s="167"/>
      <c r="I38" s="365">
        <v>40939</v>
      </c>
      <c r="J38" s="307"/>
      <c r="K38" s="83"/>
      <c r="L38" s="83"/>
      <c r="M38" s="83"/>
      <c r="N38" s="83"/>
      <c r="O38" s="83"/>
      <c r="P38" s="83"/>
      <c r="Q38" s="83"/>
      <c r="R38" s="83"/>
      <c r="S38" s="83">
        <f>'FN30.350.10(IOX)'!$S39</f>
        <v>-5.9434543488432502E-2</v>
      </c>
      <c r="T38" s="83">
        <f>'FN30.400.10(IOX)'!$S39</f>
        <v>-7.9476985098886371E-2</v>
      </c>
      <c r="U38" s="83">
        <f>'FN30.450.10(IOX)'!$S39</f>
        <v>-8.8507605414935769E-2</v>
      </c>
      <c r="V38" s="83">
        <f>'FN30.500.10(IOX)'!$S39</f>
        <v>-9.3185865399643131E-2</v>
      </c>
      <c r="W38" s="83">
        <f>'FN30.400.09(IOX)'!$S41</f>
        <v>-0.12056959458442984</v>
      </c>
      <c r="X38" s="83">
        <f>'FN30.450.09(IOX)'!$S41</f>
        <v>-0.10655238940015514</v>
      </c>
      <c r="Y38" s="83">
        <f>'FN30.500.09(IOX)'!$S41</f>
        <v>-0.10943621797308919</v>
      </c>
      <c r="Z38" s="83">
        <f>'FN30.550.08(IOX)'!$S41</f>
        <v>-2.5108546521885322E-2</v>
      </c>
      <c r="AA38" s="83">
        <f>'FN30.600.08(IOX)'!$S41</f>
        <v>-4.0919320938291356E-2</v>
      </c>
      <c r="AB38" s="109">
        <f>'FN30.650.67(IOX)'!$S41</f>
        <v>-2.0559467483327966E-2</v>
      </c>
      <c r="AC38" s="307">
        <f>'GII30.400.10(IOX)'!$S36</f>
        <v>-5.3887777794919309E-2</v>
      </c>
      <c r="AD38" s="83">
        <f>'GII30.450.10(IOX)'!$S36</f>
        <v>-6.6701559288196502E-2</v>
      </c>
      <c r="AE38" s="87">
        <f>'GII30.500.10(IOX)'!$S36</f>
        <v>-0.10050133795846983</v>
      </c>
    </row>
    <row r="39" spans="2:31" s="163" customFormat="1" ht="15" hidden="1" customHeight="1">
      <c r="C39" s="166"/>
      <c r="D39" s="166"/>
      <c r="E39" s="166"/>
      <c r="F39" s="166"/>
      <c r="G39" s="166"/>
      <c r="H39" s="167"/>
      <c r="I39" s="365">
        <v>40968</v>
      </c>
      <c r="J39" s="307"/>
      <c r="K39" s="83"/>
      <c r="L39" s="83"/>
      <c r="M39" s="83"/>
      <c r="N39" s="83"/>
      <c r="O39" s="83"/>
      <c r="P39" s="83"/>
      <c r="Q39" s="83"/>
      <c r="R39" s="83"/>
      <c r="S39" s="83">
        <f>'FN30.350.10(IOX)'!$S40</f>
        <v>0.1212937679316848</v>
      </c>
      <c r="T39" s="83">
        <f>'FN30.400.10(IOX)'!$S40</f>
        <v>0.16255155436390367</v>
      </c>
      <c r="U39" s="83">
        <f>'FN30.450.10(IOX)'!$S40</f>
        <v>0.13444876127973757</v>
      </c>
      <c r="V39" s="83">
        <f>'FN30.500.10(IOX)'!$S40</f>
        <v>0.10886647650145957</v>
      </c>
      <c r="W39" s="83">
        <f>'FN30.400.09(IOX)'!$S42</f>
        <v>0.13727130148762304</v>
      </c>
      <c r="X39" s="83">
        <f>'FN30.450.09(IOX)'!$S42</f>
        <v>0.13284592294091052</v>
      </c>
      <c r="Y39" s="83">
        <f>'FN30.500.09(IOX)'!$S42</f>
        <v>0.1075754463004923</v>
      </c>
      <c r="Z39" s="83">
        <f>'FN30.550.08(IOX)'!$S42</f>
        <v>7.9519681111438284E-2</v>
      </c>
      <c r="AA39" s="83">
        <f>'FN30.600.08(IOX)'!$S42</f>
        <v>8.9572794021357274E-2</v>
      </c>
      <c r="AB39" s="109">
        <f>'FN30.650.67(IOX)'!$S42</f>
        <v>6.6514745855294266E-2</v>
      </c>
      <c r="AC39" s="307">
        <f>'GII30.400.10(IOX)'!$S37</f>
        <v>4.3817963660266961E-2</v>
      </c>
      <c r="AD39" s="83">
        <f>'GII30.450.10(IOX)'!$S37</f>
        <v>5.420583798660919E-2</v>
      </c>
      <c r="AE39" s="87">
        <f>'GII30.500.10(IOX)'!$S37</f>
        <v>3.8139832141225898E-2</v>
      </c>
    </row>
    <row r="40" spans="2:31" s="163" customFormat="1" ht="15" hidden="1">
      <c r="C40" s="166"/>
      <c r="D40" s="166"/>
      <c r="E40" s="166"/>
      <c r="F40" s="166"/>
      <c r="G40" s="166"/>
      <c r="H40" s="167"/>
      <c r="I40" s="365">
        <v>40998</v>
      </c>
      <c r="J40" s="307"/>
      <c r="K40" s="83"/>
      <c r="L40" s="83"/>
      <c r="M40" s="83"/>
      <c r="N40" s="83"/>
      <c r="O40" s="83"/>
      <c r="P40" s="83"/>
      <c r="Q40" s="83">
        <f>'FN30.400.11(IOX)'!$S29</f>
        <v>0.10294573583064366</v>
      </c>
      <c r="R40" s="83">
        <f>'FN30.450.11(IOX)'!$S29</f>
        <v>8.199505390662333E-2</v>
      </c>
      <c r="S40" s="83">
        <f>'FN30.350.10(IOX)'!$S41</f>
        <v>9.9432420706983077E-2</v>
      </c>
      <c r="T40" s="83">
        <f>'FN30.400.10(IOX)'!$S41</f>
        <v>0.11627288553811403</v>
      </c>
      <c r="U40" s="83">
        <f>'FN30.450.10(IOX)'!$S41</f>
        <v>9.0738325632755176E-2</v>
      </c>
      <c r="V40" s="83">
        <f>'FN30.500.10(IOX)'!$S41</f>
        <v>8.5846573941671292E-2</v>
      </c>
      <c r="W40" s="83">
        <f>'FN30.400.09(IOX)'!$S43</f>
        <v>0.14720258668822661</v>
      </c>
      <c r="X40" s="83">
        <f>'FN30.450.09(IOX)'!$S43</f>
        <v>0.10660006543788846</v>
      </c>
      <c r="Y40" s="83">
        <f>'FN30.500.09(IOX)'!$S43</f>
        <v>0.11157346534699919</v>
      </c>
      <c r="Z40" s="83">
        <f>'FN30.550.08(IOX)'!$S43</f>
        <v>5.1304234715593026E-2</v>
      </c>
      <c r="AA40" s="83">
        <f>'FN30.600.08(IOX)'!$S43</f>
        <v>5.7701420857459849E-2</v>
      </c>
      <c r="AB40" s="109">
        <f>'FN30.650.67(IOX)'!$S43</f>
        <v>5.3467778545592252E-2</v>
      </c>
      <c r="AC40" s="307">
        <f>'GII30.400.10(IOX)'!$S38</f>
        <v>3.7601549424170239E-2</v>
      </c>
      <c r="AD40" s="83">
        <f>'GII30.450.10(IOX)'!$S38</f>
        <v>4.622950074496824E-2</v>
      </c>
      <c r="AE40" s="87">
        <f>'GII30.500.10(IOX)'!$S38</f>
        <v>8.1704478778541242E-2</v>
      </c>
    </row>
    <row r="41" spans="2:31" s="163" customFormat="1" ht="15" hidden="1">
      <c r="I41" s="365">
        <v>41029</v>
      </c>
      <c r="J41" s="307"/>
      <c r="K41" s="83"/>
      <c r="L41" s="83"/>
      <c r="M41" s="83"/>
      <c r="N41" s="83"/>
      <c r="O41" s="83"/>
      <c r="P41" s="83"/>
      <c r="Q41" s="83">
        <f>'FN30.400.11(IOX)'!$S30</f>
        <v>-6.5383323217092559E-2</v>
      </c>
      <c r="R41" s="83">
        <f>'FN30.450.11(IOX)'!$S30</f>
        <v>-6.5066753403431765E-2</v>
      </c>
      <c r="S41" s="83">
        <f>'FN30.350.10(IOX)'!$S42</f>
        <v>-7.0632476636427882E-2</v>
      </c>
      <c r="T41" s="83">
        <f>'FN30.400.10(IOX)'!$S42</f>
        <v>-7.445698150000285E-2</v>
      </c>
      <c r="U41" s="83">
        <f>'FN30.450.10(IOX)'!$S42</f>
        <v>-7.8431852009355818E-2</v>
      </c>
      <c r="V41" s="83">
        <f>'FN30.500.10(IOX)'!$S42</f>
        <v>-3.2570489530029244E-2</v>
      </c>
      <c r="W41" s="83">
        <f>'FN30.400.09(IOX)'!$S44</f>
        <v>-9.1574770401636016E-2</v>
      </c>
      <c r="X41" s="83">
        <f>'FN30.450.09(IOX)'!$S44</f>
        <v>-9.5037121607515609E-2</v>
      </c>
      <c r="Y41" s="83">
        <f>'FN30.500.09(IOX)'!$S44</f>
        <v>-3.9537485715079833E-2</v>
      </c>
      <c r="Z41" s="83">
        <f>'FN30.550.08(IOX)'!$S44</f>
        <v>-4.592305071827886E-2</v>
      </c>
      <c r="AA41" s="83">
        <f>'FN30.600.08(IOX)'!$S44</f>
        <v>-4.3221133793367325E-2</v>
      </c>
      <c r="AB41" s="109">
        <f>'FN30.650.67(IOX)'!$S44</f>
        <v>3.1853714786531186E-2</v>
      </c>
      <c r="AC41" s="307">
        <f>'GII30.400.10(IOX)'!$S39</f>
        <v>-4.2695377968343912E-2</v>
      </c>
      <c r="AD41" s="83">
        <f>'GII30.450.10(IOX)'!$S39</f>
        <v>-4.2514281564678486E-2</v>
      </c>
      <c r="AE41" s="87">
        <f>'GII30.500.10(IOX)'!$S39</f>
        <v>-4.2273626275570839E-2</v>
      </c>
    </row>
    <row r="42" spans="2:31" s="163" customFormat="1" ht="15" hidden="1">
      <c r="I42" s="365">
        <v>41060</v>
      </c>
      <c r="J42" s="307"/>
      <c r="K42" s="83"/>
      <c r="L42" s="83"/>
      <c r="M42" s="83"/>
      <c r="N42" s="83"/>
      <c r="O42" s="83"/>
      <c r="P42" s="83"/>
      <c r="Q42" s="83">
        <f>'FN30.400.11(IOX)'!$S31</f>
        <v>-0.1180946453381542</v>
      </c>
      <c r="R42" s="83">
        <f>'FN30.450.11(IOX)'!$S31</f>
        <v>-0.10687060097455332</v>
      </c>
      <c r="S42" s="83">
        <f>'FN30.350.10(IOX)'!$S43</f>
        <v>-0.15384819857742224</v>
      </c>
      <c r="T42" s="83">
        <f>'FN30.400.10(IOX)'!$S43</f>
        <v>-0.14179310548840615</v>
      </c>
      <c r="U42" s="83">
        <f>'FN30.450.10(IOX)'!$S43</f>
        <v>-0.12447315870950709</v>
      </c>
      <c r="V42" s="83">
        <f>'FN30.500.10(IOX)'!$S43</f>
        <v>-9.3068713806704881E-2</v>
      </c>
      <c r="W42" s="83">
        <f>'FN30.400.09(IOX)'!$S45</f>
        <v>-0.18559382883027845</v>
      </c>
      <c r="X42" s="83">
        <f>'FN30.450.09(IOX)'!$S45</f>
        <v>-0.1447342967723608</v>
      </c>
      <c r="Y42" s="83">
        <f>'FN30.500.09(IOX)'!$S45</f>
        <v>-0.1066809252613734</v>
      </c>
      <c r="Z42" s="83">
        <f>'FN30.550.08(IOX)'!$S45</f>
        <v>-0.10769322784159303</v>
      </c>
      <c r="AA42" s="83">
        <f>'FN30.600.08(IOX)'!$S45</f>
        <v>-9.6888260654163713E-2</v>
      </c>
      <c r="AB42" s="109">
        <f>'FN30.650.67(IOX)'!$S45</f>
        <v>-4.1167727853540732E-2</v>
      </c>
      <c r="AC42" s="307">
        <f>'GII30.400.10(IOX)'!$S40</f>
        <v>-7.5423553281730019E-2</v>
      </c>
      <c r="AD42" s="83">
        <f>'GII30.450.10(IOX)'!$S40</f>
        <v>-8.2699294331891549E-2</v>
      </c>
      <c r="AE42" s="87">
        <f>'GII30.500.10(IOX)'!$S40</f>
        <v>-8.6492872832465442E-2</v>
      </c>
    </row>
    <row r="43" spans="2:31" s="163" customFormat="1" ht="15" hidden="1">
      <c r="I43" s="365">
        <v>41089</v>
      </c>
      <c r="J43" s="307"/>
      <c r="K43" s="83"/>
      <c r="L43" s="83"/>
      <c r="M43" s="83"/>
      <c r="N43" s="83"/>
      <c r="O43" s="83"/>
      <c r="P43" s="83"/>
      <c r="Q43" s="83">
        <f>'FN30.400.11(IOX)'!$S32</f>
        <v>-1.1104095878397906E-2</v>
      </c>
      <c r="R43" s="83">
        <f>'FN30.450.11(IOX)'!$S32</f>
        <v>1.1640145032632342E-2</v>
      </c>
      <c r="S43" s="83">
        <f>'FN30.350.10(IOX)'!$S44</f>
        <v>3.335104119931414E-2</v>
      </c>
      <c r="T43" s="83">
        <f>'FN30.400.10(IOX)'!$S44</f>
        <v>3.1952251200517173E-2</v>
      </c>
      <c r="U43" s="83">
        <f>'FN30.450.10(IOX)'!$S44</f>
        <v>3.5502963617906197E-2</v>
      </c>
      <c r="V43" s="83">
        <f>'FN30.500.10(IOX)'!$S44</f>
        <v>1.983123550671077E-2</v>
      </c>
      <c r="W43" s="83">
        <f>'FN30.400.09(IOX)'!$S46</f>
        <v>5.2476543350808466E-2</v>
      </c>
      <c r="X43" s="83">
        <f>'FN30.450.09(IOX)'!$S46</f>
        <v>6.864418518365821E-2</v>
      </c>
      <c r="Y43" s="83">
        <f>'FN30.500.09(IOX)'!$S46</f>
        <v>2.5324068933072683E-2</v>
      </c>
      <c r="Z43" s="83">
        <f>'FN30.550.08(IOX)'!$S46</f>
        <v>-3.0878862365126144E-4</v>
      </c>
      <c r="AA43" s="83">
        <f>'FN30.600.08(IOX)'!$S46</f>
        <v>-1.6755725421783742E-2</v>
      </c>
      <c r="AB43" s="109">
        <f>'FN30.650.67(IOX)'!$S46</f>
        <v>-2.9587824710597385E-2</v>
      </c>
      <c r="AC43" s="307">
        <f>'GII30.400.10(IOX)'!$S41</f>
        <v>1.5588022447481436E-2</v>
      </c>
      <c r="AD43" s="83">
        <f>'GII30.450.10(IOX)'!$S41</f>
        <v>1.7291817603628187E-2</v>
      </c>
      <c r="AE43" s="87">
        <f>'GII30.500.10(IOX)'!$S41</f>
        <v>1.1282456731956832E-2</v>
      </c>
    </row>
    <row r="44" spans="2:31" s="163" customFormat="1" ht="15" hidden="1">
      <c r="I44" s="365">
        <v>41121</v>
      </c>
      <c r="J44" s="307"/>
      <c r="K44" s="83"/>
      <c r="L44" s="83"/>
      <c r="M44" s="83"/>
      <c r="N44" s="83"/>
      <c r="O44" s="83"/>
      <c r="P44" s="83"/>
      <c r="Q44" s="83">
        <f>'FN30.400.11(IOX)'!$S33</f>
        <v>-7.0482402644758343E-2</v>
      </c>
      <c r="R44" s="83">
        <f>'FN30.450.11(IOX)'!$S33</f>
        <v>2.1063309156469874E-2</v>
      </c>
      <c r="S44" s="83">
        <f>'FN30.350.10(IOX)'!$S45</f>
        <v>-0.12672980462302708</v>
      </c>
      <c r="T44" s="83">
        <f>'FN30.400.10(IOX)'!$S45</f>
        <v>-4.6241530904830082E-2</v>
      </c>
      <c r="U44" s="83">
        <f>'FN30.450.10(IOX)'!$S45</f>
        <v>4.4247748319167666E-3</v>
      </c>
      <c r="V44" s="83">
        <f>'FN30.500.10(IOX)'!$S45</f>
        <v>-2.0759593175655542E-3</v>
      </c>
      <c r="W44" s="83">
        <f>'FN30.400.09(IOX)'!$S47</f>
        <v>-2.8995003333362131E-2</v>
      </c>
      <c r="X44" s="83">
        <f>'FN30.450.09(IOX)'!$S47</f>
        <v>8.0442593877708673E-3</v>
      </c>
      <c r="Y44" s="83">
        <f>'FN30.500.09(IOX)'!$S47</f>
        <v>-7.9658197431064781E-3</v>
      </c>
      <c r="Z44" s="83">
        <f>'FN30.550.08(IOX)'!$S47</f>
        <v>-1.4070085593112425E-2</v>
      </c>
      <c r="AA44" s="83">
        <f>'FN30.600.08(IOX)'!$S47</f>
        <v>-1.9719539126041311E-2</v>
      </c>
      <c r="AB44" s="109">
        <f>'FN30.650.67(IOX)'!$S47</f>
        <v>1.0238186196319197E-2</v>
      </c>
      <c r="AC44" s="307">
        <f>'GII30.400.10(IOX)'!$S42</f>
        <v>-3.9538462960205481E-2</v>
      </c>
      <c r="AD44" s="83">
        <f>'GII30.450.10(IOX)'!$S42</f>
        <v>-1.3830353947075933E-2</v>
      </c>
      <c r="AE44" s="87">
        <f>'GII30.500.10(IOX)'!$S42</f>
        <v>-1.7401261451546274E-2</v>
      </c>
    </row>
    <row r="45" spans="2:31" s="163" customFormat="1" ht="15" hidden="1">
      <c r="I45" s="365">
        <v>41152</v>
      </c>
      <c r="J45" s="307"/>
      <c r="K45" s="83"/>
      <c r="L45" s="83"/>
      <c r="M45" s="83"/>
      <c r="N45" s="83"/>
      <c r="O45" s="83"/>
      <c r="P45" s="83"/>
      <c r="Q45" s="83">
        <f>'FN30.400.11(IOX)'!$S34</f>
        <v>8.0025320049037091E-2</v>
      </c>
      <c r="R45" s="83">
        <f>'FN30.450.11(IOX)'!$S34</f>
        <v>5.3553158268275308E-2</v>
      </c>
      <c r="S45" s="83">
        <f>'FN30.350.10(IOX)'!$S46</f>
        <v>7.5408349264520322E-2</v>
      </c>
      <c r="T45" s="83">
        <f>'FN30.400.10(IOX)'!$S46</f>
        <v>6.8776955896433345E-2</v>
      </c>
      <c r="U45" s="83">
        <f>'FN30.450.10(IOX)'!$S46</f>
        <v>4.2080174512345359E-2</v>
      </c>
      <c r="V45" s="83">
        <f>'FN30.500.10(IOX)'!$S46</f>
        <v>5.0586772819473588E-2</v>
      </c>
      <c r="W45" s="83">
        <f>'FN30.400.09(IOX)'!$S48</f>
        <v>7.3880127031290349E-2</v>
      </c>
      <c r="X45" s="83">
        <f>'FN30.450.09(IOX)'!$S48</f>
        <v>6.1010701908062737E-2</v>
      </c>
      <c r="Y45" s="83">
        <f>'FN30.500.09(IOX)'!$S48</f>
        <v>7.7262502747210457E-2</v>
      </c>
      <c r="Z45" s="83">
        <f>'FN30.550.08(IOX)'!$S48</f>
        <v>2.7180019548164423E-2</v>
      </c>
      <c r="AA45" s="83">
        <f>'FN30.600.08(IOX)'!$S48</f>
        <v>3.2834085252654729E-2</v>
      </c>
      <c r="AB45" s="109">
        <f>'FN30.650.67(IOX)'!$S48</f>
        <v>3.6733675097648764E-3</v>
      </c>
      <c r="AC45" s="307">
        <f>'GII30.400.10(IOX)'!$S43</f>
        <v>4.9597337537514496E-2</v>
      </c>
      <c r="AD45" s="83">
        <f>'GII30.450.10(IOX)'!$S43</f>
        <v>5.3706142733264975E-2</v>
      </c>
      <c r="AE45" s="87">
        <f>'GII30.500.10(IOX)'!$S43</f>
        <v>6.5106170633003002E-2</v>
      </c>
    </row>
    <row r="46" spans="2:31" s="163" customFormat="1" ht="15" hidden="1">
      <c r="I46" s="365">
        <v>41180</v>
      </c>
      <c r="J46" s="307"/>
      <c r="K46" s="83"/>
      <c r="L46" s="83"/>
      <c r="M46" s="83"/>
      <c r="N46" s="83"/>
      <c r="O46" s="83"/>
      <c r="P46" s="83"/>
      <c r="Q46" s="83">
        <f>'FN30.400.11(IOX)'!$S35</f>
        <v>-0.17716813883853658</v>
      </c>
      <c r="R46" s="83">
        <f>'FN30.450.11(IOX)'!$S35</f>
        <v>-0.14035676930280083</v>
      </c>
      <c r="S46" s="83">
        <f>'FN30.350.10(IOX)'!$S47</f>
        <v>-0.23112847609613188</v>
      </c>
      <c r="T46" s="83">
        <f>'FN30.400.10(IOX)'!$S47</f>
        <v>-0.18409914393119517</v>
      </c>
      <c r="U46" s="83">
        <f>'FN30.450.10(IOX)'!$S47</f>
        <v>-0.13762118003025714</v>
      </c>
      <c r="V46" s="83">
        <f>'FN30.500.10(IOX)'!$S47</f>
        <v>-4.9634832369052695E-2</v>
      </c>
      <c r="W46" s="83">
        <f>'FN30.400.09(IOX)'!$S49</f>
        <v>-0.17414274343092048</v>
      </c>
      <c r="X46" s="83">
        <f>'FN30.450.09(IOX)'!$S49</f>
        <v>-0.13328578542970967</v>
      </c>
      <c r="Y46" s="83">
        <f>'FN30.500.09(IOX)'!$S49</f>
        <v>-5.2524730516646495E-2</v>
      </c>
      <c r="Z46" s="83">
        <f>'FN30.550.08(IOX)'!$S49</f>
        <v>-9.7115255488631619E-2</v>
      </c>
      <c r="AA46" s="83">
        <f>'FN30.600.08(IOX)'!$S49</f>
        <v>-4.8697777638491209E-2</v>
      </c>
      <c r="AB46" s="109">
        <f>'FN30.650.67(IOX)'!$S49</f>
        <v>-4.2266188472250291E-2</v>
      </c>
      <c r="AC46" s="307">
        <f>'GII30.400.10(IOX)'!$S44</f>
        <v>-7.5554947817000909E-2</v>
      </c>
      <c r="AD46" s="83">
        <f>'GII30.450.10(IOX)'!$S44</f>
        <v>-7.9306870147825115E-2</v>
      </c>
      <c r="AE46" s="87">
        <f>'GII30.500.10(IOX)'!$S44</f>
        <v>-3.4833373046802313E-2</v>
      </c>
    </row>
    <row r="47" spans="2:31" s="163" customFormat="1" ht="15" hidden="1">
      <c r="I47" s="365">
        <v>41213</v>
      </c>
      <c r="J47" s="307"/>
      <c r="K47" s="83"/>
      <c r="L47" s="83"/>
      <c r="M47" s="83"/>
      <c r="N47" s="83"/>
      <c r="O47" s="83"/>
      <c r="P47" s="83"/>
      <c r="Q47" s="83">
        <f>'FN30.400.11(IOX)'!$S36</f>
        <v>5.3172525375786801E-3</v>
      </c>
      <c r="R47" s="83">
        <f>'FN30.450.11(IOX)'!$S36</f>
        <v>3.6799575490838891E-2</v>
      </c>
      <c r="S47" s="83">
        <f>'FN30.350.10(IOX)'!$S48</f>
        <v>4.1549074454645309E-3</v>
      </c>
      <c r="T47" s="83">
        <f>'FN30.400.10(IOX)'!$S48</f>
        <v>1.0943713897935158E-2</v>
      </c>
      <c r="U47" s="83">
        <f>'FN30.450.10(IOX)'!$S48</f>
        <v>4.5069788446173598E-2</v>
      </c>
      <c r="V47" s="83">
        <f>'FN30.500.10(IOX)'!$S48</f>
        <v>-6.8860743918721231E-3</v>
      </c>
      <c r="W47" s="83">
        <f>'FN30.400.09(IOX)'!$S50</f>
        <v>-1.314522396313941E-2</v>
      </c>
      <c r="X47" s="83">
        <f>'FN30.450.09(IOX)'!$S50</f>
        <v>2.2881091304172898E-2</v>
      </c>
      <c r="Y47" s="83">
        <f>'FN30.500.09(IOX)'!$S50</f>
        <v>-5.5880565734023595E-4</v>
      </c>
      <c r="Z47" s="83">
        <f>'FN30.550.08(IOX)'!$S50</f>
        <v>4.4900477522383991E-2</v>
      </c>
      <c r="AA47" s="83">
        <f>'FN30.600.08(IOX)'!$S50</f>
        <v>4.4715590183860024E-2</v>
      </c>
      <c r="AB47" s="109">
        <f>'FN30.650.67(IOX)'!$S50</f>
        <v>1.317433180595428E-2</v>
      </c>
      <c r="AC47" s="307">
        <f>'GII30.400.10(IOX)'!$S45</f>
        <v>6.3470571009196465E-3</v>
      </c>
      <c r="AD47" s="83">
        <f>'GII30.450.10(IOX)'!$S45</f>
        <v>2.3775195814908126E-2</v>
      </c>
      <c r="AE47" s="87">
        <f>'GII30.500.10(IOX)'!$S45</f>
        <v>3.6514203237105088E-2</v>
      </c>
    </row>
    <row r="48" spans="2:31" s="163" customFormat="1" ht="15" hidden="1">
      <c r="I48" s="365">
        <v>41243</v>
      </c>
      <c r="J48" s="307"/>
      <c r="K48" s="83"/>
      <c r="L48" s="83"/>
      <c r="M48" s="83"/>
      <c r="N48" s="83"/>
      <c r="O48" s="83"/>
      <c r="P48" s="83"/>
      <c r="Q48" s="83">
        <f>'FN30.400.11(IOX)'!$S37</f>
        <v>-9.7423258889251085E-3</v>
      </c>
      <c r="R48" s="83">
        <f>'FN30.450.11(IOX)'!$S37</f>
        <v>-7.2273616260875348E-2</v>
      </c>
      <c r="S48" s="83">
        <f>'FN30.350.10(IOX)'!$S49</f>
        <v>5.6387143731194012E-3</v>
      </c>
      <c r="T48" s="83">
        <f>'FN30.400.10(IOX)'!$S49</f>
        <v>-3.2521535676705009E-2</v>
      </c>
      <c r="U48" s="83">
        <f>'FN30.450.10(IOX)'!$S49</f>
        <v>-5.0744753505950993E-2</v>
      </c>
      <c r="V48" s="83">
        <f>'FN30.500.10(IOX)'!$S49</f>
        <v>-6.9688205521436258E-2</v>
      </c>
      <c r="W48" s="83">
        <f>'FN30.400.09(IOX)'!$S51</f>
        <v>-5.3921248782249395E-2</v>
      </c>
      <c r="X48" s="83">
        <f>'FN30.450.09(IOX)'!$S51</f>
        <v>-7.703471924560655E-2</v>
      </c>
      <c r="Y48" s="83">
        <f>'FN30.500.09(IOX)'!$S51</f>
        <v>-9.2843607517126642E-2</v>
      </c>
      <c r="Z48" s="83">
        <f>'FN30.550.08(IOX)'!$S51</f>
        <v>-0.10352116197616998</v>
      </c>
      <c r="AA48" s="83">
        <f>'FN30.600.08(IOX)'!$S51</f>
        <v>-8.1440660125847844E-2</v>
      </c>
      <c r="AB48" s="109">
        <f>'FN30.650.67(IOX)'!$S51</f>
        <v>-7.0755243987414548E-2</v>
      </c>
      <c r="AC48" s="307">
        <f>'GII30.400.10(IOX)'!$S46</f>
        <v>-1.7172435629461188E-2</v>
      </c>
      <c r="AD48" s="83">
        <f>'GII30.450.10(IOX)'!$S46</f>
        <v>-2.5627564448168601E-2</v>
      </c>
      <c r="AE48" s="87">
        <f>'GII30.500.10(IOX)'!$S46</f>
        <v>-3.5602272815360027E-2</v>
      </c>
    </row>
    <row r="49" spans="9:31" s="163" customFormat="1" ht="15" hidden="1">
      <c r="I49" s="365">
        <v>41274</v>
      </c>
      <c r="J49" s="307"/>
      <c r="K49" s="83"/>
      <c r="L49" s="83"/>
      <c r="M49" s="83"/>
      <c r="N49" s="83"/>
      <c r="O49" s="83"/>
      <c r="P49" s="83"/>
      <c r="Q49" s="83">
        <f>'FN30.400.11(IOX)'!$S38</f>
        <v>2.0199414556873029E-2</v>
      </c>
      <c r="R49" s="83">
        <f>'FN30.450.11(IOX)'!$S38</f>
        <v>4.1704928643086052E-2</v>
      </c>
      <c r="S49" s="83">
        <f>'FN30.350.10(IOX)'!$S50</f>
        <v>5.0332946393603067E-3</v>
      </c>
      <c r="T49" s="83">
        <f>'FN30.400.10(IOX)'!$S50</f>
        <v>1.963697458147411E-3</v>
      </c>
      <c r="U49" s="83">
        <f>'FN30.450.10(IOX)'!$S50</f>
        <v>2.9905504174027604E-2</v>
      </c>
      <c r="V49" s="83">
        <f>'FN30.500.10(IOX)'!$S50</f>
        <v>2.3971674144781421E-2</v>
      </c>
      <c r="W49" s="83">
        <f>'FN30.400.09(IOX)'!$S52</f>
        <v>2.8611204854001693E-2</v>
      </c>
      <c r="X49" s="83">
        <f>'FN30.450.09(IOX)'!$S52</f>
        <v>5.476968365189263E-2</v>
      </c>
      <c r="Y49" s="83">
        <f>'FN30.500.09(IOX)'!$S52</f>
        <v>2.0127291589773846E-2</v>
      </c>
      <c r="Z49" s="83">
        <f>'FN30.550.08(IOX)'!$S52</f>
        <v>4.9766462147390278E-2</v>
      </c>
      <c r="AA49" s="83">
        <f>'FN30.600.08(IOX)'!$S52</f>
        <v>4.1552808304599773E-2</v>
      </c>
      <c r="AB49" s="109">
        <f>'FN30.650.67(IOX)'!$S52</f>
        <v>2.5464462498545296E-2</v>
      </c>
      <c r="AC49" s="307">
        <f>'GII30.400.10(IOX)'!$S47</f>
        <v>1.759353307883816E-2</v>
      </c>
      <c r="AD49" s="83">
        <f>'GII30.450.10(IOX)'!$S47</f>
        <v>9.1509154745669091E-3</v>
      </c>
      <c r="AE49" s="87">
        <f>'GII30.500.10(IOX)'!$S47</f>
        <v>1.1958787682156618E-2</v>
      </c>
    </row>
    <row r="50" spans="9:31" s="163" customFormat="1" ht="15">
      <c r="I50" s="374">
        <v>2012</v>
      </c>
      <c r="J50" s="375"/>
      <c r="K50" s="376"/>
      <c r="L50" s="376"/>
      <c r="M50" s="376"/>
      <c r="N50" s="376"/>
      <c r="O50" s="376"/>
      <c r="P50" s="376"/>
      <c r="Q50" s="376">
        <f>((1+Q38)*(1+Q39)*(1+Q40)*(1+Q41)*(1+Q42)*(1+Q43)*(1+Q44)*(1+Q45)*(1+Q46)*(1+Q47)*(1+Q48)*(1+Q49))-1</f>
        <v>-0.24577781090429762</v>
      </c>
      <c r="R50" s="376">
        <f>((1+R38)*(1+R39)*(1+R40)*(1+R41)*(1+R42)*(1+R43)*(1+R44)*(1+R45)*(1+R46)*(1+R47)*(1+R48)*(1+R49))-1</f>
        <v>-0.15309805832193257</v>
      </c>
      <c r="S50" s="376">
        <f>((1+S38)*(1+S39)*(1+S40)*(1+S41)*(1+S42)*(1+S43)*(1+S44)*(1+S45)*(1+S46)*(1+S47)*(1+S48)*(1+S49))-1</f>
        <v>-0.30950649726761048</v>
      </c>
      <c r="T50" s="376">
        <f t="shared" ref="T50:AE50" si="1">((1+T38)*(1+T39)*(1+T40)*(1+T41)*(1+T42)*(1+T43)*(1+T44)*(1+T45)*(1+T46)*(1+T47)*(1+T48)*(1+T49))-1</f>
        <v>-0.20191599608822397</v>
      </c>
      <c r="U50" s="376">
        <f t="shared" si="1"/>
        <v>-0.13094135346969915</v>
      </c>
      <c r="V50" s="376">
        <f t="shared" si="1"/>
        <v>-7.9076637600368427E-2</v>
      </c>
      <c r="W50" s="376">
        <f t="shared" si="1"/>
        <v>-0.26113960277881509</v>
      </c>
      <c r="X50" s="376">
        <f t="shared" si="1"/>
        <v>-0.14485646649723827</v>
      </c>
      <c r="Y50" s="376">
        <f t="shared" si="1"/>
        <v>-9.6694741178966259E-2</v>
      </c>
      <c r="Z50" s="376">
        <f t="shared" si="1"/>
        <v>-0.15333561098939585</v>
      </c>
      <c r="AA50" s="376">
        <f t="shared" si="1"/>
        <v>-9.5986377188879146E-2</v>
      </c>
      <c r="AB50" s="377">
        <f t="shared" si="1"/>
        <v>-9.4438051848583227E-3</v>
      </c>
      <c r="AC50" s="375">
        <f t="shared" si="1"/>
        <v>-0.13604359094351193</v>
      </c>
      <c r="AD50" s="376">
        <f t="shared" si="1"/>
        <v>-0.11420288946962309</v>
      </c>
      <c r="AE50" s="378">
        <f t="shared" si="1"/>
        <v>-8.6819715824143384E-2</v>
      </c>
    </row>
    <row r="51" spans="9:31" s="163" customFormat="1" ht="15" hidden="1">
      <c r="I51" s="148">
        <v>41305</v>
      </c>
      <c r="J51" s="363"/>
      <c r="K51" s="138"/>
      <c r="L51" s="138"/>
      <c r="M51" s="138"/>
      <c r="N51" s="138"/>
      <c r="O51" s="138"/>
      <c r="P51" s="138"/>
      <c r="Q51" s="138">
        <f>'FN30.400.11(IOX)'!$S39</f>
        <v>0.14069208072803932</v>
      </c>
      <c r="R51" s="138">
        <f>'FN30.450.11(IOX)'!$S39</f>
        <v>8.2787560581583194E-2</v>
      </c>
      <c r="S51" s="138">
        <f>'FN30.350.10(IOX)'!$S51</f>
        <v>0.19486582908511721</v>
      </c>
      <c r="T51" s="138">
        <f>'FN30.400.10(IOX)'!$S51</f>
        <v>0.14168711460822497</v>
      </c>
      <c r="U51" s="138">
        <f>'FN30.450.10(IOX)'!$S51</f>
        <v>7.7298150381986286E-2</v>
      </c>
      <c r="V51" s="138">
        <f>'FN30.500.10(IOX)'!$S51</f>
        <v>1.6078117632604964E-2</v>
      </c>
      <c r="W51" s="138">
        <f>'FN30.400.09(IOX)'!$S53</f>
        <v>0.13475240061165916</v>
      </c>
      <c r="X51" s="138">
        <f>'FN30.450.09(IOX)'!$S53</f>
        <v>4.5654624727499322E-2</v>
      </c>
      <c r="Y51" s="138">
        <f>'FN30.500.09(IOX)'!$S53</f>
        <v>1.2642221897051697E-2</v>
      </c>
      <c r="Z51" s="138">
        <f>'FN30.550.08(IOX)'!$S53</f>
        <v>-8.2209332759366899E-3</v>
      </c>
      <c r="AA51" s="138">
        <f>'FN30.600.08(IOX)'!$S53</f>
        <v>-3.9380100925112488E-2</v>
      </c>
      <c r="AB51" s="142">
        <f>'FN30.650.67(IOX)'!$S53</f>
        <v>-4.563620134804771E-2</v>
      </c>
      <c r="AC51" s="363">
        <f>'GII30.400.10(IOX)'!$S48</f>
        <v>6.5576257408862443E-2</v>
      </c>
      <c r="AD51" s="138">
        <f>'GII30.450.10(IOX)'!$S48</f>
        <v>6.6337596191920867E-2</v>
      </c>
      <c r="AE51" s="364">
        <f>'GII30.500.10(IOX)'!$S48</f>
        <v>3.7746046033066583E-2</v>
      </c>
    </row>
    <row r="52" spans="9:31" s="163" customFormat="1" ht="15" hidden="1">
      <c r="I52" s="148">
        <v>41333</v>
      </c>
      <c r="J52" s="307"/>
      <c r="K52" s="83"/>
      <c r="L52" s="83"/>
      <c r="M52" s="83"/>
      <c r="N52" s="83"/>
      <c r="O52" s="83"/>
      <c r="P52" s="83"/>
      <c r="Q52" s="83">
        <f>'FN30.400.11(IOX)'!$S40</f>
        <v>-3.1226966315376161E-2</v>
      </c>
      <c r="R52" s="83">
        <f>'FN30.450.11(IOX)'!$S40</f>
        <v>-1.4024268896446824E-2</v>
      </c>
      <c r="S52" s="83">
        <f>'FN30.350.10(IOX)'!$S52</f>
        <v>7.8913174915714677E-3</v>
      </c>
      <c r="T52" s="83">
        <f>'FN30.400.10(IOX)'!$S52</f>
        <v>-2.536461714956656E-2</v>
      </c>
      <c r="U52" s="83">
        <f>'FN30.450.10(IOX)'!$S52</f>
        <v>-1.513406009697053E-2</v>
      </c>
      <c r="V52" s="83">
        <f>'FN30.500.10(IOX)'!$S52</f>
        <v>-1.3488971045000547E-2</v>
      </c>
      <c r="W52" s="83">
        <f>'FN30.400.09(IOX)'!$S54</f>
        <v>-2.2391997094506746E-2</v>
      </c>
      <c r="X52" s="83">
        <f>'FN30.450.09(IOX)'!$S54</f>
        <v>-1.8125774178180079E-2</v>
      </c>
      <c r="Y52" s="83">
        <f>'FN30.500.09(IOX)'!$S54</f>
        <v>5.2032329228147572E-3</v>
      </c>
      <c r="Z52" s="83">
        <f>'FN30.550.08(IOX)'!$S54</f>
        <v>5.42932670154961E-3</v>
      </c>
      <c r="AA52" s="83">
        <f>'FN30.600.08(IOX)'!$S54</f>
        <v>-1.1551362390473231E-2</v>
      </c>
      <c r="AB52" s="109">
        <f>'FN30.650.67(IOX)'!$S54</f>
        <v>-3.2195041124438967E-2</v>
      </c>
      <c r="AC52" s="307">
        <f>'GII30.400.10(IOX)'!$S49</f>
        <v>-2.5790412486969092E-3</v>
      </c>
      <c r="AD52" s="83">
        <f>'GII30.450.10(IOX)'!$S49</f>
        <v>1.3307274236300374E-3</v>
      </c>
      <c r="AE52" s="87">
        <f>'GII30.500.10(IOX)'!$S49</f>
        <v>-3.7486177364413737E-3</v>
      </c>
    </row>
    <row r="53" spans="9:31" s="163" customFormat="1" ht="15" hidden="1">
      <c r="I53" s="148">
        <v>41361</v>
      </c>
      <c r="J53" s="307"/>
      <c r="K53" s="83"/>
      <c r="L53" s="83"/>
      <c r="M53" s="83"/>
      <c r="N53" s="83"/>
      <c r="O53" s="83">
        <f>'FN30.300.12(IOX)'!$S29</f>
        <v>4.6170097869677039E-2</v>
      </c>
      <c r="P53" s="83">
        <f>'FN30.350.12(IOX)'!$S29</f>
        <v>6.751467438097665E-2</v>
      </c>
      <c r="Q53" s="83">
        <f>'FN30.400.11(IOX)'!$S41</f>
        <v>6.1944880354968548E-2</v>
      </c>
      <c r="R53" s="83">
        <f>'FN30.450.11(IOX)'!$S41</f>
        <v>2.9476309056989992E-2</v>
      </c>
      <c r="S53" s="83">
        <f>'FN30.350.10(IOX)'!$S53</f>
        <v>8.0225782259987846E-2</v>
      </c>
      <c r="T53" s="83">
        <f>'FN30.400.10(IOX)'!$S53</f>
        <v>5.8173520654170474E-2</v>
      </c>
      <c r="U53" s="83">
        <f>'FN30.450.10(IOX)'!$S53</f>
        <v>3.6762588140279169E-2</v>
      </c>
      <c r="V53" s="83">
        <f>'FN30.500.10(IOX)'!$S53</f>
        <v>2.3695699476876282E-2</v>
      </c>
      <c r="W53" s="83">
        <f>'FN30.400.09(IOX)'!$S55</f>
        <v>5.3359769028007847E-2</v>
      </c>
      <c r="X53" s="83">
        <f>'FN30.450.09(IOX)'!$S55</f>
        <v>4.089731078255137E-2</v>
      </c>
      <c r="Y53" s="83">
        <f>'FN30.500.09(IOX)'!$S55</f>
        <v>3.3510840756460866E-2</v>
      </c>
      <c r="Z53" s="83">
        <f>'FN30.550.08(IOX)'!$S55</f>
        <v>1.3212621366461679E-2</v>
      </c>
      <c r="AA53" s="83">
        <f>'FN30.600.08(IOX)'!$S55</f>
        <v>1.6451468425186869E-2</v>
      </c>
      <c r="AB53" s="109">
        <f>'FN30.650.67(IOX)'!$S55</f>
        <v>-2.1542796783377709E-2</v>
      </c>
      <c r="AC53" s="307">
        <f>'GII30.400.10(IOX)'!$S50</f>
        <v>3.5508034017554431E-2</v>
      </c>
      <c r="AD53" s="83">
        <f>'GII30.450.10(IOX)'!$S50</f>
        <v>3.5450570493896147E-2</v>
      </c>
      <c r="AE53" s="87">
        <f>'GII30.500.10(IOX)'!$S50</f>
        <v>3.438062855355923E-2</v>
      </c>
    </row>
    <row r="54" spans="9:31" ht="15" hidden="1">
      <c r="I54" s="148">
        <v>41394</v>
      </c>
      <c r="J54" s="307"/>
      <c r="K54" s="83"/>
      <c r="L54" s="83"/>
      <c r="M54" s="83"/>
      <c r="N54" s="83"/>
      <c r="O54" s="83">
        <f>'FN30.300.12(IOX)'!$S30</f>
        <v>-6.880742575635844E-2</v>
      </c>
      <c r="P54" s="83">
        <f>'FN30.350.12(IOX)'!$S30</f>
        <v>-0.12468335873055829</v>
      </c>
      <c r="Q54" s="83">
        <f>'FN30.400.11(IOX)'!$S42</f>
        <v>-0.12550060910999614</v>
      </c>
      <c r="R54" s="83">
        <f>'FN30.450.11(IOX)'!$S42</f>
        <v>-0.1300689153254023</v>
      </c>
      <c r="S54" s="83">
        <f>'FN30.350.10(IOX)'!$S54</f>
        <v>-0.17442312834061638</v>
      </c>
      <c r="T54" s="83">
        <f>'FN30.400.10(IOX)'!$S54</f>
        <v>-0.15560790317359813</v>
      </c>
      <c r="U54" s="83">
        <f>'FN30.450.10(IOX)'!$S54</f>
        <v>-0.17578249352659306</v>
      </c>
      <c r="V54" s="83">
        <f>'FN30.500.10(IOX)'!$S54</f>
        <v>-0.1317435745950328</v>
      </c>
      <c r="W54" s="83">
        <f>'FN30.400.09(IOX)'!$S56</f>
        <v>-0.21640403945997119</v>
      </c>
      <c r="X54" s="83">
        <f>'FN30.450.09(IOX)'!$S56</f>
        <v>-0.19829514360313308</v>
      </c>
      <c r="Y54" s="83">
        <f>'FN30.500.09(IOX)'!$S56</f>
        <v>-0.12605638055919494</v>
      </c>
      <c r="Z54" s="83">
        <f>'FN30.550.08(IOX)'!$S56</f>
        <v>-0.14824943065717733</v>
      </c>
      <c r="AA54" s="83">
        <f>'FN30.600.08(IOX)'!$S56</f>
        <v>-0.12822441747071733</v>
      </c>
      <c r="AB54" s="109">
        <f>'FN30.650.67(IOX)'!$S56</f>
        <v>-0.10873299737480031</v>
      </c>
      <c r="AC54" s="307">
        <f>'GII30.400.10(IOX)'!$S51</f>
        <v>-9.1361627011169899E-2</v>
      </c>
      <c r="AD54" s="83">
        <f>'GII30.450.10(IOX)'!$S51</f>
        <v>-0.10492089311747106</v>
      </c>
      <c r="AE54" s="87">
        <f>'GII30.500.10(IOX)'!$S51</f>
        <v>-0.20020271349618707</v>
      </c>
    </row>
    <row r="55" spans="9:31" ht="15" hidden="1">
      <c r="I55" s="148">
        <v>41425</v>
      </c>
      <c r="J55" s="307"/>
      <c r="K55" s="83"/>
      <c r="L55" s="83"/>
      <c r="M55" s="83"/>
      <c r="N55" s="83"/>
      <c r="O55" s="83">
        <f>'FN30.300.12(IOX)'!$S31</f>
        <v>0.16545697854200034</v>
      </c>
      <c r="P55" s="83">
        <f>'FN30.350.12(IOX)'!$S31</f>
        <v>0.22052626820966112</v>
      </c>
      <c r="Q55" s="83">
        <f>'FN30.400.11(IOX)'!$S43</f>
        <v>0.26472228292326477</v>
      </c>
      <c r="R55" s="83">
        <f>'FN30.450.11(IOX)'!$S43</f>
        <v>0.17903455109150765</v>
      </c>
      <c r="S55" s="83">
        <f>'FN30.350.10(IOX)'!$S55</f>
        <v>0.32471929648047365</v>
      </c>
      <c r="T55" s="83">
        <f>'FN30.400.10(IOX)'!$S55</f>
        <v>0.27202077635909283</v>
      </c>
      <c r="U55" s="83">
        <f>'FN30.450.10(IOX)'!$S55</f>
        <v>0.18258472732460662</v>
      </c>
      <c r="V55" s="83">
        <f>'FN30.500.10(IOX)'!$S55</f>
        <v>1.2086008831271478E-2</v>
      </c>
      <c r="W55" s="83">
        <f>'FN30.400.09(IOX)'!$S57</f>
        <v>0.39630789627195284</v>
      </c>
      <c r="X55" s="83">
        <f>'FN30.450.09(IOX)'!$S57</f>
        <v>0.26669085804228526</v>
      </c>
      <c r="Y55" s="83">
        <f>'FN30.500.09(IOX)'!$S57</f>
        <v>6.4619166143674292E-3</v>
      </c>
      <c r="Z55" s="83">
        <f>'FN30.550.08(IOX)'!$S57</f>
        <v>4.0426548941416118E-2</v>
      </c>
      <c r="AA55" s="83">
        <f>'FN30.600.08(IOX)'!$S57</f>
        <v>-5.7085698473728123E-2</v>
      </c>
      <c r="AB55" s="109">
        <f>'FN30.650.67(IOX)'!$S57</f>
        <v>-4.1466650021652743E-2</v>
      </c>
      <c r="AC55" s="307">
        <f>'GII30.400.10(IOX)'!$S52</f>
        <v>0.14807655888062882</v>
      </c>
      <c r="AD55" s="83">
        <f>'GII30.450.10(IOX)'!$S52</f>
        <v>4.4704141322055579E-2</v>
      </c>
      <c r="AE55" s="87">
        <f>'GII30.500.10(IOX)'!$S52</f>
        <v>8.7913193413987432E-3</v>
      </c>
    </row>
    <row r="56" spans="9:31" ht="15" hidden="1">
      <c r="I56" s="148">
        <v>41453</v>
      </c>
      <c r="J56" s="307"/>
      <c r="K56" s="83"/>
      <c r="L56" s="83"/>
      <c r="M56" s="83"/>
      <c r="N56" s="83"/>
      <c r="O56" s="83">
        <f>'FN30.300.12(IOX)'!$S32</f>
        <v>2.7257694143721953E-2</v>
      </c>
      <c r="P56" s="83">
        <f>'FN30.350.12(IOX)'!$S32</f>
        <v>3.7864207001403478E-2</v>
      </c>
      <c r="Q56" s="83">
        <f>'FN30.400.11(IOX)'!$S44</f>
        <v>8.7754943238663022E-2</v>
      </c>
      <c r="R56" s="83">
        <f>'FN30.450.11(IOX)'!$S44</f>
        <v>0.1146938672015714</v>
      </c>
      <c r="S56" s="83">
        <f>'FN30.350.10(IOX)'!$S56</f>
        <v>6.8696549320578087E-2</v>
      </c>
      <c r="T56" s="83">
        <f>'FN30.400.10(IOX)'!$S56</f>
        <v>0.11797208148040242</v>
      </c>
      <c r="U56" s="83">
        <f>'FN30.450.10(IOX)'!$S56</f>
        <v>0.17002729699733027</v>
      </c>
      <c r="V56" s="83">
        <f>'FN30.500.10(IOX)'!$S56</f>
        <v>0.15241997254589293</v>
      </c>
      <c r="W56" s="83">
        <f>'FN30.400.09(IOX)'!$S58</f>
        <v>0.15317302441836703</v>
      </c>
      <c r="X56" s="83">
        <f>'FN30.450.09(IOX)'!$S58</f>
        <v>0.1956297751873439</v>
      </c>
      <c r="Y56" s="83">
        <f>'FN30.500.09(IOX)'!$S58</f>
        <v>0.16578014905869837</v>
      </c>
      <c r="Z56" s="83">
        <f>'FN30.550.08(IOX)'!$S58</f>
        <v>0.1087230592401064</v>
      </c>
      <c r="AA56" s="83">
        <f>'FN30.600.08(IOX)'!$S58</f>
        <v>0.1013062212892072</v>
      </c>
      <c r="AB56" s="109">
        <f>'FN30.650.67(IOX)'!$S58</f>
        <v>5.4047845977636254E-2</v>
      </c>
      <c r="AC56" s="307">
        <f>'GII30.400.10(IOX)'!$S53</f>
        <v>7.5403063833106201E-2</v>
      </c>
      <c r="AD56" s="83">
        <f>'GII30.450.10(IOX)'!$S53</f>
        <v>0.11913516865748104</v>
      </c>
      <c r="AE56" s="87">
        <f>'GII30.500.10(IOX)'!$S53</f>
        <v>0.22181096274435083</v>
      </c>
    </row>
    <row r="57" spans="9:31" ht="15" hidden="1">
      <c r="I57" s="148">
        <v>41486</v>
      </c>
      <c r="J57" s="307"/>
      <c r="K57" s="83"/>
      <c r="L57" s="83"/>
      <c r="M57" s="83"/>
      <c r="N57" s="83"/>
      <c r="O57" s="83">
        <f>'FN30.300.12(IOX)'!$S33</f>
        <v>4.1761899555646749E-2</v>
      </c>
      <c r="P57" s="83">
        <f>'FN30.350.12(IOX)'!$S33</f>
        <v>7.180307601880849E-2</v>
      </c>
      <c r="Q57" s="83">
        <f>'FN30.400.11(IOX)'!$S45</f>
        <v>7.8390961614113283E-2</v>
      </c>
      <c r="R57" s="83">
        <f>'FN30.450.11(IOX)'!$S45</f>
        <v>4.1872932566145771E-2</v>
      </c>
      <c r="S57" s="83">
        <f>'FN30.350.10(IOX)'!$S57</f>
        <v>8.0230603253262783E-2</v>
      </c>
      <c r="T57" s="83">
        <f>'FN30.400.10(IOX)'!$S57</f>
        <v>6.5684353583952151E-2</v>
      </c>
      <c r="U57" s="83">
        <f>'FN30.450.10(IOX)'!$S57</f>
        <v>2.6584344053444384E-2</v>
      </c>
      <c r="V57" s="83">
        <f>'FN30.500.10(IOX)'!$S57</f>
        <v>4.3596472782169306E-2</v>
      </c>
      <c r="W57" s="83">
        <f>'FN30.400.09(IOX)'!$S59</f>
        <v>7.3930595454237497E-2</v>
      </c>
      <c r="X57" s="83">
        <f>'FN30.450.09(IOX)'!$S59</f>
        <v>2.0845455791638032E-2</v>
      </c>
      <c r="Y57" s="83">
        <f>'FN30.500.09(IOX)'!$S59</f>
        <v>3.7313706131800947E-2</v>
      </c>
      <c r="Z57" s="83">
        <f>'FN30.550.08(IOX)'!$S59</f>
        <v>8.4098344068252603E-2</v>
      </c>
      <c r="AA57" s="83">
        <f>'FN30.600.08(IOX)'!$S59</f>
        <v>6.5405426148868684E-2</v>
      </c>
      <c r="AB57" s="109">
        <f>'FN30.650.67(IOX)'!$S59</f>
        <v>5.8429159182191472E-2</v>
      </c>
      <c r="AC57" s="307">
        <f>'GII30.400.10(IOX)'!$S54</f>
        <v>3.4431735819631451E-2</v>
      </c>
      <c r="AD57" s="83">
        <f>'GII30.450.10(IOX)'!$S54</f>
        <v>4.3924828558457425E-2</v>
      </c>
      <c r="AE57" s="87">
        <f>'GII30.500.10(IOX)'!$S54</f>
        <v>1.5643712547209757E-2</v>
      </c>
    </row>
    <row r="58" spans="9:31" ht="15" hidden="1">
      <c r="I58" s="148">
        <v>41516</v>
      </c>
      <c r="J58" s="307"/>
      <c r="K58" s="83"/>
      <c r="L58" s="83"/>
      <c r="M58" s="83"/>
      <c r="N58" s="83"/>
      <c r="O58" s="83">
        <f>'FN30.300.12(IOX)'!$S34</f>
        <v>1.2470078007448914E-2</v>
      </c>
      <c r="P58" s="83">
        <f>'FN30.350.12(IOX)'!$S34</f>
        <v>9.7853565213416611E-3</v>
      </c>
      <c r="Q58" s="83">
        <f>'FN30.400.11(IOX)'!$S46</f>
        <v>2.4916004580199866E-2</v>
      </c>
      <c r="R58" s="83">
        <f>'FN30.450.11(IOX)'!$S46</f>
        <v>6.2248679253222694E-2</v>
      </c>
      <c r="S58" s="83">
        <f>'FN30.350.10(IOX)'!$S58</f>
        <v>2.4020637575900331E-3</v>
      </c>
      <c r="T58" s="83">
        <f>'FN30.400.10(IOX)'!$S58</f>
        <v>3.168168587011376E-2</v>
      </c>
      <c r="U58" s="83">
        <f>'FN30.450.10(IOX)'!$S58</f>
        <v>5.5360301126781336E-2</v>
      </c>
      <c r="V58" s="83">
        <f>'FN30.500.10(IOX)'!$S58</f>
        <v>8.9846812103210674E-2</v>
      </c>
      <c r="W58" s="83">
        <f>'FN30.400.09(IOX)'!$S60</f>
        <v>2.7541167209221683E-2</v>
      </c>
      <c r="X58" s="83">
        <f>'FN30.450.09(IOX)'!$S60</f>
        <v>5.6345249225392566E-2</v>
      </c>
      <c r="Y58" s="83">
        <f>'FN30.500.09(IOX)'!$S60</f>
        <v>7.7753011160151084E-2</v>
      </c>
      <c r="Z58" s="83">
        <f>'FN30.550.08(IOX)'!$S60</f>
        <v>5.957457569881968E-2</v>
      </c>
      <c r="AA58" s="83">
        <f>'FN30.600.08(IOX)'!$S60</f>
        <v>5.865887290197052E-2</v>
      </c>
      <c r="AB58" s="109">
        <f>'FN30.650.67(IOX)'!$S60</f>
        <v>5.0919291982117976E-2</v>
      </c>
      <c r="AC58" s="307">
        <f>'GII30.400.10(IOX)'!$S55</f>
        <v>5.2968892808304135E-3</v>
      </c>
      <c r="AD58" s="83">
        <f>'GII30.450.10(IOX)'!$S55</f>
        <v>4.4087880645820622E-2</v>
      </c>
      <c r="AE58" s="87">
        <f>'GII30.500.10(IOX)'!$S55</f>
        <v>8.511901254942629E-2</v>
      </c>
    </row>
    <row r="59" spans="9:31" ht="15" hidden="1">
      <c r="I59" s="148">
        <v>41547</v>
      </c>
      <c r="J59" s="307"/>
      <c r="K59" s="83"/>
      <c r="L59" s="83"/>
      <c r="M59" s="83"/>
      <c r="N59" s="83"/>
      <c r="O59" s="83">
        <f>'FN30.300.12(IOX)'!$S35</f>
        <v>2.2141225136662418E-2</v>
      </c>
      <c r="P59" s="83">
        <f>'FN30.350.12(IOX)'!$S35</f>
        <v>2.6628118192980863E-2</v>
      </c>
      <c r="Q59" s="83">
        <f>'FN30.400.11(IOX)'!$S47</f>
        <v>-1.6276426611965048E-2</v>
      </c>
      <c r="R59" s="83">
        <f>'FN30.450.11(IOX)'!$S47</f>
        <v>-1.0420587793950491E-2</v>
      </c>
      <c r="S59" s="83">
        <f>'FN30.350.10(IOX)'!$S59</f>
        <v>8.3409054121633425E-3</v>
      </c>
      <c r="T59" s="83">
        <f>'FN30.400.10(IOX)'!$S59</f>
        <v>-1.724863834779982E-2</v>
      </c>
      <c r="U59" s="83">
        <f>'FN30.450.10(IOX)'!$S59</f>
        <v>-1.9605446268577947E-2</v>
      </c>
      <c r="V59" s="83">
        <f>'FN30.500.10(IOX)'!$S59</f>
        <v>-2.5648973492500865E-2</v>
      </c>
      <c r="W59" s="83">
        <f>'FN30.400.09(IOX)'!$S61</f>
        <v>-3.2452586472122395E-2</v>
      </c>
      <c r="X59" s="83">
        <f>'FN30.450.09(IOX)'!$S61</f>
        <v>-3.2862791537589517E-2</v>
      </c>
      <c r="Y59" s="83">
        <f>'FN30.500.09(IOX)'!$S61</f>
        <v>-3.7462366713869641E-2</v>
      </c>
      <c r="Z59" s="83">
        <f>'FN30.550.08(IOX)'!$S61</f>
        <v>-6.1742113094773912E-2</v>
      </c>
      <c r="AA59" s="83">
        <f>'FN30.600.08(IOX)'!$S61</f>
        <v>-3.4164209046607462E-2</v>
      </c>
      <c r="AB59" s="109">
        <f>'FN30.650.67(IOX)'!$S61</f>
        <v>7.7790532722519607E-3</v>
      </c>
      <c r="AC59" s="307">
        <f>'GII30.400.10(IOX)'!$S56</f>
        <v>-2.4081522019869239E-2</v>
      </c>
      <c r="AD59" s="83">
        <f>'GII30.450.10(IOX)'!$S56</f>
        <v>-3.1132824467518069E-2</v>
      </c>
      <c r="AE59" s="87">
        <f>'GII30.500.10(IOX)'!$S56</f>
        <v>-1.4829779375531696E-2</v>
      </c>
    </row>
    <row r="60" spans="9:31" ht="15" hidden="1">
      <c r="I60" s="148">
        <v>41578</v>
      </c>
      <c r="J60" s="307"/>
      <c r="K60" s="83"/>
      <c r="L60" s="83"/>
      <c r="M60" s="83"/>
      <c r="N60" s="83"/>
      <c r="O60" s="83">
        <f>'FN30.300.12(IOX)'!$S36</f>
        <v>-7.8770300695785566E-3</v>
      </c>
      <c r="P60" s="83">
        <f>'FN30.350.12(IOX)'!$S36</f>
        <v>-1.5976846430258731E-2</v>
      </c>
      <c r="Q60" s="83">
        <f>'FN30.400.11(IOX)'!$S48</f>
        <v>-2.1402588101362339E-2</v>
      </c>
      <c r="R60" s="83">
        <f>'FN30.450.11(IOX)'!$S48</f>
        <v>-1.3468209843158488E-2</v>
      </c>
      <c r="S60" s="83">
        <f>'FN30.350.10(IOX)'!$S60</f>
        <v>-2.068621287175702E-2</v>
      </c>
      <c r="T60" s="83">
        <f>'FN30.400.10(IOX)'!$S60</f>
        <v>-2.2386056096455536E-2</v>
      </c>
      <c r="U60" s="83">
        <f>'FN30.450.10(IOX)'!$S60</f>
        <v>-2.7787859617998761E-2</v>
      </c>
      <c r="V60" s="83">
        <f>'FN30.500.10(IOX)'!$S60</f>
        <v>-3.2784227308246802E-2</v>
      </c>
      <c r="W60" s="83">
        <f>'FN30.400.09(IOX)'!$S62</f>
        <v>-4.8712902934151078E-2</v>
      </c>
      <c r="X60" s="83">
        <f>'FN30.450.09(IOX)'!$S62</f>
        <v>-5.0821186164892319E-2</v>
      </c>
      <c r="Y60" s="83">
        <f>'FN30.500.09(IOX)'!$S62</f>
        <v>-5.3795702908059032E-2</v>
      </c>
      <c r="Z60" s="83">
        <f>'FN30.550.08(IOX)'!$S62</f>
        <v>-3.1804271905363592E-2</v>
      </c>
      <c r="AA60" s="83">
        <f>'FN30.600.08(IOX)'!$S62</f>
        <v>-1.7696597537223392E-2</v>
      </c>
      <c r="AB60" s="109">
        <f>'FN30.650.67(IOX)'!$S62</f>
        <v>1.9788875081018228E-2</v>
      </c>
      <c r="AC60" s="307">
        <f>'GII30.400.10(IOX)'!$S57</f>
        <v>-1.4617590963054986E-2</v>
      </c>
      <c r="AD60" s="83">
        <f>'GII30.450.10(IOX)'!$S57</f>
        <v>-1.6995583793934461E-2</v>
      </c>
      <c r="AE60" s="87">
        <f>'GII30.500.10(IOX)'!$S57</f>
        <v>-2.9040286758774465E-2</v>
      </c>
    </row>
    <row r="61" spans="9:31" ht="15" hidden="1">
      <c r="I61" s="148">
        <v>41607</v>
      </c>
      <c r="J61" s="521"/>
      <c r="K61" s="241"/>
      <c r="L61" s="241"/>
      <c r="M61" s="241"/>
      <c r="N61" s="241"/>
      <c r="O61" s="241">
        <f>'FN30.300.12(IOX)'!$S37</f>
        <v>4.3259669722969664E-2</v>
      </c>
      <c r="P61" s="241">
        <f>'FN30.350.12(IOX)'!$S37</f>
        <v>7.0375745152935557E-2</v>
      </c>
      <c r="Q61" s="241">
        <f>'FN30.400.11(IOX)'!$S49</f>
        <v>9.4115108646836337E-2</v>
      </c>
      <c r="R61" s="241">
        <f>'FN30.450.11(IOX)'!$S49</f>
        <v>9.0267394675643209E-2</v>
      </c>
      <c r="S61" s="241">
        <f>'FN30.350.10(IOX)'!$S61</f>
        <v>8.8829503755105135E-2</v>
      </c>
      <c r="T61" s="241">
        <f>'FN30.400.10(IOX)'!$S61</f>
        <v>9.7896305228912142E-2</v>
      </c>
      <c r="U61" s="241">
        <f>'FN30.450.10(IOX)'!$S61</f>
        <v>9.0522838342013273E-2</v>
      </c>
      <c r="V61" s="241">
        <f>'FN30.500.10(IOX)'!$S61</f>
        <v>6.964803839840801E-2</v>
      </c>
      <c r="W61" s="241">
        <f>'FN30.400.09(IOX)'!$S63</f>
        <v>0.1133927629332705</v>
      </c>
      <c r="X61" s="241">
        <f>'FN30.450.09(IOX)'!$S63</f>
        <v>0.10320318619316299</v>
      </c>
      <c r="Y61" s="241">
        <f>'FN30.500.09(IOX)'!$S63</f>
        <v>8.3647256396820038E-2</v>
      </c>
      <c r="Z61" s="241">
        <f>'FN30.550.08(IOX)'!$S63</f>
        <v>0.1076025394954246</v>
      </c>
      <c r="AA61" s="241">
        <f>'FN30.600.08(IOX)'!$S63</f>
        <v>9.4694017224079399E-2</v>
      </c>
      <c r="AB61" s="203">
        <f>'FN30.650.67(IOX)'!$S63</f>
        <v>7.0240946444712918E-2</v>
      </c>
      <c r="AC61" s="521">
        <f>'GII30.400.10(IOX)'!$S58</f>
        <v>4.8336219513593889E-2</v>
      </c>
      <c r="AD61" s="241">
        <f>'GII30.450.10(IOX)'!$S58</f>
        <v>6.0624845651293668E-3</v>
      </c>
      <c r="AE61" s="522">
        <f>'GII30.500.10(IOX)'!$S58</f>
        <v>1.4552167778262884E-2</v>
      </c>
    </row>
    <row r="62" spans="9:31" ht="15" hidden="1">
      <c r="I62" s="148">
        <v>41639</v>
      </c>
      <c r="J62" s="307"/>
      <c r="K62" s="83"/>
      <c r="L62" s="83"/>
      <c r="M62" s="83"/>
      <c r="N62" s="83"/>
      <c r="O62" s="83">
        <f>'FN30.300.12(IOX)'!$S38</f>
        <v>1.7970305302027978E-2</v>
      </c>
      <c r="P62" s="83">
        <f>'FN30.350.12(IOX)'!$S38</f>
        <v>3.0146013096117745E-2</v>
      </c>
      <c r="Q62" s="83">
        <f>'FN30.400.11(IOX)'!$S50</f>
        <v>5.5388010421464677E-2</v>
      </c>
      <c r="R62" s="83">
        <f>'FN30.450.11(IOX)'!$S50</f>
        <v>6.9338288393981734E-2</v>
      </c>
      <c r="S62" s="83">
        <f>'FN30.350.10(IOX)'!$S62</f>
        <v>2.9537424050448995E-2</v>
      </c>
      <c r="T62" s="83">
        <f>'FN30.400.10(IOX)'!$S62</f>
        <v>6.4118335703900117E-2</v>
      </c>
      <c r="U62" s="83">
        <f>'FN30.450.10(IOX)'!$S62</f>
        <v>9.7143216791295631E-2</v>
      </c>
      <c r="V62" s="83">
        <f>'FN30.500.10(IOX)'!$S62</f>
        <v>0.11358290016810856</v>
      </c>
      <c r="W62" s="83">
        <f>'FN30.400.09(IOX)'!$S64</f>
        <v>8.1133908286021517E-2</v>
      </c>
      <c r="X62" s="83">
        <f>'FN30.450.09(IOX)'!$S64</f>
        <v>0.14060558308157109</v>
      </c>
      <c r="Y62" s="83">
        <f>'FN30.500.09(IOX)'!$S64</f>
        <v>0.13283703444834652</v>
      </c>
      <c r="Z62" s="83">
        <f>'FN30.550.08(IOX)'!$S64</f>
        <v>0.10807841788754775</v>
      </c>
      <c r="AA62" s="83">
        <f>'FN30.600.08(IOX)'!$S64</f>
        <v>0.10641942008778441</v>
      </c>
      <c r="AB62" s="109">
        <f>'FN30.650.67(IOX)'!$S64</f>
        <v>8.3790632739101312E-2</v>
      </c>
      <c r="AC62" s="307">
        <f>'GII30.400.10(IOX)'!$S59</f>
        <v>4.6621963718457171E-2</v>
      </c>
      <c r="AD62" s="83">
        <f>'GII30.450.10(IOX)'!$S59</f>
        <v>6.9452772223881312E-2</v>
      </c>
      <c r="AE62" s="87">
        <f>'GII30.500.10(IOX)'!$S59</f>
        <v>6.108625902192321E-2</v>
      </c>
    </row>
    <row r="63" spans="9:31" ht="15">
      <c r="I63" s="374">
        <v>2013</v>
      </c>
      <c r="J63" s="307"/>
      <c r="K63" s="83"/>
      <c r="L63" s="83"/>
      <c r="M63" s="83"/>
      <c r="N63" s="83"/>
      <c r="O63" s="83">
        <f>((1+O51)*(1+O52)*(1+O53)*(1+O54)*(1+O55)*(1+O56)*(1+O57)*(1+O58)*(1+O59)*(1+O60)*(1+O61)*(1+O62))-1</f>
        <v>0.3248663234682998</v>
      </c>
      <c r="P63" s="83">
        <f t="shared" ref="P63:AE63" si="2">((1+P51)*(1+P52)*(1+P53)*(1+P54)*(1+P55)*(1+P56)*(1+P57)*(1+P58)*(1+P59)*(1+P60)*(1+P61)*(1+P62))-1</f>
        <v>0.42700103951049662</v>
      </c>
      <c r="Q63" s="83">
        <f t="shared" si="2"/>
        <v>0.73458272886028064</v>
      </c>
      <c r="R63" s="83">
        <f t="shared" si="2"/>
        <v>0.58286423425680112</v>
      </c>
      <c r="S63" s="83">
        <f t="shared" si="2"/>
        <v>0.8225223917159532</v>
      </c>
      <c r="T63" s="83">
        <f t="shared" si="2"/>
        <v>0.74482585614311958</v>
      </c>
      <c r="U63" s="83">
        <f t="shared" si="2"/>
        <v>0.5499505848419568</v>
      </c>
      <c r="V63" s="83">
        <f t="shared" si="2"/>
        <v>0.32671138527901844</v>
      </c>
      <c r="W63" s="83">
        <f t="shared" si="2"/>
        <v>0.80259280638895691</v>
      </c>
      <c r="X63" s="83">
        <f t="shared" si="2"/>
        <v>0.61631831284166028</v>
      </c>
      <c r="Y63" s="83">
        <f t="shared" si="2"/>
        <v>0.3483720218703299</v>
      </c>
      <c r="Z63" s="83">
        <f t="shared" si="2"/>
        <v>0.27131757385442912</v>
      </c>
      <c r="AA63" s="83">
        <f t="shared" si="2"/>
        <v>0.13242584800103074</v>
      </c>
      <c r="AB63" s="109">
        <f t="shared" si="2"/>
        <v>7.9077728734946229E-2</v>
      </c>
      <c r="AC63" s="307">
        <f t="shared" si="2"/>
        <v>0.35473592106708352</v>
      </c>
      <c r="AD63" s="83">
        <f t="shared" si="2"/>
        <v>0.29226468121727978</v>
      </c>
      <c r="AE63" s="87">
        <f t="shared" si="2"/>
        <v>0.19641541647811045</v>
      </c>
    </row>
    <row r="64" spans="9:31" ht="15" hidden="1">
      <c r="I64" s="148">
        <v>41670</v>
      </c>
      <c r="J64" s="307"/>
      <c r="K64" s="83"/>
      <c r="L64" s="83"/>
      <c r="M64" s="83"/>
      <c r="N64" s="83"/>
      <c r="O64" s="83">
        <f>'FN30.300.12(IOX)'!$S39</f>
        <v>-1.00638761933452E-2</v>
      </c>
      <c r="P64" s="83">
        <f>'FN30.350.12(IOX)'!$S39</f>
        <v>-1.4970989078766305E-2</v>
      </c>
      <c r="Q64" s="83">
        <f>'FN30.400.11(IOX)'!$S51</f>
        <v>-3.8404655221228011E-2</v>
      </c>
      <c r="R64" s="83">
        <f>'FN30.450.11(IOX)'!$S51</f>
        <v>-5.0179639174699094E-2</v>
      </c>
      <c r="S64" s="83">
        <f>'FN30.350.10(IOX)'!$S63</f>
        <v>-2.8178665742403117E-2</v>
      </c>
      <c r="T64" s="83">
        <f>'FN30.400.10(IOX)'!$S63</f>
        <v>-4.4721940274066861E-2</v>
      </c>
      <c r="U64" s="83">
        <f>'FN30.450.10(IOX)'!$S63</f>
        <v>-5.0137135026746875E-2</v>
      </c>
      <c r="V64" s="83">
        <f>'FN30.500.10(IOX)'!$S63</f>
        <v>-4.8480953773095491E-2</v>
      </c>
      <c r="W64" s="83">
        <f>'FN30.400.09(IOX)'!$S65</f>
        <v>-4.261902309962274E-2</v>
      </c>
      <c r="X64" s="83">
        <f>'FN30.450.09(IOX)'!$S65</f>
        <v>-6.4716706507304239E-2</v>
      </c>
      <c r="Y64" s="83">
        <f>'FN30.500.09(IOX)'!$S65</f>
        <v>-3.6423885197429992E-2</v>
      </c>
      <c r="Z64" s="83">
        <f>'FN30.550.08(IOX)'!$S65</f>
        <v>8.5304411781322934E-3</v>
      </c>
      <c r="AA64" s="83">
        <f>'FN30.600.08(IOX)'!$S65</f>
        <v>-9.657692805096851E-3</v>
      </c>
      <c r="AB64" s="109">
        <f>'FN30.650.67(IOX)'!$S65</f>
        <v>-1.4434934847347362E-2</v>
      </c>
      <c r="AC64" s="307">
        <f>'GII30.400.10(IOX)'!$S60</f>
        <v>-3.2411626790843015E-2</v>
      </c>
      <c r="AD64" s="83">
        <f>'GII30.450.10(IOX)'!$S60</f>
        <v>-3.1153122136766492E-2</v>
      </c>
      <c r="AE64" s="87">
        <f>'GII30.500.10(IOX)'!$S60</f>
        <v>-2.5552382205489842E-2</v>
      </c>
    </row>
    <row r="65" spans="9:31" ht="15" hidden="1">
      <c r="I65" s="148">
        <v>41698</v>
      </c>
      <c r="J65" s="307"/>
      <c r="K65" s="83"/>
      <c r="L65" s="83"/>
      <c r="M65" s="83"/>
      <c r="N65" s="83"/>
      <c r="O65" s="83">
        <f>'FN30.300.12(IOX)'!$S40</f>
        <v>8.8258451290591563E-3</v>
      </c>
      <c r="P65" s="83">
        <f>'FN30.350.12(IOX)'!$S40</f>
        <v>1.4286874067060244E-2</v>
      </c>
      <c r="Q65" s="83">
        <f>'FN30.400.11(IOX)'!$S52</f>
        <v>2.2266594825557984E-2</v>
      </c>
      <c r="R65" s="83">
        <f>'FN30.450.11(IOX)'!$S52</f>
        <v>1.8085189281418248E-2</v>
      </c>
      <c r="S65" s="83">
        <f>'FN30.350.10(IOX)'!$S64</f>
        <v>1.7590120499272822E-2</v>
      </c>
      <c r="T65" s="83">
        <f>'FN30.400.10(IOX)'!$S64</f>
        <v>2.3687446836971146E-2</v>
      </c>
      <c r="U65" s="83">
        <f>'FN30.450.10(IOX)'!$S64</f>
        <v>2.5166764107046487E-2</v>
      </c>
      <c r="V65" s="83">
        <f>'FN30.500.10(IOX)'!$S64</f>
        <v>5.8852717618059019E-2</v>
      </c>
      <c r="W65" s="83">
        <f>'FN30.400.09(IOX)'!$S66</f>
        <v>2.639305763119543E-2</v>
      </c>
      <c r="X65" s="83">
        <f>'FN30.450.09(IOX)'!$S66</f>
        <v>3.0948381412839784E-2</v>
      </c>
      <c r="Y65" s="83">
        <f>'FN30.500.09(IOX)'!$S66</f>
        <v>5.889330845916943E-2</v>
      </c>
      <c r="Z65" s="83">
        <f>'FN30.550.08(IOX)'!$S66</f>
        <v>2.9961871732579047E-2</v>
      </c>
      <c r="AA65" s="83">
        <f>'FN30.600.08(IOX)'!$S66</f>
        <v>3.5084590163934518E-2</v>
      </c>
      <c r="AB65" s="109">
        <f>'FN30.650.67(IOX)'!$S66</f>
        <v>3.1842448416203623E-2</v>
      </c>
      <c r="AC65" s="307">
        <f>'GII30.400.10(IOX)'!$S61</f>
        <v>1.5056653720775933E-2</v>
      </c>
      <c r="AD65" s="83">
        <f>'GII30.450.10(IOX)'!$S61</f>
        <v>2.6767519253153522E-2</v>
      </c>
      <c r="AE65" s="87">
        <f>'GII30.500.10(IOX)'!$S61</f>
        <v>3.4636412436219004E-2</v>
      </c>
    </row>
    <row r="66" spans="9:31" ht="15" hidden="1">
      <c r="I66" s="148">
        <v>41729</v>
      </c>
      <c r="J66" s="307"/>
      <c r="K66" s="83"/>
      <c r="L66" s="83">
        <f>'FN30.300.13(IOX)'!S29</f>
        <v>1.3776130568273579E-2</v>
      </c>
      <c r="M66" s="83">
        <f>'FN30.350.13(IOX)'!S29</f>
        <v>1.5228123325724119E-2</v>
      </c>
      <c r="N66" s="83">
        <f>'FN30.400.13(IOX)'!S29</f>
        <v>1.1158444736382953E-2</v>
      </c>
      <c r="O66" s="83">
        <f>'FN30.300.12(IOX)'!$S41</f>
        <v>1.2257150265374862E-2</v>
      </c>
      <c r="P66" s="83">
        <f>'FN30.350.12(IOX)'!$S41</f>
        <v>1.6475994708733493E-2</v>
      </c>
      <c r="Q66" s="83">
        <f>'FN30.400.11(IOX)'!$S53</f>
        <v>2.1451157266469505E-2</v>
      </c>
      <c r="R66" s="83">
        <f>'FN30.450.11(IOX)'!$S53</f>
        <v>2.9550858183234597E-2</v>
      </c>
      <c r="S66" s="83">
        <f>'FN30.350.10(IOX)'!$S65</f>
        <v>2.2519386817882812E-2</v>
      </c>
      <c r="T66" s="83">
        <f>'FN30.400.10(IOX)'!$S65</f>
        <v>2.4765762182350114E-2</v>
      </c>
      <c r="U66" s="83">
        <f>'FN30.450.10(IOX)'!$S65</f>
        <v>4.2742237620433901E-2</v>
      </c>
      <c r="V66" s="83">
        <f>'FN30.500.10(IOX)'!$S65</f>
        <v>3.9647714975169723E-2</v>
      </c>
      <c r="W66" s="83">
        <f>'FN30.400.09(IOX)'!$S67</f>
        <v>3.2992187316821409E-2</v>
      </c>
      <c r="X66" s="83">
        <f>'FN30.450.09(IOX)'!$S67</f>
        <v>4.2782637544926817E-2</v>
      </c>
      <c r="Y66" s="83">
        <f>'FN30.500.09(IOX)'!$S67</f>
        <v>4.6299811417685841E-2</v>
      </c>
      <c r="Z66" s="83">
        <f>'FN30.550.08(IOX)'!$S67</f>
        <v>3.4926186428142603E-2</v>
      </c>
      <c r="AA66" s="83">
        <f>'FN30.600.08(IOX)'!$S67</f>
        <v>2.2801199725443297E-2</v>
      </c>
      <c r="AB66" s="109">
        <f>'FN30.650.67(IOX)'!$S67</f>
        <v>-1.3158141350215887E-3</v>
      </c>
      <c r="AC66" s="307">
        <f>'GII30.400.10(IOX)'!$S62</f>
        <v>2.3797127380169369E-2</v>
      </c>
      <c r="AD66" s="83">
        <f>'GII30.450.10(IOX)'!$S62</f>
        <v>3.8034825340250406E-2</v>
      </c>
      <c r="AE66" s="87">
        <f>'GII30.500.10(IOX)'!$S62</f>
        <v>4.680780630126135E-2</v>
      </c>
    </row>
    <row r="67" spans="9:31" ht="15" hidden="1">
      <c r="I67" s="148">
        <v>41759</v>
      </c>
      <c r="J67" s="307"/>
      <c r="K67" s="83"/>
      <c r="L67" s="83">
        <f>'FN30.300.13(IOX)'!S30</f>
        <v>4.7152579326349671E-3</v>
      </c>
      <c r="M67" s="83">
        <f>'FN30.350.13(IOX)'!S30</f>
        <v>-2.1495406180380007E-3</v>
      </c>
      <c r="N67" s="83">
        <f>'FN30.400.13(IOX)'!S30</f>
        <v>-2.4031126712532908E-2</v>
      </c>
      <c r="O67" s="83">
        <f>'FN30.300.12(IOX)'!$S42</f>
        <v>6.442486310743567E-3</v>
      </c>
      <c r="P67" s="83">
        <f>'FN30.350.12(IOX)'!$S42</f>
        <v>-6.6202796207384422E-3</v>
      </c>
      <c r="Q67" s="83">
        <f>'FN30.400.11(IOX)'!$S54</f>
        <v>-7.6360730064535271E-3</v>
      </c>
      <c r="R67" s="83">
        <f>'FN30.450.11(IOX)'!$S54</f>
        <v>-1.9223325243769164E-2</v>
      </c>
      <c r="S67" s="83">
        <f>'FN30.350.10(IOX)'!$S66</f>
        <v>-1.1094797283033255E-2</v>
      </c>
      <c r="T67" s="83">
        <f>'FN30.400.10(IOX)'!$S66</f>
        <v>-9.727195735156546E-3</v>
      </c>
      <c r="U67" s="83">
        <f>'FN30.450.10(IOX)'!$S66</f>
        <v>-1.8428546104670832E-2</v>
      </c>
      <c r="V67" s="83">
        <f>'FN30.500.10(IOX)'!$S66</f>
        <v>-1.7524114495654757E-2</v>
      </c>
      <c r="W67" s="83">
        <f>'FN30.400.09(IOX)'!$S68</f>
        <v>-1.0779408051658931E-2</v>
      </c>
      <c r="X67" s="83">
        <f>'FN30.450.09(IOX)'!$S68</f>
        <v>-2.3870951239008696E-2</v>
      </c>
      <c r="Y67" s="83">
        <f>'FN30.500.09(IOX)'!$S68</f>
        <v>-2.0184406666402883E-2</v>
      </c>
      <c r="Z67" s="83">
        <f>'FN30.550.08(IOX)'!$S68</f>
        <v>-2.0175113793020283E-2</v>
      </c>
      <c r="AA67" s="83">
        <f>'FN30.600.08(IOX)'!$S68</f>
        <v>-9.9449370322151759E-3</v>
      </c>
      <c r="AB67" s="109">
        <f>'FN30.650.67(IOX)'!$S68</f>
        <v>1.0129182891339612E-2</v>
      </c>
      <c r="AC67" s="307">
        <f>'GII30.400.10(IOX)'!$S63</f>
        <v>-1.2337574776154455E-2</v>
      </c>
      <c r="AD67" s="83">
        <f>'GII30.450.10(IOX)'!$S63</f>
        <v>-2.076225295652679E-2</v>
      </c>
      <c r="AE67" s="87">
        <f>'GII30.500.10(IOX)'!$S63</f>
        <v>-2.3377552393791291E-2</v>
      </c>
    </row>
    <row r="68" spans="9:31" ht="15" hidden="1">
      <c r="I68" s="148">
        <v>41789</v>
      </c>
      <c r="J68" s="307"/>
      <c r="K68" s="83"/>
      <c r="L68" s="83">
        <f>'FN30.300.13(IOX)'!S31</f>
        <v>-7.5303778831593915E-3</v>
      </c>
      <c r="M68" s="83">
        <f>'FN30.350.13(IOX)'!S31</f>
        <v>-2.1562041015947796E-2</v>
      </c>
      <c r="N68" s="83">
        <f>'FN30.400.13(IOX)'!S31</f>
        <v>-4.3998490843547379E-2</v>
      </c>
      <c r="O68" s="83">
        <f>'FN30.300.12(IOX)'!$S43</f>
        <v>-4.6730820708354801E-3</v>
      </c>
      <c r="P68" s="83">
        <f>'FN30.350.12(IOX)'!$S43</f>
        <v>-1.921055481049434E-2</v>
      </c>
      <c r="Q68" s="83">
        <f>'FN30.400.11(IOX)'!$S55</f>
        <v>-3.1159057206444147E-2</v>
      </c>
      <c r="R68" s="83">
        <f>'FN30.450.11(IOX)'!$S55</f>
        <v>-4.5598654464506588E-2</v>
      </c>
      <c r="S68" s="83">
        <f>'FN30.350.10(IOX)'!$S67</f>
        <v>-2.5982680006412486E-2</v>
      </c>
      <c r="T68" s="83">
        <f>'FN30.400.10(IOX)'!$S67</f>
        <v>-3.4656515513401959E-2</v>
      </c>
      <c r="U68" s="83">
        <f>'FN30.450.10(IOX)'!$S67</f>
        <v>-5.5460215354058297E-2</v>
      </c>
      <c r="V68" s="83">
        <f>'FN30.500.10(IOX)'!$S67</f>
        <v>-6.4017010312118983E-2</v>
      </c>
      <c r="W68" s="83">
        <f>'FN30.400.09(IOX)'!$S69</f>
        <v>-4.42472281636897E-2</v>
      </c>
      <c r="X68" s="83">
        <f>'FN30.450.09(IOX)'!$S69</f>
        <v>-7.0456817933296848E-2</v>
      </c>
      <c r="Y68" s="83">
        <f>'FN30.500.09(IOX)'!$S69</f>
        <v>-6.9902524645533079E-2</v>
      </c>
      <c r="Z68" s="83">
        <f>'FN30.550.08(IOX)'!$S69</f>
        <v>-5.0632398501348833E-2</v>
      </c>
      <c r="AA68" s="83">
        <f>'FN30.600.08(IOX)'!$S69</f>
        <v>-1.5762774864258668E-2</v>
      </c>
      <c r="AB68" s="109">
        <f>'FN30.650.67(IOX)'!$S69</f>
        <v>-3.8012799891768544E-3</v>
      </c>
      <c r="AC68" s="307">
        <f>'GII30.400.10(IOX)'!$S64</f>
        <v>-6.6914583912214914E-2</v>
      </c>
      <c r="AD68" s="83">
        <f>'GII30.450.10(IOX)'!$S64</f>
        <v>-6.6095691250330477E-2</v>
      </c>
      <c r="AE68" s="87">
        <f>'GII30.500.10(IOX)'!$S64</f>
        <v>-6.8174853759807891E-2</v>
      </c>
    </row>
    <row r="69" spans="9:31" ht="15" hidden="1">
      <c r="I69" s="148">
        <v>41820</v>
      </c>
      <c r="J69" s="307"/>
      <c r="K69" s="83"/>
      <c r="L69" s="83">
        <f>'FN30.300.13(IOX)'!S32</f>
        <v>8.8172895717800442E-3</v>
      </c>
      <c r="M69" s="83">
        <f>'FN30.350.13(IOX)'!S32</f>
        <v>1.8112341007459114E-2</v>
      </c>
      <c r="N69" s="83">
        <f>'FN30.400.13(IOX)'!S32</f>
        <v>3.8418419935384217E-2</v>
      </c>
      <c r="O69" s="83">
        <f>'FN30.300.12(IOX)'!$S44</f>
        <v>6.2638144939738179E-3</v>
      </c>
      <c r="P69" s="83">
        <f>'FN30.350.12(IOX)'!$S44</f>
        <v>1.8024064875735331E-2</v>
      </c>
      <c r="Q69" s="83">
        <f>'FN30.400.11(IOX)'!$S56</f>
        <v>2.7656065071783472E-2</v>
      </c>
      <c r="R69" s="83">
        <f>'FN30.450.11(IOX)'!$S56</f>
        <v>4.6856988296488891E-2</v>
      </c>
      <c r="S69" s="83">
        <f>'FN30.350.10(IOX)'!$S68</f>
        <v>1.9038926112221591E-2</v>
      </c>
      <c r="T69" s="83">
        <f>'FN30.400.10(IOX)'!$S68</f>
        <v>4.1091531187730367E-2</v>
      </c>
      <c r="U69" s="83">
        <f>'FN30.450.10(IOX)'!$S68</f>
        <v>5.8056786885245903E-2</v>
      </c>
      <c r="V69" s="83">
        <f>'FN30.500.10(IOX)'!$S68</f>
        <v>7.2888589982718605E-2</v>
      </c>
      <c r="W69" s="83">
        <f>'FN30.400.09(IOX)'!$S70</f>
        <v>3.646976091387992E-2</v>
      </c>
      <c r="X69" s="83">
        <f>'FN30.450.09(IOX)'!$S70</f>
        <v>5.6621476274726294E-2</v>
      </c>
      <c r="Y69" s="83">
        <f>'FN30.500.09(IOX)'!$S70</f>
        <v>7.3008290827151115E-2</v>
      </c>
      <c r="Z69" s="83">
        <f>'FN30.550.08(IOX)'!$S70</f>
        <v>1.7124373802177122E-2</v>
      </c>
      <c r="AA69" s="83">
        <f>'FN30.600.08(IOX)'!$S70</f>
        <v>3.1046379703947146E-2</v>
      </c>
      <c r="AB69" s="109">
        <f>'FN30.650.67(IOX)'!$S70</f>
        <v>1.9452507739670905E-2</v>
      </c>
      <c r="AC69" s="307">
        <f>'GII30.400.10(IOX)'!$S65</f>
        <v>1.4605578571993209E-2</v>
      </c>
      <c r="AD69" s="83">
        <f>'GII30.450.10(IOX)'!$S65</f>
        <v>1.7904867037884752E-2</v>
      </c>
      <c r="AE69" s="87">
        <f>'GII30.500.10(IOX)'!$S65</f>
        <v>3.9019725518409355E-2</v>
      </c>
    </row>
    <row r="70" spans="9:31" ht="15" hidden="1">
      <c r="I70" s="148">
        <v>41851</v>
      </c>
      <c r="J70" s="307"/>
      <c r="K70" s="83"/>
      <c r="L70" s="83">
        <f>'FN30.300.13(IOX)'!S33</f>
        <v>1.4595929326820137E-3</v>
      </c>
      <c r="M70" s="83">
        <f>'FN30.350.13(IOX)'!S33</f>
        <v>-1.9803421935605512E-3</v>
      </c>
      <c r="N70" s="83">
        <f>'FN30.400.13(IOX)'!S33</f>
        <v>2.9021222840205467E-3</v>
      </c>
      <c r="O70" s="83">
        <f>'FN30.300.12(IOX)'!$S45</f>
        <v>-3.6010182388696271E-4</v>
      </c>
      <c r="P70" s="83">
        <f>'FN30.350.12(IOX)'!$S45</f>
        <v>-4.1822153832377995E-4</v>
      </c>
      <c r="Q70" s="83">
        <f>'FN30.400.11(IOX)'!$S57</f>
        <v>4.8322605788469215E-3</v>
      </c>
      <c r="R70" s="83">
        <f>'FN30.450.11(IOX)'!$S57</f>
        <v>1.4444543925597761E-2</v>
      </c>
      <c r="S70" s="83">
        <f>'FN30.350.10(IOX)'!$S69</f>
        <v>6.901267944235105E-3</v>
      </c>
      <c r="T70" s="83">
        <f>'FN30.400.10(IOX)'!$S69</f>
        <v>7.1193687214265375E-3</v>
      </c>
      <c r="U70" s="83">
        <f>'FN30.450.10(IOX)'!$S69</f>
        <v>2.0018679782552343E-2</v>
      </c>
      <c r="V70" s="83">
        <f>'FN30.500.10(IOX)'!$S69</f>
        <v>3.2011815895642157E-2</v>
      </c>
      <c r="W70" s="83">
        <f>'FN30.400.09(IOX)'!$S71</f>
        <v>9.3386278027632313E-3</v>
      </c>
      <c r="X70" s="83">
        <f>'FN30.450.09(IOX)'!$S71</f>
        <v>2.9551374042861893E-2</v>
      </c>
      <c r="Y70" s="83">
        <f>'FN30.500.09(IOX)'!$S71</f>
        <v>4.1563780693710965E-2</v>
      </c>
      <c r="Z70" s="83">
        <f>'FN30.550.08(IOX)'!$S71</f>
        <v>4.4652283450425594E-2</v>
      </c>
      <c r="AA70" s="83">
        <f>'FN30.600.08(IOX)'!$S71</f>
        <v>3.8683750073952139E-2</v>
      </c>
      <c r="AB70" s="109">
        <f>'FN30.650.67(IOX)'!$S71</f>
        <v>3.356539008659816E-2</v>
      </c>
      <c r="AC70" s="307">
        <f>'GII30.400.10(IOX)'!$S66</f>
        <v>2.4445172186506336E-2</v>
      </c>
      <c r="AD70" s="83">
        <f>'GII30.450.10(IOX)'!$S66</f>
        <v>2.7819433540076127E-2</v>
      </c>
      <c r="AE70" s="87">
        <f>'GII30.500.10(IOX)'!$S66</f>
        <v>3.9830532112122063E-2</v>
      </c>
    </row>
    <row r="71" spans="9:31" ht="15" hidden="1">
      <c r="I71" s="148">
        <v>41880</v>
      </c>
      <c r="J71" s="307"/>
      <c r="K71" s="83"/>
      <c r="L71" s="83">
        <f>'FN30.300.13(IOX)'!S34</f>
        <v>-2.2712010939191698E-2</v>
      </c>
      <c r="M71" s="83">
        <f>'FN30.350.13(IOX)'!S34</f>
        <v>-3.8057772449806446E-2</v>
      </c>
      <c r="N71" s="83">
        <f>'FN30.400.13(IOX)'!S34</f>
        <v>-7.5664831934421764E-2</v>
      </c>
      <c r="O71" s="83">
        <f>'FN30.300.12(IOX)'!$S46</f>
        <v>-2.1119117165488203E-2</v>
      </c>
      <c r="P71" s="83">
        <f>'FN30.350.12(IOX)'!$S46</f>
        <v>-3.8249423534653687E-2</v>
      </c>
      <c r="Q71" s="83">
        <f>'FN30.400.11(IOX)'!$S58</f>
        <v>-6.3509608169018378E-2</v>
      </c>
      <c r="R71" s="83">
        <f>'FN30.450.11(IOX)'!$S58</f>
        <v>-6.5152958507242884E-2</v>
      </c>
      <c r="S71" s="83">
        <f>'FN30.350.10(IOX)'!$S70</f>
        <v>-4.9379545154745116E-2</v>
      </c>
      <c r="T71" s="83">
        <f>'FN30.400.10(IOX)'!$S70</f>
        <v>-5.5288529558565398E-2</v>
      </c>
      <c r="U71" s="83">
        <f>'FN30.450.10(IOX)'!$S70</f>
        <v>-7.4098395854724067E-2</v>
      </c>
      <c r="V71" s="83">
        <f>'FN30.500.10(IOX)'!$S70</f>
        <v>-6.4091381524885277E-2</v>
      </c>
      <c r="W71" s="83">
        <f>'FN30.400.09(IOX)'!$S72</f>
        <v>-6.4303282961419128E-2</v>
      </c>
      <c r="X71" s="83">
        <f>'FN30.450.09(IOX)'!$S72</f>
        <v>-8.3697176852352589E-2</v>
      </c>
      <c r="Y71" s="83">
        <f>'FN30.500.09(IOX)'!$S72</f>
        <v>-6.6981246864482882E-2</v>
      </c>
      <c r="Z71" s="83">
        <f>'FN30.550.08(IOX)'!$S72</f>
        <v>-4.2763409046265986E-2</v>
      </c>
      <c r="AA71" s="83">
        <f>'FN30.600.08(IOX)'!$S72</f>
        <v>-3.4687555533655816E-2</v>
      </c>
      <c r="AB71" s="109">
        <f>'FN30.650.67(IOX)'!$S72</f>
        <v>-1.5492312908948718E-2</v>
      </c>
      <c r="AC71" s="307">
        <f>'GII30.400.10(IOX)'!$S67</f>
        <v>-8.1060206729071688E-2</v>
      </c>
      <c r="AD71" s="83">
        <f>'GII30.450.10(IOX)'!$S67</f>
        <v>-4.0521722061569808E-2</v>
      </c>
      <c r="AE71" s="87">
        <f>'GII30.500.10(IOX)'!$S67</f>
        <v>-7.6600399881757514E-2</v>
      </c>
    </row>
    <row r="72" spans="9:31" ht="15" hidden="1">
      <c r="I72" s="148">
        <v>41912</v>
      </c>
      <c r="J72" s="307"/>
      <c r="K72" s="83"/>
      <c r="L72" s="83">
        <f>'FN30.300.13(IOX)'!S35</f>
        <v>2.2425047019269475E-2</v>
      </c>
      <c r="M72" s="83">
        <f>'FN30.350.13(IOX)'!S35</f>
        <v>2.9466035387862279E-2</v>
      </c>
      <c r="N72" s="83">
        <f>'FN30.400.13(IOX)'!S35</f>
        <v>5.7017041785299802E-2</v>
      </c>
      <c r="O72" s="83">
        <f>'FN30.300.12(IOX)'!$S47</f>
        <v>2.4498184120603336E-2</v>
      </c>
      <c r="P72" s="83">
        <f>'FN30.350.12(IOX)'!$S47</f>
        <v>3.5297309658378268E-2</v>
      </c>
      <c r="Q72" s="83">
        <f>'FN30.400.11(IOX)'!$S59</f>
        <v>4.4422942110069863E-2</v>
      </c>
      <c r="R72" s="83">
        <f>'FN30.450.11(IOX)'!$S59</f>
        <v>7.0061144356955471E-2</v>
      </c>
      <c r="S72" s="83">
        <f>'FN30.350.10(IOX)'!$S71</f>
        <v>4.0230041899582472E-2</v>
      </c>
      <c r="T72" s="83">
        <f>'FN30.400.10(IOX)'!$S71</f>
        <v>3.8964789825887511E-2</v>
      </c>
      <c r="U72" s="83">
        <f>'FN30.450.10(IOX)'!$S71</f>
        <v>7.2811162790697687E-2</v>
      </c>
      <c r="V72" s="83">
        <f>'FN30.500.10(IOX)'!$S71</f>
        <v>7.8288689532156938E-2</v>
      </c>
      <c r="W72" s="83">
        <f>'FN30.400.09(IOX)'!$S73</f>
        <v>4.9176842849953897E-2</v>
      </c>
      <c r="X72" s="83">
        <f>'FN30.450.09(IOX)'!$S73</f>
        <v>8.3593616385048627E-2</v>
      </c>
      <c r="Y72" s="83">
        <f>'FN30.500.09(IOX)'!$S73</f>
        <v>7.9358386054579663E-2</v>
      </c>
      <c r="Z72" s="83">
        <f>'FN30.550.08(IOX)'!$S73</f>
        <v>4.0166346392975991E-2</v>
      </c>
      <c r="AA72" s="83">
        <f>'FN30.600.08(IOX)'!$S73</f>
        <v>3.6178857311997797E-2</v>
      </c>
      <c r="AB72" s="109">
        <f>'FN30.650.67(IOX)'!$S73</f>
        <v>2.8990029219525832E-2</v>
      </c>
      <c r="AC72" s="307">
        <f>'GII30.400.10(IOX)'!$S68</f>
        <v>3.0824408841354331E-2</v>
      </c>
      <c r="AD72" s="83">
        <f>'GII30.450.10(IOX)'!$S68</f>
        <v>3.6090159874827263E-2</v>
      </c>
      <c r="AE72" s="87">
        <f>'GII30.500.10(IOX)'!$S68</f>
        <v>5.4956840431711243E-2</v>
      </c>
    </row>
    <row r="73" spans="9:31" ht="15" hidden="1">
      <c r="I73" s="148">
        <v>41943</v>
      </c>
      <c r="J73" s="307"/>
      <c r="K73" s="83"/>
      <c r="L73" s="83">
        <f>'FN30.300.13(IOX)'!S36</f>
        <v>-1.1695772809680809E-2</v>
      </c>
      <c r="M73" s="83">
        <f>'FN30.350.13(IOX)'!S36</f>
        <v>-3.0548053707080844E-2</v>
      </c>
      <c r="N73" s="83">
        <f>'FN30.400.13(IOX)'!S36</f>
        <v>-7.0486566445673138E-2</v>
      </c>
      <c r="O73" s="83">
        <f>'FN30.300.12(IOX)'!$S48</f>
        <v>-1.4529556532839721E-2</v>
      </c>
      <c r="P73" s="83">
        <f>'FN30.350.12(IOX)'!$S48</f>
        <v>-3.0947407046216527E-2</v>
      </c>
      <c r="Q73" s="83">
        <f>'FN30.400.11(IOX)'!$S60</f>
        <v>-4.7086846473482484E-2</v>
      </c>
      <c r="R73" s="83">
        <f>'FN30.450.11(IOX)'!$S60</f>
        <v>-5.3576822980603997E-2</v>
      </c>
      <c r="S73" s="83">
        <f>'FN30.350.10(IOX)'!$S72</f>
        <v>-3.9781103695743308E-2</v>
      </c>
      <c r="T73" s="83">
        <f>'FN30.400.10(IOX)'!$S72</f>
        <v>-4.7061884258595393E-2</v>
      </c>
      <c r="U73" s="83">
        <f>'FN30.450.10(IOX)'!$S72</f>
        <v>-5.9853616258265144E-2</v>
      </c>
      <c r="V73" s="83">
        <f>'FN30.500.10(IOX)'!$S72</f>
        <v>-7.3396751885048947E-2</v>
      </c>
      <c r="W73" s="83">
        <f>'FN30.400.09(IOX)'!$S74</f>
        <v>-6.5278274424317759E-2</v>
      </c>
      <c r="X73" s="83">
        <f>'FN30.450.09(IOX)'!$S74</f>
        <v>-6.9221951916251578E-2</v>
      </c>
      <c r="Y73" s="83">
        <f>'FN30.500.09(IOX)'!$S74</f>
        <v>-7.5241795025305258E-2</v>
      </c>
      <c r="Z73" s="83">
        <f>'FN30.550.08(IOX)'!$S74</f>
        <v>-5.7756057867864134E-2</v>
      </c>
      <c r="AA73" s="83">
        <f>'FN30.600.08(IOX)'!$S74</f>
        <v>-4.9308019686377484E-2</v>
      </c>
      <c r="AB73" s="109">
        <f>'FN30.650.67(IOX)'!$S74</f>
        <v>-2.991721997773477E-2</v>
      </c>
      <c r="AC73" s="307">
        <f>'GII30.400.10(IOX)'!$S69</f>
        <v>-3.8259132245149388E-2</v>
      </c>
      <c r="AD73" s="83">
        <f>'GII30.450.10(IOX)'!$S69</f>
        <v>-4.1938253876474568E-2</v>
      </c>
      <c r="AE73" s="87">
        <f>'GII30.500.10(IOX)'!$S69</f>
        <v>-4.9216944072529509E-2</v>
      </c>
    </row>
    <row r="74" spans="9:31" ht="15" hidden="1">
      <c r="I74" s="148">
        <v>41971</v>
      </c>
      <c r="J74" s="307"/>
      <c r="K74" s="83"/>
      <c r="L74" s="83">
        <f>'FN30.300.13(IOX)'!S37</f>
        <v>-1.4531752630114055E-2</v>
      </c>
      <c r="M74" s="83">
        <f>'FN30.350.13(IOX)'!S37</f>
        <v>-2.9416929556207866E-2</v>
      </c>
      <c r="N74" s="83">
        <f>'FN30.400.13(IOX)'!S37</f>
        <v>-5.37544107694971E-2</v>
      </c>
      <c r="O74" s="83">
        <f>'FN30.300.12(IOX)'!$S49</f>
        <v>-1.4124792235226866E-2</v>
      </c>
      <c r="P74" s="83">
        <f>'FN30.350.12(IOX)'!$S49</f>
        <v>-2.8890443777244014E-2</v>
      </c>
      <c r="Q74" s="83">
        <f>'FN30.400.11(IOX)'!$S61</f>
        <v>-4.4449062703651225E-2</v>
      </c>
      <c r="R74" s="83">
        <f>'FN30.450.11(IOX)'!$S61</f>
        <v>-4.0368141457149925E-2</v>
      </c>
      <c r="S74" s="83">
        <f>'FN30.350.10(IOX)'!$S73</f>
        <v>-4.0078110251945825E-2</v>
      </c>
      <c r="T74" s="83">
        <f>'FN30.400.10(IOX)'!$S73</f>
        <v>-4.5332608335053856E-2</v>
      </c>
      <c r="U74" s="83">
        <f>'FN30.450.10(IOX)'!$S73</f>
        <v>-4.2971491732583779E-2</v>
      </c>
      <c r="V74" s="83">
        <f>'FN30.500.10(IOX)'!$S73</f>
        <v>-3.5397231112035243E-2</v>
      </c>
      <c r="W74" s="83">
        <f>'FN30.400.09(IOX)'!$S75</f>
        <v>-5.873033809154507E-2</v>
      </c>
      <c r="X74" s="83">
        <f>'FN30.450.09(IOX)'!$S75</f>
        <v>-5.4902118535046118E-2</v>
      </c>
      <c r="Y74" s="83">
        <f>'FN30.500.09(IOX)'!$S75</f>
        <v>-4.078537412442361E-2</v>
      </c>
      <c r="Z74" s="83">
        <f>'FN30.550.08(IOX)'!$S75</f>
        <v>-3.4876537587259851E-2</v>
      </c>
      <c r="AA74" s="83">
        <f>'FN30.600.08(IOX)'!$S75</f>
        <v>-2.6966847216555043E-2</v>
      </c>
      <c r="AB74" s="109">
        <f>'FN30.650.67(IOX)'!$S75</f>
        <v>-1.4208433479210192E-2</v>
      </c>
      <c r="AC74" s="307">
        <f>'GII30.400.10(IOX)'!$S70</f>
        <v>-3.4498473200858096E-2</v>
      </c>
      <c r="AD74" s="83">
        <f>'GII30.450.10(IOX)'!$S70</f>
        <v>-3.9405344056993918E-2</v>
      </c>
      <c r="AE74" s="87">
        <f>'GII30.500.10(IOX)'!$S70</f>
        <v>-3.9230113410287544E-2</v>
      </c>
    </row>
    <row r="75" spans="9:31" ht="15" hidden="1">
      <c r="I75" s="148">
        <v>42004</v>
      </c>
      <c r="J75" s="307"/>
      <c r="K75" s="83"/>
      <c r="L75" s="83">
        <f>'FN30.300.13(IOX)'!S38</f>
        <v>-3.8647895837242346E-2</v>
      </c>
      <c r="M75" s="83">
        <f>'FN30.350.13(IOX)'!S38</f>
        <v>-4.6762236260368281E-2</v>
      </c>
      <c r="N75" s="83">
        <f>'FN30.400.13(IOX)'!S38</f>
        <v>-6.6324429438189531E-2</v>
      </c>
      <c r="O75" s="83">
        <f>'FN30.300.12(IOX)'!$S50</f>
        <v>-2.4051343304466209E-2</v>
      </c>
      <c r="P75" s="83">
        <f>'FN30.350.12(IOX)'!$S50</f>
        <v>-1.0772490887586059E-2</v>
      </c>
      <c r="Q75" s="83">
        <f>'FN30.400.11(IOX)'!$S62</f>
        <v>-1.4030079739839827E-2</v>
      </c>
      <c r="R75" s="83">
        <f>'FN30.450.11(IOX)'!$S62</f>
        <v>-1.0379063735921854E-2</v>
      </c>
      <c r="S75" s="83">
        <f>'FN30.350.10(IOX)'!$S74</f>
        <v>-1.9820354163755396E-2</v>
      </c>
      <c r="T75" s="83">
        <f>'FN30.400.10(IOX)'!$S74</f>
        <v>-1.5934732157516198E-2</v>
      </c>
      <c r="U75" s="83">
        <f>'FN30.450.10(IOX)'!$S74</f>
        <v>-8.3233966887237779E-3</v>
      </c>
      <c r="V75" s="83">
        <f>'FN30.500.10(IOX)'!$S74</f>
        <v>-6.6295687860770921E-3</v>
      </c>
      <c r="W75" s="83">
        <f>'FN30.400.09(IOX)'!$S76</f>
        <v>-2.0592110972778688E-2</v>
      </c>
      <c r="X75" s="83">
        <f>'FN30.450.09(IOX)'!$S76</f>
        <v>-1.2992310236890788E-2</v>
      </c>
      <c r="Y75" s="83">
        <f>'FN30.500.09(IOX)'!$S76</f>
        <v>-1.1157747519166719E-2</v>
      </c>
      <c r="Z75" s="83">
        <f>'FN30.550.08(IOX)'!$S76</f>
        <v>-4.1007830544771999E-3</v>
      </c>
      <c r="AA75" s="83">
        <f>'FN30.600.08(IOX)'!$S76</f>
        <v>-1.5363454257265163E-3</v>
      </c>
      <c r="AB75" s="109">
        <f>'FN30.650.67(IOX)'!$S76</f>
        <v>8.2403467056001275E-4</v>
      </c>
      <c r="AC75" s="307">
        <f>'GII30.400.10(IOX)'!$S71</f>
        <v>-1.7986093274572349E-2</v>
      </c>
      <c r="AD75" s="83">
        <f>'GII30.450.10(IOX)'!$S71</f>
        <v>-1.2556657902424712E-2</v>
      </c>
      <c r="AE75" s="87">
        <f>'GII30.500.10(IOX)'!$S71</f>
        <v>-1.5371832301271524E-2</v>
      </c>
    </row>
    <row r="76" spans="9:31" ht="15">
      <c r="I76" s="374">
        <v>2014</v>
      </c>
      <c r="J76" s="525"/>
      <c r="K76" s="507"/>
      <c r="L76" s="507">
        <f>((1+L66)*(1+L67)*(1+L68)*(1+L69)*(1+L70)*(1+L71)*(1+L72)*(1+L73)*(1+L74)*(1+L75))-1</f>
        <v>-4.4527832876120055E-2</v>
      </c>
      <c r="M76" s="507">
        <f t="shared" ref="M76:N76" si="3">((1+M66)*(1+M67)*(1+M68)*(1+M69)*(1+M70)*(1+M71)*(1+M72)*(1+M73)*(1+M74)*(1+M75))-1</f>
        <v>-0.10542152878152777</v>
      </c>
      <c r="N76" s="507">
        <f t="shared" si="3"/>
        <v>-0.2116633958199684</v>
      </c>
      <c r="O76" s="507">
        <f t="shared" ref="O76:AE76" si="4">((1+O64)*(1+O65)*(1+O66)*(1+O67)*(1+O68)*(1+O69)*(1+O70)*(1+O71)*(1+O72)*(1+O73)*(1+O74)*(1+O75))-1</f>
        <v>-3.1369960654380136E-2</v>
      </c>
      <c r="P76" s="507">
        <f t="shared" si="4"/>
        <v>-6.6716251788893621E-2</v>
      </c>
      <c r="Q76" s="507">
        <f t="shared" si="4"/>
        <v>-0.12463435520274302</v>
      </c>
      <c r="R76" s="507">
        <f t="shared" si="4"/>
        <v>-0.11018793476241673</v>
      </c>
      <c r="S76" s="507">
        <f t="shared" si="4"/>
        <v>-0.10715055093803416</v>
      </c>
      <c r="T76" s="507">
        <f t="shared" si="4"/>
        <v>-0.11738951788353769</v>
      </c>
      <c r="U76" s="507">
        <f t="shared" si="4"/>
        <v>-9.9528001486724471E-2</v>
      </c>
      <c r="V76" s="507">
        <f t="shared" si="4"/>
        <v>-4.4368527478906628E-2</v>
      </c>
      <c r="W76" s="507">
        <f t="shared" si="4"/>
        <v>-0.15067955337776129</v>
      </c>
      <c r="X76" s="507">
        <f t="shared" si="4"/>
        <v>-0.14440729463348334</v>
      </c>
      <c r="Y76" s="507">
        <f t="shared" si="4"/>
        <v>-3.9531380714608155E-2</v>
      </c>
      <c r="Z76" s="507">
        <f t="shared" si="4"/>
        <v>-4.1853460497653372E-2</v>
      </c>
      <c r="AA76" s="507">
        <f t="shared" si="4"/>
        <v>1.082375332189045E-2</v>
      </c>
      <c r="AB76" s="232">
        <f t="shared" si="4"/>
        <v>4.4086826832994364E-2</v>
      </c>
      <c r="AC76" s="525">
        <f t="shared" si="4"/>
        <v>-0.16802331585073071</v>
      </c>
      <c r="AD76" s="507">
        <f t="shared" si="4"/>
        <v>-0.10745056628163574</v>
      </c>
      <c r="AE76" s="528">
        <f t="shared" si="4"/>
        <v>-9.080268993943974E-2</v>
      </c>
    </row>
    <row r="77" spans="9:31" ht="15" hidden="1">
      <c r="I77" s="148">
        <v>42034</v>
      </c>
      <c r="J77" s="525"/>
      <c r="K77" s="507"/>
      <c r="L77" s="507">
        <f>'FN30.300.13(IOX)'!S39</f>
        <v>-0.1543519522923798</v>
      </c>
      <c r="M77" s="507">
        <f>'FN30.350.13(IOX)'!S39</f>
        <v>-0.20538215507980268</v>
      </c>
      <c r="N77" s="507">
        <f>'FN30.400.13(IOX)'!S39</f>
        <v>-0.25534246502297897</v>
      </c>
      <c r="O77" s="507">
        <f>'FN30.300.12(IOX)'!$S51</f>
        <v>-0.15328310071475995</v>
      </c>
      <c r="P77" s="507">
        <f>'FN30.350.12(IOX)'!$S51</f>
        <v>-0.18982650650418195</v>
      </c>
      <c r="Q77" s="507">
        <f>'FN30.400.11(IOX)'!$S63</f>
        <v>-0.20992353468066263</v>
      </c>
      <c r="R77" s="507">
        <f>'FN30.450.11(IOX)'!$S63</f>
        <v>-0.18530635835665413</v>
      </c>
      <c r="S77" s="507">
        <f>'FN30.350.10(IOX)'!$S75</f>
        <v>-0.20611717722384093</v>
      </c>
      <c r="T77" s="507">
        <f>'FN30.400.10(IOX)'!$S75</f>
        <v>-0.20891871810663035</v>
      </c>
      <c r="U77" s="507">
        <f>'FN30.450.10(IOX)'!$S75</f>
        <v>-0.19745606866952792</v>
      </c>
      <c r="V77" s="507">
        <f>'FN30.500.10(IOX)'!$S75</f>
        <v>-0.16668340873691057</v>
      </c>
      <c r="W77" s="507">
        <f>'FN30.400.09(IOX)'!$S77</f>
        <v>-0.22133454827340321</v>
      </c>
      <c r="X77" s="507">
        <f>'FN30.450.09(IOX)'!$S77</f>
        <v>-0.20466676721675331</v>
      </c>
      <c r="Y77" s="507">
        <f>'FN30.500.09(IOX)'!$S77</f>
        <v>-0.16901893243980637</v>
      </c>
      <c r="Z77" s="507">
        <f>'FN30.550.08(IOX)'!$S77</f>
        <v>-6.8195082717700389E-2</v>
      </c>
      <c r="AA77" s="507">
        <f>'FN30.600.08(IOX)'!$S77</f>
        <v>-5.2576787709260039E-2</v>
      </c>
      <c r="AB77" s="232">
        <f>'FN30.650.67(IOX)'!$S77</f>
        <v>-2.9206090371994963E-2</v>
      </c>
      <c r="AC77" s="525">
        <f>'GII30.400.10(IOX)'!$S72</f>
        <v>-0.19622144388692236</v>
      </c>
      <c r="AD77" s="507">
        <f>'GII30.450.10(IOX)'!$S72</f>
        <v>-0.20931446153846153</v>
      </c>
      <c r="AE77" s="528">
        <f>'GII30.500.10(IOX)'!$S72</f>
        <v>-0.18532026635453919</v>
      </c>
    </row>
    <row r="78" spans="9:31" ht="15" hidden="1">
      <c r="I78" s="148">
        <v>42062</v>
      </c>
      <c r="J78" s="525"/>
      <c r="K78" s="507"/>
      <c r="L78" s="507">
        <f>'FN30.300.13(IOX)'!S40</f>
        <v>0.12538945511372568</v>
      </c>
      <c r="M78" s="507">
        <f>'FN30.350.13(IOX)'!S40</f>
        <v>0.17866217408769508</v>
      </c>
      <c r="N78" s="507">
        <f>'FN30.400.13(IOX)'!S40</f>
        <v>0.23339077529496696</v>
      </c>
      <c r="O78" s="507">
        <f>'FN30.300.12(IOX)'!$S52</f>
        <v>0.12309119037679349</v>
      </c>
      <c r="P78" s="507">
        <f>'FN30.350.12(IOX)'!$S52</f>
        <v>0.15776579407937832</v>
      </c>
      <c r="Q78" s="507">
        <f>'FN30.400.11(IOX)'!$S64</f>
        <v>0.19466423623726919</v>
      </c>
      <c r="R78" s="507">
        <f>'FN30.450.11(IOX)'!$S64</f>
        <v>0.16650679231403856</v>
      </c>
      <c r="S78" s="507">
        <f>'FN30.350.10(IOX)'!$S76</f>
        <v>0.18823231572352989</v>
      </c>
      <c r="T78" s="507">
        <f>'FN30.400.10(IOX)'!$S76</f>
        <v>0.19145152354124126</v>
      </c>
      <c r="U78" s="507">
        <f>'FN30.450.10(IOX)'!$S76</f>
        <v>0.18527014946619208</v>
      </c>
      <c r="V78" s="507">
        <f>'FN30.500.10(IOX)'!$S76</f>
        <v>0.15910996650141579</v>
      </c>
      <c r="W78" s="507">
        <f>'FN30.400.09(IOX)'!$S78</f>
        <v>0.22127344858884887</v>
      </c>
      <c r="X78" s="507">
        <f>'FN30.450.09(IOX)'!$S78</f>
        <v>0.20184180544747071</v>
      </c>
      <c r="Y78" s="507">
        <f>'FN30.500.09(IOX)'!$S78</f>
        <v>0.17200927588326348</v>
      </c>
      <c r="Z78" s="507">
        <f>'FN30.550.08(IOX)'!$S78</f>
        <v>0.14405521461085735</v>
      </c>
      <c r="AA78" s="507">
        <f>'FN30.600.08(IOX)'!$S78</f>
        <v>0.13133419486734413</v>
      </c>
      <c r="AB78" s="232">
        <f>'FN30.650.67(IOX)'!$S78</f>
        <v>9.9940629974055034E-2</v>
      </c>
      <c r="AC78" s="525">
        <f>'GII30.400.10(IOX)'!$S73</f>
        <v>0.12511668236867929</v>
      </c>
      <c r="AD78" s="507">
        <f>'GII30.450.10(IOX)'!$S73</f>
        <v>0.12398761869158866</v>
      </c>
      <c r="AE78" s="528">
        <f>'GII30.500.10(IOX)'!$S73</f>
        <v>0.11077456135612525</v>
      </c>
    </row>
    <row r="79" spans="9:31" ht="15" hidden="1">
      <c r="I79" s="148">
        <v>42094</v>
      </c>
      <c r="J79" s="525">
        <f>'FN30.350.14(IOX)'!S28</f>
        <v>0</v>
      </c>
      <c r="K79" s="507">
        <f>'FN30.400.14(IOX)'!S28</f>
        <v>0</v>
      </c>
      <c r="L79" s="507">
        <f>'FN30.300.13(IOX)'!S41</f>
        <v>-1.813660874044289E-2</v>
      </c>
      <c r="M79" s="507">
        <f>'FN30.350.13(IOX)'!S41</f>
        <v>-3.1865280861844342E-2</v>
      </c>
      <c r="N79" s="507">
        <f>'FN30.400.13(IOX)'!S41</f>
        <v>-5.5461712360118549E-2</v>
      </c>
      <c r="O79" s="507">
        <f>'FN30.300.12(IOX)'!$S53</f>
        <v>-1.7386661157230473E-2</v>
      </c>
      <c r="P79" s="507">
        <f>'FN30.350.12(IOX)'!$S53</f>
        <v>-2.3105584056740042E-2</v>
      </c>
      <c r="Q79" s="507">
        <f>'FN30.400.11(IOX)'!$S65</f>
        <v>-3.2835569886801835E-2</v>
      </c>
      <c r="R79" s="507">
        <f>'FN30.450.11(IOX)'!$S65</f>
        <v>-1.9669333333333264E-2</v>
      </c>
      <c r="S79" s="507">
        <f>'FN30.350.10(IOX)'!$S77</f>
        <v>-2.5194879706926306E-2</v>
      </c>
      <c r="T79" s="507">
        <f>'FN30.400.10(IOX)'!$S77</f>
        <v>-3.4117742453333939E-2</v>
      </c>
      <c r="U79" s="507">
        <f>'FN30.450.10(IOX)'!$S77</f>
        <v>-3.0223158033439414E-2</v>
      </c>
      <c r="V79" s="507">
        <f>'FN30.500.10(IOX)'!$S77</f>
        <v>-2.1303796280247308E-2</v>
      </c>
      <c r="W79" s="507">
        <f>'FN30.400.09(IOX)'!$S79</f>
        <v>-4.0849581021376168E-2</v>
      </c>
      <c r="X79" s="507">
        <f>'FN30.450.09(IOX)'!$S79</f>
        <v>-3.342405456146464E-2</v>
      </c>
      <c r="Y79" s="507">
        <f>'FN30.500.09(IOX)'!$S79</f>
        <v>-1.9137617908097107E-2</v>
      </c>
      <c r="Z79" s="507">
        <f>'FN30.550.08(IOX)'!$S79</f>
        <v>4.2097837393055712E-2</v>
      </c>
      <c r="AA79" s="507">
        <f>'FN30.600.08(IOX)'!$S79</f>
        <v>6.1071876492544412E-2</v>
      </c>
      <c r="AB79" s="232">
        <f>'FN30.650.67(IOX)'!$S79</f>
        <v>5.2032604855919054E-2</v>
      </c>
      <c r="AC79" s="525">
        <f>'GII30.400.10(IOX)'!$S74</f>
        <v>-2.4840997200973092E-2</v>
      </c>
      <c r="AD79" s="507">
        <f>'GII30.450.10(IOX)'!$S74</f>
        <v>-2.0160636199427324E-2</v>
      </c>
      <c r="AE79" s="528">
        <f>'GII30.500.10(IOX)'!$S74</f>
        <v>1.5498911512482906E-2</v>
      </c>
    </row>
    <row r="80" spans="9:31" ht="15">
      <c r="I80" s="523">
        <v>2015</v>
      </c>
      <c r="J80" s="308">
        <f>((1+J77)*(1+J78)*(1+J79))-1</f>
        <v>0</v>
      </c>
      <c r="K80" s="88">
        <f t="shared" ref="K80" si="5">((1+K77)*(1+K78)*(1+K79))-1</f>
        <v>0</v>
      </c>
      <c r="L80" s="88">
        <f>((1+L77)*(1+L78)*(1+L79))-1</f>
        <v>-6.5576913763610523E-2</v>
      </c>
      <c r="M80" s="88">
        <f t="shared" ref="M80:AE80" si="6">((1+M77)*(1+M78)*(1+M79))-1</f>
        <v>-9.3258579172402989E-2</v>
      </c>
      <c r="N80" s="88">
        <f t="shared" si="6"/>
        <v>-0.1324852824385202</v>
      </c>
      <c r="O80" s="88">
        <f t="shared" si="6"/>
        <v>-6.5593386278325339E-2</v>
      </c>
      <c r="P80" s="88">
        <f t="shared" si="6"/>
        <v>-8.3681675507304987E-2</v>
      </c>
      <c r="Q80" s="88">
        <f t="shared" si="6"/>
        <v>-8.7116612538078342E-2</v>
      </c>
      <c r="R80" s="88">
        <f t="shared" si="6"/>
        <v>-6.834699906685171E-2</v>
      </c>
      <c r="S80" s="88">
        <f t="shared" si="6"/>
        <v>-8.0449539086894006E-2</v>
      </c>
      <c r="T80" s="88">
        <f t="shared" si="6"/>
        <v>-8.9622167777201445E-2</v>
      </c>
      <c r="U80" s="88">
        <f t="shared" si="6"/>
        <v>-7.7517850442841318E-2</v>
      </c>
      <c r="V80" s="88">
        <f t="shared" si="6"/>
        <v>-5.4671889223907977E-2</v>
      </c>
      <c r="W80" s="88">
        <f t="shared" si="6"/>
        <v>-8.7883016625894816E-2</v>
      </c>
      <c r="X80" s="88">
        <f t="shared" si="6"/>
        <v>-7.6084146415518639E-2</v>
      </c>
      <c r="Y80" s="88">
        <f t="shared" si="6"/>
        <v>-4.4720942093750993E-2</v>
      </c>
      <c r="Z80" s="88">
        <f t="shared" si="6"/>
        <v>0.11091409636077265</v>
      </c>
      <c r="AA80" s="88">
        <f t="shared" si="6"/>
        <v>0.13731230695938934</v>
      </c>
      <c r="AB80" s="110">
        <f t="shared" si="6"/>
        <v>0.12337689506271654</v>
      </c>
      <c r="AC80" s="308">
        <f t="shared" si="6"/>
        <v>-0.11812016081468379</v>
      </c>
      <c r="AD80" s="88">
        <f t="shared" si="6"/>
        <v>-0.12919642032544132</v>
      </c>
      <c r="AE80" s="89">
        <f t="shared" si="6"/>
        <v>-8.104911559569572E-2</v>
      </c>
    </row>
    <row r="90" hidden="1"/>
    <row r="91" hidden="1"/>
    <row r="92" hidden="1"/>
    <row r="93" hidden="1"/>
    <row r="94" hidden="1"/>
    <row r="95" hidden="1"/>
    <row r="96" hidden="1"/>
    <row r="102" spans="9:42">
      <c r="AP102" s="71"/>
    </row>
    <row r="103" spans="9:42" ht="15">
      <c r="I103" s="75" t="s">
        <v>234</v>
      </c>
    </row>
    <row r="104" spans="9:42" ht="22.5" customHeight="1">
      <c r="I104" s="644" t="s">
        <v>329</v>
      </c>
      <c r="J104" s="640"/>
      <c r="K104" s="640"/>
      <c r="L104" s="640"/>
      <c r="M104" s="640"/>
      <c r="N104" s="640"/>
      <c r="O104" s="640"/>
      <c r="P104" s="640"/>
      <c r="Q104" s="640"/>
      <c r="R104" s="640"/>
      <c r="S104" s="640"/>
      <c r="T104" s="640"/>
      <c r="U104" s="640"/>
      <c r="V104" s="640"/>
      <c r="W104" s="640"/>
      <c r="X104" s="640"/>
      <c r="Y104" s="640"/>
      <c r="Z104" s="640"/>
      <c r="AA104" s="640"/>
      <c r="AB104" s="640"/>
      <c r="AC104" s="640"/>
      <c r="AD104" s="640"/>
      <c r="AE104" s="641"/>
    </row>
    <row r="105" spans="9:42" ht="45">
      <c r="I105" s="143" t="s">
        <v>236</v>
      </c>
      <c r="J105" s="195" t="s">
        <v>337</v>
      </c>
      <c r="K105" s="197" t="s">
        <v>338</v>
      </c>
      <c r="L105" s="197" t="s">
        <v>278</v>
      </c>
      <c r="M105" s="197" t="s">
        <v>279</v>
      </c>
      <c r="N105" s="197" t="s">
        <v>280</v>
      </c>
      <c r="O105" s="197" t="s">
        <v>196</v>
      </c>
      <c r="P105" s="197" t="s">
        <v>213</v>
      </c>
      <c r="Q105" s="197" t="s">
        <v>197</v>
      </c>
      <c r="R105" s="197" t="s">
        <v>198</v>
      </c>
      <c r="S105" s="197" t="s">
        <v>199</v>
      </c>
      <c r="T105" s="197" t="s">
        <v>200</v>
      </c>
      <c r="U105" s="197" t="s">
        <v>201</v>
      </c>
      <c r="V105" s="197" t="s">
        <v>202</v>
      </c>
      <c r="W105" s="197" t="s">
        <v>203</v>
      </c>
      <c r="X105" s="197" t="s">
        <v>204</v>
      </c>
      <c r="Y105" s="197" t="s">
        <v>206</v>
      </c>
      <c r="Z105" s="197" t="s">
        <v>205</v>
      </c>
      <c r="AA105" s="197" t="s">
        <v>207</v>
      </c>
      <c r="AB105" s="197" t="s">
        <v>208</v>
      </c>
      <c r="AC105" s="195" t="s">
        <v>209</v>
      </c>
      <c r="AD105" s="197" t="s">
        <v>210</v>
      </c>
      <c r="AE105" s="309" t="s">
        <v>211</v>
      </c>
    </row>
    <row r="106" spans="9:42" ht="15" hidden="1">
      <c r="I106" s="148">
        <f t="shared" ref="I106:I137" si="7">I27</f>
        <v>40633</v>
      </c>
      <c r="J106" s="307"/>
      <c r="K106" s="83"/>
      <c r="L106" s="83"/>
      <c r="M106" s="83"/>
      <c r="N106" s="83"/>
      <c r="O106" s="83"/>
      <c r="P106" s="83"/>
      <c r="Q106" s="83"/>
      <c r="R106" s="83"/>
      <c r="S106" s="83">
        <f>'FN30.350.10(IOX)'!$AM29</f>
        <v>3.1646899792785031E-2</v>
      </c>
      <c r="T106" s="83">
        <f>'FN30.400.10(IOX)'!$AM29</f>
        <v>3.1147716524932853E-2</v>
      </c>
      <c r="U106" s="83">
        <f>'FN30.450.10(IOX)'!$AM29</f>
        <v>3.7735989939296354E-2</v>
      </c>
      <c r="V106" s="83">
        <f>'FN30.500.10(IOX)'!$AM29</f>
        <v>6.7404602629225985E-2</v>
      </c>
      <c r="W106" s="83">
        <f>'FN30.400.09(IOX)'!$AM31</f>
        <v>1.7478197815402718E-2</v>
      </c>
      <c r="X106" s="83">
        <f>'FN30.450.09(IOX)'!$AM31</f>
        <v>1.4292298088766569E-2</v>
      </c>
      <c r="Y106" s="83">
        <f>'FN30.500.09(IOX)'!$AM31</f>
        <v>5.7703263826070023E-2</v>
      </c>
      <c r="Z106" s="83">
        <f>'FN30.550.08(IOX)'!$AM31</f>
        <v>2.9335311687492982E-2</v>
      </c>
      <c r="AA106" s="83">
        <f>'FN30.600.08(IOX)'!$AM31</f>
        <v>5.829309115569254E-2</v>
      </c>
      <c r="AB106" s="109">
        <f>'FN30.650.67(IOX)'!$AM31</f>
        <v>6.9409531783342207E-2</v>
      </c>
      <c r="AC106" s="307"/>
      <c r="AD106" s="83"/>
      <c r="AE106" s="87"/>
    </row>
    <row r="107" spans="9:42" ht="15" hidden="1">
      <c r="I107" s="148">
        <f t="shared" si="7"/>
        <v>40662</v>
      </c>
      <c r="J107" s="307"/>
      <c r="K107" s="83"/>
      <c r="L107" s="83"/>
      <c r="M107" s="83"/>
      <c r="N107" s="83"/>
      <c r="O107" s="83"/>
      <c r="P107" s="83"/>
      <c r="Q107" s="83"/>
      <c r="R107" s="83"/>
      <c r="S107" s="83">
        <f>'FN30.350.10(IOX)'!$AM30</f>
        <v>1.643323546826448E-2</v>
      </c>
      <c r="T107" s="83">
        <f>'FN30.400.10(IOX)'!$AM30</f>
        <v>2.8651046287809817E-2</v>
      </c>
      <c r="U107" s="83">
        <f>'FN30.450.10(IOX)'!$AM30</f>
        <v>3.6366537043421597E-2</v>
      </c>
      <c r="V107" s="83">
        <f>'FN30.500.10(IOX)'!$AM30</f>
        <v>4.9198889495794061E-2</v>
      </c>
      <c r="W107" s="83">
        <f>'FN30.400.09(IOX)'!$AM32</f>
        <v>3.183703641576157E-2</v>
      </c>
      <c r="X107" s="83">
        <f>'FN30.450.09(IOX)'!$AM32</f>
        <v>4.8700823028720128E-2</v>
      </c>
      <c r="Y107" s="83">
        <f>'FN30.500.09(IOX)'!$AM32</f>
        <v>6.4726620189994033E-2</v>
      </c>
      <c r="Z107" s="83">
        <f>'FN30.550.08(IOX)'!$AM32</f>
        <v>5.0163979490458525E-2</v>
      </c>
      <c r="AA107" s="83">
        <f>'FN30.600.08(IOX)'!$AM32</f>
        <v>2.9438364465218192E-2</v>
      </c>
      <c r="AB107" s="109">
        <f>'FN30.650.67(IOX)'!$AM32</f>
        <v>1.2324628510354447E-2</v>
      </c>
      <c r="AC107" s="307"/>
      <c r="AD107" s="83"/>
      <c r="AE107" s="87"/>
    </row>
    <row r="108" spans="9:42" ht="15" hidden="1">
      <c r="I108" s="148">
        <f t="shared" si="7"/>
        <v>40694</v>
      </c>
      <c r="J108" s="307"/>
      <c r="K108" s="83"/>
      <c r="L108" s="83"/>
      <c r="M108" s="83"/>
      <c r="N108" s="83"/>
      <c r="O108" s="83"/>
      <c r="P108" s="83"/>
      <c r="Q108" s="83"/>
      <c r="R108" s="83"/>
      <c r="S108" s="83">
        <f>'FN30.350.10(IOX)'!$AM31</f>
        <v>3.3345061451249665E-2</v>
      </c>
      <c r="T108" s="83">
        <f>'FN30.400.10(IOX)'!$AM31</f>
        <v>3.6085485910515955E-2</v>
      </c>
      <c r="U108" s="83">
        <f>'FN30.450.10(IOX)'!$AM31</f>
        <v>4.5368489702969868E-2</v>
      </c>
      <c r="V108" s="83">
        <f>'FN30.500.10(IOX)'!$AM31</f>
        <v>3.6665718325226998E-2</v>
      </c>
      <c r="W108" s="83">
        <f>'FN30.400.09(IOX)'!$AM33</f>
        <v>4.1685329124986341E-2</v>
      </c>
      <c r="X108" s="83">
        <f>'FN30.450.09(IOX)'!$AM33</f>
        <v>4.0328884039065815E-2</v>
      </c>
      <c r="Y108" s="83">
        <f>'FN30.500.09(IOX)'!$AM33</f>
        <v>2.1795160528979118E-2</v>
      </c>
      <c r="Z108" s="83">
        <f>'FN30.550.08(IOX)'!$AM33</f>
        <v>1.3078163869459066E-2</v>
      </c>
      <c r="AA108" s="83">
        <f>'FN30.600.08(IOX)'!$AM33</f>
        <v>3.1220908007610668E-2</v>
      </c>
      <c r="AB108" s="109">
        <f>'FN30.650.67(IOX)'!$AM33</f>
        <v>4.2516953654078912E-2</v>
      </c>
      <c r="AC108" s="307"/>
      <c r="AD108" s="83"/>
      <c r="AE108" s="87"/>
    </row>
    <row r="109" spans="9:42" ht="15" hidden="1">
      <c r="I109" s="148">
        <f t="shared" si="7"/>
        <v>40724</v>
      </c>
      <c r="J109" s="307"/>
      <c r="K109" s="83"/>
      <c r="L109" s="83"/>
      <c r="M109" s="83"/>
      <c r="N109" s="83"/>
      <c r="O109" s="83"/>
      <c r="P109" s="83"/>
      <c r="Q109" s="83"/>
      <c r="R109" s="83"/>
      <c r="S109" s="83">
        <f>'FN30.350.10(IOX)'!$AM32</f>
        <v>9.9593428926259518E-3</v>
      </c>
      <c r="T109" s="83">
        <f>'FN30.400.10(IOX)'!$AM32</f>
        <v>2.7178117932207661E-3</v>
      </c>
      <c r="U109" s="83">
        <f>'FN30.450.10(IOX)'!$AM32</f>
        <v>-4.6801461105443475E-4</v>
      </c>
      <c r="V109" s="83">
        <f>'FN30.500.10(IOX)'!$AM32</f>
        <v>1.8890243941853783E-2</v>
      </c>
      <c r="W109" s="83">
        <f>'FN30.400.09(IOX)'!$AM34</f>
        <v>-1.7279281835171502E-2</v>
      </c>
      <c r="X109" s="83">
        <f>'FN30.450.09(IOX)'!$AM34</f>
        <v>-2.3686338921192738E-2</v>
      </c>
      <c r="Y109" s="83">
        <f>'FN30.500.09(IOX)'!$AM34</f>
        <v>-7.4595275031238734E-4</v>
      </c>
      <c r="Z109" s="83">
        <f>'FN30.550.08(IOX)'!$AM34</f>
        <v>-2.7246834460716744E-2</v>
      </c>
      <c r="AA109" s="83">
        <f>'FN30.600.08(IOX)'!$AM34</f>
        <v>-2.6604053543011264E-3</v>
      </c>
      <c r="AB109" s="109">
        <f>'FN30.650.67(IOX)'!$AM34</f>
        <v>6.7231431959046233E-3</v>
      </c>
      <c r="AC109" s="307">
        <f>'GII30.400.10(IOX)'!$AM29</f>
        <v>1.3488715581465114E-2</v>
      </c>
      <c r="AD109" s="83">
        <f>'GII30.450.10(IOX)'!$AM29</f>
        <v>3.6882958309445296E-3</v>
      </c>
      <c r="AE109" s="87">
        <f>'GII30.500.10(IOX)'!$AM29</f>
        <v>1.6235473153381819E-3</v>
      </c>
    </row>
    <row r="110" spans="9:42" ht="15" hidden="1">
      <c r="I110" s="148">
        <f t="shared" si="7"/>
        <v>40753</v>
      </c>
      <c r="J110" s="307"/>
      <c r="K110" s="83"/>
      <c r="L110" s="83"/>
      <c r="M110" s="83"/>
      <c r="N110" s="83"/>
      <c r="O110" s="83"/>
      <c r="P110" s="83"/>
      <c r="Q110" s="83"/>
      <c r="R110" s="83"/>
      <c r="S110" s="83">
        <f>'FN30.350.10(IOX)'!$AM33</f>
        <v>-7.6605634254573573E-3</v>
      </c>
      <c r="T110" s="83">
        <f>'FN30.400.10(IOX)'!$AM33</f>
        <v>-3.8206557752917089E-3</v>
      </c>
      <c r="U110" s="83">
        <f>'FN30.450.10(IOX)'!$AM33</f>
        <v>-1.206066361148533E-2</v>
      </c>
      <c r="V110" s="83">
        <f>'FN30.500.10(IOX)'!$AM33</f>
        <v>-2.8070130934323586E-2</v>
      </c>
      <c r="W110" s="83">
        <f>'FN30.400.09(IOX)'!$AM35</f>
        <v>-1.7253820856341297E-3</v>
      </c>
      <c r="X110" s="83">
        <f>'FN30.450.09(IOX)'!$AM35</f>
        <v>-7.6088595477053524E-3</v>
      </c>
      <c r="Y110" s="83">
        <f>'FN30.500.09(IOX)'!$AM35</f>
        <v>-3.2396201502213014E-2</v>
      </c>
      <c r="Z110" s="83">
        <f>'FN30.550.08(IOX)'!$AM35</f>
        <v>2.3135688242377279E-2</v>
      </c>
      <c r="AA110" s="83">
        <f>'FN30.600.08(IOX)'!$AM35</f>
        <v>6.5030563837120406E-3</v>
      </c>
      <c r="AB110" s="109">
        <f>'FN30.650.67(IOX)'!$AM35</f>
        <v>-2.0342505752389702E-3</v>
      </c>
      <c r="AC110" s="307">
        <f>'GII30.400.10(IOX)'!$AM30</f>
        <v>-1.8655512430616399E-2</v>
      </c>
      <c r="AD110" s="83">
        <f>'GII30.450.10(IOX)'!$AM30</f>
        <v>-1.3816614052192986E-2</v>
      </c>
      <c r="AE110" s="87">
        <f>'GII30.500.10(IOX)'!$AM30</f>
        <v>-1.6794742202178276E-2</v>
      </c>
    </row>
    <row r="111" spans="9:42" ht="15" hidden="1">
      <c r="I111" s="148">
        <f t="shared" si="7"/>
        <v>40786</v>
      </c>
      <c r="J111" s="307"/>
      <c r="K111" s="83"/>
      <c r="L111" s="83"/>
      <c r="M111" s="83"/>
      <c r="N111" s="83"/>
      <c r="O111" s="83"/>
      <c r="P111" s="83"/>
      <c r="Q111" s="83"/>
      <c r="R111" s="83"/>
      <c r="S111" s="83">
        <f>'FN30.350.10(IOX)'!$AM34</f>
        <v>-8.0394170362448947E-2</v>
      </c>
      <c r="T111" s="83">
        <f>'FN30.400.10(IOX)'!$AM34</f>
        <v>-0.11153257239235936</v>
      </c>
      <c r="U111" s="83">
        <f>'FN30.450.10(IOX)'!$AM34</f>
        <v>-0.1789429770034347</v>
      </c>
      <c r="V111" s="83">
        <f>'FN30.500.10(IOX)'!$AM34</f>
        <v>-0.17184838802142824</v>
      </c>
      <c r="W111" s="83">
        <f>'FN30.400.09(IOX)'!$AM36</f>
        <v>-8.7668530449814611E-2</v>
      </c>
      <c r="X111" s="83">
        <f>'FN30.450.09(IOX)'!$AM36</f>
        <v>-0.15227680558902554</v>
      </c>
      <c r="Y111" s="83">
        <f>'FN30.500.09(IOX)'!$AM36</f>
        <v>-0.16827086895689819</v>
      </c>
      <c r="Z111" s="83">
        <f>'FN30.550.08(IOX)'!$AM36</f>
        <v>-7.6727161013723885E-2</v>
      </c>
      <c r="AA111" s="83">
        <f>'FN30.600.08(IOX)'!$AM36</f>
        <v>-6.6758377887895265E-2</v>
      </c>
      <c r="AB111" s="109">
        <f>'FN30.650.67(IOX)'!$AM36</f>
        <v>-5.2713722625040427E-2</v>
      </c>
      <c r="AC111" s="307">
        <f>'GII30.400.10(IOX)'!$AM31</f>
        <v>-9.3157787994803856E-2</v>
      </c>
      <c r="AD111" s="83">
        <f>'GII30.450.10(IOX)'!$AM31</f>
        <v>-0.10628359546004679</v>
      </c>
      <c r="AE111" s="87">
        <f>'GII30.500.10(IOX)'!$AM31</f>
        <v>-0.10715791416793541</v>
      </c>
    </row>
    <row r="112" spans="9:42" ht="15" hidden="1">
      <c r="I112" s="148">
        <f t="shared" si="7"/>
        <v>40816</v>
      </c>
      <c r="J112" s="307"/>
      <c r="K112" s="83"/>
      <c r="L112" s="83"/>
      <c r="M112" s="83"/>
      <c r="N112" s="83"/>
      <c r="O112" s="83"/>
      <c r="P112" s="83"/>
      <c r="Q112" s="83"/>
      <c r="R112" s="83"/>
      <c r="S112" s="83">
        <f>'FN30.350.10(IOX)'!$AM35</f>
        <v>-0.11263037660817433</v>
      </c>
      <c r="T112" s="83">
        <f>'FN30.400.10(IOX)'!$AM35</f>
        <v>-0.13073811988943476</v>
      </c>
      <c r="U112" s="83">
        <f>'FN30.450.10(IOX)'!$AM35</f>
        <v>-9.675848935571682E-2</v>
      </c>
      <c r="V112" s="83">
        <f>'FN30.500.10(IOX)'!$AM35</f>
        <v>-8.6313048553472813E-2</v>
      </c>
      <c r="W112" s="83">
        <f>'FN30.400.09(IOX)'!$AM37</f>
        <v>-0.12150889866746667</v>
      </c>
      <c r="X112" s="83">
        <f>'FN30.450.09(IOX)'!$AM37</f>
        <v>-9.7302118652475844E-2</v>
      </c>
      <c r="Y112" s="83">
        <f>'FN30.500.09(IOX)'!$AM37</f>
        <v>-0.10611674390989538</v>
      </c>
      <c r="Z112" s="83">
        <f>'FN30.550.08(IOX)'!$AM37</f>
        <v>-0.10524763279531939</v>
      </c>
      <c r="AA112" s="83">
        <f>'FN30.600.08(IOX)'!$AM37</f>
        <v>-0.10554987237445404</v>
      </c>
      <c r="AB112" s="109">
        <f>'FN30.650.67(IOX)'!$AM37</f>
        <v>-9.8981061452561053E-2</v>
      </c>
      <c r="AC112" s="307">
        <f>'GII30.400.10(IOX)'!$AM32</f>
        <v>-8.4334270787625315E-2</v>
      </c>
      <c r="AD112" s="83">
        <f>'GII30.450.10(IOX)'!$AM32</f>
        <v>-8.4474528119903192E-2</v>
      </c>
      <c r="AE112" s="87">
        <f>'GII30.500.10(IOX)'!$AM32</f>
        <v>-9.5226842484302299E-2</v>
      </c>
    </row>
    <row r="113" spans="9:31" ht="15" hidden="1">
      <c r="I113" s="148">
        <f t="shared" si="7"/>
        <v>40847</v>
      </c>
      <c r="J113" s="307"/>
      <c r="K113" s="83"/>
      <c r="L113" s="83"/>
      <c r="M113" s="83"/>
      <c r="N113" s="83"/>
      <c r="O113" s="83"/>
      <c r="P113" s="83"/>
      <c r="Q113" s="83"/>
      <c r="R113" s="83"/>
      <c r="S113" s="83">
        <f>'FN30.350.10(IOX)'!$AM36</f>
        <v>-3.3965325732172459E-2</v>
      </c>
      <c r="T113" s="83">
        <f>'FN30.400.10(IOX)'!$AM36</f>
        <v>-3.958134119075931E-2</v>
      </c>
      <c r="U113" s="83">
        <f>'FN30.450.10(IOX)'!$AM36</f>
        <v>5.5627519549764116E-2</v>
      </c>
      <c r="V113" s="83">
        <f>'FN30.500.10(IOX)'!$AM36</f>
        <v>0.14595321912510531</v>
      </c>
      <c r="W113" s="83">
        <f>'FN30.400.09(IOX)'!$AM38</f>
        <v>-1.8398425637372658E-2</v>
      </c>
      <c r="X113" s="83">
        <f>'FN30.450.09(IOX)'!$AM38</f>
        <v>2.6704266637787775E-2</v>
      </c>
      <c r="Y113" s="83">
        <f>'FN30.500.09(IOX)'!$AM38</f>
        <v>0.17525699992213062</v>
      </c>
      <c r="Z113" s="83">
        <f>'FN30.550.08(IOX)'!$AM38</f>
        <v>-2.0854940567977612E-2</v>
      </c>
      <c r="AA113" s="83">
        <f>'FN30.600.08(IOX)'!$AM38</f>
        <v>-1.9886217953029806E-2</v>
      </c>
      <c r="AB113" s="109">
        <f>'FN30.650.67(IOX)'!$AM38</f>
        <v>-2.6934385707517872E-2</v>
      </c>
      <c r="AC113" s="307">
        <f>'GII30.400.10(IOX)'!$AM33</f>
        <v>1.1918549497750222E-2</v>
      </c>
      <c r="AD113" s="83">
        <f>'GII30.450.10(IOX)'!$AM33</f>
        <v>1.3729396252057702E-2</v>
      </c>
      <c r="AE113" s="87">
        <f>'GII30.500.10(IOX)'!$AM33</f>
        <v>5.1411832525585011E-2</v>
      </c>
    </row>
    <row r="114" spans="9:31" ht="15" hidden="1">
      <c r="I114" s="148">
        <f t="shared" si="7"/>
        <v>40877</v>
      </c>
      <c r="J114" s="307"/>
      <c r="K114" s="83"/>
      <c r="L114" s="83"/>
      <c r="M114" s="83"/>
      <c r="N114" s="83"/>
      <c r="O114" s="83"/>
      <c r="P114" s="83"/>
      <c r="Q114" s="83"/>
      <c r="R114" s="83"/>
      <c r="S114" s="83">
        <f>'FN30.350.10(IOX)'!$AM37</f>
        <v>-4.3387960817076569E-3</v>
      </c>
      <c r="T114" s="83">
        <f>'FN30.400.10(IOX)'!$AM37</f>
        <v>-1.3707208649200652E-2</v>
      </c>
      <c r="U114" s="83">
        <f>'FN30.450.10(IOX)'!$AM37</f>
        <v>4.2241506149668699E-2</v>
      </c>
      <c r="V114" s="83">
        <f>'FN30.500.10(IOX)'!$AM37</f>
        <v>5.1576415897575605E-2</v>
      </c>
      <c r="W114" s="83">
        <f>'FN30.400.09(IOX)'!$AM39</f>
        <v>-3.9602072622086072E-2</v>
      </c>
      <c r="X114" s="83">
        <f>'FN30.450.09(IOX)'!$AM39</f>
        <v>-5.2235037160227986E-4</v>
      </c>
      <c r="Y114" s="83">
        <f>'FN30.500.09(IOX)'!$AM39</f>
        <v>3.5645545245224168E-2</v>
      </c>
      <c r="Z114" s="83">
        <f>'FN30.550.08(IOX)'!$AM39</f>
        <v>7.3315757050088512E-2</v>
      </c>
      <c r="AA114" s="83">
        <f>'FN30.600.08(IOX)'!$AM39</f>
        <v>9.1607807063774263E-2</v>
      </c>
      <c r="AB114" s="109">
        <f>'FN30.650.67(IOX)'!$AM39</f>
        <v>6.7640326033909723E-2</v>
      </c>
      <c r="AC114" s="307">
        <f>'GII30.400.10(IOX)'!$AM34</f>
        <v>-1.320056678427058E-3</v>
      </c>
      <c r="AD114" s="83">
        <f>'GII30.450.10(IOX)'!$AM34</f>
        <v>9.5943182737656466E-3</v>
      </c>
      <c r="AE114" s="87">
        <f>'GII30.500.10(IOX)'!$AM34</f>
        <v>3.3170955672689538E-2</v>
      </c>
    </row>
    <row r="115" spans="9:31" ht="15" hidden="1">
      <c r="I115" s="148">
        <f t="shared" si="7"/>
        <v>40907</v>
      </c>
      <c r="J115" s="307"/>
      <c r="K115" s="83"/>
      <c r="L115" s="83"/>
      <c r="M115" s="83"/>
      <c r="N115" s="83"/>
      <c r="O115" s="83"/>
      <c r="P115" s="83"/>
      <c r="Q115" s="83"/>
      <c r="R115" s="83"/>
      <c r="S115" s="83">
        <f>'FN30.350.10(IOX)'!$AM38</f>
        <v>-1.7005291530563775E-4</v>
      </c>
      <c r="T115" s="83">
        <f>'FN30.400.10(IOX)'!$AM38</f>
        <v>2.3922776347187476E-4</v>
      </c>
      <c r="U115" s="83">
        <f>'FN30.450.10(IOX)'!$AM38</f>
        <v>2.9179574145712997E-2</v>
      </c>
      <c r="V115" s="83">
        <f>'FN30.500.10(IOX)'!$AM38</f>
        <v>2.1883767546450345E-2</v>
      </c>
      <c r="W115" s="83">
        <f>'FN30.400.09(IOX)'!$AM40</f>
        <v>-9.2665831898806356E-3</v>
      </c>
      <c r="X115" s="83">
        <f>'FN30.450.09(IOX)'!$AM40</f>
        <v>1.2398502724893333E-2</v>
      </c>
      <c r="Y115" s="83">
        <f>'FN30.500.09(IOX)'!$AM40</f>
        <v>-1.0098877735200227E-3</v>
      </c>
      <c r="Z115" s="83">
        <f>'FN30.550.08(IOX)'!$AM40</f>
        <v>-2.2852599329443016E-2</v>
      </c>
      <c r="AA115" s="83">
        <f>'FN30.600.08(IOX)'!$AM40</f>
        <v>-5.5303148783588871E-3</v>
      </c>
      <c r="AB115" s="109">
        <f>'FN30.650.67(IOX)'!$AM40</f>
        <v>-3.4983568872505419E-3</v>
      </c>
      <c r="AC115" s="307">
        <f>'GII30.400.10(IOX)'!$AM35</f>
        <v>5.9552911964588532E-3</v>
      </c>
      <c r="AD115" s="83">
        <f>'GII30.450.10(IOX)'!$AM35</f>
        <v>4.38171743349301E-3</v>
      </c>
      <c r="AE115" s="87">
        <f>'GII30.500.10(IOX)'!$AM35</f>
        <v>1.3838397703699925E-2</v>
      </c>
    </row>
    <row r="116" spans="9:31" ht="15">
      <c r="I116" s="366">
        <f t="shared" si="7"/>
        <v>2011</v>
      </c>
      <c r="J116" s="307"/>
      <c r="K116" s="83"/>
      <c r="L116" s="83"/>
      <c r="M116" s="83"/>
      <c r="N116" s="83"/>
      <c r="O116" s="83"/>
      <c r="P116" s="83"/>
      <c r="Q116" s="83"/>
      <c r="R116" s="83"/>
      <c r="S116" s="83">
        <f t="shared" ref="S116:AE116" si="8">((1+S106)*(1+S107)*(1+S108)*(1+S109)*(1+S110)*(1+S111)*(1+S112)*(1+S113)*(1+S114)*(1+S115))-1</f>
        <v>-0.14777129277269774</v>
      </c>
      <c r="T116" s="83">
        <f t="shared" si="8"/>
        <v>-0.19672678714606573</v>
      </c>
      <c r="U116" s="83">
        <f t="shared" si="8"/>
        <v>-6.7724921642791758E-2</v>
      </c>
      <c r="V116" s="83">
        <f t="shared" si="8"/>
        <v>7.1283619345001714E-2</v>
      </c>
      <c r="W116" s="83">
        <f t="shared" si="8"/>
        <v>-0.19686933693299213</v>
      </c>
      <c r="X116" s="83">
        <f t="shared" si="8"/>
        <v>-0.14763800972934282</v>
      </c>
      <c r="Y116" s="83">
        <f t="shared" si="8"/>
        <v>5.7896717026111322E-3</v>
      </c>
      <c r="Z116" s="83">
        <f t="shared" si="8"/>
        <v>-7.5386203569282162E-2</v>
      </c>
      <c r="AA116" s="83">
        <f t="shared" si="8"/>
        <v>1.6156166907861369E-3</v>
      </c>
      <c r="AB116" s="109">
        <f t="shared" si="8"/>
        <v>1.919775539827917E-3</v>
      </c>
      <c r="AC116" s="307">
        <f t="shared" si="8"/>
        <v>-0.1604246932734632</v>
      </c>
      <c r="AD116" s="83">
        <f t="shared" si="8"/>
        <v>-0.16748045153683566</v>
      </c>
      <c r="AE116" s="87">
        <f t="shared" si="8"/>
        <v>-0.12385323089504741</v>
      </c>
    </row>
    <row r="117" spans="9:31" ht="15" hidden="1">
      <c r="I117" s="365">
        <f t="shared" si="7"/>
        <v>40939</v>
      </c>
      <c r="J117" s="307"/>
      <c r="K117" s="83"/>
      <c r="L117" s="83"/>
      <c r="M117" s="83"/>
      <c r="N117" s="83"/>
      <c r="O117" s="83"/>
      <c r="P117" s="83"/>
      <c r="Q117" s="83"/>
      <c r="R117" s="83"/>
      <c r="S117" s="83">
        <f>'FN30.350.10(IOX)'!$AM39</f>
        <v>-9.9956864969575829E-3</v>
      </c>
      <c r="T117" s="83">
        <f>'FN30.400.10(IOX)'!$AM39</f>
        <v>-2.8501168822702382E-2</v>
      </c>
      <c r="U117" s="83">
        <f>'FN30.450.10(IOX)'!$AM39</f>
        <v>-3.2664751403839745E-2</v>
      </c>
      <c r="V117" s="83">
        <f>'FN30.500.10(IOX)'!$AM39</f>
        <v>-5.5530362924271055E-2</v>
      </c>
      <c r="W117" s="83">
        <f>'FN30.400.09(IOX)'!$AM41</f>
        <v>-3.7061473448570643E-2</v>
      </c>
      <c r="X117" s="83">
        <f>'FN30.450.09(IOX)'!$AM41</f>
        <v>-3.1497544330195804E-2</v>
      </c>
      <c r="Y117" s="83">
        <f>'FN30.500.09(IOX)'!$AM41</f>
        <v>-6.5632878358880847E-2</v>
      </c>
      <c r="Z117" s="83">
        <f>'FN30.550.08(IOX)'!$AM41</f>
        <v>2.1512551780956308E-2</v>
      </c>
      <c r="AA117" s="83">
        <f>'FN30.600.08(IOX)'!$AM41</f>
        <v>-1.4791013098237257E-2</v>
      </c>
      <c r="AB117" s="109">
        <f>'FN30.650.67(IOX)'!$AM41</f>
        <v>-9.2884327287948206E-3</v>
      </c>
      <c r="AC117" s="307">
        <f>'GII30.400.10(IOX)'!$AM36</f>
        <v>-2.2892432219953168E-2</v>
      </c>
      <c r="AD117" s="83">
        <f>'GII30.450.10(IOX)'!$AM36</f>
        <v>-2.5715978362621444E-2</v>
      </c>
      <c r="AE117" s="87">
        <f>'GII30.500.10(IOX)'!$AM36</f>
        <v>-4.5170803708943497E-2</v>
      </c>
    </row>
    <row r="118" spans="9:31" ht="15" hidden="1">
      <c r="I118" s="365">
        <f t="shared" si="7"/>
        <v>40968</v>
      </c>
      <c r="J118" s="307"/>
      <c r="K118" s="83"/>
      <c r="L118" s="83"/>
      <c r="M118" s="83"/>
      <c r="N118" s="83"/>
      <c r="O118" s="83"/>
      <c r="P118" s="83"/>
      <c r="Q118" s="83"/>
      <c r="R118" s="83"/>
      <c r="S118" s="83">
        <f>'FN30.350.10(IOX)'!$AM40</f>
        <v>0.11077011348191117</v>
      </c>
      <c r="T118" s="83">
        <f>'FN30.400.10(IOX)'!$AM40</f>
        <v>0.15224806004906252</v>
      </c>
      <c r="U118" s="83">
        <f>'FN30.450.10(IOX)'!$AM40</f>
        <v>0.12361688264105843</v>
      </c>
      <c r="V118" s="83">
        <f>'FN30.500.10(IOX)'!$AM40</f>
        <v>0.10239376853444399</v>
      </c>
      <c r="W118" s="83">
        <f>'FN30.400.09(IOX)'!$AM42</f>
        <v>0.12045106717877982</v>
      </c>
      <c r="X118" s="83">
        <f>'FN30.450.09(IOX)'!$AM42</f>
        <v>0.11853551417029783</v>
      </c>
      <c r="Y118" s="83">
        <f>'FN30.500.09(IOX)'!$AM42</f>
        <v>0.10022209779374672</v>
      </c>
      <c r="Z118" s="83">
        <f>'FN30.550.08(IOX)'!$AM42</f>
        <v>7.1814076388800691E-2</v>
      </c>
      <c r="AA118" s="83">
        <f>'FN30.600.08(IOX)'!$AM42</f>
        <v>8.569797564654523E-2</v>
      </c>
      <c r="AB118" s="109">
        <f>'FN30.650.67(IOX)'!$AM42</f>
        <v>6.4885560856793756E-2</v>
      </c>
      <c r="AC118" s="307">
        <f>'GII30.400.10(IOX)'!$AM37</f>
        <v>3.7257191639278375E-2</v>
      </c>
      <c r="AD118" s="83">
        <f>'GII30.450.10(IOX)'!$AM37</f>
        <v>4.623604110205258E-2</v>
      </c>
      <c r="AE118" s="87">
        <f>'GII30.500.10(IOX)'!$AM37</f>
        <v>2.7836337826384762E-2</v>
      </c>
    </row>
    <row r="119" spans="9:31" ht="15" hidden="1">
      <c r="I119" s="365">
        <f t="shared" si="7"/>
        <v>40998</v>
      </c>
      <c r="J119" s="307"/>
      <c r="K119" s="83"/>
      <c r="L119" s="83"/>
      <c r="M119" s="83"/>
      <c r="N119" s="83"/>
      <c r="O119" s="83"/>
      <c r="P119" s="83"/>
      <c r="Q119" s="83">
        <f>'FN30.400.11(IOX)'!$AM29</f>
        <v>7.6113512986257195E-2</v>
      </c>
      <c r="R119" s="83">
        <f>'FN30.450.11(IOX)'!$AM29</f>
        <v>5.4538825879809266E-2</v>
      </c>
      <c r="S119" s="83">
        <f>'FN30.350.10(IOX)'!$AM41</f>
        <v>7.2724998899082113E-2</v>
      </c>
      <c r="T119" s="83">
        <f>'FN30.400.10(IOX)'!$AM41</f>
        <v>8.9440662693727566E-2</v>
      </c>
      <c r="U119" s="83">
        <f>'FN30.450.10(IOX)'!$AM41</f>
        <v>6.2533291387028012E-2</v>
      </c>
      <c r="V119" s="83">
        <f>'FN30.500.10(IOX)'!$AM41</f>
        <v>6.7750423651271124E-2</v>
      </c>
      <c r="W119" s="83">
        <f>'FN30.400.09(IOX)'!$AM43</f>
        <v>0.10327262184532411</v>
      </c>
      <c r="X119" s="83">
        <f>'FN30.450.09(IOX)'!$AM43</f>
        <v>6.8910152419261864E-2</v>
      </c>
      <c r="Y119" s="83">
        <f>'FN30.500.09(IOX)'!$AM43</f>
        <v>9.0981294326888645E-2</v>
      </c>
      <c r="Z119" s="83">
        <f>'FN30.550.08(IOX)'!$AM43</f>
        <v>2.8715247111714179E-2</v>
      </c>
      <c r="AA119" s="83">
        <f>'FN30.600.08(IOX)'!$AM43</f>
        <v>4.5720521354850073E-2</v>
      </c>
      <c r="AB119" s="109">
        <f>'FN30.650.67(IOX)'!$AM43</f>
        <v>4.8350936049685996E-2</v>
      </c>
      <c r="AC119" s="307">
        <f>'GII30.400.10(IOX)'!$AM38</f>
        <v>2.1127812608081796E-2</v>
      </c>
      <c r="AD119" s="83">
        <f>'GII30.450.10(IOX)'!$AM38</f>
        <v>2.6261334907285279E-2</v>
      </c>
      <c r="AE119" s="87">
        <f>'GII30.500.10(IOX)'!$AM38</f>
        <v>5.5496261116582367E-2</v>
      </c>
    </row>
    <row r="120" spans="9:31" ht="15" hidden="1">
      <c r="I120" s="365">
        <f t="shared" si="7"/>
        <v>41029</v>
      </c>
      <c r="J120" s="307"/>
      <c r="K120" s="83"/>
      <c r="L120" s="83"/>
      <c r="M120" s="83"/>
      <c r="N120" s="83"/>
      <c r="O120" s="83"/>
      <c r="P120" s="83"/>
      <c r="Q120" s="83">
        <f>'FN30.400.11(IOX)'!$AM30</f>
        <v>-2.0169212253492743E-2</v>
      </c>
      <c r="R120" s="83">
        <f>'FN30.450.11(IOX)'!$AM30</f>
        <v>-2.0086912444824707E-2</v>
      </c>
      <c r="S120" s="83">
        <f>'FN30.350.10(IOX)'!$AM42</f>
        <v>-2.9635225762697479E-2</v>
      </c>
      <c r="T120" s="83">
        <f>'FN30.400.10(IOX)'!$AM42</f>
        <v>-3.0882760571352245E-2</v>
      </c>
      <c r="U120" s="83">
        <f>'FN30.450.10(IOX)'!$AM42</f>
        <v>-3.1812121015799541E-2</v>
      </c>
      <c r="V120" s="83">
        <f>'FN30.500.10(IOX)'!$AM42</f>
        <v>-6.9588360376691852E-6</v>
      </c>
      <c r="W120" s="83">
        <f>'FN30.400.09(IOX)'!$AM44</f>
        <v>-1.9653878868863262E-2</v>
      </c>
      <c r="X120" s="83">
        <f>'FN30.450.09(IOX)'!$AM44</f>
        <v>-3.1081410244496177E-2</v>
      </c>
      <c r="Y120" s="83">
        <f>'FN30.500.09(IOX)'!$AM44</f>
        <v>-1.8200149112478625E-3</v>
      </c>
      <c r="Z120" s="83">
        <f>'FN30.550.08(IOX)'!$AM44</f>
        <v>-2.5830997946210119E-3</v>
      </c>
      <c r="AA120" s="83">
        <f>'FN30.600.08(IOX)'!$AM44</f>
        <v>-1.8154243259143599E-2</v>
      </c>
      <c r="AB120" s="109">
        <f>'FN30.650.67(IOX)'!$AM44</f>
        <v>4.2864405021190211E-2</v>
      </c>
      <c r="AC120" s="307">
        <f>'GII30.400.10(IOX)'!$AM39</f>
        <v>-1.903410746407665E-2</v>
      </c>
      <c r="AD120" s="83">
        <f>'GII30.450.10(IOX)'!$AM39</f>
        <v>-1.2996260935592608E-2</v>
      </c>
      <c r="AE120" s="87">
        <f>'GII30.500.10(IOX)'!$AM39</f>
        <v>-5.73565386862204E-4</v>
      </c>
    </row>
    <row r="121" spans="9:31" ht="15" hidden="1">
      <c r="I121" s="365">
        <f t="shared" si="7"/>
        <v>41060</v>
      </c>
      <c r="J121" s="307"/>
      <c r="K121" s="83"/>
      <c r="L121" s="83"/>
      <c r="M121" s="83"/>
      <c r="N121" s="83"/>
      <c r="O121" s="83"/>
      <c r="P121" s="83"/>
      <c r="Q121" s="83">
        <f>'FN30.400.11(IOX)'!$AM31</f>
        <v>-6.2729177716908197E-2</v>
      </c>
      <c r="R121" s="83">
        <f>'FN30.450.11(IOX)'!$AM31</f>
        <v>-5.2988136950304965E-2</v>
      </c>
      <c r="S121" s="83">
        <f>'FN30.350.10(IOX)'!$AM43</f>
        <v>-9.9718567287007634E-2</v>
      </c>
      <c r="T121" s="83">
        <f>'FN30.400.10(IOX)'!$AM43</f>
        <v>-8.8157808730324097E-2</v>
      </c>
      <c r="U121" s="83">
        <f>'FN30.450.10(IOX)'!$AM43</f>
        <v>-7.0837861951425024E-2</v>
      </c>
      <c r="V121" s="83">
        <f>'FN30.500.10(IOX)'!$AM43</f>
        <v>-5.7476627478761005E-2</v>
      </c>
      <c r="W121" s="83">
        <f>'FN30.400.09(IOX)'!$AM45</f>
        <v>-9.9085285672081552E-2</v>
      </c>
      <c r="X121" s="83">
        <f>'FN30.450.09(IOX)'!$AM45</f>
        <v>-7.3302956850306786E-2</v>
      </c>
      <c r="Y121" s="83">
        <f>'FN30.500.09(IOX)'!$AM45</f>
        <v>-6.6392660876270271E-2</v>
      </c>
      <c r="Z121" s="83">
        <f>'FN30.550.08(IOX)'!$AM45</f>
        <v>-6.3697454463995759E-2</v>
      </c>
      <c r="AA121" s="83">
        <f>'FN30.600.08(IOX)'!$AM45</f>
        <v>-7.3407370368367406E-2</v>
      </c>
      <c r="AB121" s="109">
        <f>'FN30.650.67(IOX)'!$AM45</f>
        <v>-3.0786702674557104E-2</v>
      </c>
      <c r="AC121" s="307">
        <f>'GII30.400.10(IOX)'!$AM40</f>
        <v>-4.4527645010945416E-2</v>
      </c>
      <c r="AD121" s="83">
        <f>'GII30.450.10(IOX)'!$AM40</f>
        <v>-4.6860040737781411E-2</v>
      </c>
      <c r="AE121" s="87">
        <f>'GII30.500.10(IOX)'!$AM40</f>
        <v>-3.6565085066877528E-2</v>
      </c>
    </row>
    <row r="122" spans="9:31" ht="15" hidden="1">
      <c r="I122" s="365">
        <f t="shared" si="7"/>
        <v>41089</v>
      </c>
      <c r="J122" s="307"/>
      <c r="K122" s="83"/>
      <c r="L122" s="83"/>
      <c r="M122" s="83"/>
      <c r="N122" s="83"/>
      <c r="O122" s="83"/>
      <c r="P122" s="83"/>
      <c r="Q122" s="83">
        <f>'FN30.400.11(IOX)'!$AM32</f>
        <v>2.7077283408981005E-3</v>
      </c>
      <c r="R122" s="83">
        <f>'FN30.450.11(IOX)'!$AM32</f>
        <v>2.5173505053958673E-2</v>
      </c>
      <c r="S122" s="83">
        <f>'FN30.350.10(IOX)'!$AM44</f>
        <v>4.7664100974955569E-2</v>
      </c>
      <c r="T122" s="83">
        <f>'FN30.400.10(IOX)'!$AM44</f>
        <v>4.5429918382249572E-2</v>
      </c>
      <c r="U122" s="83">
        <f>'FN30.450.10(IOX)'!$AM44</f>
        <v>4.8924937960044657E-2</v>
      </c>
      <c r="V122" s="83">
        <f>'FN30.500.10(IOX)'!$AM44</f>
        <v>2.7851004408237484E-2</v>
      </c>
      <c r="W122" s="83">
        <f>'FN30.400.09(IOX)'!$AM46</f>
        <v>7.324997251934641E-2</v>
      </c>
      <c r="X122" s="83">
        <f>'FN30.450.09(IOX)'!$AM46</f>
        <v>8.6076043976560032E-2</v>
      </c>
      <c r="Y122" s="83">
        <f>'FN30.500.09(IOX)'!$AM46</f>
        <v>3.4179230428508435E-2</v>
      </c>
      <c r="Z122" s="83">
        <f>'FN30.550.08(IOX)'!$AM46</f>
        <v>8.7691442301602272E-3</v>
      </c>
      <c r="AA122" s="83">
        <f>'FN30.600.08(IOX)'!$AM46</f>
        <v>-1.2188912575081031E-2</v>
      </c>
      <c r="AB122" s="109">
        <f>'FN30.650.67(IOX)'!$AM46</f>
        <v>-2.7471496806027833E-2</v>
      </c>
      <c r="AC122" s="307">
        <f>'GII30.400.10(IOX)'!$AM41</f>
        <v>2.3941948386571762E-2</v>
      </c>
      <c r="AD122" s="83">
        <f>'GII30.450.10(IOX)'!$AM41</f>
        <v>2.709375737216084E-2</v>
      </c>
      <c r="AE122" s="87">
        <f>'GII30.500.10(IOX)'!$AM41</f>
        <v>2.4203195517749871E-2</v>
      </c>
    </row>
    <row r="123" spans="9:31" ht="15" hidden="1">
      <c r="I123" s="365">
        <f t="shared" si="7"/>
        <v>41121</v>
      </c>
      <c r="J123" s="307"/>
      <c r="K123" s="83"/>
      <c r="L123" s="83"/>
      <c r="M123" s="83"/>
      <c r="N123" s="83"/>
      <c r="O123" s="83"/>
      <c r="P123" s="83"/>
      <c r="Q123" s="83">
        <f>'FN30.400.11(IOX)'!$AM33</f>
        <v>6.0485851241388585E-3</v>
      </c>
      <c r="R123" s="83">
        <f>'FN30.450.11(IOX)'!$AM33</f>
        <v>9.6974612813878022E-2</v>
      </c>
      <c r="S123" s="83">
        <f>'FN30.350.10(IOX)'!$AM45</f>
        <v>-4.4621659850728468E-2</v>
      </c>
      <c r="T123" s="83">
        <f>'FN30.400.10(IOX)'!$AM45</f>
        <v>2.9979614808322605E-2</v>
      </c>
      <c r="U123" s="83">
        <f>'FN30.450.10(IOX)'!$AM45</f>
        <v>8.0955762600813955E-2</v>
      </c>
      <c r="V123" s="83">
        <f>'FN30.500.10(IOX)'!$AM45</f>
        <v>4.1611770542412198E-2</v>
      </c>
      <c r="W123" s="83">
        <f>'FN30.400.09(IOX)'!$AM47</f>
        <v>8.8435135793812111E-2</v>
      </c>
      <c r="X123" s="83">
        <f>'FN30.450.09(IOX)'!$AM47</f>
        <v>0.10936261161622993</v>
      </c>
      <c r="Y123" s="83">
        <f>'FN30.500.09(IOX)'!$AM47</f>
        <v>4.067938300878364E-2</v>
      </c>
      <c r="Z123" s="83">
        <f>'FN30.550.08(IOX)'!$AM47</f>
        <v>3.5814485381755794E-2</v>
      </c>
      <c r="AA123" s="83">
        <f>'FN30.600.08(IOX)'!$AM47</f>
        <v>4.7579832777760143E-3</v>
      </c>
      <c r="AB123" s="109">
        <f>'FN30.650.67(IOX)'!$AM47</f>
        <v>2.1082658147377503E-2</v>
      </c>
      <c r="AC123" s="307">
        <f>'GII30.400.10(IOX)'!$AM42</f>
        <v>7.2476874572175044E-3</v>
      </c>
      <c r="AD123" s="83">
        <f>'GII30.450.10(IOX)'!$AM42</f>
        <v>4.3180584309916295E-2</v>
      </c>
      <c r="AE123" s="87">
        <f>'GII30.500.10(IOX)'!$AM42</f>
        <v>5.5721463704161173E-2</v>
      </c>
    </row>
    <row r="124" spans="9:31" ht="15" hidden="1">
      <c r="I124" s="365">
        <f t="shared" si="7"/>
        <v>41152</v>
      </c>
      <c r="J124" s="307"/>
      <c r="K124" s="83"/>
      <c r="L124" s="83"/>
      <c r="M124" s="83"/>
      <c r="N124" s="83"/>
      <c r="O124" s="83"/>
      <c r="P124" s="83"/>
      <c r="Q124" s="83">
        <f>'FN30.400.11(IOX)'!$AM34</f>
        <v>8.1544814675407598E-2</v>
      </c>
      <c r="R124" s="83">
        <f>'FN30.450.11(IOX)'!$AM34</f>
        <v>5.4681768407427313E-2</v>
      </c>
      <c r="S124" s="83">
        <f>'FN30.350.10(IOX)'!$AM46</f>
        <v>7.7819721171586545E-2</v>
      </c>
      <c r="T124" s="83">
        <f>'FN30.400.10(IOX)'!$AM46</f>
        <v>7.0604753780328294E-2</v>
      </c>
      <c r="U124" s="83">
        <f>'FN30.450.10(IOX)'!$AM46</f>
        <v>4.3318892957756094E-2</v>
      </c>
      <c r="V124" s="83">
        <f>'FN30.500.10(IOX)'!$AM46</f>
        <v>5.1274949733590668E-2</v>
      </c>
      <c r="W124" s="83">
        <f>'FN30.400.09(IOX)'!$AM48</f>
        <v>7.632453143023421E-2</v>
      </c>
      <c r="X124" s="83">
        <f>'FN30.450.09(IOX)'!$AM48</f>
        <v>6.2574239856936734E-2</v>
      </c>
      <c r="Y124" s="83">
        <f>'FN30.500.09(IOX)'!$AM48</f>
        <v>7.7994722983831019E-2</v>
      </c>
      <c r="Z124" s="83">
        <f>'FN30.550.08(IOX)'!$AM48</f>
        <v>2.8176499719805948E-2</v>
      </c>
      <c r="AA124" s="83">
        <f>'FN30.600.08(IOX)'!$AM48</f>
        <v>3.3373615953322514E-2</v>
      </c>
      <c r="AB124" s="109">
        <f>'FN30.650.67(IOX)'!$AM48</f>
        <v>3.9266166141599607E-3</v>
      </c>
      <c r="AC124" s="307">
        <f>'GII30.400.10(IOX)'!$AM43</f>
        <v>5.0940658873871031E-2</v>
      </c>
      <c r="AD124" s="83">
        <f>'GII30.450.10(IOX)'!$AM43</f>
        <v>5.5544951447785804E-2</v>
      </c>
      <c r="AE124" s="87">
        <f>'GII30.500.10(IOX)'!$AM43</f>
        <v>6.6598138182808811E-2</v>
      </c>
    </row>
    <row r="125" spans="9:31" ht="15" hidden="1">
      <c r="I125" s="365">
        <f t="shared" si="7"/>
        <v>41180</v>
      </c>
      <c r="J125" s="307"/>
      <c r="K125" s="83"/>
      <c r="L125" s="83"/>
      <c r="M125" s="83"/>
      <c r="N125" s="83"/>
      <c r="O125" s="83"/>
      <c r="P125" s="83"/>
      <c r="Q125" s="83">
        <f>'FN30.400.11(IOX)'!$AM35</f>
        <v>-7.688580232786793E-2</v>
      </c>
      <c r="R125" s="83">
        <f>'FN30.450.11(IOX)'!$AM35</f>
        <v>-6.4046306061614711E-2</v>
      </c>
      <c r="S125" s="83">
        <f>'FN30.350.10(IOX)'!$AM47</f>
        <v>-7.5311299844495319E-2</v>
      </c>
      <c r="T125" s="83">
        <f>'FN30.400.10(IOX)'!$AM47</f>
        <v>-6.7036496131888737E-2</v>
      </c>
      <c r="U125" s="83">
        <f>'FN30.450.10(IOX)'!$AM47</f>
        <v>-5.2920561144752118E-2</v>
      </c>
      <c r="V125" s="83">
        <f>'FN30.500.10(IOX)'!$AM47</f>
        <v>-1.6910858300876002E-3</v>
      </c>
      <c r="W125" s="83">
        <f>'FN30.400.09(IOX)'!$AM49</f>
        <v>-1.5129317410019607E-2</v>
      </c>
      <c r="X125" s="83">
        <f>'FN30.450.09(IOX)'!$AM49</f>
        <v>-2.501282449588017E-2</v>
      </c>
      <c r="Y125" s="83">
        <f>'FN30.500.09(IOX)'!$AM49</f>
        <v>-1.8614054494292911E-4</v>
      </c>
      <c r="Z125" s="83">
        <f>'FN30.550.08(IOX)'!$AM49</f>
        <v>-2.4001042016709849E-2</v>
      </c>
      <c r="AA125" s="83">
        <f>'FN30.600.08(IOX)'!$AM49</f>
        <v>-7.5460618592128334E-3</v>
      </c>
      <c r="AB125" s="109">
        <f>'FN30.650.67(IOX)'!$AM49</f>
        <v>-2.2689158635506204E-2</v>
      </c>
      <c r="AC125" s="307">
        <f>'GII30.400.10(IOX)'!$AM44</f>
        <v>7.9470774050299491E-3</v>
      </c>
      <c r="AD125" s="83">
        <f>'GII30.450.10(IOX)'!$AM44</f>
        <v>3.4159996661058942E-2</v>
      </c>
      <c r="AE125" s="87">
        <f>'GII30.500.10(IOX)'!$AM44</f>
        <v>6.6248025906182437E-2</v>
      </c>
    </row>
    <row r="126" spans="9:31" ht="15" hidden="1">
      <c r="I126" s="365">
        <f t="shared" si="7"/>
        <v>41213</v>
      </c>
      <c r="J126" s="307"/>
      <c r="K126" s="83"/>
      <c r="L126" s="83"/>
      <c r="M126" s="83"/>
      <c r="N126" s="83"/>
      <c r="O126" s="83"/>
      <c r="P126" s="83"/>
      <c r="Q126" s="83">
        <f>'FN30.400.11(IOX)'!$AM36</f>
        <v>-1.2580434217835309E-2</v>
      </c>
      <c r="R126" s="83">
        <f>'FN30.450.11(IOX)'!$AM36</f>
        <v>2.435193620605848E-2</v>
      </c>
      <c r="S126" s="83">
        <f>'FN30.350.10(IOX)'!$AM48</f>
        <v>-2.5921280448031919E-2</v>
      </c>
      <c r="T126" s="83">
        <f>'FN30.400.10(IOX)'!$AM48</f>
        <v>-1.0991045057948158E-2</v>
      </c>
      <c r="U126" s="83">
        <f>'FN30.450.10(IOX)'!$AM48</f>
        <v>3.1209173891228927E-2</v>
      </c>
      <c r="V126" s="83">
        <f>'FN30.500.10(IOX)'!$AM48</f>
        <v>-1.4421942499414853E-2</v>
      </c>
      <c r="W126" s="83">
        <f>'FN30.400.09(IOX)'!$AM50</f>
        <v>-4.0799168536354256E-2</v>
      </c>
      <c r="X126" s="83">
        <f>'FN30.450.09(IOX)'!$AM50</f>
        <v>6.1272416722252185E-3</v>
      </c>
      <c r="Y126" s="83">
        <f>'FN30.500.09(IOX)'!$AM50</f>
        <v>-8.6329500582788786E-3</v>
      </c>
      <c r="Z126" s="83">
        <f>'FN30.550.08(IOX)'!$AM50</f>
        <v>3.5211504241257623E-2</v>
      </c>
      <c r="AA126" s="83">
        <f>'FN30.600.08(IOX)'!$AM50</f>
        <v>3.919825817655196E-2</v>
      </c>
      <c r="AB126" s="109">
        <f>'FN30.650.67(IOX)'!$AM50</f>
        <v>1.0752088485672688E-2</v>
      </c>
      <c r="AC126" s="307">
        <f>'GII30.400.10(IOX)'!$AM45</f>
        <v>-1.5049425561567756E-2</v>
      </c>
      <c r="AD126" s="83">
        <f>'GII30.450.10(IOX)'!$AM45</f>
        <v>-2.3984889514679689E-3</v>
      </c>
      <c r="AE126" s="87">
        <f>'GII30.500.10(IOX)'!$AM45</f>
        <v>1.8751085555040074E-2</v>
      </c>
    </row>
    <row r="127" spans="9:31" ht="15" hidden="1">
      <c r="I127" s="365">
        <f t="shared" si="7"/>
        <v>41243</v>
      </c>
      <c r="J127" s="307"/>
      <c r="K127" s="83"/>
      <c r="L127" s="83"/>
      <c r="M127" s="83"/>
      <c r="N127" s="83"/>
      <c r="O127" s="83"/>
      <c r="P127" s="83"/>
      <c r="Q127" s="83">
        <f>'FN30.400.11(IOX)'!$AM37</f>
        <v>1.3037568422544089E-2</v>
      </c>
      <c r="R127" s="83">
        <f>'FN30.450.11(IOX)'!$AM37</f>
        <v>-5.5732199229725519E-2</v>
      </c>
      <c r="S127" s="83">
        <f>'FN30.350.10(IOX)'!$AM49</f>
        <v>4.1462697543438183E-2</v>
      </c>
      <c r="T127" s="83">
        <f>'FN30.400.10(IOX)'!$AM49</f>
        <v>-5.6771788947247116E-3</v>
      </c>
      <c r="U127" s="83">
        <f>'FN30.450.10(IOX)'!$AM49</f>
        <v>-3.2596455963203749E-2</v>
      </c>
      <c r="V127" s="83">
        <f>'FN30.500.10(IOX)'!$AM49</f>
        <v>-5.9101698621500366E-2</v>
      </c>
      <c r="W127" s="83">
        <f>'FN30.400.09(IOX)'!$AM51</f>
        <v>-1.8853444676211747E-2</v>
      </c>
      <c r="X127" s="83">
        <f>'FN30.450.09(IOX)'!$AM51</f>
        <v>-5.4727436849313062E-2</v>
      </c>
      <c r="Y127" s="83">
        <f>'FN30.500.09(IOX)'!$AM51</f>
        <v>-8.1311876786839335E-2</v>
      </c>
      <c r="Z127" s="83">
        <f>'FN30.550.08(IOX)'!$AM51</f>
        <v>-8.8586625456617551E-2</v>
      </c>
      <c r="AA127" s="83">
        <f>'FN30.600.08(IOX)'!$AM51</f>
        <v>-7.2555556120544498E-2</v>
      </c>
      <c r="AB127" s="109">
        <f>'FN30.650.67(IOX)'!$AM51</f>
        <v>-6.6690781516903441E-2</v>
      </c>
      <c r="AC127" s="307">
        <f>'GII30.400.10(IOX)'!$AM46</f>
        <v>4.0951005534457388E-3</v>
      </c>
      <c r="AD127" s="83">
        <f>'GII30.450.10(IOX)'!$AM46</f>
        <v>4.0524638248659569E-3</v>
      </c>
      <c r="AE127" s="87">
        <f>'GII30.500.10(IOX)'!$AM46</f>
        <v>-1.2255244205679982E-2</v>
      </c>
    </row>
    <row r="128" spans="9:31" ht="15" hidden="1">
      <c r="I128" s="365">
        <f t="shared" si="7"/>
        <v>41274</v>
      </c>
      <c r="J128" s="307"/>
      <c r="K128" s="83"/>
      <c r="L128" s="83"/>
      <c r="M128" s="83"/>
      <c r="N128" s="83"/>
      <c r="O128" s="83"/>
      <c r="P128" s="83"/>
      <c r="Q128" s="83">
        <f>'FN30.400.11(IOX)'!$AM38</f>
        <v>1.4897084645427749E-2</v>
      </c>
      <c r="R128" s="83">
        <f>'FN30.450.11(IOX)'!$AM38</f>
        <v>3.8113709181151E-2</v>
      </c>
      <c r="S128" s="83">
        <f>'FN30.350.10(IOX)'!$AM50</f>
        <v>-3.3321342249119242E-3</v>
      </c>
      <c r="T128" s="83">
        <f>'FN30.400.10(IOX)'!$AM50</f>
        <v>-4.2469997289637908E-3</v>
      </c>
      <c r="U128" s="83">
        <f>'FN30.450.10(IOX)'!$AM50</f>
        <v>2.5955162765899049E-2</v>
      </c>
      <c r="V128" s="83">
        <f>'FN30.500.10(IOX)'!$AM50</f>
        <v>2.1690193545434448E-2</v>
      </c>
      <c r="W128" s="83">
        <f>'FN30.400.09(IOX)'!$AM52</f>
        <v>2.0816146139566206E-2</v>
      </c>
      <c r="X128" s="83">
        <f>'FN30.450.09(IOX)'!$AM52</f>
        <v>4.9974349429191128E-2</v>
      </c>
      <c r="Y128" s="83">
        <f>'FN30.500.09(IOX)'!$AM52</f>
        <v>1.7697937247876609E-2</v>
      </c>
      <c r="Z128" s="83">
        <f>'FN30.550.08(IOX)'!$AM52</f>
        <v>4.6745612835291966E-2</v>
      </c>
      <c r="AA128" s="83">
        <f>'FN30.600.08(IOX)'!$AM52</f>
        <v>3.9736073753267924E-2</v>
      </c>
      <c r="AB128" s="109">
        <f>'FN30.650.67(IOX)'!$AM52</f>
        <v>2.4619469683972346E-2</v>
      </c>
      <c r="AC128" s="307">
        <f>'GII30.400.10(IOX)'!$AM47</f>
        <v>1.2586950652493416E-2</v>
      </c>
      <c r="AD128" s="83">
        <f>'GII30.450.10(IOX)'!$AM47</f>
        <v>2.1797247543400506E-3</v>
      </c>
      <c r="AE128" s="87">
        <f>'GII30.500.10(IOX)'!$AM47</f>
        <v>6.7620818725329579E-3</v>
      </c>
    </row>
    <row r="129" spans="9:31" ht="15">
      <c r="I129" s="366">
        <f t="shared" si="7"/>
        <v>2012</v>
      </c>
      <c r="J129" s="375"/>
      <c r="K129" s="376"/>
      <c r="L129" s="376"/>
      <c r="M129" s="376"/>
      <c r="N129" s="376"/>
      <c r="O129" s="376"/>
      <c r="P129" s="376"/>
      <c r="Q129" s="376">
        <f t="shared" ref="Q129:AE129" si="9">((1+Q117)*(1+Q118)*(1+Q119)*(1+Q120)*(1+Q121)*(1+Q122)*(1+Q123)*(1+Q124)*(1+Q125)*(1+Q126)*(1+Q127)*(1+Q128))-1</f>
        <v>1.0454624327129958E-2</v>
      </c>
      <c r="R129" s="376">
        <f t="shared" si="9"/>
        <v>9.0848912607788712E-2</v>
      </c>
      <c r="S129" s="376">
        <f t="shared" si="9"/>
        <v>3.9418282231786561E-2</v>
      </c>
      <c r="T129" s="376">
        <f t="shared" si="9"/>
        <v>0.13497026303934989</v>
      </c>
      <c r="U129" s="376">
        <f t="shared" si="9"/>
        <v>0.19131770630418155</v>
      </c>
      <c r="V129" s="376">
        <f t="shared" si="9"/>
        <v>0.11545961951712558</v>
      </c>
      <c r="W129" s="376">
        <f t="shared" si="9"/>
        <v>0.2507032012959054</v>
      </c>
      <c r="X129" s="376">
        <f t="shared" si="9"/>
        <v>0.29597721863069837</v>
      </c>
      <c r="Y129" s="376">
        <f t="shared" si="9"/>
        <v>0.12372063664729027</v>
      </c>
      <c r="Z129" s="376">
        <f t="shared" si="9"/>
        <v>8.9250331616901768E-2</v>
      </c>
      <c r="AA129" s="376">
        <f t="shared" si="9"/>
        <v>3.8000706115406846E-2</v>
      </c>
      <c r="AB129" s="377">
        <f t="shared" si="9"/>
        <v>5.2773146073989752E-2</v>
      </c>
      <c r="AC129" s="375">
        <f t="shared" si="9"/>
        <v>6.1280344792741692E-2</v>
      </c>
      <c r="AD129" s="376">
        <f t="shared" si="9"/>
        <v>0.15542528630671337</v>
      </c>
      <c r="AE129" s="378">
        <f t="shared" si="9"/>
        <v>0.24254972241080308</v>
      </c>
    </row>
    <row r="130" spans="9:31" ht="15" hidden="1">
      <c r="I130" s="148">
        <f t="shared" si="7"/>
        <v>41305</v>
      </c>
      <c r="J130" s="363"/>
      <c r="K130" s="138"/>
      <c r="L130" s="138"/>
      <c r="M130" s="138"/>
      <c r="N130" s="138"/>
      <c r="O130" s="138"/>
      <c r="P130" s="138"/>
      <c r="Q130" s="138">
        <f>'FN30.400.11(IOX)'!$AM39</f>
        <v>8.6556146620124702E-2</v>
      </c>
      <c r="R130" s="138">
        <f>'FN30.450.11(IOX)'!$AM39</f>
        <v>4.5049648008431108E-2</v>
      </c>
      <c r="S130" s="138">
        <f>'FN30.350.10(IOX)'!$AM51</f>
        <v>0.11310035184328769</v>
      </c>
      <c r="T130" s="138">
        <f>'FN30.400.10(IOX)'!$AM51</f>
        <v>7.9913745812886738E-2</v>
      </c>
      <c r="U130" s="138">
        <f>'FN30.450.10(IOX)'!$AM51</f>
        <v>3.596615089710542E-2</v>
      </c>
      <c r="V130" s="138">
        <f>'FN30.500.10(IOX)'!$AM51</f>
        <v>-8.4065994535472855E-3</v>
      </c>
      <c r="W130" s="138">
        <f>'FN30.400.09(IOX)'!$AM53</f>
        <v>5.5907118985609273E-2</v>
      </c>
      <c r="X130" s="138">
        <f>'FN30.450.09(IOX)'!$AM53</f>
        <v>-5.1118529006695624E-3</v>
      </c>
      <c r="Y130" s="138">
        <f>'FN30.500.09(IOX)'!$AM53</f>
        <v>-1.363953864496493E-2</v>
      </c>
      <c r="Z130" s="138">
        <f>'FN30.550.08(IOX)'!$AM53</f>
        <v>-4.3038650233309161E-2</v>
      </c>
      <c r="AA130" s="138">
        <f>'FN30.600.08(IOX)'!$AM53</f>
        <v>-6.0270731099535957E-2</v>
      </c>
      <c r="AB130" s="142">
        <f>'FN30.650.67(IOX)'!$AM53</f>
        <v>-5.5295309923318783E-2</v>
      </c>
      <c r="AC130" s="363">
        <f>'GII30.400.10(IOX)'!$AM48</f>
        <v>1.9527018852337565E-2</v>
      </c>
      <c r="AD130" s="138">
        <f>'GII30.450.10(IOX)'!$AM48</f>
        <v>-1.5301167506139948E-4</v>
      </c>
      <c r="AE130" s="364">
        <f>'GII30.500.10(IOX)'!$AM48</f>
        <v>-1.5266735914932782E-2</v>
      </c>
    </row>
    <row r="131" spans="9:31" ht="15" hidden="1">
      <c r="I131" s="148">
        <f t="shared" si="7"/>
        <v>41333</v>
      </c>
      <c r="J131" s="307"/>
      <c r="K131" s="83"/>
      <c r="L131" s="83"/>
      <c r="M131" s="83"/>
      <c r="N131" s="83"/>
      <c r="O131" s="83"/>
      <c r="P131" s="83"/>
      <c r="Q131" s="83">
        <f>'FN30.400.11(IOX)'!$AM40</f>
        <v>-1.497094188853362E-2</v>
      </c>
      <c r="R131" s="83">
        <f>'FN30.450.11(IOX)'!$AM40</f>
        <v>-1.4239054651143258E-3</v>
      </c>
      <c r="S131" s="83">
        <f>'FN30.350.10(IOX)'!$AM52</f>
        <v>3.1380883888253039E-2</v>
      </c>
      <c r="T131" s="83">
        <f>'FN30.400.10(IOX)'!$AM52</f>
        <v>-7.4752122779216572E-3</v>
      </c>
      <c r="U131" s="83">
        <f>'FN30.450.10(IOX)'!$AM52</f>
        <v>-1.4447763691031225E-3</v>
      </c>
      <c r="V131" s="83">
        <f>'FN30.500.10(IOX)'!$AM52</f>
        <v>-5.1665087786266122E-3</v>
      </c>
      <c r="W131" s="83">
        <f>'FN30.400.09(IOX)'!$AM54</f>
        <v>1.7198094716233459E-3</v>
      </c>
      <c r="X131" s="83">
        <f>'FN30.450.09(IOX)'!$AM54</f>
        <v>-1.0141695183458221E-3</v>
      </c>
      <c r="Y131" s="83">
        <f>'FN30.500.09(IOX)'!$AM54</f>
        <v>1.4225715379818274E-2</v>
      </c>
      <c r="Z131" s="83">
        <f>'FN30.550.08(IOX)'!$AM54</f>
        <v>1.8418590238787436E-2</v>
      </c>
      <c r="AA131" s="83">
        <f>'FN30.600.08(IOX)'!$AM54</f>
        <v>-3.9289203147288782E-3</v>
      </c>
      <c r="AB131" s="109">
        <f>'FN30.650.67(IOX)'!$AM54</f>
        <v>-2.8539380128928923E-2</v>
      </c>
      <c r="AC131" s="307">
        <f>'GII30.400.10(IOX)'!$AM49</f>
        <v>8.2323816954710995E-3</v>
      </c>
      <c r="AD131" s="83">
        <f>'GII30.450.10(IOX)'!$AM49</f>
        <v>1.6808951638661931E-2</v>
      </c>
      <c r="AE131" s="87">
        <f>'GII30.500.10(IOX)'!$AM49</f>
        <v>1.219628660567691E-2</v>
      </c>
    </row>
    <row r="132" spans="9:31" ht="15" hidden="1">
      <c r="I132" s="148">
        <f t="shared" si="7"/>
        <v>41361</v>
      </c>
      <c r="J132" s="307"/>
      <c r="K132" s="83"/>
      <c r="L132" s="83"/>
      <c r="M132" s="83"/>
      <c r="N132" s="83"/>
      <c r="O132" s="83">
        <f>'FN30.300.12(IOX)'!$AM29</f>
        <v>4.2260465888291826E-2</v>
      </c>
      <c r="P132" s="83">
        <f>'FN30.350.12(IOX)'!AM29</f>
        <v>6.4402300685991551E-2</v>
      </c>
      <c r="Q132" s="83">
        <f>'FN30.400.11(IOX)'!$AM41</f>
        <v>5.8847838550106543E-2</v>
      </c>
      <c r="R132" s="83">
        <f>'FN30.450.11(IOX)'!$AM41</f>
        <v>2.7053870417543469E-2</v>
      </c>
      <c r="S132" s="83">
        <f>'FN30.350.10(IOX)'!$AM53</f>
        <v>7.5595551442817918E-2</v>
      </c>
      <c r="T132" s="83">
        <f>'FN30.400.10(IOX)'!$AM53</f>
        <v>5.478517293696996E-2</v>
      </c>
      <c r="U132" s="83">
        <f>'FN30.450.10(IOX)'!$AM53</f>
        <v>3.4140834929232616E-2</v>
      </c>
      <c r="V132" s="83">
        <f>'FN30.500.10(IOX)'!$AM53</f>
        <v>2.210118290407604E-2</v>
      </c>
      <c r="W132" s="83">
        <f>'FN30.400.09(IOX)'!$AM55</f>
        <v>4.8760201991084079E-2</v>
      </c>
      <c r="X132" s="83">
        <f>'FN30.450.09(IOX)'!$AM55</f>
        <v>3.7631618186335494E-2</v>
      </c>
      <c r="Y132" s="83">
        <f>'FN30.500.09(IOX)'!$AM55</f>
        <v>3.1763005282429833E-2</v>
      </c>
      <c r="Z132" s="83">
        <f>'FN30.550.08(IOX)'!$AM55</f>
        <v>1.0728855166522841E-2</v>
      </c>
      <c r="AA132" s="83">
        <f>'FN30.600.08(IOX)'!$AM55</f>
        <v>1.499493886349434E-2</v>
      </c>
      <c r="AB132" s="109">
        <f>'FN30.650.67(IOX)'!$AM55</f>
        <v>-2.2232731838916275E-2</v>
      </c>
      <c r="AC132" s="307">
        <f>'GII30.400.10(IOX)'!$AM50</f>
        <v>3.3361569400323338E-2</v>
      </c>
      <c r="AD132" s="83">
        <f>'GII30.450.10(IOX)'!$AM50</f>
        <v>3.2399524359403374E-2</v>
      </c>
      <c r="AE132" s="87">
        <f>'GII30.500.10(IOX)'!$AM50</f>
        <v>3.1298918638820297E-2</v>
      </c>
    </row>
    <row r="133" spans="9:31" ht="15" hidden="1">
      <c r="I133" s="148">
        <f t="shared" si="7"/>
        <v>41394</v>
      </c>
      <c r="J133" s="307"/>
      <c r="K133" s="83"/>
      <c r="L133" s="83"/>
      <c r="M133" s="83"/>
      <c r="N133" s="83"/>
      <c r="O133" s="83">
        <f>'FN30.300.12(IOX)'!$AM30</f>
        <v>-1.1846728735916245E-2</v>
      </c>
      <c r="P133" s="83">
        <f>'FN30.350.12(IOX)'!AM30</f>
        <v>-7.7649422186707659E-2</v>
      </c>
      <c r="Q133" s="83">
        <f>'FN30.400.11(IOX)'!$AM42</f>
        <v>-7.9412078325820895E-2</v>
      </c>
      <c r="R133" s="83">
        <f>'FN30.450.11(IOX)'!$AM42</f>
        <v>-9.2961739258143272E-2</v>
      </c>
      <c r="S133" s="83">
        <f>'FN30.350.10(IOX)'!$AM54</f>
        <v>-0.10588121076415065</v>
      </c>
      <c r="T133" s="83">
        <f>'FN30.400.10(IOX)'!$AM54</f>
        <v>-0.10573774935072135</v>
      </c>
      <c r="U133" s="83">
        <f>'FN30.450.10(IOX)'!$AM54</f>
        <v>-0.13583910018030784</v>
      </c>
      <c r="V133" s="83">
        <f>'FN30.500.10(IOX)'!$AM54</f>
        <v>-0.10716302484347268</v>
      </c>
      <c r="W133" s="83">
        <f>'FN30.400.09(IOX)'!$AM56</f>
        <v>-0.14809847332342432</v>
      </c>
      <c r="X133" s="83">
        <f>'FN30.450.09(IOX)'!$AM56</f>
        <v>-0.14842498978025628</v>
      </c>
      <c r="Y133" s="83">
        <f>'FN30.500.09(IOX)'!$AM56</f>
        <v>-9.9112316408446324E-2</v>
      </c>
      <c r="Z133" s="83">
        <f>'FN30.550.08(IOX)'!$AM56</f>
        <v>-0.10925144307056753</v>
      </c>
      <c r="AA133" s="83">
        <f>'FN30.600.08(IOX)'!$AM56</f>
        <v>-0.10553467923850798</v>
      </c>
      <c r="AB133" s="109">
        <f>'FN30.650.67(IOX)'!$AM56</f>
        <v>-9.8333534018371027E-2</v>
      </c>
      <c r="AC133" s="307">
        <f>'GII30.400.10(IOX)'!$AM51</f>
        <v>-5.9926885501963199E-2</v>
      </c>
      <c r="AD133" s="83">
        <f>'GII30.450.10(IOX)'!$AM51</f>
        <v>-6.1668579612322007E-2</v>
      </c>
      <c r="AE133" s="87">
        <f>'GII30.500.10(IOX)'!$AM51</f>
        <v>-0.15435053415193067</v>
      </c>
    </row>
    <row r="134" spans="9:31" ht="15" hidden="1">
      <c r="I134" s="148">
        <f t="shared" si="7"/>
        <v>41425</v>
      </c>
      <c r="J134" s="307"/>
      <c r="K134" s="83"/>
      <c r="L134" s="83"/>
      <c r="M134" s="83"/>
      <c r="N134" s="83"/>
      <c r="O134" s="83">
        <f>'FN30.300.12(IOX)'!$AM31</f>
        <v>-1.3087210536973303E-2</v>
      </c>
      <c r="P134" s="83">
        <f>'FN30.350.12(IOX)'!AM31</f>
        <v>9.6296492636912451E-2</v>
      </c>
      <c r="Q134" s="83">
        <f>'FN30.400.11(IOX)'!$AM43</f>
        <v>0.14107032026015676</v>
      </c>
      <c r="R134" s="83">
        <f>'FN30.450.11(IOX)'!$AM43</f>
        <v>9.0629175916481869E-2</v>
      </c>
      <c r="S134" s="83">
        <f>'FN30.350.10(IOX)'!$AM55</f>
        <v>0.13981916539545239</v>
      </c>
      <c r="T134" s="83">
        <f>'FN30.400.10(IOX)'!$AM55</f>
        <v>0.13681255550317103</v>
      </c>
      <c r="U134" s="83">
        <f>'FN30.450.10(IOX)'!$AM55</f>
        <v>9.0712474691736669E-2</v>
      </c>
      <c r="V134" s="83">
        <f>'FN30.500.10(IOX)'!$AM55</f>
        <v>-4.4539656313516286E-2</v>
      </c>
      <c r="W134" s="83">
        <f>'FN30.400.09(IOX)'!$AM57</f>
        <v>0.22643090083758957</v>
      </c>
      <c r="X134" s="83">
        <f>'FN30.450.09(IOX)'!$AM57</f>
        <v>0.15748421812019459</v>
      </c>
      <c r="Y134" s="83">
        <f>'FN30.500.09(IOX)'!$AM57</f>
        <v>-5.4786251807545865E-2</v>
      </c>
      <c r="Z134" s="83">
        <f>'FN30.550.08(IOX)'!$AM57</f>
        <v>-3.93116325889993E-2</v>
      </c>
      <c r="AA134" s="83">
        <f>'FN30.600.08(IOX)'!$AM57</f>
        <v>-0.10446635706426483</v>
      </c>
      <c r="AB134" s="109">
        <f>'FN30.650.67(IOX)'!$AM57</f>
        <v>-6.3423540587999025E-2</v>
      </c>
      <c r="AC134" s="307">
        <f>'GII30.400.10(IOX)'!$AM52</f>
        <v>5.2159615880274013E-2</v>
      </c>
      <c r="AD134" s="83">
        <f>'GII30.450.10(IOX)'!$AM52</f>
        <v>-9.8015647359195199E-2</v>
      </c>
      <c r="AE134" s="87">
        <f>'GII30.500.10(IOX)'!$AM52</f>
        <v>-0.10272657221925471</v>
      </c>
    </row>
    <row r="135" spans="9:31" ht="15" hidden="1">
      <c r="I135" s="148">
        <f t="shared" si="7"/>
        <v>41453</v>
      </c>
      <c r="J135" s="307"/>
      <c r="K135" s="83"/>
      <c r="L135" s="83"/>
      <c r="M135" s="83"/>
      <c r="N135" s="83"/>
      <c r="O135" s="83">
        <f>'FN30.300.12(IOX)'!$AM32</f>
        <v>-1.8787412580843502E-2</v>
      </c>
      <c r="P135" s="83">
        <f>'FN30.350.12(IOX)'!AM32</f>
        <v>-9.4688747364365215E-3</v>
      </c>
      <c r="Q135" s="83">
        <f>'FN30.400.11(IOX)'!$AM44</f>
        <v>3.6557936460999342E-2</v>
      </c>
      <c r="R135" s="83">
        <f>'FN30.450.11(IOX)'!$AM44</f>
        <v>7.1868698010192342E-2</v>
      </c>
      <c r="S135" s="83">
        <f>'FN30.350.10(IOX)'!$AM56</f>
        <v>1.1187986370787516E-4</v>
      </c>
      <c r="T135" s="83">
        <f>'FN30.400.10(IOX)'!$AM56</f>
        <v>6.4199124676189642E-2</v>
      </c>
      <c r="U135" s="83">
        <f>'FN30.450.10(IOX)'!$AM56</f>
        <v>0.12494817153272075</v>
      </c>
      <c r="V135" s="83">
        <f>'FN30.500.10(IOX)'!$AM56</f>
        <v>0.12408452225385264</v>
      </c>
      <c r="W135" s="83">
        <f>'FN30.400.09(IOX)'!$AM58</f>
        <v>8.0724429921673127E-2</v>
      </c>
      <c r="X135" s="83">
        <f>'FN30.450.09(IOX)'!$AM58</f>
        <v>0.13831488709662607</v>
      </c>
      <c r="Y135" s="83">
        <f>'FN30.500.09(IOX)'!$AM58</f>
        <v>0.13454675498679033</v>
      </c>
      <c r="Z135" s="83">
        <f>'FN30.550.08(IOX)'!$AM58</f>
        <v>5.8814027475717276E-2</v>
      </c>
      <c r="AA135" s="83">
        <f>'FN30.600.08(IOX)'!$AM58</f>
        <v>7.3614758503804223E-2</v>
      </c>
      <c r="AB135" s="109">
        <f>'FN30.650.67(IOX)'!$AM58</f>
        <v>4.0524108338253401E-2</v>
      </c>
      <c r="AC135" s="307">
        <f>'GII30.400.10(IOX)'!$AM53</f>
        <v>4.5779638527791378E-2</v>
      </c>
      <c r="AD135" s="83">
        <f>'GII30.450.10(IOX)'!$AM53</f>
        <v>8.1461899519200215E-2</v>
      </c>
      <c r="AE135" s="87">
        <f>'GII30.500.10(IOX)'!$AM53</f>
        <v>0.17898579355297178</v>
      </c>
    </row>
    <row r="136" spans="9:31" ht="15" hidden="1">
      <c r="I136" s="148">
        <f t="shared" si="7"/>
        <v>41486</v>
      </c>
      <c r="J136" s="307"/>
      <c r="K136" s="83"/>
      <c r="L136" s="83"/>
      <c r="M136" s="83"/>
      <c r="N136" s="83"/>
      <c r="O136" s="83">
        <f>'FN30.300.12(IOX)'!$AM33</f>
        <v>3.7272915555589745E-2</v>
      </c>
      <c r="P136" s="83">
        <f>'FN30.350.12(IOX)'!AM33</f>
        <v>6.5104130664877261E-2</v>
      </c>
      <c r="Q136" s="83">
        <f>'FN30.400.11(IOX)'!$AM45</f>
        <v>6.9620177490924987E-2</v>
      </c>
      <c r="R136" s="83">
        <f>'FN30.450.11(IOX)'!$AM45</f>
        <v>3.4552435581437425E-2</v>
      </c>
      <c r="S136" s="83">
        <f>'FN30.350.10(IOX)'!$AM57</f>
        <v>7.0147654576211679E-2</v>
      </c>
      <c r="T136" s="83">
        <f>'FN30.400.10(IOX)'!$AM57</f>
        <v>5.6430140414603869E-2</v>
      </c>
      <c r="U136" s="83">
        <f>'FN30.450.10(IOX)'!$AM57</f>
        <v>1.857323414565035E-2</v>
      </c>
      <c r="V136" s="83">
        <f>'FN30.500.10(IOX)'!$AM57</f>
        <v>3.7864385520558055E-2</v>
      </c>
      <c r="W136" s="83">
        <f>'FN30.400.09(IOX)'!$AM59</f>
        <v>6.2328298346397859E-2</v>
      </c>
      <c r="X136" s="83">
        <f>'FN30.450.09(IOX)'!$AM59</f>
        <v>1.1107813576129767E-2</v>
      </c>
      <c r="Y136" s="83">
        <f>'FN30.500.09(IOX)'!$AM59</f>
        <v>3.0960067239412574E-2</v>
      </c>
      <c r="Z136" s="83">
        <f>'FN30.550.08(IOX)'!$AM59</f>
        <v>7.3393843760424363E-2</v>
      </c>
      <c r="AA136" s="83">
        <f>'FN30.600.08(IOX)'!$AM59</f>
        <v>5.8844603379554598E-2</v>
      </c>
      <c r="AB136" s="109">
        <f>'FN30.650.67(IOX)'!$AM59</f>
        <v>5.5321401028305857E-2</v>
      </c>
      <c r="AC136" s="307">
        <f>'GII30.400.10(IOX)'!$AM54</f>
        <v>3.0771487327277278E-2</v>
      </c>
      <c r="AD136" s="83">
        <f>'GII30.450.10(IOX)'!$AM54</f>
        <v>3.8538047758389024E-2</v>
      </c>
      <c r="AE136" s="87">
        <f>'GII30.500.10(IOX)'!$AM54</f>
        <v>9.5663188240556613E-3</v>
      </c>
    </row>
    <row r="137" spans="9:31" ht="15" hidden="1">
      <c r="I137" s="148">
        <f t="shared" si="7"/>
        <v>41516</v>
      </c>
      <c r="J137" s="307"/>
      <c r="K137" s="83"/>
      <c r="L137" s="83"/>
      <c r="M137" s="83"/>
      <c r="N137" s="83"/>
      <c r="O137" s="83">
        <f>'FN30.300.12(IOX)'!$AM34</f>
        <v>8.2598025325038918E-3</v>
      </c>
      <c r="P137" s="83">
        <f>'FN30.350.12(IOX)'!AM34</f>
        <v>1.9522858702811501E-3</v>
      </c>
      <c r="Q137" s="83">
        <f>'FN30.400.11(IOX)'!$AM46</f>
        <v>1.3949705668715151E-2</v>
      </c>
      <c r="R137" s="83">
        <f>'FN30.450.11(IOX)'!$AM46</f>
        <v>5.2946907855088335E-2</v>
      </c>
      <c r="S137" s="83">
        <f>'FN30.350.10(IOX)'!$AM58</f>
        <v>-9.641282368415504E-3</v>
      </c>
      <c r="T137" s="83">
        <f>'FN30.400.10(IOX)'!$AM58</f>
        <v>2.0029993276661256E-2</v>
      </c>
      <c r="U137" s="83">
        <f>'FN30.450.10(IOX)'!$AM58</f>
        <v>4.5177309280402679E-2</v>
      </c>
      <c r="V137" s="83">
        <f>'FN30.500.10(IOX)'!$AM58</f>
        <v>8.2209568218426676E-2</v>
      </c>
      <c r="W137" s="83">
        <f>'FN30.400.09(IOX)'!$AM60</f>
        <v>1.3539553420451017E-2</v>
      </c>
      <c r="X137" s="83">
        <f>'FN30.450.09(IOX)'!$AM60</f>
        <v>4.4203989716248775E-2</v>
      </c>
      <c r="Y137" s="83">
        <f>'FN30.500.09(IOX)'!$AM60</f>
        <v>6.9332460210261029E-2</v>
      </c>
      <c r="Z137" s="83">
        <f>'FN30.550.08(IOX)'!$AM60</f>
        <v>4.4593828078666457E-2</v>
      </c>
      <c r="AA137" s="83">
        <f>'FN30.600.08(IOX)'!$AM60</f>
        <v>4.9259188120697905E-2</v>
      </c>
      <c r="AB137" s="109">
        <f>'FN30.650.67(IOX)'!$AM60</f>
        <v>4.6415276357758183E-2</v>
      </c>
      <c r="AC137" s="307">
        <f>'GII30.400.10(IOX)'!$AM55</f>
        <v>1.478267338438415E-3</v>
      </c>
      <c r="AD137" s="83">
        <f>'GII30.450.10(IOX)'!$AM55</f>
        <v>3.7821424124972219E-2</v>
      </c>
      <c r="AE137" s="87">
        <f>'GII30.500.10(IOX)'!$AM55</f>
        <v>7.8069248963471838E-2</v>
      </c>
    </row>
    <row r="138" spans="9:31" ht="15" hidden="1">
      <c r="I138" s="148">
        <f t="shared" ref="I138:I158" si="10">I59</f>
        <v>41547</v>
      </c>
      <c r="J138" s="307"/>
      <c r="K138" s="83"/>
      <c r="L138" s="83"/>
      <c r="M138" s="83"/>
      <c r="N138" s="83"/>
      <c r="O138" s="83">
        <f>'FN30.300.12(IOX)'!$AM35</f>
        <v>3.1329404338610964E-2</v>
      </c>
      <c r="P138" s="83">
        <f>'FN30.350.12(IOX)'!AM35</f>
        <v>4.4216918379568086E-2</v>
      </c>
      <c r="Q138" s="83">
        <f>'FN30.400.11(IOX)'!$AM47</f>
        <v>1.0763072182340684E-2</v>
      </c>
      <c r="R138" s="83">
        <f>'FN30.450.11(IOX)'!$AM47</f>
        <v>1.2943639319575817E-2</v>
      </c>
      <c r="S138" s="83">
        <f>'FN30.350.10(IOX)'!$AM59</f>
        <v>3.564292361223903E-2</v>
      </c>
      <c r="T138" s="83">
        <f>'FN30.400.10(IOX)'!$AM59</f>
        <v>1.1365976881125655E-2</v>
      </c>
      <c r="U138" s="83">
        <f>'FN30.450.10(IOX)'!$AM59</f>
        <v>6.1214554968779915E-3</v>
      </c>
      <c r="V138" s="83">
        <f>'FN30.500.10(IOX)'!$AM59</f>
        <v>-6.2225374655239347E-3</v>
      </c>
      <c r="W138" s="83">
        <f>'FN30.400.09(IOX)'!$AM61</f>
        <v>3.7750915241318776E-3</v>
      </c>
      <c r="X138" s="83">
        <f>'FN30.450.09(IOX)'!$AM61</f>
        <v>-1.6229822509644491E-3</v>
      </c>
      <c r="Y138" s="83">
        <f>'FN30.500.09(IOX)'!$AM61</f>
        <v>-1.5935775440733047E-2</v>
      </c>
      <c r="Z138" s="83">
        <f>'FN30.550.08(IOX)'!$AM61</f>
        <v>-2.1576644011970254E-2</v>
      </c>
      <c r="AA138" s="83">
        <f>'FN30.600.08(IOX)'!$AM61</f>
        <v>-8.6998266869214892E-3</v>
      </c>
      <c r="AB138" s="109">
        <f>'FN30.650.67(IOX)'!$AM61</f>
        <v>2.011746534344001E-2</v>
      </c>
      <c r="AC138" s="307">
        <f>'GII30.400.10(IOX)'!$AM56</f>
        <v>-1.6205939846770483E-2</v>
      </c>
      <c r="AD138" s="83">
        <f>'GII30.450.10(IOX)'!$AM56</f>
        <v>-1.6431737744400394E-2</v>
      </c>
      <c r="AE138" s="87">
        <f>'GII30.500.10(IOX)'!$AM56</f>
        <v>2.2339819995156121E-3</v>
      </c>
    </row>
    <row r="139" spans="9:31" ht="15" hidden="1">
      <c r="I139" s="148">
        <f t="shared" si="10"/>
        <v>41578</v>
      </c>
      <c r="J139" s="307"/>
      <c r="K139" s="83"/>
      <c r="L139" s="83"/>
      <c r="M139" s="83"/>
      <c r="N139" s="83"/>
      <c r="O139" s="83">
        <f>'FN30.300.12(IOX)'!$AM36</f>
        <v>1.5908239298679046E-3</v>
      </c>
      <c r="P139" s="83">
        <f>'FN30.350.12(IOX)'!AM36</f>
        <v>-7.3199677013307326E-4</v>
      </c>
      <c r="Q139" s="83">
        <f>'FN30.400.11(IOX)'!$AM48</f>
        <v>-8.6215908561408693E-4</v>
      </c>
      <c r="R139" s="83">
        <f>'FN30.450.11(IOX)'!$AM48</f>
        <v>3.2208887321369677E-3</v>
      </c>
      <c r="S139" s="83">
        <f>'FN30.350.10(IOX)'!$AM60</f>
        <v>2.2612976692742335E-3</v>
      </c>
      <c r="T139" s="83">
        <f>'FN30.400.10(IOX)'!$AM60</f>
        <v>-8.8279447059408064E-4</v>
      </c>
      <c r="U139" s="83">
        <f>'FN30.450.10(IOX)'!$AM60</f>
        <v>-9.6545121275334999E-3</v>
      </c>
      <c r="V139" s="83">
        <f>'FN30.500.10(IOX)'!$AM60</f>
        <v>-1.9304570766662008E-2</v>
      </c>
      <c r="W139" s="83">
        <f>'FN30.400.09(IOX)'!$AM62</f>
        <v>-2.1272173545924887E-2</v>
      </c>
      <c r="X139" s="83">
        <f>'FN30.450.09(IOX)'!$AM62</f>
        <v>-2.8676036132288731E-2</v>
      </c>
      <c r="Y139" s="83">
        <f>'FN30.500.09(IOX)'!$AM62</f>
        <v>-3.9032269552989975E-2</v>
      </c>
      <c r="Z139" s="83">
        <f>'FN30.550.08(IOX)'!$AM62</f>
        <v>-6.9310961441059393E-3</v>
      </c>
      <c r="AA139" s="83">
        <f>'FN30.600.08(IOX)'!$AM62</f>
        <v>-2.2912757754121995E-3</v>
      </c>
      <c r="AB139" s="109">
        <f>'FN30.650.67(IOX)'!$AM62</f>
        <v>2.717059175855276E-2</v>
      </c>
      <c r="AC139" s="307">
        <f>'GII30.400.10(IOX)'!$AM57</f>
        <v>-6.5939858787783237E-3</v>
      </c>
      <c r="AD139" s="83">
        <f>'GII30.450.10(IOX)'!$AM57</f>
        <v>-5.1206482692049997E-3</v>
      </c>
      <c r="AE139" s="87">
        <f>'GII30.500.10(IOX)'!$AM57</f>
        <v>-1.5560630217189671E-2</v>
      </c>
    </row>
    <row r="140" spans="9:31" ht="15" hidden="1">
      <c r="I140" s="148">
        <f t="shared" si="10"/>
        <v>41607</v>
      </c>
      <c r="J140" s="521"/>
      <c r="K140" s="241"/>
      <c r="L140" s="241"/>
      <c r="M140" s="241"/>
      <c r="N140" s="241"/>
      <c r="O140" s="241">
        <f>'FN30.300.12(IOX)'!$AM37</f>
        <v>2.5554513257086398E-2</v>
      </c>
      <c r="P140" s="241">
        <f>'FN30.350.12(IOX)'!AM37</f>
        <v>4.1541633194211391E-2</v>
      </c>
      <c r="Q140" s="241">
        <f>'FN30.400.11(IOX)'!$AM49</f>
        <v>5.8198934101758852E-2</v>
      </c>
      <c r="R140" s="241">
        <f>'FN30.450.11(IOX)'!$AM49</f>
        <v>6.1686213523574507E-2</v>
      </c>
      <c r="S140" s="241">
        <f>'FN30.350.10(IOX)'!$AM61</f>
        <v>4.6337128236985305E-2</v>
      </c>
      <c r="T140" s="241">
        <f>'FN30.400.10(IOX)'!$AM61</f>
        <v>6.0462545843901823E-2</v>
      </c>
      <c r="U140" s="241">
        <f>'FN30.450.10(IOX)'!$AM61</f>
        <v>5.9918210736700769E-2</v>
      </c>
      <c r="V140" s="241">
        <f>'FN30.500.10(IOX)'!$AM61</f>
        <v>4.7137196606070721E-2</v>
      </c>
      <c r="W140" s="241">
        <f>'FN30.400.09(IOX)'!$AM63</f>
        <v>6.5841771282041162E-2</v>
      </c>
      <c r="X140" s="241">
        <f>'FN30.450.09(IOX)'!$AM63</f>
        <v>6.6022357614808125E-2</v>
      </c>
      <c r="Y140" s="241">
        <f>'FN30.500.09(IOX)'!$AM63</f>
        <v>5.9618829764549894E-2</v>
      </c>
      <c r="Z140" s="241">
        <f>'FN30.550.08(IOX)'!$AM63</f>
        <v>6.7892402850514996E-2</v>
      </c>
      <c r="AA140" s="241">
        <f>'FN30.600.08(IOX)'!$AM63</f>
        <v>7.0665590591809255E-2</v>
      </c>
      <c r="AB140" s="203">
        <f>'FN30.650.67(IOX)'!$AM63</f>
        <v>5.8859060145216531E-2</v>
      </c>
      <c r="AC140" s="521">
        <f>'GII30.400.10(IOX)'!$AM58</f>
        <v>3.2401578694298952E-2</v>
      </c>
      <c r="AD140" s="241">
        <f>'GII30.450.10(IOX)'!$AM58</f>
        <v>-1.5436634000586024E-2</v>
      </c>
      <c r="AE140" s="522">
        <f>'GII30.500.10(IOX)'!$AM58</f>
        <v>-9.9821204673182073E-3</v>
      </c>
    </row>
    <row r="141" spans="9:31" ht="15" hidden="1">
      <c r="I141" s="148">
        <f t="shared" si="10"/>
        <v>41639</v>
      </c>
      <c r="J141" s="307"/>
      <c r="K141" s="83"/>
      <c r="L141" s="83"/>
      <c r="M141" s="83"/>
      <c r="N141" s="83"/>
      <c r="O141" s="83">
        <f>'FN30.300.12(IOX)'!$AM38</f>
        <v>1.1707868472658979E-2</v>
      </c>
      <c r="P141" s="83">
        <f>'FN30.350.12(IOX)'!AM38</f>
        <v>1.8232108884147454E-2</v>
      </c>
      <c r="Q141" s="83">
        <f>'FN30.400.11(IOX)'!$AM50</f>
        <v>3.8128123550276942E-2</v>
      </c>
      <c r="R141" s="83">
        <f>'FN30.450.11(IOX)'!$AM50</f>
        <v>5.4827764033248683E-2</v>
      </c>
      <c r="S141" s="83">
        <f>'FN30.350.10(IOX)'!$AM62</f>
        <v>1.1361083009109705E-2</v>
      </c>
      <c r="T141" s="83">
        <f>'FN30.400.10(IOX)'!$AM62</f>
        <v>4.5789252300868902E-2</v>
      </c>
      <c r="U141" s="83">
        <f>'FN30.450.10(IOX)'!$AM62</f>
        <v>8.1410753537027175E-2</v>
      </c>
      <c r="V141" s="83">
        <f>'FN30.500.10(IOX)'!$AM62</f>
        <v>0.10166899595613826</v>
      </c>
      <c r="W141" s="83">
        <f>'FN30.400.09(IOX)'!$AM64</f>
        <v>5.4862222075010104E-2</v>
      </c>
      <c r="X141" s="83">
        <f>'FN30.450.09(IOX)'!$AM64</f>
        <v>0.11922165244470133</v>
      </c>
      <c r="Y141" s="83">
        <f>'FN30.500.09(IOX)'!$AM64</f>
        <v>0.1197011913428408</v>
      </c>
      <c r="Z141" s="83">
        <f>'FN30.550.08(IOX)'!$AM64</f>
        <v>8.4556094186991032E-2</v>
      </c>
      <c r="AA141" s="83">
        <f>'FN30.600.08(IOX)'!$AM64</f>
        <v>9.1297926280283645E-2</v>
      </c>
      <c r="AB141" s="109">
        <f>'FN30.650.67(IOX)'!$AM64</f>
        <v>7.6458999377888831E-2</v>
      </c>
      <c r="AC141" s="307">
        <f>'GII30.400.10(IOX)'!$AM59</f>
        <v>4.097049633585588E-2</v>
      </c>
      <c r="AD141" s="83">
        <f>'GII30.450.10(IOX)'!$AM59</f>
        <v>5.9830003437289926E-2</v>
      </c>
      <c r="AE141" s="87">
        <f>'GII30.500.10(IOX)'!$AM59</f>
        <v>5.039429370348833E-2</v>
      </c>
    </row>
    <row r="142" spans="9:31" ht="15">
      <c r="I142" s="366">
        <f t="shared" si="10"/>
        <v>2013</v>
      </c>
      <c r="J142" s="307"/>
      <c r="K142" s="83"/>
      <c r="L142" s="83"/>
      <c r="M142" s="83"/>
      <c r="N142" s="83"/>
      <c r="O142" s="83">
        <f t="shared" ref="O142" si="11">((1+O130)*(1+O131)*(1+O132)*(1+O133)*(1+O134)*(1+O135)*(1+O136)*(1+O137)*(1+O138)*(1+O139)*(1+O140)*(1+O141))-1</f>
        <v>0.11791702892212541</v>
      </c>
      <c r="P142" s="83">
        <f t="shared" ref="P142" si="12">((1+P130)*(1+P131)*(1+P132)*(1+P133)*(1+P134)*(1+P135)*(1+P136)*(1+P137)*(1+P138)*(1+P139)*(1+P140)*(1+P141))-1</f>
        <v>0.25902170995719076</v>
      </c>
      <c r="Q142" s="83">
        <f t="shared" ref="Q142" si="13">((1+Q130)*(1+Q131)*(1+Q132)*(1+Q133)*(1+Q134)*(1+Q135)*(1+Q136)*(1+Q137)*(1+Q138)*(1+Q139)*(1+Q140)*(1+Q141))-1</f>
        <v>0.4847217945767488</v>
      </c>
      <c r="R142" s="83">
        <f t="shared" ref="R142" si="14">((1+R130)*(1+R131)*(1+R132)*(1+R133)*(1+R134)*(1+R135)*(1+R136)*(1+R137)*(1+R138)*(1+R139)*(1+R140)*(1+R141))-1</f>
        <v>0.40888056363948477</v>
      </c>
      <c r="S142" s="83">
        <f t="shared" ref="S142" si="15">((1+S130)*(1+S131)*(1+S132)*(1+S133)*(1+S134)*(1+S135)*(1+S136)*(1+S137)*(1+S138)*(1+S139)*(1+S140)*(1+S141))-1</f>
        <v>0.46516746749725724</v>
      </c>
      <c r="T142" s="83">
        <f t="shared" ref="T142" si="16">((1+T130)*(1+T131)*(1+T132)*(1+T133)*(1+T134)*(1+T135)*(1+T136)*(1+T137)*(1+T138)*(1+T139)*(1+T140)*(1+T141))-1</f>
        <v>0.47702931854233643</v>
      </c>
      <c r="U142" s="83">
        <f t="shared" ref="U142" si="17">((1+U130)*(1+U131)*(1+U132)*(1+U133)*(1+U134)*(1+U135)*(1+U136)*(1+U137)*(1+U138)*(1+U139)*(1+U140)*(1+U141))-1</f>
        <v>0.37916794681208454</v>
      </c>
      <c r="V142" s="83">
        <f t="shared" ref="V142" si="18">((1+V130)*(1+V131)*(1+V132)*(1+V133)*(1+V134)*(1+V135)*(1+V136)*(1+V137)*(1+V138)*(1+V139)*(1+V140)*(1+V141))-1</f>
        <v>0.22093264336772633</v>
      </c>
      <c r="W142" s="83">
        <f t="shared" ref="W142" si="19">((1+W130)*(1+W131)*(1+W132)*(1+W133)*(1+W134)*(1+W135)*(1+W136)*(1+W137)*(1+W138)*(1+W139)*(1+W140)*(1+W141))-1</f>
        <v>0.48964199418111765</v>
      </c>
      <c r="X142" s="83">
        <f t="shared" ref="X142" si="20">((1+X130)*(1+X131)*(1+X132)*(1+X133)*(1+X134)*(1+X135)*(1+X136)*(1+X137)*(1+X138)*(1+X139)*(1+X140)*(1+X141))-1</f>
        <v>0.4135171900074972</v>
      </c>
      <c r="Y142" s="83">
        <f t="shared" ref="Y142" si="21">((1+Y130)*(1+Y131)*(1+Y132)*(1+Y133)*(1+Y134)*(1+Y135)*(1+Y136)*(1+Y137)*(1+Y138)*(1+Y139)*(1+Y140)*(1+Y141))-1</f>
        <v>0.2334227407077325</v>
      </c>
      <c r="Z142" s="83">
        <f t="shared" ref="Z142" si="22">((1+Z130)*(1+Z131)*(1+Z132)*(1+Z133)*(1+Z134)*(1+Z135)*(1+Z136)*(1+Z137)*(1+Z138)*(1+Z139)*(1+Z140)*(1+Z141))-1</f>
        <v>0.12617269163314293</v>
      </c>
      <c r="AA142" s="83">
        <f t="shared" ref="AA142" si="23">((1+AA130)*(1+AA131)*(1+AA132)*(1+AA133)*(1+AA134)*(1+AA135)*(1+AA136)*(1+AA137)*(1+AA138)*(1+AA139)*(1+AA140)*(1+AA141))-1</f>
        <v>4.8991533107906937E-2</v>
      </c>
      <c r="AB142" s="109">
        <f t="shared" ref="AB142" si="24">((1+AB130)*(1+AB131)*(1+AB132)*(1+AB133)*(1+AB134)*(1+AB135)*(1+AB136)*(1+AB137)*(1+AB138)*(1+AB139)*(1+AB140)*(1+AB141))-1</f>
        <v>3.9956792111358386E-2</v>
      </c>
      <c r="AC142" s="307">
        <f t="shared" ref="AC142" si="25">((1+AC130)*(1+AC131)*(1+AC132)*(1+AC133)*(1+AC134)*(1+AC135)*(1+AC136)*(1+AC137)*(1+AC138)*(1+AC139)*(1+AC140)*(1+AC141))-1</f>
        <v>0.19128896262309381</v>
      </c>
      <c r="AD142" s="83">
        <f t="shared" ref="AD142" si="26">((1+AD130)*(1+AD131)*(1+AD132)*(1+AD133)*(1+AD134)*(1+AD135)*(1+AD136)*(1+AD137)*(1+AD138)*(1+AD139)*(1+AD140)*(1+AD141))-1</f>
        <v>5.7272742422809442E-2</v>
      </c>
      <c r="AE142" s="87">
        <f t="shared" ref="AE142" si="27">((1+AE130)*(1+AE131)*(1+AE132)*(1+AE133)*(1+AE134)*(1+AE135)*(1+AE136)*(1+AE137)*(1+AE138)*(1+AE139)*(1+AE140)*(1+AE141))-1</f>
        <v>2.6896488985748368E-2</v>
      </c>
    </row>
    <row r="143" spans="9:31" ht="15" hidden="1">
      <c r="I143" s="148">
        <f t="shared" si="10"/>
        <v>41670</v>
      </c>
      <c r="J143" s="307"/>
      <c r="K143" s="83"/>
      <c r="L143" s="83"/>
      <c r="M143" s="83"/>
      <c r="N143" s="83"/>
      <c r="O143" s="83">
        <f>'FN30.300.12(IOX)'!$AM39</f>
        <v>-1.9732201652236428E-3</v>
      </c>
      <c r="P143" s="83">
        <f>'FN30.350.12(IOX)'!AM39</f>
        <v>4.1229591476005713E-3</v>
      </c>
      <c r="Q143" s="83">
        <f>'FN30.400.11(IOX)'!$AM51</f>
        <v>-7.0129098321163744E-3</v>
      </c>
      <c r="R143" s="83">
        <f>'FN30.450.11(IOX)'!$AM51</f>
        <v>-2.2671408679085802E-2</v>
      </c>
      <c r="S143" s="83">
        <f>'FN30.350.10(IOX)'!$AM63</f>
        <v>1.271322199959353E-3</v>
      </c>
      <c r="T143" s="83">
        <f>'FN30.400.10(IOX)'!$AM63</f>
        <v>-1.1388437438206046E-2</v>
      </c>
      <c r="U143" s="83">
        <f>'FN30.450.10(IOX)'!$AM63</f>
        <v>-2.0039894602134681E-2</v>
      </c>
      <c r="V143" s="83">
        <f>'FN30.500.10(IOX)'!$AM63</f>
        <v>-2.4856238170980545E-2</v>
      </c>
      <c r="W143" s="83">
        <f>'FN30.400.09(IOX)'!$AM65</f>
        <v>3.0122768989828386E-3</v>
      </c>
      <c r="X143" s="83">
        <f>'FN30.450.09(IOX)'!$AM65</f>
        <v>-2.4587052607821319E-2</v>
      </c>
      <c r="Y143" s="83">
        <f>'FN30.500.09(IOX)'!$AM65</f>
        <v>-1.0210159666316148E-2</v>
      </c>
      <c r="Z143" s="83">
        <f>'FN30.550.08(IOX)'!$AM65</f>
        <v>5.9663387275860541E-2</v>
      </c>
      <c r="AA143" s="83">
        <f>'FN30.600.08(IOX)'!$AM65</f>
        <v>2.399943627188883E-2</v>
      </c>
      <c r="AB143" s="109">
        <f>'FN30.650.67(IOX)'!$AM65</f>
        <v>2.3936296911454772E-3</v>
      </c>
      <c r="AC143" s="307">
        <f>'GII30.400.10(IOX)'!$AM60</f>
        <v>-2.464459700384632E-2</v>
      </c>
      <c r="AD143" s="83">
        <f>'GII30.450.10(IOX)'!$AM60</f>
        <v>-1.4971810080523378E-2</v>
      </c>
      <c r="AE143" s="87">
        <f>'GII30.500.10(IOX)'!$AM60</f>
        <v>-7.1056864613726926E-3</v>
      </c>
    </row>
    <row r="144" spans="9:31" ht="15" hidden="1">
      <c r="I144" s="148">
        <f t="shared" si="10"/>
        <v>41698</v>
      </c>
      <c r="J144" s="307"/>
      <c r="K144" s="83"/>
      <c r="L144" s="83"/>
      <c r="M144" s="83"/>
      <c r="N144" s="83"/>
      <c r="O144" s="83">
        <f>'FN30.300.12(IOX)'!$AM40</f>
        <v>9.9251332844538416E-3</v>
      </c>
      <c r="P144" s="83">
        <f>'FN30.350.12(IOX)'!AM40</f>
        <v>1.6257296232390341E-2</v>
      </c>
      <c r="Q144" s="83">
        <f>'FN30.400.11(IOX)'!$AM52</f>
        <v>2.49214794272659E-2</v>
      </c>
      <c r="R144" s="83">
        <f>'FN30.450.11(IOX)'!$AM52</f>
        <v>2.024228302030593E-2</v>
      </c>
      <c r="S144" s="83">
        <f>'FN30.350.10(IOX)'!$AM64</f>
        <v>2.0493900532390859E-2</v>
      </c>
      <c r="T144" s="83">
        <f>'FN30.400.10(IOX)'!$AM64</f>
        <v>2.6466779154384123E-2</v>
      </c>
      <c r="U144" s="83">
        <f>'FN30.450.10(IOX)'!$AM64</f>
        <v>2.751052941949176E-2</v>
      </c>
      <c r="V144" s="83">
        <f>'FN30.500.10(IOX)'!$AM64</f>
        <v>6.0636468209831526E-2</v>
      </c>
      <c r="W144" s="83">
        <f>'FN30.400.09(IOX)'!$AM66</f>
        <v>3.0354643247806463E-2</v>
      </c>
      <c r="X144" s="83">
        <f>'FN30.450.09(IOX)'!$AM66</f>
        <v>3.4101056877367933E-2</v>
      </c>
      <c r="Y144" s="83">
        <f>'FN30.500.09(IOX)'!$AM66</f>
        <v>6.0863730624499526E-2</v>
      </c>
      <c r="Z144" s="83">
        <f>'FN30.550.08(IOX)'!$AM66</f>
        <v>3.3425666486369847E-2</v>
      </c>
      <c r="AA144" s="83">
        <f>'FN30.600.08(IOX)'!$AM66</f>
        <v>3.7262425188773048E-2</v>
      </c>
      <c r="AB144" s="109">
        <f>'FN30.650.67(IOX)'!$AM66</f>
        <v>3.2879512713745784E-2</v>
      </c>
      <c r="AC144" s="307">
        <f>'GII30.400.10(IOX)'!$AM61</f>
        <v>1.6114459304268931E-2</v>
      </c>
      <c r="AD144" s="83">
        <f>'GII30.450.10(IOX)'!$AM61</f>
        <v>2.828163312756507E-2</v>
      </c>
      <c r="AE144" s="87">
        <f>'GII30.500.10(IOX)'!$AM61</f>
        <v>3.6295715312286453E-2</v>
      </c>
    </row>
    <row r="145" spans="9:31" ht="15" hidden="1">
      <c r="I145" s="148">
        <f t="shared" si="10"/>
        <v>41729</v>
      </c>
      <c r="J145" s="307">
        <f>'FN30.300.13(IOX)'!AK29</f>
        <v>-1.7627308265817179E-3</v>
      </c>
      <c r="K145" s="83">
        <f>'FN30.350.13(IOX)'!AK29</f>
        <v>-5.6291849683396313E-3</v>
      </c>
      <c r="L145" s="83">
        <f>'FN30.300.13(IOX)'!AM29</f>
        <v>1.3012220172338133E-2</v>
      </c>
      <c r="M145" s="83">
        <f>'FN30.350.13(IOX)'!AM29</f>
        <v>1.2427118540627481E-2</v>
      </c>
      <c r="N145" s="83">
        <f>'FN30.400.13(IOX)'!AM29</f>
        <v>1.5841011073253609E-3</v>
      </c>
      <c r="O145" s="83">
        <f>'FN30.300.12(IOX)'!$AM41</f>
        <v>9.6598549191943446E-3</v>
      </c>
      <c r="P145" s="83">
        <f>'FN30.350.12(IOX)'!AM41</f>
        <v>1.1688822894204696E-2</v>
      </c>
      <c r="Q145" s="83">
        <f>'FN30.400.11(IOX)'!$AM53</f>
        <v>1.4830600501695636E-2</v>
      </c>
      <c r="R145" s="83">
        <f>'FN30.450.11(IOX)'!$AM53</f>
        <v>2.4254412771415504E-2</v>
      </c>
      <c r="S145" s="83">
        <f>'FN30.350.10(IOX)'!$AM65</f>
        <v>1.5440483815547678E-2</v>
      </c>
      <c r="T145" s="83">
        <f>'FN30.400.10(IOX)'!$AM65</f>
        <v>1.7839641259202069E-2</v>
      </c>
      <c r="U145" s="83">
        <f>'FN30.450.10(IOX)'!$AM65</f>
        <v>3.6936518611324506E-2</v>
      </c>
      <c r="V145" s="83">
        <f>'FN30.500.10(IOX)'!$AM65</f>
        <v>3.5166107319015101E-2</v>
      </c>
      <c r="W145" s="83">
        <f>'FN30.400.09(IOX)'!$AM67</f>
        <v>2.3265061608576727E-2</v>
      </c>
      <c r="X145" s="83">
        <f>'FN30.450.09(IOX)'!$AM67</f>
        <v>3.4990751506385261E-2</v>
      </c>
      <c r="Y145" s="83">
        <f>'FN30.500.09(IOX)'!$AM67</f>
        <v>4.130893016424092E-2</v>
      </c>
      <c r="Z145" s="83">
        <f>'FN30.550.08(IOX)'!$AM67</f>
        <v>2.6268535274207545E-2</v>
      </c>
      <c r="AA145" s="83">
        <f>'FN30.600.08(IOX)'!$AM67</f>
        <v>1.7301044874708085E-2</v>
      </c>
      <c r="AB145" s="109">
        <f>'FN30.650.67(IOX)'!$AM67</f>
        <v>-3.9131094812021056E-3</v>
      </c>
      <c r="AC145" s="307">
        <f>'GII30.400.10(IOX)'!$AM62</f>
        <v>2.1250759393717882E-2</v>
      </c>
      <c r="AD145" s="83">
        <f>'GII30.450.10(IOX)'!$AM62</f>
        <v>3.4317128080031234E-2</v>
      </c>
      <c r="AE145" s="87">
        <f>'GII30.500.10(IOX)'!$AM62</f>
        <v>4.2835472242397032E-2</v>
      </c>
    </row>
    <row r="146" spans="9:31" ht="15" hidden="1">
      <c r="I146" s="148">
        <f t="shared" si="10"/>
        <v>41759</v>
      </c>
      <c r="J146" s="307">
        <f>'FN30.300.13(IOX)'!AK30</f>
        <v>1.9219043314057858E-2</v>
      </c>
      <c r="K146" s="83">
        <f>'FN30.350.13(IOX)'!AK30</f>
        <v>7.9596711993543678E-2</v>
      </c>
      <c r="L146" s="83">
        <f>'FN30.300.13(IOX)'!AM30</f>
        <v>6.8473744587578406E-3</v>
      </c>
      <c r="M146" s="83">
        <f>'FN30.350.13(IOX)'!AM30</f>
        <v>5.8868985958097537E-3</v>
      </c>
      <c r="N146" s="83">
        <f>'FN30.400.13(IOX)'!AM30</f>
        <v>4.506432944804014E-3</v>
      </c>
      <c r="O146" s="83">
        <f>'FN30.300.12(IOX)'!$AM42</f>
        <v>1.3658880706851754E-2</v>
      </c>
      <c r="P146" s="83">
        <f>'FN30.350.12(IOX)'!AM42</f>
        <v>7.3204822808341933E-3</v>
      </c>
      <c r="Q146" s="83">
        <f>'FN30.400.11(IOX)'!$AM54</f>
        <v>1.2537029509939818E-2</v>
      </c>
      <c r="R146" s="83">
        <f>'FN30.450.11(IOX)'!$AM54</f>
        <v>-2.8224288889778302E-3</v>
      </c>
      <c r="S146" s="83">
        <f>'FN30.350.10(IOX)'!$AM66</f>
        <v>9.4063231604559171E-3</v>
      </c>
      <c r="T146" s="83">
        <f>'FN30.400.10(IOX)'!$AM66</f>
        <v>1.1265951598976368E-2</v>
      </c>
      <c r="U146" s="83">
        <f>'FN30.450.10(IOX)'!$AM66</f>
        <v>-3.8756011440035996E-4</v>
      </c>
      <c r="V146" s="83">
        <f>'FN30.500.10(IOX)'!$AM66</f>
        <v>-3.4193436305342091E-3</v>
      </c>
      <c r="W146" s="83">
        <f>'FN30.400.09(IOX)'!$AM68</f>
        <v>1.8086169532773821E-2</v>
      </c>
      <c r="X146" s="83">
        <f>'FN30.450.09(IOX)'!$AM68</f>
        <v>7.435743898665606E-5</v>
      </c>
      <c r="Y146" s="83">
        <f>'FN30.500.09(IOX)'!$AM68</f>
        <v>-4.439546165803201E-3</v>
      </c>
      <c r="Z146" s="83">
        <f>'FN30.550.08(IOX)'!$AM68</f>
        <v>8.0344279372208168E-3</v>
      </c>
      <c r="AA146" s="83">
        <f>'FN30.600.08(IOX)'!$AM68</f>
        <v>7.9320399945073793E-3</v>
      </c>
      <c r="AB146" s="109">
        <f>'FN30.650.67(IOX)'!$AM68</f>
        <v>1.8493640032283192E-2</v>
      </c>
      <c r="AC146" s="307">
        <f>'GII30.400.10(IOX)'!$AM63</f>
        <v>-5.4491983071420953E-3</v>
      </c>
      <c r="AD146" s="83">
        <f>'GII30.450.10(IOX)'!$AM63</f>
        <v>-9.9376613623645086E-3</v>
      </c>
      <c r="AE146" s="87">
        <f>'GII30.500.10(IOX)'!$AM63</f>
        <v>-1.2060933908985268E-2</v>
      </c>
    </row>
    <row r="147" spans="9:31" ht="15" hidden="1">
      <c r="I147" s="148">
        <f t="shared" si="10"/>
        <v>41789</v>
      </c>
      <c r="J147" s="307">
        <f>'FN30.300.13(IOX)'!AK31</f>
        <v>-9.7921626159275243E-2</v>
      </c>
      <c r="K147" s="83">
        <f>'FN30.350.13(IOX)'!AK31</f>
        <v>-0.24295965492006058</v>
      </c>
      <c r="L147" s="83">
        <f>'FN30.300.13(IOX)'!AM31</f>
        <v>-7.5303778831593915E-3</v>
      </c>
      <c r="M147" s="83">
        <f>'FN30.350.13(IOX)'!AM31</f>
        <v>-2.1562041015947796E-2</v>
      </c>
      <c r="N147" s="83">
        <f>'FN30.400.13(IOX)'!AM31</f>
        <v>-4.3998490843547379E-2</v>
      </c>
      <c r="O147" s="83">
        <f>'FN30.300.12(IOX)'!$AM43</f>
        <v>9.0641004607233885E-3</v>
      </c>
      <c r="P147" s="83">
        <f>'FN30.350.12(IOX)'!AM43</f>
        <v>6.2656746116693737E-3</v>
      </c>
      <c r="Q147" s="83">
        <f>'FN30.400.11(IOX)'!$AM55</f>
        <v>3.3087826000126417E-3</v>
      </c>
      <c r="R147" s="83">
        <f>'FN30.450.11(IOX)'!$AM55</f>
        <v>-1.8623823311627357E-2</v>
      </c>
      <c r="S147" s="83">
        <f>'FN30.350.10(IOX)'!$AM67</f>
        <v>1.0982829351236826E-2</v>
      </c>
      <c r="T147" s="83">
        <f>'FN30.400.10(IOX)'!$AM67</f>
        <v>1.3099260237703402E-3</v>
      </c>
      <c r="U147" s="83">
        <f>'FN30.450.10(IOX)'!$AM67</f>
        <v>-2.5987714649986546E-2</v>
      </c>
      <c r="V147" s="83">
        <f>'FN30.500.10(IOX)'!$AM67</f>
        <v>-4.1288217396267042E-2</v>
      </c>
      <c r="W147" s="83">
        <f>'FN30.400.09(IOX)'!$AM69</f>
        <v>5.7061628601607246E-3</v>
      </c>
      <c r="X147" s="83">
        <f>'FN30.450.09(IOX)'!$AM69</f>
        <v>-3.0993639024455021E-2</v>
      </c>
      <c r="Y147" s="83">
        <f>'FN30.500.09(IOX)'!$AM69</f>
        <v>-4.4676062178488608E-2</v>
      </c>
      <c r="Z147" s="83">
        <f>'FN30.550.08(IOX)'!$AM69</f>
        <v>-7.1729483105989738E-3</v>
      </c>
      <c r="AA147" s="83">
        <f>'FN30.600.08(IOX)'!$AM69</f>
        <v>1.1461823243739811E-2</v>
      </c>
      <c r="AB147" s="109">
        <f>'FN30.650.67(IOX)'!$AM69</f>
        <v>8.9368347219050005E-3</v>
      </c>
      <c r="AC147" s="307">
        <f>'GII30.400.10(IOX)'!$AM64</f>
        <v>-5.3926702246013793E-2</v>
      </c>
      <c r="AD147" s="83">
        <f>'GII30.450.10(IOX)'!$AM64</f>
        <v>-4.7363169616386563E-2</v>
      </c>
      <c r="AE147" s="87">
        <f>'GII30.500.10(IOX)'!$AM64</f>
        <v>-4.8443264305386979E-2</v>
      </c>
    </row>
    <row r="148" spans="9:31" ht="15" hidden="1">
      <c r="I148" s="148">
        <f t="shared" si="10"/>
        <v>41820</v>
      </c>
      <c r="J148" s="307">
        <f>'FN30.300.13(IOX)'!AK32</f>
        <v>-2.5535262390838937E-3</v>
      </c>
      <c r="K148" s="83">
        <f>'FN30.350.13(IOX)'!AK32</f>
        <v>-4.295640834249795E-3</v>
      </c>
      <c r="L148" s="83">
        <f>'FN30.300.13(IOX)'!AM32</f>
        <v>8.902769917945837E-3</v>
      </c>
      <c r="M148" s="83">
        <f>'FN30.350.13(IOX)'!AM32</f>
        <v>1.830960334476479E-2</v>
      </c>
      <c r="N148" s="83">
        <f>'FN30.400.13(IOX)'!AM32</f>
        <v>3.8961987264848751E-2</v>
      </c>
      <c r="O148" s="83">
        <f>'FN30.300.12(IOX)'!$AM44</f>
        <v>6.4501178125402903E-3</v>
      </c>
      <c r="P148" s="83">
        <f>'FN30.350.12(IOX)'!AM44</f>
        <v>1.8319958381693847E-2</v>
      </c>
      <c r="Q148" s="83">
        <f>'FN30.400.11(IOX)'!$AM56</f>
        <v>2.8006753671438008E-2</v>
      </c>
      <c r="R148" s="83">
        <f>'FN30.450.11(IOX)'!$AM56</f>
        <v>4.7124388353725469E-2</v>
      </c>
      <c r="S148" s="83">
        <f>'FN30.350.10(IOX)'!$AM68</f>
        <v>1.9459752431807035E-2</v>
      </c>
      <c r="T148" s="83">
        <f>'FN30.400.10(IOX)'!$AM68</f>
        <v>4.1453178806124105E-2</v>
      </c>
      <c r="U148" s="83">
        <f>'FN30.450.10(IOX)'!$AM68</f>
        <v>5.83461049799609E-2</v>
      </c>
      <c r="V148" s="83">
        <f>'FN30.500.10(IOX)'!$AM68</f>
        <v>7.3101194946259163E-2</v>
      </c>
      <c r="W148" s="83">
        <f>'FN30.400.09(IOX)'!$AM70</f>
        <v>3.6984834794622522E-2</v>
      </c>
      <c r="X148" s="83">
        <f>'FN30.450.09(IOX)'!$AM70</f>
        <v>5.700723373434629E-2</v>
      </c>
      <c r="Y148" s="83">
        <f>'FN30.500.09(IOX)'!$AM70</f>
        <v>7.3242813828170092E-2</v>
      </c>
      <c r="Z148" s="83">
        <f>'FN30.550.08(IOX)'!$AM70</f>
        <v>1.7505747654301431E-2</v>
      </c>
      <c r="AA148" s="83">
        <f>'FN30.600.08(IOX)'!$AM70</f>
        <v>3.1283094508713957E-2</v>
      </c>
      <c r="AB148" s="109">
        <f>'FN30.650.67(IOX)'!$AM70</f>
        <v>1.9559906123315107E-2</v>
      </c>
      <c r="AC148" s="307">
        <f>'GII30.400.10(IOX)'!$AM65</f>
        <v>1.4763388441837751E-2</v>
      </c>
      <c r="AD148" s="83">
        <f>'GII30.450.10(IOX)'!$AM65</f>
        <v>1.8099937571442588E-2</v>
      </c>
      <c r="AE148" s="87">
        <f>'GII30.500.10(IOX)'!$AM65</f>
        <v>3.9236714089445603E-2</v>
      </c>
    </row>
    <row r="149" spans="9:31" ht="15" hidden="1">
      <c r="I149" s="148">
        <f t="shared" si="10"/>
        <v>41851</v>
      </c>
      <c r="J149" s="307">
        <f>'FN30.300.13(IOX)'!AK33</f>
        <v>3.6716184823948174E-3</v>
      </c>
      <c r="K149" s="83">
        <f>'FN30.350.13(IOX)'!AK33</f>
        <v>-5.015170871327088E-3</v>
      </c>
      <c r="L149" s="83">
        <f>'FN30.300.13(IOX)'!AM33</f>
        <v>-1.1421402531121162E-3</v>
      </c>
      <c r="M149" s="83">
        <f>'FN30.350.13(IOX)'!AM33</f>
        <v>-8.287574159122079E-3</v>
      </c>
      <c r="N149" s="83">
        <f>'FN30.400.13(IOX)'!AM33</f>
        <v>-1.6098414012233556E-2</v>
      </c>
      <c r="O149" s="83">
        <f>'FN30.300.12(IOX)'!$AM45</f>
        <v>-6.5884933898789711E-3</v>
      </c>
      <c r="P149" s="83">
        <f>'FN30.350.12(IOX)'!AM45</f>
        <v>-1.0825154281500301E-2</v>
      </c>
      <c r="Q149" s="83">
        <f>'FN30.400.11(IOX)'!$AM57</f>
        <v>-7.7822033522761324E-3</v>
      </c>
      <c r="R149" s="83">
        <f>'FN30.450.11(IOX)'!$AM57</f>
        <v>4.7471747785469117E-3</v>
      </c>
      <c r="S149" s="83">
        <f>'FN30.350.10(IOX)'!$AM69</f>
        <v>-7.8418867752649661E-3</v>
      </c>
      <c r="T149" s="83">
        <f>'FN30.400.10(IOX)'!$AM69</f>
        <v>-5.8892972075441138E-3</v>
      </c>
      <c r="U149" s="83">
        <f>'FN30.450.10(IOX)'!$AM69</f>
        <v>9.5329066398063007E-3</v>
      </c>
      <c r="V149" s="83">
        <f>'FN30.500.10(IOX)'!$AM69</f>
        <v>2.4048935539120728E-2</v>
      </c>
      <c r="W149" s="83">
        <f>'FN30.400.09(IOX)'!$AM71</f>
        <v>-8.8735044977956822E-3</v>
      </c>
      <c r="X149" s="83">
        <f>'FN30.450.09(IOX)'!$AM71</f>
        <v>1.567546371862653E-2</v>
      </c>
      <c r="Y149" s="83">
        <f>'FN30.500.09(IOX)'!$AM71</f>
        <v>3.2891336741063863E-2</v>
      </c>
      <c r="Z149" s="83">
        <f>'FN30.550.08(IOX)'!$AM71</f>
        <v>3.0776373126190228E-2</v>
      </c>
      <c r="AA149" s="83">
        <f>'FN30.600.08(IOX)'!$AM71</f>
        <v>3.0011306121305037E-2</v>
      </c>
      <c r="AB149" s="109">
        <f>'FN30.650.67(IOX)'!$AM71</f>
        <v>2.9702210507691722E-2</v>
      </c>
      <c r="AC149" s="307">
        <f>'GII30.400.10(IOX)'!$AM66</f>
        <v>1.9005184616209515E-2</v>
      </c>
      <c r="AD149" s="83">
        <f>'GII30.450.10(IOX)'!$AM66</f>
        <v>2.1196839976236521E-2</v>
      </c>
      <c r="AE149" s="87">
        <f>'GII30.500.10(IOX)'!$AM66</f>
        <v>3.2261853753448227E-2</v>
      </c>
    </row>
    <row r="150" spans="9:31" ht="15" hidden="1">
      <c r="I150" s="148">
        <f t="shared" si="10"/>
        <v>41880</v>
      </c>
      <c r="J150" s="307">
        <f>'FN30.300.13(IOX)'!AK34</f>
        <v>-4.9727316306595354E-2</v>
      </c>
      <c r="K150" s="83">
        <f>'FN30.350.13(IOX)'!AK34</f>
        <v>-7.7990109431364404E-2</v>
      </c>
      <c r="L150" s="83">
        <f>'FN30.300.13(IOX)'!AM34</f>
        <v>-1.363365596265996E-2</v>
      </c>
      <c r="M150" s="83">
        <f>'FN30.350.13(IOX)'!AM34</f>
        <v>-1.8604154642952724E-2</v>
      </c>
      <c r="N150" s="83">
        <f>'FN30.400.13(IOX)'!AM34</f>
        <v>-1.9119649509166926E-2</v>
      </c>
      <c r="O150" s="83">
        <f>'FN30.300.12(IOX)'!$AM46</f>
        <v>-2.7030256416666742E-3</v>
      </c>
      <c r="P150" s="83">
        <f>'FN30.350.12(IOX)'!AM46</f>
        <v>-7.9017797559618741E-3</v>
      </c>
      <c r="Q150" s="83">
        <f>'FN30.400.11(IOX)'!$AM58</f>
        <v>-2.5380517267585074E-2</v>
      </c>
      <c r="R150" s="83">
        <f>'FN30.450.11(IOX)'!$AM58</f>
        <v>-3.5842841011583269E-2</v>
      </c>
      <c r="S150" s="83">
        <f>'FN30.350.10(IOX)'!$AM70</f>
        <v>-6.5815859796669153E-3</v>
      </c>
      <c r="T150" s="83">
        <f>'FN30.400.10(IOX)'!$AM70</f>
        <v>-1.5603149232583793E-2</v>
      </c>
      <c r="U150" s="83">
        <f>'FN30.450.10(IOX)'!$AM70</f>
        <v>-4.2194462651483952E-2</v>
      </c>
      <c r="V150" s="83">
        <f>'FN30.500.10(IOX)'!$AM70</f>
        <v>-3.9450132302870547E-2</v>
      </c>
      <c r="W150" s="83">
        <f>'FN30.400.09(IOX)'!$AM72</f>
        <v>-1.0870679385260897E-2</v>
      </c>
      <c r="X150" s="83">
        <f>'FN30.450.09(IOX)'!$AM72</f>
        <v>-4.193674396030659E-2</v>
      </c>
      <c r="Y150" s="83">
        <f>'FN30.500.09(IOX)'!$AM72</f>
        <v>-3.9746181934887659E-2</v>
      </c>
      <c r="Z150" s="83">
        <f>'FN30.550.08(IOX)'!$AM72</f>
        <v>1.8502211241185598E-3</v>
      </c>
      <c r="AA150" s="83">
        <f>'FN30.600.08(IOX)'!$AM72</f>
        <v>-6.1555827502703516E-3</v>
      </c>
      <c r="AB150" s="109">
        <f>'FN30.650.67(IOX)'!$AM72</f>
        <v>-2.523234371046235E-3</v>
      </c>
      <c r="AC150" s="307">
        <f>'GII30.400.10(IOX)'!$AM67</f>
        <v>-6.5497312483588699E-2</v>
      </c>
      <c r="AD150" s="83">
        <f>'GII30.450.10(IOX)'!$AM67</f>
        <v>-2.0030577971683883E-2</v>
      </c>
      <c r="AE150" s="87">
        <f>'GII30.500.10(IOX)'!$AM67</f>
        <v>-5.5331111079597435E-2</v>
      </c>
    </row>
    <row r="151" spans="9:31" ht="15" hidden="1">
      <c r="I151" s="148">
        <f t="shared" si="10"/>
        <v>41912</v>
      </c>
      <c r="J151" s="307">
        <f>'FN30.300.13(IOX)'!AK35</f>
        <v>-1.8674498761320074E-2</v>
      </c>
      <c r="K151" s="83">
        <f>'FN30.350.13(IOX)'!AK35</f>
        <v>-3.2014700212643285E-2</v>
      </c>
      <c r="L151" s="83">
        <f>'FN30.300.13(IOX)'!AM35</f>
        <v>1.7130577999267923E-2</v>
      </c>
      <c r="M151" s="83">
        <f>'FN30.350.13(IOX)'!AM35</f>
        <v>1.9269280238229661E-2</v>
      </c>
      <c r="N151" s="83">
        <f>'FN30.400.13(IOX)'!AM35</f>
        <v>3.1427108188625638E-2</v>
      </c>
      <c r="O151" s="83">
        <f>'FN30.300.12(IOX)'!$AM47</f>
        <v>1.410533752578548E-2</v>
      </c>
      <c r="P151" s="83">
        <f>'FN30.350.12(IOX)'!AM47</f>
        <v>2.0198268379114585E-2</v>
      </c>
      <c r="Q151" s="83">
        <f>'FN30.400.11(IOX)'!$AM59</f>
        <v>2.7853214991916859E-2</v>
      </c>
      <c r="R151" s="83">
        <f>'FN30.450.11(IOX)'!$AM59</f>
        <v>5.7609337587692558E-2</v>
      </c>
      <c r="S151" s="83">
        <f>'FN30.350.10(IOX)'!$AM71</f>
        <v>1.9542394432539377E-2</v>
      </c>
      <c r="T151" s="83">
        <f>'FN30.400.10(IOX)'!$AM71</f>
        <v>2.1904834094771401E-2</v>
      </c>
      <c r="U151" s="83">
        <f>'FN30.450.10(IOX)'!$AM71</f>
        <v>5.9280853072915952E-2</v>
      </c>
      <c r="V151" s="83">
        <f>'FN30.500.10(IOX)'!$AM71</f>
        <v>6.828802582770957E-2</v>
      </c>
      <c r="W151" s="83">
        <f>'FN30.400.09(IOX)'!$AM73</f>
        <v>2.5449777982539539E-2</v>
      </c>
      <c r="X151" s="83">
        <f>'FN30.450.09(IOX)'!$AM73</f>
        <v>6.5945386318376806E-2</v>
      </c>
      <c r="Y151" s="83">
        <f>'FN30.500.09(IOX)'!$AM73</f>
        <v>6.8377265124206082E-2</v>
      </c>
      <c r="Z151" s="83">
        <f>'FN30.550.08(IOX)'!$AM73</f>
        <v>2.3008344939267258E-2</v>
      </c>
      <c r="AA151" s="83">
        <f>'FN30.600.08(IOX)'!$AM73</f>
        <v>2.5786010717179939E-2</v>
      </c>
      <c r="AB151" s="109">
        <f>'FN30.650.67(IOX)'!$AM73</f>
        <v>2.4381880257672628E-2</v>
      </c>
      <c r="AC151" s="307">
        <f>'GII30.400.10(IOX)'!$AM68</f>
        <v>2.278465958875938E-2</v>
      </c>
      <c r="AD151" s="83">
        <f>'GII30.450.10(IOX)'!$AM68</f>
        <v>2.6677770505935616E-2</v>
      </c>
      <c r="AE151" s="87">
        <f>'GII30.500.10(IOX)'!$AM68</f>
        <v>4.4662039559486E-2</v>
      </c>
    </row>
    <row r="152" spans="9:31" ht="15" hidden="1">
      <c r="I152" s="148">
        <f t="shared" si="10"/>
        <v>41943</v>
      </c>
      <c r="J152" s="307">
        <f>'FN30.300.13(IOX)'!AK36</f>
        <v>-5.0802815141222923E-2</v>
      </c>
      <c r="K152" s="83">
        <f>'FN30.350.13(IOX)'!AK36</f>
        <v>-7.4242426701914305E-2</v>
      </c>
      <c r="L152" s="83">
        <f>'FN30.300.13(IOX)'!AM36</f>
        <v>-1.0857791153586662E-3</v>
      </c>
      <c r="M152" s="83">
        <f>'FN30.350.13(IOX)'!AM36</f>
        <v>-9.3280663184365595E-3</v>
      </c>
      <c r="N152" s="83">
        <f>'FN30.400.13(IOX)'!AM36</f>
        <v>-1.3647314511804525E-2</v>
      </c>
      <c r="O152" s="83">
        <f>'FN30.300.12(IOX)'!$AM48</f>
        <v>6.9430497532884218E-3</v>
      </c>
      <c r="P152" s="83">
        <f>'FN30.350.12(IOX)'!AM48</f>
        <v>1.8930496266853455E-3</v>
      </c>
      <c r="Q152" s="83">
        <f>'FN30.400.11(IOX)'!$AM60</f>
        <v>-8.4361551584518236E-3</v>
      </c>
      <c r="R152" s="83">
        <f>'FN30.450.11(IOX)'!$AM60</f>
        <v>-2.3767793077508453E-2</v>
      </c>
      <c r="S152" s="83">
        <f>'FN30.350.10(IOX)'!$AM72</f>
        <v>5.6902978513515851E-3</v>
      </c>
      <c r="T152" s="83">
        <f>'FN30.400.10(IOX)'!$AM72</f>
        <v>-7.1480984561454255E-3</v>
      </c>
      <c r="U152" s="83">
        <f>'FN30.450.10(IOX)'!$AM72</f>
        <v>-2.7518397380330999E-2</v>
      </c>
      <c r="V152" s="83">
        <f>'FN30.500.10(IOX)'!$AM72</f>
        <v>-4.8387481034146758E-2</v>
      </c>
      <c r="W152" s="83">
        <f>'FN30.400.09(IOX)'!$AM74</f>
        <v>-1.1470449260255464E-2</v>
      </c>
      <c r="X152" s="83">
        <f>'FN30.450.09(IOX)'!$AM74</f>
        <v>-2.7287214933930735E-2</v>
      </c>
      <c r="Y152" s="83">
        <f>'FN30.500.09(IOX)'!$AM74</f>
        <v>-4.7958954097048319E-2</v>
      </c>
      <c r="Z152" s="83">
        <f>'FN30.550.08(IOX)'!$AM74</f>
        <v>-1.4810845295607845E-2</v>
      </c>
      <c r="AA152" s="83">
        <f>'FN30.600.08(IOX)'!$AM74</f>
        <v>-2.227779765560441E-2</v>
      </c>
      <c r="AB152" s="109">
        <f>'FN30.650.67(IOX)'!$AM74</f>
        <v>-1.7791512898509464E-2</v>
      </c>
      <c r="AC152" s="307">
        <f>'GII30.400.10(IOX)'!$AM69</f>
        <v>-2.1586285011214595E-2</v>
      </c>
      <c r="AD152" s="83">
        <f>'GII30.450.10(IOX)'!$AM69</f>
        <v>-2.0970885385314143E-2</v>
      </c>
      <c r="AE152" s="87">
        <f>'GII30.500.10(IOX)'!$AM69</f>
        <v>-2.7239099991433646E-2</v>
      </c>
    </row>
    <row r="153" spans="9:31" ht="15" hidden="1">
      <c r="I153" s="148">
        <f t="shared" si="10"/>
        <v>41971</v>
      </c>
      <c r="J153" s="307">
        <f>'FN30.300.13(IOX)'!AK37</f>
        <v>-4.8736152430996521E-2</v>
      </c>
      <c r="K153" s="83">
        <f>'FN30.350.13(IOX)'!AK37</f>
        <v>-6.216106263112306E-2</v>
      </c>
      <c r="L153" s="83">
        <f>'FN30.300.13(IOX)'!AM37</f>
        <v>-1.7944717104772896E-3</v>
      </c>
      <c r="M153" s="83">
        <f>'FN30.350.13(IOX)'!AM37</f>
        <v>-6.2022078800956998E-3</v>
      </c>
      <c r="N153" s="83">
        <f>'FN30.400.13(IOX)'!AM37</f>
        <v>6.8719316120841273E-4</v>
      </c>
      <c r="O153" s="83">
        <f>'FN30.300.12(IOX)'!$AM49</f>
        <v>1.0528009544715253E-2</v>
      </c>
      <c r="P153" s="83">
        <f>'FN30.350.12(IOX)'!AM49</f>
        <v>4.596278640510704E-3</v>
      </c>
      <c r="Q153" s="83">
        <f>'FN30.400.11(IOX)'!$AM61</f>
        <v>-9.3188201672336941E-3</v>
      </c>
      <c r="R153" s="83">
        <f>'FN30.450.11(IOX)'!$AM61</f>
        <v>-1.3455499514046442E-2</v>
      </c>
      <c r="S153" s="83">
        <f>'FN30.350.10(IOX)'!$AM73</f>
        <v>5.1186930112814052E-3</v>
      </c>
      <c r="T153" s="83">
        <f>'FN30.400.10(IOX)'!$AM73</f>
        <v>-8.9697257096392254E-3</v>
      </c>
      <c r="U153" s="83">
        <f>'FN30.450.10(IOX)'!$AM73</f>
        <v>-1.3799009626318932E-2</v>
      </c>
      <c r="V153" s="83">
        <f>'FN30.500.10(IOX)'!$AM73</f>
        <v>-1.4236909584251585E-2</v>
      </c>
      <c r="W153" s="83">
        <f>'FN30.400.09(IOX)'!$AM75</f>
        <v>-8.8084144871622659E-3</v>
      </c>
      <c r="X153" s="83">
        <f>'FN30.450.09(IOX)'!$AM75</f>
        <v>-1.7101155805801529E-2</v>
      </c>
      <c r="Y153" s="83">
        <f>'FN30.500.09(IOX)'!$AM75</f>
        <v>-1.7981532477977145E-2</v>
      </c>
      <c r="Z153" s="83">
        <f>'FN30.550.08(IOX)'!$AM75</f>
        <v>-1.5717508050802298E-4</v>
      </c>
      <c r="AA153" s="83">
        <f>'FN30.600.08(IOX)'!$AM75</f>
        <v>-6.0119657036042419E-3</v>
      </c>
      <c r="AB153" s="109">
        <f>'FN30.650.67(IOX)'!$AM75</f>
        <v>-4.7581927968990464E-3</v>
      </c>
      <c r="AC153" s="307">
        <f>'GII30.400.10(IOX)'!$AM70</f>
        <v>-1.6625191910400058E-2</v>
      </c>
      <c r="AD153" s="83">
        <f>'GII30.450.10(IOX)'!$AM70</f>
        <v>-1.8655902558875968E-2</v>
      </c>
      <c r="AE153" s="87">
        <f>'GII30.500.10(IOX)'!$AM70</f>
        <v>-1.6426271763841076E-2</v>
      </c>
    </row>
    <row r="154" spans="9:31" ht="15" hidden="1">
      <c r="I154" s="148">
        <f t="shared" si="10"/>
        <v>42004</v>
      </c>
      <c r="J154" s="307">
        <f>'FN30.300.13(IOX)'!AK38</f>
        <v>-1.5508495052100396E-3</v>
      </c>
      <c r="K154" s="83">
        <f>'FN30.350.13(IOX)'!AK38</f>
        <v>-8.7779656192683159E-4</v>
      </c>
      <c r="L154" s="83">
        <f>'FN30.300.13(IOX)'!AM38</f>
        <v>-3.3491668527668481E-2</v>
      </c>
      <c r="M154" s="83">
        <f>'FN30.350.13(IOX)'!AM38</f>
        <v>-3.818850945491406E-2</v>
      </c>
      <c r="N154" s="83">
        <f>'FN30.400.13(IOX)'!AM38</f>
        <v>-4.8457502249201007E-2</v>
      </c>
      <c r="O154" s="83">
        <f>'FN30.300.12(IOX)'!$AM50</f>
        <v>-1.457827452641189E-2</v>
      </c>
      <c r="P154" s="83">
        <f>'FN30.350.12(IOX)'!AM50</f>
        <v>4.9926183566844707E-4</v>
      </c>
      <c r="Q154" s="83">
        <f>'FN30.400.11(IOX)'!$AM62</f>
        <v>-2.9381954111053418E-3</v>
      </c>
      <c r="R154" s="83">
        <f>'FN30.450.11(IOX)'!$AM62</f>
        <v>-1.8652930619743036E-3</v>
      </c>
      <c r="S154" s="83">
        <f>'FN30.350.10(IOX)'!$AM74</f>
        <v>-4.7713651555805012E-3</v>
      </c>
      <c r="T154" s="83">
        <f>'FN30.400.10(IOX)'!$AM74</f>
        <v>-4.4831110397416758E-3</v>
      </c>
      <c r="U154" s="83">
        <f>'FN30.450.10(IOX)'!$AM74</f>
        <v>9.098475633038494E-4</v>
      </c>
      <c r="V154" s="83">
        <f>'FN30.500.10(IOX)'!$AM74</f>
        <v>-3.9413110938311128E-4</v>
      </c>
      <c r="W154" s="83">
        <f>'FN30.400.09(IOX)'!$AM76</f>
        <v>-4.7636922550170395E-3</v>
      </c>
      <c r="X154" s="83">
        <f>'FN30.450.09(IOX)'!$AM76</f>
        <v>-1.1209961985695547E-3</v>
      </c>
      <c r="Y154" s="83">
        <f>'FN30.500.09(IOX)'!$AM76</f>
        <v>-4.4426607904193552E-3</v>
      </c>
      <c r="Z154" s="83">
        <f>'FN30.550.08(IOX)'!$AM76</f>
        <v>5.9118909071371713E-3</v>
      </c>
      <c r="AA154" s="83">
        <f>'FN30.600.08(IOX)'!$AM76</f>
        <v>4.2793993304207538E-3</v>
      </c>
      <c r="AB154" s="109">
        <f>'FN30.650.67(IOX)'!$AM76</f>
        <v>3.342192193840274E-3</v>
      </c>
      <c r="AC154" s="307">
        <f>'GII30.400.10(IOX)'!$AM71</f>
        <v>-1.1930523992398388E-2</v>
      </c>
      <c r="AD154" s="83">
        <f>'GII30.450.10(IOX)'!$AM71</f>
        <v>-5.6017466476506565E-3</v>
      </c>
      <c r="AE154" s="87">
        <f>'GII30.500.10(IOX)'!$AM71</f>
        <v>-7.7574035999240665E-3</v>
      </c>
    </row>
    <row r="155" spans="9:31" ht="15">
      <c r="I155" s="366">
        <f t="shared" si="10"/>
        <v>2014</v>
      </c>
      <c r="J155" s="525"/>
      <c r="K155" s="507"/>
      <c r="L155" s="507">
        <f>((1+L145)*(1+L146)*(1+L147)*(1+L148)*(1+L149)*(1+L150)*(1+L151)*(1+L152)*(1+L153)*(1+L154))-1</f>
        <v>-1.3681272562337976E-2</v>
      </c>
      <c r="M155" s="507">
        <f t="shared" ref="M155:N155" si="28">((1+M145)*(1+M146)*(1+M147)*(1+M148)*(1+M149)*(1+M150)*(1+M151)*(1+M152)*(1+M153)*(1+M154))-1</f>
        <v>-4.6846587959841979E-2</v>
      </c>
      <c r="N155" s="507">
        <f t="shared" si="28"/>
        <v>-6.5749412366848281E-2</v>
      </c>
      <c r="O155" s="507">
        <f t="shared" ref="O155:AE155" si="29">((1+O143)*(1+O144)*(1+O145)*(1+O146)*(1+O147)*(1+O148)*(1+O149)*(1+O150)*(1+O151)*(1+O152)*(1+O153)*(1+O154))-1</f>
        <v>5.5410613201688497E-2</v>
      </c>
      <c r="P155" s="507">
        <f t="shared" si="29"/>
        <v>7.4345879983557461E-2</v>
      </c>
      <c r="Q155" s="507">
        <f t="shared" si="29"/>
        <v>5.0072107314802494E-2</v>
      </c>
      <c r="R155" s="507">
        <f t="shared" si="29"/>
        <v>3.0734760933912586E-2</v>
      </c>
      <c r="S155" s="507">
        <f t="shared" si="29"/>
        <v>9.1237813613779917E-2</v>
      </c>
      <c r="T155" s="507">
        <f t="shared" si="29"/>
        <v>6.6986798317097307E-2</v>
      </c>
      <c r="U155" s="507">
        <f t="shared" si="29"/>
        <v>5.7843410659780492E-2</v>
      </c>
      <c r="V155" s="507">
        <f t="shared" si="29"/>
        <v>8.1625525631751961E-2</v>
      </c>
      <c r="W155" s="507">
        <f t="shared" si="29"/>
        <v>0.10072597030518526</v>
      </c>
      <c r="X155" s="507">
        <f t="shared" si="29"/>
        <v>5.9290991160801276E-2</v>
      </c>
      <c r="Y155" s="507">
        <f t="shared" si="29"/>
        <v>0.10079232802387716</v>
      </c>
      <c r="Z155" s="507">
        <f t="shared" si="29"/>
        <v>0.19798602979923974</v>
      </c>
      <c r="AA155" s="507">
        <f t="shared" si="29"/>
        <v>0.1642998803582667</v>
      </c>
      <c r="AB155" s="232">
        <f t="shared" si="29"/>
        <v>0.1150078470447824</v>
      </c>
      <c r="AC155" s="525">
        <f t="shared" si="29"/>
        <v>-0.10520260316348584</v>
      </c>
      <c r="AD155" s="507">
        <f t="shared" si="29"/>
        <v>-1.2520259370791154E-2</v>
      </c>
      <c r="AE155" s="528">
        <f t="shared" si="29"/>
        <v>1.3813447592187833E-2</v>
      </c>
    </row>
    <row r="156" spans="9:31" ht="15" hidden="1">
      <c r="I156" s="148">
        <f t="shared" si="10"/>
        <v>42034</v>
      </c>
      <c r="J156" s="525"/>
      <c r="K156" s="507"/>
      <c r="L156" s="507">
        <f>'FN30.300.13(IOX)'!AM39</f>
        <v>-0.11611965288357873</v>
      </c>
      <c r="M156" s="507">
        <f>'FN30.350.13(IOX)'!AM39</f>
        <v>-0.14564418725355102</v>
      </c>
      <c r="N156" s="507">
        <f>'FN30.400.13(IOX)'!AM39</f>
        <v>-0.13825604808352568</v>
      </c>
      <c r="O156" s="507">
        <f>'FN30.300.12(IOX)'!$AM51</f>
        <v>-8.5580070511674711E-2</v>
      </c>
      <c r="P156" s="507">
        <f>'FN30.350.12(IOX)'!AM51</f>
        <v>-0.11336190768657979</v>
      </c>
      <c r="Q156" s="507">
        <f>'FN30.400.11(IOX)'!$AM63</f>
        <v>-0.13624670769495226</v>
      </c>
      <c r="R156" s="507">
        <f>'FN30.450.11(IOX)'!$AM63</f>
        <v>-0.12875441548113589</v>
      </c>
      <c r="S156" s="507">
        <f>'FN30.350.10(IOX)'!$AM75</f>
        <v>-0.10535913815689642</v>
      </c>
      <c r="T156" s="507">
        <f>'FN30.400.10(IOX)'!$AM75</f>
        <v>-0.1324541192890282</v>
      </c>
      <c r="U156" s="507">
        <f>'FN30.450.10(IOX)'!$AM75</f>
        <v>-0.13612508836790951</v>
      </c>
      <c r="V156" s="507">
        <f>'FN30.500.10(IOX)'!$AM75</f>
        <v>-0.12606159061505945</v>
      </c>
      <c r="W156" s="507">
        <f>'FN30.400.09(IOX)'!$AM77</f>
        <v>-0.11818699049340865</v>
      </c>
      <c r="X156" s="507">
        <f>'FN30.450.09(IOX)'!$AM77</f>
        <v>-0.12621090280494279</v>
      </c>
      <c r="Y156" s="507">
        <f>'FN30.500.09(IOX)'!$AM77</f>
        <v>-0.12560934248606351</v>
      </c>
      <c r="Z156" s="507">
        <f>'FN30.550.08(IOX)'!$AM77</f>
        <v>-3.6780774653485835E-3</v>
      </c>
      <c r="AA156" s="507">
        <f>'FN30.600.08(IOX)'!$AM77</f>
        <v>-1.5539247656984001E-2</v>
      </c>
      <c r="AB156" s="232">
        <f>'FN30.650.67(IOX)'!$AM77</f>
        <v>-1.367421873716953E-2</v>
      </c>
      <c r="AC156" s="525">
        <f>'GII30.400.10(IOX)'!$AM72</f>
        <v>-0.15520137264622955</v>
      </c>
      <c r="AD156" s="507">
        <f>'GII30.450.10(IOX)'!$AM72</f>
        <v>-0.16271884663398523</v>
      </c>
      <c r="AE156" s="528">
        <f>'GII30.500.10(IOX)'!$AM72</f>
        <v>-0.13514037338048779</v>
      </c>
    </row>
    <row r="157" spans="9:31" ht="15" hidden="1">
      <c r="I157" s="148">
        <f t="shared" si="10"/>
        <v>42062</v>
      </c>
      <c r="J157" s="525"/>
      <c r="K157" s="507"/>
      <c r="L157" s="507">
        <f>'FN30.300.13(IOX)'!AM40</f>
        <v>8.5966383150933134E-2</v>
      </c>
      <c r="M157" s="507">
        <f>'FN30.350.13(IOX)'!AM40</f>
        <v>0.12844731147586994</v>
      </c>
      <c r="N157" s="507">
        <f>'FN30.400.13(IOX)'!AM40</f>
        <v>0.15828872200271971</v>
      </c>
      <c r="O157" s="507">
        <f>'FN30.300.12(IOX)'!$AM52</f>
        <v>8.1245471533605867E-2</v>
      </c>
      <c r="P157" s="507">
        <f>'FN30.350.12(IOX)'!AM52</f>
        <v>0.1079914127185341</v>
      </c>
      <c r="Q157" s="507">
        <f>'FN30.400.11(IOX)'!$AM64</f>
        <v>0.1288122892156213</v>
      </c>
      <c r="R157" s="507">
        <f>'FN30.450.11(IOX)'!$AM64</f>
        <v>0.10505965780219992</v>
      </c>
      <c r="S157" s="507">
        <f>'FN30.350.10(IOX)'!$AM76</f>
        <v>0.11511242806069678</v>
      </c>
      <c r="T157" s="507">
        <f>'FN30.400.10(IOX)'!$AM76</f>
        <v>0.12185548588625555</v>
      </c>
      <c r="U157" s="507">
        <f>'FN30.450.10(IOX)'!$AM76</f>
        <v>0.12073964619748698</v>
      </c>
      <c r="V157" s="507">
        <f>'FN30.500.10(IOX)'!$AM76</f>
        <v>0.11396063827587127</v>
      </c>
      <c r="W157" s="507">
        <f>'FN30.400.09(IOX)'!$AM78</f>
        <v>0.13493912339658809</v>
      </c>
      <c r="X157" s="507">
        <f>'FN30.450.09(IOX)'!$AM78</f>
        <v>0.11969205213952874</v>
      </c>
      <c r="Y157" s="507">
        <f>'FN30.500.09(IOX)'!$AM78</f>
        <v>0.1187110445145719</v>
      </c>
      <c r="Z157" s="507">
        <f>'FN30.550.08(IOX)'!$AM78</f>
        <v>9.7364202006879605E-2</v>
      </c>
      <c r="AA157" s="507">
        <f>'FN30.600.08(IOX)'!$AM78</f>
        <v>9.7857619792794059E-2</v>
      </c>
      <c r="AB157" s="232">
        <f>'FN30.650.67(IOX)'!$AM78</f>
        <v>7.8136808050499371E-2</v>
      </c>
      <c r="AC157" s="525">
        <f>'GII30.400.10(IOX)'!$AM73</f>
        <v>5.48599228372222E-2</v>
      </c>
      <c r="AD157" s="507">
        <f>'GII30.450.10(IOX)'!$AM73</f>
        <v>5.7254709167978923E-2</v>
      </c>
      <c r="AE157" s="528">
        <f>'GII30.500.10(IOX)'!$AM73</f>
        <v>6.210138312273334E-2</v>
      </c>
    </row>
    <row r="158" spans="9:31" ht="15" hidden="1">
      <c r="I158" s="148">
        <f t="shared" si="10"/>
        <v>42094</v>
      </c>
      <c r="J158" s="525">
        <f>'FN30.350.14(IOX)'!AM28</f>
        <v>0</v>
      </c>
      <c r="K158" s="507">
        <f>'FN30.400.14(IOX)'!AM28</f>
        <v>0</v>
      </c>
      <c r="L158" s="507">
        <f>'FN30.300.13(IOX)'!AM41</f>
        <v>-6.7804626007934073E-3</v>
      </c>
      <c r="M158" s="507">
        <f>'FN30.350.13(IOX)'!AM41</f>
        <v>-1.5753141894478406E-2</v>
      </c>
      <c r="N158" s="507">
        <f>'FN30.400.13(IOX)'!AM41</f>
        <v>-2.7119877550053174E-2</v>
      </c>
      <c r="O158" s="507">
        <f>'FN30.300.12(IOX)'!$AM53</f>
        <v>-5.642270705114338E-3</v>
      </c>
      <c r="P158" s="507">
        <f>'FN30.350.12(IOX)'!AM53</f>
        <v>-7.0905061674907668E-3</v>
      </c>
      <c r="Q158" s="507">
        <f>'FN30.400.11(IOX)'!$AM65</f>
        <v>-9.7350332950362165E-3</v>
      </c>
      <c r="R158" s="507">
        <f>'FN30.450.11(IOX)'!$AM65</f>
        <v>3.1400200240823714E-3</v>
      </c>
      <c r="S158" s="507">
        <f>'FN30.350.10(IOX)'!$AM77</f>
        <v>-1.3178544902273897E-3</v>
      </c>
      <c r="T158" s="507">
        <f>'FN30.400.10(IOX)'!$AM77</f>
        <v>-9.9495340022850362E-3</v>
      </c>
      <c r="U158" s="507">
        <f>'FN30.450.10(IOX)'!$AM77</f>
        <v>-5.9578885042738472E-3</v>
      </c>
      <c r="V158" s="507">
        <f>'FN30.500.10(IOX)'!$AM77</f>
        <v>-2.5710082037314896E-3</v>
      </c>
      <c r="W158" s="507">
        <f>'FN30.400.09(IOX)'!$AM79</f>
        <v>-1.0760646805210869E-2</v>
      </c>
      <c r="X158" s="507">
        <f>'FN30.450.09(IOX)'!$AM79</f>
        <v>-2.1703874078993863E-3</v>
      </c>
      <c r="Y158" s="507">
        <f>'FN30.500.09(IOX)'!$AM79</f>
        <v>3.2834911368518787E-3</v>
      </c>
      <c r="Z158" s="507">
        <f>'FN30.550.08(IOX)'!$AM79</f>
        <v>6.2868908110021438E-2</v>
      </c>
      <c r="AA158" s="507">
        <f>'FN30.600.08(IOX)'!$AM79</f>
        <v>7.6795771147443695E-2</v>
      </c>
      <c r="AB158" s="232">
        <f>'FN30.650.67(IOX)'!$AM79</f>
        <v>6.2126956980051933E-2</v>
      </c>
      <c r="AC158" s="525">
        <f>'GII30.400.10(IOX)'!$AM74</f>
        <v>6.8606634370908511E-4</v>
      </c>
      <c r="AD158" s="507">
        <f>'GII30.450.10(IOX)'!$AM74</f>
        <v>6.1429159701881526E-3</v>
      </c>
      <c r="AE158" s="528">
        <f>'GII30.500.10(IOX)'!$AM74</f>
        <v>3.5590554682631989E-2</v>
      </c>
    </row>
    <row r="159" spans="9:31" ht="15">
      <c r="I159" s="367">
        <f t="shared" ref="I159" si="30">I80</f>
        <v>2015</v>
      </c>
      <c r="J159" s="308">
        <f>((1+J156)*(1+J157)*(1+J158))-1</f>
        <v>0</v>
      </c>
      <c r="K159" s="88">
        <f t="shared" ref="K159" si="31">((1+K156)*(1+K157)*(1+K158))-1</f>
        <v>0</v>
      </c>
      <c r="L159" s="88">
        <f>((1+L156)*(1+L157)*(1+L158))-1</f>
        <v>-4.6643980588055967E-2</v>
      </c>
      <c r="M159" s="88">
        <f t="shared" ref="M159:AE159" si="32">((1+M156)*(1+M157)*(1+M158))-1</f>
        <v>-5.1092013587894392E-2</v>
      </c>
      <c r="N159" s="88">
        <f t="shared" si="32"/>
        <v>-2.892135893446901E-2</v>
      </c>
      <c r="O159" s="88">
        <f t="shared" si="32"/>
        <v>-1.6866175215203949E-2</v>
      </c>
      <c r="P159" s="88">
        <f t="shared" si="32"/>
        <v>-2.457823139277826E-2</v>
      </c>
      <c r="Q159" s="88">
        <f t="shared" si="32"/>
        <v>-3.4476475508054882E-2</v>
      </c>
      <c r="R159" s="88">
        <f t="shared" si="32"/>
        <v>-3.4198509220034645E-2</v>
      </c>
      <c r="S159" s="88">
        <f t="shared" si="32"/>
        <v>-3.6895810830008813E-3</v>
      </c>
      <c r="T159" s="88">
        <f t="shared" si="32"/>
        <v>-3.6422388928981531E-2</v>
      </c>
      <c r="U159" s="88">
        <f t="shared" si="32"/>
        <v>-3.7589438895450189E-2</v>
      </c>
      <c r="V159" s="88">
        <f t="shared" si="32"/>
        <v>-2.896997296735726E-2</v>
      </c>
      <c r="W159" s="88">
        <f t="shared" si="32"/>
        <v>-9.9652152601165112E-3</v>
      </c>
      <c r="X159" s="88">
        <f t="shared" si="32"/>
        <v>-2.3748744769615193E-2</v>
      </c>
      <c r="Y159" s="88">
        <f t="shared" si="32"/>
        <v>-1.859763442858553E-2</v>
      </c>
      <c r="Z159" s="88">
        <f t="shared" si="32"/>
        <v>0.16206434975105299</v>
      </c>
      <c r="AA159" s="88">
        <f t="shared" si="32"/>
        <v>0.16379843411747674</v>
      </c>
      <c r="AB159" s="110">
        <f t="shared" si="32"/>
        <v>0.12945957084544513</v>
      </c>
      <c r="AC159" s="308">
        <f t="shared" si="32"/>
        <v>-0.10824440108340161</v>
      </c>
      <c r="AD159" s="88">
        <f t="shared" si="32"/>
        <v>-0.10934272905699627</v>
      </c>
      <c r="AE159" s="89">
        <f t="shared" si="32"/>
        <v>-4.8739028171640331E-2</v>
      </c>
    </row>
  </sheetData>
  <mergeCells count="2">
    <mergeCell ref="I25:AE25"/>
    <mergeCell ref="I104:AE104"/>
  </mergeCells>
  <printOptions horizontalCentered="1"/>
  <pageMargins left="0.25" right="0.25" top="0.25" bottom="0.25" header="0.3" footer="0.15"/>
  <pageSetup scale="70" fitToWidth="0" fitToHeight="0" orientation="landscape" horizontalDpi="300" verticalDpi="300" r:id="rId1"/>
  <headerFooter scaleWithDoc="0">
    <oddHeader>&amp;L&amp;G&amp;C&amp;"-,Bold"&amp;12&amp;K2E398A
&amp;15IOS Annual Return (%)&amp;R&amp;"-,Bold"&amp;14&amp;K2E398A
&amp;12Cello Fixed Income Master Fund, LP&amp;"-,Regular"&amp;10&amp;K000000
&amp;"-,Bold"&amp;K2E398A As of Mar, 2015</oddHeader>
    <oddFooter>&amp;L&amp;8&amp;K2E398AReport Created on &amp;D &amp;T&amp;C&amp;G
&amp;8&amp;K2E398APage &amp;P of &amp;N</oddFooter>
  </headerFooter>
  <rowBreaks count="3" manualBreakCount="3">
    <brk id="232" max="42" man="1"/>
    <brk id="316" max="42" man="1"/>
    <brk id="400" max="42" man="1"/>
  </rowBreaks>
  <colBreaks count="1" manualBreakCount="1">
    <brk id="32" min="13" max="122" man="1"/>
  </colBreaks>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tint="-0.249977111117893"/>
  </sheetPr>
  <dimension ref="A4:AP1052"/>
  <sheetViews>
    <sheetView workbookViewId="0"/>
  </sheetViews>
  <sheetFormatPr defaultRowHeight="12.75"/>
  <cols>
    <col min="1" max="1" width="21.42578125" style="532" customWidth="1"/>
    <col min="2" max="2" width="9.5703125" style="532" bestFit="1" customWidth="1"/>
    <col min="3" max="3" width="15.5703125" style="533" customWidth="1"/>
    <col min="4" max="6" width="9.140625" style="532"/>
    <col min="7" max="12" width="4.42578125" style="532" customWidth="1"/>
    <col min="13" max="13" width="16" style="532" customWidth="1"/>
    <col min="14" max="15" width="18.42578125" style="532" customWidth="1"/>
    <col min="16" max="16" width="16.85546875" style="532" customWidth="1"/>
    <col min="17" max="18" width="18.42578125" style="532" customWidth="1"/>
    <col min="19" max="19" width="16.85546875" style="532" customWidth="1"/>
    <col min="20" max="23" width="18.42578125" style="532" customWidth="1"/>
    <col min="24" max="24" width="16.85546875" style="532" customWidth="1"/>
    <col min="25" max="29" width="18.42578125" style="532" customWidth="1"/>
    <col min="30" max="30" width="16.85546875" style="532" customWidth="1"/>
    <col min="31" max="32" width="18.42578125" style="532" customWidth="1"/>
    <col min="33" max="33" width="15.85546875" style="532" customWidth="1"/>
    <col min="34" max="35" width="18.42578125" style="532" customWidth="1"/>
    <col min="36" max="37" width="16.85546875" style="532" customWidth="1"/>
    <col min="38" max="38" width="21.42578125" style="532" customWidth="1"/>
    <col min="39" max="41" width="18.42578125" style="532" customWidth="1"/>
    <col min="42" max="42" width="19.42578125" style="532" customWidth="1"/>
    <col min="43" max="16384" width="9.140625" style="532"/>
  </cols>
  <sheetData>
    <row r="4" spans="1:42">
      <c r="A4" s="532" t="s">
        <v>284</v>
      </c>
      <c r="B4" s="532" t="s">
        <v>285</v>
      </c>
      <c r="C4" s="533" t="s">
        <v>286</v>
      </c>
    </row>
    <row r="5" spans="1:42">
      <c r="A5" s="532" t="s">
        <v>287</v>
      </c>
      <c r="B5" s="534">
        <v>41244</v>
      </c>
      <c r="C5" s="533">
        <v>141708801253.98999</v>
      </c>
      <c r="M5" s="606" t="s">
        <v>318</v>
      </c>
      <c r="N5" s="606" t="s">
        <v>317</v>
      </c>
      <c r="O5" s="607"/>
      <c r="P5" s="607"/>
      <c r="Q5" s="607"/>
      <c r="R5" s="607"/>
      <c r="S5" s="607"/>
      <c r="T5" s="607"/>
      <c r="U5" s="607"/>
      <c r="V5" s="607"/>
      <c r="W5" s="607"/>
      <c r="X5" s="607"/>
      <c r="Y5" s="607"/>
      <c r="Z5" s="607"/>
      <c r="AA5" s="607"/>
      <c r="AB5" s="607"/>
      <c r="AC5" s="607"/>
      <c r="AD5" s="607"/>
      <c r="AE5" s="607"/>
      <c r="AF5" s="607"/>
      <c r="AG5" s="607"/>
      <c r="AH5" s="607"/>
      <c r="AI5" s="607"/>
      <c r="AJ5" s="607"/>
      <c r="AK5" s="607"/>
      <c r="AL5" s="607"/>
      <c r="AM5" s="607"/>
      <c r="AN5" s="607"/>
      <c r="AO5" s="607"/>
      <c r="AP5" s="607"/>
    </row>
    <row r="6" spans="1:42">
      <c r="A6" s="601" t="s">
        <v>287</v>
      </c>
      <c r="B6" s="602">
        <v>41275</v>
      </c>
      <c r="C6" s="603">
        <v>140778973543.17001</v>
      </c>
      <c r="M6" s="606" t="s">
        <v>315</v>
      </c>
      <c r="N6" s="607" t="s">
        <v>287</v>
      </c>
      <c r="O6" s="607" t="s">
        <v>288</v>
      </c>
      <c r="P6" s="607" t="s">
        <v>289</v>
      </c>
      <c r="Q6" s="607" t="s">
        <v>290</v>
      </c>
      <c r="R6" s="607" t="s">
        <v>291</v>
      </c>
      <c r="S6" s="607" t="s">
        <v>292</v>
      </c>
      <c r="T6" s="607" t="s">
        <v>293</v>
      </c>
      <c r="U6" s="607" t="s">
        <v>294</v>
      </c>
      <c r="V6" s="607" t="s">
        <v>295</v>
      </c>
      <c r="W6" s="607" t="s">
        <v>296</v>
      </c>
      <c r="X6" s="607" t="s">
        <v>297</v>
      </c>
      <c r="Y6" s="607" t="s">
        <v>298</v>
      </c>
      <c r="Z6" s="607" t="s">
        <v>299</v>
      </c>
      <c r="AA6" s="607" t="s">
        <v>300</v>
      </c>
      <c r="AB6" s="607" t="s">
        <v>301</v>
      </c>
      <c r="AC6" s="607" t="s">
        <v>302</v>
      </c>
      <c r="AD6" s="607" t="s">
        <v>303</v>
      </c>
      <c r="AE6" s="607" t="s">
        <v>304</v>
      </c>
      <c r="AF6" s="607" t="s">
        <v>305</v>
      </c>
      <c r="AG6" s="607" t="s">
        <v>306</v>
      </c>
      <c r="AH6" s="607" t="s">
        <v>307</v>
      </c>
      <c r="AI6" s="607" t="s">
        <v>308</v>
      </c>
      <c r="AJ6" s="607" t="s">
        <v>309</v>
      </c>
      <c r="AK6" s="607" t="s">
        <v>310</v>
      </c>
      <c r="AL6" s="607" t="s">
        <v>311</v>
      </c>
      <c r="AM6" s="607" t="s">
        <v>312</v>
      </c>
      <c r="AN6" s="607" t="s">
        <v>313</v>
      </c>
      <c r="AO6" s="607" t="s">
        <v>314</v>
      </c>
      <c r="AP6" s="607" t="s">
        <v>316</v>
      </c>
    </row>
    <row r="7" spans="1:42">
      <c r="A7" s="601" t="s">
        <v>287</v>
      </c>
      <c r="B7" s="602">
        <v>41306</v>
      </c>
      <c r="C7" s="603">
        <v>139729449727.59</v>
      </c>
      <c r="M7" s="608">
        <v>40575</v>
      </c>
      <c r="N7" s="609"/>
      <c r="O7" s="609"/>
      <c r="P7" s="609">
        <v>20451573251.82</v>
      </c>
      <c r="Q7" s="609"/>
      <c r="R7" s="609"/>
      <c r="S7" s="609"/>
      <c r="T7" s="609">
        <v>96625794725.490005</v>
      </c>
      <c r="U7" s="609">
        <v>104821140805.25</v>
      </c>
      <c r="V7" s="609"/>
      <c r="W7" s="609"/>
      <c r="X7" s="609"/>
      <c r="Y7" s="609">
        <v>215134376208.92001</v>
      </c>
      <c r="Z7" s="609">
        <v>96825600808.630005</v>
      </c>
      <c r="AA7" s="609"/>
      <c r="AB7" s="609">
        <v>63868509890.510002</v>
      </c>
      <c r="AC7" s="609">
        <v>50936519568.400002</v>
      </c>
      <c r="AD7" s="609">
        <v>36253206744.870003</v>
      </c>
      <c r="AE7" s="609">
        <v>49558598481.230003</v>
      </c>
      <c r="AF7" s="609">
        <v>46989067594.739998</v>
      </c>
      <c r="AG7" s="609"/>
      <c r="AH7" s="609">
        <v>40794366252.110001</v>
      </c>
      <c r="AI7" s="609">
        <v>52445090103.599998</v>
      </c>
      <c r="AJ7" s="609">
        <v>27414016590.939999</v>
      </c>
      <c r="AK7" s="609">
        <v>35970685549.940002</v>
      </c>
      <c r="AL7" s="609"/>
      <c r="AM7" s="609">
        <v>34128794669.41</v>
      </c>
      <c r="AN7" s="609">
        <v>58186236184.639999</v>
      </c>
      <c r="AO7" s="609">
        <v>47573885602.290001</v>
      </c>
      <c r="AP7" s="609">
        <v>1077977463032.79</v>
      </c>
    </row>
    <row r="8" spans="1:42">
      <c r="A8" s="601" t="s">
        <v>287</v>
      </c>
      <c r="B8" s="602">
        <v>41334</v>
      </c>
      <c r="C8" s="603">
        <v>138948007191</v>
      </c>
      <c r="M8" s="608">
        <v>40603</v>
      </c>
      <c r="N8" s="609"/>
      <c r="O8" s="609"/>
      <c r="P8" s="609">
        <v>20402027431.970001</v>
      </c>
      <c r="Q8" s="609"/>
      <c r="R8" s="609"/>
      <c r="S8" s="609"/>
      <c r="T8" s="609">
        <v>96092637726.869995</v>
      </c>
      <c r="U8" s="609">
        <v>104514396545.08</v>
      </c>
      <c r="V8" s="609"/>
      <c r="W8" s="609"/>
      <c r="X8" s="609"/>
      <c r="Y8" s="609">
        <v>213376650524.14999</v>
      </c>
      <c r="Z8" s="609">
        <v>96353087027.679993</v>
      </c>
      <c r="AA8" s="609"/>
      <c r="AB8" s="609">
        <v>62536106868.93</v>
      </c>
      <c r="AC8" s="609">
        <v>49851665326.970001</v>
      </c>
      <c r="AD8" s="609">
        <v>35400757242.459999</v>
      </c>
      <c r="AE8" s="609">
        <v>48996298517.82</v>
      </c>
      <c r="AF8" s="609">
        <v>46650246623.120003</v>
      </c>
      <c r="AG8" s="609"/>
      <c r="AH8" s="609">
        <v>40017686063.550003</v>
      </c>
      <c r="AI8" s="609">
        <v>51065567074</v>
      </c>
      <c r="AJ8" s="609">
        <v>26670744361.299999</v>
      </c>
      <c r="AK8" s="609">
        <v>35177228734.099998</v>
      </c>
      <c r="AL8" s="609"/>
      <c r="AM8" s="609">
        <v>34018877914.98</v>
      </c>
      <c r="AN8" s="609">
        <v>57846779836.529999</v>
      </c>
      <c r="AO8" s="609">
        <v>47115309114.849998</v>
      </c>
      <c r="AP8" s="609">
        <v>1066086066934.3599</v>
      </c>
    </row>
    <row r="9" spans="1:42">
      <c r="A9" s="601" t="s">
        <v>287</v>
      </c>
      <c r="B9" s="602">
        <v>41365</v>
      </c>
      <c r="C9" s="603">
        <v>138199491778.17999</v>
      </c>
      <c r="M9" s="608">
        <v>40634</v>
      </c>
      <c r="N9" s="609"/>
      <c r="O9" s="609"/>
      <c r="P9" s="609">
        <v>20344280444.439999</v>
      </c>
      <c r="Q9" s="609"/>
      <c r="R9" s="609"/>
      <c r="S9" s="609"/>
      <c r="T9" s="609">
        <v>95550474643.460007</v>
      </c>
      <c r="U9" s="609">
        <v>104186727432.17</v>
      </c>
      <c r="V9" s="609"/>
      <c r="W9" s="609"/>
      <c r="X9" s="609"/>
      <c r="Y9" s="609">
        <v>211754480353.69</v>
      </c>
      <c r="Z9" s="609">
        <v>95882346927.380005</v>
      </c>
      <c r="AA9" s="609"/>
      <c r="AB9" s="609">
        <v>61330261907.68</v>
      </c>
      <c r="AC9" s="609">
        <v>48897603928.769997</v>
      </c>
      <c r="AD9" s="609">
        <v>34677384268.639999</v>
      </c>
      <c r="AE9" s="609">
        <v>48498438679.970001</v>
      </c>
      <c r="AF9" s="609">
        <v>46349835773.339996</v>
      </c>
      <c r="AG9" s="609"/>
      <c r="AH9" s="609">
        <v>39186217875.629997</v>
      </c>
      <c r="AI9" s="609">
        <v>49783624986.470001</v>
      </c>
      <c r="AJ9" s="609">
        <v>25935492220.740002</v>
      </c>
      <c r="AK9" s="609">
        <v>34243481557.189999</v>
      </c>
      <c r="AL9" s="609">
        <v>415282088.92519999</v>
      </c>
      <c r="AM9" s="609">
        <v>33913322098.349998</v>
      </c>
      <c r="AN9" s="609">
        <v>57556363431.959999</v>
      </c>
      <c r="AO9" s="609">
        <v>46733226826.940002</v>
      </c>
      <c r="AP9" s="609">
        <v>1055238845445.7451</v>
      </c>
    </row>
    <row r="10" spans="1:42">
      <c r="A10" s="601" t="s">
        <v>287</v>
      </c>
      <c r="B10" s="602">
        <v>41395</v>
      </c>
      <c r="C10" s="603">
        <v>137380722192.05</v>
      </c>
      <c r="M10" s="608">
        <v>40664</v>
      </c>
      <c r="N10" s="609"/>
      <c r="O10" s="609"/>
      <c r="P10" s="609">
        <v>20284334085.259998</v>
      </c>
      <c r="Q10" s="609"/>
      <c r="R10" s="609"/>
      <c r="S10" s="609"/>
      <c r="T10" s="609">
        <v>95009576807.149994</v>
      </c>
      <c r="U10" s="609">
        <v>103833059412.59</v>
      </c>
      <c r="V10" s="609"/>
      <c r="W10" s="609"/>
      <c r="X10" s="609"/>
      <c r="Y10" s="609">
        <v>210312892959.03</v>
      </c>
      <c r="Z10" s="609">
        <v>95426450293.419998</v>
      </c>
      <c r="AA10" s="609"/>
      <c r="AB10" s="609">
        <v>60278535832.410004</v>
      </c>
      <c r="AC10" s="609">
        <v>48093456071.830002</v>
      </c>
      <c r="AD10" s="609">
        <v>34043310655.450001</v>
      </c>
      <c r="AE10" s="609">
        <v>48060311198.620003</v>
      </c>
      <c r="AF10" s="609">
        <v>46059989329.879997</v>
      </c>
      <c r="AG10" s="609"/>
      <c r="AH10" s="609">
        <v>38502344534.400002</v>
      </c>
      <c r="AI10" s="609">
        <v>48647541174.830002</v>
      </c>
      <c r="AJ10" s="609">
        <v>25252785750.759998</v>
      </c>
      <c r="AK10" s="609">
        <v>33460172419.799999</v>
      </c>
      <c r="AL10" s="609"/>
      <c r="AM10" s="609">
        <v>33795558576.369999</v>
      </c>
      <c r="AN10" s="609">
        <v>57267012268.849998</v>
      </c>
      <c r="AO10" s="609">
        <v>46378560056.029999</v>
      </c>
      <c r="AP10" s="609">
        <v>1044705891426.6799</v>
      </c>
    </row>
    <row r="11" spans="1:42">
      <c r="A11" s="601" t="s">
        <v>287</v>
      </c>
      <c r="B11" s="602">
        <v>41426</v>
      </c>
      <c r="C11" s="603">
        <v>136216886167.56</v>
      </c>
      <c r="M11" s="608">
        <v>40695</v>
      </c>
      <c r="N11" s="609"/>
      <c r="O11" s="609"/>
      <c r="P11" s="609">
        <v>20218215393.209999</v>
      </c>
      <c r="Q11" s="609"/>
      <c r="R11" s="609"/>
      <c r="S11" s="609"/>
      <c r="T11" s="609">
        <v>94451989055.190002</v>
      </c>
      <c r="U11" s="609">
        <v>103451132474.27</v>
      </c>
      <c r="V11" s="609"/>
      <c r="W11" s="609"/>
      <c r="X11" s="609"/>
      <c r="Y11" s="609">
        <v>208768460583.57001</v>
      </c>
      <c r="Z11" s="609">
        <v>94958651759.940002</v>
      </c>
      <c r="AA11" s="609"/>
      <c r="AB11" s="609">
        <v>59308551094.029999</v>
      </c>
      <c r="AC11" s="609">
        <v>47321764985.050003</v>
      </c>
      <c r="AD11" s="609">
        <v>33452082148.459999</v>
      </c>
      <c r="AE11" s="609">
        <v>47620291631.849998</v>
      </c>
      <c r="AF11" s="609">
        <v>45763333354.32</v>
      </c>
      <c r="AG11" s="609"/>
      <c r="AH11" s="609">
        <v>37860213342.139999</v>
      </c>
      <c r="AI11" s="609">
        <v>47566234612.419998</v>
      </c>
      <c r="AJ11" s="609">
        <v>24639000030.419998</v>
      </c>
      <c r="AK11" s="609">
        <v>32688427419.150002</v>
      </c>
      <c r="AL11" s="609"/>
      <c r="AM11" s="609">
        <v>33668923302.970001</v>
      </c>
      <c r="AN11" s="609">
        <v>56980032347.389999</v>
      </c>
      <c r="AO11" s="609">
        <v>46038332490.010002</v>
      </c>
      <c r="AP11" s="609">
        <v>1034755636024.39</v>
      </c>
    </row>
    <row r="12" spans="1:42">
      <c r="A12" s="601" t="s">
        <v>287</v>
      </c>
      <c r="B12" s="602">
        <v>41456</v>
      </c>
      <c r="C12" s="603">
        <v>135189195131.87</v>
      </c>
      <c r="M12" s="608">
        <v>40725</v>
      </c>
      <c r="N12" s="609"/>
      <c r="O12" s="609"/>
      <c r="P12" s="609">
        <v>20135275948.16</v>
      </c>
      <c r="Q12" s="609"/>
      <c r="R12" s="609"/>
      <c r="S12" s="609"/>
      <c r="T12" s="609">
        <v>93743276986.419998</v>
      </c>
      <c r="U12" s="609">
        <v>102917845438.14</v>
      </c>
      <c r="V12" s="609"/>
      <c r="W12" s="609"/>
      <c r="X12" s="609"/>
      <c r="Y12" s="609">
        <v>206431817333.14001</v>
      </c>
      <c r="Z12" s="609">
        <v>94262384113.610001</v>
      </c>
      <c r="AA12" s="609"/>
      <c r="AB12" s="609">
        <v>58030814117.43</v>
      </c>
      <c r="AC12" s="609">
        <v>46441107953.230003</v>
      </c>
      <c r="AD12" s="609">
        <v>32695168112.439999</v>
      </c>
      <c r="AE12" s="609">
        <v>46967776786.400002</v>
      </c>
      <c r="AF12" s="609">
        <v>45356124482.839996</v>
      </c>
      <c r="AG12" s="609"/>
      <c r="AH12" s="609">
        <v>37172170534.830002</v>
      </c>
      <c r="AI12" s="609">
        <v>46435847352.519997</v>
      </c>
      <c r="AJ12" s="609">
        <v>24045156323.560001</v>
      </c>
      <c r="AK12" s="609">
        <v>31982912668.650002</v>
      </c>
      <c r="AL12" s="609"/>
      <c r="AM12" s="609">
        <v>33520158629.860001</v>
      </c>
      <c r="AN12" s="609">
        <v>56625346255.400002</v>
      </c>
      <c r="AO12" s="609">
        <v>45602235236.940002</v>
      </c>
      <c r="AP12" s="609">
        <v>1022365418273.5701</v>
      </c>
    </row>
    <row r="13" spans="1:42">
      <c r="A13" s="601" t="s">
        <v>287</v>
      </c>
      <c r="B13" s="602">
        <v>41487</v>
      </c>
      <c r="C13" s="603">
        <v>134342085391.36</v>
      </c>
      <c r="M13" s="608">
        <v>40756</v>
      </c>
      <c r="N13" s="609"/>
      <c r="O13" s="609"/>
      <c r="P13" s="609">
        <v>20056868028.610001</v>
      </c>
      <c r="Q13" s="609"/>
      <c r="R13" s="609"/>
      <c r="S13" s="609"/>
      <c r="T13" s="609">
        <v>92923477026.949997</v>
      </c>
      <c r="U13" s="609">
        <v>102341193074.17</v>
      </c>
      <c r="V13" s="609"/>
      <c r="W13" s="609"/>
      <c r="X13" s="609"/>
      <c r="Y13" s="609">
        <v>203757101766.35001</v>
      </c>
      <c r="Z13" s="609">
        <v>93491914288.190002</v>
      </c>
      <c r="AA13" s="609"/>
      <c r="AB13" s="609">
        <v>56803056753.879997</v>
      </c>
      <c r="AC13" s="609">
        <v>45542649808.870003</v>
      </c>
      <c r="AD13" s="609">
        <v>31953170828.380001</v>
      </c>
      <c r="AE13" s="609">
        <v>46306624677.559998</v>
      </c>
      <c r="AF13" s="609">
        <v>44889941924.699997</v>
      </c>
      <c r="AG13" s="609"/>
      <c r="AH13" s="609">
        <v>36517143256.839996</v>
      </c>
      <c r="AI13" s="609">
        <v>45349492927.199997</v>
      </c>
      <c r="AJ13" s="609">
        <v>23488521708.700001</v>
      </c>
      <c r="AK13" s="609">
        <v>31334706416.130001</v>
      </c>
      <c r="AL13" s="609"/>
      <c r="AM13" s="609">
        <v>33372144937</v>
      </c>
      <c r="AN13" s="609">
        <v>56241734929.099998</v>
      </c>
      <c r="AO13" s="609">
        <v>45168580818.25</v>
      </c>
      <c r="AP13" s="609">
        <v>1009538323170.8798</v>
      </c>
    </row>
    <row r="14" spans="1:42">
      <c r="A14" s="601" t="s">
        <v>287</v>
      </c>
      <c r="B14" s="602">
        <v>41518</v>
      </c>
      <c r="C14" s="603">
        <v>133577678800.85001</v>
      </c>
      <c r="M14" s="608">
        <v>40787</v>
      </c>
      <c r="N14" s="609"/>
      <c r="O14" s="609"/>
      <c r="P14" s="609">
        <v>19951035951.740002</v>
      </c>
      <c r="Q14" s="609"/>
      <c r="R14" s="609"/>
      <c r="S14" s="609"/>
      <c r="T14" s="609">
        <v>91987765635.779999</v>
      </c>
      <c r="U14" s="609">
        <v>101599572046.00999</v>
      </c>
      <c r="V14" s="609"/>
      <c r="W14" s="609"/>
      <c r="X14" s="609"/>
      <c r="Y14" s="609">
        <v>200769348531.89001</v>
      </c>
      <c r="Z14" s="609">
        <v>92558280635.169998</v>
      </c>
      <c r="AA14" s="609"/>
      <c r="AB14" s="609">
        <v>55466031234.360001</v>
      </c>
      <c r="AC14" s="609">
        <v>44535420606.339996</v>
      </c>
      <c r="AD14" s="609">
        <v>31147140108.189999</v>
      </c>
      <c r="AE14" s="609">
        <v>45575089362.150002</v>
      </c>
      <c r="AF14" s="609">
        <v>44412296278.449997</v>
      </c>
      <c r="AG14" s="609"/>
      <c r="AH14" s="609">
        <v>35772241777.330002</v>
      </c>
      <c r="AI14" s="609">
        <v>44162194374.25</v>
      </c>
      <c r="AJ14" s="609">
        <v>22890859864.57</v>
      </c>
      <c r="AK14" s="609">
        <v>30636311481.25</v>
      </c>
      <c r="AL14" s="609"/>
      <c r="AM14" s="609">
        <v>33189591084.59</v>
      </c>
      <c r="AN14" s="609">
        <v>55810684301.57</v>
      </c>
      <c r="AO14" s="609">
        <v>44611166775.040001</v>
      </c>
      <c r="AP14" s="609">
        <v>995075030048.67981</v>
      </c>
    </row>
    <row r="15" spans="1:42">
      <c r="A15" s="601" t="s">
        <v>287</v>
      </c>
      <c r="B15" s="602">
        <v>41548</v>
      </c>
      <c r="C15" s="603">
        <v>132921539334.73</v>
      </c>
      <c r="M15" s="608">
        <v>40817</v>
      </c>
      <c r="N15" s="609"/>
      <c r="O15" s="609"/>
      <c r="P15" s="609">
        <v>19774761280.27</v>
      </c>
      <c r="Q15" s="609"/>
      <c r="R15" s="609"/>
      <c r="S15" s="609"/>
      <c r="T15" s="609">
        <v>89972031836.089996</v>
      </c>
      <c r="U15" s="609">
        <v>99672778775.570007</v>
      </c>
      <c r="V15" s="609"/>
      <c r="W15" s="609"/>
      <c r="X15" s="609"/>
      <c r="Y15" s="609">
        <v>195462475653.23001</v>
      </c>
      <c r="Z15" s="609">
        <v>90678720489.529999</v>
      </c>
      <c r="AA15" s="609"/>
      <c r="AB15" s="609">
        <v>54053722507.209999</v>
      </c>
      <c r="AC15" s="609">
        <v>43496917594.110001</v>
      </c>
      <c r="AD15" s="609">
        <v>30199667859.419998</v>
      </c>
      <c r="AE15" s="609">
        <v>44618462104.260002</v>
      </c>
      <c r="AF15" s="609">
        <v>43713920914.639999</v>
      </c>
      <c r="AG15" s="609"/>
      <c r="AH15" s="609">
        <v>35080748159.389999</v>
      </c>
      <c r="AI15" s="609">
        <v>42964584339.620003</v>
      </c>
      <c r="AJ15" s="609">
        <v>22345674505.310001</v>
      </c>
      <c r="AK15" s="609">
        <v>30027102312.560001</v>
      </c>
      <c r="AL15" s="609"/>
      <c r="AM15" s="609">
        <v>32822938377.240002</v>
      </c>
      <c r="AN15" s="609">
        <v>55221476816.599998</v>
      </c>
      <c r="AO15" s="609">
        <v>43915925246.400002</v>
      </c>
      <c r="AP15" s="609">
        <v>974021908771.45032</v>
      </c>
    </row>
    <row r="16" spans="1:42">
      <c r="A16" s="601" t="s">
        <v>287</v>
      </c>
      <c r="B16" s="602">
        <v>41579</v>
      </c>
      <c r="C16" s="603">
        <v>132256050614.77</v>
      </c>
      <c r="M16" s="608">
        <v>40848</v>
      </c>
      <c r="N16" s="609"/>
      <c r="O16" s="609"/>
      <c r="P16" s="609">
        <v>19527461011.709999</v>
      </c>
      <c r="Q16" s="609"/>
      <c r="R16" s="609"/>
      <c r="S16" s="609"/>
      <c r="T16" s="609">
        <v>87446881533.309998</v>
      </c>
      <c r="U16" s="609">
        <v>97384108423.539993</v>
      </c>
      <c r="V16" s="609"/>
      <c r="W16" s="609"/>
      <c r="X16" s="609"/>
      <c r="Y16" s="609">
        <v>189104052692.54999</v>
      </c>
      <c r="Z16" s="609">
        <v>88555293133.330002</v>
      </c>
      <c r="AA16" s="609"/>
      <c r="AB16" s="609">
        <v>52331824859.980003</v>
      </c>
      <c r="AC16" s="609">
        <v>42346401107.510002</v>
      </c>
      <c r="AD16" s="609">
        <v>29135797251.080002</v>
      </c>
      <c r="AE16" s="609">
        <v>43520242690.489998</v>
      </c>
      <c r="AF16" s="609">
        <v>42927551178.150002</v>
      </c>
      <c r="AG16" s="609"/>
      <c r="AH16" s="609">
        <v>34326757996.919998</v>
      </c>
      <c r="AI16" s="609">
        <v>41703463551.199997</v>
      </c>
      <c r="AJ16" s="609">
        <v>21783390011.849998</v>
      </c>
      <c r="AK16" s="609">
        <v>29389884145.25</v>
      </c>
      <c r="AL16" s="609"/>
      <c r="AM16" s="609">
        <v>32537008772.060001</v>
      </c>
      <c r="AN16" s="609">
        <v>54494135497.43</v>
      </c>
      <c r="AO16" s="609">
        <v>43076355507.220001</v>
      </c>
      <c r="AP16" s="609">
        <v>949590609363.57996</v>
      </c>
    </row>
    <row r="17" spans="1:42">
      <c r="A17" s="601" t="s">
        <v>287</v>
      </c>
      <c r="B17" s="602">
        <v>41609</v>
      </c>
      <c r="C17" s="603">
        <v>131629348016.82001</v>
      </c>
      <c r="M17" s="608">
        <v>40878</v>
      </c>
      <c r="N17" s="609"/>
      <c r="O17" s="609"/>
      <c r="P17" s="609">
        <v>19245428142</v>
      </c>
      <c r="Q17" s="609"/>
      <c r="R17" s="609"/>
      <c r="S17" s="609"/>
      <c r="T17" s="609">
        <v>84735468800.809998</v>
      </c>
      <c r="U17" s="609">
        <v>95012037247.889999</v>
      </c>
      <c r="V17" s="609">
        <v>73918995189.990005</v>
      </c>
      <c r="W17" s="609"/>
      <c r="X17" s="609"/>
      <c r="Y17" s="609">
        <v>182340478204.39001</v>
      </c>
      <c r="Z17" s="609">
        <v>86404778409.949997</v>
      </c>
      <c r="AA17" s="609">
        <v>78837958222.619995</v>
      </c>
      <c r="AB17" s="609">
        <v>50523382633.139999</v>
      </c>
      <c r="AC17" s="609">
        <v>41132740608.849998</v>
      </c>
      <c r="AD17" s="609">
        <v>28048703408.02</v>
      </c>
      <c r="AE17" s="609">
        <v>42386997922.419998</v>
      </c>
      <c r="AF17" s="609">
        <v>42160128525.949997</v>
      </c>
      <c r="AG17" s="609"/>
      <c r="AH17" s="609">
        <v>33554085424.779999</v>
      </c>
      <c r="AI17" s="609">
        <v>40425233599.010002</v>
      </c>
      <c r="AJ17" s="609">
        <v>21236524677.279999</v>
      </c>
      <c r="AK17" s="609">
        <v>28801319010.299999</v>
      </c>
      <c r="AL17" s="609"/>
      <c r="AM17" s="609">
        <v>32237819341.57</v>
      </c>
      <c r="AN17" s="609">
        <v>53743798951.459999</v>
      </c>
      <c r="AO17" s="609">
        <v>42253608051.489998</v>
      </c>
      <c r="AP17" s="609">
        <v>1076999486371.92</v>
      </c>
    </row>
    <row r="18" spans="1:42">
      <c r="A18" s="601" t="s">
        <v>287</v>
      </c>
      <c r="B18" s="602">
        <v>41640</v>
      </c>
      <c r="C18" s="603">
        <v>130992509957.55</v>
      </c>
      <c r="M18" s="608">
        <v>40909</v>
      </c>
      <c r="N18" s="609"/>
      <c r="O18" s="609"/>
      <c r="P18" s="609">
        <v>19039507144.779999</v>
      </c>
      <c r="Q18" s="609"/>
      <c r="R18" s="609"/>
      <c r="S18" s="609"/>
      <c r="T18" s="609">
        <v>82497356499.639999</v>
      </c>
      <c r="U18" s="609">
        <v>93329577632.020004</v>
      </c>
      <c r="V18" s="609">
        <v>73315358520.229996</v>
      </c>
      <c r="W18" s="609"/>
      <c r="X18" s="609"/>
      <c r="Y18" s="609">
        <v>176359692439.73001</v>
      </c>
      <c r="Z18" s="609">
        <v>84554952077.320007</v>
      </c>
      <c r="AA18" s="609">
        <v>77711418012.759995</v>
      </c>
      <c r="AB18" s="609">
        <v>48804741075.559998</v>
      </c>
      <c r="AC18" s="609">
        <v>39947444610.709999</v>
      </c>
      <c r="AD18" s="609">
        <v>27023940245.009998</v>
      </c>
      <c r="AE18" s="609">
        <v>41287034835</v>
      </c>
      <c r="AF18" s="609">
        <v>41391644922.43</v>
      </c>
      <c r="AG18" s="609"/>
      <c r="AH18" s="609">
        <v>32783507890.279999</v>
      </c>
      <c r="AI18" s="609">
        <v>39156856574.589996</v>
      </c>
      <c r="AJ18" s="609">
        <v>20660169027.23</v>
      </c>
      <c r="AK18" s="609">
        <v>28174368706.279999</v>
      </c>
      <c r="AL18" s="609"/>
      <c r="AM18" s="609">
        <v>31932958484.720001</v>
      </c>
      <c r="AN18" s="609">
        <v>53000916529.510002</v>
      </c>
      <c r="AO18" s="609">
        <v>41474520421.279999</v>
      </c>
      <c r="AP18" s="609">
        <v>1052445965649.0801</v>
      </c>
    </row>
    <row r="19" spans="1:42">
      <c r="A19" s="601" t="s">
        <v>287</v>
      </c>
      <c r="B19" s="602">
        <v>41671</v>
      </c>
      <c r="C19" s="603">
        <v>130435074683.96001</v>
      </c>
      <c r="M19" s="608">
        <v>40940</v>
      </c>
      <c r="N19" s="609"/>
      <c r="O19" s="609"/>
      <c r="P19" s="609">
        <v>18818823852.720001</v>
      </c>
      <c r="Q19" s="609"/>
      <c r="R19" s="609"/>
      <c r="S19" s="609"/>
      <c r="T19" s="609">
        <v>80492246207.339996</v>
      </c>
      <c r="U19" s="609">
        <v>91676214954.570007</v>
      </c>
      <c r="V19" s="609">
        <v>72544705260.889999</v>
      </c>
      <c r="W19" s="609"/>
      <c r="X19" s="609"/>
      <c r="Y19" s="609">
        <v>171237882968.51999</v>
      </c>
      <c r="Z19" s="609">
        <v>82923797586.589996</v>
      </c>
      <c r="AA19" s="609">
        <v>76589083817.589996</v>
      </c>
      <c r="AB19" s="609">
        <v>47345707921.470001</v>
      </c>
      <c r="AC19" s="609">
        <v>38897223982.699997</v>
      </c>
      <c r="AD19" s="609">
        <v>26113353259.779999</v>
      </c>
      <c r="AE19" s="609">
        <v>40367813427.019997</v>
      </c>
      <c r="AF19" s="609">
        <v>40724432254.660004</v>
      </c>
      <c r="AG19" s="609"/>
      <c r="AH19" s="609">
        <v>32062169398.549999</v>
      </c>
      <c r="AI19" s="609">
        <v>38003187661.150002</v>
      </c>
      <c r="AJ19" s="609">
        <v>20117957637.560001</v>
      </c>
      <c r="AK19" s="609">
        <v>27599225119.02</v>
      </c>
      <c r="AL19" s="609"/>
      <c r="AM19" s="609">
        <v>31626403051.009998</v>
      </c>
      <c r="AN19" s="609">
        <v>52287159698.989998</v>
      </c>
      <c r="AO19" s="609">
        <v>40697286569.400002</v>
      </c>
      <c r="AP19" s="609">
        <v>1030124674629.5302</v>
      </c>
    </row>
    <row r="20" spans="1:42">
      <c r="A20" s="601" t="s">
        <v>287</v>
      </c>
      <c r="B20" s="602">
        <v>41699</v>
      </c>
      <c r="C20" s="603">
        <v>129886362466.91</v>
      </c>
      <c r="M20" s="608">
        <v>40969</v>
      </c>
      <c r="N20" s="609"/>
      <c r="O20" s="609"/>
      <c r="P20" s="609">
        <v>18533519468.130001</v>
      </c>
      <c r="Q20" s="609"/>
      <c r="R20" s="609"/>
      <c r="S20" s="609"/>
      <c r="T20" s="609">
        <v>78059609053.880005</v>
      </c>
      <c r="U20" s="609">
        <v>89710840391.610001</v>
      </c>
      <c r="V20" s="609">
        <v>71385527256.979996</v>
      </c>
      <c r="W20" s="609"/>
      <c r="X20" s="609"/>
      <c r="Y20" s="609">
        <v>165282455830.98001</v>
      </c>
      <c r="Z20" s="609">
        <v>80918893339.229996</v>
      </c>
      <c r="AA20" s="609">
        <v>75223547880.070007</v>
      </c>
      <c r="AB20" s="609">
        <v>45759823146.089996</v>
      </c>
      <c r="AC20" s="609">
        <v>37702748415.25</v>
      </c>
      <c r="AD20" s="609">
        <v>25014981355.32</v>
      </c>
      <c r="AE20" s="609">
        <v>39365765267.889999</v>
      </c>
      <c r="AF20" s="609">
        <v>39991737407.709999</v>
      </c>
      <c r="AG20" s="609"/>
      <c r="AH20" s="609">
        <v>31255904419.029999</v>
      </c>
      <c r="AI20" s="609">
        <v>36678766589.860001</v>
      </c>
      <c r="AJ20" s="609">
        <v>19533299344.150002</v>
      </c>
      <c r="AK20" s="609">
        <v>26967720056.209999</v>
      </c>
      <c r="AL20" s="609"/>
      <c r="AM20" s="609">
        <v>31265671362.049999</v>
      </c>
      <c r="AN20" s="609">
        <v>51459936511.860001</v>
      </c>
      <c r="AO20" s="609">
        <v>39831828564.589996</v>
      </c>
      <c r="AP20" s="609">
        <v>1003942575660.8898</v>
      </c>
    </row>
    <row r="21" spans="1:42">
      <c r="A21" s="601" t="s">
        <v>287</v>
      </c>
      <c r="B21" s="602">
        <v>41730</v>
      </c>
      <c r="C21" s="603">
        <v>129214038621.61</v>
      </c>
      <c r="M21" s="608">
        <v>41000</v>
      </c>
      <c r="N21" s="609"/>
      <c r="O21" s="609"/>
      <c r="P21" s="609">
        <v>18227257858.66</v>
      </c>
      <c r="Q21" s="609"/>
      <c r="R21" s="609"/>
      <c r="S21" s="609"/>
      <c r="T21" s="609">
        <v>75319777778.559998</v>
      </c>
      <c r="U21" s="609">
        <v>87656520983.779999</v>
      </c>
      <c r="V21" s="609">
        <v>70145171157.869995</v>
      </c>
      <c r="W21" s="609"/>
      <c r="X21" s="609"/>
      <c r="Y21" s="609">
        <v>159070646637.48001</v>
      </c>
      <c r="Z21" s="609">
        <v>78877888396</v>
      </c>
      <c r="AA21" s="609">
        <v>73851807957.809998</v>
      </c>
      <c r="AB21" s="609">
        <v>44222586530.940002</v>
      </c>
      <c r="AC21" s="609">
        <v>36440385469.169998</v>
      </c>
      <c r="AD21" s="609">
        <v>23957974231.150002</v>
      </c>
      <c r="AE21" s="609">
        <v>38328114269.129997</v>
      </c>
      <c r="AF21" s="609">
        <v>39227454947.190002</v>
      </c>
      <c r="AG21" s="609"/>
      <c r="AH21" s="609">
        <v>30391369034.279999</v>
      </c>
      <c r="AI21" s="609">
        <v>35318608491.489998</v>
      </c>
      <c r="AJ21" s="609">
        <v>18903784284.290001</v>
      </c>
      <c r="AK21" s="609">
        <v>26275690908.18</v>
      </c>
      <c r="AL21" s="609"/>
      <c r="AM21" s="609">
        <v>30905405639.380001</v>
      </c>
      <c r="AN21" s="609">
        <v>50558489478.07</v>
      </c>
      <c r="AO21" s="609">
        <v>38944132309.889999</v>
      </c>
      <c r="AP21" s="609">
        <v>976623066363.32007</v>
      </c>
    </row>
    <row r="22" spans="1:42">
      <c r="A22" s="601" t="s">
        <v>287</v>
      </c>
      <c r="B22" s="602">
        <v>41760</v>
      </c>
      <c r="C22" s="603">
        <v>128487244735.21001</v>
      </c>
      <c r="M22" s="608">
        <v>41030</v>
      </c>
      <c r="N22" s="609"/>
      <c r="O22" s="609"/>
      <c r="P22" s="609">
        <v>18012204543.279999</v>
      </c>
      <c r="Q22" s="609"/>
      <c r="R22" s="609"/>
      <c r="S22" s="609"/>
      <c r="T22" s="609">
        <v>73173187659.419998</v>
      </c>
      <c r="U22" s="609">
        <v>86159799880.949997</v>
      </c>
      <c r="V22" s="609">
        <v>69323519353.990005</v>
      </c>
      <c r="W22" s="609"/>
      <c r="X22" s="609"/>
      <c r="Y22" s="609">
        <v>153917819590.76001</v>
      </c>
      <c r="Z22" s="609">
        <v>77201604689.449997</v>
      </c>
      <c r="AA22" s="609">
        <v>72753498051.389999</v>
      </c>
      <c r="AB22" s="609">
        <v>42806278755.540001</v>
      </c>
      <c r="AC22" s="609">
        <v>35230835906.830002</v>
      </c>
      <c r="AD22" s="609">
        <v>22894844696.27</v>
      </c>
      <c r="AE22" s="609">
        <v>37381454898.32</v>
      </c>
      <c r="AF22" s="609">
        <v>38524470224.199997</v>
      </c>
      <c r="AG22" s="609"/>
      <c r="AH22" s="609">
        <v>29542460605.950001</v>
      </c>
      <c r="AI22" s="609">
        <v>33881828765.82</v>
      </c>
      <c r="AJ22" s="609">
        <v>18212399591.09</v>
      </c>
      <c r="AK22" s="609">
        <v>25549698604.639999</v>
      </c>
      <c r="AL22" s="609"/>
      <c r="AM22" s="609">
        <v>30585482356.110001</v>
      </c>
      <c r="AN22" s="609">
        <v>49740330347.43</v>
      </c>
      <c r="AO22" s="609">
        <v>38041516714.980003</v>
      </c>
      <c r="AP22" s="609">
        <v>952933235236.4198</v>
      </c>
    </row>
    <row r="23" spans="1:42">
      <c r="A23" s="601" t="s">
        <v>287</v>
      </c>
      <c r="B23" s="602">
        <v>41791</v>
      </c>
      <c r="C23" s="603">
        <v>127657029903.5</v>
      </c>
      <c r="M23" s="608">
        <v>41061</v>
      </c>
      <c r="N23" s="609"/>
      <c r="O23" s="609"/>
      <c r="P23" s="609">
        <v>17784506303.82</v>
      </c>
      <c r="Q23" s="609"/>
      <c r="R23" s="609"/>
      <c r="S23" s="609"/>
      <c r="T23" s="609">
        <v>71157905780.259995</v>
      </c>
      <c r="U23" s="609">
        <v>84719081935</v>
      </c>
      <c r="V23" s="609">
        <v>68428736577.419998</v>
      </c>
      <c r="W23" s="609"/>
      <c r="X23" s="609"/>
      <c r="Y23" s="609">
        <v>149078969542.34</v>
      </c>
      <c r="Z23" s="609">
        <v>75537385382.339996</v>
      </c>
      <c r="AA23" s="609">
        <v>71648916985.729996</v>
      </c>
      <c r="AB23" s="609">
        <v>41374336676.360001</v>
      </c>
      <c r="AC23" s="609">
        <v>33905985897.639999</v>
      </c>
      <c r="AD23" s="609">
        <v>21752048020.459999</v>
      </c>
      <c r="AE23" s="609">
        <v>36418380402.459999</v>
      </c>
      <c r="AF23" s="609">
        <v>37825961624.25</v>
      </c>
      <c r="AG23" s="609"/>
      <c r="AH23" s="609">
        <v>28576038517.68</v>
      </c>
      <c r="AI23" s="609">
        <v>32277486954.84</v>
      </c>
      <c r="AJ23" s="609">
        <v>17436469374.189999</v>
      </c>
      <c r="AK23" s="609">
        <v>24697855590.189999</v>
      </c>
      <c r="AL23" s="609"/>
      <c r="AM23" s="609">
        <v>30247830322.290001</v>
      </c>
      <c r="AN23" s="609">
        <v>48981476106.870003</v>
      </c>
      <c r="AO23" s="609">
        <v>37285437815.889999</v>
      </c>
      <c r="AP23" s="609">
        <v>929134809810.02979</v>
      </c>
    </row>
    <row r="24" spans="1:42">
      <c r="A24" s="601" t="s">
        <v>287</v>
      </c>
      <c r="B24" s="602">
        <v>41821</v>
      </c>
      <c r="C24" s="603">
        <v>126743815374.64999</v>
      </c>
      <c r="M24" s="608">
        <v>41091</v>
      </c>
      <c r="N24" s="609"/>
      <c r="O24" s="609"/>
      <c r="P24" s="609">
        <v>17460503866.080002</v>
      </c>
      <c r="Q24" s="609"/>
      <c r="R24" s="609"/>
      <c r="S24" s="609"/>
      <c r="T24" s="609">
        <v>68969288483.190002</v>
      </c>
      <c r="U24" s="609">
        <v>82939027902.259995</v>
      </c>
      <c r="V24" s="609">
        <v>67157819303.949997</v>
      </c>
      <c r="W24" s="609"/>
      <c r="X24" s="609"/>
      <c r="Y24" s="609">
        <v>144173113314.51001</v>
      </c>
      <c r="Z24" s="609">
        <v>73852021574.910004</v>
      </c>
      <c r="AA24" s="609">
        <v>70441866394.339996</v>
      </c>
      <c r="AB24" s="609">
        <v>40029821551.120003</v>
      </c>
      <c r="AC24" s="609">
        <v>32621042043.169998</v>
      </c>
      <c r="AD24" s="609">
        <v>20669839603.779999</v>
      </c>
      <c r="AE24" s="609">
        <v>35518565952.720001</v>
      </c>
      <c r="AF24" s="609">
        <v>37138025602.309998</v>
      </c>
      <c r="AG24" s="609"/>
      <c r="AH24" s="609">
        <v>27626193782.84</v>
      </c>
      <c r="AI24" s="609">
        <v>30727567855.669998</v>
      </c>
      <c r="AJ24" s="609">
        <v>16694754036.09</v>
      </c>
      <c r="AK24" s="609">
        <v>23844476048.720001</v>
      </c>
      <c r="AL24" s="609"/>
      <c r="AM24" s="609">
        <v>29840936028.619999</v>
      </c>
      <c r="AN24" s="609">
        <v>48260093487.080002</v>
      </c>
      <c r="AO24" s="609">
        <v>36585008122.540001</v>
      </c>
      <c r="AP24" s="609">
        <v>904549964953.90002</v>
      </c>
    </row>
    <row r="25" spans="1:42">
      <c r="A25" s="601" t="s">
        <v>287</v>
      </c>
      <c r="B25" s="602">
        <v>41852</v>
      </c>
      <c r="C25" s="603">
        <v>125795922568.91</v>
      </c>
      <c r="M25" s="608">
        <v>41122</v>
      </c>
      <c r="N25" s="609"/>
      <c r="O25" s="609"/>
      <c r="P25" s="609">
        <v>16994105803.74</v>
      </c>
      <c r="Q25" s="609"/>
      <c r="R25" s="609"/>
      <c r="S25" s="609"/>
      <c r="T25" s="609">
        <v>66372830281.669998</v>
      </c>
      <c r="U25" s="609">
        <v>80634660483.419998</v>
      </c>
      <c r="V25" s="609">
        <v>65418246875.75</v>
      </c>
      <c r="W25" s="609"/>
      <c r="X25" s="609"/>
      <c r="Y25" s="609">
        <v>138742542336.82001</v>
      </c>
      <c r="Z25" s="609">
        <v>71916278932.259995</v>
      </c>
      <c r="AA25" s="609">
        <v>69011340685.419998</v>
      </c>
      <c r="AB25" s="609">
        <v>38665229069.650002</v>
      </c>
      <c r="AC25" s="609">
        <v>31370250864.459999</v>
      </c>
      <c r="AD25" s="609">
        <v>19602960380</v>
      </c>
      <c r="AE25" s="609">
        <v>34605662167.559998</v>
      </c>
      <c r="AF25" s="609">
        <v>36437765661.459999</v>
      </c>
      <c r="AG25" s="609"/>
      <c r="AH25" s="609">
        <v>26631336167.02</v>
      </c>
      <c r="AI25" s="609">
        <v>29228147852.52</v>
      </c>
      <c r="AJ25" s="609">
        <v>15971939342.450001</v>
      </c>
      <c r="AK25" s="609">
        <v>22973997950.970001</v>
      </c>
      <c r="AL25" s="609"/>
      <c r="AM25" s="609">
        <v>29428157699.07</v>
      </c>
      <c r="AN25" s="609">
        <v>47520451542.849998</v>
      </c>
      <c r="AO25" s="609">
        <v>35911046035.18</v>
      </c>
      <c r="AP25" s="609">
        <v>877436950132.2699</v>
      </c>
    </row>
    <row r="26" spans="1:42">
      <c r="A26" s="601" t="s">
        <v>287</v>
      </c>
      <c r="B26" s="602">
        <v>41883</v>
      </c>
      <c r="C26" s="603">
        <v>124891123130.27</v>
      </c>
      <c r="M26" s="608">
        <v>41153</v>
      </c>
      <c r="N26" s="609"/>
      <c r="O26" s="609"/>
      <c r="P26" s="609">
        <v>16396780809.450001</v>
      </c>
      <c r="Q26" s="609"/>
      <c r="R26" s="609"/>
      <c r="S26" s="609"/>
      <c r="T26" s="609">
        <v>63321714978.879997</v>
      </c>
      <c r="U26" s="609">
        <v>77725369120.149994</v>
      </c>
      <c r="V26" s="609">
        <v>63383466120.120003</v>
      </c>
      <c r="W26" s="609"/>
      <c r="X26" s="609"/>
      <c r="Y26" s="609">
        <v>132769087231.23</v>
      </c>
      <c r="Z26" s="609">
        <v>69699972228.240005</v>
      </c>
      <c r="AA26" s="609">
        <v>67340776934.620003</v>
      </c>
      <c r="AB26" s="609">
        <v>37133452891.07</v>
      </c>
      <c r="AC26" s="609">
        <v>30032849443.470001</v>
      </c>
      <c r="AD26" s="609">
        <v>18468674188.110001</v>
      </c>
      <c r="AE26" s="609">
        <v>33579304778.720001</v>
      </c>
      <c r="AF26" s="609">
        <v>35640302370.879997</v>
      </c>
      <c r="AG26" s="609"/>
      <c r="AH26" s="609">
        <v>25626186817.939999</v>
      </c>
      <c r="AI26" s="609">
        <v>27697221653.389999</v>
      </c>
      <c r="AJ26" s="609">
        <v>15259586475.66</v>
      </c>
      <c r="AK26" s="609">
        <v>22146550387.23</v>
      </c>
      <c r="AL26" s="609"/>
      <c r="AM26" s="609">
        <v>28911674039.860001</v>
      </c>
      <c r="AN26" s="609">
        <v>46618963210.010002</v>
      </c>
      <c r="AO26" s="609">
        <v>35164699792.760002</v>
      </c>
      <c r="AP26" s="609">
        <v>846916633471.78992</v>
      </c>
    </row>
    <row r="27" spans="1:42">
      <c r="A27" s="601" t="s">
        <v>287</v>
      </c>
      <c r="B27" s="602">
        <v>41913</v>
      </c>
      <c r="C27" s="603">
        <v>124049456335.67999</v>
      </c>
      <c r="M27" s="608">
        <v>41183</v>
      </c>
      <c r="N27" s="609"/>
      <c r="O27" s="609"/>
      <c r="P27" s="609">
        <v>15886061424.370001</v>
      </c>
      <c r="Q27" s="609"/>
      <c r="R27" s="609"/>
      <c r="S27" s="609"/>
      <c r="T27" s="609">
        <v>60569936452.809998</v>
      </c>
      <c r="U27" s="609">
        <v>75175497878.100006</v>
      </c>
      <c r="V27" s="609">
        <v>61624453707.739998</v>
      </c>
      <c r="W27" s="609"/>
      <c r="X27" s="609"/>
      <c r="Y27" s="609">
        <v>127523100048.24001</v>
      </c>
      <c r="Z27" s="609">
        <v>67710168160.720001</v>
      </c>
      <c r="AA27" s="609">
        <v>65827598036.360001</v>
      </c>
      <c r="AB27" s="609">
        <v>35751401964.970001</v>
      </c>
      <c r="AC27" s="609">
        <v>28829081948.310001</v>
      </c>
      <c r="AD27" s="609">
        <v>17566285387.709999</v>
      </c>
      <c r="AE27" s="609">
        <v>32642773077.639999</v>
      </c>
      <c r="AF27" s="609">
        <v>34906505413.550003</v>
      </c>
      <c r="AG27" s="609"/>
      <c r="AH27" s="609">
        <v>24758461748.380001</v>
      </c>
      <c r="AI27" s="609">
        <v>26435977677.939999</v>
      </c>
      <c r="AJ27" s="609">
        <v>14660107684.42</v>
      </c>
      <c r="AK27" s="609">
        <v>21448508589</v>
      </c>
      <c r="AL27" s="609"/>
      <c r="AM27" s="609">
        <v>28415877537.450001</v>
      </c>
      <c r="AN27" s="609">
        <v>45752068950.25</v>
      </c>
      <c r="AO27" s="609">
        <v>34434583795.029999</v>
      </c>
      <c r="AP27" s="609">
        <v>819918449482.98999</v>
      </c>
    </row>
    <row r="28" spans="1:42">
      <c r="A28" s="601" t="s">
        <v>287</v>
      </c>
      <c r="B28" s="602">
        <v>41944</v>
      </c>
      <c r="C28" s="603">
        <v>123198183450.09</v>
      </c>
      <c r="M28" s="608">
        <v>41214</v>
      </c>
      <c r="N28" s="609"/>
      <c r="O28" s="609"/>
      <c r="P28" s="609">
        <v>15353465399.93</v>
      </c>
      <c r="Q28" s="609"/>
      <c r="R28" s="609"/>
      <c r="S28" s="609"/>
      <c r="T28" s="609">
        <v>57714484480.82</v>
      </c>
      <c r="U28" s="609">
        <v>72468626303.029999</v>
      </c>
      <c r="V28" s="609">
        <v>59745833728.18</v>
      </c>
      <c r="W28" s="609"/>
      <c r="X28" s="609"/>
      <c r="Y28" s="609">
        <v>121756254559.24001</v>
      </c>
      <c r="Z28" s="609">
        <v>65525293919.120003</v>
      </c>
      <c r="AA28" s="609">
        <v>64153083835.889999</v>
      </c>
      <c r="AB28" s="609">
        <v>34234606922.32</v>
      </c>
      <c r="AC28" s="609">
        <v>27457924675.740002</v>
      </c>
      <c r="AD28" s="609">
        <v>16554906016.73</v>
      </c>
      <c r="AE28" s="609">
        <v>31590954964.560001</v>
      </c>
      <c r="AF28" s="609">
        <v>34070243629.720001</v>
      </c>
      <c r="AG28" s="609"/>
      <c r="AH28" s="609">
        <v>23750081763.68</v>
      </c>
      <c r="AI28" s="609">
        <v>24991704696</v>
      </c>
      <c r="AJ28" s="609">
        <v>13933996849.82</v>
      </c>
      <c r="AK28" s="609">
        <v>20598474417.860001</v>
      </c>
      <c r="AL28" s="609"/>
      <c r="AM28" s="609">
        <v>27864043433.099998</v>
      </c>
      <c r="AN28" s="609">
        <v>44726053202.43</v>
      </c>
      <c r="AO28" s="609">
        <v>33462475072.599998</v>
      </c>
      <c r="AP28" s="609">
        <v>789952507870.77002</v>
      </c>
    </row>
    <row r="29" spans="1:42">
      <c r="A29" s="601" t="s">
        <v>287</v>
      </c>
      <c r="B29" s="602">
        <v>41974</v>
      </c>
      <c r="C29" s="603">
        <v>122436233471.28999</v>
      </c>
      <c r="M29" s="608">
        <v>41244</v>
      </c>
      <c r="N29" s="609">
        <v>141708801253.98999</v>
      </c>
      <c r="O29" s="609"/>
      <c r="P29" s="609">
        <v>14794778842.540001</v>
      </c>
      <c r="Q29" s="609">
        <v>187183416977.70001</v>
      </c>
      <c r="R29" s="609"/>
      <c r="S29" s="609"/>
      <c r="T29" s="609">
        <v>55118444289.230003</v>
      </c>
      <c r="U29" s="609">
        <v>69857976152.669998</v>
      </c>
      <c r="V29" s="609">
        <v>57896108246.639999</v>
      </c>
      <c r="W29" s="609"/>
      <c r="X29" s="609"/>
      <c r="Y29" s="609">
        <v>116783278155.84</v>
      </c>
      <c r="Z29" s="609">
        <v>63586132254.190002</v>
      </c>
      <c r="AA29" s="609">
        <v>62620791252.629997</v>
      </c>
      <c r="AB29" s="609">
        <v>32847068983.290001</v>
      </c>
      <c r="AC29" s="609">
        <v>26277026736.310001</v>
      </c>
      <c r="AD29" s="609">
        <v>15646226148.27</v>
      </c>
      <c r="AE29" s="609">
        <v>30695658575.630001</v>
      </c>
      <c r="AF29" s="609">
        <v>33341878810.900002</v>
      </c>
      <c r="AG29" s="609"/>
      <c r="AH29" s="609">
        <v>22802401399.41</v>
      </c>
      <c r="AI29" s="609">
        <v>23719668819.209999</v>
      </c>
      <c r="AJ29" s="609">
        <v>13321079474.83</v>
      </c>
      <c r="AK29" s="609">
        <v>19838623725.27</v>
      </c>
      <c r="AL29" s="609"/>
      <c r="AM29" s="609">
        <v>27282868920.419998</v>
      </c>
      <c r="AN29" s="609">
        <v>43598926235.970001</v>
      </c>
      <c r="AO29" s="609">
        <v>32633292901.84</v>
      </c>
      <c r="AP29" s="609">
        <v>1091554448156.7802</v>
      </c>
    </row>
    <row r="30" spans="1:42">
      <c r="A30" s="601" t="s">
        <v>287</v>
      </c>
      <c r="B30" s="602">
        <v>42005</v>
      </c>
      <c r="C30" s="603">
        <v>121569118243.84</v>
      </c>
      <c r="M30" s="608">
        <v>41275</v>
      </c>
      <c r="N30" s="609">
        <v>140778973543.17001</v>
      </c>
      <c r="O30" s="609"/>
      <c r="P30" s="609">
        <v>14226832724.540001</v>
      </c>
      <c r="Q30" s="609">
        <v>184136838586.82001</v>
      </c>
      <c r="R30" s="609"/>
      <c r="S30" s="609"/>
      <c r="T30" s="609">
        <v>52432086443.760002</v>
      </c>
      <c r="U30" s="609">
        <v>67214811739.529999</v>
      </c>
      <c r="V30" s="609">
        <v>55991150471.470001</v>
      </c>
      <c r="W30" s="609"/>
      <c r="X30" s="609"/>
      <c r="Y30" s="609">
        <v>111542978678.28</v>
      </c>
      <c r="Z30" s="609">
        <v>61522833481.029999</v>
      </c>
      <c r="AA30" s="609">
        <v>61000180957.639999</v>
      </c>
      <c r="AB30" s="609">
        <v>31436150454.07</v>
      </c>
      <c r="AC30" s="609">
        <v>25001056488.110001</v>
      </c>
      <c r="AD30" s="609">
        <v>14719018533.129999</v>
      </c>
      <c r="AE30" s="609">
        <v>29752710483.400002</v>
      </c>
      <c r="AF30" s="609">
        <v>32545257608.23</v>
      </c>
      <c r="AG30" s="609"/>
      <c r="AH30" s="609">
        <v>21841395708.080002</v>
      </c>
      <c r="AI30" s="609">
        <v>22456491415.279999</v>
      </c>
      <c r="AJ30" s="609">
        <v>12718567657.1</v>
      </c>
      <c r="AK30" s="609">
        <v>19059298367.48</v>
      </c>
      <c r="AL30" s="609"/>
      <c r="AM30" s="609">
        <v>26662024464.439999</v>
      </c>
      <c r="AN30" s="609">
        <v>42511834949.889999</v>
      </c>
      <c r="AO30" s="609">
        <v>31839484092.580002</v>
      </c>
      <c r="AP30" s="609">
        <v>1059389976848.0299</v>
      </c>
    </row>
    <row r="31" spans="1:42">
      <c r="A31" s="601" t="s">
        <v>287</v>
      </c>
      <c r="B31" s="602">
        <v>42036</v>
      </c>
      <c r="C31" s="603">
        <v>120857737052.91</v>
      </c>
      <c r="M31" s="608">
        <v>41306</v>
      </c>
      <c r="N31" s="609">
        <v>139729449727.59</v>
      </c>
      <c r="O31" s="609"/>
      <c r="P31" s="609">
        <v>13761066617.77</v>
      </c>
      <c r="Q31" s="609">
        <v>181086976114.26999</v>
      </c>
      <c r="R31" s="609"/>
      <c r="S31" s="609"/>
      <c r="T31" s="609">
        <v>49980265235.480003</v>
      </c>
      <c r="U31" s="609">
        <v>64849364183.830002</v>
      </c>
      <c r="V31" s="609">
        <v>54200872630.809998</v>
      </c>
      <c r="W31" s="609"/>
      <c r="X31" s="609"/>
      <c r="Y31" s="609">
        <v>106668733625.91</v>
      </c>
      <c r="Z31" s="609">
        <v>59554141671.989998</v>
      </c>
      <c r="AA31" s="609">
        <v>59398813893.529999</v>
      </c>
      <c r="AB31" s="609">
        <v>30083220319.75</v>
      </c>
      <c r="AC31" s="609">
        <v>23769088970.490002</v>
      </c>
      <c r="AD31" s="609">
        <v>13838731583.5</v>
      </c>
      <c r="AE31" s="609">
        <v>28874670635.650002</v>
      </c>
      <c r="AF31" s="609">
        <v>31753269883.689999</v>
      </c>
      <c r="AG31" s="609"/>
      <c r="AH31" s="609">
        <v>20928391202.049999</v>
      </c>
      <c r="AI31" s="609">
        <v>21282959618.57</v>
      </c>
      <c r="AJ31" s="609">
        <v>12122835843.4</v>
      </c>
      <c r="AK31" s="609">
        <v>18249831469.23</v>
      </c>
      <c r="AL31" s="609"/>
      <c r="AM31" s="609">
        <v>26082986648.220001</v>
      </c>
      <c r="AN31" s="609">
        <v>41444981218.910004</v>
      </c>
      <c r="AO31" s="609">
        <v>31023001202.209999</v>
      </c>
      <c r="AP31" s="609">
        <v>1028683652296.85</v>
      </c>
    </row>
    <row r="32" spans="1:42">
      <c r="A32" s="601" t="s">
        <v>287</v>
      </c>
      <c r="B32" s="602">
        <v>42064</v>
      </c>
      <c r="C32" s="603">
        <v>119983335874.35001</v>
      </c>
      <c r="M32" s="608">
        <v>41334</v>
      </c>
      <c r="N32" s="609">
        <v>138948007191</v>
      </c>
      <c r="O32" s="609"/>
      <c r="P32" s="609">
        <v>13380028159.58</v>
      </c>
      <c r="Q32" s="609">
        <v>178712307053.67001</v>
      </c>
      <c r="R32" s="609"/>
      <c r="S32" s="609"/>
      <c r="T32" s="609">
        <v>47771827364.730003</v>
      </c>
      <c r="U32" s="609">
        <v>62832315882.110001</v>
      </c>
      <c r="V32" s="609">
        <v>52803706307.940002</v>
      </c>
      <c r="W32" s="609"/>
      <c r="X32" s="609"/>
      <c r="Y32" s="609">
        <v>102409532047.24001</v>
      </c>
      <c r="Z32" s="609">
        <v>57770977284.300003</v>
      </c>
      <c r="AA32" s="609">
        <v>57996934670.690002</v>
      </c>
      <c r="AB32" s="609">
        <v>28850319333.93</v>
      </c>
      <c r="AC32" s="609">
        <v>22725004448.220001</v>
      </c>
      <c r="AD32" s="609">
        <v>13062291801.469999</v>
      </c>
      <c r="AE32" s="609">
        <v>28066962026.68</v>
      </c>
      <c r="AF32" s="609">
        <v>31022671888.709999</v>
      </c>
      <c r="AG32" s="609"/>
      <c r="AH32" s="609">
        <v>20119018640.889999</v>
      </c>
      <c r="AI32" s="609">
        <v>20226514958</v>
      </c>
      <c r="AJ32" s="609">
        <v>11577490954.24</v>
      </c>
      <c r="AK32" s="609">
        <v>17538059534.380001</v>
      </c>
      <c r="AL32" s="609"/>
      <c r="AM32" s="609">
        <v>25556375361.09</v>
      </c>
      <c r="AN32" s="609">
        <v>40445273817.389999</v>
      </c>
      <c r="AO32" s="609">
        <v>30173755574.279999</v>
      </c>
      <c r="AP32" s="609">
        <v>1001989374300.54</v>
      </c>
    </row>
    <row r="33" spans="1:42">
      <c r="A33" s="601" t="s">
        <v>288</v>
      </c>
      <c r="B33" s="602">
        <v>41609</v>
      </c>
      <c r="C33" s="603">
        <v>143049189061.75909</v>
      </c>
      <c r="M33" s="608">
        <v>41365</v>
      </c>
      <c r="N33" s="609">
        <v>138199491778.17999</v>
      </c>
      <c r="O33" s="609"/>
      <c r="P33" s="609">
        <v>13045986939.860001</v>
      </c>
      <c r="Q33" s="609">
        <v>176674834056.67001</v>
      </c>
      <c r="R33" s="609"/>
      <c r="S33" s="609"/>
      <c r="T33" s="609">
        <v>45758585452.760002</v>
      </c>
      <c r="U33" s="609">
        <v>60938897624.709999</v>
      </c>
      <c r="V33" s="609">
        <v>51466748234.730003</v>
      </c>
      <c r="W33" s="609"/>
      <c r="X33" s="609"/>
      <c r="Y33" s="609">
        <v>98106007921.880005</v>
      </c>
      <c r="Z33" s="609">
        <v>55910352257.25</v>
      </c>
      <c r="AA33" s="609">
        <v>56458405033.860001</v>
      </c>
      <c r="AB33" s="609">
        <v>27603883261.299999</v>
      </c>
      <c r="AC33" s="609">
        <v>21635730581.650002</v>
      </c>
      <c r="AD33" s="609">
        <v>12269050222.370001</v>
      </c>
      <c r="AE33" s="609">
        <v>27180745913.68</v>
      </c>
      <c r="AF33" s="609">
        <v>30254813969.700001</v>
      </c>
      <c r="AG33" s="609"/>
      <c r="AH33" s="609">
        <v>19282837659.18</v>
      </c>
      <c r="AI33" s="609">
        <v>19115034477.950001</v>
      </c>
      <c r="AJ33" s="609">
        <v>10992701770.16</v>
      </c>
      <c r="AK33" s="609">
        <v>16821220855.4</v>
      </c>
      <c r="AL33" s="609"/>
      <c r="AM33" s="609">
        <v>24999019230.34</v>
      </c>
      <c r="AN33" s="609">
        <v>39413658341.269997</v>
      </c>
      <c r="AO33" s="609">
        <v>29257437947.939999</v>
      </c>
      <c r="AP33" s="609">
        <v>975385443530.84009</v>
      </c>
    </row>
    <row r="34" spans="1:42">
      <c r="A34" s="601" t="s">
        <v>288</v>
      </c>
      <c r="B34" s="602">
        <v>41640</v>
      </c>
      <c r="C34" s="603">
        <v>142485071056.7702</v>
      </c>
      <c r="M34" s="608">
        <v>41395</v>
      </c>
      <c r="N34" s="609">
        <v>137380722192.05</v>
      </c>
      <c r="O34" s="609"/>
      <c r="P34" s="609">
        <v>12750220253.24</v>
      </c>
      <c r="Q34" s="609">
        <v>174739278411.78</v>
      </c>
      <c r="R34" s="609"/>
      <c r="S34" s="609"/>
      <c r="T34" s="609">
        <v>43923748544.760002</v>
      </c>
      <c r="U34" s="609">
        <v>59219071222.400002</v>
      </c>
      <c r="V34" s="609">
        <v>50208893735.550003</v>
      </c>
      <c r="W34" s="609"/>
      <c r="X34" s="609"/>
      <c r="Y34" s="609">
        <v>93987455645.259995</v>
      </c>
      <c r="Z34" s="609">
        <v>54065071981.410004</v>
      </c>
      <c r="AA34" s="609">
        <v>54926010340.510002</v>
      </c>
      <c r="AB34" s="609">
        <v>26378721178.009998</v>
      </c>
      <c r="AC34" s="609">
        <v>20560202036.380001</v>
      </c>
      <c r="AD34" s="609">
        <v>11485967176.809999</v>
      </c>
      <c r="AE34" s="609">
        <v>26279873875.650002</v>
      </c>
      <c r="AF34" s="609">
        <v>29426266686.470001</v>
      </c>
      <c r="AG34" s="609"/>
      <c r="AH34" s="609">
        <v>18457232597.419998</v>
      </c>
      <c r="AI34" s="609">
        <v>17983098115.110001</v>
      </c>
      <c r="AJ34" s="609">
        <v>10387524774.280001</v>
      </c>
      <c r="AK34" s="609">
        <v>16059644659.120001</v>
      </c>
      <c r="AL34" s="609"/>
      <c r="AM34" s="609">
        <v>24488558638.560001</v>
      </c>
      <c r="AN34" s="609">
        <v>38305688571.400002</v>
      </c>
      <c r="AO34" s="609">
        <v>28160913042.189999</v>
      </c>
      <c r="AP34" s="609">
        <v>949174163678.36023</v>
      </c>
    </row>
    <row r="35" spans="1:42">
      <c r="A35" s="601" t="s">
        <v>288</v>
      </c>
      <c r="B35" s="602">
        <v>41671</v>
      </c>
      <c r="C35" s="603">
        <v>141970579421.17181</v>
      </c>
      <c r="M35" s="608">
        <v>41426</v>
      </c>
      <c r="N35" s="609">
        <v>136216886167.56</v>
      </c>
      <c r="O35" s="609"/>
      <c r="P35" s="609">
        <v>12406398175.030001</v>
      </c>
      <c r="Q35" s="609">
        <v>172123663207.98001</v>
      </c>
      <c r="R35" s="609"/>
      <c r="S35" s="609"/>
      <c r="T35" s="609">
        <v>42081019382.519997</v>
      </c>
      <c r="U35" s="609">
        <v>57364440909.059998</v>
      </c>
      <c r="V35" s="609">
        <v>48859741385.669998</v>
      </c>
      <c r="W35" s="609"/>
      <c r="X35" s="609"/>
      <c r="Y35" s="609">
        <v>89930990750</v>
      </c>
      <c r="Z35" s="609">
        <v>52258298026.120003</v>
      </c>
      <c r="AA35" s="609">
        <v>53387503244.779999</v>
      </c>
      <c r="AB35" s="609">
        <v>25218386874.150002</v>
      </c>
      <c r="AC35" s="609">
        <v>19521348172.290001</v>
      </c>
      <c r="AD35" s="609">
        <v>10716548033.24</v>
      </c>
      <c r="AE35" s="609">
        <v>25360839702.150002</v>
      </c>
      <c r="AF35" s="609">
        <v>28573101941.02</v>
      </c>
      <c r="AG35" s="609"/>
      <c r="AH35" s="609">
        <v>17619963058.75</v>
      </c>
      <c r="AI35" s="609">
        <v>16840816351.92</v>
      </c>
      <c r="AJ35" s="609">
        <v>9771921067.6900005</v>
      </c>
      <c r="AK35" s="609">
        <v>15280299834.23</v>
      </c>
      <c r="AL35" s="609"/>
      <c r="AM35" s="609">
        <v>23940012533.700001</v>
      </c>
      <c r="AN35" s="609">
        <v>37190422342.139999</v>
      </c>
      <c r="AO35" s="609">
        <v>27380294819.400002</v>
      </c>
      <c r="AP35" s="609">
        <v>922042895979.40015</v>
      </c>
    </row>
    <row r="36" spans="1:42">
      <c r="A36" s="601" t="s">
        <v>288</v>
      </c>
      <c r="B36" s="602">
        <v>41699</v>
      </c>
      <c r="C36" s="603">
        <v>141461498619.81589</v>
      </c>
      <c r="M36" s="608">
        <v>41456</v>
      </c>
      <c r="N36" s="609">
        <v>135189195131.87</v>
      </c>
      <c r="O36" s="609"/>
      <c r="P36" s="609">
        <v>12114611319.790001</v>
      </c>
      <c r="Q36" s="609">
        <v>169833181838.54001</v>
      </c>
      <c r="R36" s="609"/>
      <c r="S36" s="609"/>
      <c r="T36" s="609">
        <v>40453645374.510002</v>
      </c>
      <c r="U36" s="609">
        <v>55681217034.709999</v>
      </c>
      <c r="V36" s="609">
        <v>47647312146.580002</v>
      </c>
      <c r="W36" s="609"/>
      <c r="X36" s="609"/>
      <c r="Y36" s="609">
        <v>86274970521</v>
      </c>
      <c r="Z36" s="609">
        <v>50643089800.510002</v>
      </c>
      <c r="AA36" s="609">
        <v>51986098644.550003</v>
      </c>
      <c r="AB36" s="609">
        <v>24175300823.380001</v>
      </c>
      <c r="AC36" s="609">
        <v>18571922272.860001</v>
      </c>
      <c r="AD36" s="609">
        <v>10025170380.42</v>
      </c>
      <c r="AE36" s="609">
        <v>24534672498.029999</v>
      </c>
      <c r="AF36" s="609">
        <v>27806876622.779999</v>
      </c>
      <c r="AG36" s="609"/>
      <c r="AH36" s="609">
        <v>16863205780.540001</v>
      </c>
      <c r="AI36" s="609">
        <v>15805475737.459999</v>
      </c>
      <c r="AJ36" s="609">
        <v>9234383068</v>
      </c>
      <c r="AK36" s="609">
        <v>14597735248.83</v>
      </c>
      <c r="AL36" s="609"/>
      <c r="AM36" s="609">
        <v>23451196827.599998</v>
      </c>
      <c r="AN36" s="609">
        <v>36228768857.910004</v>
      </c>
      <c r="AO36" s="609">
        <v>26622198431.169998</v>
      </c>
      <c r="AP36" s="609">
        <v>897740228361.04016</v>
      </c>
    </row>
    <row r="37" spans="1:42">
      <c r="A37" s="601" t="s">
        <v>288</v>
      </c>
      <c r="B37" s="602">
        <v>41730</v>
      </c>
      <c r="C37" s="603">
        <v>140817312248.66931</v>
      </c>
      <c r="M37" s="608">
        <v>41487</v>
      </c>
      <c r="N37" s="609">
        <v>134342085391.36</v>
      </c>
      <c r="O37" s="609"/>
      <c r="P37" s="609">
        <v>11888693197.01</v>
      </c>
      <c r="Q37" s="609">
        <v>168141280752.29999</v>
      </c>
      <c r="R37" s="609"/>
      <c r="S37" s="609"/>
      <c r="T37" s="609">
        <v>39184722218.860001</v>
      </c>
      <c r="U37" s="609">
        <v>54370127978.330002</v>
      </c>
      <c r="V37" s="609">
        <v>46706305005.089996</v>
      </c>
      <c r="W37" s="609"/>
      <c r="X37" s="609"/>
      <c r="Y37" s="609">
        <v>83148526327.610001</v>
      </c>
      <c r="Z37" s="609">
        <v>49187915835.370003</v>
      </c>
      <c r="AA37" s="609">
        <v>50750298309.93</v>
      </c>
      <c r="AB37" s="609">
        <v>23172730382.619999</v>
      </c>
      <c r="AC37" s="609">
        <v>17688074667.02</v>
      </c>
      <c r="AD37" s="609">
        <v>9406078911.7700005</v>
      </c>
      <c r="AE37" s="609">
        <v>23732740843.869999</v>
      </c>
      <c r="AF37" s="609">
        <v>27019756738.82</v>
      </c>
      <c r="AG37" s="609"/>
      <c r="AH37" s="609">
        <v>16114560051.790001</v>
      </c>
      <c r="AI37" s="609">
        <v>14836478148.379999</v>
      </c>
      <c r="AJ37" s="609">
        <v>8704540804.2099991</v>
      </c>
      <c r="AK37" s="609">
        <v>13888486025.74</v>
      </c>
      <c r="AL37" s="609"/>
      <c r="AM37" s="609">
        <v>22999021000.799999</v>
      </c>
      <c r="AN37" s="609">
        <v>35304122885.080002</v>
      </c>
      <c r="AO37" s="609">
        <v>25948389039.82</v>
      </c>
      <c r="AP37" s="609">
        <v>876534934515.77991</v>
      </c>
    </row>
    <row r="38" spans="1:42">
      <c r="A38" s="601" t="s">
        <v>288</v>
      </c>
      <c r="B38" s="602">
        <v>41760</v>
      </c>
      <c r="C38" s="603">
        <v>140096928514.02191</v>
      </c>
      <c r="M38" s="608">
        <v>41518</v>
      </c>
      <c r="N38" s="609">
        <v>133577678800.85001</v>
      </c>
      <c r="O38" s="609"/>
      <c r="P38" s="609">
        <v>11743008311.99</v>
      </c>
      <c r="Q38" s="609">
        <v>166838331833.62</v>
      </c>
      <c r="R38" s="609"/>
      <c r="S38" s="609"/>
      <c r="T38" s="609">
        <v>38384050156.57</v>
      </c>
      <c r="U38" s="609">
        <v>53484648523.910004</v>
      </c>
      <c r="V38" s="609">
        <v>46073774904.959999</v>
      </c>
      <c r="W38" s="609"/>
      <c r="X38" s="609"/>
      <c r="Y38" s="609">
        <v>81050909539.270004</v>
      </c>
      <c r="Z38" s="609">
        <v>48148982769.650002</v>
      </c>
      <c r="AA38" s="609">
        <v>49871878134.510002</v>
      </c>
      <c r="AB38" s="609">
        <v>22353251782.950001</v>
      </c>
      <c r="AC38" s="609">
        <v>16955518297.34</v>
      </c>
      <c r="AD38" s="609">
        <v>8960579820.0300007</v>
      </c>
      <c r="AE38" s="609">
        <v>23078119296.43</v>
      </c>
      <c r="AF38" s="609">
        <v>26414610981.259998</v>
      </c>
      <c r="AG38" s="609"/>
      <c r="AH38" s="609">
        <v>15448968650.23</v>
      </c>
      <c r="AI38" s="609">
        <v>14062908100.879999</v>
      </c>
      <c r="AJ38" s="609">
        <v>8240667276.8199997</v>
      </c>
      <c r="AK38" s="609">
        <v>13223239076.940001</v>
      </c>
      <c r="AL38" s="609"/>
      <c r="AM38" s="609">
        <v>22665318632.599998</v>
      </c>
      <c r="AN38" s="609">
        <v>34631012626.120003</v>
      </c>
      <c r="AO38" s="609">
        <v>25344136608.099998</v>
      </c>
      <c r="AP38" s="609">
        <v>860551594125.02979</v>
      </c>
    </row>
    <row r="39" spans="1:42">
      <c r="A39" s="601" t="s">
        <v>288</v>
      </c>
      <c r="B39" s="602">
        <v>41791</v>
      </c>
      <c r="C39" s="603">
        <v>139304393757.69199</v>
      </c>
      <c r="M39" s="608">
        <v>41548</v>
      </c>
      <c r="N39" s="609">
        <v>132921539334.73</v>
      </c>
      <c r="O39" s="609"/>
      <c r="P39" s="609">
        <v>11639045119.57</v>
      </c>
      <c r="Q39" s="609">
        <v>165787151675.29999</v>
      </c>
      <c r="R39" s="609"/>
      <c r="S39" s="609"/>
      <c r="T39" s="609">
        <v>37867808748.830002</v>
      </c>
      <c r="U39" s="609">
        <v>52883688549.309998</v>
      </c>
      <c r="V39" s="609">
        <v>45643680234.610001</v>
      </c>
      <c r="W39" s="609"/>
      <c r="X39" s="609"/>
      <c r="Y39" s="609">
        <v>79677333393.389999</v>
      </c>
      <c r="Z39" s="609">
        <v>47443427827.260002</v>
      </c>
      <c r="AA39" s="609">
        <v>49238176617.980003</v>
      </c>
      <c r="AB39" s="609">
        <v>21737992105.310001</v>
      </c>
      <c r="AC39" s="609">
        <v>16396835459.969999</v>
      </c>
      <c r="AD39" s="609">
        <v>8631081264.9899998</v>
      </c>
      <c r="AE39" s="609">
        <v>22597504833.720001</v>
      </c>
      <c r="AF39" s="609">
        <v>25949278516.25</v>
      </c>
      <c r="AG39" s="609"/>
      <c r="AH39" s="609">
        <v>14944721226.030001</v>
      </c>
      <c r="AI39" s="609">
        <v>13491981457.73</v>
      </c>
      <c r="AJ39" s="609">
        <v>7879937202.6499996</v>
      </c>
      <c r="AK39" s="609">
        <v>12697348838.35</v>
      </c>
      <c r="AL39" s="609"/>
      <c r="AM39" s="609">
        <v>22408836300.189999</v>
      </c>
      <c r="AN39" s="609">
        <v>34142472582.470001</v>
      </c>
      <c r="AO39" s="609">
        <v>24929248299.470001</v>
      </c>
      <c r="AP39" s="609">
        <v>848909089588.10986</v>
      </c>
    </row>
    <row r="40" spans="1:42">
      <c r="A40" s="601" t="s">
        <v>288</v>
      </c>
      <c r="B40" s="602">
        <v>41821</v>
      </c>
      <c r="C40" s="603">
        <v>138391151066.4809</v>
      </c>
      <c r="M40" s="608">
        <v>41579</v>
      </c>
      <c r="N40" s="609">
        <v>132256050614.77</v>
      </c>
      <c r="O40" s="609"/>
      <c r="P40" s="609">
        <v>11536456096.33</v>
      </c>
      <c r="Q40" s="609">
        <v>164733660240.03</v>
      </c>
      <c r="R40" s="609"/>
      <c r="S40" s="609"/>
      <c r="T40" s="609">
        <v>37429978945.739998</v>
      </c>
      <c r="U40" s="609">
        <v>52345482478.599998</v>
      </c>
      <c r="V40" s="609">
        <v>45194659166.080002</v>
      </c>
      <c r="W40" s="609"/>
      <c r="X40" s="609"/>
      <c r="Y40" s="609">
        <v>78463231022.119995</v>
      </c>
      <c r="Z40" s="609">
        <v>46798464470.540001</v>
      </c>
      <c r="AA40" s="609">
        <v>48650187877.620003</v>
      </c>
      <c r="AB40" s="609">
        <v>21174158150.23</v>
      </c>
      <c r="AC40" s="609">
        <v>15921622357.040001</v>
      </c>
      <c r="AD40" s="609">
        <v>8357071526.3699999</v>
      </c>
      <c r="AE40" s="609">
        <v>22165381843.509998</v>
      </c>
      <c r="AF40" s="609">
        <v>25528701695.509998</v>
      </c>
      <c r="AG40" s="609"/>
      <c r="AH40" s="609">
        <v>14458359127.91</v>
      </c>
      <c r="AI40" s="609">
        <v>12979778137.49</v>
      </c>
      <c r="AJ40" s="609">
        <v>7566103377.8299999</v>
      </c>
      <c r="AK40" s="609">
        <v>12186145518.790001</v>
      </c>
      <c r="AL40" s="609"/>
      <c r="AM40" s="609">
        <v>22132705764.73</v>
      </c>
      <c r="AN40" s="609">
        <v>33609809396.490002</v>
      </c>
      <c r="AO40" s="609">
        <v>24491644203.509998</v>
      </c>
      <c r="AP40" s="609">
        <v>837979652011.23999</v>
      </c>
    </row>
    <row r="41" spans="1:42">
      <c r="A41" s="601" t="s">
        <v>288</v>
      </c>
      <c r="B41" s="602">
        <v>41852</v>
      </c>
      <c r="C41" s="603">
        <v>137463170945.77429</v>
      </c>
      <c r="M41" s="608">
        <v>41609</v>
      </c>
      <c r="N41" s="609">
        <v>131629348016.82001</v>
      </c>
      <c r="O41" s="609">
        <v>143049189061.75909</v>
      </c>
      <c r="P41" s="609">
        <v>11440418340.16</v>
      </c>
      <c r="Q41" s="609">
        <v>163714911260.98999</v>
      </c>
      <c r="R41" s="609">
        <v>100436641092.8853</v>
      </c>
      <c r="S41" s="609"/>
      <c r="T41" s="609">
        <v>37019512063.410004</v>
      </c>
      <c r="U41" s="609">
        <v>51838254935.730003</v>
      </c>
      <c r="V41" s="609">
        <v>44787762617.339996</v>
      </c>
      <c r="W41" s="609">
        <v>95341929981.520706</v>
      </c>
      <c r="X41" s="609"/>
      <c r="Y41" s="609">
        <v>77293431080.809998</v>
      </c>
      <c r="Z41" s="609">
        <v>46173880707.120003</v>
      </c>
      <c r="AA41" s="609">
        <v>48083721361.470001</v>
      </c>
      <c r="AB41" s="609">
        <v>20705910626.610001</v>
      </c>
      <c r="AC41" s="609">
        <v>15520020760.9</v>
      </c>
      <c r="AD41" s="609">
        <v>8088223495</v>
      </c>
      <c r="AE41" s="609">
        <v>21776220746.310001</v>
      </c>
      <c r="AF41" s="609">
        <v>25129879056.52</v>
      </c>
      <c r="AG41" s="609"/>
      <c r="AH41" s="609">
        <v>14051115430.49</v>
      </c>
      <c r="AI41" s="609">
        <v>12543965109.719999</v>
      </c>
      <c r="AJ41" s="609">
        <v>7281010022.54</v>
      </c>
      <c r="AK41" s="609">
        <v>11754108584.200001</v>
      </c>
      <c r="AL41" s="609"/>
      <c r="AM41" s="609">
        <v>21876762335.509998</v>
      </c>
      <c r="AN41" s="609">
        <v>33156179724.119999</v>
      </c>
      <c r="AO41" s="609">
        <v>24115246963.330002</v>
      </c>
      <c r="AP41" s="609">
        <v>1166807643375.2651</v>
      </c>
    </row>
    <row r="42" spans="1:42">
      <c r="A42" s="601" t="s">
        <v>288</v>
      </c>
      <c r="B42" s="602">
        <v>41883</v>
      </c>
      <c r="C42" s="603">
        <v>136588671083.1311</v>
      </c>
      <c r="M42" s="608">
        <v>41640</v>
      </c>
      <c r="N42" s="609">
        <v>130992509957.55</v>
      </c>
      <c r="O42" s="609">
        <v>142485071056.7702</v>
      </c>
      <c r="P42" s="609">
        <v>11344381742.059999</v>
      </c>
      <c r="Q42" s="609">
        <v>162685215212.57001</v>
      </c>
      <c r="R42" s="609">
        <v>100011180042.07001</v>
      </c>
      <c r="S42" s="609"/>
      <c r="T42" s="609">
        <v>36579932149.099998</v>
      </c>
      <c r="U42" s="609">
        <v>51309971866.870003</v>
      </c>
      <c r="V42" s="609">
        <v>44372745951.529999</v>
      </c>
      <c r="W42" s="609">
        <v>94904466590.777298</v>
      </c>
      <c r="X42" s="609"/>
      <c r="Y42" s="609">
        <v>76004619368.259995</v>
      </c>
      <c r="Z42" s="609">
        <v>45533861459.300003</v>
      </c>
      <c r="AA42" s="609">
        <v>47481081614.239998</v>
      </c>
      <c r="AB42" s="609">
        <v>20255615743.849998</v>
      </c>
      <c r="AC42" s="609">
        <v>15122208199.74</v>
      </c>
      <c r="AD42" s="609">
        <v>7838149952.29</v>
      </c>
      <c r="AE42" s="609">
        <v>21359207819.580002</v>
      </c>
      <c r="AF42" s="609">
        <v>24690753341.099998</v>
      </c>
      <c r="AG42" s="609"/>
      <c r="AH42" s="609">
        <v>13671939937.209999</v>
      </c>
      <c r="AI42" s="609">
        <v>12107071168.530001</v>
      </c>
      <c r="AJ42" s="609">
        <v>7008599906.2799997</v>
      </c>
      <c r="AK42" s="609">
        <v>11338719634.030001</v>
      </c>
      <c r="AL42" s="609"/>
      <c r="AM42" s="609">
        <v>21630981657.130001</v>
      </c>
      <c r="AN42" s="609">
        <v>32678595370.73</v>
      </c>
      <c r="AO42" s="609">
        <v>23731487186.43</v>
      </c>
      <c r="AP42" s="609">
        <v>1155138366927.9976</v>
      </c>
    </row>
    <row r="43" spans="1:42">
      <c r="A43" s="601" t="s">
        <v>288</v>
      </c>
      <c r="B43" s="602">
        <v>41913</v>
      </c>
      <c r="C43" s="603">
        <v>135746064864.11349</v>
      </c>
      <c r="M43" s="608">
        <v>41671</v>
      </c>
      <c r="N43" s="609">
        <v>130435074683.96001</v>
      </c>
      <c r="O43" s="609">
        <v>141970579421.17181</v>
      </c>
      <c r="P43" s="609">
        <v>11266697924.530001</v>
      </c>
      <c r="Q43" s="609">
        <v>161827497981.57999</v>
      </c>
      <c r="R43" s="609">
        <v>99627143964.690002</v>
      </c>
      <c r="S43" s="609"/>
      <c r="T43" s="609">
        <v>36235387619.540001</v>
      </c>
      <c r="U43" s="609">
        <v>50896504806.629997</v>
      </c>
      <c r="V43" s="609">
        <v>44033473731.839996</v>
      </c>
      <c r="W43" s="609">
        <v>94521850283.213196</v>
      </c>
      <c r="X43" s="609"/>
      <c r="Y43" s="609">
        <v>75071941626.059998</v>
      </c>
      <c r="Z43" s="609">
        <v>45042231308.389999</v>
      </c>
      <c r="AA43" s="609">
        <v>47032908973.379997</v>
      </c>
      <c r="AB43" s="609">
        <v>19861149830.5</v>
      </c>
      <c r="AC43" s="609">
        <v>14796947808.969999</v>
      </c>
      <c r="AD43" s="609">
        <v>7652608038.1099997</v>
      </c>
      <c r="AE43" s="609">
        <v>21043156952.220001</v>
      </c>
      <c r="AF43" s="609">
        <v>24393308507.720001</v>
      </c>
      <c r="AG43" s="609"/>
      <c r="AH43" s="609">
        <v>13370793328.799999</v>
      </c>
      <c r="AI43" s="609">
        <v>11754578442.530001</v>
      </c>
      <c r="AJ43" s="609">
        <v>6789779991.2200003</v>
      </c>
      <c r="AK43" s="609">
        <v>10979220456.459999</v>
      </c>
      <c r="AL43" s="609"/>
      <c r="AM43" s="609">
        <v>21423641091.150002</v>
      </c>
      <c r="AN43" s="609">
        <v>32307135001.259998</v>
      </c>
      <c r="AO43" s="609">
        <v>23401767070.639999</v>
      </c>
      <c r="AP43" s="609">
        <v>1145735378844.5649</v>
      </c>
    </row>
    <row r="44" spans="1:42">
      <c r="A44" s="601" t="s">
        <v>288</v>
      </c>
      <c r="B44" s="602">
        <v>41944</v>
      </c>
      <c r="C44" s="603">
        <v>134926055907.8569</v>
      </c>
      <c r="M44" s="608">
        <v>41699</v>
      </c>
      <c r="N44" s="609">
        <v>129886362466.91</v>
      </c>
      <c r="O44" s="609">
        <v>141461498619.81589</v>
      </c>
      <c r="P44" s="609">
        <v>11188854005.1</v>
      </c>
      <c r="Q44" s="609">
        <v>160969602315.84</v>
      </c>
      <c r="R44" s="609">
        <v>99233329418.559998</v>
      </c>
      <c r="S44" s="609"/>
      <c r="T44" s="609">
        <v>35923479232.230003</v>
      </c>
      <c r="U44" s="609">
        <v>50518003798.129997</v>
      </c>
      <c r="V44" s="609">
        <v>43723895901.720001</v>
      </c>
      <c r="W44" s="609">
        <v>94082360475.753693</v>
      </c>
      <c r="X44" s="609"/>
      <c r="Y44" s="609">
        <v>74219098977.539993</v>
      </c>
      <c r="Z44" s="609">
        <v>44607706318.879997</v>
      </c>
      <c r="AA44" s="609">
        <v>46609944498</v>
      </c>
      <c r="AB44" s="609">
        <v>19531192367.93</v>
      </c>
      <c r="AC44" s="609">
        <v>14515649421.51</v>
      </c>
      <c r="AD44" s="609">
        <v>7483636447.0299997</v>
      </c>
      <c r="AE44" s="609">
        <v>20747757846.450001</v>
      </c>
      <c r="AF44" s="609">
        <v>24092777237.27</v>
      </c>
      <c r="AG44" s="609"/>
      <c r="AH44" s="609">
        <v>13091198231.9</v>
      </c>
      <c r="AI44" s="609">
        <v>11438845425.379999</v>
      </c>
      <c r="AJ44" s="609">
        <v>6599761390.1099997</v>
      </c>
      <c r="AK44" s="609">
        <v>10672553065.190001</v>
      </c>
      <c r="AL44" s="609"/>
      <c r="AM44" s="609">
        <v>21206504266.860001</v>
      </c>
      <c r="AN44" s="609">
        <v>31933535997.759998</v>
      </c>
      <c r="AO44" s="609">
        <v>23083818258.060001</v>
      </c>
      <c r="AP44" s="609">
        <v>1136821365983.9297</v>
      </c>
    </row>
    <row r="45" spans="1:42">
      <c r="A45" s="601" t="s">
        <v>288</v>
      </c>
      <c r="B45" s="602">
        <v>41974</v>
      </c>
      <c r="C45" s="603">
        <v>134173160422.2784</v>
      </c>
      <c r="M45" s="608">
        <v>41730</v>
      </c>
      <c r="N45" s="609">
        <v>129214038621.61</v>
      </c>
      <c r="O45" s="609">
        <v>140817312248.66931</v>
      </c>
      <c r="P45" s="609">
        <v>11097929807.67</v>
      </c>
      <c r="Q45" s="609">
        <v>159948239696.41</v>
      </c>
      <c r="R45" s="609">
        <v>98747167439.899994</v>
      </c>
      <c r="S45" s="609"/>
      <c r="T45" s="609">
        <v>35531273561.919998</v>
      </c>
      <c r="U45" s="609">
        <v>50050395825.980003</v>
      </c>
      <c r="V45" s="609">
        <v>43356181103.209999</v>
      </c>
      <c r="W45" s="609">
        <v>93417232143.133102</v>
      </c>
      <c r="X45" s="609"/>
      <c r="Y45" s="609">
        <v>73142505592.630005</v>
      </c>
      <c r="Z45" s="609">
        <v>44068500086.309998</v>
      </c>
      <c r="AA45" s="609">
        <v>46087278928.360001</v>
      </c>
      <c r="AB45" s="609">
        <v>19162677185.299999</v>
      </c>
      <c r="AC45" s="609">
        <v>14204913105.049999</v>
      </c>
      <c r="AD45" s="609">
        <v>7291817460.9099998</v>
      </c>
      <c r="AE45" s="609">
        <v>20405929668.290001</v>
      </c>
      <c r="AF45" s="609">
        <v>23754319910.110001</v>
      </c>
      <c r="AG45" s="609"/>
      <c r="AH45" s="609">
        <v>12811844675.16</v>
      </c>
      <c r="AI45" s="609">
        <v>11122167165.370001</v>
      </c>
      <c r="AJ45" s="609">
        <v>6392171394.8100004</v>
      </c>
      <c r="AK45" s="609">
        <v>10372415966.58</v>
      </c>
      <c r="AL45" s="609"/>
      <c r="AM45" s="609">
        <v>20969592618.009998</v>
      </c>
      <c r="AN45" s="609">
        <v>31500521579.349998</v>
      </c>
      <c r="AO45" s="609">
        <v>22740553894.84</v>
      </c>
      <c r="AP45" s="609">
        <v>1126206979679.5828</v>
      </c>
    </row>
    <row r="46" spans="1:42">
      <c r="A46" s="601" t="s">
        <v>288</v>
      </c>
      <c r="B46" s="602">
        <v>42005</v>
      </c>
      <c r="C46" s="603">
        <v>133304168234.7619</v>
      </c>
      <c r="M46" s="608">
        <v>41760</v>
      </c>
      <c r="N46" s="609">
        <v>128487244735.21001</v>
      </c>
      <c r="O46" s="609">
        <v>140096928514.02191</v>
      </c>
      <c r="P46" s="609">
        <v>11004910266.91</v>
      </c>
      <c r="Q46" s="609">
        <v>158794222440.5</v>
      </c>
      <c r="R46" s="609">
        <v>98185494919.479996</v>
      </c>
      <c r="S46" s="609"/>
      <c r="T46" s="609">
        <v>35110831114.190002</v>
      </c>
      <c r="U46" s="609">
        <v>49545772235.269997</v>
      </c>
      <c r="V46" s="609">
        <v>42950023319.739998</v>
      </c>
      <c r="W46" s="609">
        <v>92768712919.959198</v>
      </c>
      <c r="X46" s="609"/>
      <c r="Y46" s="609">
        <v>72004752017.869995</v>
      </c>
      <c r="Z46" s="609">
        <v>43504263952.93</v>
      </c>
      <c r="AA46" s="609">
        <v>45563214838.699997</v>
      </c>
      <c r="AB46" s="609">
        <v>18790535861.82</v>
      </c>
      <c r="AC46" s="609">
        <v>13894213046.719999</v>
      </c>
      <c r="AD46" s="609">
        <v>7098236623.1099997</v>
      </c>
      <c r="AE46" s="609">
        <v>20044588653.139999</v>
      </c>
      <c r="AF46" s="609">
        <v>23416669784.009998</v>
      </c>
      <c r="AG46" s="609"/>
      <c r="AH46" s="609">
        <v>12518826944.66</v>
      </c>
      <c r="AI46" s="609">
        <v>10803768618.049999</v>
      </c>
      <c r="AJ46" s="609">
        <v>6206156957.04</v>
      </c>
      <c r="AK46" s="609">
        <v>10072842370.48</v>
      </c>
      <c r="AL46" s="609"/>
      <c r="AM46" s="609">
        <v>20689515240.41</v>
      </c>
      <c r="AN46" s="609">
        <v>31008483224.509998</v>
      </c>
      <c r="AO46" s="609">
        <v>22362183404.450001</v>
      </c>
      <c r="AP46" s="609">
        <v>1114922392003.1812</v>
      </c>
    </row>
    <row r="47" spans="1:42">
      <c r="A47" s="601" t="s">
        <v>288</v>
      </c>
      <c r="B47" s="602">
        <v>42036</v>
      </c>
      <c r="C47" s="603">
        <v>132597708813.14861</v>
      </c>
      <c r="M47" s="608">
        <v>41791</v>
      </c>
      <c r="N47" s="609">
        <v>127657029903.5</v>
      </c>
      <c r="O47" s="609">
        <v>139304393757.69199</v>
      </c>
      <c r="P47" s="609">
        <v>10899013447.469999</v>
      </c>
      <c r="Q47" s="609">
        <v>157522270124.26001</v>
      </c>
      <c r="R47" s="609">
        <v>97552913709.710007</v>
      </c>
      <c r="S47" s="609"/>
      <c r="T47" s="609">
        <v>34662948899.910004</v>
      </c>
      <c r="U47" s="609">
        <v>49010632589.199997</v>
      </c>
      <c r="V47" s="609">
        <v>42495902981.099998</v>
      </c>
      <c r="W47" s="609">
        <v>92038377187.560806</v>
      </c>
      <c r="X47" s="609"/>
      <c r="Y47" s="609">
        <v>70831028921.960007</v>
      </c>
      <c r="Z47" s="609">
        <v>42908526768.660004</v>
      </c>
      <c r="AA47" s="609">
        <v>44969217016</v>
      </c>
      <c r="AB47" s="609">
        <v>18425656938.220001</v>
      </c>
      <c r="AC47" s="609">
        <v>13586607000.67</v>
      </c>
      <c r="AD47" s="609">
        <v>6918221118.4799995</v>
      </c>
      <c r="AE47" s="609">
        <v>19676555787.130001</v>
      </c>
      <c r="AF47" s="609">
        <v>23070070657.189999</v>
      </c>
      <c r="AG47" s="609"/>
      <c r="AH47" s="609">
        <v>12236923327.879999</v>
      </c>
      <c r="AI47" s="609">
        <v>10507160612.969999</v>
      </c>
      <c r="AJ47" s="609">
        <v>6026963304.4799995</v>
      </c>
      <c r="AK47" s="609">
        <v>9776751571.4300003</v>
      </c>
      <c r="AL47" s="609"/>
      <c r="AM47" s="609">
        <v>20377723602.84</v>
      </c>
      <c r="AN47" s="609">
        <v>30487709391.630001</v>
      </c>
      <c r="AO47" s="609">
        <v>21920414364.549999</v>
      </c>
      <c r="AP47" s="609">
        <v>1102863012984.4927</v>
      </c>
    </row>
    <row r="48" spans="1:42">
      <c r="A48" s="601" t="s">
        <v>288</v>
      </c>
      <c r="B48" s="602">
        <v>42064</v>
      </c>
      <c r="C48" s="603">
        <v>131731070269.0636</v>
      </c>
      <c r="M48" s="608">
        <v>41821</v>
      </c>
      <c r="N48" s="609">
        <v>126743815374.64999</v>
      </c>
      <c r="O48" s="609">
        <v>138391151066.4809</v>
      </c>
      <c r="P48" s="609">
        <v>10773854332.6</v>
      </c>
      <c r="Q48" s="609">
        <v>156084935032.39001</v>
      </c>
      <c r="R48" s="609">
        <v>96842056590.100006</v>
      </c>
      <c r="S48" s="609"/>
      <c r="T48" s="609">
        <v>34149347209.150002</v>
      </c>
      <c r="U48" s="609">
        <v>48375590122.57</v>
      </c>
      <c r="V48" s="609">
        <v>41977892820.940002</v>
      </c>
      <c r="W48" s="609">
        <v>90931190035.112595</v>
      </c>
      <c r="X48" s="609"/>
      <c r="Y48" s="609">
        <v>69524634841.899994</v>
      </c>
      <c r="Z48" s="609">
        <v>42243369151.199997</v>
      </c>
      <c r="AA48" s="609">
        <v>44308240336.190002</v>
      </c>
      <c r="AB48" s="609">
        <v>18061785836.810001</v>
      </c>
      <c r="AC48" s="609">
        <v>13281203939.23</v>
      </c>
      <c r="AD48" s="609">
        <v>6736203331.7700005</v>
      </c>
      <c r="AE48" s="609">
        <v>19289661053.099998</v>
      </c>
      <c r="AF48" s="609">
        <v>22674875258.580002</v>
      </c>
      <c r="AG48" s="609"/>
      <c r="AH48" s="609">
        <v>11957388785.09</v>
      </c>
      <c r="AI48" s="609">
        <v>10189742195.52</v>
      </c>
      <c r="AJ48" s="609">
        <v>5849589989.0500002</v>
      </c>
      <c r="AK48" s="609">
        <v>9489688379.7399998</v>
      </c>
      <c r="AL48" s="609"/>
      <c r="AM48" s="609">
        <v>20032217402.98</v>
      </c>
      <c r="AN48" s="609">
        <v>29899795221.27</v>
      </c>
      <c r="AO48" s="609">
        <v>21484151818.779999</v>
      </c>
      <c r="AP48" s="609">
        <v>1089292380125.2035</v>
      </c>
    </row>
    <row r="49" spans="1:42">
      <c r="A49" s="601" t="s">
        <v>289</v>
      </c>
      <c r="B49" s="602">
        <v>40575</v>
      </c>
      <c r="C49" s="603">
        <v>20451573251.82</v>
      </c>
      <c r="M49" s="608">
        <v>41852</v>
      </c>
      <c r="N49" s="609">
        <v>125795922568.91</v>
      </c>
      <c r="O49" s="609">
        <v>137463170945.77429</v>
      </c>
      <c r="P49" s="609">
        <v>10655399937.620001</v>
      </c>
      <c r="Q49" s="609">
        <v>154639107639.17999</v>
      </c>
      <c r="R49" s="609">
        <v>96063010939.110001</v>
      </c>
      <c r="S49" s="609"/>
      <c r="T49" s="609">
        <v>33602655147.93</v>
      </c>
      <c r="U49" s="609">
        <v>47721116730.830002</v>
      </c>
      <c r="V49" s="609">
        <v>41411110202.739998</v>
      </c>
      <c r="W49" s="609">
        <v>89727451881.506393</v>
      </c>
      <c r="X49" s="609"/>
      <c r="Y49" s="609">
        <v>68138759523.629997</v>
      </c>
      <c r="Z49" s="609">
        <v>41539526425.110001</v>
      </c>
      <c r="AA49" s="609">
        <v>43636181030.07</v>
      </c>
      <c r="AB49" s="609">
        <v>17705867442.720001</v>
      </c>
      <c r="AC49" s="609">
        <v>12976412171.26</v>
      </c>
      <c r="AD49" s="609">
        <v>6568999736.5500002</v>
      </c>
      <c r="AE49" s="609">
        <v>18891617354.959999</v>
      </c>
      <c r="AF49" s="609">
        <v>22259902256.720001</v>
      </c>
      <c r="AG49" s="609"/>
      <c r="AH49" s="609">
        <v>11687670161.129999</v>
      </c>
      <c r="AI49" s="609">
        <v>9913252443.7199993</v>
      </c>
      <c r="AJ49" s="609">
        <v>5689289497.2700005</v>
      </c>
      <c r="AK49" s="609">
        <v>9220553086.0300007</v>
      </c>
      <c r="AL49" s="609"/>
      <c r="AM49" s="609">
        <v>19701324154.290001</v>
      </c>
      <c r="AN49" s="609">
        <v>29323228881.110001</v>
      </c>
      <c r="AO49" s="609">
        <v>21073951084.84</v>
      </c>
      <c r="AP49" s="609">
        <v>1075405481243.0105</v>
      </c>
    </row>
    <row r="50" spans="1:42">
      <c r="A50" s="601" t="s">
        <v>289</v>
      </c>
      <c r="B50" s="602">
        <v>40603</v>
      </c>
      <c r="C50" s="603">
        <v>20402027431.970001</v>
      </c>
      <c r="M50" s="608">
        <v>41883</v>
      </c>
      <c r="N50" s="609">
        <v>124891123130.27</v>
      </c>
      <c r="O50" s="609">
        <v>136588671083.1311</v>
      </c>
      <c r="P50" s="609">
        <v>10530102211.84</v>
      </c>
      <c r="Q50" s="609">
        <v>153231512709.29001</v>
      </c>
      <c r="R50" s="609">
        <v>95317209120.622101</v>
      </c>
      <c r="S50" s="609"/>
      <c r="T50" s="609">
        <v>33102619098.080002</v>
      </c>
      <c r="U50" s="609">
        <v>47105881457.629997</v>
      </c>
      <c r="V50" s="609">
        <v>40917968366.330002</v>
      </c>
      <c r="W50" s="609">
        <v>88705983189.213593</v>
      </c>
      <c r="X50" s="609"/>
      <c r="Y50" s="609">
        <v>66874007321.290001</v>
      </c>
      <c r="Z50" s="609">
        <v>40869547496.220001</v>
      </c>
      <c r="AA50" s="609">
        <v>42997903323.239998</v>
      </c>
      <c r="AB50" s="609">
        <v>17352252730.810001</v>
      </c>
      <c r="AC50" s="609">
        <v>12673694084.48</v>
      </c>
      <c r="AD50" s="609">
        <v>6399733485.6899996</v>
      </c>
      <c r="AE50" s="609">
        <v>18505486735.369999</v>
      </c>
      <c r="AF50" s="609">
        <v>21877093816.740002</v>
      </c>
      <c r="AG50" s="609"/>
      <c r="AH50" s="609">
        <v>11422814833.469999</v>
      </c>
      <c r="AI50" s="609">
        <v>9631013592.0699997</v>
      </c>
      <c r="AJ50" s="609">
        <v>5528987393.6899996</v>
      </c>
      <c r="AK50" s="609">
        <v>8979882020.4699993</v>
      </c>
      <c r="AL50" s="609"/>
      <c r="AM50" s="609">
        <v>19356022366.220001</v>
      </c>
      <c r="AN50" s="609">
        <v>28759202468.759998</v>
      </c>
      <c r="AO50" s="609">
        <v>20676402792.130001</v>
      </c>
      <c r="AP50" s="609">
        <v>1062295114827.0565</v>
      </c>
    </row>
    <row r="51" spans="1:42">
      <c r="A51" s="601" t="s">
        <v>289</v>
      </c>
      <c r="B51" s="602">
        <v>40634</v>
      </c>
      <c r="C51" s="603">
        <v>20344280444.439999</v>
      </c>
      <c r="M51" s="608">
        <v>41913</v>
      </c>
      <c r="N51" s="609">
        <v>124049456335.67999</v>
      </c>
      <c r="O51" s="609">
        <v>135746064864.11349</v>
      </c>
      <c r="P51" s="609">
        <v>10419325622.98</v>
      </c>
      <c r="Q51" s="609">
        <v>151911825619.39001</v>
      </c>
      <c r="R51" s="609">
        <v>94609798609.291794</v>
      </c>
      <c r="S51" s="609"/>
      <c r="T51" s="609">
        <v>32621540535.5</v>
      </c>
      <c r="U51" s="609">
        <v>46501205704.980003</v>
      </c>
      <c r="V51" s="609">
        <v>40416004062.489998</v>
      </c>
      <c r="W51" s="609">
        <v>87588015997.2733</v>
      </c>
      <c r="X51" s="609"/>
      <c r="Y51" s="609">
        <v>65626125717.169998</v>
      </c>
      <c r="Z51" s="609">
        <v>40211018646.339996</v>
      </c>
      <c r="AA51" s="609">
        <v>42372219548.57</v>
      </c>
      <c r="AB51" s="609">
        <v>16997871582.799999</v>
      </c>
      <c r="AC51" s="609">
        <v>12384608997.129999</v>
      </c>
      <c r="AD51" s="609">
        <v>6224295127.5299997</v>
      </c>
      <c r="AE51" s="609">
        <v>18128748263.119999</v>
      </c>
      <c r="AF51" s="609">
        <v>21468539625.5</v>
      </c>
      <c r="AG51" s="609"/>
      <c r="AH51" s="609">
        <v>11166865523.129999</v>
      </c>
      <c r="AI51" s="609">
        <v>9366620967.1800003</v>
      </c>
      <c r="AJ51" s="609">
        <v>5375775110.1700001</v>
      </c>
      <c r="AK51" s="609">
        <v>8748283109.0799999</v>
      </c>
      <c r="AL51" s="609"/>
      <c r="AM51" s="609">
        <v>19031230644.32</v>
      </c>
      <c r="AN51" s="609">
        <v>28225530181.330002</v>
      </c>
      <c r="AO51" s="609">
        <v>20280204294.279999</v>
      </c>
      <c r="AP51" s="609">
        <v>1049471174689.3486</v>
      </c>
    </row>
    <row r="52" spans="1:42">
      <c r="A52" s="601" t="s">
        <v>289</v>
      </c>
      <c r="B52" s="602">
        <v>40664</v>
      </c>
      <c r="C52" s="603">
        <v>20284334085.259998</v>
      </c>
      <c r="M52" s="608">
        <v>41944</v>
      </c>
      <c r="N52" s="609">
        <v>123198183450.09</v>
      </c>
      <c r="O52" s="609">
        <v>134926055907.8569</v>
      </c>
      <c r="P52" s="609">
        <v>10300792934.59</v>
      </c>
      <c r="Q52" s="609">
        <v>150574213768.95999</v>
      </c>
      <c r="R52" s="609">
        <v>93873635539.963303</v>
      </c>
      <c r="S52" s="609"/>
      <c r="T52" s="609">
        <v>32156296233.93</v>
      </c>
      <c r="U52" s="609">
        <v>45899784783.5</v>
      </c>
      <c r="V52" s="609">
        <v>39930191495.32</v>
      </c>
      <c r="W52" s="609">
        <v>86476618587.242004</v>
      </c>
      <c r="X52" s="609"/>
      <c r="Y52" s="609">
        <v>64396558691.519997</v>
      </c>
      <c r="Z52" s="609">
        <v>39565825414.900002</v>
      </c>
      <c r="AA52" s="609">
        <v>41754582783.139999</v>
      </c>
      <c r="AB52" s="609">
        <v>16653249239.75</v>
      </c>
      <c r="AC52" s="609">
        <v>12095722569.190001</v>
      </c>
      <c r="AD52" s="609">
        <v>6044817201.1000004</v>
      </c>
      <c r="AE52" s="609">
        <v>17747674715.07</v>
      </c>
      <c r="AF52" s="609">
        <v>21067730653.139999</v>
      </c>
      <c r="AG52" s="609"/>
      <c r="AH52" s="609">
        <v>10916053437.879999</v>
      </c>
      <c r="AI52" s="609">
        <v>9099152905.2299995</v>
      </c>
      <c r="AJ52" s="609">
        <v>5213724315.8400002</v>
      </c>
      <c r="AK52" s="609">
        <v>8530080901.4499998</v>
      </c>
      <c r="AL52" s="609"/>
      <c r="AM52" s="609">
        <v>18740238082.470001</v>
      </c>
      <c r="AN52" s="609">
        <v>27723989529.060001</v>
      </c>
      <c r="AO52" s="609">
        <v>19907864141.16</v>
      </c>
      <c r="AP52" s="609">
        <v>1036793037282.3521</v>
      </c>
    </row>
    <row r="53" spans="1:42">
      <c r="A53" s="601" t="s">
        <v>289</v>
      </c>
      <c r="B53" s="602">
        <v>40695</v>
      </c>
      <c r="C53" s="603">
        <v>20218215393.209999</v>
      </c>
      <c r="M53" s="608">
        <v>41974</v>
      </c>
      <c r="N53" s="609">
        <v>122436233471.28999</v>
      </c>
      <c r="O53" s="609">
        <v>134173160422.2784</v>
      </c>
      <c r="P53" s="609">
        <v>10203883105.530001</v>
      </c>
      <c r="Q53" s="609">
        <v>149359043672.60001</v>
      </c>
      <c r="R53" s="609">
        <v>93072264414.003998</v>
      </c>
      <c r="S53" s="609">
        <v>71904976219.297195</v>
      </c>
      <c r="T53" s="609">
        <v>31696414500.869999</v>
      </c>
      <c r="U53" s="609">
        <v>45339946024.919998</v>
      </c>
      <c r="V53" s="609">
        <v>39485811204.209999</v>
      </c>
      <c r="W53" s="609">
        <v>84934837677.539795</v>
      </c>
      <c r="X53" s="609">
        <v>117389296793.70711</v>
      </c>
      <c r="Y53" s="609">
        <v>63230840092.639999</v>
      </c>
      <c r="Z53" s="609">
        <v>38965302685.059998</v>
      </c>
      <c r="AA53" s="609">
        <v>41190476927.709999</v>
      </c>
      <c r="AB53" s="609">
        <v>16356150849.440001</v>
      </c>
      <c r="AC53" s="609">
        <v>11861578629.17</v>
      </c>
      <c r="AD53" s="609">
        <v>5908993196.1099997</v>
      </c>
      <c r="AE53" s="609">
        <v>17414995969.43</v>
      </c>
      <c r="AF53" s="609">
        <v>20733609640.779999</v>
      </c>
      <c r="AG53" s="609"/>
      <c r="AH53" s="609">
        <v>10710909088.68</v>
      </c>
      <c r="AI53" s="609">
        <v>8885960843.0799999</v>
      </c>
      <c r="AJ53" s="609">
        <v>5093402669.6199999</v>
      </c>
      <c r="AK53" s="609">
        <v>8337459419.3299999</v>
      </c>
      <c r="AL53" s="609"/>
      <c r="AM53" s="609">
        <v>18447344207.310001</v>
      </c>
      <c r="AN53" s="609">
        <v>27241612798.790001</v>
      </c>
      <c r="AO53" s="609">
        <v>19567179843.119999</v>
      </c>
      <c r="AP53" s="609">
        <v>1213941684366.5168</v>
      </c>
    </row>
    <row r="54" spans="1:42">
      <c r="A54" s="601" t="s">
        <v>289</v>
      </c>
      <c r="B54" s="602">
        <v>40725</v>
      </c>
      <c r="C54" s="603">
        <v>20135275948.16</v>
      </c>
      <c r="M54" s="608">
        <v>42005</v>
      </c>
      <c r="N54" s="609">
        <v>121569118243.84</v>
      </c>
      <c r="O54" s="609">
        <v>133304168234.7619</v>
      </c>
      <c r="P54" s="609">
        <v>10092088365.5</v>
      </c>
      <c r="Q54" s="609">
        <v>147966272245.45999</v>
      </c>
      <c r="R54" s="609">
        <v>92180971528.590195</v>
      </c>
      <c r="S54" s="609">
        <v>71398738058.350006</v>
      </c>
      <c r="T54" s="609">
        <v>31152229578.009998</v>
      </c>
      <c r="U54" s="609">
        <v>44682844872.769997</v>
      </c>
      <c r="V54" s="609">
        <v>38936597815.480003</v>
      </c>
      <c r="W54" s="609">
        <v>83213858411.554306</v>
      </c>
      <c r="X54" s="609">
        <v>115855217868.41</v>
      </c>
      <c r="Y54" s="609">
        <v>61850111435.720001</v>
      </c>
      <c r="Z54" s="609">
        <v>38245329518.809998</v>
      </c>
      <c r="AA54" s="609">
        <v>40505728271.360001</v>
      </c>
      <c r="AB54" s="609">
        <v>16026426455.700001</v>
      </c>
      <c r="AC54" s="609">
        <v>11605331790.809999</v>
      </c>
      <c r="AD54" s="609">
        <v>5756849215.8000002</v>
      </c>
      <c r="AE54" s="609">
        <v>17047999844.51</v>
      </c>
      <c r="AF54" s="609">
        <v>20333413386.310001</v>
      </c>
      <c r="AG54" s="609"/>
      <c r="AH54" s="609">
        <v>10480663210.59</v>
      </c>
      <c r="AI54" s="609">
        <v>8648548279.1599998</v>
      </c>
      <c r="AJ54" s="609">
        <v>4954747375.6300001</v>
      </c>
      <c r="AK54" s="609">
        <v>8136551800.1400003</v>
      </c>
      <c r="AL54" s="609">
        <v>159652437.45789999</v>
      </c>
      <c r="AM54" s="609">
        <v>18143932048.349998</v>
      </c>
      <c r="AN54" s="609">
        <v>26742136234.59</v>
      </c>
      <c r="AO54" s="609">
        <v>19202768178.880001</v>
      </c>
      <c r="AP54" s="609">
        <v>1198192294706.5442</v>
      </c>
    </row>
    <row r="55" spans="1:42">
      <c r="A55" s="601" t="s">
        <v>289</v>
      </c>
      <c r="B55" s="602">
        <v>40756</v>
      </c>
      <c r="C55" s="603">
        <v>20056868028.610001</v>
      </c>
      <c r="M55" s="608">
        <v>42036</v>
      </c>
      <c r="N55" s="609">
        <v>120857737052.91</v>
      </c>
      <c r="O55" s="609">
        <v>132597708813.14861</v>
      </c>
      <c r="P55" s="609">
        <v>9992390257.0300007</v>
      </c>
      <c r="Q55" s="609">
        <v>146759041004.20001</v>
      </c>
      <c r="R55" s="609">
        <v>91365340593.930893</v>
      </c>
      <c r="S55" s="609">
        <v>70640888538.202698</v>
      </c>
      <c r="T55" s="609">
        <v>30665554327.549999</v>
      </c>
      <c r="U55" s="609">
        <v>44125975618.089996</v>
      </c>
      <c r="V55" s="609">
        <v>38495938021.739998</v>
      </c>
      <c r="W55" s="609">
        <v>81791138698.121399</v>
      </c>
      <c r="X55" s="609">
        <v>114180077732.5937</v>
      </c>
      <c r="Y55" s="609">
        <v>60682195026.800003</v>
      </c>
      <c r="Z55" s="609">
        <v>37674240744.5</v>
      </c>
      <c r="AA55" s="609">
        <v>39928114376.080002</v>
      </c>
      <c r="AB55" s="609">
        <v>15747409509.280001</v>
      </c>
      <c r="AC55" s="609">
        <v>11378016157.59</v>
      </c>
      <c r="AD55" s="609">
        <v>5624239271.5100002</v>
      </c>
      <c r="AE55" s="609">
        <v>16755673485.049999</v>
      </c>
      <c r="AF55" s="609">
        <v>19992322550.259998</v>
      </c>
      <c r="AG55" s="609">
        <v>14361953332.92</v>
      </c>
      <c r="AH55" s="609">
        <v>10294459114.9</v>
      </c>
      <c r="AI55" s="609">
        <v>8467899642.1400003</v>
      </c>
      <c r="AJ55" s="609">
        <v>4845454306.0100002</v>
      </c>
      <c r="AK55" s="609">
        <v>7968389160.75</v>
      </c>
      <c r="AL55" s="609">
        <v>157012431.0808</v>
      </c>
      <c r="AM55" s="609">
        <v>17899745177.970001</v>
      </c>
      <c r="AN55" s="609">
        <v>26334680327.970001</v>
      </c>
      <c r="AO55" s="609">
        <v>18909162552</v>
      </c>
      <c r="AP55" s="609">
        <v>1198492757824.3279</v>
      </c>
    </row>
    <row r="56" spans="1:42">
      <c r="A56" s="601" t="s">
        <v>289</v>
      </c>
      <c r="B56" s="602">
        <v>40787</v>
      </c>
      <c r="C56" s="603">
        <v>19951035951.740002</v>
      </c>
      <c r="M56" s="608">
        <v>42064</v>
      </c>
      <c r="N56" s="609">
        <v>119983335874.35001</v>
      </c>
      <c r="O56" s="609">
        <v>131731070269.0636</v>
      </c>
      <c r="P56" s="609">
        <v>9831401020</v>
      </c>
      <c r="Q56" s="609">
        <v>145179466415.45001</v>
      </c>
      <c r="R56" s="609">
        <v>90029924904.246094</v>
      </c>
      <c r="S56" s="609">
        <v>69071539227.624496</v>
      </c>
      <c r="T56" s="609">
        <v>29953304249.099998</v>
      </c>
      <c r="U56" s="609">
        <v>43370317158.940002</v>
      </c>
      <c r="V56" s="609">
        <v>37839610522.269997</v>
      </c>
      <c r="W56" s="609">
        <v>79443573749.110001</v>
      </c>
      <c r="X56" s="609">
        <v>111513284357.3593</v>
      </c>
      <c r="Y56" s="609">
        <v>59248466156.529999</v>
      </c>
      <c r="Z56" s="609">
        <v>36963181269.480003</v>
      </c>
      <c r="AA56" s="609">
        <v>39258022746.290001</v>
      </c>
      <c r="AB56" s="609">
        <v>15464709072.92</v>
      </c>
      <c r="AC56" s="609">
        <v>11146939123.030001</v>
      </c>
      <c r="AD56" s="609">
        <v>5482632957.9799995</v>
      </c>
      <c r="AE56" s="609">
        <v>16427207777.93</v>
      </c>
      <c r="AF56" s="609">
        <v>19626451825.82</v>
      </c>
      <c r="AG56" s="609">
        <v>14111318845.27</v>
      </c>
      <c r="AH56" s="609">
        <v>10088988053.629999</v>
      </c>
      <c r="AI56" s="609">
        <v>8280379846.7200003</v>
      </c>
      <c r="AJ56" s="609">
        <v>4741756589.9099998</v>
      </c>
      <c r="AK56" s="609">
        <v>7805678681.7299995</v>
      </c>
      <c r="AL56" s="609">
        <v>154003027.13080001</v>
      </c>
      <c r="AM56" s="609">
        <v>17555997698.970001</v>
      </c>
      <c r="AN56" s="609">
        <v>25803151603.84</v>
      </c>
      <c r="AO56" s="609">
        <v>18561369802.830002</v>
      </c>
      <c r="AP56" s="609">
        <v>1178667082827.5244</v>
      </c>
    </row>
    <row r="57" spans="1:42">
      <c r="A57" s="601" t="s">
        <v>289</v>
      </c>
      <c r="B57" s="602">
        <v>40817</v>
      </c>
      <c r="C57" s="603">
        <v>19774761280.27</v>
      </c>
      <c r="M57" s="608" t="s">
        <v>316</v>
      </c>
      <c r="N57" s="609">
        <v>3659075415014.6704</v>
      </c>
      <c r="O57" s="609">
        <v>2204106194286.5093</v>
      </c>
      <c r="P57" s="609">
        <v>737226566522.98987</v>
      </c>
      <c r="Q57" s="609">
        <v>4571158297887.751</v>
      </c>
      <c r="R57" s="609">
        <v>1537148082827.1533</v>
      </c>
      <c r="S57" s="609">
        <v>283016142043.47443</v>
      </c>
      <c r="T57" s="609">
        <v>2866737220112.1602</v>
      </c>
      <c r="U57" s="609">
        <v>3519263449950.7798</v>
      </c>
      <c r="V57" s="609">
        <v>2084215895641.2405</v>
      </c>
      <c r="W57" s="609">
        <v>1429887597808.5913</v>
      </c>
      <c r="X57" s="609">
        <v>458937876752.07013</v>
      </c>
      <c r="Y57" s="609">
        <v>6103306723330.8877</v>
      </c>
      <c r="Z57" s="609">
        <v>3169121763785.8403</v>
      </c>
      <c r="AA57" s="609">
        <v>2221455012365.6304</v>
      </c>
      <c r="AB57" s="609">
        <v>1692788429128.1001</v>
      </c>
      <c r="AC57" s="609">
        <v>1337099518110.5098</v>
      </c>
      <c r="AD57" s="609">
        <v>840861668073.07031</v>
      </c>
      <c r="AE57" s="609">
        <v>1530777319293.8503</v>
      </c>
      <c r="AF57" s="609">
        <v>1619369182889.6003</v>
      </c>
      <c r="AG57" s="609">
        <v>28473272178.190002</v>
      </c>
      <c r="AH57" s="609">
        <v>1131147194550.4302</v>
      </c>
      <c r="AI57" s="609">
        <v>1240507561463.7397</v>
      </c>
      <c r="AJ57" s="609">
        <v>673201553177.26013</v>
      </c>
      <c r="AK57" s="609">
        <v>965611909453.4696</v>
      </c>
      <c r="AL57" s="609">
        <v>885949984.5947001</v>
      </c>
      <c r="AM57" s="609">
        <v>1307981274575.5398</v>
      </c>
      <c r="AN57" s="609">
        <v>2088831999247.3999</v>
      </c>
      <c r="AO57" s="609">
        <v>1589122042752.4302</v>
      </c>
      <c r="AP57" s="609">
        <v>50891315113207.93</v>
      </c>
    </row>
    <row r="58" spans="1:42">
      <c r="A58" s="601" t="s">
        <v>289</v>
      </c>
      <c r="B58" s="602">
        <v>40848</v>
      </c>
      <c r="C58" s="603">
        <v>19527461011.709999</v>
      </c>
    </row>
    <row r="59" spans="1:42">
      <c r="A59" s="601" t="s">
        <v>289</v>
      </c>
      <c r="B59" s="602">
        <v>40878</v>
      </c>
      <c r="C59" s="603">
        <v>19245428142</v>
      </c>
    </row>
    <row r="60" spans="1:42">
      <c r="A60" s="601" t="s">
        <v>289</v>
      </c>
      <c r="B60" s="602">
        <v>40909</v>
      </c>
      <c r="C60" s="603">
        <v>19039507144.779999</v>
      </c>
    </row>
    <row r="61" spans="1:42">
      <c r="A61" s="601" t="s">
        <v>289</v>
      </c>
      <c r="B61" s="602">
        <v>40940</v>
      </c>
      <c r="C61" s="603">
        <v>18818823852.720001</v>
      </c>
    </row>
    <row r="62" spans="1:42">
      <c r="A62" s="601" t="s">
        <v>289</v>
      </c>
      <c r="B62" s="602">
        <v>40969</v>
      </c>
      <c r="C62" s="603">
        <v>18533519468.130001</v>
      </c>
    </row>
    <row r="63" spans="1:42">
      <c r="A63" s="601" t="s">
        <v>289</v>
      </c>
      <c r="B63" s="602">
        <v>41000</v>
      </c>
      <c r="C63" s="603">
        <v>18227257858.66</v>
      </c>
    </row>
    <row r="64" spans="1:42">
      <c r="A64" s="601" t="s">
        <v>289</v>
      </c>
      <c r="B64" s="602">
        <v>41030</v>
      </c>
      <c r="C64" s="603">
        <v>18012204543.279999</v>
      </c>
    </row>
    <row r="65" spans="1:3">
      <c r="A65" s="601" t="s">
        <v>289</v>
      </c>
      <c r="B65" s="602">
        <v>41061</v>
      </c>
      <c r="C65" s="603">
        <v>17784506303.82</v>
      </c>
    </row>
    <row r="66" spans="1:3">
      <c r="A66" s="601" t="s">
        <v>289</v>
      </c>
      <c r="B66" s="602">
        <v>41091</v>
      </c>
      <c r="C66" s="603">
        <v>17460503866.080002</v>
      </c>
    </row>
    <row r="67" spans="1:3">
      <c r="A67" s="601" t="s">
        <v>289</v>
      </c>
      <c r="B67" s="602">
        <v>41122</v>
      </c>
      <c r="C67" s="603">
        <v>16994105803.74</v>
      </c>
    </row>
    <row r="68" spans="1:3">
      <c r="A68" s="601" t="s">
        <v>289</v>
      </c>
      <c r="B68" s="602">
        <v>41153</v>
      </c>
      <c r="C68" s="603">
        <v>16396780809.450001</v>
      </c>
    </row>
    <row r="69" spans="1:3">
      <c r="A69" s="601" t="s">
        <v>289</v>
      </c>
      <c r="B69" s="602">
        <v>41183</v>
      </c>
      <c r="C69" s="603">
        <v>15886061424.370001</v>
      </c>
    </row>
    <row r="70" spans="1:3">
      <c r="A70" s="601" t="s">
        <v>289</v>
      </c>
      <c r="B70" s="602">
        <v>41214</v>
      </c>
      <c r="C70" s="603">
        <v>15353465399.93</v>
      </c>
    </row>
    <row r="71" spans="1:3">
      <c r="A71" s="601" t="s">
        <v>289</v>
      </c>
      <c r="B71" s="602">
        <v>41244</v>
      </c>
      <c r="C71" s="603">
        <v>14794778842.540001</v>
      </c>
    </row>
    <row r="72" spans="1:3">
      <c r="A72" s="601" t="s">
        <v>289</v>
      </c>
      <c r="B72" s="602">
        <v>41275</v>
      </c>
      <c r="C72" s="603">
        <v>14226832724.540001</v>
      </c>
    </row>
    <row r="73" spans="1:3">
      <c r="A73" s="601" t="s">
        <v>289</v>
      </c>
      <c r="B73" s="602">
        <v>41306</v>
      </c>
      <c r="C73" s="603">
        <v>13761066617.77</v>
      </c>
    </row>
    <row r="74" spans="1:3">
      <c r="A74" s="601" t="s">
        <v>289</v>
      </c>
      <c r="B74" s="602">
        <v>41334</v>
      </c>
      <c r="C74" s="603">
        <v>13380028159.58</v>
      </c>
    </row>
    <row r="75" spans="1:3">
      <c r="A75" s="601" t="s">
        <v>289</v>
      </c>
      <c r="B75" s="602">
        <v>41365</v>
      </c>
      <c r="C75" s="603">
        <v>13045986939.860001</v>
      </c>
    </row>
    <row r="76" spans="1:3">
      <c r="A76" s="601" t="s">
        <v>289</v>
      </c>
      <c r="B76" s="602">
        <v>41395</v>
      </c>
      <c r="C76" s="603">
        <v>12750220253.24</v>
      </c>
    </row>
    <row r="77" spans="1:3">
      <c r="A77" s="601" t="s">
        <v>289</v>
      </c>
      <c r="B77" s="602">
        <v>41426</v>
      </c>
      <c r="C77" s="603">
        <v>12406398175.030001</v>
      </c>
    </row>
    <row r="78" spans="1:3">
      <c r="A78" s="601" t="s">
        <v>289</v>
      </c>
      <c r="B78" s="602">
        <v>41456</v>
      </c>
      <c r="C78" s="603">
        <v>12114611319.790001</v>
      </c>
    </row>
    <row r="79" spans="1:3">
      <c r="A79" s="601" t="s">
        <v>289</v>
      </c>
      <c r="B79" s="602">
        <v>41487</v>
      </c>
      <c r="C79" s="603">
        <v>11888693197.01</v>
      </c>
    </row>
    <row r="80" spans="1:3">
      <c r="A80" s="601" t="s">
        <v>289</v>
      </c>
      <c r="B80" s="602">
        <v>41518</v>
      </c>
      <c r="C80" s="603">
        <v>11743008311.99</v>
      </c>
    </row>
    <row r="81" spans="1:3">
      <c r="A81" s="601" t="s">
        <v>289</v>
      </c>
      <c r="B81" s="602">
        <v>41548</v>
      </c>
      <c r="C81" s="603">
        <v>11639045119.57</v>
      </c>
    </row>
    <row r="82" spans="1:3">
      <c r="A82" s="601" t="s">
        <v>289</v>
      </c>
      <c r="B82" s="602">
        <v>41579</v>
      </c>
      <c r="C82" s="603">
        <v>11536456096.33</v>
      </c>
    </row>
    <row r="83" spans="1:3">
      <c r="A83" s="601" t="s">
        <v>289</v>
      </c>
      <c r="B83" s="602">
        <v>41609</v>
      </c>
      <c r="C83" s="603">
        <v>11440418340.16</v>
      </c>
    </row>
    <row r="84" spans="1:3">
      <c r="A84" s="601" t="s">
        <v>289</v>
      </c>
      <c r="B84" s="602">
        <v>41640</v>
      </c>
      <c r="C84" s="603">
        <v>11344381742.059999</v>
      </c>
    </row>
    <row r="85" spans="1:3">
      <c r="A85" s="601" t="s">
        <v>289</v>
      </c>
      <c r="B85" s="602">
        <v>41671</v>
      </c>
      <c r="C85" s="603">
        <v>11266697924.530001</v>
      </c>
    </row>
    <row r="86" spans="1:3">
      <c r="A86" s="601" t="s">
        <v>289</v>
      </c>
      <c r="B86" s="602">
        <v>41699</v>
      </c>
      <c r="C86" s="603">
        <v>11188854005.1</v>
      </c>
    </row>
    <row r="87" spans="1:3">
      <c r="A87" s="601" t="s">
        <v>289</v>
      </c>
      <c r="B87" s="602">
        <v>41730</v>
      </c>
      <c r="C87" s="603">
        <v>11097929807.67</v>
      </c>
    </row>
    <row r="88" spans="1:3">
      <c r="A88" s="601" t="s">
        <v>289</v>
      </c>
      <c r="B88" s="602">
        <v>41760</v>
      </c>
      <c r="C88" s="603">
        <v>11004910266.91</v>
      </c>
    </row>
    <row r="89" spans="1:3">
      <c r="A89" s="601" t="s">
        <v>289</v>
      </c>
      <c r="B89" s="602">
        <v>41791</v>
      </c>
      <c r="C89" s="603">
        <v>10899013447.469999</v>
      </c>
    </row>
    <row r="90" spans="1:3">
      <c r="A90" s="601" t="s">
        <v>289</v>
      </c>
      <c r="B90" s="602">
        <v>41821</v>
      </c>
      <c r="C90" s="603">
        <v>10773854332.6</v>
      </c>
    </row>
    <row r="91" spans="1:3">
      <c r="A91" s="601" t="s">
        <v>289</v>
      </c>
      <c r="B91" s="602">
        <v>41852</v>
      </c>
      <c r="C91" s="603">
        <v>10655399937.620001</v>
      </c>
    </row>
    <row r="92" spans="1:3">
      <c r="A92" s="601" t="s">
        <v>289</v>
      </c>
      <c r="B92" s="602">
        <v>41883</v>
      </c>
      <c r="C92" s="603">
        <v>10530102211.84</v>
      </c>
    </row>
    <row r="93" spans="1:3">
      <c r="A93" s="601" t="s">
        <v>289</v>
      </c>
      <c r="B93" s="602">
        <v>41913</v>
      </c>
      <c r="C93" s="603">
        <v>10419325622.98</v>
      </c>
    </row>
    <row r="94" spans="1:3">
      <c r="A94" s="601" t="s">
        <v>289</v>
      </c>
      <c r="B94" s="602">
        <v>41944</v>
      </c>
      <c r="C94" s="603">
        <v>10300792934.59</v>
      </c>
    </row>
    <row r="95" spans="1:3">
      <c r="A95" s="601" t="s">
        <v>289</v>
      </c>
      <c r="B95" s="602">
        <v>41974</v>
      </c>
      <c r="C95" s="603">
        <v>10203883105.530001</v>
      </c>
    </row>
    <row r="96" spans="1:3">
      <c r="A96" s="601" t="s">
        <v>289</v>
      </c>
      <c r="B96" s="602">
        <v>42005</v>
      </c>
      <c r="C96" s="603">
        <v>10092088365.5</v>
      </c>
    </row>
    <row r="97" spans="1:3">
      <c r="A97" s="601" t="s">
        <v>289</v>
      </c>
      <c r="B97" s="602">
        <v>42036</v>
      </c>
      <c r="C97" s="603">
        <v>9992390257.0300007</v>
      </c>
    </row>
    <row r="98" spans="1:3">
      <c r="A98" s="601" t="s">
        <v>289</v>
      </c>
      <c r="B98" s="602">
        <v>42064</v>
      </c>
      <c r="C98" s="603">
        <v>9831401020</v>
      </c>
    </row>
    <row r="99" spans="1:3">
      <c r="A99" s="601" t="s">
        <v>290</v>
      </c>
      <c r="B99" s="602">
        <v>41244</v>
      </c>
      <c r="C99" s="603">
        <v>187183416977.70001</v>
      </c>
    </row>
    <row r="100" spans="1:3">
      <c r="A100" s="601" t="s">
        <v>290</v>
      </c>
      <c r="B100" s="602">
        <v>41275</v>
      </c>
      <c r="C100" s="603">
        <v>184136838586.82001</v>
      </c>
    </row>
    <row r="101" spans="1:3">
      <c r="A101" s="601" t="s">
        <v>290</v>
      </c>
      <c r="B101" s="602">
        <v>41306</v>
      </c>
      <c r="C101" s="603">
        <v>181086976114.26999</v>
      </c>
    </row>
    <row r="102" spans="1:3">
      <c r="A102" s="601" t="s">
        <v>290</v>
      </c>
      <c r="B102" s="602">
        <v>41334</v>
      </c>
      <c r="C102" s="603">
        <v>178712307053.67001</v>
      </c>
    </row>
    <row r="103" spans="1:3">
      <c r="A103" s="601" t="s">
        <v>290</v>
      </c>
      <c r="B103" s="602">
        <v>41365</v>
      </c>
      <c r="C103" s="603">
        <v>176674834056.67001</v>
      </c>
    </row>
    <row r="104" spans="1:3">
      <c r="A104" s="601" t="s">
        <v>290</v>
      </c>
      <c r="B104" s="602">
        <v>41395</v>
      </c>
      <c r="C104" s="603">
        <v>174739278411.78</v>
      </c>
    </row>
    <row r="105" spans="1:3">
      <c r="A105" s="601" t="s">
        <v>290</v>
      </c>
      <c r="B105" s="602">
        <v>41426</v>
      </c>
      <c r="C105" s="603">
        <v>172123663207.98001</v>
      </c>
    </row>
    <row r="106" spans="1:3">
      <c r="A106" s="601" t="s">
        <v>290</v>
      </c>
      <c r="B106" s="602">
        <v>41456</v>
      </c>
      <c r="C106" s="603">
        <v>169833181838.54001</v>
      </c>
    </row>
    <row r="107" spans="1:3">
      <c r="A107" s="601" t="s">
        <v>290</v>
      </c>
      <c r="B107" s="602">
        <v>41487</v>
      </c>
      <c r="C107" s="603">
        <v>168141280752.29999</v>
      </c>
    </row>
    <row r="108" spans="1:3">
      <c r="A108" s="601" t="s">
        <v>290</v>
      </c>
      <c r="B108" s="602">
        <v>41518</v>
      </c>
      <c r="C108" s="603">
        <v>166838331833.62</v>
      </c>
    </row>
    <row r="109" spans="1:3">
      <c r="A109" s="601" t="s">
        <v>290</v>
      </c>
      <c r="B109" s="602">
        <v>41548</v>
      </c>
      <c r="C109" s="603">
        <v>165787151675.29999</v>
      </c>
    </row>
    <row r="110" spans="1:3">
      <c r="A110" s="601" t="s">
        <v>290</v>
      </c>
      <c r="B110" s="602">
        <v>41579</v>
      </c>
      <c r="C110" s="603">
        <v>164733660240.03</v>
      </c>
    </row>
    <row r="111" spans="1:3">
      <c r="A111" s="601" t="s">
        <v>290</v>
      </c>
      <c r="B111" s="602">
        <v>41609</v>
      </c>
      <c r="C111" s="603">
        <v>163714911260.98999</v>
      </c>
    </row>
    <row r="112" spans="1:3">
      <c r="A112" s="601" t="s">
        <v>290</v>
      </c>
      <c r="B112" s="602">
        <v>41640</v>
      </c>
      <c r="C112" s="603">
        <v>162685215212.57001</v>
      </c>
    </row>
    <row r="113" spans="1:3">
      <c r="A113" s="601" t="s">
        <v>290</v>
      </c>
      <c r="B113" s="602">
        <v>41671</v>
      </c>
      <c r="C113" s="603">
        <v>161827497981.57999</v>
      </c>
    </row>
    <row r="114" spans="1:3">
      <c r="A114" s="601" t="s">
        <v>290</v>
      </c>
      <c r="B114" s="602">
        <v>41699</v>
      </c>
      <c r="C114" s="603">
        <v>160969602315.84</v>
      </c>
    </row>
    <row r="115" spans="1:3">
      <c r="A115" s="601" t="s">
        <v>290</v>
      </c>
      <c r="B115" s="602">
        <v>41730</v>
      </c>
      <c r="C115" s="603">
        <v>159948239696.41</v>
      </c>
    </row>
    <row r="116" spans="1:3">
      <c r="A116" s="601" t="s">
        <v>290</v>
      </c>
      <c r="B116" s="602">
        <v>41760</v>
      </c>
      <c r="C116" s="603">
        <v>158794222440.5</v>
      </c>
    </row>
    <row r="117" spans="1:3">
      <c r="A117" s="601" t="s">
        <v>290</v>
      </c>
      <c r="B117" s="602">
        <v>41791</v>
      </c>
      <c r="C117" s="603">
        <v>157522270124.26001</v>
      </c>
    </row>
    <row r="118" spans="1:3">
      <c r="A118" s="601" t="s">
        <v>290</v>
      </c>
      <c r="B118" s="602">
        <v>41821</v>
      </c>
      <c r="C118" s="603">
        <v>156084935032.39001</v>
      </c>
    </row>
    <row r="119" spans="1:3">
      <c r="A119" s="601" t="s">
        <v>290</v>
      </c>
      <c r="B119" s="602">
        <v>41852</v>
      </c>
      <c r="C119" s="603">
        <v>154639107639.17999</v>
      </c>
    </row>
    <row r="120" spans="1:3">
      <c r="A120" s="601" t="s">
        <v>290</v>
      </c>
      <c r="B120" s="602">
        <v>41883</v>
      </c>
      <c r="C120" s="603">
        <v>153231512709.29001</v>
      </c>
    </row>
    <row r="121" spans="1:3">
      <c r="A121" s="601" t="s">
        <v>290</v>
      </c>
      <c r="B121" s="602">
        <v>41913</v>
      </c>
      <c r="C121" s="603">
        <v>151911825619.39001</v>
      </c>
    </row>
    <row r="122" spans="1:3">
      <c r="A122" s="601" t="s">
        <v>290</v>
      </c>
      <c r="B122" s="602">
        <v>41944</v>
      </c>
      <c r="C122" s="603">
        <v>150574213768.95999</v>
      </c>
    </row>
    <row r="123" spans="1:3">
      <c r="A123" s="601" t="s">
        <v>290</v>
      </c>
      <c r="B123" s="602">
        <v>41974</v>
      </c>
      <c r="C123" s="603">
        <v>149359043672.60001</v>
      </c>
    </row>
    <row r="124" spans="1:3">
      <c r="A124" s="601" t="s">
        <v>290</v>
      </c>
      <c r="B124" s="602">
        <v>42005</v>
      </c>
      <c r="C124" s="603">
        <v>147966272245.45999</v>
      </c>
    </row>
    <row r="125" spans="1:3">
      <c r="A125" s="601" t="s">
        <v>290</v>
      </c>
      <c r="B125" s="602">
        <v>42036</v>
      </c>
      <c r="C125" s="603">
        <v>146759041004.20001</v>
      </c>
    </row>
    <row r="126" spans="1:3">
      <c r="A126" s="601" t="s">
        <v>290</v>
      </c>
      <c r="B126" s="602">
        <v>42064</v>
      </c>
      <c r="C126" s="603">
        <v>145179466415.45001</v>
      </c>
    </row>
    <row r="127" spans="1:3">
      <c r="A127" s="601" t="s">
        <v>291</v>
      </c>
      <c r="B127" s="602">
        <v>41609</v>
      </c>
      <c r="C127" s="603">
        <v>100436641092.8853</v>
      </c>
    </row>
    <row r="128" spans="1:3">
      <c r="A128" s="601" t="s">
        <v>291</v>
      </c>
      <c r="B128" s="602">
        <v>41640</v>
      </c>
      <c r="C128" s="603">
        <v>100011180042.07001</v>
      </c>
    </row>
    <row r="129" spans="1:3">
      <c r="A129" s="601" t="s">
        <v>291</v>
      </c>
      <c r="B129" s="602">
        <v>41671</v>
      </c>
      <c r="C129" s="603">
        <v>99627143964.690002</v>
      </c>
    </row>
    <row r="130" spans="1:3">
      <c r="A130" s="601" t="s">
        <v>291</v>
      </c>
      <c r="B130" s="602">
        <v>41699</v>
      </c>
      <c r="C130" s="603">
        <v>99233329418.559998</v>
      </c>
    </row>
    <row r="131" spans="1:3">
      <c r="A131" s="601" t="s">
        <v>291</v>
      </c>
      <c r="B131" s="602">
        <v>41730</v>
      </c>
      <c r="C131" s="603">
        <v>98747167439.899994</v>
      </c>
    </row>
    <row r="132" spans="1:3">
      <c r="A132" s="601" t="s">
        <v>291</v>
      </c>
      <c r="B132" s="602">
        <v>41760</v>
      </c>
      <c r="C132" s="603">
        <v>98185494919.479996</v>
      </c>
    </row>
    <row r="133" spans="1:3">
      <c r="A133" s="601" t="s">
        <v>291</v>
      </c>
      <c r="B133" s="602">
        <v>41791</v>
      </c>
      <c r="C133" s="603">
        <v>97552913709.710007</v>
      </c>
    </row>
    <row r="134" spans="1:3">
      <c r="A134" s="601" t="s">
        <v>291</v>
      </c>
      <c r="B134" s="602">
        <v>41821</v>
      </c>
      <c r="C134" s="603">
        <v>96842056590.100006</v>
      </c>
    </row>
    <row r="135" spans="1:3">
      <c r="A135" s="601" t="s">
        <v>291</v>
      </c>
      <c r="B135" s="602">
        <v>41852</v>
      </c>
      <c r="C135" s="603">
        <v>96063010939.110001</v>
      </c>
    </row>
    <row r="136" spans="1:3">
      <c r="A136" s="601" t="s">
        <v>291</v>
      </c>
      <c r="B136" s="602">
        <v>41883</v>
      </c>
      <c r="C136" s="603">
        <v>95317209120.622101</v>
      </c>
    </row>
    <row r="137" spans="1:3">
      <c r="A137" s="601" t="s">
        <v>291</v>
      </c>
      <c r="B137" s="602">
        <v>41913</v>
      </c>
      <c r="C137" s="603">
        <v>94609798609.291794</v>
      </c>
    </row>
    <row r="138" spans="1:3">
      <c r="A138" s="601" t="s">
        <v>291</v>
      </c>
      <c r="B138" s="602">
        <v>41944</v>
      </c>
      <c r="C138" s="603">
        <v>93873635539.963303</v>
      </c>
    </row>
    <row r="139" spans="1:3">
      <c r="A139" s="601" t="s">
        <v>291</v>
      </c>
      <c r="B139" s="602">
        <v>41974</v>
      </c>
      <c r="C139" s="603">
        <v>93072264414.003998</v>
      </c>
    </row>
    <row r="140" spans="1:3">
      <c r="A140" s="601" t="s">
        <v>291</v>
      </c>
      <c r="B140" s="602">
        <v>42005</v>
      </c>
      <c r="C140" s="603">
        <v>92180971528.590195</v>
      </c>
    </row>
    <row r="141" spans="1:3">
      <c r="A141" s="601" t="s">
        <v>291</v>
      </c>
      <c r="B141" s="602">
        <v>42036</v>
      </c>
      <c r="C141" s="603">
        <v>91365340593.930893</v>
      </c>
    </row>
    <row r="142" spans="1:3">
      <c r="A142" s="601" t="s">
        <v>291</v>
      </c>
      <c r="B142" s="602">
        <v>42064</v>
      </c>
      <c r="C142" s="603">
        <v>90029924904.246094</v>
      </c>
    </row>
    <row r="143" spans="1:3">
      <c r="A143" s="601" t="s">
        <v>292</v>
      </c>
      <c r="B143" s="602">
        <v>41974</v>
      </c>
      <c r="C143" s="603">
        <v>71904976219.297195</v>
      </c>
    </row>
    <row r="144" spans="1:3">
      <c r="A144" s="601" t="s">
        <v>292</v>
      </c>
      <c r="B144" s="602">
        <v>42005</v>
      </c>
      <c r="C144" s="603">
        <v>71398738058.350006</v>
      </c>
    </row>
    <row r="145" spans="1:3">
      <c r="A145" s="601" t="s">
        <v>292</v>
      </c>
      <c r="B145" s="602">
        <v>42036</v>
      </c>
      <c r="C145" s="603">
        <v>70640888538.202698</v>
      </c>
    </row>
    <row r="146" spans="1:3">
      <c r="A146" s="601" t="s">
        <v>292</v>
      </c>
      <c r="B146" s="602">
        <v>42064</v>
      </c>
      <c r="C146" s="603">
        <v>69071539227.624496</v>
      </c>
    </row>
    <row r="147" spans="1:3">
      <c r="A147" s="601" t="s">
        <v>293</v>
      </c>
      <c r="B147" s="602">
        <v>40575</v>
      </c>
      <c r="C147" s="603">
        <v>96625794725.490005</v>
      </c>
    </row>
    <row r="148" spans="1:3">
      <c r="A148" s="601" t="s">
        <v>293</v>
      </c>
      <c r="B148" s="602">
        <v>40603</v>
      </c>
      <c r="C148" s="603">
        <v>96092637726.869995</v>
      </c>
    </row>
    <row r="149" spans="1:3">
      <c r="A149" s="601" t="s">
        <v>293</v>
      </c>
      <c r="B149" s="602">
        <v>40634</v>
      </c>
      <c r="C149" s="603">
        <v>95550474643.460007</v>
      </c>
    </row>
    <row r="150" spans="1:3">
      <c r="A150" s="601" t="s">
        <v>293</v>
      </c>
      <c r="B150" s="602">
        <v>40664</v>
      </c>
      <c r="C150" s="603">
        <v>95009576807.149994</v>
      </c>
    </row>
    <row r="151" spans="1:3">
      <c r="A151" s="601" t="s">
        <v>293</v>
      </c>
      <c r="B151" s="602">
        <v>40695</v>
      </c>
      <c r="C151" s="603">
        <v>94451989055.190002</v>
      </c>
    </row>
    <row r="152" spans="1:3">
      <c r="A152" s="601" t="s">
        <v>293</v>
      </c>
      <c r="B152" s="602">
        <v>40725</v>
      </c>
      <c r="C152" s="603">
        <v>93743276986.419998</v>
      </c>
    </row>
    <row r="153" spans="1:3">
      <c r="A153" s="601" t="s">
        <v>293</v>
      </c>
      <c r="B153" s="602">
        <v>40756</v>
      </c>
      <c r="C153" s="603">
        <v>92923477026.949997</v>
      </c>
    </row>
    <row r="154" spans="1:3">
      <c r="A154" s="601" t="s">
        <v>293</v>
      </c>
      <c r="B154" s="602">
        <v>40787</v>
      </c>
      <c r="C154" s="603">
        <v>91987765635.779999</v>
      </c>
    </row>
    <row r="155" spans="1:3">
      <c r="A155" s="601" t="s">
        <v>293</v>
      </c>
      <c r="B155" s="602">
        <v>40817</v>
      </c>
      <c r="C155" s="603">
        <v>89972031836.089996</v>
      </c>
    </row>
    <row r="156" spans="1:3">
      <c r="A156" s="601" t="s">
        <v>293</v>
      </c>
      <c r="B156" s="602">
        <v>40848</v>
      </c>
      <c r="C156" s="603">
        <v>87446881533.309998</v>
      </c>
    </row>
    <row r="157" spans="1:3">
      <c r="A157" s="601" t="s">
        <v>293</v>
      </c>
      <c r="B157" s="602">
        <v>40878</v>
      </c>
      <c r="C157" s="603">
        <v>84735468800.809998</v>
      </c>
    </row>
    <row r="158" spans="1:3">
      <c r="A158" s="601" t="s">
        <v>293</v>
      </c>
      <c r="B158" s="602">
        <v>40909</v>
      </c>
      <c r="C158" s="603">
        <v>82497356499.639999</v>
      </c>
    </row>
    <row r="159" spans="1:3">
      <c r="A159" s="601" t="s">
        <v>293</v>
      </c>
      <c r="B159" s="602">
        <v>40940</v>
      </c>
      <c r="C159" s="603">
        <v>80492246207.339996</v>
      </c>
    </row>
    <row r="160" spans="1:3">
      <c r="A160" s="601" t="s">
        <v>293</v>
      </c>
      <c r="B160" s="602">
        <v>40969</v>
      </c>
      <c r="C160" s="603">
        <v>78059609053.880005</v>
      </c>
    </row>
    <row r="161" spans="1:3">
      <c r="A161" s="601" t="s">
        <v>293</v>
      </c>
      <c r="B161" s="602">
        <v>41000</v>
      </c>
      <c r="C161" s="603">
        <v>75319777778.559998</v>
      </c>
    </row>
    <row r="162" spans="1:3">
      <c r="A162" s="601" t="s">
        <v>293</v>
      </c>
      <c r="B162" s="602">
        <v>41030</v>
      </c>
      <c r="C162" s="603">
        <v>73173187659.419998</v>
      </c>
    </row>
    <row r="163" spans="1:3">
      <c r="A163" s="601" t="s">
        <v>293</v>
      </c>
      <c r="B163" s="602">
        <v>41061</v>
      </c>
      <c r="C163" s="603">
        <v>71157905780.259995</v>
      </c>
    </row>
    <row r="164" spans="1:3">
      <c r="A164" s="601" t="s">
        <v>293</v>
      </c>
      <c r="B164" s="602">
        <v>41091</v>
      </c>
      <c r="C164" s="603">
        <v>68969288483.190002</v>
      </c>
    </row>
    <row r="165" spans="1:3">
      <c r="A165" s="601" t="s">
        <v>293</v>
      </c>
      <c r="B165" s="602">
        <v>41122</v>
      </c>
      <c r="C165" s="603">
        <v>66372830281.669998</v>
      </c>
    </row>
    <row r="166" spans="1:3">
      <c r="A166" s="601" t="s">
        <v>293</v>
      </c>
      <c r="B166" s="602">
        <v>41153</v>
      </c>
      <c r="C166" s="603">
        <v>63321714978.879997</v>
      </c>
    </row>
    <row r="167" spans="1:3">
      <c r="A167" s="601" t="s">
        <v>293</v>
      </c>
      <c r="B167" s="602">
        <v>41183</v>
      </c>
      <c r="C167" s="603">
        <v>60569936452.809998</v>
      </c>
    </row>
    <row r="168" spans="1:3">
      <c r="A168" s="601" t="s">
        <v>293</v>
      </c>
      <c r="B168" s="602">
        <v>41214</v>
      </c>
      <c r="C168" s="603">
        <v>57714484480.82</v>
      </c>
    </row>
    <row r="169" spans="1:3">
      <c r="A169" s="601" t="s">
        <v>293</v>
      </c>
      <c r="B169" s="602">
        <v>41244</v>
      </c>
      <c r="C169" s="603">
        <v>55118444289.230003</v>
      </c>
    </row>
    <row r="170" spans="1:3">
      <c r="A170" s="601" t="s">
        <v>293</v>
      </c>
      <c r="B170" s="602">
        <v>41275</v>
      </c>
      <c r="C170" s="603">
        <v>52432086443.760002</v>
      </c>
    </row>
    <row r="171" spans="1:3">
      <c r="A171" s="601" t="s">
        <v>293</v>
      </c>
      <c r="B171" s="602">
        <v>41306</v>
      </c>
      <c r="C171" s="603">
        <v>49980265235.480003</v>
      </c>
    </row>
    <row r="172" spans="1:3">
      <c r="A172" s="601" t="s">
        <v>293</v>
      </c>
      <c r="B172" s="602">
        <v>41334</v>
      </c>
      <c r="C172" s="603">
        <v>47771827364.730003</v>
      </c>
    </row>
    <row r="173" spans="1:3">
      <c r="A173" s="601" t="s">
        <v>293</v>
      </c>
      <c r="B173" s="602">
        <v>41365</v>
      </c>
      <c r="C173" s="603">
        <v>45758585452.760002</v>
      </c>
    </row>
    <row r="174" spans="1:3">
      <c r="A174" s="601" t="s">
        <v>293</v>
      </c>
      <c r="B174" s="602">
        <v>41395</v>
      </c>
      <c r="C174" s="603">
        <v>43923748544.760002</v>
      </c>
    </row>
    <row r="175" spans="1:3">
      <c r="A175" s="601" t="s">
        <v>293</v>
      </c>
      <c r="B175" s="602">
        <v>41426</v>
      </c>
      <c r="C175" s="603">
        <v>42081019382.519997</v>
      </c>
    </row>
    <row r="176" spans="1:3">
      <c r="A176" s="601" t="s">
        <v>293</v>
      </c>
      <c r="B176" s="602">
        <v>41456</v>
      </c>
      <c r="C176" s="603">
        <v>40453645374.510002</v>
      </c>
    </row>
    <row r="177" spans="1:3">
      <c r="A177" s="601" t="s">
        <v>293</v>
      </c>
      <c r="B177" s="602">
        <v>41487</v>
      </c>
      <c r="C177" s="603">
        <v>39184722218.860001</v>
      </c>
    </row>
    <row r="178" spans="1:3">
      <c r="A178" s="601" t="s">
        <v>293</v>
      </c>
      <c r="B178" s="602">
        <v>41518</v>
      </c>
      <c r="C178" s="603">
        <v>38384050156.57</v>
      </c>
    </row>
    <row r="179" spans="1:3">
      <c r="A179" s="601" t="s">
        <v>293</v>
      </c>
      <c r="B179" s="602">
        <v>41548</v>
      </c>
      <c r="C179" s="603">
        <v>37867808748.830002</v>
      </c>
    </row>
    <row r="180" spans="1:3">
      <c r="A180" s="601" t="s">
        <v>293</v>
      </c>
      <c r="B180" s="602">
        <v>41579</v>
      </c>
      <c r="C180" s="603">
        <v>37429978945.739998</v>
      </c>
    </row>
    <row r="181" spans="1:3">
      <c r="A181" s="601" t="s">
        <v>293</v>
      </c>
      <c r="B181" s="602">
        <v>41609</v>
      </c>
      <c r="C181" s="603">
        <v>37019512063.410004</v>
      </c>
    </row>
    <row r="182" spans="1:3">
      <c r="A182" s="601" t="s">
        <v>293</v>
      </c>
      <c r="B182" s="602">
        <v>41640</v>
      </c>
      <c r="C182" s="603">
        <v>36579932149.099998</v>
      </c>
    </row>
    <row r="183" spans="1:3">
      <c r="A183" s="601" t="s">
        <v>293</v>
      </c>
      <c r="B183" s="602">
        <v>41671</v>
      </c>
      <c r="C183" s="603">
        <v>36235387619.540001</v>
      </c>
    </row>
    <row r="184" spans="1:3">
      <c r="A184" s="601" t="s">
        <v>293</v>
      </c>
      <c r="B184" s="602">
        <v>41699</v>
      </c>
      <c r="C184" s="603">
        <v>35923479232.230003</v>
      </c>
    </row>
    <row r="185" spans="1:3">
      <c r="A185" s="601" t="s">
        <v>293</v>
      </c>
      <c r="B185" s="602">
        <v>41730</v>
      </c>
      <c r="C185" s="603">
        <v>35531273561.919998</v>
      </c>
    </row>
    <row r="186" spans="1:3">
      <c r="A186" s="601" t="s">
        <v>293</v>
      </c>
      <c r="B186" s="602">
        <v>41760</v>
      </c>
      <c r="C186" s="603">
        <v>35110831114.190002</v>
      </c>
    </row>
    <row r="187" spans="1:3">
      <c r="A187" s="601" t="s">
        <v>293</v>
      </c>
      <c r="B187" s="602">
        <v>41791</v>
      </c>
      <c r="C187" s="603">
        <v>34662948899.910004</v>
      </c>
    </row>
    <row r="188" spans="1:3">
      <c r="A188" s="601" t="s">
        <v>293</v>
      </c>
      <c r="B188" s="602">
        <v>41821</v>
      </c>
      <c r="C188" s="603">
        <v>34149347209.150002</v>
      </c>
    </row>
    <row r="189" spans="1:3">
      <c r="A189" s="601" t="s">
        <v>293</v>
      </c>
      <c r="B189" s="602">
        <v>41852</v>
      </c>
      <c r="C189" s="603">
        <v>33602655147.93</v>
      </c>
    </row>
    <row r="190" spans="1:3">
      <c r="A190" s="601" t="s">
        <v>293</v>
      </c>
      <c r="B190" s="602">
        <v>41883</v>
      </c>
      <c r="C190" s="603">
        <v>33102619098.080002</v>
      </c>
    </row>
    <row r="191" spans="1:3">
      <c r="A191" s="601" t="s">
        <v>293</v>
      </c>
      <c r="B191" s="602">
        <v>41913</v>
      </c>
      <c r="C191" s="603">
        <v>32621540535.5</v>
      </c>
    </row>
    <row r="192" spans="1:3">
      <c r="A192" s="601" t="s">
        <v>293</v>
      </c>
      <c r="B192" s="602">
        <v>41944</v>
      </c>
      <c r="C192" s="603">
        <v>32156296233.93</v>
      </c>
    </row>
    <row r="193" spans="1:3">
      <c r="A193" s="601" t="s">
        <v>293</v>
      </c>
      <c r="B193" s="602">
        <v>41974</v>
      </c>
      <c r="C193" s="603">
        <v>31696414500.869999</v>
      </c>
    </row>
    <row r="194" spans="1:3">
      <c r="A194" s="601" t="s">
        <v>293</v>
      </c>
      <c r="B194" s="602">
        <v>42005</v>
      </c>
      <c r="C194" s="603">
        <v>31152229578.009998</v>
      </c>
    </row>
    <row r="195" spans="1:3">
      <c r="A195" s="601" t="s">
        <v>293</v>
      </c>
      <c r="B195" s="602">
        <v>42036</v>
      </c>
      <c r="C195" s="603">
        <v>30665554327.549999</v>
      </c>
    </row>
    <row r="196" spans="1:3">
      <c r="A196" s="601" t="s">
        <v>293</v>
      </c>
      <c r="B196" s="602">
        <v>42064</v>
      </c>
      <c r="C196" s="603">
        <v>29953304249.099998</v>
      </c>
    </row>
    <row r="197" spans="1:3">
      <c r="A197" s="601" t="s">
        <v>294</v>
      </c>
      <c r="B197" s="602">
        <v>40575</v>
      </c>
      <c r="C197" s="603">
        <v>104821140805.25</v>
      </c>
    </row>
    <row r="198" spans="1:3">
      <c r="A198" s="601" t="s">
        <v>294</v>
      </c>
      <c r="B198" s="602">
        <v>40603</v>
      </c>
      <c r="C198" s="603">
        <v>104514396545.08</v>
      </c>
    </row>
    <row r="199" spans="1:3">
      <c r="A199" s="601" t="s">
        <v>294</v>
      </c>
      <c r="B199" s="602">
        <v>40634</v>
      </c>
      <c r="C199" s="603">
        <v>104186727432.17</v>
      </c>
    </row>
    <row r="200" spans="1:3">
      <c r="A200" s="601" t="s">
        <v>294</v>
      </c>
      <c r="B200" s="602">
        <v>40664</v>
      </c>
      <c r="C200" s="603">
        <v>103833059412.59</v>
      </c>
    </row>
    <row r="201" spans="1:3">
      <c r="A201" s="601" t="s">
        <v>294</v>
      </c>
      <c r="B201" s="602">
        <v>40695</v>
      </c>
      <c r="C201" s="603">
        <v>103451132474.27</v>
      </c>
    </row>
    <row r="202" spans="1:3">
      <c r="A202" s="601" t="s">
        <v>294</v>
      </c>
      <c r="B202" s="602">
        <v>40725</v>
      </c>
      <c r="C202" s="603">
        <v>102917845438.14</v>
      </c>
    </row>
    <row r="203" spans="1:3">
      <c r="A203" s="601" t="s">
        <v>294</v>
      </c>
      <c r="B203" s="602">
        <v>40756</v>
      </c>
      <c r="C203" s="603">
        <v>102341193074.17</v>
      </c>
    </row>
    <row r="204" spans="1:3">
      <c r="A204" s="601" t="s">
        <v>294</v>
      </c>
      <c r="B204" s="602">
        <v>40787</v>
      </c>
      <c r="C204" s="603">
        <v>101599572046.00999</v>
      </c>
    </row>
    <row r="205" spans="1:3">
      <c r="A205" s="601" t="s">
        <v>294</v>
      </c>
      <c r="B205" s="602">
        <v>40817</v>
      </c>
      <c r="C205" s="603">
        <v>99672778775.570007</v>
      </c>
    </row>
    <row r="206" spans="1:3">
      <c r="A206" s="601" t="s">
        <v>294</v>
      </c>
      <c r="B206" s="602">
        <v>40848</v>
      </c>
      <c r="C206" s="603">
        <v>97384108423.539993</v>
      </c>
    </row>
    <row r="207" spans="1:3">
      <c r="A207" s="601" t="s">
        <v>294</v>
      </c>
      <c r="B207" s="602">
        <v>40878</v>
      </c>
      <c r="C207" s="603">
        <v>95012037247.889999</v>
      </c>
    </row>
    <row r="208" spans="1:3">
      <c r="A208" s="601" t="s">
        <v>294</v>
      </c>
      <c r="B208" s="602">
        <v>40909</v>
      </c>
      <c r="C208" s="603">
        <v>93329577632.020004</v>
      </c>
    </row>
    <row r="209" spans="1:3">
      <c r="A209" s="601" t="s">
        <v>294</v>
      </c>
      <c r="B209" s="602">
        <v>40940</v>
      </c>
      <c r="C209" s="603">
        <v>91676214954.570007</v>
      </c>
    </row>
    <row r="210" spans="1:3">
      <c r="A210" s="601" t="s">
        <v>294</v>
      </c>
      <c r="B210" s="602">
        <v>40969</v>
      </c>
      <c r="C210" s="603">
        <v>89710840391.610001</v>
      </c>
    </row>
    <row r="211" spans="1:3">
      <c r="A211" s="601" t="s">
        <v>294</v>
      </c>
      <c r="B211" s="602">
        <v>41000</v>
      </c>
      <c r="C211" s="603">
        <v>87656520983.779999</v>
      </c>
    </row>
    <row r="212" spans="1:3">
      <c r="A212" s="601" t="s">
        <v>294</v>
      </c>
      <c r="B212" s="602">
        <v>41030</v>
      </c>
      <c r="C212" s="603">
        <v>86159799880.949997</v>
      </c>
    </row>
    <row r="213" spans="1:3">
      <c r="A213" s="601" t="s">
        <v>294</v>
      </c>
      <c r="B213" s="602">
        <v>41061</v>
      </c>
      <c r="C213" s="603">
        <v>84719081935</v>
      </c>
    </row>
    <row r="214" spans="1:3">
      <c r="A214" s="601" t="s">
        <v>294</v>
      </c>
      <c r="B214" s="602">
        <v>41091</v>
      </c>
      <c r="C214" s="603">
        <v>82939027902.259995</v>
      </c>
    </row>
    <row r="215" spans="1:3">
      <c r="A215" s="601" t="s">
        <v>294</v>
      </c>
      <c r="B215" s="602">
        <v>41122</v>
      </c>
      <c r="C215" s="603">
        <v>80634660483.419998</v>
      </c>
    </row>
    <row r="216" spans="1:3">
      <c r="A216" s="601" t="s">
        <v>294</v>
      </c>
      <c r="B216" s="602">
        <v>41153</v>
      </c>
      <c r="C216" s="603">
        <v>77725369120.149994</v>
      </c>
    </row>
    <row r="217" spans="1:3">
      <c r="A217" s="601" t="s">
        <v>294</v>
      </c>
      <c r="B217" s="602">
        <v>41183</v>
      </c>
      <c r="C217" s="603">
        <v>75175497878.100006</v>
      </c>
    </row>
    <row r="218" spans="1:3">
      <c r="A218" s="601" t="s">
        <v>294</v>
      </c>
      <c r="B218" s="602">
        <v>41214</v>
      </c>
      <c r="C218" s="603">
        <v>72468626303.029999</v>
      </c>
    </row>
    <row r="219" spans="1:3">
      <c r="A219" s="601" t="s">
        <v>294</v>
      </c>
      <c r="B219" s="602">
        <v>41244</v>
      </c>
      <c r="C219" s="603">
        <v>69857976152.669998</v>
      </c>
    </row>
    <row r="220" spans="1:3">
      <c r="A220" s="601" t="s">
        <v>294</v>
      </c>
      <c r="B220" s="602">
        <v>41275</v>
      </c>
      <c r="C220" s="603">
        <v>67214811739.529999</v>
      </c>
    </row>
    <row r="221" spans="1:3">
      <c r="A221" s="601" t="s">
        <v>294</v>
      </c>
      <c r="B221" s="602">
        <v>41306</v>
      </c>
      <c r="C221" s="603">
        <v>64849364183.830002</v>
      </c>
    </row>
    <row r="222" spans="1:3">
      <c r="A222" s="601" t="s">
        <v>294</v>
      </c>
      <c r="B222" s="602">
        <v>41334</v>
      </c>
      <c r="C222" s="603">
        <v>62832315882.110001</v>
      </c>
    </row>
    <row r="223" spans="1:3">
      <c r="A223" s="601" t="s">
        <v>294</v>
      </c>
      <c r="B223" s="602">
        <v>41365</v>
      </c>
      <c r="C223" s="603">
        <v>60938897624.709999</v>
      </c>
    </row>
    <row r="224" spans="1:3">
      <c r="A224" s="601" t="s">
        <v>294</v>
      </c>
      <c r="B224" s="602">
        <v>41395</v>
      </c>
      <c r="C224" s="603">
        <v>59219071222.400002</v>
      </c>
    </row>
    <row r="225" spans="1:3">
      <c r="A225" s="601" t="s">
        <v>294</v>
      </c>
      <c r="B225" s="602">
        <v>41426</v>
      </c>
      <c r="C225" s="603">
        <v>57364440909.059998</v>
      </c>
    </row>
    <row r="226" spans="1:3">
      <c r="A226" s="601" t="s">
        <v>294</v>
      </c>
      <c r="B226" s="602">
        <v>41456</v>
      </c>
      <c r="C226" s="603">
        <v>55681217034.709999</v>
      </c>
    </row>
    <row r="227" spans="1:3">
      <c r="A227" s="601" t="s">
        <v>294</v>
      </c>
      <c r="B227" s="602">
        <v>41487</v>
      </c>
      <c r="C227" s="603">
        <v>54370127978.330002</v>
      </c>
    </row>
    <row r="228" spans="1:3">
      <c r="A228" s="601" t="s">
        <v>294</v>
      </c>
      <c r="B228" s="602">
        <v>41518</v>
      </c>
      <c r="C228" s="603">
        <v>53484648523.910004</v>
      </c>
    </row>
    <row r="229" spans="1:3">
      <c r="A229" s="601" t="s">
        <v>294</v>
      </c>
      <c r="B229" s="602">
        <v>41548</v>
      </c>
      <c r="C229" s="603">
        <v>52883688549.309998</v>
      </c>
    </row>
    <row r="230" spans="1:3">
      <c r="A230" s="601" t="s">
        <v>294</v>
      </c>
      <c r="B230" s="602">
        <v>41579</v>
      </c>
      <c r="C230" s="603">
        <v>52345482478.599998</v>
      </c>
    </row>
    <row r="231" spans="1:3">
      <c r="A231" s="601" t="s">
        <v>294</v>
      </c>
      <c r="B231" s="602">
        <v>41609</v>
      </c>
      <c r="C231" s="603">
        <v>51838254935.730003</v>
      </c>
    </row>
    <row r="232" spans="1:3">
      <c r="A232" s="601" t="s">
        <v>294</v>
      </c>
      <c r="B232" s="602">
        <v>41640</v>
      </c>
      <c r="C232" s="603">
        <v>51309971866.870003</v>
      </c>
    </row>
    <row r="233" spans="1:3">
      <c r="A233" s="601" t="s">
        <v>294</v>
      </c>
      <c r="B233" s="602">
        <v>41671</v>
      </c>
      <c r="C233" s="603">
        <v>50896504806.629997</v>
      </c>
    </row>
    <row r="234" spans="1:3">
      <c r="A234" s="601" t="s">
        <v>294</v>
      </c>
      <c r="B234" s="602">
        <v>41699</v>
      </c>
      <c r="C234" s="603">
        <v>50518003798.129997</v>
      </c>
    </row>
    <row r="235" spans="1:3">
      <c r="A235" s="601" t="s">
        <v>294</v>
      </c>
      <c r="B235" s="602">
        <v>41730</v>
      </c>
      <c r="C235" s="603">
        <v>50050395825.980003</v>
      </c>
    </row>
    <row r="236" spans="1:3">
      <c r="A236" s="601" t="s">
        <v>294</v>
      </c>
      <c r="B236" s="602">
        <v>41760</v>
      </c>
      <c r="C236" s="603">
        <v>49545772235.269997</v>
      </c>
    </row>
    <row r="237" spans="1:3">
      <c r="A237" s="601" t="s">
        <v>294</v>
      </c>
      <c r="B237" s="602">
        <v>41791</v>
      </c>
      <c r="C237" s="603">
        <v>49010632589.199997</v>
      </c>
    </row>
    <row r="238" spans="1:3">
      <c r="A238" s="601" t="s">
        <v>294</v>
      </c>
      <c r="B238" s="602">
        <v>41821</v>
      </c>
      <c r="C238" s="603">
        <v>48375590122.57</v>
      </c>
    </row>
    <row r="239" spans="1:3">
      <c r="A239" s="601" t="s">
        <v>294</v>
      </c>
      <c r="B239" s="602">
        <v>41852</v>
      </c>
      <c r="C239" s="603">
        <v>47721116730.830002</v>
      </c>
    </row>
    <row r="240" spans="1:3">
      <c r="A240" s="601" t="s">
        <v>294</v>
      </c>
      <c r="B240" s="602">
        <v>41883</v>
      </c>
      <c r="C240" s="603">
        <v>47105881457.629997</v>
      </c>
    </row>
    <row r="241" spans="1:3">
      <c r="A241" s="601" t="s">
        <v>294</v>
      </c>
      <c r="B241" s="602">
        <v>41913</v>
      </c>
      <c r="C241" s="603">
        <v>46501205704.980003</v>
      </c>
    </row>
    <row r="242" spans="1:3">
      <c r="A242" s="601" t="s">
        <v>294</v>
      </c>
      <c r="B242" s="602">
        <v>41944</v>
      </c>
      <c r="C242" s="603">
        <v>45899784783.5</v>
      </c>
    </row>
    <row r="243" spans="1:3">
      <c r="A243" s="601" t="s">
        <v>294</v>
      </c>
      <c r="B243" s="602">
        <v>41974</v>
      </c>
      <c r="C243" s="603">
        <v>45339946024.919998</v>
      </c>
    </row>
    <row r="244" spans="1:3">
      <c r="A244" s="601" t="s">
        <v>294</v>
      </c>
      <c r="B244" s="602">
        <v>42005</v>
      </c>
      <c r="C244" s="603">
        <v>44682844872.769997</v>
      </c>
    </row>
    <row r="245" spans="1:3">
      <c r="A245" s="601" t="s">
        <v>294</v>
      </c>
      <c r="B245" s="602">
        <v>42036</v>
      </c>
      <c r="C245" s="603">
        <v>44125975618.089996</v>
      </c>
    </row>
    <row r="246" spans="1:3">
      <c r="A246" s="601" t="s">
        <v>294</v>
      </c>
      <c r="B246" s="602">
        <v>42064</v>
      </c>
      <c r="C246" s="603">
        <v>43370317158.940002</v>
      </c>
    </row>
    <row r="247" spans="1:3">
      <c r="A247" s="601" t="s">
        <v>295</v>
      </c>
      <c r="B247" s="602">
        <v>40878</v>
      </c>
      <c r="C247" s="603">
        <v>73918995189.990005</v>
      </c>
    </row>
    <row r="248" spans="1:3">
      <c r="A248" s="601" t="s">
        <v>295</v>
      </c>
      <c r="B248" s="602">
        <v>40909</v>
      </c>
      <c r="C248" s="603">
        <v>73315358520.229996</v>
      </c>
    </row>
    <row r="249" spans="1:3">
      <c r="A249" s="601" t="s">
        <v>295</v>
      </c>
      <c r="B249" s="602">
        <v>40940</v>
      </c>
      <c r="C249" s="603">
        <v>72544705260.889999</v>
      </c>
    </row>
    <row r="250" spans="1:3">
      <c r="A250" s="601" t="s">
        <v>295</v>
      </c>
      <c r="B250" s="602">
        <v>40969</v>
      </c>
      <c r="C250" s="603">
        <v>71385527256.979996</v>
      </c>
    </row>
    <row r="251" spans="1:3">
      <c r="A251" s="601" t="s">
        <v>295</v>
      </c>
      <c r="B251" s="602">
        <v>41000</v>
      </c>
      <c r="C251" s="603">
        <v>70145171157.869995</v>
      </c>
    </row>
    <row r="252" spans="1:3">
      <c r="A252" s="601" t="s">
        <v>295</v>
      </c>
      <c r="B252" s="602">
        <v>41030</v>
      </c>
      <c r="C252" s="603">
        <v>69323519353.990005</v>
      </c>
    </row>
    <row r="253" spans="1:3">
      <c r="A253" s="601" t="s">
        <v>295</v>
      </c>
      <c r="B253" s="602">
        <v>41061</v>
      </c>
      <c r="C253" s="603">
        <v>68428736577.419998</v>
      </c>
    </row>
    <row r="254" spans="1:3">
      <c r="A254" s="601" t="s">
        <v>295</v>
      </c>
      <c r="B254" s="602">
        <v>41091</v>
      </c>
      <c r="C254" s="603">
        <v>67157819303.949997</v>
      </c>
    </row>
    <row r="255" spans="1:3">
      <c r="A255" s="601" t="s">
        <v>295</v>
      </c>
      <c r="B255" s="602">
        <v>41122</v>
      </c>
      <c r="C255" s="603">
        <v>65418246875.75</v>
      </c>
    </row>
    <row r="256" spans="1:3">
      <c r="A256" s="601" t="s">
        <v>295</v>
      </c>
      <c r="B256" s="602">
        <v>41153</v>
      </c>
      <c r="C256" s="603">
        <v>63383466120.120003</v>
      </c>
    </row>
    <row r="257" spans="1:3">
      <c r="A257" s="601" t="s">
        <v>295</v>
      </c>
      <c r="B257" s="602">
        <v>41183</v>
      </c>
      <c r="C257" s="603">
        <v>61624453707.739998</v>
      </c>
    </row>
    <row r="258" spans="1:3">
      <c r="A258" s="601" t="s">
        <v>295</v>
      </c>
      <c r="B258" s="602">
        <v>41214</v>
      </c>
      <c r="C258" s="603">
        <v>59745833728.18</v>
      </c>
    </row>
    <row r="259" spans="1:3">
      <c r="A259" s="601" t="s">
        <v>295</v>
      </c>
      <c r="B259" s="602">
        <v>41244</v>
      </c>
      <c r="C259" s="603">
        <v>57896108246.639999</v>
      </c>
    </row>
    <row r="260" spans="1:3">
      <c r="A260" s="601" t="s">
        <v>295</v>
      </c>
      <c r="B260" s="602">
        <v>41275</v>
      </c>
      <c r="C260" s="603">
        <v>55991150471.470001</v>
      </c>
    </row>
    <row r="261" spans="1:3">
      <c r="A261" s="601" t="s">
        <v>295</v>
      </c>
      <c r="B261" s="602">
        <v>41306</v>
      </c>
      <c r="C261" s="603">
        <v>54200872630.809998</v>
      </c>
    </row>
    <row r="262" spans="1:3">
      <c r="A262" s="601" t="s">
        <v>295</v>
      </c>
      <c r="B262" s="602">
        <v>41334</v>
      </c>
      <c r="C262" s="603">
        <v>52803706307.940002</v>
      </c>
    </row>
    <row r="263" spans="1:3">
      <c r="A263" s="601" t="s">
        <v>295</v>
      </c>
      <c r="B263" s="602">
        <v>41365</v>
      </c>
      <c r="C263" s="603">
        <v>51466748234.730003</v>
      </c>
    </row>
    <row r="264" spans="1:3">
      <c r="A264" s="601" t="s">
        <v>295</v>
      </c>
      <c r="B264" s="602">
        <v>41395</v>
      </c>
      <c r="C264" s="603">
        <v>50208893735.550003</v>
      </c>
    </row>
    <row r="265" spans="1:3">
      <c r="A265" s="601" t="s">
        <v>295</v>
      </c>
      <c r="B265" s="602">
        <v>41426</v>
      </c>
      <c r="C265" s="603">
        <v>48859741385.669998</v>
      </c>
    </row>
    <row r="266" spans="1:3">
      <c r="A266" s="601" t="s">
        <v>295</v>
      </c>
      <c r="B266" s="602">
        <v>41456</v>
      </c>
      <c r="C266" s="603">
        <v>47647312146.580002</v>
      </c>
    </row>
    <row r="267" spans="1:3">
      <c r="A267" s="601" t="s">
        <v>295</v>
      </c>
      <c r="B267" s="602">
        <v>41487</v>
      </c>
      <c r="C267" s="603">
        <v>46706305005.089996</v>
      </c>
    </row>
    <row r="268" spans="1:3">
      <c r="A268" s="601" t="s">
        <v>295</v>
      </c>
      <c r="B268" s="602">
        <v>41518</v>
      </c>
      <c r="C268" s="603">
        <v>46073774904.959999</v>
      </c>
    </row>
    <row r="269" spans="1:3">
      <c r="A269" s="601" t="s">
        <v>295</v>
      </c>
      <c r="B269" s="602">
        <v>41548</v>
      </c>
      <c r="C269" s="603">
        <v>45643680234.610001</v>
      </c>
    </row>
    <row r="270" spans="1:3">
      <c r="A270" s="601" t="s">
        <v>295</v>
      </c>
      <c r="B270" s="602">
        <v>41579</v>
      </c>
      <c r="C270" s="603">
        <v>45194659166.080002</v>
      </c>
    </row>
    <row r="271" spans="1:3">
      <c r="A271" s="601" t="s">
        <v>295</v>
      </c>
      <c r="B271" s="602">
        <v>41609</v>
      </c>
      <c r="C271" s="603">
        <v>44787762617.339996</v>
      </c>
    </row>
    <row r="272" spans="1:3">
      <c r="A272" s="601" t="s">
        <v>295</v>
      </c>
      <c r="B272" s="602">
        <v>41640</v>
      </c>
      <c r="C272" s="603">
        <v>44372745951.529999</v>
      </c>
    </row>
    <row r="273" spans="1:3">
      <c r="A273" s="601" t="s">
        <v>295</v>
      </c>
      <c r="B273" s="602">
        <v>41671</v>
      </c>
      <c r="C273" s="603">
        <v>44033473731.839996</v>
      </c>
    </row>
    <row r="274" spans="1:3">
      <c r="A274" s="601" t="s">
        <v>295</v>
      </c>
      <c r="B274" s="602">
        <v>41699</v>
      </c>
      <c r="C274" s="603">
        <v>43723895901.720001</v>
      </c>
    </row>
    <row r="275" spans="1:3">
      <c r="A275" s="601" t="s">
        <v>295</v>
      </c>
      <c r="B275" s="602">
        <v>41730</v>
      </c>
      <c r="C275" s="603">
        <v>43356181103.209999</v>
      </c>
    </row>
    <row r="276" spans="1:3">
      <c r="A276" s="601" t="s">
        <v>295</v>
      </c>
      <c r="B276" s="602">
        <v>41760</v>
      </c>
      <c r="C276" s="603">
        <v>42950023319.739998</v>
      </c>
    </row>
    <row r="277" spans="1:3">
      <c r="A277" s="601" t="s">
        <v>295</v>
      </c>
      <c r="B277" s="602">
        <v>41791</v>
      </c>
      <c r="C277" s="603">
        <v>42495902981.099998</v>
      </c>
    </row>
    <row r="278" spans="1:3">
      <c r="A278" s="601" t="s">
        <v>295</v>
      </c>
      <c r="B278" s="602">
        <v>41821</v>
      </c>
      <c r="C278" s="603">
        <v>41977892820.940002</v>
      </c>
    </row>
    <row r="279" spans="1:3">
      <c r="A279" s="601" t="s">
        <v>295</v>
      </c>
      <c r="B279" s="602">
        <v>41852</v>
      </c>
      <c r="C279" s="603">
        <v>41411110202.739998</v>
      </c>
    </row>
    <row r="280" spans="1:3">
      <c r="A280" s="601" t="s">
        <v>295</v>
      </c>
      <c r="B280" s="602">
        <v>41883</v>
      </c>
      <c r="C280" s="603">
        <v>40917968366.330002</v>
      </c>
    </row>
    <row r="281" spans="1:3">
      <c r="A281" s="601" t="s">
        <v>295</v>
      </c>
      <c r="B281" s="602">
        <v>41913</v>
      </c>
      <c r="C281" s="603">
        <v>40416004062.489998</v>
      </c>
    </row>
    <row r="282" spans="1:3">
      <c r="A282" s="601" t="s">
        <v>295</v>
      </c>
      <c r="B282" s="602">
        <v>41944</v>
      </c>
      <c r="C282" s="603">
        <v>39930191495.32</v>
      </c>
    </row>
    <row r="283" spans="1:3">
      <c r="A283" s="601" t="s">
        <v>295</v>
      </c>
      <c r="B283" s="602">
        <v>41974</v>
      </c>
      <c r="C283" s="603">
        <v>39485811204.209999</v>
      </c>
    </row>
    <row r="284" spans="1:3">
      <c r="A284" s="601" t="s">
        <v>295</v>
      </c>
      <c r="B284" s="602">
        <v>42005</v>
      </c>
      <c r="C284" s="603">
        <v>38936597815.480003</v>
      </c>
    </row>
    <row r="285" spans="1:3">
      <c r="A285" s="601" t="s">
        <v>295</v>
      </c>
      <c r="B285" s="602">
        <v>42036</v>
      </c>
      <c r="C285" s="603">
        <v>38495938021.739998</v>
      </c>
    </row>
    <row r="286" spans="1:3">
      <c r="A286" s="601" t="s">
        <v>295</v>
      </c>
      <c r="B286" s="602">
        <v>42064</v>
      </c>
      <c r="C286" s="603">
        <v>37839610522.269997</v>
      </c>
    </row>
    <row r="287" spans="1:3">
      <c r="A287" s="601" t="s">
        <v>296</v>
      </c>
      <c r="B287" s="602">
        <v>41609</v>
      </c>
      <c r="C287" s="603">
        <v>95341929981.520706</v>
      </c>
    </row>
    <row r="288" spans="1:3">
      <c r="A288" s="601" t="s">
        <v>296</v>
      </c>
      <c r="B288" s="602">
        <v>41640</v>
      </c>
      <c r="C288" s="603">
        <v>94904466590.777298</v>
      </c>
    </row>
    <row r="289" spans="1:3">
      <c r="A289" s="601" t="s">
        <v>296</v>
      </c>
      <c r="B289" s="602">
        <v>41671</v>
      </c>
      <c r="C289" s="603">
        <v>94521850283.213196</v>
      </c>
    </row>
    <row r="290" spans="1:3">
      <c r="A290" s="601" t="s">
        <v>296</v>
      </c>
      <c r="B290" s="602">
        <v>41699</v>
      </c>
      <c r="C290" s="603">
        <v>94082360475.753693</v>
      </c>
    </row>
    <row r="291" spans="1:3">
      <c r="A291" s="601" t="s">
        <v>296</v>
      </c>
      <c r="B291" s="602">
        <v>41730</v>
      </c>
      <c r="C291" s="603">
        <v>93417232143.133102</v>
      </c>
    </row>
    <row r="292" spans="1:3">
      <c r="A292" s="601" t="s">
        <v>296</v>
      </c>
      <c r="B292" s="602">
        <v>41760</v>
      </c>
      <c r="C292" s="603">
        <v>92768712919.959198</v>
      </c>
    </row>
    <row r="293" spans="1:3">
      <c r="A293" s="601" t="s">
        <v>296</v>
      </c>
      <c r="B293" s="602">
        <v>41791</v>
      </c>
      <c r="C293" s="603">
        <v>92038377187.560806</v>
      </c>
    </row>
    <row r="294" spans="1:3">
      <c r="A294" s="601" t="s">
        <v>296</v>
      </c>
      <c r="B294" s="602">
        <v>41821</v>
      </c>
      <c r="C294" s="603">
        <v>90931190035.112595</v>
      </c>
    </row>
    <row r="295" spans="1:3">
      <c r="A295" s="601" t="s">
        <v>296</v>
      </c>
      <c r="B295" s="602">
        <v>41852</v>
      </c>
      <c r="C295" s="603">
        <v>89727451881.506393</v>
      </c>
    </row>
    <row r="296" spans="1:3">
      <c r="A296" s="601" t="s">
        <v>296</v>
      </c>
      <c r="B296" s="602">
        <v>41883</v>
      </c>
      <c r="C296" s="603">
        <v>88705983189.213593</v>
      </c>
    </row>
    <row r="297" spans="1:3">
      <c r="A297" s="601" t="s">
        <v>296</v>
      </c>
      <c r="B297" s="602">
        <v>41913</v>
      </c>
      <c r="C297" s="603">
        <v>87588015997.2733</v>
      </c>
    </row>
    <row r="298" spans="1:3">
      <c r="A298" s="601" t="s">
        <v>296</v>
      </c>
      <c r="B298" s="602">
        <v>41944</v>
      </c>
      <c r="C298" s="603">
        <v>86476618587.242004</v>
      </c>
    </row>
    <row r="299" spans="1:3">
      <c r="A299" s="601" t="s">
        <v>296</v>
      </c>
      <c r="B299" s="602">
        <v>41974</v>
      </c>
      <c r="C299" s="603">
        <v>84934837677.539795</v>
      </c>
    </row>
    <row r="300" spans="1:3">
      <c r="A300" s="601" t="s">
        <v>296</v>
      </c>
      <c r="B300" s="602">
        <v>42005</v>
      </c>
      <c r="C300" s="603">
        <v>83213858411.554306</v>
      </c>
    </row>
    <row r="301" spans="1:3">
      <c r="A301" s="601" t="s">
        <v>296</v>
      </c>
      <c r="B301" s="602">
        <v>42036</v>
      </c>
      <c r="C301" s="603">
        <v>81791138698.121399</v>
      </c>
    </row>
    <row r="302" spans="1:3">
      <c r="A302" s="601" t="s">
        <v>296</v>
      </c>
      <c r="B302" s="602">
        <v>42064</v>
      </c>
      <c r="C302" s="603">
        <v>79443573749.110001</v>
      </c>
    </row>
    <row r="303" spans="1:3">
      <c r="A303" s="601" t="s">
        <v>297</v>
      </c>
      <c r="B303" s="602">
        <v>41974</v>
      </c>
      <c r="C303" s="603">
        <v>117389296793.70711</v>
      </c>
    </row>
    <row r="304" spans="1:3">
      <c r="A304" s="601" t="s">
        <v>297</v>
      </c>
      <c r="B304" s="602">
        <v>42005</v>
      </c>
      <c r="C304" s="603">
        <v>115855217868.41</v>
      </c>
    </row>
    <row r="305" spans="1:3">
      <c r="A305" s="601" t="s">
        <v>297</v>
      </c>
      <c r="B305" s="602">
        <v>42036</v>
      </c>
      <c r="C305" s="603">
        <v>114180077732.5937</v>
      </c>
    </row>
    <row r="306" spans="1:3">
      <c r="A306" s="601" t="s">
        <v>297</v>
      </c>
      <c r="B306" s="602">
        <v>42064</v>
      </c>
      <c r="C306" s="603">
        <v>111513284357.3593</v>
      </c>
    </row>
    <row r="307" spans="1:3">
      <c r="A307" s="601" t="s">
        <v>298</v>
      </c>
      <c r="B307" s="602">
        <v>40575</v>
      </c>
      <c r="C307" s="603">
        <v>215134376208.92001</v>
      </c>
    </row>
    <row r="308" spans="1:3">
      <c r="A308" s="601" t="s">
        <v>298</v>
      </c>
      <c r="B308" s="602">
        <v>40603</v>
      </c>
      <c r="C308" s="603">
        <v>213376650524.14999</v>
      </c>
    </row>
    <row r="309" spans="1:3">
      <c r="A309" s="601" t="s">
        <v>298</v>
      </c>
      <c r="B309" s="602">
        <v>40634</v>
      </c>
      <c r="C309" s="603">
        <v>211754480353.69</v>
      </c>
    </row>
    <row r="310" spans="1:3">
      <c r="A310" s="601" t="s">
        <v>298</v>
      </c>
      <c r="B310" s="602">
        <v>40664</v>
      </c>
      <c r="C310" s="603">
        <v>210312892959.03</v>
      </c>
    </row>
    <row r="311" spans="1:3">
      <c r="A311" s="601" t="s">
        <v>298</v>
      </c>
      <c r="B311" s="602">
        <v>40695</v>
      </c>
      <c r="C311" s="603">
        <v>208768460583.57001</v>
      </c>
    </row>
    <row r="312" spans="1:3">
      <c r="A312" s="601" t="s">
        <v>298</v>
      </c>
      <c r="B312" s="602">
        <v>40725</v>
      </c>
      <c r="C312" s="603">
        <v>206431817333.14001</v>
      </c>
    </row>
    <row r="313" spans="1:3">
      <c r="A313" s="601" t="s">
        <v>298</v>
      </c>
      <c r="B313" s="602">
        <v>40756</v>
      </c>
      <c r="C313" s="603">
        <v>203757101766.35001</v>
      </c>
    </row>
    <row r="314" spans="1:3">
      <c r="A314" s="601" t="s">
        <v>298</v>
      </c>
      <c r="B314" s="602">
        <v>40787</v>
      </c>
      <c r="C314" s="603">
        <v>200769348531.89001</v>
      </c>
    </row>
    <row r="315" spans="1:3">
      <c r="A315" s="601" t="s">
        <v>298</v>
      </c>
      <c r="B315" s="602">
        <v>40817</v>
      </c>
      <c r="C315" s="603">
        <v>195462475653.23001</v>
      </c>
    </row>
    <row r="316" spans="1:3">
      <c r="A316" s="601" t="s">
        <v>298</v>
      </c>
      <c r="B316" s="602">
        <v>40848</v>
      </c>
      <c r="C316" s="603">
        <v>189104052692.54999</v>
      </c>
    </row>
    <row r="317" spans="1:3">
      <c r="A317" s="601" t="s">
        <v>298</v>
      </c>
      <c r="B317" s="602">
        <v>40878</v>
      </c>
      <c r="C317" s="603">
        <v>182340478204.39001</v>
      </c>
    </row>
    <row r="318" spans="1:3">
      <c r="A318" s="601" t="s">
        <v>298</v>
      </c>
      <c r="B318" s="602">
        <v>40909</v>
      </c>
      <c r="C318" s="603">
        <v>176359692439.73001</v>
      </c>
    </row>
    <row r="319" spans="1:3">
      <c r="A319" s="601" t="s">
        <v>298</v>
      </c>
      <c r="B319" s="602">
        <v>40940</v>
      </c>
      <c r="C319" s="603">
        <v>171237882968.51999</v>
      </c>
    </row>
    <row r="320" spans="1:3">
      <c r="A320" s="601" t="s">
        <v>298</v>
      </c>
      <c r="B320" s="602">
        <v>40969</v>
      </c>
      <c r="C320" s="603">
        <v>165282455830.98001</v>
      </c>
    </row>
    <row r="321" spans="1:3">
      <c r="A321" s="601" t="s">
        <v>298</v>
      </c>
      <c r="B321" s="602">
        <v>41000</v>
      </c>
      <c r="C321" s="603">
        <v>159070646637.48001</v>
      </c>
    </row>
    <row r="322" spans="1:3">
      <c r="A322" s="601" t="s">
        <v>298</v>
      </c>
      <c r="B322" s="602">
        <v>41030</v>
      </c>
      <c r="C322" s="603">
        <v>153917819590.76001</v>
      </c>
    </row>
    <row r="323" spans="1:3">
      <c r="A323" s="601" t="s">
        <v>298</v>
      </c>
      <c r="B323" s="602">
        <v>41061</v>
      </c>
      <c r="C323" s="603">
        <v>149078969542.34</v>
      </c>
    </row>
    <row r="324" spans="1:3">
      <c r="A324" s="601" t="s">
        <v>298</v>
      </c>
      <c r="B324" s="602">
        <v>41091</v>
      </c>
      <c r="C324" s="603">
        <v>144173113314.51001</v>
      </c>
    </row>
    <row r="325" spans="1:3">
      <c r="A325" s="601" t="s">
        <v>298</v>
      </c>
      <c r="B325" s="602">
        <v>41122</v>
      </c>
      <c r="C325" s="603">
        <v>138742542336.82001</v>
      </c>
    </row>
    <row r="326" spans="1:3">
      <c r="A326" s="601" t="s">
        <v>298</v>
      </c>
      <c r="B326" s="602">
        <v>41153</v>
      </c>
      <c r="C326" s="603">
        <v>132769087231.23</v>
      </c>
    </row>
    <row r="327" spans="1:3">
      <c r="A327" s="601" t="s">
        <v>298</v>
      </c>
      <c r="B327" s="602">
        <v>41183</v>
      </c>
      <c r="C327" s="603">
        <v>127523100048.24001</v>
      </c>
    </row>
    <row r="328" spans="1:3">
      <c r="A328" s="601" t="s">
        <v>298</v>
      </c>
      <c r="B328" s="602">
        <v>41214</v>
      </c>
      <c r="C328" s="603">
        <v>121756254559.24001</v>
      </c>
    </row>
    <row r="329" spans="1:3">
      <c r="A329" s="601" t="s">
        <v>298</v>
      </c>
      <c r="B329" s="602">
        <v>41244</v>
      </c>
      <c r="C329" s="603">
        <v>116783278155.84</v>
      </c>
    </row>
    <row r="330" spans="1:3">
      <c r="A330" s="601" t="s">
        <v>298</v>
      </c>
      <c r="B330" s="602">
        <v>41275</v>
      </c>
      <c r="C330" s="603">
        <v>111542978678.28</v>
      </c>
    </row>
    <row r="331" spans="1:3">
      <c r="A331" s="601" t="s">
        <v>298</v>
      </c>
      <c r="B331" s="602">
        <v>41306</v>
      </c>
      <c r="C331" s="603">
        <v>106668733625.91</v>
      </c>
    </row>
    <row r="332" spans="1:3">
      <c r="A332" s="601" t="s">
        <v>298</v>
      </c>
      <c r="B332" s="602">
        <v>41334</v>
      </c>
      <c r="C332" s="603">
        <v>102409532047.24001</v>
      </c>
    </row>
    <row r="333" spans="1:3">
      <c r="A333" s="601" t="s">
        <v>298</v>
      </c>
      <c r="B333" s="602">
        <v>41365</v>
      </c>
      <c r="C333" s="603">
        <v>98106007921.880005</v>
      </c>
    </row>
    <row r="334" spans="1:3">
      <c r="A334" s="601" t="s">
        <v>298</v>
      </c>
      <c r="B334" s="602">
        <v>41395</v>
      </c>
      <c r="C334" s="603">
        <v>93987455645.259995</v>
      </c>
    </row>
    <row r="335" spans="1:3">
      <c r="A335" s="601" t="s">
        <v>298</v>
      </c>
      <c r="B335" s="602">
        <v>41426</v>
      </c>
      <c r="C335" s="603">
        <v>89930990750</v>
      </c>
    </row>
    <row r="336" spans="1:3">
      <c r="A336" s="601" t="s">
        <v>298</v>
      </c>
      <c r="B336" s="602">
        <v>41456</v>
      </c>
      <c r="C336" s="603">
        <v>86274970521</v>
      </c>
    </row>
    <row r="337" spans="1:3">
      <c r="A337" s="601" t="s">
        <v>298</v>
      </c>
      <c r="B337" s="602">
        <v>41487</v>
      </c>
      <c r="C337" s="603">
        <v>83148526327.610001</v>
      </c>
    </row>
    <row r="338" spans="1:3">
      <c r="A338" s="601" t="s">
        <v>298</v>
      </c>
      <c r="B338" s="602">
        <v>41518</v>
      </c>
      <c r="C338" s="603">
        <v>81050909539.270004</v>
      </c>
    </row>
    <row r="339" spans="1:3">
      <c r="A339" s="601" t="s">
        <v>298</v>
      </c>
      <c r="B339" s="602">
        <v>41548</v>
      </c>
      <c r="C339" s="603">
        <v>79677333393.389999</v>
      </c>
    </row>
    <row r="340" spans="1:3">
      <c r="A340" s="601" t="s">
        <v>298</v>
      </c>
      <c r="B340" s="602">
        <v>41579</v>
      </c>
      <c r="C340" s="603">
        <v>78463231022.119995</v>
      </c>
    </row>
    <row r="341" spans="1:3">
      <c r="A341" s="601" t="s">
        <v>298</v>
      </c>
      <c r="B341" s="602">
        <v>41609</v>
      </c>
      <c r="C341" s="603">
        <v>77293431080.809998</v>
      </c>
    </row>
    <row r="342" spans="1:3">
      <c r="A342" s="601" t="s">
        <v>298</v>
      </c>
      <c r="B342" s="602">
        <v>41640</v>
      </c>
      <c r="C342" s="603">
        <v>76004619368.259995</v>
      </c>
    </row>
    <row r="343" spans="1:3">
      <c r="A343" s="601" t="s">
        <v>298</v>
      </c>
      <c r="B343" s="602">
        <v>41671</v>
      </c>
      <c r="C343" s="603">
        <v>75071941626.059998</v>
      </c>
    </row>
    <row r="344" spans="1:3">
      <c r="A344" s="601" t="s">
        <v>298</v>
      </c>
      <c r="B344" s="602">
        <v>41699</v>
      </c>
      <c r="C344" s="603">
        <v>74219098977.539993</v>
      </c>
    </row>
    <row r="345" spans="1:3">
      <c r="A345" s="601" t="s">
        <v>298</v>
      </c>
      <c r="B345" s="602">
        <v>41730</v>
      </c>
      <c r="C345" s="603">
        <v>73142505592.630005</v>
      </c>
    </row>
    <row r="346" spans="1:3">
      <c r="A346" s="601" t="s">
        <v>298</v>
      </c>
      <c r="B346" s="602">
        <v>41760</v>
      </c>
      <c r="C346" s="603">
        <v>72004752017.869995</v>
      </c>
    </row>
    <row r="347" spans="1:3">
      <c r="A347" s="601" t="s">
        <v>298</v>
      </c>
      <c r="B347" s="602">
        <v>41791</v>
      </c>
      <c r="C347" s="603">
        <v>70831028921.960007</v>
      </c>
    </row>
    <row r="348" spans="1:3">
      <c r="A348" s="601" t="s">
        <v>298</v>
      </c>
      <c r="B348" s="602">
        <v>41821</v>
      </c>
      <c r="C348" s="603">
        <v>69524634841.899994</v>
      </c>
    </row>
    <row r="349" spans="1:3">
      <c r="A349" s="601" t="s">
        <v>298</v>
      </c>
      <c r="B349" s="602">
        <v>41852</v>
      </c>
      <c r="C349" s="603">
        <v>68138759523.629997</v>
      </c>
    </row>
    <row r="350" spans="1:3">
      <c r="A350" s="601" t="s">
        <v>298</v>
      </c>
      <c r="B350" s="602">
        <v>41883</v>
      </c>
      <c r="C350" s="603">
        <v>66874007321.290001</v>
      </c>
    </row>
    <row r="351" spans="1:3">
      <c r="A351" s="601" t="s">
        <v>298</v>
      </c>
      <c r="B351" s="602">
        <v>41913</v>
      </c>
      <c r="C351" s="603">
        <v>65626125717.169998</v>
      </c>
    </row>
    <row r="352" spans="1:3">
      <c r="A352" s="601" t="s">
        <v>298</v>
      </c>
      <c r="B352" s="602">
        <v>41944</v>
      </c>
      <c r="C352" s="603">
        <v>64396558691.519997</v>
      </c>
    </row>
    <row r="353" spans="1:3">
      <c r="A353" s="601" t="s">
        <v>298</v>
      </c>
      <c r="B353" s="602">
        <v>41974</v>
      </c>
      <c r="C353" s="603">
        <v>63230840092.639999</v>
      </c>
    </row>
    <row r="354" spans="1:3">
      <c r="A354" s="601" t="s">
        <v>298</v>
      </c>
      <c r="B354" s="602">
        <v>42005</v>
      </c>
      <c r="C354" s="603">
        <v>61850111435.720001</v>
      </c>
    </row>
    <row r="355" spans="1:3">
      <c r="A355" s="601" t="s">
        <v>298</v>
      </c>
      <c r="B355" s="602">
        <v>42036</v>
      </c>
      <c r="C355" s="603">
        <v>60682195026.800003</v>
      </c>
    </row>
    <row r="356" spans="1:3">
      <c r="A356" s="601" t="s">
        <v>298</v>
      </c>
      <c r="B356" s="602">
        <v>42064</v>
      </c>
      <c r="C356" s="603">
        <v>59248466156.529999</v>
      </c>
    </row>
    <row r="357" spans="1:3">
      <c r="A357" s="601" t="s">
        <v>299</v>
      </c>
      <c r="B357" s="602">
        <v>40575</v>
      </c>
      <c r="C357" s="603">
        <v>96825600808.630005</v>
      </c>
    </row>
    <row r="358" spans="1:3">
      <c r="A358" s="601" t="s">
        <v>299</v>
      </c>
      <c r="B358" s="602">
        <v>40603</v>
      </c>
      <c r="C358" s="603">
        <v>96353087027.679993</v>
      </c>
    </row>
    <row r="359" spans="1:3">
      <c r="A359" s="601" t="s">
        <v>299</v>
      </c>
      <c r="B359" s="602">
        <v>40634</v>
      </c>
      <c r="C359" s="603">
        <v>95882346927.380005</v>
      </c>
    </row>
    <row r="360" spans="1:3">
      <c r="A360" s="601" t="s">
        <v>299</v>
      </c>
      <c r="B360" s="602">
        <v>40664</v>
      </c>
      <c r="C360" s="603">
        <v>95426450293.419998</v>
      </c>
    </row>
    <row r="361" spans="1:3">
      <c r="A361" s="601" t="s">
        <v>299</v>
      </c>
      <c r="B361" s="602">
        <v>40695</v>
      </c>
      <c r="C361" s="603">
        <v>94958651759.940002</v>
      </c>
    </row>
    <row r="362" spans="1:3">
      <c r="A362" s="601" t="s">
        <v>299</v>
      </c>
      <c r="B362" s="602">
        <v>40725</v>
      </c>
      <c r="C362" s="603">
        <v>94262384113.610001</v>
      </c>
    </row>
    <row r="363" spans="1:3">
      <c r="A363" s="601" t="s">
        <v>299</v>
      </c>
      <c r="B363" s="602">
        <v>40756</v>
      </c>
      <c r="C363" s="603">
        <v>93491914288.190002</v>
      </c>
    </row>
    <row r="364" spans="1:3">
      <c r="A364" s="601" t="s">
        <v>299</v>
      </c>
      <c r="B364" s="602">
        <v>40787</v>
      </c>
      <c r="C364" s="603">
        <v>92558280635.169998</v>
      </c>
    </row>
    <row r="365" spans="1:3">
      <c r="A365" s="601" t="s">
        <v>299</v>
      </c>
      <c r="B365" s="602">
        <v>40817</v>
      </c>
      <c r="C365" s="603">
        <v>90678720489.529999</v>
      </c>
    </row>
    <row r="366" spans="1:3">
      <c r="A366" s="601" t="s">
        <v>299</v>
      </c>
      <c r="B366" s="602">
        <v>40848</v>
      </c>
      <c r="C366" s="603">
        <v>88555293133.330002</v>
      </c>
    </row>
    <row r="367" spans="1:3">
      <c r="A367" s="601" t="s">
        <v>299</v>
      </c>
      <c r="B367" s="602">
        <v>40878</v>
      </c>
      <c r="C367" s="603">
        <v>86404778409.949997</v>
      </c>
    </row>
    <row r="368" spans="1:3">
      <c r="A368" s="601" t="s">
        <v>299</v>
      </c>
      <c r="B368" s="602">
        <v>40909</v>
      </c>
      <c r="C368" s="603">
        <v>84554952077.320007</v>
      </c>
    </row>
    <row r="369" spans="1:3">
      <c r="A369" s="601" t="s">
        <v>299</v>
      </c>
      <c r="B369" s="602">
        <v>40940</v>
      </c>
      <c r="C369" s="603">
        <v>82923797586.589996</v>
      </c>
    </row>
    <row r="370" spans="1:3">
      <c r="A370" s="601" t="s">
        <v>299</v>
      </c>
      <c r="B370" s="602">
        <v>40969</v>
      </c>
      <c r="C370" s="603">
        <v>80918893339.229996</v>
      </c>
    </row>
    <row r="371" spans="1:3">
      <c r="A371" s="601" t="s">
        <v>299</v>
      </c>
      <c r="B371" s="602">
        <v>41000</v>
      </c>
      <c r="C371" s="603">
        <v>78877888396</v>
      </c>
    </row>
    <row r="372" spans="1:3">
      <c r="A372" s="601" t="s">
        <v>299</v>
      </c>
      <c r="B372" s="602">
        <v>41030</v>
      </c>
      <c r="C372" s="603">
        <v>77201604689.449997</v>
      </c>
    </row>
    <row r="373" spans="1:3">
      <c r="A373" s="601" t="s">
        <v>299</v>
      </c>
      <c r="B373" s="602">
        <v>41061</v>
      </c>
      <c r="C373" s="603">
        <v>75537385382.339996</v>
      </c>
    </row>
    <row r="374" spans="1:3">
      <c r="A374" s="601" t="s">
        <v>299</v>
      </c>
      <c r="B374" s="602">
        <v>41091</v>
      </c>
      <c r="C374" s="603">
        <v>73852021574.910004</v>
      </c>
    </row>
    <row r="375" spans="1:3">
      <c r="A375" s="601" t="s">
        <v>299</v>
      </c>
      <c r="B375" s="602">
        <v>41122</v>
      </c>
      <c r="C375" s="603">
        <v>71916278932.259995</v>
      </c>
    </row>
    <row r="376" spans="1:3">
      <c r="A376" s="601" t="s">
        <v>299</v>
      </c>
      <c r="B376" s="602">
        <v>41153</v>
      </c>
      <c r="C376" s="603">
        <v>69699972228.240005</v>
      </c>
    </row>
    <row r="377" spans="1:3">
      <c r="A377" s="601" t="s">
        <v>299</v>
      </c>
      <c r="B377" s="602">
        <v>41183</v>
      </c>
      <c r="C377" s="603">
        <v>67710168160.720001</v>
      </c>
    </row>
    <row r="378" spans="1:3">
      <c r="A378" s="601" t="s">
        <v>299</v>
      </c>
      <c r="B378" s="602">
        <v>41214</v>
      </c>
      <c r="C378" s="603">
        <v>65525293919.120003</v>
      </c>
    </row>
    <row r="379" spans="1:3">
      <c r="A379" s="601" t="s">
        <v>299</v>
      </c>
      <c r="B379" s="602">
        <v>41244</v>
      </c>
      <c r="C379" s="603">
        <v>63586132254.190002</v>
      </c>
    </row>
    <row r="380" spans="1:3">
      <c r="A380" s="601" t="s">
        <v>299</v>
      </c>
      <c r="B380" s="602">
        <v>41275</v>
      </c>
      <c r="C380" s="603">
        <v>61522833481.029999</v>
      </c>
    </row>
    <row r="381" spans="1:3">
      <c r="A381" s="601" t="s">
        <v>299</v>
      </c>
      <c r="B381" s="602">
        <v>41306</v>
      </c>
      <c r="C381" s="603">
        <v>59554141671.989998</v>
      </c>
    </row>
    <row r="382" spans="1:3">
      <c r="A382" s="601" t="s">
        <v>299</v>
      </c>
      <c r="B382" s="602">
        <v>41334</v>
      </c>
      <c r="C382" s="603">
        <v>57770977284.300003</v>
      </c>
    </row>
    <row r="383" spans="1:3">
      <c r="A383" s="601" t="s">
        <v>299</v>
      </c>
      <c r="B383" s="602">
        <v>41365</v>
      </c>
      <c r="C383" s="603">
        <v>55910352257.25</v>
      </c>
    </row>
    <row r="384" spans="1:3">
      <c r="A384" s="601" t="s">
        <v>299</v>
      </c>
      <c r="B384" s="602">
        <v>41395</v>
      </c>
      <c r="C384" s="603">
        <v>54065071981.410004</v>
      </c>
    </row>
    <row r="385" spans="1:3">
      <c r="A385" s="601" t="s">
        <v>299</v>
      </c>
      <c r="B385" s="602">
        <v>41426</v>
      </c>
      <c r="C385" s="603">
        <v>52258298026.120003</v>
      </c>
    </row>
    <row r="386" spans="1:3">
      <c r="A386" s="601" t="s">
        <v>299</v>
      </c>
      <c r="B386" s="602">
        <v>41456</v>
      </c>
      <c r="C386" s="603">
        <v>50643089800.510002</v>
      </c>
    </row>
    <row r="387" spans="1:3">
      <c r="A387" s="601" t="s">
        <v>299</v>
      </c>
      <c r="B387" s="602">
        <v>41487</v>
      </c>
      <c r="C387" s="603">
        <v>49187915835.370003</v>
      </c>
    </row>
    <row r="388" spans="1:3">
      <c r="A388" s="601" t="s">
        <v>299</v>
      </c>
      <c r="B388" s="602">
        <v>41518</v>
      </c>
      <c r="C388" s="603">
        <v>48148982769.650002</v>
      </c>
    </row>
    <row r="389" spans="1:3">
      <c r="A389" s="601" t="s">
        <v>299</v>
      </c>
      <c r="B389" s="602">
        <v>41548</v>
      </c>
      <c r="C389" s="603">
        <v>47443427827.260002</v>
      </c>
    </row>
    <row r="390" spans="1:3">
      <c r="A390" s="601" t="s">
        <v>299</v>
      </c>
      <c r="B390" s="602">
        <v>41579</v>
      </c>
      <c r="C390" s="603">
        <v>46798464470.540001</v>
      </c>
    </row>
    <row r="391" spans="1:3">
      <c r="A391" s="601" t="s">
        <v>299</v>
      </c>
      <c r="B391" s="602">
        <v>41609</v>
      </c>
      <c r="C391" s="603">
        <v>46173880707.120003</v>
      </c>
    </row>
    <row r="392" spans="1:3">
      <c r="A392" s="601" t="s">
        <v>299</v>
      </c>
      <c r="B392" s="602">
        <v>41640</v>
      </c>
      <c r="C392" s="603">
        <v>45533861459.300003</v>
      </c>
    </row>
    <row r="393" spans="1:3">
      <c r="A393" s="601" t="s">
        <v>299</v>
      </c>
      <c r="B393" s="602">
        <v>41671</v>
      </c>
      <c r="C393" s="603">
        <v>45042231308.389999</v>
      </c>
    </row>
    <row r="394" spans="1:3">
      <c r="A394" s="601" t="s">
        <v>299</v>
      </c>
      <c r="B394" s="602">
        <v>41699</v>
      </c>
      <c r="C394" s="603">
        <v>44607706318.879997</v>
      </c>
    </row>
    <row r="395" spans="1:3">
      <c r="A395" s="601" t="s">
        <v>299</v>
      </c>
      <c r="B395" s="602">
        <v>41730</v>
      </c>
      <c r="C395" s="603">
        <v>44068500086.309998</v>
      </c>
    </row>
    <row r="396" spans="1:3">
      <c r="A396" s="601" t="s">
        <v>299</v>
      </c>
      <c r="B396" s="602">
        <v>41760</v>
      </c>
      <c r="C396" s="603">
        <v>43504263952.93</v>
      </c>
    </row>
    <row r="397" spans="1:3">
      <c r="A397" s="601" t="s">
        <v>299</v>
      </c>
      <c r="B397" s="602">
        <v>41791</v>
      </c>
      <c r="C397" s="603">
        <v>42908526768.660004</v>
      </c>
    </row>
    <row r="398" spans="1:3">
      <c r="A398" s="601" t="s">
        <v>299</v>
      </c>
      <c r="B398" s="602">
        <v>41821</v>
      </c>
      <c r="C398" s="603">
        <v>42243369151.199997</v>
      </c>
    </row>
    <row r="399" spans="1:3">
      <c r="A399" s="601" t="s">
        <v>299</v>
      </c>
      <c r="B399" s="602">
        <v>41852</v>
      </c>
      <c r="C399" s="603">
        <v>41539526425.110001</v>
      </c>
    </row>
    <row r="400" spans="1:3">
      <c r="A400" s="601" t="s">
        <v>299</v>
      </c>
      <c r="B400" s="602">
        <v>41883</v>
      </c>
      <c r="C400" s="603">
        <v>40869547496.220001</v>
      </c>
    </row>
    <row r="401" spans="1:3">
      <c r="A401" s="601" t="s">
        <v>299</v>
      </c>
      <c r="B401" s="602">
        <v>41913</v>
      </c>
      <c r="C401" s="603">
        <v>40211018646.339996</v>
      </c>
    </row>
    <row r="402" spans="1:3">
      <c r="A402" s="601" t="s">
        <v>299</v>
      </c>
      <c r="B402" s="602">
        <v>41944</v>
      </c>
      <c r="C402" s="603">
        <v>39565825414.900002</v>
      </c>
    </row>
    <row r="403" spans="1:3">
      <c r="A403" s="601" t="s">
        <v>299</v>
      </c>
      <c r="B403" s="602">
        <v>41974</v>
      </c>
      <c r="C403" s="603">
        <v>38965302685.059998</v>
      </c>
    </row>
    <row r="404" spans="1:3">
      <c r="A404" s="601" t="s">
        <v>299</v>
      </c>
      <c r="B404" s="602">
        <v>42005</v>
      </c>
      <c r="C404" s="603">
        <v>38245329518.809998</v>
      </c>
    </row>
    <row r="405" spans="1:3">
      <c r="A405" s="601" t="s">
        <v>299</v>
      </c>
      <c r="B405" s="602">
        <v>42036</v>
      </c>
      <c r="C405" s="603">
        <v>37674240744.5</v>
      </c>
    </row>
    <row r="406" spans="1:3">
      <c r="A406" s="601" t="s">
        <v>299</v>
      </c>
      <c r="B406" s="602">
        <v>42064</v>
      </c>
      <c r="C406" s="603">
        <v>36963181269.480003</v>
      </c>
    </row>
    <row r="407" spans="1:3">
      <c r="A407" s="601" t="s">
        <v>300</v>
      </c>
      <c r="B407" s="602">
        <v>40878</v>
      </c>
      <c r="C407" s="603">
        <v>78837958222.619995</v>
      </c>
    </row>
    <row r="408" spans="1:3">
      <c r="A408" s="601" t="s">
        <v>300</v>
      </c>
      <c r="B408" s="602">
        <v>40909</v>
      </c>
      <c r="C408" s="603">
        <v>77711418012.759995</v>
      </c>
    </row>
    <row r="409" spans="1:3">
      <c r="A409" s="601" t="s">
        <v>300</v>
      </c>
      <c r="B409" s="602">
        <v>40940</v>
      </c>
      <c r="C409" s="603">
        <v>76589083817.589996</v>
      </c>
    </row>
    <row r="410" spans="1:3">
      <c r="A410" s="601" t="s">
        <v>300</v>
      </c>
      <c r="B410" s="602">
        <v>40969</v>
      </c>
      <c r="C410" s="603">
        <v>75223547880.070007</v>
      </c>
    </row>
    <row r="411" spans="1:3">
      <c r="A411" s="601" t="s">
        <v>300</v>
      </c>
      <c r="B411" s="602">
        <v>41000</v>
      </c>
      <c r="C411" s="603">
        <v>73851807957.809998</v>
      </c>
    </row>
    <row r="412" spans="1:3">
      <c r="A412" s="601" t="s">
        <v>300</v>
      </c>
      <c r="B412" s="602">
        <v>41030</v>
      </c>
      <c r="C412" s="603">
        <v>72753498051.389999</v>
      </c>
    </row>
    <row r="413" spans="1:3">
      <c r="A413" s="601" t="s">
        <v>300</v>
      </c>
      <c r="B413" s="602">
        <v>41061</v>
      </c>
      <c r="C413" s="603">
        <v>71648916985.729996</v>
      </c>
    </row>
    <row r="414" spans="1:3">
      <c r="A414" s="601" t="s">
        <v>300</v>
      </c>
      <c r="B414" s="602">
        <v>41091</v>
      </c>
      <c r="C414" s="603">
        <v>70441866394.339996</v>
      </c>
    </row>
    <row r="415" spans="1:3">
      <c r="A415" s="601" t="s">
        <v>300</v>
      </c>
      <c r="B415" s="602">
        <v>41122</v>
      </c>
      <c r="C415" s="603">
        <v>69011340685.419998</v>
      </c>
    </row>
    <row r="416" spans="1:3">
      <c r="A416" s="601" t="s">
        <v>300</v>
      </c>
      <c r="B416" s="602">
        <v>41153</v>
      </c>
      <c r="C416" s="603">
        <v>67340776934.620003</v>
      </c>
    </row>
    <row r="417" spans="1:3">
      <c r="A417" s="601" t="s">
        <v>300</v>
      </c>
      <c r="B417" s="602">
        <v>41183</v>
      </c>
      <c r="C417" s="603">
        <v>65827598036.360001</v>
      </c>
    </row>
    <row r="418" spans="1:3">
      <c r="A418" s="601" t="s">
        <v>300</v>
      </c>
      <c r="B418" s="602">
        <v>41214</v>
      </c>
      <c r="C418" s="603">
        <v>64153083835.889999</v>
      </c>
    </row>
    <row r="419" spans="1:3">
      <c r="A419" s="601" t="s">
        <v>300</v>
      </c>
      <c r="B419" s="602">
        <v>41244</v>
      </c>
      <c r="C419" s="603">
        <v>62620791252.629997</v>
      </c>
    </row>
    <row r="420" spans="1:3">
      <c r="A420" s="601" t="s">
        <v>300</v>
      </c>
      <c r="B420" s="602">
        <v>41275</v>
      </c>
      <c r="C420" s="603">
        <v>61000180957.639999</v>
      </c>
    </row>
    <row r="421" spans="1:3">
      <c r="A421" s="601" t="s">
        <v>300</v>
      </c>
      <c r="B421" s="602">
        <v>41306</v>
      </c>
      <c r="C421" s="603">
        <v>59398813893.529999</v>
      </c>
    </row>
    <row r="422" spans="1:3">
      <c r="A422" s="601" t="s">
        <v>300</v>
      </c>
      <c r="B422" s="602">
        <v>41334</v>
      </c>
      <c r="C422" s="603">
        <v>57996934670.690002</v>
      </c>
    </row>
    <row r="423" spans="1:3">
      <c r="A423" s="601" t="s">
        <v>300</v>
      </c>
      <c r="B423" s="602">
        <v>41365</v>
      </c>
      <c r="C423" s="603">
        <v>56458405033.860001</v>
      </c>
    </row>
    <row r="424" spans="1:3">
      <c r="A424" s="601" t="s">
        <v>300</v>
      </c>
      <c r="B424" s="602">
        <v>41395</v>
      </c>
      <c r="C424" s="603">
        <v>54926010340.510002</v>
      </c>
    </row>
    <row r="425" spans="1:3">
      <c r="A425" s="601" t="s">
        <v>300</v>
      </c>
      <c r="B425" s="602">
        <v>41426</v>
      </c>
      <c r="C425" s="603">
        <v>53387503244.779999</v>
      </c>
    </row>
    <row r="426" spans="1:3">
      <c r="A426" s="601" t="s">
        <v>300</v>
      </c>
      <c r="B426" s="602">
        <v>41456</v>
      </c>
      <c r="C426" s="603">
        <v>51986098644.550003</v>
      </c>
    </row>
    <row r="427" spans="1:3">
      <c r="A427" s="601" t="s">
        <v>300</v>
      </c>
      <c r="B427" s="602">
        <v>41487</v>
      </c>
      <c r="C427" s="603">
        <v>50750298309.93</v>
      </c>
    </row>
    <row r="428" spans="1:3">
      <c r="A428" s="601" t="s">
        <v>300</v>
      </c>
      <c r="B428" s="602">
        <v>41518</v>
      </c>
      <c r="C428" s="603">
        <v>49871878134.510002</v>
      </c>
    </row>
    <row r="429" spans="1:3">
      <c r="A429" s="601" t="s">
        <v>300</v>
      </c>
      <c r="B429" s="602">
        <v>41548</v>
      </c>
      <c r="C429" s="603">
        <v>49238176617.980003</v>
      </c>
    </row>
    <row r="430" spans="1:3">
      <c r="A430" s="601" t="s">
        <v>300</v>
      </c>
      <c r="B430" s="602">
        <v>41579</v>
      </c>
      <c r="C430" s="603">
        <v>48650187877.620003</v>
      </c>
    </row>
    <row r="431" spans="1:3">
      <c r="A431" s="601" t="s">
        <v>300</v>
      </c>
      <c r="B431" s="602">
        <v>41609</v>
      </c>
      <c r="C431" s="603">
        <v>48083721361.470001</v>
      </c>
    </row>
    <row r="432" spans="1:3">
      <c r="A432" s="601" t="s">
        <v>300</v>
      </c>
      <c r="B432" s="602">
        <v>41640</v>
      </c>
      <c r="C432" s="603">
        <v>47481081614.239998</v>
      </c>
    </row>
    <row r="433" spans="1:3">
      <c r="A433" s="601" t="s">
        <v>300</v>
      </c>
      <c r="B433" s="602">
        <v>41671</v>
      </c>
      <c r="C433" s="603">
        <v>47032908973.379997</v>
      </c>
    </row>
    <row r="434" spans="1:3">
      <c r="A434" s="601" t="s">
        <v>300</v>
      </c>
      <c r="B434" s="602">
        <v>41699</v>
      </c>
      <c r="C434" s="603">
        <v>46609944498</v>
      </c>
    </row>
    <row r="435" spans="1:3">
      <c r="A435" s="601" t="s">
        <v>300</v>
      </c>
      <c r="B435" s="602">
        <v>41730</v>
      </c>
      <c r="C435" s="603">
        <v>46087278928.360001</v>
      </c>
    </row>
    <row r="436" spans="1:3">
      <c r="A436" s="601" t="s">
        <v>300</v>
      </c>
      <c r="B436" s="602">
        <v>41760</v>
      </c>
      <c r="C436" s="603">
        <v>45563214838.699997</v>
      </c>
    </row>
    <row r="437" spans="1:3">
      <c r="A437" s="601" t="s">
        <v>300</v>
      </c>
      <c r="B437" s="602">
        <v>41791</v>
      </c>
      <c r="C437" s="603">
        <v>44969217016</v>
      </c>
    </row>
    <row r="438" spans="1:3">
      <c r="A438" s="601" t="s">
        <v>300</v>
      </c>
      <c r="B438" s="602">
        <v>41821</v>
      </c>
      <c r="C438" s="603">
        <v>44308240336.190002</v>
      </c>
    </row>
    <row r="439" spans="1:3">
      <c r="A439" s="601" t="s">
        <v>300</v>
      </c>
      <c r="B439" s="602">
        <v>41852</v>
      </c>
      <c r="C439" s="603">
        <v>43636181030.07</v>
      </c>
    </row>
    <row r="440" spans="1:3">
      <c r="A440" s="601" t="s">
        <v>300</v>
      </c>
      <c r="B440" s="602">
        <v>41883</v>
      </c>
      <c r="C440" s="603">
        <v>42997903323.239998</v>
      </c>
    </row>
    <row r="441" spans="1:3">
      <c r="A441" s="601" t="s">
        <v>300</v>
      </c>
      <c r="B441" s="602">
        <v>41913</v>
      </c>
      <c r="C441" s="603">
        <v>42372219548.57</v>
      </c>
    </row>
    <row r="442" spans="1:3">
      <c r="A442" s="601" t="s">
        <v>300</v>
      </c>
      <c r="B442" s="602">
        <v>41944</v>
      </c>
      <c r="C442" s="603">
        <v>41754582783.139999</v>
      </c>
    </row>
    <row r="443" spans="1:3">
      <c r="A443" s="601" t="s">
        <v>300</v>
      </c>
      <c r="B443" s="602">
        <v>41974</v>
      </c>
      <c r="C443" s="603">
        <v>41190476927.709999</v>
      </c>
    </row>
    <row r="444" spans="1:3">
      <c r="A444" s="601" t="s">
        <v>300</v>
      </c>
      <c r="B444" s="602">
        <v>42005</v>
      </c>
      <c r="C444" s="603">
        <v>40505728271.360001</v>
      </c>
    </row>
    <row r="445" spans="1:3">
      <c r="A445" s="601" t="s">
        <v>300</v>
      </c>
      <c r="B445" s="602">
        <v>42036</v>
      </c>
      <c r="C445" s="603">
        <v>39928114376.080002</v>
      </c>
    </row>
    <row r="446" spans="1:3">
      <c r="A446" s="601" t="s">
        <v>300</v>
      </c>
      <c r="B446" s="602">
        <v>42064</v>
      </c>
      <c r="C446" s="603">
        <v>39258022746.290001</v>
      </c>
    </row>
    <row r="447" spans="1:3">
      <c r="A447" s="601" t="s">
        <v>301</v>
      </c>
      <c r="B447" s="602">
        <v>40575</v>
      </c>
      <c r="C447" s="603">
        <v>63868509890.510002</v>
      </c>
    </row>
    <row r="448" spans="1:3">
      <c r="A448" s="601" t="s">
        <v>301</v>
      </c>
      <c r="B448" s="602">
        <v>40603</v>
      </c>
      <c r="C448" s="603">
        <v>62536106868.93</v>
      </c>
    </row>
    <row r="449" spans="1:3">
      <c r="A449" s="601" t="s">
        <v>301</v>
      </c>
      <c r="B449" s="602">
        <v>40634</v>
      </c>
      <c r="C449" s="603">
        <v>61330261907.68</v>
      </c>
    </row>
    <row r="450" spans="1:3">
      <c r="A450" s="601" t="s">
        <v>301</v>
      </c>
      <c r="B450" s="602">
        <v>40664</v>
      </c>
      <c r="C450" s="603">
        <v>60278535832.410004</v>
      </c>
    </row>
    <row r="451" spans="1:3">
      <c r="A451" s="601" t="s">
        <v>301</v>
      </c>
      <c r="B451" s="602">
        <v>40695</v>
      </c>
      <c r="C451" s="603">
        <v>59308551094.029999</v>
      </c>
    </row>
    <row r="452" spans="1:3">
      <c r="A452" s="601" t="s">
        <v>301</v>
      </c>
      <c r="B452" s="602">
        <v>40725</v>
      </c>
      <c r="C452" s="603">
        <v>58030814117.43</v>
      </c>
    </row>
    <row r="453" spans="1:3">
      <c r="A453" s="601" t="s">
        <v>301</v>
      </c>
      <c r="B453" s="602">
        <v>40756</v>
      </c>
      <c r="C453" s="603">
        <v>56803056753.879997</v>
      </c>
    </row>
    <row r="454" spans="1:3">
      <c r="A454" s="601" t="s">
        <v>301</v>
      </c>
      <c r="B454" s="602">
        <v>40787</v>
      </c>
      <c r="C454" s="603">
        <v>55466031234.360001</v>
      </c>
    </row>
    <row r="455" spans="1:3">
      <c r="A455" s="601" t="s">
        <v>301</v>
      </c>
      <c r="B455" s="602">
        <v>40817</v>
      </c>
      <c r="C455" s="603">
        <v>54053722507.209999</v>
      </c>
    </row>
    <row r="456" spans="1:3">
      <c r="A456" s="601" t="s">
        <v>301</v>
      </c>
      <c r="B456" s="602">
        <v>40848</v>
      </c>
      <c r="C456" s="603">
        <v>52331824859.980003</v>
      </c>
    </row>
    <row r="457" spans="1:3">
      <c r="A457" s="601" t="s">
        <v>301</v>
      </c>
      <c r="B457" s="602">
        <v>40878</v>
      </c>
      <c r="C457" s="603">
        <v>50523382633.139999</v>
      </c>
    </row>
    <row r="458" spans="1:3">
      <c r="A458" s="601" t="s">
        <v>301</v>
      </c>
      <c r="B458" s="602">
        <v>40909</v>
      </c>
      <c r="C458" s="603">
        <v>48804741075.559998</v>
      </c>
    </row>
    <row r="459" spans="1:3">
      <c r="A459" s="601" t="s">
        <v>301</v>
      </c>
      <c r="B459" s="602">
        <v>40940</v>
      </c>
      <c r="C459" s="603">
        <v>47345707921.470001</v>
      </c>
    </row>
    <row r="460" spans="1:3">
      <c r="A460" s="601" t="s">
        <v>301</v>
      </c>
      <c r="B460" s="602">
        <v>40969</v>
      </c>
      <c r="C460" s="603">
        <v>45759823146.089996</v>
      </c>
    </row>
    <row r="461" spans="1:3">
      <c r="A461" s="601" t="s">
        <v>301</v>
      </c>
      <c r="B461" s="602">
        <v>41000</v>
      </c>
      <c r="C461" s="603">
        <v>44222586530.940002</v>
      </c>
    </row>
    <row r="462" spans="1:3">
      <c r="A462" s="601" t="s">
        <v>301</v>
      </c>
      <c r="B462" s="602">
        <v>41030</v>
      </c>
      <c r="C462" s="603">
        <v>42806278755.540001</v>
      </c>
    </row>
    <row r="463" spans="1:3">
      <c r="A463" s="601" t="s">
        <v>301</v>
      </c>
      <c r="B463" s="602">
        <v>41061</v>
      </c>
      <c r="C463" s="603">
        <v>41374336676.360001</v>
      </c>
    </row>
    <row r="464" spans="1:3">
      <c r="A464" s="601" t="s">
        <v>301</v>
      </c>
      <c r="B464" s="602">
        <v>41091</v>
      </c>
      <c r="C464" s="603">
        <v>40029821551.120003</v>
      </c>
    </row>
    <row r="465" spans="1:3">
      <c r="A465" s="601" t="s">
        <v>301</v>
      </c>
      <c r="B465" s="602">
        <v>41122</v>
      </c>
      <c r="C465" s="603">
        <v>38665229069.650002</v>
      </c>
    </row>
    <row r="466" spans="1:3">
      <c r="A466" s="601" t="s">
        <v>301</v>
      </c>
      <c r="B466" s="602">
        <v>41153</v>
      </c>
      <c r="C466" s="603">
        <v>37133452891.07</v>
      </c>
    </row>
    <row r="467" spans="1:3">
      <c r="A467" s="601" t="s">
        <v>301</v>
      </c>
      <c r="B467" s="602">
        <v>41183</v>
      </c>
      <c r="C467" s="603">
        <v>35751401964.970001</v>
      </c>
    </row>
    <row r="468" spans="1:3">
      <c r="A468" s="601" t="s">
        <v>301</v>
      </c>
      <c r="B468" s="602">
        <v>41214</v>
      </c>
      <c r="C468" s="603">
        <v>34234606922.32</v>
      </c>
    </row>
    <row r="469" spans="1:3">
      <c r="A469" s="601" t="s">
        <v>301</v>
      </c>
      <c r="B469" s="602">
        <v>41244</v>
      </c>
      <c r="C469" s="603">
        <v>32847068983.290001</v>
      </c>
    </row>
    <row r="470" spans="1:3">
      <c r="A470" s="601" t="s">
        <v>301</v>
      </c>
      <c r="B470" s="602">
        <v>41275</v>
      </c>
      <c r="C470" s="603">
        <v>31436150454.07</v>
      </c>
    </row>
    <row r="471" spans="1:3">
      <c r="A471" s="601" t="s">
        <v>301</v>
      </c>
      <c r="B471" s="602">
        <v>41306</v>
      </c>
      <c r="C471" s="603">
        <v>30083220319.75</v>
      </c>
    </row>
    <row r="472" spans="1:3">
      <c r="A472" s="601" t="s">
        <v>301</v>
      </c>
      <c r="B472" s="602">
        <v>41334</v>
      </c>
      <c r="C472" s="603">
        <v>28850319333.93</v>
      </c>
    </row>
    <row r="473" spans="1:3">
      <c r="A473" s="601" t="s">
        <v>301</v>
      </c>
      <c r="B473" s="602">
        <v>41365</v>
      </c>
      <c r="C473" s="603">
        <v>27603883261.299999</v>
      </c>
    </row>
    <row r="474" spans="1:3">
      <c r="A474" s="601" t="s">
        <v>301</v>
      </c>
      <c r="B474" s="602">
        <v>41395</v>
      </c>
      <c r="C474" s="603">
        <v>26378721178.009998</v>
      </c>
    </row>
    <row r="475" spans="1:3">
      <c r="A475" s="601" t="s">
        <v>301</v>
      </c>
      <c r="B475" s="602">
        <v>41426</v>
      </c>
      <c r="C475" s="603">
        <v>25218386874.150002</v>
      </c>
    </row>
    <row r="476" spans="1:3">
      <c r="A476" s="601" t="s">
        <v>301</v>
      </c>
      <c r="B476" s="602">
        <v>41456</v>
      </c>
      <c r="C476" s="603">
        <v>24175300823.380001</v>
      </c>
    </row>
    <row r="477" spans="1:3">
      <c r="A477" s="601" t="s">
        <v>301</v>
      </c>
      <c r="B477" s="602">
        <v>41487</v>
      </c>
      <c r="C477" s="603">
        <v>23172730382.619999</v>
      </c>
    </row>
    <row r="478" spans="1:3">
      <c r="A478" s="601" t="s">
        <v>301</v>
      </c>
      <c r="B478" s="602">
        <v>41518</v>
      </c>
      <c r="C478" s="603">
        <v>22353251782.950001</v>
      </c>
    </row>
    <row r="479" spans="1:3">
      <c r="A479" s="601" t="s">
        <v>301</v>
      </c>
      <c r="B479" s="602">
        <v>41548</v>
      </c>
      <c r="C479" s="603">
        <v>21737992105.310001</v>
      </c>
    </row>
    <row r="480" spans="1:3">
      <c r="A480" s="601" t="s">
        <v>301</v>
      </c>
      <c r="B480" s="602">
        <v>41579</v>
      </c>
      <c r="C480" s="603">
        <v>21174158150.23</v>
      </c>
    </row>
    <row r="481" spans="1:3">
      <c r="A481" s="601" t="s">
        <v>301</v>
      </c>
      <c r="B481" s="602">
        <v>41609</v>
      </c>
      <c r="C481" s="603">
        <v>20705910626.610001</v>
      </c>
    </row>
    <row r="482" spans="1:3">
      <c r="A482" s="601" t="s">
        <v>301</v>
      </c>
      <c r="B482" s="602">
        <v>41640</v>
      </c>
      <c r="C482" s="603">
        <v>20255615743.849998</v>
      </c>
    </row>
    <row r="483" spans="1:3">
      <c r="A483" s="601" t="s">
        <v>301</v>
      </c>
      <c r="B483" s="602">
        <v>41671</v>
      </c>
      <c r="C483" s="603">
        <v>19861149830.5</v>
      </c>
    </row>
    <row r="484" spans="1:3">
      <c r="A484" s="601" t="s">
        <v>301</v>
      </c>
      <c r="B484" s="602">
        <v>41699</v>
      </c>
      <c r="C484" s="603">
        <v>19531192367.93</v>
      </c>
    </row>
    <row r="485" spans="1:3">
      <c r="A485" s="601" t="s">
        <v>301</v>
      </c>
      <c r="B485" s="602">
        <v>41730</v>
      </c>
      <c r="C485" s="603">
        <v>19162677185.299999</v>
      </c>
    </row>
    <row r="486" spans="1:3">
      <c r="A486" s="601" t="s">
        <v>301</v>
      </c>
      <c r="B486" s="602">
        <v>41760</v>
      </c>
      <c r="C486" s="603">
        <v>18790535861.82</v>
      </c>
    </row>
    <row r="487" spans="1:3">
      <c r="A487" s="601" t="s">
        <v>301</v>
      </c>
      <c r="B487" s="602">
        <v>41791</v>
      </c>
      <c r="C487" s="603">
        <v>18425656938.220001</v>
      </c>
    </row>
    <row r="488" spans="1:3">
      <c r="A488" s="601" t="s">
        <v>301</v>
      </c>
      <c r="B488" s="602">
        <v>41821</v>
      </c>
      <c r="C488" s="603">
        <v>18061785836.810001</v>
      </c>
    </row>
    <row r="489" spans="1:3">
      <c r="A489" s="601" t="s">
        <v>301</v>
      </c>
      <c r="B489" s="602">
        <v>41852</v>
      </c>
      <c r="C489" s="603">
        <v>17705867442.720001</v>
      </c>
    </row>
    <row r="490" spans="1:3">
      <c r="A490" s="601" t="s">
        <v>301</v>
      </c>
      <c r="B490" s="602">
        <v>41883</v>
      </c>
      <c r="C490" s="603">
        <v>17352252730.810001</v>
      </c>
    </row>
    <row r="491" spans="1:3">
      <c r="A491" s="601" t="s">
        <v>301</v>
      </c>
      <c r="B491" s="602">
        <v>41913</v>
      </c>
      <c r="C491" s="603">
        <v>16997871582.799999</v>
      </c>
    </row>
    <row r="492" spans="1:3">
      <c r="A492" s="601" t="s">
        <v>301</v>
      </c>
      <c r="B492" s="602">
        <v>41944</v>
      </c>
      <c r="C492" s="603">
        <v>16653249239.75</v>
      </c>
    </row>
    <row r="493" spans="1:3">
      <c r="A493" s="601" t="s">
        <v>301</v>
      </c>
      <c r="B493" s="602">
        <v>41974</v>
      </c>
      <c r="C493" s="603">
        <v>16356150849.440001</v>
      </c>
    </row>
    <row r="494" spans="1:3">
      <c r="A494" s="601" t="s">
        <v>301</v>
      </c>
      <c r="B494" s="602">
        <v>42005</v>
      </c>
      <c r="C494" s="603">
        <v>16026426455.700001</v>
      </c>
    </row>
    <row r="495" spans="1:3">
      <c r="A495" s="601" t="s">
        <v>301</v>
      </c>
      <c r="B495" s="602">
        <v>42036</v>
      </c>
      <c r="C495" s="603">
        <v>15747409509.280001</v>
      </c>
    </row>
    <row r="496" spans="1:3">
      <c r="A496" s="601" t="s">
        <v>301</v>
      </c>
      <c r="B496" s="602">
        <v>42064</v>
      </c>
      <c r="C496" s="603">
        <v>15464709072.92</v>
      </c>
    </row>
    <row r="497" spans="1:3">
      <c r="A497" s="601" t="s">
        <v>302</v>
      </c>
      <c r="B497" s="602">
        <v>40575</v>
      </c>
      <c r="C497" s="603">
        <v>50936519568.400002</v>
      </c>
    </row>
    <row r="498" spans="1:3">
      <c r="A498" s="601" t="s">
        <v>302</v>
      </c>
      <c r="B498" s="602">
        <v>40603</v>
      </c>
      <c r="C498" s="603">
        <v>49851665326.970001</v>
      </c>
    </row>
    <row r="499" spans="1:3">
      <c r="A499" s="601" t="s">
        <v>302</v>
      </c>
      <c r="B499" s="602">
        <v>40634</v>
      </c>
      <c r="C499" s="603">
        <v>48897603928.769997</v>
      </c>
    </row>
    <row r="500" spans="1:3">
      <c r="A500" s="601" t="s">
        <v>302</v>
      </c>
      <c r="B500" s="602">
        <v>40664</v>
      </c>
      <c r="C500" s="603">
        <v>48093456071.830002</v>
      </c>
    </row>
    <row r="501" spans="1:3">
      <c r="A501" s="601" t="s">
        <v>302</v>
      </c>
      <c r="B501" s="602">
        <v>40695</v>
      </c>
      <c r="C501" s="603">
        <v>47321764985.050003</v>
      </c>
    </row>
    <row r="502" spans="1:3">
      <c r="A502" s="601" t="s">
        <v>302</v>
      </c>
      <c r="B502" s="602">
        <v>40725</v>
      </c>
      <c r="C502" s="603">
        <v>46441107953.230003</v>
      </c>
    </row>
    <row r="503" spans="1:3">
      <c r="A503" s="601" t="s">
        <v>302</v>
      </c>
      <c r="B503" s="602">
        <v>40756</v>
      </c>
      <c r="C503" s="603">
        <v>45542649808.870003</v>
      </c>
    </row>
    <row r="504" spans="1:3">
      <c r="A504" s="601" t="s">
        <v>302</v>
      </c>
      <c r="B504" s="602">
        <v>40787</v>
      </c>
      <c r="C504" s="603">
        <v>44535420606.339996</v>
      </c>
    </row>
    <row r="505" spans="1:3">
      <c r="A505" s="601" t="s">
        <v>302</v>
      </c>
      <c r="B505" s="602">
        <v>40817</v>
      </c>
      <c r="C505" s="603">
        <v>43496917594.110001</v>
      </c>
    </row>
    <row r="506" spans="1:3">
      <c r="A506" s="601" t="s">
        <v>302</v>
      </c>
      <c r="B506" s="602">
        <v>40848</v>
      </c>
      <c r="C506" s="603">
        <v>42346401107.510002</v>
      </c>
    </row>
    <row r="507" spans="1:3">
      <c r="A507" s="601" t="s">
        <v>302</v>
      </c>
      <c r="B507" s="602">
        <v>40878</v>
      </c>
      <c r="C507" s="603">
        <v>41132740608.849998</v>
      </c>
    </row>
    <row r="508" spans="1:3">
      <c r="A508" s="601" t="s">
        <v>302</v>
      </c>
      <c r="B508" s="602">
        <v>40909</v>
      </c>
      <c r="C508" s="603">
        <v>39947444610.709999</v>
      </c>
    </row>
    <row r="509" spans="1:3">
      <c r="A509" s="601" t="s">
        <v>302</v>
      </c>
      <c r="B509" s="602">
        <v>40940</v>
      </c>
      <c r="C509" s="603">
        <v>38897223982.699997</v>
      </c>
    </row>
    <row r="510" spans="1:3">
      <c r="A510" s="601" t="s">
        <v>302</v>
      </c>
      <c r="B510" s="602">
        <v>40969</v>
      </c>
      <c r="C510" s="603">
        <v>37702748415.25</v>
      </c>
    </row>
    <row r="511" spans="1:3">
      <c r="A511" s="601" t="s">
        <v>302</v>
      </c>
      <c r="B511" s="602">
        <v>41000</v>
      </c>
      <c r="C511" s="603">
        <v>36440385469.169998</v>
      </c>
    </row>
    <row r="512" spans="1:3">
      <c r="A512" s="601" t="s">
        <v>302</v>
      </c>
      <c r="B512" s="602">
        <v>41030</v>
      </c>
      <c r="C512" s="603">
        <v>35230835906.830002</v>
      </c>
    </row>
    <row r="513" spans="1:3">
      <c r="A513" s="601" t="s">
        <v>302</v>
      </c>
      <c r="B513" s="602">
        <v>41061</v>
      </c>
      <c r="C513" s="603">
        <v>33905985897.639999</v>
      </c>
    </row>
    <row r="514" spans="1:3">
      <c r="A514" s="601" t="s">
        <v>302</v>
      </c>
      <c r="B514" s="602">
        <v>41091</v>
      </c>
      <c r="C514" s="603">
        <v>32621042043.169998</v>
      </c>
    </row>
    <row r="515" spans="1:3">
      <c r="A515" s="601" t="s">
        <v>302</v>
      </c>
      <c r="B515" s="602">
        <v>41122</v>
      </c>
      <c r="C515" s="603">
        <v>31370250864.459999</v>
      </c>
    </row>
    <row r="516" spans="1:3">
      <c r="A516" s="601" t="s">
        <v>302</v>
      </c>
      <c r="B516" s="602">
        <v>41153</v>
      </c>
      <c r="C516" s="603">
        <v>30032849443.470001</v>
      </c>
    </row>
    <row r="517" spans="1:3">
      <c r="A517" s="601" t="s">
        <v>302</v>
      </c>
      <c r="B517" s="602">
        <v>41183</v>
      </c>
      <c r="C517" s="603">
        <v>28829081948.310001</v>
      </c>
    </row>
    <row r="518" spans="1:3">
      <c r="A518" s="601" t="s">
        <v>302</v>
      </c>
      <c r="B518" s="602">
        <v>41214</v>
      </c>
      <c r="C518" s="603">
        <v>27457924675.740002</v>
      </c>
    </row>
    <row r="519" spans="1:3">
      <c r="A519" s="601" t="s">
        <v>302</v>
      </c>
      <c r="B519" s="602">
        <v>41244</v>
      </c>
      <c r="C519" s="603">
        <v>26277026736.310001</v>
      </c>
    </row>
    <row r="520" spans="1:3">
      <c r="A520" s="601" t="s">
        <v>302</v>
      </c>
      <c r="B520" s="602">
        <v>41275</v>
      </c>
      <c r="C520" s="603">
        <v>25001056488.110001</v>
      </c>
    </row>
    <row r="521" spans="1:3">
      <c r="A521" s="601" t="s">
        <v>302</v>
      </c>
      <c r="B521" s="602">
        <v>41306</v>
      </c>
      <c r="C521" s="603">
        <v>23769088970.490002</v>
      </c>
    </row>
    <row r="522" spans="1:3">
      <c r="A522" s="601" t="s">
        <v>302</v>
      </c>
      <c r="B522" s="602">
        <v>41334</v>
      </c>
      <c r="C522" s="603">
        <v>22725004448.220001</v>
      </c>
    </row>
    <row r="523" spans="1:3">
      <c r="A523" s="601" t="s">
        <v>302</v>
      </c>
      <c r="B523" s="602">
        <v>41365</v>
      </c>
      <c r="C523" s="603">
        <v>21635730581.650002</v>
      </c>
    </row>
    <row r="524" spans="1:3">
      <c r="A524" s="601" t="s">
        <v>302</v>
      </c>
      <c r="B524" s="602">
        <v>41395</v>
      </c>
      <c r="C524" s="603">
        <v>20560202036.380001</v>
      </c>
    </row>
    <row r="525" spans="1:3">
      <c r="A525" s="601" t="s">
        <v>302</v>
      </c>
      <c r="B525" s="602">
        <v>41426</v>
      </c>
      <c r="C525" s="603">
        <v>19521348172.290001</v>
      </c>
    </row>
    <row r="526" spans="1:3">
      <c r="A526" s="601" t="s">
        <v>302</v>
      </c>
      <c r="B526" s="602">
        <v>41456</v>
      </c>
      <c r="C526" s="603">
        <v>18571922272.860001</v>
      </c>
    </row>
    <row r="527" spans="1:3">
      <c r="A527" s="601" t="s">
        <v>302</v>
      </c>
      <c r="B527" s="602">
        <v>41487</v>
      </c>
      <c r="C527" s="603">
        <v>17688074667.02</v>
      </c>
    </row>
    <row r="528" spans="1:3">
      <c r="A528" s="601" t="s">
        <v>302</v>
      </c>
      <c r="B528" s="602">
        <v>41518</v>
      </c>
      <c r="C528" s="603">
        <v>16955518297.34</v>
      </c>
    </row>
    <row r="529" spans="1:3">
      <c r="A529" s="601" t="s">
        <v>302</v>
      </c>
      <c r="B529" s="602">
        <v>41548</v>
      </c>
      <c r="C529" s="603">
        <v>16396835459.969999</v>
      </c>
    </row>
    <row r="530" spans="1:3">
      <c r="A530" s="601" t="s">
        <v>302</v>
      </c>
      <c r="B530" s="602">
        <v>41579</v>
      </c>
      <c r="C530" s="603">
        <v>15921622357.040001</v>
      </c>
    </row>
    <row r="531" spans="1:3">
      <c r="A531" s="601" t="s">
        <v>302</v>
      </c>
      <c r="B531" s="602">
        <v>41609</v>
      </c>
      <c r="C531" s="603">
        <v>15520020760.9</v>
      </c>
    </row>
    <row r="532" spans="1:3">
      <c r="A532" s="601" t="s">
        <v>302</v>
      </c>
      <c r="B532" s="602">
        <v>41640</v>
      </c>
      <c r="C532" s="603">
        <v>15122208199.74</v>
      </c>
    </row>
    <row r="533" spans="1:3">
      <c r="A533" s="601" t="s">
        <v>302</v>
      </c>
      <c r="B533" s="602">
        <v>41671</v>
      </c>
      <c r="C533" s="603">
        <v>14796947808.969999</v>
      </c>
    </row>
    <row r="534" spans="1:3">
      <c r="A534" s="601" t="s">
        <v>302</v>
      </c>
      <c r="B534" s="602">
        <v>41699</v>
      </c>
      <c r="C534" s="603">
        <v>14515649421.51</v>
      </c>
    </row>
    <row r="535" spans="1:3">
      <c r="A535" s="601" t="s">
        <v>302</v>
      </c>
      <c r="B535" s="602">
        <v>41730</v>
      </c>
      <c r="C535" s="603">
        <v>14204913105.049999</v>
      </c>
    </row>
    <row r="536" spans="1:3">
      <c r="A536" s="601" t="s">
        <v>302</v>
      </c>
      <c r="B536" s="602">
        <v>41760</v>
      </c>
      <c r="C536" s="603">
        <v>13894213046.719999</v>
      </c>
    </row>
    <row r="537" spans="1:3">
      <c r="A537" s="601" t="s">
        <v>302</v>
      </c>
      <c r="B537" s="602">
        <v>41791</v>
      </c>
      <c r="C537" s="603">
        <v>13586607000.67</v>
      </c>
    </row>
    <row r="538" spans="1:3">
      <c r="A538" s="601" t="s">
        <v>302</v>
      </c>
      <c r="B538" s="602">
        <v>41821</v>
      </c>
      <c r="C538" s="603">
        <v>13281203939.23</v>
      </c>
    </row>
    <row r="539" spans="1:3">
      <c r="A539" s="601" t="s">
        <v>302</v>
      </c>
      <c r="B539" s="602">
        <v>41852</v>
      </c>
      <c r="C539" s="603">
        <v>12976412171.26</v>
      </c>
    </row>
    <row r="540" spans="1:3">
      <c r="A540" s="601" t="s">
        <v>302</v>
      </c>
      <c r="B540" s="602">
        <v>41883</v>
      </c>
      <c r="C540" s="603">
        <v>12673694084.48</v>
      </c>
    </row>
    <row r="541" spans="1:3">
      <c r="A541" s="601" t="s">
        <v>302</v>
      </c>
      <c r="B541" s="602">
        <v>41913</v>
      </c>
      <c r="C541" s="603">
        <v>12384608997.129999</v>
      </c>
    </row>
    <row r="542" spans="1:3">
      <c r="A542" s="601" t="s">
        <v>302</v>
      </c>
      <c r="B542" s="602">
        <v>41944</v>
      </c>
      <c r="C542" s="603">
        <v>12095722569.190001</v>
      </c>
    </row>
    <row r="543" spans="1:3">
      <c r="A543" s="601" t="s">
        <v>302</v>
      </c>
      <c r="B543" s="602">
        <v>41974</v>
      </c>
      <c r="C543" s="603">
        <v>11861578629.17</v>
      </c>
    </row>
    <row r="544" spans="1:3">
      <c r="A544" s="601" t="s">
        <v>302</v>
      </c>
      <c r="B544" s="602">
        <v>42005</v>
      </c>
      <c r="C544" s="603">
        <v>11605331790.809999</v>
      </c>
    </row>
    <row r="545" spans="1:3">
      <c r="A545" s="601" t="s">
        <v>302</v>
      </c>
      <c r="B545" s="602">
        <v>42036</v>
      </c>
      <c r="C545" s="603">
        <v>11378016157.59</v>
      </c>
    </row>
    <row r="546" spans="1:3">
      <c r="A546" s="601" t="s">
        <v>302</v>
      </c>
      <c r="B546" s="602">
        <v>42064</v>
      </c>
      <c r="C546" s="603">
        <v>11146939123.030001</v>
      </c>
    </row>
    <row r="547" spans="1:3">
      <c r="A547" s="601" t="s">
        <v>303</v>
      </c>
      <c r="B547" s="602">
        <v>40575</v>
      </c>
      <c r="C547" s="603">
        <v>36253206744.870003</v>
      </c>
    </row>
    <row r="548" spans="1:3">
      <c r="A548" s="601" t="s">
        <v>303</v>
      </c>
      <c r="B548" s="602">
        <v>40603</v>
      </c>
      <c r="C548" s="603">
        <v>35400757242.459999</v>
      </c>
    </row>
    <row r="549" spans="1:3">
      <c r="A549" s="601" t="s">
        <v>303</v>
      </c>
      <c r="B549" s="602">
        <v>40634</v>
      </c>
      <c r="C549" s="603">
        <v>34677384268.639999</v>
      </c>
    </row>
    <row r="550" spans="1:3">
      <c r="A550" s="601" t="s">
        <v>303</v>
      </c>
      <c r="B550" s="602">
        <v>40664</v>
      </c>
      <c r="C550" s="603">
        <v>34043310655.450001</v>
      </c>
    </row>
    <row r="551" spans="1:3">
      <c r="A551" s="601" t="s">
        <v>303</v>
      </c>
      <c r="B551" s="602">
        <v>40695</v>
      </c>
      <c r="C551" s="603">
        <v>33452082148.459999</v>
      </c>
    </row>
    <row r="552" spans="1:3">
      <c r="A552" s="601" t="s">
        <v>303</v>
      </c>
      <c r="B552" s="602">
        <v>40725</v>
      </c>
      <c r="C552" s="603">
        <v>32695168112.439999</v>
      </c>
    </row>
    <row r="553" spans="1:3">
      <c r="A553" s="601" t="s">
        <v>303</v>
      </c>
      <c r="B553" s="602">
        <v>40756</v>
      </c>
      <c r="C553" s="603">
        <v>31953170828.380001</v>
      </c>
    </row>
    <row r="554" spans="1:3">
      <c r="A554" s="601" t="s">
        <v>303</v>
      </c>
      <c r="B554" s="602">
        <v>40787</v>
      </c>
      <c r="C554" s="603">
        <v>31147140108.189999</v>
      </c>
    </row>
    <row r="555" spans="1:3">
      <c r="A555" s="601" t="s">
        <v>303</v>
      </c>
      <c r="B555" s="602">
        <v>40817</v>
      </c>
      <c r="C555" s="603">
        <v>30199667859.419998</v>
      </c>
    </row>
    <row r="556" spans="1:3">
      <c r="A556" s="601" t="s">
        <v>303</v>
      </c>
      <c r="B556" s="602">
        <v>40848</v>
      </c>
      <c r="C556" s="603">
        <v>29135797251.080002</v>
      </c>
    </row>
    <row r="557" spans="1:3">
      <c r="A557" s="601" t="s">
        <v>303</v>
      </c>
      <c r="B557" s="602">
        <v>40878</v>
      </c>
      <c r="C557" s="603">
        <v>28048703408.02</v>
      </c>
    </row>
    <row r="558" spans="1:3">
      <c r="A558" s="601" t="s">
        <v>303</v>
      </c>
      <c r="B558" s="602">
        <v>40909</v>
      </c>
      <c r="C558" s="603">
        <v>27023940245.009998</v>
      </c>
    </row>
    <row r="559" spans="1:3">
      <c r="A559" s="601" t="s">
        <v>303</v>
      </c>
      <c r="B559" s="602">
        <v>40940</v>
      </c>
      <c r="C559" s="603">
        <v>26113353259.779999</v>
      </c>
    </row>
    <row r="560" spans="1:3">
      <c r="A560" s="601" t="s">
        <v>303</v>
      </c>
      <c r="B560" s="602">
        <v>40969</v>
      </c>
      <c r="C560" s="603">
        <v>25014981355.32</v>
      </c>
    </row>
    <row r="561" spans="1:3">
      <c r="A561" s="601" t="s">
        <v>303</v>
      </c>
      <c r="B561" s="602">
        <v>41000</v>
      </c>
      <c r="C561" s="603">
        <v>23957974231.150002</v>
      </c>
    </row>
    <row r="562" spans="1:3">
      <c r="A562" s="601" t="s">
        <v>303</v>
      </c>
      <c r="B562" s="602">
        <v>41030</v>
      </c>
      <c r="C562" s="603">
        <v>22894844696.27</v>
      </c>
    </row>
    <row r="563" spans="1:3">
      <c r="A563" s="601" t="s">
        <v>303</v>
      </c>
      <c r="B563" s="602">
        <v>41061</v>
      </c>
      <c r="C563" s="603">
        <v>21752048020.459999</v>
      </c>
    </row>
    <row r="564" spans="1:3">
      <c r="A564" s="601" t="s">
        <v>303</v>
      </c>
      <c r="B564" s="602">
        <v>41091</v>
      </c>
      <c r="C564" s="603">
        <v>20669839603.779999</v>
      </c>
    </row>
    <row r="565" spans="1:3">
      <c r="A565" s="601" t="s">
        <v>303</v>
      </c>
      <c r="B565" s="602">
        <v>41122</v>
      </c>
      <c r="C565" s="603">
        <v>19602960380</v>
      </c>
    </row>
    <row r="566" spans="1:3">
      <c r="A566" s="601" t="s">
        <v>303</v>
      </c>
      <c r="B566" s="602">
        <v>41153</v>
      </c>
      <c r="C566" s="603">
        <v>18468674188.110001</v>
      </c>
    </row>
    <row r="567" spans="1:3">
      <c r="A567" s="601" t="s">
        <v>303</v>
      </c>
      <c r="B567" s="602">
        <v>41183</v>
      </c>
      <c r="C567" s="603">
        <v>17566285387.709999</v>
      </c>
    </row>
    <row r="568" spans="1:3">
      <c r="A568" s="601" t="s">
        <v>303</v>
      </c>
      <c r="B568" s="602">
        <v>41214</v>
      </c>
      <c r="C568" s="603">
        <v>16554906016.73</v>
      </c>
    </row>
    <row r="569" spans="1:3">
      <c r="A569" s="601" t="s">
        <v>303</v>
      </c>
      <c r="B569" s="602">
        <v>41244</v>
      </c>
      <c r="C569" s="603">
        <v>15646226148.27</v>
      </c>
    </row>
    <row r="570" spans="1:3">
      <c r="A570" s="601" t="s">
        <v>303</v>
      </c>
      <c r="B570" s="602">
        <v>41275</v>
      </c>
      <c r="C570" s="603">
        <v>14719018533.129999</v>
      </c>
    </row>
    <row r="571" spans="1:3">
      <c r="A571" s="601" t="s">
        <v>303</v>
      </c>
      <c r="B571" s="602">
        <v>41306</v>
      </c>
      <c r="C571" s="603">
        <v>13838731583.5</v>
      </c>
    </row>
    <row r="572" spans="1:3">
      <c r="A572" s="601" t="s">
        <v>303</v>
      </c>
      <c r="B572" s="602">
        <v>41334</v>
      </c>
      <c r="C572" s="603">
        <v>13062291801.469999</v>
      </c>
    </row>
    <row r="573" spans="1:3">
      <c r="A573" s="601" t="s">
        <v>303</v>
      </c>
      <c r="B573" s="602">
        <v>41365</v>
      </c>
      <c r="C573" s="603">
        <v>12269050222.370001</v>
      </c>
    </row>
    <row r="574" spans="1:3">
      <c r="A574" s="601" t="s">
        <v>303</v>
      </c>
      <c r="B574" s="602">
        <v>41395</v>
      </c>
      <c r="C574" s="603">
        <v>11485967176.809999</v>
      </c>
    </row>
    <row r="575" spans="1:3">
      <c r="A575" s="601" t="s">
        <v>303</v>
      </c>
      <c r="B575" s="602">
        <v>41426</v>
      </c>
      <c r="C575" s="603">
        <v>10716548033.24</v>
      </c>
    </row>
    <row r="576" spans="1:3">
      <c r="A576" s="601" t="s">
        <v>303</v>
      </c>
      <c r="B576" s="602">
        <v>41456</v>
      </c>
      <c r="C576" s="603">
        <v>10025170380.42</v>
      </c>
    </row>
    <row r="577" spans="1:3">
      <c r="A577" s="601" t="s">
        <v>303</v>
      </c>
      <c r="B577" s="602">
        <v>41487</v>
      </c>
      <c r="C577" s="603">
        <v>9406078911.7700005</v>
      </c>
    </row>
    <row r="578" spans="1:3">
      <c r="A578" s="601" t="s">
        <v>303</v>
      </c>
      <c r="B578" s="602">
        <v>41518</v>
      </c>
      <c r="C578" s="603">
        <v>8960579820.0300007</v>
      </c>
    </row>
    <row r="579" spans="1:3">
      <c r="A579" s="601" t="s">
        <v>303</v>
      </c>
      <c r="B579" s="602">
        <v>41548</v>
      </c>
      <c r="C579" s="603">
        <v>8631081264.9899998</v>
      </c>
    </row>
    <row r="580" spans="1:3">
      <c r="A580" s="601" t="s">
        <v>303</v>
      </c>
      <c r="B580" s="602">
        <v>41579</v>
      </c>
      <c r="C580" s="603">
        <v>8357071526.3699999</v>
      </c>
    </row>
    <row r="581" spans="1:3">
      <c r="A581" s="601" t="s">
        <v>303</v>
      </c>
      <c r="B581" s="602">
        <v>41609</v>
      </c>
      <c r="C581" s="603">
        <v>8088223495</v>
      </c>
    </row>
    <row r="582" spans="1:3">
      <c r="A582" s="601" t="s">
        <v>303</v>
      </c>
      <c r="B582" s="602">
        <v>41640</v>
      </c>
      <c r="C582" s="603">
        <v>7838149952.29</v>
      </c>
    </row>
    <row r="583" spans="1:3">
      <c r="A583" s="601" t="s">
        <v>303</v>
      </c>
      <c r="B583" s="602">
        <v>41671</v>
      </c>
      <c r="C583" s="603">
        <v>7652608038.1099997</v>
      </c>
    </row>
    <row r="584" spans="1:3">
      <c r="A584" s="601" t="s">
        <v>303</v>
      </c>
      <c r="B584" s="602">
        <v>41699</v>
      </c>
      <c r="C584" s="603">
        <v>7483636447.0299997</v>
      </c>
    </row>
    <row r="585" spans="1:3">
      <c r="A585" s="601" t="s">
        <v>303</v>
      </c>
      <c r="B585" s="602">
        <v>41730</v>
      </c>
      <c r="C585" s="603">
        <v>7291817460.9099998</v>
      </c>
    </row>
    <row r="586" spans="1:3">
      <c r="A586" s="601" t="s">
        <v>303</v>
      </c>
      <c r="B586" s="602">
        <v>41760</v>
      </c>
      <c r="C586" s="603">
        <v>7098236623.1099997</v>
      </c>
    </row>
    <row r="587" spans="1:3">
      <c r="A587" s="601" t="s">
        <v>303</v>
      </c>
      <c r="B587" s="602">
        <v>41791</v>
      </c>
      <c r="C587" s="603">
        <v>6918221118.4799995</v>
      </c>
    </row>
    <row r="588" spans="1:3">
      <c r="A588" s="601" t="s">
        <v>303</v>
      </c>
      <c r="B588" s="602">
        <v>41821</v>
      </c>
      <c r="C588" s="603">
        <v>6736203331.7700005</v>
      </c>
    </row>
    <row r="589" spans="1:3">
      <c r="A589" s="601" t="s">
        <v>303</v>
      </c>
      <c r="B589" s="602">
        <v>41852</v>
      </c>
      <c r="C589" s="603">
        <v>6568999736.5500002</v>
      </c>
    </row>
    <row r="590" spans="1:3">
      <c r="A590" s="601" t="s">
        <v>303</v>
      </c>
      <c r="B590" s="602">
        <v>41883</v>
      </c>
      <c r="C590" s="603">
        <v>6399733485.6899996</v>
      </c>
    </row>
    <row r="591" spans="1:3">
      <c r="A591" s="601" t="s">
        <v>303</v>
      </c>
      <c r="B591" s="602">
        <v>41913</v>
      </c>
      <c r="C591" s="603">
        <v>6224295127.5299997</v>
      </c>
    </row>
    <row r="592" spans="1:3">
      <c r="A592" s="601" t="s">
        <v>303</v>
      </c>
      <c r="B592" s="602">
        <v>41944</v>
      </c>
      <c r="C592" s="603">
        <v>6044817201.1000004</v>
      </c>
    </row>
    <row r="593" spans="1:3">
      <c r="A593" s="601" t="s">
        <v>303</v>
      </c>
      <c r="B593" s="602">
        <v>41974</v>
      </c>
      <c r="C593" s="603">
        <v>5908993196.1099997</v>
      </c>
    </row>
    <row r="594" spans="1:3">
      <c r="A594" s="601" t="s">
        <v>303</v>
      </c>
      <c r="B594" s="602">
        <v>42005</v>
      </c>
      <c r="C594" s="603">
        <v>5756849215.8000002</v>
      </c>
    </row>
    <row r="595" spans="1:3">
      <c r="A595" s="601" t="s">
        <v>303</v>
      </c>
      <c r="B595" s="602">
        <v>42036</v>
      </c>
      <c r="C595" s="603">
        <v>5624239271.5100002</v>
      </c>
    </row>
    <row r="596" spans="1:3">
      <c r="A596" s="601" t="s">
        <v>303</v>
      </c>
      <c r="B596" s="602">
        <v>42064</v>
      </c>
      <c r="C596" s="603">
        <v>5482632957.9799995</v>
      </c>
    </row>
    <row r="597" spans="1:3">
      <c r="A597" s="601" t="s">
        <v>304</v>
      </c>
      <c r="B597" s="602">
        <v>40575</v>
      </c>
      <c r="C597" s="603">
        <v>49558598481.230003</v>
      </c>
    </row>
    <row r="598" spans="1:3">
      <c r="A598" s="601" t="s">
        <v>304</v>
      </c>
      <c r="B598" s="602">
        <v>40603</v>
      </c>
      <c r="C598" s="603">
        <v>48996298517.82</v>
      </c>
    </row>
    <row r="599" spans="1:3">
      <c r="A599" s="601" t="s">
        <v>304</v>
      </c>
      <c r="B599" s="602">
        <v>40634</v>
      </c>
      <c r="C599" s="603">
        <v>48498438679.970001</v>
      </c>
    </row>
    <row r="600" spans="1:3">
      <c r="A600" s="601" t="s">
        <v>304</v>
      </c>
      <c r="B600" s="602">
        <v>40664</v>
      </c>
      <c r="C600" s="603">
        <v>48060311198.620003</v>
      </c>
    </row>
    <row r="601" spans="1:3">
      <c r="A601" s="601" t="s">
        <v>304</v>
      </c>
      <c r="B601" s="602">
        <v>40695</v>
      </c>
      <c r="C601" s="603">
        <v>47620291631.849998</v>
      </c>
    </row>
    <row r="602" spans="1:3">
      <c r="A602" s="601" t="s">
        <v>304</v>
      </c>
      <c r="B602" s="602">
        <v>40725</v>
      </c>
      <c r="C602" s="603">
        <v>46967776786.400002</v>
      </c>
    </row>
    <row r="603" spans="1:3">
      <c r="A603" s="601" t="s">
        <v>304</v>
      </c>
      <c r="B603" s="602">
        <v>40756</v>
      </c>
      <c r="C603" s="603">
        <v>46306624677.559998</v>
      </c>
    </row>
    <row r="604" spans="1:3">
      <c r="A604" s="601" t="s">
        <v>304</v>
      </c>
      <c r="B604" s="602">
        <v>40787</v>
      </c>
      <c r="C604" s="603">
        <v>45575089362.150002</v>
      </c>
    </row>
    <row r="605" spans="1:3">
      <c r="A605" s="601" t="s">
        <v>304</v>
      </c>
      <c r="B605" s="602">
        <v>40817</v>
      </c>
      <c r="C605" s="603">
        <v>44618462104.260002</v>
      </c>
    </row>
    <row r="606" spans="1:3">
      <c r="A606" s="601" t="s">
        <v>304</v>
      </c>
      <c r="B606" s="602">
        <v>40848</v>
      </c>
      <c r="C606" s="603">
        <v>43520242690.489998</v>
      </c>
    </row>
    <row r="607" spans="1:3">
      <c r="A607" s="601" t="s">
        <v>304</v>
      </c>
      <c r="B607" s="602">
        <v>40878</v>
      </c>
      <c r="C607" s="603">
        <v>42386997922.419998</v>
      </c>
    </row>
    <row r="608" spans="1:3">
      <c r="A608" s="601" t="s">
        <v>304</v>
      </c>
      <c r="B608" s="602">
        <v>40909</v>
      </c>
      <c r="C608" s="603">
        <v>41287034835</v>
      </c>
    </row>
    <row r="609" spans="1:3">
      <c r="A609" s="601" t="s">
        <v>304</v>
      </c>
      <c r="B609" s="602">
        <v>40940</v>
      </c>
      <c r="C609" s="603">
        <v>40367813427.019997</v>
      </c>
    </row>
    <row r="610" spans="1:3">
      <c r="A610" s="601" t="s">
        <v>304</v>
      </c>
      <c r="B610" s="602">
        <v>40969</v>
      </c>
      <c r="C610" s="603">
        <v>39365765267.889999</v>
      </c>
    </row>
    <row r="611" spans="1:3">
      <c r="A611" s="601" t="s">
        <v>304</v>
      </c>
      <c r="B611" s="602">
        <v>41000</v>
      </c>
      <c r="C611" s="603">
        <v>38328114269.129997</v>
      </c>
    </row>
    <row r="612" spans="1:3">
      <c r="A612" s="601" t="s">
        <v>304</v>
      </c>
      <c r="B612" s="602">
        <v>41030</v>
      </c>
      <c r="C612" s="603">
        <v>37381454898.32</v>
      </c>
    </row>
    <row r="613" spans="1:3">
      <c r="A613" s="601" t="s">
        <v>304</v>
      </c>
      <c r="B613" s="602">
        <v>41061</v>
      </c>
      <c r="C613" s="603">
        <v>36418380402.459999</v>
      </c>
    </row>
    <row r="614" spans="1:3">
      <c r="A614" s="601" t="s">
        <v>304</v>
      </c>
      <c r="B614" s="602">
        <v>41091</v>
      </c>
      <c r="C614" s="603">
        <v>35518565952.720001</v>
      </c>
    </row>
    <row r="615" spans="1:3">
      <c r="A615" s="601" t="s">
        <v>304</v>
      </c>
      <c r="B615" s="602">
        <v>41122</v>
      </c>
      <c r="C615" s="603">
        <v>34605662167.559998</v>
      </c>
    </row>
    <row r="616" spans="1:3">
      <c r="A616" s="601" t="s">
        <v>304</v>
      </c>
      <c r="B616" s="602">
        <v>41153</v>
      </c>
      <c r="C616" s="603">
        <v>33579304778.720001</v>
      </c>
    </row>
    <row r="617" spans="1:3">
      <c r="A617" s="601" t="s">
        <v>304</v>
      </c>
      <c r="B617" s="602">
        <v>41183</v>
      </c>
      <c r="C617" s="603">
        <v>32642773077.639999</v>
      </c>
    </row>
    <row r="618" spans="1:3">
      <c r="A618" s="601" t="s">
        <v>304</v>
      </c>
      <c r="B618" s="602">
        <v>41214</v>
      </c>
      <c r="C618" s="603">
        <v>31590954964.560001</v>
      </c>
    </row>
    <row r="619" spans="1:3">
      <c r="A619" s="601" t="s">
        <v>304</v>
      </c>
      <c r="B619" s="602">
        <v>41244</v>
      </c>
      <c r="C619" s="603">
        <v>30695658575.630001</v>
      </c>
    </row>
    <row r="620" spans="1:3">
      <c r="A620" s="601" t="s">
        <v>304</v>
      </c>
      <c r="B620" s="602">
        <v>41275</v>
      </c>
      <c r="C620" s="603">
        <v>29752710483.400002</v>
      </c>
    </row>
    <row r="621" spans="1:3">
      <c r="A621" s="601" t="s">
        <v>304</v>
      </c>
      <c r="B621" s="602">
        <v>41306</v>
      </c>
      <c r="C621" s="603">
        <v>28874670635.650002</v>
      </c>
    </row>
    <row r="622" spans="1:3">
      <c r="A622" s="601" t="s">
        <v>304</v>
      </c>
      <c r="B622" s="602">
        <v>41334</v>
      </c>
      <c r="C622" s="603">
        <v>28066962026.68</v>
      </c>
    </row>
    <row r="623" spans="1:3">
      <c r="A623" s="601" t="s">
        <v>304</v>
      </c>
      <c r="B623" s="602">
        <v>41365</v>
      </c>
      <c r="C623" s="603">
        <v>27180745913.68</v>
      </c>
    </row>
    <row r="624" spans="1:3">
      <c r="A624" s="601" t="s">
        <v>304</v>
      </c>
      <c r="B624" s="602">
        <v>41395</v>
      </c>
      <c r="C624" s="603">
        <v>26279873875.650002</v>
      </c>
    </row>
    <row r="625" spans="1:3">
      <c r="A625" s="601" t="s">
        <v>304</v>
      </c>
      <c r="B625" s="602">
        <v>41426</v>
      </c>
      <c r="C625" s="603">
        <v>25360839702.150002</v>
      </c>
    </row>
    <row r="626" spans="1:3">
      <c r="A626" s="601" t="s">
        <v>304</v>
      </c>
      <c r="B626" s="602">
        <v>41456</v>
      </c>
      <c r="C626" s="603">
        <v>24534672498.029999</v>
      </c>
    </row>
    <row r="627" spans="1:3">
      <c r="A627" s="601" t="s">
        <v>304</v>
      </c>
      <c r="B627" s="602">
        <v>41487</v>
      </c>
      <c r="C627" s="603">
        <v>23732740843.869999</v>
      </c>
    </row>
    <row r="628" spans="1:3">
      <c r="A628" s="601" t="s">
        <v>304</v>
      </c>
      <c r="B628" s="602">
        <v>41518</v>
      </c>
      <c r="C628" s="603">
        <v>23078119296.43</v>
      </c>
    </row>
    <row r="629" spans="1:3">
      <c r="A629" s="601" t="s">
        <v>304</v>
      </c>
      <c r="B629" s="602">
        <v>41548</v>
      </c>
      <c r="C629" s="603">
        <v>22597504833.720001</v>
      </c>
    </row>
    <row r="630" spans="1:3">
      <c r="A630" s="601" t="s">
        <v>304</v>
      </c>
      <c r="B630" s="602">
        <v>41579</v>
      </c>
      <c r="C630" s="603">
        <v>22165381843.509998</v>
      </c>
    </row>
    <row r="631" spans="1:3">
      <c r="A631" s="601" t="s">
        <v>304</v>
      </c>
      <c r="B631" s="602">
        <v>41609</v>
      </c>
      <c r="C631" s="603">
        <v>21776220746.310001</v>
      </c>
    </row>
    <row r="632" spans="1:3">
      <c r="A632" s="601" t="s">
        <v>304</v>
      </c>
      <c r="B632" s="602">
        <v>41640</v>
      </c>
      <c r="C632" s="603">
        <v>21359207819.580002</v>
      </c>
    </row>
    <row r="633" spans="1:3">
      <c r="A633" s="601" t="s">
        <v>304</v>
      </c>
      <c r="B633" s="602">
        <v>41671</v>
      </c>
      <c r="C633" s="603">
        <v>21043156952.220001</v>
      </c>
    </row>
    <row r="634" spans="1:3">
      <c r="A634" s="601" t="s">
        <v>304</v>
      </c>
      <c r="B634" s="602">
        <v>41699</v>
      </c>
      <c r="C634" s="603">
        <v>20747757846.450001</v>
      </c>
    </row>
    <row r="635" spans="1:3">
      <c r="A635" s="601" t="s">
        <v>304</v>
      </c>
      <c r="B635" s="602">
        <v>41730</v>
      </c>
      <c r="C635" s="603">
        <v>20405929668.290001</v>
      </c>
    </row>
    <row r="636" spans="1:3">
      <c r="A636" s="601" t="s">
        <v>304</v>
      </c>
      <c r="B636" s="602">
        <v>41760</v>
      </c>
      <c r="C636" s="603">
        <v>20044588653.139999</v>
      </c>
    </row>
    <row r="637" spans="1:3">
      <c r="A637" s="601" t="s">
        <v>304</v>
      </c>
      <c r="B637" s="602">
        <v>41791</v>
      </c>
      <c r="C637" s="603">
        <v>19676555787.130001</v>
      </c>
    </row>
    <row r="638" spans="1:3">
      <c r="A638" s="601" t="s">
        <v>304</v>
      </c>
      <c r="B638" s="602">
        <v>41821</v>
      </c>
      <c r="C638" s="603">
        <v>19289661053.099998</v>
      </c>
    </row>
    <row r="639" spans="1:3">
      <c r="A639" s="601" t="s">
        <v>304</v>
      </c>
      <c r="B639" s="602">
        <v>41852</v>
      </c>
      <c r="C639" s="603">
        <v>18891617354.959999</v>
      </c>
    </row>
    <row r="640" spans="1:3">
      <c r="A640" s="601" t="s">
        <v>304</v>
      </c>
      <c r="B640" s="602">
        <v>41883</v>
      </c>
      <c r="C640" s="603">
        <v>18505486735.369999</v>
      </c>
    </row>
    <row r="641" spans="1:3">
      <c r="A641" s="601" t="s">
        <v>304</v>
      </c>
      <c r="B641" s="602">
        <v>41913</v>
      </c>
      <c r="C641" s="603">
        <v>18128748263.119999</v>
      </c>
    </row>
    <row r="642" spans="1:3">
      <c r="A642" s="601" t="s">
        <v>304</v>
      </c>
      <c r="B642" s="602">
        <v>41944</v>
      </c>
      <c r="C642" s="603">
        <v>17747674715.07</v>
      </c>
    </row>
    <row r="643" spans="1:3">
      <c r="A643" s="601" t="s">
        <v>304</v>
      </c>
      <c r="B643" s="602">
        <v>41974</v>
      </c>
      <c r="C643" s="603">
        <v>17414995969.43</v>
      </c>
    </row>
    <row r="644" spans="1:3">
      <c r="A644" s="601" t="s">
        <v>304</v>
      </c>
      <c r="B644" s="602">
        <v>42005</v>
      </c>
      <c r="C644" s="603">
        <v>17047999844.51</v>
      </c>
    </row>
    <row r="645" spans="1:3">
      <c r="A645" s="601" t="s">
        <v>304</v>
      </c>
      <c r="B645" s="602">
        <v>42036</v>
      </c>
      <c r="C645" s="603">
        <v>16755673485.049999</v>
      </c>
    </row>
    <row r="646" spans="1:3">
      <c r="A646" s="601" t="s">
        <v>304</v>
      </c>
      <c r="B646" s="602">
        <v>42064</v>
      </c>
      <c r="C646" s="603">
        <v>16427207777.93</v>
      </c>
    </row>
    <row r="647" spans="1:3">
      <c r="A647" s="601" t="s">
        <v>305</v>
      </c>
      <c r="B647" s="602">
        <v>40575</v>
      </c>
      <c r="C647" s="603">
        <v>46989067594.739998</v>
      </c>
    </row>
    <row r="648" spans="1:3">
      <c r="A648" s="601" t="s">
        <v>305</v>
      </c>
      <c r="B648" s="602">
        <v>40603</v>
      </c>
      <c r="C648" s="603">
        <v>46650246623.120003</v>
      </c>
    </row>
    <row r="649" spans="1:3">
      <c r="A649" s="601" t="s">
        <v>305</v>
      </c>
      <c r="B649" s="602">
        <v>40634</v>
      </c>
      <c r="C649" s="603">
        <v>46349835773.339996</v>
      </c>
    </row>
    <row r="650" spans="1:3">
      <c r="A650" s="601" t="s">
        <v>305</v>
      </c>
      <c r="B650" s="602">
        <v>40664</v>
      </c>
      <c r="C650" s="603">
        <v>46059989329.879997</v>
      </c>
    </row>
    <row r="651" spans="1:3">
      <c r="A651" s="601" t="s">
        <v>305</v>
      </c>
      <c r="B651" s="602">
        <v>40695</v>
      </c>
      <c r="C651" s="603">
        <v>45763333354.32</v>
      </c>
    </row>
    <row r="652" spans="1:3">
      <c r="A652" s="601" t="s">
        <v>305</v>
      </c>
      <c r="B652" s="602">
        <v>40725</v>
      </c>
      <c r="C652" s="603">
        <v>45356124482.839996</v>
      </c>
    </row>
    <row r="653" spans="1:3">
      <c r="A653" s="601" t="s">
        <v>305</v>
      </c>
      <c r="B653" s="602">
        <v>40756</v>
      </c>
      <c r="C653" s="603">
        <v>44889941924.699997</v>
      </c>
    </row>
    <row r="654" spans="1:3">
      <c r="A654" s="601" t="s">
        <v>305</v>
      </c>
      <c r="B654" s="602">
        <v>40787</v>
      </c>
      <c r="C654" s="603">
        <v>44412296278.449997</v>
      </c>
    </row>
    <row r="655" spans="1:3">
      <c r="A655" s="601" t="s">
        <v>305</v>
      </c>
      <c r="B655" s="602">
        <v>40817</v>
      </c>
      <c r="C655" s="603">
        <v>43713920914.639999</v>
      </c>
    </row>
    <row r="656" spans="1:3">
      <c r="A656" s="601" t="s">
        <v>305</v>
      </c>
      <c r="B656" s="602">
        <v>40848</v>
      </c>
      <c r="C656" s="603">
        <v>42927551178.150002</v>
      </c>
    </row>
    <row r="657" spans="1:3">
      <c r="A657" s="601" t="s">
        <v>305</v>
      </c>
      <c r="B657" s="602">
        <v>40878</v>
      </c>
      <c r="C657" s="603">
        <v>42160128525.949997</v>
      </c>
    </row>
    <row r="658" spans="1:3">
      <c r="A658" s="601" t="s">
        <v>305</v>
      </c>
      <c r="B658" s="602">
        <v>40909</v>
      </c>
      <c r="C658" s="603">
        <v>41391644922.43</v>
      </c>
    </row>
    <row r="659" spans="1:3">
      <c r="A659" s="601" t="s">
        <v>305</v>
      </c>
      <c r="B659" s="602">
        <v>40940</v>
      </c>
      <c r="C659" s="603">
        <v>40724432254.660004</v>
      </c>
    </row>
    <row r="660" spans="1:3">
      <c r="A660" s="601" t="s">
        <v>305</v>
      </c>
      <c r="B660" s="602">
        <v>40969</v>
      </c>
      <c r="C660" s="603">
        <v>39991737407.709999</v>
      </c>
    </row>
    <row r="661" spans="1:3">
      <c r="A661" s="601" t="s">
        <v>305</v>
      </c>
      <c r="B661" s="602">
        <v>41000</v>
      </c>
      <c r="C661" s="603">
        <v>39227454947.190002</v>
      </c>
    </row>
    <row r="662" spans="1:3">
      <c r="A662" s="601" t="s">
        <v>305</v>
      </c>
      <c r="B662" s="602">
        <v>41030</v>
      </c>
      <c r="C662" s="603">
        <v>38524470224.199997</v>
      </c>
    </row>
    <row r="663" spans="1:3">
      <c r="A663" s="601" t="s">
        <v>305</v>
      </c>
      <c r="B663" s="602">
        <v>41061</v>
      </c>
      <c r="C663" s="603">
        <v>37825961624.25</v>
      </c>
    </row>
    <row r="664" spans="1:3">
      <c r="A664" s="601" t="s">
        <v>305</v>
      </c>
      <c r="B664" s="602">
        <v>41091</v>
      </c>
      <c r="C664" s="603">
        <v>37138025602.309998</v>
      </c>
    </row>
    <row r="665" spans="1:3">
      <c r="A665" s="601" t="s">
        <v>305</v>
      </c>
      <c r="B665" s="602">
        <v>41122</v>
      </c>
      <c r="C665" s="603">
        <v>36437765661.459999</v>
      </c>
    </row>
    <row r="666" spans="1:3">
      <c r="A666" s="601" t="s">
        <v>305</v>
      </c>
      <c r="B666" s="602">
        <v>41153</v>
      </c>
      <c r="C666" s="603">
        <v>35640302370.879997</v>
      </c>
    </row>
    <row r="667" spans="1:3">
      <c r="A667" s="601" t="s">
        <v>305</v>
      </c>
      <c r="B667" s="602">
        <v>41183</v>
      </c>
      <c r="C667" s="603">
        <v>34906505413.550003</v>
      </c>
    </row>
    <row r="668" spans="1:3">
      <c r="A668" s="601" t="s">
        <v>305</v>
      </c>
      <c r="B668" s="602">
        <v>41214</v>
      </c>
      <c r="C668" s="603">
        <v>34070243629.720001</v>
      </c>
    </row>
    <row r="669" spans="1:3">
      <c r="A669" s="601" t="s">
        <v>305</v>
      </c>
      <c r="B669" s="602">
        <v>41244</v>
      </c>
      <c r="C669" s="603">
        <v>33341878810.900002</v>
      </c>
    </row>
    <row r="670" spans="1:3">
      <c r="A670" s="601" t="s">
        <v>305</v>
      </c>
      <c r="B670" s="602">
        <v>41275</v>
      </c>
      <c r="C670" s="603">
        <v>32545257608.23</v>
      </c>
    </row>
    <row r="671" spans="1:3">
      <c r="A671" s="601" t="s">
        <v>305</v>
      </c>
      <c r="B671" s="602">
        <v>41306</v>
      </c>
      <c r="C671" s="603">
        <v>31753269883.689999</v>
      </c>
    </row>
    <row r="672" spans="1:3">
      <c r="A672" s="601" t="s">
        <v>305</v>
      </c>
      <c r="B672" s="602">
        <v>41334</v>
      </c>
      <c r="C672" s="603">
        <v>31022671888.709999</v>
      </c>
    </row>
    <row r="673" spans="1:3">
      <c r="A673" s="601" t="s">
        <v>305</v>
      </c>
      <c r="B673" s="602">
        <v>41365</v>
      </c>
      <c r="C673" s="603">
        <v>30254813969.700001</v>
      </c>
    </row>
    <row r="674" spans="1:3">
      <c r="A674" s="601" t="s">
        <v>305</v>
      </c>
      <c r="B674" s="602">
        <v>41395</v>
      </c>
      <c r="C674" s="603">
        <v>29426266686.470001</v>
      </c>
    </row>
    <row r="675" spans="1:3">
      <c r="A675" s="601" t="s">
        <v>305</v>
      </c>
      <c r="B675" s="602">
        <v>41426</v>
      </c>
      <c r="C675" s="603">
        <v>28573101941.02</v>
      </c>
    </row>
    <row r="676" spans="1:3">
      <c r="A676" s="601" t="s">
        <v>305</v>
      </c>
      <c r="B676" s="602">
        <v>41456</v>
      </c>
      <c r="C676" s="603">
        <v>27806876622.779999</v>
      </c>
    </row>
    <row r="677" spans="1:3">
      <c r="A677" s="601" t="s">
        <v>305</v>
      </c>
      <c r="B677" s="602">
        <v>41487</v>
      </c>
      <c r="C677" s="603">
        <v>27019756738.82</v>
      </c>
    </row>
    <row r="678" spans="1:3">
      <c r="A678" s="601" t="s">
        <v>305</v>
      </c>
      <c r="B678" s="602">
        <v>41518</v>
      </c>
      <c r="C678" s="603">
        <v>26414610981.259998</v>
      </c>
    </row>
    <row r="679" spans="1:3">
      <c r="A679" s="601" t="s">
        <v>305</v>
      </c>
      <c r="B679" s="602">
        <v>41548</v>
      </c>
      <c r="C679" s="603">
        <v>25949278516.25</v>
      </c>
    </row>
    <row r="680" spans="1:3">
      <c r="A680" s="601" t="s">
        <v>305</v>
      </c>
      <c r="B680" s="602">
        <v>41579</v>
      </c>
      <c r="C680" s="603">
        <v>25528701695.509998</v>
      </c>
    </row>
    <row r="681" spans="1:3">
      <c r="A681" s="601" t="s">
        <v>305</v>
      </c>
      <c r="B681" s="602">
        <v>41609</v>
      </c>
      <c r="C681" s="603">
        <v>25129879056.52</v>
      </c>
    </row>
    <row r="682" spans="1:3">
      <c r="A682" s="601" t="s">
        <v>305</v>
      </c>
      <c r="B682" s="602">
        <v>41640</v>
      </c>
      <c r="C682" s="603">
        <v>24690753341.099998</v>
      </c>
    </row>
    <row r="683" spans="1:3">
      <c r="A683" s="601" t="s">
        <v>305</v>
      </c>
      <c r="B683" s="602">
        <v>41671</v>
      </c>
      <c r="C683" s="603">
        <v>24393308507.720001</v>
      </c>
    </row>
    <row r="684" spans="1:3">
      <c r="A684" s="601" t="s">
        <v>305</v>
      </c>
      <c r="B684" s="602">
        <v>41699</v>
      </c>
      <c r="C684" s="603">
        <v>24092777237.27</v>
      </c>
    </row>
    <row r="685" spans="1:3">
      <c r="A685" s="601" t="s">
        <v>305</v>
      </c>
      <c r="B685" s="602">
        <v>41730</v>
      </c>
      <c r="C685" s="603">
        <v>23754319910.110001</v>
      </c>
    </row>
    <row r="686" spans="1:3">
      <c r="A686" s="601" t="s">
        <v>305</v>
      </c>
      <c r="B686" s="602">
        <v>41760</v>
      </c>
      <c r="C686" s="603">
        <v>23416669784.009998</v>
      </c>
    </row>
    <row r="687" spans="1:3">
      <c r="A687" s="601" t="s">
        <v>305</v>
      </c>
      <c r="B687" s="602">
        <v>41791</v>
      </c>
      <c r="C687" s="603">
        <v>23070070657.189999</v>
      </c>
    </row>
    <row r="688" spans="1:3">
      <c r="A688" s="601" t="s">
        <v>305</v>
      </c>
      <c r="B688" s="602">
        <v>41821</v>
      </c>
      <c r="C688" s="603">
        <v>22674875258.580002</v>
      </c>
    </row>
    <row r="689" spans="1:3">
      <c r="A689" s="601" t="s">
        <v>305</v>
      </c>
      <c r="B689" s="602">
        <v>41852</v>
      </c>
      <c r="C689" s="603">
        <v>22259902256.720001</v>
      </c>
    </row>
    <row r="690" spans="1:3">
      <c r="A690" s="601" t="s">
        <v>305</v>
      </c>
      <c r="B690" s="602">
        <v>41883</v>
      </c>
      <c r="C690" s="603">
        <v>21877093816.740002</v>
      </c>
    </row>
    <row r="691" spans="1:3">
      <c r="A691" s="601" t="s">
        <v>305</v>
      </c>
      <c r="B691" s="602">
        <v>41913</v>
      </c>
      <c r="C691" s="603">
        <v>21468539625.5</v>
      </c>
    </row>
    <row r="692" spans="1:3">
      <c r="A692" s="601" t="s">
        <v>305</v>
      </c>
      <c r="B692" s="602">
        <v>41944</v>
      </c>
      <c r="C692" s="603">
        <v>21067730653.139999</v>
      </c>
    </row>
    <row r="693" spans="1:3">
      <c r="A693" s="601" t="s">
        <v>305</v>
      </c>
      <c r="B693" s="602">
        <v>41974</v>
      </c>
      <c r="C693" s="603">
        <v>20733609640.779999</v>
      </c>
    </row>
    <row r="694" spans="1:3">
      <c r="A694" s="601" t="s">
        <v>305</v>
      </c>
      <c r="B694" s="602">
        <v>42005</v>
      </c>
      <c r="C694" s="603">
        <v>20333413386.310001</v>
      </c>
    </row>
    <row r="695" spans="1:3">
      <c r="A695" s="601" t="s">
        <v>305</v>
      </c>
      <c r="B695" s="602">
        <v>42036</v>
      </c>
      <c r="C695" s="603">
        <v>19992322550.259998</v>
      </c>
    </row>
    <row r="696" spans="1:3">
      <c r="A696" s="601" t="s">
        <v>305</v>
      </c>
      <c r="B696" s="602">
        <v>42064</v>
      </c>
      <c r="C696" s="603">
        <v>19626451825.82</v>
      </c>
    </row>
    <row r="697" spans="1:3">
      <c r="A697" s="601" t="s">
        <v>306</v>
      </c>
      <c r="B697" s="602">
        <v>42036</v>
      </c>
      <c r="C697" s="603">
        <v>14361953332.92</v>
      </c>
    </row>
    <row r="698" spans="1:3">
      <c r="A698" s="601" t="s">
        <v>306</v>
      </c>
      <c r="B698" s="602">
        <v>42064</v>
      </c>
      <c r="C698" s="603">
        <v>14111318845.27</v>
      </c>
    </row>
    <row r="699" spans="1:3">
      <c r="A699" s="601" t="s">
        <v>307</v>
      </c>
      <c r="B699" s="602">
        <v>40575</v>
      </c>
      <c r="C699" s="603">
        <v>40794366252.110001</v>
      </c>
    </row>
    <row r="700" spans="1:3">
      <c r="A700" s="601" t="s">
        <v>307</v>
      </c>
      <c r="B700" s="602">
        <v>40603</v>
      </c>
      <c r="C700" s="603">
        <v>40017686063.550003</v>
      </c>
    </row>
    <row r="701" spans="1:3">
      <c r="A701" s="601" t="s">
        <v>307</v>
      </c>
      <c r="B701" s="602">
        <v>40634</v>
      </c>
      <c r="C701" s="603">
        <v>39186217875.629997</v>
      </c>
    </row>
    <row r="702" spans="1:3">
      <c r="A702" s="601" t="s">
        <v>307</v>
      </c>
      <c r="B702" s="602">
        <v>40664</v>
      </c>
      <c r="C702" s="603">
        <v>38502344534.400002</v>
      </c>
    </row>
    <row r="703" spans="1:3">
      <c r="A703" s="601" t="s">
        <v>307</v>
      </c>
      <c r="B703" s="602">
        <v>40695</v>
      </c>
      <c r="C703" s="603">
        <v>37860213342.139999</v>
      </c>
    </row>
    <row r="704" spans="1:3">
      <c r="A704" s="601" t="s">
        <v>307</v>
      </c>
      <c r="B704" s="602">
        <v>40725</v>
      </c>
      <c r="C704" s="603">
        <v>37172170534.830002</v>
      </c>
    </row>
    <row r="705" spans="1:3">
      <c r="A705" s="601" t="s">
        <v>307</v>
      </c>
      <c r="B705" s="602">
        <v>40756</v>
      </c>
      <c r="C705" s="603">
        <v>36517143256.839996</v>
      </c>
    </row>
    <row r="706" spans="1:3">
      <c r="A706" s="601" t="s">
        <v>307</v>
      </c>
      <c r="B706" s="602">
        <v>40787</v>
      </c>
      <c r="C706" s="603">
        <v>35772241777.330002</v>
      </c>
    </row>
    <row r="707" spans="1:3">
      <c r="A707" s="601" t="s">
        <v>307</v>
      </c>
      <c r="B707" s="602">
        <v>40817</v>
      </c>
      <c r="C707" s="603">
        <v>35080748159.389999</v>
      </c>
    </row>
    <row r="708" spans="1:3">
      <c r="A708" s="601" t="s">
        <v>307</v>
      </c>
      <c r="B708" s="602">
        <v>40848</v>
      </c>
      <c r="C708" s="603">
        <v>34326757996.919998</v>
      </c>
    </row>
    <row r="709" spans="1:3">
      <c r="A709" s="601" t="s">
        <v>307</v>
      </c>
      <c r="B709" s="602">
        <v>40878</v>
      </c>
      <c r="C709" s="603">
        <v>33554085424.779999</v>
      </c>
    </row>
    <row r="710" spans="1:3">
      <c r="A710" s="601" t="s">
        <v>307</v>
      </c>
      <c r="B710" s="602">
        <v>40909</v>
      </c>
      <c r="C710" s="603">
        <v>32783507890.279999</v>
      </c>
    </row>
    <row r="711" spans="1:3">
      <c r="A711" s="601" t="s">
        <v>307</v>
      </c>
      <c r="B711" s="602">
        <v>40940</v>
      </c>
      <c r="C711" s="603">
        <v>32062169398.549999</v>
      </c>
    </row>
    <row r="712" spans="1:3">
      <c r="A712" s="601" t="s">
        <v>307</v>
      </c>
      <c r="B712" s="602">
        <v>40969</v>
      </c>
      <c r="C712" s="603">
        <v>31255904419.029999</v>
      </c>
    </row>
    <row r="713" spans="1:3">
      <c r="A713" s="601" t="s">
        <v>307</v>
      </c>
      <c r="B713" s="602">
        <v>41000</v>
      </c>
      <c r="C713" s="603">
        <v>30391369034.279999</v>
      </c>
    </row>
    <row r="714" spans="1:3">
      <c r="A714" s="601" t="s">
        <v>307</v>
      </c>
      <c r="B714" s="602">
        <v>41030</v>
      </c>
      <c r="C714" s="603">
        <v>29542460605.950001</v>
      </c>
    </row>
    <row r="715" spans="1:3">
      <c r="A715" s="601" t="s">
        <v>307</v>
      </c>
      <c r="B715" s="602">
        <v>41061</v>
      </c>
      <c r="C715" s="603">
        <v>28576038517.68</v>
      </c>
    </row>
    <row r="716" spans="1:3">
      <c r="A716" s="601" t="s">
        <v>307</v>
      </c>
      <c r="B716" s="602">
        <v>41091</v>
      </c>
      <c r="C716" s="603">
        <v>27626193782.84</v>
      </c>
    </row>
    <row r="717" spans="1:3">
      <c r="A717" s="601" t="s">
        <v>307</v>
      </c>
      <c r="B717" s="602">
        <v>41122</v>
      </c>
      <c r="C717" s="603">
        <v>26631336167.02</v>
      </c>
    </row>
    <row r="718" spans="1:3">
      <c r="A718" s="601" t="s">
        <v>307</v>
      </c>
      <c r="B718" s="602">
        <v>41153</v>
      </c>
      <c r="C718" s="603">
        <v>25626186817.939999</v>
      </c>
    </row>
    <row r="719" spans="1:3">
      <c r="A719" s="601" t="s">
        <v>307</v>
      </c>
      <c r="B719" s="602">
        <v>41183</v>
      </c>
      <c r="C719" s="603">
        <v>24758461748.380001</v>
      </c>
    </row>
    <row r="720" spans="1:3">
      <c r="A720" s="601" t="s">
        <v>307</v>
      </c>
      <c r="B720" s="602">
        <v>41214</v>
      </c>
      <c r="C720" s="603">
        <v>23750081763.68</v>
      </c>
    </row>
    <row r="721" spans="1:3">
      <c r="A721" s="601" t="s">
        <v>307</v>
      </c>
      <c r="B721" s="602">
        <v>41244</v>
      </c>
      <c r="C721" s="603">
        <v>22802401399.41</v>
      </c>
    </row>
    <row r="722" spans="1:3">
      <c r="A722" s="601" t="s">
        <v>307</v>
      </c>
      <c r="B722" s="602">
        <v>41275</v>
      </c>
      <c r="C722" s="603">
        <v>21841395708.080002</v>
      </c>
    </row>
    <row r="723" spans="1:3">
      <c r="A723" s="601" t="s">
        <v>307</v>
      </c>
      <c r="B723" s="602">
        <v>41306</v>
      </c>
      <c r="C723" s="603">
        <v>20928391202.049999</v>
      </c>
    </row>
    <row r="724" spans="1:3">
      <c r="A724" s="601" t="s">
        <v>307</v>
      </c>
      <c r="B724" s="602">
        <v>41334</v>
      </c>
      <c r="C724" s="603">
        <v>20119018640.889999</v>
      </c>
    </row>
    <row r="725" spans="1:3">
      <c r="A725" s="601" t="s">
        <v>307</v>
      </c>
      <c r="B725" s="602">
        <v>41365</v>
      </c>
      <c r="C725" s="603">
        <v>19282837659.18</v>
      </c>
    </row>
    <row r="726" spans="1:3">
      <c r="A726" s="601" t="s">
        <v>307</v>
      </c>
      <c r="B726" s="602">
        <v>41395</v>
      </c>
      <c r="C726" s="603">
        <v>18457232597.419998</v>
      </c>
    </row>
    <row r="727" spans="1:3">
      <c r="A727" s="601" t="s">
        <v>307</v>
      </c>
      <c r="B727" s="602">
        <v>41426</v>
      </c>
      <c r="C727" s="603">
        <v>17619963058.75</v>
      </c>
    </row>
    <row r="728" spans="1:3">
      <c r="A728" s="601" t="s">
        <v>307</v>
      </c>
      <c r="B728" s="602">
        <v>41456</v>
      </c>
      <c r="C728" s="603">
        <v>16863205780.540001</v>
      </c>
    </row>
    <row r="729" spans="1:3">
      <c r="A729" s="601" t="s">
        <v>307</v>
      </c>
      <c r="B729" s="602">
        <v>41487</v>
      </c>
      <c r="C729" s="603">
        <v>16114560051.790001</v>
      </c>
    </row>
    <row r="730" spans="1:3">
      <c r="A730" s="601" t="s">
        <v>307</v>
      </c>
      <c r="B730" s="602">
        <v>41518</v>
      </c>
      <c r="C730" s="603">
        <v>15448968650.23</v>
      </c>
    </row>
    <row r="731" spans="1:3">
      <c r="A731" s="601" t="s">
        <v>307</v>
      </c>
      <c r="B731" s="602">
        <v>41548</v>
      </c>
      <c r="C731" s="603">
        <v>14944721226.030001</v>
      </c>
    </row>
    <row r="732" spans="1:3">
      <c r="A732" s="601" t="s">
        <v>307</v>
      </c>
      <c r="B732" s="602">
        <v>41579</v>
      </c>
      <c r="C732" s="603">
        <v>14458359127.91</v>
      </c>
    </row>
    <row r="733" spans="1:3">
      <c r="A733" s="601" t="s">
        <v>307</v>
      </c>
      <c r="B733" s="602">
        <v>41609</v>
      </c>
      <c r="C733" s="603">
        <v>14051115430.49</v>
      </c>
    </row>
    <row r="734" spans="1:3">
      <c r="A734" s="601" t="s">
        <v>307</v>
      </c>
      <c r="B734" s="602">
        <v>41640</v>
      </c>
      <c r="C734" s="603">
        <v>13671939937.209999</v>
      </c>
    </row>
    <row r="735" spans="1:3">
      <c r="A735" s="601" t="s">
        <v>307</v>
      </c>
      <c r="B735" s="602">
        <v>41671</v>
      </c>
      <c r="C735" s="603">
        <v>13370793328.799999</v>
      </c>
    </row>
    <row r="736" spans="1:3">
      <c r="A736" s="601" t="s">
        <v>307</v>
      </c>
      <c r="B736" s="602">
        <v>41699</v>
      </c>
      <c r="C736" s="603">
        <v>13091198231.9</v>
      </c>
    </row>
    <row r="737" spans="1:3">
      <c r="A737" s="601" t="s">
        <v>307</v>
      </c>
      <c r="B737" s="602">
        <v>41730</v>
      </c>
      <c r="C737" s="603">
        <v>12811844675.16</v>
      </c>
    </row>
    <row r="738" spans="1:3">
      <c r="A738" s="601" t="s">
        <v>307</v>
      </c>
      <c r="B738" s="602">
        <v>41760</v>
      </c>
      <c r="C738" s="603">
        <v>12518826944.66</v>
      </c>
    </row>
    <row r="739" spans="1:3">
      <c r="A739" s="601" t="s">
        <v>307</v>
      </c>
      <c r="B739" s="602">
        <v>41791</v>
      </c>
      <c r="C739" s="603">
        <v>12236923327.879999</v>
      </c>
    </row>
    <row r="740" spans="1:3">
      <c r="A740" s="601" t="s">
        <v>307</v>
      </c>
      <c r="B740" s="602">
        <v>41821</v>
      </c>
      <c r="C740" s="603">
        <v>11957388785.09</v>
      </c>
    </row>
    <row r="741" spans="1:3">
      <c r="A741" s="601" t="s">
        <v>307</v>
      </c>
      <c r="B741" s="602">
        <v>41852</v>
      </c>
      <c r="C741" s="603">
        <v>11687670161.129999</v>
      </c>
    </row>
    <row r="742" spans="1:3">
      <c r="A742" s="601" t="s">
        <v>307</v>
      </c>
      <c r="B742" s="602">
        <v>41883</v>
      </c>
      <c r="C742" s="603">
        <v>11422814833.469999</v>
      </c>
    </row>
    <row r="743" spans="1:3">
      <c r="A743" s="601" t="s">
        <v>307</v>
      </c>
      <c r="B743" s="602">
        <v>41913</v>
      </c>
      <c r="C743" s="603">
        <v>11166865523.129999</v>
      </c>
    </row>
    <row r="744" spans="1:3">
      <c r="A744" s="601" t="s">
        <v>307</v>
      </c>
      <c r="B744" s="602">
        <v>41944</v>
      </c>
      <c r="C744" s="603">
        <v>10916053437.879999</v>
      </c>
    </row>
    <row r="745" spans="1:3">
      <c r="A745" s="601" t="s">
        <v>307</v>
      </c>
      <c r="B745" s="602">
        <v>41974</v>
      </c>
      <c r="C745" s="603">
        <v>10710909088.68</v>
      </c>
    </row>
    <row r="746" spans="1:3">
      <c r="A746" s="601" t="s">
        <v>307</v>
      </c>
      <c r="B746" s="602">
        <v>42005</v>
      </c>
      <c r="C746" s="603">
        <v>10480663210.59</v>
      </c>
    </row>
    <row r="747" spans="1:3">
      <c r="A747" s="601" t="s">
        <v>307</v>
      </c>
      <c r="B747" s="602">
        <v>42036</v>
      </c>
      <c r="C747" s="603">
        <v>10294459114.9</v>
      </c>
    </row>
    <row r="748" spans="1:3">
      <c r="A748" s="601" t="s">
        <v>307</v>
      </c>
      <c r="B748" s="602">
        <v>42064</v>
      </c>
      <c r="C748" s="603">
        <v>10088988053.629999</v>
      </c>
    </row>
    <row r="749" spans="1:3">
      <c r="A749" s="601" t="s">
        <v>308</v>
      </c>
      <c r="B749" s="602">
        <v>40575</v>
      </c>
      <c r="C749" s="603">
        <v>52445090103.599998</v>
      </c>
    </row>
    <row r="750" spans="1:3">
      <c r="A750" s="601" t="s">
        <v>308</v>
      </c>
      <c r="B750" s="602">
        <v>40603</v>
      </c>
      <c r="C750" s="603">
        <v>51065567074</v>
      </c>
    </row>
    <row r="751" spans="1:3">
      <c r="A751" s="601" t="s">
        <v>308</v>
      </c>
      <c r="B751" s="602">
        <v>40634</v>
      </c>
      <c r="C751" s="603">
        <v>49783624986.470001</v>
      </c>
    </row>
    <row r="752" spans="1:3">
      <c r="A752" s="601" t="s">
        <v>308</v>
      </c>
      <c r="B752" s="602">
        <v>40664</v>
      </c>
      <c r="C752" s="603">
        <v>48647541174.830002</v>
      </c>
    </row>
    <row r="753" spans="1:3">
      <c r="A753" s="601" t="s">
        <v>308</v>
      </c>
      <c r="B753" s="602">
        <v>40695</v>
      </c>
      <c r="C753" s="603">
        <v>47566234612.419998</v>
      </c>
    </row>
    <row r="754" spans="1:3">
      <c r="A754" s="601" t="s">
        <v>308</v>
      </c>
      <c r="B754" s="602">
        <v>40725</v>
      </c>
      <c r="C754" s="603">
        <v>46435847352.519997</v>
      </c>
    </row>
    <row r="755" spans="1:3">
      <c r="A755" s="601" t="s">
        <v>308</v>
      </c>
      <c r="B755" s="602">
        <v>40756</v>
      </c>
      <c r="C755" s="603">
        <v>45349492927.199997</v>
      </c>
    </row>
    <row r="756" spans="1:3">
      <c r="A756" s="601" t="s">
        <v>308</v>
      </c>
      <c r="B756" s="602">
        <v>40787</v>
      </c>
      <c r="C756" s="603">
        <v>44162194374.25</v>
      </c>
    </row>
    <row r="757" spans="1:3">
      <c r="A757" s="601" t="s">
        <v>308</v>
      </c>
      <c r="B757" s="602">
        <v>40817</v>
      </c>
      <c r="C757" s="603">
        <v>42964584339.620003</v>
      </c>
    </row>
    <row r="758" spans="1:3">
      <c r="A758" s="601" t="s">
        <v>308</v>
      </c>
      <c r="B758" s="602">
        <v>40848</v>
      </c>
      <c r="C758" s="603">
        <v>41703463551.199997</v>
      </c>
    </row>
    <row r="759" spans="1:3">
      <c r="A759" s="601" t="s">
        <v>308</v>
      </c>
      <c r="B759" s="602">
        <v>40878</v>
      </c>
      <c r="C759" s="603">
        <v>40425233599.010002</v>
      </c>
    </row>
    <row r="760" spans="1:3">
      <c r="A760" s="601" t="s">
        <v>308</v>
      </c>
      <c r="B760" s="602">
        <v>40909</v>
      </c>
      <c r="C760" s="603">
        <v>39156856574.589996</v>
      </c>
    </row>
    <row r="761" spans="1:3">
      <c r="A761" s="601" t="s">
        <v>308</v>
      </c>
      <c r="B761" s="602">
        <v>40940</v>
      </c>
      <c r="C761" s="603">
        <v>38003187661.150002</v>
      </c>
    </row>
    <row r="762" spans="1:3">
      <c r="A762" s="601" t="s">
        <v>308</v>
      </c>
      <c r="B762" s="602">
        <v>40969</v>
      </c>
      <c r="C762" s="603">
        <v>36678766589.860001</v>
      </c>
    </row>
    <row r="763" spans="1:3">
      <c r="A763" s="601" t="s">
        <v>308</v>
      </c>
      <c r="B763" s="602">
        <v>41000</v>
      </c>
      <c r="C763" s="603">
        <v>35318608491.489998</v>
      </c>
    </row>
    <row r="764" spans="1:3">
      <c r="A764" s="601" t="s">
        <v>308</v>
      </c>
      <c r="B764" s="602">
        <v>41030</v>
      </c>
      <c r="C764" s="603">
        <v>33881828765.82</v>
      </c>
    </row>
    <row r="765" spans="1:3">
      <c r="A765" s="601" t="s">
        <v>308</v>
      </c>
      <c r="B765" s="602">
        <v>41061</v>
      </c>
      <c r="C765" s="603">
        <v>32277486954.84</v>
      </c>
    </row>
    <row r="766" spans="1:3">
      <c r="A766" s="601" t="s">
        <v>308</v>
      </c>
      <c r="B766" s="602">
        <v>41091</v>
      </c>
      <c r="C766" s="603">
        <v>30727567855.669998</v>
      </c>
    </row>
    <row r="767" spans="1:3">
      <c r="A767" s="601" t="s">
        <v>308</v>
      </c>
      <c r="B767" s="602">
        <v>41122</v>
      </c>
      <c r="C767" s="603">
        <v>29228147852.52</v>
      </c>
    </row>
    <row r="768" spans="1:3">
      <c r="A768" s="601" t="s">
        <v>308</v>
      </c>
      <c r="B768" s="602">
        <v>41153</v>
      </c>
      <c r="C768" s="603">
        <v>27697221653.389999</v>
      </c>
    </row>
    <row r="769" spans="1:3">
      <c r="A769" s="601" t="s">
        <v>308</v>
      </c>
      <c r="B769" s="602">
        <v>41183</v>
      </c>
      <c r="C769" s="603">
        <v>26435977677.939999</v>
      </c>
    </row>
    <row r="770" spans="1:3">
      <c r="A770" s="601" t="s">
        <v>308</v>
      </c>
      <c r="B770" s="602">
        <v>41214</v>
      </c>
      <c r="C770" s="603">
        <v>24991704696</v>
      </c>
    </row>
    <row r="771" spans="1:3">
      <c r="A771" s="601" t="s">
        <v>308</v>
      </c>
      <c r="B771" s="602">
        <v>41244</v>
      </c>
      <c r="C771" s="603">
        <v>23719668819.209999</v>
      </c>
    </row>
    <row r="772" spans="1:3">
      <c r="A772" s="601" t="s">
        <v>308</v>
      </c>
      <c r="B772" s="602">
        <v>41275</v>
      </c>
      <c r="C772" s="603">
        <v>22456491415.279999</v>
      </c>
    </row>
    <row r="773" spans="1:3">
      <c r="A773" s="601" t="s">
        <v>308</v>
      </c>
      <c r="B773" s="602">
        <v>41306</v>
      </c>
      <c r="C773" s="603">
        <v>21282959618.57</v>
      </c>
    </row>
    <row r="774" spans="1:3">
      <c r="A774" s="601" t="s">
        <v>308</v>
      </c>
      <c r="B774" s="602">
        <v>41334</v>
      </c>
      <c r="C774" s="603">
        <v>20226514958</v>
      </c>
    </row>
    <row r="775" spans="1:3">
      <c r="A775" s="601" t="s">
        <v>308</v>
      </c>
      <c r="B775" s="602">
        <v>41365</v>
      </c>
      <c r="C775" s="603">
        <v>19115034477.950001</v>
      </c>
    </row>
    <row r="776" spans="1:3">
      <c r="A776" s="601" t="s">
        <v>308</v>
      </c>
      <c r="B776" s="602">
        <v>41395</v>
      </c>
      <c r="C776" s="603">
        <v>17983098115.110001</v>
      </c>
    </row>
    <row r="777" spans="1:3">
      <c r="A777" s="601" t="s">
        <v>308</v>
      </c>
      <c r="B777" s="602">
        <v>41426</v>
      </c>
      <c r="C777" s="603">
        <v>16840816351.92</v>
      </c>
    </row>
    <row r="778" spans="1:3">
      <c r="A778" s="601" t="s">
        <v>308</v>
      </c>
      <c r="B778" s="602">
        <v>41456</v>
      </c>
      <c r="C778" s="603">
        <v>15805475737.459999</v>
      </c>
    </row>
    <row r="779" spans="1:3">
      <c r="A779" s="601" t="s">
        <v>308</v>
      </c>
      <c r="B779" s="602">
        <v>41487</v>
      </c>
      <c r="C779" s="603">
        <v>14836478148.379999</v>
      </c>
    </row>
    <row r="780" spans="1:3">
      <c r="A780" s="601" t="s">
        <v>308</v>
      </c>
      <c r="B780" s="602">
        <v>41518</v>
      </c>
      <c r="C780" s="603">
        <v>14062908100.879999</v>
      </c>
    </row>
    <row r="781" spans="1:3">
      <c r="A781" s="601" t="s">
        <v>308</v>
      </c>
      <c r="B781" s="602">
        <v>41548</v>
      </c>
      <c r="C781" s="603">
        <v>13491981457.73</v>
      </c>
    </row>
    <row r="782" spans="1:3">
      <c r="A782" s="601" t="s">
        <v>308</v>
      </c>
      <c r="B782" s="602">
        <v>41579</v>
      </c>
      <c r="C782" s="603">
        <v>12979778137.49</v>
      </c>
    </row>
    <row r="783" spans="1:3">
      <c r="A783" s="601" t="s">
        <v>308</v>
      </c>
      <c r="B783" s="602">
        <v>41609</v>
      </c>
      <c r="C783" s="603">
        <v>12543965109.719999</v>
      </c>
    </row>
    <row r="784" spans="1:3">
      <c r="A784" s="601" t="s">
        <v>308</v>
      </c>
      <c r="B784" s="602">
        <v>41640</v>
      </c>
      <c r="C784" s="603">
        <v>12107071168.530001</v>
      </c>
    </row>
    <row r="785" spans="1:3">
      <c r="A785" s="601" t="s">
        <v>308</v>
      </c>
      <c r="B785" s="602">
        <v>41671</v>
      </c>
      <c r="C785" s="603">
        <v>11754578442.530001</v>
      </c>
    </row>
    <row r="786" spans="1:3">
      <c r="A786" s="601" t="s">
        <v>308</v>
      </c>
      <c r="B786" s="602">
        <v>41699</v>
      </c>
      <c r="C786" s="603">
        <v>11438845425.379999</v>
      </c>
    </row>
    <row r="787" spans="1:3">
      <c r="A787" s="601" t="s">
        <v>308</v>
      </c>
      <c r="B787" s="602">
        <v>41730</v>
      </c>
      <c r="C787" s="603">
        <v>11122167165.370001</v>
      </c>
    </row>
    <row r="788" spans="1:3">
      <c r="A788" s="601" t="s">
        <v>308</v>
      </c>
      <c r="B788" s="602">
        <v>41760</v>
      </c>
      <c r="C788" s="603">
        <v>10803768618.049999</v>
      </c>
    </row>
    <row r="789" spans="1:3">
      <c r="A789" s="601" t="s">
        <v>308</v>
      </c>
      <c r="B789" s="602">
        <v>41791</v>
      </c>
      <c r="C789" s="603">
        <v>10507160612.969999</v>
      </c>
    </row>
    <row r="790" spans="1:3">
      <c r="A790" s="601" t="s">
        <v>308</v>
      </c>
      <c r="B790" s="602">
        <v>41821</v>
      </c>
      <c r="C790" s="603">
        <v>10189742195.52</v>
      </c>
    </row>
    <row r="791" spans="1:3">
      <c r="A791" s="601" t="s">
        <v>308</v>
      </c>
      <c r="B791" s="602">
        <v>41852</v>
      </c>
      <c r="C791" s="603">
        <v>9913252443.7199993</v>
      </c>
    </row>
    <row r="792" spans="1:3">
      <c r="A792" s="601" t="s">
        <v>308</v>
      </c>
      <c r="B792" s="602">
        <v>41883</v>
      </c>
      <c r="C792" s="603">
        <v>9631013592.0699997</v>
      </c>
    </row>
    <row r="793" spans="1:3">
      <c r="A793" s="601" t="s">
        <v>308</v>
      </c>
      <c r="B793" s="602">
        <v>41913</v>
      </c>
      <c r="C793" s="603">
        <v>9366620967.1800003</v>
      </c>
    </row>
    <row r="794" spans="1:3">
      <c r="A794" s="601" t="s">
        <v>308</v>
      </c>
      <c r="B794" s="602">
        <v>41944</v>
      </c>
      <c r="C794" s="603">
        <v>9099152905.2299995</v>
      </c>
    </row>
    <row r="795" spans="1:3">
      <c r="A795" s="601" t="s">
        <v>308</v>
      </c>
      <c r="B795" s="602">
        <v>41974</v>
      </c>
      <c r="C795" s="603">
        <v>8885960843.0799999</v>
      </c>
    </row>
    <row r="796" spans="1:3">
      <c r="A796" s="601" t="s">
        <v>308</v>
      </c>
      <c r="B796" s="602">
        <v>42005</v>
      </c>
      <c r="C796" s="603">
        <v>8648548279.1599998</v>
      </c>
    </row>
    <row r="797" spans="1:3">
      <c r="A797" s="601" t="s">
        <v>308</v>
      </c>
      <c r="B797" s="602">
        <v>42036</v>
      </c>
      <c r="C797" s="603">
        <v>8467899642.1400003</v>
      </c>
    </row>
    <row r="798" spans="1:3">
      <c r="A798" s="601" t="s">
        <v>308</v>
      </c>
      <c r="B798" s="602">
        <v>42064</v>
      </c>
      <c r="C798" s="603">
        <v>8280379846.7200003</v>
      </c>
    </row>
    <row r="799" spans="1:3">
      <c r="A799" s="601" t="s">
        <v>309</v>
      </c>
      <c r="B799" s="602">
        <v>40575</v>
      </c>
      <c r="C799" s="603">
        <v>27414016590.939999</v>
      </c>
    </row>
    <row r="800" spans="1:3">
      <c r="A800" s="601" t="s">
        <v>309</v>
      </c>
      <c r="B800" s="602">
        <v>40603</v>
      </c>
      <c r="C800" s="603">
        <v>26670744361.299999</v>
      </c>
    </row>
    <row r="801" spans="1:3">
      <c r="A801" s="601" t="s">
        <v>309</v>
      </c>
      <c r="B801" s="602">
        <v>40634</v>
      </c>
      <c r="C801" s="603">
        <v>25935492220.740002</v>
      </c>
    </row>
    <row r="802" spans="1:3">
      <c r="A802" s="601" t="s">
        <v>309</v>
      </c>
      <c r="B802" s="602">
        <v>40664</v>
      </c>
      <c r="C802" s="603">
        <v>25252785750.759998</v>
      </c>
    </row>
    <row r="803" spans="1:3">
      <c r="A803" s="601" t="s">
        <v>309</v>
      </c>
      <c r="B803" s="602">
        <v>40695</v>
      </c>
      <c r="C803" s="603">
        <v>24639000030.419998</v>
      </c>
    </row>
    <row r="804" spans="1:3">
      <c r="A804" s="601" t="s">
        <v>309</v>
      </c>
      <c r="B804" s="602">
        <v>40725</v>
      </c>
      <c r="C804" s="603">
        <v>24045156323.560001</v>
      </c>
    </row>
    <row r="805" spans="1:3">
      <c r="A805" s="601" t="s">
        <v>309</v>
      </c>
      <c r="B805" s="602">
        <v>40756</v>
      </c>
      <c r="C805" s="603">
        <v>23488521708.700001</v>
      </c>
    </row>
    <row r="806" spans="1:3">
      <c r="A806" s="601" t="s">
        <v>309</v>
      </c>
      <c r="B806" s="602">
        <v>40787</v>
      </c>
      <c r="C806" s="603">
        <v>22890859864.57</v>
      </c>
    </row>
    <row r="807" spans="1:3">
      <c r="A807" s="601" t="s">
        <v>309</v>
      </c>
      <c r="B807" s="602">
        <v>40817</v>
      </c>
      <c r="C807" s="603">
        <v>22345674505.310001</v>
      </c>
    </row>
    <row r="808" spans="1:3">
      <c r="A808" s="601" t="s">
        <v>309</v>
      </c>
      <c r="B808" s="602">
        <v>40848</v>
      </c>
      <c r="C808" s="603">
        <v>21783390011.849998</v>
      </c>
    </row>
    <row r="809" spans="1:3">
      <c r="A809" s="601" t="s">
        <v>309</v>
      </c>
      <c r="B809" s="602">
        <v>40878</v>
      </c>
      <c r="C809" s="603">
        <v>21236524677.279999</v>
      </c>
    </row>
    <row r="810" spans="1:3">
      <c r="A810" s="601" t="s">
        <v>309</v>
      </c>
      <c r="B810" s="602">
        <v>40909</v>
      </c>
      <c r="C810" s="603">
        <v>20660169027.23</v>
      </c>
    </row>
    <row r="811" spans="1:3">
      <c r="A811" s="601" t="s">
        <v>309</v>
      </c>
      <c r="B811" s="602">
        <v>40940</v>
      </c>
      <c r="C811" s="603">
        <v>20117957637.560001</v>
      </c>
    </row>
    <row r="812" spans="1:3">
      <c r="A812" s="601" t="s">
        <v>309</v>
      </c>
      <c r="B812" s="602">
        <v>40969</v>
      </c>
      <c r="C812" s="603">
        <v>19533299344.150002</v>
      </c>
    </row>
    <row r="813" spans="1:3">
      <c r="A813" s="601" t="s">
        <v>309</v>
      </c>
      <c r="B813" s="602">
        <v>41000</v>
      </c>
      <c r="C813" s="603">
        <v>18903784284.290001</v>
      </c>
    </row>
    <row r="814" spans="1:3">
      <c r="A814" s="601" t="s">
        <v>309</v>
      </c>
      <c r="B814" s="602">
        <v>41030</v>
      </c>
      <c r="C814" s="603">
        <v>18212399591.09</v>
      </c>
    </row>
    <row r="815" spans="1:3">
      <c r="A815" s="601" t="s">
        <v>309</v>
      </c>
      <c r="B815" s="602">
        <v>41061</v>
      </c>
      <c r="C815" s="603">
        <v>17436469374.189999</v>
      </c>
    </row>
    <row r="816" spans="1:3">
      <c r="A816" s="601" t="s">
        <v>309</v>
      </c>
      <c r="B816" s="602">
        <v>41091</v>
      </c>
      <c r="C816" s="603">
        <v>16694754036.09</v>
      </c>
    </row>
    <row r="817" spans="1:3">
      <c r="A817" s="601" t="s">
        <v>309</v>
      </c>
      <c r="B817" s="602">
        <v>41122</v>
      </c>
      <c r="C817" s="603">
        <v>15971939342.450001</v>
      </c>
    </row>
    <row r="818" spans="1:3">
      <c r="A818" s="601" t="s">
        <v>309</v>
      </c>
      <c r="B818" s="602">
        <v>41153</v>
      </c>
      <c r="C818" s="603">
        <v>15259586475.66</v>
      </c>
    </row>
    <row r="819" spans="1:3">
      <c r="A819" s="601" t="s">
        <v>309</v>
      </c>
      <c r="B819" s="602">
        <v>41183</v>
      </c>
      <c r="C819" s="603">
        <v>14660107684.42</v>
      </c>
    </row>
    <row r="820" spans="1:3">
      <c r="A820" s="601" t="s">
        <v>309</v>
      </c>
      <c r="B820" s="602">
        <v>41214</v>
      </c>
      <c r="C820" s="603">
        <v>13933996849.82</v>
      </c>
    </row>
    <row r="821" spans="1:3">
      <c r="A821" s="601" t="s">
        <v>309</v>
      </c>
      <c r="B821" s="602">
        <v>41244</v>
      </c>
      <c r="C821" s="603">
        <v>13321079474.83</v>
      </c>
    </row>
    <row r="822" spans="1:3">
      <c r="A822" s="601" t="s">
        <v>309</v>
      </c>
      <c r="B822" s="602">
        <v>41275</v>
      </c>
      <c r="C822" s="603">
        <v>12718567657.1</v>
      </c>
    </row>
    <row r="823" spans="1:3">
      <c r="A823" s="601" t="s">
        <v>309</v>
      </c>
      <c r="B823" s="602">
        <v>41306</v>
      </c>
      <c r="C823" s="603">
        <v>12122835843.4</v>
      </c>
    </row>
    <row r="824" spans="1:3">
      <c r="A824" s="601" t="s">
        <v>309</v>
      </c>
      <c r="B824" s="602">
        <v>41334</v>
      </c>
      <c r="C824" s="603">
        <v>11577490954.24</v>
      </c>
    </row>
    <row r="825" spans="1:3">
      <c r="A825" s="601" t="s">
        <v>309</v>
      </c>
      <c r="B825" s="602">
        <v>41365</v>
      </c>
      <c r="C825" s="603">
        <v>10992701770.16</v>
      </c>
    </row>
    <row r="826" spans="1:3">
      <c r="A826" s="601" t="s">
        <v>309</v>
      </c>
      <c r="B826" s="602">
        <v>41395</v>
      </c>
      <c r="C826" s="603">
        <v>10387524774.280001</v>
      </c>
    </row>
    <row r="827" spans="1:3">
      <c r="A827" s="601" t="s">
        <v>309</v>
      </c>
      <c r="B827" s="602">
        <v>41426</v>
      </c>
      <c r="C827" s="603">
        <v>9771921067.6900005</v>
      </c>
    </row>
    <row r="828" spans="1:3">
      <c r="A828" s="601" t="s">
        <v>309</v>
      </c>
      <c r="B828" s="602">
        <v>41456</v>
      </c>
      <c r="C828" s="603">
        <v>9234383068</v>
      </c>
    </row>
    <row r="829" spans="1:3">
      <c r="A829" s="601" t="s">
        <v>309</v>
      </c>
      <c r="B829" s="602">
        <v>41487</v>
      </c>
      <c r="C829" s="603">
        <v>8704540804.2099991</v>
      </c>
    </row>
    <row r="830" spans="1:3">
      <c r="A830" s="601" t="s">
        <v>309</v>
      </c>
      <c r="B830" s="602">
        <v>41518</v>
      </c>
      <c r="C830" s="603">
        <v>8240667276.8199997</v>
      </c>
    </row>
    <row r="831" spans="1:3">
      <c r="A831" s="601" t="s">
        <v>309</v>
      </c>
      <c r="B831" s="602">
        <v>41548</v>
      </c>
      <c r="C831" s="603">
        <v>7879937202.6499996</v>
      </c>
    </row>
    <row r="832" spans="1:3">
      <c r="A832" s="601" t="s">
        <v>309</v>
      </c>
      <c r="B832" s="602">
        <v>41579</v>
      </c>
      <c r="C832" s="603">
        <v>7566103377.8299999</v>
      </c>
    </row>
    <row r="833" spans="1:3">
      <c r="A833" s="601" t="s">
        <v>309</v>
      </c>
      <c r="B833" s="602">
        <v>41609</v>
      </c>
      <c r="C833" s="603">
        <v>7281010022.54</v>
      </c>
    </row>
    <row r="834" spans="1:3">
      <c r="A834" s="601" t="s">
        <v>309</v>
      </c>
      <c r="B834" s="602">
        <v>41640</v>
      </c>
      <c r="C834" s="603">
        <v>7008599906.2799997</v>
      </c>
    </row>
    <row r="835" spans="1:3">
      <c r="A835" s="601" t="s">
        <v>309</v>
      </c>
      <c r="B835" s="602">
        <v>41671</v>
      </c>
      <c r="C835" s="603">
        <v>6789779991.2200003</v>
      </c>
    </row>
    <row r="836" spans="1:3">
      <c r="A836" s="601" t="s">
        <v>309</v>
      </c>
      <c r="B836" s="602">
        <v>41699</v>
      </c>
      <c r="C836" s="603">
        <v>6599761390.1099997</v>
      </c>
    </row>
    <row r="837" spans="1:3">
      <c r="A837" s="601" t="s">
        <v>309</v>
      </c>
      <c r="B837" s="602">
        <v>41730</v>
      </c>
      <c r="C837" s="603">
        <v>6392171394.8100004</v>
      </c>
    </row>
    <row r="838" spans="1:3">
      <c r="A838" s="601" t="s">
        <v>309</v>
      </c>
      <c r="B838" s="602">
        <v>41760</v>
      </c>
      <c r="C838" s="603">
        <v>6206156957.04</v>
      </c>
    </row>
    <row r="839" spans="1:3">
      <c r="A839" s="601" t="s">
        <v>309</v>
      </c>
      <c r="B839" s="602">
        <v>41791</v>
      </c>
      <c r="C839" s="603">
        <v>6026963304.4799995</v>
      </c>
    </row>
    <row r="840" spans="1:3">
      <c r="A840" s="601" t="s">
        <v>309</v>
      </c>
      <c r="B840" s="602">
        <v>41821</v>
      </c>
      <c r="C840" s="603">
        <v>5849589989.0500002</v>
      </c>
    </row>
    <row r="841" spans="1:3">
      <c r="A841" s="601" t="s">
        <v>309</v>
      </c>
      <c r="B841" s="602">
        <v>41852</v>
      </c>
      <c r="C841" s="603">
        <v>5689289497.2700005</v>
      </c>
    </row>
    <row r="842" spans="1:3">
      <c r="A842" s="601" t="s">
        <v>309</v>
      </c>
      <c r="B842" s="602">
        <v>41883</v>
      </c>
      <c r="C842" s="603">
        <v>5528987393.6899996</v>
      </c>
    </row>
    <row r="843" spans="1:3">
      <c r="A843" s="601" t="s">
        <v>309</v>
      </c>
      <c r="B843" s="602">
        <v>41913</v>
      </c>
      <c r="C843" s="603">
        <v>5375775110.1700001</v>
      </c>
    </row>
    <row r="844" spans="1:3">
      <c r="A844" s="601" t="s">
        <v>309</v>
      </c>
      <c r="B844" s="602">
        <v>41944</v>
      </c>
      <c r="C844" s="603">
        <v>5213724315.8400002</v>
      </c>
    </row>
    <row r="845" spans="1:3">
      <c r="A845" s="601" t="s">
        <v>309</v>
      </c>
      <c r="B845" s="602">
        <v>41974</v>
      </c>
      <c r="C845" s="603">
        <v>5093402669.6199999</v>
      </c>
    </row>
    <row r="846" spans="1:3">
      <c r="A846" s="601" t="s">
        <v>309</v>
      </c>
      <c r="B846" s="602">
        <v>42005</v>
      </c>
      <c r="C846" s="603">
        <v>4954747375.6300001</v>
      </c>
    </row>
    <row r="847" spans="1:3">
      <c r="A847" s="601" t="s">
        <v>309</v>
      </c>
      <c r="B847" s="602">
        <v>42036</v>
      </c>
      <c r="C847" s="603">
        <v>4845454306.0100002</v>
      </c>
    </row>
    <row r="848" spans="1:3">
      <c r="A848" s="601" t="s">
        <v>309</v>
      </c>
      <c r="B848" s="602">
        <v>42064</v>
      </c>
      <c r="C848" s="603">
        <v>4741756589.9099998</v>
      </c>
    </row>
    <row r="849" spans="1:3">
      <c r="A849" s="601" t="s">
        <v>310</v>
      </c>
      <c r="B849" s="602">
        <v>40575</v>
      </c>
      <c r="C849" s="603">
        <v>35970685549.940002</v>
      </c>
    </row>
    <row r="850" spans="1:3">
      <c r="A850" s="601" t="s">
        <v>310</v>
      </c>
      <c r="B850" s="602">
        <v>40603</v>
      </c>
      <c r="C850" s="603">
        <v>35177228734.099998</v>
      </c>
    </row>
    <row r="851" spans="1:3">
      <c r="A851" s="601" t="s">
        <v>310</v>
      </c>
      <c r="B851" s="602">
        <v>40634</v>
      </c>
      <c r="C851" s="603">
        <v>34243481557.189999</v>
      </c>
    </row>
    <row r="852" spans="1:3">
      <c r="A852" s="601" t="s">
        <v>310</v>
      </c>
      <c r="B852" s="602">
        <v>40664</v>
      </c>
      <c r="C852" s="603">
        <v>33460172419.799999</v>
      </c>
    </row>
    <row r="853" spans="1:3">
      <c r="A853" s="601" t="s">
        <v>310</v>
      </c>
      <c r="B853" s="602">
        <v>40695</v>
      </c>
      <c r="C853" s="603">
        <v>32688427419.150002</v>
      </c>
    </row>
    <row r="854" spans="1:3">
      <c r="A854" s="601" t="s">
        <v>310</v>
      </c>
      <c r="B854" s="602">
        <v>40725</v>
      </c>
      <c r="C854" s="603">
        <v>31982912668.650002</v>
      </c>
    </row>
    <row r="855" spans="1:3">
      <c r="A855" s="601" t="s">
        <v>310</v>
      </c>
      <c r="B855" s="602">
        <v>40756</v>
      </c>
      <c r="C855" s="603">
        <v>31334706416.130001</v>
      </c>
    </row>
    <row r="856" spans="1:3">
      <c r="A856" s="601" t="s">
        <v>310</v>
      </c>
      <c r="B856" s="602">
        <v>40787</v>
      </c>
      <c r="C856" s="603">
        <v>30636311481.25</v>
      </c>
    </row>
    <row r="857" spans="1:3">
      <c r="A857" s="601" t="s">
        <v>310</v>
      </c>
      <c r="B857" s="602">
        <v>40817</v>
      </c>
      <c r="C857" s="603">
        <v>30027102312.560001</v>
      </c>
    </row>
    <row r="858" spans="1:3">
      <c r="A858" s="601" t="s">
        <v>310</v>
      </c>
      <c r="B858" s="602">
        <v>40848</v>
      </c>
      <c r="C858" s="603">
        <v>29389884145.25</v>
      </c>
    </row>
    <row r="859" spans="1:3">
      <c r="A859" s="601" t="s">
        <v>310</v>
      </c>
      <c r="B859" s="602">
        <v>40878</v>
      </c>
      <c r="C859" s="603">
        <v>28801319010.299999</v>
      </c>
    </row>
    <row r="860" spans="1:3">
      <c r="A860" s="601" t="s">
        <v>310</v>
      </c>
      <c r="B860" s="602">
        <v>40909</v>
      </c>
      <c r="C860" s="603">
        <v>28174368706.279999</v>
      </c>
    </row>
    <row r="861" spans="1:3">
      <c r="A861" s="601" t="s">
        <v>310</v>
      </c>
      <c r="B861" s="602">
        <v>40940</v>
      </c>
      <c r="C861" s="603">
        <v>27599225119.02</v>
      </c>
    </row>
    <row r="862" spans="1:3">
      <c r="A862" s="601" t="s">
        <v>310</v>
      </c>
      <c r="B862" s="602">
        <v>40969</v>
      </c>
      <c r="C862" s="603">
        <v>26967720056.209999</v>
      </c>
    </row>
    <row r="863" spans="1:3">
      <c r="A863" s="601" t="s">
        <v>310</v>
      </c>
      <c r="B863" s="602">
        <v>41000</v>
      </c>
      <c r="C863" s="603">
        <v>26275690908.18</v>
      </c>
    </row>
    <row r="864" spans="1:3">
      <c r="A864" s="601" t="s">
        <v>310</v>
      </c>
      <c r="B864" s="602">
        <v>41030</v>
      </c>
      <c r="C864" s="603">
        <v>25549698604.639999</v>
      </c>
    </row>
    <row r="865" spans="1:3">
      <c r="A865" s="601" t="s">
        <v>310</v>
      </c>
      <c r="B865" s="602">
        <v>41061</v>
      </c>
      <c r="C865" s="603">
        <v>24697855590.189999</v>
      </c>
    </row>
    <row r="866" spans="1:3">
      <c r="A866" s="601" t="s">
        <v>310</v>
      </c>
      <c r="B866" s="602">
        <v>41091</v>
      </c>
      <c r="C866" s="603">
        <v>23844476048.720001</v>
      </c>
    </row>
    <row r="867" spans="1:3">
      <c r="A867" s="601" t="s">
        <v>310</v>
      </c>
      <c r="B867" s="602">
        <v>41122</v>
      </c>
      <c r="C867" s="603">
        <v>22973997950.970001</v>
      </c>
    </row>
    <row r="868" spans="1:3">
      <c r="A868" s="601" t="s">
        <v>310</v>
      </c>
      <c r="B868" s="602">
        <v>41153</v>
      </c>
      <c r="C868" s="603">
        <v>22146550387.23</v>
      </c>
    </row>
    <row r="869" spans="1:3">
      <c r="A869" s="601" t="s">
        <v>310</v>
      </c>
      <c r="B869" s="602">
        <v>41183</v>
      </c>
      <c r="C869" s="603">
        <v>21448508589</v>
      </c>
    </row>
    <row r="870" spans="1:3">
      <c r="A870" s="601" t="s">
        <v>310</v>
      </c>
      <c r="B870" s="602">
        <v>41214</v>
      </c>
      <c r="C870" s="603">
        <v>20598474417.860001</v>
      </c>
    </row>
    <row r="871" spans="1:3">
      <c r="A871" s="601" t="s">
        <v>310</v>
      </c>
      <c r="B871" s="602">
        <v>41244</v>
      </c>
      <c r="C871" s="603">
        <v>19838623725.27</v>
      </c>
    </row>
    <row r="872" spans="1:3">
      <c r="A872" s="601" t="s">
        <v>310</v>
      </c>
      <c r="B872" s="602">
        <v>41275</v>
      </c>
      <c r="C872" s="603">
        <v>19059298367.48</v>
      </c>
    </row>
    <row r="873" spans="1:3">
      <c r="A873" s="601" t="s">
        <v>310</v>
      </c>
      <c r="B873" s="602">
        <v>41306</v>
      </c>
      <c r="C873" s="603">
        <v>18249831469.23</v>
      </c>
    </row>
    <row r="874" spans="1:3">
      <c r="A874" s="601" t="s">
        <v>310</v>
      </c>
      <c r="B874" s="602">
        <v>41334</v>
      </c>
      <c r="C874" s="603">
        <v>17538059534.380001</v>
      </c>
    </row>
    <row r="875" spans="1:3">
      <c r="A875" s="601" t="s">
        <v>310</v>
      </c>
      <c r="B875" s="602">
        <v>41365</v>
      </c>
      <c r="C875" s="603">
        <v>16821220855.4</v>
      </c>
    </row>
    <row r="876" spans="1:3">
      <c r="A876" s="601" t="s">
        <v>310</v>
      </c>
      <c r="B876" s="602">
        <v>41395</v>
      </c>
      <c r="C876" s="603">
        <v>16059644659.120001</v>
      </c>
    </row>
    <row r="877" spans="1:3">
      <c r="A877" s="601" t="s">
        <v>310</v>
      </c>
      <c r="B877" s="602">
        <v>41426</v>
      </c>
      <c r="C877" s="603">
        <v>15280299834.23</v>
      </c>
    </row>
    <row r="878" spans="1:3">
      <c r="A878" s="601" t="s">
        <v>310</v>
      </c>
      <c r="B878" s="602">
        <v>41456</v>
      </c>
      <c r="C878" s="603">
        <v>14597735248.83</v>
      </c>
    </row>
    <row r="879" spans="1:3">
      <c r="A879" s="601" t="s">
        <v>310</v>
      </c>
      <c r="B879" s="602">
        <v>41487</v>
      </c>
      <c r="C879" s="603">
        <v>13888486025.74</v>
      </c>
    </row>
    <row r="880" spans="1:3">
      <c r="A880" s="601" t="s">
        <v>310</v>
      </c>
      <c r="B880" s="602">
        <v>41518</v>
      </c>
      <c r="C880" s="603">
        <v>13223239076.940001</v>
      </c>
    </row>
    <row r="881" spans="1:3">
      <c r="A881" s="601" t="s">
        <v>310</v>
      </c>
      <c r="B881" s="602">
        <v>41548</v>
      </c>
      <c r="C881" s="603">
        <v>12697348838.35</v>
      </c>
    </row>
    <row r="882" spans="1:3">
      <c r="A882" s="601" t="s">
        <v>310</v>
      </c>
      <c r="B882" s="602">
        <v>41579</v>
      </c>
      <c r="C882" s="603">
        <v>12186145518.790001</v>
      </c>
    </row>
    <row r="883" spans="1:3">
      <c r="A883" s="601" t="s">
        <v>310</v>
      </c>
      <c r="B883" s="602">
        <v>41609</v>
      </c>
      <c r="C883" s="603">
        <v>11754108584.200001</v>
      </c>
    </row>
    <row r="884" spans="1:3">
      <c r="A884" s="601" t="s">
        <v>310</v>
      </c>
      <c r="B884" s="602">
        <v>41640</v>
      </c>
      <c r="C884" s="603">
        <v>11338719634.030001</v>
      </c>
    </row>
    <row r="885" spans="1:3">
      <c r="A885" s="601" t="s">
        <v>310</v>
      </c>
      <c r="B885" s="602">
        <v>41671</v>
      </c>
      <c r="C885" s="603">
        <v>10979220456.459999</v>
      </c>
    </row>
    <row r="886" spans="1:3">
      <c r="A886" s="601" t="s">
        <v>310</v>
      </c>
      <c r="B886" s="602">
        <v>41699</v>
      </c>
      <c r="C886" s="603">
        <v>10672553065.190001</v>
      </c>
    </row>
    <row r="887" spans="1:3">
      <c r="A887" s="601" t="s">
        <v>310</v>
      </c>
      <c r="B887" s="602">
        <v>41730</v>
      </c>
      <c r="C887" s="603">
        <v>10372415966.58</v>
      </c>
    </row>
    <row r="888" spans="1:3">
      <c r="A888" s="601" t="s">
        <v>310</v>
      </c>
      <c r="B888" s="602">
        <v>41760</v>
      </c>
      <c r="C888" s="603">
        <v>10072842370.48</v>
      </c>
    </row>
    <row r="889" spans="1:3">
      <c r="A889" s="601" t="s">
        <v>310</v>
      </c>
      <c r="B889" s="602">
        <v>41791</v>
      </c>
      <c r="C889" s="603">
        <v>9776751571.4300003</v>
      </c>
    </row>
    <row r="890" spans="1:3">
      <c r="A890" s="601" t="s">
        <v>310</v>
      </c>
      <c r="B890" s="602">
        <v>41821</v>
      </c>
      <c r="C890" s="603">
        <v>9489688379.7399998</v>
      </c>
    </row>
    <row r="891" spans="1:3">
      <c r="A891" s="601" t="s">
        <v>310</v>
      </c>
      <c r="B891" s="602">
        <v>41852</v>
      </c>
      <c r="C891" s="603">
        <v>9220553086.0300007</v>
      </c>
    </row>
    <row r="892" spans="1:3">
      <c r="A892" s="601" t="s">
        <v>310</v>
      </c>
      <c r="B892" s="602">
        <v>41883</v>
      </c>
      <c r="C892" s="603">
        <v>8979882020.4699993</v>
      </c>
    </row>
    <row r="893" spans="1:3">
      <c r="A893" s="601" t="s">
        <v>310</v>
      </c>
      <c r="B893" s="602">
        <v>41913</v>
      </c>
      <c r="C893" s="603">
        <v>8748283109.0799999</v>
      </c>
    </row>
    <row r="894" spans="1:3">
      <c r="A894" s="601" t="s">
        <v>310</v>
      </c>
      <c r="B894" s="602">
        <v>41944</v>
      </c>
      <c r="C894" s="603">
        <v>8530080901.4499998</v>
      </c>
    </row>
    <row r="895" spans="1:3">
      <c r="A895" s="601" t="s">
        <v>310</v>
      </c>
      <c r="B895" s="602">
        <v>41974</v>
      </c>
      <c r="C895" s="603">
        <v>8337459419.3299999</v>
      </c>
    </row>
    <row r="896" spans="1:3">
      <c r="A896" s="601" t="s">
        <v>310</v>
      </c>
      <c r="B896" s="602">
        <v>42005</v>
      </c>
      <c r="C896" s="603">
        <v>8136551800.1400003</v>
      </c>
    </row>
    <row r="897" spans="1:3">
      <c r="A897" s="601" t="s">
        <v>310</v>
      </c>
      <c r="B897" s="602">
        <v>42036</v>
      </c>
      <c r="C897" s="603">
        <v>7968389160.75</v>
      </c>
    </row>
    <row r="898" spans="1:3">
      <c r="A898" s="601" t="s">
        <v>310</v>
      </c>
      <c r="B898" s="602">
        <v>42064</v>
      </c>
      <c r="C898" s="603">
        <v>7805678681.7299995</v>
      </c>
    </row>
    <row r="899" spans="1:3">
      <c r="A899" s="601" t="s">
        <v>311</v>
      </c>
      <c r="B899" s="602">
        <v>40634</v>
      </c>
      <c r="C899" s="603">
        <v>415282088.92519999</v>
      </c>
    </row>
    <row r="900" spans="1:3">
      <c r="A900" s="601" t="s">
        <v>311</v>
      </c>
      <c r="B900" s="602">
        <v>42005</v>
      </c>
      <c r="C900" s="603">
        <v>159652437.45789999</v>
      </c>
    </row>
    <row r="901" spans="1:3">
      <c r="A901" s="601" t="s">
        <v>311</v>
      </c>
      <c r="B901" s="602">
        <v>42036</v>
      </c>
      <c r="C901" s="603">
        <v>157012431.0808</v>
      </c>
    </row>
    <row r="902" spans="1:3">
      <c r="A902" s="601" t="s">
        <v>311</v>
      </c>
      <c r="B902" s="602">
        <v>42064</v>
      </c>
      <c r="C902" s="603">
        <v>154003027.13080001</v>
      </c>
    </row>
    <row r="903" spans="1:3">
      <c r="A903" s="601" t="s">
        <v>312</v>
      </c>
      <c r="B903" s="602">
        <v>40575</v>
      </c>
      <c r="C903" s="603">
        <v>34128794669.41</v>
      </c>
    </row>
    <row r="904" spans="1:3">
      <c r="A904" s="601" t="s">
        <v>312</v>
      </c>
      <c r="B904" s="602">
        <v>40603</v>
      </c>
      <c r="C904" s="603">
        <v>34018877914.98</v>
      </c>
    </row>
    <row r="905" spans="1:3">
      <c r="A905" s="601" t="s">
        <v>312</v>
      </c>
      <c r="B905" s="602">
        <v>40634</v>
      </c>
      <c r="C905" s="603">
        <v>33913322098.349998</v>
      </c>
    </row>
    <row r="906" spans="1:3">
      <c r="A906" s="601" t="s">
        <v>312</v>
      </c>
      <c r="B906" s="602">
        <v>40664</v>
      </c>
      <c r="C906" s="603">
        <v>33795558576.369999</v>
      </c>
    </row>
    <row r="907" spans="1:3">
      <c r="A907" s="601" t="s">
        <v>312</v>
      </c>
      <c r="B907" s="602">
        <v>40695</v>
      </c>
      <c r="C907" s="603">
        <v>33668923302.970001</v>
      </c>
    </row>
    <row r="908" spans="1:3">
      <c r="A908" s="601" t="s">
        <v>312</v>
      </c>
      <c r="B908" s="602">
        <v>40725</v>
      </c>
      <c r="C908" s="603">
        <v>33520158629.860001</v>
      </c>
    </row>
    <row r="909" spans="1:3">
      <c r="A909" s="601" t="s">
        <v>312</v>
      </c>
      <c r="B909" s="602">
        <v>40756</v>
      </c>
      <c r="C909" s="603">
        <v>33372144937</v>
      </c>
    </row>
    <row r="910" spans="1:3">
      <c r="A910" s="601" t="s">
        <v>312</v>
      </c>
      <c r="B910" s="602">
        <v>40787</v>
      </c>
      <c r="C910" s="603">
        <v>33189591084.59</v>
      </c>
    </row>
    <row r="911" spans="1:3">
      <c r="A911" s="601" t="s">
        <v>312</v>
      </c>
      <c r="B911" s="602">
        <v>40817</v>
      </c>
      <c r="C911" s="603">
        <v>32822938377.240002</v>
      </c>
    </row>
    <row r="912" spans="1:3">
      <c r="A912" s="601" t="s">
        <v>312</v>
      </c>
      <c r="B912" s="602">
        <v>40848</v>
      </c>
      <c r="C912" s="603">
        <v>32537008772.060001</v>
      </c>
    </row>
    <row r="913" spans="1:3">
      <c r="A913" s="601" t="s">
        <v>312</v>
      </c>
      <c r="B913" s="602">
        <v>40878</v>
      </c>
      <c r="C913" s="603">
        <v>32237819341.57</v>
      </c>
    </row>
    <row r="914" spans="1:3">
      <c r="A914" s="601" t="s">
        <v>312</v>
      </c>
      <c r="B914" s="602">
        <v>40909</v>
      </c>
      <c r="C914" s="603">
        <v>31932958484.720001</v>
      </c>
    </row>
    <row r="915" spans="1:3">
      <c r="A915" s="601" t="s">
        <v>312</v>
      </c>
      <c r="B915" s="602">
        <v>40940</v>
      </c>
      <c r="C915" s="603">
        <v>31626403051.009998</v>
      </c>
    </row>
    <row r="916" spans="1:3">
      <c r="A916" s="601" t="s">
        <v>312</v>
      </c>
      <c r="B916" s="602">
        <v>40969</v>
      </c>
      <c r="C916" s="603">
        <v>31265671362.049999</v>
      </c>
    </row>
    <row r="917" spans="1:3">
      <c r="A917" s="601" t="s">
        <v>312</v>
      </c>
      <c r="B917" s="602">
        <v>41000</v>
      </c>
      <c r="C917" s="603">
        <v>30905405639.380001</v>
      </c>
    </row>
    <row r="918" spans="1:3">
      <c r="A918" s="601" t="s">
        <v>312</v>
      </c>
      <c r="B918" s="602">
        <v>41030</v>
      </c>
      <c r="C918" s="603">
        <v>30585482356.110001</v>
      </c>
    </row>
    <row r="919" spans="1:3">
      <c r="A919" s="601" t="s">
        <v>312</v>
      </c>
      <c r="B919" s="602">
        <v>41061</v>
      </c>
      <c r="C919" s="603">
        <v>30247830322.290001</v>
      </c>
    </row>
    <row r="920" spans="1:3">
      <c r="A920" s="601" t="s">
        <v>312</v>
      </c>
      <c r="B920" s="602">
        <v>41091</v>
      </c>
      <c r="C920" s="603">
        <v>29840936028.619999</v>
      </c>
    </row>
    <row r="921" spans="1:3">
      <c r="A921" s="601" t="s">
        <v>312</v>
      </c>
      <c r="B921" s="602">
        <v>41122</v>
      </c>
      <c r="C921" s="603">
        <v>29428157699.07</v>
      </c>
    </row>
    <row r="922" spans="1:3">
      <c r="A922" s="601" t="s">
        <v>312</v>
      </c>
      <c r="B922" s="602">
        <v>41153</v>
      </c>
      <c r="C922" s="603">
        <v>28911674039.860001</v>
      </c>
    </row>
    <row r="923" spans="1:3">
      <c r="A923" s="601" t="s">
        <v>312</v>
      </c>
      <c r="B923" s="602">
        <v>41183</v>
      </c>
      <c r="C923" s="603">
        <v>28415877537.450001</v>
      </c>
    </row>
    <row r="924" spans="1:3">
      <c r="A924" s="601" t="s">
        <v>312</v>
      </c>
      <c r="B924" s="602">
        <v>41214</v>
      </c>
      <c r="C924" s="603">
        <v>27864043433.099998</v>
      </c>
    </row>
    <row r="925" spans="1:3">
      <c r="A925" s="601" t="s">
        <v>312</v>
      </c>
      <c r="B925" s="602">
        <v>41244</v>
      </c>
      <c r="C925" s="603">
        <v>27282868920.419998</v>
      </c>
    </row>
    <row r="926" spans="1:3">
      <c r="A926" s="601" t="s">
        <v>312</v>
      </c>
      <c r="B926" s="602">
        <v>41275</v>
      </c>
      <c r="C926" s="603">
        <v>26662024464.439999</v>
      </c>
    </row>
    <row r="927" spans="1:3">
      <c r="A927" s="601" t="s">
        <v>312</v>
      </c>
      <c r="B927" s="602">
        <v>41306</v>
      </c>
      <c r="C927" s="603">
        <v>26082986648.220001</v>
      </c>
    </row>
    <row r="928" spans="1:3">
      <c r="A928" s="601" t="s">
        <v>312</v>
      </c>
      <c r="B928" s="602">
        <v>41334</v>
      </c>
      <c r="C928" s="603">
        <v>25556375361.09</v>
      </c>
    </row>
    <row r="929" spans="1:3">
      <c r="A929" s="601" t="s">
        <v>312</v>
      </c>
      <c r="B929" s="602">
        <v>41365</v>
      </c>
      <c r="C929" s="603">
        <v>24999019230.34</v>
      </c>
    </row>
    <row r="930" spans="1:3">
      <c r="A930" s="601" t="s">
        <v>312</v>
      </c>
      <c r="B930" s="602">
        <v>41395</v>
      </c>
      <c r="C930" s="603">
        <v>24488558638.560001</v>
      </c>
    </row>
    <row r="931" spans="1:3">
      <c r="A931" s="601" t="s">
        <v>312</v>
      </c>
      <c r="B931" s="602">
        <v>41426</v>
      </c>
      <c r="C931" s="603">
        <v>23940012533.700001</v>
      </c>
    </row>
    <row r="932" spans="1:3">
      <c r="A932" s="601" t="s">
        <v>312</v>
      </c>
      <c r="B932" s="602">
        <v>41456</v>
      </c>
      <c r="C932" s="603">
        <v>23451196827.599998</v>
      </c>
    </row>
    <row r="933" spans="1:3">
      <c r="A933" s="601" t="s">
        <v>312</v>
      </c>
      <c r="B933" s="602">
        <v>41487</v>
      </c>
      <c r="C933" s="603">
        <v>22999021000.799999</v>
      </c>
    </row>
    <row r="934" spans="1:3">
      <c r="A934" s="601" t="s">
        <v>312</v>
      </c>
      <c r="B934" s="602">
        <v>41518</v>
      </c>
      <c r="C934" s="603">
        <v>22665318632.599998</v>
      </c>
    </row>
    <row r="935" spans="1:3">
      <c r="A935" s="601" t="s">
        <v>312</v>
      </c>
      <c r="B935" s="602">
        <v>41548</v>
      </c>
      <c r="C935" s="603">
        <v>22408836300.189999</v>
      </c>
    </row>
    <row r="936" spans="1:3">
      <c r="A936" s="601" t="s">
        <v>312</v>
      </c>
      <c r="B936" s="602">
        <v>41579</v>
      </c>
      <c r="C936" s="603">
        <v>22132705764.73</v>
      </c>
    </row>
    <row r="937" spans="1:3">
      <c r="A937" s="601" t="s">
        <v>312</v>
      </c>
      <c r="B937" s="602">
        <v>41609</v>
      </c>
      <c r="C937" s="603">
        <v>21876762335.509998</v>
      </c>
    </row>
    <row r="938" spans="1:3">
      <c r="A938" s="601" t="s">
        <v>312</v>
      </c>
      <c r="B938" s="602">
        <v>41640</v>
      </c>
      <c r="C938" s="603">
        <v>21630981657.130001</v>
      </c>
    </row>
    <row r="939" spans="1:3">
      <c r="A939" s="601" t="s">
        <v>312</v>
      </c>
      <c r="B939" s="602">
        <v>41671</v>
      </c>
      <c r="C939" s="603">
        <v>21423641091.150002</v>
      </c>
    </row>
    <row r="940" spans="1:3">
      <c r="A940" s="601" t="s">
        <v>312</v>
      </c>
      <c r="B940" s="602">
        <v>41699</v>
      </c>
      <c r="C940" s="603">
        <v>21206504266.860001</v>
      </c>
    </row>
    <row r="941" spans="1:3">
      <c r="A941" s="601" t="s">
        <v>312</v>
      </c>
      <c r="B941" s="602">
        <v>41730</v>
      </c>
      <c r="C941" s="603">
        <v>20969592618.009998</v>
      </c>
    </row>
    <row r="942" spans="1:3">
      <c r="A942" s="601" t="s">
        <v>312</v>
      </c>
      <c r="B942" s="602">
        <v>41760</v>
      </c>
      <c r="C942" s="603">
        <v>20689515240.41</v>
      </c>
    </row>
    <row r="943" spans="1:3">
      <c r="A943" s="601" t="s">
        <v>312</v>
      </c>
      <c r="B943" s="602">
        <v>41791</v>
      </c>
      <c r="C943" s="603">
        <v>20377723602.84</v>
      </c>
    </row>
    <row r="944" spans="1:3">
      <c r="A944" s="601" t="s">
        <v>312</v>
      </c>
      <c r="B944" s="602">
        <v>41821</v>
      </c>
      <c r="C944" s="603">
        <v>20032217402.98</v>
      </c>
    </row>
    <row r="945" spans="1:3">
      <c r="A945" s="601" t="s">
        <v>312</v>
      </c>
      <c r="B945" s="602">
        <v>41852</v>
      </c>
      <c r="C945" s="603">
        <v>19701324154.290001</v>
      </c>
    </row>
    <row r="946" spans="1:3">
      <c r="A946" s="601" t="s">
        <v>312</v>
      </c>
      <c r="B946" s="602">
        <v>41883</v>
      </c>
      <c r="C946" s="603">
        <v>19356022366.220001</v>
      </c>
    </row>
    <row r="947" spans="1:3">
      <c r="A947" s="601" t="s">
        <v>312</v>
      </c>
      <c r="B947" s="602">
        <v>41913</v>
      </c>
      <c r="C947" s="603">
        <v>19031230644.32</v>
      </c>
    </row>
    <row r="948" spans="1:3">
      <c r="A948" s="601" t="s">
        <v>312</v>
      </c>
      <c r="B948" s="602">
        <v>41944</v>
      </c>
      <c r="C948" s="603">
        <v>18740238082.470001</v>
      </c>
    </row>
    <row r="949" spans="1:3">
      <c r="A949" s="601" t="s">
        <v>312</v>
      </c>
      <c r="B949" s="602">
        <v>41974</v>
      </c>
      <c r="C949" s="603">
        <v>18447344207.310001</v>
      </c>
    </row>
    <row r="950" spans="1:3">
      <c r="A950" s="601" t="s">
        <v>312</v>
      </c>
      <c r="B950" s="602">
        <v>42005</v>
      </c>
      <c r="C950" s="603">
        <v>18143932048.349998</v>
      </c>
    </row>
    <row r="951" spans="1:3">
      <c r="A951" s="601" t="s">
        <v>312</v>
      </c>
      <c r="B951" s="602">
        <v>42036</v>
      </c>
      <c r="C951" s="603">
        <v>17899745177.970001</v>
      </c>
    </row>
    <row r="952" spans="1:3">
      <c r="A952" s="601" t="s">
        <v>312</v>
      </c>
      <c r="B952" s="602">
        <v>42064</v>
      </c>
      <c r="C952" s="603">
        <v>17555997698.970001</v>
      </c>
    </row>
    <row r="953" spans="1:3">
      <c r="A953" s="601" t="s">
        <v>313</v>
      </c>
      <c r="B953" s="602">
        <v>40575</v>
      </c>
      <c r="C953" s="603">
        <v>58186236184.639999</v>
      </c>
    </row>
    <row r="954" spans="1:3">
      <c r="A954" s="601" t="s">
        <v>313</v>
      </c>
      <c r="B954" s="602">
        <v>40603</v>
      </c>
      <c r="C954" s="603">
        <v>57846779836.529999</v>
      </c>
    </row>
    <row r="955" spans="1:3">
      <c r="A955" s="601" t="s">
        <v>313</v>
      </c>
      <c r="B955" s="602">
        <v>40634</v>
      </c>
      <c r="C955" s="603">
        <v>57556363431.959999</v>
      </c>
    </row>
    <row r="956" spans="1:3">
      <c r="A956" s="601" t="s">
        <v>313</v>
      </c>
      <c r="B956" s="602">
        <v>40664</v>
      </c>
      <c r="C956" s="603">
        <v>57267012268.849998</v>
      </c>
    </row>
    <row r="957" spans="1:3">
      <c r="A957" s="601" t="s">
        <v>313</v>
      </c>
      <c r="B957" s="602">
        <v>40695</v>
      </c>
      <c r="C957" s="603">
        <v>56980032347.389999</v>
      </c>
    </row>
    <row r="958" spans="1:3">
      <c r="A958" s="601" t="s">
        <v>313</v>
      </c>
      <c r="B958" s="602">
        <v>40725</v>
      </c>
      <c r="C958" s="603">
        <v>56625346255.400002</v>
      </c>
    </row>
    <row r="959" spans="1:3">
      <c r="A959" s="601" t="s">
        <v>313</v>
      </c>
      <c r="B959" s="602">
        <v>40756</v>
      </c>
      <c r="C959" s="603">
        <v>56241734929.099998</v>
      </c>
    </row>
    <row r="960" spans="1:3">
      <c r="A960" s="601" t="s">
        <v>313</v>
      </c>
      <c r="B960" s="602">
        <v>40787</v>
      </c>
      <c r="C960" s="603">
        <v>55810684301.57</v>
      </c>
    </row>
    <row r="961" spans="1:3">
      <c r="A961" s="601" t="s">
        <v>313</v>
      </c>
      <c r="B961" s="602">
        <v>40817</v>
      </c>
      <c r="C961" s="603">
        <v>55221476816.599998</v>
      </c>
    </row>
    <row r="962" spans="1:3">
      <c r="A962" s="601" t="s">
        <v>313</v>
      </c>
      <c r="B962" s="602">
        <v>40848</v>
      </c>
      <c r="C962" s="603">
        <v>54494135497.43</v>
      </c>
    </row>
    <row r="963" spans="1:3">
      <c r="A963" s="601" t="s">
        <v>313</v>
      </c>
      <c r="B963" s="602">
        <v>40878</v>
      </c>
      <c r="C963" s="603">
        <v>53743798951.459999</v>
      </c>
    </row>
    <row r="964" spans="1:3">
      <c r="A964" s="601" t="s">
        <v>313</v>
      </c>
      <c r="B964" s="602">
        <v>40909</v>
      </c>
      <c r="C964" s="603">
        <v>53000916529.510002</v>
      </c>
    </row>
    <row r="965" spans="1:3">
      <c r="A965" s="601" t="s">
        <v>313</v>
      </c>
      <c r="B965" s="602">
        <v>40940</v>
      </c>
      <c r="C965" s="603">
        <v>52287159698.989998</v>
      </c>
    </row>
    <row r="966" spans="1:3">
      <c r="A966" s="601" t="s">
        <v>313</v>
      </c>
      <c r="B966" s="602">
        <v>40969</v>
      </c>
      <c r="C966" s="603">
        <v>51459936511.860001</v>
      </c>
    </row>
    <row r="967" spans="1:3">
      <c r="A967" s="601" t="s">
        <v>313</v>
      </c>
      <c r="B967" s="602">
        <v>41000</v>
      </c>
      <c r="C967" s="603">
        <v>50558489478.07</v>
      </c>
    </row>
    <row r="968" spans="1:3">
      <c r="A968" s="601" t="s">
        <v>313</v>
      </c>
      <c r="B968" s="602">
        <v>41030</v>
      </c>
      <c r="C968" s="603">
        <v>49740330347.43</v>
      </c>
    </row>
    <row r="969" spans="1:3">
      <c r="A969" s="601" t="s">
        <v>313</v>
      </c>
      <c r="B969" s="602">
        <v>41061</v>
      </c>
      <c r="C969" s="603">
        <v>48981476106.870003</v>
      </c>
    </row>
    <row r="970" spans="1:3">
      <c r="A970" s="601" t="s">
        <v>313</v>
      </c>
      <c r="B970" s="602">
        <v>41091</v>
      </c>
      <c r="C970" s="603">
        <v>48260093487.080002</v>
      </c>
    </row>
    <row r="971" spans="1:3">
      <c r="A971" s="601" t="s">
        <v>313</v>
      </c>
      <c r="B971" s="602">
        <v>41122</v>
      </c>
      <c r="C971" s="603">
        <v>47520451542.849998</v>
      </c>
    </row>
    <row r="972" spans="1:3">
      <c r="A972" s="601" t="s">
        <v>313</v>
      </c>
      <c r="B972" s="602">
        <v>41153</v>
      </c>
      <c r="C972" s="603">
        <v>46618963210.010002</v>
      </c>
    </row>
    <row r="973" spans="1:3">
      <c r="A973" s="601" t="s">
        <v>313</v>
      </c>
      <c r="B973" s="602">
        <v>41183</v>
      </c>
      <c r="C973" s="603">
        <v>45752068950.25</v>
      </c>
    </row>
    <row r="974" spans="1:3">
      <c r="A974" s="601" t="s">
        <v>313</v>
      </c>
      <c r="B974" s="602">
        <v>41214</v>
      </c>
      <c r="C974" s="603">
        <v>44726053202.43</v>
      </c>
    </row>
    <row r="975" spans="1:3">
      <c r="A975" s="601" t="s">
        <v>313</v>
      </c>
      <c r="B975" s="602">
        <v>41244</v>
      </c>
      <c r="C975" s="603">
        <v>43598926235.970001</v>
      </c>
    </row>
    <row r="976" spans="1:3">
      <c r="A976" s="601" t="s">
        <v>313</v>
      </c>
      <c r="B976" s="602">
        <v>41275</v>
      </c>
      <c r="C976" s="603">
        <v>42511834949.889999</v>
      </c>
    </row>
    <row r="977" spans="1:3">
      <c r="A977" s="601" t="s">
        <v>313</v>
      </c>
      <c r="B977" s="602">
        <v>41306</v>
      </c>
      <c r="C977" s="603">
        <v>41444981218.910004</v>
      </c>
    </row>
    <row r="978" spans="1:3">
      <c r="A978" s="601" t="s">
        <v>313</v>
      </c>
      <c r="B978" s="602">
        <v>41334</v>
      </c>
      <c r="C978" s="603">
        <v>40445273817.389999</v>
      </c>
    </row>
    <row r="979" spans="1:3">
      <c r="A979" s="601" t="s">
        <v>313</v>
      </c>
      <c r="B979" s="602">
        <v>41365</v>
      </c>
      <c r="C979" s="603">
        <v>39413658341.269997</v>
      </c>
    </row>
    <row r="980" spans="1:3">
      <c r="A980" s="601" t="s">
        <v>313</v>
      </c>
      <c r="B980" s="602">
        <v>41395</v>
      </c>
      <c r="C980" s="603">
        <v>38305688571.400002</v>
      </c>
    </row>
    <row r="981" spans="1:3">
      <c r="A981" s="601" t="s">
        <v>313</v>
      </c>
      <c r="B981" s="602">
        <v>41426</v>
      </c>
      <c r="C981" s="603">
        <v>37190422342.139999</v>
      </c>
    </row>
    <row r="982" spans="1:3">
      <c r="A982" s="601" t="s">
        <v>313</v>
      </c>
      <c r="B982" s="602">
        <v>41456</v>
      </c>
      <c r="C982" s="603">
        <v>36228768857.910004</v>
      </c>
    </row>
    <row r="983" spans="1:3">
      <c r="A983" s="601" t="s">
        <v>313</v>
      </c>
      <c r="B983" s="602">
        <v>41487</v>
      </c>
      <c r="C983" s="603">
        <v>35304122885.080002</v>
      </c>
    </row>
    <row r="984" spans="1:3">
      <c r="A984" s="601" t="s">
        <v>313</v>
      </c>
      <c r="B984" s="602">
        <v>41518</v>
      </c>
      <c r="C984" s="603">
        <v>34631012626.120003</v>
      </c>
    </row>
    <row r="985" spans="1:3">
      <c r="A985" s="601" t="s">
        <v>313</v>
      </c>
      <c r="B985" s="602">
        <v>41548</v>
      </c>
      <c r="C985" s="603">
        <v>34142472582.470001</v>
      </c>
    </row>
    <row r="986" spans="1:3">
      <c r="A986" s="601" t="s">
        <v>313</v>
      </c>
      <c r="B986" s="602">
        <v>41579</v>
      </c>
      <c r="C986" s="603">
        <v>33609809396.490002</v>
      </c>
    </row>
    <row r="987" spans="1:3">
      <c r="A987" s="601" t="s">
        <v>313</v>
      </c>
      <c r="B987" s="602">
        <v>41609</v>
      </c>
      <c r="C987" s="603">
        <v>33156179724.119999</v>
      </c>
    </row>
    <row r="988" spans="1:3">
      <c r="A988" s="601" t="s">
        <v>313</v>
      </c>
      <c r="B988" s="602">
        <v>41640</v>
      </c>
      <c r="C988" s="603">
        <v>32678595370.73</v>
      </c>
    </row>
    <row r="989" spans="1:3">
      <c r="A989" s="601" t="s">
        <v>313</v>
      </c>
      <c r="B989" s="602">
        <v>41671</v>
      </c>
      <c r="C989" s="603">
        <v>32307135001.259998</v>
      </c>
    </row>
    <row r="990" spans="1:3">
      <c r="A990" s="601" t="s">
        <v>313</v>
      </c>
      <c r="B990" s="602">
        <v>41699</v>
      </c>
      <c r="C990" s="603">
        <v>31933535997.759998</v>
      </c>
    </row>
    <row r="991" spans="1:3">
      <c r="A991" s="601" t="s">
        <v>313</v>
      </c>
      <c r="B991" s="602">
        <v>41730</v>
      </c>
      <c r="C991" s="603">
        <v>31500521579.349998</v>
      </c>
    </row>
    <row r="992" spans="1:3">
      <c r="A992" s="601" t="s">
        <v>313</v>
      </c>
      <c r="B992" s="602">
        <v>41760</v>
      </c>
      <c r="C992" s="603">
        <v>31008483224.509998</v>
      </c>
    </row>
    <row r="993" spans="1:3">
      <c r="A993" s="601" t="s">
        <v>313</v>
      </c>
      <c r="B993" s="602">
        <v>41791</v>
      </c>
      <c r="C993" s="603">
        <v>30487709391.630001</v>
      </c>
    </row>
    <row r="994" spans="1:3">
      <c r="A994" s="601" t="s">
        <v>313</v>
      </c>
      <c r="B994" s="602">
        <v>41821</v>
      </c>
      <c r="C994" s="603">
        <v>29899795221.27</v>
      </c>
    </row>
    <row r="995" spans="1:3">
      <c r="A995" s="601" t="s">
        <v>313</v>
      </c>
      <c r="B995" s="602">
        <v>41852</v>
      </c>
      <c r="C995" s="603">
        <v>29323228881.110001</v>
      </c>
    </row>
    <row r="996" spans="1:3">
      <c r="A996" s="601" t="s">
        <v>313</v>
      </c>
      <c r="B996" s="602">
        <v>41883</v>
      </c>
      <c r="C996" s="603">
        <v>28759202468.759998</v>
      </c>
    </row>
    <row r="997" spans="1:3">
      <c r="A997" s="601" t="s">
        <v>313</v>
      </c>
      <c r="B997" s="602">
        <v>41913</v>
      </c>
      <c r="C997" s="603">
        <v>28225530181.330002</v>
      </c>
    </row>
    <row r="998" spans="1:3">
      <c r="A998" s="601" t="s">
        <v>313</v>
      </c>
      <c r="B998" s="602">
        <v>41944</v>
      </c>
      <c r="C998" s="603">
        <v>27723989529.060001</v>
      </c>
    </row>
    <row r="999" spans="1:3">
      <c r="A999" s="601" t="s">
        <v>313</v>
      </c>
      <c r="B999" s="602">
        <v>41974</v>
      </c>
      <c r="C999" s="603">
        <v>27241612798.790001</v>
      </c>
    </row>
    <row r="1000" spans="1:3">
      <c r="A1000" s="601" t="s">
        <v>313</v>
      </c>
      <c r="B1000" s="602">
        <v>42005</v>
      </c>
      <c r="C1000" s="603">
        <v>26742136234.59</v>
      </c>
    </row>
    <row r="1001" spans="1:3">
      <c r="A1001" s="601" t="s">
        <v>313</v>
      </c>
      <c r="B1001" s="602">
        <v>42036</v>
      </c>
      <c r="C1001" s="603">
        <v>26334680327.970001</v>
      </c>
    </row>
    <row r="1002" spans="1:3">
      <c r="A1002" s="601" t="s">
        <v>313</v>
      </c>
      <c r="B1002" s="602">
        <v>42064</v>
      </c>
      <c r="C1002" s="603">
        <v>25803151603.84</v>
      </c>
    </row>
    <row r="1003" spans="1:3">
      <c r="A1003" s="601" t="s">
        <v>314</v>
      </c>
      <c r="B1003" s="602">
        <v>40575</v>
      </c>
      <c r="C1003" s="603">
        <v>47573885602.290001</v>
      </c>
    </row>
    <row r="1004" spans="1:3">
      <c r="A1004" s="601" t="s">
        <v>314</v>
      </c>
      <c r="B1004" s="602">
        <v>40603</v>
      </c>
      <c r="C1004" s="603">
        <v>47115309114.849998</v>
      </c>
    </row>
    <row r="1005" spans="1:3">
      <c r="A1005" s="601" t="s">
        <v>314</v>
      </c>
      <c r="B1005" s="602">
        <v>40634</v>
      </c>
      <c r="C1005" s="603">
        <v>46733226826.940002</v>
      </c>
    </row>
    <row r="1006" spans="1:3">
      <c r="A1006" s="601" t="s">
        <v>314</v>
      </c>
      <c r="B1006" s="602">
        <v>40664</v>
      </c>
      <c r="C1006" s="603">
        <v>46378560056.029999</v>
      </c>
    </row>
    <row r="1007" spans="1:3">
      <c r="A1007" s="601" t="s">
        <v>314</v>
      </c>
      <c r="B1007" s="602">
        <v>40695</v>
      </c>
      <c r="C1007" s="603">
        <v>46038332490.010002</v>
      </c>
    </row>
    <row r="1008" spans="1:3">
      <c r="A1008" s="601" t="s">
        <v>314</v>
      </c>
      <c r="B1008" s="602">
        <v>40725</v>
      </c>
      <c r="C1008" s="603">
        <v>45602235236.940002</v>
      </c>
    </row>
    <row r="1009" spans="1:3">
      <c r="A1009" s="601" t="s">
        <v>314</v>
      </c>
      <c r="B1009" s="602">
        <v>40756</v>
      </c>
      <c r="C1009" s="603">
        <v>45168580818.25</v>
      </c>
    </row>
    <row r="1010" spans="1:3">
      <c r="A1010" s="601" t="s">
        <v>314</v>
      </c>
      <c r="B1010" s="602">
        <v>40787</v>
      </c>
      <c r="C1010" s="603">
        <v>44611166775.040001</v>
      </c>
    </row>
    <row r="1011" spans="1:3">
      <c r="A1011" s="601" t="s">
        <v>314</v>
      </c>
      <c r="B1011" s="602">
        <v>40817</v>
      </c>
      <c r="C1011" s="603">
        <v>43915925246.400002</v>
      </c>
    </row>
    <row r="1012" spans="1:3">
      <c r="A1012" s="601" t="s">
        <v>314</v>
      </c>
      <c r="B1012" s="602">
        <v>40848</v>
      </c>
      <c r="C1012" s="603">
        <v>43076355507.220001</v>
      </c>
    </row>
    <row r="1013" spans="1:3">
      <c r="A1013" s="601" t="s">
        <v>314</v>
      </c>
      <c r="B1013" s="602">
        <v>40878</v>
      </c>
      <c r="C1013" s="603">
        <v>42253608051.489998</v>
      </c>
    </row>
    <row r="1014" spans="1:3">
      <c r="A1014" s="601" t="s">
        <v>314</v>
      </c>
      <c r="B1014" s="602">
        <v>40909</v>
      </c>
      <c r="C1014" s="603">
        <v>41474520421.279999</v>
      </c>
    </row>
    <row r="1015" spans="1:3">
      <c r="A1015" s="601" t="s">
        <v>314</v>
      </c>
      <c r="B1015" s="602">
        <v>40940</v>
      </c>
      <c r="C1015" s="603">
        <v>40697286569.400002</v>
      </c>
    </row>
    <row r="1016" spans="1:3">
      <c r="A1016" s="601" t="s">
        <v>314</v>
      </c>
      <c r="B1016" s="602">
        <v>40969</v>
      </c>
      <c r="C1016" s="603">
        <v>39831828564.589996</v>
      </c>
    </row>
    <row r="1017" spans="1:3">
      <c r="A1017" s="601" t="s">
        <v>314</v>
      </c>
      <c r="B1017" s="602">
        <v>41000</v>
      </c>
      <c r="C1017" s="603">
        <v>38944132309.889999</v>
      </c>
    </row>
    <row r="1018" spans="1:3">
      <c r="A1018" s="601" t="s">
        <v>314</v>
      </c>
      <c r="B1018" s="602">
        <v>41030</v>
      </c>
      <c r="C1018" s="603">
        <v>38041516714.980003</v>
      </c>
    </row>
    <row r="1019" spans="1:3">
      <c r="A1019" s="601" t="s">
        <v>314</v>
      </c>
      <c r="B1019" s="602">
        <v>41061</v>
      </c>
      <c r="C1019" s="603">
        <v>37285437815.889999</v>
      </c>
    </row>
    <row r="1020" spans="1:3">
      <c r="A1020" s="601" t="s">
        <v>314</v>
      </c>
      <c r="B1020" s="602">
        <v>41091</v>
      </c>
      <c r="C1020" s="603">
        <v>36585008122.540001</v>
      </c>
    </row>
    <row r="1021" spans="1:3">
      <c r="A1021" s="601" t="s">
        <v>314</v>
      </c>
      <c r="B1021" s="602">
        <v>41122</v>
      </c>
      <c r="C1021" s="603">
        <v>35911046035.18</v>
      </c>
    </row>
    <row r="1022" spans="1:3">
      <c r="A1022" s="601" t="s">
        <v>314</v>
      </c>
      <c r="B1022" s="602">
        <v>41153</v>
      </c>
      <c r="C1022" s="603">
        <v>35164699792.760002</v>
      </c>
    </row>
    <row r="1023" spans="1:3">
      <c r="A1023" s="601" t="s">
        <v>314</v>
      </c>
      <c r="B1023" s="602">
        <v>41183</v>
      </c>
      <c r="C1023" s="603">
        <v>34434583795.029999</v>
      </c>
    </row>
    <row r="1024" spans="1:3">
      <c r="A1024" s="601" t="s">
        <v>314</v>
      </c>
      <c r="B1024" s="602">
        <v>41214</v>
      </c>
      <c r="C1024" s="603">
        <v>33462475072.599998</v>
      </c>
    </row>
    <row r="1025" spans="1:3">
      <c r="A1025" s="601" t="s">
        <v>314</v>
      </c>
      <c r="B1025" s="602">
        <v>41244</v>
      </c>
      <c r="C1025" s="603">
        <v>32633292901.84</v>
      </c>
    </row>
    <row r="1026" spans="1:3">
      <c r="A1026" s="601" t="s">
        <v>314</v>
      </c>
      <c r="B1026" s="602">
        <v>41275</v>
      </c>
      <c r="C1026" s="603">
        <v>31839484092.580002</v>
      </c>
    </row>
    <row r="1027" spans="1:3">
      <c r="A1027" s="601" t="s">
        <v>314</v>
      </c>
      <c r="B1027" s="602">
        <v>41306</v>
      </c>
      <c r="C1027" s="603">
        <v>31023001202.209999</v>
      </c>
    </row>
    <row r="1028" spans="1:3">
      <c r="A1028" s="601" t="s">
        <v>314</v>
      </c>
      <c r="B1028" s="602">
        <v>41334</v>
      </c>
      <c r="C1028" s="603">
        <v>30173755574.279999</v>
      </c>
    </row>
    <row r="1029" spans="1:3">
      <c r="A1029" s="601" t="s">
        <v>314</v>
      </c>
      <c r="B1029" s="602">
        <v>41365</v>
      </c>
      <c r="C1029" s="603">
        <v>29257437947.939999</v>
      </c>
    </row>
    <row r="1030" spans="1:3">
      <c r="A1030" s="601" t="s">
        <v>314</v>
      </c>
      <c r="B1030" s="602">
        <v>41395</v>
      </c>
      <c r="C1030" s="603">
        <v>28160913042.189999</v>
      </c>
    </row>
    <row r="1031" spans="1:3">
      <c r="A1031" s="601" t="s">
        <v>314</v>
      </c>
      <c r="B1031" s="602">
        <v>41426</v>
      </c>
      <c r="C1031" s="603">
        <v>27380294819.400002</v>
      </c>
    </row>
    <row r="1032" spans="1:3">
      <c r="A1032" s="601" t="s">
        <v>314</v>
      </c>
      <c r="B1032" s="602">
        <v>41456</v>
      </c>
      <c r="C1032" s="603">
        <v>26622198431.169998</v>
      </c>
    </row>
    <row r="1033" spans="1:3">
      <c r="A1033" s="601" t="s">
        <v>314</v>
      </c>
      <c r="B1033" s="602">
        <v>41487</v>
      </c>
      <c r="C1033" s="603">
        <v>25948389039.82</v>
      </c>
    </row>
    <row r="1034" spans="1:3">
      <c r="A1034" s="601" t="s">
        <v>314</v>
      </c>
      <c r="B1034" s="602">
        <v>41518</v>
      </c>
      <c r="C1034" s="603">
        <v>25344136608.099998</v>
      </c>
    </row>
    <row r="1035" spans="1:3">
      <c r="A1035" s="601" t="s">
        <v>314</v>
      </c>
      <c r="B1035" s="602">
        <v>41548</v>
      </c>
      <c r="C1035" s="603">
        <v>24929248299.470001</v>
      </c>
    </row>
    <row r="1036" spans="1:3">
      <c r="A1036" s="601" t="s">
        <v>314</v>
      </c>
      <c r="B1036" s="602">
        <v>41579</v>
      </c>
      <c r="C1036" s="603">
        <v>24491644203.509998</v>
      </c>
    </row>
    <row r="1037" spans="1:3">
      <c r="A1037" s="601" t="s">
        <v>314</v>
      </c>
      <c r="B1037" s="602">
        <v>41609</v>
      </c>
      <c r="C1037" s="603">
        <v>24115246963.330002</v>
      </c>
    </row>
    <row r="1038" spans="1:3">
      <c r="A1038" s="601" t="s">
        <v>314</v>
      </c>
      <c r="B1038" s="602">
        <v>41640</v>
      </c>
      <c r="C1038" s="603">
        <v>23731487186.43</v>
      </c>
    </row>
    <row r="1039" spans="1:3">
      <c r="A1039" s="601" t="s">
        <v>314</v>
      </c>
      <c r="B1039" s="602">
        <v>41671</v>
      </c>
      <c r="C1039" s="603">
        <v>23401767070.639999</v>
      </c>
    </row>
    <row r="1040" spans="1:3">
      <c r="A1040" s="601" t="s">
        <v>314</v>
      </c>
      <c r="B1040" s="602">
        <v>41699</v>
      </c>
      <c r="C1040" s="603">
        <v>23083818258.060001</v>
      </c>
    </row>
    <row r="1041" spans="1:3">
      <c r="A1041" s="601" t="s">
        <v>314</v>
      </c>
      <c r="B1041" s="602">
        <v>41730</v>
      </c>
      <c r="C1041" s="603">
        <v>22740553894.84</v>
      </c>
    </row>
    <row r="1042" spans="1:3">
      <c r="A1042" s="601" t="s">
        <v>314</v>
      </c>
      <c r="B1042" s="602">
        <v>41760</v>
      </c>
      <c r="C1042" s="603">
        <v>22362183404.450001</v>
      </c>
    </row>
    <row r="1043" spans="1:3">
      <c r="A1043" s="601" t="s">
        <v>314</v>
      </c>
      <c r="B1043" s="602">
        <v>41791</v>
      </c>
      <c r="C1043" s="603">
        <v>21920414364.549999</v>
      </c>
    </row>
    <row r="1044" spans="1:3">
      <c r="A1044" s="601" t="s">
        <v>314</v>
      </c>
      <c r="B1044" s="602">
        <v>41821</v>
      </c>
      <c r="C1044" s="603">
        <v>21484151818.779999</v>
      </c>
    </row>
    <row r="1045" spans="1:3">
      <c r="A1045" s="601" t="s">
        <v>314</v>
      </c>
      <c r="B1045" s="602">
        <v>41852</v>
      </c>
      <c r="C1045" s="603">
        <v>21073951084.84</v>
      </c>
    </row>
    <row r="1046" spans="1:3">
      <c r="A1046" s="601" t="s">
        <v>314</v>
      </c>
      <c r="B1046" s="602">
        <v>41883</v>
      </c>
      <c r="C1046" s="603">
        <v>20676402792.130001</v>
      </c>
    </row>
    <row r="1047" spans="1:3">
      <c r="A1047" s="601" t="s">
        <v>314</v>
      </c>
      <c r="B1047" s="602">
        <v>41913</v>
      </c>
      <c r="C1047" s="603">
        <v>20280204294.279999</v>
      </c>
    </row>
    <row r="1048" spans="1:3">
      <c r="A1048" s="601" t="s">
        <v>314</v>
      </c>
      <c r="B1048" s="602">
        <v>41944</v>
      </c>
      <c r="C1048" s="603">
        <v>19907864141.16</v>
      </c>
    </row>
    <row r="1049" spans="1:3">
      <c r="A1049" s="601" t="s">
        <v>314</v>
      </c>
      <c r="B1049" s="602">
        <v>41974</v>
      </c>
      <c r="C1049" s="603">
        <v>19567179843.119999</v>
      </c>
    </row>
    <row r="1050" spans="1:3">
      <c r="A1050" s="601" t="s">
        <v>314</v>
      </c>
      <c r="B1050" s="602">
        <v>42005</v>
      </c>
      <c r="C1050" s="603">
        <v>19202768178.880001</v>
      </c>
    </row>
    <row r="1051" spans="1:3">
      <c r="A1051" s="601" t="s">
        <v>314</v>
      </c>
      <c r="B1051" s="602">
        <v>42036</v>
      </c>
      <c r="C1051" s="603">
        <v>18909162552</v>
      </c>
    </row>
    <row r="1052" spans="1:3">
      <c r="A1052" s="601" t="s">
        <v>314</v>
      </c>
      <c r="B1052" s="602">
        <v>42064</v>
      </c>
      <c r="C1052" s="603">
        <v>18561369802.830002</v>
      </c>
    </row>
  </sheetData>
  <pageMargins left="0.7" right="0.7" top="0.75" bottom="0.75" header="0.3" footer="0.3"/>
  <pageSetup orientation="portrait" horizontalDpi="1200" verticalDpi="1200"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5" tint="0.79998168889431442"/>
    <pageSetUpPr fitToPage="1"/>
  </sheetPr>
  <dimension ref="A1:V136"/>
  <sheetViews>
    <sheetView topLeftCell="H36" zoomScaleNormal="100" workbookViewId="0">
      <selection activeCell="AE57" sqref="AE57"/>
    </sheetView>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24.5703125" style="67" customWidth="1"/>
    <col min="9" max="9" width="10" style="67" customWidth="1"/>
    <col min="10" max="10" width="11.85546875" style="67" customWidth="1"/>
    <col min="11" max="11" width="10.28515625" style="67" customWidth="1"/>
    <col min="12" max="12" width="13.140625" style="67" customWidth="1"/>
    <col min="13" max="13" width="7.140625" style="67" hidden="1" customWidth="1"/>
    <col min="14" max="14" width="8.7109375" style="67" hidden="1" customWidth="1"/>
    <col min="15" max="15" width="13.42578125" style="67" customWidth="1"/>
    <col min="16" max="26" width="7.140625" style="67" customWidth="1"/>
    <col min="27" max="16384" width="9.140625" style="67"/>
  </cols>
  <sheetData>
    <row r="1" spans="22:22">
      <c r="V1" s="71"/>
    </row>
    <row r="23" spans="3:15" ht="15">
      <c r="J23" s="75"/>
      <c r="K23" s="75"/>
      <c r="L23" s="75"/>
    </row>
    <row r="24" spans="3:15" s="76" customFormat="1" ht="15">
      <c r="I24" s="75" t="s">
        <v>339</v>
      </c>
      <c r="O24" s="75"/>
    </row>
    <row r="25" spans="3:15" s="163" customFormat="1" ht="22.5" customHeight="1">
      <c r="I25" s="633" t="s">
        <v>67</v>
      </c>
      <c r="J25" s="634"/>
      <c r="K25" s="634"/>
      <c r="L25" s="634"/>
      <c r="M25" s="457"/>
      <c r="N25" s="457"/>
      <c r="O25" s="632" t="s">
        <v>340</v>
      </c>
    </row>
    <row r="26" spans="3:15" s="164" customFormat="1" ht="30">
      <c r="I26" s="545" t="s">
        <v>19</v>
      </c>
      <c r="J26" s="470" t="s">
        <v>193</v>
      </c>
      <c r="K26" s="470" t="s">
        <v>8</v>
      </c>
      <c r="L26" s="470" t="s">
        <v>243</v>
      </c>
      <c r="N26" s="545" t="s">
        <v>236</v>
      </c>
      <c r="O26" s="470" t="s">
        <v>193</v>
      </c>
    </row>
    <row r="27" spans="3:15" s="163" customFormat="1" ht="15" customHeight="1">
      <c r="C27" s="166"/>
      <c r="D27" s="166"/>
      <c r="E27" s="166"/>
      <c r="F27" s="166"/>
      <c r="G27" s="166"/>
      <c r="H27" s="167"/>
      <c r="I27" s="629">
        <f>'Monthly Summary Avg'!EH27</f>
        <v>40633</v>
      </c>
      <c r="J27" s="563">
        <f>'Monthly Summary Avg'!EI27</f>
        <v>3.688520807018085E-2</v>
      </c>
      <c r="K27" s="587">
        <f>'Monthly Summary Avg'!EJ27</f>
        <v>12.454245092935345</v>
      </c>
      <c r="L27" s="563">
        <f>'Monthly Summary Avg'!EK27</f>
        <v>1.0991113530483746E-2</v>
      </c>
      <c r="N27" s="629">
        <f>'Monthly Summary Avg'!EH99</f>
        <v>40633</v>
      </c>
      <c r="O27" s="563">
        <f>'Monthly Summary Avg'!EI99</f>
        <v>3.2147753175075941E-2</v>
      </c>
    </row>
    <row r="28" spans="3:15" s="163" customFormat="1" ht="15" customHeight="1">
      <c r="C28" s="166"/>
      <c r="D28" s="166"/>
      <c r="E28" s="166"/>
      <c r="F28" s="166"/>
      <c r="G28" s="166"/>
      <c r="H28" s="167"/>
      <c r="I28" s="629">
        <f>'Monthly Summary Avg'!EH28</f>
        <v>40662</v>
      </c>
      <c r="J28" s="467">
        <f>'Monthly Summary Avg'!EI28</f>
        <v>1.824176957431662E-2</v>
      </c>
      <c r="K28" s="587">
        <f>'Monthly Summary Avg'!EJ28</f>
        <v>-13.523941730477457</v>
      </c>
      <c r="L28" s="467">
        <f>'Monthly Summary Avg'!EK28</f>
        <v>1.0984369457682011E-2</v>
      </c>
      <c r="N28" s="629">
        <f>'Monthly Summary Avg'!EH100</f>
        <v>40662</v>
      </c>
      <c r="O28" s="467">
        <f>'Monthly Summary Avg'!EI100</f>
        <v>3.9945300504856653E-2</v>
      </c>
    </row>
    <row r="29" spans="3:15" s="163" customFormat="1" ht="15" customHeight="1">
      <c r="C29" s="166"/>
      <c r="D29" s="166"/>
      <c r="E29" s="166"/>
      <c r="F29" s="166"/>
      <c r="G29" s="166"/>
      <c r="H29" s="167"/>
      <c r="I29" s="629">
        <f>'Monthly Summary Avg'!EH29</f>
        <v>40694</v>
      </c>
      <c r="J29" s="467">
        <f>'Monthly Summary Avg'!EI29</f>
        <v>9.513688870633372E-3</v>
      </c>
      <c r="K29" s="587">
        <f>'Monthly Summary Avg'!EJ29</f>
        <v>-39.195910729297935</v>
      </c>
      <c r="L29" s="467">
        <f>'Monthly Summary Avg'!EK29</f>
        <v>1.2359978510225116E-2</v>
      </c>
      <c r="N29" s="629">
        <f>'Monthly Summary Avg'!EH101</f>
        <v>40694</v>
      </c>
      <c r="O29" s="467">
        <f>'Monthly Summary Avg'!EI101</f>
        <v>3.6836948680963523E-2</v>
      </c>
    </row>
    <row r="30" spans="3:15" s="163" customFormat="1" ht="15">
      <c r="C30" s="166"/>
      <c r="D30" s="166"/>
      <c r="E30" s="166"/>
      <c r="F30" s="166"/>
      <c r="G30" s="166"/>
      <c r="H30" s="167"/>
      <c r="I30" s="629">
        <f>'Monthly Summary Avg'!EH30</f>
        <v>40724</v>
      </c>
      <c r="J30" s="467">
        <f>'Monthly Summary Avg'!EI30</f>
        <v>1.4594354068344891E-2</v>
      </c>
      <c r="K30" s="587">
        <f>'Monthly Summary Avg'!EJ30</f>
        <v>-71.812762532091284</v>
      </c>
      <c r="L30" s="467">
        <f>'Monthly Summary Avg'!EK30</f>
        <v>1.1611305017469561E-2</v>
      </c>
      <c r="N30" s="629">
        <f>'Monthly Summary Avg'!EH102</f>
        <v>40724</v>
      </c>
      <c r="O30" s="467">
        <f>'Monthly Summary Avg'!EI102</f>
        <v>-8.9725230837073861E-3</v>
      </c>
    </row>
    <row r="31" spans="3:15" s="163" customFormat="1" ht="15">
      <c r="I31" s="629">
        <f>'Monthly Summary Avg'!EH31</f>
        <v>40753</v>
      </c>
      <c r="J31" s="467">
        <f>'Monthly Summary Avg'!EI31</f>
        <v>-5.6499117749605927E-2</v>
      </c>
      <c r="K31" s="587">
        <f>'Monthly Summary Avg'!EJ31</f>
        <v>14.555567089358632</v>
      </c>
      <c r="L31" s="467">
        <f>'Monthly Summary Avg'!EK31</f>
        <v>9.4859999077979359E-3</v>
      </c>
      <c r="N31" s="629">
        <f>'Monthly Summary Avg'!EH103</f>
        <v>40753</v>
      </c>
      <c r="O31" s="467">
        <f>'Monthly Summary Avg'!EI103</f>
        <v>-7.0542451766380859E-3</v>
      </c>
    </row>
    <row r="32" spans="3:15" s="163" customFormat="1" ht="15">
      <c r="I32" s="629">
        <f>'Monthly Summary Avg'!EH32</f>
        <v>40786</v>
      </c>
      <c r="J32" s="467">
        <f>'Monthly Summary Avg'!EI32</f>
        <v>-0.20415554691478444</v>
      </c>
      <c r="K32" s="587">
        <f>'Monthly Summary Avg'!EJ32</f>
        <v>413.1307634556174</v>
      </c>
      <c r="L32" s="467">
        <f>'Monthly Summary Avg'!EK32</f>
        <v>9.8897455980434257E-3</v>
      </c>
      <c r="N32" s="629">
        <f>'Monthly Summary Avg'!EH104</f>
        <v>40786</v>
      </c>
      <c r="O32" s="467">
        <f>'Monthly Summary Avg'!EI104</f>
        <v>-0.12940148616743233</v>
      </c>
    </row>
    <row r="33" spans="9:15" s="163" customFormat="1" ht="15">
      <c r="I33" s="629">
        <f>'Monthly Summary Avg'!EH33</f>
        <v>40816</v>
      </c>
      <c r="J33" s="467">
        <f>'Monthly Summary Avg'!EI33</f>
        <v>-0.18608869129036568</v>
      </c>
      <c r="K33" s="587">
        <f>'Monthly Summary Avg'!EJ33</f>
        <v>707.36595401615773</v>
      </c>
      <c r="L33" s="467">
        <f>'Monthly Summary Avg'!EK33</f>
        <v>1.4023413556404364E-2</v>
      </c>
      <c r="N33" s="629">
        <f>'Monthly Summary Avg'!EH105</f>
        <v>40816</v>
      </c>
      <c r="O33" s="467">
        <f>'Monthly Summary Avg'!EI105</f>
        <v>-0.1064639937577718</v>
      </c>
    </row>
    <row r="34" spans="9:15" s="163" customFormat="1" ht="15">
      <c r="I34" s="629">
        <f>'Monthly Summary Avg'!EH34</f>
        <v>40847</v>
      </c>
      <c r="J34" s="467">
        <f>'Monthly Summary Avg'!EI34</f>
        <v>5.2849339196914737E-2</v>
      </c>
      <c r="K34" s="587">
        <f>'Monthly Summary Avg'!EJ34</f>
        <v>688.11426559475387</v>
      </c>
      <c r="L34" s="467">
        <f>'Monthly Summary Avg'!EK34</f>
        <v>1.2905991827933823E-2</v>
      </c>
      <c r="N34" s="629">
        <f>'Monthly Summary Avg'!EH106</f>
        <v>40847</v>
      </c>
      <c r="O34" s="467">
        <f>'Monthly Summary Avg'!EI106</f>
        <v>2.3593584560071421E-2</v>
      </c>
    </row>
    <row r="35" spans="9:15" s="163" customFormat="1" ht="15">
      <c r="I35" s="629">
        <f>'Monthly Summary Avg'!EH35</f>
        <v>40877</v>
      </c>
      <c r="J35" s="467">
        <f>'Monthly Summary Avg'!EI35</f>
        <v>-7.0201412794057283E-3</v>
      </c>
      <c r="K35" s="587">
        <f>'Monthly Summary Avg'!EJ35</f>
        <v>623.10168528876363</v>
      </c>
      <c r="L35" s="467">
        <f>'Monthly Summary Avg'!EK35</f>
        <v>7.0135917459659249E-3</v>
      </c>
      <c r="N35" s="629">
        <f>'Monthly Summary Avg'!EH107</f>
        <v>40877</v>
      </c>
      <c r="O35" s="467">
        <f>'Monthly Summary Avg'!EI107</f>
        <v>1.4407938862063669E-2</v>
      </c>
    </row>
    <row r="36" spans="9:15" s="163" customFormat="1" ht="15">
      <c r="I36" s="629">
        <f>'Monthly Summary Avg'!EH36</f>
        <v>40907</v>
      </c>
      <c r="J36" s="467">
        <f>'Monthly Summary Avg'!EI36</f>
        <v>-2.7877513927723988E-2</v>
      </c>
      <c r="K36" s="587">
        <f>'Monthly Summary Avg'!EJ36</f>
        <v>610.59817697721678</v>
      </c>
      <c r="L36" s="467">
        <f>'Monthly Summary Avg'!EK36</f>
        <v>3.9545840537859589E-3</v>
      </c>
      <c r="N36" s="629">
        <f>'Monthly Summary Avg'!EH108</f>
        <v>40907</v>
      </c>
      <c r="O36" s="467">
        <f>'Monthly Summary Avg'!EI108</f>
        <v>5.8326880120871194E-3</v>
      </c>
    </row>
    <row r="37" spans="9:15" s="163" customFormat="1" ht="15">
      <c r="I37" s="629">
        <f>'Monthly Summary Avg'!EH37</f>
        <v>40939</v>
      </c>
      <c r="J37" s="467">
        <f>'Monthly Summary Avg'!EI37</f>
        <v>-8.8730633004441312E-2</v>
      </c>
      <c r="K37" s="587">
        <f>'Monthly Summary Avg'!EJ37</f>
        <v>465.33199143048387</v>
      </c>
      <c r="L37" s="467">
        <f>'Monthly Summary Avg'!EK37</f>
        <v>9.3155584712633771E-3</v>
      </c>
      <c r="N37" s="629">
        <f>'Monthly Summary Avg'!EH109</f>
        <v>40939</v>
      </c>
      <c r="O37" s="467">
        <f>'Monthly Summary Avg'!EI109</f>
        <v>-3.0247514562330213E-2</v>
      </c>
    </row>
    <row r="38" spans="9:15" s="163" customFormat="1" ht="15">
      <c r="I38" s="629">
        <f>'Monthly Summary Avg'!EH38</f>
        <v>40968</v>
      </c>
      <c r="J38" s="467">
        <f>'Monthly Summary Avg'!EI38</f>
        <v>0.12672609655781239</v>
      </c>
      <c r="K38" s="587">
        <f>'Monthly Summary Avg'!EJ38</f>
        <v>220.00245023070019</v>
      </c>
      <c r="L38" s="467">
        <f>'Monthly Summary Avg'!EK38</f>
        <v>1.7106233225619445E-2</v>
      </c>
      <c r="N38" s="629">
        <f>'Monthly Summary Avg'!EH110</f>
        <v>40968</v>
      </c>
      <c r="O38" s="467">
        <f>'Monthly Summary Avg'!EI110</f>
        <v>0.11557043677865356</v>
      </c>
    </row>
    <row r="39" spans="9:15" s="163" customFormat="1" ht="15">
      <c r="I39" s="629">
        <f>'Monthly Summary Avg'!EH39</f>
        <v>40998</v>
      </c>
      <c r="J39" s="467">
        <f>'Monthly Summary Avg'!EI39</f>
        <v>0.1005025355831364</v>
      </c>
      <c r="K39" s="587">
        <f>'Monthly Summary Avg'!EJ39</f>
        <v>105.2548909642519</v>
      </c>
      <c r="L39" s="467">
        <f>'Monthly Summary Avg'!EK39</f>
        <v>1.0372252911672175E-2</v>
      </c>
      <c r="N39" s="629">
        <f>'Monthly Summary Avg'!EH111</f>
        <v>40998</v>
      </c>
      <c r="O39" s="467">
        <f>'Monthly Summary Avg'!EI111</f>
        <v>7.1400249822738751E-2</v>
      </c>
    </row>
    <row r="40" spans="9:15" s="163" customFormat="1" ht="15">
      <c r="I40" s="630">
        <f>'Monthly Summary Avg'!EH40</f>
        <v>41029</v>
      </c>
      <c r="J40" s="467">
        <f>'Monthly Summary Avg'!EI40</f>
        <v>-6.9145834011835092E-2</v>
      </c>
      <c r="K40" s="587">
        <f>'Monthly Summary Avg'!EJ40</f>
        <v>167.57420337750975</v>
      </c>
      <c r="L40" s="467">
        <f>'Monthly Summary Avg'!EK40</f>
        <v>2.4221036505354494E-3</v>
      </c>
      <c r="N40" s="630">
        <f>'Monthly Summary Avg'!EH112</f>
        <v>41029</v>
      </c>
      <c r="O40" s="467">
        <f>'Monthly Summary Avg'!EI112</f>
        <v>-2.0065317048366834E-2</v>
      </c>
    </row>
    <row r="41" spans="9:15" s="163" customFormat="1" ht="15">
      <c r="I41" s="629">
        <f>'Monthly Summary Avg'!EH41</f>
        <v>41060</v>
      </c>
      <c r="J41" s="467">
        <f>'Monthly Summary Avg'!EI41</f>
        <v>-0.12851627707292326</v>
      </c>
      <c r="K41" s="587">
        <f>'Monthly Summary Avg'!EJ41</f>
        <v>286.25597142369679</v>
      </c>
      <c r="L41" s="467">
        <f>'Monthly Summary Avg'!EK41</f>
        <v>8.3669300797166047E-3</v>
      </c>
      <c r="N41" s="629">
        <f>'Monthly Summary Avg'!EH113</f>
        <v>41060</v>
      </c>
      <c r="O41" s="467">
        <f>'Monthly Summary Avg'!EI113</f>
        <v>-7.1845658545824878E-2</v>
      </c>
    </row>
    <row r="42" spans="9:15" s="163" customFormat="1" ht="15">
      <c r="I42" s="629">
        <f>'Monthly Summary Avg'!EH42</f>
        <v>41089</v>
      </c>
      <c r="J42" s="467">
        <f>'Monthly Summary Avg'!EI42</f>
        <v>3.0132718760613676E-2</v>
      </c>
      <c r="K42" s="587">
        <f>'Monthly Summary Avg'!EJ42</f>
        <v>293.96700252585657</v>
      </c>
      <c r="L42" s="467">
        <f>'Monthly Summary Avg'!EK42</f>
        <v>1.4315087535371647E-2</v>
      </c>
      <c r="N42" s="629">
        <f>'Monthly Summary Avg'!EH114</f>
        <v>41089</v>
      </c>
      <c r="O42" s="467">
        <f>'Monthly Summary Avg'!EI114</f>
        <v>4.3888393396695452E-2</v>
      </c>
    </row>
    <row r="43" spans="9:15" s="163" customFormat="1" ht="15">
      <c r="I43" s="629">
        <f>'Monthly Summary Avg'!EH43</f>
        <v>41121</v>
      </c>
      <c r="J43" s="467">
        <f>'Monthly Summary Avg'!EI43</f>
        <v>-1.5907642368620453E-2</v>
      </c>
      <c r="K43" s="587">
        <f>'Monthly Summary Avg'!EJ43</f>
        <v>171.71550081323352</v>
      </c>
      <c r="L43" s="467">
        <f>'Monthly Summary Avg'!EK43</f>
        <v>1.1971428116081347E-2</v>
      </c>
      <c r="N43" s="629">
        <f>'Monthly Summary Avg'!EH115</f>
        <v>41121</v>
      </c>
      <c r="O43" s="467">
        <f>'Monthly Summary Avg'!EI115</f>
        <v>6.2058842757472282E-2</v>
      </c>
    </row>
    <row r="44" spans="9:15" ht="15">
      <c r="I44" s="629">
        <f>'Monthly Summary Avg'!EH44</f>
        <v>41152</v>
      </c>
      <c r="J44" s="467">
        <f>'Monthly Summary Avg'!EI44</f>
        <v>5.8693092581460653E-2</v>
      </c>
      <c r="K44" s="587">
        <f>'Monthly Summary Avg'!EJ44</f>
        <v>79.354763942629233</v>
      </c>
      <c r="L44" s="467">
        <f>'Monthly Summary Avg'!EK44</f>
        <v>8.3837741732004697E-3</v>
      </c>
      <c r="N44" s="629">
        <f>'Monthly Summary Avg'!EH116</f>
        <v>41152</v>
      </c>
      <c r="O44" s="467">
        <f>'Monthly Summary Avg'!EI116</f>
        <v>6.0125210413104181E-2</v>
      </c>
    </row>
    <row r="45" spans="9:15" ht="15">
      <c r="I45" s="629">
        <f>'Monthly Summary Avg'!EH45</f>
        <v>41180</v>
      </c>
      <c r="J45" s="467">
        <f>'Monthly Summary Avg'!EI45</f>
        <v>-0.13606250669448994</v>
      </c>
      <c r="K45" s="587">
        <f>'Monthly Summary Avg'!EJ45</f>
        <v>247.78680771652574</v>
      </c>
      <c r="L45" s="467">
        <f>'Monthly Summary Avg'!EK45</f>
        <v>-2.0653799591469671E-3</v>
      </c>
      <c r="N45" s="629">
        <f>'Monthly Summary Avg'!EH117</f>
        <v>41180</v>
      </c>
      <c r="O45" s="467">
        <f>'Monthly Summary Avg'!EI117</f>
        <v>-3.9837098241825214E-2</v>
      </c>
    </row>
    <row r="46" spans="9:15" ht="15">
      <c r="I46" s="629">
        <f>'Monthly Summary Avg'!EH46</f>
        <v>41213</v>
      </c>
      <c r="J46" s="467">
        <f>'Monthly Summary Avg'!EI46</f>
        <v>1.7655999043972182E-2</v>
      </c>
      <c r="K46" s="587">
        <f>'Monthly Summary Avg'!EJ46</f>
        <v>309.68943904644351</v>
      </c>
      <c r="L46" s="467">
        <f>'Monthly Summary Avg'!EK46</f>
        <v>6.2727320444405654E-3</v>
      </c>
      <c r="N46" s="629">
        <f>'Monthly Summary Avg'!EH118</f>
        <v>41213</v>
      </c>
      <c r="O46" s="467">
        <f>'Monthly Summary Avg'!EI118</f>
        <v>1.5619117433484145E-3</v>
      </c>
    </row>
    <row r="47" spans="9:15" ht="15">
      <c r="I47" s="629">
        <f>'Monthly Summary Avg'!EH47</f>
        <v>41243</v>
      </c>
      <c r="J47" s="467">
        <f>'Monthly Summary Avg'!EI47</f>
        <v>-5.8156333129240345E-2</v>
      </c>
      <c r="K47" s="587">
        <f>'Monthly Summary Avg'!EJ47</f>
        <v>312.18893683514722</v>
      </c>
      <c r="L47" s="467">
        <f>'Monthly Summary Avg'!EK47</f>
        <v>-2.8508675740747547E-3</v>
      </c>
      <c r="N47" s="629">
        <f>'Monthly Summary Avg'!EH119</f>
        <v>41243</v>
      </c>
      <c r="O47" s="467">
        <f>'Monthly Summary Avg'!EI119</f>
        <v>-3.7250678881232228E-2</v>
      </c>
    </row>
    <row r="48" spans="9:15" ht="15">
      <c r="I48" s="629">
        <f>'Monthly Summary Avg'!EH48</f>
        <v>41274</v>
      </c>
      <c r="J48" s="467">
        <f>'Monthly Summary Avg'!EI48</f>
        <v>3.1244329246387089E-2</v>
      </c>
      <c r="K48" s="587">
        <f>'Monthly Summary Avg'!EJ48</f>
        <v>327.64421827416106</v>
      </c>
      <c r="L48" s="467">
        <f>'Monthly Summary Avg'!EK48</f>
        <v>7.0328489174527418E-4</v>
      </c>
      <c r="N48" s="629">
        <f>'Monthly Summary Avg'!EH120</f>
        <v>41274</v>
      </c>
      <c r="O48" s="467">
        <f>'Monthly Summary Avg'!EI120</f>
        <v>2.6619862655127956E-2</v>
      </c>
    </row>
    <row r="49" spans="9:15" ht="15">
      <c r="I49" s="629">
        <f>'Monthly Summary Avg'!EH49</f>
        <v>41305</v>
      </c>
      <c r="J49" s="467">
        <f>'Monthly Summary Avg'!EI49</f>
        <v>7.6720092823496691E-2</v>
      </c>
      <c r="K49" s="587">
        <f>'Monthly Summary Avg'!EJ49</f>
        <v>428.37292591191772</v>
      </c>
      <c r="L49" s="467">
        <f>'Monthly Summary Avg'!EK49</f>
        <v>-4.5343840325552881E-3</v>
      </c>
      <c r="N49" s="629">
        <f>'Monthly Summary Avg'!EH121</f>
        <v>41305</v>
      </c>
      <c r="O49" s="467">
        <f>'Monthly Summary Avg'!EI121</f>
        <v>2.8918724279014381E-2</v>
      </c>
    </row>
    <row r="50" spans="9:15" ht="15">
      <c r="I50" s="629">
        <f>'Monthly Summary Avg'!EH50</f>
        <v>41333</v>
      </c>
      <c r="J50" s="467">
        <f>'Monthly Summary Avg'!EI50</f>
        <v>-1.7108062596615532E-2</v>
      </c>
      <c r="K50" s="587">
        <f>'Monthly Summary Avg'!EJ50</f>
        <v>447.98054231586696</v>
      </c>
      <c r="L50" s="467">
        <f>'Monthly Summary Avg'!EK50</f>
        <v>-4.495885154910317E-3</v>
      </c>
      <c r="N50" s="629">
        <f>'Monthly Summary Avg'!EH122</f>
        <v>41333</v>
      </c>
      <c r="O50" s="467">
        <f>'Monthly Summary Avg'!EI122</f>
        <v>-1.8837838201561088E-3</v>
      </c>
    </row>
    <row r="51" spans="9:15" ht="15">
      <c r="I51" s="629">
        <f>'Monthly Summary Avg'!EH51</f>
        <v>41361</v>
      </c>
      <c r="J51" s="467">
        <f>'Monthly Summary Avg'!EI51</f>
        <v>4.7163211473699472E-2</v>
      </c>
      <c r="K51" s="587">
        <f>'Monthly Summary Avg'!EJ51</f>
        <v>342.66581343894296</v>
      </c>
      <c r="L51" s="467">
        <f>'Monthly Summary Avg'!EK51</f>
        <v>3.7234474488990624E-3</v>
      </c>
      <c r="N51" s="629">
        <f>'Monthly Summary Avg'!EH123</f>
        <v>41361</v>
      </c>
      <c r="O51" s="467">
        <f>'Monthly Summary Avg'!EI123</f>
        <v>4.404539566878387E-2</v>
      </c>
    </row>
    <row r="52" spans="9:15" ht="15">
      <c r="I52" s="629">
        <f>'Monthly Summary Avg'!EH52</f>
        <v>41394</v>
      </c>
      <c r="J52" s="467">
        <f>'Monthly Summary Avg'!EI52</f>
        <v>-0.1375545320631599</v>
      </c>
      <c r="K52" s="587">
        <f>'Monthly Summary Avg'!EJ52</f>
        <v>522.24020429541497</v>
      </c>
      <c r="L52" s="467">
        <f>'Monthly Summary Avg'!EK52</f>
        <v>2.5360137802357468E-3</v>
      </c>
      <c r="N52" s="629">
        <f>'Monthly Summary Avg'!EH124</f>
        <v>41394</v>
      </c>
      <c r="O52" s="467">
        <f>'Monthly Summary Avg'!EI124</f>
        <v>-9.0801513932905822E-2</v>
      </c>
    </row>
    <row r="53" spans="9:15" ht="15">
      <c r="I53" s="630">
        <f>'Monthly Summary Avg'!EH53</f>
        <v>41425</v>
      </c>
      <c r="J53" s="467">
        <f>'Monthly Summary Avg'!EI53</f>
        <v>0.20085392209736164</v>
      </c>
      <c r="K53" s="587">
        <f>'Monthly Summary Avg'!EJ53</f>
        <v>459.7873533470638</v>
      </c>
      <c r="L53" s="467">
        <f>'Monthly Summary Avg'!EK53</f>
        <v>5.1248106918057989E-3</v>
      </c>
      <c r="N53" s="630">
        <f>'Monthly Summary Avg'!EH125</f>
        <v>41425</v>
      </c>
      <c r="O53" s="467">
        <f>'Monthly Summary Avg'!EI125</f>
        <v>7.8437853172549074E-2</v>
      </c>
    </row>
    <row r="54" spans="9:15" ht="15">
      <c r="I54" s="629">
        <f>'Monthly Summary Avg'!EH54</f>
        <v>41453</v>
      </c>
      <c r="J54" s="467">
        <f>'Monthly Summary Avg'!EI54</f>
        <v>9.7209580368906881E-2</v>
      </c>
      <c r="K54" s="587">
        <f>'Monthly Summary Avg'!EJ54</f>
        <v>381.68905385820221</v>
      </c>
      <c r="L54" s="467">
        <f>'Monthly Summary Avg'!EK54</f>
        <v>-3.5140150239009612E-3</v>
      </c>
      <c r="N54" s="629">
        <f>'Monthly Summary Avg'!EH126</f>
        <v>41453</v>
      </c>
      <c r="O54" s="467">
        <f>'Monthly Summary Avg'!EI126</f>
        <v>4.9033764862551232E-2</v>
      </c>
    </row>
    <row r="55" spans="9:15" ht="15">
      <c r="I55" s="629">
        <f>'Monthly Summary Avg'!EH55</f>
        <v>41486</v>
      </c>
      <c r="J55" s="467">
        <f>'Monthly Summary Avg'!EI55</f>
        <v>5.3115329310679596E-2</v>
      </c>
      <c r="K55" s="587">
        <f>'Monthly Summary Avg'!EJ55</f>
        <v>333.34538926140164</v>
      </c>
      <c r="L55" s="467">
        <f>'Monthly Summary Avg'!EK55</f>
        <v>-4.4551318867113703E-3</v>
      </c>
      <c r="N55" s="629">
        <f>'Monthly Summary Avg'!EH127</f>
        <v>41486</v>
      </c>
      <c r="O55" s="467">
        <f>'Monthly Summary Avg'!EI127</f>
        <v>4.5699741276733673E-2</v>
      </c>
    </row>
    <row r="56" spans="9:15" ht="15">
      <c r="I56" s="629">
        <f>'Monthly Summary Avg'!EH56</f>
        <v>41516</v>
      </c>
      <c r="J56" s="467">
        <f>'Monthly Summary Avg'!EI56</f>
        <v>3.3668875494796441E-2</v>
      </c>
      <c r="K56" s="587">
        <f>'Monthly Summary Avg'!EJ56</f>
        <v>273.22545878341941</v>
      </c>
      <c r="L56" s="467">
        <f>'Monthly Summary Avg'!EK56</f>
        <v>-2.4630779528221846E-3</v>
      </c>
      <c r="N56" s="629">
        <f>'Monthly Summary Avg'!EH128</f>
        <v>41516</v>
      </c>
      <c r="O56" s="467">
        <f>'Monthly Summary Avg'!EI128</f>
        <v>2.4720201222230634E-2</v>
      </c>
    </row>
    <row r="57" spans="9:15" ht="15">
      <c r="I57" s="629">
        <f>'Monthly Summary Avg'!EH57</f>
        <v>41547</v>
      </c>
      <c r="J57" s="467">
        <f>'Monthly Summary Avg'!EI57</f>
        <v>-3.2124263956386616E-3</v>
      </c>
      <c r="K57" s="587">
        <f>'Monthly Summary Avg'!EJ57</f>
        <v>225.37600805135614</v>
      </c>
      <c r="L57" s="467">
        <f>'Monthly Summary Avg'!EK57</f>
        <v>2.4923593019947937E-3</v>
      </c>
      <c r="N57" s="629">
        <f>'Monthly Summary Avg'!EH129</f>
        <v>41547</v>
      </c>
      <c r="O57" s="467">
        <f>'Monthly Summary Avg'!EI129</f>
        <v>1.8592263834684389E-2</v>
      </c>
    </row>
    <row r="58" spans="9:15" ht="15">
      <c r="I58" s="629">
        <f>'Monthly Summary Avg'!EH58</f>
        <v>41578</v>
      </c>
      <c r="J58" s="467">
        <f>'Monthly Summary Avg'!EI58</f>
        <v>-2.3217150723686644E-2</v>
      </c>
      <c r="K58" s="587">
        <f>'Monthly Summary Avg'!EJ58</f>
        <v>233.9023628112142</v>
      </c>
      <c r="L58" s="467">
        <f>'Monthly Summary Avg'!EK58</f>
        <v>7.6568844511756022E-3</v>
      </c>
      <c r="N58" s="629">
        <f>'Monthly Summary Avg'!EH130</f>
        <v>41578</v>
      </c>
      <c r="O58" s="467">
        <f>'Monthly Summary Avg'!EI130</f>
        <v>-6.4166832462646557E-3</v>
      </c>
    </row>
    <row r="59" spans="9:15" ht="15">
      <c r="I59" s="629">
        <f>'Monthly Summary Avg'!EH59</f>
        <v>41607</v>
      </c>
      <c r="J59" s="467">
        <f>'Monthly Summary Avg'!EI59</f>
        <v>7.9306297728596223E-2</v>
      </c>
      <c r="K59" s="587">
        <f>'Monthly Summary Avg'!EJ59</f>
        <v>180.5090255081054</v>
      </c>
      <c r="L59" s="467">
        <f>'Monthly Summary Avg'!EK59</f>
        <v>7.7706553488175135E-3</v>
      </c>
      <c r="N59" s="629">
        <f>'Monthly Summary Avg'!EH131</f>
        <v>41607</v>
      </c>
      <c r="O59" s="467">
        <f>'Monthly Summary Avg'!EI131</f>
        <v>4.9738644252027009E-2</v>
      </c>
    </row>
    <row r="60" spans="9:15" ht="15">
      <c r="I60" s="629">
        <f>'Monthly Summary Avg'!EH60</f>
        <v>41639</v>
      </c>
      <c r="J60" s="467">
        <f>'Monthly Summary Avg'!EI60</f>
        <v>6.3918956307837907E-2</v>
      </c>
      <c r="K60" s="587">
        <f>'Monthly Summary Avg'!EJ60</f>
        <v>106.61579764411411</v>
      </c>
      <c r="L60" s="467">
        <f>'Monthly Summary Avg'!EK60</f>
        <v>7.0536743907776292E-3</v>
      </c>
      <c r="N60" s="629">
        <f>'Monthly Summary Avg'!EH132</f>
        <v>41639</v>
      </c>
      <c r="O60" s="467">
        <f>'Monthly Summary Avg'!EI132</f>
        <v>4.9663667583236766E-2</v>
      </c>
    </row>
    <row r="61" spans="9:15" ht="15">
      <c r="I61" s="629">
        <f>'Monthly Summary Avg'!EH61</f>
        <v>41670</v>
      </c>
      <c r="J61" s="467">
        <f>'Monthly Summary Avg'!EI61</f>
        <v>-3.1266771542105026E-2</v>
      </c>
      <c r="K61" s="587">
        <f>'Monthly Summary Avg'!EJ61</f>
        <v>94.950156430588521</v>
      </c>
      <c r="L61" s="467">
        <f>'Monthly Summary Avg'!EK61</f>
        <v>6.4418591402733514E-3</v>
      </c>
      <c r="N61" s="629">
        <f>'Monthly Summary Avg'!EH133</f>
        <v>41670</v>
      </c>
      <c r="O61" s="467">
        <f>'Monthly Summary Avg'!EI133</f>
        <v>-6.0461752700553548E-3</v>
      </c>
    </row>
    <row r="62" spans="9:15" ht="15">
      <c r="I62" s="629">
        <f>'Monthly Summary Avg'!EH62</f>
        <v>41698</v>
      </c>
      <c r="J62" s="526">
        <f>'Monthly Summary Avg'!EI62</f>
        <v>2.1801735188962241E-2</v>
      </c>
      <c r="K62" s="591">
        <f>'Monthly Summary Avg'!EJ62</f>
        <v>61.235127244121664</v>
      </c>
      <c r="L62" s="526">
        <f>'Monthly Summary Avg'!EK62</f>
        <v>9.2566743417696832E-3</v>
      </c>
      <c r="N62" s="629">
        <f>'Monthly Summary Avg'!EH134</f>
        <v>41698</v>
      </c>
      <c r="O62" s="526">
        <f>'Monthly Summary Avg'!EI134</f>
        <v>2.400831623091218E-2</v>
      </c>
    </row>
    <row r="63" spans="9:15" ht="15">
      <c r="I63" s="629">
        <f>'Monthly Summary Avg'!EH63</f>
        <v>41729</v>
      </c>
      <c r="J63" s="467">
        <f>'Monthly Summary Avg'!EI63</f>
        <v>2.1192306923944068E-2</v>
      </c>
      <c r="K63" s="587">
        <f>'Monthly Summary Avg'!EJ63</f>
        <v>55.945192208047438</v>
      </c>
      <c r="L63" s="467">
        <f>'Monthly Summary Avg'!EK63</f>
        <v>9.0707922325997566E-3</v>
      </c>
      <c r="N63" s="629">
        <f>'Monthly Summary Avg'!EH135</f>
        <v>41729</v>
      </c>
      <c r="O63" s="467">
        <f>'Monthly Summary Avg'!EI135</f>
        <v>1.6295809607463407E-2</v>
      </c>
    </row>
    <row r="64" spans="9:15" ht="15">
      <c r="I64" s="629">
        <f>'Monthly Summary Avg'!EH64</f>
        <v>41759</v>
      </c>
      <c r="J64" s="467">
        <f>'Monthly Summary Avg'!EI64</f>
        <v>-7.8448556933493809E-3</v>
      </c>
      <c r="K64" s="587">
        <f>'Monthly Summary Avg'!EJ64</f>
        <v>41.829857551285244</v>
      </c>
      <c r="L64" s="467">
        <f>'Monthly Summary Avg'!EK64</f>
        <v>7.2662252048615013E-3</v>
      </c>
      <c r="N64" s="629">
        <f>'Monthly Summary Avg'!EH136</f>
        <v>41759</v>
      </c>
      <c r="O64" s="467">
        <f>'Monthly Summary Avg'!EI136</f>
        <v>6.7848038432565946E-3</v>
      </c>
    </row>
    <row r="65" spans="9:20" ht="15">
      <c r="I65" s="629">
        <f>'Monthly Summary Avg'!EH65</f>
        <v>41789</v>
      </c>
      <c r="J65" s="467">
        <f>'Monthly Summary Avg'!EI65</f>
        <v>-2.9344377458100548E-2</v>
      </c>
      <c r="K65" s="587">
        <f>'Monthly Summary Avg'!EJ65</f>
        <v>27.53135237199016</v>
      </c>
      <c r="L65" s="467">
        <f>'Monthly Summary Avg'!EK65</f>
        <v>8.7548162238832074E-3</v>
      </c>
      <c r="N65" s="629">
        <f>'Monthly Summary Avg'!EH137</f>
        <v>41789</v>
      </c>
      <c r="O65" s="467">
        <f>'Monthly Summary Avg'!EI137</f>
        <v>-1.0696001897399788E-2</v>
      </c>
    </row>
    <row r="66" spans="9:20" ht="15">
      <c r="I66" s="630">
        <f>'Monthly Summary Avg'!EH66</f>
        <v>41820</v>
      </c>
      <c r="J66" s="467">
        <f>'Monthly Summary Avg'!EI66</f>
        <v>2.7757434832433588E-2</v>
      </c>
      <c r="K66" s="587">
        <f>'Monthly Summary Avg'!EJ66</f>
        <v>-6.8831389142531894</v>
      </c>
      <c r="L66" s="467">
        <f>'Monthly Summary Avg'!EK66</f>
        <v>8.6109888830040761E-3</v>
      </c>
      <c r="N66" s="630">
        <f>'Monthly Summary Avg'!EH138</f>
        <v>41820</v>
      </c>
      <c r="O66" s="467">
        <f>'Monthly Summary Avg'!EI138</f>
        <v>2.8037930402820394E-2</v>
      </c>
    </row>
    <row r="67" spans="9:20" ht="15">
      <c r="I67" s="629">
        <f>'Monthly Summary Avg'!EH67</f>
        <v>41851</v>
      </c>
      <c r="J67" s="467">
        <f>'Monthly Summary Avg'!EI67</f>
        <v>7.4645314168620231E-3</v>
      </c>
      <c r="K67" s="587">
        <f>'Monthly Summary Avg'!EJ67</f>
        <v>-9.2666841525615986</v>
      </c>
      <c r="L67" s="467">
        <f>'Monthly Summary Avg'!EK67</f>
        <v>5.8393975407138761E-3</v>
      </c>
      <c r="N67" s="629">
        <f>'Monthly Summary Avg'!EH139</f>
        <v>41851</v>
      </c>
      <c r="O67" s="467">
        <f>'Monthly Summary Avg'!EI139</f>
        <v>-2.3275452647388219E-3</v>
      </c>
    </row>
    <row r="68" spans="9:20" ht="15">
      <c r="I68" s="629">
        <f>'Monthly Summary Avg'!EH68</f>
        <v>41880</v>
      </c>
      <c r="J68" s="467">
        <f>'Monthly Summary Avg'!EI68</f>
        <v>-4.7313023299059113E-2</v>
      </c>
      <c r="K68" s="587">
        <f>'Monthly Summary Avg'!EJ68</f>
        <v>-5.386986735314931</v>
      </c>
      <c r="L68" s="467">
        <f>'Monthly Summary Avg'!EK68</f>
        <v>6.1251724135594409E-3</v>
      </c>
      <c r="N68" s="629">
        <f>'Monthly Summary Avg'!EH140</f>
        <v>41880</v>
      </c>
      <c r="O68" s="467">
        <f>'Monthly Summary Avg'!EI140</f>
        <v>-1.7827173821292213E-2</v>
      </c>
    </row>
    <row r="69" spans="9:20" ht="15">
      <c r="I69" s="629">
        <f>'Monthly Summary Avg'!EH69</f>
        <v>41912</v>
      </c>
      <c r="J69" s="467">
        <f>'Monthly Summary Avg'!EI69</f>
        <v>4.3121934944080051E-2</v>
      </c>
      <c r="K69" s="587">
        <f>'Monthly Summary Avg'!EJ69</f>
        <v>-45.021233160825901</v>
      </c>
      <c r="L69" s="467">
        <f>'Monthly Summary Avg'!EK69</f>
        <v>7.8697356644138131E-3</v>
      </c>
      <c r="N69" s="629">
        <f>'Monthly Summary Avg'!EH141</f>
        <v>41912</v>
      </c>
      <c r="O69" s="467">
        <f>'Monthly Summary Avg'!EI141</f>
        <v>2.9347490686823095E-2</v>
      </c>
    </row>
    <row r="70" spans="9:20" ht="15">
      <c r="I70" s="629">
        <f>'Monthly Summary Avg'!EH70</f>
        <v>41943</v>
      </c>
      <c r="J70" s="467">
        <f>'Monthly Summary Avg'!EI70</f>
        <v>-3.9672604856606668E-2</v>
      </c>
      <c r="K70" s="587">
        <f>'Monthly Summary Avg'!EJ70</f>
        <v>-45.98502665383706</v>
      </c>
      <c r="L70" s="467">
        <f>'Monthly Summary Avg'!EK70</f>
        <v>7.7528402645097427E-3</v>
      </c>
      <c r="N70" s="629">
        <f>'Monthly Summary Avg'!EH142</f>
        <v>41943</v>
      </c>
      <c r="O70" s="467">
        <f>'Monthly Summary Avg'!EI142</f>
        <v>-8.9203972294613632E-3</v>
      </c>
    </row>
    <row r="71" spans="9:20" ht="15">
      <c r="I71" s="629">
        <f>'Monthly Summary Avg'!EH71</f>
        <v>41971</v>
      </c>
      <c r="J71" s="467">
        <f>'Monthly Summary Avg'!EI71</f>
        <v>-3.3127566680121533E-2</v>
      </c>
      <c r="K71" s="587">
        <f>'Monthly Summary Avg'!EJ71</f>
        <v>-67.68150624217175</v>
      </c>
      <c r="L71" s="467">
        <f>'Monthly Summary Avg'!EK71</f>
        <v>1.0005318206497076E-2</v>
      </c>
      <c r="N71" s="629">
        <f>'Monthly Summary Avg'!EH143</f>
        <v>41971</v>
      </c>
      <c r="O71" s="467">
        <f>'Monthly Summary Avg'!EI143</f>
        <v>-2.9385887025119993E-3</v>
      </c>
    </row>
    <row r="72" spans="9:20" ht="15">
      <c r="I72" s="629">
        <f>'Monthly Summary Avg'!EH72</f>
        <v>42004</v>
      </c>
      <c r="J72" s="467">
        <f>'Monthly Summary Avg'!EI72</f>
        <v>-2.6017101954365164E-2</v>
      </c>
      <c r="K72" s="587">
        <f>'Monthly Summary Avg'!EJ72</f>
        <v>-82.306011671367912</v>
      </c>
      <c r="L72" s="467">
        <f>'Monthly Summary Avg'!EK72</f>
        <v>1.1149482364602562E-2</v>
      </c>
      <c r="N72" s="629">
        <f>'Monthly Summary Avg'!EH144</f>
        <v>42004</v>
      </c>
      <c r="O72" s="467">
        <f>'Monthly Summary Avg'!EI144</f>
        <v>-1.5828849942557014E-2</v>
      </c>
    </row>
    <row r="73" spans="9:20" ht="15">
      <c r="I73" s="629">
        <f>'Monthly Summary Avg'!EH73</f>
        <v>42034</v>
      </c>
      <c r="J73" s="467">
        <f>'Monthly Summary Avg'!EI73</f>
        <v>-0.18730149031261209</v>
      </c>
      <c r="K73" s="587">
        <f>'Monthly Summary Avg'!EJ73</f>
        <v>64.72540859605499</v>
      </c>
      <c r="L73" s="467">
        <f>'Monthly Summary Avg'!EK73</f>
        <v>1.1037806776258102E-2</v>
      </c>
      <c r="N73" s="629">
        <f>'Monthly Summary Avg'!EH145</f>
        <v>42034</v>
      </c>
      <c r="O73" s="467">
        <f>'Monthly Summary Avg'!EI145</f>
        <v>-0.11821020972503633</v>
      </c>
    </row>
    <row r="74" spans="9:20" ht="15">
      <c r="I74" s="630">
        <f>'Monthly Summary Avg'!EH74</f>
        <v>42062</v>
      </c>
      <c r="J74" s="467">
        <f>'Monthly Summary Avg'!EI74</f>
        <v>0.16728926046005554</v>
      </c>
      <c r="K74" s="587">
        <f>'Monthly Summary Avg'!EJ74</f>
        <v>-86.739530977079625</v>
      </c>
      <c r="L74" s="467">
        <f>'Monthly Summary Avg'!EK74</f>
        <v>1.6224448600633587E-2</v>
      </c>
      <c r="N74" s="630">
        <f>'Monthly Summary Avg'!EH146</f>
        <v>42062</v>
      </c>
      <c r="O74" s="467">
        <f>'Monthly Summary Avg'!EI146</f>
        <v>0.11157648727960534</v>
      </c>
    </row>
    <row r="75" spans="9:20" ht="15.75">
      <c r="I75" s="631">
        <f>'Monthly Summary Avg'!EH75</f>
        <v>42094</v>
      </c>
      <c r="J75" s="496">
        <f>'Monthly Summary Avg'!EI75</f>
        <v>-2.6037458415660627E-2</v>
      </c>
      <c r="K75" s="594">
        <f>'Monthly Summary Avg'!EJ75</f>
        <v>-96.81451688649824</v>
      </c>
      <c r="L75" s="496">
        <f>'Monthly Summary Avg'!EK75</f>
        <v>9.8971486625815154E-3</v>
      </c>
      <c r="N75" s="631">
        <f>'Monthly Summary Avg'!EH147</f>
        <v>42094</v>
      </c>
      <c r="O75" s="496">
        <f>'Monthly Summary Avg'!EI147</f>
        <v>-7.014408085774939E-3</v>
      </c>
      <c r="Q75" s="498" t="s">
        <v>341</v>
      </c>
    </row>
    <row r="80" spans="9:20">
      <c r="T80" s="71"/>
    </row>
    <row r="82" ht="22.5" customHeight="1"/>
    <row r="84" hidden="1"/>
    <row r="85" hidden="1"/>
    <row r="86" hidden="1"/>
    <row r="87" hidden="1"/>
    <row r="88" hidden="1"/>
    <row r="89" hidden="1"/>
    <row r="90" hidden="1"/>
    <row r="91" hidden="1"/>
    <row r="92" hidden="1"/>
    <row r="93" hidden="1"/>
    <row r="95" hidden="1"/>
    <row r="96" hidden="1"/>
    <row r="97" hidden="1"/>
    <row r="98" hidden="1"/>
    <row r="99" hidden="1"/>
    <row r="100" hidden="1"/>
    <row r="101" hidden="1"/>
    <row r="102" hidden="1"/>
    <row r="103" hidden="1"/>
    <row r="104" hidden="1"/>
    <row r="105" hidden="1"/>
    <row r="106" hidden="1"/>
    <row r="108" hidden="1"/>
    <row r="109" hidden="1"/>
    <row r="110" hidden="1"/>
    <row r="111" hidden="1"/>
    <row r="112" hidden="1"/>
    <row r="113" hidden="1"/>
    <row r="114" hidden="1"/>
    <row r="115" hidden="1"/>
    <row r="116" hidden="1"/>
    <row r="117" hidden="1"/>
    <row r="118" hidden="1"/>
    <row r="119" hidden="1"/>
    <row r="121" hidden="1"/>
    <row r="122" hidden="1"/>
    <row r="123" hidden="1"/>
    <row r="124" hidden="1"/>
    <row r="125" hidden="1"/>
    <row r="126" hidden="1"/>
    <row r="127" hidden="1"/>
    <row r="128" hidden="1"/>
    <row r="129" hidden="1"/>
    <row r="130" hidden="1"/>
    <row r="131" hidden="1"/>
    <row r="132" hidden="1"/>
    <row r="134" hidden="1"/>
    <row r="135" hidden="1"/>
    <row r="136" hidden="1"/>
  </sheetData>
  <mergeCells count="1">
    <mergeCell ref="I25:L25"/>
  </mergeCells>
  <printOptions horizontalCentered="1"/>
  <pageMargins left="0.25" right="0.25" top="0.25" bottom="0.25" header="0.3" footer="0.15"/>
  <pageSetup scale="60" orientation="landscape" horizontalDpi="300" verticalDpi="300" r:id="rId1"/>
  <headerFooter scaleWithDoc="0">
    <oddHeader>&amp;L&amp;G&amp;C&amp;"-,Bold"&amp;12&amp;K2E398A
&amp;15IOS Index Performance&amp;R&amp;"-,Bold"&amp;14&amp;K2E398A
&amp;12Cello Fixed Income Master Fund, LP&amp;"-,Regular"&amp;10&amp;K000000
&amp;"-,Bold"&amp;K2E398A As of Mar, 2015</oddHeader>
    <oddFooter>&amp;L&amp;8&amp;K2E398AReport Created on &amp;D &amp;T&amp;C&amp;G
&amp;8&amp;K2E398APage &amp;P of &amp;N</oddFooter>
  </headerFooter>
  <rowBreaks count="4" manualBreakCount="4">
    <brk id="80" max="15" man="1"/>
    <brk id="210" max="42" man="1"/>
    <brk id="294" max="42" man="1"/>
    <brk id="378" max="42" man="1"/>
  </rowBreaks>
  <colBreaks count="1" manualBreakCount="1">
    <brk id="13" min="13" max="79" man="1"/>
  </colBreaks>
  <drawing r:id="rId2"/>
  <legacyDrawingHF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tabColor theme="5" tint="-0.249977111117893"/>
  </sheetPr>
  <dimension ref="A1:BB83"/>
  <sheetViews>
    <sheetView topLeftCell="H49" zoomScaleNormal="100" workbookViewId="0">
      <selection activeCell="I83" sqref="I83"/>
    </sheetView>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1" width="8.85546875" style="67" customWidth="1"/>
    <col min="12" max="12" width="8.5703125" style="67" bestFit="1" customWidth="1"/>
    <col min="13" max="13" width="7.28515625" style="67" bestFit="1" customWidth="1"/>
    <col min="14" max="14" width="6.7109375" style="67" customWidth="1"/>
    <col min="15" max="15" width="7.85546875" style="67" customWidth="1"/>
    <col min="16" max="16" width="9" style="67" bestFit="1" customWidth="1"/>
    <col min="17" max="17" width="10.85546875" style="67" customWidth="1"/>
    <col min="18" max="18" width="10.28515625" style="67" customWidth="1"/>
    <col min="19" max="19" width="10.7109375" style="67" customWidth="1"/>
    <col min="20" max="20" width="10.7109375" style="67" bestFit="1" customWidth="1"/>
    <col min="21" max="21" width="10.85546875" style="67" customWidth="1"/>
    <col min="22" max="22" width="5.7109375" style="67" customWidth="1"/>
    <col min="23" max="23" width="8.5703125" style="67" customWidth="1"/>
    <col min="24" max="24" width="10.140625" style="67" bestFit="1" customWidth="1"/>
    <col min="25" max="25" width="10.28515625" style="67" customWidth="1"/>
    <col min="26" max="26" width="6.85546875" style="67" bestFit="1" customWidth="1"/>
    <col min="27" max="27" width="10.5703125" style="67" hidden="1" customWidth="1"/>
    <col min="28" max="28" width="10.140625" style="67" customWidth="1"/>
    <col min="29" max="29" width="8.5703125" style="67" bestFit="1" customWidth="1"/>
    <col min="30" max="30" width="5.7109375" style="67" customWidth="1"/>
    <col min="31" max="31" width="8" style="67" customWidth="1"/>
    <col min="32" max="32" width="6.85546875" style="67" customWidth="1"/>
    <col min="33" max="33" width="9.85546875" style="67" bestFit="1" customWidth="1"/>
    <col min="34" max="34" width="9.7109375" style="67" customWidth="1"/>
    <col min="35" max="35" width="12.42578125" style="67" hidden="1" customWidth="1"/>
    <col min="36" max="36" width="9.42578125" style="67" hidden="1" customWidth="1"/>
    <col min="37" max="37" width="8.7109375" style="67" hidden="1" customWidth="1"/>
    <col min="38" max="38" width="8.42578125" style="67" customWidth="1"/>
    <col min="39" max="39" width="9.28515625" style="67" customWidth="1"/>
    <col min="40" max="40" width="11.140625" style="67" customWidth="1"/>
    <col min="41" max="41" width="10.85546875" style="67" customWidth="1"/>
    <col min="42" max="42" width="8.5703125" style="67" bestFit="1" customWidth="1"/>
    <col min="43" max="43" width="6.5703125" style="67" customWidth="1"/>
    <col min="44" max="44" width="3.7109375" style="67" customWidth="1"/>
    <col min="45" max="45" width="9.42578125" style="67" bestFit="1" customWidth="1"/>
    <col min="46" max="46" width="9.140625" style="67"/>
    <col min="47" max="47" width="9.5703125" style="67" customWidth="1"/>
    <col min="48" max="48" width="10.42578125" style="67" bestFit="1" customWidth="1"/>
    <col min="49" max="16384" width="9.140625" style="67"/>
  </cols>
  <sheetData>
    <row r="1" spans="47:47">
      <c r="AU1" s="71"/>
    </row>
    <row r="23" spans="9:54" ht="12.75" hidden="1" customHeight="1">
      <c r="I23" s="77" t="s">
        <v>77</v>
      </c>
      <c r="J23" s="74">
        <v>3</v>
      </c>
    </row>
    <row r="24" spans="9:54" ht="15">
      <c r="I24" s="75" t="s">
        <v>334</v>
      </c>
    </row>
    <row r="25" spans="9:54" s="76" customFormat="1" ht="8.25" hidden="1" customHeight="1">
      <c r="J25" s="76" t="s">
        <v>7</v>
      </c>
      <c r="L25" s="76" t="s">
        <v>8</v>
      </c>
      <c r="M25" s="76" t="s">
        <v>9</v>
      </c>
      <c r="O25" s="76" t="s">
        <v>10</v>
      </c>
      <c r="W25" s="76" t="s">
        <v>11</v>
      </c>
      <c r="X25" s="76" t="s">
        <v>7</v>
      </c>
      <c r="Y25" s="76" t="s">
        <v>7</v>
      </c>
      <c r="AU25" s="67"/>
      <c r="AV25" s="67"/>
      <c r="AW25" s="67"/>
      <c r="AX25" s="67"/>
      <c r="AY25" s="67"/>
      <c r="AZ25" s="67"/>
      <c r="BA25" s="67"/>
      <c r="BB25" s="67"/>
    </row>
    <row r="26" spans="9:54" s="163" customFormat="1" ht="22.5" customHeight="1">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75</v>
      </c>
      <c r="AG26" s="638"/>
      <c r="AH26" s="638"/>
      <c r="AI26" s="638"/>
      <c r="AJ26" s="638"/>
      <c r="AK26" s="638"/>
      <c r="AL26" s="639" t="s">
        <v>150</v>
      </c>
      <c r="AM26" s="640"/>
      <c r="AN26" s="640"/>
      <c r="AO26" s="640"/>
      <c r="AP26" s="640"/>
      <c r="AQ26" s="641"/>
      <c r="AU26" s="67"/>
      <c r="AV26" s="67"/>
      <c r="AW26" s="67"/>
      <c r="AX26" s="67"/>
      <c r="AY26" s="67"/>
      <c r="AZ26" s="67"/>
      <c r="BA26" s="67"/>
      <c r="BB26" s="67"/>
    </row>
    <row r="27" spans="9:54" s="164" customFormat="1" ht="46.5" customHeight="1">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5" t="s">
        <v>73</v>
      </c>
      <c r="AB27" s="214" t="s">
        <v>122</v>
      </c>
      <c r="AC27" s="214" t="s">
        <v>160</v>
      </c>
      <c r="AD27" s="14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U27" s="67"/>
      <c r="AV27" s="67"/>
      <c r="AW27" s="67"/>
      <c r="AX27" s="67"/>
      <c r="AY27" s="67"/>
      <c r="AZ27" s="67"/>
      <c r="BA27" s="67"/>
      <c r="BB27" s="67"/>
    </row>
    <row r="28" spans="9:54" s="163" customFormat="1" ht="15">
      <c r="I28" s="611">
        <v>42094</v>
      </c>
      <c r="J28" s="612">
        <v>16.453130999999999</v>
      </c>
      <c r="K28" s="613">
        <v>16.63785322</v>
      </c>
      <c r="L28" s="613"/>
      <c r="M28" s="614" t="s">
        <v>335</v>
      </c>
      <c r="N28" s="615">
        <v>22.313400000000001</v>
      </c>
      <c r="O28" s="616">
        <v>0.17624999999999999</v>
      </c>
      <c r="P28" s="613"/>
      <c r="Q28" s="617"/>
      <c r="R28" s="613"/>
      <c r="S28" s="618"/>
      <c r="T28" s="613"/>
      <c r="U28" s="618"/>
      <c r="V28" s="619">
        <v>-35.299999999999997</v>
      </c>
      <c r="W28" s="620">
        <v>-5.8731621866599998E-2</v>
      </c>
      <c r="X28" s="621">
        <v>102.242188</v>
      </c>
      <c r="Y28" s="613">
        <v>0.34375</v>
      </c>
      <c r="Z28" s="617">
        <v>0.26562599999999748</v>
      </c>
      <c r="AA28" s="617">
        <v>102.003906</v>
      </c>
      <c r="AB28" s="617">
        <v>101.632812</v>
      </c>
      <c r="AC28" s="622"/>
      <c r="AD28" s="623">
        <v>5.6016069999999996</v>
      </c>
      <c r="AE28" s="620">
        <v>5.7272055599611599E-2</v>
      </c>
      <c r="AF28" s="624">
        <v>-1.0254847892520607</v>
      </c>
      <c r="AG28" s="613"/>
      <c r="AH28" s="618"/>
      <c r="AI28" s="613"/>
      <c r="AJ28" s="618"/>
      <c r="AK28" s="622"/>
      <c r="AL28" s="625"/>
      <c r="AM28" s="618"/>
      <c r="AN28" s="613"/>
      <c r="AO28" s="626"/>
      <c r="AP28" s="627"/>
      <c r="AQ28" s="628"/>
      <c r="AU28" s="67"/>
      <c r="AV28" s="67"/>
      <c r="AW28" s="67"/>
      <c r="AX28" s="67"/>
      <c r="AY28" s="67"/>
      <c r="AZ28" s="67"/>
      <c r="BA28" s="67"/>
      <c r="BB28" s="67"/>
    </row>
    <row r="29" spans="9:54" s="163" customFormat="1" ht="15">
      <c r="I29" s="294"/>
      <c r="J29" s="295"/>
      <c r="K29" s="296"/>
      <c r="L29" s="296"/>
      <c r="M29" s="297"/>
      <c r="N29" s="298"/>
      <c r="O29" s="299"/>
      <c r="P29" s="296"/>
      <c r="Q29" s="295"/>
      <c r="R29" s="296"/>
      <c r="S29" s="300"/>
      <c r="T29" s="296"/>
      <c r="U29" s="300"/>
      <c r="V29" s="301"/>
      <c r="W29" s="302"/>
      <c r="X29" s="295"/>
      <c r="Y29" s="296"/>
      <c r="Z29" s="295"/>
      <c r="AA29" s="295"/>
      <c r="AB29" s="295"/>
      <c r="AC29" s="296"/>
      <c r="AD29" s="301"/>
      <c r="AE29" s="302"/>
      <c r="AF29" s="303"/>
      <c r="AG29" s="296"/>
      <c r="AH29" s="300"/>
      <c r="AI29" s="296"/>
      <c r="AJ29" s="300"/>
      <c r="AK29" s="296"/>
      <c r="AL29" s="296"/>
      <c r="AM29" s="300"/>
      <c r="AN29" s="296"/>
      <c r="AO29" s="300"/>
      <c r="AP29" s="296"/>
      <c r="AQ29" s="300"/>
      <c r="AU29" s="67"/>
      <c r="AV29" s="67"/>
      <c r="AW29" s="67"/>
      <c r="AX29" s="67"/>
      <c r="AY29" s="67"/>
      <c r="AZ29" s="67"/>
      <c r="BA29" s="67"/>
      <c r="BB29" s="67"/>
    </row>
    <row r="30" spans="9:54" ht="15">
      <c r="I30" s="294"/>
      <c r="J30" s="295"/>
      <c r="K30" s="296"/>
      <c r="L30" s="296"/>
      <c r="M30" s="297"/>
      <c r="N30" s="298"/>
      <c r="O30" s="299"/>
      <c r="P30" s="296"/>
      <c r="Q30" s="295"/>
      <c r="R30" s="296"/>
      <c r="S30" s="300"/>
      <c r="T30" s="296"/>
      <c r="U30" s="300"/>
      <c r="V30" s="301"/>
      <c r="W30" s="302"/>
      <c r="X30" s="295"/>
      <c r="Y30" s="296"/>
      <c r="Z30" s="295"/>
      <c r="AA30" s="295"/>
      <c r="AB30" s="295"/>
      <c r="AC30" s="296"/>
      <c r="AD30" s="301"/>
      <c r="AE30" s="302"/>
      <c r="AF30" s="303"/>
      <c r="AG30" s="296"/>
      <c r="AH30" s="300"/>
      <c r="AI30" s="296"/>
      <c r="AJ30" s="300"/>
      <c r="AK30" s="296"/>
      <c r="AL30" s="296"/>
      <c r="AM30" s="300"/>
      <c r="AN30" s="296"/>
      <c r="AO30" s="300"/>
      <c r="AP30" s="296"/>
      <c r="AQ30" s="300"/>
    </row>
    <row r="31" spans="9:54" s="310" customFormat="1" ht="15">
      <c r="I31" s="294"/>
      <c r="J31" s="295"/>
      <c r="K31" s="296"/>
      <c r="L31" s="296"/>
      <c r="M31" s="297"/>
      <c r="N31" s="298"/>
      <c r="O31" s="299"/>
      <c r="P31" s="296"/>
      <c r="Q31" s="295"/>
      <c r="R31" s="296"/>
      <c r="S31" s="300"/>
      <c r="T31" s="296"/>
      <c r="U31" s="300"/>
      <c r="V31" s="301"/>
      <c r="W31" s="302"/>
      <c r="X31" s="295"/>
      <c r="Y31" s="296"/>
      <c r="Z31" s="295"/>
      <c r="AA31" s="295"/>
      <c r="AB31" s="295"/>
      <c r="AC31" s="296"/>
      <c r="AD31" s="301"/>
      <c r="AE31" s="302"/>
      <c r="AF31" s="303"/>
      <c r="AG31" s="296"/>
      <c r="AH31" s="300"/>
      <c r="AI31" s="296"/>
      <c r="AJ31" s="300"/>
      <c r="AK31" s="296"/>
      <c r="AL31" s="296"/>
      <c r="AM31" s="300"/>
      <c r="AN31" s="296"/>
      <c r="AO31" s="300"/>
      <c r="AP31" s="296"/>
      <c r="AQ31" s="300"/>
      <c r="AU31" s="76"/>
      <c r="AV31" s="76"/>
      <c r="AW31" s="76"/>
      <c r="AX31" s="76"/>
      <c r="AY31" s="76"/>
      <c r="AZ31" s="76"/>
      <c r="BA31" s="76"/>
      <c r="BB31" s="76"/>
    </row>
    <row r="32" spans="9:54" s="310" customFormat="1" ht="15">
      <c r="I32" s="294"/>
      <c r="J32" s="295"/>
      <c r="K32" s="296"/>
      <c r="L32" s="296"/>
      <c r="M32" s="297"/>
      <c r="N32" s="298"/>
      <c r="O32" s="299"/>
      <c r="P32" s="296"/>
      <c r="Q32" s="295"/>
      <c r="R32" s="296"/>
      <c r="S32" s="300"/>
      <c r="T32" s="296"/>
      <c r="U32" s="300"/>
      <c r="V32" s="301"/>
      <c r="W32" s="302"/>
      <c r="X32" s="295"/>
      <c r="Y32" s="296"/>
      <c r="Z32" s="295"/>
      <c r="AA32" s="295"/>
      <c r="AB32" s="295"/>
      <c r="AC32" s="296"/>
      <c r="AD32" s="301"/>
      <c r="AE32" s="302"/>
      <c r="AF32" s="303"/>
      <c r="AG32" s="296"/>
      <c r="AH32" s="300"/>
      <c r="AI32" s="296"/>
      <c r="AJ32" s="300"/>
      <c r="AK32" s="296"/>
      <c r="AL32" s="296"/>
      <c r="AM32" s="300"/>
      <c r="AN32" s="296"/>
      <c r="AO32" s="300"/>
      <c r="AP32" s="296"/>
      <c r="AQ32" s="300"/>
      <c r="AU32" s="163"/>
      <c r="AV32" s="163"/>
      <c r="AW32" s="163"/>
      <c r="AX32" s="163"/>
      <c r="AY32" s="163"/>
      <c r="AZ32" s="163"/>
      <c r="BA32" s="163"/>
      <c r="BB32" s="163"/>
    </row>
    <row r="33" spans="9:54" s="310" customFormat="1" ht="15">
      <c r="I33" s="294"/>
      <c r="J33" s="295"/>
      <c r="K33" s="296"/>
      <c r="L33" s="296"/>
      <c r="M33" s="297"/>
      <c r="N33" s="298"/>
      <c r="O33" s="299"/>
      <c r="P33" s="296"/>
      <c r="Q33" s="295"/>
      <c r="R33" s="296"/>
      <c r="S33" s="300"/>
      <c r="T33" s="296"/>
      <c r="U33" s="300"/>
      <c r="V33" s="301"/>
      <c r="W33" s="302"/>
      <c r="X33" s="295"/>
      <c r="Y33" s="296"/>
      <c r="Z33" s="295"/>
      <c r="AA33" s="295"/>
      <c r="AB33" s="295"/>
      <c r="AC33" s="296"/>
      <c r="AD33" s="301"/>
      <c r="AE33" s="302"/>
      <c r="AF33" s="303"/>
      <c r="AG33" s="296"/>
      <c r="AH33" s="300"/>
      <c r="AI33" s="296"/>
      <c r="AJ33" s="300"/>
      <c r="AK33" s="296"/>
      <c r="AL33" s="296"/>
      <c r="AM33" s="300"/>
      <c r="AN33" s="296"/>
      <c r="AO33" s="300"/>
      <c r="AP33" s="296"/>
      <c r="AQ33" s="300"/>
      <c r="AU33" s="164"/>
      <c r="AV33" s="164"/>
      <c r="AW33" s="164"/>
      <c r="AX33" s="164"/>
      <c r="AY33" s="164"/>
      <c r="AZ33" s="164"/>
      <c r="BA33" s="164"/>
      <c r="BB33" s="164"/>
    </row>
    <row r="34" spans="9:54" s="310" customFormat="1" ht="15">
      <c r="I34" s="294"/>
      <c r="J34" s="295"/>
      <c r="K34" s="296"/>
      <c r="L34" s="296"/>
      <c r="M34" s="297"/>
      <c r="N34" s="298"/>
      <c r="O34" s="299"/>
      <c r="P34" s="296"/>
      <c r="Q34" s="295"/>
      <c r="R34" s="296"/>
      <c r="S34" s="300"/>
      <c r="T34" s="296"/>
      <c r="U34" s="300"/>
      <c r="V34" s="301"/>
      <c r="W34" s="302"/>
      <c r="X34" s="295"/>
      <c r="Y34" s="296"/>
      <c r="Z34" s="295"/>
      <c r="AA34" s="295"/>
      <c r="AB34" s="295"/>
      <c r="AC34" s="296"/>
      <c r="AD34" s="301"/>
      <c r="AE34" s="302"/>
      <c r="AF34" s="303"/>
      <c r="AG34" s="296"/>
      <c r="AH34" s="300"/>
      <c r="AI34" s="296"/>
      <c r="AJ34" s="300"/>
      <c r="AK34" s="296"/>
      <c r="AL34" s="296"/>
      <c r="AM34" s="300"/>
      <c r="AN34" s="296"/>
      <c r="AO34" s="300"/>
      <c r="AP34" s="296"/>
      <c r="AQ34" s="300"/>
      <c r="AU34" s="163"/>
      <c r="AV34" s="163"/>
      <c r="AW34" s="163"/>
      <c r="AX34" s="163"/>
      <c r="AY34" s="163"/>
      <c r="AZ34" s="163"/>
      <c r="BA34" s="163"/>
      <c r="BB34" s="163"/>
    </row>
    <row r="35" spans="9:54" s="310" customFormat="1" ht="15">
      <c r="I35" s="294"/>
      <c r="J35" s="295"/>
      <c r="K35" s="296"/>
      <c r="L35" s="296"/>
      <c r="M35" s="297"/>
      <c r="N35" s="298"/>
      <c r="O35" s="299"/>
      <c r="P35" s="296"/>
      <c r="Q35" s="295"/>
      <c r="R35" s="296"/>
      <c r="S35" s="300"/>
      <c r="T35" s="296"/>
      <c r="U35" s="300"/>
      <c r="V35" s="301"/>
      <c r="W35" s="302"/>
      <c r="X35" s="295"/>
      <c r="Y35" s="296"/>
      <c r="Z35" s="295"/>
      <c r="AA35" s="295"/>
      <c r="AB35" s="295"/>
      <c r="AC35" s="296"/>
      <c r="AD35" s="301"/>
      <c r="AE35" s="302"/>
      <c r="AF35" s="303"/>
      <c r="AG35" s="296"/>
      <c r="AH35" s="300"/>
      <c r="AI35" s="296"/>
      <c r="AJ35" s="300"/>
      <c r="AK35" s="296"/>
      <c r="AL35" s="296"/>
      <c r="AM35" s="300"/>
      <c r="AN35" s="296"/>
      <c r="AO35" s="300"/>
      <c r="AP35" s="296"/>
      <c r="AQ35" s="300"/>
      <c r="AU35" s="163"/>
      <c r="AV35" s="163"/>
      <c r="AW35" s="163"/>
      <c r="AX35" s="163"/>
      <c r="AY35" s="163"/>
      <c r="AZ35" s="163"/>
      <c r="BA35" s="163"/>
      <c r="BB35" s="163"/>
    </row>
    <row r="36" spans="9:54" s="310" customFormat="1" ht="15">
      <c r="I36" s="294"/>
      <c r="J36" s="295"/>
      <c r="K36" s="296"/>
      <c r="L36" s="296"/>
      <c r="M36" s="297"/>
      <c r="N36" s="298"/>
      <c r="O36" s="299"/>
      <c r="P36" s="296"/>
      <c r="Q36" s="295"/>
      <c r="R36" s="296"/>
      <c r="S36" s="300"/>
      <c r="T36" s="296"/>
      <c r="U36" s="300"/>
      <c r="V36" s="301"/>
      <c r="W36" s="302"/>
      <c r="X36" s="295"/>
      <c r="Y36" s="296"/>
      <c r="Z36" s="295"/>
      <c r="AA36" s="295"/>
      <c r="AB36" s="295"/>
      <c r="AC36" s="296"/>
      <c r="AD36" s="301"/>
      <c r="AE36" s="302"/>
      <c r="AF36" s="303"/>
      <c r="AG36" s="296"/>
      <c r="AH36" s="300"/>
      <c r="AI36" s="296"/>
      <c r="AJ36" s="300"/>
      <c r="AK36" s="296"/>
      <c r="AL36" s="296"/>
      <c r="AM36" s="300"/>
      <c r="AN36" s="296"/>
      <c r="AO36" s="300"/>
      <c r="AP36" s="296"/>
      <c r="AQ36" s="300"/>
      <c r="AU36" s="67"/>
      <c r="AV36" s="67"/>
      <c r="AW36" s="67"/>
      <c r="AX36" s="67"/>
      <c r="AY36" s="67"/>
      <c r="AZ36" s="67"/>
      <c r="BA36" s="67"/>
      <c r="BB36" s="67"/>
    </row>
    <row r="37" spans="9:54" s="310" customFormat="1" ht="15">
      <c r="I37" s="294"/>
      <c r="J37" s="295"/>
      <c r="K37" s="296"/>
      <c r="L37" s="296"/>
      <c r="M37" s="297"/>
      <c r="N37" s="298"/>
      <c r="O37" s="299"/>
      <c r="P37" s="296"/>
      <c r="Q37" s="295"/>
      <c r="R37" s="296"/>
      <c r="S37" s="300"/>
      <c r="T37" s="296"/>
      <c r="U37" s="300"/>
      <c r="V37" s="301"/>
      <c r="W37" s="302"/>
      <c r="X37" s="295"/>
      <c r="Y37" s="296"/>
      <c r="Z37" s="295"/>
      <c r="AA37" s="295"/>
      <c r="AB37" s="295"/>
      <c r="AC37" s="296"/>
      <c r="AD37" s="301"/>
      <c r="AE37" s="302"/>
      <c r="AF37" s="303"/>
      <c r="AG37" s="296"/>
      <c r="AH37" s="300"/>
      <c r="AI37" s="296"/>
      <c r="AJ37" s="300"/>
      <c r="AK37" s="296"/>
      <c r="AL37" s="296"/>
      <c r="AM37" s="300"/>
      <c r="AN37" s="296"/>
      <c r="AO37" s="300"/>
      <c r="AP37" s="296"/>
      <c r="AQ37" s="300"/>
    </row>
    <row r="38" spans="9:54" s="310" customFormat="1" ht="15">
      <c r="I38" s="294"/>
      <c r="J38" s="295"/>
      <c r="K38" s="296"/>
      <c r="L38" s="296"/>
      <c r="M38" s="297"/>
      <c r="N38" s="298"/>
      <c r="O38" s="299"/>
      <c r="P38" s="296"/>
      <c r="Q38" s="295"/>
      <c r="R38" s="296"/>
      <c r="S38" s="300"/>
      <c r="T38" s="296"/>
      <c r="U38" s="300"/>
      <c r="V38" s="301"/>
      <c r="W38" s="302"/>
      <c r="X38" s="295"/>
      <c r="Y38" s="296"/>
      <c r="Z38" s="295"/>
      <c r="AA38" s="295"/>
      <c r="AB38" s="295"/>
      <c r="AC38" s="296"/>
      <c r="AD38" s="301"/>
      <c r="AE38" s="302"/>
      <c r="AF38" s="303"/>
      <c r="AG38" s="296"/>
      <c r="AH38" s="300"/>
      <c r="AI38" s="296"/>
      <c r="AJ38" s="300"/>
      <c r="AK38" s="296"/>
      <c r="AL38" s="296"/>
      <c r="AM38" s="300"/>
      <c r="AN38" s="296"/>
      <c r="AO38" s="300"/>
      <c r="AP38" s="296"/>
      <c r="AQ38" s="300"/>
    </row>
    <row r="39" spans="9:54" s="310" customFormat="1" ht="15">
      <c r="I39" s="294"/>
      <c r="J39" s="295"/>
      <c r="K39" s="296"/>
      <c r="L39" s="296"/>
      <c r="M39" s="297"/>
      <c r="N39" s="298"/>
      <c r="O39" s="299"/>
      <c r="P39" s="296"/>
      <c r="Q39" s="295"/>
      <c r="R39" s="296"/>
      <c r="S39" s="300"/>
      <c r="T39" s="296"/>
      <c r="U39" s="300"/>
      <c r="V39" s="301"/>
      <c r="W39" s="302"/>
      <c r="X39" s="295"/>
      <c r="Y39" s="296"/>
      <c r="Z39" s="295"/>
      <c r="AA39" s="295"/>
      <c r="AB39" s="295"/>
      <c r="AC39" s="296"/>
      <c r="AD39" s="301"/>
      <c r="AE39" s="302"/>
      <c r="AF39" s="303"/>
      <c r="AG39" s="296"/>
      <c r="AH39" s="300"/>
      <c r="AI39" s="296"/>
      <c r="AJ39" s="300"/>
      <c r="AK39" s="296"/>
      <c r="AL39" s="296"/>
      <c r="AM39" s="300"/>
      <c r="AN39" s="296"/>
      <c r="AO39" s="300"/>
      <c r="AP39" s="296"/>
      <c r="AQ39" s="300"/>
    </row>
    <row r="40" spans="9:54" s="310" customFormat="1" ht="15">
      <c r="I40" s="294"/>
      <c r="J40" s="295"/>
      <c r="K40" s="296"/>
      <c r="L40" s="296"/>
      <c r="M40" s="297"/>
      <c r="N40" s="298"/>
      <c r="O40" s="299"/>
      <c r="P40" s="296"/>
      <c r="Q40" s="295"/>
      <c r="R40" s="296"/>
      <c r="S40" s="300"/>
      <c r="T40" s="296"/>
      <c r="U40" s="300"/>
      <c r="V40" s="301"/>
      <c r="W40" s="302"/>
      <c r="X40" s="295"/>
      <c r="Y40" s="296"/>
      <c r="Z40" s="295"/>
      <c r="AA40" s="295"/>
      <c r="AB40" s="295"/>
      <c r="AC40" s="296"/>
      <c r="AD40" s="301"/>
      <c r="AE40" s="302"/>
      <c r="AF40" s="303"/>
      <c r="AG40" s="296"/>
      <c r="AH40" s="300"/>
      <c r="AI40" s="296"/>
      <c r="AJ40" s="300"/>
      <c r="AK40" s="296"/>
      <c r="AL40" s="296"/>
      <c r="AM40" s="300"/>
      <c r="AN40" s="296"/>
      <c r="AO40" s="300"/>
      <c r="AP40" s="296"/>
      <c r="AQ40" s="300"/>
    </row>
    <row r="41" spans="9:54" s="310" customFormat="1" ht="15">
      <c r="I41" s="294"/>
      <c r="J41" s="295"/>
      <c r="K41" s="296"/>
      <c r="L41" s="296"/>
      <c r="M41" s="297"/>
      <c r="N41" s="298"/>
      <c r="O41" s="299"/>
      <c r="P41" s="296"/>
      <c r="Q41" s="295"/>
      <c r="R41" s="296"/>
      <c r="S41" s="300"/>
      <c r="T41" s="296"/>
      <c r="U41" s="300"/>
      <c r="V41" s="301"/>
      <c r="W41" s="302"/>
      <c r="X41" s="295"/>
      <c r="Y41" s="296"/>
      <c r="Z41" s="295"/>
      <c r="AA41" s="295"/>
      <c r="AB41" s="295"/>
      <c r="AC41" s="296"/>
      <c r="AD41" s="301"/>
      <c r="AE41" s="302"/>
      <c r="AF41" s="303"/>
      <c r="AG41" s="296"/>
      <c r="AH41" s="300"/>
      <c r="AI41" s="296"/>
      <c r="AJ41" s="300"/>
      <c r="AK41" s="296"/>
      <c r="AL41" s="296"/>
      <c r="AM41" s="300"/>
      <c r="AN41" s="296"/>
      <c r="AO41" s="300"/>
      <c r="AP41" s="296"/>
      <c r="AQ41" s="300"/>
    </row>
    <row r="42" spans="9:54" s="310" customFormat="1" ht="15">
      <c r="I42" s="294"/>
      <c r="J42" s="295"/>
      <c r="K42" s="296"/>
      <c r="L42" s="296"/>
      <c r="M42" s="297"/>
      <c r="N42" s="298"/>
      <c r="O42" s="299"/>
      <c r="P42" s="296"/>
      <c r="Q42" s="295"/>
      <c r="R42" s="296"/>
      <c r="S42" s="300"/>
      <c r="T42" s="296"/>
      <c r="U42" s="300"/>
      <c r="V42" s="301"/>
      <c r="W42" s="302"/>
      <c r="X42" s="295"/>
      <c r="Y42" s="296"/>
      <c r="Z42" s="295"/>
      <c r="AA42" s="295"/>
      <c r="AB42" s="295"/>
      <c r="AC42" s="296"/>
      <c r="AD42" s="301"/>
      <c r="AE42" s="302"/>
      <c r="AF42" s="303"/>
      <c r="AG42" s="296"/>
      <c r="AH42" s="300"/>
      <c r="AI42" s="296"/>
      <c r="AJ42" s="300"/>
      <c r="AK42" s="296"/>
      <c r="AL42" s="296"/>
      <c r="AM42" s="300"/>
      <c r="AN42" s="296"/>
      <c r="AO42" s="300"/>
      <c r="AP42" s="296"/>
      <c r="AQ42" s="300"/>
    </row>
    <row r="43" spans="9:54" s="310" customFormat="1" ht="15">
      <c r="I43" s="294"/>
      <c r="J43" s="295"/>
      <c r="K43" s="296"/>
      <c r="L43" s="296"/>
      <c r="M43" s="297"/>
      <c r="N43" s="298"/>
      <c r="O43" s="299"/>
      <c r="P43" s="296"/>
      <c r="Q43" s="295"/>
      <c r="R43" s="296"/>
      <c r="S43" s="300"/>
      <c r="T43" s="296"/>
      <c r="U43" s="300"/>
      <c r="V43" s="301"/>
      <c r="W43" s="302"/>
      <c r="X43" s="295"/>
      <c r="Y43" s="296"/>
      <c r="Z43" s="295"/>
      <c r="AA43" s="295"/>
      <c r="AB43" s="295"/>
      <c r="AC43" s="296"/>
      <c r="AD43" s="301"/>
      <c r="AE43" s="302"/>
      <c r="AF43" s="303"/>
      <c r="AG43" s="296"/>
      <c r="AH43" s="300"/>
      <c r="AI43" s="296"/>
      <c r="AJ43" s="300"/>
      <c r="AK43" s="296"/>
      <c r="AL43" s="296"/>
      <c r="AM43" s="300"/>
      <c r="AN43" s="296"/>
      <c r="AO43" s="300"/>
      <c r="AP43" s="296"/>
      <c r="AQ43" s="300"/>
    </row>
    <row r="44" spans="9:54" s="310" customFormat="1" ht="15">
      <c r="J44" s="295"/>
      <c r="K44" s="296"/>
      <c r="L44" s="296"/>
      <c r="M44" s="297"/>
      <c r="N44" s="298"/>
      <c r="O44" s="299"/>
      <c r="P44" s="296"/>
      <c r="Q44" s="295"/>
      <c r="R44" s="296"/>
      <c r="S44" s="300"/>
      <c r="T44" s="296"/>
      <c r="U44" s="300"/>
      <c r="V44" s="301"/>
      <c r="W44" s="302"/>
      <c r="X44" s="295"/>
      <c r="Y44" s="296"/>
      <c r="Z44" s="295"/>
      <c r="AA44" s="295"/>
      <c r="AB44" s="295"/>
      <c r="AC44" s="296"/>
      <c r="AD44" s="301"/>
      <c r="AE44" s="302"/>
      <c r="AF44" s="303"/>
      <c r="AG44" s="296"/>
      <c r="AH44" s="300"/>
      <c r="AI44" s="296"/>
      <c r="AJ44" s="300"/>
      <c r="AK44" s="296"/>
      <c r="AL44" s="296"/>
      <c r="AM44" s="300"/>
      <c r="AN44" s="296"/>
      <c r="AO44" s="300"/>
      <c r="AP44" s="296"/>
      <c r="AQ44" s="300"/>
    </row>
    <row r="45" spans="9:54" s="310" customFormat="1"/>
    <row r="46" spans="9:54" s="310" customFormat="1"/>
    <row r="47" spans="9:54" s="310" customFormat="1" ht="15">
      <c r="I47" s="294"/>
      <c r="J47" s="295"/>
      <c r="K47" s="296"/>
      <c r="L47" s="296"/>
      <c r="M47" s="297"/>
      <c r="N47" s="298"/>
      <c r="O47" s="299"/>
      <c r="P47" s="296"/>
      <c r="Q47" s="295"/>
      <c r="R47" s="296"/>
      <c r="S47" s="300"/>
      <c r="T47" s="296"/>
      <c r="U47" s="300"/>
      <c r="V47" s="301"/>
      <c r="W47" s="302"/>
      <c r="X47" s="295"/>
      <c r="Y47" s="296"/>
      <c r="Z47" s="295"/>
      <c r="AA47" s="295"/>
      <c r="AB47" s="295"/>
      <c r="AC47" s="296"/>
      <c r="AD47" s="301"/>
      <c r="AE47" s="302"/>
      <c r="AF47" s="303"/>
      <c r="AG47" s="296"/>
      <c r="AH47" s="300"/>
      <c r="AI47" s="296"/>
      <c r="AJ47" s="300"/>
      <c r="AK47" s="296"/>
      <c r="AL47" s="296"/>
      <c r="AM47" s="300"/>
      <c r="AN47" s="296"/>
      <c r="AO47" s="300"/>
      <c r="AP47" s="296"/>
      <c r="AQ47" s="300"/>
    </row>
    <row r="48" spans="9:54" s="310" customFormat="1" ht="15">
      <c r="I48" s="294"/>
      <c r="J48" s="295"/>
      <c r="K48" s="296"/>
      <c r="L48" s="296"/>
      <c r="M48" s="297"/>
      <c r="N48" s="298"/>
      <c r="O48" s="299"/>
      <c r="P48" s="296"/>
      <c r="Q48" s="295"/>
      <c r="R48" s="296"/>
      <c r="S48" s="300"/>
      <c r="T48" s="296"/>
      <c r="U48" s="300"/>
      <c r="V48" s="301"/>
      <c r="W48" s="302"/>
      <c r="X48" s="295"/>
      <c r="Y48" s="296"/>
      <c r="Z48" s="295"/>
      <c r="AA48" s="295"/>
      <c r="AB48" s="295"/>
      <c r="AC48" s="296"/>
      <c r="AD48" s="301"/>
      <c r="AE48" s="302"/>
      <c r="AF48" s="303"/>
      <c r="AG48" s="296"/>
      <c r="AH48" s="300"/>
      <c r="AI48" s="296"/>
      <c r="AJ48" s="300"/>
      <c r="AK48" s="296"/>
      <c r="AL48" s="296"/>
      <c r="AM48" s="300"/>
      <c r="AN48" s="296"/>
      <c r="AO48" s="300"/>
      <c r="AP48" s="296"/>
      <c r="AQ48" s="300"/>
    </row>
    <row r="49" spans="9:43" s="310" customFormat="1" ht="15">
      <c r="I49" s="294"/>
      <c r="J49" s="295"/>
      <c r="K49" s="296"/>
      <c r="L49" s="296"/>
      <c r="M49" s="297"/>
      <c r="N49" s="298"/>
      <c r="O49" s="299"/>
      <c r="P49" s="296"/>
      <c r="Q49" s="295"/>
      <c r="R49" s="296"/>
      <c r="S49" s="300"/>
      <c r="T49" s="296"/>
      <c r="U49" s="300"/>
      <c r="V49" s="301"/>
      <c r="W49" s="302"/>
      <c r="X49" s="295"/>
      <c r="Y49" s="296"/>
      <c r="Z49" s="295"/>
      <c r="AA49" s="295"/>
      <c r="AB49" s="295"/>
      <c r="AC49" s="296"/>
      <c r="AD49" s="301"/>
      <c r="AE49" s="302"/>
      <c r="AF49" s="303"/>
      <c r="AG49" s="296"/>
      <c r="AH49" s="300"/>
      <c r="AI49" s="296"/>
      <c r="AJ49" s="300"/>
      <c r="AK49" s="296"/>
      <c r="AL49" s="296"/>
      <c r="AM49" s="300"/>
      <c r="AN49" s="296"/>
      <c r="AO49" s="300"/>
      <c r="AP49" s="296"/>
      <c r="AQ49" s="300"/>
    </row>
    <row r="50" spans="9:43" s="310" customFormat="1" ht="15">
      <c r="I50" s="294"/>
      <c r="J50" s="295"/>
      <c r="K50" s="296"/>
      <c r="L50" s="296"/>
      <c r="M50" s="297"/>
      <c r="N50" s="298"/>
      <c r="O50" s="299"/>
      <c r="P50" s="296"/>
      <c r="Q50" s="295"/>
      <c r="R50" s="296"/>
      <c r="S50" s="300"/>
      <c r="T50" s="296"/>
      <c r="U50" s="300"/>
      <c r="V50" s="301"/>
      <c r="W50" s="302"/>
      <c r="X50" s="295"/>
      <c r="Y50" s="296"/>
      <c r="Z50" s="295"/>
      <c r="AA50" s="295"/>
      <c r="AB50" s="295"/>
      <c r="AC50" s="296"/>
      <c r="AD50" s="301"/>
      <c r="AE50" s="302"/>
      <c r="AF50" s="303"/>
      <c r="AG50" s="296"/>
      <c r="AH50" s="300"/>
      <c r="AI50" s="296"/>
      <c r="AJ50" s="300"/>
      <c r="AK50" s="296"/>
      <c r="AL50" s="296"/>
      <c r="AM50" s="300"/>
      <c r="AN50" s="296"/>
      <c r="AO50" s="300"/>
      <c r="AP50" s="296"/>
      <c r="AQ50" s="300"/>
    </row>
    <row r="51" spans="9:43" s="310" customFormat="1" ht="15">
      <c r="J51" s="295"/>
      <c r="K51" s="296"/>
      <c r="L51" s="296"/>
      <c r="M51" s="297"/>
      <c r="N51" s="298"/>
      <c r="O51" s="299"/>
      <c r="P51" s="296"/>
      <c r="Q51" s="295"/>
      <c r="R51" s="296"/>
      <c r="S51" s="300"/>
      <c r="T51" s="296"/>
      <c r="U51" s="300"/>
      <c r="V51" s="301"/>
      <c r="W51" s="302"/>
      <c r="X51" s="295"/>
      <c r="Y51" s="296"/>
      <c r="Z51" s="295"/>
      <c r="AA51" s="295"/>
      <c r="AB51" s="295"/>
      <c r="AC51" s="296"/>
      <c r="AD51" s="301"/>
      <c r="AE51" s="302"/>
      <c r="AF51" s="303"/>
      <c r="AG51" s="296"/>
      <c r="AH51" s="300"/>
      <c r="AI51" s="296"/>
      <c r="AJ51" s="300"/>
      <c r="AK51" s="296"/>
      <c r="AL51" s="296"/>
      <c r="AM51" s="300"/>
      <c r="AN51" s="296"/>
      <c r="AO51" s="300"/>
      <c r="AP51" s="296"/>
      <c r="AQ51" s="300"/>
    </row>
    <row r="52" spans="9:43" s="310" customFormat="1"/>
    <row r="53" spans="9:43" s="310" customFormat="1"/>
    <row r="54" spans="9:43" s="310" customFormat="1"/>
    <row r="55" spans="9:43" s="310" customFormat="1"/>
    <row r="56" spans="9:43" s="310" customFormat="1">
      <c r="I56" s="67"/>
      <c r="J56" s="67"/>
      <c r="K56" s="67"/>
      <c r="L56" s="67"/>
      <c r="M56" s="67"/>
      <c r="N56" s="67"/>
      <c r="O56" s="67"/>
      <c r="P56" s="67"/>
      <c r="Q56" s="67"/>
      <c r="R56" s="67"/>
      <c r="S56" s="67"/>
      <c r="T56" s="67"/>
      <c r="U56" s="67"/>
      <c r="V56" s="67"/>
      <c r="W56" s="67"/>
      <c r="X56" s="67"/>
      <c r="Y56" s="67"/>
      <c r="Z56" s="67"/>
      <c r="AA56" s="67"/>
      <c r="AB56" s="67"/>
      <c r="AC56" s="67"/>
      <c r="AD56" s="67"/>
      <c r="AE56" s="67"/>
      <c r="AF56" s="67"/>
      <c r="AG56" s="67"/>
      <c r="AH56" s="67"/>
      <c r="AI56" s="67"/>
      <c r="AJ56" s="67"/>
      <c r="AK56" s="67"/>
      <c r="AL56" s="67"/>
      <c r="AM56" s="67"/>
      <c r="AN56" s="67"/>
      <c r="AO56" s="67"/>
      <c r="AP56" s="67"/>
      <c r="AQ56" s="67"/>
    </row>
    <row r="57" spans="9:43" s="310" customFormat="1">
      <c r="I57" s="67"/>
      <c r="J57" s="67"/>
      <c r="K57" s="67"/>
      <c r="L57" s="67"/>
      <c r="M57" s="67"/>
      <c r="N57" s="67"/>
      <c r="O57" s="67"/>
      <c r="P57" s="67"/>
      <c r="Q57" s="67"/>
      <c r="R57" s="67"/>
      <c r="S57" s="67"/>
      <c r="T57" s="67"/>
      <c r="U57" s="67"/>
      <c r="V57" s="67"/>
      <c r="W57" s="67"/>
      <c r="X57" s="67"/>
      <c r="Y57" s="67"/>
      <c r="Z57" s="67"/>
      <c r="AA57" s="67"/>
      <c r="AB57" s="67"/>
      <c r="AC57" s="67"/>
      <c r="AD57" s="67"/>
      <c r="AE57" s="67"/>
      <c r="AF57" s="67"/>
      <c r="AG57" s="67"/>
      <c r="AH57" s="67"/>
      <c r="AI57" s="67"/>
      <c r="AJ57" s="67"/>
      <c r="AK57" s="67"/>
      <c r="AL57" s="67"/>
      <c r="AM57" s="67"/>
      <c r="AN57" s="67"/>
      <c r="AO57" s="67"/>
      <c r="AP57" s="67"/>
      <c r="AQ57" s="67"/>
    </row>
    <row r="58" spans="9:43" s="310" customFormat="1">
      <c r="I58" s="67"/>
      <c r="J58" s="67"/>
      <c r="K58" s="67"/>
      <c r="L58" s="67"/>
      <c r="M58" s="67"/>
      <c r="N58" s="67"/>
      <c r="O58" s="67"/>
      <c r="P58" s="67"/>
      <c r="Q58" s="67"/>
      <c r="R58" s="67"/>
      <c r="S58" s="67"/>
      <c r="T58" s="67"/>
      <c r="U58" s="67"/>
      <c r="V58" s="67"/>
      <c r="W58" s="67"/>
      <c r="X58" s="67"/>
      <c r="Y58" s="67"/>
      <c r="Z58" s="67"/>
      <c r="AA58" s="67"/>
      <c r="AB58" s="67"/>
      <c r="AC58" s="67"/>
      <c r="AD58" s="67"/>
      <c r="AE58" s="67"/>
      <c r="AF58" s="67"/>
      <c r="AG58" s="67"/>
      <c r="AH58" s="67"/>
      <c r="AI58" s="67"/>
      <c r="AJ58" s="67"/>
      <c r="AK58" s="67"/>
      <c r="AL58" s="67"/>
      <c r="AM58" s="67"/>
      <c r="AN58" s="67"/>
      <c r="AO58" s="67"/>
      <c r="AP58" s="67"/>
      <c r="AQ58" s="67"/>
    </row>
    <row r="59" spans="9:43" s="310" customFormat="1">
      <c r="I59" s="67"/>
      <c r="J59" s="67"/>
      <c r="K59" s="67"/>
      <c r="L59" s="67"/>
      <c r="M59" s="67"/>
      <c r="N59" s="67"/>
      <c r="O59" s="67"/>
      <c r="P59" s="67"/>
      <c r="Q59" s="67"/>
      <c r="R59" s="67"/>
      <c r="S59" s="67"/>
      <c r="T59" s="67"/>
      <c r="U59" s="67"/>
      <c r="V59" s="67"/>
      <c r="W59" s="67"/>
      <c r="X59" s="67"/>
      <c r="Y59" s="67"/>
      <c r="Z59" s="67"/>
      <c r="AA59" s="67"/>
      <c r="AB59" s="67"/>
      <c r="AC59" s="67"/>
      <c r="AD59" s="67"/>
      <c r="AE59" s="67"/>
      <c r="AF59" s="67"/>
      <c r="AG59" s="67"/>
      <c r="AH59" s="67"/>
      <c r="AI59" s="67"/>
      <c r="AJ59" s="67"/>
      <c r="AK59" s="67"/>
      <c r="AL59" s="67"/>
      <c r="AM59" s="67"/>
      <c r="AN59" s="67"/>
      <c r="AO59" s="67"/>
      <c r="AP59" s="67"/>
      <c r="AQ59" s="67"/>
    </row>
    <row r="60" spans="9:43" s="310" customFormat="1">
      <c r="I60" s="67"/>
      <c r="J60" s="67"/>
      <c r="K60" s="6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s="67"/>
      <c r="AL60" s="67"/>
      <c r="AM60" s="67"/>
      <c r="AN60" s="67"/>
      <c r="AO60" s="67"/>
      <c r="AP60" s="67"/>
      <c r="AQ60" s="67"/>
    </row>
    <row r="61" spans="9:43" s="310" customFormat="1">
      <c r="I61" s="67"/>
      <c r="J61" s="67"/>
      <c r="K61" s="6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s="67"/>
      <c r="AL61" s="67"/>
      <c r="AM61" s="67"/>
      <c r="AN61" s="67"/>
      <c r="AO61" s="67"/>
      <c r="AP61" s="67"/>
      <c r="AQ61" s="67"/>
    </row>
    <row r="62" spans="9:43" s="310" customFormat="1">
      <c r="I62" s="67"/>
      <c r="J62" s="67"/>
      <c r="K62" s="67"/>
      <c r="L62" s="67"/>
      <c r="M62" s="67"/>
      <c r="N62" s="67"/>
      <c r="O62" s="67"/>
      <c r="P62" s="67"/>
      <c r="Q62" s="67"/>
      <c r="R62" s="67"/>
      <c r="S62" s="67"/>
      <c r="T62" s="67"/>
      <c r="U62" s="67"/>
      <c r="V62" s="67"/>
      <c r="W62" s="67"/>
      <c r="X62" s="67"/>
      <c r="Y62" s="67"/>
      <c r="Z62" s="67"/>
      <c r="AA62" s="67"/>
      <c r="AB62" s="67"/>
      <c r="AC62" s="67"/>
      <c r="AD62" s="67"/>
      <c r="AE62" s="67"/>
      <c r="AF62" s="67"/>
      <c r="AG62" s="67"/>
      <c r="AH62" s="67"/>
      <c r="AI62" s="67"/>
      <c r="AJ62" s="67"/>
      <c r="AK62" s="67"/>
      <c r="AL62" s="67"/>
      <c r="AM62" s="67"/>
      <c r="AN62" s="67"/>
      <c r="AO62" s="67"/>
      <c r="AP62" s="67"/>
      <c r="AQ62" s="67"/>
    </row>
    <row r="63" spans="9:43" s="310" customFormat="1">
      <c r="I63" s="67"/>
      <c r="J63" s="67"/>
      <c r="K63" s="67"/>
      <c r="L63" s="67"/>
      <c r="M63" s="67"/>
      <c r="N63" s="67"/>
      <c r="O63" s="67"/>
      <c r="P63" s="67"/>
      <c r="Q63" s="67"/>
      <c r="R63" s="67"/>
      <c r="S63" s="67"/>
      <c r="T63" s="67"/>
      <c r="U63" s="67"/>
      <c r="V63" s="67"/>
      <c r="W63" s="67"/>
      <c r="X63" s="67"/>
      <c r="Y63" s="67"/>
      <c r="Z63" s="67"/>
      <c r="AA63" s="67"/>
      <c r="AB63" s="67"/>
      <c r="AC63" s="67"/>
      <c r="AD63" s="67"/>
      <c r="AE63" s="67"/>
      <c r="AF63" s="67"/>
      <c r="AG63" s="67"/>
      <c r="AH63" s="67"/>
      <c r="AI63" s="67"/>
      <c r="AJ63" s="67"/>
      <c r="AK63" s="67"/>
      <c r="AL63" s="67"/>
      <c r="AM63" s="67"/>
      <c r="AN63" s="67"/>
      <c r="AO63" s="67"/>
      <c r="AP63" s="67"/>
      <c r="AQ63" s="67"/>
    </row>
    <row r="64" spans="9:43" s="310" customFormat="1">
      <c r="I64" s="67"/>
      <c r="J64" s="67"/>
      <c r="K64" s="67"/>
      <c r="L64" s="67"/>
      <c r="M64" s="67"/>
      <c r="N64" s="67"/>
      <c r="O64" s="67"/>
      <c r="P64" s="67"/>
      <c r="Q64" s="67"/>
      <c r="R64" s="67"/>
      <c r="S64" s="67"/>
      <c r="T64" s="67"/>
      <c r="U64" s="67"/>
      <c r="V64" s="67"/>
      <c r="W64" s="67"/>
      <c r="X64" s="67"/>
      <c r="Y64" s="67"/>
      <c r="Z64" s="67"/>
      <c r="AA64" s="67"/>
      <c r="AB64" s="67"/>
      <c r="AC64" s="67"/>
      <c r="AD64" s="67"/>
      <c r="AE64" s="67"/>
      <c r="AF64" s="67"/>
      <c r="AG64" s="67"/>
      <c r="AH64" s="67"/>
      <c r="AI64" s="67"/>
      <c r="AJ64" s="67"/>
      <c r="AK64" s="67"/>
      <c r="AL64" s="67"/>
      <c r="AM64" s="67"/>
      <c r="AN64" s="67"/>
      <c r="AO64" s="67"/>
      <c r="AP64" s="67"/>
      <c r="AQ64" s="67"/>
    </row>
    <row r="65" spans="9:45" s="310" customFormat="1">
      <c r="I65" s="67"/>
      <c r="J65" s="67"/>
      <c r="K65" s="67"/>
      <c r="L65" s="67"/>
      <c r="M65" s="67"/>
      <c r="N65" s="67"/>
      <c r="O65" s="67"/>
      <c r="P65" s="67"/>
      <c r="Q65" s="67"/>
      <c r="R65" s="67"/>
      <c r="S65" s="67"/>
      <c r="T65" s="67"/>
      <c r="U65" s="67"/>
      <c r="V65" s="67"/>
      <c r="W65" s="67"/>
      <c r="X65" s="67"/>
      <c r="Y65" s="67"/>
      <c r="Z65" s="67"/>
      <c r="AA65" s="67"/>
      <c r="AB65" s="67"/>
      <c r="AC65" s="67"/>
      <c r="AD65" s="67"/>
      <c r="AE65" s="67"/>
      <c r="AF65" s="67"/>
      <c r="AG65" s="67"/>
      <c r="AH65" s="67"/>
      <c r="AI65" s="67"/>
      <c r="AJ65" s="67"/>
      <c r="AK65" s="67"/>
      <c r="AL65" s="67"/>
      <c r="AM65" s="67"/>
      <c r="AN65" s="67"/>
      <c r="AO65" s="67"/>
      <c r="AP65" s="67"/>
      <c r="AQ65" s="67"/>
    </row>
    <row r="66" spans="9:45" s="310" customFormat="1"/>
    <row r="67" spans="9:45" s="310" customFormat="1"/>
    <row r="68" spans="9:45" s="310" customFormat="1">
      <c r="AS68" s="311"/>
    </row>
    <row r="69" spans="9:45" s="310" customFormat="1"/>
    <row r="83" spans="9:9" ht="15.75">
      <c r="I83" s="498" t="s">
        <v>270</v>
      </c>
    </row>
  </sheetData>
  <mergeCells count="4">
    <mergeCell ref="J26:W26"/>
    <mergeCell ref="X26:AE26"/>
    <mergeCell ref="AF26:AK26"/>
    <mergeCell ref="AL26:AQ26"/>
  </mergeCells>
  <dataValidations disablePrompts="1" count="1">
    <dataValidation type="list" allowBlank="1" showInputMessage="1" showErrorMessage="1" sqref="J23">
      <formula1>#REF!</formula1>
    </dataValidation>
  </dataValidations>
  <printOptions horizontalCentered="1"/>
  <pageMargins left="0.25" right="0.25" top="0.25" bottom="0.25" header="0.3" footer="0.15"/>
  <pageSetup scale="47" fitToWidth="0" fitToHeight="0" orientation="landscape" horizontalDpi="300" verticalDpi="300" r:id="rId1"/>
  <headerFooter scaleWithDoc="0">
    <oddHeader>&amp;L&amp;G&amp;C&amp;"-,Bold"&amp;12&amp;K2E398A
&amp;15FN30.350.14(IOS) Performance&amp;R&amp;"-,Bold"&amp;14&amp;K2E398A
&amp;12Cello Fixed Income Master Fund, LP&amp;"-,Regular"&amp;10&amp;K000000
&amp;"-,Bold"&amp;K2E398A As of Mar, 2015</oddHeader>
    <oddFooter>&amp;L&amp;8&amp;K2E398AReport Created on &amp;D &amp;T&amp;C&amp;G
&amp;8&amp;K2E398APage &amp;P of &amp;N</oddFooter>
  </headerFooter>
  <rowBreaks count="1" manualBreakCount="1">
    <brk id="83" max="43" man="1"/>
  </rowBreaks>
  <drawing r:id="rId2"/>
  <legacyDrawing r:id="rId3"/>
  <legacyDrawingHF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theme="5" tint="-0.249977111117893"/>
  </sheetPr>
  <dimension ref="A1:BB83"/>
  <sheetViews>
    <sheetView topLeftCell="H1" zoomScaleNormal="100" workbookViewId="0">
      <selection activeCell="W57" sqref="W57"/>
    </sheetView>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1" width="8.85546875" style="67" customWidth="1"/>
    <col min="12" max="12" width="8.5703125" style="67" bestFit="1" customWidth="1"/>
    <col min="13" max="13" width="7.28515625" style="67" bestFit="1" customWidth="1"/>
    <col min="14" max="14" width="6.7109375" style="67" customWidth="1"/>
    <col min="15" max="15" width="7.85546875" style="67" customWidth="1"/>
    <col min="16" max="16" width="9" style="67" bestFit="1" customWidth="1"/>
    <col min="17" max="17" width="10.85546875" style="67" customWidth="1"/>
    <col min="18" max="18" width="10.28515625" style="67" customWidth="1"/>
    <col min="19" max="19" width="10.7109375" style="67" customWidth="1"/>
    <col min="20" max="20" width="10.7109375" style="67" bestFit="1" customWidth="1"/>
    <col min="21" max="21" width="10.85546875" style="67" customWidth="1"/>
    <col min="22" max="22" width="5.7109375" style="67" customWidth="1"/>
    <col min="23" max="23" width="8.5703125" style="67" customWidth="1"/>
    <col min="24" max="24" width="10.140625" style="67" bestFit="1" customWidth="1"/>
    <col min="25" max="25" width="10.28515625" style="67" customWidth="1"/>
    <col min="26" max="26" width="6.85546875" style="67" bestFit="1" customWidth="1"/>
    <col min="27" max="27" width="10.5703125" style="67" hidden="1" customWidth="1"/>
    <col min="28" max="28" width="10.140625" style="67" customWidth="1"/>
    <col min="29" max="29" width="8.5703125" style="67" bestFit="1" customWidth="1"/>
    <col min="30" max="30" width="5.7109375" style="67" customWidth="1"/>
    <col min="31" max="31" width="8" style="67" customWidth="1"/>
    <col min="32" max="32" width="6.85546875" style="67" customWidth="1"/>
    <col min="33" max="33" width="9.85546875" style="67" bestFit="1" customWidth="1"/>
    <col min="34" max="34" width="9.7109375" style="67" customWidth="1"/>
    <col min="35" max="35" width="12.42578125" style="67" hidden="1" customWidth="1"/>
    <col min="36" max="36" width="9.42578125" style="67" hidden="1" customWidth="1"/>
    <col min="37" max="37" width="8.7109375" style="67" hidden="1" customWidth="1"/>
    <col min="38" max="38" width="8.42578125" style="67" customWidth="1"/>
    <col min="39" max="39" width="9.28515625" style="67" customWidth="1"/>
    <col min="40" max="40" width="11.140625" style="67" customWidth="1"/>
    <col min="41" max="41" width="10.85546875" style="67" customWidth="1"/>
    <col min="42" max="42" width="8.5703125" style="67" bestFit="1" customWidth="1"/>
    <col min="43" max="43" width="6.5703125" style="67" customWidth="1"/>
    <col min="44" max="44" width="3.7109375" style="67" customWidth="1"/>
    <col min="45" max="45" width="9.42578125" style="67" bestFit="1" customWidth="1"/>
    <col min="46" max="46" width="9.140625" style="67"/>
    <col min="47" max="47" width="9.5703125" style="67" customWidth="1"/>
    <col min="48" max="48" width="10.42578125" style="67" bestFit="1" customWidth="1"/>
    <col min="49" max="16384" width="9.140625" style="67"/>
  </cols>
  <sheetData>
    <row r="1" spans="47:47">
      <c r="AU1" s="71"/>
    </row>
    <row r="23" spans="9:54" ht="12.75" hidden="1" customHeight="1">
      <c r="I23" s="77" t="s">
        <v>77</v>
      </c>
      <c r="J23" s="74">
        <v>3</v>
      </c>
    </row>
    <row r="24" spans="9:54" ht="15">
      <c r="I24" s="75" t="s">
        <v>336</v>
      </c>
    </row>
    <row r="25" spans="9:54" s="76" customFormat="1" ht="8.25" hidden="1" customHeight="1">
      <c r="J25" s="76" t="s">
        <v>7</v>
      </c>
      <c r="L25" s="76" t="s">
        <v>8</v>
      </c>
      <c r="M25" s="76" t="s">
        <v>9</v>
      </c>
      <c r="O25" s="76" t="s">
        <v>10</v>
      </c>
      <c r="W25" s="76" t="s">
        <v>11</v>
      </c>
      <c r="X25" s="76" t="s">
        <v>7</v>
      </c>
      <c r="Y25" s="76" t="s">
        <v>7</v>
      </c>
      <c r="AU25" s="67"/>
      <c r="AV25" s="67"/>
      <c r="AW25" s="67"/>
      <c r="AX25" s="67"/>
      <c r="AY25" s="67"/>
      <c r="AZ25" s="67"/>
      <c r="BA25" s="67"/>
      <c r="BB25" s="67"/>
    </row>
    <row r="26" spans="9:54" s="163" customFormat="1" ht="22.5" customHeight="1">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75</v>
      </c>
      <c r="AG26" s="638"/>
      <c r="AH26" s="638"/>
      <c r="AI26" s="638"/>
      <c r="AJ26" s="638"/>
      <c r="AK26" s="638"/>
      <c r="AL26" s="639" t="s">
        <v>150</v>
      </c>
      <c r="AM26" s="640"/>
      <c r="AN26" s="640"/>
      <c r="AO26" s="640"/>
      <c r="AP26" s="640"/>
      <c r="AQ26" s="641"/>
      <c r="AU26" s="67"/>
      <c r="AV26" s="67"/>
      <c r="AW26" s="67"/>
      <c r="AX26" s="67"/>
      <c r="AY26" s="67"/>
      <c r="AZ26" s="67"/>
      <c r="BA26" s="67"/>
      <c r="BB26" s="67"/>
    </row>
    <row r="27" spans="9:54" s="164" customFormat="1" ht="46.5" customHeight="1">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5" t="s">
        <v>73</v>
      </c>
      <c r="AB27" s="214" t="s">
        <v>122</v>
      </c>
      <c r="AC27" s="214" t="s">
        <v>160</v>
      </c>
      <c r="AD27" s="14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U27" s="67"/>
      <c r="AV27" s="67"/>
      <c r="AW27" s="67"/>
      <c r="AX27" s="67"/>
      <c r="AY27" s="67"/>
      <c r="AZ27" s="67"/>
      <c r="BA27" s="67"/>
      <c r="BB27" s="67"/>
    </row>
    <row r="28" spans="9:54" s="163" customFormat="1" ht="15">
      <c r="I28" s="611">
        <v>42094</v>
      </c>
      <c r="J28" s="612">
        <v>17.71875</v>
      </c>
      <c r="K28" s="613">
        <v>17.929861110000001</v>
      </c>
      <c r="L28" s="613"/>
      <c r="M28" s="614" t="s">
        <v>335</v>
      </c>
      <c r="N28" s="615">
        <v>23.456199999999999</v>
      </c>
      <c r="O28" s="616">
        <v>0.17624999999999999</v>
      </c>
      <c r="P28" s="613"/>
      <c r="Q28" s="617"/>
      <c r="R28" s="613"/>
      <c r="S28" s="618"/>
      <c r="T28" s="613"/>
      <c r="U28" s="618"/>
      <c r="V28" s="619">
        <v>-28.1</v>
      </c>
      <c r="W28" s="620">
        <v>-5.0382909719100005E-2</v>
      </c>
      <c r="X28" s="621">
        <v>102.242188</v>
      </c>
      <c r="Y28" s="613">
        <v>0.34375</v>
      </c>
      <c r="Z28" s="617">
        <v>0.26562599999999748</v>
      </c>
      <c r="AA28" s="617">
        <v>102.003906</v>
      </c>
      <c r="AB28" s="617">
        <v>101.632812</v>
      </c>
      <c r="AC28" s="622"/>
      <c r="AD28" s="623">
        <v>5.6016069999999996</v>
      </c>
      <c r="AE28" s="620">
        <v>5.7272055599611599E-2</v>
      </c>
      <c r="AF28" s="624">
        <v>-0.87971191520217906</v>
      </c>
      <c r="AG28" s="613"/>
      <c r="AH28" s="618"/>
      <c r="AI28" s="613"/>
      <c r="AJ28" s="618"/>
      <c r="AK28" s="622"/>
      <c r="AL28" s="625"/>
      <c r="AM28" s="618"/>
      <c r="AN28" s="613"/>
      <c r="AO28" s="626"/>
      <c r="AP28" s="627"/>
      <c r="AQ28" s="628"/>
      <c r="AU28" s="67"/>
      <c r="AV28" s="67"/>
      <c r="AW28" s="67"/>
      <c r="AX28" s="67"/>
      <c r="AY28" s="67"/>
      <c r="AZ28" s="67"/>
      <c r="BA28" s="67"/>
      <c r="BB28" s="67"/>
    </row>
    <row r="29" spans="9:54" s="163" customFormat="1" ht="15">
      <c r="I29" s="294"/>
      <c r="J29" s="295"/>
      <c r="K29" s="296"/>
      <c r="L29" s="296"/>
      <c r="M29" s="297"/>
      <c r="N29" s="298"/>
      <c r="O29" s="299"/>
      <c r="P29" s="296"/>
      <c r="Q29" s="295"/>
      <c r="R29" s="296"/>
      <c r="S29" s="300"/>
      <c r="T29" s="296"/>
      <c r="U29" s="300"/>
      <c r="V29" s="301"/>
      <c r="W29" s="302"/>
      <c r="X29" s="295"/>
      <c r="Y29" s="296"/>
      <c r="Z29" s="295"/>
      <c r="AA29" s="295"/>
      <c r="AB29" s="295"/>
      <c r="AC29" s="296"/>
      <c r="AD29" s="301"/>
      <c r="AE29" s="302"/>
      <c r="AF29" s="303"/>
      <c r="AG29" s="296"/>
      <c r="AH29" s="300"/>
      <c r="AI29" s="296"/>
      <c r="AJ29" s="300"/>
      <c r="AK29" s="296"/>
      <c r="AL29" s="296"/>
      <c r="AM29" s="300"/>
      <c r="AN29" s="296"/>
      <c r="AO29" s="300"/>
      <c r="AP29" s="296"/>
      <c r="AQ29" s="300"/>
      <c r="AU29" s="67"/>
      <c r="AV29" s="67"/>
      <c r="AW29" s="67"/>
      <c r="AX29" s="67"/>
      <c r="AY29" s="67"/>
      <c r="AZ29" s="67"/>
      <c r="BA29" s="67"/>
      <c r="BB29" s="67"/>
    </row>
    <row r="30" spans="9:54" ht="15">
      <c r="I30" s="294"/>
      <c r="J30" s="295"/>
      <c r="K30" s="296"/>
      <c r="L30" s="296"/>
      <c r="M30" s="297"/>
      <c r="N30" s="298"/>
      <c r="O30" s="299"/>
      <c r="P30" s="296"/>
      <c r="Q30" s="295"/>
      <c r="R30" s="296"/>
      <c r="S30" s="300"/>
      <c r="T30" s="296"/>
      <c r="U30" s="300"/>
      <c r="V30" s="301"/>
      <c r="W30" s="302"/>
      <c r="X30" s="295"/>
      <c r="Y30" s="296"/>
      <c r="Z30" s="295"/>
      <c r="AA30" s="295"/>
      <c r="AB30" s="295"/>
      <c r="AC30" s="296"/>
      <c r="AD30" s="301"/>
      <c r="AE30" s="302"/>
      <c r="AF30" s="303"/>
      <c r="AG30" s="296"/>
      <c r="AH30" s="300"/>
      <c r="AI30" s="296"/>
      <c r="AJ30" s="300"/>
      <c r="AK30" s="296"/>
      <c r="AL30" s="296"/>
      <c r="AM30" s="300"/>
      <c r="AN30" s="296"/>
      <c r="AO30" s="300"/>
      <c r="AP30" s="296"/>
      <c r="AQ30" s="300"/>
    </row>
    <row r="31" spans="9:54" s="310" customFormat="1" ht="15">
      <c r="I31" s="294"/>
      <c r="J31" s="295"/>
      <c r="K31" s="296"/>
      <c r="L31" s="296"/>
      <c r="M31" s="297"/>
      <c r="N31" s="298"/>
      <c r="O31" s="299"/>
      <c r="P31" s="296"/>
      <c r="Q31" s="295"/>
      <c r="R31" s="296"/>
      <c r="S31" s="300"/>
      <c r="T31" s="296"/>
      <c r="U31" s="300"/>
      <c r="V31" s="301"/>
      <c r="W31" s="302"/>
      <c r="X31" s="295"/>
      <c r="Y31" s="296"/>
      <c r="Z31" s="295"/>
      <c r="AA31" s="295"/>
      <c r="AB31" s="295"/>
      <c r="AC31" s="296"/>
      <c r="AD31" s="301"/>
      <c r="AE31" s="302"/>
      <c r="AF31" s="303"/>
      <c r="AG31" s="296"/>
      <c r="AH31" s="300"/>
      <c r="AI31" s="296"/>
      <c r="AJ31" s="300"/>
      <c r="AK31" s="296"/>
      <c r="AL31" s="296"/>
      <c r="AM31" s="300"/>
      <c r="AN31" s="296"/>
      <c r="AO31" s="300"/>
      <c r="AP31" s="296"/>
      <c r="AQ31" s="300"/>
      <c r="AU31" s="76"/>
      <c r="AV31" s="76"/>
      <c r="AW31" s="76"/>
      <c r="AX31" s="76"/>
      <c r="AY31" s="76"/>
      <c r="AZ31" s="76"/>
      <c r="BA31" s="76"/>
      <c r="BB31" s="76"/>
    </row>
    <row r="32" spans="9:54" s="310" customFormat="1" ht="15">
      <c r="I32" s="294"/>
      <c r="J32" s="295"/>
      <c r="K32" s="296"/>
      <c r="L32" s="296"/>
      <c r="M32" s="297"/>
      <c r="N32" s="298"/>
      <c r="O32" s="299"/>
      <c r="P32" s="296"/>
      <c r="Q32" s="295"/>
      <c r="R32" s="296"/>
      <c r="S32" s="300"/>
      <c r="T32" s="296"/>
      <c r="U32" s="300"/>
      <c r="V32" s="301"/>
      <c r="W32" s="302"/>
      <c r="X32" s="295"/>
      <c r="Y32" s="296"/>
      <c r="Z32" s="295"/>
      <c r="AA32" s="295"/>
      <c r="AB32" s="295"/>
      <c r="AC32" s="296"/>
      <c r="AD32" s="301"/>
      <c r="AE32" s="302"/>
      <c r="AF32" s="303"/>
      <c r="AG32" s="296"/>
      <c r="AH32" s="300"/>
      <c r="AI32" s="296"/>
      <c r="AJ32" s="300"/>
      <c r="AK32" s="296"/>
      <c r="AL32" s="296"/>
      <c r="AM32" s="300"/>
      <c r="AN32" s="296"/>
      <c r="AO32" s="300"/>
      <c r="AP32" s="296"/>
      <c r="AQ32" s="300"/>
      <c r="AU32" s="163"/>
      <c r="AV32" s="163"/>
      <c r="AW32" s="163"/>
      <c r="AX32" s="163"/>
      <c r="AY32" s="163"/>
      <c r="AZ32" s="163"/>
      <c r="BA32" s="163"/>
      <c r="BB32" s="163"/>
    </row>
    <row r="33" spans="9:54" s="310" customFormat="1" ht="15">
      <c r="I33" s="294"/>
      <c r="J33" s="295"/>
      <c r="K33" s="296"/>
      <c r="L33" s="296"/>
      <c r="M33" s="297"/>
      <c r="N33" s="298"/>
      <c r="O33" s="299"/>
      <c r="P33" s="296"/>
      <c r="Q33" s="295"/>
      <c r="R33" s="296"/>
      <c r="S33" s="300"/>
      <c r="T33" s="296"/>
      <c r="U33" s="300"/>
      <c r="V33" s="301"/>
      <c r="W33" s="302"/>
      <c r="X33" s="295"/>
      <c r="Y33" s="296"/>
      <c r="Z33" s="295"/>
      <c r="AA33" s="295"/>
      <c r="AB33" s="295"/>
      <c r="AC33" s="296"/>
      <c r="AD33" s="301"/>
      <c r="AE33" s="302"/>
      <c r="AF33" s="303"/>
      <c r="AG33" s="296"/>
      <c r="AH33" s="300"/>
      <c r="AI33" s="296"/>
      <c r="AJ33" s="300"/>
      <c r="AK33" s="296"/>
      <c r="AL33" s="296"/>
      <c r="AM33" s="300"/>
      <c r="AN33" s="296"/>
      <c r="AO33" s="300"/>
      <c r="AP33" s="296"/>
      <c r="AQ33" s="300"/>
      <c r="AU33" s="164"/>
      <c r="AV33" s="164"/>
      <c r="AW33" s="164"/>
      <c r="AX33" s="164"/>
      <c r="AY33" s="164"/>
      <c r="AZ33" s="164"/>
      <c r="BA33" s="164"/>
      <c r="BB33" s="164"/>
    </row>
    <row r="34" spans="9:54" s="310" customFormat="1" ht="15">
      <c r="I34" s="294"/>
      <c r="J34" s="295"/>
      <c r="K34" s="296"/>
      <c r="L34" s="296"/>
      <c r="M34" s="297"/>
      <c r="N34" s="298"/>
      <c r="O34" s="299"/>
      <c r="P34" s="296"/>
      <c r="Q34" s="295"/>
      <c r="R34" s="296"/>
      <c r="S34" s="300"/>
      <c r="T34" s="296"/>
      <c r="U34" s="300"/>
      <c r="V34" s="301"/>
      <c r="W34" s="302"/>
      <c r="X34" s="295"/>
      <c r="Y34" s="296"/>
      <c r="Z34" s="295"/>
      <c r="AA34" s="295"/>
      <c r="AB34" s="295"/>
      <c r="AC34" s="296"/>
      <c r="AD34" s="301"/>
      <c r="AE34" s="302"/>
      <c r="AF34" s="303"/>
      <c r="AG34" s="296"/>
      <c r="AH34" s="300"/>
      <c r="AI34" s="296"/>
      <c r="AJ34" s="300"/>
      <c r="AK34" s="296"/>
      <c r="AL34" s="296"/>
      <c r="AM34" s="300"/>
      <c r="AN34" s="296"/>
      <c r="AO34" s="300"/>
      <c r="AP34" s="296"/>
      <c r="AQ34" s="300"/>
      <c r="AU34" s="163"/>
      <c r="AV34" s="163"/>
      <c r="AW34" s="163"/>
      <c r="AX34" s="163"/>
      <c r="AY34" s="163"/>
      <c r="AZ34" s="163"/>
      <c r="BA34" s="163"/>
      <c r="BB34" s="163"/>
    </row>
    <row r="35" spans="9:54" s="310" customFormat="1" ht="15">
      <c r="I35" s="294"/>
      <c r="J35" s="295"/>
      <c r="K35" s="296"/>
      <c r="L35" s="296"/>
      <c r="M35" s="297"/>
      <c r="N35" s="298"/>
      <c r="O35" s="299"/>
      <c r="P35" s="296"/>
      <c r="Q35" s="295"/>
      <c r="R35" s="296"/>
      <c r="S35" s="300"/>
      <c r="T35" s="296"/>
      <c r="U35" s="300"/>
      <c r="V35" s="301"/>
      <c r="W35" s="302"/>
      <c r="X35" s="295"/>
      <c r="Y35" s="296"/>
      <c r="Z35" s="295"/>
      <c r="AA35" s="295"/>
      <c r="AB35" s="295"/>
      <c r="AC35" s="296"/>
      <c r="AD35" s="301"/>
      <c r="AE35" s="302"/>
      <c r="AF35" s="303"/>
      <c r="AG35" s="296"/>
      <c r="AH35" s="300"/>
      <c r="AI35" s="296"/>
      <c r="AJ35" s="300"/>
      <c r="AK35" s="296"/>
      <c r="AL35" s="296"/>
      <c r="AM35" s="300"/>
      <c r="AN35" s="296"/>
      <c r="AO35" s="300"/>
      <c r="AP35" s="296"/>
      <c r="AQ35" s="300"/>
      <c r="AU35" s="163"/>
      <c r="AV35" s="163"/>
      <c r="AW35" s="163"/>
      <c r="AX35" s="163"/>
      <c r="AY35" s="163"/>
      <c r="AZ35" s="163"/>
      <c r="BA35" s="163"/>
      <c r="BB35" s="163"/>
    </row>
    <row r="36" spans="9:54" s="310" customFormat="1" ht="15">
      <c r="I36" s="294"/>
      <c r="J36" s="295"/>
      <c r="K36" s="296"/>
      <c r="L36" s="296"/>
      <c r="M36" s="297"/>
      <c r="N36" s="298"/>
      <c r="O36" s="299"/>
      <c r="P36" s="296"/>
      <c r="Q36" s="295"/>
      <c r="R36" s="296"/>
      <c r="S36" s="300"/>
      <c r="T36" s="296"/>
      <c r="U36" s="300"/>
      <c r="V36" s="301"/>
      <c r="W36" s="302"/>
      <c r="X36" s="295"/>
      <c r="Y36" s="296"/>
      <c r="Z36" s="295"/>
      <c r="AA36" s="295"/>
      <c r="AB36" s="295"/>
      <c r="AC36" s="296"/>
      <c r="AD36" s="301"/>
      <c r="AE36" s="302"/>
      <c r="AF36" s="303"/>
      <c r="AG36" s="296"/>
      <c r="AH36" s="300"/>
      <c r="AI36" s="296"/>
      <c r="AJ36" s="300"/>
      <c r="AK36" s="296"/>
      <c r="AL36" s="296"/>
      <c r="AM36" s="300"/>
      <c r="AN36" s="296"/>
      <c r="AO36" s="300"/>
      <c r="AP36" s="296"/>
      <c r="AQ36" s="300"/>
      <c r="AU36" s="67"/>
      <c r="AV36" s="67"/>
      <c r="AW36" s="67"/>
      <c r="AX36" s="67"/>
      <c r="AY36" s="67"/>
      <c r="AZ36" s="67"/>
      <c r="BA36" s="67"/>
      <c r="BB36" s="67"/>
    </row>
    <row r="37" spans="9:54" s="310" customFormat="1" ht="15">
      <c r="I37" s="294"/>
      <c r="J37" s="295"/>
      <c r="K37" s="296"/>
      <c r="L37" s="296"/>
      <c r="M37" s="297"/>
      <c r="N37" s="298"/>
      <c r="O37" s="299"/>
      <c r="P37" s="296"/>
      <c r="Q37" s="295"/>
      <c r="R37" s="296"/>
      <c r="S37" s="300"/>
      <c r="T37" s="296"/>
      <c r="U37" s="300"/>
      <c r="V37" s="301"/>
      <c r="W37" s="302"/>
      <c r="X37" s="295"/>
      <c r="Y37" s="296"/>
      <c r="Z37" s="295"/>
      <c r="AA37" s="295"/>
      <c r="AB37" s="295"/>
      <c r="AC37" s="296"/>
      <c r="AD37" s="301"/>
      <c r="AE37" s="302"/>
      <c r="AF37" s="303"/>
      <c r="AG37" s="296"/>
      <c r="AH37" s="300"/>
      <c r="AI37" s="296"/>
      <c r="AJ37" s="300"/>
      <c r="AK37" s="296"/>
      <c r="AL37" s="296"/>
      <c r="AM37" s="300"/>
      <c r="AN37" s="296"/>
      <c r="AO37" s="300"/>
      <c r="AP37" s="296"/>
      <c r="AQ37" s="300"/>
    </row>
    <row r="38" spans="9:54" s="310" customFormat="1" ht="15">
      <c r="I38" s="294"/>
      <c r="J38" s="295"/>
      <c r="K38" s="296"/>
      <c r="L38" s="296"/>
      <c r="M38" s="297"/>
      <c r="N38" s="298"/>
      <c r="O38" s="299"/>
      <c r="P38" s="296"/>
      <c r="Q38" s="295"/>
      <c r="R38" s="296"/>
      <c r="S38" s="300"/>
      <c r="T38" s="296"/>
      <c r="U38" s="300"/>
      <c r="V38" s="301"/>
      <c r="W38" s="302"/>
      <c r="X38" s="295"/>
      <c r="Y38" s="296"/>
      <c r="Z38" s="295"/>
      <c r="AA38" s="295"/>
      <c r="AB38" s="295"/>
      <c r="AC38" s="296"/>
      <c r="AD38" s="301"/>
      <c r="AE38" s="302"/>
      <c r="AF38" s="303"/>
      <c r="AG38" s="296"/>
      <c r="AH38" s="300"/>
      <c r="AI38" s="296"/>
      <c r="AJ38" s="300"/>
      <c r="AK38" s="296"/>
      <c r="AL38" s="296"/>
      <c r="AM38" s="300"/>
      <c r="AN38" s="296"/>
      <c r="AO38" s="300"/>
      <c r="AP38" s="296"/>
      <c r="AQ38" s="300"/>
    </row>
    <row r="39" spans="9:54" s="310" customFormat="1" ht="15">
      <c r="I39" s="294"/>
      <c r="J39" s="295"/>
      <c r="K39" s="296"/>
      <c r="L39" s="296"/>
      <c r="M39" s="297"/>
      <c r="N39" s="298"/>
      <c r="O39" s="299"/>
      <c r="P39" s="296"/>
      <c r="Q39" s="295"/>
      <c r="R39" s="296"/>
      <c r="S39" s="300"/>
      <c r="T39" s="296"/>
      <c r="U39" s="300"/>
      <c r="V39" s="301"/>
      <c r="W39" s="302"/>
      <c r="X39" s="295"/>
      <c r="Y39" s="296"/>
      <c r="Z39" s="295"/>
      <c r="AA39" s="295"/>
      <c r="AB39" s="295"/>
      <c r="AC39" s="296"/>
      <c r="AD39" s="301"/>
      <c r="AE39" s="302"/>
      <c r="AF39" s="303"/>
      <c r="AG39" s="296"/>
      <c r="AH39" s="300"/>
      <c r="AI39" s="296"/>
      <c r="AJ39" s="300"/>
      <c r="AK39" s="296"/>
      <c r="AL39" s="296"/>
      <c r="AM39" s="300"/>
      <c r="AN39" s="296"/>
      <c r="AO39" s="300"/>
      <c r="AP39" s="296"/>
      <c r="AQ39" s="300"/>
    </row>
    <row r="40" spans="9:54" s="310" customFormat="1" ht="15">
      <c r="I40" s="294"/>
      <c r="J40" s="295"/>
      <c r="K40" s="296"/>
      <c r="L40" s="296"/>
      <c r="M40" s="297"/>
      <c r="N40" s="298"/>
      <c r="O40" s="299"/>
      <c r="P40" s="296"/>
      <c r="Q40" s="295"/>
      <c r="R40" s="296"/>
      <c r="S40" s="300"/>
      <c r="T40" s="296"/>
      <c r="U40" s="300"/>
      <c r="V40" s="301"/>
      <c r="W40" s="302"/>
      <c r="X40" s="295"/>
      <c r="Y40" s="296"/>
      <c r="Z40" s="295"/>
      <c r="AA40" s="295"/>
      <c r="AB40" s="295"/>
      <c r="AC40" s="296"/>
      <c r="AD40" s="301"/>
      <c r="AE40" s="302"/>
      <c r="AF40" s="303"/>
      <c r="AG40" s="296"/>
      <c r="AH40" s="300"/>
      <c r="AI40" s="296"/>
      <c r="AJ40" s="300"/>
      <c r="AK40" s="296"/>
      <c r="AL40" s="296"/>
      <c r="AM40" s="300"/>
      <c r="AN40" s="296"/>
      <c r="AO40" s="300"/>
      <c r="AP40" s="296"/>
      <c r="AQ40" s="300"/>
    </row>
    <row r="41" spans="9:54" s="310" customFormat="1" ht="15">
      <c r="I41" s="294"/>
      <c r="J41" s="295"/>
      <c r="K41" s="296"/>
      <c r="L41" s="296"/>
      <c r="M41" s="297"/>
      <c r="N41" s="298"/>
      <c r="O41" s="299"/>
      <c r="P41" s="296"/>
      <c r="Q41" s="295"/>
      <c r="R41" s="296"/>
      <c r="S41" s="300"/>
      <c r="T41" s="296"/>
      <c r="U41" s="300"/>
      <c r="V41" s="301"/>
      <c r="W41" s="302"/>
      <c r="X41" s="295"/>
      <c r="Y41" s="296"/>
      <c r="Z41" s="295"/>
      <c r="AA41" s="295"/>
      <c r="AB41" s="295"/>
      <c r="AC41" s="296"/>
      <c r="AD41" s="301"/>
      <c r="AE41" s="302"/>
      <c r="AF41" s="303"/>
      <c r="AG41" s="296"/>
      <c r="AH41" s="300"/>
      <c r="AI41" s="296"/>
      <c r="AJ41" s="300"/>
      <c r="AK41" s="296"/>
      <c r="AL41" s="296"/>
      <c r="AM41" s="300"/>
      <c r="AN41" s="296"/>
      <c r="AO41" s="300"/>
      <c r="AP41" s="296"/>
      <c r="AQ41" s="300"/>
    </row>
    <row r="42" spans="9:54" s="310" customFormat="1" ht="15">
      <c r="I42" s="294"/>
      <c r="J42" s="295"/>
      <c r="K42" s="296"/>
      <c r="L42" s="296"/>
      <c r="M42" s="297"/>
      <c r="N42" s="298"/>
      <c r="O42" s="299"/>
      <c r="P42" s="296"/>
      <c r="Q42" s="295"/>
      <c r="R42" s="296"/>
      <c r="S42" s="300"/>
      <c r="T42" s="296"/>
      <c r="U42" s="300"/>
      <c r="V42" s="301"/>
      <c r="W42" s="302"/>
      <c r="X42" s="295"/>
      <c r="Y42" s="296"/>
      <c r="Z42" s="295"/>
      <c r="AA42" s="295"/>
      <c r="AB42" s="295"/>
      <c r="AC42" s="296"/>
      <c r="AD42" s="301"/>
      <c r="AE42" s="302"/>
      <c r="AF42" s="303"/>
      <c r="AG42" s="296"/>
      <c r="AH42" s="300"/>
      <c r="AI42" s="296"/>
      <c r="AJ42" s="300"/>
      <c r="AK42" s="296"/>
      <c r="AL42" s="296"/>
      <c r="AM42" s="300"/>
      <c r="AN42" s="296"/>
      <c r="AO42" s="300"/>
      <c r="AP42" s="296"/>
      <c r="AQ42" s="300"/>
    </row>
    <row r="43" spans="9:54" s="310" customFormat="1" ht="15">
      <c r="I43" s="294"/>
      <c r="J43" s="295"/>
      <c r="K43" s="296"/>
      <c r="L43" s="296"/>
      <c r="M43" s="297"/>
      <c r="N43" s="298"/>
      <c r="O43" s="299"/>
      <c r="P43" s="296"/>
      <c r="Q43" s="295"/>
      <c r="R43" s="296"/>
      <c r="S43" s="300"/>
      <c r="T43" s="296"/>
      <c r="U43" s="300"/>
      <c r="V43" s="301"/>
      <c r="W43" s="302"/>
      <c r="X43" s="295"/>
      <c r="Y43" s="296"/>
      <c r="Z43" s="295"/>
      <c r="AA43" s="295"/>
      <c r="AB43" s="295"/>
      <c r="AC43" s="296"/>
      <c r="AD43" s="301"/>
      <c r="AE43" s="302"/>
      <c r="AF43" s="303"/>
      <c r="AG43" s="296"/>
      <c r="AH43" s="300"/>
      <c r="AI43" s="296"/>
      <c r="AJ43" s="300"/>
      <c r="AK43" s="296"/>
      <c r="AL43" s="296"/>
      <c r="AM43" s="300"/>
      <c r="AN43" s="296"/>
      <c r="AO43" s="300"/>
      <c r="AP43" s="296"/>
      <c r="AQ43" s="300"/>
    </row>
    <row r="44" spans="9:54" s="310" customFormat="1" ht="15">
      <c r="J44" s="295"/>
      <c r="K44" s="296"/>
      <c r="L44" s="296"/>
      <c r="M44" s="297"/>
      <c r="N44" s="298"/>
      <c r="O44" s="299"/>
      <c r="P44" s="296"/>
      <c r="Q44" s="295"/>
      <c r="R44" s="296"/>
      <c r="S44" s="300"/>
      <c r="T44" s="296"/>
      <c r="U44" s="300"/>
      <c r="V44" s="301"/>
      <c r="W44" s="302"/>
      <c r="X44" s="295"/>
      <c r="Y44" s="296"/>
      <c r="Z44" s="295"/>
      <c r="AA44" s="295"/>
      <c r="AB44" s="295"/>
      <c r="AC44" s="296"/>
      <c r="AD44" s="301"/>
      <c r="AE44" s="302"/>
      <c r="AF44" s="303"/>
      <c r="AG44" s="296"/>
      <c r="AH44" s="300"/>
      <c r="AI44" s="296"/>
      <c r="AJ44" s="300"/>
      <c r="AK44" s="296"/>
      <c r="AL44" s="296"/>
      <c r="AM44" s="300"/>
      <c r="AN44" s="296"/>
      <c r="AO44" s="300"/>
      <c r="AP44" s="296"/>
      <c r="AQ44" s="300"/>
    </row>
    <row r="45" spans="9:54" s="310" customFormat="1"/>
    <row r="46" spans="9:54" s="310" customFormat="1"/>
    <row r="47" spans="9:54" s="310" customFormat="1" ht="15">
      <c r="I47" s="294"/>
      <c r="J47" s="295"/>
      <c r="K47" s="296"/>
      <c r="L47" s="296"/>
      <c r="M47" s="297"/>
      <c r="N47" s="298"/>
      <c r="O47" s="299"/>
      <c r="P47" s="296"/>
      <c r="Q47" s="295"/>
      <c r="R47" s="296"/>
      <c r="S47" s="300"/>
      <c r="T47" s="296"/>
      <c r="U47" s="300"/>
      <c r="V47" s="301"/>
      <c r="W47" s="302"/>
      <c r="X47" s="295"/>
      <c r="Y47" s="296"/>
      <c r="Z47" s="295"/>
      <c r="AA47" s="295"/>
      <c r="AB47" s="295"/>
      <c r="AC47" s="296"/>
      <c r="AD47" s="301"/>
      <c r="AE47" s="302"/>
      <c r="AF47" s="303"/>
      <c r="AG47" s="296"/>
      <c r="AH47" s="300"/>
      <c r="AI47" s="296"/>
      <c r="AJ47" s="300"/>
      <c r="AK47" s="296"/>
      <c r="AL47" s="296"/>
      <c r="AM47" s="300"/>
      <c r="AN47" s="296"/>
      <c r="AO47" s="300"/>
      <c r="AP47" s="296"/>
      <c r="AQ47" s="300"/>
    </row>
    <row r="48" spans="9:54" s="310" customFormat="1" ht="15">
      <c r="I48" s="294"/>
      <c r="J48" s="295"/>
      <c r="K48" s="296"/>
      <c r="L48" s="296"/>
      <c r="M48" s="297"/>
      <c r="N48" s="298"/>
      <c r="O48" s="299"/>
      <c r="P48" s="296"/>
      <c r="Q48" s="295"/>
      <c r="R48" s="296"/>
      <c r="S48" s="300"/>
      <c r="T48" s="296"/>
      <c r="U48" s="300"/>
      <c r="V48" s="301"/>
      <c r="W48" s="302"/>
      <c r="X48" s="295"/>
      <c r="Y48" s="296"/>
      <c r="Z48" s="295"/>
      <c r="AA48" s="295"/>
      <c r="AB48" s="295"/>
      <c r="AC48" s="296"/>
      <c r="AD48" s="301"/>
      <c r="AE48" s="302"/>
      <c r="AF48" s="303"/>
      <c r="AG48" s="296"/>
      <c r="AH48" s="300"/>
      <c r="AI48" s="296"/>
      <c r="AJ48" s="300"/>
      <c r="AK48" s="296"/>
      <c r="AL48" s="296"/>
      <c r="AM48" s="300"/>
      <c r="AN48" s="296"/>
      <c r="AO48" s="300"/>
      <c r="AP48" s="296"/>
      <c r="AQ48" s="300"/>
    </row>
    <row r="49" spans="9:43" s="310" customFormat="1" ht="15">
      <c r="I49" s="294"/>
      <c r="J49" s="295"/>
      <c r="K49" s="296"/>
      <c r="L49" s="296"/>
      <c r="M49" s="297"/>
      <c r="N49" s="298"/>
      <c r="O49" s="299"/>
      <c r="P49" s="296"/>
      <c r="Q49" s="295"/>
      <c r="R49" s="296"/>
      <c r="S49" s="300"/>
      <c r="T49" s="296"/>
      <c r="U49" s="300"/>
      <c r="V49" s="301"/>
      <c r="W49" s="302"/>
      <c r="X49" s="295"/>
      <c r="Y49" s="296"/>
      <c r="Z49" s="295"/>
      <c r="AA49" s="295"/>
      <c r="AB49" s="295"/>
      <c r="AC49" s="296"/>
      <c r="AD49" s="301"/>
      <c r="AE49" s="302"/>
      <c r="AF49" s="303"/>
      <c r="AG49" s="296"/>
      <c r="AH49" s="300"/>
      <c r="AI49" s="296"/>
      <c r="AJ49" s="300"/>
      <c r="AK49" s="296"/>
      <c r="AL49" s="296"/>
      <c r="AM49" s="300"/>
      <c r="AN49" s="296"/>
      <c r="AO49" s="300"/>
      <c r="AP49" s="296"/>
      <c r="AQ49" s="300"/>
    </row>
    <row r="50" spans="9:43" s="310" customFormat="1" ht="15">
      <c r="I50" s="294"/>
      <c r="J50" s="295"/>
      <c r="K50" s="296"/>
      <c r="L50" s="296"/>
      <c r="M50" s="297"/>
      <c r="N50" s="298"/>
      <c r="O50" s="299"/>
      <c r="P50" s="296"/>
      <c r="Q50" s="295"/>
      <c r="R50" s="296"/>
      <c r="S50" s="300"/>
      <c r="T50" s="296"/>
      <c r="U50" s="300"/>
      <c r="V50" s="301"/>
      <c r="W50" s="302"/>
      <c r="X50" s="295"/>
      <c r="Y50" s="296"/>
      <c r="Z50" s="295"/>
      <c r="AA50" s="295"/>
      <c r="AB50" s="295"/>
      <c r="AC50" s="296"/>
      <c r="AD50" s="301"/>
      <c r="AE50" s="302"/>
      <c r="AF50" s="303"/>
      <c r="AG50" s="296"/>
      <c r="AH50" s="300"/>
      <c r="AI50" s="296"/>
      <c r="AJ50" s="300"/>
      <c r="AK50" s="296"/>
      <c r="AL50" s="296"/>
      <c r="AM50" s="300"/>
      <c r="AN50" s="296"/>
      <c r="AO50" s="300"/>
      <c r="AP50" s="296"/>
      <c r="AQ50" s="300"/>
    </row>
    <row r="51" spans="9:43" s="310" customFormat="1" ht="15">
      <c r="J51" s="295"/>
      <c r="K51" s="296"/>
      <c r="L51" s="296"/>
      <c r="M51" s="297"/>
      <c r="N51" s="298"/>
      <c r="O51" s="299"/>
      <c r="P51" s="296"/>
      <c r="Q51" s="295"/>
      <c r="R51" s="296"/>
      <c r="S51" s="300"/>
      <c r="T51" s="296"/>
      <c r="U51" s="300"/>
      <c r="V51" s="301"/>
      <c r="W51" s="302"/>
      <c r="X51" s="295"/>
      <c r="Y51" s="296"/>
      <c r="Z51" s="295"/>
      <c r="AA51" s="295"/>
      <c r="AB51" s="295"/>
      <c r="AC51" s="296"/>
      <c r="AD51" s="301"/>
      <c r="AE51" s="302"/>
      <c r="AF51" s="303"/>
      <c r="AG51" s="296"/>
      <c r="AH51" s="300"/>
      <c r="AI51" s="296"/>
      <c r="AJ51" s="300"/>
      <c r="AK51" s="296"/>
      <c r="AL51" s="296"/>
      <c r="AM51" s="300"/>
      <c r="AN51" s="296"/>
      <c r="AO51" s="300"/>
      <c r="AP51" s="296"/>
      <c r="AQ51" s="300"/>
    </row>
    <row r="52" spans="9:43" s="310" customFormat="1"/>
    <row r="53" spans="9:43" s="310" customFormat="1"/>
    <row r="54" spans="9:43" s="310" customFormat="1"/>
    <row r="55" spans="9:43" s="310" customFormat="1"/>
    <row r="56" spans="9:43" s="310" customFormat="1">
      <c r="I56" s="67"/>
      <c r="J56" s="67"/>
      <c r="K56" s="67"/>
      <c r="L56" s="67"/>
      <c r="M56" s="67"/>
      <c r="N56" s="67"/>
      <c r="O56" s="67"/>
      <c r="P56" s="67"/>
      <c r="Q56" s="67"/>
      <c r="R56" s="67"/>
      <c r="S56" s="67"/>
      <c r="T56" s="67"/>
      <c r="U56" s="67"/>
      <c r="V56" s="67"/>
      <c r="W56" s="67"/>
      <c r="X56" s="67"/>
      <c r="Y56" s="67"/>
      <c r="Z56" s="67"/>
      <c r="AA56" s="67"/>
      <c r="AB56" s="67"/>
      <c r="AC56" s="67"/>
      <c r="AD56" s="67"/>
      <c r="AE56" s="67"/>
      <c r="AF56" s="67"/>
      <c r="AG56" s="67"/>
      <c r="AH56" s="67"/>
      <c r="AI56" s="67"/>
      <c r="AJ56" s="67"/>
      <c r="AK56" s="67"/>
      <c r="AL56" s="67"/>
      <c r="AM56" s="67"/>
      <c r="AN56" s="67"/>
      <c r="AO56" s="67"/>
      <c r="AP56" s="67"/>
      <c r="AQ56" s="67"/>
    </row>
    <row r="57" spans="9:43" s="310" customFormat="1">
      <c r="I57" s="67"/>
      <c r="J57" s="67"/>
      <c r="K57" s="67"/>
      <c r="L57" s="67"/>
      <c r="M57" s="67"/>
      <c r="N57" s="67"/>
      <c r="O57" s="67"/>
      <c r="P57" s="67"/>
      <c r="Q57" s="67"/>
      <c r="R57" s="67"/>
      <c r="S57" s="67"/>
      <c r="T57" s="67"/>
      <c r="U57" s="67"/>
      <c r="V57" s="67"/>
      <c r="W57" s="67"/>
      <c r="X57" s="67"/>
      <c r="Y57" s="67"/>
      <c r="Z57" s="67"/>
      <c r="AA57" s="67"/>
      <c r="AB57" s="67"/>
      <c r="AC57" s="67"/>
      <c r="AD57" s="67"/>
      <c r="AE57" s="67"/>
      <c r="AF57" s="67"/>
      <c r="AG57" s="67"/>
      <c r="AH57" s="67"/>
      <c r="AI57" s="67"/>
      <c r="AJ57" s="67"/>
      <c r="AK57" s="67"/>
      <c r="AL57" s="67"/>
      <c r="AM57" s="67"/>
      <c r="AN57" s="67"/>
      <c r="AO57" s="67"/>
      <c r="AP57" s="67"/>
      <c r="AQ57" s="67"/>
    </row>
    <row r="58" spans="9:43" s="310" customFormat="1">
      <c r="I58" s="67"/>
      <c r="J58" s="67"/>
      <c r="K58" s="67"/>
      <c r="L58" s="67"/>
      <c r="M58" s="67"/>
      <c r="N58" s="67"/>
      <c r="O58" s="67"/>
      <c r="P58" s="67"/>
      <c r="Q58" s="67"/>
      <c r="R58" s="67"/>
      <c r="S58" s="67"/>
      <c r="T58" s="67"/>
      <c r="U58" s="67"/>
      <c r="V58" s="67"/>
      <c r="W58" s="67"/>
      <c r="X58" s="67"/>
      <c r="Y58" s="67"/>
      <c r="Z58" s="67"/>
      <c r="AA58" s="67"/>
      <c r="AB58" s="67"/>
      <c r="AC58" s="67"/>
      <c r="AD58" s="67"/>
      <c r="AE58" s="67"/>
      <c r="AF58" s="67"/>
      <c r="AG58" s="67"/>
      <c r="AH58" s="67"/>
      <c r="AI58" s="67"/>
      <c r="AJ58" s="67"/>
      <c r="AK58" s="67"/>
      <c r="AL58" s="67"/>
      <c r="AM58" s="67"/>
      <c r="AN58" s="67"/>
      <c r="AO58" s="67"/>
      <c r="AP58" s="67"/>
      <c r="AQ58" s="67"/>
    </row>
    <row r="59" spans="9:43" s="310" customFormat="1">
      <c r="I59" s="67"/>
      <c r="J59" s="67"/>
      <c r="K59" s="67"/>
      <c r="L59" s="67"/>
      <c r="M59" s="67"/>
      <c r="N59" s="67"/>
      <c r="O59" s="67"/>
      <c r="P59" s="67"/>
      <c r="Q59" s="67"/>
      <c r="R59" s="67"/>
      <c r="S59" s="67"/>
      <c r="T59" s="67"/>
      <c r="U59" s="67"/>
      <c r="V59" s="67"/>
      <c r="W59" s="67"/>
      <c r="X59" s="67"/>
      <c r="Y59" s="67"/>
      <c r="Z59" s="67"/>
      <c r="AA59" s="67"/>
      <c r="AB59" s="67"/>
      <c r="AC59" s="67"/>
      <c r="AD59" s="67"/>
      <c r="AE59" s="67"/>
      <c r="AF59" s="67"/>
      <c r="AG59" s="67"/>
      <c r="AH59" s="67"/>
      <c r="AI59" s="67"/>
      <c r="AJ59" s="67"/>
      <c r="AK59" s="67"/>
      <c r="AL59" s="67"/>
      <c r="AM59" s="67"/>
      <c r="AN59" s="67"/>
      <c r="AO59" s="67"/>
      <c r="AP59" s="67"/>
      <c r="AQ59" s="67"/>
    </row>
    <row r="60" spans="9:43" s="310" customFormat="1">
      <c r="I60" s="67"/>
      <c r="J60" s="67"/>
      <c r="K60" s="6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s="67"/>
      <c r="AL60" s="67"/>
      <c r="AM60" s="67"/>
      <c r="AN60" s="67"/>
      <c r="AO60" s="67"/>
      <c r="AP60" s="67"/>
      <c r="AQ60" s="67"/>
    </row>
    <row r="61" spans="9:43" s="310" customFormat="1">
      <c r="I61" s="67"/>
      <c r="J61" s="67"/>
      <c r="K61" s="6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s="67"/>
      <c r="AL61" s="67"/>
      <c r="AM61" s="67"/>
      <c r="AN61" s="67"/>
      <c r="AO61" s="67"/>
      <c r="AP61" s="67"/>
      <c r="AQ61" s="67"/>
    </row>
    <row r="62" spans="9:43" s="310" customFormat="1">
      <c r="I62" s="67"/>
      <c r="J62" s="67"/>
      <c r="K62" s="67"/>
      <c r="L62" s="67"/>
      <c r="M62" s="67"/>
      <c r="N62" s="67"/>
      <c r="O62" s="67"/>
      <c r="P62" s="67"/>
      <c r="Q62" s="67"/>
      <c r="R62" s="67"/>
      <c r="S62" s="67"/>
      <c r="T62" s="67"/>
      <c r="U62" s="67"/>
      <c r="V62" s="67"/>
      <c r="W62" s="67"/>
      <c r="X62" s="67"/>
      <c r="Y62" s="67"/>
      <c r="Z62" s="67"/>
      <c r="AA62" s="67"/>
      <c r="AB62" s="67"/>
      <c r="AC62" s="67"/>
      <c r="AD62" s="67"/>
      <c r="AE62" s="67"/>
      <c r="AF62" s="67"/>
      <c r="AG62" s="67"/>
      <c r="AH62" s="67"/>
      <c r="AI62" s="67"/>
      <c r="AJ62" s="67"/>
      <c r="AK62" s="67"/>
      <c r="AL62" s="67"/>
      <c r="AM62" s="67"/>
      <c r="AN62" s="67"/>
      <c r="AO62" s="67"/>
      <c r="AP62" s="67"/>
      <c r="AQ62" s="67"/>
    </row>
    <row r="63" spans="9:43" s="310" customFormat="1">
      <c r="I63" s="67"/>
      <c r="J63" s="67"/>
      <c r="K63" s="67"/>
      <c r="L63" s="67"/>
      <c r="M63" s="67"/>
      <c r="N63" s="67"/>
      <c r="O63" s="67"/>
      <c r="P63" s="67"/>
      <c r="Q63" s="67"/>
      <c r="R63" s="67"/>
      <c r="S63" s="67"/>
      <c r="T63" s="67"/>
      <c r="U63" s="67"/>
      <c r="V63" s="67"/>
      <c r="W63" s="67"/>
      <c r="X63" s="67"/>
      <c r="Y63" s="67"/>
      <c r="Z63" s="67"/>
      <c r="AA63" s="67"/>
      <c r="AB63" s="67"/>
      <c r="AC63" s="67"/>
      <c r="AD63" s="67"/>
      <c r="AE63" s="67"/>
      <c r="AF63" s="67"/>
      <c r="AG63" s="67"/>
      <c r="AH63" s="67"/>
      <c r="AI63" s="67"/>
      <c r="AJ63" s="67"/>
      <c r="AK63" s="67"/>
      <c r="AL63" s="67"/>
      <c r="AM63" s="67"/>
      <c r="AN63" s="67"/>
      <c r="AO63" s="67"/>
      <c r="AP63" s="67"/>
      <c r="AQ63" s="67"/>
    </row>
    <row r="64" spans="9:43" s="310" customFormat="1">
      <c r="I64" s="67"/>
      <c r="J64" s="67"/>
      <c r="K64" s="67"/>
      <c r="L64" s="67"/>
      <c r="M64" s="67"/>
      <c r="N64" s="67"/>
      <c r="O64" s="67"/>
      <c r="P64" s="67"/>
      <c r="Q64" s="67"/>
      <c r="R64" s="67"/>
      <c r="S64" s="67"/>
      <c r="T64" s="67"/>
      <c r="U64" s="67"/>
      <c r="V64" s="67"/>
      <c r="W64" s="67"/>
      <c r="X64" s="67"/>
      <c r="Y64" s="67"/>
      <c r="Z64" s="67"/>
      <c r="AA64" s="67"/>
      <c r="AB64" s="67"/>
      <c r="AC64" s="67"/>
      <c r="AD64" s="67"/>
      <c r="AE64" s="67"/>
      <c r="AF64" s="67"/>
      <c r="AG64" s="67"/>
      <c r="AH64" s="67"/>
      <c r="AI64" s="67"/>
      <c r="AJ64" s="67"/>
      <c r="AK64" s="67"/>
      <c r="AL64" s="67"/>
      <c r="AM64" s="67"/>
      <c r="AN64" s="67"/>
      <c r="AO64" s="67"/>
      <c r="AP64" s="67"/>
      <c r="AQ64" s="67"/>
    </row>
    <row r="65" spans="9:45" s="310" customFormat="1">
      <c r="I65" s="67"/>
      <c r="J65" s="67"/>
      <c r="K65" s="67"/>
      <c r="L65" s="67"/>
      <c r="M65" s="67"/>
      <c r="N65" s="67"/>
      <c r="O65" s="67"/>
      <c r="P65" s="67"/>
      <c r="Q65" s="67"/>
      <c r="R65" s="67"/>
      <c r="S65" s="67"/>
      <c r="T65" s="67"/>
      <c r="U65" s="67"/>
      <c r="V65" s="67"/>
      <c r="W65" s="67"/>
      <c r="X65" s="67"/>
      <c r="Y65" s="67"/>
      <c r="Z65" s="67"/>
      <c r="AA65" s="67"/>
      <c r="AB65" s="67"/>
      <c r="AC65" s="67"/>
      <c r="AD65" s="67"/>
      <c r="AE65" s="67"/>
      <c r="AF65" s="67"/>
      <c r="AG65" s="67"/>
      <c r="AH65" s="67"/>
      <c r="AI65" s="67"/>
      <c r="AJ65" s="67"/>
      <c r="AK65" s="67"/>
      <c r="AL65" s="67"/>
      <c r="AM65" s="67"/>
      <c r="AN65" s="67"/>
      <c r="AO65" s="67"/>
      <c r="AP65" s="67"/>
      <c r="AQ65" s="67"/>
    </row>
    <row r="66" spans="9:45" s="310" customFormat="1"/>
    <row r="67" spans="9:45" s="310" customFormat="1"/>
    <row r="68" spans="9:45" s="310" customFormat="1">
      <c r="AS68" s="311"/>
    </row>
    <row r="69" spans="9:45" s="310" customFormat="1"/>
    <row r="83" spans="9:9" ht="15.75">
      <c r="I83" s="498" t="s">
        <v>270</v>
      </c>
    </row>
  </sheetData>
  <mergeCells count="4">
    <mergeCell ref="J26:W26"/>
    <mergeCell ref="X26:AE26"/>
    <mergeCell ref="AF26:AK26"/>
    <mergeCell ref="AL26:AQ26"/>
  </mergeCells>
  <dataValidations count="1">
    <dataValidation type="list" allowBlank="1" showInputMessage="1" showErrorMessage="1" sqref="J23">
      <formula1>#REF!</formula1>
    </dataValidation>
  </dataValidations>
  <printOptions horizontalCentered="1"/>
  <pageMargins left="0.25" right="0.25" top="0.25" bottom="0.25" header="0.3" footer="0.15"/>
  <pageSetup scale="47" fitToWidth="0" fitToHeight="0" orientation="landscape" horizontalDpi="300" verticalDpi="300" r:id="rId1"/>
  <headerFooter scaleWithDoc="0">
    <oddHeader>&amp;L&amp;G&amp;C&amp;"-,Bold"&amp;12&amp;K2E398A
&amp;15FN30.400.14(IOS) Performance&amp;R&amp;"-,Bold"&amp;14&amp;K2E398A
&amp;12Cello Fixed Income Master Fund, LP&amp;"-,Regular"&amp;10&amp;K000000
&amp;"-,Bold"&amp;K2E398A As of Mar, 2015</oddHeader>
    <oddFooter>&amp;L&amp;8&amp;K2E398AReport Created on &amp;D &amp;T&amp;C&amp;G
&amp;8&amp;K2E398APage &amp;P of &amp;N</oddFooter>
  </headerFooter>
  <rowBreaks count="1" manualBreakCount="1">
    <brk id="83" max="43" man="1"/>
  </rowBreaks>
  <drawing r:id="rId2"/>
  <legacyDrawing r:id="rId3"/>
  <legacyDrawingHF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theme="9" tint="0.39997558519241921"/>
  </sheetPr>
  <dimension ref="A1:AV83"/>
  <sheetViews>
    <sheetView topLeftCell="H1"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1" width="8.85546875" style="67" customWidth="1"/>
    <col min="12" max="12" width="8.5703125" style="67" bestFit="1" customWidth="1"/>
    <col min="13" max="13" width="7.28515625" style="67" bestFit="1" customWidth="1"/>
    <col min="14" max="14" width="6.7109375" style="67" customWidth="1"/>
    <col min="15" max="15" width="7.85546875" style="67" customWidth="1"/>
    <col min="16" max="16" width="9" style="67" bestFit="1" customWidth="1"/>
    <col min="17" max="17" width="10.85546875" style="67" customWidth="1"/>
    <col min="18" max="18" width="10.28515625" style="67" customWidth="1"/>
    <col min="19" max="19" width="10.7109375" style="67" customWidth="1"/>
    <col min="20" max="20" width="10.7109375" style="67" bestFit="1" customWidth="1"/>
    <col min="21" max="21" width="10.85546875" style="67" customWidth="1"/>
    <col min="22" max="22" width="5.7109375" style="67" customWidth="1"/>
    <col min="23" max="23" width="8.5703125" style="67" customWidth="1"/>
    <col min="24" max="24" width="10.140625" style="67" bestFit="1" customWidth="1"/>
    <col min="25" max="25" width="10.28515625" style="67" customWidth="1"/>
    <col min="26" max="26" width="6.85546875" style="67" bestFit="1" customWidth="1"/>
    <col min="27" max="27" width="10.5703125" style="67" hidden="1" customWidth="1"/>
    <col min="28" max="28" width="10.140625" style="67" customWidth="1"/>
    <col min="29" max="29" width="8.5703125" style="67" bestFit="1" customWidth="1"/>
    <col min="30" max="30" width="5.7109375" style="67" customWidth="1"/>
    <col min="31" max="31" width="8" style="67" customWidth="1"/>
    <col min="32" max="32" width="6.85546875" style="67" customWidth="1"/>
    <col min="33" max="33" width="9.85546875" style="67" bestFit="1" customWidth="1"/>
    <col min="34" max="34" width="9.7109375" style="67" customWidth="1"/>
    <col min="35" max="35" width="12.42578125" style="67" hidden="1" customWidth="1"/>
    <col min="36" max="36" width="9.42578125" style="67" hidden="1" customWidth="1"/>
    <col min="37" max="37" width="8.7109375" style="67" hidden="1" customWidth="1"/>
    <col min="38" max="38" width="8.42578125" style="67" customWidth="1"/>
    <col min="39" max="39" width="9.28515625" style="67" customWidth="1"/>
    <col min="40" max="40" width="11.140625" style="67" customWidth="1"/>
    <col min="41" max="41" width="10.85546875" style="67" customWidth="1"/>
    <col min="42" max="42" width="8.5703125" style="67" bestFit="1" customWidth="1"/>
    <col min="43" max="43" width="6.5703125" style="67" customWidth="1"/>
    <col min="44" max="44" width="3.7109375" style="67" customWidth="1"/>
    <col min="45" max="45" width="9.42578125" style="67" bestFit="1" customWidth="1"/>
    <col min="46" max="46" width="9.140625" style="67"/>
    <col min="47" max="47" width="9.5703125" style="67" customWidth="1"/>
    <col min="48" max="48" width="10.42578125" style="67" bestFit="1" customWidth="1"/>
    <col min="49" max="16384" width="9.140625" style="67"/>
  </cols>
  <sheetData>
    <row r="1" spans="47:47">
      <c r="AU1" s="71"/>
    </row>
    <row r="23" spans="9:48" ht="12.75" hidden="1" customHeight="1">
      <c r="I23" s="77" t="s">
        <v>77</v>
      </c>
      <c r="J23" s="74">
        <v>3</v>
      </c>
    </row>
    <row r="24" spans="9:48" ht="15">
      <c r="I24" s="75" t="s">
        <v>281</v>
      </c>
    </row>
    <row r="25" spans="9:48" s="76" customFormat="1" ht="8.25" hidden="1" customHeight="1">
      <c r="J25" s="76" t="s">
        <v>7</v>
      </c>
      <c r="L25" s="76" t="s">
        <v>8</v>
      </c>
      <c r="M25" s="76" t="s">
        <v>9</v>
      </c>
      <c r="O25" s="76" t="s">
        <v>10</v>
      </c>
      <c r="W25" s="76" t="s">
        <v>11</v>
      </c>
      <c r="X25" s="76" t="s">
        <v>7</v>
      </c>
      <c r="Y25" s="76" t="s">
        <v>7</v>
      </c>
    </row>
    <row r="26" spans="9:48" s="163" customFormat="1" ht="22.5" customHeight="1">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75</v>
      </c>
      <c r="AG26" s="638"/>
      <c r="AH26" s="638"/>
      <c r="AI26" s="638"/>
      <c r="AJ26" s="638"/>
      <c r="AK26" s="638"/>
      <c r="AL26" s="639" t="s">
        <v>150</v>
      </c>
      <c r="AM26" s="640"/>
      <c r="AN26" s="640"/>
      <c r="AO26" s="640"/>
      <c r="AP26" s="640"/>
      <c r="AQ26" s="641"/>
      <c r="AU26" s="385" t="s">
        <v>67</v>
      </c>
      <c r="AV26" s="387" t="s">
        <v>150</v>
      </c>
    </row>
    <row r="27" spans="9:48" s="164" customFormat="1" ht="46.5" customHeight="1">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5" t="s">
        <v>73</v>
      </c>
      <c r="AB27" s="214" t="s">
        <v>122</v>
      </c>
      <c r="AC27" s="214" t="s">
        <v>160</v>
      </c>
      <c r="AD27" s="14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U27" s="143" t="s">
        <v>241</v>
      </c>
      <c r="AV27" s="386" t="s">
        <v>241</v>
      </c>
    </row>
    <row r="28" spans="9:48" s="163" customFormat="1" ht="15">
      <c r="I28" s="133">
        <v>41698</v>
      </c>
      <c r="J28" s="217">
        <v>23.03125</v>
      </c>
      <c r="K28" s="80">
        <v>23.206250000000001</v>
      </c>
      <c r="L28" s="80"/>
      <c r="M28" s="81">
        <v>27.217600000000001</v>
      </c>
      <c r="N28" s="73">
        <v>2.3639999999999999</v>
      </c>
      <c r="O28" s="170">
        <v>0.1555</v>
      </c>
      <c r="P28" s="80"/>
      <c r="Q28" s="82"/>
      <c r="R28" s="80"/>
      <c r="S28" s="83"/>
      <c r="T28" s="80"/>
      <c r="U28" s="83"/>
      <c r="V28" s="84">
        <v>-1.5</v>
      </c>
      <c r="W28" s="172">
        <v>-3.4809375000000005E-3</v>
      </c>
      <c r="X28" s="185">
        <v>97.15625</v>
      </c>
      <c r="Y28" s="80">
        <v>-0.109375</v>
      </c>
      <c r="Z28" s="82">
        <v>0.26171899999999937</v>
      </c>
      <c r="AA28" s="82">
        <v>96.925781000000001</v>
      </c>
      <c r="AB28" s="82">
        <v>97.003906000000001</v>
      </c>
      <c r="AC28" s="187"/>
      <c r="AD28" s="189">
        <v>7.6578980000000003</v>
      </c>
      <c r="AE28" s="172">
        <v>7.4401265256250002E-2</v>
      </c>
      <c r="AF28" s="86">
        <v>-4.6785998705950606E-2</v>
      </c>
      <c r="AG28" s="80"/>
      <c r="AH28" s="83"/>
      <c r="AI28" s="80"/>
      <c r="AJ28" s="83"/>
      <c r="AK28" s="187"/>
      <c r="AL28" s="192"/>
      <c r="AM28" s="83"/>
      <c r="AN28" s="80"/>
      <c r="AO28" s="109"/>
      <c r="AP28" s="194"/>
      <c r="AQ28" s="200"/>
      <c r="AU28" s="388"/>
      <c r="AV28" s="389"/>
    </row>
    <row r="29" spans="9:48" s="163" customFormat="1" ht="15">
      <c r="I29" s="133">
        <v>41729</v>
      </c>
      <c r="J29" s="331">
        <v>23.203130999999999</v>
      </c>
      <c r="K29" s="332">
        <v>23.36146433</v>
      </c>
      <c r="L29" s="332">
        <v>0.15521432999999973</v>
      </c>
      <c r="M29" s="333">
        <v>13.1501</v>
      </c>
      <c r="N29" s="334">
        <v>2.3243</v>
      </c>
      <c r="O29" s="335">
        <v>0.152</v>
      </c>
      <c r="P29" s="332">
        <v>0.16447799999999901</v>
      </c>
      <c r="Q29" s="336">
        <v>23.041772000000002</v>
      </c>
      <c r="R29" s="332">
        <v>0.31969232999999875</v>
      </c>
      <c r="S29" s="337">
        <v>1.3776130568273579E-2</v>
      </c>
      <c r="T29" s="332">
        <v>0.31969232999999875</v>
      </c>
      <c r="U29" s="337">
        <v>1.3776130568273537E-2</v>
      </c>
      <c r="V29" s="338">
        <v>-1.3</v>
      </c>
      <c r="W29" s="339">
        <v>-3.0369903628999998E-3</v>
      </c>
      <c r="X29" s="340">
        <v>96.546875</v>
      </c>
      <c r="Y29" s="332">
        <v>-0.609375</v>
      </c>
      <c r="Z29" s="336">
        <v>0.23046899999999937</v>
      </c>
      <c r="AA29" s="336">
        <v>96.269531000000001</v>
      </c>
      <c r="AB29" s="336">
        <v>96.925781000000001</v>
      </c>
      <c r="AC29" s="341">
        <v>-0.37890600000000063</v>
      </c>
      <c r="AD29" s="342">
        <v>7.6721079999999997</v>
      </c>
      <c r="AE29" s="339">
        <v>7.4071805206249994E-2</v>
      </c>
      <c r="AF29" s="343">
        <v>-4.1000625736656762E-2</v>
      </c>
      <c r="AG29" s="332">
        <v>-1.7727495625676951E-2</v>
      </c>
      <c r="AH29" s="337">
        <v>-7.6391039593544624E-4</v>
      </c>
      <c r="AI29" s="332">
        <v>0.30020210354774007</v>
      </c>
      <c r="AJ29" s="337">
        <v>5.7853729692938435E-3</v>
      </c>
      <c r="AK29" s="341">
        <v>-1.7627308265817179E-3</v>
      </c>
      <c r="AL29" s="344">
        <v>0.30196483437432181</v>
      </c>
      <c r="AM29" s="337">
        <v>1.3012220172338133E-2</v>
      </c>
      <c r="AN29" s="332">
        <v>0.30196483437432181</v>
      </c>
      <c r="AO29" s="345">
        <v>1.3012220172338163E-2</v>
      </c>
      <c r="AP29" s="346">
        <v>0.17392737321290053</v>
      </c>
      <c r="AQ29" s="347">
        <v>7.4948504481723898E-3</v>
      </c>
      <c r="AU29" s="390">
        <f t="shared" ref="AU29:AU35" si="0">P29/K28</f>
        <v>7.0876595744680422E-3</v>
      </c>
      <c r="AV29" s="391">
        <f t="shared" ref="AV29:AV35" si="1">AP29/K28</f>
        <v>7.4948504481723898E-3</v>
      </c>
    </row>
    <row r="30" spans="9:48" ht="15">
      <c r="I30" s="133">
        <v>41759</v>
      </c>
      <c r="J30" s="331">
        <v>23.171880999999999</v>
      </c>
      <c r="K30" s="332">
        <v>23.33021433</v>
      </c>
      <c r="L30" s="332">
        <v>-3.125E-2</v>
      </c>
      <c r="M30" s="333">
        <v>-4.5538999999999996</v>
      </c>
      <c r="N30" s="334">
        <v>3.4468999999999999</v>
      </c>
      <c r="O30" s="335">
        <v>0.15049999999999999</v>
      </c>
      <c r="P30" s="332">
        <v>0.14140533000000133</v>
      </c>
      <c r="Q30" s="336">
        <v>23.220058999999999</v>
      </c>
      <c r="R30" s="332">
        <v>0.11015533000000133</v>
      </c>
      <c r="S30" s="337">
        <v>4.7152579326349671E-3</v>
      </c>
      <c r="T30" s="332">
        <v>0.42984766000000008</v>
      </c>
      <c r="U30" s="337">
        <v>1.8556346509851718E-2</v>
      </c>
      <c r="V30" s="338">
        <v>0</v>
      </c>
      <c r="W30" s="339">
        <v>0</v>
      </c>
      <c r="X30" s="340">
        <v>97.484375</v>
      </c>
      <c r="Y30" s="332">
        <v>0.9375</v>
      </c>
      <c r="Z30" s="336">
        <v>0.27734399999999937</v>
      </c>
      <c r="AA30" s="336">
        <v>97.210937999999999</v>
      </c>
      <c r="AB30" s="336">
        <v>96.269531000000001</v>
      </c>
      <c r="AC30" s="341">
        <v>1.2148439999999994</v>
      </c>
      <c r="AD30" s="342">
        <v>7.508197</v>
      </c>
      <c r="AE30" s="339">
        <v>7.3193189192187508E-2</v>
      </c>
      <c r="AF30" s="343">
        <v>0</v>
      </c>
      <c r="AG30" s="332">
        <v>4.9809364172423022E-2</v>
      </c>
      <c r="AH30" s="337">
        <v>2.1321165261228734E-3</v>
      </c>
      <c r="AI30" s="332">
        <v>0.1791837374864822</v>
      </c>
      <c r="AJ30" s="337">
        <v>4.1000625736656762E-2</v>
      </c>
      <c r="AK30" s="341">
        <v>1.9219043314057858E-2</v>
      </c>
      <c r="AL30" s="344">
        <v>0.15996469417242434</v>
      </c>
      <c r="AM30" s="337">
        <v>6.8473744587578406E-3</v>
      </c>
      <c r="AN30" s="332">
        <v>0.46192952854674618</v>
      </c>
      <c r="AO30" s="345">
        <v>1.9948694175155879E-2</v>
      </c>
      <c r="AP30" s="346">
        <v>0.14140533000000133</v>
      </c>
      <c r="AQ30" s="347">
        <v>6.0529309294372188E-3</v>
      </c>
      <c r="AU30" s="392">
        <f t="shared" si="0"/>
        <v>6.0529309294372188E-3</v>
      </c>
      <c r="AV30" s="393">
        <f t="shared" si="1"/>
        <v>6.0529309294372188E-3</v>
      </c>
    </row>
    <row r="31" spans="9:48" s="310" customFormat="1" ht="15">
      <c r="I31" s="133">
        <v>41789</v>
      </c>
      <c r="J31" s="331">
        <v>22.859380999999999</v>
      </c>
      <c r="K31" s="332">
        <v>23.026047670000001</v>
      </c>
      <c r="L31" s="332">
        <v>-0.30416665999999992</v>
      </c>
      <c r="M31" s="333">
        <v>-20.5718</v>
      </c>
      <c r="N31" s="334">
        <v>4.0888</v>
      </c>
      <c r="O31" s="335">
        <v>0.151</v>
      </c>
      <c r="P31" s="332">
        <v>0.12848132999999962</v>
      </c>
      <c r="Q31" s="336">
        <v>23.201733000000001</v>
      </c>
      <c r="R31" s="332">
        <v>-0.17568533000000031</v>
      </c>
      <c r="S31" s="337">
        <v>-7.5303778831593915E-3</v>
      </c>
      <c r="T31" s="332">
        <v>0.25416232999999977</v>
      </c>
      <c r="U31" s="337">
        <v>1.0886232325342249E-2</v>
      </c>
      <c r="V31" s="338">
        <v>-3.9</v>
      </c>
      <c r="W31" s="339">
        <v>-8.9801585913000005E-3</v>
      </c>
      <c r="X31" s="340">
        <v>99.039062000000001</v>
      </c>
      <c r="Y31" s="332">
        <v>1.5546870000000013</v>
      </c>
      <c r="Z31" s="336">
        <v>0.27343700000000126</v>
      </c>
      <c r="AA31" s="336">
        <v>98.765625</v>
      </c>
      <c r="AB31" s="336">
        <v>97.210937999999999</v>
      </c>
      <c r="AC31" s="341">
        <v>1.8281240000000025</v>
      </c>
      <c r="AD31" s="342">
        <v>7.1980000000000004</v>
      </c>
      <c r="AE31" s="339">
        <v>7.1288316827599993E-2</v>
      </c>
      <c r="AF31" s="343">
        <v>-0.12596956964234624</v>
      </c>
      <c r="AG31" s="332">
        <v>0</v>
      </c>
      <c r="AH31" s="337">
        <v>0</v>
      </c>
      <c r="AI31" s="332">
        <v>-0.27360695615927555</v>
      </c>
      <c r="AJ31" s="337">
        <v>-0.12596956964234624</v>
      </c>
      <c r="AK31" s="341">
        <v>-9.7921626159275243E-2</v>
      </c>
      <c r="AL31" s="344">
        <v>-0.17568533000000031</v>
      </c>
      <c r="AM31" s="337">
        <v>-7.5303778831593915E-3</v>
      </c>
      <c r="AN31" s="332">
        <v>0.28624419854674588</v>
      </c>
      <c r="AO31" s="345">
        <v>1.2268095086582109E-2</v>
      </c>
      <c r="AP31" s="346">
        <v>0.162926071214294</v>
      </c>
      <c r="AQ31" s="347">
        <v>6.9834794018497131E-3</v>
      </c>
      <c r="AU31" s="394">
        <f t="shared" si="0"/>
        <v>5.507078854170116E-3</v>
      </c>
      <c r="AV31" s="395">
        <f t="shared" si="1"/>
        <v>6.9834794018497131E-3</v>
      </c>
    </row>
    <row r="32" spans="9:48" s="310" customFormat="1" ht="15">
      <c r="I32" s="133">
        <v>41820</v>
      </c>
      <c r="J32" s="331">
        <v>22.953130999999999</v>
      </c>
      <c r="K32" s="332">
        <v>23.11146433</v>
      </c>
      <c r="L32" s="332">
        <v>8.5416659999999922E-2</v>
      </c>
      <c r="M32" s="333">
        <v>-19.479700000000001</v>
      </c>
      <c r="N32" s="334">
        <v>4.7027000000000001</v>
      </c>
      <c r="O32" s="335">
        <v>0.1552</v>
      </c>
      <c r="P32" s="332">
        <v>0.11761067000000125</v>
      </c>
      <c r="Q32" s="336">
        <v>22.908436999999999</v>
      </c>
      <c r="R32" s="332">
        <v>0.20302733000000117</v>
      </c>
      <c r="S32" s="337">
        <v>8.8172895717800442E-3</v>
      </c>
      <c r="T32" s="332">
        <v>0.45718966000000094</v>
      </c>
      <c r="U32" s="337">
        <v>1.9799508959880363E-2</v>
      </c>
      <c r="V32" s="338">
        <v>-3.3</v>
      </c>
      <c r="W32" s="339">
        <v>-7.6267832288999995E-3</v>
      </c>
      <c r="X32" s="340">
        <v>98.78125</v>
      </c>
      <c r="Y32" s="332">
        <v>-0.25781200000000126</v>
      </c>
      <c r="Z32" s="336">
        <v>0.27343700000000126</v>
      </c>
      <c r="AA32" s="336">
        <v>98.535156000000001</v>
      </c>
      <c r="AB32" s="336">
        <v>98.765625</v>
      </c>
      <c r="AC32" s="341">
        <v>1.5625E-2</v>
      </c>
      <c r="AD32" s="342">
        <v>7.2728479999999998</v>
      </c>
      <c r="AE32" s="339">
        <v>7.184210164999999E-2</v>
      </c>
      <c r="AF32" s="343">
        <v>-0.10616035797583047</v>
      </c>
      <c r="AG32" s="332">
        <v>1.9682745256616599E-3</v>
      </c>
      <c r="AH32" s="337">
        <v>8.5480346165793365E-5</v>
      </c>
      <c r="AI32" s="332">
        <v>0.20244207828657895</v>
      </c>
      <c r="AJ32" s="337">
        <v>1.9809211666515766E-2</v>
      </c>
      <c r="AK32" s="341">
        <v>-2.5535262390838937E-3</v>
      </c>
      <c r="AL32" s="344">
        <v>0.20499560452566284</v>
      </c>
      <c r="AM32" s="337">
        <v>8.902769917945837E-3</v>
      </c>
      <c r="AN32" s="332">
        <v>0.49123980307240872</v>
      </c>
      <c r="AO32" s="345">
        <v>2.1280085032415297E-2</v>
      </c>
      <c r="AP32" s="346">
        <v>0.14663883980383854</v>
      </c>
      <c r="AQ32" s="347">
        <v>6.3683894824421048E-3</v>
      </c>
      <c r="AU32" s="394">
        <f t="shared" si="0"/>
        <v>5.1077228574156449E-3</v>
      </c>
      <c r="AV32" s="395">
        <f t="shared" si="1"/>
        <v>6.3683894824421048E-3</v>
      </c>
    </row>
    <row r="33" spans="9:48" s="310" customFormat="1" ht="15">
      <c r="I33" s="133">
        <v>41851</v>
      </c>
      <c r="J33" s="234">
        <v>22.890630999999999</v>
      </c>
      <c r="K33" s="237">
        <v>23.04896433</v>
      </c>
      <c r="L33" s="237">
        <v>-6.25E-2</v>
      </c>
      <c r="M33" s="238">
        <v>-28.216899999999999</v>
      </c>
      <c r="N33" s="239">
        <v>5.7210000000000001</v>
      </c>
      <c r="O33" s="240">
        <v>0.156</v>
      </c>
      <c r="P33" s="237">
        <v>9.623333000000045E-2</v>
      </c>
      <c r="Q33" s="171">
        <v>23.015231</v>
      </c>
      <c r="R33" s="237">
        <v>3.373333000000045E-2</v>
      </c>
      <c r="S33" s="241">
        <v>1.4595929326820137E-3</v>
      </c>
      <c r="T33" s="237">
        <v>0.49092299000000139</v>
      </c>
      <c r="U33" s="241">
        <v>2.1288001115910671E-2</v>
      </c>
      <c r="V33" s="242">
        <v>-3.5</v>
      </c>
      <c r="W33" s="243">
        <v>-8.0671375154999989E-3</v>
      </c>
      <c r="X33" s="244">
        <v>97.96875</v>
      </c>
      <c r="Y33" s="237">
        <v>-0.8125</v>
      </c>
      <c r="Z33" s="171">
        <v>0.24609399999999937</v>
      </c>
      <c r="AA33" s="171">
        <v>97.714843999999999</v>
      </c>
      <c r="AB33" s="171">
        <v>98.535156000000001</v>
      </c>
      <c r="AC33" s="245">
        <v>-0.56640600000000063</v>
      </c>
      <c r="AD33" s="246">
        <v>7.148028</v>
      </c>
      <c r="AE33" s="243">
        <v>7.0028336812500008E-2</v>
      </c>
      <c r="AF33" s="247">
        <v>-0.11519818808634079</v>
      </c>
      <c r="AG33" s="237">
        <v>-6.0129863719658297E-2</v>
      </c>
      <c r="AH33" s="241">
        <v>-2.6017331857941298E-3</v>
      </c>
      <c r="AI33" s="237">
        <v>-2.272491523726303E-2</v>
      </c>
      <c r="AJ33" s="241">
        <v>-9.0378301105103198E-3</v>
      </c>
      <c r="AK33" s="245">
        <v>3.6716184823948174E-3</v>
      </c>
      <c r="AL33" s="248">
        <v>-2.6396533719657847E-2</v>
      </c>
      <c r="AM33" s="241">
        <v>-1.1421402531121162E-3</v>
      </c>
      <c r="AN33" s="237">
        <v>0.46484326935275089</v>
      </c>
      <c r="AO33" s="203">
        <v>2.0113639937598071E-2</v>
      </c>
      <c r="AP33" s="249">
        <v>0.12458291289892033</v>
      </c>
      <c r="AQ33" s="250">
        <v>5.3905244219945251E-3</v>
      </c>
      <c r="AU33" s="394">
        <f t="shared" si="0"/>
        <v>4.163878524784087E-3</v>
      </c>
      <c r="AV33" s="395">
        <f t="shared" si="1"/>
        <v>5.3905244219945251E-3</v>
      </c>
    </row>
    <row r="34" spans="9:48" s="310" customFormat="1" ht="15">
      <c r="I34" s="133">
        <v>41880</v>
      </c>
      <c r="J34" s="234">
        <v>22.265630999999999</v>
      </c>
      <c r="K34" s="237">
        <v>22.432297670000001</v>
      </c>
      <c r="L34" s="237">
        <v>-0.61666665999999992</v>
      </c>
      <c r="M34" s="238">
        <v>-32.247601000000003</v>
      </c>
      <c r="N34" s="239">
        <v>5.8811999999999998</v>
      </c>
      <c r="O34" s="240">
        <v>0.157</v>
      </c>
      <c r="P34" s="237">
        <v>9.3178330000000642E-2</v>
      </c>
      <c r="Q34" s="171">
        <v>22.955786</v>
      </c>
      <c r="R34" s="237">
        <v>-0.52348832999999928</v>
      </c>
      <c r="S34" s="241">
        <v>-2.2712010939191698E-2</v>
      </c>
      <c r="T34" s="237">
        <v>-3.2565339999997889E-2</v>
      </c>
      <c r="U34" s="241">
        <v>-1.9075031374991003E-3</v>
      </c>
      <c r="V34" s="242">
        <v>-5.4</v>
      </c>
      <c r="W34" s="243">
        <v>-1.2113440741800001E-2</v>
      </c>
      <c r="X34" s="244">
        <v>99.53125</v>
      </c>
      <c r="Y34" s="237">
        <v>1.5625</v>
      </c>
      <c r="Z34" s="171">
        <v>0.25390600000000063</v>
      </c>
      <c r="AA34" s="171">
        <v>99.242187999999999</v>
      </c>
      <c r="AB34" s="171">
        <v>97.714843999999999</v>
      </c>
      <c r="AC34" s="245">
        <v>1.8164060000000006</v>
      </c>
      <c r="AD34" s="246">
        <v>6.8048909999999996</v>
      </c>
      <c r="AE34" s="243">
        <v>6.7729930734374999E-2</v>
      </c>
      <c r="AF34" s="247">
        <v>-0.17884915295878284</v>
      </c>
      <c r="AG34" s="237">
        <v>0.209246680029158</v>
      </c>
      <c r="AH34" s="241">
        <v>9.0783549765317377E-3</v>
      </c>
      <c r="AI34" s="237">
        <v>-0.36396896627743658</v>
      </c>
      <c r="AJ34" s="241">
        <v>-6.3650964872442053E-2</v>
      </c>
      <c r="AK34" s="245">
        <v>-4.9727316306595354E-2</v>
      </c>
      <c r="AL34" s="248">
        <v>-0.31424164997084125</v>
      </c>
      <c r="AM34" s="241">
        <v>-1.363365596265996E-2</v>
      </c>
      <c r="AN34" s="237">
        <v>0.15060161938190963</v>
      </c>
      <c r="AO34" s="203">
        <v>6.2057615278721112E-3</v>
      </c>
      <c r="AP34" s="249">
        <v>0.13858920303115346</v>
      </c>
      <c r="AQ34" s="250">
        <v>6.0128169338510779E-3</v>
      </c>
      <c r="AU34" s="392">
        <f t="shared" si="0"/>
        <v>4.0426254588247111E-3</v>
      </c>
      <c r="AV34" s="393">
        <f t="shared" si="1"/>
        <v>6.0128169338510779E-3</v>
      </c>
    </row>
    <row r="35" spans="9:48" s="310" customFormat="1" ht="15">
      <c r="I35" s="133">
        <v>41912</v>
      </c>
      <c r="J35" s="234">
        <v>22.671880999999999</v>
      </c>
      <c r="K35" s="237">
        <v>22.83021433</v>
      </c>
      <c r="L35" s="237">
        <v>0.39791665999999992</v>
      </c>
      <c r="M35" s="238">
        <v>-53.6721</v>
      </c>
      <c r="N35" s="239">
        <v>5.4794</v>
      </c>
      <c r="O35" s="240">
        <v>0.1565</v>
      </c>
      <c r="P35" s="237">
        <v>0.10512866999999915</v>
      </c>
      <c r="Q35" s="171">
        <v>22.327169000000001</v>
      </c>
      <c r="R35" s="237">
        <v>0.50304532999999907</v>
      </c>
      <c r="S35" s="241">
        <v>2.2425047019269475E-2</v>
      </c>
      <c r="T35" s="237">
        <v>0.47047999000000118</v>
      </c>
      <c r="U35" s="241">
        <v>2.0474768034222546E-2</v>
      </c>
      <c r="V35" s="242">
        <v>-4.2</v>
      </c>
      <c r="W35" s="243">
        <v>-9.5886900186000004E-3</v>
      </c>
      <c r="X35" s="244">
        <v>98.578125</v>
      </c>
      <c r="Y35" s="237">
        <v>-0.953125</v>
      </c>
      <c r="Z35" s="171">
        <v>0.28906200000000126</v>
      </c>
      <c r="AA35" s="171">
        <v>98.304687999999999</v>
      </c>
      <c r="AB35" s="171">
        <v>99.242187999999999</v>
      </c>
      <c r="AC35" s="245">
        <v>-0.66406299999999874</v>
      </c>
      <c r="AD35" s="246">
        <v>6.9646030000000003</v>
      </c>
      <c r="AE35" s="243">
        <v>6.8655750510937502E-2</v>
      </c>
      <c r="AF35" s="247">
        <v>-0.13966331949240629</v>
      </c>
      <c r="AG35" s="237">
        <v>-0.11876710506126799</v>
      </c>
      <c r="AH35" s="241">
        <v>-5.2944690200015512E-3</v>
      </c>
      <c r="AI35" s="237">
        <v>0.36560372617741099</v>
      </c>
      <c r="AJ35" s="241">
        <v>3.9185833466376552E-2</v>
      </c>
      <c r="AK35" s="245">
        <v>-1.8674498761320074E-2</v>
      </c>
      <c r="AL35" s="248">
        <v>0.38427822493873109</v>
      </c>
      <c r="AM35" s="241">
        <v>1.7130577999267923E-2</v>
      </c>
      <c r="AN35" s="237">
        <v>0.53487984432064073</v>
      </c>
      <c r="AO35" s="203">
        <v>2.3442647809038153E-2</v>
      </c>
      <c r="AP35" s="249">
        <v>0.14550002845911328</v>
      </c>
      <c r="AQ35" s="250">
        <v>6.4861848126105612E-3</v>
      </c>
      <c r="AU35" s="394">
        <f t="shared" si="0"/>
        <v>4.6864869371180708E-3</v>
      </c>
      <c r="AV35" s="395">
        <f t="shared" si="1"/>
        <v>6.4861848126105612E-3</v>
      </c>
    </row>
    <row r="36" spans="9:48" s="310" customFormat="1" ht="15">
      <c r="I36" s="133">
        <v>41943</v>
      </c>
      <c r="J36" s="217">
        <v>22.28125</v>
      </c>
      <c r="K36" s="80">
        <v>22.456250000000001</v>
      </c>
      <c r="L36" s="80">
        <v>-0.37396432999999973</v>
      </c>
      <c r="M36" s="81">
        <v>-69.143303000000003</v>
      </c>
      <c r="N36" s="73">
        <v>5.2489999999999997</v>
      </c>
      <c r="O36" s="170">
        <v>0.15590000000000001</v>
      </c>
      <c r="P36" s="80">
        <v>0.10694733000000056</v>
      </c>
      <c r="Q36" s="82">
        <v>22.723267</v>
      </c>
      <c r="R36" s="80">
        <v>-0.26701699999999917</v>
      </c>
      <c r="S36" s="83">
        <v>-1.1695772809680809E-2</v>
      </c>
      <c r="T36" s="80">
        <v>0.20346299000000201</v>
      </c>
      <c r="U36" s="83">
        <v>8.5395269892825088E-3</v>
      </c>
      <c r="V36" s="84">
        <v>-6.2</v>
      </c>
      <c r="W36" s="172">
        <v>-1.3922875000000001E-2</v>
      </c>
      <c r="X36" s="185">
        <v>100.039062</v>
      </c>
      <c r="Y36" s="80">
        <v>1.4609370000000013</v>
      </c>
      <c r="Z36" s="82">
        <v>0.27343700000000126</v>
      </c>
      <c r="AA36" s="82">
        <v>99.75</v>
      </c>
      <c r="AB36" s="82">
        <v>98.304687999999999</v>
      </c>
      <c r="AC36" s="187">
        <v>1.7343740000000025</v>
      </c>
      <c r="AD36" s="189">
        <v>6.6523269999999997</v>
      </c>
      <c r="AE36" s="172">
        <v>6.6549255319727399E-2</v>
      </c>
      <c r="AF36" s="86">
        <v>-0.20921158220492966</v>
      </c>
      <c r="AG36" s="80">
        <v>0.24222843008132303</v>
      </c>
      <c r="AH36" s="83">
        <v>1.0609993694322143E-2</v>
      </c>
      <c r="AI36" s="80">
        <v>-7.5591385059899069E-2</v>
      </c>
      <c r="AJ36" s="83">
        <v>-6.9548262712523373E-2</v>
      </c>
      <c r="AK36" s="187">
        <v>-5.0802815141222923E-2</v>
      </c>
      <c r="AL36" s="192">
        <v>-2.4788569918676145E-2</v>
      </c>
      <c r="AM36" s="83">
        <v>-1.0857791153586662E-3</v>
      </c>
      <c r="AN36" s="80">
        <v>0.51009127440196456</v>
      </c>
      <c r="AO36" s="109">
        <v>2.2331415156279677E-2</v>
      </c>
      <c r="AP36" s="194">
        <v>0.16415351740337017</v>
      </c>
      <c r="AQ36" s="200">
        <v>7.190187311893281E-3</v>
      </c>
      <c r="AU36" s="392">
        <f t="shared" ref="AU36:AU39" si="2">P36/K35</f>
        <v>4.6844645632374386E-3</v>
      </c>
      <c r="AV36" s="393">
        <f t="shared" ref="AV36:AV39" si="3">AP36/K35</f>
        <v>7.190187311893281E-3</v>
      </c>
    </row>
    <row r="37" spans="9:48" s="310" customFormat="1" ht="15">
      <c r="I37" s="133">
        <v>41971</v>
      </c>
      <c r="J37" s="234">
        <v>21.859380999999999</v>
      </c>
      <c r="K37" s="237">
        <v>22.01771433</v>
      </c>
      <c r="L37" s="237">
        <v>-0.43853567000000027</v>
      </c>
      <c r="M37" s="238">
        <v>-84.998099999999994</v>
      </c>
      <c r="N37" s="239">
        <v>5.0911</v>
      </c>
      <c r="O37" s="240">
        <v>0.154</v>
      </c>
      <c r="P37" s="237">
        <v>0.1122070000000015</v>
      </c>
      <c r="Q37" s="171">
        <v>22.344042999999999</v>
      </c>
      <c r="R37" s="237">
        <v>-0.32632866999999877</v>
      </c>
      <c r="S37" s="241">
        <v>-1.4531752630114055E-2</v>
      </c>
      <c r="T37" s="237">
        <v>-0.12286567999999676</v>
      </c>
      <c r="U37" s="241">
        <v>-6.1163199346180308E-3</v>
      </c>
      <c r="V37" s="242">
        <v>-8.6</v>
      </c>
      <c r="W37" s="243">
        <v>-1.8935234323799999E-2</v>
      </c>
      <c r="X37" s="244">
        <v>101.117188</v>
      </c>
      <c r="Y37" s="237">
        <v>1.0781259999999975</v>
      </c>
      <c r="Z37" s="171">
        <v>0.28906200000000126</v>
      </c>
      <c r="AA37" s="171">
        <v>100.832031</v>
      </c>
      <c r="AB37" s="171">
        <v>99.75</v>
      </c>
      <c r="AC37" s="245">
        <v>1.3671879999999987</v>
      </c>
      <c r="AD37" s="246">
        <v>6.2499140000000004</v>
      </c>
      <c r="AE37" s="243">
        <v>6.3197372892183204E-2</v>
      </c>
      <c r="AF37" s="247">
        <v>-0.29962059271204411</v>
      </c>
      <c r="AG37" s="237">
        <v>0.28603156465159313</v>
      </c>
      <c r="AH37" s="241">
        <v>1.2737280919636766E-2</v>
      </c>
      <c r="AI37" s="237">
        <v>-8.9033257779402158E-2</v>
      </c>
      <c r="AJ37" s="241">
        <v>-9.0409010507114446E-2</v>
      </c>
      <c r="AK37" s="245">
        <v>-4.8736152430996521E-2</v>
      </c>
      <c r="AL37" s="248">
        <v>-4.0297105348405637E-2</v>
      </c>
      <c r="AM37" s="241">
        <v>-1.7944717104772896E-3</v>
      </c>
      <c r="AN37" s="237">
        <v>0.46979416905355892</v>
      </c>
      <c r="AO37" s="203">
        <v>2.0496870353049479E-2</v>
      </c>
      <c r="AP37" s="249">
        <v>0.19881592777053075</v>
      </c>
      <c r="AQ37" s="250">
        <v>8.8534785536556974E-3</v>
      </c>
      <c r="AU37" s="394">
        <f t="shared" si="2"/>
        <v>4.99669357083224E-3</v>
      </c>
      <c r="AV37" s="395">
        <f t="shared" si="3"/>
        <v>8.8534785536556974E-3</v>
      </c>
    </row>
    <row r="38" spans="9:48" s="310" customFormat="1" ht="15">
      <c r="I38" s="133">
        <v>42004</v>
      </c>
      <c r="J38" s="234">
        <v>20.875</v>
      </c>
      <c r="K38" s="237">
        <v>21.041666670000001</v>
      </c>
      <c r="L38" s="237">
        <v>-0.97604765999999898</v>
      </c>
      <c r="M38" s="238">
        <v>-68.179298000000003</v>
      </c>
      <c r="N38" s="239">
        <v>4.5517000000000003</v>
      </c>
      <c r="O38" s="240">
        <v>0.17125000000000001</v>
      </c>
      <c r="P38" s="237">
        <v>0.1251093300000008</v>
      </c>
      <c r="Q38" s="171">
        <v>21.892605</v>
      </c>
      <c r="R38" s="237">
        <v>-0.85093832999999819</v>
      </c>
      <c r="S38" s="241">
        <v>-3.8647895837242346E-2</v>
      </c>
      <c r="T38" s="237">
        <v>-0.97380400999999495</v>
      </c>
      <c r="U38" s="241">
        <v>-4.4527832876120055E-2</v>
      </c>
      <c r="V38" s="242">
        <v>-9.6</v>
      </c>
      <c r="W38" s="243">
        <v>-2.0200000003200002E-2</v>
      </c>
      <c r="X38" s="244">
        <v>101.210938</v>
      </c>
      <c r="Y38" s="237">
        <v>9.375E-2</v>
      </c>
      <c r="Z38" s="171">
        <v>0.28515699999999811</v>
      </c>
      <c r="AA38" s="171">
        <v>100.957031</v>
      </c>
      <c r="AB38" s="171">
        <v>100.832031</v>
      </c>
      <c r="AC38" s="245">
        <v>0.37890699999999811</v>
      </c>
      <c r="AD38" s="246">
        <v>5.9987959999999996</v>
      </c>
      <c r="AE38" s="243">
        <v>6.0714377003064791E-2</v>
      </c>
      <c r="AF38" s="247">
        <v>-0.33270538215652495</v>
      </c>
      <c r="AG38" s="237">
        <v>0.11352833992274193</v>
      </c>
      <c r="AH38" s="241">
        <v>5.1562273095738693E-3</v>
      </c>
      <c r="AI38" s="237">
        <v>-0.73896083958246628</v>
      </c>
      <c r="AJ38" s="241">
        <v>-3.3084789444480844E-2</v>
      </c>
      <c r="AK38" s="245">
        <v>-1.5508495052100396E-3</v>
      </c>
      <c r="AL38" s="248">
        <v>-0.73740999007725627</v>
      </c>
      <c r="AM38" s="241">
        <v>-3.3491668527668481E-2</v>
      </c>
      <c r="AN38" s="237">
        <v>-0.26761582102369735</v>
      </c>
      <c r="AO38" s="203">
        <v>-1.3681272562337976E-2</v>
      </c>
      <c r="AP38" s="249">
        <v>0.21998259865960834</v>
      </c>
      <c r="AQ38" s="250">
        <v>9.9911641763774459E-3</v>
      </c>
      <c r="AU38" s="392">
        <f t="shared" si="2"/>
        <v>5.6822124279055806E-3</v>
      </c>
      <c r="AV38" s="393">
        <f t="shared" si="3"/>
        <v>9.9911641763774459E-3</v>
      </c>
    </row>
    <row r="39" spans="9:48" s="310" customFormat="1" ht="15">
      <c r="I39" s="133">
        <v>42034</v>
      </c>
      <c r="J39" s="234">
        <v>17.515630999999999</v>
      </c>
      <c r="K39" s="237">
        <v>17.682297670000001</v>
      </c>
      <c r="L39" s="237">
        <v>-3.3593690000000009</v>
      </c>
      <c r="M39" s="238">
        <v>55.642502</v>
      </c>
      <c r="N39" s="239">
        <v>5.569</v>
      </c>
      <c r="O39" s="240">
        <v>0.17125000000000001</v>
      </c>
      <c r="P39" s="237">
        <v>0.11154667000000273</v>
      </c>
      <c r="Q39" s="171">
        <v>20.930119999999999</v>
      </c>
      <c r="R39" s="237">
        <v>-3.2478223299999982</v>
      </c>
      <c r="S39" s="241">
        <v>-0.1543519522923798</v>
      </c>
      <c r="T39" s="237">
        <v>-4.2216263399999931</v>
      </c>
      <c r="U39" s="241">
        <v>-0.19200682723272189</v>
      </c>
      <c r="V39" s="242">
        <v>-17.899999999999999</v>
      </c>
      <c r="W39" s="243">
        <v>-3.1651312829299998E-2</v>
      </c>
      <c r="X39" s="244">
        <v>103.375</v>
      </c>
      <c r="Y39" s="237">
        <v>2.1640620000000013</v>
      </c>
      <c r="Z39" s="171">
        <v>0.25390699999999811</v>
      </c>
      <c r="AA39" s="171">
        <v>103.128906</v>
      </c>
      <c r="AB39" s="171">
        <v>100.957031</v>
      </c>
      <c r="AC39" s="245">
        <v>2.4179689999999994</v>
      </c>
      <c r="AD39" s="246">
        <v>5.4045230000000002</v>
      </c>
      <c r="AE39" s="243">
        <v>5.58692565125E-2</v>
      </c>
      <c r="AF39" s="247">
        <v>-0.5665246828945798</v>
      </c>
      <c r="AG39" s="237">
        <v>0.80447130018763024</v>
      </c>
      <c r="AH39" s="241">
        <v>3.8232299408801074E-2</v>
      </c>
      <c r="AI39" s="237">
        <v>-2.6963507616092661</v>
      </c>
      <c r="AJ39" s="241">
        <v>-0.23381930073805485</v>
      </c>
      <c r="AK39" s="245">
        <v>-0.25299973179689839</v>
      </c>
      <c r="AL39" s="248">
        <v>-2.443351029812368</v>
      </c>
      <c r="AM39" s="241">
        <v>-0.11611965288357873</v>
      </c>
      <c r="AN39" s="237">
        <v>-2.7109668508360651</v>
      </c>
      <c r="AO39" s="203">
        <v>-0.12821226082497239</v>
      </c>
      <c r="AP39" s="249">
        <v>0.25539125265971574</v>
      </c>
      <c r="AQ39" s="250">
        <v>1.2137406065073634E-2</v>
      </c>
      <c r="AU39" s="394">
        <f t="shared" si="2"/>
        <v>5.3012278803484499E-3</v>
      </c>
      <c r="AV39" s="395">
        <f t="shared" si="3"/>
        <v>1.2137406065073634E-2</v>
      </c>
    </row>
    <row r="40" spans="9:48" s="310" customFormat="1" ht="15">
      <c r="I40" s="133">
        <v>42062</v>
      </c>
      <c r="J40" s="234">
        <v>19.578130999999999</v>
      </c>
      <c r="K40" s="237">
        <v>19.744797670000001</v>
      </c>
      <c r="L40" s="237">
        <v>2.0625</v>
      </c>
      <c r="M40" s="238">
        <v>-46.547901000000003</v>
      </c>
      <c r="N40" s="239">
        <v>4.2069000000000001</v>
      </c>
      <c r="O40" s="240">
        <v>0.17299999999999999</v>
      </c>
      <c r="P40" s="237">
        <v>0.1546736700000011</v>
      </c>
      <c r="Q40" s="171">
        <v>17.527623999999999</v>
      </c>
      <c r="R40" s="237">
        <v>2.2171736700000011</v>
      </c>
      <c r="S40" s="241">
        <v>0.12538945511372568</v>
      </c>
      <c r="T40" s="237">
        <v>-2.0044526699999921</v>
      </c>
      <c r="U40" s="241">
        <v>-9.0693003563822594E-2</v>
      </c>
      <c r="V40" s="242">
        <v>-11.7</v>
      </c>
      <c r="W40" s="243">
        <v>-2.3101413273899998E-2</v>
      </c>
      <c r="X40" s="244">
        <v>101.898438</v>
      </c>
      <c r="Y40" s="237">
        <v>-1.4765620000000013</v>
      </c>
      <c r="Z40" s="171">
        <v>0.24609399999999937</v>
      </c>
      <c r="AA40" s="171">
        <v>101.632812</v>
      </c>
      <c r="AB40" s="171">
        <v>103.128906</v>
      </c>
      <c r="AC40" s="245">
        <v>-1.2304680000000019</v>
      </c>
      <c r="AD40" s="246">
        <v>6.1613049999999996</v>
      </c>
      <c r="AE40" s="243">
        <v>6.2782735554158989E-2</v>
      </c>
      <c r="AF40" s="247">
        <v>-0.36795805518814584</v>
      </c>
      <c r="AG40" s="237">
        <v>-0.69709049351192887</v>
      </c>
      <c r="AH40" s="241">
        <v>-3.9423071962792537E-2</v>
      </c>
      <c r="AI40" s="237">
        <v>1.3734852080183384</v>
      </c>
      <c r="AJ40" s="241">
        <v>0.19856662770643396</v>
      </c>
      <c r="AK40" s="245">
        <v>-0.14659796846973389</v>
      </c>
      <c r="AL40" s="248">
        <v>1.5200831764880722</v>
      </c>
      <c r="AM40" s="241">
        <v>8.5966383150933134E-2</v>
      </c>
      <c r="AN40" s="237">
        <v>-1.1908836743479929</v>
      </c>
      <c r="AO40" s="203">
        <v>-5.3267822012766142E-2</v>
      </c>
      <c r="AP40" s="249">
        <v>0.24522593963347245</v>
      </c>
      <c r="AQ40" s="250">
        <v>1.3868443129397473E-2</v>
      </c>
    </row>
    <row r="41" spans="9:48" s="310" customFormat="1" ht="15">
      <c r="I41" s="149">
        <v>42094</v>
      </c>
      <c r="J41" s="271">
        <v>19.109380999999999</v>
      </c>
      <c r="K41" s="272">
        <v>19.26771433</v>
      </c>
      <c r="L41" s="272">
        <v>-0.47708334000000008</v>
      </c>
      <c r="M41" s="273">
        <v>-53.1633</v>
      </c>
      <c r="N41" s="274" t="s">
        <v>326</v>
      </c>
      <c r="O41" s="275">
        <v>0.17624999999999999</v>
      </c>
      <c r="P41" s="272">
        <v>0.11897967000000165</v>
      </c>
      <c r="Q41" s="276">
        <v>19.625817999999999</v>
      </c>
      <c r="R41" s="272">
        <v>-0.35810366999999843</v>
      </c>
      <c r="S41" s="277">
        <v>-1.813660874044289E-2</v>
      </c>
      <c r="T41" s="272">
        <v>-2.3625563399999905</v>
      </c>
      <c r="U41" s="277">
        <v>-0.10718474878313278</v>
      </c>
      <c r="V41" s="278">
        <v>-13.2</v>
      </c>
      <c r="W41" s="279">
        <v>-2.54333829156E-2</v>
      </c>
      <c r="X41" s="280">
        <v>102.242188</v>
      </c>
      <c r="Y41" s="272">
        <v>0.34375</v>
      </c>
      <c r="Z41" s="276">
        <v>0.26562599999999748</v>
      </c>
      <c r="AA41" s="276">
        <v>102.003906</v>
      </c>
      <c r="AB41" s="276">
        <v>101.632812</v>
      </c>
      <c r="AC41" s="281">
        <v>0.60937599999999748</v>
      </c>
      <c r="AD41" s="282">
        <v>5.6016069999999996</v>
      </c>
      <c r="AE41" s="279">
        <v>5.7272055599611599E-2</v>
      </c>
      <c r="AF41" s="283">
        <v>-0.44408014780200206</v>
      </c>
      <c r="AG41" s="272">
        <v>0.22422480783833063</v>
      </c>
      <c r="AH41" s="277">
        <v>1.1356146139649484E-2</v>
      </c>
      <c r="AI41" s="272">
        <v>-0.14696234682967435</v>
      </c>
      <c r="AJ41" s="277">
        <v>-7.6122092613856218E-2</v>
      </c>
      <c r="AK41" s="281">
        <v>-1.3083484668006538E-2</v>
      </c>
      <c r="AL41" s="284">
        <v>-0.13387886216166781</v>
      </c>
      <c r="AM41" s="277">
        <v>-6.7804626007934073E-3</v>
      </c>
      <c r="AN41" s="272">
        <v>-1.3247625365096607</v>
      </c>
      <c r="AO41" s="285">
        <v>-5.9687104138576363E-2</v>
      </c>
      <c r="AP41" s="286">
        <v>0.23693890334005513</v>
      </c>
      <c r="AQ41" s="287">
        <v>1.2000067425358182E-2</v>
      </c>
    </row>
    <row r="42" spans="9:48" s="310" customFormat="1" ht="15">
      <c r="I42" s="294"/>
      <c r="J42" s="295"/>
      <c r="K42" s="296"/>
      <c r="L42" s="296"/>
      <c r="M42" s="297"/>
      <c r="N42" s="298"/>
      <c r="O42" s="299"/>
      <c r="P42" s="296"/>
      <c r="Q42" s="295"/>
      <c r="R42" s="296"/>
      <c r="S42" s="300"/>
      <c r="T42" s="296"/>
      <c r="U42" s="300"/>
      <c r="V42" s="301"/>
      <c r="W42" s="302"/>
      <c r="X42" s="295"/>
      <c r="Y42" s="296"/>
      <c r="Z42" s="295"/>
      <c r="AA42" s="295"/>
      <c r="AB42" s="295"/>
      <c r="AC42" s="296"/>
      <c r="AD42" s="301"/>
      <c r="AE42" s="302"/>
      <c r="AF42" s="303"/>
      <c r="AG42" s="296"/>
      <c r="AH42" s="300"/>
      <c r="AI42" s="296"/>
      <c r="AJ42" s="300"/>
      <c r="AK42" s="296"/>
      <c r="AL42" s="296"/>
      <c r="AM42" s="300"/>
      <c r="AN42" s="296"/>
      <c r="AO42" s="300"/>
      <c r="AP42" s="296"/>
      <c r="AQ42" s="300"/>
    </row>
    <row r="43" spans="9:48" s="310" customFormat="1" ht="15">
      <c r="I43" s="294"/>
      <c r="J43" s="295"/>
      <c r="K43" s="296"/>
      <c r="L43" s="296"/>
      <c r="M43" s="297"/>
      <c r="N43" s="298"/>
      <c r="O43" s="299"/>
      <c r="P43" s="296"/>
      <c r="Q43" s="295"/>
      <c r="R43" s="296"/>
      <c r="S43" s="300"/>
      <c r="T43" s="296"/>
      <c r="U43" s="300"/>
      <c r="V43" s="301"/>
      <c r="W43" s="302"/>
      <c r="X43" s="295"/>
      <c r="Y43" s="296"/>
      <c r="Z43" s="295"/>
      <c r="AA43" s="295"/>
      <c r="AB43" s="295"/>
      <c r="AC43" s="296"/>
      <c r="AD43" s="301"/>
      <c r="AE43" s="302"/>
      <c r="AF43" s="303"/>
      <c r="AG43" s="296"/>
      <c r="AH43" s="300"/>
      <c r="AI43" s="296"/>
      <c r="AJ43" s="300"/>
      <c r="AK43" s="296"/>
      <c r="AL43" s="296"/>
      <c r="AM43" s="300"/>
      <c r="AN43" s="296"/>
      <c r="AO43" s="300"/>
      <c r="AP43" s="296"/>
      <c r="AQ43" s="300"/>
    </row>
    <row r="44" spans="9:48" s="310" customFormat="1" ht="15">
      <c r="J44" s="295"/>
      <c r="K44" s="296"/>
      <c r="L44" s="296"/>
      <c r="M44" s="297"/>
      <c r="N44" s="298"/>
      <c r="O44" s="299"/>
      <c r="P44" s="296"/>
      <c r="Q44" s="295"/>
      <c r="R44" s="296"/>
      <c r="S44" s="300"/>
      <c r="T44" s="296"/>
      <c r="U44" s="300"/>
      <c r="V44" s="301"/>
      <c r="W44" s="302"/>
      <c r="X44" s="295"/>
      <c r="Y44" s="296"/>
      <c r="Z44" s="295"/>
      <c r="AA44" s="295"/>
      <c r="AB44" s="295"/>
      <c r="AC44" s="296"/>
      <c r="AD44" s="301"/>
      <c r="AE44" s="302"/>
      <c r="AF44" s="303"/>
      <c r="AG44" s="296"/>
      <c r="AH44" s="300"/>
      <c r="AI44" s="296"/>
      <c r="AJ44" s="300"/>
      <c r="AK44" s="296"/>
      <c r="AL44" s="296"/>
      <c r="AM44" s="300"/>
      <c r="AN44" s="296"/>
      <c r="AO44" s="300"/>
      <c r="AP44" s="296"/>
      <c r="AQ44" s="300"/>
    </row>
    <row r="45" spans="9:48" s="310" customFormat="1"/>
    <row r="46" spans="9:48" s="310" customFormat="1"/>
    <row r="47" spans="9:48" s="310" customFormat="1" ht="15">
      <c r="I47" s="294"/>
      <c r="J47" s="295"/>
      <c r="K47" s="296"/>
      <c r="L47" s="296"/>
      <c r="M47" s="297"/>
      <c r="N47" s="298"/>
      <c r="O47" s="299"/>
      <c r="P47" s="296"/>
      <c r="Q47" s="295"/>
      <c r="R47" s="296"/>
      <c r="S47" s="300"/>
      <c r="T47" s="296"/>
      <c r="U47" s="300"/>
      <c r="V47" s="301"/>
      <c r="W47" s="302"/>
      <c r="X47" s="295"/>
      <c r="Y47" s="296"/>
      <c r="Z47" s="295"/>
      <c r="AA47" s="295"/>
      <c r="AB47" s="295"/>
      <c r="AC47" s="296"/>
      <c r="AD47" s="301"/>
      <c r="AE47" s="302"/>
      <c r="AF47" s="303"/>
      <c r="AG47" s="296"/>
      <c r="AH47" s="300"/>
      <c r="AI47" s="296"/>
      <c r="AJ47" s="300"/>
      <c r="AK47" s="296"/>
      <c r="AL47" s="296"/>
      <c r="AM47" s="300"/>
      <c r="AN47" s="296"/>
      <c r="AO47" s="300"/>
      <c r="AP47" s="296"/>
      <c r="AQ47" s="300"/>
    </row>
    <row r="48" spans="9:48" s="310" customFormat="1" ht="15">
      <c r="I48" s="294"/>
      <c r="J48" s="295"/>
      <c r="K48" s="296"/>
      <c r="L48" s="296"/>
      <c r="M48" s="297"/>
      <c r="N48" s="298"/>
      <c r="O48" s="299"/>
      <c r="P48" s="296"/>
      <c r="Q48" s="295"/>
      <c r="R48" s="296"/>
      <c r="S48" s="300"/>
      <c r="T48" s="296"/>
      <c r="U48" s="300"/>
      <c r="V48" s="301"/>
      <c r="W48" s="302"/>
      <c r="X48" s="295"/>
      <c r="Y48" s="296"/>
      <c r="Z48" s="295"/>
      <c r="AA48" s="295"/>
      <c r="AB48" s="295"/>
      <c r="AC48" s="296"/>
      <c r="AD48" s="301"/>
      <c r="AE48" s="302"/>
      <c r="AF48" s="303"/>
      <c r="AG48" s="296"/>
      <c r="AH48" s="300"/>
      <c r="AI48" s="296"/>
      <c r="AJ48" s="300"/>
      <c r="AK48" s="296"/>
      <c r="AL48" s="296"/>
      <c r="AM48" s="300"/>
      <c r="AN48" s="296"/>
      <c r="AO48" s="300"/>
      <c r="AP48" s="296"/>
      <c r="AQ48" s="300"/>
    </row>
    <row r="49" spans="9:43" s="310" customFormat="1" ht="15">
      <c r="I49" s="294"/>
      <c r="J49" s="295"/>
      <c r="K49" s="296"/>
      <c r="L49" s="296"/>
      <c r="M49" s="297"/>
      <c r="N49" s="298"/>
      <c r="O49" s="299"/>
      <c r="P49" s="296"/>
      <c r="Q49" s="295"/>
      <c r="R49" s="296"/>
      <c r="S49" s="300"/>
      <c r="T49" s="296"/>
      <c r="U49" s="300"/>
      <c r="V49" s="301"/>
      <c r="W49" s="302"/>
      <c r="X49" s="295"/>
      <c r="Y49" s="296"/>
      <c r="Z49" s="295"/>
      <c r="AA49" s="295"/>
      <c r="AB49" s="295"/>
      <c r="AC49" s="296"/>
      <c r="AD49" s="301"/>
      <c r="AE49" s="302"/>
      <c r="AF49" s="303"/>
      <c r="AG49" s="296"/>
      <c r="AH49" s="300"/>
      <c r="AI49" s="296"/>
      <c r="AJ49" s="300"/>
      <c r="AK49" s="296"/>
      <c r="AL49" s="296"/>
      <c r="AM49" s="300"/>
      <c r="AN49" s="296"/>
      <c r="AO49" s="300"/>
      <c r="AP49" s="296"/>
      <c r="AQ49" s="300"/>
    </row>
    <row r="50" spans="9:43" s="310" customFormat="1" ht="15">
      <c r="I50" s="294"/>
      <c r="J50" s="295"/>
      <c r="K50" s="296"/>
      <c r="L50" s="296"/>
      <c r="M50" s="297"/>
      <c r="N50" s="298"/>
      <c r="O50" s="299"/>
      <c r="P50" s="296"/>
      <c r="Q50" s="295"/>
      <c r="R50" s="296"/>
      <c r="S50" s="300"/>
      <c r="T50" s="296"/>
      <c r="U50" s="300"/>
      <c r="V50" s="301"/>
      <c r="W50" s="302"/>
      <c r="X50" s="295"/>
      <c r="Y50" s="296"/>
      <c r="Z50" s="295"/>
      <c r="AA50" s="295"/>
      <c r="AB50" s="295"/>
      <c r="AC50" s="296"/>
      <c r="AD50" s="301"/>
      <c r="AE50" s="302"/>
      <c r="AF50" s="303"/>
      <c r="AG50" s="296"/>
      <c r="AH50" s="300"/>
      <c r="AI50" s="296"/>
      <c r="AJ50" s="300"/>
      <c r="AK50" s="296"/>
      <c r="AL50" s="296"/>
      <c r="AM50" s="300"/>
      <c r="AN50" s="296"/>
      <c r="AO50" s="300"/>
      <c r="AP50" s="296"/>
      <c r="AQ50" s="300"/>
    </row>
    <row r="51" spans="9:43" s="310" customFormat="1" ht="15">
      <c r="J51" s="295"/>
      <c r="K51" s="296"/>
      <c r="L51" s="296"/>
      <c r="M51" s="297"/>
      <c r="N51" s="298"/>
      <c r="O51" s="299"/>
      <c r="P51" s="296"/>
      <c r="Q51" s="295"/>
      <c r="R51" s="296"/>
      <c r="S51" s="300"/>
      <c r="T51" s="296"/>
      <c r="U51" s="300"/>
      <c r="V51" s="301"/>
      <c r="W51" s="302"/>
      <c r="X51" s="295"/>
      <c r="Y51" s="296"/>
      <c r="Z51" s="295"/>
      <c r="AA51" s="295"/>
      <c r="AB51" s="295"/>
      <c r="AC51" s="296"/>
      <c r="AD51" s="301"/>
      <c r="AE51" s="302"/>
      <c r="AF51" s="303"/>
      <c r="AG51" s="296"/>
      <c r="AH51" s="300"/>
      <c r="AI51" s="296"/>
      <c r="AJ51" s="300"/>
      <c r="AK51" s="296"/>
      <c r="AL51" s="296"/>
      <c r="AM51" s="300"/>
      <c r="AN51" s="296"/>
      <c r="AO51" s="300"/>
      <c r="AP51" s="296"/>
      <c r="AQ51" s="300"/>
    </row>
    <row r="52" spans="9:43" s="310" customFormat="1"/>
    <row r="53" spans="9:43" s="310" customFormat="1"/>
    <row r="54" spans="9:43" s="310" customFormat="1"/>
    <row r="55" spans="9:43" s="310" customFormat="1"/>
    <row r="56" spans="9:43" s="310" customFormat="1">
      <c r="I56" s="67"/>
      <c r="J56" s="67"/>
      <c r="K56" s="67"/>
      <c r="L56" s="67"/>
      <c r="M56" s="67"/>
      <c r="N56" s="67"/>
      <c r="O56" s="67"/>
      <c r="P56" s="67"/>
      <c r="Q56" s="67"/>
      <c r="R56" s="67"/>
      <c r="S56" s="67"/>
      <c r="T56" s="67"/>
      <c r="U56" s="67"/>
      <c r="V56" s="67"/>
      <c r="W56" s="67"/>
      <c r="X56" s="67"/>
      <c r="Y56" s="67"/>
      <c r="Z56" s="67"/>
      <c r="AA56" s="67"/>
      <c r="AB56" s="67"/>
      <c r="AC56" s="67"/>
      <c r="AD56" s="67"/>
      <c r="AE56" s="67"/>
      <c r="AF56" s="67"/>
      <c r="AG56" s="67"/>
      <c r="AH56" s="67"/>
      <c r="AI56" s="67"/>
      <c r="AJ56" s="67"/>
      <c r="AK56" s="67"/>
      <c r="AL56" s="67"/>
      <c r="AM56" s="67"/>
      <c r="AN56" s="67"/>
      <c r="AO56" s="67"/>
      <c r="AP56" s="67"/>
      <c r="AQ56" s="67"/>
    </row>
    <row r="57" spans="9:43" s="310" customFormat="1">
      <c r="I57" s="67"/>
      <c r="J57" s="67"/>
      <c r="K57" s="67"/>
      <c r="L57" s="67"/>
      <c r="M57" s="67"/>
      <c r="N57" s="67"/>
      <c r="O57" s="67"/>
      <c r="P57" s="67"/>
      <c r="Q57" s="67"/>
      <c r="R57" s="67"/>
      <c r="S57" s="67"/>
      <c r="T57" s="67"/>
      <c r="U57" s="67"/>
      <c r="V57" s="67"/>
      <c r="W57" s="67"/>
      <c r="X57" s="67"/>
      <c r="Y57" s="67"/>
      <c r="Z57" s="67"/>
      <c r="AA57" s="67"/>
      <c r="AB57" s="67"/>
      <c r="AC57" s="67"/>
      <c r="AD57" s="67"/>
      <c r="AE57" s="67"/>
      <c r="AF57" s="67"/>
      <c r="AG57" s="67"/>
      <c r="AH57" s="67"/>
      <c r="AI57" s="67"/>
      <c r="AJ57" s="67"/>
      <c r="AK57" s="67"/>
      <c r="AL57" s="67"/>
      <c r="AM57" s="67"/>
      <c r="AN57" s="67"/>
      <c r="AO57" s="67"/>
      <c r="AP57" s="67"/>
      <c r="AQ57" s="67"/>
    </row>
    <row r="58" spans="9:43" s="310" customFormat="1">
      <c r="I58" s="67"/>
      <c r="J58" s="67"/>
      <c r="K58" s="67"/>
      <c r="L58" s="67"/>
      <c r="M58" s="67"/>
      <c r="N58" s="67"/>
      <c r="O58" s="67"/>
      <c r="P58" s="67"/>
      <c r="Q58" s="67"/>
      <c r="R58" s="67"/>
      <c r="S58" s="67"/>
      <c r="T58" s="67"/>
      <c r="U58" s="67"/>
      <c r="V58" s="67"/>
      <c r="W58" s="67"/>
      <c r="X58" s="67"/>
      <c r="Y58" s="67"/>
      <c r="Z58" s="67"/>
      <c r="AA58" s="67"/>
      <c r="AB58" s="67"/>
      <c r="AC58" s="67"/>
      <c r="AD58" s="67"/>
      <c r="AE58" s="67"/>
      <c r="AF58" s="67"/>
      <c r="AG58" s="67"/>
      <c r="AH58" s="67"/>
      <c r="AI58" s="67"/>
      <c r="AJ58" s="67"/>
      <c r="AK58" s="67"/>
      <c r="AL58" s="67"/>
      <c r="AM58" s="67"/>
      <c r="AN58" s="67"/>
      <c r="AO58" s="67"/>
      <c r="AP58" s="67"/>
      <c r="AQ58" s="67"/>
    </row>
    <row r="59" spans="9:43" s="310" customFormat="1">
      <c r="I59" s="67"/>
      <c r="J59" s="67"/>
      <c r="K59" s="67"/>
      <c r="L59" s="67"/>
      <c r="M59" s="67"/>
      <c r="N59" s="67"/>
      <c r="O59" s="67"/>
      <c r="P59" s="67"/>
      <c r="Q59" s="67"/>
      <c r="R59" s="67"/>
      <c r="S59" s="67"/>
      <c r="T59" s="67"/>
      <c r="U59" s="67"/>
      <c r="V59" s="67"/>
      <c r="W59" s="67"/>
      <c r="X59" s="67"/>
      <c r="Y59" s="67"/>
      <c r="Z59" s="67"/>
      <c r="AA59" s="67"/>
      <c r="AB59" s="67"/>
      <c r="AC59" s="67"/>
      <c r="AD59" s="67"/>
      <c r="AE59" s="67"/>
      <c r="AF59" s="67"/>
      <c r="AG59" s="67"/>
      <c r="AH59" s="67"/>
      <c r="AI59" s="67"/>
      <c r="AJ59" s="67"/>
      <c r="AK59" s="67"/>
      <c r="AL59" s="67"/>
      <c r="AM59" s="67"/>
      <c r="AN59" s="67"/>
      <c r="AO59" s="67"/>
      <c r="AP59" s="67"/>
      <c r="AQ59" s="67"/>
    </row>
    <row r="60" spans="9:43" s="310" customFormat="1">
      <c r="I60" s="67"/>
      <c r="J60" s="67"/>
      <c r="K60" s="6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s="67"/>
      <c r="AL60" s="67"/>
      <c r="AM60" s="67"/>
      <c r="AN60" s="67"/>
      <c r="AO60" s="67"/>
      <c r="AP60" s="67"/>
      <c r="AQ60" s="67"/>
    </row>
    <row r="61" spans="9:43" s="310" customFormat="1">
      <c r="I61" s="67"/>
      <c r="J61" s="67"/>
      <c r="K61" s="6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s="67"/>
      <c r="AL61" s="67"/>
      <c r="AM61" s="67"/>
      <c r="AN61" s="67"/>
      <c r="AO61" s="67"/>
      <c r="AP61" s="67"/>
      <c r="AQ61" s="67"/>
    </row>
    <row r="62" spans="9:43" s="310" customFormat="1">
      <c r="I62" s="67"/>
      <c r="J62" s="67"/>
      <c r="K62" s="67"/>
      <c r="L62" s="67"/>
      <c r="M62" s="67"/>
      <c r="N62" s="67"/>
      <c r="O62" s="67"/>
      <c r="P62" s="67"/>
      <c r="Q62" s="67"/>
      <c r="R62" s="67"/>
      <c r="S62" s="67"/>
      <c r="T62" s="67"/>
      <c r="U62" s="67"/>
      <c r="V62" s="67"/>
      <c r="W62" s="67"/>
      <c r="X62" s="67"/>
      <c r="Y62" s="67"/>
      <c r="Z62" s="67"/>
      <c r="AA62" s="67"/>
      <c r="AB62" s="67"/>
      <c r="AC62" s="67"/>
      <c r="AD62" s="67"/>
      <c r="AE62" s="67"/>
      <c r="AF62" s="67"/>
      <c r="AG62" s="67"/>
      <c r="AH62" s="67"/>
      <c r="AI62" s="67"/>
      <c r="AJ62" s="67"/>
      <c r="AK62" s="67"/>
      <c r="AL62" s="67"/>
      <c r="AM62" s="67"/>
      <c r="AN62" s="67"/>
      <c r="AO62" s="67"/>
      <c r="AP62" s="67"/>
      <c r="AQ62" s="67"/>
    </row>
    <row r="63" spans="9:43" s="310" customFormat="1">
      <c r="I63" s="67"/>
      <c r="J63" s="67"/>
      <c r="K63" s="67"/>
      <c r="L63" s="67"/>
      <c r="M63" s="67"/>
      <c r="N63" s="67"/>
      <c r="O63" s="67"/>
      <c r="P63" s="67"/>
      <c r="Q63" s="67"/>
      <c r="R63" s="67"/>
      <c r="S63" s="67"/>
      <c r="T63" s="67"/>
      <c r="U63" s="67"/>
      <c r="V63" s="67"/>
      <c r="W63" s="67"/>
      <c r="X63" s="67"/>
      <c r="Y63" s="67"/>
      <c r="Z63" s="67"/>
      <c r="AA63" s="67"/>
      <c r="AB63" s="67"/>
      <c r="AC63" s="67"/>
      <c r="AD63" s="67"/>
      <c r="AE63" s="67"/>
      <c r="AF63" s="67"/>
      <c r="AG63" s="67"/>
      <c r="AH63" s="67"/>
      <c r="AI63" s="67"/>
      <c r="AJ63" s="67"/>
      <c r="AK63" s="67"/>
      <c r="AL63" s="67"/>
      <c r="AM63" s="67"/>
      <c r="AN63" s="67"/>
      <c r="AO63" s="67"/>
      <c r="AP63" s="67"/>
      <c r="AQ63" s="67"/>
    </row>
    <row r="64" spans="9:43" s="310" customFormat="1">
      <c r="I64" s="67"/>
      <c r="J64" s="67"/>
      <c r="K64" s="67"/>
      <c r="L64" s="67"/>
      <c r="M64" s="67"/>
      <c r="N64" s="67"/>
      <c r="O64" s="67"/>
      <c r="P64" s="67"/>
      <c r="Q64" s="67"/>
      <c r="R64" s="67"/>
      <c r="S64" s="67"/>
      <c r="T64" s="67"/>
      <c r="U64" s="67"/>
      <c r="V64" s="67"/>
      <c r="W64" s="67"/>
      <c r="X64" s="67"/>
      <c r="Y64" s="67"/>
      <c r="Z64" s="67"/>
      <c r="AA64" s="67"/>
      <c r="AB64" s="67"/>
      <c r="AC64" s="67"/>
      <c r="AD64" s="67"/>
      <c r="AE64" s="67"/>
      <c r="AF64" s="67"/>
      <c r="AG64" s="67"/>
      <c r="AH64" s="67"/>
      <c r="AI64" s="67"/>
      <c r="AJ64" s="67"/>
      <c r="AK64" s="67"/>
      <c r="AL64" s="67"/>
      <c r="AM64" s="67"/>
      <c r="AN64" s="67"/>
      <c r="AO64" s="67"/>
      <c r="AP64" s="67"/>
      <c r="AQ64" s="67"/>
    </row>
    <row r="65" spans="9:45" s="310" customFormat="1">
      <c r="I65" s="67"/>
      <c r="J65" s="67"/>
      <c r="K65" s="67"/>
      <c r="L65" s="67"/>
      <c r="M65" s="67"/>
      <c r="N65" s="67"/>
      <c r="O65" s="67"/>
      <c r="P65" s="67"/>
      <c r="Q65" s="67"/>
      <c r="R65" s="67"/>
      <c r="S65" s="67"/>
      <c r="T65" s="67"/>
      <c r="U65" s="67"/>
      <c r="V65" s="67"/>
      <c r="W65" s="67"/>
      <c r="X65" s="67"/>
      <c r="Y65" s="67"/>
      <c r="Z65" s="67"/>
      <c r="AA65" s="67"/>
      <c r="AB65" s="67"/>
      <c r="AC65" s="67"/>
      <c r="AD65" s="67"/>
      <c r="AE65" s="67"/>
      <c r="AF65" s="67"/>
      <c r="AG65" s="67"/>
      <c r="AH65" s="67"/>
      <c r="AI65" s="67"/>
      <c r="AJ65" s="67"/>
      <c r="AK65" s="67"/>
      <c r="AL65" s="67"/>
      <c r="AM65" s="67"/>
      <c r="AN65" s="67"/>
      <c r="AO65" s="67"/>
      <c r="AP65" s="67"/>
      <c r="AQ65" s="67"/>
    </row>
    <row r="66" spans="9:45" s="310" customFormat="1"/>
    <row r="67" spans="9:45" s="310" customFormat="1"/>
    <row r="68" spans="9:45" s="310" customFormat="1">
      <c r="AS68" s="311"/>
    </row>
    <row r="69" spans="9:45" s="310" customFormat="1"/>
    <row r="83" spans="9:9" ht="15.75">
      <c r="I83" s="498" t="s">
        <v>270</v>
      </c>
    </row>
  </sheetData>
  <mergeCells count="4">
    <mergeCell ref="J26:W26"/>
    <mergeCell ref="X26:AE26"/>
    <mergeCell ref="AF26:AK26"/>
    <mergeCell ref="AL26:AQ26"/>
  </mergeCells>
  <dataValidations disablePrompts="1" count="1">
    <dataValidation type="list" allowBlank="1" showInputMessage="1" showErrorMessage="1" sqref="J23">
      <formula1>#REF!</formula1>
    </dataValidation>
  </dataValidations>
  <printOptions horizontalCentered="1"/>
  <pageMargins left="0.25" right="0.25" top="0.25" bottom="0.25" header="0.3" footer="0.15"/>
  <pageSetup scale="47" fitToWidth="0" fitToHeight="0" orientation="landscape" horizontalDpi="300" verticalDpi="300" r:id="rId1"/>
  <headerFooter scaleWithDoc="0">
    <oddHeader>&amp;L&amp;G&amp;C&amp;"-,Bold"&amp;12&amp;K2E398A
&amp;15FN30.300.13(IOS) Performance&amp;R&amp;"-,Bold"&amp;14&amp;K2E398A
&amp;12Cello Fixed Income Master Fund, LP&amp;"-,Regular"&amp;10&amp;K000000
&amp;"-,Bold"&amp;K2E398A As of Mar, 2015</oddHeader>
    <oddFooter>&amp;L&amp;8&amp;K2E398AReport Created on &amp;D &amp;T&amp;C&amp;G
&amp;8&amp;K2E398APage &amp;P of &amp;N</oddFooter>
  </headerFooter>
  <rowBreaks count="1" manualBreakCount="1">
    <brk id="83" max="43" man="1"/>
  </rowBreaks>
  <drawing r:id="rId2"/>
  <legacyDrawing r:id="rId3"/>
  <legacyDrawingHF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theme="9" tint="0.39997558519241921"/>
  </sheetPr>
  <dimension ref="A1:AV83"/>
  <sheetViews>
    <sheetView topLeftCell="H1"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1" width="8.85546875" style="67" customWidth="1"/>
    <col min="12" max="12" width="8.5703125" style="67" bestFit="1" customWidth="1"/>
    <col min="13" max="13" width="7.28515625" style="67" bestFit="1" customWidth="1"/>
    <col min="14" max="14" width="6.7109375" style="67" customWidth="1"/>
    <col min="15" max="15" width="7.85546875" style="67" customWidth="1"/>
    <col min="16" max="16" width="9" style="67" bestFit="1" customWidth="1"/>
    <col min="17" max="17" width="10.85546875" style="67" customWidth="1"/>
    <col min="18" max="18" width="10.28515625" style="67" customWidth="1"/>
    <col min="19" max="19" width="10.7109375" style="67" customWidth="1"/>
    <col min="20" max="20" width="10.7109375" style="67" bestFit="1" customWidth="1"/>
    <col min="21" max="21" width="10.85546875" style="67" customWidth="1"/>
    <col min="22" max="22" width="5.7109375" style="67" customWidth="1"/>
    <col min="23" max="23" width="8.5703125" style="67" customWidth="1"/>
    <col min="24" max="24" width="10.140625" style="67" bestFit="1" customWidth="1"/>
    <col min="25" max="25" width="10.28515625" style="67" customWidth="1"/>
    <col min="26" max="26" width="6.85546875" style="67" bestFit="1" customWidth="1"/>
    <col min="27" max="27" width="10.5703125" style="67" hidden="1" customWidth="1"/>
    <col min="28" max="28" width="10.140625" style="67" customWidth="1"/>
    <col min="29" max="29" width="8.5703125" style="67" bestFit="1" customWidth="1"/>
    <col min="30" max="30" width="5.7109375" style="67" customWidth="1"/>
    <col min="31" max="31" width="8" style="67" customWidth="1"/>
    <col min="32" max="32" width="6.85546875" style="67" customWidth="1"/>
    <col min="33" max="33" width="9.85546875" style="67" bestFit="1" customWidth="1"/>
    <col min="34" max="34" width="9.7109375" style="67" customWidth="1"/>
    <col min="35" max="35" width="12.42578125" style="67" hidden="1" customWidth="1"/>
    <col min="36" max="36" width="9.42578125" style="67" hidden="1" customWidth="1"/>
    <col min="37" max="37" width="8.7109375" style="67" hidden="1" customWidth="1"/>
    <col min="38" max="38" width="8.42578125" style="67" customWidth="1"/>
    <col min="39" max="39" width="9.28515625" style="67" customWidth="1"/>
    <col min="40" max="40" width="11.140625" style="67" customWidth="1"/>
    <col min="41" max="41" width="10.85546875" style="67" customWidth="1"/>
    <col min="42" max="42" width="8.5703125" style="67" bestFit="1" customWidth="1"/>
    <col min="43" max="43" width="6.5703125" style="67" customWidth="1"/>
    <col min="44" max="44" width="3.7109375" style="67" customWidth="1"/>
    <col min="45" max="45" width="9.42578125" style="67" bestFit="1" customWidth="1"/>
    <col min="46" max="46" width="9.140625" style="67"/>
    <col min="47" max="47" width="9.5703125" style="67" customWidth="1"/>
    <col min="48" max="48" width="10.42578125" style="67" bestFit="1" customWidth="1"/>
    <col min="49" max="16384" width="9.140625" style="67"/>
  </cols>
  <sheetData>
    <row r="1" spans="47:47">
      <c r="AU1" s="71"/>
    </row>
    <row r="23" spans="9:48" ht="12.75" hidden="1" customHeight="1">
      <c r="I23" s="77" t="s">
        <v>77</v>
      </c>
      <c r="J23" s="74">
        <v>3</v>
      </c>
    </row>
    <row r="24" spans="9:48" ht="15">
      <c r="I24" s="75" t="s">
        <v>282</v>
      </c>
    </row>
    <row r="25" spans="9:48" s="76" customFormat="1" ht="8.25" hidden="1" customHeight="1">
      <c r="J25" s="76" t="s">
        <v>7</v>
      </c>
      <c r="L25" s="76" t="s">
        <v>8</v>
      </c>
      <c r="M25" s="76" t="s">
        <v>9</v>
      </c>
      <c r="O25" s="76" t="s">
        <v>10</v>
      </c>
      <c r="W25" s="76" t="s">
        <v>11</v>
      </c>
      <c r="X25" s="76" t="s">
        <v>7</v>
      </c>
      <c r="Y25" s="76" t="s">
        <v>7</v>
      </c>
    </row>
    <row r="26" spans="9:48" s="163" customFormat="1" ht="22.5" customHeight="1">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75</v>
      </c>
      <c r="AG26" s="638"/>
      <c r="AH26" s="638"/>
      <c r="AI26" s="638"/>
      <c r="AJ26" s="638"/>
      <c r="AK26" s="638"/>
      <c r="AL26" s="639" t="s">
        <v>150</v>
      </c>
      <c r="AM26" s="640"/>
      <c r="AN26" s="640"/>
      <c r="AO26" s="640"/>
      <c r="AP26" s="640"/>
      <c r="AQ26" s="641"/>
      <c r="AU26" s="385" t="s">
        <v>67</v>
      </c>
      <c r="AV26" s="387" t="s">
        <v>150</v>
      </c>
    </row>
    <row r="27" spans="9:48" s="164" customFormat="1" ht="46.5" customHeight="1">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5" t="s">
        <v>73</v>
      </c>
      <c r="AB27" s="214" t="s">
        <v>122</v>
      </c>
      <c r="AC27" s="214" t="s">
        <v>160</v>
      </c>
      <c r="AD27" s="14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U27" s="143" t="s">
        <v>241</v>
      </c>
      <c r="AV27" s="386" t="s">
        <v>241</v>
      </c>
    </row>
    <row r="28" spans="9:48" s="163" customFormat="1" ht="15">
      <c r="I28" s="133">
        <v>41698</v>
      </c>
      <c r="J28" s="217">
        <v>25.265630999999999</v>
      </c>
      <c r="K28" s="80">
        <v>25.469797669999998</v>
      </c>
      <c r="L28" s="80"/>
      <c r="M28" s="81">
        <v>81.332603000000006</v>
      </c>
      <c r="N28" s="73">
        <v>2.7808000000000002</v>
      </c>
      <c r="O28" s="170">
        <v>0.1555</v>
      </c>
      <c r="P28" s="80"/>
      <c r="Q28" s="82"/>
      <c r="R28" s="80"/>
      <c r="S28" s="83"/>
      <c r="T28" s="80"/>
      <c r="U28" s="83"/>
      <c r="V28" s="84">
        <v>-5.5</v>
      </c>
      <c r="W28" s="172">
        <v>-1.4008388718499999E-2</v>
      </c>
      <c r="X28" s="185">
        <v>97.15625</v>
      </c>
      <c r="Y28" s="80">
        <v>-0.109375</v>
      </c>
      <c r="Z28" s="82">
        <v>0.26171899999999937</v>
      </c>
      <c r="AA28" s="82">
        <v>96.925781000000001</v>
      </c>
      <c r="AB28" s="82">
        <v>97.003906000000001</v>
      </c>
      <c r="AC28" s="187"/>
      <c r="AD28" s="189">
        <v>7.6578980000000003</v>
      </c>
      <c r="AE28" s="172">
        <v>7.4401265256250002E-2</v>
      </c>
      <c r="AF28" s="86">
        <v>-0.18828159266180275</v>
      </c>
      <c r="AG28" s="80"/>
      <c r="AH28" s="83"/>
      <c r="AI28" s="80"/>
      <c r="AJ28" s="83"/>
      <c r="AK28" s="187"/>
      <c r="AL28" s="192"/>
      <c r="AM28" s="83"/>
      <c r="AN28" s="80"/>
      <c r="AO28" s="109"/>
      <c r="AP28" s="194"/>
      <c r="AQ28" s="200"/>
      <c r="AU28" s="388"/>
      <c r="AV28" s="389"/>
    </row>
    <row r="29" spans="9:48" s="163" customFormat="1" ht="15">
      <c r="I29" s="133">
        <v>41729</v>
      </c>
      <c r="J29" s="331">
        <v>25.484380999999999</v>
      </c>
      <c r="K29" s="332">
        <v>25.66910322</v>
      </c>
      <c r="L29" s="332">
        <v>0.19930555000000183</v>
      </c>
      <c r="M29" s="333">
        <v>67.360900999999998</v>
      </c>
      <c r="N29" s="334">
        <v>2.9034</v>
      </c>
      <c r="O29" s="335">
        <v>0.152</v>
      </c>
      <c r="P29" s="332">
        <v>0.18855166999999895</v>
      </c>
      <c r="Q29" s="336">
        <v>25.281245999999999</v>
      </c>
      <c r="R29" s="332">
        <v>0.38785722000000078</v>
      </c>
      <c r="S29" s="337">
        <v>1.5228123325724119E-2</v>
      </c>
      <c r="T29" s="332">
        <v>0.38785722000000078</v>
      </c>
      <c r="U29" s="337">
        <v>1.5228123325724097E-2</v>
      </c>
      <c r="V29" s="338">
        <v>-4.9000000000000004</v>
      </c>
      <c r="W29" s="339">
        <v>-1.25778605778E-2</v>
      </c>
      <c r="X29" s="340">
        <v>96.546875</v>
      </c>
      <c r="Y29" s="332">
        <v>-0.609375</v>
      </c>
      <c r="Z29" s="336">
        <v>0.23046899999999937</v>
      </c>
      <c r="AA29" s="336">
        <v>96.269531000000001</v>
      </c>
      <c r="AB29" s="336">
        <v>96.925781000000001</v>
      </c>
      <c r="AC29" s="341">
        <v>-0.37890600000000063</v>
      </c>
      <c r="AD29" s="342">
        <v>7.6721079999999997</v>
      </c>
      <c r="AE29" s="339">
        <v>7.4071805206249994E-2</v>
      </c>
      <c r="AF29" s="343">
        <v>-0.16980631891955986</v>
      </c>
      <c r="AG29" s="332">
        <v>-7.1341025149113155E-2</v>
      </c>
      <c r="AH29" s="337">
        <v>-2.8010047850966363E-3</v>
      </c>
      <c r="AI29" s="332">
        <v>0.31088700988254797</v>
      </c>
      <c r="AJ29" s="337">
        <v>1.8475273742242893E-2</v>
      </c>
      <c r="AK29" s="341">
        <v>-5.6291849683396313E-3</v>
      </c>
      <c r="AL29" s="344">
        <v>0.31651619485088761</v>
      </c>
      <c r="AM29" s="337">
        <v>1.2427118540627481E-2</v>
      </c>
      <c r="AN29" s="332">
        <v>0.31651619485088761</v>
      </c>
      <c r="AO29" s="345">
        <v>1.2427118540627502E-2</v>
      </c>
      <c r="AP29" s="346">
        <v>0.22768676251507089</v>
      </c>
      <c r="AQ29" s="347">
        <v>8.9394806140629581E-3</v>
      </c>
      <c r="AU29" s="390">
        <f t="shared" ref="AU29:AU39" si="0">P29/K28</f>
        <v>7.4029512304327211E-3</v>
      </c>
      <c r="AV29" s="391">
        <f t="shared" ref="AV29:AV39" si="1">AP29/K28</f>
        <v>8.9394806140629581E-3</v>
      </c>
    </row>
    <row r="30" spans="9:48" ht="15">
      <c r="I30" s="133">
        <v>41759</v>
      </c>
      <c r="J30" s="331">
        <v>25.265630999999999</v>
      </c>
      <c r="K30" s="332">
        <v>25.45035322</v>
      </c>
      <c r="L30" s="332">
        <v>-0.21875</v>
      </c>
      <c r="M30" s="333">
        <v>58.339001000000003</v>
      </c>
      <c r="N30" s="334">
        <v>3.9950000000000001</v>
      </c>
      <c r="O30" s="335">
        <v>0.15049999999999999</v>
      </c>
      <c r="P30" s="332">
        <v>0.16357321999999996</v>
      </c>
      <c r="Q30" s="336">
        <v>25.50553</v>
      </c>
      <c r="R30" s="332">
        <v>-5.5176780000000036E-2</v>
      </c>
      <c r="S30" s="337">
        <v>-2.1495406180380007E-3</v>
      </c>
      <c r="T30" s="332">
        <v>0.33268044000000074</v>
      </c>
      <c r="U30" s="337">
        <v>1.3045849238060958E-2</v>
      </c>
      <c r="V30" s="338">
        <v>0</v>
      </c>
      <c r="W30" s="339">
        <v>0</v>
      </c>
      <c r="X30" s="340">
        <v>97.484375</v>
      </c>
      <c r="Y30" s="332">
        <v>0.9375</v>
      </c>
      <c r="Z30" s="336">
        <v>0.27734399999999937</v>
      </c>
      <c r="AA30" s="336">
        <v>97.210937999999999</v>
      </c>
      <c r="AB30" s="336">
        <v>96.269531000000001</v>
      </c>
      <c r="AC30" s="341">
        <v>1.2148439999999994</v>
      </c>
      <c r="AD30" s="342">
        <v>7.508197</v>
      </c>
      <c r="AE30" s="339">
        <v>7.3193189192187508E-2</v>
      </c>
      <c r="AF30" s="343">
        <v>0</v>
      </c>
      <c r="AG30" s="332">
        <v>0.20628818770151366</v>
      </c>
      <c r="AH30" s="337">
        <v>8.0364392138477549E-3</v>
      </c>
      <c r="AI30" s="332">
        <v>0.23070811969505731</v>
      </c>
      <c r="AJ30" s="337">
        <v>0.16980631891955986</v>
      </c>
      <c r="AK30" s="341">
        <v>7.9596711993543678E-2</v>
      </c>
      <c r="AL30" s="344">
        <v>0.15111140770151363</v>
      </c>
      <c r="AM30" s="337">
        <v>5.8868985958097537E-3</v>
      </c>
      <c r="AN30" s="332">
        <v>0.46762760255240121</v>
      </c>
      <c r="AO30" s="345">
        <v>1.8387174323124089E-2</v>
      </c>
      <c r="AP30" s="346">
        <v>0.16357321999999996</v>
      </c>
      <c r="AQ30" s="347">
        <v>6.3723776634530965E-3</v>
      </c>
      <c r="AU30" s="392">
        <f t="shared" si="0"/>
        <v>6.3723776634530965E-3</v>
      </c>
      <c r="AV30" s="393">
        <f t="shared" si="1"/>
        <v>6.3723776634530965E-3</v>
      </c>
    </row>
    <row r="31" spans="9:48" s="310" customFormat="1" ht="15">
      <c r="I31" s="133">
        <v>41789</v>
      </c>
      <c r="J31" s="331">
        <v>24.5625</v>
      </c>
      <c r="K31" s="332">
        <v>24.756944440000002</v>
      </c>
      <c r="L31" s="332">
        <v>-0.69340877999999861</v>
      </c>
      <c r="M31" s="333">
        <v>60.877102000000001</v>
      </c>
      <c r="N31" s="334">
        <v>4.8947000000000003</v>
      </c>
      <c r="O31" s="335">
        <v>0.151</v>
      </c>
      <c r="P31" s="332">
        <v>0.14464721999999952</v>
      </c>
      <c r="Q31" s="336">
        <v>25.305706000000001</v>
      </c>
      <c r="R31" s="332">
        <v>-0.54876155999999909</v>
      </c>
      <c r="S31" s="337">
        <v>-2.1562041015947796E-2</v>
      </c>
      <c r="T31" s="332">
        <v>-0.21608111999999835</v>
      </c>
      <c r="U31" s="337">
        <v>-8.7974869142458667E-3</v>
      </c>
      <c r="V31" s="338">
        <v>-9</v>
      </c>
      <c r="W31" s="339">
        <v>-2.2281249996000001E-2</v>
      </c>
      <c r="X31" s="340">
        <v>99.039062000000001</v>
      </c>
      <c r="Y31" s="332">
        <v>1.5546870000000013</v>
      </c>
      <c r="Z31" s="336">
        <v>0.27343700000000126</v>
      </c>
      <c r="AA31" s="336">
        <v>98.765625</v>
      </c>
      <c r="AB31" s="336">
        <v>97.210937999999999</v>
      </c>
      <c r="AC31" s="341">
        <v>1.8281240000000025</v>
      </c>
      <c r="AD31" s="342">
        <v>7.1980000000000004</v>
      </c>
      <c r="AE31" s="339">
        <v>7.1288316827599993E-2</v>
      </c>
      <c r="AF31" s="343">
        <v>-0.31255121438599587</v>
      </c>
      <c r="AG31" s="332">
        <v>0</v>
      </c>
      <c r="AH31" s="337">
        <v>0</v>
      </c>
      <c r="AI31" s="332">
        <v>-0.79172121492005965</v>
      </c>
      <c r="AJ31" s="337">
        <v>-0.31255121438599587</v>
      </c>
      <c r="AK31" s="341">
        <v>-0.24295965492006058</v>
      </c>
      <c r="AL31" s="344">
        <v>-0.54876155999999909</v>
      </c>
      <c r="AM31" s="337">
        <v>-2.1562041015947796E-2</v>
      </c>
      <c r="AN31" s="332">
        <v>-8.1133957447597882E-2</v>
      </c>
      <c r="AO31" s="345">
        <v>-3.5713316997463274E-3</v>
      </c>
      <c r="AP31" s="346">
        <v>0.23011028640806347</v>
      </c>
      <c r="AQ31" s="347">
        <v>9.0415360611668348E-3</v>
      </c>
      <c r="AU31" s="394">
        <f t="shared" si="0"/>
        <v>5.6835054016589996E-3</v>
      </c>
      <c r="AV31" s="395">
        <f t="shared" si="1"/>
        <v>9.0415360611668348E-3</v>
      </c>
    </row>
    <row r="32" spans="9:48" s="310" customFormat="1" ht="15">
      <c r="I32" s="133">
        <v>41820</v>
      </c>
      <c r="J32" s="331">
        <v>24.890630999999999</v>
      </c>
      <c r="K32" s="332">
        <v>25.07535322</v>
      </c>
      <c r="L32" s="332">
        <v>0.31840877999999861</v>
      </c>
      <c r="M32" s="333">
        <v>46.347800999999997</v>
      </c>
      <c r="N32" s="334">
        <v>5.7476000000000003</v>
      </c>
      <c r="O32" s="335">
        <v>0.1552</v>
      </c>
      <c r="P32" s="332">
        <v>0.12999744000000035</v>
      </c>
      <c r="Q32" s="336">
        <v>24.626947000000001</v>
      </c>
      <c r="R32" s="332">
        <v>0.44840621999999897</v>
      </c>
      <c r="S32" s="337">
        <v>1.8112341007459114E-2</v>
      </c>
      <c r="T32" s="332">
        <v>0.23232510000000062</v>
      </c>
      <c r="U32" s="337">
        <v>9.1555110102137238E-3</v>
      </c>
      <c r="V32" s="338">
        <v>-8</v>
      </c>
      <c r="W32" s="339">
        <v>-2.0060282576E-2</v>
      </c>
      <c r="X32" s="340">
        <v>98.78125</v>
      </c>
      <c r="Y32" s="332">
        <v>-0.25781200000000126</v>
      </c>
      <c r="Z32" s="336">
        <v>0.27343700000000126</v>
      </c>
      <c r="AA32" s="336">
        <v>98.535156000000001</v>
      </c>
      <c r="AB32" s="336">
        <v>98.765625</v>
      </c>
      <c r="AC32" s="341">
        <v>1.5625E-2</v>
      </c>
      <c r="AD32" s="342">
        <v>7.2728479999999998</v>
      </c>
      <c r="AE32" s="339">
        <v>7.184210164999999E-2</v>
      </c>
      <c r="AF32" s="343">
        <v>-0.27922739055894535</v>
      </c>
      <c r="AG32" s="332">
        <v>4.8836127247811854E-3</v>
      </c>
      <c r="AH32" s="337">
        <v>1.9726233730567701E-4</v>
      </c>
      <c r="AI32" s="332">
        <v>0.44899419189053036</v>
      </c>
      <c r="AJ32" s="337">
        <v>3.3323823827050514E-2</v>
      </c>
      <c r="AK32" s="341">
        <v>-4.295640834249795E-3</v>
      </c>
      <c r="AL32" s="344">
        <v>0.45328983272478013</v>
      </c>
      <c r="AM32" s="337">
        <v>1.830960334476479E-2</v>
      </c>
      <c r="AN32" s="332">
        <v>0.37215587527718225</v>
      </c>
      <c r="AO32" s="345">
        <v>1.4672881978183394E-2</v>
      </c>
      <c r="AP32" s="346">
        <v>0.20634853999226704</v>
      </c>
      <c r="AQ32" s="347">
        <v>8.3349760909455367E-3</v>
      </c>
      <c r="AU32" s="394">
        <f t="shared" si="0"/>
        <v>5.250948489021222E-3</v>
      </c>
      <c r="AV32" s="395">
        <f t="shared" si="1"/>
        <v>8.3349760909455367E-3</v>
      </c>
    </row>
    <row r="33" spans="9:48" s="310" customFormat="1" ht="15">
      <c r="I33" s="133">
        <v>41851</v>
      </c>
      <c r="J33" s="234">
        <v>24.734380999999999</v>
      </c>
      <c r="K33" s="237">
        <v>24.91910322</v>
      </c>
      <c r="L33" s="237">
        <v>-0.15625</v>
      </c>
      <c r="M33" s="238">
        <v>47.144401999999999</v>
      </c>
      <c r="N33" s="239">
        <v>6.6943999999999999</v>
      </c>
      <c r="O33" s="240">
        <v>0.156</v>
      </c>
      <c r="P33" s="237">
        <v>0.10659221999999957</v>
      </c>
      <c r="Q33" s="171">
        <v>24.968761000000001</v>
      </c>
      <c r="R33" s="237">
        <v>-4.9657780000000429E-2</v>
      </c>
      <c r="S33" s="241">
        <v>-1.9803421935605512E-3</v>
      </c>
      <c r="T33" s="237">
        <v>0.18266732000000019</v>
      </c>
      <c r="U33" s="241">
        <v>7.1570377718959133E-3</v>
      </c>
      <c r="V33" s="242">
        <v>-7.5</v>
      </c>
      <c r="W33" s="243">
        <v>-1.8689327414999998E-2</v>
      </c>
      <c r="X33" s="244">
        <v>97.96875</v>
      </c>
      <c r="Y33" s="237">
        <v>-0.8125</v>
      </c>
      <c r="Z33" s="171">
        <v>0.24609399999999937</v>
      </c>
      <c r="AA33" s="171">
        <v>97.714843999999999</v>
      </c>
      <c r="AB33" s="171">
        <v>98.535156000000001</v>
      </c>
      <c r="AC33" s="245">
        <v>-0.56640600000000063</v>
      </c>
      <c r="AD33" s="246">
        <v>7.148028</v>
      </c>
      <c r="AE33" s="243">
        <v>7.0028336812500008E-2</v>
      </c>
      <c r="AF33" s="247">
        <v>-0.26688235456798637</v>
      </c>
      <c r="AG33" s="237">
        <v>-0.15815606937693019</v>
      </c>
      <c r="AH33" s="241">
        <v>-6.3072319655615283E-3</v>
      </c>
      <c r="AI33" s="237">
        <v>-0.2128290202482577</v>
      </c>
      <c r="AJ33" s="241">
        <v>1.2345035990958986E-2</v>
      </c>
      <c r="AK33" s="245">
        <v>-5.015170871327088E-3</v>
      </c>
      <c r="AL33" s="248">
        <v>-0.20781384937693062</v>
      </c>
      <c r="AM33" s="241">
        <v>-8.287574159122079E-3</v>
      </c>
      <c r="AN33" s="237">
        <v>0.16434202590025163</v>
      </c>
      <c r="AO33" s="203">
        <v>6.2637052215390732E-3</v>
      </c>
      <c r="AP33" s="249">
        <v>0.17227036616505342</v>
      </c>
      <c r="AQ33" s="250">
        <v>6.8701072584553373E-3</v>
      </c>
      <c r="AU33" s="394">
        <f t="shared" si="0"/>
        <v>4.2508761118859152E-3</v>
      </c>
      <c r="AV33" s="395">
        <f t="shared" si="1"/>
        <v>6.8701072584553373E-3</v>
      </c>
    </row>
    <row r="34" spans="9:48" s="310" customFormat="1" ht="15">
      <c r="I34" s="133">
        <v>41880</v>
      </c>
      <c r="J34" s="234">
        <v>23.6875</v>
      </c>
      <c r="K34" s="237">
        <v>23.881944440000002</v>
      </c>
      <c r="L34" s="237">
        <v>-1.0371587799999986</v>
      </c>
      <c r="M34" s="238">
        <v>63.662899000000003</v>
      </c>
      <c r="N34" s="239">
        <v>7.5358999999999998</v>
      </c>
      <c r="O34" s="240">
        <v>0.157</v>
      </c>
      <c r="P34" s="237">
        <v>8.8793219999999451E-2</v>
      </c>
      <c r="Q34" s="171">
        <v>24.830310000000001</v>
      </c>
      <c r="R34" s="237">
        <v>-0.94836555999999916</v>
      </c>
      <c r="S34" s="241">
        <v>-3.8057772449806446E-2</v>
      </c>
      <c r="T34" s="237">
        <v>-0.76569823999999898</v>
      </c>
      <c r="U34" s="241">
        <v>-3.1173115592848077E-2</v>
      </c>
      <c r="V34" s="242">
        <v>-10.4</v>
      </c>
      <c r="W34" s="243">
        <v>-2.4837222217600003E-2</v>
      </c>
      <c r="X34" s="244">
        <v>99.53125</v>
      </c>
      <c r="Y34" s="237">
        <v>1.5625</v>
      </c>
      <c r="Z34" s="171">
        <v>0.25390600000000063</v>
      </c>
      <c r="AA34" s="171">
        <v>99.242187999999999</v>
      </c>
      <c r="AB34" s="171">
        <v>97.714843999999999</v>
      </c>
      <c r="AC34" s="245">
        <v>1.8164060000000006</v>
      </c>
      <c r="AD34" s="246">
        <v>6.8048909999999996</v>
      </c>
      <c r="AE34" s="243">
        <v>6.7729930734374999E-2</v>
      </c>
      <c r="AF34" s="247">
        <v>-0.36670969464013281</v>
      </c>
      <c r="AG34" s="237">
        <v>0.48476671013141803</v>
      </c>
      <c r="AH34" s="241">
        <v>1.9453617806853726E-2</v>
      </c>
      <c r="AI34" s="237">
        <v>-0.54158895929994555</v>
      </c>
      <c r="AJ34" s="241">
        <v>-9.9827340072146442E-2</v>
      </c>
      <c r="AK34" s="245">
        <v>-7.7990109431364404E-2</v>
      </c>
      <c r="AL34" s="248">
        <v>-0.46359884986858113</v>
      </c>
      <c r="AM34" s="241">
        <v>-1.8604154642952724E-2</v>
      </c>
      <c r="AN34" s="237">
        <v>-0.29925682396832953</v>
      </c>
      <c r="AO34" s="203">
        <v>-1.2456980361993053E-2</v>
      </c>
      <c r="AP34" s="249">
        <v>0.18190301172729723</v>
      </c>
      <c r="AQ34" s="250">
        <v>7.2997414923544439E-3</v>
      </c>
      <c r="AU34" s="392">
        <f t="shared" si="0"/>
        <v>3.5632590473293705E-3</v>
      </c>
      <c r="AV34" s="393">
        <f t="shared" si="1"/>
        <v>7.2997414923544439E-3</v>
      </c>
    </row>
    <row r="35" spans="9:48" s="310" customFormat="1" ht="15">
      <c r="I35" s="133">
        <v>41912</v>
      </c>
      <c r="J35" s="234">
        <v>24.296880999999999</v>
      </c>
      <c r="K35" s="237">
        <v>24.48160322</v>
      </c>
      <c r="L35" s="237">
        <v>0.59965877999999861</v>
      </c>
      <c r="M35" s="238">
        <v>32.713200000000001</v>
      </c>
      <c r="N35" s="239">
        <v>7.2117000000000004</v>
      </c>
      <c r="O35" s="240">
        <v>0.1565</v>
      </c>
      <c r="P35" s="237">
        <v>0.10404744000000221</v>
      </c>
      <c r="Q35" s="171">
        <v>23.777896999999999</v>
      </c>
      <c r="R35" s="237">
        <v>0.70370622000000083</v>
      </c>
      <c r="S35" s="241">
        <v>2.9466035387862279E-2</v>
      </c>
      <c r="T35" s="237">
        <v>-6.1992019999998149E-2</v>
      </c>
      <c r="U35" s="241">
        <v>-2.6256283321947071E-3</v>
      </c>
      <c r="V35" s="242">
        <v>-8.4</v>
      </c>
      <c r="W35" s="243">
        <v>-2.0564546704800003E-2</v>
      </c>
      <c r="X35" s="244">
        <v>98.578125</v>
      </c>
      <c r="Y35" s="237">
        <v>-0.953125</v>
      </c>
      <c r="Z35" s="171">
        <v>0.28906200000000126</v>
      </c>
      <c r="AA35" s="171">
        <v>98.304687999999999</v>
      </c>
      <c r="AB35" s="171">
        <v>99.242187999999999</v>
      </c>
      <c r="AC35" s="245">
        <v>-0.66406299999999874</v>
      </c>
      <c r="AD35" s="246">
        <v>6.9646030000000003</v>
      </c>
      <c r="AE35" s="243">
        <v>6.8655750510937502E-2</v>
      </c>
      <c r="AF35" s="247">
        <v>-0.2995313073086846</v>
      </c>
      <c r="AG35" s="237">
        <v>-0.24351833995181005</v>
      </c>
      <c r="AH35" s="241">
        <v>-1.0196755149632617E-2</v>
      </c>
      <c r="AI35" s="237">
        <v>0.42817317983554748</v>
      </c>
      <c r="AJ35" s="241">
        <v>6.7178387331448208E-2</v>
      </c>
      <c r="AK35" s="245">
        <v>-3.2014700212643285E-2</v>
      </c>
      <c r="AL35" s="248">
        <v>0.46018788004819078</v>
      </c>
      <c r="AM35" s="241">
        <v>1.9269280238229661E-2</v>
      </c>
      <c r="AN35" s="237">
        <v>0.16093105607986125</v>
      </c>
      <c r="AO35" s="203">
        <v>6.572262830719211E-3</v>
      </c>
      <c r="AP35" s="249">
        <v>0.19063055875326557</v>
      </c>
      <c r="AQ35" s="250">
        <v>7.9822042644893433E-3</v>
      </c>
      <c r="AU35" s="394">
        <f t="shared" si="0"/>
        <v>4.3567407277663945E-3</v>
      </c>
      <c r="AV35" s="395">
        <f t="shared" si="1"/>
        <v>7.9822042644893433E-3</v>
      </c>
    </row>
    <row r="36" spans="9:48" s="310" customFormat="1" ht="15">
      <c r="I36" s="133">
        <v>41943</v>
      </c>
      <c r="J36" s="217">
        <v>23.421880999999999</v>
      </c>
      <c r="K36" s="80">
        <v>23.626047669999998</v>
      </c>
      <c r="L36" s="80">
        <v>-0.85555555000000183</v>
      </c>
      <c r="M36" s="81">
        <v>45.185200000000002</v>
      </c>
      <c r="N36" s="73">
        <v>6.8173000000000004</v>
      </c>
      <c r="O36" s="170">
        <v>0.15590000000000001</v>
      </c>
      <c r="P36" s="80">
        <v>0.1076902199999985</v>
      </c>
      <c r="Q36" s="82">
        <v>24.373913000000002</v>
      </c>
      <c r="R36" s="80">
        <v>-0.74786533000000333</v>
      </c>
      <c r="S36" s="83">
        <v>-3.0548053707080844E-2</v>
      </c>
      <c r="T36" s="80">
        <v>-0.80985735000000147</v>
      </c>
      <c r="U36" s="83">
        <v>-3.3093474203968798E-2</v>
      </c>
      <c r="V36" s="84">
        <v>-11.3</v>
      </c>
      <c r="W36" s="172">
        <v>-2.6697433867099999E-2</v>
      </c>
      <c r="X36" s="185">
        <v>100.039062</v>
      </c>
      <c r="Y36" s="80">
        <v>1.4609370000000013</v>
      </c>
      <c r="Z36" s="82">
        <v>0.27343700000000126</v>
      </c>
      <c r="AA36" s="82">
        <v>99.75</v>
      </c>
      <c r="AB36" s="82">
        <v>98.304687999999999</v>
      </c>
      <c r="AC36" s="187">
        <v>1.7343740000000025</v>
      </c>
      <c r="AD36" s="189">
        <v>6.6523269999999997</v>
      </c>
      <c r="AE36" s="172">
        <v>6.6549255319727399E-2</v>
      </c>
      <c r="AF36" s="86">
        <v>-0.40116803319339317</v>
      </c>
      <c r="AG36" s="80">
        <v>0.51949931158219331</v>
      </c>
      <c r="AH36" s="83">
        <v>2.1219987388644286E-2</v>
      </c>
      <c r="AI36" s="80">
        <v>-0.30260844511972429</v>
      </c>
      <c r="AJ36" s="83">
        <v>-0.10163672588470857</v>
      </c>
      <c r="AK36" s="187">
        <v>-7.4242426701914305E-2</v>
      </c>
      <c r="AL36" s="192">
        <v>-0.22836601841781001</v>
      </c>
      <c r="AM36" s="83">
        <v>-9.3280663184365595E-3</v>
      </c>
      <c r="AN36" s="80">
        <v>-6.7434962337948767E-2</v>
      </c>
      <c r="AO36" s="109">
        <v>-2.8171099912644992E-3</v>
      </c>
      <c r="AP36" s="194">
        <v>0.21738440349230087</v>
      </c>
      <c r="AQ36" s="200">
        <v>8.8795003145345826E-3</v>
      </c>
      <c r="AU36" s="392">
        <f t="shared" si="0"/>
        <v>4.3988222107946779E-3</v>
      </c>
      <c r="AV36" s="393">
        <f t="shared" si="1"/>
        <v>8.8795003145345826E-3</v>
      </c>
    </row>
    <row r="37" spans="9:48" s="310" customFormat="1" ht="15">
      <c r="I37" s="133">
        <v>41971</v>
      </c>
      <c r="J37" s="234">
        <v>22.640630999999999</v>
      </c>
      <c r="K37" s="237">
        <v>22.82535322</v>
      </c>
      <c r="L37" s="237">
        <v>-0.80069444999999817</v>
      </c>
      <c r="M37" s="238">
        <v>45.587898000000003</v>
      </c>
      <c r="N37" s="239">
        <v>7.2115999999999998</v>
      </c>
      <c r="O37" s="240">
        <v>0.154</v>
      </c>
      <c r="P37" s="237">
        <v>0.10568866999999926</v>
      </c>
      <c r="Q37" s="171">
        <v>23.520358999999999</v>
      </c>
      <c r="R37" s="237">
        <v>-0.69500577999999891</v>
      </c>
      <c r="S37" s="241">
        <v>-2.9416929556207866E-2</v>
      </c>
      <c r="T37" s="237">
        <v>-1.5048631300000004</v>
      </c>
      <c r="U37" s="241">
        <v>-6.1536895360748356E-2</v>
      </c>
      <c r="V37" s="242">
        <v>-14.3</v>
      </c>
      <c r="W37" s="243">
        <v>-3.2640255104600002E-2</v>
      </c>
      <c r="X37" s="244">
        <v>101.117188</v>
      </c>
      <c r="Y37" s="237">
        <v>1.0781259999999975</v>
      </c>
      <c r="Z37" s="171">
        <v>0.28906200000000126</v>
      </c>
      <c r="AA37" s="171">
        <v>100.832031</v>
      </c>
      <c r="AB37" s="171">
        <v>99.75</v>
      </c>
      <c r="AC37" s="245">
        <v>1.3671879999999987</v>
      </c>
      <c r="AD37" s="246">
        <v>6.2499140000000004</v>
      </c>
      <c r="AE37" s="243">
        <v>6.3197372892183204E-2</v>
      </c>
      <c r="AF37" s="247">
        <v>-0.51648120184181312</v>
      </c>
      <c r="AG37" s="237">
        <v>0.54847212096560827</v>
      </c>
      <c r="AH37" s="241">
        <v>2.3214721676112163E-2</v>
      </c>
      <c r="AI37" s="237">
        <v>-0.2086947216655137</v>
      </c>
      <c r="AJ37" s="241">
        <v>-0.11531316864841995</v>
      </c>
      <c r="AK37" s="245">
        <v>-6.216106263112306E-2</v>
      </c>
      <c r="AL37" s="248">
        <v>-0.14653365903439064</v>
      </c>
      <c r="AM37" s="241">
        <v>-6.2022078800956998E-3</v>
      </c>
      <c r="AN37" s="237">
        <v>-0.21396862137233941</v>
      </c>
      <c r="AO37" s="203">
        <v>-9.0018455695732857E-3</v>
      </c>
      <c r="AP37" s="249">
        <v>0.25498375916679811</v>
      </c>
      <c r="AQ37" s="250">
        <v>1.0792484749388391E-2</v>
      </c>
      <c r="AU37" s="394">
        <f t="shared" si="0"/>
        <v>4.4733961209348257E-3</v>
      </c>
      <c r="AV37" s="395">
        <f t="shared" si="1"/>
        <v>1.0792484749388391E-2</v>
      </c>
    </row>
    <row r="38" spans="9:48" s="310" customFormat="1" ht="15">
      <c r="I38" s="133">
        <v>42004</v>
      </c>
      <c r="J38" s="234">
        <v>21.46875</v>
      </c>
      <c r="K38" s="237">
        <v>21.663194440000002</v>
      </c>
      <c r="L38" s="237">
        <v>-1.1621587799999986</v>
      </c>
      <c r="M38" s="238">
        <v>77.788596999999996</v>
      </c>
      <c r="N38" s="239">
        <v>8.0463000000000005</v>
      </c>
      <c r="O38" s="240">
        <v>0.17125000000000001</v>
      </c>
      <c r="P38" s="237">
        <v>9.4794220000000706E-2</v>
      </c>
      <c r="Q38" s="171">
        <v>22.730559</v>
      </c>
      <c r="R38" s="237">
        <v>-1.0673645599999979</v>
      </c>
      <c r="S38" s="241">
        <v>-4.6762236260368281E-2</v>
      </c>
      <c r="T38" s="237">
        <v>-2.5722276899999983</v>
      </c>
      <c r="U38" s="241">
        <v>-0.10542152878152777</v>
      </c>
      <c r="V38" s="242">
        <v>-15</v>
      </c>
      <c r="W38" s="243">
        <v>-3.2494791660000001E-2</v>
      </c>
      <c r="X38" s="244">
        <v>101.210938</v>
      </c>
      <c r="Y38" s="237">
        <v>9.375E-2</v>
      </c>
      <c r="Z38" s="171">
        <v>0.28515699999999811</v>
      </c>
      <c r="AA38" s="171">
        <v>100.957031</v>
      </c>
      <c r="AB38" s="171">
        <v>100.832031</v>
      </c>
      <c r="AC38" s="245">
        <v>0.37890699999999811</v>
      </c>
      <c r="AD38" s="246">
        <v>5.9987959999999996</v>
      </c>
      <c r="AE38" s="243">
        <v>6.0714377003064791E-2</v>
      </c>
      <c r="AF38" s="247">
        <v>-0.53520752849625219</v>
      </c>
      <c r="AG38" s="237">
        <v>0.1956983427462749</v>
      </c>
      <c r="AH38" s="241">
        <v>8.5737268054542244E-3</v>
      </c>
      <c r="AI38" s="237">
        <v>-0.87254401381564994</v>
      </c>
      <c r="AJ38" s="241">
        <v>-1.8726326654439074E-2</v>
      </c>
      <c r="AK38" s="245">
        <v>-8.7779656192683159E-4</v>
      </c>
      <c r="AL38" s="248">
        <v>-0.87166621725372306</v>
      </c>
      <c r="AM38" s="241">
        <v>-3.818850945491406E-2</v>
      </c>
      <c r="AN38" s="237">
        <v>-1.0856348386260626</v>
      </c>
      <c r="AO38" s="203">
        <v>-4.6846587959841979E-2</v>
      </c>
      <c r="AP38" s="249">
        <v>0.24741239320340547</v>
      </c>
      <c r="AQ38" s="250">
        <v>1.0839367558466439E-2</v>
      </c>
      <c r="AU38" s="392">
        <f t="shared" si="0"/>
        <v>4.1530231355605155E-3</v>
      </c>
      <c r="AV38" s="393">
        <f t="shared" si="1"/>
        <v>1.0839367558466439E-2</v>
      </c>
    </row>
    <row r="39" spans="9:48" s="310" customFormat="1" ht="15">
      <c r="I39" s="133">
        <v>42034</v>
      </c>
      <c r="J39" s="234">
        <v>16.9375</v>
      </c>
      <c r="K39" s="237">
        <v>17.131944440000002</v>
      </c>
      <c r="L39" s="237">
        <v>-4.53125</v>
      </c>
      <c r="M39" s="238">
        <v>322.47589099999999</v>
      </c>
      <c r="N39" s="239">
        <v>9.1865000000000006</v>
      </c>
      <c r="O39" s="240">
        <v>0.17125000000000001</v>
      </c>
      <c r="P39" s="237">
        <v>8.2016440000000301E-2</v>
      </c>
      <c r="Q39" s="171">
        <v>21.581178000000001</v>
      </c>
      <c r="R39" s="237">
        <v>-4.4492335599999997</v>
      </c>
      <c r="S39" s="241">
        <v>-0.20538215507980268</v>
      </c>
      <c r="T39" s="237">
        <v>-7.021461249999998</v>
      </c>
      <c r="U39" s="241">
        <v>-0.28915198308837287</v>
      </c>
      <c r="V39" s="242">
        <v>-22.8</v>
      </c>
      <c r="W39" s="243">
        <v>-3.9060833323200005E-2</v>
      </c>
      <c r="X39" s="244">
        <v>103.375</v>
      </c>
      <c r="Y39" s="237">
        <v>2.1640620000000013</v>
      </c>
      <c r="Z39" s="171">
        <v>0.25390699999999811</v>
      </c>
      <c r="AA39" s="171">
        <v>103.128906</v>
      </c>
      <c r="AB39" s="171">
        <v>100.957031</v>
      </c>
      <c r="AC39" s="245">
        <v>2.4179689999999994</v>
      </c>
      <c r="AD39" s="246">
        <v>5.4045230000000002</v>
      </c>
      <c r="AE39" s="243">
        <v>5.58692565125E-2</v>
      </c>
      <c r="AF39" s="247">
        <v>-0.69914718328962666</v>
      </c>
      <c r="AG39" s="237">
        <v>1.2941152124705542</v>
      </c>
      <c r="AH39" s="241">
        <v>5.9737967826251667E-2</v>
      </c>
      <c r="AI39" s="237">
        <v>-3.3325061361451755</v>
      </c>
      <c r="AJ39" s="241">
        <v>-0.16393965479337447</v>
      </c>
      <c r="AK39" s="245">
        <v>-0.17738778861572987</v>
      </c>
      <c r="AL39" s="248">
        <v>-3.1551183475294455</v>
      </c>
      <c r="AM39" s="241">
        <v>-0.14564418725355102</v>
      </c>
      <c r="AN39" s="237">
        <v>-4.2407531861555086</v>
      </c>
      <c r="AO39" s="203">
        <v>-0.1856678419843798</v>
      </c>
      <c r="AP39" s="249">
        <v>0.2595348038675182</v>
      </c>
      <c r="AQ39" s="250">
        <v>1.1980449355534575E-2</v>
      </c>
      <c r="AU39" s="394">
        <f t="shared" si="0"/>
        <v>3.7859808823282803E-3</v>
      </c>
      <c r="AV39" s="395">
        <f t="shared" si="1"/>
        <v>1.1980449355534575E-2</v>
      </c>
    </row>
    <row r="40" spans="9:48" s="310" customFormat="1" ht="15">
      <c r="I40" s="133">
        <v>42062</v>
      </c>
      <c r="J40" s="234">
        <v>19.859380999999999</v>
      </c>
      <c r="K40" s="237">
        <v>20.053825440000001</v>
      </c>
      <c r="L40" s="237">
        <v>2.9218809999999991</v>
      </c>
      <c r="M40" s="238">
        <v>115.80300099999999</v>
      </c>
      <c r="N40" s="239">
        <v>8.3722999999999992</v>
      </c>
      <c r="O40" s="240">
        <v>0.17299999999999999</v>
      </c>
      <c r="P40" s="237">
        <v>0.13894944000000109</v>
      </c>
      <c r="Q40" s="171">
        <v>16.992995000000001</v>
      </c>
      <c r="R40" s="237">
        <v>3.0608304400000002</v>
      </c>
      <c r="S40" s="241">
        <v>0.17866217408769508</v>
      </c>
      <c r="T40" s="237">
        <v>-3.9606308099999978</v>
      </c>
      <c r="U40" s="241">
        <v>-0.16215033094101494</v>
      </c>
      <c r="V40" s="242">
        <v>-16.600000000000001</v>
      </c>
      <c r="W40" s="243">
        <v>-3.32893502304E-2</v>
      </c>
      <c r="X40" s="244">
        <v>101.898438</v>
      </c>
      <c r="Y40" s="237">
        <v>-1.4765620000000013</v>
      </c>
      <c r="Z40" s="171">
        <v>0.24609399999999937</v>
      </c>
      <c r="AA40" s="171">
        <v>101.632812</v>
      </c>
      <c r="AB40" s="171">
        <v>103.128906</v>
      </c>
      <c r="AC40" s="245">
        <v>-1.2304680000000019</v>
      </c>
      <c r="AD40" s="246">
        <v>6.1613049999999996</v>
      </c>
      <c r="AE40" s="243">
        <v>6.2782735554158989E-2</v>
      </c>
      <c r="AF40" s="247">
        <v>-0.53023096137127101</v>
      </c>
      <c r="AG40" s="237">
        <v>-0.86027823632802169</v>
      </c>
      <c r="AH40" s="241">
        <v>-5.0214862611825145E-2</v>
      </c>
      <c r="AI40" s="237">
        <v>2.0758445664378726</v>
      </c>
      <c r="AJ40" s="241">
        <v>0.16891622191835565</v>
      </c>
      <c r="AK40" s="245">
        <v>-0.12470763723410563</v>
      </c>
      <c r="AL40" s="248">
        <v>2.2005522036719785</v>
      </c>
      <c r="AM40" s="241">
        <v>0.12844731147586994</v>
      </c>
      <c r="AN40" s="237">
        <v>-2.0402009824835301</v>
      </c>
      <c r="AO40" s="203">
        <v>-8.1069065638930127E-2</v>
      </c>
      <c r="AP40" s="249">
        <v>0.26943609820770231</v>
      </c>
      <c r="AQ40" s="250">
        <v>1.5727117207934529E-2</v>
      </c>
    </row>
    <row r="41" spans="9:48" s="310" customFormat="1" ht="15">
      <c r="I41" s="149">
        <v>42094</v>
      </c>
      <c r="J41" s="271">
        <v>19.234380999999999</v>
      </c>
      <c r="K41" s="272">
        <v>19.41910322</v>
      </c>
      <c r="L41" s="272">
        <v>-0.63472222000000045</v>
      </c>
      <c r="M41" s="273">
        <v>121.184898</v>
      </c>
      <c r="N41" s="274" t="s">
        <v>326</v>
      </c>
      <c r="O41" s="275">
        <v>0.17624999999999999</v>
      </c>
      <c r="P41" s="272">
        <v>-4.2985599999987301E-3</v>
      </c>
      <c r="Q41" s="276">
        <v>20.058123999999999</v>
      </c>
      <c r="R41" s="272">
        <v>-0.63902077999999918</v>
      </c>
      <c r="S41" s="277">
        <v>-3.1865280861844342E-2</v>
      </c>
      <c r="T41" s="272">
        <v>-4.599651589999997</v>
      </c>
      <c r="U41" s="277">
        <v>-0.18884864596558282</v>
      </c>
      <c r="V41" s="278">
        <v>-17.899999999999999</v>
      </c>
      <c r="W41" s="279">
        <v>-3.4760194763799997E-2</v>
      </c>
      <c r="X41" s="280">
        <v>102.242188</v>
      </c>
      <c r="Y41" s="272">
        <v>0.34375</v>
      </c>
      <c r="Z41" s="276">
        <v>0.26562599999999748</v>
      </c>
      <c r="AA41" s="276">
        <v>102.003906</v>
      </c>
      <c r="AB41" s="276">
        <v>101.632812</v>
      </c>
      <c r="AC41" s="281">
        <v>0.60937599999999748</v>
      </c>
      <c r="AD41" s="282">
        <v>5.6016069999999996</v>
      </c>
      <c r="AE41" s="279">
        <v>5.7272055599611599E-2</v>
      </c>
      <c r="AF41" s="283">
        <v>-0.60693115341988402</v>
      </c>
      <c r="AG41" s="272">
        <v>0.32311002231657832</v>
      </c>
      <c r="AH41" s="277">
        <v>1.6112138967365935E-2</v>
      </c>
      <c r="AI41" s="272">
        <v>-0.32909360319177622</v>
      </c>
      <c r="AJ41" s="277">
        <v>-7.6700192048613003E-2</v>
      </c>
      <c r="AK41" s="281">
        <v>-1.318284550835536E-2</v>
      </c>
      <c r="AL41" s="284">
        <v>-0.31591075768342086</v>
      </c>
      <c r="AM41" s="277">
        <v>-1.5753141894478406E-2</v>
      </c>
      <c r="AN41" s="272">
        <v>-2.3561117401669511</v>
      </c>
      <c r="AO41" s="285">
        <v>-9.5545115039145645E-2</v>
      </c>
      <c r="AP41" s="286">
        <v>0.15691813455830986</v>
      </c>
      <c r="AQ41" s="287">
        <v>7.8248479337670873E-3</v>
      </c>
    </row>
    <row r="42" spans="9:48" s="310" customFormat="1" ht="15">
      <c r="I42" s="294"/>
      <c r="J42" s="295"/>
      <c r="K42" s="296"/>
      <c r="L42" s="296"/>
      <c r="M42" s="297"/>
      <c r="N42" s="298"/>
      <c r="O42" s="299"/>
      <c r="P42" s="296"/>
      <c r="Q42" s="295"/>
      <c r="R42" s="296"/>
      <c r="S42" s="300"/>
      <c r="T42" s="296"/>
      <c r="U42" s="300"/>
      <c r="V42" s="301"/>
      <c r="W42" s="302"/>
      <c r="X42" s="295"/>
      <c r="Y42" s="296"/>
      <c r="Z42" s="295"/>
      <c r="AA42" s="295"/>
      <c r="AB42" s="295"/>
      <c r="AC42" s="296"/>
      <c r="AD42" s="301"/>
      <c r="AE42" s="302"/>
      <c r="AF42" s="303"/>
      <c r="AG42" s="296"/>
      <c r="AH42" s="300"/>
      <c r="AI42" s="296"/>
      <c r="AJ42" s="300"/>
      <c r="AK42" s="296"/>
      <c r="AL42" s="296"/>
      <c r="AM42" s="300"/>
      <c r="AN42" s="296"/>
      <c r="AO42" s="300"/>
      <c r="AP42" s="296"/>
      <c r="AQ42" s="300"/>
    </row>
    <row r="43" spans="9:48" s="310" customFormat="1" ht="15">
      <c r="I43" s="294"/>
      <c r="J43" s="295"/>
      <c r="K43" s="296"/>
      <c r="L43" s="296"/>
      <c r="M43" s="297"/>
      <c r="N43" s="298"/>
      <c r="O43" s="299"/>
      <c r="P43" s="296"/>
      <c r="Q43" s="295"/>
      <c r="R43" s="296"/>
      <c r="S43" s="300"/>
      <c r="T43" s="296"/>
      <c r="U43" s="300"/>
      <c r="V43" s="301"/>
      <c r="W43" s="302"/>
      <c r="X43" s="295"/>
      <c r="Y43" s="296"/>
      <c r="Z43" s="295"/>
      <c r="AA43" s="295"/>
      <c r="AB43" s="295"/>
      <c r="AC43" s="296"/>
      <c r="AD43" s="301"/>
      <c r="AE43" s="302"/>
      <c r="AF43" s="303"/>
      <c r="AG43" s="296"/>
      <c r="AH43" s="300"/>
      <c r="AI43" s="296"/>
      <c r="AJ43" s="300"/>
      <c r="AK43" s="296"/>
      <c r="AL43" s="296"/>
      <c r="AM43" s="300"/>
      <c r="AN43" s="296"/>
      <c r="AO43" s="300"/>
      <c r="AP43" s="296"/>
      <c r="AQ43" s="300"/>
    </row>
    <row r="44" spans="9:48" s="310" customFormat="1" ht="15">
      <c r="J44" s="295"/>
      <c r="K44" s="296"/>
      <c r="L44" s="296"/>
      <c r="M44" s="297"/>
      <c r="N44" s="298"/>
      <c r="O44" s="299"/>
      <c r="P44" s="296"/>
      <c r="Q44" s="295"/>
      <c r="R44" s="296"/>
      <c r="S44" s="300"/>
      <c r="T44" s="296"/>
      <c r="U44" s="300"/>
      <c r="V44" s="301"/>
      <c r="W44" s="302"/>
      <c r="X44" s="295"/>
      <c r="Y44" s="296"/>
      <c r="Z44" s="295"/>
      <c r="AA44" s="295"/>
      <c r="AB44" s="295"/>
      <c r="AC44" s="296"/>
      <c r="AD44" s="301"/>
      <c r="AE44" s="302"/>
      <c r="AF44" s="303"/>
      <c r="AG44" s="296"/>
      <c r="AH44" s="300"/>
      <c r="AI44" s="296"/>
      <c r="AJ44" s="300"/>
      <c r="AK44" s="296"/>
      <c r="AL44" s="296"/>
      <c r="AM44" s="300"/>
      <c r="AN44" s="296"/>
      <c r="AO44" s="300"/>
      <c r="AP44" s="296"/>
      <c r="AQ44" s="300"/>
    </row>
    <row r="45" spans="9:48" s="310" customFormat="1"/>
    <row r="46" spans="9:48" s="310" customFormat="1"/>
    <row r="47" spans="9:48" s="310" customFormat="1" ht="15">
      <c r="I47" s="294"/>
      <c r="J47" s="295"/>
      <c r="K47" s="296"/>
      <c r="L47" s="296"/>
      <c r="M47" s="297"/>
      <c r="N47" s="298"/>
      <c r="O47" s="299"/>
      <c r="P47" s="296"/>
      <c r="Q47" s="295"/>
      <c r="R47" s="296"/>
      <c r="S47" s="300"/>
      <c r="T47" s="296"/>
      <c r="U47" s="300"/>
      <c r="V47" s="301"/>
      <c r="W47" s="302"/>
      <c r="X47" s="295"/>
      <c r="Y47" s="296"/>
      <c r="Z47" s="295"/>
      <c r="AA47" s="295"/>
      <c r="AB47" s="295"/>
      <c r="AC47" s="296"/>
      <c r="AD47" s="301"/>
      <c r="AE47" s="302"/>
      <c r="AF47" s="303"/>
      <c r="AG47" s="296"/>
      <c r="AH47" s="300"/>
      <c r="AI47" s="296"/>
      <c r="AJ47" s="300"/>
      <c r="AK47" s="296"/>
      <c r="AL47" s="296"/>
      <c r="AM47" s="300"/>
      <c r="AN47" s="296"/>
      <c r="AO47" s="300"/>
      <c r="AP47" s="296"/>
      <c r="AQ47" s="300"/>
    </row>
    <row r="48" spans="9:48" s="310" customFormat="1" ht="15">
      <c r="I48" s="294"/>
      <c r="J48" s="295"/>
      <c r="K48" s="296"/>
      <c r="L48" s="296"/>
      <c r="M48" s="297"/>
      <c r="N48" s="298"/>
      <c r="O48" s="299"/>
      <c r="P48" s="296"/>
      <c r="Q48" s="295"/>
      <c r="R48" s="296"/>
      <c r="S48" s="300"/>
      <c r="T48" s="296"/>
      <c r="U48" s="300"/>
      <c r="V48" s="301"/>
      <c r="W48" s="302"/>
      <c r="X48" s="295"/>
      <c r="Y48" s="296"/>
      <c r="Z48" s="295"/>
      <c r="AA48" s="295"/>
      <c r="AB48" s="295"/>
      <c r="AC48" s="296"/>
      <c r="AD48" s="301"/>
      <c r="AE48" s="302"/>
      <c r="AF48" s="303"/>
      <c r="AG48" s="296"/>
      <c r="AH48" s="300"/>
      <c r="AI48" s="296"/>
      <c r="AJ48" s="300"/>
      <c r="AK48" s="296"/>
      <c r="AL48" s="296"/>
      <c r="AM48" s="300"/>
      <c r="AN48" s="296"/>
      <c r="AO48" s="300"/>
      <c r="AP48" s="296"/>
      <c r="AQ48" s="300"/>
    </row>
    <row r="49" spans="9:43" s="310" customFormat="1" ht="15">
      <c r="I49" s="294"/>
      <c r="J49" s="295"/>
      <c r="K49" s="296"/>
      <c r="L49" s="296"/>
      <c r="M49" s="297"/>
      <c r="N49" s="298"/>
      <c r="O49" s="299"/>
      <c r="P49" s="296"/>
      <c r="Q49" s="295"/>
      <c r="R49" s="296"/>
      <c r="S49" s="300"/>
      <c r="T49" s="296"/>
      <c r="U49" s="300"/>
      <c r="V49" s="301"/>
      <c r="W49" s="302"/>
      <c r="X49" s="295"/>
      <c r="Y49" s="296"/>
      <c r="Z49" s="295"/>
      <c r="AA49" s="295"/>
      <c r="AB49" s="295"/>
      <c r="AC49" s="296"/>
      <c r="AD49" s="301"/>
      <c r="AE49" s="302"/>
      <c r="AF49" s="303"/>
      <c r="AG49" s="296"/>
      <c r="AH49" s="300"/>
      <c r="AI49" s="296"/>
      <c r="AJ49" s="300"/>
      <c r="AK49" s="296"/>
      <c r="AL49" s="296"/>
      <c r="AM49" s="300"/>
      <c r="AN49" s="296"/>
      <c r="AO49" s="300"/>
      <c r="AP49" s="296"/>
      <c r="AQ49" s="300"/>
    </row>
    <row r="50" spans="9:43" s="310" customFormat="1" ht="15">
      <c r="I50" s="294"/>
      <c r="J50" s="295"/>
      <c r="K50" s="296"/>
      <c r="L50" s="296"/>
      <c r="M50" s="297"/>
      <c r="N50" s="298"/>
      <c r="O50" s="299"/>
      <c r="P50" s="296"/>
      <c r="Q50" s="295"/>
      <c r="R50" s="296"/>
      <c r="S50" s="300"/>
      <c r="T50" s="296"/>
      <c r="U50" s="300"/>
      <c r="V50" s="301"/>
      <c r="W50" s="302"/>
      <c r="X50" s="295"/>
      <c r="Y50" s="296"/>
      <c r="Z50" s="295"/>
      <c r="AA50" s="295"/>
      <c r="AB50" s="295"/>
      <c r="AC50" s="296"/>
      <c r="AD50" s="301"/>
      <c r="AE50" s="302"/>
      <c r="AF50" s="303"/>
      <c r="AG50" s="296"/>
      <c r="AH50" s="300"/>
      <c r="AI50" s="296"/>
      <c r="AJ50" s="300"/>
      <c r="AK50" s="296"/>
      <c r="AL50" s="296"/>
      <c r="AM50" s="300"/>
      <c r="AN50" s="296"/>
      <c r="AO50" s="300"/>
      <c r="AP50" s="296"/>
      <c r="AQ50" s="300"/>
    </row>
    <row r="51" spans="9:43" s="310" customFormat="1" ht="15">
      <c r="J51" s="295"/>
      <c r="K51" s="296"/>
      <c r="L51" s="296"/>
      <c r="M51" s="297"/>
      <c r="N51" s="298"/>
      <c r="O51" s="299"/>
      <c r="P51" s="296"/>
      <c r="Q51" s="295"/>
      <c r="R51" s="296"/>
      <c r="S51" s="300"/>
      <c r="T51" s="296"/>
      <c r="U51" s="300"/>
      <c r="V51" s="301"/>
      <c r="W51" s="302"/>
      <c r="X51" s="295"/>
      <c r="Y51" s="296"/>
      <c r="Z51" s="295"/>
      <c r="AA51" s="295"/>
      <c r="AB51" s="295"/>
      <c r="AC51" s="296"/>
      <c r="AD51" s="301"/>
      <c r="AE51" s="302"/>
      <c r="AF51" s="303"/>
      <c r="AG51" s="296"/>
      <c r="AH51" s="300"/>
      <c r="AI51" s="296"/>
      <c r="AJ51" s="300"/>
      <c r="AK51" s="296"/>
      <c r="AL51" s="296"/>
      <c r="AM51" s="300"/>
      <c r="AN51" s="296"/>
      <c r="AO51" s="300"/>
      <c r="AP51" s="296"/>
      <c r="AQ51" s="300"/>
    </row>
    <row r="52" spans="9:43" s="310" customFormat="1"/>
    <row r="53" spans="9:43" s="310" customFormat="1"/>
    <row r="54" spans="9:43" s="310" customFormat="1"/>
    <row r="55" spans="9:43" s="310" customFormat="1"/>
    <row r="56" spans="9:43" s="310" customFormat="1">
      <c r="I56" s="67"/>
      <c r="J56" s="67"/>
      <c r="K56" s="67"/>
      <c r="L56" s="67"/>
      <c r="M56" s="67"/>
      <c r="N56" s="67"/>
      <c r="O56" s="67"/>
      <c r="P56" s="67"/>
      <c r="Q56" s="67"/>
      <c r="R56" s="67"/>
      <c r="S56" s="67"/>
      <c r="T56" s="67"/>
      <c r="U56" s="67"/>
      <c r="V56" s="67"/>
      <c r="W56" s="67"/>
      <c r="X56" s="67"/>
      <c r="Y56" s="67"/>
      <c r="Z56" s="67"/>
      <c r="AA56" s="67"/>
      <c r="AB56" s="67"/>
      <c r="AC56" s="67"/>
      <c r="AD56" s="67"/>
      <c r="AE56" s="67"/>
      <c r="AF56" s="67"/>
      <c r="AG56" s="67"/>
      <c r="AH56" s="67"/>
      <c r="AI56" s="67"/>
      <c r="AJ56" s="67"/>
      <c r="AK56" s="67"/>
      <c r="AL56" s="67"/>
      <c r="AM56" s="67"/>
      <c r="AN56" s="67"/>
      <c r="AO56" s="67"/>
      <c r="AP56" s="67"/>
      <c r="AQ56" s="67"/>
    </row>
    <row r="57" spans="9:43" s="310" customFormat="1">
      <c r="I57" s="67"/>
      <c r="J57" s="67"/>
      <c r="K57" s="67"/>
      <c r="L57" s="67"/>
      <c r="M57" s="67"/>
      <c r="N57" s="67"/>
      <c r="O57" s="67"/>
      <c r="P57" s="67"/>
      <c r="Q57" s="67"/>
      <c r="R57" s="67"/>
      <c r="S57" s="67"/>
      <c r="T57" s="67"/>
      <c r="U57" s="67"/>
      <c r="V57" s="67"/>
      <c r="W57" s="67"/>
      <c r="X57" s="67"/>
      <c r="Y57" s="67"/>
      <c r="Z57" s="67"/>
      <c r="AA57" s="67"/>
      <c r="AB57" s="67"/>
      <c r="AC57" s="67"/>
      <c r="AD57" s="67"/>
      <c r="AE57" s="67"/>
      <c r="AF57" s="67"/>
      <c r="AG57" s="67"/>
      <c r="AH57" s="67"/>
      <c r="AI57" s="67"/>
      <c r="AJ57" s="67"/>
      <c r="AK57" s="67"/>
      <c r="AL57" s="67"/>
      <c r="AM57" s="67"/>
      <c r="AN57" s="67"/>
      <c r="AO57" s="67"/>
      <c r="AP57" s="67"/>
      <c r="AQ57" s="67"/>
    </row>
    <row r="58" spans="9:43" s="310" customFormat="1">
      <c r="I58" s="67"/>
      <c r="J58" s="67"/>
      <c r="K58" s="67"/>
      <c r="L58" s="67"/>
      <c r="M58" s="67"/>
      <c r="N58" s="67"/>
      <c r="O58" s="67"/>
      <c r="P58" s="67"/>
      <c r="Q58" s="67"/>
      <c r="R58" s="67"/>
      <c r="S58" s="67"/>
      <c r="T58" s="67"/>
      <c r="U58" s="67"/>
      <c r="V58" s="67"/>
      <c r="W58" s="67"/>
      <c r="X58" s="67"/>
      <c r="Y58" s="67"/>
      <c r="Z58" s="67"/>
      <c r="AA58" s="67"/>
      <c r="AB58" s="67"/>
      <c r="AC58" s="67"/>
      <c r="AD58" s="67"/>
      <c r="AE58" s="67"/>
      <c r="AF58" s="67"/>
      <c r="AG58" s="67"/>
      <c r="AH58" s="67"/>
      <c r="AI58" s="67"/>
      <c r="AJ58" s="67"/>
      <c r="AK58" s="67"/>
      <c r="AL58" s="67"/>
      <c r="AM58" s="67"/>
      <c r="AN58" s="67"/>
      <c r="AO58" s="67"/>
      <c r="AP58" s="67"/>
      <c r="AQ58" s="67"/>
    </row>
    <row r="59" spans="9:43" s="310" customFormat="1">
      <c r="I59" s="67"/>
      <c r="J59" s="67"/>
      <c r="K59" s="67"/>
      <c r="L59" s="67"/>
      <c r="M59" s="67"/>
      <c r="N59" s="67"/>
      <c r="O59" s="67"/>
      <c r="P59" s="67"/>
      <c r="Q59" s="67"/>
      <c r="R59" s="67"/>
      <c r="S59" s="67"/>
      <c r="T59" s="67"/>
      <c r="U59" s="67"/>
      <c r="V59" s="67"/>
      <c r="W59" s="67"/>
      <c r="X59" s="67"/>
      <c r="Y59" s="67"/>
      <c r="Z59" s="67"/>
      <c r="AA59" s="67"/>
      <c r="AB59" s="67"/>
      <c r="AC59" s="67"/>
      <c r="AD59" s="67"/>
      <c r="AE59" s="67"/>
      <c r="AF59" s="67"/>
      <c r="AG59" s="67"/>
      <c r="AH59" s="67"/>
      <c r="AI59" s="67"/>
      <c r="AJ59" s="67"/>
      <c r="AK59" s="67"/>
      <c r="AL59" s="67"/>
      <c r="AM59" s="67"/>
      <c r="AN59" s="67"/>
      <c r="AO59" s="67"/>
      <c r="AP59" s="67"/>
      <c r="AQ59" s="67"/>
    </row>
    <row r="60" spans="9:43" s="310" customFormat="1">
      <c r="I60" s="67"/>
      <c r="J60" s="67"/>
      <c r="K60" s="6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s="67"/>
      <c r="AL60" s="67"/>
      <c r="AM60" s="67"/>
      <c r="AN60" s="67"/>
      <c r="AO60" s="67"/>
      <c r="AP60" s="67"/>
      <c r="AQ60" s="67"/>
    </row>
    <row r="61" spans="9:43" s="310" customFormat="1">
      <c r="I61" s="67"/>
      <c r="J61" s="67"/>
      <c r="K61" s="6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s="67"/>
      <c r="AL61" s="67"/>
      <c r="AM61" s="67"/>
      <c r="AN61" s="67"/>
      <c r="AO61" s="67"/>
      <c r="AP61" s="67"/>
      <c r="AQ61" s="67"/>
    </row>
    <row r="62" spans="9:43" s="310" customFormat="1">
      <c r="I62" s="67"/>
      <c r="J62" s="67"/>
      <c r="K62" s="67"/>
      <c r="L62" s="67"/>
      <c r="M62" s="67"/>
      <c r="N62" s="67"/>
      <c r="O62" s="67"/>
      <c r="P62" s="67"/>
      <c r="Q62" s="67"/>
      <c r="R62" s="67"/>
      <c r="S62" s="67"/>
      <c r="T62" s="67"/>
      <c r="U62" s="67"/>
      <c r="V62" s="67"/>
      <c r="W62" s="67"/>
      <c r="X62" s="67"/>
      <c r="Y62" s="67"/>
      <c r="Z62" s="67"/>
      <c r="AA62" s="67"/>
      <c r="AB62" s="67"/>
      <c r="AC62" s="67"/>
      <c r="AD62" s="67"/>
      <c r="AE62" s="67"/>
      <c r="AF62" s="67"/>
      <c r="AG62" s="67"/>
      <c r="AH62" s="67"/>
      <c r="AI62" s="67"/>
      <c r="AJ62" s="67"/>
      <c r="AK62" s="67"/>
      <c r="AL62" s="67"/>
      <c r="AM62" s="67"/>
      <c r="AN62" s="67"/>
      <c r="AO62" s="67"/>
      <c r="AP62" s="67"/>
      <c r="AQ62" s="67"/>
    </row>
    <row r="63" spans="9:43" s="310" customFormat="1">
      <c r="I63" s="67"/>
      <c r="J63" s="67"/>
      <c r="K63" s="67"/>
      <c r="L63" s="67"/>
      <c r="M63" s="67"/>
      <c r="N63" s="67"/>
      <c r="O63" s="67"/>
      <c r="P63" s="67"/>
      <c r="Q63" s="67"/>
      <c r="R63" s="67"/>
      <c r="S63" s="67"/>
      <c r="T63" s="67"/>
      <c r="U63" s="67"/>
      <c r="V63" s="67"/>
      <c r="W63" s="67"/>
      <c r="X63" s="67"/>
      <c r="Y63" s="67"/>
      <c r="Z63" s="67"/>
      <c r="AA63" s="67"/>
      <c r="AB63" s="67"/>
      <c r="AC63" s="67"/>
      <c r="AD63" s="67"/>
      <c r="AE63" s="67"/>
      <c r="AF63" s="67"/>
      <c r="AG63" s="67"/>
      <c r="AH63" s="67"/>
      <c r="AI63" s="67"/>
      <c r="AJ63" s="67"/>
      <c r="AK63" s="67"/>
      <c r="AL63" s="67"/>
      <c r="AM63" s="67"/>
      <c r="AN63" s="67"/>
      <c r="AO63" s="67"/>
      <c r="AP63" s="67"/>
      <c r="AQ63" s="67"/>
    </row>
    <row r="64" spans="9:43" s="310" customFormat="1">
      <c r="I64" s="67"/>
      <c r="J64" s="67"/>
      <c r="K64" s="67"/>
      <c r="L64" s="67"/>
      <c r="M64" s="67"/>
      <c r="N64" s="67"/>
      <c r="O64" s="67"/>
      <c r="P64" s="67"/>
      <c r="Q64" s="67"/>
      <c r="R64" s="67"/>
      <c r="S64" s="67"/>
      <c r="T64" s="67"/>
      <c r="U64" s="67"/>
      <c r="V64" s="67"/>
      <c r="W64" s="67"/>
      <c r="X64" s="67"/>
      <c r="Y64" s="67"/>
      <c r="Z64" s="67"/>
      <c r="AA64" s="67"/>
      <c r="AB64" s="67"/>
      <c r="AC64" s="67"/>
      <c r="AD64" s="67"/>
      <c r="AE64" s="67"/>
      <c r="AF64" s="67"/>
      <c r="AG64" s="67"/>
      <c r="AH64" s="67"/>
      <c r="AI64" s="67"/>
      <c r="AJ64" s="67"/>
      <c r="AK64" s="67"/>
      <c r="AL64" s="67"/>
      <c r="AM64" s="67"/>
      <c r="AN64" s="67"/>
      <c r="AO64" s="67"/>
      <c r="AP64" s="67"/>
      <c r="AQ64" s="67"/>
    </row>
    <row r="65" spans="9:45" s="310" customFormat="1">
      <c r="I65" s="67"/>
      <c r="J65" s="67"/>
      <c r="K65" s="67"/>
      <c r="L65" s="67"/>
      <c r="M65" s="67"/>
      <c r="N65" s="67"/>
      <c r="O65" s="67"/>
      <c r="P65" s="67"/>
      <c r="Q65" s="67"/>
      <c r="R65" s="67"/>
      <c r="S65" s="67"/>
      <c r="T65" s="67"/>
      <c r="U65" s="67"/>
      <c r="V65" s="67"/>
      <c r="W65" s="67"/>
      <c r="X65" s="67"/>
      <c r="Y65" s="67"/>
      <c r="Z65" s="67"/>
      <c r="AA65" s="67"/>
      <c r="AB65" s="67"/>
      <c r="AC65" s="67"/>
      <c r="AD65" s="67"/>
      <c r="AE65" s="67"/>
      <c r="AF65" s="67"/>
      <c r="AG65" s="67"/>
      <c r="AH65" s="67"/>
      <c r="AI65" s="67"/>
      <c r="AJ65" s="67"/>
      <c r="AK65" s="67"/>
      <c r="AL65" s="67"/>
      <c r="AM65" s="67"/>
      <c r="AN65" s="67"/>
      <c r="AO65" s="67"/>
      <c r="AP65" s="67"/>
      <c r="AQ65" s="67"/>
    </row>
    <row r="66" spans="9:45" s="310" customFormat="1"/>
    <row r="67" spans="9:45" s="310" customFormat="1"/>
    <row r="68" spans="9:45" s="310" customFormat="1">
      <c r="AS68" s="311"/>
    </row>
    <row r="69" spans="9:45" s="310" customFormat="1"/>
    <row r="83" spans="9:9" ht="15.75">
      <c r="I83" s="498" t="s">
        <v>270</v>
      </c>
    </row>
  </sheetData>
  <mergeCells count="4">
    <mergeCell ref="J26:W26"/>
    <mergeCell ref="X26:AE26"/>
    <mergeCell ref="AF26:AK26"/>
    <mergeCell ref="AL26:AQ26"/>
  </mergeCells>
  <dataValidations count="1">
    <dataValidation type="list" allowBlank="1" showInputMessage="1" showErrorMessage="1" sqref="J23">
      <formula1>#REF!</formula1>
    </dataValidation>
  </dataValidations>
  <printOptions horizontalCentered="1"/>
  <pageMargins left="0.25" right="0.25" top="0.25" bottom="0.25" header="0.3" footer="0.15"/>
  <pageSetup scale="47" fitToWidth="0" fitToHeight="0" orientation="landscape" horizontalDpi="300" verticalDpi="300" r:id="rId1"/>
  <headerFooter scaleWithDoc="0">
    <oddHeader>&amp;L&amp;G&amp;C&amp;"-,Bold"&amp;12&amp;K2E398A
&amp;15FN30.350.13(IOS) Performance&amp;R&amp;"-,Bold"&amp;14&amp;K2E398A
&amp;12Cello Fixed Income Master Fund, LP&amp;"-,Regular"&amp;10&amp;K000000
&amp;"-,Bold"&amp;K2E398A As of Mar, 2015</oddHeader>
    <oddFooter>&amp;L&amp;8&amp;K2E398AReport Created on &amp;D &amp;T&amp;C&amp;G
&amp;8&amp;K2E398APage &amp;P of &amp;N</oddFooter>
  </headerFooter>
  <rowBreaks count="1" manualBreakCount="1">
    <brk id="83" max="43" man="1"/>
  </rowBreaks>
  <drawing r:id="rId2"/>
  <legacyDrawing r:id="rId3"/>
  <legacyDrawingHF r:id="rId4"/>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theme="9" tint="0.39997558519241921"/>
  </sheetPr>
  <dimension ref="A1:AV83"/>
  <sheetViews>
    <sheetView topLeftCell="H1" workbookViewId="0">
      <selection activeCell="Z55" sqref="Z55"/>
    </sheetView>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1" width="8.85546875" style="67" customWidth="1"/>
    <col min="12" max="12" width="8.5703125" style="67" bestFit="1" customWidth="1"/>
    <col min="13" max="13" width="7.28515625" style="67" bestFit="1" customWidth="1"/>
    <col min="14" max="14" width="6.7109375" style="67" customWidth="1"/>
    <col min="15" max="15" width="7.85546875" style="67" customWidth="1"/>
    <col min="16" max="16" width="9" style="67" bestFit="1" customWidth="1"/>
    <col min="17" max="17" width="10.85546875" style="67" customWidth="1"/>
    <col min="18" max="18" width="10.28515625" style="67" customWidth="1"/>
    <col min="19" max="19" width="10.7109375" style="67" customWidth="1"/>
    <col min="20" max="20" width="10.7109375" style="67" bestFit="1" customWidth="1"/>
    <col min="21" max="21" width="10.85546875" style="67" customWidth="1"/>
    <col min="22" max="22" width="5.7109375" style="67" customWidth="1"/>
    <col min="23" max="23" width="8.5703125" style="67" customWidth="1"/>
    <col min="24" max="24" width="10.140625" style="67" bestFit="1" customWidth="1"/>
    <col min="25" max="25" width="10.28515625" style="67" customWidth="1"/>
    <col min="26" max="26" width="6.85546875" style="67" bestFit="1" customWidth="1"/>
    <col min="27" max="27" width="10.5703125" style="67" hidden="1" customWidth="1"/>
    <col min="28" max="28" width="10.140625" style="67" customWidth="1"/>
    <col min="29" max="29" width="8.5703125" style="67" bestFit="1" customWidth="1"/>
    <col min="30" max="30" width="5.7109375" style="67" customWidth="1"/>
    <col min="31" max="31" width="8" style="67" customWidth="1"/>
    <col min="32" max="32" width="6.85546875" style="67" customWidth="1"/>
    <col min="33" max="33" width="9.85546875" style="67" bestFit="1" customWidth="1"/>
    <col min="34" max="34" width="9.7109375" style="67" customWidth="1"/>
    <col min="35" max="35" width="12.42578125" style="67" hidden="1" customWidth="1"/>
    <col min="36" max="36" width="9.42578125" style="67" hidden="1" customWidth="1"/>
    <col min="37" max="37" width="8.7109375" style="67" hidden="1" customWidth="1"/>
    <col min="38" max="38" width="8.42578125" style="67" customWidth="1"/>
    <col min="39" max="39" width="9.28515625" style="67" customWidth="1"/>
    <col min="40" max="40" width="11.140625" style="67" customWidth="1"/>
    <col min="41" max="41" width="10.85546875" style="67" customWidth="1"/>
    <col min="42" max="42" width="8.5703125" style="67" bestFit="1" customWidth="1"/>
    <col min="43" max="43" width="6.5703125" style="67" customWidth="1"/>
    <col min="44" max="44" width="3.7109375" style="67" customWidth="1"/>
    <col min="45" max="45" width="9.42578125" style="67" bestFit="1" customWidth="1"/>
    <col min="46" max="46" width="9.140625" style="67"/>
    <col min="47" max="47" width="9.5703125" style="67" customWidth="1"/>
    <col min="48" max="48" width="10.42578125" style="67" bestFit="1" customWidth="1"/>
    <col min="49" max="16384" width="9.140625" style="67"/>
  </cols>
  <sheetData>
    <row r="1" spans="47:47">
      <c r="AU1" s="71"/>
    </row>
    <row r="23" spans="9:48" ht="12.75" hidden="1" customHeight="1">
      <c r="I23" s="77" t="s">
        <v>77</v>
      </c>
      <c r="J23" s="74">
        <v>3</v>
      </c>
    </row>
    <row r="24" spans="9:48" ht="15">
      <c r="I24" s="75" t="s">
        <v>283</v>
      </c>
    </row>
    <row r="25" spans="9:48" s="76" customFormat="1" ht="8.25" hidden="1" customHeight="1">
      <c r="J25" s="76" t="s">
        <v>7</v>
      </c>
      <c r="L25" s="76" t="s">
        <v>8</v>
      </c>
      <c r="M25" s="76" t="s">
        <v>9</v>
      </c>
      <c r="O25" s="76" t="s">
        <v>10</v>
      </c>
      <c r="W25" s="76" t="s">
        <v>11</v>
      </c>
      <c r="X25" s="76" t="s">
        <v>7</v>
      </c>
      <c r="Y25" s="76" t="s">
        <v>7</v>
      </c>
    </row>
    <row r="26" spans="9:48" s="163" customFormat="1" ht="22.5" customHeight="1">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75</v>
      </c>
      <c r="AG26" s="638"/>
      <c r="AH26" s="638"/>
      <c r="AI26" s="638"/>
      <c r="AJ26" s="638"/>
      <c r="AK26" s="638"/>
      <c r="AL26" s="639" t="s">
        <v>150</v>
      </c>
      <c r="AM26" s="640"/>
      <c r="AN26" s="640"/>
      <c r="AO26" s="640"/>
      <c r="AP26" s="640"/>
      <c r="AQ26" s="641"/>
      <c r="AU26" s="385" t="s">
        <v>67</v>
      </c>
      <c r="AV26" s="387" t="s">
        <v>150</v>
      </c>
    </row>
    <row r="27" spans="9:48" s="164" customFormat="1" ht="46.5" customHeight="1">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5" t="s">
        <v>73</v>
      </c>
      <c r="AB27" s="214" t="s">
        <v>122</v>
      </c>
      <c r="AC27" s="214" t="s">
        <v>160</v>
      </c>
      <c r="AD27" s="14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U27" s="143" t="s">
        <v>241</v>
      </c>
      <c r="AV27" s="386" t="s">
        <v>241</v>
      </c>
    </row>
    <row r="28" spans="9:48" s="163" customFormat="1" ht="15">
      <c r="I28" s="133">
        <v>41698</v>
      </c>
      <c r="J28" s="217">
        <v>26.21875</v>
      </c>
      <c r="K28" s="80">
        <v>26.452083330000001</v>
      </c>
      <c r="L28" s="80"/>
      <c r="M28" s="81">
        <v>179.07719399999999</v>
      </c>
      <c r="N28" s="73">
        <v>3.1983999999999999</v>
      </c>
      <c r="O28" s="170">
        <v>0.1555</v>
      </c>
      <c r="P28" s="80"/>
      <c r="Q28" s="82"/>
      <c r="R28" s="80"/>
      <c r="S28" s="83"/>
      <c r="T28" s="80"/>
      <c r="U28" s="83"/>
      <c r="V28" s="84">
        <v>-18.8</v>
      </c>
      <c r="W28" s="172">
        <v>-4.9729916660400005E-2</v>
      </c>
      <c r="X28" s="185">
        <v>97.15625</v>
      </c>
      <c r="Y28" s="80">
        <v>-0.109375</v>
      </c>
      <c r="Z28" s="82">
        <v>0.26171899999999937</v>
      </c>
      <c r="AA28" s="82">
        <v>96.925781000000001</v>
      </c>
      <c r="AB28" s="82">
        <v>97.003906000000001</v>
      </c>
      <c r="AC28" s="187"/>
      <c r="AD28" s="189">
        <v>7.6578980000000003</v>
      </c>
      <c r="AE28" s="172">
        <v>7.4401265256250002E-2</v>
      </c>
      <c r="AF28" s="86">
        <v>-0.66840149141445537</v>
      </c>
      <c r="AG28" s="80"/>
      <c r="AH28" s="83"/>
      <c r="AI28" s="80"/>
      <c r="AJ28" s="83"/>
      <c r="AK28" s="187"/>
      <c r="AL28" s="192"/>
      <c r="AM28" s="83"/>
      <c r="AN28" s="80"/>
      <c r="AO28" s="109"/>
      <c r="AP28" s="194"/>
      <c r="AQ28" s="200"/>
      <c r="AU28" s="388"/>
      <c r="AV28" s="389"/>
    </row>
    <row r="29" spans="9:48" s="163" customFormat="1" ht="15">
      <c r="I29" s="133">
        <v>41729</v>
      </c>
      <c r="J29" s="331">
        <v>26.328130999999999</v>
      </c>
      <c r="K29" s="332">
        <v>26.53924211</v>
      </c>
      <c r="L29" s="332">
        <v>8.7158779999999325E-2</v>
      </c>
      <c r="M29" s="333">
        <v>183.109497</v>
      </c>
      <c r="N29" s="334">
        <v>3.907</v>
      </c>
      <c r="O29" s="335">
        <v>0.152</v>
      </c>
      <c r="P29" s="332">
        <v>0.20800533000000243</v>
      </c>
      <c r="Q29" s="336">
        <v>26.244077999999998</v>
      </c>
      <c r="R29" s="332">
        <v>0.29516411000000176</v>
      </c>
      <c r="S29" s="337">
        <v>1.1158444736382953E-2</v>
      </c>
      <c r="T29" s="332">
        <v>0.29516411000000176</v>
      </c>
      <c r="U29" s="337">
        <v>1.1158444736383055E-2</v>
      </c>
      <c r="V29" s="338">
        <v>-17.399999999999999</v>
      </c>
      <c r="W29" s="339">
        <v>-4.6178281271399994E-2</v>
      </c>
      <c r="X29" s="340">
        <v>96.546875</v>
      </c>
      <c r="Y29" s="332">
        <v>-0.609375</v>
      </c>
      <c r="Z29" s="336">
        <v>0.23046899999999937</v>
      </c>
      <c r="AA29" s="336">
        <v>96.269531000000001</v>
      </c>
      <c r="AB29" s="336">
        <v>96.925781000000001</v>
      </c>
      <c r="AC29" s="341">
        <v>-0.37890600000000063</v>
      </c>
      <c r="AD29" s="342">
        <v>7.6721079999999997</v>
      </c>
      <c r="AE29" s="339">
        <v>7.4071805206249994E-2</v>
      </c>
      <c r="AF29" s="343">
        <v>-0.62342589252170122</v>
      </c>
      <c r="AG29" s="332">
        <v>-0.25326133550588603</v>
      </c>
      <c r="AH29" s="337">
        <v>-9.5743436290575915E-3</v>
      </c>
      <c r="AI29" s="332">
        <v>2.8199271706479692E-2</v>
      </c>
      <c r="AJ29" s="337">
        <v>4.4975598892754154E-2</v>
      </c>
      <c r="AK29" s="341">
        <v>-1.3703502787636032E-2</v>
      </c>
      <c r="AL29" s="344">
        <v>4.1902774494115724E-2</v>
      </c>
      <c r="AM29" s="337">
        <v>1.5841011073253609E-3</v>
      </c>
      <c r="AN29" s="332">
        <v>4.1902774494115724E-2</v>
      </c>
      <c r="AO29" s="345">
        <v>1.5841011073254307E-3</v>
      </c>
      <c r="AP29" s="346">
        <v>0.35168567202358603</v>
      </c>
      <c r="AQ29" s="347">
        <v>1.3295197494888052E-2</v>
      </c>
      <c r="AU29" s="390">
        <f t="shared" ref="AU29:AU39" si="0">P29/K28</f>
        <v>7.8634762867277885E-3</v>
      </c>
      <c r="AV29" s="391">
        <f t="shared" ref="AV29:AV39" si="1">AP29/K28</f>
        <v>1.3295197494888052E-2</v>
      </c>
    </row>
    <row r="30" spans="9:48" ht="15">
      <c r="I30" s="133">
        <v>41759</v>
      </c>
      <c r="J30" s="331">
        <v>25.546880999999999</v>
      </c>
      <c r="K30" s="332">
        <v>25.75799211</v>
      </c>
      <c r="L30" s="332">
        <v>-0.78125</v>
      </c>
      <c r="M30" s="333">
        <v>198.47520399999999</v>
      </c>
      <c r="N30" s="334">
        <v>6.6642000000000001</v>
      </c>
      <c r="O30" s="335">
        <v>0.15049999999999999</v>
      </c>
      <c r="P30" s="332">
        <v>0.14348211000000077</v>
      </c>
      <c r="Q30" s="336">
        <v>26.395759999999999</v>
      </c>
      <c r="R30" s="332">
        <v>-0.63776788999999923</v>
      </c>
      <c r="S30" s="337">
        <v>-2.4031126712532908E-2</v>
      </c>
      <c r="T30" s="332">
        <v>-0.34260377999999747</v>
      </c>
      <c r="U30" s="337">
        <v>-1.3140831975524736E-2</v>
      </c>
      <c r="V30" s="338">
        <v>0</v>
      </c>
      <c r="W30" s="339">
        <v>0</v>
      </c>
      <c r="X30" s="340">
        <v>97.484375</v>
      </c>
      <c r="Y30" s="332">
        <v>0.9375</v>
      </c>
      <c r="Z30" s="336">
        <v>0.27734399999999937</v>
      </c>
      <c r="AA30" s="336">
        <v>97.210937999999999</v>
      </c>
      <c r="AB30" s="336">
        <v>96.269531000000001</v>
      </c>
      <c r="AC30" s="341">
        <v>1.2148439999999994</v>
      </c>
      <c r="AD30" s="342">
        <v>7.508197</v>
      </c>
      <c r="AE30" s="339">
        <v>7.3193189192187508E-2</v>
      </c>
      <c r="AF30" s="343">
        <v>0</v>
      </c>
      <c r="AG30" s="332">
        <v>0.75736520497463322</v>
      </c>
      <c r="AH30" s="337">
        <v>2.8537559657336922E-2</v>
      </c>
      <c r="AI30" s="332">
        <v>0.41182820209418142</v>
      </c>
      <c r="AJ30" s="337">
        <v>0.62342589252170122</v>
      </c>
      <c r="AK30" s="341">
        <v>0.29223088711954742</v>
      </c>
      <c r="AL30" s="344">
        <v>0.11959731497463399</v>
      </c>
      <c r="AM30" s="337">
        <v>4.506432944804014E-3</v>
      </c>
      <c r="AN30" s="332">
        <v>0.16150008946874972</v>
      </c>
      <c r="AO30" s="345">
        <v>6.0976726975472406E-3</v>
      </c>
      <c r="AP30" s="346">
        <v>0.14348211000000077</v>
      </c>
      <c r="AQ30" s="347">
        <v>5.4064132428987728E-3</v>
      </c>
      <c r="AU30" s="392">
        <f t="shared" si="0"/>
        <v>5.4064132428987728E-3</v>
      </c>
      <c r="AV30" s="393">
        <f t="shared" si="1"/>
        <v>5.4064132428987728E-3</v>
      </c>
    </row>
    <row r="31" spans="9:48" s="310" customFormat="1" ht="15">
      <c r="I31" s="133">
        <v>41789</v>
      </c>
      <c r="J31" s="331">
        <v>24.25</v>
      </c>
      <c r="K31" s="332">
        <v>24.472222219999999</v>
      </c>
      <c r="L31" s="332">
        <v>-1.285769890000001</v>
      </c>
      <c r="M31" s="333">
        <v>204.389206</v>
      </c>
      <c r="N31" s="334">
        <v>6.5114000000000001</v>
      </c>
      <c r="O31" s="335">
        <v>0.151</v>
      </c>
      <c r="P31" s="332">
        <v>0.15245711000000028</v>
      </c>
      <c r="Q31" s="336">
        <v>25.605535</v>
      </c>
      <c r="R31" s="332">
        <v>-1.1333127800000007</v>
      </c>
      <c r="S31" s="337">
        <v>-4.3998490843547379E-2</v>
      </c>
      <c r="T31" s="332">
        <v>-1.4759165599999982</v>
      </c>
      <c r="U31" s="337">
        <v>-5.6561146043720312E-2</v>
      </c>
      <c r="V31" s="338">
        <v>-24.8</v>
      </c>
      <c r="W31" s="339">
        <v>-6.0691111105599993E-2</v>
      </c>
      <c r="X31" s="340">
        <v>99.039062000000001</v>
      </c>
      <c r="Y31" s="332">
        <v>1.5546870000000013</v>
      </c>
      <c r="Z31" s="336">
        <v>0.27343700000000126</v>
      </c>
      <c r="AA31" s="336">
        <v>98.765625</v>
      </c>
      <c r="AB31" s="336">
        <v>97.210937999999999</v>
      </c>
      <c r="AC31" s="341">
        <v>1.8281240000000025</v>
      </c>
      <c r="AD31" s="342">
        <v>7.1980000000000004</v>
      </c>
      <c r="AE31" s="339">
        <v>7.1288316827599993E-2</v>
      </c>
      <c r="AF31" s="343">
        <v>-0.85134723060403095</v>
      </c>
      <c r="AG31" s="332">
        <v>0</v>
      </c>
      <c r="AH31" s="337">
        <v>0</v>
      </c>
      <c r="AI31" s="332">
        <v>-1.7951020159530457</v>
      </c>
      <c r="AJ31" s="337">
        <v>-0.85134723060403095</v>
      </c>
      <c r="AK31" s="341">
        <v>-0.66178923595304506</v>
      </c>
      <c r="AL31" s="344">
        <v>-1.1333127800000007</v>
      </c>
      <c r="AM31" s="337">
        <v>-4.3998490843547379E-2</v>
      </c>
      <c r="AN31" s="332">
        <v>-0.97181269053125097</v>
      </c>
      <c r="AO31" s="345">
        <v>-3.8169106542350062E-2</v>
      </c>
      <c r="AP31" s="346">
        <v>0.38524694269467574</v>
      </c>
      <c r="AQ31" s="347">
        <v>1.4956404251133834E-2</v>
      </c>
      <c r="AU31" s="394">
        <f t="shared" si="0"/>
        <v>5.918827420589667E-3</v>
      </c>
      <c r="AV31" s="395">
        <f t="shared" si="1"/>
        <v>1.4956404251133834E-2</v>
      </c>
    </row>
    <row r="32" spans="9:48" s="310" customFormat="1" ht="15">
      <c r="I32" s="133">
        <v>41820</v>
      </c>
      <c r="J32" s="331">
        <v>25.0625</v>
      </c>
      <c r="K32" s="332">
        <v>25.273611110000001</v>
      </c>
      <c r="L32" s="332">
        <v>0.80138889000000191</v>
      </c>
      <c r="M32" s="333">
        <v>145.25070199999999</v>
      </c>
      <c r="N32" s="334">
        <v>7.548</v>
      </c>
      <c r="O32" s="335">
        <v>0.1552</v>
      </c>
      <c r="P32" s="332">
        <v>0.13879521999999866</v>
      </c>
      <c r="Q32" s="336">
        <v>24.333427</v>
      </c>
      <c r="R32" s="332">
        <v>0.94018411000000057</v>
      </c>
      <c r="S32" s="337">
        <v>3.8418419935384217E-2</v>
      </c>
      <c r="T32" s="332">
        <v>-0.53573244999999758</v>
      </c>
      <c r="U32" s="337">
        <v>-2.0315715969070225E-2</v>
      </c>
      <c r="V32" s="338">
        <v>-24.1</v>
      </c>
      <c r="W32" s="339">
        <v>-6.0909402775100006E-2</v>
      </c>
      <c r="X32" s="340">
        <v>98.78125</v>
      </c>
      <c r="Y32" s="332">
        <v>-0.25781200000000126</v>
      </c>
      <c r="Z32" s="336">
        <v>0.27343700000000126</v>
      </c>
      <c r="AA32" s="336">
        <v>98.535156000000001</v>
      </c>
      <c r="AB32" s="336">
        <v>98.765625</v>
      </c>
      <c r="AC32" s="341">
        <v>1.5625E-2</v>
      </c>
      <c r="AD32" s="342">
        <v>7.2728479999999998</v>
      </c>
      <c r="AE32" s="339">
        <v>7.184210164999999E-2</v>
      </c>
      <c r="AF32" s="343">
        <v>-0.84782323145052385</v>
      </c>
      <c r="AG32" s="332">
        <v>1.3302300478187984E-2</v>
      </c>
      <c r="AH32" s="337">
        <v>5.4356732946453216E-4</v>
      </c>
      <c r="AI32" s="332">
        <v>0.95303214584330664</v>
      </c>
      <c r="AJ32" s="337">
        <v>3.5239991535070958E-3</v>
      </c>
      <c r="AK32" s="341">
        <v>-4.5426463488198792E-4</v>
      </c>
      <c r="AL32" s="344">
        <v>0.95348641047818861</v>
      </c>
      <c r="AM32" s="337">
        <v>3.8961987264848751E-2</v>
      </c>
      <c r="AN32" s="332">
        <v>-1.832628005306236E-2</v>
      </c>
      <c r="AO32" s="345">
        <v>-6.9426352051493723E-4</v>
      </c>
      <c r="AP32" s="346">
        <v>0.37062146093813664</v>
      </c>
      <c r="AQ32" s="347">
        <v>1.5144577292831425E-2</v>
      </c>
      <c r="AU32" s="394">
        <f t="shared" si="0"/>
        <v>5.6715413399020149E-3</v>
      </c>
      <c r="AV32" s="395">
        <f t="shared" si="1"/>
        <v>1.5144577292831425E-2</v>
      </c>
    </row>
    <row r="33" spans="9:48" s="310" customFormat="1" ht="15">
      <c r="I33" s="133">
        <v>41851</v>
      </c>
      <c r="J33" s="234">
        <v>25.109380999999999</v>
      </c>
      <c r="K33" s="237">
        <v>25.32049211</v>
      </c>
      <c r="L33" s="237">
        <v>4.6880999999999062E-2</v>
      </c>
      <c r="M33" s="238">
        <v>152.25470000000001</v>
      </c>
      <c r="N33" s="239">
        <v>12.0823</v>
      </c>
      <c r="O33" s="240">
        <v>0.156</v>
      </c>
      <c r="P33" s="237">
        <v>2.6466110000001208E-2</v>
      </c>
      <c r="Q33" s="171">
        <v>25.247145</v>
      </c>
      <c r="R33" s="237">
        <v>7.3347110000000271E-2</v>
      </c>
      <c r="S33" s="241">
        <v>2.9021222840205467E-3</v>
      </c>
      <c r="T33" s="237">
        <v>-0.46238533999999731</v>
      </c>
      <c r="U33" s="241">
        <v>-1.7472552377079231E-2</v>
      </c>
      <c r="V33" s="242">
        <v>-21.8</v>
      </c>
      <c r="W33" s="243">
        <v>-5.5198672799800008E-2</v>
      </c>
      <c r="X33" s="244">
        <v>97.96875</v>
      </c>
      <c r="Y33" s="237">
        <v>-0.8125</v>
      </c>
      <c r="Z33" s="171">
        <v>0.24609399999999937</v>
      </c>
      <c r="AA33" s="171">
        <v>97.714843999999999</v>
      </c>
      <c r="AB33" s="171">
        <v>98.535156000000001</v>
      </c>
      <c r="AC33" s="245">
        <v>-0.56640600000000063</v>
      </c>
      <c r="AD33" s="246">
        <v>7.148028</v>
      </c>
      <c r="AE33" s="243">
        <v>7.0028336812500008E-2</v>
      </c>
      <c r="AF33" s="247">
        <v>-0.78823338254617925</v>
      </c>
      <c r="AG33" s="237">
        <v>-0.48021216523296595</v>
      </c>
      <c r="AH33" s="241">
        <v>-1.9000536296254103E-2</v>
      </c>
      <c r="AI33" s="237">
        <v>-0.4310734313503557</v>
      </c>
      <c r="AJ33" s="241">
        <v>5.95898489043446E-2</v>
      </c>
      <c r="AK33" s="245">
        <v>-2.4208376117389994E-2</v>
      </c>
      <c r="AL33" s="248">
        <v>-0.40686505523296568</v>
      </c>
      <c r="AM33" s="241">
        <v>-1.6098414012233556E-2</v>
      </c>
      <c r="AN33" s="237">
        <v>-0.42519133528602804</v>
      </c>
      <c r="AO33" s="203">
        <v>-1.6781500991161602E-2</v>
      </c>
      <c r="AP33" s="249">
        <v>0.22044561604432014</v>
      </c>
      <c r="AQ33" s="250">
        <v>8.7223632224481176E-3</v>
      </c>
      <c r="AU33" s="394">
        <f t="shared" si="0"/>
        <v>1.0471835577753814E-3</v>
      </c>
      <c r="AV33" s="395">
        <f t="shared" si="1"/>
        <v>8.7223632224481176E-3</v>
      </c>
    </row>
    <row r="34" spans="9:48" s="310" customFormat="1" ht="15">
      <c r="I34" s="133">
        <v>41880</v>
      </c>
      <c r="J34" s="234">
        <v>23.1875</v>
      </c>
      <c r="K34" s="237">
        <v>23.409722219999999</v>
      </c>
      <c r="L34" s="237">
        <v>-1.910769890000001</v>
      </c>
      <c r="M34" s="238">
        <v>190.61340300000001</v>
      </c>
      <c r="N34" s="239">
        <v>13.3553</v>
      </c>
      <c r="O34" s="240">
        <v>0.157</v>
      </c>
      <c r="P34" s="237">
        <v>-5.1008900000013568E-3</v>
      </c>
      <c r="Q34" s="171">
        <v>25.325593000000001</v>
      </c>
      <c r="R34" s="237">
        <v>-1.9158707800000023</v>
      </c>
      <c r="S34" s="241">
        <v>-7.5664831934421764E-2</v>
      </c>
      <c r="T34" s="237">
        <v>-2.3782561199999996</v>
      </c>
      <c r="U34" s="241">
        <v>-9.1815326572423861E-2</v>
      </c>
      <c r="V34" s="242">
        <v>-26.1</v>
      </c>
      <c r="W34" s="243">
        <v>-6.1099374994199998E-2</v>
      </c>
      <c r="X34" s="244">
        <v>99.53125</v>
      </c>
      <c r="Y34" s="237">
        <v>1.5625</v>
      </c>
      <c r="Z34" s="171">
        <v>0.25390600000000063</v>
      </c>
      <c r="AA34" s="171">
        <v>99.242187999999999</v>
      </c>
      <c r="AB34" s="171">
        <v>97.714843999999999</v>
      </c>
      <c r="AC34" s="245">
        <v>1.8164060000000006</v>
      </c>
      <c r="AD34" s="246">
        <v>6.8048909999999996</v>
      </c>
      <c r="AE34" s="243">
        <v>6.7729930734374999E-2</v>
      </c>
      <c r="AF34" s="247">
        <v>-0.90210301903040646</v>
      </c>
      <c r="AG34" s="237">
        <v>1.4317518454571758</v>
      </c>
      <c r="AH34" s="241">
        <v>5.6545182425254838E-2</v>
      </c>
      <c r="AI34" s="237">
        <v>-0.57307958804612902</v>
      </c>
      <c r="AJ34" s="241">
        <v>-0.11386963648422721</v>
      </c>
      <c r="AK34" s="245">
        <v>-8.8960653503302511E-2</v>
      </c>
      <c r="AL34" s="248">
        <v>-0.48411893454282651</v>
      </c>
      <c r="AM34" s="241">
        <v>-1.9119649509166926E-2</v>
      </c>
      <c r="AN34" s="237">
        <v>-0.90931026982885454</v>
      </c>
      <c r="AO34" s="203">
        <v>-3.5580294083139785E-2</v>
      </c>
      <c r="AP34" s="249">
        <v>0.2239484791499336</v>
      </c>
      <c r="AQ34" s="250">
        <v>8.8445547652483449E-3</v>
      </c>
      <c r="AU34" s="392">
        <f t="shared" si="0"/>
        <v>-2.0145303566145251E-4</v>
      </c>
      <c r="AV34" s="393">
        <f t="shared" si="1"/>
        <v>8.8445547652483449E-3</v>
      </c>
    </row>
    <row r="35" spans="9:48" s="310" customFormat="1" ht="15">
      <c r="I35" s="133">
        <v>41912</v>
      </c>
      <c r="J35" s="234">
        <v>24.46875</v>
      </c>
      <c r="K35" s="237">
        <v>24.679861110000001</v>
      </c>
      <c r="L35" s="237">
        <v>1.2701388900000019</v>
      </c>
      <c r="M35" s="238">
        <v>131.29490699999999</v>
      </c>
      <c r="N35" s="239">
        <v>11.3726</v>
      </c>
      <c r="O35" s="240">
        <v>0.1565</v>
      </c>
      <c r="P35" s="237">
        <v>6.4614219999999278E-2</v>
      </c>
      <c r="Q35" s="171">
        <v>23.345108</v>
      </c>
      <c r="R35" s="237">
        <v>1.3347531100000012</v>
      </c>
      <c r="S35" s="241">
        <v>5.7017041785299802E-2</v>
      </c>
      <c r="T35" s="237">
        <v>-1.0435030099999985</v>
      </c>
      <c r="U35" s="241">
        <v>-4.0033323098834894E-2</v>
      </c>
      <c r="V35" s="242">
        <v>-22.5</v>
      </c>
      <c r="W35" s="243">
        <v>-5.5529687497500001E-2</v>
      </c>
      <c r="X35" s="244">
        <v>98.578125</v>
      </c>
      <c r="Y35" s="237">
        <v>-0.953125</v>
      </c>
      <c r="Z35" s="171">
        <v>0.28906200000000126</v>
      </c>
      <c r="AA35" s="171">
        <v>98.304687999999999</v>
      </c>
      <c r="AB35" s="171">
        <v>99.242187999999999</v>
      </c>
      <c r="AC35" s="245">
        <v>-0.66406299999999874</v>
      </c>
      <c r="AD35" s="246">
        <v>6.9646030000000003</v>
      </c>
      <c r="AE35" s="243">
        <v>6.8655750510937502E-2</v>
      </c>
      <c r="AF35" s="247">
        <v>-0.80881334898019364</v>
      </c>
      <c r="AG35" s="237">
        <v>-0.59905323712638769</v>
      </c>
      <c r="AH35" s="241">
        <v>-2.5589933596674164E-2</v>
      </c>
      <c r="AI35" s="237">
        <v>0.69124151449030891</v>
      </c>
      <c r="AJ35" s="241">
        <v>9.3289670050212825E-2</v>
      </c>
      <c r="AK35" s="245">
        <v>-4.4458358383304551E-2</v>
      </c>
      <c r="AL35" s="248">
        <v>0.73569987287361349</v>
      </c>
      <c r="AM35" s="241">
        <v>3.1427108188625638E-2</v>
      </c>
      <c r="AN35" s="237">
        <v>-0.17361039695524105</v>
      </c>
      <c r="AO35" s="203">
        <v>-5.2713716460480731E-3</v>
      </c>
      <c r="AP35" s="249">
        <v>0.29841142428291301</v>
      </c>
      <c r="AQ35" s="250">
        <v>1.2747328715757527E-2</v>
      </c>
      <c r="AU35" s="394">
        <f t="shared" si="0"/>
        <v>2.7601446694995972E-3</v>
      </c>
      <c r="AV35" s="395">
        <f t="shared" si="1"/>
        <v>1.2747328715757527E-2</v>
      </c>
    </row>
    <row r="36" spans="9:48" s="310" customFormat="1" ht="15">
      <c r="I36" s="133">
        <v>41943</v>
      </c>
      <c r="J36" s="217">
        <v>22.6875</v>
      </c>
      <c r="K36" s="80">
        <v>22.920833330000001</v>
      </c>
      <c r="L36" s="80">
        <v>-1.7590277800000003</v>
      </c>
      <c r="M36" s="81">
        <v>175.01710499999999</v>
      </c>
      <c r="N36" s="73">
        <v>12.665800000000001</v>
      </c>
      <c r="O36" s="170">
        <v>0.15590000000000001</v>
      </c>
      <c r="P36" s="80">
        <v>1.9429110000000804E-2</v>
      </c>
      <c r="Q36" s="82">
        <v>24.660432</v>
      </c>
      <c r="R36" s="80">
        <v>-1.7395986699999995</v>
      </c>
      <c r="S36" s="83">
        <v>-7.0486566445673138E-2</v>
      </c>
      <c r="T36" s="80">
        <v>-2.7831016799999979</v>
      </c>
      <c r="U36" s="83">
        <v>-0.10769807805586085</v>
      </c>
      <c r="V36" s="84">
        <v>-26.5</v>
      </c>
      <c r="W36" s="172">
        <v>-6.0740208324499993E-2</v>
      </c>
      <c r="X36" s="185">
        <v>100.039062</v>
      </c>
      <c r="Y36" s="80">
        <v>1.4609370000000013</v>
      </c>
      <c r="Z36" s="82">
        <v>0.27343700000000126</v>
      </c>
      <c r="AA36" s="82">
        <v>99.75</v>
      </c>
      <c r="AB36" s="82">
        <v>98.304687999999999</v>
      </c>
      <c r="AC36" s="187">
        <v>1.7343740000000025</v>
      </c>
      <c r="AD36" s="189">
        <v>6.6523269999999997</v>
      </c>
      <c r="AE36" s="172">
        <v>6.6549255319727399E-2</v>
      </c>
      <c r="AF36" s="86">
        <v>-0.91271056351692315</v>
      </c>
      <c r="AG36" s="80">
        <v>1.4027848433241763</v>
      </c>
      <c r="AH36" s="83">
        <v>5.6839251933868615E-2</v>
      </c>
      <c r="AI36" s="80">
        <v>-0.41270746913264622</v>
      </c>
      <c r="AJ36" s="83">
        <v>-0.10389721453672951</v>
      </c>
      <c r="AK36" s="187">
        <v>-7.5893642456823063E-2</v>
      </c>
      <c r="AL36" s="192">
        <v>-0.33681382667582316</v>
      </c>
      <c r="AM36" s="83">
        <v>-1.3647314511804525E-2</v>
      </c>
      <c r="AN36" s="80">
        <v>-0.51042422363106421</v>
      </c>
      <c r="AO36" s="109">
        <v>-1.8846746091090383E-2</v>
      </c>
      <c r="AP36" s="194">
        <v>0.26899794835637886</v>
      </c>
      <c r="AQ36" s="200">
        <v>1.089949198487928E-2</v>
      </c>
      <c r="AU36" s="392">
        <f t="shared" si="0"/>
        <v>7.8724551622895271E-4</v>
      </c>
      <c r="AV36" s="393">
        <f t="shared" si="1"/>
        <v>1.089949198487928E-2</v>
      </c>
    </row>
    <row r="37" spans="9:48" s="310" customFormat="1" ht="15">
      <c r="I37" s="133">
        <v>41971</v>
      </c>
      <c r="J37" s="234">
        <v>21.4375</v>
      </c>
      <c r="K37" s="237">
        <v>21.648611110000001</v>
      </c>
      <c r="L37" s="237">
        <v>-1.2722222199999997</v>
      </c>
      <c r="M37" s="238">
        <v>173.72689800000001</v>
      </c>
      <c r="N37" s="239">
        <v>12.748200000000001</v>
      </c>
      <c r="O37" s="240">
        <v>0.154</v>
      </c>
      <c r="P37" s="237">
        <v>4.0126329999999655E-2</v>
      </c>
      <c r="Q37" s="171">
        <v>22.880707000000001</v>
      </c>
      <c r="R37" s="237">
        <v>-1.2320958900000001</v>
      </c>
      <c r="S37" s="241">
        <v>-5.37544107694971E-2</v>
      </c>
      <c r="T37" s="237">
        <v>-4.015197569999998</v>
      </c>
      <c r="U37" s="241">
        <v>-0.15566324209845783</v>
      </c>
      <c r="V37" s="242">
        <v>-29.8</v>
      </c>
      <c r="W37" s="243">
        <v>-6.451286110780001E-2</v>
      </c>
      <c r="X37" s="244">
        <v>101.117188</v>
      </c>
      <c r="Y37" s="237">
        <v>1.0781259999999975</v>
      </c>
      <c r="Z37" s="171">
        <v>0.28906200000000126</v>
      </c>
      <c r="AA37" s="171">
        <v>100.832031</v>
      </c>
      <c r="AB37" s="171">
        <v>99.75</v>
      </c>
      <c r="AC37" s="245">
        <v>1.3671879999999987</v>
      </c>
      <c r="AD37" s="246">
        <v>6.2499140000000004</v>
      </c>
      <c r="AE37" s="243">
        <v>6.3197372892183204E-2</v>
      </c>
      <c r="AF37" s="247">
        <v>-1.0208155522202018</v>
      </c>
      <c r="AG37" s="237">
        <v>1.2478469299135739</v>
      </c>
      <c r="AH37" s="241">
        <v>5.4441603930705511E-2</v>
      </c>
      <c r="AI37" s="237">
        <v>-4.2524359611781526E-2</v>
      </c>
      <c r="AJ37" s="241">
        <v>-0.10810498870327867</v>
      </c>
      <c r="AK37" s="245">
        <v>-5.8275399525355376E-2</v>
      </c>
      <c r="AL37" s="248">
        <v>1.575103991357385E-2</v>
      </c>
      <c r="AM37" s="241">
        <v>6.8719316120841273E-4</v>
      </c>
      <c r="AN37" s="237">
        <v>-0.49467318371749036</v>
      </c>
      <c r="AO37" s="203">
        <v>-1.8172504284906799E-2</v>
      </c>
      <c r="AP37" s="249">
        <v>0.33520531515587693</v>
      </c>
      <c r="AQ37" s="250">
        <v>1.4624482030378121E-2</v>
      </c>
      <c r="AU37" s="394">
        <f t="shared" si="0"/>
        <v>1.7506488277404901E-3</v>
      </c>
      <c r="AV37" s="395">
        <f t="shared" si="1"/>
        <v>1.4624482030378121E-2</v>
      </c>
    </row>
    <row r="38" spans="9:48" s="310" customFormat="1" ht="15">
      <c r="I38" s="133">
        <v>42004</v>
      </c>
      <c r="J38" s="234">
        <v>20.046880999999999</v>
      </c>
      <c r="K38" s="237">
        <v>20.269103219999998</v>
      </c>
      <c r="L38" s="237">
        <v>-1.3795078900000028</v>
      </c>
      <c r="M38" s="238">
        <v>220.13679500000001</v>
      </c>
      <c r="N38" s="239">
        <v>18.037099999999999</v>
      </c>
      <c r="O38" s="240">
        <v>0.17125000000000001</v>
      </c>
      <c r="P38" s="237">
        <v>-5.6323889999998045E-2</v>
      </c>
      <c r="Q38" s="171">
        <v>21.704934999999999</v>
      </c>
      <c r="R38" s="237">
        <v>-1.4358317800000009</v>
      </c>
      <c r="S38" s="241">
        <v>-6.6324429438189531E-2</v>
      </c>
      <c r="T38" s="237">
        <v>-5.4510293499999989</v>
      </c>
      <c r="U38" s="241">
        <v>-0.2116633958199684</v>
      </c>
      <c r="V38" s="242">
        <v>-29.4</v>
      </c>
      <c r="W38" s="243">
        <v>-5.959116346679999E-2</v>
      </c>
      <c r="X38" s="244">
        <v>101.210938</v>
      </c>
      <c r="Y38" s="237">
        <v>9.375E-2</v>
      </c>
      <c r="Z38" s="171">
        <v>0.28515699999999811</v>
      </c>
      <c r="AA38" s="171">
        <v>100.957031</v>
      </c>
      <c r="AB38" s="171">
        <v>100.832031</v>
      </c>
      <c r="AC38" s="245">
        <v>0.37890699999999811</v>
      </c>
      <c r="AD38" s="246">
        <v>5.9987959999999996</v>
      </c>
      <c r="AE38" s="243">
        <v>6.0714377003064791E-2</v>
      </c>
      <c r="AF38" s="247">
        <v>-0.98150004016004144</v>
      </c>
      <c r="AG38" s="237">
        <v>0.38679415844509807</v>
      </c>
      <c r="AH38" s="241">
        <v>1.7866927188988524E-2</v>
      </c>
      <c r="AI38" s="237">
        <v>-1.0471947069270828</v>
      </c>
      <c r="AJ38" s="241">
        <v>3.9315512060160374E-2</v>
      </c>
      <c r="AK38" s="245">
        <v>1.8429146278200175E-3</v>
      </c>
      <c r="AL38" s="248">
        <v>-1.0490376215549029</v>
      </c>
      <c r="AM38" s="241">
        <v>-4.8457502249201007E-2</v>
      </c>
      <c r="AN38" s="237">
        <v>-1.5437108052723931</v>
      </c>
      <c r="AO38" s="203">
        <v>-6.5749412366848281E-2</v>
      </c>
      <c r="AP38" s="249">
        <v>0.22355771695191701</v>
      </c>
      <c r="AQ38" s="250">
        <v>1.0326654020250309E-2</v>
      </c>
      <c r="AU38" s="392">
        <f t="shared" si="0"/>
        <v>-2.601732264199652E-3</v>
      </c>
      <c r="AV38" s="393">
        <f t="shared" si="1"/>
        <v>1.0326654020250309E-2</v>
      </c>
    </row>
    <row r="39" spans="9:48" s="310" customFormat="1" ht="15">
      <c r="I39" s="133">
        <v>42034</v>
      </c>
      <c r="J39" s="234">
        <v>14.95313</v>
      </c>
      <c r="K39" s="237">
        <v>15.175352220000001</v>
      </c>
      <c r="L39" s="237">
        <v>-5.0937509999999975</v>
      </c>
      <c r="M39" s="238">
        <v>549.89428699999996</v>
      </c>
      <c r="N39" s="239">
        <v>20.4328</v>
      </c>
      <c r="O39" s="240">
        <v>0.17125000000000001</v>
      </c>
      <c r="P39" s="237">
        <v>-8.1811780000002443E-2</v>
      </c>
      <c r="Q39" s="171">
        <v>20.350915000000001</v>
      </c>
      <c r="R39" s="237">
        <v>-5.1755627799999999</v>
      </c>
      <c r="S39" s="241">
        <v>-0.25534246502297897</v>
      </c>
      <c r="T39" s="237">
        <v>-10.626592129999999</v>
      </c>
      <c r="U39" s="241">
        <v>-0.41295920759914218</v>
      </c>
      <c r="V39" s="242">
        <v>-34.1</v>
      </c>
      <c r="W39" s="243">
        <v>-5.1747951070199999E-2</v>
      </c>
      <c r="X39" s="244">
        <v>103.375</v>
      </c>
      <c r="Y39" s="237">
        <v>2.1640620000000013</v>
      </c>
      <c r="Z39" s="171">
        <v>0.25390699999999811</v>
      </c>
      <c r="AA39" s="171">
        <v>103.128906</v>
      </c>
      <c r="AB39" s="171">
        <v>100.957031</v>
      </c>
      <c r="AC39" s="245">
        <v>2.4179689999999994</v>
      </c>
      <c r="AD39" s="246">
        <v>5.4045230000000002</v>
      </c>
      <c r="AE39" s="243">
        <v>5.58692565125E-2</v>
      </c>
      <c r="AF39" s="247">
        <v>-0.92623303584901095</v>
      </c>
      <c r="AG39" s="237">
        <v>2.3732366706057348</v>
      </c>
      <c r="AH39" s="241">
        <v>0.11708641693945328</v>
      </c>
      <c r="AI39" s="237">
        <v>-2.7425254974525966</v>
      </c>
      <c r="AJ39" s="241">
        <v>5.5267004311030488E-2</v>
      </c>
      <c r="AK39" s="245">
        <v>5.9800611941668663E-2</v>
      </c>
      <c r="AL39" s="248">
        <v>-2.8023261093942651</v>
      </c>
      <c r="AM39" s="241">
        <v>-0.13825604808352568</v>
      </c>
      <c r="AN39" s="237">
        <v>-4.3460369146666586</v>
      </c>
      <c r="AO39" s="203">
        <v>-0.19491520653271943</v>
      </c>
      <c r="AP39" s="249">
        <v>0.15336527143331063</v>
      </c>
      <c r="AQ39" s="250">
        <v>7.5664556921285764E-3</v>
      </c>
      <c r="AU39" s="394">
        <f t="shared" si="0"/>
        <v>-4.0362802000671076E-3</v>
      </c>
      <c r="AV39" s="395">
        <f t="shared" si="1"/>
        <v>7.5664556921285764E-3</v>
      </c>
    </row>
    <row r="40" spans="9:48" s="310" customFormat="1" ht="15">
      <c r="I40" s="133">
        <v>42062</v>
      </c>
      <c r="J40" s="234">
        <v>18.421880999999999</v>
      </c>
      <c r="K40" s="237">
        <v>18.644103219999998</v>
      </c>
      <c r="L40" s="237">
        <v>3.4687509999999975</v>
      </c>
      <c r="M40" s="238">
        <v>245.628693</v>
      </c>
      <c r="N40" s="239">
        <v>17.284199999999998</v>
      </c>
      <c r="O40" s="240">
        <v>0.17299999999999999</v>
      </c>
      <c r="P40" s="237">
        <v>7.303622000000054E-2</v>
      </c>
      <c r="Q40" s="171">
        <v>15.102316</v>
      </c>
      <c r="R40" s="237">
        <v>3.541787219999998</v>
      </c>
      <c r="S40" s="241">
        <v>0.23339077529496696</v>
      </c>
      <c r="T40" s="237">
        <v>-7.0848049100000008</v>
      </c>
      <c r="U40" s="241">
        <v>-0.27594930193093425</v>
      </c>
      <c r="V40" s="242">
        <v>-29.2</v>
      </c>
      <c r="W40" s="243">
        <v>-5.4440781402399989E-2</v>
      </c>
      <c r="X40" s="244">
        <v>101.898438</v>
      </c>
      <c r="Y40" s="237">
        <v>-1.4765620000000013</v>
      </c>
      <c r="Z40" s="171">
        <v>0.24609399999999937</v>
      </c>
      <c r="AA40" s="171">
        <v>101.632812</v>
      </c>
      <c r="AB40" s="171">
        <v>103.128906</v>
      </c>
      <c r="AC40" s="245">
        <v>-1.2304680000000019</v>
      </c>
      <c r="AD40" s="246">
        <v>6.1613049999999996</v>
      </c>
      <c r="AE40" s="243">
        <v>6.2782735554158989E-2</v>
      </c>
      <c r="AF40" s="247">
        <v>-0.86712980761147485</v>
      </c>
      <c r="AG40" s="237">
        <v>-1.1397001111550626</v>
      </c>
      <c r="AH40" s="241">
        <v>-7.5102053292247242E-2</v>
      </c>
      <c r="AI40" s="237">
        <v>2.3584523183984993</v>
      </c>
      <c r="AJ40" s="241">
        <v>5.910322823753611E-2</v>
      </c>
      <c r="AK40" s="245">
        <v>-4.3634790446436436E-2</v>
      </c>
      <c r="AL40" s="248">
        <v>2.4020871088449356</v>
      </c>
      <c r="AM40" s="241">
        <v>0.15828872200271971</v>
      </c>
      <c r="AN40" s="237">
        <v>-1.9439498058217231</v>
      </c>
      <c r="AO40" s="203">
        <v>-6.7479363470960174E-2</v>
      </c>
      <c r="AP40" s="249">
        <v>0.2864316628743383</v>
      </c>
      <c r="AQ40" s="250">
        <v>1.8874795044087504E-2</v>
      </c>
    </row>
    <row r="41" spans="9:48" s="310" customFormat="1" ht="15">
      <c r="I41" s="149">
        <v>42094</v>
      </c>
      <c r="J41" s="271">
        <v>17.609380999999999</v>
      </c>
      <c r="K41" s="272">
        <v>17.82049211</v>
      </c>
      <c r="L41" s="272">
        <v>-0.82361110999999809</v>
      </c>
      <c r="M41" s="273">
        <v>270.18710299999998</v>
      </c>
      <c r="N41" s="274" t="s">
        <v>326</v>
      </c>
      <c r="O41" s="275">
        <v>0.17624999999999999</v>
      </c>
      <c r="P41" s="272">
        <v>-0.21042278000000181</v>
      </c>
      <c r="Q41" s="276">
        <v>18.854526</v>
      </c>
      <c r="R41" s="272">
        <v>-1.0340338899999999</v>
      </c>
      <c r="S41" s="277">
        <v>-5.5461712360118549E-2</v>
      </c>
      <c r="T41" s="272">
        <v>-8.1188388000000007</v>
      </c>
      <c r="U41" s="277">
        <v>-0.31610639348138381</v>
      </c>
      <c r="V41" s="278">
        <v>-29.1</v>
      </c>
      <c r="W41" s="279">
        <v>-5.18576320401E-2</v>
      </c>
      <c r="X41" s="280">
        <v>102.242188</v>
      </c>
      <c r="Y41" s="272">
        <v>0.34375</v>
      </c>
      <c r="Z41" s="276">
        <v>0.26562599999999748</v>
      </c>
      <c r="AA41" s="276">
        <v>102.003906</v>
      </c>
      <c r="AB41" s="276">
        <v>101.632812</v>
      </c>
      <c r="AC41" s="281">
        <v>0.60937599999999748</v>
      </c>
      <c r="AD41" s="282">
        <v>5.6016069999999996</v>
      </c>
      <c r="AE41" s="279">
        <v>5.7272055599611599E-2</v>
      </c>
      <c r="AF41" s="283">
        <v>-0.90546133707224019</v>
      </c>
      <c r="AG41" s="272">
        <v>0.52840809364304786</v>
      </c>
      <c r="AH41" s="277">
        <v>2.8341834810065372E-2</v>
      </c>
      <c r="AI41" s="272">
        <v>-0.51221402798302107</v>
      </c>
      <c r="AJ41" s="277">
        <v>-3.8331529460765346E-2</v>
      </c>
      <c r="AK41" s="281">
        <v>-6.5882316260690438E-3</v>
      </c>
      <c r="AL41" s="284">
        <v>-0.50562579635695204</v>
      </c>
      <c r="AM41" s="277">
        <v>-2.7119877550053174E-2</v>
      </c>
      <c r="AN41" s="272">
        <v>-2.4495756021786752</v>
      </c>
      <c r="AO41" s="285">
        <v>-9.2769208946525406E-2</v>
      </c>
      <c r="AP41" s="286">
        <v>3.0091293121146778E-2</v>
      </c>
      <c r="AQ41" s="287">
        <v>1.6139844735930818E-3</v>
      </c>
    </row>
    <row r="42" spans="9:48" s="310" customFormat="1" ht="15">
      <c r="I42" s="294"/>
      <c r="J42" s="295"/>
      <c r="K42" s="296"/>
      <c r="L42" s="296"/>
      <c r="M42" s="297"/>
      <c r="N42" s="298"/>
      <c r="O42" s="299"/>
      <c r="P42" s="296"/>
      <c r="Q42" s="295"/>
      <c r="R42" s="296"/>
      <c r="S42" s="300"/>
      <c r="T42" s="296"/>
      <c r="U42" s="300"/>
      <c r="V42" s="301"/>
      <c r="W42" s="302"/>
      <c r="X42" s="295"/>
      <c r="Y42" s="296"/>
      <c r="Z42" s="295"/>
      <c r="AA42" s="295"/>
      <c r="AB42" s="295"/>
      <c r="AC42" s="296"/>
      <c r="AD42" s="301"/>
      <c r="AE42" s="302"/>
      <c r="AF42" s="303"/>
      <c r="AG42" s="296"/>
      <c r="AH42" s="300"/>
      <c r="AI42" s="296"/>
      <c r="AJ42" s="300"/>
      <c r="AK42" s="296"/>
      <c r="AL42" s="296"/>
      <c r="AM42" s="300"/>
      <c r="AN42" s="296"/>
      <c r="AO42" s="300"/>
      <c r="AP42" s="296"/>
      <c r="AQ42" s="300"/>
    </row>
    <row r="43" spans="9:48" s="310" customFormat="1" ht="15">
      <c r="I43" s="294"/>
      <c r="J43" s="295"/>
      <c r="K43" s="296"/>
      <c r="L43" s="296"/>
      <c r="M43" s="297"/>
      <c r="N43" s="298"/>
      <c r="O43" s="299"/>
      <c r="P43" s="296"/>
      <c r="Q43" s="295"/>
      <c r="R43" s="296"/>
      <c r="S43" s="300"/>
      <c r="T43" s="296"/>
      <c r="U43" s="300"/>
      <c r="V43" s="301"/>
      <c r="W43" s="302"/>
      <c r="X43" s="295"/>
      <c r="Y43" s="296"/>
      <c r="Z43" s="295"/>
      <c r="AA43" s="295"/>
      <c r="AB43" s="295"/>
      <c r="AC43" s="296"/>
      <c r="AD43" s="301"/>
      <c r="AE43" s="302"/>
      <c r="AF43" s="303"/>
      <c r="AG43" s="296"/>
      <c r="AH43" s="300"/>
      <c r="AI43" s="296"/>
      <c r="AJ43" s="300"/>
      <c r="AK43" s="296"/>
      <c r="AL43" s="296"/>
      <c r="AM43" s="300"/>
      <c r="AN43" s="296"/>
      <c r="AO43" s="300"/>
      <c r="AP43" s="296"/>
      <c r="AQ43" s="300"/>
    </row>
    <row r="44" spans="9:48" s="310" customFormat="1" ht="15">
      <c r="J44" s="295"/>
      <c r="K44" s="296"/>
      <c r="L44" s="296"/>
      <c r="M44" s="297"/>
      <c r="N44" s="298"/>
      <c r="O44" s="299"/>
      <c r="P44" s="296"/>
      <c r="Q44" s="295"/>
      <c r="R44" s="296"/>
      <c r="S44" s="300"/>
      <c r="T44" s="296"/>
      <c r="U44" s="300"/>
      <c r="V44" s="301"/>
      <c r="W44" s="302"/>
      <c r="X44" s="295"/>
      <c r="Y44" s="296"/>
      <c r="Z44" s="295"/>
      <c r="AA44" s="295"/>
      <c r="AB44" s="295"/>
      <c r="AC44" s="296"/>
      <c r="AD44" s="301"/>
      <c r="AE44" s="302"/>
      <c r="AF44" s="303"/>
      <c r="AG44" s="296"/>
      <c r="AH44" s="300"/>
      <c r="AI44" s="296"/>
      <c r="AJ44" s="300"/>
      <c r="AK44" s="296"/>
      <c r="AL44" s="296"/>
      <c r="AM44" s="300"/>
      <c r="AN44" s="296"/>
      <c r="AO44" s="300"/>
      <c r="AP44" s="296"/>
      <c r="AQ44" s="300"/>
    </row>
    <row r="45" spans="9:48" s="310" customFormat="1"/>
    <row r="46" spans="9:48" s="310" customFormat="1"/>
    <row r="47" spans="9:48" s="310" customFormat="1" ht="15">
      <c r="I47" s="294"/>
      <c r="J47" s="295"/>
      <c r="K47" s="296"/>
      <c r="L47" s="296"/>
      <c r="M47" s="297"/>
      <c r="N47" s="298"/>
      <c r="O47" s="299"/>
      <c r="P47" s="296"/>
      <c r="Q47" s="295"/>
      <c r="R47" s="296"/>
      <c r="S47" s="300"/>
      <c r="T47" s="296"/>
      <c r="U47" s="300"/>
      <c r="V47" s="301"/>
      <c r="W47" s="302"/>
      <c r="X47" s="295"/>
      <c r="Y47" s="296"/>
      <c r="Z47" s="295"/>
      <c r="AA47" s="295"/>
      <c r="AB47" s="295"/>
      <c r="AC47" s="296"/>
      <c r="AD47" s="301"/>
      <c r="AE47" s="302"/>
      <c r="AF47" s="303"/>
      <c r="AG47" s="296"/>
      <c r="AH47" s="300"/>
      <c r="AI47" s="296"/>
      <c r="AJ47" s="300"/>
      <c r="AK47" s="296"/>
      <c r="AL47" s="296"/>
      <c r="AM47" s="300"/>
      <c r="AN47" s="296"/>
      <c r="AO47" s="300"/>
      <c r="AP47" s="296"/>
      <c r="AQ47" s="300"/>
    </row>
    <row r="48" spans="9:48" s="310" customFormat="1" ht="15">
      <c r="I48" s="294"/>
      <c r="J48" s="295"/>
      <c r="K48" s="296"/>
      <c r="L48" s="296"/>
      <c r="M48" s="297"/>
      <c r="N48" s="298"/>
      <c r="O48" s="299"/>
      <c r="P48" s="296"/>
      <c r="Q48" s="295"/>
      <c r="R48" s="296"/>
      <c r="S48" s="300"/>
      <c r="T48" s="296"/>
      <c r="U48" s="300"/>
      <c r="V48" s="301"/>
      <c r="W48" s="302"/>
      <c r="X48" s="295"/>
      <c r="Y48" s="296"/>
      <c r="Z48" s="295"/>
      <c r="AA48" s="295"/>
      <c r="AB48" s="295"/>
      <c r="AC48" s="296"/>
      <c r="AD48" s="301"/>
      <c r="AE48" s="302"/>
      <c r="AF48" s="303"/>
      <c r="AG48" s="296"/>
      <c r="AH48" s="300"/>
      <c r="AI48" s="296"/>
      <c r="AJ48" s="300"/>
      <c r="AK48" s="296"/>
      <c r="AL48" s="296"/>
      <c r="AM48" s="300"/>
      <c r="AN48" s="296"/>
      <c r="AO48" s="300"/>
      <c r="AP48" s="296"/>
      <c r="AQ48" s="300"/>
    </row>
    <row r="49" spans="9:43" s="310" customFormat="1" ht="15">
      <c r="I49" s="294"/>
      <c r="J49" s="295"/>
      <c r="K49" s="296"/>
      <c r="L49" s="296"/>
      <c r="M49" s="297"/>
      <c r="N49" s="298"/>
      <c r="O49" s="299"/>
      <c r="P49" s="296"/>
      <c r="Q49" s="295"/>
      <c r="R49" s="296"/>
      <c r="S49" s="300"/>
      <c r="T49" s="296"/>
      <c r="U49" s="300"/>
      <c r="V49" s="301"/>
      <c r="W49" s="302"/>
      <c r="X49" s="295"/>
      <c r="Y49" s="296"/>
      <c r="Z49" s="295"/>
      <c r="AA49" s="295"/>
      <c r="AB49" s="295"/>
      <c r="AC49" s="296"/>
      <c r="AD49" s="301"/>
      <c r="AE49" s="302"/>
      <c r="AF49" s="303"/>
      <c r="AG49" s="296"/>
      <c r="AH49" s="300"/>
      <c r="AI49" s="296"/>
      <c r="AJ49" s="300"/>
      <c r="AK49" s="296"/>
      <c r="AL49" s="296"/>
      <c r="AM49" s="300"/>
      <c r="AN49" s="296"/>
      <c r="AO49" s="300"/>
      <c r="AP49" s="296"/>
      <c r="AQ49" s="300"/>
    </row>
    <row r="50" spans="9:43" s="310" customFormat="1" ht="15">
      <c r="I50" s="294"/>
      <c r="J50" s="295"/>
      <c r="K50" s="296"/>
      <c r="L50" s="296"/>
      <c r="M50" s="297"/>
      <c r="N50" s="298"/>
      <c r="O50" s="299"/>
      <c r="P50" s="296"/>
      <c r="Q50" s="295"/>
      <c r="R50" s="296"/>
      <c r="S50" s="300"/>
      <c r="T50" s="296"/>
      <c r="U50" s="300"/>
      <c r="V50" s="301"/>
      <c r="W50" s="302"/>
      <c r="X50" s="295"/>
      <c r="Y50" s="296"/>
      <c r="Z50" s="295"/>
      <c r="AA50" s="295"/>
      <c r="AB50" s="295"/>
      <c r="AC50" s="296"/>
      <c r="AD50" s="301"/>
      <c r="AE50" s="302"/>
      <c r="AF50" s="303"/>
      <c r="AG50" s="296"/>
      <c r="AH50" s="300"/>
      <c r="AI50" s="296"/>
      <c r="AJ50" s="300"/>
      <c r="AK50" s="296"/>
      <c r="AL50" s="296"/>
      <c r="AM50" s="300"/>
      <c r="AN50" s="296"/>
      <c r="AO50" s="300"/>
      <c r="AP50" s="296"/>
      <c r="AQ50" s="300"/>
    </row>
    <row r="51" spans="9:43" s="310" customFormat="1" ht="15">
      <c r="J51" s="295"/>
      <c r="K51" s="296"/>
      <c r="L51" s="296"/>
      <c r="M51" s="297"/>
      <c r="N51" s="298"/>
      <c r="O51" s="299"/>
      <c r="P51" s="296"/>
      <c r="Q51" s="295"/>
      <c r="R51" s="296"/>
      <c r="S51" s="300"/>
      <c r="T51" s="296"/>
      <c r="U51" s="300"/>
      <c r="V51" s="301"/>
      <c r="W51" s="302"/>
      <c r="X51" s="295"/>
      <c r="Y51" s="296"/>
      <c r="Z51" s="295"/>
      <c r="AA51" s="295"/>
      <c r="AB51" s="295"/>
      <c r="AC51" s="296"/>
      <c r="AD51" s="301"/>
      <c r="AE51" s="302"/>
      <c r="AF51" s="303"/>
      <c r="AG51" s="296"/>
      <c r="AH51" s="300"/>
      <c r="AI51" s="296"/>
      <c r="AJ51" s="300"/>
      <c r="AK51" s="296"/>
      <c r="AL51" s="296"/>
      <c r="AM51" s="300"/>
      <c r="AN51" s="296"/>
      <c r="AO51" s="300"/>
      <c r="AP51" s="296"/>
      <c r="AQ51" s="300"/>
    </row>
    <row r="52" spans="9:43" s="310" customFormat="1"/>
    <row r="53" spans="9:43" s="310" customFormat="1"/>
    <row r="54" spans="9:43" s="310" customFormat="1"/>
    <row r="55" spans="9:43" s="310" customFormat="1"/>
    <row r="56" spans="9:43" s="310" customFormat="1">
      <c r="I56" s="67"/>
      <c r="J56" s="67"/>
      <c r="K56" s="67"/>
      <c r="L56" s="67"/>
      <c r="M56" s="67"/>
      <c r="N56" s="67"/>
      <c r="O56" s="67"/>
      <c r="P56" s="67"/>
      <c r="Q56" s="67"/>
      <c r="R56" s="67"/>
      <c r="S56" s="67"/>
      <c r="T56" s="67"/>
      <c r="U56" s="67"/>
      <c r="V56" s="67"/>
      <c r="W56" s="67"/>
      <c r="X56" s="67"/>
      <c r="Y56" s="67"/>
      <c r="Z56" s="67"/>
      <c r="AA56" s="67"/>
      <c r="AB56" s="67"/>
      <c r="AC56" s="67"/>
      <c r="AD56" s="67"/>
      <c r="AE56" s="67"/>
      <c r="AF56" s="67"/>
      <c r="AG56" s="67"/>
      <c r="AH56" s="67"/>
      <c r="AI56" s="67"/>
      <c r="AJ56" s="67"/>
      <c r="AK56" s="67"/>
      <c r="AL56" s="67"/>
      <c r="AM56" s="67"/>
      <c r="AN56" s="67"/>
      <c r="AO56" s="67"/>
      <c r="AP56" s="67"/>
      <c r="AQ56" s="67"/>
    </row>
    <row r="57" spans="9:43" s="310" customFormat="1">
      <c r="I57" s="67"/>
      <c r="J57" s="67"/>
      <c r="K57" s="67"/>
      <c r="L57" s="67"/>
      <c r="M57" s="67"/>
      <c r="N57" s="67"/>
      <c r="O57" s="67"/>
      <c r="P57" s="67"/>
      <c r="Q57" s="67"/>
      <c r="R57" s="67"/>
      <c r="S57" s="67"/>
      <c r="T57" s="67"/>
      <c r="U57" s="67"/>
      <c r="V57" s="67"/>
      <c r="W57" s="67"/>
      <c r="X57" s="67"/>
      <c r="Y57" s="67"/>
      <c r="Z57" s="67"/>
      <c r="AA57" s="67"/>
      <c r="AB57" s="67"/>
      <c r="AC57" s="67"/>
      <c r="AD57" s="67"/>
      <c r="AE57" s="67"/>
      <c r="AF57" s="67"/>
      <c r="AG57" s="67"/>
      <c r="AH57" s="67"/>
      <c r="AI57" s="67"/>
      <c r="AJ57" s="67"/>
      <c r="AK57" s="67"/>
      <c r="AL57" s="67"/>
      <c r="AM57" s="67"/>
      <c r="AN57" s="67"/>
      <c r="AO57" s="67"/>
      <c r="AP57" s="67"/>
      <c r="AQ57" s="67"/>
    </row>
    <row r="58" spans="9:43" s="310" customFormat="1">
      <c r="I58" s="67"/>
      <c r="J58" s="67"/>
      <c r="K58" s="67"/>
      <c r="L58" s="67"/>
      <c r="M58" s="67"/>
      <c r="N58" s="67"/>
      <c r="O58" s="67"/>
      <c r="P58" s="67"/>
      <c r="Q58" s="67"/>
      <c r="R58" s="67"/>
      <c r="S58" s="67"/>
      <c r="T58" s="67"/>
      <c r="U58" s="67"/>
      <c r="V58" s="67"/>
      <c r="W58" s="67"/>
      <c r="X58" s="67"/>
      <c r="Y58" s="67"/>
      <c r="Z58" s="67"/>
      <c r="AA58" s="67"/>
      <c r="AB58" s="67"/>
      <c r="AC58" s="67"/>
      <c r="AD58" s="67"/>
      <c r="AE58" s="67"/>
      <c r="AF58" s="67"/>
      <c r="AG58" s="67"/>
      <c r="AH58" s="67"/>
      <c r="AI58" s="67"/>
      <c r="AJ58" s="67"/>
      <c r="AK58" s="67"/>
      <c r="AL58" s="67"/>
      <c r="AM58" s="67"/>
      <c r="AN58" s="67"/>
      <c r="AO58" s="67"/>
      <c r="AP58" s="67"/>
      <c r="AQ58" s="67"/>
    </row>
    <row r="59" spans="9:43" s="310" customFormat="1">
      <c r="I59" s="67"/>
      <c r="J59" s="67"/>
      <c r="K59" s="67"/>
      <c r="L59" s="67"/>
      <c r="M59" s="67"/>
      <c r="N59" s="67"/>
      <c r="O59" s="67"/>
      <c r="P59" s="67"/>
      <c r="Q59" s="67"/>
      <c r="R59" s="67"/>
      <c r="S59" s="67"/>
      <c r="T59" s="67"/>
      <c r="U59" s="67"/>
      <c r="V59" s="67"/>
      <c r="W59" s="67"/>
      <c r="X59" s="67"/>
      <c r="Y59" s="67"/>
      <c r="Z59" s="67"/>
      <c r="AA59" s="67"/>
      <c r="AB59" s="67"/>
      <c r="AC59" s="67"/>
      <c r="AD59" s="67"/>
      <c r="AE59" s="67"/>
      <c r="AF59" s="67"/>
      <c r="AG59" s="67"/>
      <c r="AH59" s="67"/>
      <c r="AI59" s="67"/>
      <c r="AJ59" s="67"/>
      <c r="AK59" s="67"/>
      <c r="AL59" s="67"/>
      <c r="AM59" s="67"/>
      <c r="AN59" s="67"/>
      <c r="AO59" s="67"/>
      <c r="AP59" s="67"/>
      <c r="AQ59" s="67"/>
    </row>
    <row r="60" spans="9:43" s="310" customFormat="1">
      <c r="I60" s="67"/>
      <c r="J60" s="67"/>
      <c r="K60" s="6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s="67"/>
      <c r="AL60" s="67"/>
      <c r="AM60" s="67"/>
      <c r="AN60" s="67"/>
      <c r="AO60" s="67"/>
      <c r="AP60" s="67"/>
      <c r="AQ60" s="67"/>
    </row>
    <row r="61" spans="9:43" s="310" customFormat="1">
      <c r="I61" s="67"/>
      <c r="J61" s="67"/>
      <c r="K61" s="6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s="67"/>
      <c r="AL61" s="67"/>
      <c r="AM61" s="67"/>
      <c r="AN61" s="67"/>
      <c r="AO61" s="67"/>
      <c r="AP61" s="67"/>
      <c r="AQ61" s="67"/>
    </row>
    <row r="62" spans="9:43" s="310" customFormat="1">
      <c r="I62" s="67"/>
      <c r="J62" s="67"/>
      <c r="K62" s="67"/>
      <c r="L62" s="67"/>
      <c r="M62" s="67"/>
      <c r="N62" s="67"/>
      <c r="O62" s="67"/>
      <c r="P62" s="67"/>
      <c r="Q62" s="67"/>
      <c r="R62" s="67"/>
      <c r="S62" s="67"/>
      <c r="T62" s="67"/>
      <c r="U62" s="67"/>
      <c r="V62" s="67"/>
      <c r="W62" s="67"/>
      <c r="X62" s="67"/>
      <c r="Y62" s="67"/>
      <c r="Z62" s="67"/>
      <c r="AA62" s="67"/>
      <c r="AB62" s="67"/>
      <c r="AC62" s="67"/>
      <c r="AD62" s="67"/>
      <c r="AE62" s="67"/>
      <c r="AF62" s="67"/>
      <c r="AG62" s="67"/>
      <c r="AH62" s="67"/>
      <c r="AI62" s="67"/>
      <c r="AJ62" s="67"/>
      <c r="AK62" s="67"/>
      <c r="AL62" s="67"/>
      <c r="AM62" s="67"/>
      <c r="AN62" s="67"/>
      <c r="AO62" s="67"/>
      <c r="AP62" s="67"/>
      <c r="AQ62" s="67"/>
    </row>
    <row r="63" spans="9:43" s="310" customFormat="1">
      <c r="I63" s="67"/>
      <c r="J63" s="67"/>
      <c r="K63" s="67"/>
      <c r="L63" s="67"/>
      <c r="M63" s="67"/>
      <c r="N63" s="67"/>
      <c r="O63" s="67"/>
      <c r="P63" s="67"/>
      <c r="Q63" s="67"/>
      <c r="R63" s="67"/>
      <c r="S63" s="67"/>
      <c r="T63" s="67"/>
      <c r="U63" s="67"/>
      <c r="V63" s="67"/>
      <c r="W63" s="67"/>
      <c r="X63" s="67"/>
      <c r="Y63" s="67"/>
      <c r="Z63" s="67"/>
      <c r="AA63" s="67"/>
      <c r="AB63" s="67"/>
      <c r="AC63" s="67"/>
      <c r="AD63" s="67"/>
      <c r="AE63" s="67"/>
      <c r="AF63" s="67"/>
      <c r="AG63" s="67"/>
      <c r="AH63" s="67"/>
      <c r="AI63" s="67"/>
      <c r="AJ63" s="67"/>
      <c r="AK63" s="67"/>
      <c r="AL63" s="67"/>
      <c r="AM63" s="67"/>
      <c r="AN63" s="67"/>
      <c r="AO63" s="67"/>
      <c r="AP63" s="67"/>
      <c r="AQ63" s="67"/>
    </row>
    <row r="64" spans="9:43" s="310" customFormat="1">
      <c r="I64" s="67"/>
      <c r="J64" s="67"/>
      <c r="K64" s="67"/>
      <c r="L64" s="67"/>
      <c r="M64" s="67"/>
      <c r="N64" s="67"/>
      <c r="O64" s="67"/>
      <c r="P64" s="67"/>
      <c r="Q64" s="67"/>
      <c r="R64" s="67"/>
      <c r="S64" s="67"/>
      <c r="T64" s="67"/>
      <c r="U64" s="67"/>
      <c r="V64" s="67"/>
      <c r="W64" s="67"/>
      <c r="X64" s="67"/>
      <c r="Y64" s="67"/>
      <c r="Z64" s="67"/>
      <c r="AA64" s="67"/>
      <c r="AB64" s="67"/>
      <c r="AC64" s="67"/>
      <c r="AD64" s="67"/>
      <c r="AE64" s="67"/>
      <c r="AF64" s="67"/>
      <c r="AG64" s="67"/>
      <c r="AH64" s="67"/>
      <c r="AI64" s="67"/>
      <c r="AJ64" s="67"/>
      <c r="AK64" s="67"/>
      <c r="AL64" s="67"/>
      <c r="AM64" s="67"/>
      <c r="AN64" s="67"/>
      <c r="AO64" s="67"/>
      <c r="AP64" s="67"/>
      <c r="AQ64" s="67"/>
    </row>
    <row r="65" spans="9:45" s="310" customFormat="1">
      <c r="I65" s="67"/>
      <c r="J65" s="67"/>
      <c r="K65" s="67"/>
      <c r="L65" s="67"/>
      <c r="M65" s="67"/>
      <c r="N65" s="67"/>
      <c r="O65" s="67"/>
      <c r="P65" s="67"/>
      <c r="Q65" s="67"/>
      <c r="R65" s="67"/>
      <c r="S65" s="67"/>
      <c r="T65" s="67"/>
      <c r="U65" s="67"/>
      <c r="V65" s="67"/>
      <c r="W65" s="67"/>
      <c r="X65" s="67"/>
      <c r="Y65" s="67"/>
      <c r="Z65" s="67"/>
      <c r="AA65" s="67"/>
      <c r="AB65" s="67"/>
      <c r="AC65" s="67"/>
      <c r="AD65" s="67"/>
      <c r="AE65" s="67"/>
      <c r="AF65" s="67"/>
      <c r="AG65" s="67"/>
      <c r="AH65" s="67"/>
      <c r="AI65" s="67"/>
      <c r="AJ65" s="67"/>
      <c r="AK65" s="67"/>
      <c r="AL65" s="67"/>
      <c r="AM65" s="67"/>
      <c r="AN65" s="67"/>
      <c r="AO65" s="67"/>
      <c r="AP65" s="67"/>
      <c r="AQ65" s="67"/>
    </row>
    <row r="66" spans="9:45" s="310" customFormat="1"/>
    <row r="67" spans="9:45" s="310" customFormat="1"/>
    <row r="68" spans="9:45" s="310" customFormat="1">
      <c r="AS68" s="311"/>
    </row>
    <row r="69" spans="9:45" s="310" customFormat="1"/>
    <row r="83" spans="9:9" ht="15.75">
      <c r="I83" s="498" t="s">
        <v>270</v>
      </c>
    </row>
  </sheetData>
  <mergeCells count="4">
    <mergeCell ref="J26:W26"/>
    <mergeCell ref="X26:AE26"/>
    <mergeCell ref="AF26:AK26"/>
    <mergeCell ref="AL26:AQ26"/>
  </mergeCells>
  <dataValidations disablePrompts="1" count="1">
    <dataValidation type="list" allowBlank="1" showInputMessage="1" showErrorMessage="1" sqref="J23">
      <formula1>#REF!</formula1>
    </dataValidation>
  </dataValidations>
  <printOptions horizontalCentered="1"/>
  <pageMargins left="0.25" right="0.25" top="0.25" bottom="0.25" header="0.3" footer="0.15"/>
  <pageSetup scale="47" fitToWidth="0" fitToHeight="0" orientation="landscape" horizontalDpi="300" verticalDpi="300" r:id="rId1"/>
  <headerFooter scaleWithDoc="0">
    <oddHeader>&amp;L&amp;G&amp;C&amp;"-,Bold"&amp;12&amp;K2E398A
&amp;15FN30.400.13(IOS) Performance&amp;R&amp;"-,Bold"&amp;14&amp;K2E398A
&amp;12Cello Fixed Income Master Fund, LP&amp;"-,Regular"&amp;10&amp;K000000
&amp;"-,Bold"&amp;K2E398A As of Mar, 2015</oddHeader>
    <oddFooter>&amp;L&amp;8&amp;K2E398AReport Created on &amp;D &amp;T&amp;C&amp;G
&amp;8&amp;K2E398APage &amp;P of &amp;N</oddFooter>
  </headerFooter>
  <rowBreaks count="1" manualBreakCount="1">
    <brk id="83" max="43" man="1"/>
  </rowBreaks>
  <drawing r:id="rId2"/>
  <legacyDrawing r:id="rId3"/>
  <legacyDrawingHF r:id="rId4"/>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4" tint="0.39997558519241921"/>
  </sheetPr>
  <dimension ref="A1:AV83"/>
  <sheetViews>
    <sheetView topLeftCell="H1"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1" width="8.85546875" style="67" customWidth="1"/>
    <col min="12" max="12" width="8.5703125" style="67" bestFit="1" customWidth="1"/>
    <col min="13" max="13" width="7.28515625" style="67" bestFit="1" customWidth="1"/>
    <col min="14" max="14" width="6.7109375" style="67" customWidth="1"/>
    <col min="15" max="15" width="7.85546875" style="67" customWidth="1"/>
    <col min="16" max="16" width="9" style="67" bestFit="1" customWidth="1"/>
    <col min="17" max="17" width="10.85546875" style="67" customWidth="1"/>
    <col min="18" max="18" width="10.28515625" style="67" customWidth="1"/>
    <col min="19" max="19" width="10.7109375" style="67" customWidth="1"/>
    <col min="20" max="20" width="10.7109375" style="67" bestFit="1" customWidth="1"/>
    <col min="21" max="21" width="10.85546875" style="67" customWidth="1"/>
    <col min="22" max="22" width="5.7109375" style="67" customWidth="1"/>
    <col min="23" max="23" width="8.5703125" style="67" customWidth="1"/>
    <col min="24" max="24" width="10.140625" style="67" bestFit="1" customWidth="1"/>
    <col min="25" max="25" width="10.28515625" style="67" customWidth="1"/>
    <col min="26" max="26" width="6.85546875" style="67" bestFit="1" customWidth="1"/>
    <col min="27" max="27" width="10.5703125" style="67" hidden="1" customWidth="1"/>
    <col min="28" max="28" width="10.140625" style="67" customWidth="1"/>
    <col min="29" max="29" width="8.5703125" style="67" bestFit="1" customWidth="1"/>
    <col min="30" max="30" width="5.7109375" style="67" customWidth="1"/>
    <col min="31" max="31" width="8" style="67" customWidth="1"/>
    <col min="32" max="32" width="6.85546875" style="67" customWidth="1"/>
    <col min="33" max="33" width="9.85546875" style="67" bestFit="1" customWidth="1"/>
    <col min="34" max="34" width="9.7109375" style="67" customWidth="1"/>
    <col min="35" max="35" width="12.42578125" style="67" hidden="1" customWidth="1"/>
    <col min="36" max="36" width="9.42578125" style="67" hidden="1" customWidth="1"/>
    <col min="37" max="37" width="8.7109375" style="67" hidden="1" customWidth="1"/>
    <col min="38" max="38" width="8.42578125" style="67" customWidth="1"/>
    <col min="39" max="39" width="9.28515625" style="67" customWidth="1"/>
    <col min="40" max="40" width="11.140625" style="67" customWidth="1"/>
    <col min="41" max="41" width="10.85546875" style="67" customWidth="1"/>
    <col min="42" max="42" width="8.5703125" style="67" bestFit="1" customWidth="1"/>
    <col min="43" max="43" width="6.5703125" style="67" customWidth="1"/>
    <col min="44" max="44" width="3.7109375" style="67" customWidth="1"/>
    <col min="45" max="45" width="9.42578125" style="67" bestFit="1" customWidth="1"/>
    <col min="46" max="46" width="9.140625" style="67"/>
    <col min="47" max="47" width="9.5703125" style="67" customWidth="1"/>
    <col min="48" max="48" width="10.42578125" style="67" bestFit="1" customWidth="1"/>
    <col min="49" max="16384" width="9.140625" style="67"/>
  </cols>
  <sheetData>
    <row r="1" spans="47:47">
      <c r="AU1" s="71"/>
    </row>
    <row r="23" spans="9:48" ht="12.75" hidden="1" customHeight="1">
      <c r="I23" s="77" t="s">
        <v>77</v>
      </c>
      <c r="J23" s="74">
        <v>3</v>
      </c>
    </row>
    <row r="24" spans="9:48" ht="15">
      <c r="I24" s="75" t="s">
        <v>214</v>
      </c>
    </row>
    <row r="25" spans="9:48" s="76" customFormat="1" ht="8.25" hidden="1" customHeight="1">
      <c r="J25" s="76" t="s">
        <v>7</v>
      </c>
      <c r="L25" s="76" t="s">
        <v>8</v>
      </c>
      <c r="M25" s="76" t="s">
        <v>9</v>
      </c>
      <c r="O25" s="76" t="s">
        <v>10</v>
      </c>
      <c r="W25" s="76" t="s">
        <v>11</v>
      </c>
      <c r="X25" s="76" t="s">
        <v>7</v>
      </c>
      <c r="Y25" s="76" t="s">
        <v>7</v>
      </c>
    </row>
    <row r="26" spans="9:48" s="163" customFormat="1" ht="22.5" customHeight="1">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75</v>
      </c>
      <c r="AG26" s="638"/>
      <c r="AH26" s="638"/>
      <c r="AI26" s="638"/>
      <c r="AJ26" s="638"/>
      <c r="AK26" s="638"/>
      <c r="AL26" s="639" t="s">
        <v>150</v>
      </c>
      <c r="AM26" s="640"/>
      <c r="AN26" s="640"/>
      <c r="AO26" s="640"/>
      <c r="AP26" s="640"/>
      <c r="AQ26" s="641"/>
      <c r="AU26" s="385" t="s">
        <v>67</v>
      </c>
      <c r="AV26" s="387" t="s">
        <v>150</v>
      </c>
    </row>
    <row r="27" spans="9:48" s="164" customFormat="1" ht="46.5" customHeight="1">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4" t="s">
        <v>73</v>
      </c>
      <c r="AB27" s="214" t="s">
        <v>122</v>
      </c>
      <c r="AC27" s="214" t="s">
        <v>160</v>
      </c>
      <c r="AD27" s="21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U27" s="143" t="s">
        <v>241</v>
      </c>
      <c r="AV27" s="386" t="s">
        <v>241</v>
      </c>
    </row>
    <row r="28" spans="9:48" s="163" customFormat="1" ht="15">
      <c r="I28" s="133">
        <v>41333</v>
      </c>
      <c r="J28" s="217">
        <v>18.172001000000002</v>
      </c>
      <c r="K28" s="80">
        <v>18.330334330000003</v>
      </c>
      <c r="L28" s="80"/>
      <c r="M28" s="81">
        <v>279.37429800000001</v>
      </c>
      <c r="N28" s="73">
        <v>7.1159999999999997</v>
      </c>
      <c r="O28" s="170">
        <v>0.20369999999999999</v>
      </c>
      <c r="P28" s="80"/>
      <c r="Q28" s="82"/>
      <c r="R28" s="80"/>
      <c r="S28" s="83"/>
      <c r="T28" s="80"/>
      <c r="U28" s="83"/>
      <c r="V28" s="84">
        <v>-25.5</v>
      </c>
      <c r="W28" s="153">
        <v>-4.6742352541500005E-2</v>
      </c>
      <c r="X28" s="185">
        <v>103.507812</v>
      </c>
      <c r="Y28" s="80">
        <v>0.27343700000000126</v>
      </c>
      <c r="Z28" s="82">
        <v>0.29296899999999937</v>
      </c>
      <c r="AA28" s="82">
        <v>103.257812</v>
      </c>
      <c r="AB28" s="82">
        <v>102.941406</v>
      </c>
      <c r="AC28" s="187"/>
      <c r="AD28" s="189">
        <v>6.8920000000000003</v>
      </c>
      <c r="AE28" s="172">
        <v>7.1337584030399998E-2</v>
      </c>
      <c r="AF28" s="86">
        <v>-0.65522757991889791</v>
      </c>
      <c r="AG28" s="80"/>
      <c r="AH28" s="83"/>
      <c r="AI28" s="80"/>
      <c r="AJ28" s="83"/>
      <c r="AK28" s="187"/>
      <c r="AL28" s="192"/>
      <c r="AM28" s="83"/>
      <c r="AN28" s="80"/>
      <c r="AO28" s="109"/>
      <c r="AP28" s="194"/>
      <c r="AQ28" s="200"/>
      <c r="AU28" s="388"/>
      <c r="AV28" s="389"/>
    </row>
    <row r="29" spans="9:48" s="163" customFormat="1" ht="15">
      <c r="I29" s="133">
        <v>41361</v>
      </c>
      <c r="J29" s="234">
        <v>18.875</v>
      </c>
      <c r="K29" s="237">
        <v>19.033333330000001</v>
      </c>
      <c r="L29" s="237">
        <v>0.70299899999999838</v>
      </c>
      <c r="M29" s="238">
        <v>224.9384</v>
      </c>
      <c r="N29" s="239">
        <v>4.8285999999999998</v>
      </c>
      <c r="O29" s="240">
        <v>0.20369999999999999</v>
      </c>
      <c r="P29" s="237">
        <v>0.1433143300000026</v>
      </c>
      <c r="Q29" s="171">
        <v>18.18702</v>
      </c>
      <c r="R29" s="237">
        <v>0.84631333000000097</v>
      </c>
      <c r="S29" s="241">
        <v>4.6170097869677039E-2</v>
      </c>
      <c r="T29" s="237">
        <v>0.84631333000000097</v>
      </c>
      <c r="U29" s="241">
        <v>4.6170097869677074E-2</v>
      </c>
      <c r="V29" s="242">
        <v>-24.1</v>
      </c>
      <c r="W29" s="243">
        <v>-4.5870333325300001E-2</v>
      </c>
      <c r="X29" s="244">
        <v>103.148438</v>
      </c>
      <c r="Y29" s="237">
        <v>-0.35937400000000252</v>
      </c>
      <c r="Z29" s="171">
        <v>0.25</v>
      </c>
      <c r="AA29" s="171">
        <v>102.882812</v>
      </c>
      <c r="AB29" s="171">
        <v>103.257812</v>
      </c>
      <c r="AC29" s="245">
        <v>-0.10937400000000252</v>
      </c>
      <c r="AD29" s="246">
        <v>7.0179999999999998</v>
      </c>
      <c r="AE29" s="243">
        <v>7.2389573788399997E-2</v>
      </c>
      <c r="AF29" s="247">
        <v>-0.63365939215752709</v>
      </c>
      <c r="AG29" s="237">
        <v>-7.1664861326051196E-2</v>
      </c>
      <c r="AH29" s="241">
        <v>-3.9096319813852068E-3</v>
      </c>
      <c r="AI29" s="237">
        <v>0.77077294571967225</v>
      </c>
      <c r="AJ29" s="241">
        <v>2.1568187761370816E-2</v>
      </c>
      <c r="AK29" s="245">
        <v>-3.8755229542774649E-3</v>
      </c>
      <c r="AL29" s="248">
        <v>0.77464846867394976</v>
      </c>
      <c r="AM29" s="241">
        <v>4.2260465888291826E-2</v>
      </c>
      <c r="AN29" s="237">
        <v>0.77464846867394976</v>
      </c>
      <c r="AO29" s="203">
        <v>4.2260465888291909E-2</v>
      </c>
      <c r="AP29" s="249">
        <v>0.30172917803938437</v>
      </c>
      <c r="AQ29" s="250">
        <v>1.6460647831478169E-2</v>
      </c>
      <c r="AU29" s="390">
        <f t="shared" ref="AU29:AU35" si="0">P29/K28</f>
        <v>7.8184242261991835E-3</v>
      </c>
      <c r="AV29" s="391">
        <f t="shared" ref="AV29:AV35" si="1">AP29/K28</f>
        <v>1.6460647831478169E-2</v>
      </c>
    </row>
    <row r="30" spans="9:48" ht="15">
      <c r="I30" s="133">
        <v>41394</v>
      </c>
      <c r="J30" s="331">
        <v>17.422001000000002</v>
      </c>
      <c r="K30" s="332">
        <v>17.580334330000003</v>
      </c>
      <c r="L30" s="332">
        <v>-1.4529989999999984</v>
      </c>
      <c r="M30" s="333">
        <v>268.057007</v>
      </c>
      <c r="N30" s="334">
        <v>4.5644999999999998</v>
      </c>
      <c r="O30" s="335">
        <v>0.19819999999999999</v>
      </c>
      <c r="P30" s="332">
        <v>0.14336433000000071</v>
      </c>
      <c r="Q30" s="336">
        <v>18.889969000000001</v>
      </c>
      <c r="R30" s="332">
        <v>-1.3096346699999977</v>
      </c>
      <c r="S30" s="337">
        <v>-6.880742575635844E-2</v>
      </c>
      <c r="T30" s="332">
        <v>-0.4633213399999967</v>
      </c>
      <c r="U30" s="337">
        <v>-2.5814173468012958E-2</v>
      </c>
      <c r="V30" s="338">
        <v>-30.9</v>
      </c>
      <c r="W30" s="339">
        <v>-5.4323233079700002E-2</v>
      </c>
      <c r="X30" s="340">
        <v>104.59375</v>
      </c>
      <c r="Y30" s="332">
        <v>1.4453120000000013</v>
      </c>
      <c r="Z30" s="336">
        <v>0.26562599999999748</v>
      </c>
      <c r="AA30" s="336">
        <v>104.320312</v>
      </c>
      <c r="AB30" s="336">
        <v>102.882812</v>
      </c>
      <c r="AC30" s="341">
        <v>1.7109379999999987</v>
      </c>
      <c r="AD30" s="342">
        <v>6.3730000000000002</v>
      </c>
      <c r="AE30" s="339">
        <v>6.6657596875000003E-2</v>
      </c>
      <c r="AF30" s="343">
        <v>-0.81495936887088682</v>
      </c>
      <c r="AG30" s="332">
        <v>1.0841519330992142</v>
      </c>
      <c r="AH30" s="337">
        <v>5.6960697020442194E-2</v>
      </c>
      <c r="AI30" s="332">
        <v>-0.35650025287255327</v>
      </c>
      <c r="AJ30" s="337">
        <v>-0.18129997671335973</v>
      </c>
      <c r="AK30" s="341">
        <v>-0.1310175159717698</v>
      </c>
      <c r="AL30" s="344">
        <v>-0.22548273690078346</v>
      </c>
      <c r="AM30" s="337">
        <v>-1.1846728735916245E-2</v>
      </c>
      <c r="AN30" s="332">
        <v>0.5491657317731663</v>
      </c>
      <c r="AO30" s="345">
        <v>2.9913088876743599E-2</v>
      </c>
      <c r="AP30" s="346">
        <v>0.35983872731569683</v>
      </c>
      <c r="AQ30" s="347">
        <v>1.8905712471736384E-2</v>
      </c>
      <c r="AU30" s="392">
        <f t="shared" si="0"/>
        <v>7.532276533718474E-3</v>
      </c>
      <c r="AV30" s="393">
        <f t="shared" si="1"/>
        <v>1.8905712471736384E-2</v>
      </c>
    </row>
    <row r="31" spans="9:48" s="310" customFormat="1" ht="15">
      <c r="I31" s="133">
        <v>41425</v>
      </c>
      <c r="J31" s="331">
        <v>20.172001000000002</v>
      </c>
      <c r="K31" s="332">
        <v>20.347001000000002</v>
      </c>
      <c r="L31" s="332">
        <v>2.7666666699999993</v>
      </c>
      <c r="M31" s="333">
        <v>149.34669500000001</v>
      </c>
      <c r="N31" s="334">
        <v>5.1807999999999996</v>
      </c>
      <c r="O31" s="335">
        <v>0.19428000000000001</v>
      </c>
      <c r="P31" s="332">
        <v>0.14212233000000296</v>
      </c>
      <c r="Q31" s="336">
        <v>17.438212</v>
      </c>
      <c r="R31" s="332">
        <v>2.9087890000000023</v>
      </c>
      <c r="S31" s="337">
        <v>0.16545697854200034</v>
      </c>
      <c r="T31" s="332">
        <v>2.4454676600000056</v>
      </c>
      <c r="U31" s="337">
        <v>0.13537166992841088</v>
      </c>
      <c r="V31" s="338">
        <v>-14.3</v>
      </c>
      <c r="W31" s="339">
        <v>-2.9096211430000008E-2</v>
      </c>
      <c r="X31" s="340">
        <v>100.46875</v>
      </c>
      <c r="Y31" s="332">
        <v>-4.125</v>
      </c>
      <c r="Z31" s="336">
        <v>0.27343799999999874</v>
      </c>
      <c r="AA31" s="336">
        <v>100.195312</v>
      </c>
      <c r="AB31" s="336">
        <v>104.320312</v>
      </c>
      <c r="AC31" s="341">
        <v>-3.8515620000000013</v>
      </c>
      <c r="AD31" s="342">
        <v>7.5830000000000002</v>
      </c>
      <c r="AE31" s="339">
        <v>7.6185453125000011E-2</v>
      </c>
      <c r="AF31" s="343">
        <v>-0.38191295367451428</v>
      </c>
      <c r="AG31" s="332">
        <v>-3.1388665366870918</v>
      </c>
      <c r="AH31" s="337">
        <v>-0.17854418907897363</v>
      </c>
      <c r="AI31" s="332">
        <v>-1.1232357680296079</v>
      </c>
      <c r="AJ31" s="337">
        <v>0.43304641519637255</v>
      </c>
      <c r="AK31" s="341">
        <v>-0.89315823134251837</v>
      </c>
      <c r="AL31" s="344">
        <v>-0.23007753668708952</v>
      </c>
      <c r="AM31" s="337">
        <v>-1.3087210536973303E-2</v>
      </c>
      <c r="AN31" s="332">
        <v>0.31908819508607678</v>
      </c>
      <c r="AO31" s="345">
        <v>1.6434399447829096E-2</v>
      </c>
      <c r="AP31" s="346">
        <v>0.24655184422685433</v>
      </c>
      <c r="AQ31" s="347">
        <v>1.4024297809065289E-2</v>
      </c>
      <c r="AU31" s="394">
        <f t="shared" si="0"/>
        <v>8.0841653709325632E-3</v>
      </c>
      <c r="AV31" s="395">
        <f t="shared" si="1"/>
        <v>1.4024297809065289E-2</v>
      </c>
    </row>
    <row r="32" spans="9:48" s="310" customFormat="1" ht="15">
      <c r="I32" s="133">
        <v>41453</v>
      </c>
      <c r="J32" s="331">
        <v>20.672001000000002</v>
      </c>
      <c r="K32" s="332">
        <v>20.830334330000003</v>
      </c>
      <c r="L32" s="332">
        <v>0.48333333000000067</v>
      </c>
      <c r="M32" s="333">
        <v>148.86599699999999</v>
      </c>
      <c r="N32" s="334">
        <v>8.1408000000000005</v>
      </c>
      <c r="O32" s="335">
        <v>0.19464999999999999</v>
      </c>
      <c r="P32" s="332">
        <v>7.1279000000004089E-2</v>
      </c>
      <c r="Q32" s="336">
        <v>20.275721999999998</v>
      </c>
      <c r="R32" s="332">
        <v>0.55461233000000476</v>
      </c>
      <c r="S32" s="337">
        <v>2.7257694143721953E-2</v>
      </c>
      <c r="T32" s="332">
        <v>3.0000799900000104</v>
      </c>
      <c r="U32" s="337">
        <v>0.1663192836467664</v>
      </c>
      <c r="V32" s="338">
        <v>-6.5</v>
      </c>
      <c r="W32" s="339">
        <v>-1.3539717314500002E-2</v>
      </c>
      <c r="X32" s="340">
        <v>97.742187999999999</v>
      </c>
      <c r="Y32" s="332">
        <v>-2.7265620000000013</v>
      </c>
      <c r="Z32" s="336">
        <v>0.27343799999999874</v>
      </c>
      <c r="AA32" s="336">
        <v>97.488281000000001</v>
      </c>
      <c r="AB32" s="336">
        <v>100.195312</v>
      </c>
      <c r="AC32" s="341">
        <v>-2.4531240000000025</v>
      </c>
      <c r="AD32" s="342">
        <v>7.9279999999999999</v>
      </c>
      <c r="AE32" s="339">
        <v>7.7490006646400003E-2</v>
      </c>
      <c r="AF32" s="343">
        <v>-0.17472856050050453</v>
      </c>
      <c r="AG32" s="332">
        <v>-0.93687983256984009</v>
      </c>
      <c r="AH32" s="337">
        <v>-4.6045106724565452E-2</v>
      </c>
      <c r="AI32" s="332">
        <v>-0.66471804928049272</v>
      </c>
      <c r="AJ32" s="337">
        <v>0.20718439317400975</v>
      </c>
      <c r="AK32" s="341">
        <v>-0.28245054671065734</v>
      </c>
      <c r="AL32" s="344">
        <v>-0.38226750256983533</v>
      </c>
      <c r="AM32" s="337">
        <v>-1.8787412580843502E-2</v>
      </c>
      <c r="AN32" s="332">
        <v>-6.3179307483758551E-2</v>
      </c>
      <c r="AO32" s="345">
        <v>-2.6617729759591535E-3</v>
      </c>
      <c r="AP32" s="346">
        <v>0.11905642812614083</v>
      </c>
      <c r="AQ32" s="347">
        <v>5.8513010406860853E-3</v>
      </c>
      <c r="AU32" s="394">
        <f t="shared" si="0"/>
        <v>3.5031698283203546E-3</v>
      </c>
      <c r="AV32" s="395">
        <f t="shared" si="1"/>
        <v>5.8513010406860853E-3</v>
      </c>
    </row>
    <row r="33" spans="9:48" s="310" customFormat="1" ht="15">
      <c r="I33" s="133">
        <v>41486</v>
      </c>
      <c r="J33" s="331">
        <v>21.452998999999998</v>
      </c>
      <c r="K33" s="332">
        <v>21.61133233</v>
      </c>
      <c r="L33" s="332">
        <v>0.78099799999999675</v>
      </c>
      <c r="M33" s="333">
        <v>115.43609600000001</v>
      </c>
      <c r="N33" s="334">
        <v>6.9577</v>
      </c>
      <c r="O33" s="335">
        <v>0.18673000000000001</v>
      </c>
      <c r="P33" s="332">
        <v>8.8916330000003541E-2</v>
      </c>
      <c r="Q33" s="336">
        <v>20.741417999999999</v>
      </c>
      <c r="R33" s="332">
        <v>0.86991433000000029</v>
      </c>
      <c r="S33" s="337">
        <v>4.1761899555646749E-2</v>
      </c>
      <c r="T33" s="332">
        <v>3.8699943200000106</v>
      </c>
      <c r="U33" s="337">
        <v>0.2150269924202366</v>
      </c>
      <c r="V33" s="338">
        <v>-4.3</v>
      </c>
      <c r="W33" s="339">
        <v>-9.2928729018999998E-3</v>
      </c>
      <c r="X33" s="340">
        <v>96.953125</v>
      </c>
      <c r="Y33" s="332">
        <v>-0.78906299999999874</v>
      </c>
      <c r="Z33" s="336">
        <v>0.25390699999999811</v>
      </c>
      <c r="AA33" s="336">
        <v>96.683593999999999</v>
      </c>
      <c r="AB33" s="336">
        <v>97.488281000000001</v>
      </c>
      <c r="AC33" s="341">
        <v>-0.53515600000000063</v>
      </c>
      <c r="AD33" s="342">
        <v>8.0239999999999991</v>
      </c>
      <c r="AE33" s="339">
        <v>7.7795187500000001E-2</v>
      </c>
      <c r="AF33" s="343">
        <v>-0.11945305616623135</v>
      </c>
      <c r="AG33" s="332">
        <v>-9.3507037523208117E-2</v>
      </c>
      <c r="AH33" s="337">
        <v>-4.4889840000570027E-3</v>
      </c>
      <c r="AI33" s="332">
        <v>0.75459936483853496</v>
      </c>
      <c r="AJ33" s="337">
        <v>5.5275504334273182E-2</v>
      </c>
      <c r="AK33" s="341">
        <v>-2.1807927638257264E-2</v>
      </c>
      <c r="AL33" s="344">
        <v>0.77640729247679219</v>
      </c>
      <c r="AM33" s="337">
        <v>3.7272915555589745E-2</v>
      </c>
      <c r="AN33" s="332">
        <v>0.71322798499303364</v>
      </c>
      <c r="AO33" s="345">
        <v>3.4511930540269464E-2</v>
      </c>
      <c r="AP33" s="346">
        <v>0.11924629713200262</v>
      </c>
      <c r="AQ33" s="347">
        <v>5.7246463375416499E-3</v>
      </c>
      <c r="AU33" s="394">
        <f t="shared" si="0"/>
        <v>4.2685983139476346E-3</v>
      </c>
      <c r="AV33" s="395">
        <f t="shared" si="1"/>
        <v>5.7246463375416499E-3</v>
      </c>
    </row>
    <row r="34" spans="9:48" s="310" customFormat="1" ht="15">
      <c r="I34" s="133">
        <v>41516</v>
      </c>
      <c r="J34" s="331">
        <v>21.594000000000001</v>
      </c>
      <c r="K34" s="332">
        <v>21.769000000000002</v>
      </c>
      <c r="L34" s="332">
        <v>0.15766767000000215</v>
      </c>
      <c r="M34" s="333">
        <v>90.446601999999999</v>
      </c>
      <c r="N34" s="334">
        <v>5.4363999999999999</v>
      </c>
      <c r="O34" s="335">
        <v>0.18206</v>
      </c>
      <c r="P34" s="332">
        <v>0.11182733000000056</v>
      </c>
      <c r="Q34" s="336">
        <v>21.499504999999999</v>
      </c>
      <c r="R34" s="332">
        <v>0.2694950000000027</v>
      </c>
      <c r="S34" s="337">
        <v>1.2470078007448914E-2</v>
      </c>
      <c r="T34" s="332">
        <v>4.1394893200000134</v>
      </c>
      <c r="U34" s="337">
        <v>0.23017847379687306</v>
      </c>
      <c r="V34" s="338">
        <v>-3.5</v>
      </c>
      <c r="W34" s="339">
        <v>-7.6191500000000007E-3</v>
      </c>
      <c r="X34" s="340">
        <v>95.921875</v>
      </c>
      <c r="Y34" s="332">
        <v>-1.03125</v>
      </c>
      <c r="Z34" s="336">
        <v>0.26953100000000063</v>
      </c>
      <c r="AA34" s="336">
        <v>95.675781000000001</v>
      </c>
      <c r="AB34" s="336">
        <v>96.683593999999999</v>
      </c>
      <c r="AC34" s="341">
        <v>-0.76171899999999937</v>
      </c>
      <c r="AD34" s="342">
        <v>8.0820000000000007</v>
      </c>
      <c r="AE34" s="339">
        <v>7.7524059374999996E-2</v>
      </c>
      <c r="AF34" s="343">
        <v>-9.8281102169129039E-2</v>
      </c>
      <c r="AG34" s="332">
        <v>-9.0989662489885506E-2</v>
      </c>
      <c r="AH34" s="337">
        <v>-4.2102754749450246E-3</v>
      </c>
      <c r="AI34" s="332">
        <v>0.16758854873036133</v>
      </c>
      <c r="AJ34" s="337">
        <v>2.1171953997102311E-2</v>
      </c>
      <c r="AK34" s="341">
        <v>-1.0916788779755878E-2</v>
      </c>
      <c r="AL34" s="344">
        <v>0.17850533751011721</v>
      </c>
      <c r="AM34" s="337">
        <v>8.2598025325038918E-3</v>
      </c>
      <c r="AN34" s="332">
        <v>0.89173332250315085</v>
      </c>
      <c r="AO34" s="345">
        <v>4.3056794804051446E-2</v>
      </c>
      <c r="AP34" s="346">
        <v>0.13831713374874813</v>
      </c>
      <c r="AQ34" s="347">
        <v>6.4002131676417625E-3</v>
      </c>
      <c r="AU34" s="396">
        <f t="shared" si="0"/>
        <v>5.1744764409904645E-3</v>
      </c>
      <c r="AV34" s="397">
        <f t="shared" si="1"/>
        <v>6.4002131676417625E-3</v>
      </c>
    </row>
    <row r="35" spans="9:48" s="310" customFormat="1" ht="15">
      <c r="I35" s="133">
        <v>41547</v>
      </c>
      <c r="J35" s="331">
        <v>21.969000000000001</v>
      </c>
      <c r="K35" s="332">
        <v>22.127333330000003</v>
      </c>
      <c r="L35" s="332">
        <v>0.35833333000000067</v>
      </c>
      <c r="M35" s="333">
        <v>53.263900999999997</v>
      </c>
      <c r="N35" s="334">
        <v>4.7545000000000002</v>
      </c>
      <c r="O35" s="335">
        <v>0.17885000000000001</v>
      </c>
      <c r="P35" s="332">
        <v>0.12365900000000352</v>
      </c>
      <c r="Q35" s="336">
        <v>21.645340999999998</v>
      </c>
      <c r="R35" s="332">
        <v>0.48199233000000419</v>
      </c>
      <c r="S35" s="337">
        <v>2.2141225136662418E-2</v>
      </c>
      <c r="T35" s="332">
        <v>4.6214816500000175</v>
      </c>
      <c r="U35" s="337">
        <v>0.25741613234348537</v>
      </c>
      <c r="V35" s="338">
        <v>-5.9</v>
      </c>
      <c r="W35" s="339">
        <v>-1.3055126664700002E-2</v>
      </c>
      <c r="X35" s="340">
        <v>97.710937999999999</v>
      </c>
      <c r="Y35" s="332">
        <v>1.7890629999999987</v>
      </c>
      <c r="Z35" s="336">
        <v>0.24609399999999937</v>
      </c>
      <c r="AA35" s="336">
        <v>97.4375</v>
      </c>
      <c r="AB35" s="336">
        <v>95.675781000000001</v>
      </c>
      <c r="AC35" s="341">
        <v>2.0351569999999981</v>
      </c>
      <c r="AD35" s="342">
        <v>7.9720000000000004</v>
      </c>
      <c r="AE35" s="339">
        <v>7.7895159773600009E-2</v>
      </c>
      <c r="AF35" s="343">
        <v>-0.16759868909242043</v>
      </c>
      <c r="AG35" s="332">
        <v>0.20001747304721795</v>
      </c>
      <c r="AH35" s="337">
        <v>9.1881792019485476E-3</v>
      </c>
      <c r="AI35" s="332">
        <v>0.62000303804034995</v>
      </c>
      <c r="AJ35" s="337">
        <v>-6.9317586923291388E-2</v>
      </c>
      <c r="AK35" s="341">
        <v>-6.2006765006872189E-2</v>
      </c>
      <c r="AL35" s="344">
        <v>0.68200980304722214</v>
      </c>
      <c r="AM35" s="337">
        <v>3.1329404338610964E-2</v>
      </c>
      <c r="AN35" s="332">
        <v>1.5737431255503731</v>
      </c>
      <c r="AO35" s="345">
        <v>7.5735142876603101E-2</v>
      </c>
      <c r="AP35" s="346">
        <v>0.16490403179351354</v>
      </c>
      <c r="AQ35" s="347">
        <v>7.5751771690713184E-3</v>
      </c>
      <c r="AU35" s="396">
        <f t="shared" si="0"/>
        <v>5.6805089806607331E-3</v>
      </c>
      <c r="AV35" s="397">
        <f t="shared" si="1"/>
        <v>7.5751771690713184E-3</v>
      </c>
    </row>
    <row r="36" spans="9:48" s="310" customFormat="1" ht="15">
      <c r="I36" s="133">
        <v>41578</v>
      </c>
      <c r="J36" s="331">
        <v>21.65625</v>
      </c>
      <c r="K36" s="332">
        <v>21.814583330000001</v>
      </c>
      <c r="L36" s="332">
        <v>-0.31275000000000119</v>
      </c>
      <c r="M36" s="333">
        <v>68.943199000000007</v>
      </c>
      <c r="N36" s="334">
        <v>3.8649</v>
      </c>
      <c r="O36" s="335">
        <v>0.16800000000000001</v>
      </c>
      <c r="P36" s="332">
        <v>0.13845233000000334</v>
      </c>
      <c r="Q36" s="336">
        <v>21.988880999999999</v>
      </c>
      <c r="R36" s="332">
        <v>-0.17429766999999785</v>
      </c>
      <c r="S36" s="337">
        <v>-7.8770300695785566E-3</v>
      </c>
      <c r="T36" s="332">
        <v>4.4471839800000197</v>
      </c>
      <c r="U36" s="337">
        <v>0.24751142765904266</v>
      </c>
      <c r="V36" s="338">
        <v>-7</v>
      </c>
      <c r="W36" s="339">
        <v>-1.5270208331000002E-2</v>
      </c>
      <c r="X36" s="340">
        <v>98.6875</v>
      </c>
      <c r="Y36" s="332">
        <v>0.97656200000000126</v>
      </c>
      <c r="Z36" s="336">
        <v>0.27343799999999874</v>
      </c>
      <c r="AA36" s="336">
        <v>98.453125</v>
      </c>
      <c r="AB36" s="336">
        <v>97.4375</v>
      </c>
      <c r="AC36" s="341">
        <v>1.25</v>
      </c>
      <c r="AD36" s="342">
        <v>7.7620750000000003</v>
      </c>
      <c r="AE36" s="339">
        <v>7.660197765625E-2</v>
      </c>
      <c r="AF36" s="343">
        <v>-0.19934483153326391</v>
      </c>
      <c r="AG36" s="332">
        <v>0.20949836136552552</v>
      </c>
      <c r="AH36" s="337">
        <v>9.4678539994464614E-3</v>
      </c>
      <c r="AI36" s="332">
        <v>1.9699653188370157E-2</v>
      </c>
      <c r="AJ36" s="337">
        <v>-3.1746142440843478E-2</v>
      </c>
      <c r="AK36" s="341">
        <v>-1.5501038177157514E-2</v>
      </c>
      <c r="AL36" s="344">
        <v>3.520069136552767E-2</v>
      </c>
      <c r="AM36" s="337">
        <v>1.5908239298679046E-3</v>
      </c>
      <c r="AN36" s="332">
        <v>1.6089438169159007</v>
      </c>
      <c r="AO36" s="345">
        <v>7.7446448084091069E-2</v>
      </c>
      <c r="AP36" s="346">
        <v>0.19296078204479572</v>
      </c>
      <c r="AQ36" s="347">
        <v>8.7204716070861353E-3</v>
      </c>
    </row>
    <row r="37" spans="9:48" s="310" customFormat="1" ht="15">
      <c r="I37" s="133">
        <v>41607</v>
      </c>
      <c r="J37" s="217">
        <v>22.453130999999999</v>
      </c>
      <c r="K37" s="80">
        <v>22.619797670000001</v>
      </c>
      <c r="L37" s="80">
        <v>0.80521433999999914</v>
      </c>
      <c r="M37" s="81">
        <v>42.896999000000001</v>
      </c>
      <c r="N37" s="73">
        <v>3.9485000000000001</v>
      </c>
      <c r="O37" s="170">
        <v>0.16825000000000001</v>
      </c>
      <c r="P37" s="80">
        <v>0.13847733000000062</v>
      </c>
      <c r="Q37" s="82">
        <v>21.676106000000001</v>
      </c>
      <c r="R37" s="80">
        <v>0.94369166999999976</v>
      </c>
      <c r="S37" s="83">
        <v>4.3259669722969664E-2</v>
      </c>
      <c r="T37" s="80">
        <v>5.3908756500000194</v>
      </c>
      <c r="U37" s="83">
        <v>0.30147835999520334</v>
      </c>
      <c r="V37" s="84">
        <v>-4.0999999999999996</v>
      </c>
      <c r="W37" s="172">
        <v>-9.274117044699999E-3</v>
      </c>
      <c r="X37" s="185">
        <v>96.515625</v>
      </c>
      <c r="Y37" s="80">
        <v>-2.171875</v>
      </c>
      <c r="Z37" s="82">
        <v>0.234375</v>
      </c>
      <c r="AA37" s="82">
        <v>96.25</v>
      </c>
      <c r="AB37" s="82">
        <v>98.453125</v>
      </c>
      <c r="AC37" s="187">
        <v>-1.9375</v>
      </c>
      <c r="AD37" s="189">
        <v>8.0552030000000006</v>
      </c>
      <c r="AE37" s="172">
        <v>7.7745295204687495E-2</v>
      </c>
      <c r="AF37" s="86">
        <v>-0.11928846652756468</v>
      </c>
      <c r="AG37" s="80">
        <v>-0.38623061109569884</v>
      </c>
      <c r="AH37" s="83">
        <v>-1.7705156465883266E-2</v>
      </c>
      <c r="AI37" s="80">
        <v>0.47052485003092448</v>
      </c>
      <c r="AJ37" s="83">
        <v>8.0056365005699223E-2</v>
      </c>
      <c r="AK37" s="187">
        <v>-8.6936208873376497E-2</v>
      </c>
      <c r="AL37" s="192">
        <v>0.55746105890430098</v>
      </c>
      <c r="AM37" s="83">
        <v>2.5554513257086398E-2</v>
      </c>
      <c r="AN37" s="80">
        <v>2.1664048758202017</v>
      </c>
      <c r="AO37" s="109">
        <v>0.10498006762545664</v>
      </c>
      <c r="AP37" s="194">
        <v>0.16643556434239859</v>
      </c>
      <c r="AQ37" s="200">
        <v>7.629555046944762E-3</v>
      </c>
    </row>
    <row r="38" spans="9:48" s="310" customFormat="1" ht="15">
      <c r="I38" s="133">
        <v>41639</v>
      </c>
      <c r="J38" s="217">
        <v>22.71875</v>
      </c>
      <c r="K38" s="80">
        <v>22.885416670000001</v>
      </c>
      <c r="L38" s="80">
        <v>0.26561900000000094</v>
      </c>
      <c r="M38" s="81">
        <v>15.9252</v>
      </c>
      <c r="N38" s="73">
        <v>3.6017000000000001</v>
      </c>
      <c r="O38" s="170">
        <v>0.16769999999999999</v>
      </c>
      <c r="P38" s="80">
        <v>0.14086567000000016</v>
      </c>
      <c r="Q38" s="82">
        <v>22.478932</v>
      </c>
      <c r="R38" s="80">
        <v>0.4064846700000011</v>
      </c>
      <c r="S38" s="83">
        <v>1.7970305302027978E-2</v>
      </c>
      <c r="T38" s="80">
        <v>5.7973603200000206</v>
      </c>
      <c r="U38" s="83">
        <v>0.3248663234682998</v>
      </c>
      <c r="V38" s="84">
        <v>-2.5</v>
      </c>
      <c r="W38" s="172">
        <v>-5.7213541675000005E-3</v>
      </c>
      <c r="X38" s="185">
        <v>95.0625</v>
      </c>
      <c r="Y38" s="80">
        <v>-1.453125</v>
      </c>
      <c r="Z38" s="82">
        <v>0.265625</v>
      </c>
      <c r="AA38" s="82">
        <v>94.789062000000001</v>
      </c>
      <c r="AB38" s="82">
        <v>96.25</v>
      </c>
      <c r="AC38" s="187">
        <v>-1.1875</v>
      </c>
      <c r="AD38" s="189">
        <v>8.0500100000000003</v>
      </c>
      <c r="AE38" s="172">
        <v>7.6525407562500009E-2</v>
      </c>
      <c r="AF38" s="86">
        <v>-7.4764112335203747E-2</v>
      </c>
      <c r="AG38" s="80">
        <v>-0.14165505400148307</v>
      </c>
      <c r="AH38" s="83">
        <v>-6.2624368293689985E-3</v>
      </c>
      <c r="AI38" s="80">
        <v>0.23247988990563082</v>
      </c>
      <c r="AJ38" s="83">
        <v>4.4524354192360935E-2</v>
      </c>
      <c r="AK38" s="187">
        <v>-3.2349726092887242E-2</v>
      </c>
      <c r="AL38" s="192">
        <v>0.26482961599851806</v>
      </c>
      <c r="AM38" s="83">
        <v>1.1707868472658979E-2</v>
      </c>
      <c r="AN38" s="80">
        <v>2.4312344918187199</v>
      </c>
      <c r="AO38" s="109">
        <v>0.11791702892212541</v>
      </c>
      <c r="AP38" s="194">
        <v>0.16072488733903867</v>
      </c>
      <c r="AQ38" s="200">
        <v>7.1054962420023567E-3</v>
      </c>
    </row>
    <row r="39" spans="9:48" s="310" customFormat="1" ht="15">
      <c r="I39" s="133">
        <v>41670</v>
      </c>
      <c r="J39" s="217">
        <v>22.34375</v>
      </c>
      <c r="K39" s="80">
        <v>22.518750000000001</v>
      </c>
      <c r="L39" s="80">
        <v>-0.36666667000000075</v>
      </c>
      <c r="M39" s="81">
        <v>20.596499999999999</v>
      </c>
      <c r="N39" s="73">
        <v>3.7551999999999999</v>
      </c>
      <c r="O39" s="170">
        <v>0.1565</v>
      </c>
      <c r="P39" s="80">
        <v>0.13635067000000234</v>
      </c>
      <c r="Q39" s="82">
        <v>22.749065999999999</v>
      </c>
      <c r="R39" s="80">
        <v>-0.23031599999999841</v>
      </c>
      <c r="S39" s="83">
        <v>-1.00638761933452E-2</v>
      </c>
      <c r="T39" s="80">
        <v>5.5670443200000221</v>
      </c>
      <c r="U39" s="83">
        <v>0.3115330328161825</v>
      </c>
      <c r="V39" s="84">
        <v>-5.3</v>
      </c>
      <c r="W39" s="172">
        <v>-1.1934937499999999E-2</v>
      </c>
      <c r="X39" s="185">
        <v>97.265625</v>
      </c>
      <c r="Y39" s="80">
        <v>2.203125</v>
      </c>
      <c r="Z39" s="82">
        <v>0.27343799999999874</v>
      </c>
      <c r="AA39" s="82">
        <v>97.003906000000001</v>
      </c>
      <c r="AB39" s="82">
        <v>94.789062000000001</v>
      </c>
      <c r="AC39" s="187">
        <v>2.4765629999999987</v>
      </c>
      <c r="AD39" s="189">
        <v>7.5514489999999999</v>
      </c>
      <c r="AE39" s="172">
        <v>7.3449640664062496E-2</v>
      </c>
      <c r="AF39" s="86">
        <v>-0.1624914348401916</v>
      </c>
      <c r="AG39" s="80">
        <v>0.18515803433720909</v>
      </c>
      <c r="AH39" s="83">
        <v>8.0906560281215571E-3</v>
      </c>
      <c r="AI39" s="80">
        <v>-0.14179509435969001</v>
      </c>
      <c r="AJ39" s="83">
        <v>-8.7727322504987854E-2</v>
      </c>
      <c r="AK39" s="187">
        <v>-9.6637128696900679E-2</v>
      </c>
      <c r="AL39" s="192">
        <v>-4.5157965662789318E-2</v>
      </c>
      <c r="AM39" s="83">
        <v>-1.9732201652236428E-3</v>
      </c>
      <c r="AN39" s="80">
        <v>2.3860765261559305</v>
      </c>
      <c r="AO39" s="109">
        <v>0.11571113249760945</v>
      </c>
      <c r="AP39" s="194">
        <v>0.18078200295983443</v>
      </c>
      <c r="AQ39" s="200">
        <v>7.8994411841676292E-3</v>
      </c>
    </row>
    <row r="40" spans="9:48" s="310" customFormat="1" ht="15">
      <c r="I40" s="133">
        <v>41698</v>
      </c>
      <c r="J40" s="217">
        <v>22.390630999999999</v>
      </c>
      <c r="K40" s="80">
        <v>22.565631</v>
      </c>
      <c r="L40" s="80">
        <v>4.6880999999999062E-2</v>
      </c>
      <c r="M40" s="81">
        <v>17.725100000000001</v>
      </c>
      <c r="N40" s="73">
        <v>3.0461</v>
      </c>
      <c r="O40" s="170">
        <v>0.1555</v>
      </c>
      <c r="P40" s="80">
        <v>0.15186600000000183</v>
      </c>
      <c r="Q40" s="82">
        <v>22.366883999999999</v>
      </c>
      <c r="R40" s="80">
        <v>0.1987470000000009</v>
      </c>
      <c r="S40" s="83">
        <v>8.8258451290591563E-3</v>
      </c>
      <c r="T40" s="80">
        <v>5.765791320000023</v>
      </c>
      <c r="U40" s="83">
        <v>0.32310842024546349</v>
      </c>
      <c r="V40" s="84">
        <v>-5.0999999999999996</v>
      </c>
      <c r="W40" s="172">
        <v>-1.150847181E-2</v>
      </c>
      <c r="X40" s="185">
        <v>97.15625</v>
      </c>
      <c r="Y40" s="80">
        <v>-0.109375</v>
      </c>
      <c r="Z40" s="82">
        <v>0.26171899999999937</v>
      </c>
      <c r="AA40" s="82">
        <v>96.925781000000001</v>
      </c>
      <c r="AB40" s="82">
        <v>97.003906000000001</v>
      </c>
      <c r="AC40" s="187">
        <v>0.15234399999999937</v>
      </c>
      <c r="AD40" s="189">
        <v>7.6578980000000003</v>
      </c>
      <c r="AE40" s="172">
        <v>7.4401265256250002E-2</v>
      </c>
      <c r="AF40" s="86">
        <v>-0.15468113035931527</v>
      </c>
      <c r="AG40" s="80">
        <v>2.4754595149294047E-2</v>
      </c>
      <c r="AH40" s="83">
        <v>1.0992881553946842E-3</v>
      </c>
      <c r="AI40" s="80">
        <v>0.223074469122997</v>
      </c>
      <c r="AJ40" s="83">
        <v>7.8103044808763289E-3</v>
      </c>
      <c r="AK40" s="187">
        <v>-4.2712602629792424E-4</v>
      </c>
      <c r="AL40" s="192">
        <v>0.22350159514929493</v>
      </c>
      <c r="AM40" s="83">
        <v>9.9251332844538416E-3</v>
      </c>
      <c r="AN40" s="80">
        <v>2.6095781213052254</v>
      </c>
      <c r="AO40" s="109">
        <v>0.12678471419459725</v>
      </c>
      <c r="AP40" s="194">
        <v>0.19234899075651138</v>
      </c>
      <c r="AQ40" s="200">
        <v>8.541725928682159E-3</v>
      </c>
    </row>
    <row r="41" spans="9:48" s="310" customFormat="1" ht="15">
      <c r="I41" s="133">
        <v>41729</v>
      </c>
      <c r="J41" s="331">
        <v>22.53125</v>
      </c>
      <c r="K41" s="332">
        <v>22.689583330000001</v>
      </c>
      <c r="L41" s="332">
        <v>0.12395233000000161</v>
      </c>
      <c r="M41" s="333">
        <v>5.9021999999999997</v>
      </c>
      <c r="N41" s="334">
        <v>2.9855999999999998</v>
      </c>
      <c r="O41" s="335">
        <v>0.152</v>
      </c>
      <c r="P41" s="332">
        <v>0.15263799999999961</v>
      </c>
      <c r="Q41" s="336">
        <v>22.412993</v>
      </c>
      <c r="R41" s="332">
        <v>0.27659033000000122</v>
      </c>
      <c r="S41" s="337">
        <v>1.2257150265374862E-2</v>
      </c>
      <c r="T41" s="332">
        <v>6.0423816500000243</v>
      </c>
      <c r="U41" s="337">
        <v>0.33932595896979478</v>
      </c>
      <c r="V41" s="338">
        <v>-4.4000000000000004</v>
      </c>
      <c r="W41" s="339">
        <v>-9.9834166652000011E-3</v>
      </c>
      <c r="X41" s="340">
        <v>96.546875</v>
      </c>
      <c r="Y41" s="332">
        <v>-0.609375</v>
      </c>
      <c r="Z41" s="336">
        <v>0.23046899999999937</v>
      </c>
      <c r="AA41" s="336">
        <v>96.269531000000001</v>
      </c>
      <c r="AB41" s="336">
        <v>96.925781000000001</v>
      </c>
      <c r="AC41" s="341">
        <v>-0.37890600000000063</v>
      </c>
      <c r="AD41" s="342">
        <v>7.6721079999999997</v>
      </c>
      <c r="AE41" s="339">
        <v>7.4071805206249994E-2</v>
      </c>
      <c r="AF41" s="343">
        <v>-0.13478025326102927</v>
      </c>
      <c r="AG41" s="332">
        <v>-5.8609608379926813E-2</v>
      </c>
      <c r="AH41" s="337">
        <v>-2.5972953461805173E-3</v>
      </c>
      <c r="AI41" s="332">
        <v>0.21191717312919039</v>
      </c>
      <c r="AJ41" s="337">
        <v>1.9900877098286002E-2</v>
      </c>
      <c r="AK41" s="341">
        <v>-6.0635484908840159E-3</v>
      </c>
      <c r="AL41" s="344">
        <v>0.2179807216200744</v>
      </c>
      <c r="AM41" s="337">
        <v>9.6598549191943446E-3</v>
      </c>
      <c r="AN41" s="332">
        <v>2.8275588429252996</v>
      </c>
      <c r="AO41" s="345">
        <v>0.13766929105888304</v>
      </c>
      <c r="AP41" s="346">
        <v>0.18370067018881567</v>
      </c>
      <c r="AQ41" s="347">
        <v>8.1407282689686666E-3</v>
      </c>
    </row>
    <row r="42" spans="9:48" s="310" customFormat="1" ht="15">
      <c r="I42" s="133">
        <v>41759</v>
      </c>
      <c r="J42" s="331">
        <v>22.546880999999999</v>
      </c>
      <c r="K42" s="332">
        <v>22.70521433</v>
      </c>
      <c r="L42" s="332">
        <v>1.5630999999999062E-2</v>
      </c>
      <c r="M42" s="333">
        <v>-14.812200000000001</v>
      </c>
      <c r="N42" s="334">
        <v>4.0842999999999998</v>
      </c>
      <c r="O42" s="335">
        <v>0.15049999999999999</v>
      </c>
      <c r="P42" s="332">
        <v>0.13054633000000138</v>
      </c>
      <c r="Q42" s="336">
        <v>22.559037</v>
      </c>
      <c r="R42" s="332">
        <v>0.14617733000000044</v>
      </c>
      <c r="S42" s="337">
        <v>6.442486310743567E-3</v>
      </c>
      <c r="T42" s="332">
        <v>6.1885589800000247</v>
      </c>
      <c r="U42" s="337">
        <v>0.34795454812608106</v>
      </c>
      <c r="V42" s="338">
        <v>-5.5</v>
      </c>
      <c r="W42" s="339">
        <v>-1.2487867881500001E-2</v>
      </c>
      <c r="X42" s="340">
        <v>97.484375</v>
      </c>
      <c r="Y42" s="332">
        <v>0.9375</v>
      </c>
      <c r="Z42" s="336">
        <v>0.27734399999999937</v>
      </c>
      <c r="AA42" s="336">
        <v>97.210937999999999</v>
      </c>
      <c r="AB42" s="336">
        <v>96.269531000000001</v>
      </c>
      <c r="AC42" s="341">
        <v>1.2148439999999994</v>
      </c>
      <c r="AD42" s="342">
        <v>7.508197</v>
      </c>
      <c r="AE42" s="339">
        <v>7.3193189192187508E-2</v>
      </c>
      <c r="AF42" s="343">
        <v>-0.17061516268555943</v>
      </c>
      <c r="AG42" s="332">
        <v>0.16373698199264175</v>
      </c>
      <c r="AH42" s="337">
        <v>7.2163943961081872E-3</v>
      </c>
      <c r="AI42" s="332">
        <v>0.29311669819989367</v>
      </c>
      <c r="AJ42" s="337">
        <v>-3.5834909424530159E-2</v>
      </c>
      <c r="AK42" s="341">
        <v>-1.6797613792748512E-2</v>
      </c>
      <c r="AL42" s="344">
        <v>0.30991431199264219</v>
      </c>
      <c r="AM42" s="337">
        <v>1.3658880706851754E-2</v>
      </c>
      <c r="AN42" s="332">
        <v>3.1374731549179415</v>
      </c>
      <c r="AO42" s="345">
        <v>0.15320858018930505</v>
      </c>
      <c r="AP42" s="346">
        <v>0.17786542167986508</v>
      </c>
      <c r="AQ42" s="347">
        <v>7.8390783600108122E-3</v>
      </c>
    </row>
    <row r="43" spans="9:48" s="310" customFormat="1" ht="15">
      <c r="I43" s="133">
        <v>41789</v>
      </c>
      <c r="J43" s="331">
        <v>22.3125</v>
      </c>
      <c r="K43" s="332">
        <v>22.479166670000001</v>
      </c>
      <c r="L43" s="332">
        <v>-0.22604765999999898</v>
      </c>
      <c r="M43" s="333">
        <v>-37.294497999999997</v>
      </c>
      <c r="N43" s="334">
        <v>4.6097000000000001</v>
      </c>
      <c r="O43" s="335">
        <v>0.151</v>
      </c>
      <c r="P43" s="332">
        <v>0.11994432999999916</v>
      </c>
      <c r="Q43" s="336">
        <v>22.585270000000001</v>
      </c>
      <c r="R43" s="332">
        <v>-0.10610332999999983</v>
      </c>
      <c r="S43" s="337">
        <v>-4.6730820708354801E-3</v>
      </c>
      <c r="T43" s="332">
        <v>6.0824556500000249</v>
      </c>
      <c r="U43" s="337">
        <v>0.34165544589493191</v>
      </c>
      <c r="V43" s="338">
        <v>-8.5</v>
      </c>
      <c r="W43" s="339">
        <v>-1.9107291669500003E-2</v>
      </c>
      <c r="X43" s="340">
        <v>99.039062000000001</v>
      </c>
      <c r="Y43" s="332">
        <v>1.5546870000000013</v>
      </c>
      <c r="Z43" s="336">
        <v>0.27343700000000126</v>
      </c>
      <c r="AA43" s="336">
        <v>98.765625</v>
      </c>
      <c r="AB43" s="336">
        <v>97.210937999999999</v>
      </c>
      <c r="AC43" s="341">
        <v>1.8281240000000025</v>
      </c>
      <c r="AD43" s="342">
        <v>7.1980000000000004</v>
      </c>
      <c r="AE43" s="339">
        <v>7.1288316827599993E-2</v>
      </c>
      <c r="AF43" s="343">
        <v>-0.2680283743507102</v>
      </c>
      <c r="AG43" s="332">
        <v>0.3119056736693761</v>
      </c>
      <c r="AH43" s="337">
        <v>1.3737182531558869E-2</v>
      </c>
      <c r="AI43" s="332">
        <v>0.13007881676734709</v>
      </c>
      <c r="AJ43" s="337">
        <v>-9.7413211665150767E-2</v>
      </c>
      <c r="AK43" s="341">
        <v>-7.5723526902029187E-2</v>
      </c>
      <c r="AL43" s="344">
        <v>0.20580234366937628</v>
      </c>
      <c r="AM43" s="337">
        <v>9.0641004607233885E-3</v>
      </c>
      <c r="AN43" s="332">
        <v>3.3432754985873179</v>
      </c>
      <c r="AO43" s="345">
        <v>0.16366137861230912</v>
      </c>
      <c r="AP43" s="346">
        <v>0.19323320459733462</v>
      </c>
      <c r="AQ43" s="347">
        <v>8.5105210542769025E-3</v>
      </c>
    </row>
    <row r="44" spans="9:48" s="310" customFormat="1" ht="15">
      <c r="I44" s="133">
        <v>41820</v>
      </c>
      <c r="J44" s="331">
        <v>22.359380999999999</v>
      </c>
      <c r="K44" s="332">
        <v>22.51771433</v>
      </c>
      <c r="L44" s="332">
        <v>3.8547659999998984E-2</v>
      </c>
      <c r="M44" s="333">
        <v>-31.153700000000001</v>
      </c>
      <c r="N44" s="334">
        <v>5.5658000000000003</v>
      </c>
      <c r="O44" s="335">
        <v>0.1552</v>
      </c>
      <c r="P44" s="332">
        <v>0.10225767000000019</v>
      </c>
      <c r="Q44" s="336">
        <v>22.376909000000001</v>
      </c>
      <c r="R44" s="332">
        <v>0.14080532999999917</v>
      </c>
      <c r="S44" s="337">
        <v>6.2638144939738179E-3</v>
      </c>
      <c r="T44" s="332">
        <v>6.223260980000024</v>
      </c>
      <c r="U44" s="337">
        <v>0.35005932672284734</v>
      </c>
      <c r="V44" s="338">
        <v>-7.9</v>
      </c>
      <c r="W44" s="339">
        <v>-1.77889943207E-2</v>
      </c>
      <c r="X44" s="340">
        <v>98.78125</v>
      </c>
      <c r="Y44" s="332">
        <v>-0.25781200000000126</v>
      </c>
      <c r="Z44" s="336">
        <v>0.27343700000000126</v>
      </c>
      <c r="AA44" s="336">
        <v>98.535156000000001</v>
      </c>
      <c r="AB44" s="336">
        <v>98.765625</v>
      </c>
      <c r="AC44" s="341">
        <v>1.5625E-2</v>
      </c>
      <c r="AD44" s="342">
        <v>7.2728479999999998</v>
      </c>
      <c r="AE44" s="339">
        <v>7.184210164999999E-2</v>
      </c>
      <c r="AF44" s="343">
        <v>-0.24761238761310655</v>
      </c>
      <c r="AG44" s="332">
        <v>4.1879433492298468E-3</v>
      </c>
      <c r="AH44" s="337">
        <v>1.8630331856647276E-4</v>
      </c>
      <c r="AI44" s="332">
        <v>0.14236153016283146</v>
      </c>
      <c r="AJ44" s="337">
        <v>2.0415986737603642E-2</v>
      </c>
      <c r="AK44" s="341">
        <v>-2.6317431863975478E-3</v>
      </c>
      <c r="AL44" s="344">
        <v>0.14499327334922901</v>
      </c>
      <c r="AM44" s="337">
        <v>6.4501178125402903E-3</v>
      </c>
      <c r="AN44" s="332">
        <v>3.4882687719365468</v>
      </c>
      <c r="AO44" s="345">
        <v>0.17116713159826147</v>
      </c>
      <c r="AP44" s="346">
        <v>0.16996405843176551</v>
      </c>
      <c r="AQ44" s="347">
        <v>7.5609590394022158E-3</v>
      </c>
    </row>
    <row r="45" spans="9:48" s="310" customFormat="1" ht="15">
      <c r="I45" s="133">
        <v>41851</v>
      </c>
      <c r="J45" s="234">
        <v>22.265630999999999</v>
      </c>
      <c r="K45" s="237">
        <v>22.42396433</v>
      </c>
      <c r="L45" s="237">
        <v>-9.375E-2</v>
      </c>
      <c r="M45" s="238">
        <v>-36.058898999999997</v>
      </c>
      <c r="N45" s="239">
        <v>6.3742999999999999</v>
      </c>
      <c r="O45" s="240">
        <v>0.156</v>
      </c>
      <c r="P45" s="237">
        <v>8.5641330000001403E-2</v>
      </c>
      <c r="Q45" s="171">
        <v>22.432072999999999</v>
      </c>
      <c r="R45" s="237">
        <v>-8.1086699999985967E-3</v>
      </c>
      <c r="S45" s="241">
        <v>-3.6010182388696271E-4</v>
      </c>
      <c r="T45" s="237">
        <v>6.2151523100000254</v>
      </c>
      <c r="U45" s="241">
        <v>0.34957316789693871</v>
      </c>
      <c r="V45" s="242">
        <v>-7.1</v>
      </c>
      <c r="W45" s="243">
        <v>-1.5921014674300002E-2</v>
      </c>
      <c r="X45" s="244">
        <v>97.96875</v>
      </c>
      <c r="Y45" s="237">
        <v>-0.8125</v>
      </c>
      <c r="Z45" s="171">
        <v>0.24609399999999937</v>
      </c>
      <c r="AA45" s="171">
        <v>97.714843999999999</v>
      </c>
      <c r="AB45" s="171">
        <v>98.535156000000001</v>
      </c>
      <c r="AC45" s="245">
        <v>-0.56640600000000063</v>
      </c>
      <c r="AD45" s="246">
        <v>7.148028</v>
      </c>
      <c r="AE45" s="243">
        <v>7.0028336812500008E-2</v>
      </c>
      <c r="AF45" s="247">
        <v>-0.2273510324388871</v>
      </c>
      <c r="AG45" s="237">
        <v>-0.14024914201838939</v>
      </c>
      <c r="AH45" s="241">
        <v>-6.2283915659920083E-3</v>
      </c>
      <c r="AI45" s="237">
        <v>-0.15658898755791464</v>
      </c>
      <c r="AJ45" s="241">
        <v>2.0261355174219453E-2</v>
      </c>
      <c r="AK45" s="245">
        <v>-8.2311755395266528E-3</v>
      </c>
      <c r="AL45" s="248">
        <v>-0.14835781201838799</v>
      </c>
      <c r="AM45" s="241">
        <v>-6.5884933898789711E-3</v>
      </c>
      <c r="AN45" s="237">
        <v>3.3399109599181589</v>
      </c>
      <c r="AO45" s="203">
        <v>0.16345090469328283</v>
      </c>
      <c r="AP45" s="249">
        <v>0.14159105497701674</v>
      </c>
      <c r="AQ45" s="250">
        <v>6.2879852236324531E-3</v>
      </c>
    </row>
    <row r="46" spans="9:48" s="310" customFormat="1" ht="15">
      <c r="I46" s="133">
        <v>41880</v>
      </c>
      <c r="J46" s="234">
        <v>21.703130999999999</v>
      </c>
      <c r="K46" s="237">
        <v>21.869797670000001</v>
      </c>
      <c r="L46" s="237">
        <v>-0.55416665999999992</v>
      </c>
      <c r="M46" s="238">
        <v>-44.466599000000002</v>
      </c>
      <c r="N46" s="239">
        <v>6.6508000000000003</v>
      </c>
      <c r="O46" s="240">
        <v>0.157</v>
      </c>
      <c r="P46" s="237">
        <v>8.0592330000001766E-2</v>
      </c>
      <c r="Q46" s="171">
        <v>22.343371999999999</v>
      </c>
      <c r="R46" s="237">
        <v>-0.47357432999999816</v>
      </c>
      <c r="S46" s="241">
        <v>-2.1119117165488203E-2</v>
      </c>
      <c r="T46" s="237">
        <v>5.7415779800000273</v>
      </c>
      <c r="U46" s="241">
        <v>0.32107137404072428</v>
      </c>
      <c r="V46" s="242">
        <v>-10.6</v>
      </c>
      <c r="W46" s="243">
        <v>-2.3181985530199997E-2</v>
      </c>
      <c r="X46" s="244">
        <v>99.53125</v>
      </c>
      <c r="Y46" s="237">
        <v>1.5625</v>
      </c>
      <c r="Z46" s="171">
        <v>0.25390600000000063</v>
      </c>
      <c r="AA46" s="171">
        <v>99.242187999999999</v>
      </c>
      <c r="AB46" s="171">
        <v>97.714843999999999</v>
      </c>
      <c r="AC46" s="245">
        <v>1.8164060000000006</v>
      </c>
      <c r="AD46" s="246">
        <v>6.8048909999999996</v>
      </c>
      <c r="AE46" s="243">
        <v>6.7729930734374999E-2</v>
      </c>
      <c r="AF46" s="247">
        <v>-0.34227091743406191</v>
      </c>
      <c r="AG46" s="237">
        <v>0.41296177942818929</v>
      </c>
      <c r="AH46" s="241">
        <v>1.8416091523821527E-2</v>
      </c>
      <c r="AI46" s="237">
        <v>-0.1503937107242892</v>
      </c>
      <c r="AJ46" s="241">
        <v>-0.1149198849951748</v>
      </c>
      <c r="AK46" s="245">
        <v>-8.9781160152480319E-2</v>
      </c>
      <c r="AL46" s="248">
        <v>-6.0612550571808865E-2</v>
      </c>
      <c r="AM46" s="241">
        <v>-2.7030256416666742E-3</v>
      </c>
      <c r="AN46" s="237">
        <v>3.27929840934635</v>
      </c>
      <c r="AO46" s="203">
        <v>0.16030606706507666</v>
      </c>
      <c r="AP46" s="249">
        <v>0.1674969695620149</v>
      </c>
      <c r="AQ46" s="250">
        <v>7.469552087091413E-3</v>
      </c>
    </row>
    <row r="47" spans="9:48" s="310" customFormat="1" ht="15">
      <c r="I47" s="133">
        <v>41912</v>
      </c>
      <c r="J47" s="234">
        <v>22.15625</v>
      </c>
      <c r="K47" s="237">
        <v>22.314583330000001</v>
      </c>
      <c r="L47" s="237">
        <v>0.44478566000000086</v>
      </c>
      <c r="M47" s="238">
        <v>-70.293700999999999</v>
      </c>
      <c r="N47" s="239">
        <v>6.3220999999999998</v>
      </c>
      <c r="O47" s="240">
        <v>0.1565</v>
      </c>
      <c r="P47" s="237">
        <v>9.0984670000000989E-2</v>
      </c>
      <c r="Q47" s="171">
        <v>21.778813</v>
      </c>
      <c r="R47" s="237">
        <v>0.53577033000000185</v>
      </c>
      <c r="S47" s="241">
        <v>2.4498184120603336E-2</v>
      </c>
      <c r="T47" s="237">
        <v>6.2773483100000291</v>
      </c>
      <c r="U47" s="241">
        <v>0.3534352237984324</v>
      </c>
      <c r="V47" s="242">
        <v>-8.5</v>
      </c>
      <c r="W47" s="243">
        <v>-1.89673958305E-2</v>
      </c>
      <c r="X47" s="244">
        <v>98.578125</v>
      </c>
      <c r="Y47" s="237">
        <v>-0.953125</v>
      </c>
      <c r="Z47" s="171">
        <v>0.28906200000000126</v>
      </c>
      <c r="AA47" s="171">
        <v>98.304687999999999</v>
      </c>
      <c r="AB47" s="171">
        <v>99.242187999999999</v>
      </c>
      <c r="AC47" s="245">
        <v>-0.66406299999999874</v>
      </c>
      <c r="AD47" s="246">
        <v>6.9646030000000003</v>
      </c>
      <c r="AE47" s="243">
        <v>6.8655750510937502E-2</v>
      </c>
      <c r="AF47" s="247">
        <v>-0.27626813033641395</v>
      </c>
      <c r="AG47" s="237">
        <v>-0.22728945224401501</v>
      </c>
      <c r="AH47" s="241">
        <v>-1.0392846594817857E-2</v>
      </c>
      <c r="AI47" s="237">
        <v>0.277026424529764</v>
      </c>
      <c r="AJ47" s="241">
        <v>6.6002787097647952E-2</v>
      </c>
      <c r="AK47" s="245">
        <v>-3.1454453226222853E-2</v>
      </c>
      <c r="AL47" s="248">
        <v>0.30848087775598687</v>
      </c>
      <c r="AM47" s="241">
        <v>1.410533752578548E-2</v>
      </c>
      <c r="AN47" s="237">
        <v>3.5877792871023368</v>
      </c>
      <c r="AO47" s="203">
        <v>0.17667257577424644</v>
      </c>
      <c r="AP47" s="249">
        <v>0.17084328829130582</v>
      </c>
      <c r="AQ47" s="250">
        <v>7.811836710572815E-3</v>
      </c>
    </row>
    <row r="48" spans="9:48" s="310" customFormat="1" ht="15">
      <c r="I48" s="133">
        <v>41943</v>
      </c>
      <c r="J48" s="217">
        <v>21.71875</v>
      </c>
      <c r="K48" s="80">
        <v>21.893750000000001</v>
      </c>
      <c r="L48" s="80">
        <v>-0.42083333000000067</v>
      </c>
      <c r="M48" s="81">
        <v>-83.331596000000005</v>
      </c>
      <c r="N48" s="73">
        <v>5.8605</v>
      </c>
      <c r="O48" s="170">
        <v>0.15590000000000001</v>
      </c>
      <c r="P48" s="80">
        <v>9.66123300000028E-2</v>
      </c>
      <c r="Q48" s="82">
        <v>22.217970999999999</v>
      </c>
      <c r="R48" s="80">
        <v>-0.32422099999999787</v>
      </c>
      <c r="S48" s="83">
        <v>-1.4529556532839721E-2</v>
      </c>
      <c r="T48" s="80">
        <v>5.9531273100000313</v>
      </c>
      <c r="U48" s="83">
        <v>0.33377041020071641</v>
      </c>
      <c r="V48" s="84">
        <v>-12</v>
      </c>
      <c r="W48" s="172">
        <v>-2.6272499999999997E-2</v>
      </c>
      <c r="X48" s="185">
        <v>100.039062</v>
      </c>
      <c r="Y48" s="80">
        <v>1.4609370000000013</v>
      </c>
      <c r="Z48" s="82">
        <v>0.27343700000000126</v>
      </c>
      <c r="AA48" s="82">
        <v>99.75</v>
      </c>
      <c r="AB48" s="82">
        <v>98.304687999999999</v>
      </c>
      <c r="AC48" s="187">
        <v>1.7343740000000025</v>
      </c>
      <c r="AD48" s="189">
        <v>6.6523269999999997</v>
      </c>
      <c r="AE48" s="172">
        <v>6.6549255319727399E-2</v>
      </c>
      <c r="AF48" s="86">
        <v>-0.39478277966863978</v>
      </c>
      <c r="AG48" s="80">
        <v>0.4791522622840883</v>
      </c>
      <c r="AH48" s="83">
        <v>2.1472606286128144E-2</v>
      </c>
      <c r="AI48" s="80">
        <v>6.8360044158353353E-2</v>
      </c>
      <c r="AJ48" s="83">
        <v>-0.11851464933222583</v>
      </c>
      <c r="AK48" s="187">
        <v>-8.6571218125737079E-2</v>
      </c>
      <c r="AL48" s="192">
        <v>0.15493126228409043</v>
      </c>
      <c r="AM48" s="83">
        <v>6.9430497532884218E-3</v>
      </c>
      <c r="AN48" s="80">
        <v>3.7427105493864272</v>
      </c>
      <c r="AO48" s="109">
        <v>0.18484227201117709</v>
      </c>
      <c r="AP48" s="194">
        <v>0.20456054892425715</v>
      </c>
      <c r="AQ48" s="200">
        <v>9.1671238444879875E-3</v>
      </c>
    </row>
    <row r="49" spans="9:43" s="310" customFormat="1" ht="15">
      <c r="I49" s="133">
        <v>41971</v>
      </c>
      <c r="J49" s="234">
        <v>21.328130999999999</v>
      </c>
      <c r="K49" s="237">
        <v>21.48646433</v>
      </c>
      <c r="L49" s="237">
        <v>-0.40728567000000027</v>
      </c>
      <c r="M49" s="238">
        <v>-103.334503</v>
      </c>
      <c r="N49" s="239">
        <v>5.9272</v>
      </c>
      <c r="O49" s="240">
        <v>0.154</v>
      </c>
      <c r="P49" s="237">
        <v>9.8041000000002043E-2</v>
      </c>
      <c r="Q49" s="171">
        <v>21.795708999999999</v>
      </c>
      <c r="R49" s="237">
        <v>-0.30924466999999822</v>
      </c>
      <c r="S49" s="241">
        <v>-1.4124792235226866E-2</v>
      </c>
      <c r="T49" s="237">
        <v>5.643882640000033</v>
      </c>
      <c r="U49" s="241">
        <v>0.31493118026713796</v>
      </c>
      <c r="V49" s="242">
        <v>-15.8</v>
      </c>
      <c r="W49" s="243">
        <v>-3.3948613641400005E-2</v>
      </c>
      <c r="X49" s="244">
        <v>101.117188</v>
      </c>
      <c r="Y49" s="237">
        <v>1.0781259999999975</v>
      </c>
      <c r="Z49" s="171">
        <v>0.28906200000000126</v>
      </c>
      <c r="AA49" s="171">
        <v>100.832031</v>
      </c>
      <c r="AB49" s="171">
        <v>99.75</v>
      </c>
      <c r="AC49" s="245">
        <v>1.3671879999999987</v>
      </c>
      <c r="AD49" s="246">
        <v>6.2499140000000004</v>
      </c>
      <c r="AE49" s="243">
        <v>6.3197372892183204E-2</v>
      </c>
      <c r="AF49" s="247">
        <v>-0.53718393799877495</v>
      </c>
      <c r="AG49" s="237">
        <v>0.5397422789696078</v>
      </c>
      <c r="AH49" s="241">
        <v>2.465280177994212E-2</v>
      </c>
      <c r="AI49" s="237">
        <v>0.15373441335669211</v>
      </c>
      <c r="AJ49" s="241">
        <v>-0.14240115833013517</v>
      </c>
      <c r="AK49" s="245">
        <v>-7.6763195612917473E-2</v>
      </c>
      <c r="AL49" s="248">
        <v>0.23049760896960958</v>
      </c>
      <c r="AM49" s="241">
        <v>1.0528009544715253E-2</v>
      </c>
      <c r="AN49" s="237">
        <v>3.9732081583560368</v>
      </c>
      <c r="AO49" s="203">
        <v>0.19731630275989298</v>
      </c>
      <c r="AP49" s="249">
        <v>0.25332046348580461</v>
      </c>
      <c r="AQ49" s="250">
        <v>1.157044651947723E-2</v>
      </c>
    </row>
    <row r="50" spans="9:43" s="310" customFormat="1" ht="15">
      <c r="I50" s="133">
        <v>42004</v>
      </c>
      <c r="J50" s="234">
        <v>20.6875</v>
      </c>
      <c r="K50" s="237">
        <v>20.854166670000001</v>
      </c>
      <c r="L50" s="237">
        <v>-0.63229765999999898</v>
      </c>
      <c r="M50" s="238">
        <v>-111.808502</v>
      </c>
      <c r="N50" s="239">
        <v>5.1426999999999996</v>
      </c>
      <c r="O50" s="240">
        <v>0.17125000000000001</v>
      </c>
      <c r="P50" s="237">
        <v>0.11551933000000147</v>
      </c>
      <c r="Q50" s="171">
        <v>21.370944999999999</v>
      </c>
      <c r="R50" s="237">
        <v>-0.51677832999999751</v>
      </c>
      <c r="S50" s="241">
        <v>-2.4051343304466209E-2</v>
      </c>
      <c r="T50" s="237">
        <v>5.1271043100000355</v>
      </c>
      <c r="U50" s="241">
        <v>0.28330531902878597</v>
      </c>
      <c r="V50" s="242">
        <v>-17</v>
      </c>
      <c r="W50" s="243">
        <v>-3.5452083339000004E-2</v>
      </c>
      <c r="X50" s="244">
        <v>101.210938</v>
      </c>
      <c r="Y50" s="237">
        <v>9.375E-2</v>
      </c>
      <c r="Z50" s="171">
        <v>0.28515699999999811</v>
      </c>
      <c r="AA50" s="171">
        <v>100.957031</v>
      </c>
      <c r="AB50" s="171">
        <v>100.832031</v>
      </c>
      <c r="AC50" s="245">
        <v>0.37890699999999811</v>
      </c>
      <c r="AD50" s="246">
        <v>5.9987959999999996</v>
      </c>
      <c r="AE50" s="243">
        <v>6.0714377003064791E-2</v>
      </c>
      <c r="AF50" s="247">
        <v>-0.58391578879596218</v>
      </c>
      <c r="AG50" s="237">
        <v>0.20354275439530081</v>
      </c>
      <c r="AH50" s="241">
        <v>9.4730687780543183E-3</v>
      </c>
      <c r="AI50" s="237">
        <v>-0.31542613111081486</v>
      </c>
      <c r="AJ50" s="241">
        <v>-4.6731850797187224E-2</v>
      </c>
      <c r="AK50" s="245">
        <v>-2.1905555061181511E-3</v>
      </c>
      <c r="AL50" s="248">
        <v>-0.31323557560469673</v>
      </c>
      <c r="AM50" s="241">
        <v>-1.457827452641189E-2</v>
      </c>
      <c r="AN50" s="237">
        <v>3.6599725827513403</v>
      </c>
      <c r="AO50" s="203">
        <v>0.17986149700331078</v>
      </c>
      <c r="AP50" s="249">
        <v>0.28202700458569052</v>
      </c>
      <c r="AQ50" s="250">
        <v>1.3125798654174878E-2</v>
      </c>
    </row>
    <row r="51" spans="9:43" s="310" customFormat="1" ht="15">
      <c r="I51" s="133">
        <v>42034</v>
      </c>
      <c r="J51" s="234">
        <v>17.390630999999999</v>
      </c>
      <c r="K51" s="237">
        <v>17.557297670000001</v>
      </c>
      <c r="L51" s="237">
        <v>-3.2968690000000009</v>
      </c>
      <c r="M51" s="238">
        <v>-4.2760999999999996</v>
      </c>
      <c r="N51" s="239">
        <v>6.1660000000000004</v>
      </c>
      <c r="O51" s="240">
        <v>0.17125000000000001</v>
      </c>
      <c r="P51" s="237">
        <v>0.10027767000000054</v>
      </c>
      <c r="Q51" s="171">
        <v>20.753889000000001</v>
      </c>
      <c r="R51" s="237">
        <v>-3.1965913300000004</v>
      </c>
      <c r="S51" s="241">
        <v>-0.15328310071475995</v>
      </c>
      <c r="T51" s="237">
        <v>1.9305129800000351</v>
      </c>
      <c r="U51" s="241">
        <v>8.6596300564309558E-2</v>
      </c>
      <c r="V51" s="242">
        <v>-19</v>
      </c>
      <c r="W51" s="243">
        <v>-3.3358865573000003E-2</v>
      </c>
      <c r="X51" s="244">
        <v>103.375</v>
      </c>
      <c r="Y51" s="237">
        <v>2.1640620000000013</v>
      </c>
      <c r="Z51" s="171">
        <v>0.25390699999999811</v>
      </c>
      <c r="AA51" s="171">
        <v>103.128906</v>
      </c>
      <c r="AB51" s="171">
        <v>100.957031</v>
      </c>
      <c r="AC51" s="245">
        <v>2.4179689999999994</v>
      </c>
      <c r="AD51" s="246">
        <v>5.4045230000000002</v>
      </c>
      <c r="AE51" s="243">
        <v>5.58692565125E-2</v>
      </c>
      <c r="AF51" s="247">
        <v>-0.59708805263117115</v>
      </c>
      <c r="AG51" s="237">
        <v>1.4118902759191836</v>
      </c>
      <c r="AH51" s="241">
        <v>6.770303020308524E-2</v>
      </c>
      <c r="AI51" s="237">
        <v>-1.7989538518906918</v>
      </c>
      <c r="AJ51" s="241">
        <v>-1.3172263835208975E-2</v>
      </c>
      <c r="AK51" s="245">
        <v>-1.425279780987501E-2</v>
      </c>
      <c r="AL51" s="248">
        <v>-1.7847010540808168</v>
      </c>
      <c r="AM51" s="241">
        <v>-8.5580070511674711E-2</v>
      </c>
      <c r="AN51" s="237">
        <v>1.8752715286705235</v>
      </c>
      <c r="AO51" s="203">
        <v>7.888886689575747E-2</v>
      </c>
      <c r="AP51" s="249">
        <v>0.25188250617942221</v>
      </c>
      <c r="AQ51" s="250">
        <v>1.2078282012667073E-2</v>
      </c>
    </row>
    <row r="52" spans="9:43" s="310" customFormat="1" ht="15">
      <c r="I52" s="133">
        <v>42062</v>
      </c>
      <c r="J52" s="234">
        <v>19.40625</v>
      </c>
      <c r="K52" s="237">
        <v>19.572916670000001</v>
      </c>
      <c r="L52" s="237">
        <v>2.0156190000000009</v>
      </c>
      <c r="M52" s="238">
        <v>-94.223602</v>
      </c>
      <c r="N52" s="239">
        <v>4.7682000000000002</v>
      </c>
      <c r="O52" s="240">
        <v>0.17299999999999999</v>
      </c>
      <c r="P52" s="237">
        <v>0.14552967000000194</v>
      </c>
      <c r="Q52" s="171">
        <v>17.411767999999999</v>
      </c>
      <c r="R52" s="237">
        <v>2.1611486700000029</v>
      </c>
      <c r="S52" s="241">
        <v>0.12309119037679349</v>
      </c>
      <c r="T52" s="237">
        <v>4.091661650000038</v>
      </c>
      <c r="U52" s="241">
        <v>0.22034673265979055</v>
      </c>
      <c r="V52" s="242">
        <v>-12.1</v>
      </c>
      <c r="W52" s="243">
        <v>-2.3683229170700003E-2</v>
      </c>
      <c r="X52" s="244">
        <v>101.898438</v>
      </c>
      <c r="Y52" s="237">
        <v>-1.4765620000000013</v>
      </c>
      <c r="Z52" s="171">
        <v>0.24609399999999937</v>
      </c>
      <c r="AA52" s="171">
        <v>101.632812</v>
      </c>
      <c r="AB52" s="171">
        <v>103.128906</v>
      </c>
      <c r="AC52" s="245">
        <v>-1.2304680000000019</v>
      </c>
      <c r="AD52" s="246">
        <v>6.1613049999999996</v>
      </c>
      <c r="AE52" s="243">
        <v>6.2782735554158989E-2</v>
      </c>
      <c r="AF52" s="247">
        <v>-0.37722518717378711</v>
      </c>
      <c r="AG52" s="237">
        <v>-0.73469774194497306</v>
      </c>
      <c r="AH52" s="241">
        <v>-4.1845718843187614E-2</v>
      </c>
      <c r="AI52" s="237">
        <v>1.2641303518822866</v>
      </c>
      <c r="AJ52" s="241">
        <v>0.21986286545738404</v>
      </c>
      <c r="AK52" s="245">
        <v>-0.16232057617274309</v>
      </c>
      <c r="AL52" s="248">
        <v>1.4264509280550297</v>
      </c>
      <c r="AM52" s="241">
        <v>8.1245471533605867E-2</v>
      </c>
      <c r="AN52" s="237">
        <v>3.3017224567255532</v>
      </c>
      <c r="AO52" s="203">
        <v>0.16654370161906118</v>
      </c>
      <c r="AP52" s="249">
        <v>0.23836252521234769</v>
      </c>
      <c r="AQ52" s="250">
        <v>1.3576264963578969E-2</v>
      </c>
    </row>
    <row r="53" spans="9:43" s="310" customFormat="1" ht="15">
      <c r="I53" s="149">
        <v>42094</v>
      </c>
      <c r="J53" s="271">
        <v>18.96875</v>
      </c>
      <c r="K53" s="272">
        <v>19.127083330000001</v>
      </c>
      <c r="L53" s="272">
        <v>-0.44583334000000008</v>
      </c>
      <c r="M53" s="273">
        <v>-102.628799</v>
      </c>
      <c r="N53" s="274" t="s">
        <v>326</v>
      </c>
      <c r="O53" s="275">
        <v>0.17624999999999999</v>
      </c>
      <c r="P53" s="272">
        <v>0.10552567000000224</v>
      </c>
      <c r="Q53" s="276">
        <v>19.467390999999999</v>
      </c>
      <c r="R53" s="272">
        <v>-0.34030766999999784</v>
      </c>
      <c r="S53" s="277">
        <v>-1.7386661157230473E-2</v>
      </c>
      <c r="T53" s="272">
        <v>3.7513539800000402</v>
      </c>
      <c r="U53" s="277">
        <v>0.1991289775247016</v>
      </c>
      <c r="V53" s="278">
        <v>-13.8</v>
      </c>
      <c r="W53" s="279">
        <v>-2.6395374995400005E-2</v>
      </c>
      <c r="X53" s="280">
        <v>102.242188</v>
      </c>
      <c r="Y53" s="272">
        <v>0.34375</v>
      </c>
      <c r="Z53" s="276">
        <v>0.26562599999999748</v>
      </c>
      <c r="AA53" s="276">
        <v>102.003906</v>
      </c>
      <c r="AB53" s="276">
        <v>101.632812</v>
      </c>
      <c r="AC53" s="281">
        <v>0.60937599999999748</v>
      </c>
      <c r="AD53" s="282">
        <v>5.6016069999999996</v>
      </c>
      <c r="AE53" s="279">
        <v>5.7272055599611599E-2</v>
      </c>
      <c r="AF53" s="283">
        <v>-0.46087703189719298</v>
      </c>
      <c r="AG53" s="272">
        <v>0.22987197565921275</v>
      </c>
      <c r="AH53" s="277">
        <v>1.1744390452116135E-2</v>
      </c>
      <c r="AI53" s="272">
        <v>-0.12481335515262049</v>
      </c>
      <c r="AJ53" s="277">
        <v>-8.3651844723405866E-2</v>
      </c>
      <c r="AK53" s="281">
        <v>-1.4377660811835384E-2</v>
      </c>
      <c r="AL53" s="284">
        <v>-0.1104356943407851</v>
      </c>
      <c r="AM53" s="277">
        <v>-5.642270705114338E-3</v>
      </c>
      <c r="AN53" s="272">
        <v>3.191286762384768</v>
      </c>
      <c r="AO53" s="285">
        <v>0.15996174626518034</v>
      </c>
      <c r="AP53" s="286">
        <v>0.22794659247472487</v>
      </c>
      <c r="AQ53" s="287">
        <v>1.1646020688582682E-2</v>
      </c>
    </row>
    <row r="54" spans="9:43" s="310" customFormat="1" ht="15">
      <c r="I54" s="294"/>
      <c r="J54" s="295"/>
      <c r="K54" s="296"/>
      <c r="L54" s="296"/>
      <c r="M54" s="297"/>
      <c r="N54" s="298"/>
      <c r="O54" s="299"/>
      <c r="P54" s="296"/>
      <c r="Q54" s="295"/>
      <c r="R54" s="296"/>
      <c r="S54" s="300"/>
      <c r="T54" s="296"/>
      <c r="U54" s="300"/>
      <c r="V54" s="301"/>
      <c r="W54" s="302"/>
      <c r="X54" s="295"/>
      <c r="Y54" s="296"/>
      <c r="Z54" s="295"/>
      <c r="AA54" s="295"/>
      <c r="AB54" s="295"/>
      <c r="AC54" s="296"/>
      <c r="AD54" s="301"/>
      <c r="AE54" s="302"/>
      <c r="AF54" s="303"/>
      <c r="AG54" s="296"/>
      <c r="AH54" s="300"/>
      <c r="AI54" s="296"/>
      <c r="AJ54" s="300"/>
      <c r="AK54" s="296"/>
      <c r="AL54" s="296"/>
      <c r="AM54" s="300"/>
      <c r="AN54" s="296"/>
      <c r="AO54" s="300"/>
      <c r="AP54" s="296"/>
      <c r="AQ54" s="300"/>
    </row>
    <row r="55" spans="9:43" s="310" customFormat="1" ht="15">
      <c r="I55" s="294"/>
      <c r="J55" s="295"/>
      <c r="K55" s="296"/>
      <c r="L55" s="296"/>
      <c r="M55" s="297"/>
      <c r="N55" s="298"/>
      <c r="O55" s="299"/>
      <c r="P55" s="296"/>
      <c r="Q55" s="295"/>
      <c r="R55" s="296"/>
      <c r="S55" s="300"/>
      <c r="T55" s="296"/>
      <c r="U55" s="300"/>
      <c r="V55" s="301"/>
      <c r="W55" s="302"/>
      <c r="X55" s="295"/>
      <c r="Y55" s="296"/>
      <c r="Z55" s="295"/>
      <c r="AA55" s="295"/>
      <c r="AB55" s="295"/>
      <c r="AC55" s="296"/>
      <c r="AD55" s="301"/>
      <c r="AE55" s="302"/>
      <c r="AF55" s="303"/>
      <c r="AG55" s="296"/>
      <c r="AH55" s="300"/>
      <c r="AI55" s="296"/>
      <c r="AJ55" s="300"/>
      <c r="AK55" s="296"/>
      <c r="AL55" s="296"/>
      <c r="AM55" s="300"/>
      <c r="AN55" s="296"/>
      <c r="AO55" s="300"/>
      <c r="AP55" s="296"/>
      <c r="AQ55" s="300"/>
    </row>
    <row r="56" spans="9:43" s="310" customFormat="1" ht="15">
      <c r="I56" s="294"/>
      <c r="J56" s="295"/>
      <c r="K56" s="296"/>
      <c r="L56" s="296"/>
      <c r="M56" s="297"/>
      <c r="N56" s="298"/>
      <c r="O56" s="299"/>
      <c r="P56" s="296"/>
      <c r="Q56" s="295"/>
      <c r="R56" s="296"/>
      <c r="S56" s="300"/>
      <c r="T56" s="296"/>
      <c r="U56" s="300"/>
      <c r="V56" s="301"/>
      <c r="W56" s="302"/>
      <c r="X56" s="295"/>
      <c r="Y56" s="296"/>
      <c r="Z56" s="295"/>
      <c r="AA56" s="295"/>
      <c r="AB56" s="295"/>
      <c r="AC56" s="296"/>
      <c r="AD56" s="301"/>
      <c r="AE56" s="302"/>
      <c r="AF56" s="303"/>
      <c r="AG56" s="296"/>
      <c r="AH56" s="300"/>
      <c r="AI56" s="296"/>
      <c r="AJ56" s="300"/>
      <c r="AK56" s="296"/>
      <c r="AL56" s="296"/>
      <c r="AM56" s="300"/>
      <c r="AN56" s="296"/>
      <c r="AO56" s="300"/>
      <c r="AP56" s="296"/>
      <c r="AQ56" s="300"/>
    </row>
    <row r="57" spans="9:43" s="310" customFormat="1" ht="15">
      <c r="I57" s="294"/>
      <c r="J57" s="295"/>
      <c r="K57" s="296"/>
      <c r="L57" s="296"/>
      <c r="M57" s="297"/>
      <c r="N57" s="298"/>
      <c r="O57" s="299"/>
      <c r="P57" s="296"/>
      <c r="Q57" s="295"/>
      <c r="R57" s="296"/>
      <c r="S57" s="300"/>
      <c r="T57" s="296"/>
      <c r="U57" s="300"/>
      <c r="V57" s="301"/>
      <c r="W57" s="302"/>
      <c r="X57" s="295"/>
      <c r="Y57" s="296"/>
      <c r="Z57" s="295"/>
      <c r="AA57" s="295"/>
      <c r="AB57" s="295"/>
      <c r="AC57" s="296"/>
      <c r="AD57" s="301"/>
      <c r="AE57" s="302"/>
      <c r="AF57" s="303"/>
      <c r="AG57" s="296"/>
      <c r="AH57" s="300"/>
      <c r="AI57" s="296"/>
      <c r="AJ57" s="300"/>
      <c r="AK57" s="296"/>
      <c r="AL57" s="296"/>
      <c r="AM57" s="300"/>
      <c r="AN57" s="296"/>
      <c r="AO57" s="300"/>
      <c r="AP57" s="296"/>
      <c r="AQ57" s="300"/>
    </row>
    <row r="58" spans="9:43" s="310" customFormat="1" ht="15">
      <c r="I58" s="294"/>
      <c r="J58" s="295"/>
      <c r="K58" s="296"/>
      <c r="L58" s="296"/>
      <c r="M58" s="297"/>
      <c r="N58" s="298"/>
      <c r="O58" s="299"/>
      <c r="P58" s="296"/>
      <c r="Q58" s="295"/>
      <c r="R58" s="296"/>
      <c r="S58" s="300"/>
      <c r="T58" s="296"/>
      <c r="U58" s="300"/>
      <c r="V58" s="301"/>
      <c r="W58" s="302"/>
      <c r="X58" s="295"/>
      <c r="Y58" s="296"/>
      <c r="Z58" s="295"/>
      <c r="AA58" s="295"/>
      <c r="AB58" s="295"/>
      <c r="AC58" s="296"/>
      <c r="AD58" s="301"/>
      <c r="AE58" s="302"/>
      <c r="AF58" s="303"/>
      <c r="AG58" s="296"/>
      <c r="AH58" s="300"/>
      <c r="AI58" s="296"/>
      <c r="AJ58" s="300"/>
      <c r="AK58" s="296"/>
      <c r="AL58" s="296"/>
      <c r="AM58" s="300"/>
      <c r="AN58" s="296"/>
      <c r="AO58" s="300"/>
      <c r="AP58" s="296"/>
      <c r="AQ58" s="300"/>
    </row>
    <row r="59" spans="9:43" s="310" customFormat="1" ht="15">
      <c r="I59" s="294"/>
      <c r="J59" s="295"/>
      <c r="K59" s="296"/>
      <c r="L59" s="296"/>
      <c r="M59" s="297"/>
      <c r="N59" s="298"/>
      <c r="O59" s="299"/>
      <c r="P59" s="296"/>
      <c r="Q59" s="295"/>
      <c r="R59" s="296"/>
      <c r="S59" s="300"/>
      <c r="T59" s="296"/>
      <c r="U59" s="300"/>
      <c r="V59" s="301"/>
      <c r="W59" s="302"/>
      <c r="X59" s="295"/>
      <c r="Y59" s="296"/>
      <c r="Z59" s="295"/>
      <c r="AA59" s="295"/>
      <c r="AB59" s="295"/>
      <c r="AC59" s="296"/>
      <c r="AD59" s="301"/>
      <c r="AE59" s="302"/>
      <c r="AF59" s="303"/>
      <c r="AG59" s="296"/>
      <c r="AH59" s="300"/>
      <c r="AI59" s="296"/>
      <c r="AJ59" s="300"/>
      <c r="AK59" s="296"/>
      <c r="AL59" s="296"/>
      <c r="AM59" s="300"/>
      <c r="AN59" s="296"/>
      <c r="AO59" s="300"/>
      <c r="AP59" s="296"/>
      <c r="AQ59" s="300"/>
    </row>
    <row r="60" spans="9:43" s="310" customFormat="1" ht="15">
      <c r="I60" s="294"/>
      <c r="J60" s="295"/>
      <c r="K60" s="296"/>
      <c r="L60" s="296"/>
      <c r="M60" s="297"/>
      <c r="N60" s="298"/>
      <c r="O60" s="299"/>
      <c r="P60" s="296"/>
      <c r="Q60" s="295"/>
      <c r="R60" s="296"/>
      <c r="S60" s="300"/>
      <c r="T60" s="296"/>
      <c r="U60" s="300"/>
      <c r="V60" s="301"/>
      <c r="W60" s="302"/>
      <c r="X60" s="295"/>
      <c r="Y60" s="296"/>
      <c r="Z60" s="295"/>
      <c r="AA60" s="295"/>
      <c r="AB60" s="295"/>
      <c r="AC60" s="296"/>
      <c r="AD60" s="301"/>
      <c r="AE60" s="302"/>
      <c r="AF60" s="303"/>
      <c r="AG60" s="296"/>
      <c r="AH60" s="300"/>
      <c r="AI60" s="296"/>
      <c r="AJ60" s="300"/>
      <c r="AK60" s="296"/>
      <c r="AL60" s="296"/>
      <c r="AM60" s="300"/>
      <c r="AN60" s="296"/>
      <c r="AO60" s="300"/>
      <c r="AP60" s="296"/>
      <c r="AQ60" s="300"/>
    </row>
    <row r="61" spans="9:43" s="310" customFormat="1" ht="15">
      <c r="I61" s="294"/>
      <c r="J61" s="295"/>
      <c r="K61" s="296"/>
      <c r="L61" s="296"/>
      <c r="M61" s="297"/>
      <c r="N61" s="298"/>
      <c r="O61" s="299"/>
      <c r="P61" s="296"/>
      <c r="Q61" s="295"/>
      <c r="R61" s="296"/>
      <c r="S61" s="300"/>
      <c r="T61" s="296"/>
      <c r="U61" s="300"/>
      <c r="V61" s="301"/>
      <c r="W61" s="302"/>
      <c r="X61" s="295"/>
      <c r="Y61" s="296"/>
      <c r="Z61" s="295"/>
      <c r="AA61" s="295"/>
      <c r="AB61" s="295"/>
      <c r="AC61" s="296"/>
      <c r="AD61" s="301"/>
      <c r="AE61" s="302"/>
      <c r="AF61" s="303"/>
      <c r="AG61" s="296"/>
      <c r="AH61" s="300"/>
      <c r="AI61" s="296"/>
      <c r="AJ61" s="300"/>
      <c r="AK61" s="296"/>
      <c r="AL61" s="296"/>
      <c r="AM61" s="300"/>
      <c r="AN61" s="296"/>
      <c r="AO61" s="300"/>
      <c r="AP61" s="296"/>
      <c r="AQ61" s="300"/>
    </row>
    <row r="62" spans="9:43" s="310" customFormat="1" ht="15">
      <c r="I62" s="294"/>
      <c r="J62" s="295"/>
      <c r="K62" s="296"/>
      <c r="L62" s="296"/>
      <c r="M62" s="297"/>
      <c r="N62" s="298"/>
      <c r="O62" s="299"/>
      <c r="P62" s="296"/>
      <c r="Q62" s="295"/>
      <c r="R62" s="296"/>
      <c r="S62" s="300"/>
      <c r="T62" s="296"/>
      <c r="U62" s="300"/>
      <c r="V62" s="301"/>
      <c r="W62" s="302"/>
      <c r="X62" s="295"/>
      <c r="Y62" s="296"/>
      <c r="Z62" s="295"/>
      <c r="AA62" s="295"/>
      <c r="AB62" s="295"/>
      <c r="AC62" s="296"/>
      <c r="AD62" s="301"/>
      <c r="AE62" s="302"/>
      <c r="AF62" s="303"/>
      <c r="AG62" s="296"/>
      <c r="AH62" s="300"/>
      <c r="AI62" s="296"/>
      <c r="AJ62" s="300"/>
      <c r="AK62" s="296"/>
      <c r="AL62" s="296"/>
      <c r="AM62" s="300"/>
      <c r="AN62" s="296"/>
      <c r="AO62" s="300"/>
      <c r="AP62" s="296"/>
      <c r="AQ62" s="300"/>
    </row>
    <row r="63" spans="9:43" s="310" customFormat="1" ht="15">
      <c r="I63" s="294"/>
      <c r="J63" s="295"/>
      <c r="K63" s="296"/>
      <c r="L63" s="296"/>
      <c r="M63" s="297"/>
      <c r="N63" s="298"/>
      <c r="O63" s="299"/>
      <c r="P63" s="296"/>
      <c r="Q63" s="295"/>
      <c r="R63" s="296"/>
      <c r="S63" s="300"/>
      <c r="T63" s="296"/>
      <c r="U63" s="300"/>
      <c r="V63" s="301"/>
      <c r="W63" s="302"/>
      <c r="X63" s="295"/>
      <c r="Y63" s="296"/>
      <c r="Z63" s="295"/>
      <c r="AA63" s="295"/>
      <c r="AB63" s="295"/>
      <c r="AC63" s="296"/>
      <c r="AD63" s="301"/>
      <c r="AE63" s="302"/>
      <c r="AF63" s="303"/>
      <c r="AG63" s="296"/>
      <c r="AH63" s="300"/>
      <c r="AI63" s="296"/>
      <c r="AJ63" s="300"/>
      <c r="AK63" s="296"/>
      <c r="AL63" s="296"/>
      <c r="AM63" s="300"/>
      <c r="AN63" s="296"/>
      <c r="AO63" s="300"/>
      <c r="AP63" s="296"/>
      <c r="AQ63" s="300"/>
    </row>
    <row r="64" spans="9:43" s="310" customFormat="1" ht="15">
      <c r="I64" s="294"/>
      <c r="J64" s="295"/>
      <c r="K64" s="296"/>
      <c r="L64" s="296"/>
      <c r="M64" s="297"/>
      <c r="N64" s="298"/>
      <c r="O64" s="299"/>
      <c r="P64" s="296"/>
      <c r="Q64" s="295"/>
      <c r="R64" s="296"/>
      <c r="S64" s="300"/>
      <c r="T64" s="296"/>
      <c r="U64" s="300"/>
      <c r="V64" s="301"/>
      <c r="W64" s="302"/>
      <c r="X64" s="295"/>
      <c r="Y64" s="296"/>
      <c r="Z64" s="295"/>
      <c r="AA64" s="295"/>
      <c r="AB64" s="295"/>
      <c r="AC64" s="296"/>
      <c r="AD64" s="301"/>
      <c r="AE64" s="302"/>
      <c r="AF64" s="303"/>
      <c r="AG64" s="296"/>
      <c r="AH64" s="300"/>
      <c r="AI64" s="296"/>
      <c r="AJ64" s="300"/>
      <c r="AK64" s="296"/>
      <c r="AL64" s="296"/>
      <c r="AM64" s="300"/>
      <c r="AN64" s="296"/>
      <c r="AO64" s="300"/>
      <c r="AP64" s="296"/>
      <c r="AQ64" s="300"/>
    </row>
    <row r="65" spans="10:45" s="310" customFormat="1" ht="15">
      <c r="J65" s="295"/>
      <c r="K65" s="296"/>
      <c r="L65" s="296"/>
      <c r="M65" s="297"/>
      <c r="N65" s="298"/>
      <c r="O65" s="299"/>
      <c r="P65" s="296"/>
      <c r="Q65" s="295"/>
      <c r="R65" s="296"/>
      <c r="S65" s="300"/>
      <c r="T65" s="296"/>
      <c r="U65" s="300"/>
      <c r="V65" s="301"/>
      <c r="W65" s="302"/>
      <c r="X65" s="295"/>
      <c r="Y65" s="296"/>
      <c r="Z65" s="295"/>
      <c r="AA65" s="295"/>
      <c r="AB65" s="295"/>
      <c r="AC65" s="296"/>
      <c r="AD65" s="301"/>
      <c r="AE65" s="302"/>
      <c r="AF65" s="303"/>
      <c r="AG65" s="296"/>
      <c r="AH65" s="300"/>
      <c r="AI65" s="296"/>
      <c r="AJ65" s="300"/>
      <c r="AK65" s="296"/>
      <c r="AL65" s="296"/>
      <c r="AM65" s="300"/>
      <c r="AN65" s="296"/>
      <c r="AO65" s="300"/>
      <c r="AP65" s="296"/>
      <c r="AQ65" s="300"/>
    </row>
    <row r="66" spans="10:45" s="310" customFormat="1"/>
    <row r="67" spans="10:45" s="310" customFormat="1"/>
    <row r="68" spans="10:45" s="310" customFormat="1">
      <c r="AS68" s="311"/>
    </row>
    <row r="69" spans="10:45" s="310" customFormat="1"/>
    <row r="83" spans="9:9" ht="15.75">
      <c r="I83" s="498" t="s">
        <v>270</v>
      </c>
    </row>
  </sheetData>
  <mergeCells count="4">
    <mergeCell ref="J26:W26"/>
    <mergeCell ref="X26:AE26"/>
    <mergeCell ref="AF26:AK26"/>
    <mergeCell ref="AL26:AQ26"/>
  </mergeCells>
  <dataValidations disablePrompts="1" count="1">
    <dataValidation type="list" allowBlank="1" showInputMessage="1" showErrorMessage="1" sqref="J23">
      <formula1>#REF!</formula1>
    </dataValidation>
  </dataValidations>
  <printOptions horizontalCentered="1"/>
  <pageMargins left="0.25" right="0.25" top="0.25" bottom="0.25" header="0.3" footer="0.15"/>
  <pageSetup scale="47" fitToWidth="0" fitToHeight="0" orientation="landscape" horizontalDpi="300" verticalDpi="300" r:id="rId1"/>
  <headerFooter scaleWithDoc="0">
    <oddHeader>&amp;L&amp;G&amp;C&amp;"-,Bold"&amp;12&amp;K2E398A
&amp;15FN30.300.12(IOS) Performance&amp;R&amp;"-,Bold"&amp;14&amp;K2E398A
&amp;12Cello Fixed Income Master Fund, LP&amp;"-,Regular"&amp;10&amp;K000000
&amp;"-,Bold"&amp;K2E398A As of Mar, 2015</oddHeader>
    <oddFooter>&amp;L&amp;8&amp;K2E398AReport Created on &amp;D &amp;T&amp;C&amp;G
&amp;8&amp;K2E398APage &amp;P of &amp;N</oddFooter>
  </headerFooter>
  <rowBreaks count="1" manualBreakCount="1">
    <brk id="83" max="43" man="1"/>
  </rowBreaks>
  <drawing r:id="rId2"/>
  <legacyDrawing r:id="rId3"/>
  <legacyDrawingHF r:id="rId4"/>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4" tint="0.39997558519241921"/>
  </sheetPr>
  <dimension ref="A1:AV83"/>
  <sheetViews>
    <sheetView topLeftCell="H1"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1" width="8.85546875" style="67" customWidth="1"/>
    <col min="12" max="12" width="8.5703125" style="67" bestFit="1" customWidth="1"/>
    <col min="13" max="13" width="7.28515625" style="67" bestFit="1" customWidth="1"/>
    <col min="14" max="14" width="6.7109375" style="67" customWidth="1"/>
    <col min="15" max="15" width="7.85546875" style="67" customWidth="1"/>
    <col min="16" max="16" width="9" style="67" bestFit="1" customWidth="1"/>
    <col min="17" max="17" width="10.85546875" style="67" customWidth="1"/>
    <col min="18" max="18" width="10.28515625" style="67" customWidth="1"/>
    <col min="19" max="19" width="10.7109375" style="67" customWidth="1"/>
    <col min="20" max="20" width="10.7109375" style="67" bestFit="1" customWidth="1"/>
    <col min="21" max="21" width="10.85546875" style="67" customWidth="1"/>
    <col min="22" max="22" width="5.7109375" style="67" customWidth="1"/>
    <col min="23" max="23" width="8.5703125" style="67" customWidth="1"/>
    <col min="24" max="24" width="10.140625" style="67" bestFit="1" customWidth="1"/>
    <col min="25" max="25" width="10.28515625" style="67" customWidth="1"/>
    <col min="26" max="26" width="6.85546875" style="67" bestFit="1" customWidth="1"/>
    <col min="27" max="27" width="10.5703125" style="67" hidden="1" customWidth="1"/>
    <col min="28" max="28" width="10.140625" style="67" customWidth="1"/>
    <col min="29" max="29" width="8.5703125" style="67" bestFit="1" customWidth="1"/>
    <col min="30" max="30" width="5.7109375" style="67" customWidth="1"/>
    <col min="31" max="31" width="8" style="67" customWidth="1"/>
    <col min="32" max="32" width="6.85546875" style="67" customWidth="1"/>
    <col min="33" max="33" width="9.85546875" style="67" bestFit="1" customWidth="1"/>
    <col min="34" max="34" width="9.7109375" style="67" customWidth="1"/>
    <col min="35" max="35" width="12.42578125" style="67" hidden="1" customWidth="1"/>
    <col min="36" max="36" width="9.42578125" style="67" hidden="1" customWidth="1"/>
    <col min="37" max="37" width="8.7109375" style="67" hidden="1" customWidth="1"/>
    <col min="38" max="38" width="8.42578125" style="67" customWidth="1"/>
    <col min="39" max="39" width="9.28515625" style="67" customWidth="1"/>
    <col min="40" max="40" width="11.140625" style="67" customWidth="1"/>
    <col min="41" max="41" width="10.85546875" style="67" customWidth="1"/>
    <col min="42" max="42" width="8.5703125" style="67" bestFit="1" customWidth="1"/>
    <col min="43" max="43" width="6.5703125" style="67" customWidth="1"/>
    <col min="44" max="44" width="3.7109375" style="67" customWidth="1"/>
    <col min="45" max="45" width="9.42578125" style="67" bestFit="1" customWidth="1"/>
    <col min="46" max="46" width="9.140625" style="67"/>
    <col min="47" max="47" width="9.5703125" style="67" customWidth="1"/>
    <col min="48" max="16384" width="9.140625" style="67"/>
  </cols>
  <sheetData>
    <row r="1" spans="47:47">
      <c r="AU1" s="71"/>
    </row>
    <row r="23" spans="9:48" ht="12.75" hidden="1" customHeight="1">
      <c r="I23" s="77" t="s">
        <v>77</v>
      </c>
      <c r="J23" s="74">
        <v>3</v>
      </c>
    </row>
    <row r="24" spans="9:48" ht="15">
      <c r="I24" s="75" t="s">
        <v>215</v>
      </c>
    </row>
    <row r="25" spans="9:48" s="76" customFormat="1" ht="8.25" hidden="1" customHeight="1">
      <c r="J25" s="76" t="s">
        <v>7</v>
      </c>
      <c r="L25" s="76" t="s">
        <v>8</v>
      </c>
      <c r="M25" s="76" t="s">
        <v>9</v>
      </c>
      <c r="O25" s="76" t="s">
        <v>10</v>
      </c>
      <c r="W25" s="76" t="s">
        <v>11</v>
      </c>
      <c r="X25" s="76" t="s">
        <v>7</v>
      </c>
      <c r="Y25" s="76" t="s">
        <v>7</v>
      </c>
    </row>
    <row r="26" spans="9:48" s="163" customFormat="1" ht="22.5" customHeight="1">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75</v>
      </c>
      <c r="AG26" s="638"/>
      <c r="AH26" s="638"/>
      <c r="AI26" s="638"/>
      <c r="AJ26" s="638"/>
      <c r="AK26" s="638"/>
      <c r="AL26" s="639" t="s">
        <v>150</v>
      </c>
      <c r="AM26" s="640"/>
      <c r="AN26" s="640"/>
      <c r="AO26" s="640"/>
      <c r="AP26" s="640"/>
      <c r="AQ26" s="641"/>
      <c r="AU26" s="385" t="s">
        <v>67</v>
      </c>
      <c r="AV26" s="387" t="s">
        <v>150</v>
      </c>
    </row>
    <row r="27" spans="9:48" s="164" customFormat="1" ht="46.5" customHeight="1">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4" t="s">
        <v>73</v>
      </c>
      <c r="AB27" s="214" t="s">
        <v>122</v>
      </c>
      <c r="AC27" s="214" t="s">
        <v>160</v>
      </c>
      <c r="AD27" s="14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U27" s="143" t="s">
        <v>241</v>
      </c>
      <c r="AV27" s="386" t="s">
        <v>241</v>
      </c>
    </row>
    <row r="28" spans="9:48" s="163" customFormat="1" ht="15">
      <c r="I28" s="133">
        <v>41333</v>
      </c>
      <c r="J28" s="217">
        <v>17.905999999999999</v>
      </c>
      <c r="K28" s="80">
        <v>18.09072222</v>
      </c>
      <c r="L28" s="80"/>
      <c r="M28" s="81">
        <v>407.57980300000003</v>
      </c>
      <c r="N28" s="73">
        <v>16.885400000000001</v>
      </c>
      <c r="O28" s="170">
        <v>0.20369999999999999</v>
      </c>
      <c r="P28" s="80"/>
      <c r="Q28" s="82"/>
      <c r="R28" s="80"/>
      <c r="S28" s="83"/>
      <c r="T28" s="80"/>
      <c r="U28" s="83"/>
      <c r="V28" s="84">
        <v>-20.3</v>
      </c>
      <c r="W28" s="153">
        <v>-3.6724166106600002E-2</v>
      </c>
      <c r="X28" s="185">
        <v>103.507812</v>
      </c>
      <c r="Y28" s="80">
        <v>0.27343700000000126</v>
      </c>
      <c r="Z28" s="82">
        <v>0.29296899999999937</v>
      </c>
      <c r="AA28" s="82">
        <v>103.257812</v>
      </c>
      <c r="AB28" s="82">
        <v>102.941406</v>
      </c>
      <c r="AC28" s="187"/>
      <c r="AD28" s="189">
        <v>6.8920000000000003</v>
      </c>
      <c r="AE28" s="172">
        <v>7.1337584030399998E-2</v>
      </c>
      <c r="AF28" s="86">
        <v>-0.51479408233043422</v>
      </c>
      <c r="AG28" s="80"/>
      <c r="AH28" s="83"/>
      <c r="AI28" s="80"/>
      <c r="AJ28" s="83"/>
      <c r="AK28" s="187"/>
      <c r="AL28" s="192"/>
      <c r="AM28" s="83"/>
      <c r="AN28" s="80"/>
      <c r="AO28" s="109"/>
      <c r="AP28" s="194"/>
      <c r="AQ28" s="200"/>
      <c r="AU28" s="388"/>
      <c r="AV28" s="389"/>
    </row>
    <row r="29" spans="9:48" s="163" customFormat="1" ht="15">
      <c r="I29" s="133">
        <v>41361</v>
      </c>
      <c r="J29" s="234">
        <v>19.077998999999998</v>
      </c>
      <c r="K29" s="237">
        <v>19.26272122</v>
      </c>
      <c r="L29" s="237">
        <v>1.1719989999999996</v>
      </c>
      <c r="M29" s="238">
        <v>307.75351000000001</v>
      </c>
      <c r="N29" s="239">
        <v>13.2407</v>
      </c>
      <c r="O29" s="240">
        <v>0.20369999999999999</v>
      </c>
      <c r="P29" s="237">
        <v>4.9390219999999374E-2</v>
      </c>
      <c r="Q29" s="171">
        <v>18.041332000000001</v>
      </c>
      <c r="R29" s="237">
        <v>1.2213892199999989</v>
      </c>
      <c r="S29" s="241">
        <v>6.751467438097665E-2</v>
      </c>
      <c r="T29" s="237">
        <v>1.2213892199999989</v>
      </c>
      <c r="U29" s="241">
        <v>6.7514674380976691E-2</v>
      </c>
      <c r="V29" s="242">
        <v>-19.899999999999999</v>
      </c>
      <c r="W29" s="243">
        <v>-3.8332815227799993E-2</v>
      </c>
      <c r="X29" s="244">
        <v>103.148438</v>
      </c>
      <c r="Y29" s="237">
        <v>-0.35937400000000252</v>
      </c>
      <c r="Z29" s="171">
        <v>0.25</v>
      </c>
      <c r="AA29" s="171">
        <v>102.882812</v>
      </c>
      <c r="AB29" s="171">
        <v>103.257812</v>
      </c>
      <c r="AC29" s="245">
        <v>-0.10937400000000252</v>
      </c>
      <c r="AD29" s="246">
        <v>7.0179999999999998</v>
      </c>
      <c r="AE29" s="243">
        <v>7.2389573788399997E-2</v>
      </c>
      <c r="AF29" s="247">
        <v>-0.52953503138241442</v>
      </c>
      <c r="AG29" s="237">
        <v>-5.6305087960810213E-2</v>
      </c>
      <c r="AH29" s="241">
        <v>-3.1123736949850867E-3</v>
      </c>
      <c r="AI29" s="237">
        <v>1.167732888951492</v>
      </c>
      <c r="AJ29" s="241">
        <v>-1.4740949051980201E-2</v>
      </c>
      <c r="AK29" s="245">
        <v>2.6487569123031852E-3</v>
      </c>
      <c r="AL29" s="248">
        <v>1.1650841320391887</v>
      </c>
      <c r="AM29" s="241">
        <v>6.4402300685991551E-2</v>
      </c>
      <c r="AN29" s="237">
        <v>1.1650841320391887</v>
      </c>
      <c r="AO29" s="203">
        <v>6.4402300685991509E-2</v>
      </c>
      <c r="AP29" s="249">
        <v>0.18177397784560298</v>
      </c>
      <c r="AQ29" s="250">
        <v>1.004791161099388E-2</v>
      </c>
      <c r="AU29" s="390">
        <f t="shared" ref="AU29:AU35" si="0">P29/K28</f>
        <v>2.7301408644369407E-3</v>
      </c>
      <c r="AV29" s="391">
        <f t="shared" ref="AV29:AV35" si="1">AP29/K28</f>
        <v>1.004791161099388E-2</v>
      </c>
    </row>
    <row r="30" spans="9:48" ht="15">
      <c r="I30" s="133">
        <v>41394</v>
      </c>
      <c r="J30" s="331">
        <v>16.608999000000001</v>
      </c>
      <c r="K30" s="332">
        <v>16.793721220000002</v>
      </c>
      <c r="L30" s="332">
        <v>-2.4689999999999976</v>
      </c>
      <c r="M30" s="333">
        <v>458.18130500000001</v>
      </c>
      <c r="N30" s="334">
        <v>11.379</v>
      </c>
      <c r="O30" s="335">
        <v>0.19819999999999999</v>
      </c>
      <c r="P30" s="332">
        <v>6.7259220000000397E-2</v>
      </c>
      <c r="Q30" s="336">
        <v>19.195461999999999</v>
      </c>
      <c r="R30" s="332">
        <v>-2.4017407799999972</v>
      </c>
      <c r="S30" s="337">
        <v>-0.12468335873055829</v>
      </c>
      <c r="T30" s="332">
        <v>-1.1803515599999983</v>
      </c>
      <c r="U30" s="337">
        <v>-6.5586640715001754E-2</v>
      </c>
      <c r="V30" s="338">
        <v>-21.5</v>
      </c>
      <c r="W30" s="339">
        <v>-3.6106500623000005E-2</v>
      </c>
      <c r="X30" s="340">
        <v>104.59375</v>
      </c>
      <c r="Y30" s="332">
        <v>1.4453120000000013</v>
      </c>
      <c r="Z30" s="336">
        <v>0.26562599999999748</v>
      </c>
      <c r="AA30" s="336">
        <v>104.320312</v>
      </c>
      <c r="AB30" s="336">
        <v>102.882812</v>
      </c>
      <c r="AC30" s="341">
        <v>1.7109379999999987</v>
      </c>
      <c r="AD30" s="342">
        <v>6.3730000000000002</v>
      </c>
      <c r="AE30" s="339">
        <v>6.6657596875000003E-2</v>
      </c>
      <c r="AF30" s="343">
        <v>-0.54167120201931229</v>
      </c>
      <c r="AG30" s="332">
        <v>0.90600160752336467</v>
      </c>
      <c r="AH30" s="337">
        <v>4.7033936543850616E-2</v>
      </c>
      <c r="AI30" s="332">
        <v>-1.5045094490044106</v>
      </c>
      <c r="AJ30" s="337">
        <v>-1.2136170636897869E-2</v>
      </c>
      <c r="AK30" s="341">
        <v>-8.7702765277780752E-3</v>
      </c>
      <c r="AL30" s="344">
        <v>-1.4957391724766325</v>
      </c>
      <c r="AM30" s="337">
        <v>-7.7649422186707659E-2</v>
      </c>
      <c r="AN30" s="332">
        <v>-0.33065504043744376</v>
      </c>
      <c r="AO30" s="345">
        <v>-1.8247922936478034E-2</v>
      </c>
      <c r="AP30" s="346">
        <v>0.21114117470758087</v>
      </c>
      <c r="AQ30" s="347">
        <v>1.0961129131036704E-2</v>
      </c>
      <c r="AU30" s="392">
        <f t="shared" si="0"/>
        <v>3.4916780049833685E-3</v>
      </c>
      <c r="AV30" s="393">
        <f t="shared" si="1"/>
        <v>1.0961129131036704E-2</v>
      </c>
    </row>
    <row r="31" spans="9:48" s="310" customFormat="1" ht="15">
      <c r="I31" s="133">
        <v>41425</v>
      </c>
      <c r="J31" s="331">
        <v>20.187999999999999</v>
      </c>
      <c r="K31" s="332">
        <v>20.392166669999998</v>
      </c>
      <c r="L31" s="332">
        <v>3.5984454499999963</v>
      </c>
      <c r="M31" s="333">
        <v>283.07751500000001</v>
      </c>
      <c r="N31" s="334">
        <v>10.828200000000001</v>
      </c>
      <c r="O31" s="335">
        <v>0.19428000000000001</v>
      </c>
      <c r="P31" s="332">
        <v>0.10501122000000152</v>
      </c>
      <c r="Q31" s="336">
        <v>16.68871</v>
      </c>
      <c r="R31" s="332">
        <v>3.7034566699999978</v>
      </c>
      <c r="S31" s="337">
        <v>0.22052626820966112</v>
      </c>
      <c r="T31" s="332">
        <v>2.5231051099999995</v>
      </c>
      <c r="U31" s="337">
        <v>0.14047605037337219</v>
      </c>
      <c r="V31" s="338">
        <v>-14.7</v>
      </c>
      <c r="W31" s="339">
        <v>-2.9976485004899998E-2</v>
      </c>
      <c r="X31" s="340">
        <v>100.46875</v>
      </c>
      <c r="Y31" s="332">
        <v>-4.125</v>
      </c>
      <c r="Z31" s="336">
        <v>0.27343799999999874</v>
      </c>
      <c r="AA31" s="336">
        <v>100.195312</v>
      </c>
      <c r="AB31" s="336">
        <v>104.320312</v>
      </c>
      <c r="AC31" s="341">
        <v>-3.8515620000000013</v>
      </c>
      <c r="AD31" s="342">
        <v>7.5830000000000002</v>
      </c>
      <c r="AE31" s="339">
        <v>7.6185453125000011E-2</v>
      </c>
      <c r="AF31" s="343">
        <v>-0.39346730609735403</v>
      </c>
      <c r="AG31" s="332">
        <v>-2.0862802181919071</v>
      </c>
      <c r="AH31" s="337">
        <v>-0.12422977557274867</v>
      </c>
      <c r="AI31" s="332">
        <v>1.3115059164690517</v>
      </c>
      <c r="AJ31" s="337">
        <v>0.14820389592195826</v>
      </c>
      <c r="AK31" s="341">
        <v>-0.30567053533903893</v>
      </c>
      <c r="AL31" s="344">
        <v>1.6171764518080907</v>
      </c>
      <c r="AM31" s="337">
        <v>9.6296492636912451E-2</v>
      </c>
      <c r="AN31" s="332">
        <v>1.2865214113706469</v>
      </c>
      <c r="AO31" s="345">
        <v>7.6291358723743041E-2</v>
      </c>
      <c r="AP31" s="346">
        <v>0.21260013324464933</v>
      </c>
      <c r="AQ31" s="347">
        <v>1.2659501158769938E-2</v>
      </c>
      <c r="AU31" s="394">
        <f t="shared" si="0"/>
        <v>6.253004835815746E-3</v>
      </c>
      <c r="AV31" s="395">
        <f t="shared" si="1"/>
        <v>1.2659501158769938E-2</v>
      </c>
    </row>
    <row r="32" spans="9:48" s="310" customFormat="1" ht="15">
      <c r="I32" s="133">
        <v>41453</v>
      </c>
      <c r="J32" s="331">
        <v>21</v>
      </c>
      <c r="K32" s="332">
        <v>21.184722220000001</v>
      </c>
      <c r="L32" s="332">
        <v>0.792555550000003</v>
      </c>
      <c r="M32" s="333">
        <v>285.51489299999997</v>
      </c>
      <c r="N32" s="334">
        <v>15.164300000000001</v>
      </c>
      <c r="O32" s="335">
        <v>0.19464999999999999</v>
      </c>
      <c r="P32" s="332">
        <v>-2.0422330000002376E-2</v>
      </c>
      <c r="Q32" s="336">
        <v>20.412589000000001</v>
      </c>
      <c r="R32" s="332">
        <v>0.77213322000000062</v>
      </c>
      <c r="S32" s="337">
        <v>3.7864207001403478E-2</v>
      </c>
      <c r="T32" s="332">
        <v>3.2952383300000001</v>
      </c>
      <c r="U32" s="337">
        <v>0.18365927162485263</v>
      </c>
      <c r="V32" s="338">
        <v>-9.6999999999999993</v>
      </c>
      <c r="W32" s="339">
        <v>-2.05491805534E-2</v>
      </c>
      <c r="X32" s="340">
        <v>97.742187999999999</v>
      </c>
      <c r="Y32" s="332">
        <v>-2.7265620000000013</v>
      </c>
      <c r="Z32" s="336">
        <v>0.27343799999999874</v>
      </c>
      <c r="AA32" s="336">
        <v>97.488281000000001</v>
      </c>
      <c r="AB32" s="336">
        <v>100.195312</v>
      </c>
      <c r="AC32" s="341">
        <v>-2.4531240000000025</v>
      </c>
      <c r="AD32" s="342">
        <v>7.9279999999999999</v>
      </c>
      <c r="AE32" s="339">
        <v>7.7490006646400003E-2</v>
      </c>
      <c r="AF32" s="343">
        <v>-0.2651849114837399</v>
      </c>
      <c r="AG32" s="332">
        <v>-0.96522409180276647</v>
      </c>
      <c r="AH32" s="337">
        <v>-4.7333081737840003E-2</v>
      </c>
      <c r="AI32" s="332">
        <v>-0.36797582301400844</v>
      </c>
      <c r="AJ32" s="337">
        <v>0.12828239461361413</v>
      </c>
      <c r="AK32" s="341">
        <v>-0.17488495121124256</v>
      </c>
      <c r="AL32" s="344">
        <v>-0.19309087180276585</v>
      </c>
      <c r="AM32" s="337">
        <v>-9.4688747364365215E-3</v>
      </c>
      <c r="AN32" s="332">
        <v>1.0934305395678812</v>
      </c>
      <c r="AO32" s="345">
        <v>6.610009066807887E-2</v>
      </c>
      <c r="AP32" s="346">
        <v>5.2089301826288167E-2</v>
      </c>
      <c r="AQ32" s="347">
        <v>2.5543779956898605E-3</v>
      </c>
      <c r="AU32" s="394">
        <f t="shared" si="0"/>
        <v>-1.0014791625868158E-3</v>
      </c>
      <c r="AV32" s="395">
        <f t="shared" si="1"/>
        <v>2.5543779956898605E-3</v>
      </c>
    </row>
    <row r="33" spans="9:48" s="310" customFormat="1" ht="15">
      <c r="I33" s="133">
        <v>41486</v>
      </c>
      <c r="J33" s="331">
        <v>22.516000999999999</v>
      </c>
      <c r="K33" s="332">
        <v>22.70072322</v>
      </c>
      <c r="L33" s="332">
        <v>1.5160009999999993</v>
      </c>
      <c r="M33" s="333">
        <v>201.20489499999999</v>
      </c>
      <c r="N33" s="334">
        <v>13.3172</v>
      </c>
      <c r="O33" s="335">
        <v>0.18673000000000001</v>
      </c>
      <c r="P33" s="332">
        <v>5.1272200000020973E-3</v>
      </c>
      <c r="Q33" s="336">
        <v>21.179594999999999</v>
      </c>
      <c r="R33" s="332">
        <v>1.5211282200000014</v>
      </c>
      <c r="S33" s="337">
        <v>7.180307601880849E-2</v>
      </c>
      <c r="T33" s="332">
        <v>4.8163665500000015</v>
      </c>
      <c r="U33" s="337">
        <v>0.26864964828569926</v>
      </c>
      <c r="V33" s="338">
        <v>-8</v>
      </c>
      <c r="W33" s="339">
        <v>-1.8160578576000001E-2</v>
      </c>
      <c r="X33" s="340">
        <v>96.953125</v>
      </c>
      <c r="Y33" s="332">
        <v>-0.78906299999999874</v>
      </c>
      <c r="Z33" s="336">
        <v>0.25390699999999811</v>
      </c>
      <c r="AA33" s="336">
        <v>96.683593999999999</v>
      </c>
      <c r="AB33" s="336">
        <v>97.488281000000001</v>
      </c>
      <c r="AC33" s="341">
        <v>-0.53515600000000063</v>
      </c>
      <c r="AD33" s="342">
        <v>8.0239999999999991</v>
      </c>
      <c r="AE33" s="339">
        <v>7.7795187500000001E-2</v>
      </c>
      <c r="AF33" s="343">
        <v>-0.23344089987571534</v>
      </c>
      <c r="AG33" s="332">
        <v>-0.14191529648999249</v>
      </c>
      <c r="AH33" s="337">
        <v>-6.6989453539312198E-3</v>
      </c>
      <c r="AI33" s="332">
        <v>1.3666889109942775</v>
      </c>
      <c r="AJ33" s="337">
        <v>3.1744011608024564E-2</v>
      </c>
      <c r="AK33" s="341">
        <v>-1.2524012515731323E-2</v>
      </c>
      <c r="AL33" s="344">
        <v>1.3792129235100088</v>
      </c>
      <c r="AM33" s="337">
        <v>6.5104130664877261E-2</v>
      </c>
      <c r="AN33" s="332">
        <v>2.47264346307789</v>
      </c>
      <c r="AO33" s="345">
        <v>0.13550761027277081</v>
      </c>
      <c r="AP33" s="346">
        <v>6.4399498564744917E-2</v>
      </c>
      <c r="AQ33" s="347">
        <v>3.0399029024769019E-3</v>
      </c>
      <c r="AU33" s="394">
        <f t="shared" si="0"/>
        <v>2.4202441489469277E-4</v>
      </c>
      <c r="AV33" s="395">
        <f t="shared" si="1"/>
        <v>3.0399029024769019E-3</v>
      </c>
    </row>
    <row r="34" spans="9:48" s="310" customFormat="1" ht="15">
      <c r="I34" s="133">
        <v>41516</v>
      </c>
      <c r="J34" s="331">
        <v>22.655999999999999</v>
      </c>
      <c r="K34" s="332">
        <v>22.860166669999998</v>
      </c>
      <c r="L34" s="332">
        <v>0.15944344999999771</v>
      </c>
      <c r="M34" s="333">
        <v>184.78450000000001</v>
      </c>
      <c r="N34" s="334">
        <v>9.6449999999999996</v>
      </c>
      <c r="O34" s="335">
        <v>0.18206</v>
      </c>
      <c r="P34" s="332">
        <v>6.269122000000138E-2</v>
      </c>
      <c r="Q34" s="336">
        <v>22.638031999999999</v>
      </c>
      <c r="R34" s="332">
        <v>0.22213466999999909</v>
      </c>
      <c r="S34" s="337">
        <v>9.7853565213416611E-3</v>
      </c>
      <c r="T34" s="332">
        <v>5.0385012200000006</v>
      </c>
      <c r="U34" s="337">
        <v>0.28106383739484952</v>
      </c>
      <c r="V34" s="338">
        <v>-6.7</v>
      </c>
      <c r="W34" s="339">
        <v>-1.53163116689E-2</v>
      </c>
      <c r="X34" s="340">
        <v>95.921875</v>
      </c>
      <c r="Y34" s="332">
        <v>-1.03125</v>
      </c>
      <c r="Z34" s="336">
        <v>0.26953100000000063</v>
      </c>
      <c r="AA34" s="336">
        <v>95.675781000000001</v>
      </c>
      <c r="AB34" s="336">
        <v>96.683593999999999</v>
      </c>
      <c r="AC34" s="341">
        <v>-0.76171899999999937</v>
      </c>
      <c r="AD34" s="342">
        <v>8.0820000000000007</v>
      </c>
      <c r="AE34" s="339">
        <v>7.7524059374999996E-2</v>
      </c>
      <c r="AF34" s="343">
        <v>-0.19756849412144192</v>
      </c>
      <c r="AG34" s="332">
        <v>-0.17781636881242988</v>
      </c>
      <c r="AH34" s="337">
        <v>-7.8330706510605121E-3</v>
      </c>
      <c r="AI34" s="332">
        <v>2.5821591970521984E-2</v>
      </c>
      <c r="AJ34" s="337">
        <v>3.5872405754273418E-2</v>
      </c>
      <c r="AK34" s="341">
        <v>-1.8496709217047231E-2</v>
      </c>
      <c r="AL34" s="344">
        <v>4.4318301187569215E-2</v>
      </c>
      <c r="AM34" s="337">
        <v>1.9522858702811501E-3</v>
      </c>
      <c r="AN34" s="332">
        <v>2.5169617642654591</v>
      </c>
      <c r="AO34" s="345">
        <v>0.13772444573590303</v>
      </c>
      <c r="AP34" s="346">
        <v>0.11594205378904787</v>
      </c>
      <c r="AQ34" s="347">
        <v>5.1074167402252423E-3</v>
      </c>
      <c r="AU34" s="396">
        <f t="shared" si="0"/>
        <v>2.7616397677043426E-3</v>
      </c>
      <c r="AV34" s="397">
        <f t="shared" si="1"/>
        <v>5.1074167402252423E-3</v>
      </c>
    </row>
    <row r="35" spans="9:48" s="310" customFormat="1" ht="15">
      <c r="I35" s="133">
        <v>41547</v>
      </c>
      <c r="J35" s="331">
        <v>23.172001000000002</v>
      </c>
      <c r="K35" s="332">
        <v>23.356723220000003</v>
      </c>
      <c r="L35" s="332">
        <v>0.49655655000000465</v>
      </c>
      <c r="M35" s="333">
        <v>127.966003</v>
      </c>
      <c r="N35" s="334">
        <v>7.1734</v>
      </c>
      <c r="O35" s="335">
        <v>0.17885000000000001</v>
      </c>
      <c r="P35" s="332">
        <v>0.11216666999999703</v>
      </c>
      <c r="Q35" s="336">
        <v>22.748000000000001</v>
      </c>
      <c r="R35" s="332">
        <v>0.60872322000000167</v>
      </c>
      <c r="S35" s="337">
        <v>2.6628118192980863E-2</v>
      </c>
      <c r="T35" s="332">
        <v>5.6472244400000022</v>
      </c>
      <c r="U35" s="337">
        <v>0.31517615666975307</v>
      </c>
      <c r="V35" s="338">
        <v>-9.5</v>
      </c>
      <c r="W35" s="339">
        <v>-2.2188887059000004E-2</v>
      </c>
      <c r="X35" s="340">
        <v>97.710937999999999</v>
      </c>
      <c r="Y35" s="332">
        <v>1.7890629999999987</v>
      </c>
      <c r="Z35" s="336">
        <v>0.24609399999999937</v>
      </c>
      <c r="AA35" s="336">
        <v>97.4375</v>
      </c>
      <c r="AB35" s="336">
        <v>95.675781000000001</v>
      </c>
      <c r="AC35" s="341">
        <v>2.0351569999999981</v>
      </c>
      <c r="AD35" s="342">
        <v>7.9720000000000004</v>
      </c>
      <c r="AE35" s="339">
        <v>7.7895159773600009E-2</v>
      </c>
      <c r="AF35" s="343">
        <v>-0.2848557872336529</v>
      </c>
      <c r="AG35" s="332">
        <v>0.40208290379071099</v>
      </c>
      <c r="AH35" s="337">
        <v>1.7588800186587223E-2</v>
      </c>
      <c r="AI35" s="332">
        <v>0.93272489055210694</v>
      </c>
      <c r="AJ35" s="337">
        <v>-8.7287293112210979E-2</v>
      </c>
      <c r="AK35" s="341">
        <v>-7.8081233238605705E-2</v>
      </c>
      <c r="AL35" s="344">
        <v>1.0108061237907127</v>
      </c>
      <c r="AM35" s="337">
        <v>4.4216918379568086E-2</v>
      </c>
      <c r="AN35" s="332">
        <v>3.5277678880561716</v>
      </c>
      <c r="AO35" s="345">
        <v>0.18803111469144662</v>
      </c>
      <c r="AP35" s="346">
        <v>0.18226797010347542</v>
      </c>
      <c r="AQ35" s="347">
        <v>7.9731689070609672E-3</v>
      </c>
      <c r="AU35" s="396">
        <f t="shared" si="0"/>
        <v>4.9066427038432893E-3</v>
      </c>
      <c r="AV35" s="397">
        <f t="shared" si="1"/>
        <v>7.9731689070609672E-3</v>
      </c>
    </row>
    <row r="36" spans="9:48" s="310" customFormat="1" ht="15">
      <c r="I36" s="133">
        <v>41578</v>
      </c>
      <c r="J36" s="331">
        <v>22.65625</v>
      </c>
      <c r="K36" s="332">
        <v>22.840972220000001</v>
      </c>
      <c r="L36" s="332">
        <v>-0.51575100000000162</v>
      </c>
      <c r="M36" s="333">
        <v>155.28619399999999</v>
      </c>
      <c r="N36" s="334">
        <v>5.5034999999999998</v>
      </c>
      <c r="O36" s="335">
        <v>0.16800000000000001</v>
      </c>
      <c r="P36" s="332">
        <v>0.14258422000000337</v>
      </c>
      <c r="Q36" s="336">
        <v>23.214138999999999</v>
      </c>
      <c r="R36" s="332">
        <v>-0.37316677999999825</v>
      </c>
      <c r="S36" s="337">
        <v>-1.5976846430258731E-2</v>
      </c>
      <c r="T36" s="332">
        <v>5.274057660000004</v>
      </c>
      <c r="U36" s="337">
        <v>0.29416378918590258</v>
      </c>
      <c r="V36" s="338">
        <v>-11.4</v>
      </c>
      <c r="W36" s="339">
        <v>-2.6038708330800003E-2</v>
      </c>
      <c r="X36" s="340">
        <v>98.6875</v>
      </c>
      <c r="Y36" s="332">
        <v>0.97656200000000126</v>
      </c>
      <c r="Z36" s="336">
        <v>0.27343799999999874</v>
      </c>
      <c r="AA36" s="336">
        <v>98.453125</v>
      </c>
      <c r="AB36" s="336">
        <v>97.4375</v>
      </c>
      <c r="AC36" s="341">
        <v>1.25</v>
      </c>
      <c r="AD36" s="342">
        <v>7.7620750000000003</v>
      </c>
      <c r="AE36" s="339">
        <v>7.660197765625E-2</v>
      </c>
      <c r="AF36" s="343">
        <v>-0.33992214205811028</v>
      </c>
      <c r="AG36" s="332">
        <v>0.3560697340420661</v>
      </c>
      <c r="AH36" s="337">
        <v>1.5244849660125659E-2</v>
      </c>
      <c r="AI36" s="332">
        <v>-4.3984900757973067E-2</v>
      </c>
      <c r="AJ36" s="337">
        <v>-5.5066354824457375E-2</v>
      </c>
      <c r="AK36" s="341">
        <v>-2.6887854800040908E-2</v>
      </c>
      <c r="AL36" s="344">
        <v>-1.7097045957932155E-2</v>
      </c>
      <c r="AM36" s="337">
        <v>-7.3199677013307326E-4</v>
      </c>
      <c r="AN36" s="332">
        <v>3.5106708420982393</v>
      </c>
      <c r="AO36" s="345">
        <v>0.18716147975267505</v>
      </c>
      <c r="AP36" s="346">
        <v>0.2355318506800885</v>
      </c>
      <c r="AQ36" s="347">
        <v>1.0084113617376182E-2</v>
      </c>
    </row>
    <row r="37" spans="9:48" s="310" customFormat="1" ht="15">
      <c r="I37" s="133">
        <v>41607</v>
      </c>
      <c r="J37" s="217">
        <v>24.109380999999999</v>
      </c>
      <c r="K37" s="80">
        <v>24.303825440000001</v>
      </c>
      <c r="L37" s="80">
        <v>1.4628532199999995</v>
      </c>
      <c r="M37" s="81">
        <v>91.140502999999995</v>
      </c>
      <c r="N37" s="73">
        <v>5.5694999999999997</v>
      </c>
      <c r="O37" s="170">
        <v>0.16825000000000001</v>
      </c>
      <c r="P37" s="80">
        <v>0.14459722000000141</v>
      </c>
      <c r="Q37" s="82">
        <v>22.696375</v>
      </c>
      <c r="R37" s="80">
        <v>1.6074504400000009</v>
      </c>
      <c r="S37" s="83">
        <v>7.0375745152935557E-2</v>
      </c>
      <c r="T37" s="80">
        <v>6.8815081000000049</v>
      </c>
      <c r="U37" s="83">
        <v>0.38524153019980711</v>
      </c>
      <c r="V37" s="84">
        <v>-7.8</v>
      </c>
      <c r="W37" s="172">
        <v>-1.89569838432E-2</v>
      </c>
      <c r="X37" s="185">
        <v>96.515625</v>
      </c>
      <c r="Y37" s="80">
        <v>-2.171875</v>
      </c>
      <c r="Z37" s="82">
        <v>0.234375</v>
      </c>
      <c r="AA37" s="82">
        <v>96.25</v>
      </c>
      <c r="AB37" s="82">
        <v>98.453125</v>
      </c>
      <c r="AC37" s="187">
        <v>-1.9375</v>
      </c>
      <c r="AD37" s="189">
        <v>8.0552030000000006</v>
      </c>
      <c r="AE37" s="172">
        <v>7.7745295204687495E-2</v>
      </c>
      <c r="AF37" s="86">
        <v>-0.24383448275924774</v>
      </c>
      <c r="AG37" s="80">
        <v>-0.65859915023758864</v>
      </c>
      <c r="AH37" s="83">
        <v>-2.8834111958724172E-2</v>
      </c>
      <c r="AI37" s="80">
        <v>0.84450609724255377</v>
      </c>
      <c r="AJ37" s="83">
        <v>9.6087659298862538E-2</v>
      </c>
      <c r="AK37" s="187">
        <v>-0.10434519251985853</v>
      </c>
      <c r="AL37" s="192">
        <v>0.94885128976241229</v>
      </c>
      <c r="AM37" s="83">
        <v>4.1541633194211391E-2</v>
      </c>
      <c r="AN37" s="80">
        <v>4.4595221318606519</v>
      </c>
      <c r="AO37" s="109">
        <v>0.23647810648685774</v>
      </c>
      <c r="AP37" s="194">
        <v>0.2017459268967001</v>
      </c>
      <c r="AQ37" s="200">
        <v>8.8326330838075021E-3</v>
      </c>
    </row>
    <row r="38" spans="9:48" s="310" customFormat="1" ht="15">
      <c r="I38" s="133">
        <v>41639</v>
      </c>
      <c r="J38" s="217">
        <v>24.703130999999999</v>
      </c>
      <c r="K38" s="80">
        <v>24.897575440000001</v>
      </c>
      <c r="L38" s="80">
        <v>0.59375</v>
      </c>
      <c r="M38" s="81">
        <v>53.541302000000002</v>
      </c>
      <c r="N38" s="73">
        <v>5.3783000000000003</v>
      </c>
      <c r="O38" s="170">
        <v>0.16769999999999999</v>
      </c>
      <c r="P38" s="80">
        <v>0.13891343999999961</v>
      </c>
      <c r="Q38" s="82">
        <v>24.164912000000001</v>
      </c>
      <c r="R38" s="80">
        <v>0.73266343999999961</v>
      </c>
      <c r="S38" s="83">
        <v>3.0146013096117745E-2</v>
      </c>
      <c r="T38" s="80">
        <v>7.6141715400000045</v>
      </c>
      <c r="U38" s="83">
        <v>0.42700103951049662</v>
      </c>
      <c r="V38" s="84">
        <v>-5.9</v>
      </c>
      <c r="W38" s="172">
        <v>-1.4689569509600001E-2</v>
      </c>
      <c r="X38" s="185">
        <v>95.0625</v>
      </c>
      <c r="Y38" s="80">
        <v>-1.453125</v>
      </c>
      <c r="Z38" s="82">
        <v>0.265625</v>
      </c>
      <c r="AA38" s="82">
        <v>94.789062000000001</v>
      </c>
      <c r="AB38" s="82">
        <v>96.25</v>
      </c>
      <c r="AC38" s="187">
        <v>-1.1875</v>
      </c>
      <c r="AD38" s="189">
        <v>8.0500100000000003</v>
      </c>
      <c r="AE38" s="172">
        <v>7.6525407562500009E-2</v>
      </c>
      <c r="AF38" s="86">
        <v>-0.19195676282550606</v>
      </c>
      <c r="AG38" s="80">
        <v>-0.28955344827660667</v>
      </c>
      <c r="AH38" s="83">
        <v>-1.191390421197029E-2</v>
      </c>
      <c r="AI38" s="80">
        <v>0.40541758583403376</v>
      </c>
      <c r="AJ38" s="83">
        <v>5.1877719933741684E-2</v>
      </c>
      <c r="AK38" s="187">
        <v>-3.7692405889359196E-2</v>
      </c>
      <c r="AL38" s="192">
        <v>0.44310999172339294</v>
      </c>
      <c r="AM38" s="83">
        <v>1.8232108884147454E-2</v>
      </c>
      <c r="AN38" s="80">
        <v>4.9026321235840449</v>
      </c>
      <c r="AO38" s="109">
        <v>0.25902170995719076</v>
      </c>
      <c r="AP38" s="194">
        <v>0.18990195512552466</v>
      </c>
      <c r="AQ38" s="200">
        <v>7.8136652023914743E-3</v>
      </c>
    </row>
    <row r="39" spans="9:48" s="310" customFormat="1" ht="15">
      <c r="I39" s="133">
        <v>41670</v>
      </c>
      <c r="J39" s="217">
        <v>24.1875</v>
      </c>
      <c r="K39" s="80">
        <v>24.391666669999999</v>
      </c>
      <c r="L39" s="80">
        <v>-0.50590877000000134</v>
      </c>
      <c r="M39" s="81">
        <v>54.765799999999999</v>
      </c>
      <c r="N39" s="73">
        <v>5.4585999999999997</v>
      </c>
      <c r="O39" s="170">
        <v>0.1565</v>
      </c>
      <c r="P39" s="80">
        <v>0.13316744000000114</v>
      </c>
      <c r="Q39" s="82">
        <v>24.764408</v>
      </c>
      <c r="R39" s="80">
        <v>-0.3727413300000002</v>
      </c>
      <c r="S39" s="83">
        <v>-1.4970989078766305E-2</v>
      </c>
      <c r="T39" s="80">
        <v>7.2414302100000043</v>
      </c>
      <c r="U39" s="83">
        <v>0.40563742253259694</v>
      </c>
      <c r="V39" s="84">
        <v>-9.5</v>
      </c>
      <c r="W39" s="172">
        <v>-2.3172083336499998E-2</v>
      </c>
      <c r="X39" s="185">
        <v>97.265625</v>
      </c>
      <c r="Y39" s="80">
        <v>2.203125</v>
      </c>
      <c r="Z39" s="82">
        <v>0.27343799999999874</v>
      </c>
      <c r="AA39" s="82">
        <v>97.003906000000001</v>
      </c>
      <c r="AB39" s="82">
        <v>94.789062000000001</v>
      </c>
      <c r="AC39" s="187">
        <v>2.4765629999999987</v>
      </c>
      <c r="AD39" s="189">
        <v>7.5514489999999999</v>
      </c>
      <c r="AE39" s="172">
        <v>7.3449640664062496E-2</v>
      </c>
      <c r="AF39" s="86">
        <v>-0.3154825963340302</v>
      </c>
      <c r="AG39" s="80">
        <v>0.47539301641342352</v>
      </c>
      <c r="AH39" s="83">
        <v>1.9093948226366876E-2</v>
      </c>
      <c r="AI39" s="80">
        <v>-3.3419739560810319E-2</v>
      </c>
      <c r="AJ39" s="83">
        <v>-0.12352583350852414</v>
      </c>
      <c r="AK39" s="187">
        <v>-0.13607142597423363</v>
      </c>
      <c r="AL39" s="192">
        <v>0.10265168641342332</v>
      </c>
      <c r="AM39" s="83">
        <v>4.1229591476005713E-3</v>
      </c>
      <c r="AN39" s="80">
        <v>5.0052838099974686</v>
      </c>
      <c r="AO39" s="109">
        <v>0.26421260503328647</v>
      </c>
      <c r="AP39" s="194">
        <v>0.21943237017638528</v>
      </c>
      <c r="AQ39" s="200">
        <v>8.8134031647053128E-3</v>
      </c>
    </row>
    <row r="40" spans="9:48" s="310" customFormat="1" ht="15">
      <c r="I40" s="133">
        <v>41698</v>
      </c>
      <c r="J40" s="217">
        <v>24.375</v>
      </c>
      <c r="K40" s="80">
        <v>24.579166669999999</v>
      </c>
      <c r="L40" s="80">
        <v>0.1875</v>
      </c>
      <c r="M40" s="81">
        <v>41.589801999999999</v>
      </c>
      <c r="N40" s="73">
        <v>4.3019999999999996</v>
      </c>
      <c r="O40" s="170">
        <v>0.1555</v>
      </c>
      <c r="P40" s="80">
        <v>0.16098067000000071</v>
      </c>
      <c r="Q40" s="82">
        <v>24.230685999999999</v>
      </c>
      <c r="R40" s="80">
        <v>0.34848067000000071</v>
      </c>
      <c r="S40" s="83">
        <v>1.4286874067060244E-2</v>
      </c>
      <c r="T40" s="80">
        <v>7.589910880000005</v>
      </c>
      <c r="U40" s="83">
        <v>0.42571958737226745</v>
      </c>
      <c r="V40" s="84">
        <v>-9.4</v>
      </c>
      <c r="W40" s="172">
        <v>-2.3104416669800003E-2</v>
      </c>
      <c r="X40" s="185">
        <v>97.15625</v>
      </c>
      <c r="Y40" s="80">
        <v>-0.109375</v>
      </c>
      <c r="Z40" s="82">
        <v>0.26171899999999937</v>
      </c>
      <c r="AA40" s="82">
        <v>96.925781000000001</v>
      </c>
      <c r="AB40" s="82">
        <v>97.003906000000001</v>
      </c>
      <c r="AC40" s="187">
        <v>0.15234399999999937</v>
      </c>
      <c r="AD40" s="189">
        <v>7.6578980000000003</v>
      </c>
      <c r="AE40" s="172">
        <v>7.4401265256250002E-2</v>
      </c>
      <c r="AF40" s="86">
        <v>-0.31053795375958532</v>
      </c>
      <c r="AG40" s="80">
        <v>4.8061880655911299E-2</v>
      </c>
      <c r="AH40" s="83">
        <v>1.9704221653300946E-3</v>
      </c>
      <c r="AI40" s="80">
        <v>0.39627214051512211</v>
      </c>
      <c r="AJ40" s="83">
        <v>4.9446425744448796E-3</v>
      </c>
      <c r="AK40" s="187">
        <v>-2.7041014078995436E-4</v>
      </c>
      <c r="AL40" s="192">
        <v>0.39654255065591204</v>
      </c>
      <c r="AM40" s="83">
        <v>1.6257296232390341E-2</v>
      </c>
      <c r="AN40" s="80">
        <v>5.4018263606533807</v>
      </c>
      <c r="AO40" s="109">
        <v>0.28476528385403443</v>
      </c>
      <c r="AP40" s="194">
        <v>0.24225435272000542</v>
      </c>
      <c r="AQ40" s="200">
        <v>9.9318491022985685E-3</v>
      </c>
    </row>
    <row r="41" spans="9:48" s="310" customFormat="1" ht="15">
      <c r="I41" s="133">
        <v>41729</v>
      </c>
      <c r="J41" s="331">
        <v>24.640630999999999</v>
      </c>
      <c r="K41" s="332">
        <v>24.82535322</v>
      </c>
      <c r="L41" s="332">
        <v>0.24618655000000089</v>
      </c>
      <c r="M41" s="333">
        <v>27.904599999999999</v>
      </c>
      <c r="N41" s="334">
        <v>4.3483000000000001</v>
      </c>
      <c r="O41" s="335">
        <v>0.152</v>
      </c>
      <c r="P41" s="332">
        <v>0.15877966999999771</v>
      </c>
      <c r="Q41" s="336">
        <v>24.420387000000002</v>
      </c>
      <c r="R41" s="332">
        <v>0.4049662199999986</v>
      </c>
      <c r="S41" s="337">
        <v>1.6475994708733493E-2</v>
      </c>
      <c r="T41" s="332">
        <v>7.9948771000000036</v>
      </c>
      <c r="U41" s="337">
        <v>0.44920973574995049</v>
      </c>
      <c r="V41" s="338">
        <v>-8.5</v>
      </c>
      <c r="W41" s="339">
        <v>-2.1101550237E-2</v>
      </c>
      <c r="X41" s="340">
        <v>96.546875</v>
      </c>
      <c r="Y41" s="332">
        <v>-0.609375</v>
      </c>
      <c r="Z41" s="336">
        <v>0.23046899999999937</v>
      </c>
      <c r="AA41" s="336">
        <v>96.269531000000001</v>
      </c>
      <c r="AB41" s="336">
        <v>96.925781000000001</v>
      </c>
      <c r="AC41" s="341">
        <v>-0.37890600000000063</v>
      </c>
      <c r="AD41" s="342">
        <v>7.6721079999999997</v>
      </c>
      <c r="AE41" s="339">
        <v>7.4071805206249994E-2</v>
      </c>
      <c r="AF41" s="343">
        <v>-0.28487965398228887</v>
      </c>
      <c r="AG41" s="332">
        <v>-0.11766469390722963</v>
      </c>
      <c r="AH41" s="337">
        <v>-4.7871718145287966E-3</v>
      </c>
      <c r="AI41" s="332">
        <v>0.27948376287937399</v>
      </c>
      <c r="AJ41" s="337">
        <v>2.5658299777296445E-2</v>
      </c>
      <c r="AK41" s="341">
        <v>-7.8177632133950101E-3</v>
      </c>
      <c r="AL41" s="344">
        <v>0.28730152609276899</v>
      </c>
      <c r="AM41" s="337">
        <v>1.1688822894204696E-2</v>
      </c>
      <c r="AN41" s="332">
        <v>5.6891278867461494</v>
      </c>
      <c r="AO41" s="345">
        <v>0.2997826777176269</v>
      </c>
      <c r="AP41" s="346">
        <v>0.22443559897364168</v>
      </c>
      <c r="AQ41" s="347">
        <v>9.1311313352041186E-3</v>
      </c>
    </row>
    <row r="42" spans="9:48" s="310" customFormat="1" ht="15">
      <c r="I42" s="133">
        <v>41759</v>
      </c>
      <c r="J42" s="331">
        <v>24.34375</v>
      </c>
      <c r="K42" s="332">
        <v>24.528472220000001</v>
      </c>
      <c r="L42" s="332">
        <v>-0.29688099999999906</v>
      </c>
      <c r="M42" s="333">
        <v>24.575099999999999</v>
      </c>
      <c r="N42" s="334">
        <v>5.4920999999999998</v>
      </c>
      <c r="O42" s="335">
        <v>0.15049999999999999</v>
      </c>
      <c r="P42" s="332">
        <v>0.13253021999999959</v>
      </c>
      <c r="Q42" s="336">
        <v>24.692823000000001</v>
      </c>
      <c r="R42" s="332">
        <v>-0.16435077999999947</v>
      </c>
      <c r="S42" s="337">
        <v>-6.6202796207384422E-3</v>
      </c>
      <c r="T42" s="332">
        <v>7.8305263200000041</v>
      </c>
      <c r="U42" s="337">
        <v>0.43961556207018937</v>
      </c>
      <c r="V42" s="338">
        <v>-10.199999999999999</v>
      </c>
      <c r="W42" s="339">
        <v>-2.5019041664399999E-2</v>
      </c>
      <c r="X42" s="340">
        <v>97.484375</v>
      </c>
      <c r="Y42" s="332">
        <v>0.9375</v>
      </c>
      <c r="Z42" s="336">
        <v>0.27734399999999937</v>
      </c>
      <c r="AA42" s="336">
        <v>97.210937999999999</v>
      </c>
      <c r="AB42" s="336">
        <v>96.269531000000001</v>
      </c>
      <c r="AC42" s="341">
        <v>1.2148439999999994</v>
      </c>
      <c r="AD42" s="342">
        <v>7.508197</v>
      </c>
      <c r="AE42" s="339">
        <v>7.3193189192187508E-2</v>
      </c>
      <c r="AF42" s="343">
        <v>-0.34182199109682299</v>
      </c>
      <c r="AG42" s="332">
        <v>0.34608433836245955</v>
      </c>
      <c r="AH42" s="337">
        <v>1.3940761901572635E-2</v>
      </c>
      <c r="AI42" s="332">
        <v>0.15504183784002221</v>
      </c>
      <c r="AJ42" s="337">
        <v>-5.6942337114534114E-2</v>
      </c>
      <c r="AK42" s="341">
        <v>-2.6691720522437866E-2</v>
      </c>
      <c r="AL42" s="344">
        <v>0.18173355836246008</v>
      </c>
      <c r="AM42" s="337">
        <v>7.3204822808341933E-3</v>
      </c>
      <c r="AN42" s="332">
        <v>5.8708614451086092</v>
      </c>
      <c r="AO42" s="345">
        <v>0.309297713778794</v>
      </c>
      <c r="AP42" s="346">
        <v>0.22733249829875665</v>
      </c>
      <c r="AQ42" s="347">
        <v>9.1572714508493368E-3</v>
      </c>
    </row>
    <row r="43" spans="9:48" s="310" customFormat="1" ht="15">
      <c r="I43" s="133">
        <v>41789</v>
      </c>
      <c r="J43" s="331">
        <v>23.75</v>
      </c>
      <c r="K43" s="332">
        <v>23.944444440000002</v>
      </c>
      <c r="L43" s="332">
        <v>-0.58402777999999955</v>
      </c>
      <c r="M43" s="333">
        <v>15.5908</v>
      </c>
      <c r="N43" s="334">
        <v>6.4829999999999997</v>
      </c>
      <c r="O43" s="335">
        <v>0.151</v>
      </c>
      <c r="P43" s="332">
        <v>0.11282222000000175</v>
      </c>
      <c r="Q43" s="336">
        <v>24.415649999999999</v>
      </c>
      <c r="R43" s="332">
        <v>-0.4712055599999978</v>
      </c>
      <c r="S43" s="337">
        <v>-1.921055481049434E-2</v>
      </c>
      <c r="T43" s="332">
        <v>7.3593207600000063</v>
      </c>
      <c r="U43" s="337">
        <v>0.4119597484089994</v>
      </c>
      <c r="V43" s="338">
        <v>-13.5</v>
      </c>
      <c r="W43" s="339">
        <v>-3.2324999994000007E-2</v>
      </c>
      <c r="X43" s="340">
        <v>99.039062000000001</v>
      </c>
      <c r="Y43" s="332">
        <v>1.5546870000000013</v>
      </c>
      <c r="Z43" s="336">
        <v>0.27343700000000126</v>
      </c>
      <c r="AA43" s="336">
        <v>98.765625</v>
      </c>
      <c r="AB43" s="336">
        <v>97.210937999999999</v>
      </c>
      <c r="AC43" s="341">
        <v>1.8281240000000025</v>
      </c>
      <c r="AD43" s="342">
        <v>7.1980000000000004</v>
      </c>
      <c r="AE43" s="339">
        <v>7.1288316827599993E-2</v>
      </c>
      <c r="AF43" s="343">
        <v>-0.45344035926915105</v>
      </c>
      <c r="AG43" s="332">
        <v>0.62489298565188933</v>
      </c>
      <c r="AH43" s="337">
        <v>2.5476229422163713E-2</v>
      </c>
      <c r="AI43" s="332">
        <v>6.692161267252536E-2</v>
      </c>
      <c r="AJ43" s="337">
        <v>-0.11161836817232806</v>
      </c>
      <c r="AK43" s="341">
        <v>-8.6765812979366169E-2</v>
      </c>
      <c r="AL43" s="344">
        <v>0.15368742565189153</v>
      </c>
      <c r="AM43" s="337">
        <v>6.2656746116693737E-3</v>
      </c>
      <c r="AN43" s="332">
        <v>6.0245488707605004</v>
      </c>
      <c r="AO43" s="345">
        <v>0.3175013472231345</v>
      </c>
      <c r="AP43" s="346">
        <v>0.23680959151748118</v>
      </c>
      <c r="AQ43" s="347">
        <v>9.6544778408331373E-3</v>
      </c>
    </row>
    <row r="44" spans="9:48" s="310" customFormat="1" ht="15">
      <c r="I44" s="133">
        <v>41820</v>
      </c>
      <c r="J44" s="331">
        <v>24.09375</v>
      </c>
      <c r="K44" s="332">
        <v>24.278472220000001</v>
      </c>
      <c r="L44" s="332">
        <v>0.33402777999999955</v>
      </c>
      <c r="M44" s="333">
        <v>3.1846000000000001</v>
      </c>
      <c r="N44" s="334">
        <v>7.3895999999999997</v>
      </c>
      <c r="O44" s="335">
        <v>0.1552</v>
      </c>
      <c r="P44" s="332">
        <v>9.7548440000000625E-2</v>
      </c>
      <c r="Q44" s="336">
        <v>23.846896000000001</v>
      </c>
      <c r="R44" s="332">
        <v>0.43157622000000018</v>
      </c>
      <c r="S44" s="337">
        <v>1.8024064875735331E-2</v>
      </c>
      <c r="T44" s="332">
        <v>7.7908969800000065</v>
      </c>
      <c r="U44" s="337">
        <v>0.43740900251625003</v>
      </c>
      <c r="V44" s="338">
        <v>-13.2</v>
      </c>
      <c r="W44" s="339">
        <v>-3.2047583330400004E-2</v>
      </c>
      <c r="X44" s="340">
        <v>98.78125</v>
      </c>
      <c r="Y44" s="332">
        <v>-0.25781200000000126</v>
      </c>
      <c r="Z44" s="336">
        <v>0.27343700000000126</v>
      </c>
      <c r="AA44" s="336">
        <v>98.535156000000001</v>
      </c>
      <c r="AB44" s="336">
        <v>98.765625</v>
      </c>
      <c r="AC44" s="341">
        <v>1.5625E-2</v>
      </c>
      <c r="AD44" s="342">
        <v>7.2728479999999998</v>
      </c>
      <c r="AE44" s="339">
        <v>7.184210164999999E-2</v>
      </c>
      <c r="AF44" s="343">
        <v>-0.44608359992764784</v>
      </c>
      <c r="AG44" s="332">
        <v>7.0850056135804852E-3</v>
      </c>
      <c r="AH44" s="337">
        <v>2.9589350595851557E-4</v>
      </c>
      <c r="AI44" s="332">
        <v>0.43771289519390488</v>
      </c>
      <c r="AJ44" s="337">
        <v>7.3567593415032051E-3</v>
      </c>
      <c r="AK44" s="341">
        <v>-9.4833041967581683E-4</v>
      </c>
      <c r="AL44" s="344">
        <v>0.43866122561358067</v>
      </c>
      <c r="AM44" s="337">
        <v>1.8319958381693847E-2</v>
      </c>
      <c r="AN44" s="332">
        <v>6.4632100963740813</v>
      </c>
      <c r="AO44" s="345">
        <v>0.34163791707208779</v>
      </c>
      <c r="AP44" s="346">
        <v>0.21952420131341743</v>
      </c>
      <c r="AQ44" s="347">
        <v>9.1680640936773975E-3</v>
      </c>
    </row>
    <row r="45" spans="9:48" s="310" customFormat="1" ht="15">
      <c r="I45" s="133">
        <v>41851</v>
      </c>
      <c r="J45" s="234">
        <v>24.015630999999999</v>
      </c>
      <c r="K45" s="237">
        <v>24.20035322</v>
      </c>
      <c r="L45" s="237">
        <v>-7.8119000000000938E-2</v>
      </c>
      <c r="M45" s="238">
        <v>3.7477</v>
      </c>
      <c r="N45" s="239">
        <v>8.5998000000000001</v>
      </c>
      <c r="O45" s="240">
        <v>0.156</v>
      </c>
      <c r="P45" s="237">
        <v>6.7965220000001381E-2</v>
      </c>
      <c r="Q45" s="171">
        <v>24.210507</v>
      </c>
      <c r="R45" s="237">
        <v>-1.0153779999999557E-2</v>
      </c>
      <c r="S45" s="241">
        <v>-4.1822153832377995E-4</v>
      </c>
      <c r="T45" s="237">
        <v>7.780743200000007</v>
      </c>
      <c r="U45" s="241">
        <v>0.43680784711201714</v>
      </c>
      <c r="V45" s="242">
        <v>-11.7</v>
      </c>
      <c r="W45" s="243">
        <v>-2.8314413267399998E-2</v>
      </c>
      <c r="X45" s="244">
        <v>97.96875</v>
      </c>
      <c r="Y45" s="237">
        <v>-0.8125</v>
      </c>
      <c r="Z45" s="171">
        <v>0.24609399999999937</v>
      </c>
      <c r="AA45" s="171">
        <v>97.714843999999999</v>
      </c>
      <c r="AB45" s="171">
        <v>98.535156000000001</v>
      </c>
      <c r="AC45" s="245">
        <v>-0.56640600000000063</v>
      </c>
      <c r="AD45" s="246">
        <v>7.148028</v>
      </c>
      <c r="AE45" s="243">
        <v>7.0028336812500008E-2</v>
      </c>
      <c r="AF45" s="247">
        <v>-0.40432794146191825</v>
      </c>
      <c r="AG45" s="237">
        <v>-0.25266442750061957</v>
      </c>
      <c r="AH45" s="241">
        <v>-1.0406932743176521E-2</v>
      </c>
      <c r="AI45" s="237">
        <v>-0.27978144375232178</v>
      </c>
      <c r="AJ45" s="241">
        <v>4.1755658465729595E-2</v>
      </c>
      <c r="AK45" s="245">
        <v>-1.6963236251702648E-2</v>
      </c>
      <c r="AL45" s="248">
        <v>-0.26281820750061913</v>
      </c>
      <c r="AM45" s="241">
        <v>-1.0825154281500301E-2</v>
      </c>
      <c r="AN45" s="237">
        <v>6.2003918888734617</v>
      </c>
      <c r="AO45" s="203">
        <v>0.32711447962987172</v>
      </c>
      <c r="AP45" s="249">
        <v>0.16746790042613044</v>
      </c>
      <c r="AQ45" s="250">
        <v>6.8977940172106275E-3</v>
      </c>
    </row>
    <row r="46" spans="9:48" s="310" customFormat="1" ht="15">
      <c r="I46" s="133">
        <v>41880</v>
      </c>
      <c r="J46" s="234">
        <v>23.015630999999999</v>
      </c>
      <c r="K46" s="237">
        <v>23.210075440000001</v>
      </c>
      <c r="L46" s="237">
        <v>-0.99027777999999955</v>
      </c>
      <c r="M46" s="238">
        <v>13.8598</v>
      </c>
      <c r="N46" s="239">
        <v>8.7729999999999997</v>
      </c>
      <c r="O46" s="240">
        <v>0.157</v>
      </c>
      <c r="P46" s="237">
        <v>6.4628219999999459E-2</v>
      </c>
      <c r="Q46" s="171">
        <v>24.135725000000001</v>
      </c>
      <c r="R46" s="237">
        <v>-0.92564956000000009</v>
      </c>
      <c r="S46" s="241">
        <v>-3.8249423534653687E-2</v>
      </c>
      <c r="T46" s="237">
        <v>6.8550936400000069</v>
      </c>
      <c r="U46" s="241">
        <v>0.38185077522991562</v>
      </c>
      <c r="V46" s="242">
        <v>-15.4</v>
      </c>
      <c r="W46" s="243">
        <v>-3.57435161776E-2</v>
      </c>
      <c r="X46" s="244">
        <v>99.53125</v>
      </c>
      <c r="Y46" s="237">
        <v>1.5625</v>
      </c>
      <c r="Z46" s="171">
        <v>0.25390600000000063</v>
      </c>
      <c r="AA46" s="171">
        <v>99.242187999999999</v>
      </c>
      <c r="AB46" s="171">
        <v>97.714843999999999</v>
      </c>
      <c r="AC46" s="245">
        <v>1.8164060000000006</v>
      </c>
      <c r="AD46" s="246">
        <v>6.8048909999999996</v>
      </c>
      <c r="AE46" s="243">
        <v>6.7729930734374999E-2</v>
      </c>
      <c r="AF46" s="247">
        <v>-0.52773590331547582</v>
      </c>
      <c r="AG46" s="237">
        <v>0.73442369883907732</v>
      </c>
      <c r="AH46" s="241">
        <v>3.0347643778691809E-2</v>
      </c>
      <c r="AI46" s="237">
        <v>-0.28763833135901462</v>
      </c>
      <c r="AJ46" s="241">
        <v>-0.12340796185355757</v>
      </c>
      <c r="AK46" s="245">
        <v>-9.6412470198091849E-2</v>
      </c>
      <c r="AL46" s="248">
        <v>-0.19122586116092277</v>
      </c>
      <c r="AM46" s="241">
        <v>-7.9017797559618741E-3</v>
      </c>
      <c r="AN46" s="237">
        <v>6.0091660277125385</v>
      </c>
      <c r="AO46" s="203">
        <v>0.31662791330088846</v>
      </c>
      <c r="AP46" s="249">
        <v>0.19862353226721899</v>
      </c>
      <c r="AQ46" s="250">
        <v>8.207464182922326E-3</v>
      </c>
    </row>
    <row r="47" spans="9:48" s="310" customFormat="1" ht="15">
      <c r="I47" s="133">
        <v>41912</v>
      </c>
      <c r="J47" s="234">
        <v>23.765630999999999</v>
      </c>
      <c r="K47" s="237">
        <v>23.95035322</v>
      </c>
      <c r="L47" s="237">
        <v>0.74027777999999955</v>
      </c>
      <c r="M47" s="238">
        <v>-25.035298999999998</v>
      </c>
      <c r="N47" s="239">
        <v>8.5274999999999999</v>
      </c>
      <c r="O47" s="240">
        <v>0.1565</v>
      </c>
      <c r="P47" s="237">
        <v>7.8975440000000674E-2</v>
      </c>
      <c r="Q47" s="171">
        <v>23.1311</v>
      </c>
      <c r="R47" s="237">
        <v>0.81925322000000023</v>
      </c>
      <c r="S47" s="241">
        <v>3.5297309658378268E-2</v>
      </c>
      <c r="T47" s="237">
        <v>7.6743468600000071</v>
      </c>
      <c r="U47" s="241">
        <v>0.4306263899448759</v>
      </c>
      <c r="V47" s="242">
        <v>-13</v>
      </c>
      <c r="W47" s="243">
        <v>-3.1135459186000004E-2</v>
      </c>
      <c r="X47" s="244">
        <v>98.578125</v>
      </c>
      <c r="Y47" s="237">
        <v>-0.953125</v>
      </c>
      <c r="Z47" s="171">
        <v>0.28906200000000126</v>
      </c>
      <c r="AA47" s="171">
        <v>98.304687999999999</v>
      </c>
      <c r="AB47" s="171">
        <v>99.242187999999999</v>
      </c>
      <c r="AC47" s="245">
        <v>-0.66406299999999874</v>
      </c>
      <c r="AD47" s="246">
        <v>6.9646030000000003</v>
      </c>
      <c r="AE47" s="243">
        <v>6.8655750510937502E-2</v>
      </c>
      <c r="AF47" s="247">
        <v>-0.45350111176834101</v>
      </c>
      <c r="AG47" s="237">
        <v>-0.35044988716338416</v>
      </c>
      <c r="AH47" s="241">
        <v>-1.509904127926368E-2</v>
      </c>
      <c r="AI47" s="237">
        <v>0.43342581498993465</v>
      </c>
      <c r="AJ47" s="241">
        <v>7.4234791547134804E-2</v>
      </c>
      <c r="AK47" s="245">
        <v>-3.5377517846681431E-2</v>
      </c>
      <c r="AL47" s="248">
        <v>0.46880333283661607</v>
      </c>
      <c r="AM47" s="241">
        <v>2.0198268379114585E-2</v>
      </c>
      <c r="AN47" s="237">
        <v>6.4779693605491548</v>
      </c>
      <c r="AO47" s="203">
        <v>0.34322151724917349</v>
      </c>
      <c r="AP47" s="249">
        <v>0.21006537836998143</v>
      </c>
      <c r="AQ47" s="250">
        <v>9.0506116153313727E-3</v>
      </c>
    </row>
    <row r="48" spans="9:48" s="310" customFormat="1" ht="15">
      <c r="I48" s="133">
        <v>41943</v>
      </c>
      <c r="J48" s="217">
        <v>22.921880999999999</v>
      </c>
      <c r="K48" s="80">
        <v>23.126047669999998</v>
      </c>
      <c r="L48" s="80">
        <v>-0.82430555000000183</v>
      </c>
      <c r="M48" s="81">
        <v>-20.999500000000001</v>
      </c>
      <c r="N48" s="73">
        <v>8.0100999999999996</v>
      </c>
      <c r="O48" s="170">
        <v>0.15590000000000001</v>
      </c>
      <c r="P48" s="80">
        <v>8.3104219999999174E-2</v>
      </c>
      <c r="Q48" s="82">
        <v>23.867249000000001</v>
      </c>
      <c r="R48" s="80">
        <v>-0.74120133000000266</v>
      </c>
      <c r="S48" s="83">
        <v>-3.0947407046216527E-2</v>
      </c>
      <c r="T48" s="80">
        <v>6.9331455300000044</v>
      </c>
      <c r="U48" s="83">
        <v>0.38635221272419251</v>
      </c>
      <c r="V48" s="84">
        <v>-16.3</v>
      </c>
      <c r="W48" s="172">
        <v>-3.7695457702099998E-2</v>
      </c>
      <c r="X48" s="185">
        <v>100.039062</v>
      </c>
      <c r="Y48" s="80">
        <v>1.4609370000000013</v>
      </c>
      <c r="Z48" s="82">
        <v>0.27343700000000126</v>
      </c>
      <c r="AA48" s="82">
        <v>99.75</v>
      </c>
      <c r="AB48" s="82">
        <v>98.304687999999999</v>
      </c>
      <c r="AC48" s="187">
        <v>1.7343740000000025</v>
      </c>
      <c r="AD48" s="189">
        <v>6.6523269999999997</v>
      </c>
      <c r="AE48" s="172">
        <v>6.6549255319727399E-2</v>
      </c>
      <c r="AF48" s="86">
        <v>-0.56642944419132846</v>
      </c>
      <c r="AG48" s="80">
        <v>0.78654053722210582</v>
      </c>
      <c r="AH48" s="83">
        <v>3.284045667290187E-2</v>
      </c>
      <c r="AI48" s="80">
        <v>-3.7151382370417915E-2</v>
      </c>
      <c r="AJ48" s="83">
        <v>-0.11292833242298744</v>
      </c>
      <c r="AK48" s="187">
        <v>-8.2490589592521077E-2</v>
      </c>
      <c r="AL48" s="192">
        <v>4.5339207222103162E-2</v>
      </c>
      <c r="AM48" s="83">
        <v>1.8930496266853455E-3</v>
      </c>
      <c r="AN48" s="80">
        <v>6.5233085677712577</v>
      </c>
      <c r="AO48" s="109">
        <v>0.34576430224095778</v>
      </c>
      <c r="AP48" s="194">
        <v>0.23798698793134418</v>
      </c>
      <c r="AQ48" s="200">
        <v>9.9366796700355378E-3</v>
      </c>
    </row>
    <row r="49" spans="9:43" s="310" customFormat="1" ht="15">
      <c r="I49" s="133">
        <v>41971</v>
      </c>
      <c r="J49" s="234">
        <v>22.1875</v>
      </c>
      <c r="K49" s="237">
        <v>22.372222220000001</v>
      </c>
      <c r="L49" s="237">
        <v>-0.75382544999999723</v>
      </c>
      <c r="M49" s="238">
        <v>-31.418399999999998</v>
      </c>
      <c r="N49" s="239">
        <v>8.2233000000000001</v>
      </c>
      <c r="O49" s="240">
        <v>0.154</v>
      </c>
      <c r="P49" s="237">
        <v>8.5703669999997345E-2</v>
      </c>
      <c r="Q49" s="171">
        <v>23.040344000000001</v>
      </c>
      <c r="R49" s="237">
        <v>-0.66812177999999989</v>
      </c>
      <c r="S49" s="241">
        <v>-2.8890443777244014E-2</v>
      </c>
      <c r="T49" s="237">
        <v>6.2650237500000046</v>
      </c>
      <c r="U49" s="241">
        <v>0.34629988206702644</v>
      </c>
      <c r="V49" s="242">
        <v>-18.8</v>
      </c>
      <c r="W49" s="243">
        <v>-4.2059777773600003E-2</v>
      </c>
      <c r="X49" s="244">
        <v>101.117188</v>
      </c>
      <c r="Y49" s="237">
        <v>1.0781259999999975</v>
      </c>
      <c r="Z49" s="171">
        <v>0.28906200000000126</v>
      </c>
      <c r="AA49" s="171">
        <v>100.832031</v>
      </c>
      <c r="AB49" s="171">
        <v>99.75</v>
      </c>
      <c r="AC49" s="245">
        <v>1.3671879999999987</v>
      </c>
      <c r="AD49" s="246">
        <v>6.2499140000000004</v>
      </c>
      <c r="AE49" s="243">
        <v>6.3197372892183204E-2</v>
      </c>
      <c r="AF49" s="247">
        <v>-0.66553047775190544</v>
      </c>
      <c r="AG49" s="237">
        <v>0.77441553894505322</v>
      </c>
      <c r="AH49" s="241">
        <v>3.3486722417754716E-2</v>
      </c>
      <c r="AI49" s="237">
        <v>5.2872058490788146E-2</v>
      </c>
      <c r="AJ49" s="241">
        <v>-9.9101033560576979E-2</v>
      </c>
      <c r="AK49" s="245">
        <v>-5.3421700454265184E-2</v>
      </c>
      <c r="AL49" s="248">
        <v>0.10629375894505333</v>
      </c>
      <c r="AM49" s="241">
        <v>4.596278640510704E-3</v>
      </c>
      <c r="AN49" s="237">
        <v>6.6296023267163111</v>
      </c>
      <c r="AO49" s="203">
        <v>0.35194980995850966</v>
      </c>
      <c r="AP49" s="249">
        <v>0.27808324095991949</v>
      </c>
      <c r="AQ49" s="250">
        <v>1.2024676456957225E-2</v>
      </c>
    </row>
    <row r="50" spans="9:43" s="310" customFormat="1" ht="15">
      <c r="I50" s="133">
        <v>42004</v>
      </c>
      <c r="J50" s="234">
        <v>21.828130999999999</v>
      </c>
      <c r="K50" s="237">
        <v>22.022575440000001</v>
      </c>
      <c r="L50" s="237">
        <v>-0.34964678000000049</v>
      </c>
      <c r="M50" s="238">
        <v>-66.979102999999995</v>
      </c>
      <c r="N50" s="239">
        <v>7.4123999999999999</v>
      </c>
      <c r="O50" s="240">
        <v>0.17125000000000001</v>
      </c>
      <c r="P50" s="237">
        <v>0.10864222000000012</v>
      </c>
      <c r="Q50" s="171">
        <v>22.263580000000001</v>
      </c>
      <c r="R50" s="237">
        <v>-0.24100456000000037</v>
      </c>
      <c r="S50" s="241">
        <v>-1.0772490887586059E-2</v>
      </c>
      <c r="T50" s="237">
        <v>6.0240191900000042</v>
      </c>
      <c r="U50" s="241">
        <v>0.33179687885550124</v>
      </c>
      <c r="V50" s="242">
        <v>-19.2</v>
      </c>
      <c r="W50" s="243">
        <v>-4.2283344844800001E-2</v>
      </c>
      <c r="X50" s="244">
        <v>101.210938</v>
      </c>
      <c r="Y50" s="237">
        <v>9.375E-2</v>
      </c>
      <c r="Z50" s="171">
        <v>0.28515699999999811</v>
      </c>
      <c r="AA50" s="171">
        <v>100.957031</v>
      </c>
      <c r="AB50" s="171">
        <v>100.832031</v>
      </c>
      <c r="AC50" s="245">
        <v>0.37890699999999811</v>
      </c>
      <c r="AD50" s="246">
        <v>5.9987959999999996</v>
      </c>
      <c r="AE50" s="243">
        <v>6.0714377003064791E-2</v>
      </c>
      <c r="AF50" s="247">
        <v>-0.6964305150107295</v>
      </c>
      <c r="AG50" s="237">
        <v>0.25217415673353999</v>
      </c>
      <c r="AH50" s="241">
        <v>1.1271752723254506E-2</v>
      </c>
      <c r="AI50" s="237">
        <v>9.7211574870322438E-3</v>
      </c>
      <c r="AJ50" s="241">
        <v>-3.0900037258824065E-2</v>
      </c>
      <c r="AK50" s="245">
        <v>-1.448439246507378E-3</v>
      </c>
      <c r="AL50" s="248">
        <v>1.1169596733539622E-2</v>
      </c>
      <c r="AM50" s="241">
        <v>4.9926183566844707E-4</v>
      </c>
      <c r="AN50" s="237">
        <v>6.6407719234498508</v>
      </c>
      <c r="AO50" s="203">
        <v>0.35262478690236132</v>
      </c>
      <c r="AP50" s="249">
        <v>0.30723425636891338</v>
      </c>
      <c r="AQ50" s="250">
        <v>1.3732844835335869E-2</v>
      </c>
    </row>
    <row r="51" spans="9:43" s="310" customFormat="1" ht="15">
      <c r="I51" s="133">
        <v>42034</v>
      </c>
      <c r="J51" s="234">
        <v>17.5625</v>
      </c>
      <c r="K51" s="237">
        <v>17.756944440000002</v>
      </c>
      <c r="L51" s="237">
        <v>-4.2656309999999991</v>
      </c>
      <c r="M51" s="238">
        <v>91.848602</v>
      </c>
      <c r="N51" s="239">
        <v>8.7134</v>
      </c>
      <c r="O51" s="240">
        <v>0.17125000000000001</v>
      </c>
      <c r="P51" s="237">
        <v>8.5162440000001283E-2</v>
      </c>
      <c r="Q51" s="171">
        <v>21.937412999999999</v>
      </c>
      <c r="R51" s="237">
        <v>-4.1804685599999978</v>
      </c>
      <c r="S51" s="241">
        <v>-0.18982650650418195</v>
      </c>
      <c r="T51" s="237">
        <v>1.8435506300000064</v>
      </c>
      <c r="U51" s="241">
        <v>7.8986529969188091E-2</v>
      </c>
      <c r="V51" s="242">
        <v>-22.6</v>
      </c>
      <c r="W51" s="243">
        <v>-4.0130694434400004E-2</v>
      </c>
      <c r="X51" s="244">
        <v>103.375</v>
      </c>
      <c r="Y51" s="237">
        <v>2.1640620000000013</v>
      </c>
      <c r="Z51" s="171">
        <v>0.25390699999999811</v>
      </c>
      <c r="AA51" s="171">
        <v>103.128906</v>
      </c>
      <c r="AB51" s="171">
        <v>100.957031</v>
      </c>
      <c r="AC51" s="245">
        <v>2.4179689999999994</v>
      </c>
      <c r="AD51" s="246">
        <v>5.4045230000000002</v>
      </c>
      <c r="AE51" s="243">
        <v>5.58692565125E-2</v>
      </c>
      <c r="AF51" s="247">
        <v>-0.71829655412402516</v>
      </c>
      <c r="AG51" s="237">
        <v>1.6839473959499782</v>
      </c>
      <c r="AH51" s="241">
        <v>7.6464598817602147E-2</v>
      </c>
      <c r="AI51" s="237">
        <v>-2.5201808962178176</v>
      </c>
      <c r="AJ51" s="241">
        <v>-2.1866039113295654E-2</v>
      </c>
      <c r="AK51" s="245">
        <v>-2.3659732167798424E-2</v>
      </c>
      <c r="AL51" s="248">
        <v>-2.4965211640500193</v>
      </c>
      <c r="AM51" s="241">
        <v>-0.11336190768657979</v>
      </c>
      <c r="AN51" s="237">
        <v>4.1442507593998315</v>
      </c>
      <c r="AO51" s="203">
        <v>0.19928866067495621</v>
      </c>
      <c r="AP51" s="249">
        <v>0.26754296316796877</v>
      </c>
      <c r="AQ51" s="250">
        <v>1.2148577440312711E-2</v>
      </c>
    </row>
    <row r="52" spans="9:43" s="310" customFormat="1" ht="15">
      <c r="I52" s="133">
        <v>42062</v>
      </c>
      <c r="J52" s="234">
        <v>20.21875</v>
      </c>
      <c r="K52" s="237">
        <v>20.413194440000002</v>
      </c>
      <c r="L52" s="237">
        <v>2.65625</v>
      </c>
      <c r="M52" s="238">
        <v>-46.795699999999997</v>
      </c>
      <c r="N52" s="239">
        <v>7.4821</v>
      </c>
      <c r="O52" s="240">
        <v>0.17299999999999999</v>
      </c>
      <c r="P52" s="237">
        <v>0.14518844000000186</v>
      </c>
      <c r="Q52" s="171">
        <v>17.611756</v>
      </c>
      <c r="R52" s="237">
        <v>2.8014384400000019</v>
      </c>
      <c r="S52" s="241">
        <v>0.15776579407937832</v>
      </c>
      <c r="T52" s="237">
        <v>4.6449890700000083</v>
      </c>
      <c r="U52" s="241">
        <v>0.24921369667073012</v>
      </c>
      <c r="V52" s="242">
        <v>-16.5</v>
      </c>
      <c r="W52" s="243">
        <v>-3.3681770826000004E-2</v>
      </c>
      <c r="X52" s="244">
        <v>101.898438</v>
      </c>
      <c r="Y52" s="237">
        <v>-1.4765620000000013</v>
      </c>
      <c r="Z52" s="171">
        <v>0.24609399999999937</v>
      </c>
      <c r="AA52" s="171">
        <v>101.632812</v>
      </c>
      <c r="AB52" s="171">
        <v>103.128906</v>
      </c>
      <c r="AC52" s="245">
        <v>-1.2304680000000019</v>
      </c>
      <c r="AD52" s="246">
        <v>6.1613049999999996</v>
      </c>
      <c r="AE52" s="243">
        <v>6.2782735554158989E-2</v>
      </c>
      <c r="AF52" s="247">
        <v>-0.53648141529202265</v>
      </c>
      <c r="AG52" s="237">
        <v>-0.88384092435988237</v>
      </c>
      <c r="AH52" s="241">
        <v>-4.9774381360844215E-2</v>
      </c>
      <c r="AI52" s="237">
        <v>1.7833668531280897</v>
      </c>
      <c r="AJ52" s="241">
        <v>0.18181513883200251</v>
      </c>
      <c r="AK52" s="245">
        <v>-0.13423066251202975</v>
      </c>
      <c r="AL52" s="248">
        <v>1.9175975156401195</v>
      </c>
      <c r="AM52" s="241">
        <v>0.1079914127185341</v>
      </c>
      <c r="AN52" s="237">
        <v>6.0618482750399512</v>
      </c>
      <c r="AO52" s="203">
        <v>0.32880153739856355</v>
      </c>
      <c r="AP52" s="249">
        <v>0.27721329741487655</v>
      </c>
      <c r="AQ52" s="250">
        <v>1.5611542760161754E-2</v>
      </c>
    </row>
    <row r="53" spans="9:43" s="310" customFormat="1" ht="15">
      <c r="I53" s="149">
        <v>42094</v>
      </c>
      <c r="J53" s="271">
        <v>19.6875</v>
      </c>
      <c r="K53" s="272">
        <v>19.872222220000001</v>
      </c>
      <c r="L53" s="272">
        <v>-0.54097222000000045</v>
      </c>
      <c r="M53" s="273">
        <v>-55.4039</v>
      </c>
      <c r="N53" s="274" t="s">
        <v>326</v>
      </c>
      <c r="O53" s="275">
        <v>0.17624999999999999</v>
      </c>
      <c r="P53" s="272">
        <v>6.9313440000001947E-2</v>
      </c>
      <c r="Q53" s="276">
        <v>20.343881</v>
      </c>
      <c r="R53" s="272">
        <v>-0.4716587799999985</v>
      </c>
      <c r="S53" s="277">
        <v>-2.3105584056740042E-2</v>
      </c>
      <c r="T53" s="272">
        <v>4.1733302900000098</v>
      </c>
      <c r="U53" s="277">
        <v>0.22034988459747362</v>
      </c>
      <c r="V53" s="278">
        <v>-17.899999999999999</v>
      </c>
      <c r="W53" s="279">
        <v>-3.5571277773800002E-2</v>
      </c>
      <c r="X53" s="280">
        <v>102.242188</v>
      </c>
      <c r="Y53" s="272">
        <v>0.34375</v>
      </c>
      <c r="Z53" s="276">
        <v>0.26562599999999748</v>
      </c>
      <c r="AA53" s="276">
        <v>102.003906</v>
      </c>
      <c r="AB53" s="276">
        <v>101.632812</v>
      </c>
      <c r="AC53" s="281">
        <v>0.60937599999999748</v>
      </c>
      <c r="AD53" s="282">
        <v>5.6016069999999996</v>
      </c>
      <c r="AE53" s="279">
        <v>5.7272055599611599E-2</v>
      </c>
      <c r="AF53" s="283">
        <v>-0.62109308634700433</v>
      </c>
      <c r="AG53" s="272">
        <v>0.32691889892499026</v>
      </c>
      <c r="AH53" s="277">
        <v>1.6015077889249274E-2</v>
      </c>
      <c r="AI53" s="272">
        <v>-0.1592825120375832</v>
      </c>
      <c r="AJ53" s="277">
        <v>-8.4611671054981685E-2</v>
      </c>
      <c r="AK53" s="281">
        <v>-1.4542630962574977E-2</v>
      </c>
      <c r="AL53" s="284">
        <v>-0.14473988107500824</v>
      </c>
      <c r="AM53" s="277">
        <v>-7.0905061674907668E-3</v>
      </c>
      <c r="AN53" s="272">
        <v>5.9171083939649431</v>
      </c>
      <c r="AO53" s="285">
        <v>0.31937966190226796</v>
      </c>
      <c r="AP53" s="286">
        <v>0.23429191215400974</v>
      </c>
      <c r="AQ53" s="287">
        <v>1.1477474181841463E-2</v>
      </c>
    </row>
    <row r="54" spans="9:43" s="310" customFormat="1" ht="15">
      <c r="I54" s="294"/>
      <c r="J54" s="295"/>
      <c r="K54" s="296"/>
      <c r="L54" s="296"/>
      <c r="M54" s="297"/>
      <c r="N54" s="298"/>
      <c r="O54" s="299"/>
      <c r="P54" s="296"/>
      <c r="Q54" s="295"/>
      <c r="R54" s="296"/>
      <c r="S54" s="300"/>
      <c r="T54" s="296"/>
      <c r="U54" s="300"/>
      <c r="V54" s="301"/>
      <c r="W54" s="302"/>
      <c r="X54" s="295"/>
      <c r="Y54" s="296"/>
      <c r="Z54" s="295"/>
      <c r="AA54" s="295"/>
      <c r="AB54" s="295"/>
      <c r="AC54" s="296"/>
      <c r="AD54" s="301"/>
      <c r="AE54" s="302"/>
      <c r="AF54" s="303"/>
      <c r="AG54" s="296"/>
      <c r="AH54" s="300"/>
      <c r="AI54" s="296"/>
      <c r="AJ54" s="300"/>
      <c r="AK54" s="296"/>
      <c r="AL54" s="296"/>
      <c r="AM54" s="300"/>
      <c r="AN54" s="296"/>
      <c r="AO54" s="300"/>
      <c r="AP54" s="296"/>
      <c r="AQ54" s="300"/>
    </row>
    <row r="55" spans="9:43" s="310" customFormat="1" ht="15">
      <c r="I55" s="294"/>
      <c r="J55" s="295"/>
      <c r="K55" s="296"/>
      <c r="L55" s="296"/>
      <c r="M55" s="297"/>
      <c r="N55" s="298"/>
      <c r="O55" s="299"/>
      <c r="P55" s="296"/>
      <c r="Q55" s="295"/>
      <c r="R55" s="296"/>
      <c r="S55" s="300"/>
      <c r="T55" s="296"/>
      <c r="U55" s="300"/>
      <c r="V55" s="301"/>
      <c r="W55" s="302"/>
      <c r="X55" s="295"/>
      <c r="Y55" s="296"/>
      <c r="Z55" s="295"/>
      <c r="AA55" s="295"/>
      <c r="AB55" s="295"/>
      <c r="AC55" s="296"/>
      <c r="AD55" s="301"/>
      <c r="AE55" s="302"/>
      <c r="AF55" s="303"/>
      <c r="AG55" s="296"/>
      <c r="AH55" s="300"/>
      <c r="AI55" s="296"/>
      <c r="AJ55" s="300"/>
      <c r="AK55" s="296"/>
      <c r="AL55" s="296"/>
      <c r="AM55" s="300"/>
      <c r="AN55" s="296"/>
      <c r="AO55" s="300"/>
      <c r="AP55" s="296"/>
      <c r="AQ55" s="300"/>
    </row>
    <row r="56" spans="9:43" s="310" customFormat="1" ht="15">
      <c r="I56" s="294"/>
      <c r="J56" s="295"/>
      <c r="K56" s="296"/>
      <c r="L56" s="296"/>
      <c r="M56" s="297"/>
      <c r="N56" s="298"/>
      <c r="O56" s="299"/>
      <c r="P56" s="296"/>
      <c r="Q56" s="295"/>
      <c r="R56" s="296"/>
      <c r="S56" s="300"/>
      <c r="T56" s="296"/>
      <c r="U56" s="300"/>
      <c r="V56" s="301"/>
      <c r="W56" s="302"/>
      <c r="X56" s="295"/>
      <c r="Y56" s="296"/>
      <c r="Z56" s="295"/>
      <c r="AA56" s="295"/>
      <c r="AB56" s="295"/>
      <c r="AC56" s="296"/>
      <c r="AD56" s="301"/>
      <c r="AE56" s="302"/>
      <c r="AF56" s="303"/>
      <c r="AG56" s="296"/>
      <c r="AH56" s="300"/>
      <c r="AI56" s="296"/>
      <c r="AJ56" s="300"/>
      <c r="AK56" s="296"/>
      <c r="AL56" s="296"/>
      <c r="AM56" s="300"/>
      <c r="AN56" s="296"/>
      <c r="AO56" s="300"/>
      <c r="AP56" s="296"/>
      <c r="AQ56" s="300"/>
    </row>
    <row r="57" spans="9:43" s="310" customFormat="1" ht="15">
      <c r="I57" s="294"/>
      <c r="J57" s="295"/>
      <c r="K57" s="296"/>
      <c r="L57" s="296"/>
      <c r="M57" s="297"/>
      <c r="N57" s="298"/>
      <c r="O57" s="299"/>
      <c r="P57" s="296"/>
      <c r="Q57" s="295"/>
      <c r="R57" s="296"/>
      <c r="S57" s="300"/>
      <c r="T57" s="296"/>
      <c r="U57" s="300"/>
      <c r="V57" s="301"/>
      <c r="W57" s="302"/>
      <c r="X57" s="295"/>
      <c r="Y57" s="296"/>
      <c r="Z57" s="295"/>
      <c r="AA57" s="295"/>
      <c r="AB57" s="295"/>
      <c r="AC57" s="296"/>
      <c r="AD57" s="301"/>
      <c r="AE57" s="302"/>
      <c r="AF57" s="303"/>
      <c r="AG57" s="296"/>
      <c r="AH57" s="300"/>
      <c r="AI57" s="296"/>
      <c r="AJ57" s="300"/>
      <c r="AK57" s="296"/>
      <c r="AL57" s="296"/>
      <c r="AM57" s="300"/>
      <c r="AN57" s="296"/>
      <c r="AO57" s="300"/>
      <c r="AP57" s="296"/>
      <c r="AQ57" s="300"/>
    </row>
    <row r="58" spans="9:43" s="310" customFormat="1" ht="15">
      <c r="I58" s="294"/>
      <c r="J58" s="295"/>
      <c r="K58" s="296"/>
      <c r="L58" s="296"/>
      <c r="M58" s="297"/>
      <c r="N58" s="298"/>
      <c r="O58" s="299"/>
      <c r="P58" s="296"/>
      <c r="Q58" s="295"/>
      <c r="R58" s="296"/>
      <c r="S58" s="300"/>
      <c r="T58" s="296"/>
      <c r="U58" s="300"/>
      <c r="V58" s="301"/>
      <c r="W58" s="302"/>
      <c r="X58" s="295"/>
      <c r="Y58" s="296"/>
      <c r="Z58" s="295"/>
      <c r="AA58" s="295"/>
      <c r="AB58" s="295"/>
      <c r="AC58" s="296"/>
      <c r="AD58" s="301"/>
      <c r="AE58" s="302"/>
      <c r="AF58" s="303"/>
      <c r="AG58" s="296"/>
      <c r="AH58" s="300"/>
      <c r="AI58" s="296"/>
      <c r="AJ58" s="300"/>
      <c r="AK58" s="296"/>
      <c r="AL58" s="296"/>
      <c r="AM58" s="300"/>
      <c r="AN58" s="296"/>
      <c r="AO58" s="300"/>
      <c r="AP58" s="296"/>
      <c r="AQ58" s="300"/>
    </row>
    <row r="59" spans="9:43" s="310" customFormat="1" ht="15">
      <c r="I59" s="294"/>
      <c r="J59" s="295"/>
      <c r="K59" s="296"/>
      <c r="L59" s="296"/>
      <c r="M59" s="297"/>
      <c r="N59" s="298"/>
      <c r="O59" s="299"/>
      <c r="P59" s="296"/>
      <c r="Q59" s="295"/>
      <c r="R59" s="296"/>
      <c r="S59" s="300"/>
      <c r="T59" s="296"/>
      <c r="U59" s="300"/>
      <c r="V59" s="301"/>
      <c r="W59" s="302"/>
      <c r="X59" s="295"/>
      <c r="Y59" s="296"/>
      <c r="Z59" s="295"/>
      <c r="AA59" s="295"/>
      <c r="AB59" s="295"/>
      <c r="AC59" s="296"/>
      <c r="AD59" s="301"/>
      <c r="AE59" s="302"/>
      <c r="AF59" s="303"/>
      <c r="AG59" s="296"/>
      <c r="AH59" s="300"/>
      <c r="AI59" s="296"/>
      <c r="AJ59" s="300"/>
      <c r="AK59" s="296"/>
      <c r="AL59" s="296"/>
      <c r="AM59" s="300"/>
      <c r="AN59" s="296"/>
      <c r="AO59" s="300"/>
      <c r="AP59" s="296"/>
      <c r="AQ59" s="300"/>
    </row>
    <row r="60" spans="9:43" s="310" customFormat="1" ht="15">
      <c r="I60" s="294"/>
      <c r="J60" s="295"/>
      <c r="K60" s="296"/>
      <c r="L60" s="296"/>
      <c r="M60" s="297"/>
      <c r="N60" s="298"/>
      <c r="O60" s="299"/>
      <c r="P60" s="296"/>
      <c r="Q60" s="295"/>
      <c r="R60" s="296"/>
      <c r="S60" s="300"/>
      <c r="T60" s="296"/>
      <c r="U60" s="300"/>
      <c r="V60" s="301"/>
      <c r="W60" s="302"/>
      <c r="X60" s="295"/>
      <c r="Y60" s="296"/>
      <c r="Z60" s="295"/>
      <c r="AA60" s="295"/>
      <c r="AB60" s="295"/>
      <c r="AC60" s="296"/>
      <c r="AD60" s="301"/>
      <c r="AE60" s="302"/>
      <c r="AF60" s="303"/>
      <c r="AG60" s="296"/>
      <c r="AH60" s="300"/>
      <c r="AI60" s="296"/>
      <c r="AJ60" s="300"/>
      <c r="AK60" s="296"/>
      <c r="AL60" s="296"/>
      <c r="AM60" s="300"/>
      <c r="AN60" s="296"/>
      <c r="AO60" s="300"/>
      <c r="AP60" s="296"/>
      <c r="AQ60" s="300"/>
    </row>
    <row r="61" spans="9:43" s="310" customFormat="1" ht="15">
      <c r="I61" s="294"/>
      <c r="J61" s="295"/>
      <c r="K61" s="296"/>
      <c r="L61" s="296"/>
      <c r="M61" s="297"/>
      <c r="N61" s="298"/>
      <c r="O61" s="299"/>
      <c r="P61" s="296"/>
      <c r="Q61" s="295"/>
      <c r="R61" s="296"/>
      <c r="S61" s="300"/>
      <c r="T61" s="296"/>
      <c r="U61" s="300"/>
      <c r="V61" s="301"/>
      <c r="W61" s="302"/>
      <c r="X61" s="295"/>
      <c r="Y61" s="296"/>
      <c r="Z61" s="295"/>
      <c r="AA61" s="295"/>
      <c r="AB61" s="295"/>
      <c r="AC61" s="296"/>
      <c r="AD61" s="301"/>
      <c r="AE61" s="302"/>
      <c r="AF61" s="303"/>
      <c r="AG61" s="296"/>
      <c r="AH61" s="300"/>
      <c r="AI61" s="296"/>
      <c r="AJ61" s="300"/>
      <c r="AK61" s="296"/>
      <c r="AL61" s="296"/>
      <c r="AM61" s="300"/>
      <c r="AN61" s="296"/>
      <c r="AO61" s="300"/>
      <c r="AP61" s="296"/>
      <c r="AQ61" s="300"/>
    </row>
    <row r="62" spans="9:43" s="310" customFormat="1" ht="15">
      <c r="I62" s="294"/>
      <c r="J62" s="295"/>
      <c r="K62" s="296"/>
      <c r="L62" s="296"/>
      <c r="M62" s="297"/>
      <c r="N62" s="298"/>
      <c r="O62" s="299"/>
      <c r="P62" s="296"/>
      <c r="Q62" s="295"/>
      <c r="R62" s="296"/>
      <c r="S62" s="300"/>
      <c r="T62" s="296"/>
      <c r="U62" s="300"/>
      <c r="V62" s="301"/>
      <c r="W62" s="302"/>
      <c r="X62" s="295"/>
      <c r="Y62" s="296"/>
      <c r="Z62" s="295"/>
      <c r="AA62" s="295"/>
      <c r="AB62" s="295"/>
      <c r="AC62" s="296"/>
      <c r="AD62" s="301"/>
      <c r="AE62" s="302"/>
      <c r="AF62" s="303"/>
      <c r="AG62" s="296"/>
      <c r="AH62" s="300"/>
      <c r="AI62" s="296"/>
      <c r="AJ62" s="300"/>
      <c r="AK62" s="296"/>
      <c r="AL62" s="296"/>
      <c r="AM62" s="300"/>
      <c r="AN62" s="296"/>
      <c r="AO62" s="300"/>
      <c r="AP62" s="296"/>
      <c r="AQ62" s="300"/>
    </row>
    <row r="63" spans="9:43" s="310" customFormat="1" ht="15">
      <c r="I63" s="294"/>
      <c r="J63" s="295"/>
      <c r="K63" s="296"/>
      <c r="L63" s="296"/>
      <c r="M63" s="297"/>
      <c r="N63" s="298"/>
      <c r="O63" s="299"/>
      <c r="P63" s="296"/>
      <c r="Q63" s="295"/>
      <c r="R63" s="296"/>
      <c r="S63" s="300"/>
      <c r="T63" s="296"/>
      <c r="U63" s="300"/>
      <c r="V63" s="301"/>
      <c r="W63" s="302"/>
      <c r="X63" s="295"/>
      <c r="Y63" s="296"/>
      <c r="Z63" s="295"/>
      <c r="AA63" s="295"/>
      <c r="AB63" s="295"/>
      <c r="AC63" s="296"/>
      <c r="AD63" s="301"/>
      <c r="AE63" s="302"/>
      <c r="AF63" s="303"/>
      <c r="AG63" s="296"/>
      <c r="AH63" s="300"/>
      <c r="AI63" s="296"/>
      <c r="AJ63" s="300"/>
      <c r="AK63" s="296"/>
      <c r="AL63" s="296"/>
      <c r="AM63" s="300"/>
      <c r="AN63" s="296"/>
      <c r="AO63" s="300"/>
      <c r="AP63" s="296"/>
      <c r="AQ63" s="300"/>
    </row>
    <row r="64" spans="9:43" s="310" customFormat="1" ht="15">
      <c r="I64" s="294"/>
      <c r="J64" s="295"/>
      <c r="K64" s="296"/>
      <c r="L64" s="296"/>
      <c r="M64" s="297"/>
      <c r="N64" s="298"/>
      <c r="O64" s="299"/>
      <c r="P64" s="296"/>
      <c r="Q64" s="295"/>
      <c r="R64" s="296"/>
      <c r="S64" s="300"/>
      <c r="T64" s="296"/>
      <c r="U64" s="300"/>
      <c r="V64" s="301"/>
      <c r="W64" s="302"/>
      <c r="X64" s="295"/>
      <c r="Y64" s="296"/>
      <c r="Z64" s="295"/>
      <c r="AA64" s="295"/>
      <c r="AB64" s="295"/>
      <c r="AC64" s="296"/>
      <c r="AD64" s="301"/>
      <c r="AE64" s="302"/>
      <c r="AF64" s="303"/>
      <c r="AG64" s="296"/>
      <c r="AH64" s="300"/>
      <c r="AI64" s="296"/>
      <c r="AJ64" s="300"/>
      <c r="AK64" s="296"/>
      <c r="AL64" s="296"/>
      <c r="AM64" s="300"/>
      <c r="AN64" s="296"/>
      <c r="AO64" s="300"/>
      <c r="AP64" s="296"/>
      <c r="AQ64" s="300"/>
    </row>
    <row r="65" spans="9:45" s="310" customFormat="1" ht="15">
      <c r="I65" s="294"/>
      <c r="J65" s="295"/>
      <c r="K65" s="296"/>
      <c r="L65" s="296"/>
      <c r="M65" s="297"/>
      <c r="N65" s="298"/>
      <c r="O65" s="299"/>
      <c r="P65" s="296"/>
      <c r="Q65" s="295"/>
      <c r="R65" s="296"/>
      <c r="S65" s="300"/>
      <c r="T65" s="296"/>
      <c r="U65" s="300"/>
      <c r="V65" s="301"/>
      <c r="W65" s="302"/>
      <c r="X65" s="295"/>
      <c r="Y65" s="296"/>
      <c r="Z65" s="295"/>
      <c r="AA65" s="295"/>
      <c r="AB65" s="295"/>
      <c r="AC65" s="296"/>
      <c r="AD65" s="301"/>
      <c r="AE65" s="302"/>
      <c r="AF65" s="303"/>
      <c r="AG65" s="296"/>
      <c r="AH65" s="300"/>
      <c r="AI65" s="296"/>
      <c r="AJ65" s="300"/>
      <c r="AK65" s="296"/>
      <c r="AL65" s="296"/>
      <c r="AM65" s="300"/>
      <c r="AN65" s="296"/>
      <c r="AO65" s="300"/>
      <c r="AP65" s="296"/>
      <c r="AQ65" s="300"/>
    </row>
    <row r="66" spans="9:45" s="310" customFormat="1"/>
    <row r="67" spans="9:45" s="310" customFormat="1"/>
    <row r="68" spans="9:45" s="310" customFormat="1">
      <c r="AS68" s="311"/>
    </row>
    <row r="69" spans="9:45" s="310" customFormat="1"/>
    <row r="83" spans="9:9" ht="15.75">
      <c r="I83" s="498" t="s">
        <v>270</v>
      </c>
    </row>
  </sheetData>
  <mergeCells count="4">
    <mergeCell ref="J26:W26"/>
    <mergeCell ref="X26:AE26"/>
    <mergeCell ref="AF26:AK26"/>
    <mergeCell ref="AL26:AQ26"/>
  </mergeCells>
  <dataValidations disablePrompts="1" count="1">
    <dataValidation type="list" allowBlank="1" showInputMessage="1" showErrorMessage="1" sqref="J23">
      <formula1>#REF!</formula1>
    </dataValidation>
  </dataValidations>
  <printOptions horizontalCentered="1"/>
  <pageMargins left="0.25" right="0.25" top="0.25" bottom="0.25" header="0.3" footer="0.15"/>
  <pageSetup scale="47" fitToWidth="0" fitToHeight="0" orientation="landscape" horizontalDpi="300" verticalDpi="300" r:id="rId1"/>
  <headerFooter scaleWithDoc="0">
    <oddHeader>&amp;L&amp;G&amp;C&amp;"-,Bold"&amp;12&amp;K2E398A
&amp;15FN30.350.12(IOS) Performance&amp;R&amp;"-,Bold"&amp;14&amp;K2E398A
&amp;12Cello Fixed Income Master Fund, LP&amp;"-,Regular"&amp;10&amp;K000000
&amp;"-,Bold"&amp;K2E398A As of Mar, 2015</oddHeader>
    <oddFooter>&amp;L&amp;8&amp;K2E398AReport Created on &amp;D &amp;T&amp;C&amp;G
&amp;8&amp;K2E398APage &amp;P of &amp;N</oddFooter>
  </headerFooter>
  <rowBreaks count="1" manualBreakCount="1">
    <brk id="83" max="43" man="1"/>
  </rowBreaks>
  <drawing r:id="rId2"/>
  <legacyDrawing r:id="rId3"/>
  <legacyDrawingHF r:id="rId4"/>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FBE197"/>
  </sheetPr>
  <dimension ref="A1:BH83"/>
  <sheetViews>
    <sheetView topLeftCell="H1"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1" width="8.85546875" style="67" customWidth="1"/>
    <col min="12" max="12" width="8.5703125" style="67" bestFit="1" customWidth="1"/>
    <col min="13" max="13" width="7.28515625" style="67" bestFit="1" customWidth="1"/>
    <col min="14" max="14" width="6.7109375" style="67" customWidth="1"/>
    <col min="15" max="15" width="7.85546875" style="67" customWidth="1"/>
    <col min="16" max="16" width="9" style="67" bestFit="1" customWidth="1"/>
    <col min="17" max="17" width="10.85546875" style="67" customWidth="1"/>
    <col min="18" max="18" width="10.28515625" style="67" customWidth="1"/>
    <col min="19" max="19" width="10.7109375" style="67" customWidth="1"/>
    <col min="20" max="20" width="10.7109375" style="67" bestFit="1" customWidth="1"/>
    <col min="21" max="21" width="10.85546875" style="67" customWidth="1"/>
    <col min="22" max="22" width="5.7109375" style="67" customWidth="1"/>
    <col min="23" max="23" width="8.5703125" style="67" customWidth="1"/>
    <col min="24" max="24" width="10.140625" style="67" bestFit="1" customWidth="1"/>
    <col min="25" max="25" width="10.28515625" style="67" customWidth="1"/>
    <col min="26" max="26" width="6.85546875" style="67" bestFit="1" customWidth="1"/>
    <col min="27" max="27" width="10.5703125" style="67" hidden="1" customWidth="1"/>
    <col min="28" max="28" width="10.140625" style="67" customWidth="1"/>
    <col min="29" max="29" width="8.5703125" style="67" bestFit="1" customWidth="1"/>
    <col min="30" max="30" width="5.7109375" style="67" customWidth="1"/>
    <col min="31" max="31" width="8" style="67" customWidth="1"/>
    <col min="32" max="32" width="6.85546875" style="67" customWidth="1"/>
    <col min="33" max="33" width="9.85546875" style="67" bestFit="1" customWidth="1"/>
    <col min="34" max="34" width="9.7109375" style="67" customWidth="1"/>
    <col min="35" max="35" width="12.42578125" style="67" hidden="1" customWidth="1"/>
    <col min="36" max="36" width="9.42578125" style="67" hidden="1" customWidth="1"/>
    <col min="37" max="37" width="8.7109375" style="67" hidden="1" customWidth="1"/>
    <col min="38" max="38" width="8.42578125" style="67" customWidth="1"/>
    <col min="39" max="39" width="9.28515625" style="67" customWidth="1"/>
    <col min="40" max="40" width="11.140625" style="67" customWidth="1"/>
    <col min="41" max="41" width="10.85546875" style="67" customWidth="1"/>
    <col min="42" max="42" width="8.5703125" style="67" bestFit="1" customWidth="1"/>
    <col min="43" max="43" width="6.5703125" style="67" customWidth="1"/>
    <col min="44" max="44" width="3.7109375" style="67" customWidth="1"/>
    <col min="45" max="45" width="9.42578125" style="67" bestFit="1" customWidth="1"/>
    <col min="46" max="46" width="9.140625" style="67"/>
    <col min="47" max="47" width="9.5703125" style="67" customWidth="1"/>
    <col min="48" max="16384" width="9.140625" style="67"/>
  </cols>
  <sheetData>
    <row r="1" spans="47:60">
      <c r="AU1" s="71"/>
    </row>
    <row r="7" spans="47:60">
      <c r="BH7" s="67">
        <v>-3.9356890000000533E-2</v>
      </c>
    </row>
    <row r="23" spans="3:51" ht="12.75" hidden="1" customHeight="1">
      <c r="I23" s="77" t="s">
        <v>77</v>
      </c>
      <c r="J23" s="74">
        <v>3</v>
      </c>
    </row>
    <row r="24" spans="3:51" ht="15">
      <c r="I24" s="75" t="s">
        <v>216</v>
      </c>
    </row>
    <row r="25" spans="3:51" s="76" customFormat="1" ht="8.25" hidden="1" customHeight="1">
      <c r="J25" s="76" t="s">
        <v>7</v>
      </c>
      <c r="L25" s="76" t="s">
        <v>8</v>
      </c>
      <c r="M25" s="76" t="s">
        <v>9</v>
      </c>
      <c r="O25" s="76" t="s">
        <v>10</v>
      </c>
      <c r="W25" s="76" t="s">
        <v>11</v>
      </c>
      <c r="X25" s="76" t="s">
        <v>7</v>
      </c>
      <c r="Y25" s="76" t="s">
        <v>7</v>
      </c>
    </row>
    <row r="26" spans="3:51" s="163" customFormat="1" ht="22.5" customHeight="1">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75</v>
      </c>
      <c r="AG26" s="638"/>
      <c r="AH26" s="638"/>
      <c r="AI26" s="638"/>
      <c r="AJ26" s="638"/>
      <c r="AK26" s="638"/>
      <c r="AL26" s="639" t="s">
        <v>150</v>
      </c>
      <c r="AM26" s="640"/>
      <c r="AN26" s="640"/>
      <c r="AO26" s="640"/>
      <c r="AP26" s="640"/>
      <c r="AQ26" s="641"/>
      <c r="AU26" s="385" t="s">
        <v>67</v>
      </c>
      <c r="AV26" s="387" t="s">
        <v>150</v>
      </c>
    </row>
    <row r="27" spans="3:51" s="164" customFormat="1" ht="46.5" customHeight="1">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4" t="s">
        <v>73</v>
      </c>
      <c r="AB27" s="214" t="s">
        <v>122</v>
      </c>
      <c r="AC27" s="214" t="s">
        <v>160</v>
      </c>
      <c r="AD27" s="21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U27" s="143" t="s">
        <v>241</v>
      </c>
      <c r="AV27" s="386" t="s">
        <v>241</v>
      </c>
    </row>
    <row r="28" spans="3:51" s="163" customFormat="1" ht="15" customHeight="1">
      <c r="C28" s="166"/>
      <c r="D28" s="166"/>
      <c r="E28" s="166"/>
      <c r="F28" s="166"/>
      <c r="G28" s="166"/>
      <c r="H28" s="167"/>
      <c r="I28" s="133">
        <v>40968</v>
      </c>
      <c r="J28" s="217">
        <v>18.297001000000002</v>
      </c>
      <c r="K28" s="80">
        <v>18.508112110000003</v>
      </c>
      <c r="L28" s="80"/>
      <c r="M28" s="81">
        <v>171.777603</v>
      </c>
      <c r="N28" s="73">
        <v>10.4506</v>
      </c>
      <c r="O28" s="170">
        <v>0.24349999999999999</v>
      </c>
      <c r="P28" s="80"/>
      <c r="Q28" s="82"/>
      <c r="R28" s="80"/>
      <c r="S28" s="83"/>
      <c r="T28" s="80"/>
      <c r="U28" s="83"/>
      <c r="V28" s="84">
        <v>-21.5</v>
      </c>
      <c r="W28" s="172">
        <v>-3.9792441036500002E-2</v>
      </c>
      <c r="X28" s="185">
        <v>100.953125</v>
      </c>
      <c r="Y28" s="80">
        <v>-0.65625</v>
      </c>
      <c r="Z28" s="82">
        <v>0.33984399999999937</v>
      </c>
      <c r="AA28" s="82">
        <v>100.5625</v>
      </c>
      <c r="AB28" s="82">
        <v>101.269531</v>
      </c>
      <c r="AC28" s="187"/>
      <c r="AD28" s="189">
        <v>7.1929999999999996</v>
      </c>
      <c r="AE28" s="172">
        <v>7.2615582812499996E-2</v>
      </c>
      <c r="AF28" s="86">
        <v>-0.54798762876072593</v>
      </c>
      <c r="AG28" s="80"/>
      <c r="AH28" s="83"/>
      <c r="AI28" s="80">
        <v>0</v>
      </c>
      <c r="AJ28" s="83">
        <v>0</v>
      </c>
      <c r="AK28" s="187">
        <v>0</v>
      </c>
      <c r="AL28" s="192"/>
      <c r="AM28" s="83"/>
      <c r="AN28" s="80"/>
      <c r="AO28" s="109"/>
      <c r="AP28" s="194"/>
      <c r="AQ28" s="200"/>
      <c r="AU28" s="388"/>
      <c r="AV28" s="389"/>
      <c r="AY28" s="167"/>
    </row>
    <row r="29" spans="3:51" s="163" customFormat="1" ht="15">
      <c r="C29" s="166"/>
      <c r="D29" s="166"/>
      <c r="E29" s="166"/>
      <c r="F29" s="166"/>
      <c r="G29" s="166"/>
      <c r="H29" s="167"/>
      <c r="I29" s="133">
        <v>40998</v>
      </c>
      <c r="J29" s="217">
        <v>20.155999999999999</v>
      </c>
      <c r="K29" s="80">
        <v>20.378222219999998</v>
      </c>
      <c r="L29" s="80">
        <v>1.8701101099999953</v>
      </c>
      <c r="M29" s="81">
        <v>54.390701</v>
      </c>
      <c r="N29" s="73">
        <v>16.1736</v>
      </c>
      <c r="O29" s="170">
        <v>0.24124999999999999</v>
      </c>
      <c r="P29" s="80">
        <v>3.5221110000001943E-2</v>
      </c>
      <c r="Q29" s="82">
        <v>18.472891000000001</v>
      </c>
      <c r="R29" s="80">
        <v>1.9053312199999972</v>
      </c>
      <c r="S29" s="83">
        <v>0.10294573583064366</v>
      </c>
      <c r="T29" s="80">
        <v>1.9053312199999972</v>
      </c>
      <c r="U29" s="83">
        <v>0.10294573583064359</v>
      </c>
      <c r="V29" s="84">
        <v>-19.3</v>
      </c>
      <c r="W29" s="172">
        <v>-3.9329968884599997E-2</v>
      </c>
      <c r="X29" s="185">
        <v>99.65625</v>
      </c>
      <c r="Y29" s="80">
        <v>-1.296875</v>
      </c>
      <c r="Z29" s="82">
        <v>0.390625</v>
      </c>
      <c r="AA29" s="82">
        <v>99.375</v>
      </c>
      <c r="AB29" s="82">
        <v>100.5625</v>
      </c>
      <c r="AC29" s="187">
        <v>-0.90625</v>
      </c>
      <c r="AD29" s="189">
        <v>7.2949999999999999</v>
      </c>
      <c r="AE29" s="172">
        <v>7.2699234375000005E-2</v>
      </c>
      <c r="AF29" s="86">
        <v>-0.54099564077561846</v>
      </c>
      <c r="AG29" s="80">
        <v>-0.49661378856440785</v>
      </c>
      <c r="AH29" s="83">
        <v>-2.6832222844386466E-2</v>
      </c>
      <c r="AI29" s="80">
        <v>1.4041835642264962</v>
      </c>
      <c r="AJ29" s="83">
        <v>6.9919879851074729E-3</v>
      </c>
      <c r="AK29" s="187">
        <v>-4.5338672090931269E-3</v>
      </c>
      <c r="AL29" s="192">
        <v>1.4087174314355893</v>
      </c>
      <c r="AM29" s="83">
        <v>7.6113512986257195E-2</v>
      </c>
      <c r="AN29" s="80">
        <v>1.4087174314355893</v>
      </c>
      <c r="AO29" s="109">
        <v>7.6113512986257126E-2</v>
      </c>
      <c r="AP29" s="194">
        <v>0.2465475321779779</v>
      </c>
      <c r="AQ29" s="200">
        <v>1.3321052450550444E-2</v>
      </c>
      <c r="AU29" s="390">
        <f t="shared" ref="AU29:AU34" si="0">P29/K28</f>
        <v>1.9030093285944516E-3</v>
      </c>
      <c r="AV29" s="391">
        <f t="shared" ref="AV29:AV34" si="1">AP29/K28</f>
        <v>1.3321052450550444E-2</v>
      </c>
    </row>
    <row r="30" spans="3:51" s="163" customFormat="1" ht="15">
      <c r="I30" s="133">
        <v>41029</v>
      </c>
      <c r="J30" s="217">
        <v>18.858999000000001</v>
      </c>
      <c r="K30" s="80">
        <v>19.070110110000002</v>
      </c>
      <c r="L30" s="80">
        <v>-1.3081121099999962</v>
      </c>
      <c r="M30" s="81">
        <v>121.034897</v>
      </c>
      <c r="N30" s="73">
        <v>17.5776</v>
      </c>
      <c r="O30" s="170">
        <v>0.23874999999999999</v>
      </c>
      <c r="P30" s="80">
        <v>-2.4283780000001087E-2</v>
      </c>
      <c r="Q30" s="82">
        <v>20.402505999999999</v>
      </c>
      <c r="R30" s="80">
        <v>-1.3323958899999973</v>
      </c>
      <c r="S30" s="83">
        <v>-6.5383323217092559E-2</v>
      </c>
      <c r="T30" s="80">
        <v>0.57293532999999996</v>
      </c>
      <c r="U30" s="83">
        <v>3.0831478293914527E-2</v>
      </c>
      <c r="V30" s="84">
        <v>-22.4</v>
      </c>
      <c r="W30" s="172">
        <v>-4.2717046646399998E-2</v>
      </c>
      <c r="X30" s="185">
        <v>101.078125</v>
      </c>
      <c r="Y30" s="80">
        <v>1.421875</v>
      </c>
      <c r="Z30" s="82">
        <v>0.28125</v>
      </c>
      <c r="AA30" s="82">
        <v>100.820312</v>
      </c>
      <c r="AB30" s="82">
        <v>99.375</v>
      </c>
      <c r="AC30" s="187">
        <v>1.703125</v>
      </c>
      <c r="AD30" s="189">
        <v>6.6920000000000002</v>
      </c>
      <c r="AE30" s="172">
        <v>6.764148125000001E-2</v>
      </c>
      <c r="AF30" s="86">
        <v>-0.63152145483803979</v>
      </c>
      <c r="AG30" s="80">
        <v>0.92138320069597524</v>
      </c>
      <c r="AH30" s="83">
        <v>4.5214110963599813E-2</v>
      </c>
      <c r="AI30" s="80">
        <v>-0.47537088523902471</v>
      </c>
      <c r="AJ30" s="83">
        <v>-9.0525814062421328E-2</v>
      </c>
      <c r="AK30" s="187">
        <v>-6.4358195935002666E-2</v>
      </c>
      <c r="AL30" s="192">
        <v>-0.41101268930402202</v>
      </c>
      <c r="AM30" s="83">
        <v>-2.0169212253492743E-2</v>
      </c>
      <c r="AN30" s="80">
        <v>0.99770474213156723</v>
      </c>
      <c r="AO30" s="109">
        <v>5.4409151133985478E-2</v>
      </c>
      <c r="AP30" s="194">
        <v>0.15333162917319759</v>
      </c>
      <c r="AQ30" s="200">
        <v>7.5242887980047557E-3</v>
      </c>
      <c r="AU30" s="392">
        <f t="shared" si="0"/>
        <v>-1.1916535082323334E-3</v>
      </c>
      <c r="AV30" s="393">
        <f t="shared" si="1"/>
        <v>7.5242887980047557E-3</v>
      </c>
    </row>
    <row r="31" spans="3:51" s="163" customFormat="1" ht="15">
      <c r="I31" s="133">
        <v>41060</v>
      </c>
      <c r="J31" s="217">
        <v>16.5</v>
      </c>
      <c r="K31" s="80">
        <v>16.711111110000001</v>
      </c>
      <c r="L31" s="80">
        <v>-2.3589990000000007</v>
      </c>
      <c r="M31" s="81">
        <v>215.600998</v>
      </c>
      <c r="N31" s="73">
        <v>11.765599999999999</v>
      </c>
      <c r="O31" s="170">
        <v>0.23874999999999999</v>
      </c>
      <c r="P31" s="80">
        <v>0.10692111000000182</v>
      </c>
      <c r="Q31" s="82">
        <v>18.963189</v>
      </c>
      <c r="R31" s="80">
        <v>-2.2520778899999989</v>
      </c>
      <c r="S31" s="83">
        <v>-0.1180946453381542</v>
      </c>
      <c r="T31" s="80">
        <v>-1.679142559999999</v>
      </c>
      <c r="U31" s="83">
        <v>-9.0904199538610508E-2</v>
      </c>
      <c r="V31" s="84">
        <v>-24.8</v>
      </c>
      <c r="W31" s="172">
        <v>-4.14435555528E-2</v>
      </c>
      <c r="X31" s="185">
        <v>102.492188</v>
      </c>
      <c r="Y31" s="80">
        <v>1.4140629999999987</v>
      </c>
      <c r="Z31" s="82">
        <v>0.25781299999999874</v>
      </c>
      <c r="AA31" s="82">
        <v>102.222656</v>
      </c>
      <c r="AB31" s="82">
        <v>100.820312</v>
      </c>
      <c r="AC31" s="187">
        <v>1.6718759999999975</v>
      </c>
      <c r="AD31" s="189">
        <v>5.68</v>
      </c>
      <c r="AE31" s="172">
        <v>5.8215562783999995E-2</v>
      </c>
      <c r="AF31" s="86">
        <v>-0.71189822052515439</v>
      </c>
      <c r="AG31" s="80">
        <v>1.055825563828801</v>
      </c>
      <c r="AH31" s="83">
        <v>5.5365467621245994E-2</v>
      </c>
      <c r="AI31" s="80">
        <v>-1.253081231380107</v>
      </c>
      <c r="AJ31" s="83">
        <v>-8.0376765687114604E-2</v>
      </c>
      <c r="AK31" s="187">
        <v>-5.6828905208909118E-2</v>
      </c>
      <c r="AL31" s="192">
        <v>-1.1962523261711979</v>
      </c>
      <c r="AM31" s="83">
        <v>-6.2729177716908197E-2</v>
      </c>
      <c r="AN31" s="80">
        <v>-0.19854758403963069</v>
      </c>
      <c r="AO31" s="109">
        <v>-1.173306789383266E-2</v>
      </c>
      <c r="AP31" s="194">
        <v>0.29045772592825259</v>
      </c>
      <c r="AQ31" s="200">
        <v>1.5231046084833149E-2</v>
      </c>
      <c r="AU31" s="394">
        <f t="shared" si="0"/>
        <v>5.6067379466222603E-3</v>
      </c>
      <c r="AV31" s="395">
        <f t="shared" si="1"/>
        <v>1.5231046084833149E-2</v>
      </c>
    </row>
    <row r="32" spans="3:51" s="163" customFormat="1" ht="15">
      <c r="I32" s="133">
        <v>41089</v>
      </c>
      <c r="J32" s="217">
        <v>16.187999999999999</v>
      </c>
      <c r="K32" s="80">
        <v>16.410222219999998</v>
      </c>
      <c r="L32" s="80">
        <v>-0.30088889000000307</v>
      </c>
      <c r="M32" s="81">
        <v>314.60931399999998</v>
      </c>
      <c r="N32" s="73">
        <v>13.0297</v>
      </c>
      <c r="O32" s="170">
        <v>0.24575</v>
      </c>
      <c r="P32" s="80">
        <v>0.11532711000000262</v>
      </c>
      <c r="Q32" s="82">
        <v>16.595783999999998</v>
      </c>
      <c r="R32" s="80">
        <v>-0.18556178000000045</v>
      </c>
      <c r="S32" s="83">
        <v>-1.1104095878397906E-2</v>
      </c>
      <c r="T32" s="80">
        <v>-1.8647043399999994</v>
      </c>
      <c r="U32" s="83">
        <v>-0.10099888646958266</v>
      </c>
      <c r="V32" s="84">
        <v>-24.7</v>
      </c>
      <c r="W32" s="172">
        <v>-4.0533248883399993E-2</v>
      </c>
      <c r="X32" s="185">
        <v>102.546875</v>
      </c>
      <c r="Y32" s="80">
        <v>5.4687000000001262E-2</v>
      </c>
      <c r="Z32" s="82">
        <v>0.26953199999999811</v>
      </c>
      <c r="AA32" s="82">
        <v>102.289062</v>
      </c>
      <c r="AB32" s="82">
        <v>102.222656</v>
      </c>
      <c r="AC32" s="187">
        <v>0.32421899999999937</v>
      </c>
      <c r="AD32" s="189">
        <v>5.4340000000000002</v>
      </c>
      <c r="AE32" s="172">
        <v>5.5723971875000007E-2</v>
      </c>
      <c r="AF32" s="86">
        <v>-0.72739339138143566</v>
      </c>
      <c r="AG32" s="80">
        <v>0.23081092916044457</v>
      </c>
      <c r="AH32" s="83">
        <v>1.3811824219296005E-2</v>
      </c>
      <c r="AI32" s="80">
        <v>4.4825456956135379E-2</v>
      </c>
      <c r="AJ32" s="83">
        <v>-1.5495170856281271E-2</v>
      </c>
      <c r="AK32" s="187">
        <v>-4.2369220430873669E-4</v>
      </c>
      <c r="AL32" s="192">
        <v>4.5249149160444119E-2</v>
      </c>
      <c r="AM32" s="83">
        <v>2.7077283408981005E-3</v>
      </c>
      <c r="AN32" s="80">
        <v>-0.15329843487918657</v>
      </c>
      <c r="AO32" s="109">
        <v>-9.0571095133964441E-3</v>
      </c>
      <c r="AP32" s="194">
        <v>0.31138290556582238</v>
      </c>
      <c r="AQ32" s="200">
        <v>1.8633285573661795E-2</v>
      </c>
      <c r="AU32" s="394">
        <f t="shared" si="0"/>
        <v>6.9012233382249721E-3</v>
      </c>
      <c r="AV32" s="395">
        <f t="shared" si="1"/>
        <v>1.8633285573661795E-2</v>
      </c>
    </row>
    <row r="33" spans="9:48" s="163" customFormat="1" ht="15">
      <c r="I33" s="133">
        <v>41121</v>
      </c>
      <c r="J33" s="217">
        <v>15.016</v>
      </c>
      <c r="K33" s="80">
        <v>15.227111109999999</v>
      </c>
      <c r="L33" s="80">
        <v>-1.1831111099999987</v>
      </c>
      <c r="M33" s="81">
        <v>355.27758799999998</v>
      </c>
      <c r="N33" s="73">
        <v>18.749700000000001</v>
      </c>
      <c r="O33" s="170">
        <v>0.2457</v>
      </c>
      <c r="P33" s="80">
        <v>2.6479219999998804E-2</v>
      </c>
      <c r="Q33" s="82">
        <v>16.383742999999999</v>
      </c>
      <c r="R33" s="80">
        <v>-1.1566318899999999</v>
      </c>
      <c r="S33" s="83">
        <v>-7.0482402644758343E-2</v>
      </c>
      <c r="T33" s="80">
        <v>-3.0213362299999993</v>
      </c>
      <c r="U33" s="83">
        <v>-0.16436264493151964</v>
      </c>
      <c r="V33" s="84">
        <v>-27.6</v>
      </c>
      <c r="W33" s="172">
        <v>-4.2026826663599998E-2</v>
      </c>
      <c r="X33" s="185">
        <v>104.015625</v>
      </c>
      <c r="Y33" s="80">
        <v>1.46875</v>
      </c>
      <c r="Z33" s="82">
        <v>0.25781299999999874</v>
      </c>
      <c r="AA33" s="82">
        <v>103.746094</v>
      </c>
      <c r="AB33" s="82">
        <v>102.289062</v>
      </c>
      <c r="AC33" s="187">
        <v>1.7265629999999987</v>
      </c>
      <c r="AD33" s="189">
        <v>4.7750000000000004</v>
      </c>
      <c r="AE33" s="172">
        <v>4.9667460937500005E-2</v>
      </c>
      <c r="AF33" s="86">
        <v>-0.84616418617583966</v>
      </c>
      <c r="AG33" s="80">
        <v>1.2558905160037048</v>
      </c>
      <c r="AH33" s="83">
        <v>7.6530987768897191E-2</v>
      </c>
      <c r="AI33" s="80">
        <v>1.2036323576564506E-2</v>
      </c>
      <c r="AJ33" s="83">
        <v>-0.118770794794404</v>
      </c>
      <c r="AK33" s="187">
        <v>-8.7222302427140436E-2</v>
      </c>
      <c r="AL33" s="192">
        <v>9.9258626003704942E-2</v>
      </c>
      <c r="AM33" s="83">
        <v>6.0485851241388585E-3</v>
      </c>
      <c r="AN33" s="80">
        <v>-5.4039808875481626E-2</v>
      </c>
      <c r="AO33" s="109">
        <v>-3.0633070871280976E-3</v>
      </c>
      <c r="AP33" s="194">
        <v>0.24463134733054948</v>
      </c>
      <c r="AQ33" s="200">
        <v>1.4907253786752773E-2</v>
      </c>
      <c r="AU33" s="394">
        <f t="shared" si="0"/>
        <v>1.6135808305951635E-3</v>
      </c>
      <c r="AV33" s="395">
        <f t="shared" si="1"/>
        <v>1.4907253786752773E-2</v>
      </c>
    </row>
    <row r="34" spans="9:48" s="163" customFormat="1" ht="15">
      <c r="I34" s="133">
        <v>41152</v>
      </c>
      <c r="J34" s="217">
        <v>16.266000999999999</v>
      </c>
      <c r="K34" s="80">
        <v>16.510445439999998</v>
      </c>
      <c r="L34" s="80">
        <v>1.2833343299999989</v>
      </c>
      <c r="M34" s="81">
        <v>227.33210800000001</v>
      </c>
      <c r="N34" s="73">
        <v>25.710599999999999</v>
      </c>
      <c r="O34" s="170">
        <v>0.23050000000000001</v>
      </c>
      <c r="P34" s="80">
        <v>-6.4779890000000506E-2</v>
      </c>
      <c r="Q34" s="82">
        <v>15.291891</v>
      </c>
      <c r="R34" s="80">
        <v>1.2185544399999984</v>
      </c>
      <c r="S34" s="83">
        <v>8.0025320049037091E-2</v>
      </c>
      <c r="T34" s="80">
        <v>-1.8027817900000009</v>
      </c>
      <c r="U34" s="83">
        <v>-9.7490498147233651E-2</v>
      </c>
      <c r="V34" s="84">
        <v>-25.1</v>
      </c>
      <c r="W34" s="172">
        <v>-4.1441218054399993E-2</v>
      </c>
      <c r="X34" s="185">
        <v>103.773438</v>
      </c>
      <c r="Y34" s="80">
        <v>-0.24218700000000126</v>
      </c>
      <c r="Z34" s="82">
        <v>0.26953100000000063</v>
      </c>
      <c r="AA34" s="82">
        <v>103.539062</v>
      </c>
      <c r="AB34" s="82">
        <v>103.746094</v>
      </c>
      <c r="AC34" s="187">
        <v>2.7343999999999369E-2</v>
      </c>
      <c r="AD34" s="189">
        <v>4.8049999999999997</v>
      </c>
      <c r="AE34" s="172">
        <v>4.9863136958999993E-2</v>
      </c>
      <c r="AF34" s="86">
        <v>-0.83109929663019533</v>
      </c>
      <c r="AG34" s="80">
        <v>2.3137513506791624E-2</v>
      </c>
      <c r="AH34" s="83">
        <v>1.5194946263705057E-3</v>
      </c>
      <c r="AI34" s="80">
        <v>1.2398676933045947</v>
      </c>
      <c r="AJ34" s="83">
        <v>1.5064889545644333E-2</v>
      </c>
      <c r="AK34" s="187">
        <v>-1.8242602021954915E-3</v>
      </c>
      <c r="AL34" s="192">
        <v>1.2416919535067901</v>
      </c>
      <c r="AM34" s="83">
        <v>8.1544814675407598E-2</v>
      </c>
      <c r="AN34" s="80">
        <v>1.1876521446313084</v>
      </c>
      <c r="AO34" s="109">
        <v>7.8231710779565811E-2</v>
      </c>
      <c r="AP34" s="194">
        <v>0.1592271345200332</v>
      </c>
      <c r="AQ34" s="200">
        <v>1.045681832685026E-2</v>
      </c>
      <c r="AU34" s="394">
        <f t="shared" si="0"/>
        <v>-4.2542468845228323E-3</v>
      </c>
      <c r="AV34" s="395">
        <f t="shared" si="1"/>
        <v>1.045681832685026E-2</v>
      </c>
    </row>
    <row r="35" spans="9:48" s="163" customFormat="1" ht="15">
      <c r="I35" s="133">
        <v>41180</v>
      </c>
      <c r="J35" s="217">
        <v>13.561999999999999</v>
      </c>
      <c r="K35" s="80">
        <v>13.773111109999999</v>
      </c>
      <c r="L35" s="80">
        <v>-2.7373343299999995</v>
      </c>
      <c r="M35" s="81">
        <v>524.44171100000005</v>
      </c>
      <c r="N35" s="73">
        <v>30.3142</v>
      </c>
      <c r="O35" s="170">
        <v>0.21425</v>
      </c>
      <c r="P35" s="80">
        <v>-0.18779056000000338</v>
      </c>
      <c r="Q35" s="82">
        <v>16.698236000000001</v>
      </c>
      <c r="R35" s="80">
        <v>-2.9251248900000029</v>
      </c>
      <c r="S35" s="83">
        <v>-0.17716813883853658</v>
      </c>
      <c r="T35" s="80">
        <v>-4.7279066800000038</v>
      </c>
      <c r="U35" s="83">
        <v>-0.25738642687458302</v>
      </c>
      <c r="V35" s="84">
        <v>-26.6</v>
      </c>
      <c r="W35" s="172">
        <v>-3.6636475552599995E-2</v>
      </c>
      <c r="X35" s="185">
        <v>105.53125</v>
      </c>
      <c r="Y35" s="80">
        <v>1.7578120000000013</v>
      </c>
      <c r="Z35" s="82">
        <v>0.23437599999999748</v>
      </c>
      <c r="AA35" s="82">
        <v>105.269531</v>
      </c>
      <c r="AB35" s="82">
        <v>103.539062</v>
      </c>
      <c r="AC35" s="187">
        <v>1.9921879999999987</v>
      </c>
      <c r="AD35" s="189">
        <v>4.3460000000000001</v>
      </c>
      <c r="AE35" s="172">
        <v>4.5863881250000002E-2</v>
      </c>
      <c r="AF35" s="86">
        <v>-0.79880887866636874</v>
      </c>
      <c r="AG35" s="80">
        <v>1.6557060455551145</v>
      </c>
      <c r="AH35" s="83">
        <v>0.10028233651066865</v>
      </c>
      <c r="AI35" s="80">
        <v>-1.2410386023539735</v>
      </c>
      <c r="AJ35" s="83">
        <v>3.229041796382659E-2</v>
      </c>
      <c r="AK35" s="187">
        <v>2.8380242090914994E-2</v>
      </c>
      <c r="AL35" s="192">
        <v>-1.2694188444448884</v>
      </c>
      <c r="AM35" s="83">
        <v>-7.688580232786793E-2</v>
      </c>
      <c r="AN35" s="80">
        <v>-8.1766699813579979E-2</v>
      </c>
      <c r="AO35" s="109">
        <v>-4.6689993990707279E-3</v>
      </c>
      <c r="AP35" s="194">
        <v>-5.6893025369655903E-4</v>
      </c>
      <c r="AQ35" s="200">
        <v>-3.4458807048185802E-5</v>
      </c>
      <c r="AU35" s="394">
        <f t="shared" ref="AU35:AU46" si="2">P35/K34</f>
        <v>-1.1374045641739113E-2</v>
      </c>
      <c r="AV35" s="395">
        <f t="shared" ref="AV35:AV46" si="3">AP35/K34</f>
        <v>-3.4458807048185802E-5</v>
      </c>
    </row>
    <row r="36" spans="9:48" s="163" customFormat="1" ht="15">
      <c r="I36" s="133">
        <v>41213</v>
      </c>
      <c r="J36" s="217">
        <v>13.688000000000001</v>
      </c>
      <c r="K36" s="80">
        <v>13.89911111</v>
      </c>
      <c r="L36" s="80">
        <v>0.12600000000000122</v>
      </c>
      <c r="M36" s="81">
        <v>360.43899499999998</v>
      </c>
      <c r="N36" s="73">
        <v>27.431100000000001</v>
      </c>
      <c r="O36" s="170">
        <v>0.21199999999999999</v>
      </c>
      <c r="P36" s="80">
        <v>-5.2764890000000619E-2</v>
      </c>
      <c r="Q36" s="82">
        <v>13.825875999999999</v>
      </c>
      <c r="R36" s="80">
        <v>7.3235110000000603E-2</v>
      </c>
      <c r="S36" s="83">
        <v>5.3172525375786801E-3</v>
      </c>
      <c r="T36" s="80">
        <v>-4.6546715700000032</v>
      </c>
      <c r="U36" s="83">
        <v>-0.25343776296844156</v>
      </c>
      <c r="V36" s="84">
        <v>-24.1</v>
      </c>
      <c r="W36" s="172">
        <v>-3.3496857775100003E-2</v>
      </c>
      <c r="X36" s="185">
        <v>104.960938</v>
      </c>
      <c r="Y36" s="80">
        <v>-0.57031200000000126</v>
      </c>
      <c r="Z36" s="82">
        <v>0.26171899999999937</v>
      </c>
      <c r="AA36" s="82">
        <v>104.742188</v>
      </c>
      <c r="AB36" s="82">
        <v>105.269531</v>
      </c>
      <c r="AC36" s="187">
        <v>-0.30859300000000189</v>
      </c>
      <c r="AD36" s="189">
        <v>4.6459999999999999</v>
      </c>
      <c r="AE36" s="172">
        <v>4.8764851794800002E-2</v>
      </c>
      <c r="AF36" s="86">
        <v>-0.68690576393122371</v>
      </c>
      <c r="AG36" s="80">
        <v>-0.24650682829429224</v>
      </c>
      <c r="AH36" s="83">
        <v>-1.7897686755413988E-2</v>
      </c>
      <c r="AI36" s="80">
        <v>-0.20518156287970674</v>
      </c>
      <c r="AJ36" s="83">
        <v>0.11190311473514503</v>
      </c>
      <c r="AK36" s="187">
        <v>-3.1909844585415084E-2</v>
      </c>
      <c r="AL36" s="192">
        <v>-0.17327171829429164</v>
      </c>
      <c r="AM36" s="83">
        <v>-1.2580434217835309E-2</v>
      </c>
      <c r="AN36" s="80">
        <v>-0.25503841810787165</v>
      </c>
      <c r="AO36" s="109">
        <v>-1.7190695577102844E-2</v>
      </c>
      <c r="AP36" s="194">
        <v>0.12701139963031488</v>
      </c>
      <c r="AQ36" s="200">
        <v>9.2216928053457693E-3</v>
      </c>
      <c r="AU36" s="394">
        <f t="shared" si="2"/>
        <v>-3.831007357639811E-3</v>
      </c>
      <c r="AV36" s="395">
        <f t="shared" si="3"/>
        <v>9.2216928053457693E-3</v>
      </c>
    </row>
    <row r="37" spans="9:48" s="163" customFormat="1" ht="15">
      <c r="I37" s="133">
        <v>41243</v>
      </c>
      <c r="J37" s="217">
        <v>13.625</v>
      </c>
      <c r="K37" s="80">
        <v>13.858333330000001</v>
      </c>
      <c r="L37" s="80">
        <v>-4.0777779999999098E-2</v>
      </c>
      <c r="M37" s="81">
        <v>519.48632799999996</v>
      </c>
      <c r="N37" s="73">
        <v>29.770399999999999</v>
      </c>
      <c r="O37" s="170">
        <v>0.2145</v>
      </c>
      <c r="P37" s="80">
        <v>-9.4631890000000496E-2</v>
      </c>
      <c r="Q37" s="82">
        <v>13.993743</v>
      </c>
      <c r="R37" s="80">
        <v>-0.13540966999999959</v>
      </c>
      <c r="S37" s="83">
        <v>-9.7423258889251085E-3</v>
      </c>
      <c r="T37" s="80">
        <v>-4.7900812400000028</v>
      </c>
      <c r="U37" s="83">
        <v>-0.26071101557796794</v>
      </c>
      <c r="V37" s="84">
        <v>-25.1</v>
      </c>
      <c r="W37" s="172">
        <v>-3.4784416658300003E-2</v>
      </c>
      <c r="X37" s="185">
        <v>105.203125</v>
      </c>
      <c r="Y37" s="80">
        <v>0.24218700000000126</v>
      </c>
      <c r="Z37" s="82">
        <v>0.21875</v>
      </c>
      <c r="AA37" s="82">
        <v>104.976562</v>
      </c>
      <c r="AB37" s="82">
        <v>104.742188</v>
      </c>
      <c r="AC37" s="187">
        <v>0.46093700000000126</v>
      </c>
      <c r="AD37" s="189">
        <v>5.2729999999999997</v>
      </c>
      <c r="AE37" s="172">
        <v>5.5473607812499992E-2</v>
      </c>
      <c r="AF37" s="86">
        <v>-0.62704442761088908</v>
      </c>
      <c r="AG37" s="80">
        <v>0.31662028210916732</v>
      </c>
      <c r="AH37" s="83">
        <v>2.2779894311469196E-2</v>
      </c>
      <c r="AI37" s="80">
        <v>0.1884594308388742</v>
      </c>
      <c r="AJ37" s="83">
        <v>5.9861336320334635E-2</v>
      </c>
      <c r="AK37" s="187">
        <v>7.2488187297064799E-3</v>
      </c>
      <c r="AL37" s="192">
        <v>0.18121061210916772</v>
      </c>
      <c r="AM37" s="83">
        <v>1.3037568422544089E-2</v>
      </c>
      <c r="AN37" s="80">
        <v>-7.3827805998703921E-2</v>
      </c>
      <c r="AO37" s="109">
        <v>-4.3772520243763324E-3</v>
      </c>
      <c r="AP37" s="194">
        <v>4.2534078539881504E-2</v>
      </c>
      <c r="AQ37" s="200">
        <v>3.0602013469249478E-3</v>
      </c>
      <c r="AU37" s="394">
        <f t="shared" si="2"/>
        <v>-6.8084850355585435E-3</v>
      </c>
      <c r="AV37" s="395">
        <f t="shared" si="3"/>
        <v>3.0602013469249478E-3</v>
      </c>
    </row>
    <row r="38" spans="9:48" s="163" customFormat="1" ht="15">
      <c r="I38" s="133">
        <v>41274</v>
      </c>
      <c r="J38" s="217">
        <v>14.016</v>
      </c>
      <c r="K38" s="80">
        <v>14.238222220000001</v>
      </c>
      <c r="L38" s="80">
        <v>0.37988889000000015</v>
      </c>
      <c r="M38" s="81">
        <v>568.71972700000003</v>
      </c>
      <c r="N38" s="73">
        <v>30.159300000000002</v>
      </c>
      <c r="O38" s="170">
        <v>0.2087</v>
      </c>
      <c r="P38" s="80">
        <v>-9.9958669999999472E-2</v>
      </c>
      <c r="Q38" s="82">
        <v>13.958292</v>
      </c>
      <c r="R38" s="80">
        <v>0.27993022000000067</v>
      </c>
      <c r="S38" s="83">
        <v>2.0199414556873029E-2</v>
      </c>
      <c r="T38" s="80">
        <v>-4.5101510200000021</v>
      </c>
      <c r="U38" s="83">
        <v>-0.24577781090429762</v>
      </c>
      <c r="V38" s="84">
        <v>-24.1</v>
      </c>
      <c r="W38" s="172">
        <v>-3.4314115550200003E-2</v>
      </c>
      <c r="X38" s="185">
        <v>104.859375</v>
      </c>
      <c r="Y38" s="80">
        <v>-0.34375</v>
      </c>
      <c r="Z38" s="82">
        <v>0.22656299999999874</v>
      </c>
      <c r="AA38" s="82">
        <v>104.632812</v>
      </c>
      <c r="AB38" s="82">
        <v>104.976562</v>
      </c>
      <c r="AC38" s="187">
        <v>-0.11718700000000126</v>
      </c>
      <c r="AD38" s="189">
        <v>5.9370000000000003</v>
      </c>
      <c r="AE38" s="172">
        <v>6.2255010937500001E-2</v>
      </c>
      <c r="AF38" s="86">
        <v>-0.55118640304551791</v>
      </c>
      <c r="AG38" s="80">
        <v>-7.3481455338438056E-2</v>
      </c>
      <c r="AH38" s="83">
        <v>-5.3023299114452783E-3</v>
      </c>
      <c r="AI38" s="80">
        <v>0.19341066668938944</v>
      </c>
      <c r="AJ38" s="83">
        <v>7.5858024565371163E-2</v>
      </c>
      <c r="AK38" s="187">
        <v>-1.3038097972173169E-2</v>
      </c>
      <c r="AL38" s="192">
        <v>0.20644876466156262</v>
      </c>
      <c r="AM38" s="83">
        <v>1.4897084645427749E-2</v>
      </c>
      <c r="AN38" s="80">
        <v>0.1326209586628587</v>
      </c>
      <c r="AO38" s="109">
        <v>1.0454624327129958E-2</v>
      </c>
      <c r="AP38" s="194">
        <v>2.4919775033201502E-2</v>
      </c>
      <c r="AQ38" s="200">
        <v>1.7981797983785039E-3</v>
      </c>
      <c r="AU38" s="394">
        <f t="shared" si="2"/>
        <v>-7.2128926054630749E-3</v>
      </c>
      <c r="AV38" s="395">
        <f t="shared" si="3"/>
        <v>1.7981797983785039E-3</v>
      </c>
    </row>
    <row r="39" spans="9:48" s="163" customFormat="1" ht="15">
      <c r="I39" s="133">
        <v>41305</v>
      </c>
      <c r="J39" s="217">
        <v>16.172001000000002</v>
      </c>
      <c r="K39" s="80">
        <v>16.383112110000003</v>
      </c>
      <c r="L39" s="80">
        <v>2.1448898900000017</v>
      </c>
      <c r="M39" s="81">
        <v>492.39520299999998</v>
      </c>
      <c r="N39" s="73">
        <v>31.859000000000002</v>
      </c>
      <c r="O39" s="170">
        <v>0.19969999999999999</v>
      </c>
      <c r="P39" s="80">
        <v>-0.14168477999999851</v>
      </c>
      <c r="Q39" s="82">
        <v>14.379906999999999</v>
      </c>
      <c r="R39" s="80">
        <v>2.0032051100000032</v>
      </c>
      <c r="S39" s="83">
        <v>0.14069208072803932</v>
      </c>
      <c r="T39" s="80">
        <v>-2.5069459099999989</v>
      </c>
      <c r="U39" s="83">
        <v>-0.13966472178916645</v>
      </c>
      <c r="V39" s="84">
        <v>-20.9</v>
      </c>
      <c r="W39" s="172">
        <v>-3.4240704309899998E-2</v>
      </c>
      <c r="X39" s="185">
        <v>103.234375</v>
      </c>
      <c r="Y39" s="80">
        <v>-1.625</v>
      </c>
      <c r="Z39" s="82">
        <v>0.22656299999999874</v>
      </c>
      <c r="AA39" s="82">
        <v>102.941406</v>
      </c>
      <c r="AB39" s="82">
        <v>104.632812</v>
      </c>
      <c r="AC39" s="187">
        <v>-1.3984370000000013</v>
      </c>
      <c r="AD39" s="189">
        <v>7.0540000000000003</v>
      </c>
      <c r="AE39" s="172">
        <v>7.2821528124999993E-2</v>
      </c>
      <c r="AF39" s="86">
        <v>-0.47020029916324968</v>
      </c>
      <c r="AG39" s="80">
        <v>-0.77079945991576559</v>
      </c>
      <c r="AH39" s="83">
        <v>-5.4135934107914604E-2</v>
      </c>
      <c r="AI39" s="80">
        <v>1.1666044406798945</v>
      </c>
      <c r="AJ39" s="83">
        <v>8.0986103882268234E-2</v>
      </c>
      <c r="AK39" s="187">
        <v>-6.5801209404342947E-2</v>
      </c>
      <c r="AL39" s="192">
        <v>1.2324056500842375</v>
      </c>
      <c r="AM39" s="83">
        <v>8.6556146620124702E-2</v>
      </c>
      <c r="AN39" s="80">
        <v>1.3650266087470961</v>
      </c>
      <c r="AO39" s="109">
        <v>9.7915682943372051E-2</v>
      </c>
      <c r="AP39" s="194">
        <v>-3.5154789620675767E-2</v>
      </c>
      <c r="AQ39" s="200">
        <v>-2.4690434716839083E-3</v>
      </c>
      <c r="AU39" s="394">
        <f t="shared" si="2"/>
        <v>-9.9510162020774034E-3</v>
      </c>
      <c r="AV39" s="395">
        <f t="shared" si="3"/>
        <v>-2.4690434716839083E-3</v>
      </c>
    </row>
    <row r="40" spans="9:48" s="163" customFormat="1" ht="15">
      <c r="I40" s="133">
        <v>41333</v>
      </c>
      <c r="J40" s="217">
        <v>15.859</v>
      </c>
      <c r="K40" s="80">
        <v>16.070111109999999</v>
      </c>
      <c r="L40" s="80">
        <v>-0.31300100000000342</v>
      </c>
      <c r="M40" s="81">
        <v>540.94628899999998</v>
      </c>
      <c r="N40" s="73">
        <v>31.0474</v>
      </c>
      <c r="O40" s="170">
        <v>0.20369999999999999</v>
      </c>
      <c r="P40" s="80">
        <v>-0.19859388999999794</v>
      </c>
      <c r="Q40" s="82">
        <v>16.581706000000001</v>
      </c>
      <c r="R40" s="80">
        <v>-0.51159489000000136</v>
      </c>
      <c r="S40" s="83">
        <v>-3.1226966315376161E-2</v>
      </c>
      <c r="T40" s="80">
        <v>-3.0185408000000002</v>
      </c>
      <c r="U40" s="83">
        <v>-0.16653038254178587</v>
      </c>
      <c r="V40" s="84">
        <v>-20.2</v>
      </c>
      <c r="W40" s="172">
        <v>-3.24616244422E-2</v>
      </c>
      <c r="X40" s="185">
        <v>103.507812</v>
      </c>
      <c r="Y40" s="80">
        <v>0.27343700000000126</v>
      </c>
      <c r="Z40" s="82">
        <v>0.29296899999999937</v>
      </c>
      <c r="AA40" s="82">
        <v>103.257812</v>
      </c>
      <c r="AB40" s="82">
        <v>102.941406</v>
      </c>
      <c r="AC40" s="187">
        <v>0.56640600000000063</v>
      </c>
      <c r="AD40" s="189">
        <v>6.8920000000000003</v>
      </c>
      <c r="AE40" s="172">
        <v>7.1337584030399998E-2</v>
      </c>
      <c r="AF40" s="86">
        <v>-0.45504238590932256</v>
      </c>
      <c r="AG40" s="80">
        <v>0.26632427064785991</v>
      </c>
      <c r="AH40" s="83">
        <v>1.6256024426842541E-2</v>
      </c>
      <c r="AI40" s="80">
        <v>-0.2431982521889344</v>
      </c>
      <c r="AJ40" s="83">
        <v>1.5157913253927124E-2</v>
      </c>
      <c r="AK40" s="187">
        <v>2.072367163207045E-3</v>
      </c>
      <c r="AL40" s="192">
        <v>-0.24527061935214145</v>
      </c>
      <c r="AM40" s="83">
        <v>-1.497094188853362E-2</v>
      </c>
      <c r="AN40" s="80">
        <v>1.1197559893949547</v>
      </c>
      <c r="AO40" s="109">
        <v>8.147885105551711E-2</v>
      </c>
      <c r="AP40" s="194">
        <v>-6.5280577242529919E-2</v>
      </c>
      <c r="AQ40" s="200">
        <v>-3.9846261689611244E-3</v>
      </c>
      <c r="AU40" s="394">
        <f t="shared" si="2"/>
        <v>-1.2121866020728702E-2</v>
      </c>
      <c r="AV40" s="395">
        <f t="shared" si="3"/>
        <v>-3.9846261689611244E-3</v>
      </c>
    </row>
    <row r="41" spans="9:48" s="163" customFormat="1" ht="15">
      <c r="I41" s="133">
        <v>41361</v>
      </c>
      <c r="J41" s="234">
        <v>16.937999999999999</v>
      </c>
      <c r="K41" s="237">
        <v>17.14911111</v>
      </c>
      <c r="L41" s="237">
        <v>1.0790000000000006</v>
      </c>
      <c r="M41" s="238">
        <v>439.62100199999998</v>
      </c>
      <c r="N41" s="239">
        <v>25.479900000000001</v>
      </c>
      <c r="O41" s="240">
        <v>0.20369999999999999</v>
      </c>
      <c r="P41" s="237">
        <v>-8.353888999999981E-2</v>
      </c>
      <c r="Q41" s="171">
        <v>16.153649999999999</v>
      </c>
      <c r="R41" s="237">
        <v>0.99546111000000082</v>
      </c>
      <c r="S41" s="241">
        <v>6.1944880354968548E-2</v>
      </c>
      <c r="T41" s="237">
        <v>-2.0230796899999994</v>
      </c>
      <c r="U41" s="241">
        <v>-0.11490120680883542</v>
      </c>
      <c r="V41" s="242">
        <v>-19.5</v>
      </c>
      <c r="W41" s="243">
        <v>-3.34407666645E-2</v>
      </c>
      <c r="X41" s="244">
        <v>103.148438</v>
      </c>
      <c r="Y41" s="237">
        <v>-0.35937400000000252</v>
      </c>
      <c r="Z41" s="171">
        <v>0.25</v>
      </c>
      <c r="AA41" s="171">
        <v>102.882812</v>
      </c>
      <c r="AB41" s="171">
        <v>103.257812</v>
      </c>
      <c r="AC41" s="245">
        <v>-0.10937400000000252</v>
      </c>
      <c r="AD41" s="246">
        <v>7.0179999999999998</v>
      </c>
      <c r="AE41" s="243">
        <v>7.2389573788399997E-2</v>
      </c>
      <c r="AF41" s="247">
        <v>-0.46195556783149189</v>
      </c>
      <c r="AG41" s="237">
        <v>-4.9769805916447397E-2</v>
      </c>
      <c r="AH41" s="241">
        <v>-3.0970418048620074E-3</v>
      </c>
      <c r="AI41" s="237">
        <v>0.94693351300360229</v>
      </c>
      <c r="AJ41" s="241">
        <v>-6.9131819221693314E-3</v>
      </c>
      <c r="AK41" s="245">
        <v>1.2422089200488495E-3</v>
      </c>
      <c r="AL41" s="248">
        <v>0.9456913040835534</v>
      </c>
      <c r="AM41" s="241">
        <v>5.8847838550106543E-2</v>
      </c>
      <c r="AN41" s="237">
        <v>2.065447293478508</v>
      </c>
      <c r="AO41" s="203">
        <v>0.14512154387778686</v>
      </c>
      <c r="AP41" s="249">
        <v>3.1950001957873161E-2</v>
      </c>
      <c r="AQ41" s="250">
        <v>1.9881631022446093E-3</v>
      </c>
      <c r="AU41" s="394">
        <f t="shared" si="2"/>
        <v>-5.1984015187061024E-3</v>
      </c>
      <c r="AV41" s="395">
        <f t="shared" si="3"/>
        <v>1.9881631022446093E-3</v>
      </c>
    </row>
    <row r="42" spans="9:48" ht="15">
      <c r="I42" s="133">
        <v>41394</v>
      </c>
      <c r="J42" s="331">
        <v>14.891</v>
      </c>
      <c r="K42" s="332">
        <v>15.102111109999999</v>
      </c>
      <c r="L42" s="332">
        <v>-2.0470000000000006</v>
      </c>
      <c r="M42" s="333">
        <v>561.07202099999995</v>
      </c>
      <c r="N42" s="334">
        <v>25.113299999999999</v>
      </c>
      <c r="O42" s="335">
        <v>0.19819999999999999</v>
      </c>
      <c r="P42" s="332">
        <v>-0.10522389000000132</v>
      </c>
      <c r="Q42" s="336">
        <v>17.254335000000001</v>
      </c>
      <c r="R42" s="332">
        <v>-2.1522238900000019</v>
      </c>
      <c r="S42" s="337">
        <v>-0.12550060910999614</v>
      </c>
      <c r="T42" s="332">
        <v>-4.1753035800000013</v>
      </c>
      <c r="U42" s="337">
        <v>-0.2259816444768491</v>
      </c>
      <c r="V42" s="338">
        <v>-21.4</v>
      </c>
      <c r="W42" s="339">
        <v>-3.2318517775399999E-2</v>
      </c>
      <c r="X42" s="340">
        <v>104.59375</v>
      </c>
      <c r="Y42" s="332">
        <v>1.4453120000000013</v>
      </c>
      <c r="Z42" s="336">
        <v>0.26562599999999748</v>
      </c>
      <c r="AA42" s="336">
        <v>104.320312</v>
      </c>
      <c r="AB42" s="336">
        <v>102.882812</v>
      </c>
      <c r="AC42" s="341">
        <v>1.7109379999999987</v>
      </c>
      <c r="AD42" s="342">
        <v>6.3730000000000002</v>
      </c>
      <c r="AE42" s="339">
        <v>6.6657596875000003E-2</v>
      </c>
      <c r="AF42" s="343">
        <v>-0.48484372810507204</v>
      </c>
      <c r="AG42" s="332">
        <v>0.79037733531447651</v>
      </c>
      <c r="AH42" s="337">
        <v>4.6088530784175234E-2</v>
      </c>
      <c r="AI42" s="332">
        <v>-1.3783868210361898</v>
      </c>
      <c r="AJ42" s="337">
        <v>-2.2888160273580149E-2</v>
      </c>
      <c r="AK42" s="341">
        <v>-1.654026635066435E-2</v>
      </c>
      <c r="AL42" s="344">
        <v>-1.3618465546855254</v>
      </c>
      <c r="AM42" s="337">
        <v>-7.9412078325820895E-2</v>
      </c>
      <c r="AN42" s="332">
        <v>0.70360073879298257</v>
      </c>
      <c r="AO42" s="345">
        <v>5.4185062142779072E-2</v>
      </c>
      <c r="AP42" s="346">
        <v>2.3563210121635314E-2</v>
      </c>
      <c r="AQ42" s="347">
        <v>1.3740193279111197E-3</v>
      </c>
      <c r="AU42" s="394">
        <f t="shared" si="2"/>
        <v>-6.1358218116997973E-3</v>
      </c>
      <c r="AV42" s="395">
        <f t="shared" si="3"/>
        <v>1.3740193279111197E-3</v>
      </c>
    </row>
    <row r="43" spans="9:48" s="310" customFormat="1" ht="15">
      <c r="I43" s="133">
        <v>41425</v>
      </c>
      <c r="J43" s="234">
        <v>18.905999999999999</v>
      </c>
      <c r="K43" s="237">
        <v>19.139333329999999</v>
      </c>
      <c r="L43" s="237">
        <v>4.0372222200000003</v>
      </c>
      <c r="M43" s="238">
        <v>382.66439800000001</v>
      </c>
      <c r="N43" s="239">
        <v>24.364999999999998</v>
      </c>
      <c r="O43" s="240">
        <v>0.19428000000000001</v>
      </c>
      <c r="P43" s="237">
        <v>-3.9356890000000533E-2</v>
      </c>
      <c r="Q43" s="171">
        <v>15.141468</v>
      </c>
      <c r="R43" s="237">
        <v>3.9978653299999998</v>
      </c>
      <c r="S43" s="241">
        <v>0.26472228292326477</v>
      </c>
      <c r="T43" s="237">
        <v>-0.17743825000000157</v>
      </c>
      <c r="U43" s="241">
        <v>-2.1081738378249448E-2</v>
      </c>
      <c r="V43" s="242">
        <v>-15.9</v>
      </c>
      <c r="W43" s="243">
        <v>-3.04315399947E-2</v>
      </c>
      <c r="X43" s="244">
        <v>100.46875</v>
      </c>
      <c r="Y43" s="237">
        <v>-4.125</v>
      </c>
      <c r="Z43" s="171">
        <v>0.27343799999999874</v>
      </c>
      <c r="AA43" s="171">
        <v>100.195312</v>
      </c>
      <c r="AB43" s="171">
        <v>104.320312</v>
      </c>
      <c r="AC43" s="245">
        <v>-3.8515620000000013</v>
      </c>
      <c r="AD43" s="246">
        <v>7.5830000000000002</v>
      </c>
      <c r="AE43" s="243">
        <v>7.6185453125000011E-2</v>
      </c>
      <c r="AF43" s="247">
        <v>-0.39944029662421193</v>
      </c>
      <c r="AG43" s="237">
        <v>-1.8674056791078282</v>
      </c>
      <c r="AH43" s="241">
        <v>-0.12365196266310799</v>
      </c>
      <c r="AI43" s="237">
        <v>1.9543150734628973</v>
      </c>
      <c r="AJ43" s="241">
        <v>8.5403431480860104E-2</v>
      </c>
      <c r="AK43" s="245">
        <v>-0.17614457742927397</v>
      </c>
      <c r="AL43" s="248">
        <v>2.1304596508921714</v>
      </c>
      <c r="AM43" s="241">
        <v>0.14107032026015676</v>
      </c>
      <c r="AN43" s="237">
        <v>2.8340603896851539</v>
      </c>
      <c r="AO43" s="203">
        <v>0.20289928647273414</v>
      </c>
      <c r="AP43" s="249">
        <v>6.986526582833022E-2</v>
      </c>
      <c r="AQ43" s="250">
        <v>4.6261920151063054E-3</v>
      </c>
      <c r="AU43" s="394">
        <f t="shared" si="2"/>
        <v>-2.6060522077565708E-3</v>
      </c>
      <c r="AV43" s="395">
        <f t="shared" si="3"/>
        <v>4.6261920151063054E-3</v>
      </c>
    </row>
    <row r="44" spans="9:48" s="310" customFormat="1" ht="15">
      <c r="I44" s="133">
        <v>41453</v>
      </c>
      <c r="J44" s="331">
        <v>20.797001000000002</v>
      </c>
      <c r="K44" s="332">
        <v>21.008112110000003</v>
      </c>
      <c r="L44" s="332">
        <v>1.8687787800000031</v>
      </c>
      <c r="M44" s="333">
        <v>335.97119099999998</v>
      </c>
      <c r="N44" s="334">
        <v>26.5824</v>
      </c>
      <c r="O44" s="335">
        <v>0.19464999999999999</v>
      </c>
      <c r="P44" s="332">
        <v>-0.18920767000000183</v>
      </c>
      <c r="Q44" s="336">
        <v>19.328541000000001</v>
      </c>
      <c r="R44" s="332">
        <v>1.6795711100000013</v>
      </c>
      <c r="S44" s="337">
        <v>8.7754943238663022E-2</v>
      </c>
      <c r="T44" s="332">
        <v>1.5021328599999997</v>
      </c>
      <c r="U44" s="337">
        <v>6.4823178105658075E-2</v>
      </c>
      <c r="V44" s="338">
        <v>-12.7</v>
      </c>
      <c r="W44" s="339">
        <v>-2.66803023797E-2</v>
      </c>
      <c r="X44" s="340">
        <v>97.742187999999999</v>
      </c>
      <c r="Y44" s="332">
        <v>-2.7265620000000013</v>
      </c>
      <c r="Z44" s="336">
        <v>0.27343799999999874</v>
      </c>
      <c r="AA44" s="336">
        <v>97.488281000000001</v>
      </c>
      <c r="AB44" s="336">
        <v>100.195312</v>
      </c>
      <c r="AC44" s="341">
        <v>-2.4531240000000025</v>
      </c>
      <c r="AD44" s="342">
        <v>7.9279999999999999</v>
      </c>
      <c r="AE44" s="339">
        <v>7.7490006646400003E-2</v>
      </c>
      <c r="AF44" s="343">
        <v>-0.34430636328948494</v>
      </c>
      <c r="AG44" s="332">
        <v>-0.97987657821597429</v>
      </c>
      <c r="AH44" s="337">
        <v>-5.119700677766368E-2</v>
      </c>
      <c r="AI44" s="332">
        <v>0.62453148801352698</v>
      </c>
      <c r="AJ44" s="337">
        <v>5.5133933334726992E-2</v>
      </c>
      <c r="AK44" s="341">
        <v>-7.5163043770499982E-2</v>
      </c>
      <c r="AL44" s="344">
        <v>0.69969453178402696</v>
      </c>
      <c r="AM44" s="337">
        <v>3.6557936460999342E-2</v>
      </c>
      <c r="AN44" s="332">
        <v>3.533754921469181</v>
      </c>
      <c r="AO44" s="345">
        <v>0.24687480215658586</v>
      </c>
      <c r="AP44" s="346">
        <v>-9.5061226634852072E-2</v>
      </c>
      <c r="AQ44" s="347">
        <v>-4.9667992607583724E-3</v>
      </c>
      <c r="AU44" s="394">
        <f t="shared" si="2"/>
        <v>-9.8858025375119906E-3</v>
      </c>
      <c r="AV44" s="395">
        <f t="shared" si="3"/>
        <v>-4.9667992607583724E-3</v>
      </c>
    </row>
    <row r="45" spans="9:48" s="310" customFormat="1" ht="15">
      <c r="I45" s="133">
        <v>41486</v>
      </c>
      <c r="J45" s="331">
        <v>22.641000999999999</v>
      </c>
      <c r="K45" s="332">
        <v>22.85211211</v>
      </c>
      <c r="L45" s="332">
        <v>1.8439999999999976</v>
      </c>
      <c r="M45" s="333">
        <v>248.348206</v>
      </c>
      <c r="N45" s="334">
        <v>24.7258</v>
      </c>
      <c r="O45" s="335">
        <v>0.18673000000000001</v>
      </c>
      <c r="P45" s="332">
        <v>-0.19715388999999917</v>
      </c>
      <c r="Q45" s="336">
        <v>21.205266000000002</v>
      </c>
      <c r="R45" s="332">
        <v>1.6468461099999985</v>
      </c>
      <c r="S45" s="337">
        <v>7.8390961614113283E-2</v>
      </c>
      <c r="T45" s="332">
        <v>3.1489789699999982</v>
      </c>
      <c r="U45" s="337">
        <v>0.14829569098635664</v>
      </c>
      <c r="V45" s="338">
        <v>-11.2</v>
      </c>
      <c r="W45" s="339">
        <v>-2.5594365563200001E-2</v>
      </c>
      <c r="X45" s="340">
        <v>96.953125</v>
      </c>
      <c r="Y45" s="332">
        <v>-0.78906299999999874</v>
      </c>
      <c r="Z45" s="336">
        <v>0.25390699999999811</v>
      </c>
      <c r="AA45" s="336">
        <v>96.683593999999999</v>
      </c>
      <c r="AB45" s="336">
        <v>97.488281000000001</v>
      </c>
      <c r="AC45" s="341">
        <v>-0.53515600000000063</v>
      </c>
      <c r="AD45" s="342">
        <v>8.0239999999999991</v>
      </c>
      <c r="AE45" s="339">
        <v>7.7795187500000001E-2</v>
      </c>
      <c r="AF45" s="343">
        <v>-0.32899677198155736</v>
      </c>
      <c r="AG45" s="332">
        <v>-0.18425761615254782</v>
      </c>
      <c r="AH45" s="337">
        <v>-8.7707841231882966E-3</v>
      </c>
      <c r="AI45" s="332">
        <v>1.4565483778243471</v>
      </c>
      <c r="AJ45" s="337">
        <v>1.5309591307927584E-2</v>
      </c>
      <c r="AK45" s="341">
        <v>-6.0401160231036222E-3</v>
      </c>
      <c r="AL45" s="344">
        <v>1.4625884938474507</v>
      </c>
      <c r="AM45" s="337">
        <v>6.9620177490924987E-2</v>
      </c>
      <c r="AN45" s="332">
        <v>4.9963434153166322</v>
      </c>
      <c r="AO45" s="345">
        <v>0.33368244719168949</v>
      </c>
      <c r="AP45" s="346">
        <v>-0.11361930661647851</v>
      </c>
      <c r="AQ45" s="347">
        <v>-5.4083539740058294E-3</v>
      </c>
      <c r="AU45" s="394">
        <f t="shared" si="2"/>
        <v>-9.3846552687688965E-3</v>
      </c>
      <c r="AV45" s="395">
        <f t="shared" si="3"/>
        <v>-5.4083539740058294E-3</v>
      </c>
    </row>
    <row r="46" spans="9:48" s="310" customFormat="1" ht="15">
      <c r="I46" s="133">
        <v>41516</v>
      </c>
      <c r="J46" s="234">
        <v>23.312000000000001</v>
      </c>
      <c r="K46" s="237">
        <v>23.545333330000002</v>
      </c>
      <c r="L46" s="237">
        <v>0.69322122000000164</v>
      </c>
      <c r="M46" s="238">
        <v>212.91279599999999</v>
      </c>
      <c r="N46" s="239">
        <v>19.8416</v>
      </c>
      <c r="O46" s="240">
        <v>0.18206</v>
      </c>
      <c r="P46" s="237">
        <v>-0.12383789000000078</v>
      </c>
      <c r="Q46" s="171">
        <v>22.975950000000001</v>
      </c>
      <c r="R46" s="237">
        <v>0.56938333000000085</v>
      </c>
      <c r="S46" s="241">
        <v>2.4916004580199866E-2</v>
      </c>
      <c r="T46" s="237">
        <v>3.718362299999999</v>
      </c>
      <c r="U46" s="241">
        <v>0.17690663168239662</v>
      </c>
      <c r="V46" s="242">
        <v>-10.3</v>
      </c>
      <c r="W46" s="243">
        <v>-2.4251693329900004E-2</v>
      </c>
      <c r="X46" s="244">
        <v>95.921875</v>
      </c>
      <c r="Y46" s="237">
        <v>-1.03125</v>
      </c>
      <c r="Z46" s="171">
        <v>0.26953100000000063</v>
      </c>
      <c r="AA46" s="171">
        <v>95.675781000000001</v>
      </c>
      <c r="AB46" s="171">
        <v>96.683593999999999</v>
      </c>
      <c r="AC46" s="245">
        <v>-0.76171899999999937</v>
      </c>
      <c r="AD46" s="246">
        <v>8.0820000000000007</v>
      </c>
      <c r="AE46" s="243">
        <v>7.7524059374999996E-2</v>
      </c>
      <c r="AF46" s="247">
        <v>-0.31282795980264039</v>
      </c>
      <c r="AG46" s="237">
        <v>-0.2506030921570197</v>
      </c>
      <c r="AH46" s="241">
        <v>-1.0966298911484717E-2</v>
      </c>
      <c r="AI46" s="237">
        <v>0.31044319406322707</v>
      </c>
      <c r="AJ46" s="241">
        <v>1.6168812178916969E-2</v>
      </c>
      <c r="AK46" s="245">
        <v>-8.3370437797540622E-3</v>
      </c>
      <c r="AL46" s="248">
        <v>0.31878023784298115</v>
      </c>
      <c r="AM46" s="241">
        <v>1.3949705668715151E-2</v>
      </c>
      <c r="AN46" s="237">
        <v>5.3151236531596133</v>
      </c>
      <c r="AO46" s="203">
        <v>0.35228692478554535</v>
      </c>
      <c r="AP46" s="249">
        <v>-3.9521057166435114E-2</v>
      </c>
      <c r="AQ46" s="250">
        <v>-1.7294268895670631E-3</v>
      </c>
      <c r="AU46" s="396">
        <f t="shared" si="2"/>
        <v>-5.4191004054198466E-3</v>
      </c>
      <c r="AV46" s="397">
        <f t="shared" si="3"/>
        <v>-1.7294268895670631E-3</v>
      </c>
    </row>
    <row r="47" spans="9:48" s="310" customFormat="1" ht="15">
      <c r="I47" s="133">
        <v>41547</v>
      </c>
      <c r="J47" s="234">
        <v>22.937999999999999</v>
      </c>
      <c r="K47" s="237">
        <v>23.14911111</v>
      </c>
      <c r="L47" s="237">
        <v>-0.39622222000000207</v>
      </c>
      <c r="M47" s="238">
        <v>206.92480499999999</v>
      </c>
      <c r="N47" s="239">
        <v>13.4459</v>
      </c>
      <c r="O47" s="240">
        <v>0.17885000000000001</v>
      </c>
      <c r="P47" s="237">
        <v>1.2988330000002435E-2</v>
      </c>
      <c r="Q47" s="171">
        <v>23.532344999999999</v>
      </c>
      <c r="R47" s="237">
        <v>-0.38323388999999963</v>
      </c>
      <c r="S47" s="241">
        <v>-1.6276426611965048E-2</v>
      </c>
      <c r="T47" s="237">
        <v>3.3351284099999994</v>
      </c>
      <c r="U47" s="241">
        <v>0.15775079726268304</v>
      </c>
      <c r="V47" s="242">
        <v>-12.8</v>
      </c>
      <c r="W47" s="243">
        <v>-2.9630862220799997E-2</v>
      </c>
      <c r="X47" s="244">
        <v>97.710937999999999</v>
      </c>
      <c r="Y47" s="237">
        <v>1.7890629999999987</v>
      </c>
      <c r="Z47" s="171">
        <v>0.24609399999999937</v>
      </c>
      <c r="AA47" s="171">
        <v>97.4375</v>
      </c>
      <c r="AB47" s="171">
        <v>95.675781000000001</v>
      </c>
      <c r="AC47" s="245">
        <v>2.0351569999999981</v>
      </c>
      <c r="AD47" s="246">
        <v>7.9720000000000004</v>
      </c>
      <c r="AE47" s="243">
        <v>7.7895159773600009E-2</v>
      </c>
      <c r="AF47" s="247">
        <v>-0.3803941388260994</v>
      </c>
      <c r="AG47" s="237">
        <v>0.63665401218806161</v>
      </c>
      <c r="AH47" s="241">
        <v>2.7039498794305731E-2</v>
      </c>
      <c r="AI47" s="237">
        <v>0.19298004671693869</v>
      </c>
      <c r="AJ47" s="241">
        <v>-6.7566179023459016E-2</v>
      </c>
      <c r="AK47" s="245">
        <v>-6.0440075471123289E-2</v>
      </c>
      <c r="AL47" s="248">
        <v>0.25342012218806198</v>
      </c>
      <c r="AM47" s="241">
        <v>1.0763072182340684E-2</v>
      </c>
      <c r="AN47" s="237">
        <v>5.568543775347675</v>
      </c>
      <c r="AO47" s="203">
        <v>0.36684168656824756</v>
      </c>
      <c r="AP47" s="249">
        <v>0.1066010452002723</v>
      </c>
      <c r="AQ47" s="250">
        <v>4.5274808262938402E-3</v>
      </c>
      <c r="AU47" s="396">
        <f>P47/K46</f>
        <v>5.5163075493407912E-4</v>
      </c>
      <c r="AV47" s="397">
        <f>AP47/K46</f>
        <v>4.5274808262938402E-3</v>
      </c>
    </row>
    <row r="48" spans="9:48" s="310" customFormat="1" ht="15">
      <c r="I48" s="133">
        <v>41578</v>
      </c>
      <c r="J48" s="234">
        <v>22.328130999999999</v>
      </c>
      <c r="K48" s="237">
        <v>22.53924211</v>
      </c>
      <c r="L48" s="237">
        <v>-0.60986899999999977</v>
      </c>
      <c r="M48" s="238">
        <v>228.39149499999999</v>
      </c>
      <c r="N48" s="239">
        <v>9.0113000000000003</v>
      </c>
      <c r="O48" s="240">
        <v>0.16800000000000001</v>
      </c>
      <c r="P48" s="237">
        <v>0.11441810999999902</v>
      </c>
      <c r="Q48" s="171">
        <v>23.034693000000001</v>
      </c>
      <c r="R48" s="237">
        <v>-0.49545089000000075</v>
      </c>
      <c r="S48" s="241">
        <v>-2.1402588101362339E-2</v>
      </c>
      <c r="T48" s="237">
        <v>2.8396775199999986</v>
      </c>
      <c r="U48" s="241">
        <v>0.13297193382484607</v>
      </c>
      <c r="V48" s="242">
        <v>-14.2</v>
      </c>
      <c r="W48" s="243">
        <v>-3.2005723796200002E-2</v>
      </c>
      <c r="X48" s="244">
        <v>98.6875</v>
      </c>
      <c r="Y48" s="237">
        <v>0.97656200000000126</v>
      </c>
      <c r="Z48" s="171">
        <v>0.27343799999999874</v>
      </c>
      <c r="AA48" s="171">
        <v>98.453125</v>
      </c>
      <c r="AB48" s="171">
        <v>97.4375</v>
      </c>
      <c r="AC48" s="245">
        <v>1.25</v>
      </c>
      <c r="AD48" s="246">
        <v>7.7620750000000003</v>
      </c>
      <c r="AE48" s="243">
        <v>7.660197765625E-2</v>
      </c>
      <c r="AF48" s="247">
        <v>-0.41781850515433311</v>
      </c>
      <c r="AG48" s="237">
        <v>0.47549267353262425</v>
      </c>
      <c r="AH48" s="241">
        <v>2.0540429015748252E-2</v>
      </c>
      <c r="AI48" s="237">
        <v>-3.8231823482492808E-2</v>
      </c>
      <c r="AJ48" s="241">
        <v>-3.7424366328233705E-2</v>
      </c>
      <c r="AK48" s="245">
        <v>-1.8273607015116305E-2</v>
      </c>
      <c r="AL48" s="248">
        <v>-1.9958216467376499E-2</v>
      </c>
      <c r="AM48" s="241">
        <v>-8.6215908561408693E-4</v>
      </c>
      <c r="AN48" s="237">
        <v>5.5485855588802986</v>
      </c>
      <c r="AO48" s="203">
        <v>0.3656632515895768</v>
      </c>
      <c r="AP48" s="249">
        <v>0.22866556641238903</v>
      </c>
      <c r="AQ48" s="250">
        <v>9.8779415471209869E-3</v>
      </c>
    </row>
    <row r="49" spans="9:43" s="310" customFormat="1" ht="15">
      <c r="I49" s="133">
        <v>41607</v>
      </c>
      <c r="J49" s="331">
        <v>24.328130999999999</v>
      </c>
      <c r="K49" s="332">
        <v>24.550353219999998</v>
      </c>
      <c r="L49" s="332">
        <v>2.0111111099999981</v>
      </c>
      <c r="M49" s="333">
        <v>148.08230599999999</v>
      </c>
      <c r="N49" s="334">
        <v>9.5012000000000008</v>
      </c>
      <c r="O49" s="335">
        <v>0.16825000000000001</v>
      </c>
      <c r="P49" s="332">
        <v>0.1101721100000006</v>
      </c>
      <c r="Q49" s="336">
        <v>22.429069999999999</v>
      </c>
      <c r="R49" s="332">
        <v>2.1212832199999987</v>
      </c>
      <c r="S49" s="337">
        <v>9.4115108646836337E-2</v>
      </c>
      <c r="T49" s="332">
        <v>4.9609607399999973</v>
      </c>
      <c r="U49" s="337">
        <v>0.23960171047058765</v>
      </c>
      <c r="V49" s="338">
        <v>-11.3</v>
      </c>
      <c r="W49" s="339">
        <v>-2.77418991386E-2</v>
      </c>
      <c r="X49" s="340">
        <v>96.515625</v>
      </c>
      <c r="Y49" s="332">
        <v>-2.171875</v>
      </c>
      <c r="Z49" s="336">
        <v>0.234375</v>
      </c>
      <c r="AA49" s="336">
        <v>96.25</v>
      </c>
      <c r="AB49" s="336">
        <v>98.453125</v>
      </c>
      <c r="AC49" s="341">
        <v>-1.9375</v>
      </c>
      <c r="AD49" s="342">
        <v>8.0552030000000006</v>
      </c>
      <c r="AE49" s="339">
        <v>7.7745295204687495E-2</v>
      </c>
      <c r="AF49" s="343">
        <v>-0.35683058461044159</v>
      </c>
      <c r="AG49" s="332">
        <v>-0.8095233537365204</v>
      </c>
      <c r="AH49" s="337">
        <v>-3.5916174545077478E-2</v>
      </c>
      <c r="AI49" s="332">
        <v>1.2455307962978459</v>
      </c>
      <c r="AJ49" s="337">
        <v>6.0987920543891516E-2</v>
      </c>
      <c r="AK49" s="341">
        <v>-6.6229069965632187E-2</v>
      </c>
      <c r="AL49" s="344">
        <v>1.3117598662634782</v>
      </c>
      <c r="AM49" s="337">
        <v>5.8198934101758852E-2</v>
      </c>
      <c r="AN49" s="332">
        <v>6.8603454251437768</v>
      </c>
      <c r="AO49" s="345">
        <v>0.44514339717403217</v>
      </c>
      <c r="AP49" s="346">
        <v>0.19380427826807284</v>
      </c>
      <c r="AQ49" s="347">
        <v>8.5985268414188413E-3</v>
      </c>
    </row>
    <row r="50" spans="9:43" s="310" customFormat="1" ht="15">
      <c r="I50" s="133">
        <v>41639</v>
      </c>
      <c r="J50" s="234">
        <v>25.578130999999999</v>
      </c>
      <c r="K50" s="237">
        <v>25.800353219999998</v>
      </c>
      <c r="L50" s="237">
        <v>1.25</v>
      </c>
      <c r="M50" s="238">
        <v>91.081299000000001</v>
      </c>
      <c r="N50" s="239">
        <v>8.6057000000000006</v>
      </c>
      <c r="O50" s="240">
        <v>0.16769999999999999</v>
      </c>
      <c r="P50" s="237">
        <v>0.10979521999999875</v>
      </c>
      <c r="Q50" s="171">
        <v>24.440557999999999</v>
      </c>
      <c r="R50" s="237">
        <v>1.3597952199999987</v>
      </c>
      <c r="S50" s="241">
        <v>5.5388010421464677E-2</v>
      </c>
      <c r="T50" s="237">
        <v>6.3207559599999961</v>
      </c>
      <c r="U50" s="241">
        <v>0.30826078292859793</v>
      </c>
      <c r="V50" s="242">
        <v>-9.6999999999999993</v>
      </c>
      <c r="W50" s="243">
        <v>-2.5026342623399995E-2</v>
      </c>
      <c r="X50" s="244">
        <v>95.0625</v>
      </c>
      <c r="Y50" s="237">
        <v>-1.453125</v>
      </c>
      <c r="Z50" s="171">
        <v>0.265625</v>
      </c>
      <c r="AA50" s="171">
        <v>94.789062000000001</v>
      </c>
      <c r="AB50" s="171">
        <v>96.25</v>
      </c>
      <c r="AC50" s="245">
        <v>-1.1875</v>
      </c>
      <c r="AD50" s="246">
        <v>8.0500100000000003</v>
      </c>
      <c r="AE50" s="243">
        <v>7.6525407562500009E-2</v>
      </c>
      <c r="AF50" s="247">
        <v>-0.3270331177649779</v>
      </c>
      <c r="AG50" s="237">
        <v>-0.4237363192248994</v>
      </c>
      <c r="AH50" s="241">
        <v>-1.7259886871187732E-2</v>
      </c>
      <c r="AI50" s="237">
        <v>0.91440917877019212</v>
      </c>
      <c r="AJ50" s="241">
        <v>2.9797466845463694E-2</v>
      </c>
      <c r="AK50" s="245">
        <v>-2.1649722004907217E-2</v>
      </c>
      <c r="AL50" s="248">
        <v>0.93605890077509935</v>
      </c>
      <c r="AM50" s="241">
        <v>3.8128123550276942E-2</v>
      </c>
      <c r="AN50" s="237">
        <v>7.7964043259188758</v>
      </c>
      <c r="AO50" s="203">
        <v>0.50024400316935047</v>
      </c>
      <c r="AP50" s="249">
        <v>0.19666339190632101</v>
      </c>
      <c r="AQ50" s="250">
        <v>8.0106135396092286E-3</v>
      </c>
    </row>
    <row r="51" spans="9:43" s="310" customFormat="1" ht="15">
      <c r="I51" s="133">
        <v>41670</v>
      </c>
      <c r="J51" s="331">
        <v>24.484380999999999</v>
      </c>
      <c r="K51" s="332">
        <v>24.71771433</v>
      </c>
      <c r="L51" s="332">
        <v>-1.0826388899999984</v>
      </c>
      <c r="M51" s="333">
        <v>104.634804</v>
      </c>
      <c r="N51" s="334">
        <v>8.8712999999999997</v>
      </c>
      <c r="O51" s="335">
        <v>0.1565</v>
      </c>
      <c r="P51" s="332">
        <v>9.1785219999998446E-2</v>
      </c>
      <c r="Q51" s="336">
        <v>25.708568</v>
      </c>
      <c r="R51" s="332">
        <v>-0.99085366999999991</v>
      </c>
      <c r="S51" s="337">
        <v>-3.8404655221228011E-2</v>
      </c>
      <c r="T51" s="332">
        <v>5.3299022899999962</v>
      </c>
      <c r="U51" s="337">
        <v>0.25801747862077118</v>
      </c>
      <c r="V51" s="338">
        <v>-12.8</v>
      </c>
      <c r="W51" s="339">
        <v>-3.1638674342399996E-2</v>
      </c>
      <c r="X51" s="340">
        <v>97.265625</v>
      </c>
      <c r="Y51" s="332">
        <v>2.203125</v>
      </c>
      <c r="Z51" s="336">
        <v>0.27343799999999874</v>
      </c>
      <c r="AA51" s="336">
        <v>97.003906000000001</v>
      </c>
      <c r="AB51" s="336">
        <v>94.789062000000001</v>
      </c>
      <c r="AC51" s="341">
        <v>2.4765629999999987</v>
      </c>
      <c r="AD51" s="342">
        <v>7.5514489999999999</v>
      </c>
      <c r="AE51" s="339">
        <v>7.3449640664062496E-2</v>
      </c>
      <c r="AF51" s="343">
        <v>-0.43075328968736798</v>
      </c>
      <c r="AG51" s="332">
        <v>0.80991811923138657</v>
      </c>
      <c r="AH51" s="337">
        <v>3.1391745389111637E-2</v>
      </c>
      <c r="AI51" s="332">
        <v>-0.29518980265187117</v>
      </c>
      <c r="AJ51" s="337">
        <v>-0.10372017192239008</v>
      </c>
      <c r="AK51" s="341">
        <v>-0.11425425188325783</v>
      </c>
      <c r="AL51" s="344">
        <v>-0.18093555076861334</v>
      </c>
      <c r="AM51" s="337">
        <v>-7.0129098321163744E-3</v>
      </c>
      <c r="AN51" s="332">
        <v>7.6154687751502621</v>
      </c>
      <c r="AO51" s="345">
        <v>0.4897229272489505</v>
      </c>
      <c r="AP51" s="346">
        <v>0.20956953802553241</v>
      </c>
      <c r="AQ51" s="347">
        <v>8.1227391051017714E-3</v>
      </c>
    </row>
    <row r="52" spans="9:43" s="310" customFormat="1" ht="15">
      <c r="I52" s="133">
        <v>41698</v>
      </c>
      <c r="J52" s="234">
        <v>24.890630999999999</v>
      </c>
      <c r="K52" s="237">
        <v>25.12396433</v>
      </c>
      <c r="L52" s="237">
        <v>0.40625</v>
      </c>
      <c r="M52" s="238">
        <v>74.013999999999996</v>
      </c>
      <c r="N52" s="239">
        <v>6.9805000000000001</v>
      </c>
      <c r="O52" s="240">
        <v>0.1555</v>
      </c>
      <c r="P52" s="237">
        <v>0.14412932999999839</v>
      </c>
      <c r="Q52" s="171">
        <v>24.573585000000001</v>
      </c>
      <c r="R52" s="237">
        <v>0.55037932999999839</v>
      </c>
      <c r="S52" s="241">
        <v>2.2266594825557984E-2</v>
      </c>
      <c r="T52" s="237">
        <v>5.8802816199999945</v>
      </c>
      <c r="U52" s="241">
        <v>0.28602924410068997</v>
      </c>
      <c r="V52" s="242">
        <v>-13</v>
      </c>
      <c r="W52" s="243">
        <v>-3.2661153629000003E-2</v>
      </c>
      <c r="X52" s="244">
        <v>97.15625</v>
      </c>
      <c r="Y52" s="237">
        <v>-0.109375</v>
      </c>
      <c r="Z52" s="171">
        <v>0.26171899999999937</v>
      </c>
      <c r="AA52" s="171">
        <v>96.925781000000001</v>
      </c>
      <c r="AB52" s="171">
        <v>97.003906000000001</v>
      </c>
      <c r="AC52" s="245">
        <v>0.15234399999999937</v>
      </c>
      <c r="AD52" s="246">
        <v>7.6578980000000003</v>
      </c>
      <c r="AE52" s="243">
        <v>7.4401265256250002E-2</v>
      </c>
      <c r="AF52" s="247">
        <v>-0.43898653492665352</v>
      </c>
      <c r="AG52" s="237">
        <v>6.5622679164132114E-2</v>
      </c>
      <c r="AH52" s="241">
        <v>2.6548846017079167E-3</v>
      </c>
      <c r="AI52" s="237">
        <v>0.61645226476315396</v>
      </c>
      <c r="AJ52" s="241">
        <v>-8.233245239285536E-3</v>
      </c>
      <c r="AK52" s="245">
        <v>4.5025559902342775E-4</v>
      </c>
      <c r="AL52" s="248">
        <v>0.6160020091641305</v>
      </c>
      <c r="AM52" s="241">
        <v>2.49214794272659E-2</v>
      </c>
      <c r="AN52" s="237">
        <v>8.2314707843143928</v>
      </c>
      <c r="AO52" s="203">
        <v>0.52684902653271148</v>
      </c>
      <c r="AP52" s="249">
        <v>0.25902044693446696</v>
      </c>
      <c r="AQ52" s="250">
        <v>1.047914234610652E-2</v>
      </c>
    </row>
    <row r="53" spans="9:43" s="310" customFormat="1" ht="15">
      <c r="I53" s="133">
        <v>41729</v>
      </c>
      <c r="J53" s="234">
        <v>25.296880999999999</v>
      </c>
      <c r="K53" s="237">
        <v>25.50799211</v>
      </c>
      <c r="L53" s="237">
        <v>0.38402778000000026</v>
      </c>
      <c r="M53" s="238">
        <v>64.827399999999997</v>
      </c>
      <c r="N53" s="239">
        <v>6.3465999999999996</v>
      </c>
      <c r="O53" s="240">
        <v>0.152</v>
      </c>
      <c r="P53" s="237">
        <v>0.15491032999999987</v>
      </c>
      <c r="Q53" s="171">
        <v>24.969054</v>
      </c>
      <c r="R53" s="237">
        <v>0.53893811000000014</v>
      </c>
      <c r="S53" s="241">
        <v>2.1451157266469505E-2</v>
      </c>
      <c r="T53" s="237">
        <v>6.4192197299999947</v>
      </c>
      <c r="U53" s="241">
        <v>0.3136160596651727</v>
      </c>
      <c r="V53" s="242">
        <v>-12.3</v>
      </c>
      <c r="W53" s="243">
        <v>-3.1374830295299999E-2</v>
      </c>
      <c r="X53" s="244">
        <v>96.546875</v>
      </c>
      <c r="Y53" s="237">
        <v>-0.609375</v>
      </c>
      <c r="Z53" s="171">
        <v>0.23046899999999937</v>
      </c>
      <c r="AA53" s="171">
        <v>96.269531000000001</v>
      </c>
      <c r="AB53" s="171">
        <v>96.925781000000001</v>
      </c>
      <c r="AC53" s="245">
        <v>-0.37890600000000063</v>
      </c>
      <c r="AD53" s="246">
        <v>7.6721079999999997</v>
      </c>
      <c r="AE53" s="243">
        <v>7.4071805206249994E-2</v>
      </c>
      <c r="AF53" s="247">
        <v>-0.42357318291268903</v>
      </c>
      <c r="AG53" s="237">
        <v>-0.16633463200291884</v>
      </c>
      <c r="AH53" s="241">
        <v>-6.6205567647738672E-3</v>
      </c>
      <c r="AI53" s="237">
        <v>0.36790722230532646</v>
      </c>
      <c r="AJ53" s="241">
        <v>1.5413352013964488E-2</v>
      </c>
      <c r="AK53" s="245">
        <v>-4.6962556917548044E-3</v>
      </c>
      <c r="AL53" s="248">
        <v>0.37260347799708127</v>
      </c>
      <c r="AM53" s="241">
        <v>1.4830600501695636E-2</v>
      </c>
      <c r="AN53" s="237">
        <v>8.6040742623114745</v>
      </c>
      <c r="AO53" s="203">
        <v>0.54949311447162086</v>
      </c>
      <c r="AP53" s="249">
        <v>0.25253081789270415</v>
      </c>
      <c r="AQ53" s="250">
        <v>1.0051392151960763E-2</v>
      </c>
    </row>
    <row r="54" spans="9:43" s="310" customFormat="1" ht="15">
      <c r="I54" s="133">
        <v>41759</v>
      </c>
      <c r="J54" s="234">
        <v>24.984380999999999</v>
      </c>
      <c r="K54" s="237">
        <v>25.19549211</v>
      </c>
      <c r="L54" s="237">
        <v>-0.3125</v>
      </c>
      <c r="M54" s="238">
        <v>49.081600000000002</v>
      </c>
      <c r="N54" s="239">
        <v>7.8513999999999999</v>
      </c>
      <c r="O54" s="240">
        <v>0.15049999999999999</v>
      </c>
      <c r="P54" s="237">
        <v>0.11771910999999946</v>
      </c>
      <c r="Q54" s="171">
        <v>25.390273000000001</v>
      </c>
      <c r="R54" s="237">
        <v>-0.19478089000000054</v>
      </c>
      <c r="S54" s="241">
        <v>-7.6360730064535271E-3</v>
      </c>
      <c r="T54" s="237">
        <v>6.2244388399999941</v>
      </c>
      <c r="U54" s="241">
        <v>0.30358519153111962</v>
      </c>
      <c r="V54" s="242">
        <v>-13.8</v>
      </c>
      <c r="W54" s="243">
        <v>-3.47697791118E-2</v>
      </c>
      <c r="X54" s="244">
        <v>97.484375</v>
      </c>
      <c r="Y54" s="237">
        <v>0.9375</v>
      </c>
      <c r="Z54" s="171">
        <v>0.27734399999999937</v>
      </c>
      <c r="AA54" s="171">
        <v>97.210937999999999</v>
      </c>
      <c r="AB54" s="171">
        <v>96.269531000000001</v>
      </c>
      <c r="AC54" s="245">
        <v>1.2148439999999994</v>
      </c>
      <c r="AD54" s="246">
        <v>7.508197</v>
      </c>
      <c r="AE54" s="243">
        <v>7.3193189192187508E-2</v>
      </c>
      <c r="AF54" s="247">
        <v>-0.47504118204909773</v>
      </c>
      <c r="AG54" s="237">
        <v>0.51457533982238257</v>
      </c>
      <c r="AH54" s="241">
        <v>2.0173102516393343E-2</v>
      </c>
      <c r="AI54" s="237">
        <v>0.29566882522719046</v>
      </c>
      <c r="AJ54" s="241">
        <v>-5.1467999136408704E-2</v>
      </c>
      <c r="AK54" s="245">
        <v>-2.4125624595191582E-2</v>
      </c>
      <c r="AL54" s="248">
        <v>0.31979444982238203</v>
      </c>
      <c r="AM54" s="241">
        <v>1.2537029509939818E-2</v>
      </c>
      <c r="AN54" s="237">
        <v>8.9238687121338565</v>
      </c>
      <c r="AO54" s="203">
        <v>0.56891915537320026</v>
      </c>
      <c r="AP54" s="249">
        <v>0.24946893159422412</v>
      </c>
      <c r="AQ54" s="250">
        <v>9.7800301379434643E-3</v>
      </c>
    </row>
    <row r="55" spans="9:43" s="310" customFormat="1" ht="15">
      <c r="I55" s="133">
        <v>41789</v>
      </c>
      <c r="J55" s="331">
        <v>24.09375</v>
      </c>
      <c r="K55" s="332">
        <v>24.315972219999999</v>
      </c>
      <c r="L55" s="332">
        <v>-0.87951989000000097</v>
      </c>
      <c r="M55" s="333">
        <v>23.114799000000001</v>
      </c>
      <c r="N55" s="334">
        <v>8.9786999999999999</v>
      </c>
      <c r="O55" s="335">
        <v>0.151</v>
      </c>
      <c r="P55" s="332">
        <v>9.4452109999998868E-2</v>
      </c>
      <c r="Q55" s="336">
        <v>25.101040000000001</v>
      </c>
      <c r="R55" s="332">
        <v>-0.7850677800000021</v>
      </c>
      <c r="S55" s="337">
        <v>-3.1159057206444147E-2</v>
      </c>
      <c r="T55" s="332">
        <v>5.439371059999992</v>
      </c>
      <c r="U55" s="337">
        <v>0.26296670597472804</v>
      </c>
      <c r="V55" s="338">
        <v>-16</v>
      </c>
      <c r="W55" s="339">
        <v>-3.8905555551999996E-2</v>
      </c>
      <c r="X55" s="340">
        <v>99.039062000000001</v>
      </c>
      <c r="Y55" s="332">
        <v>1.5546870000000013</v>
      </c>
      <c r="Z55" s="336">
        <v>0.27343700000000126</v>
      </c>
      <c r="AA55" s="336">
        <v>98.765625</v>
      </c>
      <c r="AB55" s="336">
        <v>97.210937999999999</v>
      </c>
      <c r="AC55" s="341">
        <v>1.8281240000000025</v>
      </c>
      <c r="AD55" s="342">
        <v>7.1980000000000004</v>
      </c>
      <c r="AE55" s="339">
        <v>7.1288316827599993E-2</v>
      </c>
      <c r="AF55" s="343">
        <v>-0.54574939181250692</v>
      </c>
      <c r="AG55" s="332">
        <v>0.8684341858923259</v>
      </c>
      <c r="AH55" s="337">
        <v>3.446783980645679E-2</v>
      </c>
      <c r="AI55" s="332">
        <v>2.8401838636101087E-2</v>
      </c>
      <c r="AJ55" s="337">
        <v>-7.0708209763409191E-2</v>
      </c>
      <c r="AK55" s="341">
        <v>-5.4964567256222716E-2</v>
      </c>
      <c r="AL55" s="344">
        <v>8.3366405892323803E-2</v>
      </c>
      <c r="AM55" s="337">
        <v>3.3087826000126417E-3</v>
      </c>
      <c r="AN55" s="332">
        <v>9.0072351180261805</v>
      </c>
      <c r="AO55" s="345">
        <v>0.57411036777532565</v>
      </c>
      <c r="AP55" s="346">
        <v>0.24368018644903602</v>
      </c>
      <c r="AQ55" s="347">
        <v>9.6715787643742914E-3</v>
      </c>
    </row>
    <row r="56" spans="9:43" s="310" customFormat="1" ht="15">
      <c r="I56" s="133">
        <v>41820</v>
      </c>
      <c r="J56" s="234">
        <v>24.703130999999999</v>
      </c>
      <c r="K56" s="237">
        <v>24.91424211</v>
      </c>
      <c r="L56" s="237">
        <v>0.59826989000000097</v>
      </c>
      <c r="M56" s="238">
        <v>-7.2511999999999999</v>
      </c>
      <c r="N56" s="239">
        <v>10.2515</v>
      </c>
      <c r="O56" s="240">
        <v>0.1552</v>
      </c>
      <c r="P56" s="237">
        <v>7.4214219999998221E-2</v>
      </c>
      <c r="Q56" s="171">
        <v>24.241758000000001</v>
      </c>
      <c r="R56" s="237">
        <v>0.67248410999999919</v>
      </c>
      <c r="S56" s="241">
        <v>2.7656065071783472E-2</v>
      </c>
      <c r="T56" s="237">
        <v>6.1118551699999912</v>
      </c>
      <c r="U56" s="241">
        <v>0.29789539537866117</v>
      </c>
      <c r="V56" s="242">
        <v>-16</v>
      </c>
      <c r="W56" s="243">
        <v>-3.9862787375999999E-2</v>
      </c>
      <c r="X56" s="244">
        <v>98.78125</v>
      </c>
      <c r="Y56" s="237">
        <v>-0.25781200000000126</v>
      </c>
      <c r="Z56" s="171">
        <v>0.27343700000000126</v>
      </c>
      <c r="AA56" s="171">
        <v>98.535156000000001</v>
      </c>
      <c r="AB56" s="171">
        <v>98.765625</v>
      </c>
      <c r="AC56" s="245">
        <v>1.5625E-2</v>
      </c>
      <c r="AD56" s="246">
        <v>7.2728479999999998</v>
      </c>
      <c r="AE56" s="243">
        <v>7.184210164999999E-2</v>
      </c>
      <c r="AF56" s="247">
        <v>-0.55486666537406348</v>
      </c>
      <c r="AG56" s="237">
        <v>8.5273342470704207E-3</v>
      </c>
      <c r="AH56" s="241">
        <v>3.506885996545369E-4</v>
      </c>
      <c r="AI56" s="237">
        <v>0.68218671551279564</v>
      </c>
      <c r="AJ56" s="241">
        <v>-9.1172735615565603E-3</v>
      </c>
      <c r="AK56" s="245">
        <v>1.1752712657260157E-3</v>
      </c>
      <c r="AL56" s="248">
        <v>0.68101144424706961</v>
      </c>
      <c r="AM56" s="241">
        <v>2.8006753671438008E-2</v>
      </c>
      <c r="AN56" s="237">
        <v>9.6882465622732497</v>
      </c>
      <c r="AO56" s="203">
        <v>0.61819608909726576</v>
      </c>
      <c r="AP56" s="249">
        <v>0.22593529637988671</v>
      </c>
      <c r="AQ56" s="250">
        <v>9.2916414912686037E-3</v>
      </c>
    </row>
    <row r="57" spans="9:43" s="310" customFormat="1" ht="15">
      <c r="I57" s="133">
        <v>41851</v>
      </c>
      <c r="J57" s="234">
        <v>24.796880999999999</v>
      </c>
      <c r="K57" s="237">
        <v>25.00799211</v>
      </c>
      <c r="L57" s="237">
        <v>9.375E-2</v>
      </c>
      <c r="M57" s="238">
        <v>0.13450000000000001</v>
      </c>
      <c r="N57" s="239">
        <v>12.0001</v>
      </c>
      <c r="O57" s="240">
        <v>0.156</v>
      </c>
      <c r="P57" s="237">
        <v>2.664211000000094E-2</v>
      </c>
      <c r="Q57" s="171">
        <v>24.887599999999999</v>
      </c>
      <c r="R57" s="237">
        <v>0.12039211000000094</v>
      </c>
      <c r="S57" s="241">
        <v>4.8322605788469215E-3</v>
      </c>
      <c r="T57" s="237">
        <v>6.2322472799999922</v>
      </c>
      <c r="U57" s="241">
        <v>0.30416716413321643</v>
      </c>
      <c r="V57" s="242">
        <v>-14.7</v>
      </c>
      <c r="W57" s="243">
        <v>-3.6761748401700003E-2</v>
      </c>
      <c r="X57" s="244">
        <v>97.96875</v>
      </c>
      <c r="Y57" s="237">
        <v>-0.8125</v>
      </c>
      <c r="Z57" s="171">
        <v>0.24609399999999937</v>
      </c>
      <c r="AA57" s="171">
        <v>97.714843999999999</v>
      </c>
      <c r="AB57" s="171">
        <v>98.535156000000001</v>
      </c>
      <c r="AC57" s="245">
        <v>-0.56640600000000063</v>
      </c>
      <c r="AD57" s="246">
        <v>7.148028</v>
      </c>
      <c r="AE57" s="243">
        <v>7.0028336812500008E-2</v>
      </c>
      <c r="AF57" s="247">
        <v>-0.52495532630068198</v>
      </c>
      <c r="AG57" s="237">
        <v>-0.31427980846786213</v>
      </c>
      <c r="AH57" s="241">
        <v>-1.2614463931123055E-2</v>
      </c>
      <c r="AI57" s="237">
        <v>-0.20603917996642243</v>
      </c>
      <c r="AJ57" s="241">
        <v>2.9911339073381504E-2</v>
      </c>
      <c r="AK57" s="245">
        <v>-1.2151481498561236E-2</v>
      </c>
      <c r="AL57" s="248">
        <v>-0.19388769846786119</v>
      </c>
      <c r="AM57" s="241">
        <v>-7.7822033522761324E-3</v>
      </c>
      <c r="AN57" s="237">
        <v>9.4943588638053882</v>
      </c>
      <c r="AO57" s="203">
        <v>0.60560295806805287</v>
      </c>
      <c r="AP57" s="249">
        <v>0.15583046607064063</v>
      </c>
      <c r="AQ57" s="250">
        <v>6.2546741491323107E-3</v>
      </c>
    </row>
    <row r="58" spans="9:43" s="310" customFormat="1" ht="15">
      <c r="I58" s="133">
        <v>41880</v>
      </c>
      <c r="J58" s="234">
        <v>23.203130999999999</v>
      </c>
      <c r="K58" s="237">
        <v>23.425353219999998</v>
      </c>
      <c r="L58" s="237">
        <v>-1.5826388900000019</v>
      </c>
      <c r="M58" s="238">
        <v>18.596700999999999</v>
      </c>
      <c r="N58" s="239">
        <v>13.292299999999999</v>
      </c>
      <c r="O58" s="240">
        <v>0.157</v>
      </c>
      <c r="P58" s="237">
        <v>-5.6088900000013098E-3</v>
      </c>
      <c r="Q58" s="171">
        <v>25.013601000000001</v>
      </c>
      <c r="R58" s="237">
        <v>-1.5882477800000032</v>
      </c>
      <c r="S58" s="241">
        <v>-6.3509608169018378E-2</v>
      </c>
      <c r="T58" s="237">
        <v>4.643999499999989</v>
      </c>
      <c r="U58" s="241">
        <v>0.22134001855221586</v>
      </c>
      <c r="V58" s="242">
        <v>-16.899999999999999</v>
      </c>
      <c r="W58" s="243">
        <v>-3.9588846941799996E-2</v>
      </c>
      <c r="X58" s="244">
        <v>99.53125</v>
      </c>
      <c r="Y58" s="237">
        <v>1.5625</v>
      </c>
      <c r="Z58" s="171">
        <v>0.25390600000000063</v>
      </c>
      <c r="AA58" s="171">
        <v>99.242187999999999</v>
      </c>
      <c r="AB58" s="171">
        <v>97.714843999999999</v>
      </c>
      <c r="AC58" s="245">
        <v>1.8164060000000006</v>
      </c>
      <c r="AD58" s="246">
        <v>6.8048909999999996</v>
      </c>
      <c r="AE58" s="243">
        <v>6.7729930734374999E-2</v>
      </c>
      <c r="AF58" s="247">
        <v>-0.58451037100658743</v>
      </c>
      <c r="AG58" s="237">
        <v>0.95353200442451691</v>
      </c>
      <c r="AH58" s="241">
        <v>3.8129090901433307E-2</v>
      </c>
      <c r="AI58" s="237">
        <v>-0.6812431542519749</v>
      </c>
      <c r="AJ58" s="241">
        <v>-5.9555044705905447E-2</v>
      </c>
      <c r="AK58" s="245">
        <v>-4.652737867648863E-2</v>
      </c>
      <c r="AL58" s="248">
        <v>-0.63471577557548631</v>
      </c>
      <c r="AM58" s="241">
        <v>-2.5380517267585074E-2</v>
      </c>
      <c r="AN58" s="237">
        <v>8.8596430882299018</v>
      </c>
      <c r="AO58" s="203">
        <v>0.56485192446592092</v>
      </c>
      <c r="AP58" s="249">
        <v>0.14280180026079764</v>
      </c>
      <c r="AQ58" s="250">
        <v>5.7102465336949289E-3</v>
      </c>
    </row>
    <row r="59" spans="9:43" s="310" customFormat="1" ht="15">
      <c r="I59" s="133">
        <v>41912</v>
      </c>
      <c r="J59" s="234">
        <v>24.203130999999999</v>
      </c>
      <c r="K59" s="237">
        <v>24.41424211</v>
      </c>
      <c r="L59" s="237">
        <v>0.98888889000000191</v>
      </c>
      <c r="M59" s="238">
        <v>-15.2935</v>
      </c>
      <c r="N59" s="239">
        <v>11.682700000000001</v>
      </c>
      <c r="O59" s="240">
        <v>0.1565</v>
      </c>
      <c r="P59" s="237">
        <v>5.1734219999996611E-2</v>
      </c>
      <c r="Q59" s="171">
        <v>23.373619000000001</v>
      </c>
      <c r="R59" s="237">
        <v>1.0406231099999985</v>
      </c>
      <c r="S59" s="241">
        <v>4.4422942110069863E-2</v>
      </c>
      <c r="T59" s="237">
        <v>5.6846226099999875</v>
      </c>
      <c r="U59" s="241">
        <v>0.27559553549307259</v>
      </c>
      <c r="V59" s="242">
        <v>-15.3</v>
      </c>
      <c r="W59" s="243">
        <v>-3.7353790428299997E-2</v>
      </c>
      <c r="X59" s="244">
        <v>98.578125</v>
      </c>
      <c r="Y59" s="237">
        <v>-0.953125</v>
      </c>
      <c r="Z59" s="171">
        <v>0.28906200000000126</v>
      </c>
      <c r="AA59" s="171">
        <v>98.304687999999999</v>
      </c>
      <c r="AB59" s="171">
        <v>99.242187999999999</v>
      </c>
      <c r="AC59" s="245">
        <v>-0.66406299999999874</v>
      </c>
      <c r="AD59" s="246">
        <v>6.9646030000000003</v>
      </c>
      <c r="AE59" s="243">
        <v>6.8655750510937502E-2</v>
      </c>
      <c r="AF59" s="247">
        <v>-0.54407373235762957</v>
      </c>
      <c r="AG59" s="237">
        <v>-0.38815171050174674</v>
      </c>
      <c r="AH59" s="241">
        <v>-1.6569727118153004E-2</v>
      </c>
      <c r="AI59" s="237">
        <v>0.63320081389210781</v>
      </c>
      <c r="AJ59" s="241">
        <v>4.0436638648957857E-2</v>
      </c>
      <c r="AK59" s="245">
        <v>-1.9270585606143979E-2</v>
      </c>
      <c r="AL59" s="248">
        <v>0.65247139949825184</v>
      </c>
      <c r="AM59" s="241">
        <v>2.7853214991916859E-2</v>
      </c>
      <c r="AN59" s="237">
        <v>9.5121144877281534</v>
      </c>
      <c r="AO59" s="203">
        <v>0.60843808154858503</v>
      </c>
      <c r="AP59" s="249">
        <v>0.20900526122275842</v>
      </c>
      <c r="AQ59" s="250">
        <v>8.9221818454508859E-3</v>
      </c>
    </row>
    <row r="60" spans="9:43" s="310" customFormat="1" ht="15">
      <c r="I60" s="133">
        <v>41943</v>
      </c>
      <c r="J60" s="234">
        <v>23</v>
      </c>
      <c r="K60" s="237">
        <v>23.233333330000001</v>
      </c>
      <c r="L60" s="237">
        <v>-1.1809087799999993</v>
      </c>
      <c r="M60" s="238">
        <v>-22.040299999999998</v>
      </c>
      <c r="N60" s="239">
        <v>12.0352</v>
      </c>
      <c r="O60" s="240">
        <v>0.15590000000000001</v>
      </c>
      <c r="P60" s="237">
        <v>3.1319109999998318E-2</v>
      </c>
      <c r="Q60" s="171">
        <v>24.382923000000002</v>
      </c>
      <c r="R60" s="237">
        <v>-1.149589670000001</v>
      </c>
      <c r="S60" s="241">
        <v>-4.7086846473482484E-2</v>
      </c>
      <c r="T60" s="237">
        <v>4.5350329399999865</v>
      </c>
      <c r="U60" s="241">
        <v>0.21553176435105059</v>
      </c>
      <c r="V60" s="242">
        <v>-17.100000000000001</v>
      </c>
      <c r="W60" s="243">
        <v>-3.9728999994300004E-2</v>
      </c>
      <c r="X60" s="244">
        <v>100.039062</v>
      </c>
      <c r="Y60" s="237">
        <v>1.4609370000000013</v>
      </c>
      <c r="Z60" s="171">
        <v>0.27343700000000126</v>
      </c>
      <c r="AA60" s="171">
        <v>99.75</v>
      </c>
      <c r="AB60" s="171">
        <v>98.304687999999999</v>
      </c>
      <c r="AC60" s="245">
        <v>1.7343740000000025</v>
      </c>
      <c r="AD60" s="246">
        <v>6.6523269999999997</v>
      </c>
      <c r="AE60" s="243">
        <v>6.6549255319727399E-2</v>
      </c>
      <c r="AF60" s="247">
        <v>-0.59698639456485425</v>
      </c>
      <c r="AG60" s="237">
        <v>0.94362733548403277</v>
      </c>
      <c r="AH60" s="241">
        <v>3.8650691315030655E-2</v>
      </c>
      <c r="AI60" s="237">
        <v>-0.24461336750948637</v>
      </c>
      <c r="AJ60" s="241">
        <v>-5.2912662207224681E-2</v>
      </c>
      <c r="AK60" s="245">
        <v>-3.8651032993518138E-2</v>
      </c>
      <c r="AL60" s="248">
        <v>-0.20596233451596824</v>
      </c>
      <c r="AM60" s="241">
        <v>-8.4361551584518236E-3</v>
      </c>
      <c r="AN60" s="237">
        <v>9.3061521532121851</v>
      </c>
      <c r="AO60" s="203">
        <v>0.59486904832987841</v>
      </c>
      <c r="AP60" s="249">
        <v>0.19455727877062912</v>
      </c>
      <c r="AQ60" s="250">
        <v>7.9690075118464994E-3</v>
      </c>
    </row>
    <row r="61" spans="9:43" s="310" customFormat="1" ht="15">
      <c r="I61" s="133">
        <v>41971</v>
      </c>
      <c r="J61" s="234">
        <v>21.9375</v>
      </c>
      <c r="K61" s="237">
        <v>22.148611110000001</v>
      </c>
      <c r="L61" s="237">
        <v>-1.0847222199999997</v>
      </c>
      <c r="M61" s="238">
        <v>-43.2607</v>
      </c>
      <c r="N61" s="239">
        <v>11.7561</v>
      </c>
      <c r="O61" s="240">
        <v>0.154</v>
      </c>
      <c r="P61" s="237">
        <v>5.2022329999999783E-2</v>
      </c>
      <c r="Q61" s="171">
        <v>23.181311000000001</v>
      </c>
      <c r="R61" s="237">
        <v>-1.03269989</v>
      </c>
      <c r="S61" s="241">
        <v>-4.4449062703651225E-2</v>
      </c>
      <c r="T61" s="237">
        <v>3.5023330499999865</v>
      </c>
      <c r="U61" s="241">
        <v>0.16150251673913085</v>
      </c>
      <c r="V61" s="242">
        <v>-18.5</v>
      </c>
      <c r="W61" s="243">
        <v>-4.0974930553500002E-2</v>
      </c>
      <c r="X61" s="244">
        <v>101.117188</v>
      </c>
      <c r="Y61" s="237">
        <v>1.0781259999999975</v>
      </c>
      <c r="Z61" s="171">
        <v>0.28906200000000126</v>
      </c>
      <c r="AA61" s="171">
        <v>100.832031</v>
      </c>
      <c r="AB61" s="171">
        <v>99.75</v>
      </c>
      <c r="AC61" s="245">
        <v>1.3671879999999987</v>
      </c>
      <c r="AD61" s="246">
        <v>6.2499140000000004</v>
      </c>
      <c r="AE61" s="243">
        <v>6.3197372892183204E-2</v>
      </c>
      <c r="AF61" s="247">
        <v>-0.64836446007660131</v>
      </c>
      <c r="AG61" s="237">
        <v>0.81619263481233317</v>
      </c>
      <c r="AH61" s="241">
        <v>3.5130242536417527E-2</v>
      </c>
      <c r="AI61" s="237">
        <v>-0.24420326931662562</v>
      </c>
      <c r="AJ61" s="241">
        <v>-5.1378065511747062E-2</v>
      </c>
      <c r="AK61" s="245">
        <v>-2.7696014128958842E-2</v>
      </c>
      <c r="AL61" s="248">
        <v>-0.21650725518766678</v>
      </c>
      <c r="AM61" s="241">
        <v>-9.3188201672336941E-3</v>
      </c>
      <c r="AN61" s="237">
        <v>9.0896448980245186</v>
      </c>
      <c r="AO61" s="203">
        <v>0.58000675047820516</v>
      </c>
      <c r="AP61" s="249">
        <v>0.23943985755866312</v>
      </c>
      <c r="AQ61" s="250">
        <v>1.0305876223515755E-2</v>
      </c>
    </row>
    <row r="62" spans="9:43" s="310" customFormat="1" ht="15">
      <c r="I62" s="133">
        <v>42004</v>
      </c>
      <c r="J62" s="234">
        <v>21.53125</v>
      </c>
      <c r="K62" s="237">
        <v>21.753472219999999</v>
      </c>
      <c r="L62" s="237">
        <v>-0.39513889000000191</v>
      </c>
      <c r="M62" s="238">
        <v>-86.103797999999998</v>
      </c>
      <c r="N62" s="239">
        <v>10.8285</v>
      </c>
      <c r="O62" s="240">
        <v>0.17125000000000001</v>
      </c>
      <c r="P62" s="237">
        <v>8.4392109999999576E-2</v>
      </c>
      <c r="Q62" s="171">
        <v>22.064219000000001</v>
      </c>
      <c r="R62" s="237">
        <v>-0.31074678000000233</v>
      </c>
      <c r="S62" s="241">
        <v>-1.4030079739839827E-2</v>
      </c>
      <c r="T62" s="237">
        <v>3.1915862699999842</v>
      </c>
      <c r="U62" s="241">
        <v>0.14520654381125619</v>
      </c>
      <c r="V62" s="242">
        <v>-18.5</v>
      </c>
      <c r="W62" s="243">
        <v>-4.0243923606999993E-2</v>
      </c>
      <c r="X62" s="244">
        <v>101.210938</v>
      </c>
      <c r="Y62" s="237">
        <v>9.375E-2</v>
      </c>
      <c r="Z62" s="171">
        <v>0.28515699999999811</v>
      </c>
      <c r="AA62" s="171">
        <v>100.957031</v>
      </c>
      <c r="AB62" s="171">
        <v>100.832031</v>
      </c>
      <c r="AC62" s="245">
        <v>0.37890699999999811</v>
      </c>
      <c r="AD62" s="246">
        <v>5.9987959999999996</v>
      </c>
      <c r="AE62" s="243">
        <v>6.0714377003064791E-2</v>
      </c>
      <c r="AF62" s="247">
        <v>-0.66284009807048705</v>
      </c>
      <c r="AG62" s="237">
        <v>0.24566983247424354</v>
      </c>
      <c r="AH62" s="241">
        <v>1.1091884328734486E-2</v>
      </c>
      <c r="AI62" s="237">
        <v>-6.5755493056722181E-2</v>
      </c>
      <c r="AJ62" s="241">
        <v>-1.4475637993885737E-2</v>
      </c>
      <c r="AK62" s="245">
        <v>-6.7854553096339393E-4</v>
      </c>
      <c r="AL62" s="248">
        <v>-6.5076947525758794E-2</v>
      </c>
      <c r="AM62" s="241">
        <v>-2.9381954111053418E-3</v>
      </c>
      <c r="AN62" s="237">
        <v>9.0245679504987599</v>
      </c>
      <c r="AO62" s="203">
        <v>0.57536438189443473</v>
      </c>
      <c r="AP62" s="249">
        <v>0.27340560384548418</v>
      </c>
      <c r="AQ62" s="250">
        <v>1.2344142144517709E-2</v>
      </c>
    </row>
    <row r="63" spans="9:43" s="310" customFormat="1" ht="15">
      <c r="I63" s="133">
        <v>42034</v>
      </c>
      <c r="J63" s="234">
        <v>16.9375</v>
      </c>
      <c r="K63" s="237">
        <v>17.159722219999999</v>
      </c>
      <c r="L63" s="237">
        <v>-4.59375</v>
      </c>
      <c r="M63" s="238">
        <v>67.225502000000006</v>
      </c>
      <c r="N63" s="239">
        <v>13.796099999999999</v>
      </c>
      <c r="O63" s="240">
        <v>0.17125000000000001</v>
      </c>
      <c r="P63" s="237">
        <v>2.718421999999876E-2</v>
      </c>
      <c r="Q63" s="171">
        <v>21.726288</v>
      </c>
      <c r="R63" s="237">
        <v>-4.5665657800000012</v>
      </c>
      <c r="S63" s="241">
        <v>-0.20992353468066263</v>
      </c>
      <c r="T63" s="237">
        <v>-1.3749795100000171</v>
      </c>
      <c r="U63" s="241">
        <v>-9.5199261805027802E-2</v>
      </c>
      <c r="V63" s="242">
        <v>-29.9</v>
      </c>
      <c r="W63" s="243">
        <v>-5.1307569437799995E-2</v>
      </c>
      <c r="X63" s="244">
        <v>103.375</v>
      </c>
      <c r="Y63" s="237">
        <v>2.1640620000000013</v>
      </c>
      <c r="Z63" s="171">
        <v>0.25390699999999811</v>
      </c>
      <c r="AA63" s="171">
        <v>103.128906</v>
      </c>
      <c r="AB63" s="171">
        <v>100.957031</v>
      </c>
      <c r="AC63" s="245">
        <v>2.4179689999999994</v>
      </c>
      <c r="AD63" s="246">
        <v>5.4045230000000002</v>
      </c>
      <c r="AE63" s="243">
        <v>5.58692565125E-2</v>
      </c>
      <c r="AF63" s="247">
        <v>-0.91835067513956647</v>
      </c>
      <c r="AG63" s="237">
        <v>1.6027268090913971</v>
      </c>
      <c r="AH63" s="241">
        <v>7.3676826985710389E-2</v>
      </c>
      <c r="AI63" s="237">
        <v>-3.2403093361252373</v>
      </c>
      <c r="AJ63" s="241">
        <v>-0.25551057706907943</v>
      </c>
      <c r="AK63" s="245">
        <v>-0.27647036521663326</v>
      </c>
      <c r="AL63" s="248">
        <v>-2.9638389709086042</v>
      </c>
      <c r="AM63" s="241">
        <v>-0.13624670769495226</v>
      </c>
      <c r="AN63" s="237">
        <v>6.0607289795901558</v>
      </c>
      <c r="AO63" s="203">
        <v>0.36072617144142449</v>
      </c>
      <c r="AP63" s="249">
        <v>0.26035988487265893</v>
      </c>
      <c r="AQ63" s="250">
        <v>1.1968658715241135E-2</v>
      </c>
    </row>
    <row r="64" spans="9:43" s="310" customFormat="1" ht="15">
      <c r="I64" s="133">
        <v>42062</v>
      </c>
      <c r="J64" s="234">
        <v>20.140630999999999</v>
      </c>
      <c r="K64" s="237">
        <v>20.362853219999998</v>
      </c>
      <c r="L64" s="237">
        <v>3.2031309999999991</v>
      </c>
      <c r="M64" s="238">
        <v>-105.862396</v>
      </c>
      <c r="N64" s="239">
        <v>11.045999999999999</v>
      </c>
      <c r="O64" s="240">
        <v>0.17299999999999999</v>
      </c>
      <c r="P64" s="237">
        <v>0.13725321999999807</v>
      </c>
      <c r="Q64" s="171">
        <v>17.022469000000001</v>
      </c>
      <c r="R64" s="237">
        <v>3.3403842199999971</v>
      </c>
      <c r="S64" s="241">
        <v>0.19466423623726919</v>
      </c>
      <c r="T64" s="237">
        <v>1.9654047099999801</v>
      </c>
      <c r="U64" s="241">
        <v>8.0933082842613802E-2</v>
      </c>
      <c r="V64" s="242">
        <v>-23.8</v>
      </c>
      <c r="W64" s="243">
        <v>-4.8463590663599995E-2</v>
      </c>
      <c r="X64" s="244">
        <v>101.898438</v>
      </c>
      <c r="Y64" s="237">
        <v>-1.4765620000000013</v>
      </c>
      <c r="Z64" s="171">
        <v>0.24609399999999937</v>
      </c>
      <c r="AA64" s="171">
        <v>101.632812</v>
      </c>
      <c r="AB64" s="171">
        <v>103.128906</v>
      </c>
      <c r="AC64" s="245">
        <v>-1.2304680000000019</v>
      </c>
      <c r="AD64" s="246">
        <v>6.1613049999999996</v>
      </c>
      <c r="AE64" s="243">
        <v>6.2782735554158989E-2</v>
      </c>
      <c r="AF64" s="247">
        <v>-0.77192543835228866</v>
      </c>
      <c r="AG64" s="237">
        <v>-1.1300011185376337</v>
      </c>
      <c r="AH64" s="241">
        <v>-6.5851947021647872E-2</v>
      </c>
      <c r="AI64" s="237">
        <v>2.1022801312218147</v>
      </c>
      <c r="AJ64" s="241">
        <v>0.14642523678727781</v>
      </c>
      <c r="AK64" s="245">
        <v>-0.10810297024054834</v>
      </c>
      <c r="AL64" s="248">
        <v>2.2103831014623632</v>
      </c>
      <c r="AM64" s="241">
        <v>0.1288122892156213</v>
      </c>
      <c r="AN64" s="237">
        <v>8.2711120810525181</v>
      </c>
      <c r="AO64" s="203">
        <v>0.53600442458040254</v>
      </c>
      <c r="AP64" s="249">
        <v>0.32721943882586568</v>
      </c>
      <c r="AQ64" s="250">
        <v>1.9069040549181203E-2</v>
      </c>
    </row>
    <row r="65" spans="9:45" s="310" customFormat="1" ht="15">
      <c r="I65" s="149">
        <v>42094</v>
      </c>
      <c r="J65" s="312">
        <v>19.5</v>
      </c>
      <c r="K65" s="313">
        <v>19.711111110000001</v>
      </c>
      <c r="L65" s="313">
        <v>-0.65174210999999715</v>
      </c>
      <c r="M65" s="314">
        <v>-112.126801</v>
      </c>
      <c r="N65" s="315" t="s">
        <v>326</v>
      </c>
      <c r="O65" s="316">
        <v>0.17624999999999999</v>
      </c>
      <c r="P65" s="313">
        <v>-1.688378000000057E-2</v>
      </c>
      <c r="Q65" s="317">
        <v>20.379736999999999</v>
      </c>
      <c r="R65" s="313">
        <v>-0.66862588999999772</v>
      </c>
      <c r="S65" s="318">
        <v>-3.2835569886801835E-2</v>
      </c>
      <c r="T65" s="313">
        <v>1.2967788199999823</v>
      </c>
      <c r="U65" s="318">
        <v>4.5440029057979059E-2</v>
      </c>
      <c r="V65" s="319">
        <v>-24.7</v>
      </c>
      <c r="W65" s="320">
        <v>-4.8686444441700005E-2</v>
      </c>
      <c r="X65" s="321">
        <v>102.242188</v>
      </c>
      <c r="Y65" s="313">
        <v>0.34375</v>
      </c>
      <c r="Z65" s="317">
        <v>0.26562599999999748</v>
      </c>
      <c r="AA65" s="317">
        <v>102.003906</v>
      </c>
      <c r="AB65" s="317">
        <v>101.632812</v>
      </c>
      <c r="AC65" s="322">
        <v>0.60937599999999748</v>
      </c>
      <c r="AD65" s="323">
        <v>5.6016069999999996</v>
      </c>
      <c r="AE65" s="320">
        <v>5.7272055599611599E-2</v>
      </c>
      <c r="AF65" s="324">
        <v>-0.85009074551237485</v>
      </c>
      <c r="AG65" s="313">
        <v>0.47039283592136233</v>
      </c>
      <c r="AH65" s="318">
        <v>2.3100536591765621E-2</v>
      </c>
      <c r="AI65" s="313">
        <v>-0.21166771624677522</v>
      </c>
      <c r="AJ65" s="318">
        <v>-7.8165307160086184E-2</v>
      </c>
      <c r="AK65" s="322">
        <v>-1.3434662168139813E-2</v>
      </c>
      <c r="AL65" s="325">
        <v>-0.1982330540786354</v>
      </c>
      <c r="AM65" s="318">
        <v>-9.7350332950362165E-3</v>
      </c>
      <c r="AN65" s="313">
        <v>8.072879026973883</v>
      </c>
      <c r="AO65" s="326">
        <v>0.5210513703657893</v>
      </c>
      <c r="AP65" s="327">
        <v>0.20892242436746736</v>
      </c>
      <c r="AQ65" s="328">
        <v>1.0259977917154941E-2</v>
      </c>
    </row>
    <row r="66" spans="9:45" s="310" customFormat="1" ht="15">
      <c r="I66" s="294"/>
      <c r="J66" s="295"/>
      <c r="K66" s="296"/>
      <c r="L66" s="296"/>
      <c r="M66" s="297"/>
      <c r="N66" s="298"/>
      <c r="O66" s="299"/>
      <c r="P66" s="296"/>
      <c r="Q66" s="295"/>
      <c r="R66" s="296"/>
      <c r="S66" s="300"/>
      <c r="T66" s="296"/>
      <c r="U66" s="300"/>
      <c r="V66" s="301"/>
      <c r="W66" s="302"/>
      <c r="X66" s="295"/>
      <c r="Y66" s="296"/>
      <c r="Z66" s="295"/>
      <c r="AA66" s="295"/>
      <c r="AB66" s="295"/>
      <c r="AC66" s="296"/>
      <c r="AD66" s="301"/>
      <c r="AE66" s="302"/>
      <c r="AF66" s="303"/>
      <c r="AG66" s="296"/>
      <c r="AH66" s="300"/>
      <c r="AI66" s="296"/>
      <c r="AJ66" s="300"/>
      <c r="AK66" s="296"/>
      <c r="AL66" s="296"/>
      <c r="AM66" s="300"/>
      <c r="AN66" s="296"/>
      <c r="AO66" s="300"/>
      <c r="AP66" s="296"/>
      <c r="AQ66" s="300"/>
    </row>
    <row r="67" spans="9:45" s="310" customFormat="1" ht="15">
      <c r="I67" s="294"/>
      <c r="J67" s="295"/>
      <c r="K67" s="296"/>
      <c r="L67" s="296"/>
      <c r="M67" s="297"/>
      <c r="N67" s="298"/>
      <c r="O67" s="299"/>
      <c r="P67" s="296"/>
      <c r="Q67" s="295"/>
      <c r="R67" s="296"/>
      <c r="S67" s="300"/>
      <c r="T67" s="296"/>
      <c r="U67" s="300"/>
      <c r="V67" s="301"/>
      <c r="W67" s="302"/>
      <c r="X67" s="295"/>
      <c r="Y67" s="296"/>
      <c r="Z67" s="295"/>
      <c r="AA67" s="295"/>
      <c r="AB67" s="295"/>
      <c r="AC67" s="296"/>
      <c r="AD67" s="301"/>
      <c r="AE67" s="302"/>
      <c r="AF67" s="303"/>
      <c r="AG67" s="296"/>
      <c r="AH67" s="300"/>
      <c r="AI67" s="296"/>
      <c r="AJ67" s="300"/>
      <c r="AK67" s="296"/>
      <c r="AL67" s="296"/>
      <c r="AM67" s="300"/>
      <c r="AN67" s="296"/>
      <c r="AO67" s="300"/>
      <c r="AP67" s="296"/>
      <c r="AQ67" s="300"/>
    </row>
    <row r="68" spans="9:45" s="310" customFormat="1" ht="15">
      <c r="I68" s="294"/>
      <c r="J68" s="295"/>
      <c r="K68" s="296"/>
      <c r="L68" s="296"/>
      <c r="M68" s="297"/>
      <c r="N68" s="298"/>
      <c r="O68" s="299"/>
      <c r="P68" s="296"/>
      <c r="Q68" s="295"/>
      <c r="R68" s="296"/>
      <c r="S68" s="300"/>
      <c r="T68" s="296"/>
      <c r="U68" s="300"/>
      <c r="V68" s="301"/>
      <c r="W68" s="302"/>
      <c r="X68" s="295"/>
      <c r="Y68" s="296"/>
      <c r="Z68" s="295"/>
      <c r="AA68" s="295"/>
      <c r="AB68" s="295"/>
      <c r="AC68" s="296"/>
      <c r="AD68" s="301"/>
      <c r="AE68" s="302"/>
      <c r="AF68" s="303"/>
      <c r="AG68" s="296"/>
      <c r="AH68" s="300"/>
      <c r="AI68" s="296"/>
      <c r="AJ68" s="300"/>
      <c r="AK68" s="296"/>
      <c r="AL68" s="296"/>
      <c r="AM68" s="300"/>
      <c r="AN68" s="296"/>
      <c r="AO68" s="300"/>
      <c r="AP68" s="296"/>
      <c r="AQ68" s="300"/>
    </row>
    <row r="69" spans="9:45" s="310" customFormat="1" ht="15">
      <c r="I69" s="294"/>
      <c r="J69" s="295"/>
      <c r="K69" s="296"/>
      <c r="L69" s="296"/>
      <c r="M69" s="297"/>
      <c r="N69" s="298"/>
      <c r="O69" s="299"/>
      <c r="P69" s="296"/>
      <c r="Q69" s="295"/>
      <c r="R69" s="296"/>
      <c r="S69" s="300"/>
      <c r="T69" s="296"/>
      <c r="U69" s="300"/>
      <c r="V69" s="301"/>
      <c r="W69" s="302"/>
      <c r="X69" s="295"/>
      <c r="Y69" s="296"/>
      <c r="Z69" s="295"/>
      <c r="AA69" s="295"/>
      <c r="AB69" s="295"/>
      <c r="AC69" s="296"/>
      <c r="AD69" s="301"/>
      <c r="AE69" s="302"/>
      <c r="AF69" s="303"/>
      <c r="AG69" s="296"/>
      <c r="AH69" s="300"/>
      <c r="AI69" s="296"/>
      <c r="AJ69" s="300"/>
      <c r="AK69" s="296"/>
      <c r="AL69" s="296"/>
      <c r="AM69" s="300"/>
      <c r="AN69" s="296"/>
      <c r="AO69" s="300"/>
      <c r="AP69" s="296"/>
      <c r="AQ69" s="300"/>
    </row>
    <row r="70" spans="9:45" s="310" customFormat="1" ht="15">
      <c r="I70" s="294"/>
      <c r="J70" s="295"/>
      <c r="K70" s="296"/>
      <c r="L70" s="296"/>
      <c r="M70" s="297"/>
      <c r="N70" s="298"/>
      <c r="O70" s="299"/>
      <c r="P70" s="296"/>
      <c r="Q70" s="295"/>
      <c r="R70" s="296"/>
      <c r="S70" s="300"/>
      <c r="T70" s="296"/>
      <c r="U70" s="300"/>
      <c r="V70" s="301"/>
      <c r="W70" s="302"/>
      <c r="X70" s="295"/>
      <c r="Y70" s="296"/>
      <c r="Z70" s="295"/>
      <c r="AA70" s="295"/>
      <c r="AB70" s="295"/>
      <c r="AC70" s="296"/>
      <c r="AD70" s="301"/>
      <c r="AE70" s="302"/>
      <c r="AF70" s="303"/>
      <c r="AG70" s="296"/>
      <c r="AH70" s="300"/>
      <c r="AI70" s="296"/>
      <c r="AJ70" s="300"/>
      <c r="AK70" s="296"/>
      <c r="AL70" s="296"/>
      <c r="AM70" s="300"/>
      <c r="AN70" s="296"/>
      <c r="AO70" s="300"/>
      <c r="AP70" s="296"/>
      <c r="AQ70" s="300"/>
    </row>
    <row r="71" spans="9:45" s="310" customFormat="1" ht="15">
      <c r="I71" s="294"/>
      <c r="J71" s="295"/>
      <c r="K71" s="296"/>
      <c r="L71" s="296"/>
      <c r="M71" s="297"/>
      <c r="N71" s="298"/>
      <c r="O71" s="299"/>
      <c r="P71" s="296"/>
      <c r="Q71" s="295"/>
      <c r="R71" s="296"/>
      <c r="S71" s="300"/>
      <c r="T71" s="296"/>
      <c r="U71" s="300"/>
      <c r="V71" s="301"/>
      <c r="W71" s="302"/>
      <c r="X71" s="295"/>
      <c r="Y71" s="296"/>
      <c r="Z71" s="295"/>
      <c r="AA71" s="295"/>
      <c r="AB71" s="295"/>
      <c r="AC71" s="296"/>
      <c r="AD71" s="301"/>
      <c r="AE71" s="302"/>
      <c r="AF71" s="303"/>
      <c r="AG71" s="296"/>
      <c r="AH71" s="300"/>
      <c r="AI71" s="296"/>
      <c r="AJ71" s="300"/>
      <c r="AK71" s="296"/>
      <c r="AL71" s="296"/>
      <c r="AM71" s="300"/>
      <c r="AN71" s="296"/>
      <c r="AO71" s="300"/>
      <c r="AP71" s="296"/>
      <c r="AQ71" s="300"/>
    </row>
    <row r="72" spans="9:45" s="310" customFormat="1" ht="15">
      <c r="I72" s="294"/>
      <c r="J72" s="295"/>
      <c r="K72" s="296"/>
      <c r="L72" s="296"/>
      <c r="M72" s="297"/>
      <c r="N72" s="298"/>
      <c r="O72" s="299"/>
      <c r="P72" s="296"/>
      <c r="Q72" s="295"/>
      <c r="R72" s="296"/>
      <c r="S72" s="300"/>
      <c r="T72" s="296"/>
      <c r="U72" s="300"/>
      <c r="V72" s="301"/>
      <c r="W72" s="302"/>
      <c r="X72" s="295"/>
      <c r="Y72" s="296"/>
      <c r="Z72" s="295"/>
      <c r="AA72" s="295"/>
      <c r="AB72" s="295"/>
      <c r="AC72" s="296"/>
      <c r="AD72" s="301"/>
      <c r="AE72" s="302"/>
      <c r="AF72" s="303"/>
      <c r="AG72" s="296"/>
      <c r="AH72" s="300"/>
      <c r="AI72" s="296"/>
      <c r="AJ72" s="300"/>
      <c r="AK72" s="296"/>
      <c r="AL72" s="296"/>
      <c r="AM72" s="300"/>
      <c r="AN72" s="296"/>
      <c r="AO72" s="300"/>
      <c r="AP72" s="296"/>
      <c r="AQ72" s="300"/>
    </row>
    <row r="73" spans="9:45" s="310" customFormat="1" ht="15">
      <c r="I73" s="294"/>
      <c r="J73" s="295"/>
      <c r="K73" s="296"/>
      <c r="L73" s="296"/>
      <c r="M73" s="297"/>
      <c r="N73" s="298"/>
      <c r="O73" s="299"/>
      <c r="P73" s="296"/>
      <c r="Q73" s="295"/>
      <c r="R73" s="296"/>
      <c r="S73" s="300"/>
      <c r="T73" s="296"/>
      <c r="U73" s="300"/>
      <c r="V73" s="301"/>
      <c r="W73" s="302"/>
      <c r="X73" s="295"/>
      <c r="Y73" s="296"/>
      <c r="Z73" s="295"/>
      <c r="AA73" s="295"/>
      <c r="AB73" s="295"/>
      <c r="AC73" s="296"/>
      <c r="AD73" s="301"/>
      <c r="AE73" s="302"/>
      <c r="AF73" s="303"/>
      <c r="AG73" s="296"/>
      <c r="AH73" s="300"/>
      <c r="AI73" s="296"/>
      <c r="AJ73" s="300"/>
      <c r="AK73" s="296"/>
      <c r="AL73" s="296"/>
      <c r="AM73" s="300"/>
      <c r="AN73" s="296"/>
      <c r="AO73" s="300"/>
      <c r="AP73" s="296"/>
      <c r="AQ73" s="300"/>
    </row>
    <row r="74" spans="9:45" s="310" customFormat="1" ht="15">
      <c r="I74" s="294"/>
      <c r="J74" s="295"/>
      <c r="K74" s="296"/>
      <c r="L74" s="296"/>
      <c r="M74" s="297"/>
      <c r="N74" s="298"/>
      <c r="O74" s="299"/>
      <c r="P74" s="296"/>
      <c r="Q74" s="295"/>
      <c r="R74" s="296"/>
      <c r="S74" s="300"/>
      <c r="T74" s="296"/>
      <c r="U74" s="300"/>
      <c r="V74" s="301"/>
      <c r="W74" s="302"/>
      <c r="X74" s="295"/>
      <c r="Y74" s="296"/>
      <c r="Z74" s="295"/>
      <c r="AA74" s="295"/>
      <c r="AB74" s="295"/>
      <c r="AC74" s="296"/>
      <c r="AD74" s="301"/>
      <c r="AE74" s="302"/>
      <c r="AF74" s="303"/>
      <c r="AG74" s="296"/>
      <c r="AH74" s="300"/>
      <c r="AI74" s="296"/>
      <c r="AJ74" s="300"/>
      <c r="AK74" s="296"/>
      <c r="AL74" s="296"/>
      <c r="AM74" s="300"/>
      <c r="AN74" s="296"/>
      <c r="AO74" s="300"/>
      <c r="AP74" s="296"/>
      <c r="AQ74" s="300"/>
    </row>
    <row r="75" spans="9:45" s="310" customFormat="1" ht="15">
      <c r="I75" s="294"/>
      <c r="J75" s="295"/>
      <c r="K75" s="296"/>
      <c r="L75" s="296"/>
      <c r="M75" s="297"/>
      <c r="N75" s="298"/>
      <c r="O75" s="299"/>
      <c r="P75" s="296"/>
      <c r="Q75" s="295"/>
      <c r="R75" s="296"/>
      <c r="S75" s="300"/>
      <c r="T75" s="296"/>
      <c r="U75" s="300"/>
      <c r="V75" s="301"/>
      <c r="W75" s="302"/>
      <c r="X75" s="295"/>
      <c r="Y75" s="296"/>
      <c r="Z75" s="295"/>
      <c r="AA75" s="295"/>
      <c r="AB75" s="295"/>
      <c r="AC75" s="296"/>
      <c r="AD75" s="301"/>
      <c r="AE75" s="302"/>
      <c r="AF75" s="303"/>
      <c r="AG75" s="296"/>
      <c r="AH75" s="300"/>
      <c r="AI75" s="296"/>
      <c r="AJ75" s="300"/>
      <c r="AK75" s="296"/>
      <c r="AL75" s="296"/>
      <c r="AM75" s="300"/>
      <c r="AN75" s="296"/>
      <c r="AO75" s="300"/>
      <c r="AP75" s="296"/>
      <c r="AQ75" s="300"/>
    </row>
    <row r="76" spans="9:45" s="310" customFormat="1" ht="15">
      <c r="I76" s="294"/>
      <c r="J76" s="295"/>
      <c r="K76" s="296"/>
      <c r="L76" s="296"/>
      <c r="M76" s="297"/>
      <c r="N76" s="298"/>
      <c r="O76" s="299"/>
      <c r="P76" s="296"/>
      <c r="Q76" s="295"/>
      <c r="R76" s="296"/>
      <c r="S76" s="300"/>
      <c r="T76" s="296"/>
      <c r="U76" s="300"/>
      <c r="V76" s="301"/>
      <c r="W76" s="302"/>
      <c r="X76" s="295"/>
      <c r="Y76" s="296"/>
      <c r="Z76" s="295"/>
      <c r="AA76" s="295"/>
      <c r="AB76" s="295"/>
      <c r="AC76" s="296"/>
      <c r="AD76" s="301"/>
      <c r="AE76" s="302"/>
      <c r="AF76" s="303"/>
      <c r="AG76" s="296"/>
      <c r="AH76" s="300"/>
      <c r="AI76" s="296"/>
      <c r="AJ76" s="300"/>
      <c r="AK76" s="296"/>
      <c r="AL76" s="296"/>
      <c r="AM76" s="300"/>
      <c r="AN76" s="296"/>
      <c r="AO76" s="300"/>
      <c r="AP76" s="296"/>
      <c r="AQ76" s="300"/>
    </row>
    <row r="77" spans="9:45" s="310" customFormat="1" ht="15">
      <c r="I77" s="294"/>
      <c r="J77" s="295"/>
      <c r="K77" s="296"/>
      <c r="L77" s="296"/>
      <c r="M77" s="297"/>
      <c r="N77" s="298"/>
      <c r="O77" s="299"/>
      <c r="P77" s="296"/>
      <c r="Q77" s="295"/>
      <c r="R77" s="296"/>
      <c r="S77" s="300"/>
      <c r="T77" s="296"/>
      <c r="U77" s="300"/>
      <c r="V77" s="301"/>
      <c r="W77" s="302"/>
      <c r="X77" s="295"/>
      <c r="Y77" s="296"/>
      <c r="Z77" s="295"/>
      <c r="AA77" s="295"/>
      <c r="AB77" s="295"/>
      <c r="AC77" s="296"/>
      <c r="AD77" s="301"/>
      <c r="AE77" s="302"/>
      <c r="AF77" s="303"/>
      <c r="AG77" s="296"/>
      <c r="AH77" s="300"/>
      <c r="AI77" s="296"/>
      <c r="AJ77" s="300"/>
      <c r="AK77" s="296"/>
      <c r="AL77" s="296"/>
      <c r="AM77" s="300"/>
      <c r="AN77" s="296"/>
      <c r="AO77" s="300"/>
      <c r="AP77" s="296"/>
      <c r="AQ77" s="300"/>
    </row>
    <row r="78" spans="9:45" s="310" customFormat="1"/>
    <row r="79" spans="9:45" s="310" customFormat="1"/>
    <row r="80" spans="9:45" s="310" customFormat="1">
      <c r="AS80" s="311"/>
    </row>
    <row r="81" spans="9:9" s="310" customFormat="1"/>
    <row r="83" spans="9:9" ht="15.75">
      <c r="I83" s="498" t="s">
        <v>270</v>
      </c>
    </row>
  </sheetData>
  <mergeCells count="4">
    <mergeCell ref="J26:W26"/>
    <mergeCell ref="X26:AE26"/>
    <mergeCell ref="AF26:AK26"/>
    <mergeCell ref="AL26:AQ26"/>
  </mergeCells>
  <dataValidations disablePrompts="1" count="1">
    <dataValidation type="list" allowBlank="1" showInputMessage="1" showErrorMessage="1" sqref="J23">
      <formula1>#REF!</formula1>
    </dataValidation>
  </dataValidations>
  <printOptions horizontalCentered="1"/>
  <pageMargins left="0.25" right="0.25" top="0.25" bottom="0.25" header="0.3" footer="0.15"/>
  <pageSetup scale="47" fitToWidth="0" fitToHeight="0" orientation="landscape" horizontalDpi="300" verticalDpi="300" r:id="rId1"/>
  <headerFooter scaleWithDoc="0">
    <oddHeader>&amp;L&amp;G&amp;C&amp;"-,Bold"&amp;12&amp;K2E398A
&amp;15FN30.400.11(IOS) Performance&amp;R&amp;"-,Bold"&amp;14&amp;K2E398A
&amp;12Cello Fixed Income Master Fund, LP&amp;"-,Regular"&amp;10&amp;K000000
&amp;"-,Bold"&amp;K2E398A As of Mar, 2015</oddHeader>
    <oddFooter>&amp;L&amp;8&amp;K2E398AReport Created on &amp;D &amp;T&amp;C&amp;G
&amp;8&amp;K2E398APage &amp;P of &amp;N</oddFooter>
  </headerFooter>
  <rowBreaks count="1" manualBreakCount="1">
    <brk id="83" max="43" man="1"/>
  </rowBreaks>
  <drawing r:id="rId2"/>
  <legacyDrawing r:id="rId3"/>
  <legacyDrawingHF r:id="rId4"/>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rgb="FFFBE197"/>
  </sheetPr>
  <dimension ref="A1:AY83"/>
  <sheetViews>
    <sheetView topLeftCell="H1"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1" width="8.85546875" style="67" customWidth="1"/>
    <col min="12" max="12" width="8.5703125" style="67" bestFit="1" customWidth="1"/>
    <col min="13" max="13" width="7.28515625" style="67" bestFit="1" customWidth="1"/>
    <col min="14" max="14" width="6.7109375" style="67" customWidth="1"/>
    <col min="15" max="15" width="7.85546875" style="67" customWidth="1"/>
    <col min="16" max="16" width="9" style="67" bestFit="1" customWidth="1"/>
    <col min="17" max="17" width="10.85546875" style="67" customWidth="1"/>
    <col min="18" max="18" width="10.28515625" style="67" customWidth="1"/>
    <col min="19" max="19" width="10.7109375" style="67" customWidth="1"/>
    <col min="20" max="20" width="10.7109375" style="67" bestFit="1" customWidth="1"/>
    <col min="21" max="21" width="10.85546875" style="67" customWidth="1"/>
    <col min="22" max="22" width="5.7109375" style="67" customWidth="1"/>
    <col min="23" max="23" width="8.5703125" style="67" customWidth="1"/>
    <col min="24" max="24" width="10.140625" style="67" bestFit="1" customWidth="1"/>
    <col min="25" max="25" width="10.28515625" style="67" customWidth="1"/>
    <col min="26" max="26" width="6.85546875" style="67" bestFit="1" customWidth="1"/>
    <col min="27" max="27" width="10.5703125" style="67" hidden="1" customWidth="1"/>
    <col min="28" max="28" width="10.140625" style="67" customWidth="1"/>
    <col min="29" max="29" width="8.5703125" style="67" bestFit="1" customWidth="1"/>
    <col min="30" max="30" width="5.7109375" style="67" customWidth="1"/>
    <col min="31" max="31" width="8" style="67" customWidth="1"/>
    <col min="32" max="32" width="6.85546875" style="67" customWidth="1"/>
    <col min="33" max="33" width="9.85546875" style="67" bestFit="1" customWidth="1"/>
    <col min="34" max="34" width="9.7109375" style="67" customWidth="1"/>
    <col min="35" max="35" width="12.42578125" style="67" hidden="1" customWidth="1"/>
    <col min="36" max="36" width="9.42578125" style="67" hidden="1" customWidth="1"/>
    <col min="37" max="37" width="8.7109375" style="67" hidden="1" customWidth="1"/>
    <col min="38" max="38" width="8.42578125" style="67" customWidth="1"/>
    <col min="39" max="39" width="9.28515625" style="67" customWidth="1"/>
    <col min="40" max="40" width="11.140625" style="67" customWidth="1"/>
    <col min="41" max="41" width="10.85546875" style="67" customWidth="1"/>
    <col min="42" max="42" width="8.5703125" style="67" bestFit="1" customWidth="1"/>
    <col min="43" max="43" width="6.5703125" style="67" customWidth="1"/>
    <col min="44" max="44" width="3.7109375" style="67" customWidth="1"/>
    <col min="45" max="45" width="9.42578125" style="67" bestFit="1" customWidth="1"/>
    <col min="46" max="46" width="9.140625" style="67"/>
    <col min="47" max="47" width="9.5703125" style="67" customWidth="1"/>
    <col min="48" max="16384" width="9.140625" style="67"/>
  </cols>
  <sheetData>
    <row r="1" spans="47:47">
      <c r="AU1" s="71"/>
    </row>
    <row r="23" spans="3:51" ht="12.75" hidden="1" customHeight="1">
      <c r="I23" s="77" t="s">
        <v>77</v>
      </c>
      <c r="J23" s="74">
        <v>3</v>
      </c>
    </row>
    <row r="24" spans="3:51" ht="15">
      <c r="I24" s="75" t="s">
        <v>217</v>
      </c>
    </row>
    <row r="25" spans="3:51" s="76" customFormat="1" ht="8.25" hidden="1" customHeight="1">
      <c r="J25" s="76" t="s">
        <v>7</v>
      </c>
      <c r="L25" s="76" t="s">
        <v>8</v>
      </c>
      <c r="M25" s="76" t="s">
        <v>9</v>
      </c>
      <c r="O25" s="76" t="s">
        <v>10</v>
      </c>
      <c r="W25" s="76" t="s">
        <v>11</v>
      </c>
      <c r="X25" s="76" t="s">
        <v>7</v>
      </c>
      <c r="Y25" s="76" t="s">
        <v>7</v>
      </c>
    </row>
    <row r="26" spans="3:51" s="163" customFormat="1" ht="22.5" customHeight="1">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75</v>
      </c>
      <c r="AG26" s="638"/>
      <c r="AH26" s="638"/>
      <c r="AI26" s="638"/>
      <c r="AJ26" s="638"/>
      <c r="AK26" s="638"/>
      <c r="AL26" s="639" t="s">
        <v>150</v>
      </c>
      <c r="AM26" s="640"/>
      <c r="AN26" s="640"/>
      <c r="AO26" s="640"/>
      <c r="AP26" s="640"/>
      <c r="AQ26" s="641"/>
      <c r="AU26" s="385" t="s">
        <v>67</v>
      </c>
      <c r="AV26" s="387" t="s">
        <v>150</v>
      </c>
    </row>
    <row r="27" spans="3:51" s="164" customFormat="1" ht="46.5" customHeight="1">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4" t="s">
        <v>73</v>
      </c>
      <c r="AB27" s="214" t="s">
        <v>122</v>
      </c>
      <c r="AC27" s="214" t="s">
        <v>160</v>
      </c>
      <c r="AD27" s="21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U27" s="143" t="s">
        <v>241</v>
      </c>
      <c r="AV27" s="386" t="s">
        <v>241</v>
      </c>
    </row>
    <row r="28" spans="3:51" s="163" customFormat="1" ht="15" customHeight="1">
      <c r="C28" s="166"/>
      <c r="D28" s="166"/>
      <c r="E28" s="166"/>
      <c r="F28" s="166"/>
      <c r="G28" s="166"/>
      <c r="H28" s="167"/>
      <c r="I28" s="133">
        <v>40968</v>
      </c>
      <c r="J28" s="217">
        <v>18.952998999999998</v>
      </c>
      <c r="K28" s="80">
        <v>19.190498999999999</v>
      </c>
      <c r="L28" s="80"/>
      <c r="M28" s="81">
        <v>276.86819500000001</v>
      </c>
      <c r="N28" s="73">
        <v>14.695</v>
      </c>
      <c r="O28" s="170">
        <v>0.24349999999999999</v>
      </c>
      <c r="P28" s="80"/>
      <c r="Q28" s="82"/>
      <c r="R28" s="80"/>
      <c r="S28" s="83"/>
      <c r="T28" s="80"/>
      <c r="U28" s="83"/>
      <c r="V28" s="84">
        <v>-22</v>
      </c>
      <c r="W28" s="172">
        <v>-4.2219097799999994E-2</v>
      </c>
      <c r="X28" s="185">
        <v>100.953125</v>
      </c>
      <c r="Y28" s="80">
        <v>-0.65625</v>
      </c>
      <c r="Z28" s="82">
        <v>0.33984399999999937</v>
      </c>
      <c r="AA28" s="82">
        <v>100.5625</v>
      </c>
      <c r="AB28" s="82">
        <v>101.269531</v>
      </c>
      <c r="AC28" s="187"/>
      <c r="AD28" s="189">
        <v>7.1929999999999996</v>
      </c>
      <c r="AE28" s="172">
        <v>7.2615582812499996E-2</v>
      </c>
      <c r="AF28" s="86">
        <v>-0.58140548026741756</v>
      </c>
      <c r="AG28" s="80"/>
      <c r="AH28" s="83"/>
      <c r="AI28" s="80">
        <v>0</v>
      </c>
      <c r="AJ28" s="83">
        <v>0</v>
      </c>
      <c r="AK28" s="187">
        <v>0</v>
      </c>
      <c r="AL28" s="192"/>
      <c r="AM28" s="83"/>
      <c r="AN28" s="80"/>
      <c r="AO28" s="109"/>
      <c r="AP28" s="194"/>
      <c r="AQ28" s="200"/>
      <c r="AU28" s="388"/>
      <c r="AV28" s="389"/>
      <c r="AY28" s="167"/>
    </row>
    <row r="29" spans="3:51" s="163" customFormat="1" ht="15">
      <c r="C29" s="166"/>
      <c r="D29" s="166"/>
      <c r="E29" s="166"/>
      <c r="F29" s="166"/>
      <c r="G29" s="166"/>
      <c r="H29" s="167"/>
      <c r="I29" s="133">
        <v>40998</v>
      </c>
      <c r="J29" s="217">
        <v>20.483999000000001</v>
      </c>
      <c r="K29" s="80">
        <v>20.733999000000001</v>
      </c>
      <c r="L29" s="80">
        <v>1.5435000000000016</v>
      </c>
      <c r="M29" s="81">
        <v>193.27029400000001</v>
      </c>
      <c r="N29" s="73">
        <v>18.1374</v>
      </c>
      <c r="O29" s="170">
        <v>0.24124999999999999</v>
      </c>
      <c r="P29" s="80">
        <v>3.0025999999999442E-2</v>
      </c>
      <c r="Q29" s="82">
        <v>19.160473</v>
      </c>
      <c r="R29" s="80">
        <v>1.5735260000000011</v>
      </c>
      <c r="S29" s="83">
        <v>8.199505390662333E-2</v>
      </c>
      <c r="T29" s="80">
        <v>1.5735260000000011</v>
      </c>
      <c r="U29" s="83">
        <v>8.1995053906623427E-2</v>
      </c>
      <c r="V29" s="84">
        <v>-19.2</v>
      </c>
      <c r="W29" s="172">
        <v>-3.9809278079999996E-2</v>
      </c>
      <c r="X29" s="185">
        <v>99.65625</v>
      </c>
      <c r="Y29" s="80">
        <v>-1.296875</v>
      </c>
      <c r="Z29" s="82">
        <v>0.390625</v>
      </c>
      <c r="AA29" s="82">
        <v>99.375</v>
      </c>
      <c r="AB29" s="82">
        <v>100.5625</v>
      </c>
      <c r="AC29" s="187">
        <v>-0.90625</v>
      </c>
      <c r="AD29" s="189">
        <v>7.2949999999999999</v>
      </c>
      <c r="AE29" s="172">
        <v>7.2699234375000005E-2</v>
      </c>
      <c r="AF29" s="86">
        <v>-0.54758868401081418</v>
      </c>
      <c r="AG29" s="80">
        <v>-0.52689871649234721</v>
      </c>
      <c r="AH29" s="83">
        <v>-2.7456228026814061E-2</v>
      </c>
      <c r="AI29" s="80">
        <v>1.0246992046850125</v>
      </c>
      <c r="AJ29" s="83">
        <v>3.3816796256603388E-2</v>
      </c>
      <c r="AK29" s="187">
        <v>-2.1928078822641257E-2</v>
      </c>
      <c r="AL29" s="192">
        <v>1.0466272835076538</v>
      </c>
      <c r="AM29" s="83">
        <v>5.4538825879809266E-2</v>
      </c>
      <c r="AN29" s="80">
        <v>1.0466272835076538</v>
      </c>
      <c r="AO29" s="109">
        <v>5.4538825879809183E-2</v>
      </c>
      <c r="AP29" s="194">
        <v>0.24392782969172372</v>
      </c>
      <c r="AQ29" s="200">
        <v>1.2710864354893728E-2</v>
      </c>
      <c r="AU29" s="390">
        <f>P29/K28</f>
        <v>1.5646284132580109E-3</v>
      </c>
      <c r="AV29" s="391">
        <f>AP29/K28</f>
        <v>1.2710864354893728E-2</v>
      </c>
    </row>
    <row r="30" spans="3:51" s="163" customFormat="1" ht="15">
      <c r="I30" s="133">
        <v>41029</v>
      </c>
      <c r="J30" s="217">
        <v>19.155999999999999</v>
      </c>
      <c r="K30" s="80">
        <v>19.3935</v>
      </c>
      <c r="L30" s="80">
        <v>-1.3404990000000012</v>
      </c>
      <c r="M30" s="81">
        <v>260.342896</v>
      </c>
      <c r="N30" s="73">
        <v>18.6187</v>
      </c>
      <c r="O30" s="170">
        <v>0.23874999999999999</v>
      </c>
      <c r="P30" s="80">
        <v>-8.5949999999996862E-3</v>
      </c>
      <c r="Q30" s="82">
        <v>20.742594</v>
      </c>
      <c r="R30" s="80">
        <v>-1.3490940000000009</v>
      </c>
      <c r="S30" s="83">
        <v>-6.5066753403431765E-2</v>
      </c>
      <c r="T30" s="80">
        <v>0.22443200000000019</v>
      </c>
      <c r="U30" s="83">
        <v>1.1593148550348431E-2</v>
      </c>
      <c r="V30" s="84">
        <v>-21.8</v>
      </c>
      <c r="W30" s="172">
        <v>-4.2277830000000002E-2</v>
      </c>
      <c r="X30" s="185">
        <v>101.078125</v>
      </c>
      <c r="Y30" s="80">
        <v>1.421875</v>
      </c>
      <c r="Z30" s="82">
        <v>0.28125</v>
      </c>
      <c r="AA30" s="82">
        <v>100.820312</v>
      </c>
      <c r="AB30" s="82">
        <v>99.375</v>
      </c>
      <c r="AC30" s="187">
        <v>1.703125</v>
      </c>
      <c r="AD30" s="189">
        <v>6.6920000000000002</v>
      </c>
      <c r="AE30" s="172">
        <v>6.764148125000001E-2</v>
      </c>
      <c r="AF30" s="86">
        <v>-0.6250281516417856</v>
      </c>
      <c r="AG30" s="80">
        <v>0.93261197745591784</v>
      </c>
      <c r="AH30" s="83">
        <v>4.4979840958607062E-2</v>
      </c>
      <c r="AI30" s="80">
        <v>-0.4715366440629768</v>
      </c>
      <c r="AJ30" s="83">
        <v>-7.7439467630971426E-2</v>
      </c>
      <c r="AK30" s="187">
        <v>-5.5054621518893745E-2</v>
      </c>
      <c r="AL30" s="192">
        <v>-0.41648202254408306</v>
      </c>
      <c r="AM30" s="83">
        <v>-2.0086912444824707E-2</v>
      </c>
      <c r="AN30" s="80">
        <v>0.63014526096357071</v>
      </c>
      <c r="AO30" s="109">
        <v>3.3356396814693268E-2</v>
      </c>
      <c r="AP30" s="194">
        <v>0.16719416764925252</v>
      </c>
      <c r="AQ30" s="200">
        <v>8.0637684823488473E-3</v>
      </c>
      <c r="AU30" s="392">
        <f t="shared" ref="AU30:AU46" si="0">P30/K29</f>
        <v>-4.1453653007312701E-4</v>
      </c>
      <c r="AV30" s="393">
        <f t="shared" ref="AV30:AV46" si="1">AP30/K29</f>
        <v>8.0637684823488473E-3</v>
      </c>
    </row>
    <row r="31" spans="3:51" s="163" customFormat="1" ht="15">
      <c r="I31" s="133">
        <v>41060</v>
      </c>
      <c r="J31" s="217">
        <v>17</v>
      </c>
      <c r="K31" s="80">
        <v>17.237500000000001</v>
      </c>
      <c r="L31" s="80">
        <v>-2.1559999999999988</v>
      </c>
      <c r="M31" s="81">
        <v>333.844696</v>
      </c>
      <c r="N31" s="73">
        <v>15.172000000000001</v>
      </c>
      <c r="O31" s="170">
        <v>0.23874999999999999</v>
      </c>
      <c r="P31" s="80">
        <v>8.3404999999999063E-2</v>
      </c>
      <c r="Q31" s="82">
        <v>19.310095</v>
      </c>
      <c r="R31" s="80">
        <v>-2.0725949999999997</v>
      </c>
      <c r="S31" s="83">
        <v>-0.10687060097455332</v>
      </c>
      <c r="T31" s="80">
        <v>-1.8481629999999996</v>
      </c>
      <c r="U31" s="83">
        <v>-9.651641917696796E-2</v>
      </c>
      <c r="V31" s="84">
        <v>-24.3</v>
      </c>
      <c r="W31" s="172">
        <v>-4.1887125000000004E-2</v>
      </c>
      <c r="X31" s="185">
        <v>102.492188</v>
      </c>
      <c r="Y31" s="80">
        <v>1.4140629999999987</v>
      </c>
      <c r="Z31" s="82">
        <v>0.25781299999999874</v>
      </c>
      <c r="AA31" s="82">
        <v>102.222656</v>
      </c>
      <c r="AB31" s="82">
        <v>100.820312</v>
      </c>
      <c r="AC31" s="187">
        <v>1.6718759999999975</v>
      </c>
      <c r="AD31" s="189">
        <v>5.68</v>
      </c>
      <c r="AE31" s="172">
        <v>5.8215562783999995E-2</v>
      </c>
      <c r="AF31" s="86">
        <v>-0.7195176512407141</v>
      </c>
      <c r="AG31" s="80">
        <v>1.0449695660542604</v>
      </c>
      <c r="AH31" s="83">
        <v>5.3882464024248351E-2</v>
      </c>
      <c r="AI31" s="80">
        <v>-1.094432486581419</v>
      </c>
      <c r="AJ31" s="83">
        <v>-9.4489499598928495E-2</v>
      </c>
      <c r="AK31" s="187">
        <v>-6.6807052635679751E-2</v>
      </c>
      <c r="AL31" s="192">
        <v>-1.0276254339457394</v>
      </c>
      <c r="AM31" s="83">
        <v>-5.2988136950304965E-2</v>
      </c>
      <c r="AN31" s="80">
        <v>-0.39748017298216864</v>
      </c>
      <c r="AO31" s="109">
        <v>-2.1399233458197275E-2</v>
      </c>
      <c r="AP31" s="194">
        <v>0.26890600421932037</v>
      </c>
      <c r="AQ31" s="200">
        <v>1.3865779989136585E-2</v>
      </c>
      <c r="AU31" s="394">
        <f t="shared" si="0"/>
        <v>4.3006677495036512E-3</v>
      </c>
      <c r="AV31" s="395">
        <f t="shared" si="1"/>
        <v>1.3865779989136585E-2</v>
      </c>
    </row>
    <row r="32" spans="3:51" s="163" customFormat="1" ht="15">
      <c r="I32" s="133">
        <v>41089</v>
      </c>
      <c r="J32" s="217">
        <v>17.077998999999998</v>
      </c>
      <c r="K32" s="80">
        <v>17.327998999999998</v>
      </c>
      <c r="L32" s="80">
        <v>9.0498999999997665E-2</v>
      </c>
      <c r="M32" s="81">
        <v>384.74240099999997</v>
      </c>
      <c r="N32" s="73">
        <v>15.537100000000001</v>
      </c>
      <c r="O32" s="170">
        <v>0.24575</v>
      </c>
      <c r="P32" s="80">
        <v>0.11014800000000236</v>
      </c>
      <c r="Q32" s="82">
        <v>17.127351999999998</v>
      </c>
      <c r="R32" s="80">
        <v>0.20064700000000002</v>
      </c>
      <c r="S32" s="83">
        <v>1.1640145032632342E-2</v>
      </c>
      <c r="T32" s="80">
        <v>-1.6475159999999995</v>
      </c>
      <c r="U32" s="83">
        <v>-8.5999739261585773E-2</v>
      </c>
      <c r="V32" s="84">
        <v>-24.5</v>
      </c>
      <c r="W32" s="172">
        <v>-4.2453597549999993E-2</v>
      </c>
      <c r="X32" s="185">
        <v>102.546875</v>
      </c>
      <c r="Y32" s="80">
        <v>5.4687000000001262E-2</v>
      </c>
      <c r="Z32" s="82">
        <v>0.26953199999999811</v>
      </c>
      <c r="AA32" s="82">
        <v>102.289062</v>
      </c>
      <c r="AB32" s="82">
        <v>102.222656</v>
      </c>
      <c r="AC32" s="187">
        <v>0.32421899999999937</v>
      </c>
      <c r="AD32" s="189">
        <v>5.4340000000000002</v>
      </c>
      <c r="AE32" s="172">
        <v>5.5723971875000007E-2</v>
      </c>
      <c r="AF32" s="86">
        <v>-0.76185519663300183</v>
      </c>
      <c r="AG32" s="80">
        <v>0.23328129336761264</v>
      </c>
      <c r="AH32" s="83">
        <v>1.3533360021326331E-2</v>
      </c>
      <c r="AI32" s="80">
        <v>0.43277063669517857</v>
      </c>
      <c r="AJ32" s="83">
        <v>-4.2337545392287734E-2</v>
      </c>
      <c r="AK32" s="187">
        <v>-1.1576566724340463E-3</v>
      </c>
      <c r="AL32" s="192">
        <v>0.43392829336761263</v>
      </c>
      <c r="AM32" s="83">
        <v>2.5173505053958673E-2</v>
      </c>
      <c r="AN32" s="80">
        <v>3.6448120385443983E-2</v>
      </c>
      <c r="AO32" s="109">
        <v>3.2355778841506311E-3</v>
      </c>
      <c r="AP32" s="194">
        <v>0.31549235485888716</v>
      </c>
      <c r="AQ32" s="200">
        <v>1.830267468361927E-2</v>
      </c>
      <c r="AU32" s="394">
        <f t="shared" si="0"/>
        <v>6.3900217548949877E-3</v>
      </c>
      <c r="AV32" s="395">
        <f t="shared" si="1"/>
        <v>1.830267468361927E-2</v>
      </c>
    </row>
    <row r="33" spans="9:48" s="163" customFormat="1" ht="15">
      <c r="I33" s="133">
        <v>41121</v>
      </c>
      <c r="J33" s="217">
        <v>17.375</v>
      </c>
      <c r="K33" s="80">
        <v>17.612500000000001</v>
      </c>
      <c r="L33" s="80">
        <v>0.28450100000000234</v>
      </c>
      <c r="M33" s="81">
        <v>199.905304</v>
      </c>
      <c r="N33" s="73">
        <v>17.168099999999999</v>
      </c>
      <c r="O33" s="170">
        <v>0.2457</v>
      </c>
      <c r="P33" s="80">
        <v>8.0483999999998446E-2</v>
      </c>
      <c r="Q33" s="82">
        <v>17.247515</v>
      </c>
      <c r="R33" s="80">
        <v>0.36498500000000078</v>
      </c>
      <c r="S33" s="83">
        <v>2.1063309156469874E-2</v>
      </c>
      <c r="T33" s="80">
        <v>-1.2825309999999988</v>
      </c>
      <c r="U33" s="83">
        <v>-6.6747869200558529E-2</v>
      </c>
      <c r="V33" s="84">
        <v>-20.5</v>
      </c>
      <c r="W33" s="172">
        <v>-3.6105625000000002E-2</v>
      </c>
      <c r="X33" s="185">
        <v>104.015625</v>
      </c>
      <c r="Y33" s="80">
        <v>1.46875</v>
      </c>
      <c r="Z33" s="82">
        <v>0.25781299999999874</v>
      </c>
      <c r="AA33" s="82">
        <v>103.746094</v>
      </c>
      <c r="AB33" s="82">
        <v>102.289062</v>
      </c>
      <c r="AC33" s="187">
        <v>1.7265629999999987</v>
      </c>
      <c r="AD33" s="189">
        <v>4.7750000000000004</v>
      </c>
      <c r="AE33" s="172">
        <v>4.9667460937500005E-2</v>
      </c>
      <c r="AF33" s="86">
        <v>-0.72694726725479697</v>
      </c>
      <c r="AG33" s="80">
        <v>1.3153909938642645</v>
      </c>
      <c r="AH33" s="83">
        <v>7.5911303657408141E-2</v>
      </c>
      <c r="AI33" s="80">
        <v>1.7060115045013844</v>
      </c>
      <c r="AJ33" s="83">
        <v>3.4907929378204861E-2</v>
      </c>
      <c r="AK33" s="187">
        <v>2.5635510637119194E-2</v>
      </c>
      <c r="AL33" s="192">
        <v>1.6803759938642653</v>
      </c>
      <c r="AM33" s="83">
        <v>9.6974612813878022E-2</v>
      </c>
      <c r="AN33" s="80">
        <v>1.7168241142497092</v>
      </c>
      <c r="AO33" s="109">
        <v>0.10052395961057337</v>
      </c>
      <c r="AP33" s="194">
        <v>0.26790045581275851</v>
      </c>
      <c r="AQ33" s="200">
        <v>1.5460553513002772E-2</v>
      </c>
      <c r="AU33" s="394">
        <f t="shared" si="0"/>
        <v>4.6447371101532523E-3</v>
      </c>
      <c r="AV33" s="395">
        <f t="shared" si="1"/>
        <v>1.5460553513002772E-2</v>
      </c>
    </row>
    <row r="34" spans="9:48" s="163" customFormat="1" ht="15">
      <c r="I34" s="133">
        <v>41152</v>
      </c>
      <c r="J34" s="217">
        <v>18.266000999999999</v>
      </c>
      <c r="K34" s="80">
        <v>18.541000999999998</v>
      </c>
      <c r="L34" s="80">
        <v>0.92850099999999713</v>
      </c>
      <c r="M34" s="81">
        <v>122.917503</v>
      </c>
      <c r="N34" s="73">
        <v>20.5321</v>
      </c>
      <c r="O34" s="170">
        <v>0.23050000000000001</v>
      </c>
      <c r="P34" s="80">
        <v>1.4704000000001827E-2</v>
      </c>
      <c r="Q34" s="82">
        <v>17.597795999999999</v>
      </c>
      <c r="R34" s="80">
        <v>0.94320499999999896</v>
      </c>
      <c r="S34" s="83">
        <v>5.3553158268275308E-2</v>
      </c>
      <c r="T34" s="80">
        <v>-0.33932599999999979</v>
      </c>
      <c r="U34" s="83">
        <v>-1.6769270135650882E-2</v>
      </c>
      <c r="V34" s="84">
        <v>-19.100000000000001</v>
      </c>
      <c r="W34" s="172">
        <v>-3.5413311910000002E-2</v>
      </c>
      <c r="X34" s="185">
        <v>103.773438</v>
      </c>
      <c r="Y34" s="80">
        <v>-0.24218700000000126</v>
      </c>
      <c r="Z34" s="82">
        <v>0.26953100000000063</v>
      </c>
      <c r="AA34" s="82">
        <v>103.539062</v>
      </c>
      <c r="AB34" s="82">
        <v>103.746094</v>
      </c>
      <c r="AC34" s="187">
        <v>2.7343999999999369E-2</v>
      </c>
      <c r="AD34" s="189">
        <v>4.8049999999999997</v>
      </c>
      <c r="AE34" s="172">
        <v>4.9863136958999993E-2</v>
      </c>
      <c r="AF34" s="86">
        <v>-0.71021026894313988</v>
      </c>
      <c r="AG34" s="80">
        <v>1.9877646075814711E-2</v>
      </c>
      <c r="AH34" s="83">
        <v>1.1286101391520063E-3</v>
      </c>
      <c r="AI34" s="80">
        <v>0.96105590437076094</v>
      </c>
      <c r="AJ34" s="83">
        <v>1.6736998311657092E-2</v>
      </c>
      <c r="AK34" s="187">
        <v>-2.0267417050526585E-3</v>
      </c>
      <c r="AL34" s="192">
        <v>0.96308264607581362</v>
      </c>
      <c r="AM34" s="83">
        <v>5.4681768407427313E-2</v>
      </c>
      <c r="AN34" s="80">
        <v>2.6799067603255229</v>
      </c>
      <c r="AO34" s="109">
        <v>0.16070255589682358</v>
      </c>
      <c r="AP34" s="194">
        <v>0.20612768399851572</v>
      </c>
      <c r="AQ34" s="200">
        <v>1.1703488090760297E-2</v>
      </c>
      <c r="AU34" s="394">
        <f t="shared" si="0"/>
        <v>8.3486160397455364E-4</v>
      </c>
      <c r="AV34" s="395">
        <f t="shared" si="1"/>
        <v>1.1703488090760297E-2</v>
      </c>
    </row>
    <row r="35" spans="9:48" s="163" customFormat="1" ht="15">
      <c r="I35" s="133">
        <v>41180</v>
      </c>
      <c r="J35" s="217">
        <v>15.781000000000001</v>
      </c>
      <c r="K35" s="80">
        <v>16.0185</v>
      </c>
      <c r="L35" s="80">
        <v>-2.5225009999999983</v>
      </c>
      <c r="M35" s="81">
        <v>309.84491000000003</v>
      </c>
      <c r="N35" s="73">
        <v>24.3002</v>
      </c>
      <c r="O35" s="170">
        <v>0.21425</v>
      </c>
      <c r="P35" s="80">
        <v>-7.985400000000098E-2</v>
      </c>
      <c r="Q35" s="82">
        <v>18.620854999999999</v>
      </c>
      <c r="R35" s="80">
        <v>-2.6023549999999993</v>
      </c>
      <c r="S35" s="83">
        <v>-0.14035676930280083</v>
      </c>
      <c r="T35" s="80">
        <v>-2.9416809999999991</v>
      </c>
      <c r="U35" s="83">
        <v>-0.15477235885864582</v>
      </c>
      <c r="V35" s="84">
        <v>-18.5</v>
      </c>
      <c r="W35" s="172">
        <v>-2.9634225E-2</v>
      </c>
      <c r="X35" s="185">
        <v>105.53125</v>
      </c>
      <c r="Y35" s="80">
        <v>1.7578120000000013</v>
      </c>
      <c r="Z35" s="82">
        <v>0.23437599999999748</v>
      </c>
      <c r="AA35" s="82">
        <v>105.269531</v>
      </c>
      <c r="AB35" s="82">
        <v>103.539062</v>
      </c>
      <c r="AC35" s="187">
        <v>1.9921879999999987</v>
      </c>
      <c r="AD35" s="189">
        <v>4.3460000000000001</v>
      </c>
      <c r="AE35" s="172">
        <v>4.5863881250000002E-2</v>
      </c>
      <c r="AF35" s="86">
        <v>-0.64613426060621504</v>
      </c>
      <c r="AG35" s="80">
        <v>1.414872375265295</v>
      </c>
      <c r="AH35" s="83">
        <v>7.6310463241186122E-2</v>
      </c>
      <c r="AI35" s="80">
        <v>-1.1311658365513311</v>
      </c>
      <c r="AJ35" s="83">
        <v>6.4076008336924839E-2</v>
      </c>
      <c r="AK35" s="187">
        <v>5.6316788183373302E-2</v>
      </c>
      <c r="AL35" s="192">
        <v>-1.1874826247347043</v>
      </c>
      <c r="AM35" s="83">
        <v>-6.4046306061614711E-2</v>
      </c>
      <c r="AN35" s="80">
        <v>1.4924241355908185</v>
      </c>
      <c r="AO35" s="109">
        <v>8.6363844755357189E-2</v>
      </c>
      <c r="AP35" s="194">
        <v>7.1584363463839645E-2</v>
      </c>
      <c r="AQ35" s="200">
        <v>3.8608683244146123E-3</v>
      </c>
      <c r="AU35" s="394">
        <f t="shared" si="0"/>
        <v>-4.3068872063596235E-3</v>
      </c>
      <c r="AV35" s="395">
        <f t="shared" si="1"/>
        <v>3.8608683244146123E-3</v>
      </c>
    </row>
    <row r="36" spans="9:48" s="163" customFormat="1" ht="15">
      <c r="I36" s="133">
        <v>41213</v>
      </c>
      <c r="J36" s="217">
        <v>16.358999000000001</v>
      </c>
      <c r="K36" s="80">
        <v>16.596499000000001</v>
      </c>
      <c r="L36" s="80">
        <v>0.57799900000000193</v>
      </c>
      <c r="M36" s="81">
        <v>101.986603</v>
      </c>
      <c r="N36" s="73">
        <v>22.690200000000001</v>
      </c>
      <c r="O36" s="170">
        <v>0.21199999999999999</v>
      </c>
      <c r="P36" s="80">
        <v>1.147500000000079E-2</v>
      </c>
      <c r="Q36" s="82">
        <v>16.007024999999999</v>
      </c>
      <c r="R36" s="80">
        <v>0.58947400000000272</v>
      </c>
      <c r="S36" s="83">
        <v>3.6799575490838891E-2</v>
      </c>
      <c r="T36" s="80">
        <v>-2.3522069999999964</v>
      </c>
      <c r="U36" s="83">
        <v>-0.12366834047152098</v>
      </c>
      <c r="V36" s="84">
        <v>-17.5</v>
      </c>
      <c r="W36" s="172">
        <v>-2.9043873250000001E-2</v>
      </c>
      <c r="X36" s="185">
        <v>104.960938</v>
      </c>
      <c r="Y36" s="80">
        <v>-0.57031200000000126</v>
      </c>
      <c r="Z36" s="82">
        <v>0.26171899999999937</v>
      </c>
      <c r="AA36" s="82">
        <v>104.742188</v>
      </c>
      <c r="AB36" s="82">
        <v>105.269531</v>
      </c>
      <c r="AC36" s="187">
        <v>-0.30859300000000189</v>
      </c>
      <c r="AD36" s="189">
        <v>4.6459999999999999</v>
      </c>
      <c r="AE36" s="172">
        <v>4.8764851794800002E-2</v>
      </c>
      <c r="AF36" s="86">
        <v>-0.59559031107518035</v>
      </c>
      <c r="AG36" s="80">
        <v>-0.19939250988325494</v>
      </c>
      <c r="AH36" s="83">
        <v>-1.2447639284780406E-2</v>
      </c>
      <c r="AI36" s="80">
        <v>0.37566857964427597</v>
      </c>
      <c r="AJ36" s="83">
        <v>5.0543949531034693E-2</v>
      </c>
      <c r="AK36" s="187">
        <v>-1.4412910472471761E-2</v>
      </c>
      <c r="AL36" s="192">
        <v>0.39008149011674775</v>
      </c>
      <c r="AM36" s="83">
        <v>2.435193620605848E-2</v>
      </c>
      <c r="AN36" s="80">
        <v>1.8825056257075663</v>
      </c>
      <c r="AO36" s="109">
        <v>0.11281890779940795</v>
      </c>
      <c r="AP36" s="194">
        <v>0.16735230062428555</v>
      </c>
      <c r="AQ36" s="200">
        <v>1.0447438937746079E-2</v>
      </c>
      <c r="AU36" s="394">
        <f t="shared" si="0"/>
        <v>7.1635920966387553E-4</v>
      </c>
      <c r="AV36" s="395">
        <f t="shared" si="1"/>
        <v>1.0447438937746079E-2</v>
      </c>
    </row>
    <row r="37" spans="9:48" s="163" customFormat="1" ht="15">
      <c r="I37" s="133">
        <v>41243</v>
      </c>
      <c r="J37" s="217">
        <v>15.188000000000001</v>
      </c>
      <c r="K37" s="80">
        <v>15.4505</v>
      </c>
      <c r="L37" s="80">
        <v>-1.1459990000000015</v>
      </c>
      <c r="M37" s="81">
        <v>369.04031400000002</v>
      </c>
      <c r="N37" s="73">
        <v>25.507200000000001</v>
      </c>
      <c r="O37" s="170">
        <v>0.2145</v>
      </c>
      <c r="P37" s="80">
        <v>-5.3490000000000038E-2</v>
      </c>
      <c r="Q37" s="82">
        <v>16.649989000000001</v>
      </c>
      <c r="R37" s="80">
        <v>-1.1994890000000016</v>
      </c>
      <c r="S37" s="83">
        <v>-7.2273616260875348E-2</v>
      </c>
      <c r="T37" s="80">
        <v>-3.551695999999998</v>
      </c>
      <c r="U37" s="83">
        <v>-0.18700399854953831</v>
      </c>
      <c r="V37" s="84">
        <v>-17</v>
      </c>
      <c r="W37" s="172">
        <v>-2.626585E-2</v>
      </c>
      <c r="X37" s="185">
        <v>105.203125</v>
      </c>
      <c r="Y37" s="80">
        <v>0.24218700000000126</v>
      </c>
      <c r="Z37" s="82">
        <v>0.21875</v>
      </c>
      <c r="AA37" s="82">
        <v>104.976562</v>
      </c>
      <c r="AB37" s="82">
        <v>104.742188</v>
      </c>
      <c r="AC37" s="187">
        <v>0.46093700000000126</v>
      </c>
      <c r="AD37" s="189">
        <v>5.2729999999999997</v>
      </c>
      <c r="AE37" s="172">
        <v>5.5473607812499992E-2</v>
      </c>
      <c r="AF37" s="86">
        <v>-0.47348371659507349</v>
      </c>
      <c r="AG37" s="80">
        <v>0.27452961121606118</v>
      </c>
      <c r="AH37" s="83">
        <v>1.6541417031149832E-2</v>
      </c>
      <c r="AI37" s="80">
        <v>-0.91017307388526358</v>
      </c>
      <c r="AJ37" s="83">
        <v>0.12210659448010686</v>
      </c>
      <c r="AK37" s="187">
        <v>1.4786314898676897E-2</v>
      </c>
      <c r="AL37" s="192">
        <v>-0.92495938878394046</v>
      </c>
      <c r="AM37" s="83">
        <v>-5.5732199229725519E-2</v>
      </c>
      <c r="AN37" s="80">
        <v>0.95754623692362584</v>
      </c>
      <c r="AO37" s="109">
        <v>5.0799062723325905E-2</v>
      </c>
      <c r="AP37" s="194">
        <v>5.0084563005172292E-2</v>
      </c>
      <c r="AQ37" s="200">
        <v>3.0177788101678725E-3</v>
      </c>
      <c r="AU37" s="394">
        <f t="shared" si="0"/>
        <v>-3.2229688924152035E-3</v>
      </c>
      <c r="AV37" s="395">
        <f t="shared" si="1"/>
        <v>3.0177788101678725E-3</v>
      </c>
    </row>
    <row r="38" spans="9:48" s="163" customFormat="1" ht="15">
      <c r="I38" s="133">
        <v>41274</v>
      </c>
      <c r="J38" s="217">
        <v>15.843999999999999</v>
      </c>
      <c r="K38" s="80">
        <v>16.094000000000001</v>
      </c>
      <c r="L38" s="80">
        <v>0.64350000000000129</v>
      </c>
      <c r="M38" s="81">
        <v>356.49349999999998</v>
      </c>
      <c r="N38" s="73">
        <v>24.091899999999999</v>
      </c>
      <c r="O38" s="170">
        <v>0.2087</v>
      </c>
      <c r="P38" s="80">
        <v>8.6199999999969634E-4</v>
      </c>
      <c r="Q38" s="82">
        <v>15.449638</v>
      </c>
      <c r="R38" s="80">
        <v>0.64436200000000099</v>
      </c>
      <c r="S38" s="83">
        <v>4.1704928643086052E-2</v>
      </c>
      <c r="T38" s="80">
        <v>-2.907333999999997</v>
      </c>
      <c r="U38" s="83">
        <v>-0.15309805832193257</v>
      </c>
      <c r="V38" s="84">
        <v>-16.8</v>
      </c>
      <c r="W38" s="172">
        <v>-2.7037920000000003E-2</v>
      </c>
      <c r="X38" s="185">
        <v>104.859375</v>
      </c>
      <c r="Y38" s="80">
        <v>-0.34375</v>
      </c>
      <c r="Z38" s="82">
        <v>0.22656299999999874</v>
      </c>
      <c r="AA38" s="82">
        <v>104.632812</v>
      </c>
      <c r="AB38" s="82">
        <v>104.976562</v>
      </c>
      <c r="AC38" s="187">
        <v>-0.11718700000000126</v>
      </c>
      <c r="AD38" s="189">
        <v>5.9370000000000003</v>
      </c>
      <c r="AE38" s="172">
        <v>6.2255010937500001E-2</v>
      </c>
      <c r="AF38" s="86">
        <v>-0.43430913580826969</v>
      </c>
      <c r="AG38" s="80">
        <v>-5.5486136296627478E-2</v>
      </c>
      <c r="AH38" s="83">
        <v>-3.5912194619350493E-3</v>
      </c>
      <c r="AI38" s="80">
        <v>0.58214273263064165</v>
      </c>
      <c r="AJ38" s="83">
        <v>3.9174580786803803E-2</v>
      </c>
      <c r="AK38" s="187">
        <v>-6.7331310727319037E-3</v>
      </c>
      <c r="AL38" s="192">
        <v>0.58887586370337353</v>
      </c>
      <c r="AM38" s="83">
        <v>3.8113709181151E-2</v>
      </c>
      <c r="AN38" s="80">
        <v>1.5464221006269994</v>
      </c>
      <c r="AO38" s="109">
        <v>9.0848912607788712E-2</v>
      </c>
      <c r="AP38" s="194">
        <v>9.9260380736128154E-2</v>
      </c>
      <c r="AQ38" s="200">
        <v>6.424412202590735E-3</v>
      </c>
      <c r="AU38" s="394">
        <f t="shared" si="0"/>
        <v>5.5791074722481236E-5</v>
      </c>
      <c r="AV38" s="395">
        <f t="shared" si="1"/>
        <v>6.424412202590735E-3</v>
      </c>
    </row>
    <row r="39" spans="9:48" s="163" customFormat="1" ht="15">
      <c r="I39" s="133">
        <v>41305</v>
      </c>
      <c r="J39" s="217">
        <v>17.233999000000001</v>
      </c>
      <c r="K39" s="80">
        <v>17.471499000000001</v>
      </c>
      <c r="L39" s="80">
        <v>1.3774990000000003</v>
      </c>
      <c r="M39" s="81">
        <v>411.288208</v>
      </c>
      <c r="N39" s="73">
        <v>25.764700000000001</v>
      </c>
      <c r="O39" s="170">
        <v>0.19969999999999999</v>
      </c>
      <c r="P39" s="80">
        <v>-4.5116000000000156E-2</v>
      </c>
      <c r="Q39" s="82">
        <v>16.139116000000001</v>
      </c>
      <c r="R39" s="80">
        <v>1.3323830000000001</v>
      </c>
      <c r="S39" s="83">
        <v>8.2787560581583194E-2</v>
      </c>
      <c r="T39" s="80">
        <v>-1.5749509999999969</v>
      </c>
      <c r="U39" s="83">
        <v>-8.2985112518599191E-2</v>
      </c>
      <c r="V39" s="84">
        <v>-16.2</v>
      </c>
      <c r="W39" s="172">
        <v>-2.8303828380000003E-2</v>
      </c>
      <c r="X39" s="185">
        <v>103.234375</v>
      </c>
      <c r="Y39" s="80">
        <v>-1.625</v>
      </c>
      <c r="Z39" s="82">
        <v>0.22656299999999874</v>
      </c>
      <c r="AA39" s="82">
        <v>102.941406</v>
      </c>
      <c r="AB39" s="82">
        <v>104.632812</v>
      </c>
      <c r="AC39" s="187">
        <v>-1.3984370000000013</v>
      </c>
      <c r="AD39" s="189">
        <v>7.0540000000000003</v>
      </c>
      <c r="AE39" s="172">
        <v>7.2821528124999993E-2</v>
      </c>
      <c r="AF39" s="86">
        <v>-0.38867391427732423</v>
      </c>
      <c r="AG39" s="80">
        <v>-0.60735396495230975</v>
      </c>
      <c r="AH39" s="83">
        <v>-3.7737912573152087E-2</v>
      </c>
      <c r="AI39" s="80">
        <v>0.68795041755379716</v>
      </c>
      <c r="AJ39" s="83">
        <v>4.5635221530945458E-2</v>
      </c>
      <c r="AK39" s="187">
        <v>-3.7078617493893185E-2</v>
      </c>
      <c r="AL39" s="192">
        <v>0.72502903504769034</v>
      </c>
      <c r="AM39" s="83">
        <v>4.5049648008431108E-2</v>
      </c>
      <c r="AN39" s="80">
        <v>2.2714511356746896</v>
      </c>
      <c r="AO39" s="109">
        <v>0.13999127215114937</v>
      </c>
      <c r="AP39" s="194">
        <v>4.2943128040412767E-2</v>
      </c>
      <c r="AQ39" s="200">
        <v>2.6682694196851473E-3</v>
      </c>
      <c r="AU39" s="394">
        <f t="shared" si="0"/>
        <v>-2.8032807257363087E-3</v>
      </c>
      <c r="AV39" s="395">
        <f t="shared" si="1"/>
        <v>2.6682694196851473E-3</v>
      </c>
    </row>
    <row r="40" spans="9:48" s="163" customFormat="1" ht="15">
      <c r="I40" s="133">
        <v>41333</v>
      </c>
      <c r="J40" s="217">
        <v>17.077998999999998</v>
      </c>
      <c r="K40" s="80">
        <v>17.315498999999999</v>
      </c>
      <c r="L40" s="80">
        <v>-0.15600000000000236</v>
      </c>
      <c r="M40" s="81">
        <v>412.11480699999998</v>
      </c>
      <c r="N40" s="73">
        <v>26.1233</v>
      </c>
      <c r="O40" s="170">
        <v>0.20369999999999999</v>
      </c>
      <c r="P40" s="80">
        <v>-8.9024999999999466E-2</v>
      </c>
      <c r="Q40" s="82">
        <v>17.560524000000001</v>
      </c>
      <c r="R40" s="80">
        <v>-0.24502500000000182</v>
      </c>
      <c r="S40" s="83">
        <v>-1.4024268896446824E-2</v>
      </c>
      <c r="T40" s="80">
        <v>-1.8199759999999987</v>
      </c>
      <c r="U40" s="83">
        <v>-9.5845575882683276E-2</v>
      </c>
      <c r="V40" s="84">
        <v>-15.8</v>
      </c>
      <c r="W40" s="172">
        <v>-2.735848842E-2</v>
      </c>
      <c r="X40" s="185">
        <v>103.507812</v>
      </c>
      <c r="Y40" s="80">
        <v>0.27343700000000126</v>
      </c>
      <c r="Z40" s="82">
        <v>0.29296899999999937</v>
      </c>
      <c r="AA40" s="82">
        <v>103.257812</v>
      </c>
      <c r="AB40" s="82">
        <v>102.941406</v>
      </c>
      <c r="AC40" s="187">
        <v>0.56640600000000063</v>
      </c>
      <c r="AD40" s="189">
        <v>6.8920000000000003</v>
      </c>
      <c r="AE40" s="172">
        <v>7.1337584030399998E-2</v>
      </c>
      <c r="AF40" s="86">
        <v>-0.38350735859433338</v>
      </c>
      <c r="AG40" s="80">
        <v>0.22014723709016235</v>
      </c>
      <c r="AH40" s="83">
        <v>1.2600363431332499E-2</v>
      </c>
      <c r="AI40" s="80">
        <v>-2.4171399166694491E-2</v>
      </c>
      <c r="AJ40" s="83">
        <v>5.1665556829908477E-3</v>
      </c>
      <c r="AK40" s="187">
        <v>7.063637431449875E-4</v>
      </c>
      <c r="AL40" s="192">
        <v>-2.4877762909839479E-2</v>
      </c>
      <c r="AM40" s="83">
        <v>-1.4239054651143258E-3</v>
      </c>
      <c r="AN40" s="80">
        <v>2.2465733727648503</v>
      </c>
      <c r="AO40" s="109">
        <v>0.13836803234855077</v>
      </c>
      <c r="AP40" s="194">
        <v>2.3330767340023553E-2</v>
      </c>
      <c r="AQ40" s="200">
        <v>1.3353615130575545E-3</v>
      </c>
      <c r="AU40" s="394">
        <f t="shared" si="0"/>
        <v>-5.0954414386538589E-3</v>
      </c>
      <c r="AV40" s="395">
        <f t="shared" si="1"/>
        <v>1.3353615130575545E-3</v>
      </c>
    </row>
    <row r="41" spans="9:48" s="163" customFormat="1" ht="15">
      <c r="I41" s="133">
        <v>41361</v>
      </c>
      <c r="J41" s="234">
        <v>17.625</v>
      </c>
      <c r="K41" s="237">
        <v>17.862500000000001</v>
      </c>
      <c r="L41" s="237">
        <v>0.54700100000000162</v>
      </c>
      <c r="M41" s="238">
        <v>375.87179600000002</v>
      </c>
      <c r="N41" s="239">
        <v>23.6128</v>
      </c>
      <c r="O41" s="240">
        <v>0.20369999999999999</v>
      </c>
      <c r="P41" s="237">
        <v>-3.6604000000000525E-2</v>
      </c>
      <c r="Q41" s="171">
        <v>17.352103</v>
      </c>
      <c r="R41" s="237">
        <v>0.5103970000000011</v>
      </c>
      <c r="S41" s="241">
        <v>2.9476309056989992E-2</v>
      </c>
      <c r="T41" s="237">
        <v>-1.3095789999999976</v>
      </c>
      <c r="U41" s="241">
        <v>-6.9194440642156407E-2</v>
      </c>
      <c r="V41" s="242">
        <v>-15.7</v>
      </c>
      <c r="W41" s="243">
        <v>-2.8044125E-2</v>
      </c>
      <c r="X41" s="244">
        <v>103.148438</v>
      </c>
      <c r="Y41" s="237">
        <v>-0.35937400000000252</v>
      </c>
      <c r="Z41" s="171">
        <v>0.25</v>
      </c>
      <c r="AA41" s="171">
        <v>102.882812</v>
      </c>
      <c r="AB41" s="171">
        <v>103.257812</v>
      </c>
      <c r="AC41" s="245">
        <v>-0.10937400000000252</v>
      </c>
      <c r="AD41" s="246">
        <v>7.0179999999999998</v>
      </c>
      <c r="AE41" s="243">
        <v>7.2389573788399997E-2</v>
      </c>
      <c r="AF41" s="247">
        <v>-0.38740558249417273</v>
      </c>
      <c r="AG41" s="237">
        <v>-4.1945733838897589E-2</v>
      </c>
      <c r="AH41" s="241">
        <v>-2.4224386394465208E-3</v>
      </c>
      <c r="AI41" s="237">
        <v>0.46915172631899393</v>
      </c>
      <c r="AJ41" s="241">
        <v>-3.8982238998393481E-3</v>
      </c>
      <c r="AK41" s="245">
        <v>7.0046015789043789E-4</v>
      </c>
      <c r="AL41" s="248">
        <v>0.4684512661611035</v>
      </c>
      <c r="AM41" s="241">
        <v>2.7053870417543469E-2</v>
      </c>
      <c r="AN41" s="237">
        <v>2.7150246389259536</v>
      </c>
      <c r="AO41" s="203">
        <v>0.16916529358318222</v>
      </c>
      <c r="AP41" s="249">
        <v>6.0247395623542657E-2</v>
      </c>
      <c r="AQ41" s="250">
        <v>3.4793912450078778E-3</v>
      </c>
      <c r="AU41" s="394">
        <f t="shared" si="0"/>
        <v>-2.1139442761655626E-3</v>
      </c>
      <c r="AV41" s="395">
        <f t="shared" si="1"/>
        <v>3.4793912450078778E-3</v>
      </c>
    </row>
    <row r="42" spans="9:48" ht="15">
      <c r="I42" s="133">
        <v>41394</v>
      </c>
      <c r="J42" s="331">
        <v>15.406000000000001</v>
      </c>
      <c r="K42" s="332">
        <v>15.643500000000001</v>
      </c>
      <c r="L42" s="332">
        <v>-2.2189999999999994</v>
      </c>
      <c r="M42" s="333">
        <v>505.52459700000003</v>
      </c>
      <c r="N42" s="334">
        <v>26.337499999999999</v>
      </c>
      <c r="O42" s="335">
        <v>0.19819999999999999</v>
      </c>
      <c r="P42" s="332">
        <v>-0.10435599999999923</v>
      </c>
      <c r="Q42" s="336">
        <v>17.966856</v>
      </c>
      <c r="R42" s="332">
        <v>-2.3233559999999986</v>
      </c>
      <c r="S42" s="337">
        <v>-0.1300689153254023</v>
      </c>
      <c r="T42" s="332">
        <v>-3.6329349999999963</v>
      </c>
      <c r="U42" s="337">
        <v>-0.19026331012668551</v>
      </c>
      <c r="V42" s="338">
        <v>-15.3</v>
      </c>
      <c r="W42" s="339">
        <v>-2.3934555000000003E-2</v>
      </c>
      <c r="X42" s="340">
        <v>104.59375</v>
      </c>
      <c r="Y42" s="332">
        <v>1.4453120000000013</v>
      </c>
      <c r="Z42" s="336">
        <v>0.26562599999999748</v>
      </c>
      <c r="AA42" s="336">
        <v>104.320312</v>
      </c>
      <c r="AB42" s="336">
        <v>102.882812</v>
      </c>
      <c r="AC42" s="341">
        <v>1.7109379999999987</v>
      </c>
      <c r="AD42" s="342">
        <v>6.3730000000000002</v>
      </c>
      <c r="AE42" s="339">
        <v>6.6657596875000003E-2</v>
      </c>
      <c r="AF42" s="343">
        <v>-0.35906717496706936</v>
      </c>
      <c r="AG42" s="332">
        <v>0.66282693250141445</v>
      </c>
      <c r="AH42" s="337">
        <v>3.710717606725903E-2</v>
      </c>
      <c r="AI42" s="332">
        <v>-1.6400501472686777</v>
      </c>
      <c r="AJ42" s="337">
        <v>2.8338407527103371E-2</v>
      </c>
      <c r="AK42" s="341">
        <v>2.0478920229906432E-2</v>
      </c>
      <c r="AL42" s="344">
        <v>-1.6605290674985842</v>
      </c>
      <c r="AM42" s="337">
        <v>-9.2961739258143272E-2</v>
      </c>
      <c r="AN42" s="332">
        <v>1.0544955714273694</v>
      </c>
      <c r="AO42" s="345">
        <v>6.0477654411432047E-2</v>
      </c>
      <c r="AP42" s="346">
        <v>-8.9784225821973734E-3</v>
      </c>
      <c r="AQ42" s="347">
        <v>-5.0264087234135047E-4</v>
      </c>
      <c r="AU42" s="394">
        <f t="shared" si="0"/>
        <v>-5.8421833449964575E-3</v>
      </c>
      <c r="AV42" s="395">
        <f t="shared" si="1"/>
        <v>-5.0264087234135047E-4</v>
      </c>
    </row>
    <row r="43" spans="9:48" s="310" customFormat="1" ht="15">
      <c r="I43" s="133">
        <v>41425</v>
      </c>
      <c r="J43" s="234">
        <v>18.233999000000001</v>
      </c>
      <c r="K43" s="237">
        <v>18.496499</v>
      </c>
      <c r="L43" s="237">
        <v>2.8529989999999987</v>
      </c>
      <c r="M43" s="238">
        <v>501.657196</v>
      </c>
      <c r="N43" s="239">
        <v>26.824200000000001</v>
      </c>
      <c r="O43" s="240">
        <v>0.19428000000000001</v>
      </c>
      <c r="P43" s="237">
        <v>-5.2271999999998542E-2</v>
      </c>
      <c r="Q43" s="171">
        <v>15.695772</v>
      </c>
      <c r="R43" s="237">
        <v>2.8007270000000002</v>
      </c>
      <c r="S43" s="241">
        <v>0.17903455109150765</v>
      </c>
      <c r="T43" s="237">
        <v>-0.83220799999999606</v>
      </c>
      <c r="U43" s="241">
        <v>-4.529246535289333E-2</v>
      </c>
      <c r="V43" s="242">
        <v>-13.3</v>
      </c>
      <c r="W43" s="243">
        <v>-2.460034367E-2</v>
      </c>
      <c r="X43" s="244">
        <v>100.46875</v>
      </c>
      <c r="Y43" s="237">
        <v>-4.125</v>
      </c>
      <c r="Z43" s="171">
        <v>0.27343799999999874</v>
      </c>
      <c r="AA43" s="171">
        <v>100.195312</v>
      </c>
      <c r="AB43" s="171">
        <v>104.320312</v>
      </c>
      <c r="AC43" s="245">
        <v>-3.8515620000000013</v>
      </c>
      <c r="AD43" s="246">
        <v>7.5830000000000002</v>
      </c>
      <c r="AE43" s="243">
        <v>7.6185453125000011E-2</v>
      </c>
      <c r="AF43" s="247">
        <v>-0.32290079878684186</v>
      </c>
      <c r="AG43" s="237">
        <v>-1.382969486550516</v>
      </c>
      <c r="AH43" s="241">
        <v>-8.840537517502578E-2</v>
      </c>
      <c r="AI43" s="237">
        <v>1.3431643625777649</v>
      </c>
      <c r="AJ43" s="241">
        <v>3.61663761802275E-2</v>
      </c>
      <c r="AK43" s="245">
        <v>-7.4593150871719222E-2</v>
      </c>
      <c r="AL43" s="248">
        <v>1.4177575134494842</v>
      </c>
      <c r="AM43" s="241">
        <v>9.0629175916481869E-2</v>
      </c>
      <c r="AN43" s="237">
        <v>2.4722530848768534</v>
      </c>
      <c r="AO43" s="203">
        <v>0.1565878703085839</v>
      </c>
      <c r="AP43" s="249">
        <v>3.6021348618677521E-2</v>
      </c>
      <c r="AQ43" s="250">
        <v>2.3026399858521122E-3</v>
      </c>
      <c r="AU43" s="394">
        <f t="shared" si="0"/>
        <v>-3.3414517211620507E-3</v>
      </c>
      <c r="AV43" s="395">
        <f t="shared" si="1"/>
        <v>2.3026399858521122E-3</v>
      </c>
    </row>
    <row r="44" spans="9:48" s="310" customFormat="1" ht="15">
      <c r="I44" s="133">
        <v>41453</v>
      </c>
      <c r="J44" s="331">
        <v>20.530999999999999</v>
      </c>
      <c r="K44" s="332">
        <v>20.7685</v>
      </c>
      <c r="L44" s="332">
        <v>2.2720009999999995</v>
      </c>
      <c r="M44" s="333">
        <v>419.45788599999997</v>
      </c>
      <c r="N44" s="334">
        <v>27.684000000000001</v>
      </c>
      <c r="O44" s="335">
        <v>0.19464999999999999</v>
      </c>
      <c r="P44" s="332">
        <v>-0.15056600000000131</v>
      </c>
      <c r="Q44" s="336">
        <v>18.647065000000001</v>
      </c>
      <c r="R44" s="332">
        <v>2.1214349999999982</v>
      </c>
      <c r="S44" s="337">
        <v>0.1146938672015714</v>
      </c>
      <c r="T44" s="332">
        <v>1.2892270000000021</v>
      </c>
      <c r="U44" s="337">
        <v>6.4206633842261551E-2</v>
      </c>
      <c r="V44" s="338">
        <v>-10.6</v>
      </c>
      <c r="W44" s="339">
        <v>-2.2014609999999997E-2</v>
      </c>
      <c r="X44" s="340">
        <v>97.742187999999999</v>
      </c>
      <c r="Y44" s="332">
        <v>-2.7265620000000013</v>
      </c>
      <c r="Z44" s="336">
        <v>0.27343799999999874</v>
      </c>
      <c r="AA44" s="336">
        <v>97.488281000000001</v>
      </c>
      <c r="AB44" s="336">
        <v>100.195312</v>
      </c>
      <c r="AC44" s="341">
        <v>-2.4531240000000025</v>
      </c>
      <c r="AD44" s="342">
        <v>7.9279999999999999</v>
      </c>
      <c r="AE44" s="339">
        <v>7.7490006646400003E-2</v>
      </c>
      <c r="AF44" s="343">
        <v>-0.28409611707037763</v>
      </c>
      <c r="AG44" s="332">
        <v>-0.79211569912317348</v>
      </c>
      <c r="AH44" s="337">
        <v>-4.2825169191379055E-2</v>
      </c>
      <c r="AI44" s="332">
        <v>1.2764176155817215</v>
      </c>
      <c r="AJ44" s="337">
        <v>3.8804681716464229E-2</v>
      </c>
      <c r="AK44" s="341">
        <v>-5.2901685295103092E-2</v>
      </c>
      <c r="AL44" s="344">
        <v>1.3293193008768247</v>
      </c>
      <c r="AM44" s="337">
        <v>7.1868698010192342E-2</v>
      </c>
      <c r="AN44" s="332">
        <v>3.8015723857536781</v>
      </c>
      <c r="AO44" s="345">
        <v>0.23971033468204306</v>
      </c>
      <c r="AP44" s="346">
        <v>-7.2883325940511751E-2</v>
      </c>
      <c r="AQ44" s="347">
        <v>-3.940384931251679E-3</v>
      </c>
      <c r="AU44" s="394">
        <f t="shared" si="0"/>
        <v>-8.1402431887245968E-3</v>
      </c>
      <c r="AV44" s="395">
        <f t="shared" si="1"/>
        <v>-3.940384931251679E-3</v>
      </c>
    </row>
    <row r="45" spans="9:48" s="310" customFormat="1" ht="15">
      <c r="I45" s="133">
        <v>41486</v>
      </c>
      <c r="J45" s="331">
        <v>21.577998999999998</v>
      </c>
      <c r="K45" s="332">
        <v>21.815498999999999</v>
      </c>
      <c r="L45" s="332">
        <v>1.0469989999999996</v>
      </c>
      <c r="M45" s="333">
        <v>402.87368800000002</v>
      </c>
      <c r="N45" s="334">
        <v>26.039300000000001</v>
      </c>
      <c r="O45" s="335">
        <v>0.18673000000000001</v>
      </c>
      <c r="P45" s="332">
        <v>-0.17736100000000121</v>
      </c>
      <c r="Q45" s="336">
        <v>20.945861000000001</v>
      </c>
      <c r="R45" s="332">
        <v>0.86963799999999836</v>
      </c>
      <c r="S45" s="337">
        <v>4.1872932566145771E-2</v>
      </c>
      <c r="T45" s="332">
        <v>2.1588650000000005</v>
      </c>
      <c r="U45" s="337">
        <v>0.10876808645758351</v>
      </c>
      <c r="V45" s="338">
        <v>-9.5</v>
      </c>
      <c r="W45" s="339">
        <v>-2.0724724050000001E-2</v>
      </c>
      <c r="X45" s="340">
        <v>96.953125</v>
      </c>
      <c r="Y45" s="332">
        <v>-0.78906299999999874</v>
      </c>
      <c r="Z45" s="336">
        <v>0.25390699999999811</v>
      </c>
      <c r="AA45" s="336">
        <v>96.683593999999999</v>
      </c>
      <c r="AB45" s="336">
        <v>97.488281000000001</v>
      </c>
      <c r="AC45" s="341">
        <v>-0.53515600000000063</v>
      </c>
      <c r="AD45" s="342">
        <v>8.0239999999999991</v>
      </c>
      <c r="AE45" s="339">
        <v>7.7795187500000001E-2</v>
      </c>
      <c r="AF45" s="343">
        <v>-0.26640110675226536</v>
      </c>
      <c r="AG45" s="332">
        <v>-0.15203574162691519</v>
      </c>
      <c r="AH45" s="337">
        <v>-7.3204969847083419E-3</v>
      </c>
      <c r="AI45" s="332">
        <v>0.71062101940976297</v>
      </c>
      <c r="AJ45" s="337">
        <v>1.769501031811227E-2</v>
      </c>
      <c r="AK45" s="341">
        <v>-6.9812389633203001E-3</v>
      </c>
      <c r="AL45" s="344">
        <v>0.71760225837308322</v>
      </c>
      <c r="AM45" s="337">
        <v>3.4552435581437425E-2</v>
      </c>
      <c r="AN45" s="332">
        <v>4.5191746441267613</v>
      </c>
      <c r="AO45" s="345">
        <v>0.28254534616078675</v>
      </c>
      <c r="AP45" s="346">
        <v>-0.10971989418785427</v>
      </c>
      <c r="AQ45" s="347">
        <v>-5.2829956033345823E-3</v>
      </c>
      <c r="AU45" s="394">
        <f t="shared" si="0"/>
        <v>-8.5399041818138635E-3</v>
      </c>
      <c r="AV45" s="395">
        <f t="shared" si="1"/>
        <v>-5.2829956033345823E-3</v>
      </c>
    </row>
    <row r="46" spans="9:48" s="310" customFormat="1" ht="15">
      <c r="I46" s="133">
        <v>41516</v>
      </c>
      <c r="J46" s="234">
        <v>23.062000000000001</v>
      </c>
      <c r="K46" s="237">
        <v>23.3245</v>
      </c>
      <c r="L46" s="237">
        <v>1.5090010000000014</v>
      </c>
      <c r="M46" s="238">
        <v>296.98098800000002</v>
      </c>
      <c r="N46" s="239">
        <v>23.796399999999998</v>
      </c>
      <c r="O46" s="240">
        <v>0.18206</v>
      </c>
      <c r="P46" s="237">
        <v>-0.15101500000000101</v>
      </c>
      <c r="Q46" s="171">
        <v>21.966514</v>
      </c>
      <c r="R46" s="237">
        <v>1.3579860000000004</v>
      </c>
      <c r="S46" s="241">
        <v>6.2248679253222694E-2</v>
      </c>
      <c r="T46" s="237">
        <v>3.5168510000000008</v>
      </c>
      <c r="U46" s="241">
        <v>0.17778743543769115</v>
      </c>
      <c r="V46" s="242">
        <v>-8.9</v>
      </c>
      <c r="W46" s="243">
        <v>-2.0758805000000002E-2</v>
      </c>
      <c r="X46" s="244">
        <v>95.921875</v>
      </c>
      <c r="Y46" s="237">
        <v>-1.03125</v>
      </c>
      <c r="Z46" s="171">
        <v>0.26953100000000063</v>
      </c>
      <c r="AA46" s="171">
        <v>95.675781000000001</v>
      </c>
      <c r="AB46" s="171">
        <v>96.683593999999999</v>
      </c>
      <c r="AC46" s="245">
        <v>-0.76171899999999937</v>
      </c>
      <c r="AD46" s="246">
        <v>8.0820000000000007</v>
      </c>
      <c r="AE46" s="243">
        <v>7.7524059374999996E-2</v>
      </c>
      <c r="AF46" s="247">
        <v>-0.26777242016682001</v>
      </c>
      <c r="AG46" s="237">
        <v>-0.20292278463422864</v>
      </c>
      <c r="AH46" s="241">
        <v>-9.3017713981343557E-3</v>
      </c>
      <c r="AI46" s="237">
        <v>1.1557702988451513</v>
      </c>
      <c r="AJ46" s="241">
        <v>-1.3713134145546535E-3</v>
      </c>
      <c r="AK46" s="245">
        <v>7.0708347937974321E-4</v>
      </c>
      <c r="AL46" s="248">
        <v>1.1550632153657716</v>
      </c>
      <c r="AM46" s="241">
        <v>5.2946907855088335E-2</v>
      </c>
      <c r="AN46" s="237">
        <v>5.6742378594925329</v>
      </c>
      <c r="AO46" s="203">
        <v>0.35045215642393446</v>
      </c>
      <c r="AP46" s="249">
        <v>-7.8842031820017672E-2</v>
      </c>
      <c r="AQ46" s="250">
        <v>-3.6140375161722257E-3</v>
      </c>
      <c r="AU46" s="396">
        <f t="shared" si="0"/>
        <v>-6.9223720255035658E-3</v>
      </c>
      <c r="AV46" s="397">
        <f t="shared" si="1"/>
        <v>-3.6140375161722257E-3</v>
      </c>
    </row>
    <row r="47" spans="9:48" s="310" customFormat="1" ht="15">
      <c r="I47" s="133">
        <v>41547</v>
      </c>
      <c r="J47" s="234">
        <v>22.875</v>
      </c>
      <c r="K47" s="237">
        <v>23.112500000000001</v>
      </c>
      <c r="L47" s="237">
        <v>-0.21199999999999974</v>
      </c>
      <c r="M47" s="238">
        <v>244.457504</v>
      </c>
      <c r="N47" s="239">
        <v>17.412600000000001</v>
      </c>
      <c r="O47" s="240">
        <v>0.17885000000000001</v>
      </c>
      <c r="P47" s="237">
        <v>-3.10549999999985E-2</v>
      </c>
      <c r="Q47" s="171">
        <v>23.355554999999999</v>
      </c>
      <c r="R47" s="237">
        <v>-0.24305499999999824</v>
      </c>
      <c r="S47" s="241">
        <v>-1.0420587793950491E-2</v>
      </c>
      <c r="T47" s="237">
        <v>3.2737960000000026</v>
      </c>
      <c r="U47" s="241">
        <v>0.16551419806410084</v>
      </c>
      <c r="V47" s="242">
        <v>-10.4</v>
      </c>
      <c r="W47" s="243">
        <v>-2.4036999999999999E-2</v>
      </c>
      <c r="X47" s="244">
        <v>97.710937999999999</v>
      </c>
      <c r="Y47" s="237">
        <v>1.7890629999999987</v>
      </c>
      <c r="Z47" s="171">
        <v>0.24609399999999937</v>
      </c>
      <c r="AA47" s="171">
        <v>97.4375</v>
      </c>
      <c r="AB47" s="171">
        <v>95.675781000000001</v>
      </c>
      <c r="AC47" s="245">
        <v>2.0351569999999981</v>
      </c>
      <c r="AD47" s="246">
        <v>7.9720000000000004</v>
      </c>
      <c r="AE47" s="243">
        <v>7.7895159773600009E-2</v>
      </c>
      <c r="AF47" s="247">
        <v>-0.308581432657213</v>
      </c>
      <c r="AG47" s="237">
        <v>0.5449589153094444</v>
      </c>
      <c r="AH47" s="241">
        <v>2.3364227113526308E-2</v>
      </c>
      <c r="AI47" s="237">
        <v>0.26539896815289621</v>
      </c>
      <c r="AJ47" s="241">
        <v>-4.0809012490392982E-2</v>
      </c>
      <c r="AK47" s="245">
        <v>-3.6504947156549943E-2</v>
      </c>
      <c r="AL47" s="248">
        <v>0.30190391530944616</v>
      </c>
      <c r="AM47" s="241">
        <v>1.2943639319575817E-2</v>
      </c>
      <c r="AN47" s="237">
        <v>5.9761417748019792</v>
      </c>
      <c r="AO47" s="203">
        <v>0.36793192205502923</v>
      </c>
      <c r="AP47" s="249">
        <v>4.4885039088345485E-2</v>
      </c>
      <c r="AQ47" s="250">
        <v>1.9243730450104175E-3</v>
      </c>
      <c r="AU47" s="396">
        <f>P47/K46</f>
        <v>-1.3314326137751505E-3</v>
      </c>
      <c r="AV47" s="397">
        <f>AP47/K46</f>
        <v>1.9243730450104175E-3</v>
      </c>
    </row>
    <row r="48" spans="9:48" s="310" customFormat="1" ht="15">
      <c r="I48" s="133">
        <v>41578</v>
      </c>
      <c r="J48" s="234">
        <v>22.484380999999999</v>
      </c>
      <c r="K48" s="237">
        <v>22.721881</v>
      </c>
      <c r="L48" s="237">
        <v>-0.39061900000000094</v>
      </c>
      <c r="M48" s="238">
        <v>227.096802</v>
      </c>
      <c r="N48" s="239">
        <v>12.698700000000001</v>
      </c>
      <c r="O48" s="240">
        <v>0.16800000000000001</v>
      </c>
      <c r="P48" s="237">
        <v>7.9335000000000377E-2</v>
      </c>
      <c r="Q48" s="171">
        <v>23.033165</v>
      </c>
      <c r="R48" s="237">
        <v>-0.31128400000000056</v>
      </c>
      <c r="S48" s="241">
        <v>-1.3468209843158488E-2</v>
      </c>
      <c r="T48" s="237">
        <v>2.962512000000002</v>
      </c>
      <c r="U48" s="241">
        <v>0.14981680826939292</v>
      </c>
      <c r="V48" s="242">
        <v>-11.3</v>
      </c>
      <c r="W48" s="243">
        <v>-2.5675725530000002E-2</v>
      </c>
      <c r="X48" s="244">
        <v>98.6875</v>
      </c>
      <c r="Y48" s="237">
        <v>0.97656200000000126</v>
      </c>
      <c r="Z48" s="171">
        <v>0.27343799999999874</v>
      </c>
      <c r="AA48" s="171">
        <v>98.453125</v>
      </c>
      <c r="AB48" s="171">
        <v>97.4375</v>
      </c>
      <c r="AC48" s="245">
        <v>1.25</v>
      </c>
      <c r="AD48" s="246">
        <v>7.7620750000000003</v>
      </c>
      <c r="AE48" s="243">
        <v>7.660197765625E-2</v>
      </c>
      <c r="AF48" s="247">
        <v>-0.335183585536386</v>
      </c>
      <c r="AG48" s="237">
        <v>0.38572679082151623</v>
      </c>
      <c r="AH48" s="241">
        <v>1.6689098575295457E-2</v>
      </c>
      <c r="AI48" s="237">
        <v>6.1453465011520179E-2</v>
      </c>
      <c r="AJ48" s="241">
        <v>-2.6602152879173002E-2</v>
      </c>
      <c r="AK48" s="245">
        <v>-1.298932580999549E-2</v>
      </c>
      <c r="AL48" s="248">
        <v>7.444279082151567E-2</v>
      </c>
      <c r="AM48" s="241">
        <v>3.2208887321369677E-3</v>
      </c>
      <c r="AN48" s="237">
        <v>6.0505845656234944</v>
      </c>
      <c r="AO48" s="203">
        <v>0.37233787856910672</v>
      </c>
      <c r="AP48" s="249">
        <v>0.17098692926189826</v>
      </c>
      <c r="AQ48" s="250">
        <v>7.3980283077078749E-3</v>
      </c>
    </row>
    <row r="49" spans="9:43" s="310" customFormat="1" ht="15">
      <c r="I49" s="133">
        <v>41607</v>
      </c>
      <c r="J49" s="331">
        <v>24.421880999999999</v>
      </c>
      <c r="K49" s="332">
        <v>24.671880999999999</v>
      </c>
      <c r="L49" s="332">
        <v>1.9499999999999993</v>
      </c>
      <c r="M49" s="333">
        <v>173.70500200000001</v>
      </c>
      <c r="N49" s="334">
        <v>11.924899999999999</v>
      </c>
      <c r="O49" s="335">
        <v>0.16825000000000001</v>
      </c>
      <c r="P49" s="332">
        <v>0.10104499999999916</v>
      </c>
      <c r="Q49" s="336">
        <v>22.620836000000001</v>
      </c>
      <c r="R49" s="332">
        <v>2.0510449999999985</v>
      </c>
      <c r="S49" s="337">
        <v>9.0267394675643209E-2</v>
      </c>
      <c r="T49" s="332">
        <v>5.0135570000000005</v>
      </c>
      <c r="U49" s="337">
        <v>0.25360777590613459</v>
      </c>
      <c r="V49" s="338">
        <v>-9.5</v>
      </c>
      <c r="W49" s="339">
        <v>-2.3438286949999998E-2</v>
      </c>
      <c r="X49" s="340">
        <v>96.515625</v>
      </c>
      <c r="Y49" s="332">
        <v>-2.171875</v>
      </c>
      <c r="Z49" s="336">
        <v>0.234375</v>
      </c>
      <c r="AA49" s="336">
        <v>96.25</v>
      </c>
      <c r="AB49" s="336">
        <v>98.453125</v>
      </c>
      <c r="AC49" s="341">
        <v>-1.9375</v>
      </c>
      <c r="AD49" s="342">
        <v>8.0552030000000006</v>
      </c>
      <c r="AE49" s="339">
        <v>7.7745295204687495E-2</v>
      </c>
      <c r="AF49" s="343">
        <v>-0.30147530970577413</v>
      </c>
      <c r="AG49" s="332">
        <v>-0.64941819697674785</v>
      </c>
      <c r="AH49" s="337">
        <v>-2.8581181152068699E-2</v>
      </c>
      <c r="AI49" s="332">
        <v>1.3650217222384455</v>
      </c>
      <c r="AJ49" s="337">
        <v>3.3708275830611867E-2</v>
      </c>
      <c r="AK49" s="341">
        <v>-3.6605080784805073E-2</v>
      </c>
      <c r="AL49" s="344">
        <v>1.4016268030232506</v>
      </c>
      <c r="AM49" s="337">
        <v>6.1686213523574507E-2</v>
      </c>
      <c r="AN49" s="332">
        <v>7.4522113686467453</v>
      </c>
      <c r="AO49" s="345">
        <v>0.45699220597300982</v>
      </c>
      <c r="AP49" s="346">
        <v>0.17170327571228999</v>
      </c>
      <c r="AQ49" s="347">
        <v>7.5567368613668031E-3</v>
      </c>
    </row>
    <row r="50" spans="9:43" s="310" customFormat="1" ht="15">
      <c r="I50" s="133">
        <v>41639</v>
      </c>
      <c r="J50" s="234">
        <v>26.046880999999999</v>
      </c>
      <c r="K50" s="237">
        <v>26.296880999999999</v>
      </c>
      <c r="L50" s="237">
        <v>1.625</v>
      </c>
      <c r="M50" s="238">
        <v>113.535797</v>
      </c>
      <c r="N50" s="239">
        <v>11.5467</v>
      </c>
      <c r="O50" s="240">
        <v>0.16769999999999999</v>
      </c>
      <c r="P50" s="237">
        <v>8.5705999999998284E-2</v>
      </c>
      <c r="Q50" s="171">
        <v>24.586175000000001</v>
      </c>
      <c r="R50" s="237">
        <v>1.7107059999999983</v>
      </c>
      <c r="S50" s="241">
        <v>6.9338288393981734E-2</v>
      </c>
      <c r="T50" s="237">
        <v>6.7242629999999988</v>
      </c>
      <c r="U50" s="241">
        <v>0.34053079340485204</v>
      </c>
      <c r="V50" s="242">
        <v>-8.5</v>
      </c>
      <c r="W50" s="243">
        <v>-2.2352348849999999E-2</v>
      </c>
      <c r="X50" s="244">
        <v>95.0625</v>
      </c>
      <c r="Y50" s="237">
        <v>-1.453125</v>
      </c>
      <c r="Z50" s="171">
        <v>0.265625</v>
      </c>
      <c r="AA50" s="171">
        <v>94.789062000000001</v>
      </c>
      <c r="AB50" s="171">
        <v>96.25</v>
      </c>
      <c r="AC50" s="245">
        <v>-1.1875</v>
      </c>
      <c r="AD50" s="246">
        <v>8.0500100000000003</v>
      </c>
      <c r="AE50" s="243">
        <v>7.6525407562500009E-2</v>
      </c>
      <c r="AF50" s="247">
        <v>-0.29209055609072498</v>
      </c>
      <c r="AG50" s="237">
        <v>-0.35800193027560678</v>
      </c>
      <c r="AH50" s="241">
        <v>-1.4510524360733046E-2</v>
      </c>
      <c r="AI50" s="237">
        <v>1.3458854596759573</v>
      </c>
      <c r="AJ50" s="241">
        <v>9.3847536150491462E-3</v>
      </c>
      <c r="AK50" s="245">
        <v>-6.8186100484341448E-3</v>
      </c>
      <c r="AL50" s="248">
        <v>1.3527040697243915</v>
      </c>
      <c r="AM50" s="241">
        <v>5.4827764033248683E-2</v>
      </c>
      <c r="AN50" s="237">
        <v>8.8049154383711361</v>
      </c>
      <c r="AO50" s="203">
        <v>0.53687583084038049</v>
      </c>
      <c r="AP50" s="249">
        <v>0.16329255396159711</v>
      </c>
      <c r="AQ50" s="250">
        <v>6.6185692919642856E-3</v>
      </c>
    </row>
    <row r="51" spans="9:43" s="310" customFormat="1" ht="15">
      <c r="I51" s="133">
        <v>41670</v>
      </c>
      <c r="J51" s="331">
        <v>24.671880999999999</v>
      </c>
      <c r="K51" s="332">
        <v>24.934380999999998</v>
      </c>
      <c r="L51" s="332">
        <v>-1.3625000000000007</v>
      </c>
      <c r="M51" s="333">
        <v>119.436401</v>
      </c>
      <c r="N51" s="334">
        <v>12.479900000000001</v>
      </c>
      <c r="O51" s="335">
        <v>0.1565</v>
      </c>
      <c r="P51" s="332">
        <v>4.2932000000000414E-2</v>
      </c>
      <c r="Q51" s="336">
        <v>26.253948999999999</v>
      </c>
      <c r="R51" s="332">
        <v>-1.3195680000000003</v>
      </c>
      <c r="S51" s="337">
        <v>-5.0179639174699094E-2</v>
      </c>
      <c r="T51" s="332">
        <v>5.4046949999999985</v>
      </c>
      <c r="U51" s="337">
        <v>0.27326344188922347</v>
      </c>
      <c r="V51" s="338">
        <v>-10.4</v>
      </c>
      <c r="W51" s="339">
        <v>-2.5931756239999999E-2</v>
      </c>
      <c r="X51" s="340">
        <v>97.265625</v>
      </c>
      <c r="Y51" s="332">
        <v>2.203125</v>
      </c>
      <c r="Z51" s="336">
        <v>0.27343799999999874</v>
      </c>
      <c r="AA51" s="336">
        <v>97.003906000000001</v>
      </c>
      <c r="AB51" s="336">
        <v>94.789062000000001</v>
      </c>
      <c r="AC51" s="341">
        <v>2.4765629999999987</v>
      </c>
      <c r="AD51" s="342">
        <v>7.5514489999999999</v>
      </c>
      <c r="AE51" s="339">
        <v>7.3449640664062496E-2</v>
      </c>
      <c r="AF51" s="343">
        <v>-0.35305490953460733</v>
      </c>
      <c r="AG51" s="332">
        <v>0.7233806638637138</v>
      </c>
      <c r="AH51" s="337">
        <v>2.7508230495613295E-2</v>
      </c>
      <c r="AI51" s="332">
        <v>-0.66334338172681317</v>
      </c>
      <c r="AJ51" s="337">
        <v>-6.0964353443882346E-2</v>
      </c>
      <c r="AK51" s="341">
        <v>-6.7156045590526653E-2</v>
      </c>
      <c r="AL51" s="344">
        <v>-0.59618733613628649</v>
      </c>
      <c r="AM51" s="337">
        <v>-2.2671408679085802E-2</v>
      </c>
      <c r="AN51" s="332">
        <v>8.2087281022348488</v>
      </c>
      <c r="AO51" s="345">
        <v>0.5020326907903887</v>
      </c>
      <c r="AP51" s="346">
        <v>0.13947062835332391</v>
      </c>
      <c r="AQ51" s="347">
        <v>5.3036946987486434E-3</v>
      </c>
    </row>
    <row r="52" spans="9:43" s="310" customFormat="1" ht="15">
      <c r="I52" s="133">
        <v>41698</v>
      </c>
      <c r="J52" s="234">
        <v>24.984380999999999</v>
      </c>
      <c r="K52" s="237">
        <v>25.246880999999998</v>
      </c>
      <c r="L52" s="237">
        <v>0.3125</v>
      </c>
      <c r="M52" s="238">
        <v>92.116401999999994</v>
      </c>
      <c r="N52" s="239">
        <v>9.1151</v>
      </c>
      <c r="O52" s="240">
        <v>0.1555</v>
      </c>
      <c r="P52" s="237">
        <v>0.13844299999999876</v>
      </c>
      <c r="Q52" s="171">
        <v>24.795938</v>
      </c>
      <c r="R52" s="237">
        <v>0.45094299999999876</v>
      </c>
      <c r="S52" s="241">
        <v>1.8085189281418248E-2</v>
      </c>
      <c r="T52" s="237">
        <v>5.8556379999999972</v>
      </c>
      <c r="U52" s="241">
        <v>0.29629065224090012</v>
      </c>
      <c r="V52" s="242">
        <v>-10.4</v>
      </c>
      <c r="W52" s="243">
        <v>-2.6256756239999998E-2</v>
      </c>
      <c r="X52" s="244">
        <v>97.15625</v>
      </c>
      <c r="Y52" s="237">
        <v>-0.109375</v>
      </c>
      <c r="Z52" s="171">
        <v>0.26171899999999937</v>
      </c>
      <c r="AA52" s="171">
        <v>96.925781000000001</v>
      </c>
      <c r="AB52" s="171">
        <v>97.003906000000001</v>
      </c>
      <c r="AC52" s="245">
        <v>0.15234399999999937</v>
      </c>
      <c r="AD52" s="246">
        <v>7.6578980000000003</v>
      </c>
      <c r="AE52" s="243">
        <v>7.4401265256250002E-2</v>
      </c>
      <c r="AF52" s="247">
        <v>-0.35290738873280553</v>
      </c>
      <c r="AG52" s="237">
        <v>5.3785797138139996E-2</v>
      </c>
      <c r="AH52" s="241">
        <v>2.1570937388876829E-3</v>
      </c>
      <c r="AI52" s="237">
        <v>0.50472072959429026</v>
      </c>
      <c r="AJ52" s="241">
        <v>1.4752080180180371E-4</v>
      </c>
      <c r="AK52" s="245">
        <v>-8.0675438485361406E-6</v>
      </c>
      <c r="AL52" s="248">
        <v>0.50472879713813878</v>
      </c>
      <c r="AM52" s="241">
        <v>2.024228302030593E-2</v>
      </c>
      <c r="AN52" s="237">
        <v>8.7134568993729875</v>
      </c>
      <c r="AO52" s="203">
        <v>0.53243726162311944</v>
      </c>
      <c r="AP52" s="249">
        <v>0.23080556887175968</v>
      </c>
      <c r="AQ52" s="250">
        <v>9.2565188954062943E-3</v>
      </c>
    </row>
    <row r="53" spans="9:43" s="310" customFormat="1" ht="15">
      <c r="I53" s="133">
        <v>41729</v>
      </c>
      <c r="J53" s="234">
        <v>25.609380999999999</v>
      </c>
      <c r="K53" s="237">
        <v>25.846881</v>
      </c>
      <c r="L53" s="237">
        <v>0.60000000000000142</v>
      </c>
      <c r="M53" s="238">
        <v>78.246398999999997</v>
      </c>
      <c r="N53" s="239">
        <v>8.6428999999999991</v>
      </c>
      <c r="O53" s="240">
        <v>0.152</v>
      </c>
      <c r="P53" s="237">
        <v>0.14606699999999861</v>
      </c>
      <c r="Q53" s="171">
        <v>25.100814</v>
      </c>
      <c r="R53" s="237">
        <v>0.74606700000000004</v>
      </c>
      <c r="S53" s="241">
        <v>2.9550858183234597E-2</v>
      </c>
      <c r="T53" s="237">
        <v>6.6017049999999973</v>
      </c>
      <c r="U53" s="241">
        <v>0.33459715346952379</v>
      </c>
      <c r="V53" s="242">
        <v>-10</v>
      </c>
      <c r="W53" s="243">
        <v>-2.5846880999999999E-2</v>
      </c>
      <c r="X53" s="244">
        <v>96.546875</v>
      </c>
      <c r="Y53" s="237">
        <v>-0.609375</v>
      </c>
      <c r="Z53" s="171">
        <v>0.23046899999999937</v>
      </c>
      <c r="AA53" s="171">
        <v>96.269531000000001</v>
      </c>
      <c r="AB53" s="171">
        <v>96.925781000000001</v>
      </c>
      <c r="AC53" s="245">
        <v>-0.37890600000000063</v>
      </c>
      <c r="AD53" s="246">
        <v>7.6721079999999997</v>
      </c>
      <c r="AE53" s="243">
        <v>7.4071805206249994E-2</v>
      </c>
      <c r="AF53" s="247">
        <v>-0.34894358154267185</v>
      </c>
      <c r="AG53" s="237">
        <v>-0.13371872703519264</v>
      </c>
      <c r="AH53" s="241">
        <v>-5.296445411819093E-3</v>
      </c>
      <c r="AI53" s="237">
        <v>0.61114055046156357</v>
      </c>
      <c r="AJ53" s="241">
        <v>3.9638071901336724E-3</v>
      </c>
      <c r="AK53" s="245">
        <v>-1.2077225032438533E-3</v>
      </c>
      <c r="AL53" s="248">
        <v>0.61234827296480743</v>
      </c>
      <c r="AM53" s="241">
        <v>2.4254412771415504E-2</v>
      </c>
      <c r="AN53" s="237">
        <v>9.3258051723377946</v>
      </c>
      <c r="AO53" s="203">
        <v>0.56960562751282429</v>
      </c>
      <c r="AP53" s="249">
        <v>0.22648767829455643</v>
      </c>
      <c r="AQ53" s="250">
        <v>8.9709171716916818E-3</v>
      </c>
    </row>
    <row r="54" spans="9:43" s="310" customFormat="1" ht="15">
      <c r="I54" s="133">
        <v>41759</v>
      </c>
      <c r="J54" s="234">
        <v>25.03125</v>
      </c>
      <c r="K54" s="237">
        <v>25.268750000000001</v>
      </c>
      <c r="L54" s="237">
        <v>-0.57813099999999906</v>
      </c>
      <c r="M54" s="238">
        <v>69.436897000000002</v>
      </c>
      <c r="N54" s="239">
        <v>11.1256</v>
      </c>
      <c r="O54" s="240">
        <v>0.15049999999999999</v>
      </c>
      <c r="P54" s="237">
        <v>8.126800000000145E-2</v>
      </c>
      <c r="Q54" s="171">
        <v>25.765612999999998</v>
      </c>
      <c r="R54" s="237">
        <v>-0.49686299999999761</v>
      </c>
      <c r="S54" s="241">
        <v>-1.9223325243769164E-2</v>
      </c>
      <c r="T54" s="237">
        <v>6.1048419999999997</v>
      </c>
      <c r="U54" s="241">
        <v>0.30894175831897064</v>
      </c>
      <c r="V54" s="242">
        <v>-10.8</v>
      </c>
      <c r="W54" s="243">
        <v>-2.7290250000000002E-2</v>
      </c>
      <c r="X54" s="244">
        <v>97.484375</v>
      </c>
      <c r="Y54" s="237">
        <v>0.9375</v>
      </c>
      <c r="Z54" s="171">
        <v>0.27734399999999937</v>
      </c>
      <c r="AA54" s="171">
        <v>97.210937999999999</v>
      </c>
      <c r="AB54" s="171">
        <v>96.269531000000001</v>
      </c>
      <c r="AC54" s="245">
        <v>1.2148439999999994</v>
      </c>
      <c r="AD54" s="246">
        <v>7.508197</v>
      </c>
      <c r="AE54" s="243">
        <v>7.3193189192187508E-2</v>
      </c>
      <c r="AF54" s="247">
        <v>-0.37285231455542189</v>
      </c>
      <c r="AG54" s="237">
        <v>0.42391201637562542</v>
      </c>
      <c r="AH54" s="241">
        <v>1.6400896354791337E-2</v>
      </c>
      <c r="AI54" s="237">
        <v>-8.4158202224098769E-2</v>
      </c>
      <c r="AJ54" s="241">
        <v>-2.3908733012750039E-2</v>
      </c>
      <c r="AK54" s="245">
        <v>-1.1207218599726581E-2</v>
      </c>
      <c r="AL54" s="248">
        <v>-7.295098362437219E-2</v>
      </c>
      <c r="AM54" s="241">
        <v>-2.8224288889778302E-3</v>
      </c>
      <c r="AN54" s="237">
        <v>9.2528541887134228</v>
      </c>
      <c r="AO54" s="203">
        <v>0.56517552724542974</v>
      </c>
      <c r="AP54" s="249">
        <v>0.18467635232806015</v>
      </c>
      <c r="AQ54" s="250">
        <v>7.1450149953512822E-3</v>
      </c>
    </row>
    <row r="55" spans="9:43" s="310" customFormat="1" ht="15">
      <c r="I55" s="133">
        <v>41789</v>
      </c>
      <c r="J55" s="331">
        <v>23.78125</v>
      </c>
      <c r="K55" s="332">
        <v>24.03125</v>
      </c>
      <c r="L55" s="332">
        <v>-1.2375000000000007</v>
      </c>
      <c r="M55" s="333">
        <v>52.8279</v>
      </c>
      <c r="N55" s="334">
        <v>11.228999999999999</v>
      </c>
      <c r="O55" s="335">
        <v>0.151</v>
      </c>
      <c r="P55" s="332">
        <v>8.5278999999999883E-2</v>
      </c>
      <c r="Q55" s="336">
        <v>25.183471000000001</v>
      </c>
      <c r="R55" s="332">
        <v>-1.1522210000000008</v>
      </c>
      <c r="S55" s="337">
        <v>-4.5598654464506588E-2</v>
      </c>
      <c r="T55" s="332">
        <v>4.9526209999999988</v>
      </c>
      <c r="U55" s="337">
        <v>0.24925577536722021</v>
      </c>
      <c r="V55" s="338">
        <v>-12.2</v>
      </c>
      <c r="W55" s="339">
        <v>-2.9318124999999997E-2</v>
      </c>
      <c r="X55" s="340">
        <v>99.039062000000001</v>
      </c>
      <c r="Y55" s="332">
        <v>1.5546870000000013</v>
      </c>
      <c r="Z55" s="336">
        <v>0.27343700000000126</v>
      </c>
      <c r="AA55" s="336">
        <v>98.765625</v>
      </c>
      <c r="AB55" s="336">
        <v>97.210937999999999</v>
      </c>
      <c r="AC55" s="341">
        <v>1.8281240000000025</v>
      </c>
      <c r="AD55" s="342">
        <v>7.1980000000000004</v>
      </c>
      <c r="AE55" s="339">
        <v>7.1288316827599993E-2</v>
      </c>
      <c r="AF55" s="343">
        <v>-0.41126128802986672</v>
      </c>
      <c r="AG55" s="332">
        <v>0.68162026469431702</v>
      </c>
      <c r="AH55" s="337">
        <v>2.6974831152879228E-2</v>
      </c>
      <c r="AI55" s="332">
        <v>-0.50045770117771593</v>
      </c>
      <c r="AJ55" s="337">
        <v>-3.840897347444483E-2</v>
      </c>
      <c r="AK55" s="341">
        <v>-2.985696587203213E-2</v>
      </c>
      <c r="AL55" s="344">
        <v>-0.4706007353056838</v>
      </c>
      <c r="AM55" s="337">
        <v>-1.8623823311627357E-2</v>
      </c>
      <c r="AN55" s="332">
        <v>8.7822534534077388</v>
      </c>
      <c r="AO55" s="345">
        <v>0.53602597477432767</v>
      </c>
      <c r="AP55" s="346">
        <v>0.19773305281502307</v>
      </c>
      <c r="AQ55" s="347">
        <v>7.8252011997041026E-3</v>
      </c>
    </row>
    <row r="56" spans="9:43" s="310" customFormat="1" ht="15">
      <c r="I56" s="133">
        <v>41820</v>
      </c>
      <c r="J56" s="234">
        <v>24.859380999999999</v>
      </c>
      <c r="K56" s="237">
        <v>25.096881</v>
      </c>
      <c r="L56" s="237">
        <v>1.0656309999999998</v>
      </c>
      <c r="M56" s="238">
        <v>-15.446300000000001</v>
      </c>
      <c r="N56" s="239">
        <v>12.948600000000001</v>
      </c>
      <c r="O56" s="240">
        <v>0.1552</v>
      </c>
      <c r="P56" s="237">
        <v>6.0400999999998817E-2</v>
      </c>
      <c r="Q56" s="171">
        <v>23.970849000000001</v>
      </c>
      <c r="R56" s="237">
        <v>1.1260319999999986</v>
      </c>
      <c r="S56" s="241">
        <v>4.6856988296488891E-2</v>
      </c>
      <c r="T56" s="237">
        <v>6.0786529999999974</v>
      </c>
      <c r="U56" s="241">
        <v>0.30779213861292321</v>
      </c>
      <c r="V56" s="242">
        <v>-12.3</v>
      </c>
      <c r="W56" s="243">
        <v>-3.0869163630000002E-2</v>
      </c>
      <c r="X56" s="244">
        <v>98.78125</v>
      </c>
      <c r="Y56" s="237">
        <v>-0.25781200000000126</v>
      </c>
      <c r="Z56" s="171">
        <v>0.27343700000000126</v>
      </c>
      <c r="AA56" s="171">
        <v>98.535156000000001</v>
      </c>
      <c r="AB56" s="171">
        <v>98.765625</v>
      </c>
      <c r="AC56" s="245">
        <v>1.5625E-2</v>
      </c>
      <c r="AD56" s="246">
        <v>7.2728479999999998</v>
      </c>
      <c r="AE56" s="243">
        <v>7.184210164999999E-2</v>
      </c>
      <c r="AF56" s="247">
        <v>-0.42968068752203614</v>
      </c>
      <c r="AG56" s="237">
        <v>6.4259576254666675E-3</v>
      </c>
      <c r="AH56" s="241">
        <v>2.6740005723658434E-4</v>
      </c>
      <c r="AI56" s="237">
        <v>1.1348323287364028</v>
      </c>
      <c r="AJ56" s="241">
        <v>-1.8419399492169419E-2</v>
      </c>
      <c r="AK56" s="245">
        <v>2.374371110937603E-3</v>
      </c>
      <c r="AL56" s="248">
        <v>1.1324579576254652</v>
      </c>
      <c r="AM56" s="241">
        <v>4.7124388353725469E-2</v>
      </c>
      <c r="AN56" s="237">
        <v>9.9147114110332044</v>
      </c>
      <c r="AO56" s="203">
        <v>0.60841025933100301</v>
      </c>
      <c r="AP56" s="249">
        <v>0.17789159815396235</v>
      </c>
      <c r="AQ56" s="250">
        <v>7.4025112365758063E-3</v>
      </c>
    </row>
    <row r="57" spans="9:43" s="310" customFormat="1" ht="15">
      <c r="I57" s="133">
        <v>41851</v>
      </c>
      <c r="J57" s="234">
        <v>25.21875</v>
      </c>
      <c r="K57" s="237">
        <v>25.456250000000001</v>
      </c>
      <c r="L57" s="237">
        <v>0.35936900000000094</v>
      </c>
      <c r="M57" s="238">
        <v>-12.805099999999999</v>
      </c>
      <c r="N57" s="239">
        <v>14.7118</v>
      </c>
      <c r="O57" s="240">
        <v>0.156</v>
      </c>
      <c r="P57" s="237">
        <v>3.1439999999989254E-3</v>
      </c>
      <c r="Q57" s="171">
        <v>25.093737000000001</v>
      </c>
      <c r="R57" s="237">
        <v>0.36251299999999986</v>
      </c>
      <c r="S57" s="241">
        <v>1.4444543925597761E-2</v>
      </c>
      <c r="T57" s="237">
        <v>6.4411659999999973</v>
      </c>
      <c r="U57" s="241">
        <v>0.32668259960466917</v>
      </c>
      <c r="V57" s="242">
        <v>-11.3</v>
      </c>
      <c r="W57" s="243">
        <v>-2.8765562500000005E-2</v>
      </c>
      <c r="X57" s="244">
        <v>97.96875</v>
      </c>
      <c r="Y57" s="237">
        <v>-0.8125</v>
      </c>
      <c r="Z57" s="171">
        <v>0.24609399999999937</v>
      </c>
      <c r="AA57" s="171">
        <v>97.714843999999999</v>
      </c>
      <c r="AB57" s="171">
        <v>98.535156000000001</v>
      </c>
      <c r="AC57" s="245">
        <v>-0.56640600000000063</v>
      </c>
      <c r="AD57" s="246">
        <v>7.148028</v>
      </c>
      <c r="AE57" s="243">
        <v>7.0028336812500008E-2</v>
      </c>
      <c r="AF57" s="247">
        <v>-0.41077032254841972</v>
      </c>
      <c r="AG57" s="237">
        <v>-0.24337371949660666</v>
      </c>
      <c r="AH57" s="241">
        <v>-9.6973691470508497E-3</v>
      </c>
      <c r="AI57" s="237">
        <v>0.11145694473286152</v>
      </c>
      <c r="AJ57" s="241">
        <v>1.8910364973616423E-2</v>
      </c>
      <c r="AK57" s="245">
        <v>-7.6823357705316717E-3</v>
      </c>
      <c r="AL57" s="248">
        <v>0.1191392805033932</v>
      </c>
      <c r="AM57" s="241">
        <v>4.7471747785469117E-3</v>
      </c>
      <c r="AN57" s="237">
        <v>10.033850691536598</v>
      </c>
      <c r="AO57" s="203">
        <v>0.61604566394765503</v>
      </c>
      <c r="AP57" s="249">
        <v>0.10423211175722946</v>
      </c>
      <c r="AQ57" s="250">
        <v>4.1531898628052412E-3</v>
      </c>
    </row>
    <row r="58" spans="9:43" s="310" customFormat="1" ht="15">
      <c r="I58" s="133">
        <v>41880</v>
      </c>
      <c r="J58" s="234">
        <v>23.5625</v>
      </c>
      <c r="K58" s="237">
        <v>23.8125</v>
      </c>
      <c r="L58" s="237">
        <v>-1.6437500000000007</v>
      </c>
      <c r="M58" s="238">
        <v>-6.1783000000000001</v>
      </c>
      <c r="N58" s="239">
        <v>15.2033</v>
      </c>
      <c r="O58" s="240">
        <v>0.157</v>
      </c>
      <c r="P58" s="237">
        <v>-1.4800000000001035E-2</v>
      </c>
      <c r="Q58" s="171">
        <v>25.471050000000002</v>
      </c>
      <c r="R58" s="237">
        <v>-1.6585500000000017</v>
      </c>
      <c r="S58" s="241">
        <v>-6.5152958507242884E-2</v>
      </c>
      <c r="T58" s="237">
        <v>4.7826159999999955</v>
      </c>
      <c r="U58" s="241">
        <v>0.2402453032403451</v>
      </c>
      <c r="V58" s="242">
        <v>-12.7</v>
      </c>
      <c r="W58" s="243">
        <v>-3.0241875000000001E-2</v>
      </c>
      <c r="X58" s="244">
        <v>99.53125</v>
      </c>
      <c r="Y58" s="237">
        <v>1.5625</v>
      </c>
      <c r="Z58" s="171">
        <v>0.25390600000000063</v>
      </c>
      <c r="AA58" s="171">
        <v>99.242187999999999</v>
      </c>
      <c r="AB58" s="171">
        <v>97.714843999999999</v>
      </c>
      <c r="AC58" s="245">
        <v>1.8164060000000006</v>
      </c>
      <c r="AD58" s="246">
        <v>6.8048909999999996</v>
      </c>
      <c r="AE58" s="243">
        <v>6.7729930734374999E-2</v>
      </c>
      <c r="AF58" s="247">
        <v>-0.44650680536797493</v>
      </c>
      <c r="AG58" s="237">
        <v>0.74612567849888511</v>
      </c>
      <c r="AH58" s="241">
        <v>2.9310117495659614E-2</v>
      </c>
      <c r="AI58" s="237">
        <v>-0.94034344870389419</v>
      </c>
      <c r="AJ58" s="241">
        <v>-3.5736482819555215E-2</v>
      </c>
      <c r="AK58" s="245">
        <v>-2.7919127202777512E-2</v>
      </c>
      <c r="AL58" s="248">
        <v>-0.91242432150111663</v>
      </c>
      <c r="AM58" s="241">
        <v>-3.5842841011583269E-2</v>
      </c>
      <c r="AN58" s="237">
        <v>9.121426370035481</v>
      </c>
      <c r="AO58" s="203">
        <v>0.55812199614732072</v>
      </c>
      <c r="AP58" s="249">
        <v>9.8570756923760286E-2</v>
      </c>
      <c r="AQ58" s="250">
        <v>3.8721632967841013E-3</v>
      </c>
    </row>
    <row r="59" spans="9:43" s="310" customFormat="1" ht="15">
      <c r="I59" s="133">
        <v>41912</v>
      </c>
      <c r="J59" s="234">
        <v>25.21875</v>
      </c>
      <c r="K59" s="237">
        <v>25.456250000000001</v>
      </c>
      <c r="L59" s="237">
        <v>1.6437500000000007</v>
      </c>
      <c r="M59" s="238">
        <v>-76.6203</v>
      </c>
      <c r="N59" s="239">
        <v>14.5984</v>
      </c>
      <c r="O59" s="240">
        <v>0.1565</v>
      </c>
      <c r="P59" s="237">
        <v>2.4581000000001296E-2</v>
      </c>
      <c r="Q59" s="171">
        <v>23.787918999999999</v>
      </c>
      <c r="R59" s="237">
        <v>1.668331000000002</v>
      </c>
      <c r="S59" s="241">
        <v>7.0061144356955471E-2</v>
      </c>
      <c r="T59" s="237">
        <v>6.4509469999999975</v>
      </c>
      <c r="U59" s="241">
        <v>0.32713830846870295</v>
      </c>
      <c r="V59" s="242">
        <v>-11.8</v>
      </c>
      <c r="W59" s="243">
        <v>-3.0038375000000003E-2</v>
      </c>
      <c r="X59" s="244">
        <v>98.578125</v>
      </c>
      <c r="Y59" s="237">
        <v>-0.953125</v>
      </c>
      <c r="Z59" s="171">
        <v>0.28906200000000126</v>
      </c>
      <c r="AA59" s="171">
        <v>98.304687999999999</v>
      </c>
      <c r="AB59" s="171">
        <v>99.242187999999999</v>
      </c>
      <c r="AC59" s="245">
        <v>-0.66406299999999874</v>
      </c>
      <c r="AD59" s="246">
        <v>6.9646030000000003</v>
      </c>
      <c r="AE59" s="243">
        <v>6.8655750510937502E-2</v>
      </c>
      <c r="AF59" s="247">
        <v>-0.4375216172928531</v>
      </c>
      <c r="AG59" s="237">
        <v>-0.29650864869307297</v>
      </c>
      <c r="AH59" s="241">
        <v>-1.2451806769262908E-2</v>
      </c>
      <c r="AI59" s="237">
        <v>1.3675403476148786</v>
      </c>
      <c r="AJ59" s="241">
        <v>8.9851880751218305E-3</v>
      </c>
      <c r="AK59" s="245">
        <v>-4.2820036920502473E-3</v>
      </c>
      <c r="AL59" s="248">
        <v>1.371822351306929</v>
      </c>
      <c r="AM59" s="241">
        <v>5.7609337587692558E-2</v>
      </c>
      <c r="AN59" s="237">
        <v>10.493248721342409</v>
      </c>
      <c r="AO59" s="203">
        <v>0.64788437222618112</v>
      </c>
      <c r="AP59" s="249">
        <v>0.15105187373790854</v>
      </c>
      <c r="AQ59" s="250">
        <v>6.3433857737704375E-3</v>
      </c>
    </row>
    <row r="60" spans="9:43" s="310" customFormat="1" ht="15">
      <c r="I60" s="133">
        <v>41943</v>
      </c>
      <c r="J60" s="234">
        <v>23.828130999999999</v>
      </c>
      <c r="K60" s="237">
        <v>24.090630999999998</v>
      </c>
      <c r="L60" s="237">
        <v>-1.3656190000000024</v>
      </c>
      <c r="M60" s="238">
        <v>-83.966498999999999</v>
      </c>
      <c r="N60" s="239">
        <v>14.5182</v>
      </c>
      <c r="O60" s="240">
        <v>0.15590000000000001</v>
      </c>
      <c r="P60" s="237">
        <v>1.7540000000018097E-3</v>
      </c>
      <c r="Q60" s="171">
        <v>25.454495999999999</v>
      </c>
      <c r="R60" s="237">
        <v>-1.3638650000000005</v>
      </c>
      <c r="S60" s="241">
        <v>-5.3576822980603997E-2</v>
      </c>
      <c r="T60" s="237">
        <v>5.087081999999997</v>
      </c>
      <c r="U60" s="241">
        <v>0.25603445424509719</v>
      </c>
      <c r="V60" s="242">
        <v>-13.1</v>
      </c>
      <c r="W60" s="243">
        <v>-3.1558726609999997E-2</v>
      </c>
      <c r="X60" s="244">
        <v>100.039062</v>
      </c>
      <c r="Y60" s="237">
        <v>1.4609370000000013</v>
      </c>
      <c r="Z60" s="171">
        <v>0.27343700000000126</v>
      </c>
      <c r="AA60" s="171">
        <v>99.75</v>
      </c>
      <c r="AB60" s="171">
        <v>98.304687999999999</v>
      </c>
      <c r="AC60" s="245">
        <v>1.7343740000000025</v>
      </c>
      <c r="AD60" s="246">
        <v>6.6523269999999997</v>
      </c>
      <c r="AE60" s="243">
        <v>6.6549255319727399E-2</v>
      </c>
      <c r="AF60" s="247">
        <v>-0.4742160743704813</v>
      </c>
      <c r="AG60" s="237">
        <v>0.75882611747067596</v>
      </c>
      <c r="AH60" s="241">
        <v>2.9809029903095544E-2</v>
      </c>
      <c r="AI60" s="237">
        <v>-0.63184302754913402</v>
      </c>
      <c r="AJ60" s="241">
        <v>-3.6694457077628195E-2</v>
      </c>
      <c r="AK60" s="245">
        <v>-2.6804145019809475E-2</v>
      </c>
      <c r="AL60" s="248">
        <v>-0.60503888252932458</v>
      </c>
      <c r="AM60" s="241">
        <v>-2.3767793077508453E-2</v>
      </c>
      <c r="AN60" s="237">
        <v>9.8882098388130846</v>
      </c>
      <c r="AO60" s="203">
        <v>0.60871779745144927</v>
      </c>
      <c r="AP60" s="249">
        <v>0.1314222207276437</v>
      </c>
      <c r="AQ60" s="250">
        <v>5.1626700997846773E-3</v>
      </c>
    </row>
    <row r="61" spans="9:43" s="310" customFormat="1" ht="15">
      <c r="I61" s="133">
        <v>41971</v>
      </c>
      <c r="J61" s="234">
        <v>22.859380999999999</v>
      </c>
      <c r="K61" s="237">
        <v>23.096881</v>
      </c>
      <c r="L61" s="237">
        <v>-0.99374999999999858</v>
      </c>
      <c r="M61" s="238">
        <v>-121.601799</v>
      </c>
      <c r="N61" s="239">
        <v>14.5433</v>
      </c>
      <c r="O61" s="240">
        <v>0.154</v>
      </c>
      <c r="P61" s="237">
        <v>2.1255999999997499E-2</v>
      </c>
      <c r="Q61" s="171">
        <v>24.069375000000001</v>
      </c>
      <c r="R61" s="237">
        <v>-0.97249400000000108</v>
      </c>
      <c r="S61" s="241">
        <v>-4.0368141457149925E-2</v>
      </c>
      <c r="T61" s="237">
        <v>4.1145879999999959</v>
      </c>
      <c r="U61" s="241">
        <v>0.20533067772107705</v>
      </c>
      <c r="V61" s="242">
        <v>-14.2</v>
      </c>
      <c r="W61" s="243">
        <v>-3.2797571019999999E-2</v>
      </c>
      <c r="X61" s="244">
        <v>101.117188</v>
      </c>
      <c r="Y61" s="237">
        <v>1.0781259999999975</v>
      </c>
      <c r="Z61" s="171">
        <v>0.28906200000000126</v>
      </c>
      <c r="AA61" s="171">
        <v>100.832031</v>
      </c>
      <c r="AB61" s="171">
        <v>99.75</v>
      </c>
      <c r="AC61" s="245">
        <v>1.3671879999999987</v>
      </c>
      <c r="AD61" s="246">
        <v>6.2499140000000004</v>
      </c>
      <c r="AE61" s="243">
        <v>6.3197372892183204E-2</v>
      </c>
      <c r="AF61" s="247">
        <v>-0.5189704811931618</v>
      </c>
      <c r="AG61" s="237">
        <v>0.64834252628642897</v>
      </c>
      <c r="AH61" s="241">
        <v>2.6912641943103482E-2</v>
      </c>
      <c r="AI61" s="237">
        <v>-0.34827691851862669</v>
      </c>
      <c r="AJ61" s="241">
        <v>-4.4754406822680504E-2</v>
      </c>
      <c r="AK61" s="245">
        <v>-2.4125444805054564E-2</v>
      </c>
      <c r="AL61" s="248">
        <v>-0.32415147371357211</v>
      </c>
      <c r="AM61" s="241">
        <v>-1.3455499514046442E-2</v>
      </c>
      <c r="AN61" s="237">
        <v>9.5640583650995126</v>
      </c>
      <c r="AO61" s="203">
        <v>0.5870716959096034</v>
      </c>
      <c r="AP61" s="249">
        <v>0.1712706452346559</v>
      </c>
      <c r="AQ61" s="250">
        <v>7.1094296050051957E-3</v>
      </c>
    </row>
    <row r="62" spans="9:43" s="310" customFormat="1" ht="15">
      <c r="I62" s="133">
        <v>42004</v>
      </c>
      <c r="J62" s="234">
        <v>22.546880999999999</v>
      </c>
      <c r="K62" s="237">
        <v>22.796880999999999</v>
      </c>
      <c r="L62" s="237">
        <v>-0.30000000000000071</v>
      </c>
      <c r="M62" s="238">
        <v>-171.980301</v>
      </c>
      <c r="N62" s="239">
        <v>13.451000000000001</v>
      </c>
      <c r="O62" s="240">
        <v>0.17125000000000001</v>
      </c>
      <c r="P62" s="237">
        <v>6.027599999999822E-2</v>
      </c>
      <c r="Q62" s="171">
        <v>23.036605000000002</v>
      </c>
      <c r="R62" s="237">
        <v>-0.23972400000000249</v>
      </c>
      <c r="S62" s="241">
        <v>-1.0379063735921854E-2</v>
      </c>
      <c r="T62" s="237">
        <v>3.8748639999999934</v>
      </c>
      <c r="U62" s="241">
        <v>0.19282047379414813</v>
      </c>
      <c r="V62" s="242">
        <v>-14.2</v>
      </c>
      <c r="W62" s="243">
        <v>-3.2371571019999996E-2</v>
      </c>
      <c r="X62" s="244">
        <v>101.210938</v>
      </c>
      <c r="Y62" s="237">
        <v>9.375E-2</v>
      </c>
      <c r="Z62" s="171">
        <v>0.28515699999999811</v>
      </c>
      <c r="AA62" s="171">
        <v>100.957031</v>
      </c>
      <c r="AB62" s="171">
        <v>100.832031</v>
      </c>
      <c r="AC62" s="245">
        <v>0.37890699999999811</v>
      </c>
      <c r="AD62" s="246">
        <v>5.9987959999999996</v>
      </c>
      <c r="AE62" s="243">
        <v>6.0714377003064791E-2</v>
      </c>
      <c r="AF62" s="247">
        <v>-0.53317801512425822</v>
      </c>
      <c r="AG62" s="237">
        <v>0.19664154811745638</v>
      </c>
      <c r="AH62" s="241">
        <v>8.5137706739475509E-3</v>
      </c>
      <c r="AI62" s="237">
        <v>-4.3748430035566256E-2</v>
      </c>
      <c r="AJ62" s="241">
        <v>-1.4207533931096417E-2</v>
      </c>
      <c r="AK62" s="245">
        <v>-6.6597815302014453E-4</v>
      </c>
      <c r="AL62" s="248">
        <v>-4.3082451882546113E-2</v>
      </c>
      <c r="AM62" s="241">
        <v>-1.8652930619743036E-3</v>
      </c>
      <c r="AN62" s="237">
        <v>9.5209759132169669</v>
      </c>
      <c r="AO62" s="203">
        <v>0.5841113420863675</v>
      </c>
      <c r="AP62" s="249">
        <v>0.21231544325878532</v>
      </c>
      <c r="AQ62" s="250">
        <v>9.1923859008835578E-3</v>
      </c>
    </row>
    <row r="63" spans="9:43" s="310" customFormat="1" ht="15">
      <c r="I63" s="133">
        <v>42034</v>
      </c>
      <c r="J63" s="234">
        <v>18.328130999999999</v>
      </c>
      <c r="K63" s="237">
        <v>18.578130999999999</v>
      </c>
      <c r="L63" s="237">
        <v>-4.21875</v>
      </c>
      <c r="M63" s="238">
        <v>-63.685501000000002</v>
      </c>
      <c r="N63" s="239">
        <v>16.5656</v>
      </c>
      <c r="O63" s="240">
        <v>0.17125000000000001</v>
      </c>
      <c r="P63" s="237">
        <v>-5.656999999999357E-3</v>
      </c>
      <c r="Q63" s="171">
        <v>22.802537999999998</v>
      </c>
      <c r="R63" s="237">
        <v>-4.2244069999999994</v>
      </c>
      <c r="S63" s="241">
        <v>-0.18530635835665413</v>
      </c>
      <c r="T63" s="237">
        <v>-0.34954300000000593</v>
      </c>
      <c r="U63" s="241">
        <v>-2.8216744377904224E-2</v>
      </c>
      <c r="V63" s="242">
        <v>-27.9</v>
      </c>
      <c r="W63" s="243">
        <v>-5.183298548999999E-2</v>
      </c>
      <c r="X63" s="244">
        <v>103.375</v>
      </c>
      <c r="Y63" s="237">
        <v>2.1640620000000013</v>
      </c>
      <c r="Z63" s="171">
        <v>0.25390699999999811</v>
      </c>
      <c r="AA63" s="171">
        <v>103.128906</v>
      </c>
      <c r="AB63" s="171">
        <v>100.957031</v>
      </c>
      <c r="AC63" s="245">
        <v>2.4179689999999994</v>
      </c>
      <c r="AD63" s="246">
        <v>5.4045230000000002</v>
      </c>
      <c r="AE63" s="243">
        <v>5.58692565125E-2</v>
      </c>
      <c r="AF63" s="247">
        <v>-0.92775506111134753</v>
      </c>
      <c r="AG63" s="237">
        <v>1.2892079120519873</v>
      </c>
      <c r="AH63" s="241">
        <v>5.6551942875518249E-2</v>
      </c>
      <c r="AI63" s="237">
        <v>-3.3621436835944687</v>
      </c>
      <c r="AJ63" s="241">
        <v>-0.39457704598708931</v>
      </c>
      <c r="AK63" s="245">
        <v>-0.42694459564645648</v>
      </c>
      <c r="AL63" s="248">
        <v>-2.9351990879480123</v>
      </c>
      <c r="AM63" s="241">
        <v>-0.12875441548113589</v>
      </c>
      <c r="AN63" s="237">
        <v>6.5857768252689546</v>
      </c>
      <c r="AO63" s="203">
        <v>0.38015001217899957</v>
      </c>
      <c r="AP63" s="249">
        <v>0.22990650430159781</v>
      </c>
      <c r="AQ63" s="250">
        <v>1.008499821978269E-2</v>
      </c>
    </row>
    <row r="64" spans="9:43" s="310" customFormat="1" ht="15">
      <c r="I64" s="133">
        <v>42062</v>
      </c>
      <c r="J64" s="234">
        <v>21.3125</v>
      </c>
      <c r="K64" s="237">
        <v>21.5625</v>
      </c>
      <c r="L64" s="237">
        <v>2.9843690000000009</v>
      </c>
      <c r="M64" s="238">
        <v>-193.391403</v>
      </c>
      <c r="N64" s="239">
        <v>14.1905</v>
      </c>
      <c r="O64" s="240">
        <v>0.17299999999999999</v>
      </c>
      <c r="P64" s="237">
        <v>0.10901600000000045</v>
      </c>
      <c r="Q64" s="171">
        <v>18.469114999999999</v>
      </c>
      <c r="R64" s="237">
        <v>3.0933850000000014</v>
      </c>
      <c r="S64" s="241">
        <v>0.16650679231403856</v>
      </c>
      <c r="T64" s="237">
        <v>2.7438419999999955</v>
      </c>
      <c r="U64" s="241">
        <v>0.13359176834022435</v>
      </c>
      <c r="V64" s="242">
        <v>-23.5</v>
      </c>
      <c r="W64" s="243">
        <v>-5.0671875000000005E-2</v>
      </c>
      <c r="X64" s="244">
        <v>101.898438</v>
      </c>
      <c r="Y64" s="237">
        <v>-1.4765620000000013</v>
      </c>
      <c r="Z64" s="171">
        <v>0.24609399999999937</v>
      </c>
      <c r="AA64" s="171">
        <v>101.632812</v>
      </c>
      <c r="AB64" s="171">
        <v>103.128906</v>
      </c>
      <c r="AC64" s="245">
        <v>-1.2304680000000019</v>
      </c>
      <c r="AD64" s="246">
        <v>6.1613049999999996</v>
      </c>
      <c r="AE64" s="243">
        <v>6.2782735554158989E-2</v>
      </c>
      <c r="AF64" s="247">
        <v>-0.8070988712539986</v>
      </c>
      <c r="AG64" s="237">
        <v>-1.1415729145355593</v>
      </c>
      <c r="AH64" s="241">
        <v>-6.1447134511838641E-2</v>
      </c>
      <c r="AI64" s="237">
        <v>1.8627339129603686</v>
      </c>
      <c r="AJ64" s="241">
        <v>0.12065618985734894</v>
      </c>
      <c r="AK64" s="245">
        <v>-8.9078172504073502E-2</v>
      </c>
      <c r="AL64" s="248">
        <v>1.9518120854644421</v>
      </c>
      <c r="AM64" s="241">
        <v>0.10505965780219992</v>
      </c>
      <c r="AN64" s="237">
        <v>8.5375889107333975</v>
      </c>
      <c r="AO64" s="203">
        <v>0.52514810017422731</v>
      </c>
      <c r="AP64" s="249">
        <v>0.30763818962238143</v>
      </c>
      <c r="AQ64" s="250">
        <v>1.6559157087566098E-2</v>
      </c>
    </row>
    <row r="65" spans="9:45" s="310" customFormat="1" ht="15">
      <c r="I65" s="149">
        <v>42094</v>
      </c>
      <c r="J65" s="312">
        <v>20.890630999999999</v>
      </c>
      <c r="K65" s="313">
        <v>21.128131</v>
      </c>
      <c r="L65" s="313">
        <v>-0.43436900000000023</v>
      </c>
      <c r="M65" s="314">
        <v>-221.22929400000001</v>
      </c>
      <c r="N65" s="315" t="s">
        <v>326</v>
      </c>
      <c r="O65" s="316">
        <v>0.17624999999999999</v>
      </c>
      <c r="P65" s="313">
        <v>1.0249000000001729E-2</v>
      </c>
      <c r="Q65" s="317">
        <v>21.552250999999998</v>
      </c>
      <c r="R65" s="313">
        <v>-0.4241199999999985</v>
      </c>
      <c r="S65" s="318">
        <v>-1.9669333333333264E-2</v>
      </c>
      <c r="T65" s="313">
        <v>2.319721999999997</v>
      </c>
      <c r="U65" s="318">
        <v>0.1112947739848178</v>
      </c>
      <c r="V65" s="319">
        <v>-24.1</v>
      </c>
      <c r="W65" s="320">
        <v>-5.0918795709999999E-2</v>
      </c>
      <c r="X65" s="321">
        <v>102.242188</v>
      </c>
      <c r="Y65" s="313">
        <v>0.34375</v>
      </c>
      <c r="Z65" s="317">
        <v>0.26562599999999748</v>
      </c>
      <c r="AA65" s="317">
        <v>102.003906</v>
      </c>
      <c r="AB65" s="317">
        <v>101.632812</v>
      </c>
      <c r="AC65" s="322">
        <v>0.60937599999999748</v>
      </c>
      <c r="AD65" s="323">
        <v>5.6016069999999996</v>
      </c>
      <c r="AE65" s="320">
        <v>5.7272055599611599E-2</v>
      </c>
      <c r="AF65" s="324">
        <v>-0.88906876445945682</v>
      </c>
      <c r="AG65" s="313">
        <v>0.49182668176927463</v>
      </c>
      <c r="AH65" s="318">
        <v>2.2809353357415636E-2</v>
      </c>
      <c r="AI65" s="313">
        <v>5.3618106374587998E-2</v>
      </c>
      <c r="AJ65" s="318">
        <v>-8.1969893205458222E-2</v>
      </c>
      <c r="AK65" s="322">
        <v>-1.4088575394688132E-2</v>
      </c>
      <c r="AL65" s="325">
        <v>6.7706681769276134E-2</v>
      </c>
      <c r="AM65" s="318">
        <v>3.1400200240823714E-3</v>
      </c>
      <c r="AN65" s="313">
        <v>8.6052955925026744</v>
      </c>
      <c r="AO65" s="326">
        <v>0.52993709574846548</v>
      </c>
      <c r="AP65" s="327">
        <v>0.24640877962830715</v>
      </c>
      <c r="AQ65" s="328">
        <v>1.1427653547979462E-2</v>
      </c>
    </row>
    <row r="66" spans="9:45" s="310" customFormat="1" ht="15">
      <c r="I66" s="294"/>
      <c r="J66" s="295"/>
      <c r="K66" s="296"/>
      <c r="L66" s="296"/>
      <c r="M66" s="297"/>
      <c r="N66" s="298"/>
      <c r="O66" s="299"/>
      <c r="P66" s="296"/>
      <c r="Q66" s="295"/>
      <c r="R66" s="296"/>
      <c r="S66" s="300"/>
      <c r="T66" s="296"/>
      <c r="U66" s="300"/>
      <c r="V66" s="301"/>
      <c r="W66" s="302"/>
      <c r="X66" s="295"/>
      <c r="Y66" s="296"/>
      <c r="Z66" s="295"/>
      <c r="AA66" s="295"/>
      <c r="AB66" s="295"/>
      <c r="AC66" s="296"/>
      <c r="AD66" s="301"/>
      <c r="AE66" s="302"/>
      <c r="AF66" s="303"/>
      <c r="AG66" s="296"/>
      <c r="AH66" s="300"/>
      <c r="AI66" s="296"/>
      <c r="AJ66" s="300"/>
      <c r="AK66" s="296"/>
      <c r="AL66" s="296"/>
      <c r="AM66" s="300"/>
      <c r="AN66" s="296"/>
      <c r="AO66" s="300"/>
      <c r="AP66" s="296"/>
      <c r="AQ66" s="300"/>
    </row>
    <row r="67" spans="9:45" s="310" customFormat="1" ht="15">
      <c r="I67" s="294"/>
      <c r="J67" s="295"/>
      <c r="K67" s="296"/>
      <c r="L67" s="296"/>
      <c r="M67" s="297"/>
      <c r="N67" s="298"/>
      <c r="O67" s="299"/>
      <c r="P67" s="296"/>
      <c r="Q67" s="295"/>
      <c r="R67" s="296"/>
      <c r="S67" s="300"/>
      <c r="T67" s="296"/>
      <c r="U67" s="300"/>
      <c r="V67" s="301"/>
      <c r="W67" s="302"/>
      <c r="X67" s="295"/>
      <c r="Y67" s="296"/>
      <c r="Z67" s="295"/>
      <c r="AA67" s="295"/>
      <c r="AB67" s="295"/>
      <c r="AC67" s="296"/>
      <c r="AD67" s="301"/>
      <c r="AE67" s="302"/>
      <c r="AF67" s="303"/>
      <c r="AG67" s="296"/>
      <c r="AH67" s="300"/>
      <c r="AI67" s="296"/>
      <c r="AJ67" s="300"/>
      <c r="AK67" s="296"/>
      <c r="AL67" s="296"/>
      <c r="AM67" s="300"/>
      <c r="AN67" s="296"/>
      <c r="AO67" s="300"/>
      <c r="AP67" s="296"/>
      <c r="AQ67" s="300"/>
    </row>
    <row r="68" spans="9:45" s="310" customFormat="1" ht="15">
      <c r="I68" s="294"/>
      <c r="J68" s="295"/>
      <c r="K68" s="296"/>
      <c r="L68" s="296"/>
      <c r="M68" s="297"/>
      <c r="N68" s="298"/>
      <c r="O68" s="299"/>
      <c r="P68" s="296"/>
      <c r="Q68" s="295"/>
      <c r="R68" s="296"/>
      <c r="S68" s="300"/>
      <c r="T68" s="296"/>
      <c r="U68" s="300"/>
      <c r="V68" s="301"/>
      <c r="W68" s="302"/>
      <c r="X68" s="295"/>
      <c r="Y68" s="296"/>
      <c r="Z68" s="295"/>
      <c r="AA68" s="295"/>
      <c r="AB68" s="295"/>
      <c r="AC68" s="296"/>
      <c r="AD68" s="301"/>
      <c r="AE68" s="302"/>
      <c r="AF68" s="303"/>
      <c r="AG68" s="296"/>
      <c r="AH68" s="300"/>
      <c r="AI68" s="296"/>
      <c r="AJ68" s="300"/>
      <c r="AK68" s="296"/>
      <c r="AL68" s="296"/>
      <c r="AM68" s="300"/>
      <c r="AN68" s="296"/>
      <c r="AO68" s="300"/>
      <c r="AP68" s="296"/>
      <c r="AQ68" s="300"/>
    </row>
    <row r="69" spans="9:45" s="310" customFormat="1" ht="15">
      <c r="I69" s="294"/>
      <c r="J69" s="295"/>
      <c r="K69" s="296"/>
      <c r="L69" s="296"/>
      <c r="M69" s="297"/>
      <c r="N69" s="298"/>
      <c r="O69" s="299"/>
      <c r="P69" s="296"/>
      <c r="Q69" s="295"/>
      <c r="R69" s="296"/>
      <c r="S69" s="300"/>
      <c r="T69" s="296"/>
      <c r="U69" s="300"/>
      <c r="V69" s="301"/>
      <c r="W69" s="302"/>
      <c r="X69" s="295"/>
      <c r="Y69" s="296"/>
      <c r="Z69" s="295"/>
      <c r="AA69" s="295"/>
      <c r="AB69" s="295"/>
      <c r="AC69" s="296"/>
      <c r="AD69" s="301"/>
      <c r="AE69" s="302"/>
      <c r="AF69" s="303"/>
      <c r="AG69" s="296"/>
      <c r="AH69" s="300"/>
      <c r="AI69" s="296"/>
      <c r="AJ69" s="300"/>
      <c r="AK69" s="296"/>
      <c r="AL69" s="296"/>
      <c r="AM69" s="300"/>
      <c r="AN69" s="296"/>
      <c r="AO69" s="300"/>
      <c r="AP69" s="296"/>
      <c r="AQ69" s="300"/>
    </row>
    <row r="70" spans="9:45" s="310" customFormat="1" ht="15">
      <c r="I70" s="294"/>
      <c r="J70" s="295"/>
      <c r="K70" s="296"/>
      <c r="L70" s="296"/>
      <c r="M70" s="297"/>
      <c r="N70" s="298"/>
      <c r="O70" s="299"/>
      <c r="P70" s="296"/>
      <c r="Q70" s="295"/>
      <c r="R70" s="296"/>
      <c r="S70" s="300"/>
      <c r="T70" s="296"/>
      <c r="U70" s="300"/>
      <c r="V70" s="301"/>
      <c r="W70" s="302"/>
      <c r="X70" s="295"/>
      <c r="Y70" s="296"/>
      <c r="Z70" s="295"/>
      <c r="AA70" s="295"/>
      <c r="AB70" s="295"/>
      <c r="AC70" s="296"/>
      <c r="AD70" s="301"/>
      <c r="AE70" s="302"/>
      <c r="AF70" s="303"/>
      <c r="AG70" s="296"/>
      <c r="AH70" s="300"/>
      <c r="AI70" s="296"/>
      <c r="AJ70" s="300"/>
      <c r="AK70" s="296"/>
      <c r="AL70" s="296"/>
      <c r="AM70" s="300"/>
      <c r="AN70" s="296"/>
      <c r="AO70" s="300"/>
      <c r="AP70" s="296"/>
      <c r="AQ70" s="300"/>
    </row>
    <row r="71" spans="9:45" s="310" customFormat="1" ht="15">
      <c r="I71" s="294"/>
      <c r="J71" s="295"/>
      <c r="K71" s="296"/>
      <c r="L71" s="296"/>
      <c r="M71" s="297"/>
      <c r="N71" s="298"/>
      <c r="O71" s="299"/>
      <c r="P71" s="296"/>
      <c r="Q71" s="295"/>
      <c r="R71" s="296"/>
      <c r="S71" s="300"/>
      <c r="T71" s="296"/>
      <c r="U71" s="300"/>
      <c r="V71" s="301"/>
      <c r="W71" s="302"/>
      <c r="X71" s="295"/>
      <c r="Y71" s="296"/>
      <c r="Z71" s="295"/>
      <c r="AA71" s="295"/>
      <c r="AB71" s="295"/>
      <c r="AC71" s="296"/>
      <c r="AD71" s="301"/>
      <c r="AE71" s="302"/>
      <c r="AF71" s="303"/>
      <c r="AG71" s="296"/>
      <c r="AH71" s="300"/>
      <c r="AI71" s="296"/>
      <c r="AJ71" s="300"/>
      <c r="AK71" s="296"/>
      <c r="AL71" s="296"/>
      <c r="AM71" s="300"/>
      <c r="AN71" s="296"/>
      <c r="AO71" s="300"/>
      <c r="AP71" s="296"/>
      <c r="AQ71" s="300"/>
    </row>
    <row r="72" spans="9:45" s="310" customFormat="1" ht="15">
      <c r="I72" s="294"/>
      <c r="J72" s="295"/>
      <c r="K72" s="296"/>
      <c r="L72" s="296"/>
      <c r="M72" s="297"/>
      <c r="N72" s="298"/>
      <c r="O72" s="299"/>
      <c r="P72" s="296"/>
      <c r="Q72" s="295"/>
      <c r="R72" s="296"/>
      <c r="S72" s="300"/>
      <c r="T72" s="296"/>
      <c r="U72" s="300"/>
      <c r="V72" s="301"/>
      <c r="W72" s="302"/>
      <c r="X72" s="295"/>
      <c r="Y72" s="296"/>
      <c r="Z72" s="295"/>
      <c r="AA72" s="295"/>
      <c r="AB72" s="295"/>
      <c r="AC72" s="296"/>
      <c r="AD72" s="301"/>
      <c r="AE72" s="302"/>
      <c r="AF72" s="303"/>
      <c r="AG72" s="296"/>
      <c r="AH72" s="300"/>
      <c r="AI72" s="296"/>
      <c r="AJ72" s="300"/>
      <c r="AK72" s="296"/>
      <c r="AL72" s="296"/>
      <c r="AM72" s="300"/>
      <c r="AN72" s="296"/>
      <c r="AO72" s="300"/>
      <c r="AP72" s="296"/>
      <c r="AQ72" s="300"/>
    </row>
    <row r="73" spans="9:45" s="310" customFormat="1" ht="15">
      <c r="I73" s="294"/>
      <c r="J73" s="295"/>
      <c r="K73" s="296"/>
      <c r="L73" s="296"/>
      <c r="M73" s="297"/>
      <c r="N73" s="298"/>
      <c r="O73" s="299"/>
      <c r="P73" s="296"/>
      <c r="Q73" s="295"/>
      <c r="R73" s="296"/>
      <c r="S73" s="300"/>
      <c r="T73" s="296"/>
      <c r="U73" s="300"/>
      <c r="V73" s="301"/>
      <c r="W73" s="302"/>
      <c r="X73" s="295"/>
      <c r="Y73" s="296"/>
      <c r="Z73" s="295"/>
      <c r="AA73" s="295"/>
      <c r="AB73" s="295"/>
      <c r="AC73" s="296"/>
      <c r="AD73" s="301"/>
      <c r="AE73" s="302"/>
      <c r="AF73" s="303"/>
      <c r="AG73" s="296"/>
      <c r="AH73" s="300"/>
      <c r="AI73" s="296"/>
      <c r="AJ73" s="300"/>
      <c r="AK73" s="296"/>
      <c r="AL73" s="296"/>
      <c r="AM73" s="300"/>
      <c r="AN73" s="296"/>
      <c r="AO73" s="300"/>
      <c r="AP73" s="296"/>
      <c r="AQ73" s="300"/>
    </row>
    <row r="74" spans="9:45" s="310" customFormat="1" ht="15">
      <c r="I74" s="294"/>
      <c r="J74" s="295"/>
      <c r="K74" s="296"/>
      <c r="L74" s="296"/>
      <c r="M74" s="297"/>
      <c r="N74" s="298"/>
      <c r="O74" s="299"/>
      <c r="P74" s="296"/>
      <c r="Q74" s="295"/>
      <c r="R74" s="296"/>
      <c r="S74" s="300"/>
      <c r="T74" s="296"/>
      <c r="U74" s="300"/>
      <c r="V74" s="301"/>
      <c r="W74" s="302"/>
      <c r="X74" s="295"/>
      <c r="Y74" s="296"/>
      <c r="Z74" s="295"/>
      <c r="AA74" s="295"/>
      <c r="AB74" s="295"/>
      <c r="AC74" s="296"/>
      <c r="AD74" s="301"/>
      <c r="AE74" s="302"/>
      <c r="AF74" s="303"/>
      <c r="AG74" s="296"/>
      <c r="AH74" s="300"/>
      <c r="AI74" s="296"/>
      <c r="AJ74" s="300"/>
      <c r="AK74" s="296"/>
      <c r="AL74" s="296"/>
      <c r="AM74" s="300"/>
      <c r="AN74" s="296"/>
      <c r="AO74" s="300"/>
      <c r="AP74" s="296"/>
      <c r="AQ74" s="300"/>
    </row>
    <row r="75" spans="9:45" s="310" customFormat="1" ht="15">
      <c r="I75" s="294"/>
      <c r="J75" s="295"/>
      <c r="K75" s="296"/>
      <c r="L75" s="296"/>
      <c r="M75" s="297"/>
      <c r="N75" s="298"/>
      <c r="O75" s="299"/>
      <c r="P75" s="296"/>
      <c r="Q75" s="295"/>
      <c r="R75" s="296"/>
      <c r="S75" s="300"/>
      <c r="T75" s="296"/>
      <c r="U75" s="300"/>
      <c r="V75" s="301"/>
      <c r="W75" s="302"/>
      <c r="X75" s="295"/>
      <c r="Y75" s="296"/>
      <c r="Z75" s="295"/>
      <c r="AA75" s="295"/>
      <c r="AB75" s="295"/>
      <c r="AC75" s="296"/>
      <c r="AD75" s="301"/>
      <c r="AE75" s="302"/>
      <c r="AF75" s="303"/>
      <c r="AG75" s="296"/>
      <c r="AH75" s="300"/>
      <c r="AI75" s="296"/>
      <c r="AJ75" s="300"/>
      <c r="AK75" s="296"/>
      <c r="AL75" s="296"/>
      <c r="AM75" s="300"/>
      <c r="AN75" s="296"/>
      <c r="AO75" s="300"/>
      <c r="AP75" s="296"/>
      <c r="AQ75" s="300"/>
    </row>
    <row r="76" spans="9:45" s="310" customFormat="1" ht="15">
      <c r="I76" s="294"/>
      <c r="J76" s="295"/>
      <c r="K76" s="296"/>
      <c r="L76" s="296"/>
      <c r="M76" s="297"/>
      <c r="N76" s="298"/>
      <c r="O76" s="299"/>
      <c r="P76" s="296"/>
      <c r="Q76" s="295"/>
      <c r="R76" s="296"/>
      <c r="S76" s="300"/>
      <c r="T76" s="296"/>
      <c r="U76" s="300"/>
      <c r="V76" s="301"/>
      <c r="W76" s="302"/>
      <c r="X76" s="295"/>
      <c r="Y76" s="296"/>
      <c r="Z76" s="295"/>
      <c r="AA76" s="295"/>
      <c r="AB76" s="295"/>
      <c r="AC76" s="296"/>
      <c r="AD76" s="301"/>
      <c r="AE76" s="302"/>
      <c r="AF76" s="303"/>
      <c r="AG76" s="296"/>
      <c r="AH76" s="300"/>
      <c r="AI76" s="296"/>
      <c r="AJ76" s="300"/>
      <c r="AK76" s="296"/>
      <c r="AL76" s="296"/>
      <c r="AM76" s="300"/>
      <c r="AN76" s="296"/>
      <c r="AO76" s="300"/>
      <c r="AP76" s="296"/>
      <c r="AQ76" s="300"/>
    </row>
    <row r="77" spans="9:45" s="310" customFormat="1" ht="15">
      <c r="I77" s="294"/>
      <c r="J77" s="295"/>
      <c r="K77" s="296"/>
      <c r="L77" s="296"/>
      <c r="M77" s="297"/>
      <c r="N77" s="298"/>
      <c r="O77" s="299"/>
      <c r="P77" s="296"/>
      <c r="Q77" s="295"/>
      <c r="R77" s="296"/>
      <c r="S77" s="300"/>
      <c r="T77" s="296"/>
      <c r="U77" s="300"/>
      <c r="V77" s="301"/>
      <c r="W77" s="302"/>
      <c r="X77" s="295"/>
      <c r="Y77" s="296"/>
      <c r="Z77" s="295"/>
      <c r="AA77" s="295"/>
      <c r="AB77" s="295"/>
      <c r="AC77" s="296"/>
      <c r="AD77" s="301"/>
      <c r="AE77" s="302"/>
      <c r="AF77" s="303"/>
      <c r="AG77" s="296"/>
      <c r="AH77" s="300"/>
      <c r="AI77" s="296"/>
      <c r="AJ77" s="300"/>
      <c r="AK77" s="296"/>
      <c r="AL77" s="296"/>
      <c r="AM77" s="300"/>
      <c r="AN77" s="296"/>
      <c r="AO77" s="300"/>
      <c r="AP77" s="296"/>
      <c r="AQ77" s="300"/>
    </row>
    <row r="78" spans="9:45" s="310" customFormat="1"/>
    <row r="79" spans="9:45" s="310" customFormat="1"/>
    <row r="80" spans="9:45" s="310" customFormat="1">
      <c r="AS80" s="311"/>
    </row>
    <row r="81" spans="9:9" s="310" customFormat="1"/>
    <row r="83" spans="9:9" ht="15.75">
      <c r="I83" s="498" t="s">
        <v>270</v>
      </c>
    </row>
  </sheetData>
  <mergeCells count="4">
    <mergeCell ref="J26:W26"/>
    <mergeCell ref="X26:AE26"/>
    <mergeCell ref="AF26:AK26"/>
    <mergeCell ref="AL26:AQ26"/>
  </mergeCells>
  <dataValidations disablePrompts="1" count="1">
    <dataValidation type="list" allowBlank="1" showInputMessage="1" showErrorMessage="1" sqref="J23">
      <formula1>#REF!</formula1>
    </dataValidation>
  </dataValidations>
  <printOptions horizontalCentered="1"/>
  <pageMargins left="0.25" right="0.25" top="0.25" bottom="0.25" header="0.3" footer="0.15"/>
  <pageSetup scale="47" fitToWidth="0" fitToHeight="0" orientation="landscape" horizontalDpi="300" verticalDpi="300" r:id="rId1"/>
  <headerFooter scaleWithDoc="0">
    <oddHeader>&amp;L&amp;G&amp;C&amp;"-,Bold"&amp;12&amp;K2E398A
&amp;15FN30.450.11(IOS) Performance&amp;R&amp;"-,Bold"&amp;14&amp;K2E398A
&amp;12Cello Fixed Income Master Fund, LP&amp;"-,Regular"&amp;10&amp;K000000
&amp;"-,Bold"&amp;K2E398A As of Mar, 2015</oddHeader>
    <oddFooter>&amp;L&amp;8&amp;K2E398AReport Created on &amp;D &amp;T&amp;C&amp;G
&amp;8&amp;K2E398APage &amp;P of &amp;N</oddFooter>
  </headerFooter>
  <rowBreaks count="1" manualBreakCount="1">
    <brk id="83" max="43" man="1"/>
  </rowBreaks>
  <drawing r:id="rId2"/>
  <legacyDrawing r:id="rId3"/>
  <legacyDrawingHF r:id="rId4"/>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79998168889431442"/>
  </sheetPr>
  <dimension ref="A1:AY93"/>
  <sheetViews>
    <sheetView topLeftCell="H1"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1" width="8.85546875" style="67" customWidth="1"/>
    <col min="12" max="12" width="8.7109375" style="67" bestFit="1" customWidth="1"/>
    <col min="13" max="13" width="7.42578125" style="67" bestFit="1" customWidth="1"/>
    <col min="14" max="14" width="6.7109375" style="67" customWidth="1"/>
    <col min="15" max="15" width="7.85546875" style="67" customWidth="1"/>
    <col min="16" max="16" width="9.140625" style="67" bestFit="1" customWidth="1"/>
    <col min="17" max="17" width="10.85546875" style="67" customWidth="1"/>
    <col min="18" max="18" width="10.28515625" style="67" customWidth="1"/>
    <col min="19" max="19" width="10.7109375" style="67" customWidth="1"/>
    <col min="20" max="20" width="10.85546875" style="67" bestFit="1" customWidth="1"/>
    <col min="21" max="21" width="10.85546875" style="67" customWidth="1"/>
    <col min="22" max="22" width="5.7109375" style="67" customWidth="1"/>
    <col min="23" max="23" width="8.5703125" style="67" customWidth="1"/>
    <col min="24" max="24" width="10.28515625" style="67" bestFit="1" customWidth="1"/>
    <col min="25" max="25" width="10.28515625" style="67" customWidth="1"/>
    <col min="26" max="26" width="8.42578125" style="67" bestFit="1" customWidth="1"/>
    <col min="27" max="27" width="10.5703125" style="67" hidden="1" customWidth="1"/>
    <col min="28" max="28" width="10.140625" style="67" customWidth="1"/>
    <col min="29" max="29" width="8.7109375" style="67" bestFit="1" customWidth="1"/>
    <col min="30" max="30" width="5.7109375" style="67" customWidth="1"/>
    <col min="31" max="31" width="8" style="67" customWidth="1"/>
    <col min="32" max="32" width="6.85546875" style="67" customWidth="1"/>
    <col min="33" max="33" width="10" style="67" bestFit="1" customWidth="1"/>
    <col min="34" max="34" width="9.7109375" style="67" customWidth="1"/>
    <col min="35" max="35" width="12.42578125" style="67" hidden="1" customWidth="1"/>
    <col min="36" max="36" width="9.42578125" style="67" hidden="1" customWidth="1"/>
    <col min="37" max="37" width="8.7109375" style="67" hidden="1" customWidth="1"/>
    <col min="38" max="38" width="8.42578125" style="67" customWidth="1"/>
    <col min="39" max="39" width="9.28515625" style="67" customWidth="1"/>
    <col min="40" max="40" width="11.140625" style="67" customWidth="1"/>
    <col min="41" max="41" width="10.85546875" style="67" customWidth="1"/>
    <col min="42" max="42" width="8.7109375" style="67" bestFit="1" customWidth="1"/>
    <col min="43" max="43" width="6.5703125" style="67" customWidth="1"/>
    <col min="44" max="44" width="3.7109375" style="67" customWidth="1"/>
    <col min="45" max="45" width="9.42578125" style="67" bestFit="1" customWidth="1"/>
    <col min="46" max="46" width="9.140625" style="67"/>
    <col min="47" max="47" width="9.5703125" style="67" customWidth="1"/>
    <col min="48" max="16384" width="9.140625" style="67"/>
  </cols>
  <sheetData>
    <row r="1" spans="47:47">
      <c r="AU1" s="71"/>
    </row>
    <row r="23" spans="2:51" ht="12.75" hidden="1" customHeight="1">
      <c r="I23" s="77" t="s">
        <v>77</v>
      </c>
      <c r="J23" s="74">
        <v>3</v>
      </c>
    </row>
    <row r="24" spans="2:51" ht="15">
      <c r="I24" s="75" t="s">
        <v>218</v>
      </c>
    </row>
    <row r="25" spans="2:51" s="76" customFormat="1" ht="8.25" hidden="1" customHeight="1">
      <c r="J25" s="76" t="s">
        <v>7</v>
      </c>
      <c r="L25" s="76" t="s">
        <v>8</v>
      </c>
      <c r="M25" s="76" t="s">
        <v>9</v>
      </c>
      <c r="O25" s="76" t="s">
        <v>10</v>
      </c>
      <c r="W25" s="76" t="s">
        <v>11</v>
      </c>
      <c r="X25" s="76" t="s">
        <v>7</v>
      </c>
      <c r="Y25" s="76" t="s">
        <v>7</v>
      </c>
    </row>
    <row r="26" spans="2:51" s="163" customFormat="1" ht="22.5" customHeight="1">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75</v>
      </c>
      <c r="AG26" s="638"/>
      <c r="AH26" s="638"/>
      <c r="AI26" s="638"/>
      <c r="AJ26" s="638"/>
      <c r="AK26" s="638"/>
      <c r="AL26" s="639" t="s">
        <v>150</v>
      </c>
      <c r="AM26" s="640"/>
      <c r="AN26" s="640"/>
      <c r="AO26" s="640"/>
      <c r="AP26" s="640"/>
      <c r="AQ26" s="641"/>
      <c r="AU26" s="385" t="s">
        <v>67</v>
      </c>
      <c r="AV26" s="387" t="s">
        <v>150</v>
      </c>
    </row>
    <row r="27" spans="2:51" s="164" customFormat="1" ht="46.5" customHeight="1">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4" t="s">
        <v>73</v>
      </c>
      <c r="AB27" s="214" t="s">
        <v>122</v>
      </c>
      <c r="AC27" s="214" t="s">
        <v>160</v>
      </c>
      <c r="AD27" s="21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U27" s="143" t="s">
        <v>241</v>
      </c>
      <c r="AV27" s="386" t="s">
        <v>241</v>
      </c>
    </row>
    <row r="28" spans="2:51" s="163" customFormat="1" ht="15" customHeight="1">
      <c r="B28" s="165"/>
      <c r="C28" s="166"/>
      <c r="D28" s="166"/>
      <c r="E28" s="166"/>
      <c r="F28" s="166"/>
      <c r="G28" s="166"/>
      <c r="H28" s="167"/>
      <c r="I28" s="133">
        <v>40602</v>
      </c>
      <c r="J28" s="220">
        <v>24.073999000000001</v>
      </c>
      <c r="K28" s="80">
        <v>24.258721220000002</v>
      </c>
      <c r="L28" s="80"/>
      <c r="M28" s="81">
        <v>-20.975000000000001</v>
      </c>
      <c r="N28" s="73">
        <v>1.4523999999999999</v>
      </c>
      <c r="O28" s="170">
        <v>0.26100000000000001</v>
      </c>
      <c r="P28" s="80"/>
      <c r="Q28" s="82"/>
      <c r="R28" s="80"/>
      <c r="S28" s="83"/>
      <c r="T28" s="80"/>
      <c r="U28" s="83"/>
      <c r="V28" s="84">
        <v>-1.1000000000000001</v>
      </c>
      <c r="W28" s="172">
        <v>-2.6684593342000003E-3</v>
      </c>
      <c r="X28" s="185">
        <v>90.0625</v>
      </c>
      <c r="Y28" s="80">
        <v>-0.94531200000000126</v>
      </c>
      <c r="Z28" s="82">
        <v>0.33593700000000126</v>
      </c>
      <c r="AA28" s="82">
        <v>89.796875</v>
      </c>
      <c r="AB28" s="82">
        <v>90.671875</v>
      </c>
      <c r="AC28" s="187"/>
      <c r="AD28" s="189">
        <v>8.1370000000000005</v>
      </c>
      <c r="AE28" s="172">
        <v>7.3283856250000001E-2</v>
      </c>
      <c r="AF28" s="86">
        <v>-3.6412648989114844E-2</v>
      </c>
      <c r="AG28" s="80"/>
      <c r="AH28" s="83"/>
      <c r="AI28" s="80">
        <v>0</v>
      </c>
      <c r="AJ28" s="83">
        <v>0</v>
      </c>
      <c r="AK28" s="187">
        <v>0</v>
      </c>
      <c r="AL28" s="192"/>
      <c r="AM28" s="83"/>
      <c r="AN28" s="80"/>
      <c r="AO28" s="109"/>
      <c r="AP28" s="194"/>
      <c r="AQ28" s="200"/>
      <c r="AU28" s="388"/>
      <c r="AV28" s="389"/>
      <c r="AY28" s="167"/>
    </row>
    <row r="29" spans="2:51" s="163" customFormat="1" ht="15" customHeight="1">
      <c r="B29" s="165"/>
      <c r="C29" s="166"/>
      <c r="D29" s="166"/>
      <c r="E29" s="166"/>
      <c r="F29" s="166"/>
      <c r="G29" s="166"/>
      <c r="H29" s="167"/>
      <c r="I29" s="133">
        <v>40633</v>
      </c>
      <c r="J29" s="217">
        <v>24.625</v>
      </c>
      <c r="K29" s="80">
        <v>24.809722220000001</v>
      </c>
      <c r="L29" s="80">
        <v>0.55100099999999941</v>
      </c>
      <c r="M29" s="81">
        <v>-77.025397999999996</v>
      </c>
      <c r="N29" s="73">
        <v>1.1619999999999999</v>
      </c>
      <c r="O29" s="170">
        <v>0.24345</v>
      </c>
      <c r="P29" s="80">
        <v>0.22866022000000186</v>
      </c>
      <c r="Q29" s="82">
        <v>24.030061</v>
      </c>
      <c r="R29" s="80">
        <v>0.77966122000000126</v>
      </c>
      <c r="S29" s="83">
        <v>3.2139419589735541E-2</v>
      </c>
      <c r="T29" s="80">
        <v>0.77966122000000126</v>
      </c>
      <c r="U29" s="83">
        <v>3.2139419589735541E-2</v>
      </c>
      <c r="V29" s="84">
        <v>-1.4</v>
      </c>
      <c r="W29" s="172">
        <v>-3.4733611107999997E-3</v>
      </c>
      <c r="X29" s="185">
        <v>89.46875</v>
      </c>
      <c r="Y29" s="80">
        <v>-0.59375</v>
      </c>
      <c r="Z29" s="82">
        <v>0.265625</v>
      </c>
      <c r="AA29" s="82">
        <v>89.203125</v>
      </c>
      <c r="AB29" s="82">
        <v>89.796875</v>
      </c>
      <c r="AC29" s="187">
        <v>-0.328125</v>
      </c>
      <c r="AD29" s="189">
        <v>8.2479999999999993</v>
      </c>
      <c r="AE29" s="172">
        <v>7.3793824999999993E-2</v>
      </c>
      <c r="AF29" s="86">
        <v>-4.7068452012075539E-2</v>
      </c>
      <c r="AG29" s="80">
        <v>-1.1947900449553309E-2</v>
      </c>
      <c r="AH29" s="83">
        <v>-4.9251979695050501E-4</v>
      </c>
      <c r="AI29" s="80">
        <v>0.77087676107288938</v>
      </c>
      <c r="AJ29" s="83">
        <v>-1.0655803022960694E-2</v>
      </c>
      <c r="AK29" s="187">
        <v>3.1634415224414559E-3</v>
      </c>
      <c r="AL29" s="192">
        <v>0.76771331955044797</v>
      </c>
      <c r="AM29" s="83">
        <v>3.1646899792785031E-2</v>
      </c>
      <c r="AN29" s="80">
        <v>0.76771331955044797</v>
      </c>
      <c r="AO29" s="109">
        <v>3.164689979278501E-2</v>
      </c>
      <c r="AP29" s="194">
        <v>0.24116277756570942</v>
      </c>
      <c r="AQ29" s="200">
        <v>9.9412815448360805E-3</v>
      </c>
      <c r="AR29" s="168"/>
      <c r="AS29" s="168"/>
      <c r="AT29" s="169"/>
      <c r="AU29" s="390">
        <f>P29/K28</f>
        <v>9.425897512333992E-3</v>
      </c>
      <c r="AV29" s="391">
        <f>AP29/K28</f>
        <v>9.9412815448360805E-3</v>
      </c>
      <c r="AY29" s="167"/>
    </row>
    <row r="30" spans="2:51" s="163" customFormat="1" ht="15" customHeight="1">
      <c r="B30" s="165"/>
      <c r="C30" s="166"/>
      <c r="D30" s="166"/>
      <c r="E30" s="166"/>
      <c r="F30" s="166"/>
      <c r="G30" s="166"/>
      <c r="H30" s="167"/>
      <c r="I30" s="133">
        <v>40662</v>
      </c>
      <c r="J30" s="217">
        <v>24.733999000000001</v>
      </c>
      <c r="K30" s="80">
        <v>24.928443440000002</v>
      </c>
      <c r="L30" s="80">
        <v>0.11872122000000118</v>
      </c>
      <c r="M30" s="81">
        <v>-84.035599000000005</v>
      </c>
      <c r="N30" s="73">
        <v>1.6636</v>
      </c>
      <c r="O30" s="170">
        <v>0.21024999999999999</v>
      </c>
      <c r="P30" s="80">
        <v>0.21690922000000157</v>
      </c>
      <c r="Q30" s="82">
        <v>24.592813</v>
      </c>
      <c r="R30" s="80">
        <v>0.33563044000000275</v>
      </c>
      <c r="S30" s="83">
        <v>1.3528182098283999E-2</v>
      </c>
      <c r="T30" s="80">
        <v>1.115291660000004</v>
      </c>
      <c r="U30" s="83">
        <v>4.6102389608762673E-2</v>
      </c>
      <c r="V30" s="84">
        <v>-2.2000000000000002</v>
      </c>
      <c r="W30" s="172">
        <v>-5.4842575568000004E-3</v>
      </c>
      <c r="X30" s="185">
        <v>90.734375</v>
      </c>
      <c r="Y30" s="80">
        <v>1.265625</v>
      </c>
      <c r="Z30" s="82">
        <v>0.265625</v>
      </c>
      <c r="AA30" s="82">
        <v>90.46875</v>
      </c>
      <c r="AB30" s="82">
        <v>89.203125</v>
      </c>
      <c r="AC30" s="187">
        <v>1.53125</v>
      </c>
      <c r="AD30" s="189">
        <v>8.4529999999999994</v>
      </c>
      <c r="AE30" s="172">
        <v>7.6697767187499988E-2</v>
      </c>
      <c r="AF30" s="86">
        <v>-7.1504787660804439E-2</v>
      </c>
      <c r="AG30" s="80">
        <v>7.2073567143490669E-2</v>
      </c>
      <c r="AH30" s="83">
        <v>2.9050533699804828E-3</v>
      </c>
      <c r="AI30" s="80">
        <v>0.39224038849078219</v>
      </c>
      <c r="AJ30" s="83">
        <v>-2.44363356487289E-2</v>
      </c>
      <c r="AK30" s="187">
        <v>-1.5463618652711257E-2</v>
      </c>
      <c r="AL30" s="192">
        <v>0.40770400714349342</v>
      </c>
      <c r="AM30" s="83">
        <v>1.643323546826448E-2</v>
      </c>
      <c r="AN30" s="80">
        <v>1.1754173266939414</v>
      </c>
      <c r="AO30" s="109">
        <v>4.8600196217184921E-2</v>
      </c>
      <c r="AP30" s="194">
        <v>0.23590267922240274</v>
      </c>
      <c r="AQ30" s="200">
        <v>9.5084772465623656E-3</v>
      </c>
      <c r="AU30" s="392">
        <f t="shared" ref="AU30:AU45" si="0">P30/K29</f>
        <v>8.7429120760224924E-3</v>
      </c>
      <c r="AV30" s="393">
        <f t="shared" ref="AV30:AV45" si="1">AP30/K29</f>
        <v>9.5084772465623656E-3</v>
      </c>
      <c r="AY30" s="167"/>
    </row>
    <row r="31" spans="2:51" s="163" customFormat="1" ht="15" customHeight="1">
      <c r="B31" s="165"/>
      <c r="C31" s="166"/>
      <c r="D31" s="166"/>
      <c r="E31" s="166"/>
      <c r="F31" s="166"/>
      <c r="G31" s="166"/>
      <c r="H31" s="167"/>
      <c r="I31" s="133">
        <v>40694</v>
      </c>
      <c r="J31" s="217">
        <v>25.238001000000001</v>
      </c>
      <c r="K31" s="80">
        <v>25.422723220000002</v>
      </c>
      <c r="L31" s="80">
        <v>0.49427977999999939</v>
      </c>
      <c r="M31" s="81">
        <v>-128.065201</v>
      </c>
      <c r="N31" s="73">
        <v>1.776</v>
      </c>
      <c r="O31" s="170">
        <v>0.19042999999999999</v>
      </c>
      <c r="P31" s="80">
        <v>0.21462044000000091</v>
      </c>
      <c r="Q31" s="82">
        <v>24.713823000000001</v>
      </c>
      <c r="R31" s="80">
        <v>0.7089002200000003</v>
      </c>
      <c r="S31" s="83">
        <v>2.8437404112544952E-2</v>
      </c>
      <c r="T31" s="80">
        <v>1.8241918800000043</v>
      </c>
      <c r="U31" s="83">
        <v>7.5850826005166017E-2</v>
      </c>
      <c r="V31" s="84">
        <v>-4.5</v>
      </c>
      <c r="W31" s="172">
        <v>-1.1440225449E-2</v>
      </c>
      <c r="X31" s="185">
        <v>92.179687999999999</v>
      </c>
      <c r="Y31" s="80">
        <v>1.4453129999999987</v>
      </c>
      <c r="Z31" s="82">
        <v>0.265625</v>
      </c>
      <c r="AA31" s="82">
        <v>91.914062000000001</v>
      </c>
      <c r="AB31" s="82">
        <v>90.46875</v>
      </c>
      <c r="AC31" s="187">
        <v>1.7109379999999987</v>
      </c>
      <c r="AD31" s="189">
        <v>8.4260000000000002</v>
      </c>
      <c r="AE31" s="172">
        <v>7.76706051088E-2</v>
      </c>
      <c r="AF31" s="86">
        <v>-0.14729157102580412</v>
      </c>
      <c r="AG31" s="80">
        <v>0.12234025839080133</v>
      </c>
      <c r="AH31" s="83">
        <v>4.9076573387047111E-3</v>
      </c>
      <c r="AI31" s="80">
        <v>0.77647266677799276</v>
      </c>
      <c r="AJ31" s="83">
        <v>-7.578678336499968E-2</v>
      </c>
      <c r="AK31" s="187">
        <v>-5.4767811612808845E-2</v>
      </c>
      <c r="AL31" s="192">
        <v>0.83124047839080162</v>
      </c>
      <c r="AM31" s="83">
        <v>3.3345061451249665E-2</v>
      </c>
      <c r="AN31" s="80">
        <v>2.006657805084743</v>
      </c>
      <c r="AO31" s="109">
        <v>8.3565834197839362E-2</v>
      </c>
      <c r="AP31" s="194">
        <v>0.2537447635537301</v>
      </c>
      <c r="AQ31" s="200">
        <v>1.0178925297300074E-2</v>
      </c>
      <c r="AU31" s="394">
        <f t="shared" si="0"/>
        <v>8.6094601340259563E-3</v>
      </c>
      <c r="AV31" s="395">
        <f t="shared" si="1"/>
        <v>1.0178925297300074E-2</v>
      </c>
      <c r="AY31" s="167"/>
    </row>
    <row r="32" spans="2:51" s="163" customFormat="1" ht="15" customHeight="1">
      <c r="B32" s="165"/>
      <c r="C32" s="166"/>
      <c r="D32" s="166"/>
      <c r="E32" s="166"/>
      <c r="F32" s="166"/>
      <c r="G32" s="166"/>
      <c r="H32" s="167"/>
      <c r="I32" s="133">
        <v>40724</v>
      </c>
      <c r="J32" s="217">
        <v>25.465</v>
      </c>
      <c r="K32" s="80">
        <v>25.649722220000001</v>
      </c>
      <c r="L32" s="80">
        <v>0.22699899999999928</v>
      </c>
      <c r="M32" s="81">
        <v>-166.411102</v>
      </c>
      <c r="N32" s="73">
        <v>2.1284000000000001</v>
      </c>
      <c r="O32" s="170">
        <v>0.18554999999999999</v>
      </c>
      <c r="P32" s="80">
        <v>0.20570622000000327</v>
      </c>
      <c r="Q32" s="82">
        <v>25.217016999999998</v>
      </c>
      <c r="R32" s="80">
        <v>0.43270522000000256</v>
      </c>
      <c r="S32" s="83">
        <v>1.7020411867584441E-2</v>
      </c>
      <c r="T32" s="80">
        <v>2.2568971000000069</v>
      </c>
      <c r="U32" s="83">
        <v>9.4162250171854867E-2</v>
      </c>
      <c r="V32" s="84">
        <v>-3.4</v>
      </c>
      <c r="W32" s="172">
        <v>-8.7209055547999986E-3</v>
      </c>
      <c r="X32" s="185">
        <v>90.695312000000001</v>
      </c>
      <c r="Y32" s="80">
        <v>-1.4843759999999975</v>
      </c>
      <c r="Z32" s="82">
        <v>0.26562599999999748</v>
      </c>
      <c r="AA32" s="82">
        <v>90.429687999999999</v>
      </c>
      <c r="AB32" s="82">
        <v>91.914062000000001</v>
      </c>
      <c r="AC32" s="187">
        <v>-1.21875</v>
      </c>
      <c r="AD32" s="189">
        <v>8.3819999999999997</v>
      </c>
      <c r="AE32" s="172">
        <v>7.6020810518399998E-2</v>
      </c>
      <c r="AF32" s="86">
        <v>-0.11471734509709285</v>
      </c>
      <c r="AG32" s="80">
        <v>-0.17951160218769877</v>
      </c>
      <c r="AH32" s="83">
        <v>-7.0610689749584883E-3</v>
      </c>
      <c r="AI32" s="80">
        <v>0.22901741821872545</v>
      </c>
      <c r="AJ32" s="83">
        <v>3.2574225928711273E-2</v>
      </c>
      <c r="AK32" s="187">
        <v>-2.4176199593578321E-2</v>
      </c>
      <c r="AL32" s="192">
        <v>0.25319361781230376</v>
      </c>
      <c r="AM32" s="83">
        <v>9.9593428926259518E-3</v>
      </c>
      <c r="AN32" s="80">
        <v>2.2598514228970465</v>
      </c>
      <c r="AO32" s="109">
        <v>9.435743788734996E-2</v>
      </c>
      <c r="AP32" s="194">
        <v>0.23617812950876338</v>
      </c>
      <c r="AQ32" s="200">
        <v>9.2900405462056305E-3</v>
      </c>
      <c r="AU32" s="394">
        <f t="shared" si="0"/>
        <v>8.0914313631898667E-3</v>
      </c>
      <c r="AV32" s="395">
        <f t="shared" si="1"/>
        <v>9.2900405462056305E-3</v>
      </c>
      <c r="AY32" s="167"/>
    </row>
    <row r="33" spans="2:51" s="163" customFormat="1" ht="15" customHeight="1">
      <c r="B33" s="165"/>
      <c r="C33" s="166"/>
      <c r="D33" s="166"/>
      <c r="E33" s="166"/>
      <c r="F33" s="166"/>
      <c r="G33" s="166"/>
      <c r="H33" s="167"/>
      <c r="I33" s="133">
        <v>40753</v>
      </c>
      <c r="J33" s="217">
        <v>24.75</v>
      </c>
      <c r="K33" s="80">
        <v>24.934722220000001</v>
      </c>
      <c r="L33" s="80">
        <v>-0.71499999999999986</v>
      </c>
      <c r="M33" s="81">
        <v>-134.42559800000001</v>
      </c>
      <c r="N33" s="73">
        <v>3.0743</v>
      </c>
      <c r="O33" s="170">
        <v>0.19109999999999999</v>
      </c>
      <c r="P33" s="80">
        <v>0.18421522000000223</v>
      </c>
      <c r="Q33" s="82">
        <v>25.465506999999999</v>
      </c>
      <c r="R33" s="80">
        <v>-0.53078477999999762</v>
      </c>
      <c r="S33" s="83">
        <v>-2.069358784658205E-2</v>
      </c>
      <c r="T33" s="80">
        <v>1.7261123200000092</v>
      </c>
      <c r="U33" s="83">
        <v>7.1520107529509769E-2</v>
      </c>
      <c r="V33" s="84">
        <v>-5.6</v>
      </c>
      <c r="W33" s="172">
        <v>-1.3963444443200001E-2</v>
      </c>
      <c r="X33" s="185">
        <v>93.34375</v>
      </c>
      <c r="Y33" s="80">
        <v>2.6484379999999987</v>
      </c>
      <c r="Z33" s="82">
        <v>0.26562400000000252</v>
      </c>
      <c r="AA33" s="82">
        <v>93.078125</v>
      </c>
      <c r="AB33" s="82">
        <v>90.429687999999999</v>
      </c>
      <c r="AC33" s="187">
        <v>2.9140620000000013</v>
      </c>
      <c r="AD33" s="189">
        <v>8.4090000000000007</v>
      </c>
      <c r="AE33" s="172">
        <v>7.8492759374999999E-2</v>
      </c>
      <c r="AF33" s="86">
        <v>-0.17789468167999414</v>
      </c>
      <c r="AG33" s="80">
        <v>0.33429345608832473</v>
      </c>
      <c r="AH33" s="83">
        <v>1.3033024421124695E-2</v>
      </c>
      <c r="AI33" s="80">
        <v>-0.28015195338414584</v>
      </c>
      <c r="AJ33" s="83">
        <v>-6.3177336582901297E-2</v>
      </c>
      <c r="AK33" s="187">
        <v>-8.3660629472472936E-2</v>
      </c>
      <c r="AL33" s="192">
        <v>-0.1964913239116729</v>
      </c>
      <c r="AM33" s="83">
        <v>-7.6605634254573573E-3</v>
      </c>
      <c r="AN33" s="80">
        <v>2.0633600989853735</v>
      </c>
      <c r="AO33" s="109">
        <v>8.5974043324292815E-2</v>
      </c>
      <c r="AP33" s="194">
        <v>0.23146831692656944</v>
      </c>
      <c r="AQ33" s="200">
        <v>9.0242036518463874E-3</v>
      </c>
      <c r="AU33" s="394">
        <f t="shared" si="0"/>
        <v>7.1819576999692832E-3</v>
      </c>
      <c r="AV33" s="395">
        <f t="shared" si="1"/>
        <v>9.0242036518463874E-3</v>
      </c>
      <c r="AY33" s="167"/>
    </row>
    <row r="34" spans="2:51" s="163" customFormat="1" ht="15" customHeight="1">
      <c r="B34" s="165"/>
      <c r="C34" s="166"/>
      <c r="D34" s="166"/>
      <c r="E34" s="166"/>
      <c r="F34" s="166"/>
      <c r="G34" s="166"/>
      <c r="H34" s="167"/>
      <c r="I34" s="133">
        <v>40786</v>
      </c>
      <c r="J34" s="217">
        <v>21.875</v>
      </c>
      <c r="K34" s="80">
        <v>22.059722220000001</v>
      </c>
      <c r="L34" s="80">
        <v>-2.875</v>
      </c>
      <c r="M34" s="81">
        <v>23.348801000000002</v>
      </c>
      <c r="N34" s="73">
        <v>2.8275000000000001</v>
      </c>
      <c r="O34" s="170">
        <v>0.2215</v>
      </c>
      <c r="P34" s="80">
        <v>0.19217022000000128</v>
      </c>
      <c r="Q34" s="82">
        <v>24.742552</v>
      </c>
      <c r="R34" s="80">
        <v>-2.6828297799999987</v>
      </c>
      <c r="S34" s="83">
        <v>-0.10759413144166154</v>
      </c>
      <c r="T34" s="80">
        <v>-0.95671745999998947</v>
      </c>
      <c r="U34" s="83">
        <v>-4.3769167762403582E-2</v>
      </c>
      <c r="V34" s="84">
        <v>-10.9</v>
      </c>
      <c r="W34" s="172">
        <v>-2.4045097219800003E-2</v>
      </c>
      <c r="X34" s="185">
        <v>96.890625</v>
      </c>
      <c r="Y34" s="80">
        <v>3.546875</v>
      </c>
      <c r="Z34" s="82">
        <v>0.265625</v>
      </c>
      <c r="AA34" s="82">
        <v>96.609375</v>
      </c>
      <c r="AB34" s="82">
        <v>93.078125</v>
      </c>
      <c r="AC34" s="187">
        <v>3.8125</v>
      </c>
      <c r="AD34" s="189">
        <v>8.2390000000000008</v>
      </c>
      <c r="AE34" s="172">
        <v>7.9828185937500004E-2</v>
      </c>
      <c r="AF34" s="86">
        <v>-0.30121061799682713</v>
      </c>
      <c r="AG34" s="80">
        <v>0.67822347390497773</v>
      </c>
      <c r="AH34" s="83">
        <v>2.7199961079212603E-2</v>
      </c>
      <c r="AI34" s="80">
        <v>-2.2232994119069049</v>
      </c>
      <c r="AJ34" s="83">
        <v>-0.12331593631683299</v>
      </c>
      <c r="AK34" s="187">
        <v>-0.2186931058118835</v>
      </c>
      <c r="AL34" s="192">
        <v>-2.0046063060950212</v>
      </c>
      <c r="AM34" s="83">
        <v>-8.0394170362448947E-2</v>
      </c>
      <c r="AN34" s="80">
        <v>5.8753792890352319E-2</v>
      </c>
      <c r="AO34" s="109">
        <v>-1.3319389239178081E-3</v>
      </c>
      <c r="AP34" s="194">
        <v>0.2721792904054085</v>
      </c>
      <c r="AQ34" s="200">
        <v>1.0915673653949713E-2</v>
      </c>
      <c r="AU34" s="394">
        <f t="shared" si="0"/>
        <v>7.7069324576578852E-3</v>
      </c>
      <c r="AV34" s="395">
        <f t="shared" si="1"/>
        <v>1.0915673653949713E-2</v>
      </c>
      <c r="AY34" s="167"/>
    </row>
    <row r="35" spans="2:51" s="163" customFormat="1" ht="15" customHeight="1">
      <c r="B35" s="165"/>
      <c r="C35" s="166"/>
      <c r="D35" s="166"/>
      <c r="E35" s="166"/>
      <c r="F35" s="166"/>
      <c r="G35" s="166"/>
      <c r="H35" s="167"/>
      <c r="I35" s="133">
        <v>40816</v>
      </c>
      <c r="J35" s="217">
        <v>18.219000000000001</v>
      </c>
      <c r="K35" s="80">
        <v>18.423166670000001</v>
      </c>
      <c r="L35" s="80">
        <v>-3.6365555500000006</v>
      </c>
      <c r="M35" s="81">
        <v>169.70230100000001</v>
      </c>
      <c r="N35" s="73">
        <v>4.4132999999999996</v>
      </c>
      <c r="O35" s="170">
        <v>0.23943999999999999</v>
      </c>
      <c r="P35" s="80">
        <v>0.17302622000000056</v>
      </c>
      <c r="Q35" s="82">
        <v>21.886696000000001</v>
      </c>
      <c r="R35" s="80">
        <v>-3.4635293300000001</v>
      </c>
      <c r="S35" s="83">
        <v>-0.1570069330637292</v>
      </c>
      <c r="T35" s="80">
        <v>-4.4202467899999895</v>
      </c>
      <c r="U35" s="83">
        <v>-0.19390403803300593</v>
      </c>
      <c r="V35" s="84">
        <v>-18.2</v>
      </c>
      <c r="W35" s="172">
        <v>-3.3530163339400003E-2</v>
      </c>
      <c r="X35" s="185">
        <v>99.859375</v>
      </c>
      <c r="Y35" s="80">
        <v>2.96875</v>
      </c>
      <c r="Z35" s="82">
        <v>0.28125</v>
      </c>
      <c r="AA35" s="82">
        <v>99.53125</v>
      </c>
      <c r="AB35" s="82">
        <v>96.609375</v>
      </c>
      <c r="AC35" s="187">
        <v>3.25</v>
      </c>
      <c r="AD35" s="189">
        <v>7.7809999999999997</v>
      </c>
      <c r="AE35" s="172">
        <v>7.7700579687499993E-2</v>
      </c>
      <c r="AF35" s="86">
        <v>-0.43153041424212357</v>
      </c>
      <c r="AG35" s="80">
        <v>0.97893450848968822</v>
      </c>
      <c r="AH35" s="83">
        <v>4.4376556455554869E-2</v>
      </c>
      <c r="AI35" s="80">
        <v>-2.6780382690619238</v>
      </c>
      <c r="AJ35" s="83">
        <v>-0.13031979624529644</v>
      </c>
      <c r="AK35" s="187">
        <v>-0.19344344755161191</v>
      </c>
      <c r="AL35" s="192">
        <v>-2.4845948215103117</v>
      </c>
      <c r="AM35" s="83">
        <v>-0.11263037660817433</v>
      </c>
      <c r="AN35" s="80">
        <v>-2.4258410286199594</v>
      </c>
      <c r="AO35" s="109">
        <v>-0.11381229874947218</v>
      </c>
      <c r="AP35" s="194">
        <v>0.29439414900559779</v>
      </c>
      <c r="AQ35" s="200">
        <v>1.3345324391197061E-2</v>
      </c>
      <c r="AU35" s="394">
        <f t="shared" si="0"/>
        <v>7.8435357560001293E-3</v>
      </c>
      <c r="AV35" s="395">
        <f t="shared" si="1"/>
        <v>1.3345324391197061E-2</v>
      </c>
      <c r="AY35" s="167"/>
    </row>
    <row r="36" spans="2:51" s="163" customFormat="1" ht="15" customHeight="1">
      <c r="B36" s="165"/>
      <c r="C36" s="166"/>
      <c r="D36" s="166"/>
      <c r="E36" s="166"/>
      <c r="F36" s="166"/>
      <c r="G36" s="166"/>
      <c r="H36" s="167"/>
      <c r="I36" s="133">
        <v>40847</v>
      </c>
      <c r="J36" s="217">
        <v>17.922001000000002</v>
      </c>
      <c r="K36" s="80">
        <v>18.106723220000003</v>
      </c>
      <c r="L36" s="80">
        <v>-0.31644344999999774</v>
      </c>
      <c r="M36" s="81">
        <v>272.80859400000003</v>
      </c>
      <c r="N36" s="73">
        <v>8.3163</v>
      </c>
      <c r="O36" s="170">
        <v>0.24528</v>
      </c>
      <c r="P36" s="80">
        <v>0.12896767000000153</v>
      </c>
      <c r="Q36" s="82">
        <v>18.294198999999999</v>
      </c>
      <c r="R36" s="80">
        <v>-0.18747577999999621</v>
      </c>
      <c r="S36" s="83">
        <v>-1.017608879939619E-2</v>
      </c>
      <c r="T36" s="80">
        <v>-4.6077225699999858</v>
      </c>
      <c r="U36" s="83">
        <v>-0.20210694212281677</v>
      </c>
      <c r="V36" s="84">
        <v>-14.9</v>
      </c>
      <c r="W36" s="172">
        <v>-2.6979017597800005E-2</v>
      </c>
      <c r="X36" s="185">
        <v>98.515625</v>
      </c>
      <c r="Y36" s="80">
        <v>-1.34375</v>
      </c>
      <c r="Z36" s="82">
        <v>0.328125</v>
      </c>
      <c r="AA36" s="82">
        <v>98.1875</v>
      </c>
      <c r="AB36" s="82">
        <v>99.53125</v>
      </c>
      <c r="AC36" s="187">
        <v>-1.015625</v>
      </c>
      <c r="AD36" s="189">
        <v>7.9560000000000004</v>
      </c>
      <c r="AE36" s="172">
        <v>7.8379031250000009E-2</v>
      </c>
      <c r="AF36" s="86">
        <v>-0.34421218491138217</v>
      </c>
      <c r="AG36" s="80">
        <v>-0.43827307696465673</v>
      </c>
      <c r="AH36" s="83">
        <v>-2.3789236932776264E-2</v>
      </c>
      <c r="AI36" s="80">
        <v>-0.68441579229624483</v>
      </c>
      <c r="AJ36" s="83">
        <v>8.7318229330741404E-2</v>
      </c>
      <c r="AK36" s="187">
        <v>-5.8666935331591882E-2</v>
      </c>
      <c r="AL36" s="192">
        <v>-0.62574885696465299</v>
      </c>
      <c r="AM36" s="83">
        <v>-3.3965325732172459E-2</v>
      </c>
      <c r="AN36" s="80">
        <v>-3.0515898855846126</v>
      </c>
      <c r="AO36" s="109">
        <v>-0.14391195268229151</v>
      </c>
      <c r="AP36" s="194">
        <v>0.2419122931740488</v>
      </c>
      <c r="AQ36" s="200">
        <v>1.3130874702880208E-2</v>
      </c>
      <c r="AU36" s="394">
        <f t="shared" si="0"/>
        <v>7.0002987168330021E-3</v>
      </c>
      <c r="AV36" s="395">
        <f t="shared" si="1"/>
        <v>1.3130874702880208E-2</v>
      </c>
      <c r="AY36" s="167"/>
    </row>
    <row r="37" spans="2:51" s="163" customFormat="1" ht="15" customHeight="1">
      <c r="C37" s="166"/>
      <c r="D37" s="166"/>
      <c r="E37" s="166"/>
      <c r="F37" s="166"/>
      <c r="G37" s="166"/>
      <c r="H37" s="167"/>
      <c r="I37" s="133">
        <v>40877</v>
      </c>
      <c r="J37" s="217">
        <v>17.5</v>
      </c>
      <c r="K37" s="80">
        <v>17.684722220000001</v>
      </c>
      <c r="L37" s="80">
        <v>-0.42200100000000162</v>
      </c>
      <c r="M37" s="81">
        <v>250.27259799999999</v>
      </c>
      <c r="N37" s="73">
        <v>12.364599999999999</v>
      </c>
      <c r="O37" s="170">
        <v>0.27144000000000001</v>
      </c>
      <c r="P37" s="80">
        <v>6.3767220000002567E-2</v>
      </c>
      <c r="Q37" s="82">
        <v>18.042956</v>
      </c>
      <c r="R37" s="80">
        <v>-0.35823377999999906</v>
      </c>
      <c r="S37" s="83">
        <v>-1.9784572594797691E-2</v>
      </c>
      <c r="T37" s="80">
        <v>-4.9659563499999848</v>
      </c>
      <c r="U37" s="83">
        <v>-0.21789291524927301</v>
      </c>
      <c r="V37" s="84">
        <v>-16</v>
      </c>
      <c r="W37" s="172">
        <v>-2.8295555552000001E-2</v>
      </c>
      <c r="X37" s="185">
        <v>99</v>
      </c>
      <c r="Y37" s="80">
        <v>0.484375</v>
      </c>
      <c r="Z37" s="82">
        <v>0.328125</v>
      </c>
      <c r="AA37" s="82">
        <v>98.742187999999999</v>
      </c>
      <c r="AB37" s="82">
        <v>98.1875</v>
      </c>
      <c r="AC37" s="187">
        <v>0.8125</v>
      </c>
      <c r="AD37" s="189">
        <v>7.6639999999999997</v>
      </c>
      <c r="AE37" s="172">
        <v>7.5873599999999999E-2</v>
      </c>
      <c r="AF37" s="86">
        <v>-0.37293018325214572</v>
      </c>
      <c r="AG37" s="80">
        <v>0.279672400240498</v>
      </c>
      <c r="AH37" s="83">
        <v>1.5445776513090034E-2</v>
      </c>
      <c r="AI37" s="80">
        <v>-8.5516519982654735E-2</v>
      </c>
      <c r="AJ37" s="83">
        <v>-2.8717998340763551E-2</v>
      </c>
      <c r="AK37" s="187">
        <v>-6.9551402231536729E-3</v>
      </c>
      <c r="AL37" s="192">
        <v>-7.856137975950106E-2</v>
      </c>
      <c r="AM37" s="83">
        <v>-4.3387960817076569E-3</v>
      </c>
      <c r="AN37" s="80">
        <v>-3.1301512653441135</v>
      </c>
      <c r="AO37" s="109">
        <v>-0.14762634414759035</v>
      </c>
      <c r="AP37" s="194">
        <v>0.18613493637961287</v>
      </c>
      <c r="AQ37" s="200">
        <v>1.0279879695405917E-2</v>
      </c>
      <c r="AU37" s="394">
        <f t="shared" si="0"/>
        <v>3.5217426822743776E-3</v>
      </c>
      <c r="AV37" s="395">
        <f t="shared" si="1"/>
        <v>1.0279879695405917E-2</v>
      </c>
      <c r="AY37" s="167"/>
    </row>
    <row r="38" spans="2:51" s="163" customFormat="1" ht="15" customHeight="1">
      <c r="C38" s="166"/>
      <c r="D38" s="166"/>
      <c r="E38" s="166"/>
      <c r="F38" s="166"/>
      <c r="G38" s="166"/>
      <c r="H38" s="167"/>
      <c r="I38" s="133">
        <v>40907</v>
      </c>
      <c r="J38" s="217">
        <v>16.983999000000001</v>
      </c>
      <c r="K38" s="80">
        <v>17.18816567</v>
      </c>
      <c r="L38" s="80">
        <v>-0.4965565500000011</v>
      </c>
      <c r="M38" s="81">
        <v>242.262497</v>
      </c>
      <c r="N38" s="73">
        <v>14.2818</v>
      </c>
      <c r="O38" s="170">
        <v>0.29530000000000001</v>
      </c>
      <c r="P38" s="80">
        <v>3.6127220000000904E-2</v>
      </c>
      <c r="Q38" s="82">
        <v>17.648595</v>
      </c>
      <c r="R38" s="80">
        <v>-0.46042933000000019</v>
      </c>
      <c r="S38" s="83">
        <v>-2.6035429014502221E-2</v>
      </c>
      <c r="T38" s="80">
        <v>-5.426385679999985</v>
      </c>
      <c r="U38" s="83">
        <v>-0.23825540873603979</v>
      </c>
      <c r="V38" s="84">
        <v>-19.3</v>
      </c>
      <c r="W38" s="172">
        <v>-3.3173159743099999E-2</v>
      </c>
      <c r="X38" s="185">
        <v>99.96875</v>
      </c>
      <c r="Y38" s="80">
        <v>0.96875</v>
      </c>
      <c r="Z38" s="82">
        <v>0.25781200000000126</v>
      </c>
      <c r="AA38" s="82">
        <v>99.671875</v>
      </c>
      <c r="AB38" s="82">
        <v>98.742187999999999</v>
      </c>
      <c r="AC38" s="187">
        <v>1.2265620000000013</v>
      </c>
      <c r="AD38" s="189">
        <v>7.5659999999999998</v>
      </c>
      <c r="AE38" s="172">
        <v>7.5636356249999995E-2</v>
      </c>
      <c r="AF38" s="86">
        <v>-0.43858749135737224</v>
      </c>
      <c r="AG38" s="80">
        <v>0.4574219914301188</v>
      </c>
      <c r="AH38" s="83">
        <v>2.5865376099196584E-2</v>
      </c>
      <c r="AI38" s="80">
        <v>-3.4810097183350486E-2</v>
      </c>
      <c r="AJ38" s="83">
        <v>-6.565730810522652E-2</v>
      </c>
      <c r="AK38" s="187">
        <v>-3.1802758613469095E-2</v>
      </c>
      <c r="AL38" s="192">
        <v>-3.0073385698813904E-3</v>
      </c>
      <c r="AM38" s="83">
        <v>-1.7005291530563775E-4</v>
      </c>
      <c r="AN38" s="80">
        <v>-3.1331586039139947</v>
      </c>
      <c r="AO38" s="109">
        <v>-0.14777129277269774</v>
      </c>
      <c r="AP38" s="194">
        <v>0.14920033832182833</v>
      </c>
      <c r="AQ38" s="200">
        <v>8.4366797773670846E-3</v>
      </c>
      <c r="AU38" s="394">
        <f t="shared" si="0"/>
        <v>2.0428491638474207E-3</v>
      </c>
      <c r="AV38" s="395">
        <f t="shared" si="1"/>
        <v>8.4366797773670846E-3</v>
      </c>
      <c r="AY38" s="167"/>
    </row>
    <row r="39" spans="2:51" s="163" customFormat="1" ht="15" customHeight="1">
      <c r="C39" s="166"/>
      <c r="D39" s="166"/>
      <c r="E39" s="166"/>
      <c r="F39" s="166"/>
      <c r="G39" s="166"/>
      <c r="H39" s="167"/>
      <c r="I39" s="133">
        <v>40939</v>
      </c>
      <c r="J39" s="217">
        <v>15.875</v>
      </c>
      <c r="K39" s="80">
        <v>16.059722220000001</v>
      </c>
      <c r="L39" s="80">
        <v>-1.1284434499999989</v>
      </c>
      <c r="M39" s="81">
        <v>167.358002</v>
      </c>
      <c r="N39" s="73">
        <v>10.351900000000001</v>
      </c>
      <c r="O39" s="170">
        <v>0.26474999999999999</v>
      </c>
      <c r="P39" s="80">
        <v>0.10687267000000134</v>
      </c>
      <c r="Q39" s="82">
        <v>17.081292999999999</v>
      </c>
      <c r="R39" s="80">
        <v>-1.0215707799999976</v>
      </c>
      <c r="S39" s="83">
        <v>-5.9434543488432502E-2</v>
      </c>
      <c r="T39" s="80">
        <v>-6.4479564599999826</v>
      </c>
      <c r="U39" s="83">
        <v>-0.28352935077259589</v>
      </c>
      <c r="V39" s="84">
        <v>-23.9</v>
      </c>
      <c r="W39" s="172">
        <v>-3.8382736105800001E-2</v>
      </c>
      <c r="X39" s="185">
        <v>101.609375</v>
      </c>
      <c r="Y39" s="80">
        <v>1.640625</v>
      </c>
      <c r="Z39" s="82">
        <v>0.296875</v>
      </c>
      <c r="AA39" s="82">
        <v>101.269531</v>
      </c>
      <c r="AB39" s="82">
        <v>99.671875</v>
      </c>
      <c r="AC39" s="187">
        <v>1.9375</v>
      </c>
      <c r="AD39" s="189">
        <v>7.0720000000000001</v>
      </c>
      <c r="AE39" s="172">
        <v>7.1858149999999996E-2</v>
      </c>
      <c r="AF39" s="86">
        <v>-0.53414589863223594</v>
      </c>
      <c r="AG39" s="80">
        <v>0.84976326450490869</v>
      </c>
      <c r="AH39" s="83">
        <v>4.9438856991474919E-2</v>
      </c>
      <c r="AI39" s="80">
        <v>-0.2501952714627505</v>
      </c>
      <c r="AJ39" s="83">
        <v>-9.5558407274863699E-2</v>
      </c>
      <c r="AK39" s="187">
        <v>-7.8387755967661635E-2</v>
      </c>
      <c r="AL39" s="192">
        <v>-0.17180751549508888</v>
      </c>
      <c r="AM39" s="83">
        <v>-9.9956864969575829E-3</v>
      </c>
      <c r="AN39" s="80">
        <v>-3.3049661194090838</v>
      </c>
      <c r="AO39" s="109">
        <v>-0.15628990375384932</v>
      </c>
      <c r="AP39" s="194">
        <v>0.2654472336564464</v>
      </c>
      <c r="AQ39" s="200">
        <v>1.5443604556346262E-2</v>
      </c>
      <c r="AU39" s="394">
        <f t="shared" si="0"/>
        <v>6.2178054396191621E-3</v>
      </c>
      <c r="AV39" s="395">
        <f t="shared" si="1"/>
        <v>1.5443604556346262E-2</v>
      </c>
      <c r="AY39" s="167"/>
    </row>
    <row r="40" spans="2:51" s="163" customFormat="1" ht="15" customHeight="1">
      <c r="C40" s="166"/>
      <c r="D40" s="166"/>
      <c r="E40" s="166"/>
      <c r="F40" s="166"/>
      <c r="G40" s="166"/>
      <c r="H40" s="167"/>
      <c r="I40" s="133">
        <v>40968</v>
      </c>
      <c r="J40" s="217">
        <v>17.719000000000001</v>
      </c>
      <c r="K40" s="80">
        <v>17.903722220000002</v>
      </c>
      <c r="L40" s="80">
        <v>1.8440000000000012</v>
      </c>
      <c r="M40" s="81">
        <v>-25.363099999999999</v>
      </c>
      <c r="N40" s="73">
        <v>11.392799999999999</v>
      </c>
      <c r="O40" s="170">
        <v>0.24349999999999999</v>
      </c>
      <c r="P40" s="80">
        <v>0.1039442200000007</v>
      </c>
      <c r="Q40" s="82">
        <v>15.955778</v>
      </c>
      <c r="R40" s="80">
        <v>1.9479442200000019</v>
      </c>
      <c r="S40" s="83">
        <v>0.1212937679316848</v>
      </c>
      <c r="T40" s="80">
        <v>-4.5000122399999807</v>
      </c>
      <c r="U40" s="83">
        <v>-0.19662592611534357</v>
      </c>
      <c r="V40" s="84">
        <v>-21.4</v>
      </c>
      <c r="W40" s="172">
        <v>-3.8313965550800001E-2</v>
      </c>
      <c r="X40" s="185">
        <v>100.953125</v>
      </c>
      <c r="Y40" s="80">
        <v>-0.65625</v>
      </c>
      <c r="Z40" s="82">
        <v>0.33984399999999937</v>
      </c>
      <c r="AA40" s="82">
        <v>100.5625</v>
      </c>
      <c r="AB40" s="82">
        <v>101.269531</v>
      </c>
      <c r="AC40" s="187">
        <v>-0.31640600000000063</v>
      </c>
      <c r="AD40" s="189">
        <v>7.1929999999999996</v>
      </c>
      <c r="AE40" s="172">
        <v>7.2615582812499996E-2</v>
      </c>
      <c r="AF40" s="86">
        <v>-0.5276273227707905</v>
      </c>
      <c r="AG40" s="80">
        <v>-0.16900696720263159</v>
      </c>
      <c r="AH40" s="83">
        <v>-1.0523654449773639E-2</v>
      </c>
      <c r="AI40" s="80">
        <v>1.7767983450928335</v>
      </c>
      <c r="AJ40" s="83">
        <v>6.5185758614454414E-3</v>
      </c>
      <c r="AK40" s="187">
        <v>-2.1389077045367855E-3</v>
      </c>
      <c r="AL40" s="192">
        <v>1.7789372527973704</v>
      </c>
      <c r="AM40" s="83">
        <v>0.11077011348191117</v>
      </c>
      <c r="AN40" s="80">
        <v>-1.5260288666117134</v>
      </c>
      <c r="AO40" s="109">
        <v>-6.2832040646829013E-2</v>
      </c>
      <c r="AP40" s="194">
        <v>0.28325519987971692</v>
      </c>
      <c r="AQ40" s="200">
        <v>1.7637615146728042E-2</v>
      </c>
      <c r="AU40" s="394">
        <f t="shared" si="0"/>
        <v>6.4723547877156675E-3</v>
      </c>
      <c r="AV40" s="395">
        <f t="shared" si="1"/>
        <v>1.7637615146728042E-2</v>
      </c>
      <c r="AY40" s="167"/>
    </row>
    <row r="41" spans="2:51" s="163" customFormat="1" ht="15">
      <c r="C41" s="166"/>
      <c r="D41" s="166"/>
      <c r="E41" s="166"/>
      <c r="F41" s="166"/>
      <c r="G41" s="166"/>
      <c r="H41" s="167"/>
      <c r="I41" s="133">
        <v>40998</v>
      </c>
      <c r="J41" s="217">
        <v>19.469000000000001</v>
      </c>
      <c r="K41" s="80">
        <v>19.663444440000003</v>
      </c>
      <c r="L41" s="80">
        <v>1.7597222200000004</v>
      </c>
      <c r="M41" s="81">
        <v>-128.88200399999999</v>
      </c>
      <c r="N41" s="73">
        <v>14.9894</v>
      </c>
      <c r="O41" s="170">
        <v>0.24124999999999999</v>
      </c>
      <c r="P41" s="80">
        <v>2.0488220000000723E-2</v>
      </c>
      <c r="Q41" s="82">
        <v>17.883234000000002</v>
      </c>
      <c r="R41" s="80">
        <v>1.7802104400000012</v>
      </c>
      <c r="S41" s="83">
        <v>9.9432420706983077E-2</v>
      </c>
      <c r="T41" s="80">
        <v>-2.7198017999999795</v>
      </c>
      <c r="U41" s="83">
        <v>-0.11674449721576152</v>
      </c>
      <c r="V41" s="84">
        <v>-17.5</v>
      </c>
      <c r="W41" s="172">
        <v>-3.4411027770000005E-2</v>
      </c>
      <c r="X41" s="185">
        <v>99.65625</v>
      </c>
      <c r="Y41" s="80">
        <v>-1.296875</v>
      </c>
      <c r="Z41" s="82">
        <v>0.390625</v>
      </c>
      <c r="AA41" s="82">
        <v>99.375</v>
      </c>
      <c r="AB41" s="82">
        <v>100.5625</v>
      </c>
      <c r="AC41" s="187">
        <v>-0.90625</v>
      </c>
      <c r="AD41" s="189">
        <v>7.2949999999999999</v>
      </c>
      <c r="AE41" s="172">
        <v>7.2699234375000005E-2</v>
      </c>
      <c r="AF41" s="86">
        <v>-0.47333411508159368</v>
      </c>
      <c r="AG41" s="80">
        <v>-0.4781622612610289</v>
      </c>
      <c r="AH41" s="83">
        <v>-2.6707421807900953E-2</v>
      </c>
      <c r="AI41" s="80">
        <v>1.2668424268780085</v>
      </c>
      <c r="AJ41" s="83">
        <v>5.4293207689196821E-2</v>
      </c>
      <c r="AK41" s="187">
        <v>-3.5205751860963565E-2</v>
      </c>
      <c r="AL41" s="192">
        <v>1.3020481787389722</v>
      </c>
      <c r="AM41" s="83">
        <v>7.2724998899082113E-2</v>
      </c>
      <c r="AN41" s="80">
        <v>-0.22398068787274128</v>
      </c>
      <c r="AO41" s="109">
        <v>5.3234981653853541E-3</v>
      </c>
      <c r="AP41" s="194">
        <v>0.20538435870374824</v>
      </c>
      <c r="AQ41" s="200">
        <v>1.1471601054797208E-2</v>
      </c>
      <c r="AU41" s="394">
        <f t="shared" si="0"/>
        <v>1.1443553328320528E-3</v>
      </c>
      <c r="AV41" s="395">
        <f t="shared" si="1"/>
        <v>1.1471601054797208E-2</v>
      </c>
    </row>
    <row r="42" spans="2:51" s="163" customFormat="1" ht="15">
      <c r="I42" s="133">
        <v>41029</v>
      </c>
      <c r="J42" s="217">
        <v>18.125</v>
      </c>
      <c r="K42" s="80">
        <v>18.309722220000001</v>
      </c>
      <c r="L42" s="80">
        <v>-1.3537222200000016</v>
      </c>
      <c r="M42" s="81">
        <v>-57.056598999999999</v>
      </c>
      <c r="N42" s="73">
        <v>16.448399999999999</v>
      </c>
      <c r="O42" s="170">
        <v>0.23874999999999999</v>
      </c>
      <c r="P42" s="80">
        <v>-3.51555599999962E-2</v>
      </c>
      <c r="Q42" s="82">
        <v>19.698599999999999</v>
      </c>
      <c r="R42" s="80">
        <v>-1.3888777799999978</v>
      </c>
      <c r="S42" s="83">
        <v>-7.0632476636427882E-2</v>
      </c>
      <c r="T42" s="80">
        <v>-4.1086795799999773</v>
      </c>
      <c r="U42" s="83">
        <v>-0.17913102088016564</v>
      </c>
      <c r="V42" s="84">
        <v>-21.9</v>
      </c>
      <c r="W42" s="172">
        <v>-4.0098291661799998E-2</v>
      </c>
      <c r="X42" s="185">
        <v>101.078125</v>
      </c>
      <c r="Y42" s="80">
        <v>1.421875</v>
      </c>
      <c r="Z42" s="82">
        <v>0.28125</v>
      </c>
      <c r="AA42" s="82">
        <v>100.820312</v>
      </c>
      <c r="AB42" s="82">
        <v>99.375</v>
      </c>
      <c r="AC42" s="187">
        <v>1.703125</v>
      </c>
      <c r="AD42" s="189">
        <v>6.6920000000000002</v>
      </c>
      <c r="AE42" s="172">
        <v>6.764148125000001E-2</v>
      </c>
      <c r="AF42" s="86">
        <v>-0.59280623251874742</v>
      </c>
      <c r="AG42" s="80">
        <v>0.80614716474833925</v>
      </c>
      <c r="AH42" s="83">
        <v>4.09972508737304E-2</v>
      </c>
      <c r="AI42" s="80">
        <v>-0.66766782374213507</v>
      </c>
      <c r="AJ42" s="83">
        <v>-0.11947211743715375</v>
      </c>
      <c r="AK42" s="187">
        <v>-8.4937208490476493E-2</v>
      </c>
      <c r="AL42" s="192">
        <v>-0.58273061525165859</v>
      </c>
      <c r="AM42" s="83">
        <v>-2.9635225762697479E-2</v>
      </c>
      <c r="AN42" s="80">
        <v>-0.80671130312439987</v>
      </c>
      <c r="AO42" s="109">
        <v>-2.446949066729065E-2</v>
      </c>
      <c r="AP42" s="194">
        <v>0.13157119289590152</v>
      </c>
      <c r="AQ42" s="200">
        <v>6.6911569484873782E-3</v>
      </c>
      <c r="AU42" s="394">
        <f t="shared" si="0"/>
        <v>-1.7878637746946127E-3</v>
      </c>
      <c r="AV42" s="395">
        <f t="shared" si="1"/>
        <v>6.6911569484873782E-3</v>
      </c>
    </row>
    <row r="43" spans="2:51" s="163" customFormat="1" ht="15">
      <c r="I43" s="133">
        <v>41060</v>
      </c>
      <c r="J43" s="217">
        <v>15.234</v>
      </c>
      <c r="K43" s="80">
        <v>15.418722219999999</v>
      </c>
      <c r="L43" s="80">
        <v>-2.8910000000000018</v>
      </c>
      <c r="M43" s="81">
        <v>108.041298</v>
      </c>
      <c r="N43" s="73">
        <v>11.5648</v>
      </c>
      <c r="O43" s="170">
        <v>0.23874999999999999</v>
      </c>
      <c r="P43" s="80">
        <v>7.4082220000001087E-2</v>
      </c>
      <c r="Q43" s="82">
        <v>18.23564</v>
      </c>
      <c r="R43" s="80">
        <v>-2.8169177800000007</v>
      </c>
      <c r="S43" s="83">
        <v>-0.15384819857742224</v>
      </c>
      <c r="T43" s="80">
        <v>-6.9255973599999781</v>
      </c>
      <c r="U43" s="83">
        <v>-0.30542023458583978</v>
      </c>
      <c r="V43" s="84">
        <v>-25.7</v>
      </c>
      <c r="W43" s="172">
        <v>-3.9626116105399997E-2</v>
      </c>
      <c r="X43" s="185">
        <v>102.492188</v>
      </c>
      <c r="Y43" s="80">
        <v>1.4140629999999987</v>
      </c>
      <c r="Z43" s="82">
        <v>0.25781299999999874</v>
      </c>
      <c r="AA43" s="82">
        <v>102.222656</v>
      </c>
      <c r="AB43" s="82">
        <v>100.820312</v>
      </c>
      <c r="AC43" s="187">
        <v>1.6718759999999975</v>
      </c>
      <c r="AD43" s="189">
        <v>5.68</v>
      </c>
      <c r="AE43" s="172">
        <v>5.8215562783999995E-2</v>
      </c>
      <c r="AF43" s="86">
        <v>-0.68067908666324639</v>
      </c>
      <c r="AG43" s="80">
        <v>0.99109851279851191</v>
      </c>
      <c r="AH43" s="83">
        <v>5.412963129041462E-2</v>
      </c>
      <c r="AI43" s="80">
        <v>-1.887948143076555</v>
      </c>
      <c r="AJ43" s="83">
        <v>-8.7872854144498969E-2</v>
      </c>
      <c r="AK43" s="187">
        <v>-6.212887587506627E-2</v>
      </c>
      <c r="AL43" s="192">
        <v>-1.8258192672014888</v>
      </c>
      <c r="AM43" s="83">
        <v>-9.9718567287007634E-2</v>
      </c>
      <c r="AN43" s="80">
        <v>-2.6325305703258888</v>
      </c>
      <c r="AO43" s="109">
        <v>-0.1217479954027133</v>
      </c>
      <c r="AP43" s="194">
        <v>0.24957013736991177</v>
      </c>
      <c r="AQ43" s="200">
        <v>1.3630470979909369E-2</v>
      </c>
      <c r="AU43" s="394">
        <f t="shared" si="0"/>
        <v>4.0460591979423859E-3</v>
      </c>
      <c r="AV43" s="395">
        <f t="shared" si="1"/>
        <v>1.3630470979909369E-2</v>
      </c>
    </row>
    <row r="44" spans="2:51" s="163" customFormat="1" ht="15">
      <c r="I44" s="133">
        <v>41089</v>
      </c>
      <c r="J44" s="217">
        <v>15.641</v>
      </c>
      <c r="K44" s="80">
        <v>15.83544444</v>
      </c>
      <c r="L44" s="80">
        <v>0.41672222000000048</v>
      </c>
      <c r="M44" s="81">
        <v>114.16269699999999</v>
      </c>
      <c r="N44" s="73">
        <v>12.3461</v>
      </c>
      <c r="O44" s="170">
        <v>0.24575</v>
      </c>
      <c r="P44" s="80">
        <v>9.7508219999999923E-2</v>
      </c>
      <c r="Q44" s="82">
        <v>15.321213999999999</v>
      </c>
      <c r="R44" s="80">
        <v>0.5142304400000004</v>
      </c>
      <c r="S44" s="83">
        <v>3.335104119931414E-2</v>
      </c>
      <c r="T44" s="80">
        <v>-6.4113669199999777</v>
      </c>
      <c r="U44" s="83">
        <v>-0.28225527621330215</v>
      </c>
      <c r="V44" s="84">
        <v>-26.5</v>
      </c>
      <c r="W44" s="172">
        <v>-4.1963927765999998E-2</v>
      </c>
      <c r="X44" s="185">
        <v>102.546875</v>
      </c>
      <c r="Y44" s="80">
        <v>5.4687000000001262E-2</v>
      </c>
      <c r="Z44" s="82">
        <v>0.26953199999999811</v>
      </c>
      <c r="AA44" s="82">
        <v>102.289062</v>
      </c>
      <c r="AB44" s="82">
        <v>102.222656</v>
      </c>
      <c r="AC44" s="187">
        <v>0.32421899999999937</v>
      </c>
      <c r="AD44" s="189">
        <v>5.4340000000000002</v>
      </c>
      <c r="AE44" s="172">
        <v>5.5723971875000007E-2</v>
      </c>
      <c r="AF44" s="86">
        <v>-0.75306777952105541</v>
      </c>
      <c r="AG44" s="80">
        <v>0.22068909279887064</v>
      </c>
      <c r="AH44" s="83">
        <v>1.4313059775641424E-2</v>
      </c>
      <c r="AI44" s="80">
        <v>0.73294017257571342</v>
      </c>
      <c r="AJ44" s="83">
        <v>-7.2388692857809023E-2</v>
      </c>
      <c r="AK44" s="187">
        <v>-1.9793602231575466E-3</v>
      </c>
      <c r="AL44" s="192">
        <v>0.73491953279887101</v>
      </c>
      <c r="AM44" s="83">
        <v>4.7664100974955569E-2</v>
      </c>
      <c r="AN44" s="80">
        <v>-1.8976110375270179</v>
      </c>
      <c r="AO44" s="109">
        <v>-7.9886903174131052E-2</v>
      </c>
      <c r="AP44" s="194">
        <v>0.3004840847498676</v>
      </c>
      <c r="AQ44" s="200">
        <v>1.9488261119335971E-2</v>
      </c>
      <c r="AU44" s="394">
        <f t="shared" si="0"/>
        <v>6.3240143125167427E-3</v>
      </c>
      <c r="AV44" s="395">
        <f t="shared" si="1"/>
        <v>1.9488261119335971E-2</v>
      </c>
    </row>
    <row r="45" spans="2:51" s="163" customFormat="1" ht="15">
      <c r="I45" s="133">
        <v>41121</v>
      </c>
      <c r="J45" s="217">
        <v>13.641</v>
      </c>
      <c r="K45" s="80">
        <v>13.825722219999999</v>
      </c>
      <c r="L45" s="80">
        <v>-2.0097222200000004</v>
      </c>
      <c r="M45" s="81">
        <v>277.66619900000001</v>
      </c>
      <c r="N45" s="73">
        <v>18.0808</v>
      </c>
      <c r="O45" s="170">
        <v>0.2457</v>
      </c>
      <c r="P45" s="80">
        <v>2.8994400000001974E-3</v>
      </c>
      <c r="Q45" s="82">
        <v>15.832545</v>
      </c>
      <c r="R45" s="80">
        <v>-2.0068227800000003</v>
      </c>
      <c r="S45" s="83">
        <v>-0.12672980462302708</v>
      </c>
      <c r="T45" s="80">
        <v>-8.4181896999999779</v>
      </c>
      <c r="U45" s="83">
        <v>-0.3732149248279989</v>
      </c>
      <c r="V45" s="84">
        <v>-43.8</v>
      </c>
      <c r="W45" s="172">
        <v>-6.0556663323599991E-2</v>
      </c>
      <c r="X45" s="185">
        <v>104.015625</v>
      </c>
      <c r="Y45" s="80">
        <v>1.46875</v>
      </c>
      <c r="Z45" s="82">
        <v>0.25781299999999874</v>
      </c>
      <c r="AA45" s="82">
        <v>103.746094</v>
      </c>
      <c r="AB45" s="82">
        <v>102.289062</v>
      </c>
      <c r="AC45" s="187">
        <v>1.7265629999999987</v>
      </c>
      <c r="AD45" s="189">
        <v>4.7750000000000004</v>
      </c>
      <c r="AE45" s="172">
        <v>4.9667460937500005E-2</v>
      </c>
      <c r="AF45" s="86">
        <v>-1.2192421794986184</v>
      </c>
      <c r="AG45" s="80">
        <v>1.300218964613211</v>
      </c>
      <c r="AH45" s="83">
        <v>8.2108144772298608E-2</v>
      </c>
      <c r="AI45" s="80">
        <v>-1.0489506403703119</v>
      </c>
      <c r="AJ45" s="83">
        <v>-0.46617439997756294</v>
      </c>
      <c r="AK45" s="187">
        <v>-0.34234682498352276</v>
      </c>
      <c r="AL45" s="192">
        <v>-0.70660381538678929</v>
      </c>
      <c r="AM45" s="83">
        <v>-4.4621659850728468E-2</v>
      </c>
      <c r="AN45" s="80">
        <v>-2.6042148529138069</v>
      </c>
      <c r="AO45" s="109">
        <v>-0.12094387680489538</v>
      </c>
      <c r="AP45" s="194">
        <v>0.31723592402307593</v>
      </c>
      <c r="AQ45" s="200">
        <v>2.0033281997551305E-2</v>
      </c>
      <c r="AU45" s="394">
        <f t="shared" si="0"/>
        <v>1.830981132854265E-4</v>
      </c>
      <c r="AV45" s="395">
        <f t="shared" si="1"/>
        <v>2.0033281997551305E-2</v>
      </c>
    </row>
    <row r="46" spans="2:51" s="163" customFormat="1" ht="15">
      <c r="I46" s="133">
        <v>41152</v>
      </c>
      <c r="J46" s="217">
        <v>14.734</v>
      </c>
      <c r="K46" s="80">
        <v>14.94788889</v>
      </c>
      <c r="L46" s="80">
        <v>1.1221666700000004</v>
      </c>
      <c r="M46" s="81">
        <v>164.904495</v>
      </c>
      <c r="N46" s="73">
        <v>26.153300000000002</v>
      </c>
      <c r="O46" s="170">
        <v>0.23050000000000001</v>
      </c>
      <c r="P46" s="80">
        <v>-7.9591780000001222E-2</v>
      </c>
      <c r="Q46" s="82">
        <v>13.905314000000001</v>
      </c>
      <c r="R46" s="80">
        <v>1.0425748899999991</v>
      </c>
      <c r="S46" s="83">
        <v>7.5408349264520322E-2</v>
      </c>
      <c r="T46" s="80">
        <v>-7.3756148099999788</v>
      </c>
      <c r="U46" s="83">
        <v>-0.32595009696564003</v>
      </c>
      <c r="V46" s="84">
        <v>-39</v>
      </c>
      <c r="W46" s="172">
        <v>-5.8296766670999998E-2</v>
      </c>
      <c r="X46" s="185">
        <v>103.773438</v>
      </c>
      <c r="Y46" s="80">
        <v>-0.24218700000000126</v>
      </c>
      <c r="Z46" s="82">
        <v>0.26953100000000063</v>
      </c>
      <c r="AA46" s="82">
        <v>103.539062</v>
      </c>
      <c r="AB46" s="82">
        <v>103.746094</v>
      </c>
      <c r="AC46" s="187">
        <v>2.7343999999999369E-2</v>
      </c>
      <c r="AD46" s="189">
        <v>4.8049999999999997</v>
      </c>
      <c r="AE46" s="172">
        <v>4.9863136958999993E-2</v>
      </c>
      <c r="AF46" s="86">
        <v>-1.169135562388194</v>
      </c>
      <c r="AG46" s="80">
        <v>3.333895815620945E-2</v>
      </c>
      <c r="AH46" s="83">
        <v>2.4113719070662371E-3</v>
      </c>
      <c r="AI46" s="80">
        <v>1.0698462625171472</v>
      </c>
      <c r="AJ46" s="83">
        <v>5.0106617110424301E-2</v>
      </c>
      <c r="AK46" s="187">
        <v>-6.0675856390611967E-3</v>
      </c>
      <c r="AL46" s="192">
        <v>1.0759138481562085</v>
      </c>
      <c r="AM46" s="83">
        <v>7.7819721171586545E-2</v>
      </c>
      <c r="AN46" s="80">
        <v>-1.5283010047575984</v>
      </c>
      <c r="AO46" s="109">
        <v>-5.2535974403676522E-2</v>
      </c>
      <c r="AP46" s="194">
        <v>0.23552649726605185</v>
      </c>
      <c r="AQ46" s="200">
        <v>1.7035384735659173E-2</v>
      </c>
      <c r="AU46" s="394">
        <f t="shared" ref="AU46:AU58" si="2">P46/K45</f>
        <v>-5.756790042032338E-3</v>
      </c>
      <c r="AV46" s="395">
        <f t="shared" ref="AV46:AV58" si="3">AP46/K45</f>
        <v>1.7035384735659173E-2</v>
      </c>
    </row>
    <row r="47" spans="2:51" s="163" customFormat="1" ht="15">
      <c r="I47" s="133">
        <v>41180</v>
      </c>
      <c r="J47" s="217">
        <v>11.547000000000001</v>
      </c>
      <c r="K47" s="80">
        <v>11.73172222</v>
      </c>
      <c r="L47" s="80">
        <v>-3.2161666699999998</v>
      </c>
      <c r="M47" s="81">
        <v>613.77990699999998</v>
      </c>
      <c r="N47" s="73">
        <v>33.306399999999996</v>
      </c>
      <c r="O47" s="170">
        <v>0.21425</v>
      </c>
      <c r="P47" s="80">
        <v>-0.23871611000000037</v>
      </c>
      <c r="Q47" s="82">
        <v>15.186605</v>
      </c>
      <c r="R47" s="80">
        <v>-3.4548827800000002</v>
      </c>
      <c r="S47" s="83">
        <v>-0.23112847609613188</v>
      </c>
      <c r="T47" s="80">
        <v>-10.830497589999979</v>
      </c>
      <c r="U47" s="83">
        <v>-0.48174222386671706</v>
      </c>
      <c r="V47" s="84">
        <v>-44.7</v>
      </c>
      <c r="W47" s="172">
        <v>-5.2440798323400012E-2</v>
      </c>
      <c r="X47" s="185">
        <v>105.53125</v>
      </c>
      <c r="Y47" s="80">
        <v>1.7578120000000013</v>
      </c>
      <c r="Z47" s="82">
        <v>0.23437599999999748</v>
      </c>
      <c r="AA47" s="82">
        <v>105.269531</v>
      </c>
      <c r="AB47" s="82">
        <v>103.539062</v>
      </c>
      <c r="AC47" s="187">
        <v>1.9921879999999987</v>
      </c>
      <c r="AD47" s="189">
        <v>4.3460000000000001</v>
      </c>
      <c r="AE47" s="172">
        <v>4.5863881250000002E-2</v>
      </c>
      <c r="AF47" s="86">
        <v>-1.1434007958800916</v>
      </c>
      <c r="AG47" s="80">
        <v>2.3291378377630099</v>
      </c>
      <c r="AH47" s="83">
        <v>0.15581717625163655</v>
      </c>
      <c r="AI47" s="80">
        <v>-1.10312650154442</v>
      </c>
      <c r="AJ47" s="83">
        <v>2.5734766508102469E-2</v>
      </c>
      <c r="AK47" s="187">
        <v>2.2618440692570324E-2</v>
      </c>
      <c r="AL47" s="192">
        <v>-1.1257449422369903</v>
      </c>
      <c r="AM47" s="83">
        <v>-7.5311299844495319E-2</v>
      </c>
      <c r="AN47" s="80">
        <v>-2.6540459469945885</v>
      </c>
      <c r="AO47" s="109">
        <v>-0.12389072172723392</v>
      </c>
      <c r="AP47" s="194">
        <v>2.9269594935189103E-2</v>
      </c>
      <c r="AQ47" s="200">
        <v>1.958108944385464E-3</v>
      </c>
      <c r="AU47" s="394">
        <f t="shared" si="2"/>
        <v>-1.5969887905689428E-2</v>
      </c>
      <c r="AV47" s="395">
        <f t="shared" si="3"/>
        <v>1.958108944385464E-3</v>
      </c>
    </row>
    <row r="48" spans="2:51" s="163" customFormat="1" ht="15">
      <c r="I48" s="133">
        <v>41213</v>
      </c>
      <c r="J48" s="217">
        <v>11.672000000000001</v>
      </c>
      <c r="K48" s="80">
        <v>11.85672222</v>
      </c>
      <c r="L48" s="80">
        <v>0.125</v>
      </c>
      <c r="M48" s="81">
        <v>498.78439300000002</v>
      </c>
      <c r="N48" s="73">
        <v>30.118099999999998</v>
      </c>
      <c r="O48" s="170">
        <v>0.21199999999999999</v>
      </c>
      <c r="P48" s="80">
        <v>-7.6255780000000328E-2</v>
      </c>
      <c r="Q48" s="82">
        <v>11.807978</v>
      </c>
      <c r="R48" s="80">
        <v>4.8744219999999672E-2</v>
      </c>
      <c r="S48" s="83">
        <v>4.1549074454645309E-3</v>
      </c>
      <c r="T48" s="80">
        <v>-10.781753369999979</v>
      </c>
      <c r="U48" s="83">
        <v>-0.47958891077399102</v>
      </c>
      <c r="V48" s="84">
        <v>-37.9</v>
      </c>
      <c r="W48" s="172">
        <v>-4.4936977213799995E-2</v>
      </c>
      <c r="X48" s="185">
        <v>104.960938</v>
      </c>
      <c r="Y48" s="80">
        <v>-0.57031200000000126</v>
      </c>
      <c r="Z48" s="82">
        <v>0.26171899999999937</v>
      </c>
      <c r="AA48" s="82">
        <v>104.742188</v>
      </c>
      <c r="AB48" s="82">
        <v>105.269531</v>
      </c>
      <c r="AC48" s="187">
        <v>-0.30859300000000189</v>
      </c>
      <c r="AD48" s="189">
        <v>4.6459999999999999</v>
      </c>
      <c r="AE48" s="172">
        <v>4.8764851794800002E-2</v>
      </c>
      <c r="AF48" s="86">
        <v>-0.92150340993329571</v>
      </c>
      <c r="AG48" s="80">
        <v>-0.35284548180302727</v>
      </c>
      <c r="AH48" s="83">
        <v>-3.0076187893496448E-2</v>
      </c>
      <c r="AI48" s="80">
        <v>-0.36737663279007227</v>
      </c>
      <c r="AJ48" s="83">
        <v>0.22189738594679587</v>
      </c>
      <c r="AK48" s="187">
        <v>-6.3275370987044666E-2</v>
      </c>
      <c r="AL48" s="192">
        <v>-0.3041012618030276</v>
      </c>
      <c r="AM48" s="83">
        <v>-2.5921280448031919E-2</v>
      </c>
      <c r="AN48" s="80">
        <v>-2.9581472087976159</v>
      </c>
      <c r="AO48" s="109">
        <v>-0.14660059603246511</v>
      </c>
      <c r="AP48" s="194">
        <v>0.16491917094433131</v>
      </c>
      <c r="AQ48" s="200">
        <v>1.4057541412221684E-2</v>
      </c>
      <c r="AU48" s="394">
        <f t="shared" si="2"/>
        <v>-6.4999646744108071E-3</v>
      </c>
      <c r="AV48" s="395">
        <f t="shared" si="3"/>
        <v>1.4057541412221684E-2</v>
      </c>
    </row>
    <row r="49" spans="9:48" s="163" customFormat="1" ht="15">
      <c r="I49" s="133">
        <v>41243</v>
      </c>
      <c r="J49" s="217">
        <v>11.827999999999999</v>
      </c>
      <c r="K49" s="80">
        <v>12.032166669999999</v>
      </c>
      <c r="L49" s="80">
        <v>0.17544444999999875</v>
      </c>
      <c r="M49" s="81">
        <v>581.42767300000003</v>
      </c>
      <c r="N49" s="73">
        <v>32.070900000000002</v>
      </c>
      <c r="O49" s="170">
        <v>0.2145</v>
      </c>
      <c r="P49" s="80">
        <v>-0.10858778000000058</v>
      </c>
      <c r="Q49" s="82">
        <v>11.965310000000001</v>
      </c>
      <c r="R49" s="80">
        <v>6.6856669999998175E-2</v>
      </c>
      <c r="S49" s="83">
        <v>5.6387143731194012E-3</v>
      </c>
      <c r="T49" s="80">
        <v>-10.714896699999981</v>
      </c>
      <c r="U49" s="83">
        <v>-0.47665446128524158</v>
      </c>
      <c r="V49" s="84">
        <v>-39.6</v>
      </c>
      <c r="W49" s="172">
        <v>-4.7647380013199993E-2</v>
      </c>
      <c r="X49" s="185">
        <v>105.203125</v>
      </c>
      <c r="Y49" s="80">
        <v>0.24218700000000126</v>
      </c>
      <c r="Z49" s="82">
        <v>0.21875</v>
      </c>
      <c r="AA49" s="82">
        <v>104.976562</v>
      </c>
      <c r="AB49" s="82">
        <v>104.742188</v>
      </c>
      <c r="AC49" s="187">
        <v>0.46093700000000126</v>
      </c>
      <c r="AD49" s="189">
        <v>5.2729999999999997</v>
      </c>
      <c r="AE49" s="172">
        <v>5.5473607812499992E-2</v>
      </c>
      <c r="AF49" s="86">
        <v>-0.85891979793792139</v>
      </c>
      <c r="AG49" s="80">
        <v>0.42475501726442472</v>
      </c>
      <c r="AH49" s="83">
        <v>3.5823983170318777E-2</v>
      </c>
      <c r="AI49" s="80">
        <v>0.49919015588358479</v>
      </c>
      <c r="AJ49" s="83">
        <v>6.2583611995374322E-2</v>
      </c>
      <c r="AK49" s="187">
        <v>7.5784686191619002E-3</v>
      </c>
      <c r="AL49" s="192">
        <v>0.49161168726442289</v>
      </c>
      <c r="AM49" s="83">
        <v>4.1462697543438183E-2</v>
      </c>
      <c r="AN49" s="80">
        <v>-2.466535521533193</v>
      </c>
      <c r="AO49" s="109">
        <v>-0.11121635466200874</v>
      </c>
      <c r="AP49" s="194">
        <v>7.930092579891973E-2</v>
      </c>
      <c r="AQ49" s="200">
        <v>6.6882671557535849E-3</v>
      </c>
      <c r="AU49" s="394">
        <f t="shared" si="2"/>
        <v>-9.1583304378029511E-3</v>
      </c>
      <c r="AV49" s="395">
        <f t="shared" si="3"/>
        <v>6.6882671557535849E-3</v>
      </c>
    </row>
    <row r="50" spans="9:48" s="163" customFormat="1" ht="15">
      <c r="I50" s="133">
        <v>41274</v>
      </c>
      <c r="J50" s="217">
        <v>12.047000000000001</v>
      </c>
      <c r="K50" s="80">
        <v>12.24144444</v>
      </c>
      <c r="L50" s="80">
        <v>0.20927777000000169</v>
      </c>
      <c r="M50" s="81">
        <v>676.71588099999997</v>
      </c>
      <c r="N50" s="73">
        <v>34.305799999999998</v>
      </c>
      <c r="O50" s="170">
        <v>0.2087</v>
      </c>
      <c r="P50" s="80">
        <v>-0.14871633000000095</v>
      </c>
      <c r="Q50" s="82">
        <v>12.180883</v>
      </c>
      <c r="R50" s="80">
        <v>6.0561440000000744E-2</v>
      </c>
      <c r="S50" s="83">
        <v>5.0332946393603067E-3</v>
      </c>
      <c r="T50" s="80">
        <v>-10.65433525999998</v>
      </c>
      <c r="U50" s="83">
        <v>-0.47402030899069547</v>
      </c>
      <c r="V50" s="84">
        <v>-36.4</v>
      </c>
      <c r="W50" s="172">
        <v>-4.4558857761599999E-2</v>
      </c>
      <c r="X50" s="185">
        <v>104.859375</v>
      </c>
      <c r="Y50" s="80">
        <v>-0.34375</v>
      </c>
      <c r="Z50" s="82">
        <v>0.22656299999999874</v>
      </c>
      <c r="AA50" s="82">
        <v>104.632812</v>
      </c>
      <c r="AB50" s="82">
        <v>104.976562</v>
      </c>
      <c r="AC50" s="187">
        <v>-0.11718700000000126</v>
      </c>
      <c r="AD50" s="189">
        <v>5.9370000000000003</v>
      </c>
      <c r="AE50" s="172">
        <v>6.2255010937500001E-2</v>
      </c>
      <c r="AF50" s="86">
        <v>-0.71574732845737044</v>
      </c>
      <c r="AG50" s="80">
        <v>-0.10065423436095228</v>
      </c>
      <c r="AH50" s="83">
        <v>-8.3654288642722313E-3</v>
      </c>
      <c r="AI50" s="80">
        <v>-6.4700562552921226E-2</v>
      </c>
      <c r="AJ50" s="83">
        <v>0.14317246948055096</v>
      </c>
      <c r="AK50" s="187">
        <v>-2.4607768191969696E-2</v>
      </c>
      <c r="AL50" s="192">
        <v>-4.0092794360951534E-2</v>
      </c>
      <c r="AM50" s="83">
        <v>-3.3321342249119242E-3</v>
      </c>
      <c r="AN50" s="80">
        <v>-2.5066283158941447</v>
      </c>
      <c r="AO50" s="109">
        <v>-0.11417790106518144</v>
      </c>
      <c r="AP50" s="194">
        <v>1.3445531977285374E-2</v>
      </c>
      <c r="AQ50" s="200">
        <v>1.117465569256894E-3</v>
      </c>
      <c r="AU50" s="394">
        <f t="shared" si="2"/>
        <v>-1.2359896108387348E-2</v>
      </c>
      <c r="AV50" s="395">
        <f t="shared" si="3"/>
        <v>1.117465569256894E-3</v>
      </c>
    </row>
    <row r="51" spans="9:48" s="163" customFormat="1" ht="15">
      <c r="I51" s="133">
        <v>41305</v>
      </c>
      <c r="J51" s="217">
        <v>14.625</v>
      </c>
      <c r="K51" s="80">
        <v>14.809722219999999</v>
      </c>
      <c r="L51" s="80">
        <v>2.568277779999999</v>
      </c>
      <c r="M51" s="81">
        <v>489.04031400000002</v>
      </c>
      <c r="N51" s="73">
        <v>35.949599999999997</v>
      </c>
      <c r="O51" s="170">
        <v>0.19969999999999999</v>
      </c>
      <c r="P51" s="80">
        <v>-0.18283856000000043</v>
      </c>
      <c r="Q51" s="82">
        <v>12.424283000000001</v>
      </c>
      <c r="R51" s="80">
        <v>2.3854392199999985</v>
      </c>
      <c r="S51" s="83">
        <v>0.19486582908511721</v>
      </c>
      <c r="T51" s="80">
        <v>-8.2688960399999818</v>
      </c>
      <c r="U51" s="83">
        <v>-0.37152484042023348</v>
      </c>
      <c r="V51" s="84">
        <v>-30.2</v>
      </c>
      <c r="W51" s="172">
        <v>-4.4725361104399994E-2</v>
      </c>
      <c r="X51" s="185">
        <v>103.234375</v>
      </c>
      <c r="Y51" s="80">
        <v>-1.625</v>
      </c>
      <c r="Z51" s="82">
        <v>0.22656299999999874</v>
      </c>
      <c r="AA51" s="82">
        <v>102.941406</v>
      </c>
      <c r="AB51" s="82">
        <v>104.632812</v>
      </c>
      <c r="AC51" s="187">
        <v>-1.3984370000000013</v>
      </c>
      <c r="AD51" s="189">
        <v>7.0540000000000003</v>
      </c>
      <c r="AE51" s="172">
        <v>7.2821528124999993E-2</v>
      </c>
      <c r="AF51" s="86">
        <v>-0.61417773364530037</v>
      </c>
      <c r="AG51" s="80">
        <v>-1.0009275467659406</v>
      </c>
      <c r="AH51" s="83">
        <v>-8.1765477241829532E-2</v>
      </c>
      <c r="AI51" s="80">
        <v>1.3019863774492511</v>
      </c>
      <c r="AJ51" s="83">
        <v>0.10156959481207006</v>
      </c>
      <c r="AK51" s="187">
        <v>-8.2525295784806926E-2</v>
      </c>
      <c r="AL51" s="192">
        <v>1.3845116732340579</v>
      </c>
      <c r="AM51" s="83">
        <v>0.11310035184328769</v>
      </c>
      <c r="AN51" s="80">
        <v>-1.1221166426600868</v>
      </c>
      <c r="AO51" s="109">
        <v>-1.3991110005093899E-2</v>
      </c>
      <c r="AP51" s="194">
        <v>-4.3688610132121025E-2</v>
      </c>
      <c r="AQ51" s="200">
        <v>-3.5689097268100677E-3</v>
      </c>
      <c r="AU51" s="394">
        <f t="shared" si="2"/>
        <v>-1.4936028251907863E-2</v>
      </c>
      <c r="AV51" s="395">
        <f t="shared" si="3"/>
        <v>-3.5689097268100677E-3</v>
      </c>
    </row>
    <row r="52" spans="9:48" s="163" customFormat="1" ht="15">
      <c r="I52" s="133">
        <v>41333</v>
      </c>
      <c r="J52" s="217">
        <v>14.938000000000001</v>
      </c>
      <c r="K52" s="80">
        <v>15.12272222</v>
      </c>
      <c r="L52" s="80">
        <v>0.31300000000000061</v>
      </c>
      <c r="M52" s="81">
        <v>451.21389799999997</v>
      </c>
      <c r="N52" s="73">
        <v>31.254799999999999</v>
      </c>
      <c r="O52" s="170">
        <v>0.20369999999999999</v>
      </c>
      <c r="P52" s="80">
        <v>-0.19613177999999998</v>
      </c>
      <c r="Q52" s="82">
        <v>15.005853999999999</v>
      </c>
      <c r="R52" s="80">
        <v>0.11686822000000063</v>
      </c>
      <c r="S52" s="83">
        <v>7.8913174915714677E-3</v>
      </c>
      <c r="T52" s="80">
        <v>-8.1520278199999812</v>
      </c>
      <c r="U52" s="83">
        <v>-0.36656534340042346</v>
      </c>
      <c r="V52" s="84">
        <v>-30.2</v>
      </c>
      <c r="W52" s="172">
        <v>-4.5670621104399997E-2</v>
      </c>
      <c r="X52" s="185">
        <v>103.507812</v>
      </c>
      <c r="Y52" s="80">
        <v>0.27343700000000126</v>
      </c>
      <c r="Z52" s="82">
        <v>0.29296899999999937</v>
      </c>
      <c r="AA52" s="82">
        <v>103.257812</v>
      </c>
      <c r="AB52" s="82">
        <v>102.941406</v>
      </c>
      <c r="AC52" s="187">
        <v>0.56640600000000063</v>
      </c>
      <c r="AD52" s="189">
        <v>6.8920000000000003</v>
      </c>
      <c r="AE52" s="172">
        <v>7.1337584030399998E-2</v>
      </c>
      <c r="AF52" s="86">
        <v>-0.64020420266738765</v>
      </c>
      <c r="AG52" s="80">
        <v>0.3478739534031004</v>
      </c>
      <c r="AH52" s="83">
        <v>2.3489566396681573E-2</v>
      </c>
      <c r="AI52" s="80">
        <v>0.46118387359810475</v>
      </c>
      <c r="AJ52" s="83">
        <v>-2.6026469022087273E-2</v>
      </c>
      <c r="AK52" s="187">
        <v>-3.5582998049962554E-3</v>
      </c>
      <c r="AL52" s="192">
        <v>0.46474217340310103</v>
      </c>
      <c r="AM52" s="83">
        <v>3.1380883888253039E-2</v>
      </c>
      <c r="AN52" s="80">
        <v>-0.65737446925698584</v>
      </c>
      <c r="AO52" s="109">
        <v>1.695072048462154E-2</v>
      </c>
      <c r="AP52" s="194">
        <v>-8.5717949487384981E-3</v>
      </c>
      <c r="AQ52" s="200">
        <v>-5.7879511994915044E-4</v>
      </c>
      <c r="AU52" s="394">
        <f t="shared" si="2"/>
        <v>-1.324344758709458E-2</v>
      </c>
      <c r="AV52" s="395">
        <f t="shared" si="3"/>
        <v>-5.7879511994915044E-4</v>
      </c>
    </row>
    <row r="53" spans="9:48" s="163" customFormat="1" ht="15">
      <c r="I53" s="133">
        <v>41361</v>
      </c>
      <c r="J53" s="234">
        <v>16.280999999999999</v>
      </c>
      <c r="K53" s="237">
        <v>16.46572222</v>
      </c>
      <c r="L53" s="237">
        <v>1.343</v>
      </c>
      <c r="M53" s="238">
        <v>321.55191000000002</v>
      </c>
      <c r="N53" s="239">
        <v>26.9681</v>
      </c>
      <c r="O53" s="240">
        <v>0.20369999999999999</v>
      </c>
      <c r="P53" s="237">
        <v>-0.12976777999999989</v>
      </c>
      <c r="Q53" s="171">
        <v>15.25249</v>
      </c>
      <c r="R53" s="237">
        <v>1.2132322200000001</v>
      </c>
      <c r="S53" s="241">
        <v>8.0225782259987846E-2</v>
      </c>
      <c r="T53" s="237">
        <v>-6.9387955999999811</v>
      </c>
      <c r="U53" s="241">
        <v>-0.31574755256413567</v>
      </c>
      <c r="V53" s="242">
        <v>-29</v>
      </c>
      <c r="W53" s="243">
        <v>-4.7750594438000005E-2</v>
      </c>
      <c r="X53" s="244">
        <v>103.148438</v>
      </c>
      <c r="Y53" s="237">
        <v>-0.35937400000000252</v>
      </c>
      <c r="Z53" s="171">
        <v>0.25</v>
      </c>
      <c r="AA53" s="171">
        <v>102.882812</v>
      </c>
      <c r="AB53" s="171">
        <v>103.257812</v>
      </c>
      <c r="AC53" s="245">
        <v>-0.10937400000000252</v>
      </c>
      <c r="AD53" s="246">
        <v>7.0179999999999998</v>
      </c>
      <c r="AE53" s="243">
        <v>7.2389573788399997E-2</v>
      </c>
      <c r="AF53" s="247">
        <v>-0.65963359001917143</v>
      </c>
      <c r="AG53" s="237">
        <v>-7.002169446254447E-2</v>
      </c>
      <c r="AH53" s="241">
        <v>-4.6302308171699306E-3</v>
      </c>
      <c r="AI53" s="237">
        <v>1.1467017338625356</v>
      </c>
      <c r="AJ53" s="241">
        <v>-1.9429387351783789E-2</v>
      </c>
      <c r="AK53" s="245">
        <v>3.4912083250799981E-3</v>
      </c>
      <c r="AL53" s="248">
        <v>1.1432105255374556</v>
      </c>
      <c r="AM53" s="241">
        <v>7.5595551442817918E-2</v>
      </c>
      <c r="AN53" s="237">
        <v>0.48583605628046977</v>
      </c>
      <c r="AO53" s="203">
        <v>9.3827670989827583E-2</v>
      </c>
      <c r="AP53" s="249">
        <v>3.514061750479297E-2</v>
      </c>
      <c r="AQ53" s="250">
        <v>2.3236965536746444E-3</v>
      </c>
      <c r="AU53" s="394">
        <f t="shared" si="2"/>
        <v>-8.5809802039728197E-3</v>
      </c>
      <c r="AV53" s="395">
        <f t="shared" si="3"/>
        <v>2.3236965536746444E-3</v>
      </c>
    </row>
    <row r="54" spans="9:48" ht="15">
      <c r="I54" s="133">
        <v>41394</v>
      </c>
      <c r="J54" s="331">
        <v>13.531000000000001</v>
      </c>
      <c r="K54" s="332">
        <v>13.71572222</v>
      </c>
      <c r="L54" s="332">
        <v>-2.75</v>
      </c>
      <c r="M54" s="333">
        <v>573.62658699999997</v>
      </c>
      <c r="N54" s="334">
        <v>24.495100000000001</v>
      </c>
      <c r="O54" s="335">
        <v>0.19819999999999999</v>
      </c>
      <c r="P54" s="332">
        <v>-0.12200277999999898</v>
      </c>
      <c r="Q54" s="336">
        <v>16.587724999999999</v>
      </c>
      <c r="R54" s="332">
        <v>-2.872002779999999</v>
      </c>
      <c r="S54" s="337">
        <v>-0.17442312834061638</v>
      </c>
      <c r="T54" s="332">
        <v>-9.8107983799999801</v>
      </c>
      <c r="U54" s="337">
        <v>-0.43509700502062232</v>
      </c>
      <c r="V54" s="338">
        <v>-32</v>
      </c>
      <c r="W54" s="339">
        <v>-4.3890311103999997E-2</v>
      </c>
      <c r="X54" s="340">
        <v>104.59375</v>
      </c>
      <c r="Y54" s="332">
        <v>1.4453120000000013</v>
      </c>
      <c r="Z54" s="336">
        <v>0.26562599999999748</v>
      </c>
      <c r="AA54" s="336">
        <v>104.320312</v>
      </c>
      <c r="AB54" s="336">
        <v>102.882812</v>
      </c>
      <c r="AC54" s="341">
        <v>1.7109379999999987</v>
      </c>
      <c r="AD54" s="342">
        <v>6.3730000000000002</v>
      </c>
      <c r="AE54" s="339">
        <v>6.6657596875000003E-2</v>
      </c>
      <c r="AF54" s="343">
        <v>-0.65844424584200845</v>
      </c>
      <c r="AG54" s="332">
        <v>1.1285921752402204</v>
      </c>
      <c r="AH54" s="337">
        <v>6.854191757646573E-2</v>
      </c>
      <c r="AI54" s="332">
        <v>-1.7425511180540867</v>
      </c>
      <c r="AJ54" s="337">
        <v>1.1893441771629876E-3</v>
      </c>
      <c r="AK54" s="341">
        <v>8.5948670569189665E-4</v>
      </c>
      <c r="AL54" s="344">
        <v>-1.7434106047597786</v>
      </c>
      <c r="AM54" s="337">
        <v>-0.10588121076415065</v>
      </c>
      <c r="AN54" s="332">
        <v>-1.2575745484793088</v>
      </c>
      <c r="AO54" s="345">
        <v>-2.1988127181906458E-2</v>
      </c>
      <c r="AP54" s="346">
        <v>5.2897131246028684E-2</v>
      </c>
      <c r="AQ54" s="347">
        <v>3.2125606480702968E-3</v>
      </c>
      <c r="AU54" s="394">
        <f t="shared" si="2"/>
        <v>-7.4095006808634831E-3</v>
      </c>
      <c r="AV54" s="395">
        <f t="shared" si="3"/>
        <v>3.2125606480702968E-3</v>
      </c>
    </row>
    <row r="55" spans="9:48" s="310" customFormat="1" ht="15">
      <c r="I55" s="133">
        <v>41425</v>
      </c>
      <c r="J55" s="234">
        <v>17.983999000000001</v>
      </c>
      <c r="K55" s="237">
        <v>18.18816567</v>
      </c>
      <c r="L55" s="237">
        <v>4.4724434500000001</v>
      </c>
      <c r="M55" s="238">
        <v>278.91699199999999</v>
      </c>
      <c r="N55" s="239">
        <v>22.2849</v>
      </c>
      <c r="O55" s="240">
        <v>0.19428000000000001</v>
      </c>
      <c r="P55" s="237">
        <v>-1.8683779999999928E-2</v>
      </c>
      <c r="Q55" s="171">
        <v>13.734406</v>
      </c>
      <c r="R55" s="237">
        <v>4.4537596700000002</v>
      </c>
      <c r="S55" s="241">
        <v>0.32471929648047365</v>
      </c>
      <c r="T55" s="237">
        <v>-5.3570387099999799</v>
      </c>
      <c r="U55" s="241">
        <v>-0.25166210191120619</v>
      </c>
      <c r="V55" s="242">
        <v>-21.3</v>
      </c>
      <c r="W55" s="243">
        <v>-3.87407928771E-2</v>
      </c>
      <c r="X55" s="244">
        <v>100.46875</v>
      </c>
      <c r="Y55" s="237">
        <v>-4.125</v>
      </c>
      <c r="Z55" s="171">
        <v>0.27343799999999874</v>
      </c>
      <c r="AA55" s="171">
        <v>100.195312</v>
      </c>
      <c r="AB55" s="171">
        <v>104.320312</v>
      </c>
      <c r="AC55" s="245">
        <v>-3.8515620000000013</v>
      </c>
      <c r="AD55" s="246">
        <v>7.5830000000000002</v>
      </c>
      <c r="AE55" s="243">
        <v>7.6185453125000011E-2</v>
      </c>
      <c r="AF55" s="247">
        <v>-0.50850643118886085</v>
      </c>
      <c r="AG55" s="237">
        <v>-2.5360388364037387</v>
      </c>
      <c r="AH55" s="241">
        <v>-0.18490013108502126</v>
      </c>
      <c r="AI55" s="237">
        <v>1.6084740908741444</v>
      </c>
      <c r="AJ55" s="241">
        <v>0.14993781465314759</v>
      </c>
      <c r="AK55" s="245">
        <v>-0.30924674272211694</v>
      </c>
      <c r="AL55" s="248">
        <v>1.9177208335962614</v>
      </c>
      <c r="AM55" s="241">
        <v>0.13981916539545239</v>
      </c>
      <c r="AN55" s="237">
        <v>0.66014628511695261</v>
      </c>
      <c r="AO55" s="203">
        <v>0.11475667662236266</v>
      </c>
      <c r="AP55" s="249">
        <v>0.12036120153141916</v>
      </c>
      <c r="AQ55" s="250">
        <v>8.7754184286344614E-3</v>
      </c>
      <c r="AU55" s="394">
        <f t="shared" si="2"/>
        <v>-1.3622162727060484E-3</v>
      </c>
      <c r="AV55" s="395">
        <f t="shared" si="3"/>
        <v>8.7754184286344614E-3</v>
      </c>
    </row>
    <row r="56" spans="9:48" s="310" customFormat="1" ht="15">
      <c r="I56" s="133">
        <v>41453</v>
      </c>
      <c r="J56" s="234">
        <v>19.452998999999998</v>
      </c>
      <c r="K56" s="237">
        <v>19.63772122</v>
      </c>
      <c r="L56" s="237">
        <v>1.4495555499999995</v>
      </c>
      <c r="M56" s="238">
        <v>253.29299900000001</v>
      </c>
      <c r="N56" s="239">
        <v>26.1448</v>
      </c>
      <c r="O56" s="240">
        <v>0.19464999999999999</v>
      </c>
      <c r="P56" s="237">
        <v>-0.20009132999999935</v>
      </c>
      <c r="Q56" s="171">
        <v>18.388256999999999</v>
      </c>
      <c r="R56" s="237">
        <v>1.2494642200000001</v>
      </c>
      <c r="S56" s="241">
        <v>6.8696549320578087E-2</v>
      </c>
      <c r="T56" s="237">
        <v>-4.1075744899999798</v>
      </c>
      <c r="U56" s="241">
        <v>-0.20025387058669164</v>
      </c>
      <c r="V56" s="242">
        <v>-14.6</v>
      </c>
      <c r="W56" s="243">
        <v>-2.8671072981200002E-2</v>
      </c>
      <c r="X56" s="244">
        <v>97.742187999999999</v>
      </c>
      <c r="Y56" s="237">
        <v>-2.7265620000000013</v>
      </c>
      <c r="Z56" s="171">
        <v>0.27343799999999874</v>
      </c>
      <c r="AA56" s="171">
        <v>97.488281000000001</v>
      </c>
      <c r="AB56" s="171">
        <v>100.195312</v>
      </c>
      <c r="AC56" s="245">
        <v>-2.4531240000000025</v>
      </c>
      <c r="AD56" s="246">
        <v>7.9279999999999999</v>
      </c>
      <c r="AE56" s="243">
        <v>7.7490006646400003E-2</v>
      </c>
      <c r="AF56" s="247">
        <v>-0.3699970386121007</v>
      </c>
      <c r="AG56" s="237">
        <v>-1.2474293305037443</v>
      </c>
      <c r="AH56" s="241">
        <v>-6.8584669456870209E-2</v>
      </c>
      <c r="AI56" s="237">
        <v>-0.18679233372518239</v>
      </c>
      <c r="AJ56" s="241">
        <v>0.13850939257676015</v>
      </c>
      <c r="AK56" s="245">
        <v>-0.18882722322143825</v>
      </c>
      <c r="AL56" s="248">
        <v>2.0348894962558539E-3</v>
      </c>
      <c r="AM56" s="241">
        <v>1.1187986370787516E-4</v>
      </c>
      <c r="AN56" s="237">
        <v>0.66218117461320847</v>
      </c>
      <c r="AO56" s="203">
        <v>0.11488139544741061</v>
      </c>
      <c r="AP56" s="249">
        <v>-9.8920079755984214E-2</v>
      </c>
      <c r="AQ56" s="250">
        <v>-5.4387056699810796E-3</v>
      </c>
      <c r="AU56" s="394">
        <f t="shared" si="2"/>
        <v>-1.100118250682282E-2</v>
      </c>
      <c r="AV56" s="395">
        <f t="shared" si="3"/>
        <v>-5.4387056699810796E-3</v>
      </c>
    </row>
    <row r="57" spans="9:48" s="310" customFormat="1" ht="15">
      <c r="I57" s="133">
        <v>41486</v>
      </c>
      <c r="J57" s="234">
        <v>21.202998999999998</v>
      </c>
      <c r="K57" s="237">
        <v>21.38772122</v>
      </c>
      <c r="L57" s="237">
        <v>1.75</v>
      </c>
      <c r="M57" s="238">
        <v>159.82879600000001</v>
      </c>
      <c r="N57" s="239">
        <v>23.152999999999999</v>
      </c>
      <c r="O57" s="240">
        <v>0.18673000000000001</v>
      </c>
      <c r="P57" s="237">
        <v>-0.17445378000000034</v>
      </c>
      <c r="Q57" s="171">
        <v>19.812175</v>
      </c>
      <c r="R57" s="237">
        <v>1.5755462199999997</v>
      </c>
      <c r="S57" s="241">
        <v>8.0230603253262783E-2</v>
      </c>
      <c r="T57" s="237">
        <v>-2.5320282699999801</v>
      </c>
      <c r="U57" s="241">
        <v>-0.1360897561744</v>
      </c>
      <c r="V57" s="242">
        <v>-12.3</v>
      </c>
      <c r="W57" s="243">
        <v>-2.6306897100600003E-2</v>
      </c>
      <c r="X57" s="244">
        <v>96.953125</v>
      </c>
      <c r="Y57" s="237">
        <v>-0.78906299999999874</v>
      </c>
      <c r="Z57" s="171">
        <v>0.25390699999999811</v>
      </c>
      <c r="AA57" s="171">
        <v>96.683593999999999</v>
      </c>
      <c r="AB57" s="171">
        <v>97.488281000000001</v>
      </c>
      <c r="AC57" s="245">
        <v>-0.53515600000000063</v>
      </c>
      <c r="AD57" s="246">
        <v>8.0239999999999991</v>
      </c>
      <c r="AE57" s="243">
        <v>7.7795187500000001E-2</v>
      </c>
      <c r="AF57" s="247">
        <v>-0.33815584158853018</v>
      </c>
      <c r="AG57" s="237">
        <v>-0.19800613519549759</v>
      </c>
      <c r="AH57" s="241">
        <v>-1.0082948677051114E-2</v>
      </c>
      <c r="AI57" s="237">
        <v>1.3649777295809973</v>
      </c>
      <c r="AJ57" s="241">
        <v>3.1841197023570522E-2</v>
      </c>
      <c r="AK57" s="245">
        <v>-1.2562355223504794E-2</v>
      </c>
      <c r="AL57" s="248">
        <v>1.3775400848045021</v>
      </c>
      <c r="AM57" s="241">
        <v>7.0147654576211679E-2</v>
      </c>
      <c r="AN57" s="237">
        <v>2.0397212594177105</v>
      </c>
      <c r="AO57" s="203">
        <v>0.19308771046870032</v>
      </c>
      <c r="AP57" s="249">
        <v>-8.859364472978204E-2</v>
      </c>
      <c r="AQ57" s="250">
        <v>-4.5114014878444254E-3</v>
      </c>
      <c r="AU57" s="394">
        <f t="shared" si="2"/>
        <v>-8.8836060989769122E-3</v>
      </c>
      <c r="AV57" s="395">
        <f t="shared" si="3"/>
        <v>-4.5114014878444254E-3</v>
      </c>
    </row>
    <row r="58" spans="9:48" s="310" customFormat="1" ht="15">
      <c r="I58" s="133">
        <v>41516</v>
      </c>
      <c r="J58" s="331">
        <v>21.344000000000001</v>
      </c>
      <c r="K58" s="332">
        <v>21.548166670000001</v>
      </c>
      <c r="L58" s="332">
        <v>0.16044545000000099</v>
      </c>
      <c r="M58" s="333">
        <v>161.6866</v>
      </c>
      <c r="N58" s="334">
        <v>18.407</v>
      </c>
      <c r="O58" s="335">
        <v>0.18206</v>
      </c>
      <c r="P58" s="332">
        <v>-0.1090707799999997</v>
      </c>
      <c r="Q58" s="336">
        <v>21.496791999999999</v>
      </c>
      <c r="R58" s="332">
        <v>5.1374670000001288E-2</v>
      </c>
      <c r="S58" s="337">
        <v>2.4020637575900331E-3</v>
      </c>
      <c r="T58" s="332">
        <v>-2.4806535999999788</v>
      </c>
      <c r="U58" s="337">
        <v>-0.13401458868789573</v>
      </c>
      <c r="V58" s="338">
        <v>-10.4</v>
      </c>
      <c r="W58" s="339">
        <v>-2.24100933368E-2</v>
      </c>
      <c r="X58" s="340">
        <v>95.921875</v>
      </c>
      <c r="Y58" s="332">
        <v>-1.03125</v>
      </c>
      <c r="Z58" s="336">
        <v>0.26953100000000063</v>
      </c>
      <c r="AA58" s="336">
        <v>95.675781000000001</v>
      </c>
      <c r="AB58" s="336">
        <v>96.683593999999999</v>
      </c>
      <c r="AC58" s="341">
        <v>-0.76171899999999937</v>
      </c>
      <c r="AD58" s="342">
        <v>8.0820000000000007</v>
      </c>
      <c r="AE58" s="339">
        <v>7.7524059374999996E-2</v>
      </c>
      <c r="AF58" s="343">
        <v>-0.28907275389692533</v>
      </c>
      <c r="AG58" s="332">
        <v>-0.2575797294989734</v>
      </c>
      <c r="AH58" s="337">
        <v>-1.2043346126005536E-2</v>
      </c>
      <c r="AI58" s="332">
        <v>-0.23151352658995586</v>
      </c>
      <c r="AJ58" s="337">
        <v>4.9083087691604854E-2</v>
      </c>
      <c r="AK58" s="341">
        <v>-2.5308467090983753E-2</v>
      </c>
      <c r="AL58" s="344">
        <v>-0.20620505949897211</v>
      </c>
      <c r="AM58" s="337">
        <v>-9.641282368415504E-3</v>
      </c>
      <c r="AN58" s="332">
        <v>1.8335161999187384</v>
      </c>
      <c r="AO58" s="345">
        <v>0.18158481496178513</v>
      </c>
      <c r="AP58" s="346">
        <v>-3.1156711569407344E-2</v>
      </c>
      <c r="AQ58" s="347">
        <v>-1.4567569517538038E-3</v>
      </c>
      <c r="AU58" s="396">
        <f t="shared" si="2"/>
        <v>-5.0996914948566782E-3</v>
      </c>
      <c r="AV58" s="397">
        <f t="shared" si="3"/>
        <v>-1.4567569517538038E-3</v>
      </c>
    </row>
    <row r="59" spans="9:48" s="310" customFormat="1" ht="15">
      <c r="I59" s="133">
        <v>41547</v>
      </c>
      <c r="J59" s="331">
        <v>21.516000999999999</v>
      </c>
      <c r="K59" s="332">
        <v>21.70072322</v>
      </c>
      <c r="L59" s="332">
        <v>0.1525565499999999</v>
      </c>
      <c r="M59" s="333">
        <v>123.43699599999999</v>
      </c>
      <c r="N59" s="334">
        <v>11.8329</v>
      </c>
      <c r="O59" s="335">
        <v>0.17885000000000001</v>
      </c>
      <c r="P59" s="332">
        <v>2.7174670000000845E-2</v>
      </c>
      <c r="Q59" s="336">
        <v>21.520992</v>
      </c>
      <c r="R59" s="332">
        <v>0.17973122000000075</v>
      </c>
      <c r="S59" s="337">
        <v>8.3409054121633425E-3</v>
      </c>
      <c r="T59" s="332">
        <v>-2.3009223799999781</v>
      </c>
      <c r="U59" s="337">
        <v>-0.12679148628382819</v>
      </c>
      <c r="V59" s="338">
        <v>-14.3</v>
      </c>
      <c r="W59" s="339">
        <v>-3.10320342046E-2</v>
      </c>
      <c r="X59" s="340">
        <v>97.710937999999999</v>
      </c>
      <c r="Y59" s="332">
        <v>1.7890629999999987</v>
      </c>
      <c r="Z59" s="336">
        <v>0.24609399999999937</v>
      </c>
      <c r="AA59" s="336">
        <v>97.4375</v>
      </c>
      <c r="AB59" s="336">
        <v>95.675781000000001</v>
      </c>
      <c r="AC59" s="341">
        <v>2.0351569999999981</v>
      </c>
      <c r="AD59" s="342">
        <v>7.9720000000000004</v>
      </c>
      <c r="AE59" s="339">
        <v>7.7895159773600009E-2</v>
      </c>
      <c r="AF59" s="343">
        <v>-0.39838205987116138</v>
      </c>
      <c r="AG59" s="332">
        <v>0.58830843860260429</v>
      </c>
      <c r="AH59" s="337">
        <v>2.7302018200075686E-2</v>
      </c>
      <c r="AI59" s="332">
        <v>0.67025904116551271</v>
      </c>
      <c r="AJ59" s="337">
        <v>-0.10930930597423605</v>
      </c>
      <c r="AK59" s="341">
        <v>-9.7780617437092265E-2</v>
      </c>
      <c r="AL59" s="344">
        <v>0.76803965860260504</v>
      </c>
      <c r="AM59" s="337">
        <v>3.564292361223903E-2</v>
      </c>
      <c r="AN59" s="332">
        <v>2.6015558585213432</v>
      </c>
      <c r="AO59" s="345">
        <v>0.22369995226284978</v>
      </c>
      <c r="AP59" s="346">
        <v>0.12521410464193417</v>
      </c>
      <c r="AQ59" s="347">
        <v>5.8108936393303926E-3</v>
      </c>
      <c r="AU59" s="396">
        <f>P59/K58</f>
        <v>1.2611128555003348E-3</v>
      </c>
      <c r="AV59" s="397">
        <f>AP59/K58</f>
        <v>5.8108936393303926E-3</v>
      </c>
    </row>
    <row r="60" spans="9:48" s="310" customFormat="1" ht="15">
      <c r="I60" s="133">
        <v>41578</v>
      </c>
      <c r="J60" s="234">
        <v>20.96875</v>
      </c>
      <c r="K60" s="237">
        <v>21.153472220000001</v>
      </c>
      <c r="L60" s="237">
        <v>-0.54725099999999927</v>
      </c>
      <c r="M60" s="238">
        <v>154.92289700000001</v>
      </c>
      <c r="N60" s="239">
        <v>8.1776999999999997</v>
      </c>
      <c r="O60" s="240">
        <v>0.16800000000000001</v>
      </c>
      <c r="P60" s="237">
        <v>9.834521999999879E-2</v>
      </c>
      <c r="Q60" s="171">
        <v>21.602378000000002</v>
      </c>
      <c r="R60" s="237">
        <v>-0.44890578000000048</v>
      </c>
      <c r="S60" s="241">
        <v>-2.068621287175702E-2</v>
      </c>
      <c r="T60" s="237">
        <v>-2.7498281599999785</v>
      </c>
      <c r="U60" s="241">
        <v>-0.14485486347999144</v>
      </c>
      <c r="V60" s="242">
        <v>-16.8</v>
      </c>
      <c r="W60" s="243">
        <v>-3.5537833329600005E-2</v>
      </c>
      <c r="X60" s="244">
        <v>98.6875</v>
      </c>
      <c r="Y60" s="237">
        <v>0.97656200000000126</v>
      </c>
      <c r="Z60" s="171">
        <v>0.27343799999999874</v>
      </c>
      <c r="AA60" s="171">
        <v>98.453125</v>
      </c>
      <c r="AB60" s="171">
        <v>97.4375</v>
      </c>
      <c r="AC60" s="245">
        <v>1.25</v>
      </c>
      <c r="AD60" s="246">
        <v>7.7620750000000003</v>
      </c>
      <c r="AE60" s="243">
        <v>7.660197765625E-2</v>
      </c>
      <c r="AF60" s="247">
        <v>-0.46392840520482898</v>
      </c>
      <c r="AG60" s="237">
        <v>0.49797757483895172</v>
      </c>
      <c r="AH60" s="241">
        <v>2.2947510541031255E-2</v>
      </c>
      <c r="AI60" s="237">
        <v>1.7066759793082656E-2</v>
      </c>
      <c r="AJ60" s="241">
        <v>-6.5546345333667599E-2</v>
      </c>
      <c r="AK60" s="245">
        <v>-3.2005035045868588E-2</v>
      </c>
      <c r="AL60" s="248">
        <v>4.9071794838951244E-2</v>
      </c>
      <c r="AM60" s="241">
        <v>2.2612976692742335E-3</v>
      </c>
      <c r="AN60" s="237">
        <v>2.6506276533602944</v>
      </c>
      <c r="AO60" s="203">
        <v>0.22646710211279264</v>
      </c>
      <c r="AP60" s="249">
        <v>0.22520087526239624</v>
      </c>
      <c r="AQ60" s="250">
        <v>1.0377574654048614E-2</v>
      </c>
    </row>
    <row r="61" spans="9:48" s="310" customFormat="1" ht="15">
      <c r="I61" s="133">
        <v>41607</v>
      </c>
      <c r="J61" s="331">
        <v>22.734380999999999</v>
      </c>
      <c r="K61" s="332">
        <v>22.928825440000001</v>
      </c>
      <c r="L61" s="332">
        <v>1.7753532199999995</v>
      </c>
      <c r="M61" s="333">
        <v>72.542800999999997</v>
      </c>
      <c r="N61" s="334">
        <v>8.1540999999999997</v>
      </c>
      <c r="O61" s="335">
        <v>0.16825000000000001</v>
      </c>
      <c r="P61" s="332">
        <v>0.10369922000000287</v>
      </c>
      <c r="Q61" s="336">
        <v>21.049772999999998</v>
      </c>
      <c r="R61" s="332">
        <v>1.8790524400000024</v>
      </c>
      <c r="S61" s="337">
        <v>8.8829503755105135E-2</v>
      </c>
      <c r="T61" s="332">
        <v>-0.87077571999997616</v>
      </c>
      <c r="U61" s="337">
        <v>-6.8892745364327324E-2</v>
      </c>
      <c r="V61" s="338">
        <v>-11.9</v>
      </c>
      <c r="W61" s="339">
        <v>-2.7285302273600001E-2</v>
      </c>
      <c r="X61" s="340">
        <v>96.515625</v>
      </c>
      <c r="Y61" s="332">
        <v>-2.171875</v>
      </c>
      <c r="Z61" s="336">
        <v>0.234375</v>
      </c>
      <c r="AA61" s="336">
        <v>96.25</v>
      </c>
      <c r="AB61" s="336">
        <v>98.453125</v>
      </c>
      <c r="AC61" s="341">
        <v>-1.9375</v>
      </c>
      <c r="AD61" s="342">
        <v>8.0552030000000006</v>
      </c>
      <c r="AE61" s="339">
        <v>7.7745295204687495E-2</v>
      </c>
      <c r="AF61" s="343">
        <v>-0.35095760073665383</v>
      </c>
      <c r="AG61" s="332">
        <v>-0.89886128508435614</v>
      </c>
      <c r="AH61" s="337">
        <v>-4.2492375518119838E-2</v>
      </c>
      <c r="AI61" s="332">
        <v>0.85751192193848724</v>
      </c>
      <c r="AJ61" s="337">
        <v>0.11297080446817515</v>
      </c>
      <c r="AK61" s="341">
        <v>-0.12267923297715895</v>
      </c>
      <c r="AL61" s="344">
        <v>0.98019115491564623</v>
      </c>
      <c r="AM61" s="337">
        <v>4.6337128236985305E-2</v>
      </c>
      <c r="AN61" s="332">
        <v>3.6308188082759405</v>
      </c>
      <c r="AO61" s="345">
        <v>0.28329806550183689</v>
      </c>
      <c r="AP61" s="346">
        <v>0.1859549076726561</v>
      </c>
      <c r="AQ61" s="347">
        <v>8.7907510284217574E-3</v>
      </c>
    </row>
    <row r="62" spans="9:48" s="310" customFormat="1" ht="15">
      <c r="I62" s="133">
        <v>41639</v>
      </c>
      <c r="J62" s="331">
        <v>23.3125</v>
      </c>
      <c r="K62" s="332">
        <v>23.506944440000002</v>
      </c>
      <c r="L62" s="332">
        <v>0.57811900000000094</v>
      </c>
      <c r="M62" s="333">
        <v>47.372199999999999</v>
      </c>
      <c r="N62" s="334">
        <v>7.5891999999999999</v>
      </c>
      <c r="O62" s="335">
        <v>0.16769999999999999</v>
      </c>
      <c r="P62" s="332">
        <v>9.9139440000001855E-2</v>
      </c>
      <c r="Q62" s="336">
        <v>22.829685999999999</v>
      </c>
      <c r="R62" s="332">
        <v>0.67725844000000279</v>
      </c>
      <c r="S62" s="337">
        <v>2.9537424050448995E-2</v>
      </c>
      <c r="T62" s="332">
        <v>-0.19351727999997337</v>
      </c>
      <c r="U62" s="337">
        <v>-4.1390235547704157E-2</v>
      </c>
      <c r="V62" s="338">
        <v>-9.1</v>
      </c>
      <c r="W62" s="339">
        <v>-2.13913194404E-2</v>
      </c>
      <c r="X62" s="340">
        <v>95.0625</v>
      </c>
      <c r="Y62" s="332">
        <v>-1.453125</v>
      </c>
      <c r="Z62" s="336">
        <v>0.265625</v>
      </c>
      <c r="AA62" s="336">
        <v>94.789062000000001</v>
      </c>
      <c r="AB62" s="336">
        <v>96.25</v>
      </c>
      <c r="AC62" s="341">
        <v>-1.1875</v>
      </c>
      <c r="AD62" s="342">
        <v>8.0500100000000003</v>
      </c>
      <c r="AE62" s="339">
        <v>7.6525407562500009E-2</v>
      </c>
      <c r="AF62" s="343">
        <v>-0.27953225107529461</v>
      </c>
      <c r="AG62" s="332">
        <v>-0.41676215087477642</v>
      </c>
      <c r="AH62" s="337">
        <v>-1.8176341041339288E-2</v>
      </c>
      <c r="AI62" s="332">
        <v>0.20860130851189507</v>
      </c>
      <c r="AJ62" s="337">
        <v>7.1425349661359216E-2</v>
      </c>
      <c r="AK62" s="341">
        <v>-5.1894980613331303E-2</v>
      </c>
      <c r="AL62" s="344">
        <v>0.26049628912522638</v>
      </c>
      <c r="AM62" s="337">
        <v>1.1361083009109705E-2</v>
      </c>
      <c r="AN62" s="332">
        <v>3.8913150974011668</v>
      </c>
      <c r="AO62" s="345">
        <v>0.29787772134943324</v>
      </c>
      <c r="AP62" s="346">
        <v>0.17339019419187698</v>
      </c>
      <c r="AQ62" s="347">
        <v>7.5621053789084527E-3</v>
      </c>
    </row>
    <row r="63" spans="9:48" s="310" customFormat="1" ht="15">
      <c r="I63" s="133">
        <v>41670</v>
      </c>
      <c r="J63" s="234">
        <v>22.546880999999999</v>
      </c>
      <c r="K63" s="237">
        <v>22.751047669999998</v>
      </c>
      <c r="L63" s="237">
        <v>-0.75589677000000322</v>
      </c>
      <c r="M63" s="238">
        <v>57.135899000000002</v>
      </c>
      <c r="N63" s="239">
        <v>7.6123000000000003</v>
      </c>
      <c r="O63" s="240">
        <v>0.1565</v>
      </c>
      <c r="P63" s="237">
        <v>9.3502440000001741E-2</v>
      </c>
      <c r="Q63" s="171">
        <v>23.413442</v>
      </c>
      <c r="R63" s="237">
        <v>-0.66239433000000147</v>
      </c>
      <c r="S63" s="241">
        <v>-2.8178665742403117E-2</v>
      </c>
      <c r="T63" s="237">
        <v>-0.85591160999997484</v>
      </c>
      <c r="U63" s="241">
        <v>-6.840257967760921E-2</v>
      </c>
      <c r="V63" s="242">
        <v>-14</v>
      </c>
      <c r="W63" s="243">
        <v>-3.1851466737999996E-2</v>
      </c>
      <c r="X63" s="244">
        <v>97.265625</v>
      </c>
      <c r="Y63" s="237">
        <v>2.203125</v>
      </c>
      <c r="Z63" s="171">
        <v>0.27343799999999874</v>
      </c>
      <c r="AA63" s="171">
        <v>97.003906000000001</v>
      </c>
      <c r="AB63" s="171">
        <v>94.789062000000001</v>
      </c>
      <c r="AC63" s="245">
        <v>2.4765629999999987</v>
      </c>
      <c r="AD63" s="246">
        <v>7.5514489999999999</v>
      </c>
      <c r="AE63" s="243">
        <v>7.3449640664062496E-2</v>
      </c>
      <c r="AF63" s="247">
        <v>-0.43365040931485876</v>
      </c>
      <c r="AG63" s="237">
        <v>0.69227923031978456</v>
      </c>
      <c r="AH63" s="241">
        <v>2.944998794236247E-2</v>
      </c>
      <c r="AI63" s="237">
        <v>-0.13988588336598681</v>
      </c>
      <c r="AJ63" s="241">
        <v>-0.15411815823956415</v>
      </c>
      <c r="AK63" s="245">
        <v>-0.16977078368576989</v>
      </c>
      <c r="AL63" s="248">
        <v>2.9884900319783081E-2</v>
      </c>
      <c r="AM63" s="241">
        <v>1.271322199959353E-3</v>
      </c>
      <c r="AN63" s="237">
        <v>3.92119999772095</v>
      </c>
      <c r="AO63" s="203">
        <v>0.29952774210941757</v>
      </c>
      <c r="AP63" s="249">
        <v>0.21207894062223753</v>
      </c>
      <c r="AQ63" s="250">
        <v>9.0219697061672856E-3</v>
      </c>
    </row>
    <row r="64" spans="9:48" s="310" customFormat="1" ht="15">
      <c r="I64" s="133">
        <v>41698</v>
      </c>
      <c r="J64" s="501">
        <v>22.8125</v>
      </c>
      <c r="K64" s="502">
        <v>23.016666669999999</v>
      </c>
      <c r="L64" s="502">
        <v>0.26561900000000094</v>
      </c>
      <c r="M64" s="503">
        <v>37.777199000000003</v>
      </c>
      <c r="N64" s="504">
        <v>5.8992000000000004</v>
      </c>
      <c r="O64" s="505">
        <v>0.1555</v>
      </c>
      <c r="P64" s="502">
        <v>0.13457466999999923</v>
      </c>
      <c r="Q64" s="506">
        <v>22.616472999999999</v>
      </c>
      <c r="R64" s="502">
        <v>0.40019367000000017</v>
      </c>
      <c r="S64" s="507">
        <v>1.7590120499272822E-2</v>
      </c>
      <c r="T64" s="502">
        <v>-0.45571793999997467</v>
      </c>
      <c r="U64" s="507">
        <v>-5.2015668797326664E-2</v>
      </c>
      <c r="V64" s="508">
        <v>-13.9</v>
      </c>
      <c r="W64" s="509">
        <v>-3.1993166671300005E-2</v>
      </c>
      <c r="X64" s="510">
        <v>97.15625</v>
      </c>
      <c r="Y64" s="502">
        <v>-0.109375</v>
      </c>
      <c r="Z64" s="506">
        <v>0.26171899999999937</v>
      </c>
      <c r="AA64" s="506">
        <v>96.925781000000001</v>
      </c>
      <c r="AB64" s="506">
        <v>97.003906000000001</v>
      </c>
      <c r="AC64" s="511">
        <v>0.15234399999999937</v>
      </c>
      <c r="AD64" s="512">
        <v>7.6578980000000003</v>
      </c>
      <c r="AE64" s="509">
        <v>7.4401265256250002E-2</v>
      </c>
      <c r="AF64" s="513">
        <v>-0.43000836828661931</v>
      </c>
      <c r="AG64" s="502">
        <v>6.6064037956662575E-2</v>
      </c>
      <c r="AH64" s="507">
        <v>2.9037800331180343E-3</v>
      </c>
      <c r="AI64" s="502">
        <v>0.46605853383793094</v>
      </c>
      <c r="AJ64" s="507">
        <v>3.6420410282394511E-3</v>
      </c>
      <c r="AK64" s="511">
        <v>-1.9917411873184498E-4</v>
      </c>
      <c r="AL64" s="514">
        <v>0.46625770795666277</v>
      </c>
      <c r="AM64" s="507">
        <v>2.0493900532390859E-2</v>
      </c>
      <c r="AN64" s="502">
        <v>4.3874577056776127</v>
      </c>
      <c r="AO64" s="232">
        <v>0.32616013439529024</v>
      </c>
      <c r="AP64" s="515">
        <v>0.24711603013960468</v>
      </c>
      <c r="AQ64" s="516">
        <v>1.086174288428295E-2</v>
      </c>
    </row>
    <row r="65" spans="9:43" s="310" customFormat="1" ht="15">
      <c r="I65" s="133">
        <v>41729</v>
      </c>
      <c r="J65" s="234">
        <v>23.21875</v>
      </c>
      <c r="K65" s="237">
        <v>23.403472220000001</v>
      </c>
      <c r="L65" s="237">
        <v>0.38680555000000183</v>
      </c>
      <c r="M65" s="238">
        <v>19.782599999999999</v>
      </c>
      <c r="N65" s="239">
        <v>5.9478</v>
      </c>
      <c r="O65" s="240">
        <v>0.152</v>
      </c>
      <c r="P65" s="237">
        <v>0.13151566999999886</v>
      </c>
      <c r="Q65" s="171">
        <v>22.885151</v>
      </c>
      <c r="R65" s="237">
        <v>0.51832122000000069</v>
      </c>
      <c r="S65" s="241">
        <v>2.2519386817882812E-2</v>
      </c>
      <c r="T65" s="237">
        <v>6.2603280000026018E-2</v>
      </c>
      <c r="U65" s="241">
        <v>-3.0667642945681695E-2</v>
      </c>
      <c r="V65" s="242">
        <v>-12.5</v>
      </c>
      <c r="W65" s="243">
        <v>-2.9254340275000006E-2</v>
      </c>
      <c r="X65" s="244">
        <v>96.546875</v>
      </c>
      <c r="Y65" s="237">
        <v>-0.609375</v>
      </c>
      <c r="Z65" s="171">
        <v>0.23046899999999937</v>
      </c>
      <c r="AA65" s="171">
        <v>96.269531000000001</v>
      </c>
      <c r="AB65" s="171">
        <v>96.925781000000001</v>
      </c>
      <c r="AC65" s="245">
        <v>-0.37890600000000063</v>
      </c>
      <c r="AD65" s="246">
        <v>7.6721079999999997</v>
      </c>
      <c r="AE65" s="243">
        <v>7.4071805206249994E-2</v>
      </c>
      <c r="AF65" s="247">
        <v>-0.39494569078669622</v>
      </c>
      <c r="AG65" s="237">
        <v>-0.16293275079401004</v>
      </c>
      <c r="AH65" s="241">
        <v>-7.0789030023351357E-3</v>
      </c>
      <c r="AI65" s="237">
        <v>0.34470530965523283</v>
      </c>
      <c r="AJ65" s="241">
        <v>3.5062677499923089E-2</v>
      </c>
      <c r="AK65" s="245">
        <v>-1.0683159550757815E-2</v>
      </c>
      <c r="AL65" s="248">
        <v>0.35538846920599065</v>
      </c>
      <c r="AM65" s="241">
        <v>1.5440483815547678E-2</v>
      </c>
      <c r="AN65" s="237">
        <v>4.7428461748836037</v>
      </c>
      <c r="AO65" s="203">
        <v>0.34663668848724538</v>
      </c>
      <c r="AP65" s="249">
        <v>0.2225384084099177</v>
      </c>
      <c r="AQ65" s="250">
        <v>9.6685767579010474E-3</v>
      </c>
    </row>
    <row r="66" spans="9:43" s="310" customFormat="1" ht="15">
      <c r="I66" s="133">
        <v>41759</v>
      </c>
      <c r="J66" s="234">
        <v>22.859380999999999</v>
      </c>
      <c r="K66" s="237">
        <v>23.04410322</v>
      </c>
      <c r="L66" s="237">
        <v>-0.35936900000000094</v>
      </c>
      <c r="M66" s="238">
        <v>19.426701000000001</v>
      </c>
      <c r="N66" s="239">
        <v>7.3372000000000002</v>
      </c>
      <c r="O66" s="240">
        <v>0.15049999999999999</v>
      </c>
      <c r="P66" s="237">
        <v>9.9712220000000684E-2</v>
      </c>
      <c r="Q66" s="171">
        <v>23.30376</v>
      </c>
      <c r="R66" s="237">
        <v>-0.25965678000000025</v>
      </c>
      <c r="S66" s="241">
        <v>-1.1094797283033255E-2</v>
      </c>
      <c r="T66" s="237">
        <v>-0.19705349999997424</v>
      </c>
      <c r="U66" s="241">
        <v>-4.1422188947084271E-2</v>
      </c>
      <c r="V66" s="242">
        <v>-14.8</v>
      </c>
      <c r="W66" s="243">
        <v>-3.4105272765599999E-2</v>
      </c>
      <c r="X66" s="244">
        <v>97.484375</v>
      </c>
      <c r="Y66" s="237">
        <v>0.9375</v>
      </c>
      <c r="Z66" s="171">
        <v>0.27734399999999937</v>
      </c>
      <c r="AA66" s="171">
        <v>97.210937999999999</v>
      </c>
      <c r="AB66" s="171">
        <v>96.269531000000001</v>
      </c>
      <c r="AC66" s="245">
        <v>1.2148439999999994</v>
      </c>
      <c r="AD66" s="246">
        <v>7.508197</v>
      </c>
      <c r="AE66" s="243">
        <v>7.3193189192187508E-2</v>
      </c>
      <c r="AF66" s="247">
        <v>-0.46596238177363541</v>
      </c>
      <c r="AG66" s="237">
        <v>0.47979740277807292</v>
      </c>
      <c r="AH66" s="241">
        <v>2.050112044348917E-2</v>
      </c>
      <c r="AI66" s="237">
        <v>0.18685154887794492</v>
      </c>
      <c r="AJ66" s="241">
        <v>-7.101669098693919E-2</v>
      </c>
      <c r="AK66" s="245">
        <v>-3.3289073900127746E-2</v>
      </c>
      <c r="AL66" s="248">
        <v>0.22014062277807267</v>
      </c>
      <c r="AM66" s="241">
        <v>9.4063231604559171E-3</v>
      </c>
      <c r="AN66" s="237">
        <v>4.9629867976616762</v>
      </c>
      <c r="AO66" s="203">
        <v>0.35930358835888265</v>
      </c>
      <c r="AP66" s="249">
        <v>0.22894409081062753</v>
      </c>
      <c r="AQ66" s="250">
        <v>9.7824839262516707E-3</v>
      </c>
    </row>
    <row r="67" spans="9:43" s="310" customFormat="1" ht="15">
      <c r="I67" s="133">
        <v>41789</v>
      </c>
      <c r="J67" s="331">
        <v>22.15625</v>
      </c>
      <c r="K67" s="332">
        <v>22.350694440000002</v>
      </c>
      <c r="L67" s="332">
        <v>-0.69340877999999861</v>
      </c>
      <c r="M67" s="333">
        <v>4.3497000000000003</v>
      </c>
      <c r="N67" s="334">
        <v>7.7152000000000003</v>
      </c>
      <c r="O67" s="335">
        <v>0.151</v>
      </c>
      <c r="P67" s="332">
        <v>9.4661219999998991E-2</v>
      </c>
      <c r="Q67" s="336">
        <v>22.949442000000001</v>
      </c>
      <c r="R67" s="332">
        <v>-0.59874755999999962</v>
      </c>
      <c r="S67" s="337">
        <v>-2.5982680006412486E-2</v>
      </c>
      <c r="T67" s="332">
        <v>-0.79580105999997386</v>
      </c>
      <c r="U67" s="337">
        <v>-6.632860947291952E-2</v>
      </c>
      <c r="V67" s="338">
        <v>-19.2</v>
      </c>
      <c r="W67" s="339">
        <v>-4.2913333324800004E-2</v>
      </c>
      <c r="X67" s="340">
        <v>99.039062000000001</v>
      </c>
      <c r="Y67" s="332">
        <v>1.5546870000000013</v>
      </c>
      <c r="Z67" s="336">
        <v>0.27343700000000126</v>
      </c>
      <c r="AA67" s="336">
        <v>98.765625</v>
      </c>
      <c r="AB67" s="336">
        <v>97.210937999999999</v>
      </c>
      <c r="AC67" s="341">
        <v>1.8281240000000025</v>
      </c>
      <c r="AD67" s="342">
        <v>7.1980000000000004</v>
      </c>
      <c r="AE67" s="339">
        <v>7.1288316827599993E-2</v>
      </c>
      <c r="AF67" s="343">
        <v>-0.60196867080729943</v>
      </c>
      <c r="AG67" s="332">
        <v>0.85183701321754668</v>
      </c>
      <c r="AH67" s="337">
        <v>3.6965509357649314E-2</v>
      </c>
      <c r="AI67" s="332">
        <v>0.14736584847810696</v>
      </c>
      <c r="AJ67" s="337">
        <v>-0.13600628903366402</v>
      </c>
      <c r="AK67" s="341">
        <v>-0.10572360473944009</v>
      </c>
      <c r="AL67" s="344">
        <v>0.25308945321754706</v>
      </c>
      <c r="AM67" s="337">
        <v>1.0982829351236826E-2</v>
      </c>
      <c r="AN67" s="332">
        <v>5.2160762508792233</v>
      </c>
      <c r="AO67" s="345">
        <v>0.37423258770635215</v>
      </c>
      <c r="AP67" s="346">
        <v>0.25926172743953529</v>
      </c>
      <c r="AQ67" s="347">
        <v>1.1250675496650344E-2</v>
      </c>
    </row>
    <row r="68" spans="9:43" s="310" customFormat="1" ht="15">
      <c r="I68" s="133">
        <v>41820</v>
      </c>
      <c r="J68" s="234">
        <v>22.515630999999999</v>
      </c>
      <c r="K68" s="237">
        <v>22.70035322</v>
      </c>
      <c r="L68" s="237">
        <v>0.34965877999999861</v>
      </c>
      <c r="M68" s="238">
        <v>-8.1978000000000009</v>
      </c>
      <c r="N68" s="239">
        <v>8.9278999999999993</v>
      </c>
      <c r="O68" s="240">
        <v>0.1552</v>
      </c>
      <c r="P68" s="237">
        <v>7.5874440000003318E-2</v>
      </c>
      <c r="Q68" s="171">
        <v>22.274819999999998</v>
      </c>
      <c r="R68" s="237">
        <v>0.42553322000000193</v>
      </c>
      <c r="S68" s="241">
        <v>1.9038926112221591E-2</v>
      </c>
      <c r="T68" s="237">
        <v>-0.37026783999997193</v>
      </c>
      <c r="U68" s="241">
        <v>-4.8552508855579157E-2</v>
      </c>
      <c r="V68" s="242">
        <v>-18.7</v>
      </c>
      <c r="W68" s="243">
        <v>-4.24496605214E-2</v>
      </c>
      <c r="X68" s="244">
        <v>98.78125</v>
      </c>
      <c r="Y68" s="237">
        <v>-0.25781200000000126</v>
      </c>
      <c r="Z68" s="171">
        <v>0.27343700000000126</v>
      </c>
      <c r="AA68" s="171">
        <v>98.535156000000001</v>
      </c>
      <c r="AB68" s="171">
        <v>98.765625</v>
      </c>
      <c r="AC68" s="245">
        <v>1.5625E-2</v>
      </c>
      <c r="AD68" s="246">
        <v>7.2728479999999998</v>
      </c>
      <c r="AE68" s="243">
        <v>7.184210164999999E-2</v>
      </c>
      <c r="AF68" s="247">
        <v>-0.59087442525284206</v>
      </c>
      <c r="AG68" s="237">
        <v>9.4057604813640536E-3</v>
      </c>
      <c r="AH68" s="241">
        <v>4.2082631958544428E-4</v>
      </c>
      <c r="AI68" s="237">
        <v>0.4335088656639231</v>
      </c>
      <c r="AJ68" s="241">
        <v>1.1094245554457371E-2</v>
      </c>
      <c r="AK68" s="245">
        <v>-1.4301148174428889E-3</v>
      </c>
      <c r="AL68" s="248">
        <v>0.43493898048136598</v>
      </c>
      <c r="AM68" s="241">
        <v>1.9459752431807035E-2</v>
      </c>
      <c r="AN68" s="237">
        <v>5.6510152313605895</v>
      </c>
      <c r="AO68" s="203">
        <v>0.40097481364683918</v>
      </c>
      <c r="AP68" s="249">
        <v>0.23744137021786543</v>
      </c>
      <c r="AQ68" s="250">
        <v>1.0623444871266622E-2</v>
      </c>
    </row>
    <row r="69" spans="9:43" s="310" customFormat="1" ht="15">
      <c r="I69" s="133">
        <v>41851</v>
      </c>
      <c r="J69" s="501">
        <v>22.640630999999999</v>
      </c>
      <c r="K69" s="502">
        <v>22.82535322</v>
      </c>
      <c r="L69" s="502">
        <v>0.125</v>
      </c>
      <c r="M69" s="503">
        <v>-14.652100000000001</v>
      </c>
      <c r="N69" s="504">
        <v>10.859500000000001</v>
      </c>
      <c r="O69" s="505">
        <v>0.156</v>
      </c>
      <c r="P69" s="502">
        <v>3.1661220000000156E-2</v>
      </c>
      <c r="Q69" s="506">
        <v>22.668692</v>
      </c>
      <c r="R69" s="502">
        <v>0.15666122000000016</v>
      </c>
      <c r="S69" s="507">
        <v>6.901267944235105E-3</v>
      </c>
      <c r="T69" s="502">
        <v>-0.21360661999997177</v>
      </c>
      <c r="U69" s="507">
        <v>-4.1986314784321244E-2</v>
      </c>
      <c r="V69" s="508">
        <v>-16.5</v>
      </c>
      <c r="W69" s="509">
        <v>-3.7661832813E-2</v>
      </c>
      <c r="X69" s="510">
        <v>97.96875</v>
      </c>
      <c r="Y69" s="502">
        <v>-0.8125</v>
      </c>
      <c r="Z69" s="506">
        <v>0.24609399999999937</v>
      </c>
      <c r="AA69" s="506">
        <v>97.714843999999999</v>
      </c>
      <c r="AB69" s="506">
        <v>98.535156000000001</v>
      </c>
      <c r="AC69" s="511">
        <v>-0.56640600000000063</v>
      </c>
      <c r="AD69" s="512">
        <v>7.148028</v>
      </c>
      <c r="AE69" s="509">
        <v>7.0028336812500008E-2</v>
      </c>
      <c r="AF69" s="513">
        <v>-0.53780847193099968</v>
      </c>
      <c r="AG69" s="502">
        <v>-0.33467481970976165</v>
      </c>
      <c r="AH69" s="507">
        <v>-1.4743154719500072E-2</v>
      </c>
      <c r="AI69" s="502">
        <v>-0.19957164324675997</v>
      </c>
      <c r="AJ69" s="507">
        <v>5.3065953321842385E-2</v>
      </c>
      <c r="AK69" s="511">
        <v>-2.1558043536998469E-2</v>
      </c>
      <c r="AL69" s="514">
        <v>-0.17801359970976149</v>
      </c>
      <c r="AM69" s="507">
        <v>-7.8418867752649661E-3</v>
      </c>
      <c r="AN69" s="502">
        <v>5.4730016316508276</v>
      </c>
      <c r="AO69" s="232">
        <v>0.38998852778322268</v>
      </c>
      <c r="AP69" s="515">
        <v>0.16401265809138726</v>
      </c>
      <c r="AQ69" s="516">
        <v>7.2251148033628376E-3</v>
      </c>
    </row>
    <row r="70" spans="9:43" s="310" customFormat="1" ht="15">
      <c r="I70" s="133">
        <v>41880</v>
      </c>
      <c r="J70" s="234">
        <v>21.46875</v>
      </c>
      <c r="K70" s="237">
        <v>21.663194440000002</v>
      </c>
      <c r="L70" s="237">
        <v>-1.1621587799999986</v>
      </c>
      <c r="M70" s="238">
        <v>-3.9569000000000001</v>
      </c>
      <c r="N70" s="239">
        <v>10.6196</v>
      </c>
      <c r="O70" s="240">
        <v>0.157</v>
      </c>
      <c r="P70" s="237">
        <v>3.5053220000001772E-2</v>
      </c>
      <c r="Q70" s="171">
        <v>22.790299999999998</v>
      </c>
      <c r="R70" s="237">
        <v>-1.1271055599999968</v>
      </c>
      <c r="S70" s="241">
        <v>-4.9379545154745116E-2</v>
      </c>
      <c r="T70" s="237">
        <v>-1.3407121799999686</v>
      </c>
      <c r="U70" s="241">
        <v>-8.9292594812292569E-2</v>
      </c>
      <c r="V70" s="242">
        <v>-21.1</v>
      </c>
      <c r="W70" s="243">
        <v>-4.5709340268400005E-2</v>
      </c>
      <c r="X70" s="244">
        <v>99.53125</v>
      </c>
      <c r="Y70" s="237">
        <v>1.5625</v>
      </c>
      <c r="Z70" s="171">
        <v>0.25390600000000063</v>
      </c>
      <c r="AA70" s="171">
        <v>99.242187999999999</v>
      </c>
      <c r="AB70" s="171">
        <v>97.714843999999999</v>
      </c>
      <c r="AC70" s="245">
        <v>1.8164060000000006</v>
      </c>
      <c r="AD70" s="246">
        <v>6.8048909999999996</v>
      </c>
      <c r="AE70" s="243">
        <v>6.7729930734374999E-2</v>
      </c>
      <c r="AF70" s="247">
        <v>-0.67487652464409098</v>
      </c>
      <c r="AG70" s="237">
        <v>0.97687853526629975</v>
      </c>
      <c r="AH70" s="241">
        <v>4.2797959175078198E-2</v>
      </c>
      <c r="AI70" s="237">
        <v>-0.25731144091579966</v>
      </c>
      <c r="AJ70" s="241">
        <v>-0.1370680527130913</v>
      </c>
      <c r="AK70" s="245">
        <v>-0.10708441618210258</v>
      </c>
      <c r="AL70" s="248">
        <v>-0.15022702473369709</v>
      </c>
      <c r="AM70" s="241">
        <v>-6.5815859796669153E-3</v>
      </c>
      <c r="AN70" s="237">
        <v>5.3227746069171307</v>
      </c>
      <c r="AO70" s="203">
        <v>0.38084019877686681</v>
      </c>
      <c r="AP70" s="249">
        <v>0.20640841886628478</v>
      </c>
      <c r="AQ70" s="250">
        <v>9.0429452230963003E-3</v>
      </c>
    </row>
    <row r="71" spans="9:43" s="310" customFormat="1" ht="15">
      <c r="I71" s="133">
        <v>41912</v>
      </c>
      <c r="J71" s="217">
        <v>22.3125</v>
      </c>
      <c r="K71" s="80">
        <v>22.497222220000001</v>
      </c>
      <c r="L71" s="80">
        <v>0.83402777999999955</v>
      </c>
      <c r="M71" s="81">
        <v>-39.262000999999998</v>
      </c>
      <c r="N71" s="73">
        <v>11.1408</v>
      </c>
      <c r="O71" s="170">
        <v>0.1565</v>
      </c>
      <c r="P71" s="80">
        <v>3.7483440000002588E-2</v>
      </c>
      <c r="Q71" s="82">
        <v>21.625710999999999</v>
      </c>
      <c r="R71" s="80">
        <v>0.87151122000000214</v>
      </c>
      <c r="S71" s="83">
        <v>4.0230041899582472E-2</v>
      </c>
      <c r="T71" s="80">
        <v>-0.46920095999996647</v>
      </c>
      <c r="U71" s="83">
        <v>-5.2654797743331039E-2</v>
      </c>
      <c r="V71" s="84">
        <v>-18</v>
      </c>
      <c r="W71" s="172">
        <v>-4.0494999996000001E-2</v>
      </c>
      <c r="X71" s="185">
        <v>98.578125</v>
      </c>
      <c r="Y71" s="80">
        <v>-0.953125</v>
      </c>
      <c r="Z71" s="82">
        <v>0.28906200000000126</v>
      </c>
      <c r="AA71" s="82">
        <v>98.304687999999999</v>
      </c>
      <c r="AB71" s="82">
        <v>99.242187999999999</v>
      </c>
      <c r="AC71" s="187">
        <v>-0.66406299999999874</v>
      </c>
      <c r="AD71" s="189">
        <v>6.9646030000000003</v>
      </c>
      <c r="AE71" s="172">
        <v>6.8655750510937502E-2</v>
      </c>
      <c r="AF71" s="86">
        <v>-0.58982677626615954</v>
      </c>
      <c r="AG71" s="80">
        <v>-0.44816052958472813</v>
      </c>
      <c r="AH71" s="83">
        <v>-2.0687647467043095E-2</v>
      </c>
      <c r="AI71" s="80">
        <v>0.38281916970391605</v>
      </c>
      <c r="AJ71" s="83">
        <v>8.5049748377931444E-2</v>
      </c>
      <c r="AK71" s="187">
        <v>-4.0531520711357953E-2</v>
      </c>
      <c r="AL71" s="192">
        <v>0.42335069041527401</v>
      </c>
      <c r="AM71" s="83">
        <v>1.9542394432539377E-2</v>
      </c>
      <c r="AN71" s="80">
        <v>5.7461252973324051</v>
      </c>
      <c r="AO71" s="109">
        <v>0.40782512258967052</v>
      </c>
      <c r="AP71" s="194">
        <v>0.20797994760105193</v>
      </c>
      <c r="AQ71" s="200">
        <v>9.6006130664195756E-3</v>
      </c>
    </row>
    <row r="72" spans="9:43" s="310" customFormat="1" ht="15">
      <c r="I72" s="133">
        <v>41943</v>
      </c>
      <c r="J72" s="217">
        <v>21.34375</v>
      </c>
      <c r="K72" s="80">
        <v>21.547916669999999</v>
      </c>
      <c r="L72" s="80">
        <v>-0.94930555000000183</v>
      </c>
      <c r="M72" s="81">
        <v>-43.735698999999997</v>
      </c>
      <c r="N72" s="73">
        <v>9.8484999999999996</v>
      </c>
      <c r="O72" s="170">
        <v>0.15590000000000001</v>
      </c>
      <c r="P72" s="80">
        <v>5.43412200000013E-2</v>
      </c>
      <c r="Q72" s="82">
        <v>22.442881</v>
      </c>
      <c r="R72" s="80">
        <v>-0.89496433000000053</v>
      </c>
      <c r="S72" s="83">
        <v>-3.9781103695743308E-2</v>
      </c>
      <c r="T72" s="80">
        <v>-1.364165289999967</v>
      </c>
      <c r="U72" s="83">
        <v>-9.0341235469968528E-2</v>
      </c>
      <c r="V72" s="84">
        <v>-22</v>
      </c>
      <c r="W72" s="172">
        <v>-4.7405416674E-2</v>
      </c>
      <c r="X72" s="185">
        <v>100.039062</v>
      </c>
      <c r="Y72" s="80">
        <v>1.4609370000000013</v>
      </c>
      <c r="Z72" s="82">
        <v>0.27343700000000126</v>
      </c>
      <c r="AA72" s="82">
        <v>99.75</v>
      </c>
      <c r="AB72" s="82">
        <v>98.304687999999999</v>
      </c>
      <c r="AC72" s="187">
        <v>1.7343740000000025</v>
      </c>
      <c r="AD72" s="189">
        <v>6.6523269999999997</v>
      </c>
      <c r="AE72" s="172">
        <v>6.6549255319727399E-2</v>
      </c>
      <c r="AF72" s="86">
        <v>-0.71233579468690866</v>
      </c>
      <c r="AG72" s="80">
        <v>1.0229802252598457</v>
      </c>
      <c r="AH72" s="83">
        <v>4.5471401547094892E-2</v>
      </c>
      <c r="AI72" s="80">
        <v>3.8526916337568079E-2</v>
      </c>
      <c r="AJ72" s="83">
        <v>-0.12250901842074913</v>
      </c>
      <c r="AK72" s="187">
        <v>-8.9488978922277057E-2</v>
      </c>
      <c r="AL72" s="192">
        <v>0.12801589525984514</v>
      </c>
      <c r="AM72" s="83">
        <v>5.6902978513515851E-3</v>
      </c>
      <c r="AN72" s="80">
        <v>5.8741411925922504</v>
      </c>
      <c r="AO72" s="109">
        <v>0.41583606685982133</v>
      </c>
      <c r="AP72" s="194">
        <v>0.24912018269180644</v>
      </c>
      <c r="AQ72" s="200">
        <v>1.1073375204088038E-2</v>
      </c>
    </row>
    <row r="73" spans="9:43" s="310" customFormat="1" ht="15">
      <c r="I73" s="133">
        <v>41971</v>
      </c>
      <c r="J73" s="217">
        <v>20.453130999999999</v>
      </c>
      <c r="K73" s="80">
        <v>20.63785322</v>
      </c>
      <c r="L73" s="80">
        <v>-0.91006344999999911</v>
      </c>
      <c r="M73" s="81">
        <v>-63.874400999999999</v>
      </c>
      <c r="N73" s="73">
        <v>10.7394</v>
      </c>
      <c r="O73" s="170">
        <v>0.154</v>
      </c>
      <c r="P73" s="80">
        <v>4.6463669999997848E-2</v>
      </c>
      <c r="Q73" s="82">
        <v>21.501453000000001</v>
      </c>
      <c r="R73" s="80">
        <v>-0.86359978000000126</v>
      </c>
      <c r="S73" s="83">
        <v>-4.0078110251945825E-2</v>
      </c>
      <c r="T73" s="80">
        <v>-2.2277650699999683</v>
      </c>
      <c r="U73" s="83">
        <v>-0.126798639726452</v>
      </c>
      <c r="V73" s="84">
        <v>-25.1</v>
      </c>
      <c r="W73" s="172">
        <v>-5.1801011582199998E-2</v>
      </c>
      <c r="X73" s="185">
        <v>101.117188</v>
      </c>
      <c r="Y73" s="80">
        <v>1.0781259999999975</v>
      </c>
      <c r="Z73" s="82">
        <v>0.28906200000000126</v>
      </c>
      <c r="AA73" s="82">
        <v>100.832031</v>
      </c>
      <c r="AB73" s="82">
        <v>99.75</v>
      </c>
      <c r="AC73" s="187">
        <v>1.3671879999999987</v>
      </c>
      <c r="AD73" s="189">
        <v>6.2499140000000004</v>
      </c>
      <c r="AE73" s="172">
        <v>6.3197372892183204E-2</v>
      </c>
      <c r="AF73" s="86">
        <v>-0.81967033140086731</v>
      </c>
      <c r="AG73" s="80">
        <v>0.97389695046640434</v>
      </c>
      <c r="AH73" s="83">
        <v>4.5196803263227225E-2</v>
      </c>
      <c r="AI73" s="80">
        <v>5.2437093101766523E-2</v>
      </c>
      <c r="AJ73" s="83">
        <v>-0.10733453671395865</v>
      </c>
      <c r="AK73" s="187">
        <v>-5.786007736463656E-2</v>
      </c>
      <c r="AL73" s="192">
        <v>0.11029717046640308</v>
      </c>
      <c r="AM73" s="83">
        <v>5.1186930112814052E-3</v>
      </c>
      <c r="AN73" s="80">
        <v>5.9844383630586533</v>
      </c>
      <c r="AO73" s="109">
        <v>0.42308329704037684</v>
      </c>
      <c r="AP73" s="194">
        <v>0.28339921533539636</v>
      </c>
      <c r="AQ73" s="200">
        <v>1.3152047117852362E-2</v>
      </c>
    </row>
    <row r="74" spans="9:43" s="310" customFormat="1" ht="15">
      <c r="I74" s="133">
        <v>42004</v>
      </c>
      <c r="J74" s="217">
        <v>19.9375</v>
      </c>
      <c r="K74" s="80">
        <v>20.131944440000002</v>
      </c>
      <c r="L74" s="80">
        <v>-0.50590877999999861</v>
      </c>
      <c r="M74" s="81">
        <v>-98.292000000000002</v>
      </c>
      <c r="N74" s="73">
        <v>8.6256000000000004</v>
      </c>
      <c r="O74" s="170">
        <v>0.17125000000000001</v>
      </c>
      <c r="P74" s="80">
        <v>9.6859219999998913E-2</v>
      </c>
      <c r="Q74" s="82">
        <v>20.540994000000001</v>
      </c>
      <c r="R74" s="80">
        <v>-0.4090495599999997</v>
      </c>
      <c r="S74" s="83">
        <v>-1.9820354163755396E-2</v>
      </c>
      <c r="T74" s="80">
        <v>-2.636814629999968</v>
      </c>
      <c r="U74" s="83">
        <v>-0.14410579994334671</v>
      </c>
      <c r="V74" s="84">
        <v>-25.3</v>
      </c>
      <c r="W74" s="172">
        <v>-5.0933819433200009E-2</v>
      </c>
      <c r="X74" s="185">
        <v>101.210938</v>
      </c>
      <c r="Y74" s="80">
        <v>9.375E-2</v>
      </c>
      <c r="Z74" s="82">
        <v>0.28515699999999811</v>
      </c>
      <c r="AA74" s="82">
        <v>100.957031</v>
      </c>
      <c r="AB74" s="82">
        <v>100.832031</v>
      </c>
      <c r="AC74" s="187">
        <v>0.37890699999999811</v>
      </c>
      <c r="AD74" s="189">
        <v>5.9987959999999996</v>
      </c>
      <c r="AE74" s="172">
        <v>6.0714377003064791E-2</v>
      </c>
      <c r="AF74" s="86">
        <v>-0.83890870576879883</v>
      </c>
      <c r="AG74" s="80">
        <v>0.31057882626010686</v>
      </c>
      <c r="AH74" s="83">
        <v>1.5048989008174895E-2</v>
      </c>
      <c r="AI74" s="80">
        <v>-9.9372532538389638E-2</v>
      </c>
      <c r="AJ74" s="83">
        <v>-1.9238374367931521E-2</v>
      </c>
      <c r="AK74" s="187">
        <v>-9.0179879849679005E-4</v>
      </c>
      <c r="AL74" s="192">
        <v>-9.8470733739892846E-2</v>
      </c>
      <c r="AM74" s="83">
        <v>-4.7713651555805012E-3</v>
      </c>
      <c r="AN74" s="80">
        <v>5.8859676293187606</v>
      </c>
      <c r="AO74" s="109">
        <v>0.41629324698338976</v>
      </c>
      <c r="AP74" s="194">
        <v>0.33607990981091068</v>
      </c>
      <c r="AQ74" s="200">
        <v>1.6284635142439038E-2</v>
      </c>
    </row>
    <row r="75" spans="9:43" s="310" customFormat="1" ht="15">
      <c r="I75" s="133">
        <v>42034</v>
      </c>
      <c r="J75" s="217">
        <v>15.71875</v>
      </c>
      <c r="K75" s="80">
        <v>15.91319444</v>
      </c>
      <c r="L75" s="80">
        <v>-4.2187500000000018</v>
      </c>
      <c r="M75" s="81">
        <v>40.377200999999999</v>
      </c>
      <c r="N75" s="73">
        <v>10.3583</v>
      </c>
      <c r="O75" s="170">
        <v>0.17125000000000001</v>
      </c>
      <c r="P75" s="80">
        <v>6.9210440000002649E-2</v>
      </c>
      <c r="Q75" s="82">
        <v>20.062733999999999</v>
      </c>
      <c r="R75" s="80">
        <v>-4.1495395599999991</v>
      </c>
      <c r="S75" s="83">
        <v>-0.20611717722384093</v>
      </c>
      <c r="T75" s="80">
        <v>-6.7863541899999671</v>
      </c>
      <c r="U75" s="83">
        <v>-0.32052029646128144</v>
      </c>
      <c r="V75" s="84">
        <v>-33.200000000000003</v>
      </c>
      <c r="W75" s="172">
        <v>-5.2831805540800005E-2</v>
      </c>
      <c r="X75" s="185">
        <v>103.375</v>
      </c>
      <c r="Y75" s="80">
        <v>2.1640620000000013</v>
      </c>
      <c r="Z75" s="82">
        <v>0.25390699999999811</v>
      </c>
      <c r="AA75" s="82">
        <v>103.128906</v>
      </c>
      <c r="AB75" s="82">
        <v>100.957031</v>
      </c>
      <c r="AC75" s="187">
        <v>2.4179689999999994</v>
      </c>
      <c r="AD75" s="189">
        <v>5.4045230000000002</v>
      </c>
      <c r="AE75" s="172">
        <v>5.58692565125E-2</v>
      </c>
      <c r="AF75" s="86">
        <v>-0.94563287286594899</v>
      </c>
      <c r="AG75" s="80">
        <v>2.0284552443790762</v>
      </c>
      <c r="AH75" s="83">
        <v>0.1007580390669445</v>
      </c>
      <c r="AI75" s="80">
        <v>-2.2365631728692197</v>
      </c>
      <c r="AJ75" s="83">
        <v>-0.10672416709715016</v>
      </c>
      <c r="AK75" s="187">
        <v>-0.11547885724829655</v>
      </c>
      <c r="AL75" s="192">
        <v>-2.1210843156209229</v>
      </c>
      <c r="AM75" s="83">
        <v>-0.10535913815689642</v>
      </c>
      <c r="AN75" s="80">
        <v>3.7648833136978377</v>
      </c>
      <c r="AO75" s="109">
        <v>0.26707381110378736</v>
      </c>
      <c r="AP75" s="194">
        <v>0.30931324585077535</v>
      </c>
      <c r="AQ75" s="200">
        <v>1.5364300590667403E-2</v>
      </c>
    </row>
    <row r="76" spans="9:43" s="310" customFormat="1" ht="15">
      <c r="I76" s="133">
        <v>42062</v>
      </c>
      <c r="J76" s="217">
        <v>18.578130999999999</v>
      </c>
      <c r="K76" s="80">
        <v>18.772575440000001</v>
      </c>
      <c r="L76" s="80">
        <v>2.8593810000000008</v>
      </c>
      <c r="M76" s="81">
        <v>-118.77449799999999</v>
      </c>
      <c r="N76" s="73">
        <v>9.0068999999999999</v>
      </c>
      <c r="O76" s="170">
        <v>0.17299999999999999</v>
      </c>
      <c r="P76" s="80">
        <v>0.13599643999999955</v>
      </c>
      <c r="Q76" s="82">
        <v>15.777198</v>
      </c>
      <c r="R76" s="80">
        <v>2.9953774400000004</v>
      </c>
      <c r="S76" s="83">
        <v>0.18823231572352989</v>
      </c>
      <c r="T76" s="80">
        <v>-3.7909767499999667</v>
      </c>
      <c r="U76" s="83">
        <v>-0.19262025837705088</v>
      </c>
      <c r="V76" s="84">
        <v>-24.6</v>
      </c>
      <c r="W76" s="172">
        <v>-4.6180535582400005E-2</v>
      </c>
      <c r="X76" s="185">
        <v>101.898438</v>
      </c>
      <c r="Y76" s="80">
        <v>-1.4765620000000013</v>
      </c>
      <c r="Z76" s="82">
        <v>0.24609399999999937</v>
      </c>
      <c r="AA76" s="82">
        <v>101.632812</v>
      </c>
      <c r="AB76" s="82">
        <v>103.128906</v>
      </c>
      <c r="AC76" s="187">
        <v>-1.2304680000000019</v>
      </c>
      <c r="AD76" s="189">
        <v>6.1613049999999996</v>
      </c>
      <c r="AE76" s="172">
        <v>6.2782735554158989E-2</v>
      </c>
      <c r="AF76" s="86">
        <v>-0.73556106109079555</v>
      </c>
      <c r="AG76" s="80">
        <v>-1.1635709898096203</v>
      </c>
      <c r="AH76" s="83">
        <v>-7.3119887662833102E-2</v>
      </c>
      <c r="AI76" s="80">
        <v>1.6767144229212079</v>
      </c>
      <c r="AJ76" s="83">
        <v>0.21007181177515344</v>
      </c>
      <c r="AK76" s="187">
        <v>-0.15509202726917218</v>
      </c>
      <c r="AL76" s="192">
        <v>1.8318064501903801</v>
      </c>
      <c r="AM76" s="83">
        <v>0.11511242806069678</v>
      </c>
      <c r="AN76" s="80">
        <v>5.596689763888218</v>
      </c>
      <c r="AO76" s="109">
        <v>0.41292975403206489</v>
      </c>
      <c r="AP76" s="194">
        <v>0.3170136037680773</v>
      </c>
      <c r="AQ76" s="200">
        <v>1.9921430920948221E-2</v>
      </c>
    </row>
    <row r="77" spans="9:43" s="310" customFormat="1" ht="15">
      <c r="I77" s="149">
        <v>42094</v>
      </c>
      <c r="J77" s="348">
        <v>18.125</v>
      </c>
      <c r="K77" s="349">
        <v>18.309722220000001</v>
      </c>
      <c r="L77" s="349">
        <v>-0.46285321999999951</v>
      </c>
      <c r="M77" s="350">
        <v>-142.42590300000001</v>
      </c>
      <c r="N77" s="351" t="s">
        <v>326</v>
      </c>
      <c r="O77" s="352">
        <v>0.17624999999999999</v>
      </c>
      <c r="P77" s="349">
        <v>-1.0119559999999694E-2</v>
      </c>
      <c r="Q77" s="353">
        <v>18.782695</v>
      </c>
      <c r="R77" s="349">
        <v>-0.4729727799999992</v>
      </c>
      <c r="S77" s="88">
        <v>-2.5194879706926306E-2</v>
      </c>
      <c r="T77" s="349">
        <v>-4.2639495299999659</v>
      </c>
      <c r="U77" s="88">
        <v>-0.21296209384505038</v>
      </c>
      <c r="V77" s="354">
        <v>-26.4</v>
      </c>
      <c r="W77" s="355">
        <v>-4.8337666660799999E-2</v>
      </c>
      <c r="X77" s="356">
        <v>102.242188</v>
      </c>
      <c r="Y77" s="349">
        <v>0.34375</v>
      </c>
      <c r="Z77" s="353">
        <v>0.26562599999999748</v>
      </c>
      <c r="AA77" s="353">
        <v>102.003906</v>
      </c>
      <c r="AB77" s="353">
        <v>101.632812</v>
      </c>
      <c r="AC77" s="357">
        <v>0.60937599999999748</v>
      </c>
      <c r="AD77" s="358">
        <v>5.6016069999999996</v>
      </c>
      <c r="AE77" s="355">
        <v>5.7272055599611599E-2</v>
      </c>
      <c r="AF77" s="359">
        <v>-0.84400090331536504</v>
      </c>
      <c r="AG77" s="349">
        <v>0.44823325716326279</v>
      </c>
      <c r="AH77" s="88">
        <v>2.3877025216698919E-2</v>
      </c>
      <c r="AI77" s="349">
        <v>-4.3377620719084298E-2</v>
      </c>
      <c r="AJ77" s="88">
        <v>-0.10843984222456948</v>
      </c>
      <c r="AK77" s="357">
        <v>-1.8638097882347882E-2</v>
      </c>
      <c r="AL77" s="360">
        <v>-2.4739522836736416E-2</v>
      </c>
      <c r="AM77" s="88">
        <v>-1.3178544902273897E-3</v>
      </c>
      <c r="AN77" s="349">
        <v>5.5719502410514821</v>
      </c>
      <c r="AO77" s="110">
        <v>0.41106771821133781</v>
      </c>
      <c r="AP77" s="361">
        <v>0.21406902394404534</v>
      </c>
      <c r="AQ77" s="362">
        <v>1.1403284787867408E-2</v>
      </c>
    </row>
    <row r="78" spans="9:43" s="310" customFormat="1" ht="15">
      <c r="I78" s="294"/>
      <c r="J78" s="295"/>
      <c r="K78" s="296"/>
      <c r="L78" s="296"/>
      <c r="M78" s="297"/>
      <c r="N78" s="298"/>
      <c r="O78" s="299"/>
      <c r="P78" s="296"/>
      <c r="Q78" s="295"/>
      <c r="R78" s="296"/>
      <c r="S78" s="300"/>
      <c r="T78" s="296"/>
      <c r="U78" s="300"/>
      <c r="V78" s="301"/>
      <c r="W78" s="302"/>
      <c r="X78" s="295"/>
      <c r="Y78" s="296"/>
      <c r="Z78" s="295"/>
      <c r="AA78" s="295"/>
      <c r="AB78" s="295"/>
      <c r="AC78" s="296"/>
      <c r="AD78" s="301"/>
      <c r="AE78" s="302"/>
      <c r="AF78" s="303"/>
      <c r="AG78" s="296"/>
      <c r="AH78" s="300"/>
      <c r="AI78" s="296"/>
      <c r="AJ78" s="300"/>
      <c r="AK78" s="296"/>
      <c r="AL78" s="296"/>
      <c r="AM78" s="300"/>
      <c r="AN78" s="296"/>
      <c r="AO78" s="300"/>
      <c r="AP78" s="296"/>
      <c r="AQ78" s="300"/>
    </row>
    <row r="79" spans="9:43" s="310" customFormat="1" ht="15">
      <c r="I79" s="294"/>
      <c r="J79" s="295"/>
      <c r="K79" s="296"/>
      <c r="L79" s="296"/>
      <c r="M79" s="297"/>
      <c r="N79" s="298"/>
      <c r="O79" s="299"/>
      <c r="P79" s="296"/>
      <c r="Q79" s="295"/>
      <c r="R79" s="296"/>
      <c r="S79" s="300"/>
      <c r="T79" s="296"/>
      <c r="U79" s="300"/>
      <c r="V79" s="301"/>
      <c r="W79" s="302"/>
      <c r="X79" s="295"/>
      <c r="Y79" s="296"/>
      <c r="Z79" s="295"/>
      <c r="AA79" s="295"/>
      <c r="AB79" s="295"/>
      <c r="AC79" s="296"/>
      <c r="AD79" s="301"/>
      <c r="AE79" s="302"/>
      <c r="AF79" s="303"/>
      <c r="AG79" s="296"/>
      <c r="AH79" s="300"/>
      <c r="AI79" s="296"/>
      <c r="AJ79" s="300"/>
      <c r="AK79" s="296"/>
      <c r="AL79" s="296"/>
      <c r="AM79" s="300"/>
      <c r="AN79" s="296"/>
      <c r="AO79" s="300"/>
      <c r="AP79" s="296"/>
      <c r="AQ79" s="300"/>
    </row>
    <row r="80" spans="9:43" s="310" customFormat="1" ht="15">
      <c r="I80" s="294"/>
      <c r="J80" s="295"/>
      <c r="K80" s="296"/>
      <c r="L80" s="296"/>
      <c r="M80" s="297"/>
      <c r="N80" s="298"/>
      <c r="O80" s="299"/>
      <c r="P80" s="296"/>
      <c r="Q80" s="295"/>
      <c r="R80" s="296"/>
      <c r="S80" s="300"/>
      <c r="T80" s="296"/>
      <c r="U80" s="300"/>
      <c r="V80" s="301"/>
      <c r="W80" s="302"/>
      <c r="X80" s="295"/>
      <c r="Y80" s="296"/>
      <c r="Z80" s="295"/>
      <c r="AA80" s="295"/>
      <c r="AB80" s="295"/>
      <c r="AC80" s="296"/>
      <c r="AD80" s="301"/>
      <c r="AE80" s="302"/>
      <c r="AF80" s="303"/>
      <c r="AG80" s="296"/>
      <c r="AH80" s="300"/>
      <c r="AI80" s="296"/>
      <c r="AJ80" s="300"/>
      <c r="AK80" s="296"/>
      <c r="AL80" s="296"/>
      <c r="AM80" s="300"/>
      <c r="AN80" s="296"/>
      <c r="AO80" s="300"/>
      <c r="AP80" s="296"/>
      <c r="AQ80" s="300"/>
    </row>
    <row r="81" spans="9:45" s="310" customFormat="1" ht="15">
      <c r="I81" s="294"/>
      <c r="J81" s="295"/>
      <c r="K81" s="296"/>
      <c r="L81" s="296"/>
      <c r="M81" s="297"/>
      <c r="N81" s="298"/>
      <c r="O81" s="299"/>
      <c r="P81" s="296"/>
      <c r="Q81" s="295"/>
      <c r="R81" s="296"/>
      <c r="S81" s="300"/>
      <c r="T81" s="296"/>
      <c r="U81" s="300"/>
      <c r="V81" s="301"/>
      <c r="W81" s="302"/>
      <c r="X81" s="295"/>
      <c r="Y81" s="296"/>
      <c r="Z81" s="295"/>
      <c r="AA81" s="295"/>
      <c r="AB81" s="295"/>
      <c r="AC81" s="296"/>
      <c r="AD81" s="301"/>
      <c r="AE81" s="302"/>
      <c r="AF81" s="303"/>
      <c r="AG81" s="296"/>
      <c r="AH81" s="300"/>
      <c r="AI81" s="296"/>
      <c r="AJ81" s="300"/>
      <c r="AK81" s="296"/>
      <c r="AL81" s="296"/>
      <c r="AM81" s="300"/>
      <c r="AN81" s="296"/>
      <c r="AO81" s="300"/>
      <c r="AP81" s="296"/>
      <c r="AQ81" s="300"/>
    </row>
    <row r="82" spans="9:45" s="310" customFormat="1" ht="15">
      <c r="I82" s="294"/>
      <c r="J82" s="295"/>
      <c r="K82" s="296"/>
      <c r="L82" s="296"/>
      <c r="M82" s="297"/>
      <c r="N82" s="298"/>
      <c r="O82" s="299"/>
      <c r="P82" s="296"/>
      <c r="Q82" s="295"/>
      <c r="R82" s="296"/>
      <c r="S82" s="300"/>
      <c r="T82" s="296"/>
      <c r="U82" s="300"/>
      <c r="V82" s="301"/>
      <c r="W82" s="302"/>
      <c r="X82" s="295"/>
      <c r="Y82" s="296"/>
      <c r="Z82" s="295"/>
      <c r="AA82" s="295"/>
      <c r="AB82" s="295"/>
      <c r="AC82" s="296"/>
      <c r="AD82" s="301"/>
      <c r="AE82" s="302"/>
      <c r="AF82" s="303"/>
      <c r="AG82" s="296"/>
      <c r="AH82" s="300"/>
      <c r="AI82" s="296"/>
      <c r="AJ82" s="300"/>
      <c r="AK82" s="296"/>
      <c r="AL82" s="296"/>
      <c r="AM82" s="300"/>
      <c r="AN82" s="296"/>
      <c r="AO82" s="300"/>
      <c r="AP82" s="296"/>
      <c r="AQ82" s="300"/>
    </row>
    <row r="83" spans="9:45" s="310" customFormat="1" ht="15.75">
      <c r="I83" s="498" t="s">
        <v>270</v>
      </c>
      <c r="J83" s="295"/>
      <c r="K83" s="296"/>
      <c r="L83" s="296"/>
      <c r="M83" s="297"/>
      <c r="N83" s="298"/>
      <c r="O83" s="299"/>
      <c r="P83" s="296"/>
      <c r="Q83" s="295"/>
      <c r="R83" s="296"/>
      <c r="S83" s="300"/>
      <c r="T83" s="296"/>
      <c r="U83" s="300"/>
      <c r="V83" s="301"/>
      <c r="W83" s="302"/>
      <c r="X83" s="295"/>
      <c r="Y83" s="296"/>
      <c r="Z83" s="295"/>
      <c r="AA83" s="295"/>
      <c r="AB83" s="295"/>
      <c r="AC83" s="296"/>
      <c r="AD83" s="301"/>
      <c r="AE83" s="302"/>
      <c r="AF83" s="303"/>
      <c r="AG83" s="296"/>
      <c r="AH83" s="300"/>
      <c r="AI83" s="296"/>
      <c r="AJ83" s="300"/>
      <c r="AK83" s="296"/>
      <c r="AL83" s="296"/>
      <c r="AM83" s="300"/>
      <c r="AN83" s="296"/>
      <c r="AO83" s="300"/>
      <c r="AP83" s="296"/>
      <c r="AQ83" s="300"/>
    </row>
    <row r="84" spans="9:45" s="310" customFormat="1" ht="15">
      <c r="I84" s="294"/>
      <c r="J84" s="295"/>
      <c r="K84" s="296"/>
      <c r="L84" s="296"/>
      <c r="M84" s="297"/>
      <c r="N84" s="298"/>
      <c r="O84" s="299"/>
      <c r="P84" s="296"/>
      <c r="Q84" s="295"/>
      <c r="R84" s="296"/>
      <c r="S84" s="300"/>
      <c r="T84" s="296"/>
      <c r="U84" s="300"/>
      <c r="V84" s="301"/>
      <c r="W84" s="302"/>
      <c r="X84" s="295"/>
      <c r="Y84" s="296"/>
      <c r="Z84" s="295"/>
      <c r="AA84" s="295"/>
      <c r="AB84" s="295"/>
      <c r="AC84" s="296"/>
      <c r="AD84" s="301"/>
      <c r="AE84" s="302"/>
      <c r="AF84" s="303"/>
      <c r="AG84" s="296"/>
      <c r="AH84" s="300"/>
      <c r="AI84" s="296"/>
      <c r="AJ84" s="300"/>
      <c r="AK84" s="296"/>
      <c r="AL84" s="296"/>
      <c r="AM84" s="300"/>
      <c r="AN84" s="296"/>
      <c r="AO84" s="300"/>
      <c r="AP84" s="296"/>
      <c r="AQ84" s="300"/>
    </row>
    <row r="85" spans="9:45" s="310" customFormat="1" ht="15">
      <c r="I85" s="294"/>
      <c r="J85" s="295"/>
      <c r="K85" s="296"/>
      <c r="L85" s="296"/>
      <c r="M85" s="297"/>
      <c r="N85" s="298"/>
      <c r="O85" s="299"/>
      <c r="P85" s="296"/>
      <c r="Q85" s="295"/>
      <c r="R85" s="296"/>
      <c r="S85" s="300"/>
      <c r="T85" s="296"/>
      <c r="U85" s="300"/>
      <c r="V85" s="301"/>
      <c r="W85" s="302"/>
      <c r="X85" s="295"/>
      <c r="Y85" s="296"/>
      <c r="Z85" s="295"/>
      <c r="AA85" s="295"/>
      <c r="AB85" s="295"/>
      <c r="AC85" s="296"/>
      <c r="AD85" s="301"/>
      <c r="AE85" s="302"/>
      <c r="AF85" s="303"/>
      <c r="AG85" s="296"/>
      <c r="AH85" s="300"/>
      <c r="AI85" s="296"/>
      <c r="AJ85" s="300"/>
      <c r="AK85" s="296"/>
      <c r="AL85" s="296"/>
      <c r="AM85" s="300"/>
      <c r="AN85" s="296"/>
      <c r="AO85" s="300"/>
      <c r="AP85" s="296"/>
      <c r="AQ85" s="300"/>
    </row>
    <row r="86" spans="9:45" s="310" customFormat="1" ht="15">
      <c r="I86" s="294"/>
      <c r="J86" s="295"/>
      <c r="K86" s="296"/>
      <c r="L86" s="296"/>
      <c r="M86" s="297"/>
      <c r="N86" s="298"/>
      <c r="O86" s="299"/>
      <c r="P86" s="296"/>
      <c r="Q86" s="295"/>
      <c r="R86" s="296"/>
      <c r="S86" s="300"/>
      <c r="T86" s="296"/>
      <c r="U86" s="300"/>
      <c r="V86" s="301"/>
      <c r="W86" s="302"/>
      <c r="X86" s="295"/>
      <c r="Y86" s="296"/>
      <c r="Z86" s="295"/>
      <c r="AA86" s="295"/>
      <c r="AB86" s="295"/>
      <c r="AC86" s="296"/>
      <c r="AD86" s="301"/>
      <c r="AE86" s="302"/>
      <c r="AF86" s="303"/>
      <c r="AG86" s="296"/>
      <c r="AH86" s="300"/>
      <c r="AI86" s="296"/>
      <c r="AJ86" s="300"/>
      <c r="AK86" s="296"/>
      <c r="AL86" s="296"/>
      <c r="AM86" s="300"/>
      <c r="AN86" s="296"/>
      <c r="AO86" s="300"/>
      <c r="AP86" s="296"/>
      <c r="AQ86" s="300"/>
    </row>
    <row r="87" spans="9:45" s="310" customFormat="1" ht="15">
      <c r="I87" s="294"/>
      <c r="J87" s="295"/>
      <c r="K87" s="296"/>
      <c r="L87" s="296"/>
      <c r="M87" s="297"/>
      <c r="N87" s="298"/>
      <c r="O87" s="299"/>
      <c r="P87" s="296"/>
      <c r="Q87" s="295"/>
      <c r="R87" s="296"/>
      <c r="S87" s="300"/>
      <c r="T87" s="296"/>
      <c r="U87" s="300"/>
      <c r="V87" s="301"/>
      <c r="W87" s="302"/>
      <c r="X87" s="295"/>
      <c r="Y87" s="296"/>
      <c r="Z87" s="295"/>
      <c r="AA87" s="295"/>
      <c r="AB87" s="295"/>
      <c r="AC87" s="296"/>
      <c r="AD87" s="301"/>
      <c r="AE87" s="302"/>
      <c r="AF87" s="303"/>
      <c r="AG87" s="296"/>
      <c r="AH87" s="300"/>
      <c r="AI87" s="296"/>
      <c r="AJ87" s="300"/>
      <c r="AK87" s="296"/>
      <c r="AL87" s="296"/>
      <c r="AM87" s="300"/>
      <c r="AN87" s="296"/>
      <c r="AO87" s="300"/>
      <c r="AP87" s="296"/>
      <c r="AQ87" s="300"/>
    </row>
    <row r="88" spans="9:45" s="310" customFormat="1" ht="15">
      <c r="I88" s="294"/>
      <c r="J88" s="295"/>
      <c r="K88" s="296"/>
      <c r="L88" s="296"/>
      <c r="M88" s="297"/>
      <c r="N88" s="298"/>
      <c r="O88" s="299"/>
      <c r="P88" s="296"/>
      <c r="Q88" s="295"/>
      <c r="R88" s="296"/>
      <c r="S88" s="300"/>
      <c r="T88" s="296"/>
      <c r="U88" s="300"/>
      <c r="V88" s="301"/>
      <c r="W88" s="302"/>
      <c r="X88" s="295"/>
      <c r="Y88" s="296"/>
      <c r="Z88" s="295"/>
      <c r="AA88" s="295"/>
      <c r="AB88" s="295"/>
      <c r="AC88" s="296"/>
      <c r="AD88" s="301"/>
      <c r="AE88" s="302"/>
      <c r="AF88" s="303"/>
      <c r="AG88" s="296"/>
      <c r="AH88" s="300"/>
      <c r="AI88" s="296"/>
      <c r="AJ88" s="300"/>
      <c r="AK88" s="296"/>
      <c r="AL88" s="296"/>
      <c r="AM88" s="300"/>
      <c r="AN88" s="296"/>
      <c r="AO88" s="300"/>
      <c r="AP88" s="296"/>
      <c r="AQ88" s="300"/>
    </row>
    <row r="89" spans="9:45" s="310" customFormat="1" ht="15">
      <c r="I89" s="294"/>
      <c r="J89" s="295"/>
      <c r="K89" s="296"/>
      <c r="L89" s="296"/>
      <c r="M89" s="297"/>
      <c r="N89" s="298"/>
      <c r="O89" s="299"/>
      <c r="P89" s="296"/>
      <c r="Q89" s="295"/>
      <c r="R89" s="296"/>
      <c r="S89" s="300"/>
      <c r="T89" s="296"/>
      <c r="U89" s="300"/>
      <c r="V89" s="301"/>
      <c r="W89" s="302"/>
      <c r="X89" s="295"/>
      <c r="Y89" s="296"/>
      <c r="Z89" s="295"/>
      <c r="AA89" s="295"/>
      <c r="AB89" s="295"/>
      <c r="AC89" s="296"/>
      <c r="AD89" s="301"/>
      <c r="AE89" s="302"/>
      <c r="AF89" s="303"/>
      <c r="AG89" s="296"/>
      <c r="AH89" s="300"/>
      <c r="AI89" s="296"/>
      <c r="AJ89" s="300"/>
      <c r="AK89" s="296"/>
      <c r="AL89" s="296"/>
      <c r="AM89" s="300"/>
      <c r="AN89" s="296"/>
      <c r="AO89" s="300"/>
      <c r="AP89" s="296"/>
      <c r="AQ89" s="300"/>
    </row>
    <row r="90" spans="9:45" s="310" customFormat="1"/>
    <row r="91" spans="9:45" s="310" customFormat="1"/>
    <row r="92" spans="9:45" s="310" customFormat="1">
      <c r="AS92" s="311"/>
    </row>
    <row r="93" spans="9:45" s="310" customFormat="1"/>
  </sheetData>
  <mergeCells count="4">
    <mergeCell ref="X26:AE26"/>
    <mergeCell ref="AF26:AK26"/>
    <mergeCell ref="AL26:AQ26"/>
    <mergeCell ref="J26:W26"/>
  </mergeCells>
  <dataValidations disablePrompts="1" count="1">
    <dataValidation type="list" allowBlank="1" showInputMessage="1" showErrorMessage="1" sqref="J23">
      <formula1>$B$28:$B$36</formula1>
    </dataValidation>
  </dataValidations>
  <printOptions horizontalCentered="1"/>
  <pageMargins left="0.25" right="0.25" top="0.25" bottom="0.25" header="0.3" footer="0.15"/>
  <pageSetup scale="47" fitToWidth="0" fitToHeight="0" orientation="landscape" horizontalDpi="300" verticalDpi="300" r:id="rId1"/>
  <headerFooter scaleWithDoc="0">
    <oddHeader>&amp;L&amp;G&amp;C&amp;"-,Bold"&amp;12&amp;K2E398A
&amp;15FN30.350.10(IOS) Performance&amp;R&amp;"-,Bold"&amp;14&amp;K2E398A
&amp;12Cello Fixed Income Master Fund, LP&amp;"-,Regular"&amp;10&amp;K000000
&amp;"-,Bold"&amp;K2E398A As of Mar, 2015</oddHeader>
    <oddFooter>&amp;L&amp;8&amp;K2E398AReport Created on &amp;D &amp;T&amp;C&amp;G
&amp;8&amp;K2E398APage &amp;P of &amp;N</oddFooter>
  </headerFooter>
  <rowBreaks count="1" manualBreakCount="1">
    <brk id="83" max="43" man="1"/>
  </rowBreaks>
  <drawing r:id="rId2"/>
  <legacyDrawing r:id="rId3"/>
  <legacyDrawingHF r:id="rId4"/>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7" tint="0.79998168889431442"/>
  </sheetPr>
  <dimension ref="A1:AY83"/>
  <sheetViews>
    <sheetView topLeftCell="H1"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1" width="8.85546875" style="67" customWidth="1"/>
    <col min="12" max="12" width="8.5703125" style="67" bestFit="1" customWidth="1"/>
    <col min="13" max="13" width="7.28515625" style="67" bestFit="1" customWidth="1"/>
    <col min="14" max="14" width="6.7109375" style="67" customWidth="1"/>
    <col min="15" max="15" width="7.85546875" style="67" customWidth="1"/>
    <col min="16" max="16" width="9" style="67" bestFit="1" customWidth="1"/>
    <col min="17" max="17" width="10.85546875" style="67" customWidth="1"/>
    <col min="18" max="18" width="10.28515625" style="67" customWidth="1"/>
    <col min="19" max="19" width="10.7109375" style="67" customWidth="1"/>
    <col min="20" max="20" width="10.7109375" style="67" bestFit="1" customWidth="1"/>
    <col min="21" max="21" width="10.85546875" style="67" customWidth="1"/>
    <col min="22" max="22" width="5.7109375" style="67" customWidth="1"/>
    <col min="23" max="23" width="8.5703125" style="67" customWidth="1"/>
    <col min="24" max="24" width="10.140625" style="67" bestFit="1" customWidth="1"/>
    <col min="25" max="25" width="10.28515625" style="67" customWidth="1"/>
    <col min="26" max="26" width="6.85546875" style="67" bestFit="1" customWidth="1"/>
    <col min="27" max="27" width="10.5703125" style="67" hidden="1" customWidth="1"/>
    <col min="28" max="28" width="10.140625" style="67" customWidth="1"/>
    <col min="29" max="29" width="8.5703125" style="67" bestFit="1" customWidth="1"/>
    <col min="30" max="30" width="5.7109375" style="67" customWidth="1"/>
    <col min="31" max="31" width="8" style="67" customWidth="1"/>
    <col min="32" max="32" width="6.85546875" style="67" customWidth="1"/>
    <col min="33" max="33" width="9.85546875" style="67" bestFit="1" customWidth="1"/>
    <col min="34" max="34" width="9.7109375" style="67" customWidth="1"/>
    <col min="35" max="35" width="12.42578125" style="67" hidden="1" customWidth="1"/>
    <col min="36" max="36" width="9.42578125" style="67" hidden="1" customWidth="1"/>
    <col min="37" max="37" width="8.7109375" style="67" hidden="1" customWidth="1"/>
    <col min="38" max="38" width="8.42578125" style="67" customWidth="1"/>
    <col min="39" max="39" width="9.28515625" style="67" customWidth="1"/>
    <col min="40" max="40" width="11.140625" style="67" customWidth="1"/>
    <col min="41" max="41" width="10.85546875" style="67" customWidth="1"/>
    <col min="42" max="42" width="8.5703125" style="67" bestFit="1" customWidth="1"/>
    <col min="43" max="43" width="6.5703125" style="67" customWidth="1"/>
    <col min="44" max="44" width="3.7109375" style="67" customWidth="1"/>
    <col min="45" max="45" width="9.42578125" style="67" bestFit="1" customWidth="1"/>
    <col min="46" max="46" width="9.140625" style="67"/>
    <col min="47" max="47" width="9.5703125" style="67" customWidth="1"/>
    <col min="48" max="16384" width="9.140625" style="67"/>
  </cols>
  <sheetData>
    <row r="1" spans="47:47">
      <c r="AU1" s="71"/>
    </row>
    <row r="23" spans="2:51" ht="12.75" hidden="1" customHeight="1">
      <c r="I23" s="77" t="s">
        <v>77</v>
      </c>
      <c r="J23" s="74">
        <v>3</v>
      </c>
    </row>
    <row r="24" spans="2:51" ht="15">
      <c r="I24" s="75" t="s">
        <v>221</v>
      </c>
    </row>
    <row r="25" spans="2:51" s="76" customFormat="1" ht="8.25" hidden="1" customHeight="1">
      <c r="J25" s="76" t="s">
        <v>7</v>
      </c>
      <c r="L25" s="76" t="s">
        <v>8</v>
      </c>
      <c r="M25" s="76" t="s">
        <v>9</v>
      </c>
      <c r="O25" s="76" t="s">
        <v>10</v>
      </c>
      <c r="W25" s="76" t="s">
        <v>11</v>
      </c>
      <c r="X25" s="76" t="s">
        <v>7</v>
      </c>
      <c r="Y25" s="76" t="s">
        <v>7</v>
      </c>
    </row>
    <row r="26" spans="2:51" s="163" customFormat="1" ht="22.5" customHeight="1">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75</v>
      </c>
      <c r="AG26" s="638"/>
      <c r="AH26" s="638"/>
      <c r="AI26" s="638"/>
      <c r="AJ26" s="638"/>
      <c r="AK26" s="638"/>
      <c r="AL26" s="639" t="s">
        <v>150</v>
      </c>
      <c r="AM26" s="640"/>
      <c r="AN26" s="640"/>
      <c r="AO26" s="640"/>
      <c r="AP26" s="640"/>
      <c r="AQ26" s="641"/>
      <c r="AU26" s="385" t="s">
        <v>67</v>
      </c>
      <c r="AV26" s="387" t="s">
        <v>150</v>
      </c>
    </row>
    <row r="27" spans="2:51" s="164" customFormat="1" ht="46.5" customHeight="1">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4" t="s">
        <v>73</v>
      </c>
      <c r="AB27" s="214" t="s">
        <v>122</v>
      </c>
      <c r="AC27" s="214" t="s">
        <v>160</v>
      </c>
      <c r="AD27" s="21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U27" s="143" t="s">
        <v>241</v>
      </c>
      <c r="AV27" s="386" t="s">
        <v>241</v>
      </c>
    </row>
    <row r="28" spans="2:51" s="163" customFormat="1" ht="15" customHeight="1">
      <c r="B28" s="165"/>
      <c r="C28" s="166"/>
      <c r="D28" s="166"/>
      <c r="E28" s="166"/>
      <c r="F28" s="166"/>
      <c r="G28" s="166"/>
      <c r="H28" s="167"/>
      <c r="I28" s="133">
        <v>40602</v>
      </c>
      <c r="J28" s="220">
        <v>25.198999000000001</v>
      </c>
      <c r="K28" s="80">
        <v>25.410110110000002</v>
      </c>
      <c r="L28" s="80"/>
      <c r="M28" s="81">
        <v>-27.406798999999999</v>
      </c>
      <c r="N28" s="73">
        <v>3.0215000000000001</v>
      </c>
      <c r="O28" s="170">
        <v>0.26100000000000001</v>
      </c>
      <c r="P28" s="80"/>
      <c r="Q28" s="82"/>
      <c r="R28" s="80"/>
      <c r="S28" s="83"/>
      <c r="T28" s="80"/>
      <c r="U28" s="83"/>
      <c r="V28" s="84">
        <v>-4.3</v>
      </c>
      <c r="W28" s="172">
        <v>-1.0926347347300001E-2</v>
      </c>
      <c r="X28" s="185">
        <v>90.0625</v>
      </c>
      <c r="Y28" s="80">
        <v>-0.94531200000000126</v>
      </c>
      <c r="Z28" s="82">
        <v>0.33593700000000126</v>
      </c>
      <c r="AA28" s="82">
        <v>89.796875</v>
      </c>
      <c r="AB28" s="82">
        <v>90.671875</v>
      </c>
      <c r="AC28" s="187"/>
      <c r="AD28" s="189">
        <v>8.1370000000000005</v>
      </c>
      <c r="AE28" s="172">
        <v>7.3283856250000001E-2</v>
      </c>
      <c r="AF28" s="86">
        <v>-0.1490962390137596</v>
      </c>
      <c r="AG28" s="80"/>
      <c r="AH28" s="83"/>
      <c r="AI28" s="80">
        <v>0</v>
      </c>
      <c r="AJ28" s="83">
        <v>0</v>
      </c>
      <c r="AK28" s="187">
        <v>0</v>
      </c>
      <c r="AL28" s="192"/>
      <c r="AM28" s="83"/>
      <c r="AN28" s="80"/>
      <c r="AO28" s="109"/>
      <c r="AP28" s="194"/>
      <c r="AQ28" s="200"/>
      <c r="AU28" s="388"/>
      <c r="AV28" s="389"/>
      <c r="AY28" s="167"/>
    </row>
    <row r="29" spans="2:51" s="163" customFormat="1" ht="15" customHeight="1">
      <c r="B29" s="165"/>
      <c r="C29" s="166"/>
      <c r="D29" s="166"/>
      <c r="E29" s="166"/>
      <c r="F29" s="166"/>
      <c r="G29" s="166"/>
      <c r="H29" s="167"/>
      <c r="I29" s="133">
        <v>40633</v>
      </c>
      <c r="J29" s="217">
        <v>25.785</v>
      </c>
      <c r="K29" s="80">
        <v>25.996111110000001</v>
      </c>
      <c r="L29" s="80">
        <v>0.58600099999999955</v>
      </c>
      <c r="M29" s="81">
        <v>-86.372497999999993</v>
      </c>
      <c r="N29" s="73">
        <v>1.8701000000000001</v>
      </c>
      <c r="O29" s="170">
        <v>0.24345</v>
      </c>
      <c r="P29" s="80">
        <v>0.25438811000000072</v>
      </c>
      <c r="Q29" s="82">
        <v>25.155722000000001</v>
      </c>
      <c r="R29" s="80">
        <v>0.84038911000000027</v>
      </c>
      <c r="S29" s="83">
        <v>3.3073021185739369E-2</v>
      </c>
      <c r="T29" s="80">
        <v>0.84038911000000027</v>
      </c>
      <c r="U29" s="83">
        <v>3.3073021185739293E-2</v>
      </c>
      <c r="V29" s="84">
        <v>-4.3</v>
      </c>
      <c r="W29" s="172">
        <v>-1.1178327777299999E-2</v>
      </c>
      <c r="X29" s="185">
        <v>89.46875</v>
      </c>
      <c r="Y29" s="80">
        <v>-0.59375</v>
      </c>
      <c r="Z29" s="82">
        <v>0.265625</v>
      </c>
      <c r="AA29" s="82">
        <v>89.203125</v>
      </c>
      <c r="AB29" s="82">
        <v>89.796875</v>
      </c>
      <c r="AC29" s="187">
        <v>-0.328125</v>
      </c>
      <c r="AD29" s="189">
        <v>8.2479999999999993</v>
      </c>
      <c r="AE29" s="172">
        <v>7.3793824999999993E-2</v>
      </c>
      <c r="AF29" s="86">
        <v>-0.15148053075308129</v>
      </c>
      <c r="AG29" s="80">
        <v>-4.8922203426389865E-2</v>
      </c>
      <c r="AH29" s="83">
        <v>-1.9253046608065196E-3</v>
      </c>
      <c r="AI29" s="80">
        <v>0.7921747431837215</v>
      </c>
      <c r="AJ29" s="83">
        <v>-2.3842917393216978E-3</v>
      </c>
      <c r="AK29" s="187">
        <v>7.0783661011112903E-4</v>
      </c>
      <c r="AL29" s="192">
        <v>0.79146690657361041</v>
      </c>
      <c r="AM29" s="83">
        <v>3.1147716524932853E-2</v>
      </c>
      <c r="AN29" s="80">
        <v>0.79146690657361041</v>
      </c>
      <c r="AO29" s="109">
        <v>3.1147716524932756E-2</v>
      </c>
      <c r="AP29" s="194">
        <v>0.29462512598128793</v>
      </c>
      <c r="AQ29" s="200">
        <v>1.1594799263201143E-2</v>
      </c>
      <c r="AR29" s="168"/>
      <c r="AS29" s="168"/>
      <c r="AT29" s="169"/>
      <c r="AU29" s="390">
        <f>P29/K28</f>
        <v>1.0011295067150762E-2</v>
      </c>
      <c r="AV29" s="391">
        <f>AP29/K28</f>
        <v>1.1594799263201143E-2</v>
      </c>
      <c r="AY29" s="167"/>
    </row>
    <row r="30" spans="2:51" s="163" customFormat="1" ht="15" customHeight="1">
      <c r="B30" s="165"/>
      <c r="C30" s="166"/>
      <c r="D30" s="166"/>
      <c r="E30" s="166"/>
      <c r="F30" s="166"/>
      <c r="G30" s="166"/>
      <c r="H30" s="167"/>
      <c r="I30" s="133">
        <v>40662</v>
      </c>
      <c r="J30" s="217">
        <v>26.039000000000001</v>
      </c>
      <c r="K30" s="80">
        <v>26.261222220000001</v>
      </c>
      <c r="L30" s="80">
        <v>0.26511110999999943</v>
      </c>
      <c r="M30" s="81">
        <v>-106.533096</v>
      </c>
      <c r="N30" s="73">
        <v>2.0954999999999999</v>
      </c>
      <c r="O30" s="170">
        <v>0.21024999999999999</v>
      </c>
      <c r="P30" s="80">
        <v>0.24775011000000191</v>
      </c>
      <c r="Q30" s="82">
        <v>25.748360999999999</v>
      </c>
      <c r="R30" s="80">
        <v>0.51286122000000134</v>
      </c>
      <c r="S30" s="83">
        <v>1.9728382365726906E-2</v>
      </c>
      <c r="T30" s="80">
        <v>1.3532503300000016</v>
      </c>
      <c r="U30" s="83">
        <v>5.3453880759408268E-2</v>
      </c>
      <c r="V30" s="84">
        <v>-6</v>
      </c>
      <c r="W30" s="172">
        <v>-1.5756733331999999E-2</v>
      </c>
      <c r="X30" s="185">
        <v>90.734375</v>
      </c>
      <c r="Y30" s="80">
        <v>1.265625</v>
      </c>
      <c r="Z30" s="82">
        <v>0.265625</v>
      </c>
      <c r="AA30" s="82">
        <v>90.46875</v>
      </c>
      <c r="AB30" s="82">
        <v>89.203125</v>
      </c>
      <c r="AC30" s="187">
        <v>1.53125</v>
      </c>
      <c r="AD30" s="189">
        <v>8.4529999999999994</v>
      </c>
      <c r="AE30" s="172">
        <v>7.6697767187499988E-2</v>
      </c>
      <c r="AF30" s="86">
        <v>-0.20543927039597043</v>
      </c>
      <c r="AG30" s="80">
        <v>0.23195456271565573</v>
      </c>
      <c r="AH30" s="83">
        <v>8.9226639220829108E-3</v>
      </c>
      <c r="AI30" s="80">
        <v>0.71067001778539129</v>
      </c>
      <c r="AJ30" s="83">
        <v>-5.3958739642889136E-2</v>
      </c>
      <c r="AK30" s="187">
        <v>-3.4145764930265783E-2</v>
      </c>
      <c r="AL30" s="192">
        <v>0.74481578271565707</v>
      </c>
      <c r="AM30" s="83">
        <v>2.8651046287809817E-2</v>
      </c>
      <c r="AN30" s="80">
        <v>1.5362826892892674</v>
      </c>
      <c r="AO30" s="109">
        <v>6.0691177480657998E-2</v>
      </c>
      <c r="AP30" s="194">
        <v>0.30231991619893156</v>
      </c>
      <c r="AQ30" s="200">
        <v>1.1629428529509449E-2</v>
      </c>
      <c r="AU30" s="392">
        <f t="shared" ref="AU30:AU58" si="0">P30/K29</f>
        <v>9.5302758536333198E-3</v>
      </c>
      <c r="AV30" s="393">
        <f t="shared" ref="AV30:AV58" si="1">AP30/K29</f>
        <v>1.1629428529509449E-2</v>
      </c>
      <c r="AY30" s="167"/>
    </row>
    <row r="31" spans="2:51" s="163" customFormat="1" ht="15" customHeight="1">
      <c r="B31" s="165"/>
      <c r="C31" s="166"/>
      <c r="D31" s="166"/>
      <c r="E31" s="166"/>
      <c r="F31" s="166"/>
      <c r="G31" s="166"/>
      <c r="H31" s="167"/>
      <c r="I31" s="133">
        <v>40694</v>
      </c>
      <c r="J31" s="217">
        <v>26.405999999999999</v>
      </c>
      <c r="K31" s="80">
        <v>26.61711111</v>
      </c>
      <c r="L31" s="80">
        <v>0.35588888999999924</v>
      </c>
      <c r="M31" s="81">
        <v>-144.807907</v>
      </c>
      <c r="N31" s="73">
        <v>2.4148000000000001</v>
      </c>
      <c r="O31" s="170">
        <v>0.19042999999999999</v>
      </c>
      <c r="P31" s="80">
        <v>0.24026621999999875</v>
      </c>
      <c r="Q31" s="82">
        <v>26.020956000000002</v>
      </c>
      <c r="R31" s="80">
        <v>0.59615510999999799</v>
      </c>
      <c r="S31" s="83">
        <v>2.2700965895866745E-2</v>
      </c>
      <c r="T31" s="80">
        <v>1.9494054399999996</v>
      </c>
      <c r="U31" s="83">
        <v>7.7368301379396209E-2</v>
      </c>
      <c r="V31" s="84">
        <v>-10.3</v>
      </c>
      <c r="W31" s="172">
        <v>-2.7415624443300004E-2</v>
      </c>
      <c r="X31" s="185">
        <v>92.179687999999999</v>
      </c>
      <c r="Y31" s="80">
        <v>1.4453129999999987</v>
      </c>
      <c r="Z31" s="82">
        <v>0.265625</v>
      </c>
      <c r="AA31" s="82">
        <v>91.914062000000001</v>
      </c>
      <c r="AB31" s="82">
        <v>90.46875</v>
      </c>
      <c r="AC31" s="187">
        <v>1.7109379999999987</v>
      </c>
      <c r="AD31" s="189">
        <v>8.4260000000000002</v>
      </c>
      <c r="AE31" s="172">
        <v>7.76706051088E-2</v>
      </c>
      <c r="AF31" s="86">
        <v>-0.35297297355797014</v>
      </c>
      <c r="AG31" s="80">
        <v>0.35149385441274061</v>
      </c>
      <c r="AH31" s="83">
        <v>1.3384520014649211E-2</v>
      </c>
      <c r="AI31" s="80">
        <v>0.84103277485364902</v>
      </c>
      <c r="AJ31" s="83">
        <v>-0.14753370316199971</v>
      </c>
      <c r="AK31" s="187">
        <v>-0.10661618955908955</v>
      </c>
      <c r="AL31" s="192">
        <v>0.9476489644127386</v>
      </c>
      <c r="AM31" s="83">
        <v>3.6085485910515955E-2</v>
      </c>
      <c r="AN31" s="80">
        <v>2.483931653702006</v>
      </c>
      <c r="AO31" s="109">
        <v>9.8966734021044944E-2</v>
      </c>
      <c r="AP31" s="194">
        <v>0.33402466610133458</v>
      </c>
      <c r="AQ31" s="200">
        <v>1.2719311511973282E-2</v>
      </c>
      <c r="AU31" s="394">
        <f t="shared" si="0"/>
        <v>9.1490875019905587E-3</v>
      </c>
      <c r="AV31" s="395">
        <f t="shared" si="1"/>
        <v>1.2719311511973282E-2</v>
      </c>
      <c r="AY31" s="167"/>
    </row>
    <row r="32" spans="2:51" s="163" customFormat="1" ht="15" customHeight="1">
      <c r="B32" s="165"/>
      <c r="C32" s="166"/>
      <c r="D32" s="166"/>
      <c r="E32" s="166"/>
      <c r="F32" s="166"/>
      <c r="G32" s="166"/>
      <c r="H32" s="167"/>
      <c r="I32" s="133">
        <v>40724</v>
      </c>
      <c r="J32" s="217">
        <v>26.676000999999999</v>
      </c>
      <c r="K32" s="80">
        <v>26.88711211</v>
      </c>
      <c r="L32" s="80">
        <v>0.2700010000000006</v>
      </c>
      <c r="M32" s="81">
        <v>-184.590103</v>
      </c>
      <c r="N32" s="73">
        <v>2.7092999999999998</v>
      </c>
      <c r="O32" s="170">
        <v>0.18554999999999999</v>
      </c>
      <c r="P32" s="80">
        <v>0.23252511000000098</v>
      </c>
      <c r="Q32" s="82">
        <v>26.384585999999999</v>
      </c>
      <c r="R32" s="80">
        <v>0.50252611000000158</v>
      </c>
      <c r="S32" s="83">
        <v>1.8879814113681309E-2</v>
      </c>
      <c r="T32" s="80">
        <v>2.4519315500000012</v>
      </c>
      <c r="U32" s="83">
        <v>9.770881464141179E-2</v>
      </c>
      <c r="V32" s="84">
        <v>-8.4</v>
      </c>
      <c r="W32" s="172">
        <v>-2.2585174172400004E-2</v>
      </c>
      <c r="X32" s="185">
        <v>90.695312000000001</v>
      </c>
      <c r="Y32" s="80">
        <v>-1.4843759999999975</v>
      </c>
      <c r="Z32" s="82">
        <v>0.26562599999999748</v>
      </c>
      <c r="AA32" s="82">
        <v>90.429687999999999</v>
      </c>
      <c r="AB32" s="82">
        <v>91.914062000000001</v>
      </c>
      <c r="AC32" s="187">
        <v>-1.21875</v>
      </c>
      <c r="AD32" s="189">
        <v>8.3819999999999997</v>
      </c>
      <c r="AE32" s="172">
        <v>7.6020810518399998E-2</v>
      </c>
      <c r="AF32" s="86">
        <v>-0.29709199386835677</v>
      </c>
      <c r="AG32" s="80">
        <v>-0.43018581152377611</v>
      </c>
      <c r="AH32" s="83">
        <v>-1.6162002320460542E-2</v>
      </c>
      <c r="AI32" s="80">
        <v>3.0866105922350784E-2</v>
      </c>
      <c r="AJ32" s="83">
        <v>5.5880979689613364E-2</v>
      </c>
      <c r="AK32" s="187">
        <v>-4.1474192553874689E-2</v>
      </c>
      <c r="AL32" s="192">
        <v>7.2340298476225473E-2</v>
      </c>
      <c r="AM32" s="83">
        <v>2.7178117932207661E-3</v>
      </c>
      <c r="AN32" s="80">
        <v>2.5562719521782316</v>
      </c>
      <c r="AO32" s="109">
        <v>0.10195351877112468</v>
      </c>
      <c r="AP32" s="194">
        <v>0.31144046796327635</v>
      </c>
      <c r="AQ32" s="200">
        <v>1.1700761464164634E-2</v>
      </c>
      <c r="AU32" s="394">
        <f t="shared" si="0"/>
        <v>8.7359258876385619E-3</v>
      </c>
      <c r="AV32" s="395">
        <f t="shared" si="1"/>
        <v>1.1700761464164634E-2</v>
      </c>
      <c r="AY32" s="167"/>
    </row>
    <row r="33" spans="2:51" s="163" customFormat="1" ht="15" customHeight="1">
      <c r="B33" s="165"/>
      <c r="C33" s="166"/>
      <c r="D33" s="166"/>
      <c r="E33" s="166"/>
      <c r="F33" s="166"/>
      <c r="G33" s="166"/>
      <c r="H33" s="167"/>
      <c r="I33" s="133">
        <v>40753</v>
      </c>
      <c r="J33" s="217">
        <v>25.516000999999999</v>
      </c>
      <c r="K33" s="80">
        <v>25.72711211</v>
      </c>
      <c r="L33" s="80">
        <v>-1.1600000000000001</v>
      </c>
      <c r="M33" s="81">
        <v>-131.04409799999999</v>
      </c>
      <c r="N33" s="73">
        <v>4.4371999999999998</v>
      </c>
      <c r="O33" s="170">
        <v>0.19109999999999999</v>
      </c>
      <c r="P33" s="80">
        <v>0.19152911000000117</v>
      </c>
      <c r="Q33" s="82">
        <v>26.695582999999999</v>
      </c>
      <c r="R33" s="80">
        <v>-0.96847088999999897</v>
      </c>
      <c r="S33" s="83">
        <v>-3.6019892580423318E-2</v>
      </c>
      <c r="T33" s="80">
        <v>1.4834606600000022</v>
      </c>
      <c r="U33" s="83">
        <v>5.8169461053444227E-2</v>
      </c>
      <c r="V33" s="84">
        <v>-11.2</v>
      </c>
      <c r="W33" s="172">
        <v>-2.8814365563199999E-2</v>
      </c>
      <c r="X33" s="185">
        <v>93.34375</v>
      </c>
      <c r="Y33" s="80">
        <v>2.6484379999999987</v>
      </c>
      <c r="Z33" s="82">
        <v>0.26562400000000252</v>
      </c>
      <c r="AA33" s="82">
        <v>93.078125</v>
      </c>
      <c r="AB33" s="82">
        <v>90.429687999999999</v>
      </c>
      <c r="AC33" s="187">
        <v>2.9140620000000013</v>
      </c>
      <c r="AD33" s="189">
        <v>8.4090000000000007</v>
      </c>
      <c r="AE33" s="172">
        <v>7.8492759374999999E-2</v>
      </c>
      <c r="AF33" s="86">
        <v>-0.36709584161182379</v>
      </c>
      <c r="AG33" s="80">
        <v>0.86574448983601182</v>
      </c>
      <c r="AH33" s="83">
        <v>3.2199236805131606E-2</v>
      </c>
      <c r="AI33" s="80">
        <v>-0.19542682541899326</v>
      </c>
      <c r="AJ33" s="83">
        <v>-7.0003847743467018E-2</v>
      </c>
      <c r="AK33" s="187">
        <v>-9.2700425255006103E-2</v>
      </c>
      <c r="AL33" s="192">
        <v>-0.10272640016398715</v>
      </c>
      <c r="AM33" s="83">
        <v>-3.8206557752917089E-3</v>
      </c>
      <c r="AN33" s="80">
        <v>2.4535455520142442</v>
      </c>
      <c r="AO33" s="109">
        <v>9.77433336955289E-2</v>
      </c>
      <c r="AP33" s="194">
        <v>0.28903857583230119</v>
      </c>
      <c r="AQ33" s="200">
        <v>1.0750078872353137E-2</v>
      </c>
      <c r="AU33" s="394">
        <f t="shared" si="0"/>
        <v>7.123454137298986E-3</v>
      </c>
      <c r="AV33" s="395">
        <f t="shared" si="1"/>
        <v>1.0750078872353137E-2</v>
      </c>
      <c r="AY33" s="167"/>
    </row>
    <row r="34" spans="2:51" s="163" customFormat="1" ht="15" customHeight="1">
      <c r="B34" s="165"/>
      <c r="C34" s="166"/>
      <c r="D34" s="166"/>
      <c r="E34" s="166"/>
      <c r="F34" s="166"/>
      <c r="G34" s="166"/>
      <c r="H34" s="167"/>
      <c r="I34" s="133">
        <v>40786</v>
      </c>
      <c r="J34" s="217">
        <v>21.062000000000001</v>
      </c>
      <c r="K34" s="80">
        <v>21.273111110000002</v>
      </c>
      <c r="L34" s="80">
        <v>-4.4540009999999981</v>
      </c>
      <c r="M34" s="81">
        <v>141.329803</v>
      </c>
      <c r="N34" s="73">
        <v>4.9908000000000001</v>
      </c>
      <c r="O34" s="170">
        <v>0.2215</v>
      </c>
      <c r="P34" s="80">
        <v>0.18503710999999967</v>
      </c>
      <c r="Q34" s="82">
        <v>25.542075000000001</v>
      </c>
      <c r="R34" s="80">
        <v>-4.2689638899999984</v>
      </c>
      <c r="S34" s="83">
        <v>-0.16593249455078457</v>
      </c>
      <c r="T34" s="80">
        <v>-2.7855032299999962</v>
      </c>
      <c r="U34" s="83">
        <v>-0.11741523727661296</v>
      </c>
      <c r="V34" s="84">
        <v>-16.100000000000001</v>
      </c>
      <c r="W34" s="172">
        <v>-3.4249708887100008E-2</v>
      </c>
      <c r="X34" s="185">
        <v>96.890625</v>
      </c>
      <c r="Y34" s="80">
        <v>3.546875</v>
      </c>
      <c r="Z34" s="82">
        <v>0.265625</v>
      </c>
      <c r="AA34" s="82">
        <v>96.609375</v>
      </c>
      <c r="AB34" s="82">
        <v>93.078125</v>
      </c>
      <c r="AC34" s="187">
        <v>3.8125</v>
      </c>
      <c r="AD34" s="189">
        <v>8.2390000000000008</v>
      </c>
      <c r="AE34" s="172">
        <v>7.9828185937500004E-2</v>
      </c>
      <c r="AF34" s="86">
        <v>-0.42904280593217015</v>
      </c>
      <c r="AG34" s="80">
        <v>1.3995528961450783</v>
      </c>
      <c r="AH34" s="83">
        <v>5.43999221584252E-2</v>
      </c>
      <c r="AI34" s="80">
        <v>-2.9792700633917848</v>
      </c>
      <c r="AJ34" s="83">
        <v>-6.1946964320346354E-2</v>
      </c>
      <c r="AK34" s="187">
        <v>-0.10985906953686424</v>
      </c>
      <c r="AL34" s="192">
        <v>-2.8694109938549204</v>
      </c>
      <c r="AM34" s="83">
        <v>-0.11153257239235936</v>
      </c>
      <c r="AN34" s="80">
        <v>-0.4158654418406762</v>
      </c>
      <c r="AO34" s="109">
        <v>-2.4690804138097544E-2</v>
      </c>
      <c r="AP34" s="194">
        <v>0.29900160532573239</v>
      </c>
      <c r="AQ34" s="200">
        <v>1.1622043082305843E-2</v>
      </c>
      <c r="AU34" s="394">
        <f t="shared" si="0"/>
        <v>7.1923000610735737E-3</v>
      </c>
      <c r="AV34" s="395">
        <f t="shared" si="1"/>
        <v>1.1622043082305843E-2</v>
      </c>
      <c r="AY34" s="167"/>
    </row>
    <row r="35" spans="2:51" s="163" customFormat="1" ht="15" customHeight="1">
      <c r="B35" s="165"/>
      <c r="C35" s="166"/>
      <c r="D35" s="166"/>
      <c r="E35" s="166"/>
      <c r="F35" s="166"/>
      <c r="G35" s="166"/>
      <c r="H35" s="167"/>
      <c r="I35" s="133">
        <v>40816</v>
      </c>
      <c r="J35" s="217">
        <v>16.687999999999999</v>
      </c>
      <c r="K35" s="80">
        <v>16.92133333</v>
      </c>
      <c r="L35" s="80">
        <v>-4.3517777800000026</v>
      </c>
      <c r="M35" s="81">
        <v>402.68069500000001</v>
      </c>
      <c r="N35" s="73">
        <v>6.8196000000000003</v>
      </c>
      <c r="O35" s="170">
        <v>0.23943999999999999</v>
      </c>
      <c r="P35" s="80">
        <v>0.17618211000000272</v>
      </c>
      <c r="Q35" s="82">
        <v>21.096928999999999</v>
      </c>
      <c r="R35" s="80">
        <v>-4.1755956699999999</v>
      </c>
      <c r="S35" s="83">
        <v>-0.19628514364488736</v>
      </c>
      <c r="T35" s="80">
        <v>-6.9610988999999961</v>
      </c>
      <c r="U35" s="83">
        <v>-0.29065351420656182</v>
      </c>
      <c r="V35" s="84">
        <v>-20.3</v>
      </c>
      <c r="W35" s="172">
        <v>-3.43503066599E-2</v>
      </c>
      <c r="X35" s="185">
        <v>99.859375</v>
      </c>
      <c r="Y35" s="80">
        <v>2.96875</v>
      </c>
      <c r="Z35" s="82">
        <v>0.28125</v>
      </c>
      <c r="AA35" s="82">
        <v>99.53125</v>
      </c>
      <c r="AB35" s="82">
        <v>96.609375</v>
      </c>
      <c r="AC35" s="187">
        <v>3.25</v>
      </c>
      <c r="AD35" s="189">
        <v>7.7809999999999997</v>
      </c>
      <c r="AE35" s="172">
        <v>7.7700579687499993E-2</v>
      </c>
      <c r="AF35" s="86">
        <v>-0.44208559058441715</v>
      </c>
      <c r="AG35" s="80">
        <v>1.394389119279553</v>
      </c>
      <c r="AH35" s="83">
        <v>6.5547023755452613E-2</v>
      </c>
      <c r="AI35" s="80">
        <v>-2.8005669341886263</v>
      </c>
      <c r="AJ35" s="83">
        <v>-1.3042784652247008E-2</v>
      </c>
      <c r="AK35" s="187">
        <v>-1.9360383468179154E-2</v>
      </c>
      <c r="AL35" s="192">
        <v>-2.7812065507204471</v>
      </c>
      <c r="AM35" s="83">
        <v>-0.13073811988943476</v>
      </c>
      <c r="AN35" s="80">
        <v>-3.1970719925611233</v>
      </c>
      <c r="AO35" s="109">
        <v>-0.1522008947159591</v>
      </c>
      <c r="AP35" s="194">
        <v>0.30051868235187007</v>
      </c>
      <c r="AQ35" s="200">
        <v>1.4126691709451146E-2</v>
      </c>
      <c r="AU35" s="394">
        <f t="shared" si="0"/>
        <v>8.2819155641594682E-3</v>
      </c>
      <c r="AV35" s="395">
        <f t="shared" si="1"/>
        <v>1.4126691709451146E-2</v>
      </c>
      <c r="AY35" s="167"/>
    </row>
    <row r="36" spans="2:51" s="163" customFormat="1" ht="15" customHeight="1">
      <c r="B36" s="165"/>
      <c r="C36" s="166"/>
      <c r="D36" s="166"/>
      <c r="E36" s="166"/>
      <c r="F36" s="166"/>
      <c r="G36" s="166"/>
      <c r="H36" s="167"/>
      <c r="I36" s="133">
        <v>40847</v>
      </c>
      <c r="J36" s="217">
        <v>16.483999000000001</v>
      </c>
      <c r="K36" s="80">
        <v>16.695110110000002</v>
      </c>
      <c r="L36" s="80">
        <v>-0.22622321999999784</v>
      </c>
      <c r="M36" s="81">
        <v>529.158997</v>
      </c>
      <c r="N36" s="73">
        <v>19.386199999999999</v>
      </c>
      <c r="O36" s="170">
        <v>0.24528</v>
      </c>
      <c r="P36" s="80">
        <v>5.4473299999990843E-3</v>
      </c>
      <c r="Q36" s="82">
        <v>16.915886</v>
      </c>
      <c r="R36" s="80">
        <v>-0.22077588999999875</v>
      </c>
      <c r="S36" s="83">
        <v>-1.304719230420117E-2</v>
      </c>
      <c r="T36" s="80">
        <v>-7.1818747899999948</v>
      </c>
      <c r="U36" s="83">
        <v>-0.29990849421701815</v>
      </c>
      <c r="V36" s="84">
        <v>-17.7</v>
      </c>
      <c r="W36" s="172">
        <v>-2.9550344894700004E-2</v>
      </c>
      <c r="X36" s="185">
        <v>98.515625</v>
      </c>
      <c r="Y36" s="80">
        <v>-1.34375</v>
      </c>
      <c r="Z36" s="82">
        <v>0.328125</v>
      </c>
      <c r="AA36" s="82">
        <v>98.1875</v>
      </c>
      <c r="AB36" s="82">
        <v>99.53125</v>
      </c>
      <c r="AC36" s="187">
        <v>-1.015625</v>
      </c>
      <c r="AD36" s="189">
        <v>7.9560000000000004</v>
      </c>
      <c r="AE36" s="172">
        <v>7.8379031250000009E-2</v>
      </c>
      <c r="AF36" s="86">
        <v>-0.37701850129335457</v>
      </c>
      <c r="AG36" s="80">
        <v>-0.44899317793729865</v>
      </c>
      <c r="AH36" s="83">
        <v>-2.653414888655814E-2</v>
      </c>
      <c r="AI36" s="80">
        <v>-0.71348601855473004</v>
      </c>
      <c r="AJ36" s="83">
        <v>6.5067089291062585E-2</v>
      </c>
      <c r="AK36" s="187">
        <v>-4.3716950617432672E-2</v>
      </c>
      <c r="AL36" s="192">
        <v>-0.6697690679372974</v>
      </c>
      <c r="AM36" s="83">
        <v>-3.958134119075931E-2</v>
      </c>
      <c r="AN36" s="80">
        <v>-3.8668410604984205</v>
      </c>
      <c r="AO36" s="109">
        <v>-0.1857579203634272</v>
      </c>
      <c r="AP36" s="194">
        <v>0.12915652573688105</v>
      </c>
      <c r="AQ36" s="200">
        <v>7.6327629281965721E-3</v>
      </c>
      <c r="AU36" s="394">
        <f t="shared" si="0"/>
        <v>3.2192084948421052E-4</v>
      </c>
      <c r="AV36" s="395">
        <f t="shared" si="1"/>
        <v>7.6327629281965721E-3</v>
      </c>
      <c r="AY36" s="167"/>
    </row>
    <row r="37" spans="2:51" s="163" customFormat="1" ht="15" customHeight="1">
      <c r="C37" s="166"/>
      <c r="D37" s="166"/>
      <c r="E37" s="166"/>
      <c r="F37" s="166"/>
      <c r="G37" s="166"/>
      <c r="H37" s="167"/>
      <c r="I37" s="133">
        <v>40877</v>
      </c>
      <c r="J37" s="217">
        <v>16.016000999999999</v>
      </c>
      <c r="K37" s="80">
        <v>16.22711211</v>
      </c>
      <c r="L37" s="80">
        <v>-0.46799800000000147</v>
      </c>
      <c r="M37" s="81">
        <v>536.75042699999995</v>
      </c>
      <c r="N37" s="73">
        <v>23.711500000000001</v>
      </c>
      <c r="O37" s="170">
        <v>0.27144000000000001</v>
      </c>
      <c r="P37" s="80">
        <v>-6.7172889999998375E-2</v>
      </c>
      <c r="Q37" s="82">
        <v>16.762283</v>
      </c>
      <c r="R37" s="80">
        <v>-0.53517088999999984</v>
      </c>
      <c r="S37" s="83">
        <v>-3.2055547191596201E-2</v>
      </c>
      <c r="T37" s="80">
        <v>-7.7170456799999947</v>
      </c>
      <c r="U37" s="83">
        <v>-0.32235031051908014</v>
      </c>
      <c r="V37" s="84">
        <v>-17.7</v>
      </c>
      <c r="W37" s="172">
        <v>-2.8721988434700002E-2</v>
      </c>
      <c r="X37" s="185">
        <v>99</v>
      </c>
      <c r="Y37" s="80">
        <v>0.484375</v>
      </c>
      <c r="Z37" s="82">
        <v>0.328125</v>
      </c>
      <c r="AA37" s="82">
        <v>98.742187999999999</v>
      </c>
      <c r="AB37" s="82">
        <v>98.1875</v>
      </c>
      <c r="AC37" s="187">
        <v>0.8125</v>
      </c>
      <c r="AD37" s="189">
        <v>7.6639999999999997</v>
      </c>
      <c r="AE37" s="172">
        <v>7.5873599999999999E-2</v>
      </c>
      <c r="AF37" s="86">
        <v>-0.37855048969206684</v>
      </c>
      <c r="AG37" s="80">
        <v>0.30632753230085058</v>
      </c>
      <c r="AH37" s="83">
        <v>1.8348338542395547E-2</v>
      </c>
      <c r="AI37" s="80">
        <v>-0.22921438613946238</v>
      </c>
      <c r="AJ37" s="83">
        <v>-1.5319883987122696E-3</v>
      </c>
      <c r="AK37" s="187">
        <v>-3.7102844031312778E-4</v>
      </c>
      <c r="AL37" s="192">
        <v>-0.22884335769914926</v>
      </c>
      <c r="AM37" s="83">
        <v>-1.3707208649200652E-2</v>
      </c>
      <c r="AN37" s="80">
        <v>-4.0956844181975693</v>
      </c>
      <c r="AO37" s="109">
        <v>-0.19691890643996468</v>
      </c>
      <c r="AP37" s="194">
        <v>5.7038989430211059E-2</v>
      </c>
      <c r="AQ37" s="200">
        <v>3.4165087294659988E-3</v>
      </c>
      <c r="AU37" s="394">
        <f t="shared" si="0"/>
        <v>-4.02350685664321E-3</v>
      </c>
      <c r="AV37" s="395">
        <f t="shared" si="1"/>
        <v>3.4165087294659988E-3</v>
      </c>
      <c r="AY37" s="167"/>
    </row>
    <row r="38" spans="2:51" s="163" customFormat="1" ht="15" customHeight="1">
      <c r="C38" s="166"/>
      <c r="D38" s="166"/>
      <c r="E38" s="166"/>
      <c r="F38" s="166"/>
      <c r="G38" s="166"/>
      <c r="H38" s="167"/>
      <c r="I38" s="133">
        <v>40907</v>
      </c>
      <c r="J38" s="217">
        <v>15.609</v>
      </c>
      <c r="K38" s="80">
        <v>15.842333330000001</v>
      </c>
      <c r="L38" s="80">
        <v>-0.38477877999999954</v>
      </c>
      <c r="M38" s="81">
        <v>531.68841599999996</v>
      </c>
      <c r="N38" s="73">
        <v>24.795999999999999</v>
      </c>
      <c r="O38" s="170">
        <v>0.29530000000000001</v>
      </c>
      <c r="P38" s="80">
        <v>-7.5654889999999142E-2</v>
      </c>
      <c r="Q38" s="82">
        <v>16.302766999999999</v>
      </c>
      <c r="R38" s="80">
        <v>-0.46043366999999868</v>
      </c>
      <c r="S38" s="83">
        <v>-2.8374344546264349E-2</v>
      </c>
      <c r="T38" s="80">
        <v>-8.1774793499999934</v>
      </c>
      <c r="U38" s="83">
        <v>-0.3415781762900808</v>
      </c>
      <c r="V38" s="84">
        <v>-19.899999999999999</v>
      </c>
      <c r="W38" s="172">
        <v>-3.1526243326700003E-2</v>
      </c>
      <c r="X38" s="185">
        <v>99.96875</v>
      </c>
      <c r="Y38" s="80">
        <v>0.96875</v>
      </c>
      <c r="Z38" s="82">
        <v>0.25781200000000126</v>
      </c>
      <c r="AA38" s="82">
        <v>99.671875</v>
      </c>
      <c r="AB38" s="82">
        <v>98.742187999999999</v>
      </c>
      <c r="AC38" s="187">
        <v>1.2265620000000013</v>
      </c>
      <c r="AD38" s="189">
        <v>7.5659999999999998</v>
      </c>
      <c r="AE38" s="172">
        <v>7.5636356249999995E-2</v>
      </c>
      <c r="AF38" s="86">
        <v>-0.41681335391801089</v>
      </c>
      <c r="AG38" s="80">
        <v>0.46431564573768136</v>
      </c>
      <c r="AH38" s="83">
        <v>2.8613572309736223E-2</v>
      </c>
      <c r="AI38" s="80">
        <v>-1.4651599121758972E-2</v>
      </c>
      <c r="AJ38" s="83">
        <v>-3.8262864225944049E-2</v>
      </c>
      <c r="AK38" s="187">
        <v>-1.8533574859441647E-2</v>
      </c>
      <c r="AL38" s="192">
        <v>3.8819757376826747E-3</v>
      </c>
      <c r="AM38" s="83">
        <v>2.3922776347187476E-4</v>
      </c>
      <c r="AN38" s="80">
        <v>-4.0918024424598869</v>
      </c>
      <c r="AO38" s="109">
        <v>-0.19672678714606573</v>
      </c>
      <c r="AP38" s="194">
        <v>3.1804594400311609E-2</v>
      </c>
      <c r="AQ38" s="200">
        <v>1.9599663935711605E-3</v>
      </c>
      <c r="AU38" s="394">
        <f t="shared" si="0"/>
        <v>-4.6622522533369707E-3</v>
      </c>
      <c r="AV38" s="395">
        <f t="shared" si="1"/>
        <v>1.9599663935711605E-3</v>
      </c>
      <c r="AY38" s="167"/>
    </row>
    <row r="39" spans="2:51" s="163" customFormat="1" ht="15" customHeight="1">
      <c r="C39" s="166"/>
      <c r="D39" s="166"/>
      <c r="E39" s="166"/>
      <c r="F39" s="166"/>
      <c r="G39" s="166"/>
      <c r="H39" s="167"/>
      <c r="I39" s="133">
        <v>40939</v>
      </c>
      <c r="J39" s="217">
        <v>14.327999999999999</v>
      </c>
      <c r="K39" s="80">
        <v>14.539111109999999</v>
      </c>
      <c r="L39" s="80">
        <v>-1.3032222200000021</v>
      </c>
      <c r="M39" s="81">
        <v>457.81469700000002</v>
      </c>
      <c r="N39" s="73">
        <v>18.246500000000001</v>
      </c>
      <c r="O39" s="170">
        <v>0.26474999999999999</v>
      </c>
      <c r="P39" s="80">
        <v>4.412133000000118E-2</v>
      </c>
      <c r="Q39" s="82">
        <v>15.798211999999999</v>
      </c>
      <c r="R39" s="80">
        <v>-1.2591008900000009</v>
      </c>
      <c r="S39" s="83">
        <v>-7.9476985098886371E-2</v>
      </c>
      <c r="T39" s="80">
        <v>-9.4365802399999943</v>
      </c>
      <c r="U39" s="83">
        <v>-0.3939075577618556</v>
      </c>
      <c r="V39" s="84">
        <v>-23.4</v>
      </c>
      <c r="W39" s="172">
        <v>-3.4021519997399996E-2</v>
      </c>
      <c r="X39" s="185">
        <v>101.609375</v>
      </c>
      <c r="Y39" s="80">
        <v>1.640625</v>
      </c>
      <c r="Z39" s="82">
        <v>0.296875</v>
      </c>
      <c r="AA39" s="82">
        <v>101.269531</v>
      </c>
      <c r="AB39" s="82">
        <v>99.671875</v>
      </c>
      <c r="AC39" s="187">
        <v>1.9375</v>
      </c>
      <c r="AD39" s="189">
        <v>7.0720000000000001</v>
      </c>
      <c r="AE39" s="172">
        <v>7.1858149999999996E-2</v>
      </c>
      <c r="AF39" s="86">
        <v>-0.47345388097801011</v>
      </c>
      <c r="AG39" s="80">
        <v>0.8075758732161461</v>
      </c>
      <c r="AH39" s="83">
        <v>5.0975816276183986E-2</v>
      </c>
      <c r="AI39" s="80">
        <v>-0.49798794913776046</v>
      </c>
      <c r="AJ39" s="83">
        <v>-5.6640527059999224E-2</v>
      </c>
      <c r="AK39" s="187">
        <v>-4.6462932353905612E-2</v>
      </c>
      <c r="AL39" s="192">
        <v>-0.45152501678385482</v>
      </c>
      <c r="AM39" s="83">
        <v>-2.8501168822702382E-2</v>
      </c>
      <c r="AN39" s="80">
        <v>-4.5433274592437414</v>
      </c>
      <c r="AO39" s="109">
        <v>-0.21962101259637024</v>
      </c>
      <c r="AP39" s="194">
        <v>0.18467795091534794</v>
      </c>
      <c r="AQ39" s="200">
        <v>1.1657244363469528E-2</v>
      </c>
      <c r="AU39" s="394">
        <f t="shared" si="0"/>
        <v>2.7850272482558085E-3</v>
      </c>
      <c r="AV39" s="395">
        <f t="shared" si="1"/>
        <v>1.1657244363469528E-2</v>
      </c>
      <c r="AY39" s="167"/>
    </row>
    <row r="40" spans="2:51" s="163" customFormat="1" ht="15" customHeight="1">
      <c r="C40" s="166"/>
      <c r="D40" s="166"/>
      <c r="E40" s="166"/>
      <c r="F40" s="166"/>
      <c r="G40" s="166"/>
      <c r="H40" s="167"/>
      <c r="I40" s="133">
        <v>40968</v>
      </c>
      <c r="J40" s="217">
        <v>16.625</v>
      </c>
      <c r="K40" s="80">
        <v>16.836111110000001</v>
      </c>
      <c r="L40" s="80">
        <v>2.2970000000000024</v>
      </c>
      <c r="M40" s="81">
        <v>162.42820699999999</v>
      </c>
      <c r="N40" s="73">
        <v>18.402899999999999</v>
      </c>
      <c r="O40" s="170">
        <v>0.24349999999999999</v>
      </c>
      <c r="P40" s="80">
        <v>6.6355109999998163E-2</v>
      </c>
      <c r="Q40" s="82">
        <v>14.472756</v>
      </c>
      <c r="R40" s="80">
        <v>2.3633551100000005</v>
      </c>
      <c r="S40" s="83">
        <v>0.16255155436390367</v>
      </c>
      <c r="T40" s="80">
        <v>-7.0732251299999938</v>
      </c>
      <c r="U40" s="83">
        <v>-0.29538628918783061</v>
      </c>
      <c r="V40" s="84">
        <v>-21.5</v>
      </c>
      <c r="W40" s="172">
        <v>-3.6197638886500003E-2</v>
      </c>
      <c r="X40" s="185">
        <v>100.953125</v>
      </c>
      <c r="Y40" s="80">
        <v>-0.65625</v>
      </c>
      <c r="Z40" s="82">
        <v>0.33984399999999937</v>
      </c>
      <c r="AA40" s="82">
        <v>100.5625</v>
      </c>
      <c r="AB40" s="82">
        <v>101.269531</v>
      </c>
      <c r="AC40" s="187">
        <v>-0.31640600000000063</v>
      </c>
      <c r="AD40" s="189">
        <v>7.1929999999999996</v>
      </c>
      <c r="AE40" s="172">
        <v>7.2615582812499996E-2</v>
      </c>
      <c r="AF40" s="86">
        <v>-0.49848307325392649</v>
      </c>
      <c r="AG40" s="80">
        <v>-0.14980364866472856</v>
      </c>
      <c r="AH40" s="83">
        <v>-1.0303494314841134E-2</v>
      </c>
      <c r="AI40" s="80">
        <v>2.2217641650508071</v>
      </c>
      <c r="AJ40" s="83">
        <v>-2.5029192275916379E-2</v>
      </c>
      <c r="AK40" s="187">
        <v>8.2127037155350618E-3</v>
      </c>
      <c r="AL40" s="192">
        <v>2.213551461335272</v>
      </c>
      <c r="AM40" s="83">
        <v>0.15224806004906252</v>
      </c>
      <c r="AN40" s="80">
        <v>-2.3297759979084693</v>
      </c>
      <c r="AO40" s="109">
        <v>-0.10080982566111574</v>
      </c>
      <c r="AP40" s="194">
        <v>0.23576159154690524</v>
      </c>
      <c r="AQ40" s="200">
        <v>1.6215681258859659E-2</v>
      </c>
      <c r="AU40" s="394">
        <f t="shared" si="0"/>
        <v>4.5639041821723975E-3</v>
      </c>
      <c r="AV40" s="395">
        <f t="shared" si="1"/>
        <v>1.6215681258859659E-2</v>
      </c>
      <c r="AY40" s="167"/>
    </row>
    <row r="41" spans="2:51" s="163" customFormat="1" ht="15">
      <c r="C41" s="166"/>
      <c r="D41" s="166"/>
      <c r="E41" s="166"/>
      <c r="F41" s="166"/>
      <c r="G41" s="166"/>
      <c r="H41" s="167"/>
      <c r="I41" s="133">
        <v>40998</v>
      </c>
      <c r="J41" s="217">
        <v>18.608999000000001</v>
      </c>
      <c r="K41" s="80">
        <v>18.83122122</v>
      </c>
      <c r="L41" s="80">
        <v>1.9951101099999988</v>
      </c>
      <c r="M41" s="81">
        <v>21.704599000000002</v>
      </c>
      <c r="N41" s="73">
        <v>21.866199999999999</v>
      </c>
      <c r="O41" s="170">
        <v>0.24124999999999999</v>
      </c>
      <c r="P41" s="80">
        <v>-3.7526889999998758E-2</v>
      </c>
      <c r="Q41" s="82">
        <v>16.873638</v>
      </c>
      <c r="R41" s="80">
        <v>1.9575832200000001</v>
      </c>
      <c r="S41" s="83">
        <v>0.11627288553811403</v>
      </c>
      <c r="T41" s="80">
        <v>-5.1156419099999937</v>
      </c>
      <c r="U41" s="83">
        <v>-0.21345881984198145</v>
      </c>
      <c r="V41" s="84">
        <v>-18.600000000000001</v>
      </c>
      <c r="W41" s="172">
        <v>-3.5026071469200004E-2</v>
      </c>
      <c r="X41" s="185">
        <v>99.65625</v>
      </c>
      <c r="Y41" s="80">
        <v>-1.296875</v>
      </c>
      <c r="Z41" s="82">
        <v>0.390625</v>
      </c>
      <c r="AA41" s="82">
        <v>99.375</v>
      </c>
      <c r="AB41" s="82">
        <v>100.5625</v>
      </c>
      <c r="AC41" s="187">
        <v>-0.90625</v>
      </c>
      <c r="AD41" s="189">
        <v>7.2949999999999999</v>
      </c>
      <c r="AE41" s="172">
        <v>7.2699234375000005E-2</v>
      </c>
      <c r="AF41" s="86">
        <v>-0.48179422755028156</v>
      </c>
      <c r="AG41" s="80">
        <v>-0.45175028513637089</v>
      </c>
      <c r="AH41" s="83">
        <v>-2.683222284438647E-2</v>
      </c>
      <c r="AI41" s="80">
        <v>1.495011261477672</v>
      </c>
      <c r="AJ41" s="83">
        <v>1.6688845703644928E-2</v>
      </c>
      <c r="AK41" s="187">
        <v>-1.0821673385957258E-2</v>
      </c>
      <c r="AL41" s="192">
        <v>1.5058329348636292</v>
      </c>
      <c r="AM41" s="83">
        <v>8.9440662693727566E-2</v>
      </c>
      <c r="AN41" s="80">
        <v>-0.82394306304484011</v>
      </c>
      <c r="AO41" s="109">
        <v>-2.0385660580557463E-2</v>
      </c>
      <c r="AP41" s="194">
        <v>0.15067398013682998</v>
      </c>
      <c r="AQ41" s="200">
        <v>8.9494527062924552E-3</v>
      </c>
      <c r="AU41" s="394">
        <f t="shared" si="0"/>
        <v>-2.2289523842420611E-3</v>
      </c>
      <c r="AV41" s="395">
        <f t="shared" si="1"/>
        <v>8.9494527062924552E-3</v>
      </c>
    </row>
    <row r="42" spans="2:51" s="163" customFormat="1" ht="15">
      <c r="I42" s="133">
        <v>41029</v>
      </c>
      <c r="J42" s="217">
        <v>17.327998999999998</v>
      </c>
      <c r="K42" s="80">
        <v>17.539110109999999</v>
      </c>
      <c r="L42" s="80">
        <v>-1.2921111100000005</v>
      </c>
      <c r="M42" s="81">
        <v>103.585098</v>
      </c>
      <c r="N42" s="73">
        <v>23.216899999999999</v>
      </c>
      <c r="O42" s="170">
        <v>0.23874999999999999</v>
      </c>
      <c r="P42" s="80">
        <v>-0.11000478000000058</v>
      </c>
      <c r="Q42" s="82">
        <v>18.941226</v>
      </c>
      <c r="R42" s="80">
        <v>-1.402115890000001</v>
      </c>
      <c r="S42" s="83">
        <v>-7.445698150000285E-2</v>
      </c>
      <c r="T42" s="80">
        <v>-6.5177577999999947</v>
      </c>
      <c r="U42" s="83">
        <v>-0.2720223019419975</v>
      </c>
      <c r="V42" s="84">
        <v>-21.7</v>
      </c>
      <c r="W42" s="172">
        <v>-3.8059868938699996E-2</v>
      </c>
      <c r="X42" s="185">
        <v>101.078125</v>
      </c>
      <c r="Y42" s="80">
        <v>1.421875</v>
      </c>
      <c r="Z42" s="82">
        <v>0.28125</v>
      </c>
      <c r="AA42" s="82">
        <v>100.820312</v>
      </c>
      <c r="AB42" s="82">
        <v>99.375</v>
      </c>
      <c r="AC42" s="187">
        <v>1.703125</v>
      </c>
      <c r="AD42" s="189">
        <v>6.6920000000000002</v>
      </c>
      <c r="AE42" s="172">
        <v>6.764148125000001E-2</v>
      </c>
      <c r="AF42" s="86">
        <v>-0.56267054232642177</v>
      </c>
      <c r="AG42" s="80">
        <v>0.82055579379657329</v>
      </c>
      <c r="AH42" s="83">
        <v>4.3574220928650598E-2</v>
      </c>
      <c r="AI42" s="80">
        <v>-0.63905810123958995</v>
      </c>
      <c r="AJ42" s="83">
        <v>-8.0876314776140212E-2</v>
      </c>
      <c r="AK42" s="187">
        <v>-5.7498005036162182E-2</v>
      </c>
      <c r="AL42" s="192">
        <v>-0.58156009620342775</v>
      </c>
      <c r="AM42" s="83">
        <v>-3.0882760571352245E-2</v>
      </c>
      <c r="AN42" s="80">
        <v>-1.4055031592482679</v>
      </c>
      <c r="AO42" s="109">
        <v>-5.0638855677111461E-2</v>
      </c>
      <c r="AP42" s="194">
        <v>4.8246310029305545E-2</v>
      </c>
      <c r="AQ42" s="200">
        <v>2.5620383014812007E-3</v>
      </c>
      <c r="AU42" s="394">
        <f t="shared" si="0"/>
        <v>-5.8416168932882715E-3</v>
      </c>
      <c r="AV42" s="395">
        <f t="shared" si="1"/>
        <v>2.5620383014812007E-3</v>
      </c>
    </row>
    <row r="43" spans="2:51" s="163" customFormat="1" ht="15">
      <c r="I43" s="133">
        <v>41060</v>
      </c>
      <c r="J43" s="217">
        <v>14.811999999999999</v>
      </c>
      <c r="K43" s="80">
        <v>15.023111109999999</v>
      </c>
      <c r="L43" s="80">
        <v>-2.5159990000000008</v>
      </c>
      <c r="M43" s="81">
        <v>252.547394</v>
      </c>
      <c r="N43" s="73">
        <v>17.323899999999998</v>
      </c>
      <c r="O43" s="170">
        <v>0.23874999999999999</v>
      </c>
      <c r="P43" s="80">
        <v>2.907410999999982E-2</v>
      </c>
      <c r="Q43" s="82">
        <v>17.510035999999999</v>
      </c>
      <c r="R43" s="80">
        <v>-2.4869248900000009</v>
      </c>
      <c r="S43" s="83">
        <v>-0.14179310548840615</v>
      </c>
      <c r="T43" s="80">
        <v>-9.0046826899999957</v>
      </c>
      <c r="U43" s="83">
        <v>-0.37524452047594292</v>
      </c>
      <c r="V43" s="84">
        <v>-24.2</v>
      </c>
      <c r="W43" s="172">
        <v>-3.6355928886199998E-2</v>
      </c>
      <c r="X43" s="185">
        <v>102.492188</v>
      </c>
      <c r="Y43" s="80">
        <v>1.4140629999999987</v>
      </c>
      <c r="Z43" s="82">
        <v>0.25781299999999874</v>
      </c>
      <c r="AA43" s="82">
        <v>102.222656</v>
      </c>
      <c r="AB43" s="82">
        <v>100.820312</v>
      </c>
      <c r="AC43" s="187">
        <v>1.6718759999999975</v>
      </c>
      <c r="AD43" s="189">
        <v>5.68</v>
      </c>
      <c r="AE43" s="172">
        <v>5.8215562783999995E-2</v>
      </c>
      <c r="AF43" s="86">
        <v>-0.62450532379276569</v>
      </c>
      <c r="AG43" s="80">
        <v>0.94071537562252727</v>
      </c>
      <c r="AH43" s="83">
        <v>5.3635296758082061E-2</v>
      </c>
      <c r="AI43" s="80">
        <v>-1.5899286526697949</v>
      </c>
      <c r="AJ43" s="83">
        <v>-6.1834781466343913E-2</v>
      </c>
      <c r="AK43" s="187">
        <v>-4.3719138292321297E-2</v>
      </c>
      <c r="AL43" s="192">
        <v>-1.5462095143774737</v>
      </c>
      <c r="AM43" s="83">
        <v>-8.8157808730324097E-2</v>
      </c>
      <c r="AN43" s="80">
        <v>-2.9517126736257415</v>
      </c>
      <c r="AO43" s="109">
        <v>-0.13433245385433024</v>
      </c>
      <c r="AP43" s="194">
        <v>0.19007970104298333</v>
      </c>
      <c r="AQ43" s="200">
        <v>1.0837476921626062E-2</v>
      </c>
      <c r="AU43" s="394">
        <f t="shared" si="0"/>
        <v>1.6576730414288858E-3</v>
      </c>
      <c r="AV43" s="395">
        <f t="shared" si="1"/>
        <v>1.0837476921626062E-2</v>
      </c>
    </row>
    <row r="44" spans="2:51" s="163" customFormat="1" ht="15">
      <c r="I44" s="133">
        <v>41089</v>
      </c>
      <c r="J44" s="217">
        <v>15.202999999999999</v>
      </c>
      <c r="K44" s="80">
        <v>15.42522222</v>
      </c>
      <c r="L44" s="80">
        <v>0.40211111000000166</v>
      </c>
      <c r="M44" s="81">
        <v>261.36380000000003</v>
      </c>
      <c r="N44" s="73">
        <v>17.025099999999998</v>
      </c>
      <c r="O44" s="170">
        <v>0.24575</v>
      </c>
      <c r="P44" s="80">
        <v>7.7911109999998729E-2</v>
      </c>
      <c r="Q44" s="82">
        <v>14.9452</v>
      </c>
      <c r="R44" s="80">
        <v>0.48002222000000039</v>
      </c>
      <c r="S44" s="83">
        <v>3.1952251200517173E-2</v>
      </c>
      <c r="T44" s="80">
        <v>-8.5246604699999953</v>
      </c>
      <c r="U44" s="83">
        <v>-0.35528217645529059</v>
      </c>
      <c r="V44" s="84">
        <v>-24.6</v>
      </c>
      <c r="W44" s="172">
        <v>-3.7946046661200002E-2</v>
      </c>
      <c r="X44" s="185">
        <v>102.546875</v>
      </c>
      <c r="Y44" s="80">
        <v>5.4687000000001262E-2</v>
      </c>
      <c r="Z44" s="82">
        <v>0.26953199999999811</v>
      </c>
      <c r="AA44" s="82">
        <v>102.289062</v>
      </c>
      <c r="AB44" s="82">
        <v>102.222656</v>
      </c>
      <c r="AC44" s="187">
        <v>0.32421899999999937</v>
      </c>
      <c r="AD44" s="189">
        <v>5.4340000000000002</v>
      </c>
      <c r="AE44" s="172">
        <v>5.5723971875000007E-2</v>
      </c>
      <c r="AF44" s="86">
        <v>-0.68096450027504429</v>
      </c>
      <c r="AG44" s="80">
        <v>0.2024764915747663</v>
      </c>
      <c r="AH44" s="83">
        <v>1.3477667181732393E-2</v>
      </c>
      <c r="AI44" s="80">
        <v>0.68095492008262348</v>
      </c>
      <c r="AJ44" s="83">
        <v>-5.6459176482278606E-2</v>
      </c>
      <c r="AK44" s="187">
        <v>-1.5437914921432208E-3</v>
      </c>
      <c r="AL44" s="192">
        <v>0.68249871157476671</v>
      </c>
      <c r="AM44" s="83">
        <v>4.5429918382249572E-2</v>
      </c>
      <c r="AN44" s="80">
        <v>-2.2692139620509746</v>
      </c>
      <c r="AO44" s="109">
        <v>-9.5005247886770228E-2</v>
      </c>
      <c r="AP44" s="194">
        <v>0.26145283368813066</v>
      </c>
      <c r="AQ44" s="200">
        <v>1.74033748252116E-2</v>
      </c>
      <c r="AU44" s="394">
        <f t="shared" si="0"/>
        <v>5.1860835901118979E-3</v>
      </c>
      <c r="AV44" s="395">
        <f t="shared" si="1"/>
        <v>1.74033748252116E-2</v>
      </c>
    </row>
    <row r="45" spans="2:51" s="163" customFormat="1" ht="15">
      <c r="I45" s="133">
        <v>41121</v>
      </c>
      <c r="J45" s="217">
        <v>14.5</v>
      </c>
      <c r="K45" s="80">
        <v>14.711111109999999</v>
      </c>
      <c r="L45" s="80">
        <v>-0.71411111000000105</v>
      </c>
      <c r="M45" s="81">
        <v>229.97110000000001</v>
      </c>
      <c r="N45" s="73">
        <v>21.4251</v>
      </c>
      <c r="O45" s="170">
        <v>0.2457</v>
      </c>
      <c r="P45" s="80">
        <v>8.2521999999940476E-4</v>
      </c>
      <c r="Q45" s="82">
        <v>15.424397000000001</v>
      </c>
      <c r="R45" s="80">
        <v>-0.71328589000000164</v>
      </c>
      <c r="S45" s="83">
        <v>-4.6241530904830082E-2</v>
      </c>
      <c r="T45" s="80">
        <v>-9.2379463599999969</v>
      </c>
      <c r="U45" s="83">
        <v>-0.3850949156176281</v>
      </c>
      <c r="V45" s="84">
        <v>-33.200000000000003</v>
      </c>
      <c r="W45" s="172">
        <v>-4.8840888885200003E-2</v>
      </c>
      <c r="X45" s="185">
        <v>104.015625</v>
      </c>
      <c r="Y45" s="80">
        <v>1.46875</v>
      </c>
      <c r="Z45" s="82">
        <v>0.25781299999999874</v>
      </c>
      <c r="AA45" s="82">
        <v>103.746094</v>
      </c>
      <c r="AB45" s="82">
        <v>102.289062</v>
      </c>
      <c r="AC45" s="187">
        <v>1.7265629999999987</v>
      </c>
      <c r="AD45" s="189">
        <v>4.7750000000000004</v>
      </c>
      <c r="AE45" s="172">
        <v>4.9667460937500005E-2</v>
      </c>
      <c r="AF45" s="86">
        <v>-0.98335787582658729</v>
      </c>
      <c r="AG45" s="80">
        <v>1.1757281104883806</v>
      </c>
      <c r="AH45" s="83">
        <v>7.622114571315268E-2</v>
      </c>
      <c r="AI45" s="80">
        <v>0.24037208531771451</v>
      </c>
      <c r="AJ45" s="83">
        <v>-0.302393375551543</v>
      </c>
      <c r="AK45" s="187">
        <v>-0.2220701351706644</v>
      </c>
      <c r="AL45" s="192">
        <v>0.46244222048837891</v>
      </c>
      <c r="AM45" s="83">
        <v>2.9979614808322605E-2</v>
      </c>
      <c r="AN45" s="80">
        <v>-1.8067717415625957</v>
      </c>
      <c r="AO45" s="109">
        <v>-6.7873853814862106E-2</v>
      </c>
      <c r="AP45" s="194">
        <v>0.25434766404047809</v>
      </c>
      <c r="AQ45" s="200">
        <v>1.6489076164536324E-2</v>
      </c>
      <c r="AU45" s="394">
        <f t="shared" si="0"/>
        <v>5.3498094758689626E-5</v>
      </c>
      <c r="AV45" s="395">
        <f t="shared" si="1"/>
        <v>1.6489076164536324E-2</v>
      </c>
    </row>
    <row r="46" spans="2:51" s="163" customFormat="1" ht="15">
      <c r="I46" s="133">
        <v>41152</v>
      </c>
      <c r="J46" s="217">
        <v>15.561999999999999</v>
      </c>
      <c r="K46" s="80">
        <v>15.80644444</v>
      </c>
      <c r="L46" s="80">
        <v>1.0953333300000008</v>
      </c>
      <c r="M46" s="81">
        <v>126.018501</v>
      </c>
      <c r="N46" s="73">
        <v>27.565200000000001</v>
      </c>
      <c r="O46" s="170">
        <v>0.23050000000000001</v>
      </c>
      <c r="P46" s="80">
        <v>-8.354789000000018E-2</v>
      </c>
      <c r="Q46" s="82">
        <v>14.794658999999999</v>
      </c>
      <c r="R46" s="80">
        <v>1.0117854400000006</v>
      </c>
      <c r="S46" s="83">
        <v>6.8776955896433345E-2</v>
      </c>
      <c r="T46" s="80">
        <v>-8.2261609199999963</v>
      </c>
      <c r="U46" s="83">
        <v>-0.3428036157485691</v>
      </c>
      <c r="V46" s="84">
        <v>-29.3</v>
      </c>
      <c r="W46" s="172">
        <v>-4.6312882209199997E-2</v>
      </c>
      <c r="X46" s="185">
        <v>103.773438</v>
      </c>
      <c r="Y46" s="80">
        <v>-0.24218700000000126</v>
      </c>
      <c r="Z46" s="82">
        <v>0.26953100000000063</v>
      </c>
      <c r="AA46" s="82">
        <v>103.539062</v>
      </c>
      <c r="AB46" s="82">
        <v>103.746094</v>
      </c>
      <c r="AC46" s="187">
        <v>2.7343999999999369E-2</v>
      </c>
      <c r="AD46" s="189">
        <v>4.8049999999999997</v>
      </c>
      <c r="AE46" s="172">
        <v>4.9863136958999993E-2</v>
      </c>
      <c r="AF46" s="86">
        <v>-0.92880001206664564</v>
      </c>
      <c r="AG46" s="80">
        <v>2.6888937756601582E-2</v>
      </c>
      <c r="AH46" s="83">
        <v>1.8277978838949565E-3</v>
      </c>
      <c r="AI46" s="80">
        <v>1.0320677750813876</v>
      </c>
      <c r="AJ46" s="83">
        <v>5.4557863759941649E-2</v>
      </c>
      <c r="AK46" s="187">
        <v>-6.6066026752145289E-3</v>
      </c>
      <c r="AL46" s="192">
        <v>1.0386743777566021</v>
      </c>
      <c r="AM46" s="83">
        <v>7.0604753780328294E-2</v>
      </c>
      <c r="AN46" s="80">
        <v>-0.76809736380599358</v>
      </c>
      <c r="AO46" s="109">
        <v>-2.0613167712542069E-3</v>
      </c>
      <c r="AP46" s="194">
        <v>0.16679250605233548</v>
      </c>
      <c r="AQ46" s="200">
        <v>1.1337859173598173E-2</v>
      </c>
      <c r="AU46" s="394">
        <f t="shared" si="0"/>
        <v>-5.679237236078505E-3</v>
      </c>
      <c r="AV46" s="395">
        <f t="shared" si="1"/>
        <v>1.1337859173598173E-2</v>
      </c>
    </row>
    <row r="47" spans="2:51" s="163" customFormat="1" ht="15">
      <c r="I47" s="133">
        <v>41180</v>
      </c>
      <c r="J47" s="217">
        <v>12.938000000000001</v>
      </c>
      <c r="K47" s="80">
        <v>13.14911111</v>
      </c>
      <c r="L47" s="80">
        <v>-2.6573333300000002</v>
      </c>
      <c r="M47" s="81">
        <v>421.34609999999998</v>
      </c>
      <c r="N47" s="73">
        <v>34.660699999999999</v>
      </c>
      <c r="O47" s="170">
        <v>0.21425</v>
      </c>
      <c r="P47" s="80">
        <v>-0.25261955999999941</v>
      </c>
      <c r="Q47" s="82">
        <v>16.059063999999999</v>
      </c>
      <c r="R47" s="80">
        <v>-2.9099528899999996</v>
      </c>
      <c r="S47" s="83">
        <v>-0.18409914393119517</v>
      </c>
      <c r="T47" s="80">
        <v>-11.136113809999996</v>
      </c>
      <c r="U47" s="83">
        <v>-0.46379290748393431</v>
      </c>
      <c r="V47" s="84">
        <v>-32.6</v>
      </c>
      <c r="W47" s="172">
        <v>-4.2866102218600002E-2</v>
      </c>
      <c r="X47" s="185">
        <v>105.53125</v>
      </c>
      <c r="Y47" s="80">
        <v>1.7578120000000013</v>
      </c>
      <c r="Z47" s="82">
        <v>0.23437599999999748</v>
      </c>
      <c r="AA47" s="82">
        <v>105.269531</v>
      </c>
      <c r="AB47" s="82">
        <v>103.539062</v>
      </c>
      <c r="AC47" s="187">
        <v>1.9921879999999987</v>
      </c>
      <c r="AD47" s="189">
        <v>4.3460000000000001</v>
      </c>
      <c r="AE47" s="172">
        <v>4.5863881250000002E-2</v>
      </c>
      <c r="AF47" s="86">
        <v>-0.93463747616431836</v>
      </c>
      <c r="AG47" s="80">
        <v>1.8503442384390254</v>
      </c>
      <c r="AH47" s="83">
        <v>0.11706264779930643</v>
      </c>
      <c r="AI47" s="80">
        <v>-1.0647392337812034</v>
      </c>
      <c r="AJ47" s="83">
        <v>-5.8374640976727177E-3</v>
      </c>
      <c r="AK47" s="187">
        <v>-5.1305822202291412E-3</v>
      </c>
      <c r="AL47" s="192">
        <v>-1.0596086515609742</v>
      </c>
      <c r="AM47" s="83">
        <v>-6.7036496131888737E-2</v>
      </c>
      <c r="AN47" s="80">
        <v>-1.8277060153669678</v>
      </c>
      <c r="AO47" s="109">
        <v>-6.8959629449380166E-2</v>
      </c>
      <c r="AP47" s="194">
        <v>-3.3562966886513501E-2</v>
      </c>
      <c r="AQ47" s="200">
        <v>-2.1233723380305949E-3</v>
      </c>
      <c r="AU47" s="394">
        <f t="shared" si="0"/>
        <v>-1.5982061048512401E-2</v>
      </c>
      <c r="AV47" s="395">
        <f t="shared" si="1"/>
        <v>-2.1233723380305949E-3</v>
      </c>
    </row>
    <row r="48" spans="2:51" s="163" customFormat="1" ht="15">
      <c r="I48" s="133">
        <v>41213</v>
      </c>
      <c r="J48" s="217">
        <v>13.188000000000001</v>
      </c>
      <c r="K48" s="80">
        <v>13.39911111</v>
      </c>
      <c r="L48" s="80">
        <v>0.25</v>
      </c>
      <c r="M48" s="81">
        <v>371.07870500000001</v>
      </c>
      <c r="N48" s="73">
        <v>31.897099999999998</v>
      </c>
      <c r="O48" s="170">
        <v>0.21199999999999999</v>
      </c>
      <c r="P48" s="80">
        <v>-0.10609988999999942</v>
      </c>
      <c r="Q48" s="82">
        <v>13.255210999999999</v>
      </c>
      <c r="R48" s="80">
        <v>0.14390011000000058</v>
      </c>
      <c r="S48" s="83">
        <v>1.0943713897935158E-2</v>
      </c>
      <c r="T48" s="80">
        <v>-10.992213699999995</v>
      </c>
      <c r="U48" s="83">
        <v>-0.45792481047339484</v>
      </c>
      <c r="V48" s="84">
        <v>-28.4</v>
      </c>
      <c r="W48" s="172">
        <v>-3.8053475552399997E-2</v>
      </c>
      <c r="X48" s="185">
        <v>104.960938</v>
      </c>
      <c r="Y48" s="80">
        <v>-0.57031200000000126</v>
      </c>
      <c r="Z48" s="82">
        <v>0.26171899999999937</v>
      </c>
      <c r="AA48" s="82">
        <v>104.742188</v>
      </c>
      <c r="AB48" s="82">
        <v>105.269531</v>
      </c>
      <c r="AC48" s="187">
        <v>-0.30859300000000189</v>
      </c>
      <c r="AD48" s="189">
        <v>4.6459999999999999</v>
      </c>
      <c r="AE48" s="172">
        <v>4.8764851794800002E-2</v>
      </c>
      <c r="AF48" s="86">
        <v>-0.78034637965326081</v>
      </c>
      <c r="AG48" s="80">
        <v>-0.28842258268197729</v>
      </c>
      <c r="AH48" s="83">
        <v>-2.1934758955883316E-2</v>
      </c>
      <c r="AI48" s="80">
        <v>-0.18851950459868394</v>
      </c>
      <c r="AJ48" s="83">
        <v>0.15429109651105755</v>
      </c>
      <c r="AK48" s="187">
        <v>-4.3997031916707223E-2</v>
      </c>
      <c r="AL48" s="192">
        <v>-0.14452247268197671</v>
      </c>
      <c r="AM48" s="83">
        <v>-1.0991045057948158E-2</v>
      </c>
      <c r="AN48" s="80">
        <v>-1.9722284880489445</v>
      </c>
      <c r="AO48" s="109">
        <v>-7.9192736112870699E-2</v>
      </c>
      <c r="AP48" s="194">
        <v>9.8131584136471856E-2</v>
      </c>
      <c r="AQ48" s="200">
        <v>7.4629823503310454E-3</v>
      </c>
      <c r="AU48" s="394">
        <f t="shared" si="0"/>
        <v>-8.0689781318609172E-3</v>
      </c>
      <c r="AV48" s="395">
        <f t="shared" si="1"/>
        <v>7.4629823503310454E-3</v>
      </c>
    </row>
    <row r="49" spans="9:48" s="163" customFormat="1" ht="15">
      <c r="I49" s="133">
        <v>41243</v>
      </c>
      <c r="J49" s="217">
        <v>12.891</v>
      </c>
      <c r="K49" s="80">
        <v>13.124333330000001</v>
      </c>
      <c r="L49" s="80">
        <v>-0.27477777999999908</v>
      </c>
      <c r="M49" s="81">
        <v>446.99420199999997</v>
      </c>
      <c r="N49" s="73">
        <v>34.630600000000001</v>
      </c>
      <c r="O49" s="170">
        <v>0.2145</v>
      </c>
      <c r="P49" s="80">
        <v>-0.1609818900000004</v>
      </c>
      <c r="Q49" s="82">
        <v>13.560093</v>
      </c>
      <c r="R49" s="80">
        <v>-0.43575966999999949</v>
      </c>
      <c r="S49" s="83">
        <v>-3.2521535676705009E-2</v>
      </c>
      <c r="T49" s="80">
        <v>-11.427973369999995</v>
      </c>
      <c r="U49" s="83">
        <v>-0.47555392808904096</v>
      </c>
      <c r="V49" s="84">
        <v>-29.4</v>
      </c>
      <c r="W49" s="172">
        <v>-3.85855399902E-2</v>
      </c>
      <c r="X49" s="185">
        <v>105.203125</v>
      </c>
      <c r="Y49" s="80">
        <v>0.24218700000000126</v>
      </c>
      <c r="Z49" s="82">
        <v>0.21875</v>
      </c>
      <c r="AA49" s="82">
        <v>104.976562</v>
      </c>
      <c r="AB49" s="82">
        <v>104.742188</v>
      </c>
      <c r="AC49" s="187">
        <v>0.46093700000000126</v>
      </c>
      <c r="AD49" s="189">
        <v>5.2729999999999997</v>
      </c>
      <c r="AE49" s="172">
        <v>5.5473607812499992E-2</v>
      </c>
      <c r="AF49" s="86">
        <v>-0.6955657205606417</v>
      </c>
      <c r="AG49" s="80">
        <v>0.35969051919823608</v>
      </c>
      <c r="AH49" s="83">
        <v>2.68443567819803E-2</v>
      </c>
      <c r="AI49" s="80">
        <v>-6.5802764059931282E-2</v>
      </c>
      <c r="AJ49" s="83">
        <v>8.4780659092619115E-2</v>
      </c>
      <c r="AK49" s="187">
        <v>1.0266386741832126E-2</v>
      </c>
      <c r="AL49" s="192">
        <v>-7.6069150801763408E-2</v>
      </c>
      <c r="AM49" s="83">
        <v>-5.6771788947247116E-3</v>
      </c>
      <c r="AN49" s="80">
        <v>-2.0482976388507077</v>
      </c>
      <c r="AO49" s="109">
        <v>-8.4420323677519948E-2</v>
      </c>
      <c r="AP49" s="194">
        <v>-8.82688862736003E-3</v>
      </c>
      <c r="AQ49" s="200">
        <v>-6.5876673123281754E-4</v>
      </c>
      <c r="AU49" s="394">
        <f t="shared" si="0"/>
        <v>-1.2014370854784292E-2</v>
      </c>
      <c r="AV49" s="395">
        <f t="shared" si="1"/>
        <v>-6.5876673123281754E-4</v>
      </c>
    </row>
    <row r="50" spans="9:48" s="163" customFormat="1" ht="15">
      <c r="I50" s="133">
        <v>41274</v>
      </c>
      <c r="J50" s="217">
        <v>13.077999999999999</v>
      </c>
      <c r="K50" s="80">
        <v>13.30022222</v>
      </c>
      <c r="L50" s="80">
        <v>0.17588888999999952</v>
      </c>
      <c r="M50" s="81">
        <v>548.32458499999996</v>
      </c>
      <c r="N50" s="73">
        <v>34.593699999999998</v>
      </c>
      <c r="O50" s="170">
        <v>0.2087</v>
      </c>
      <c r="P50" s="80">
        <v>-0.15011666999999917</v>
      </c>
      <c r="Q50" s="82">
        <v>13.27445</v>
      </c>
      <c r="R50" s="80">
        <v>2.5772220000000345E-2</v>
      </c>
      <c r="S50" s="83">
        <v>1.963697458147411E-3</v>
      </c>
      <c r="T50" s="80">
        <v>-11.402201149999994</v>
      </c>
      <c r="U50" s="83">
        <v>-0.47452407467069402</v>
      </c>
      <c r="V50" s="84">
        <v>-27.5</v>
      </c>
      <c r="W50" s="172">
        <v>-3.6575611105000003E-2</v>
      </c>
      <c r="X50" s="185">
        <v>104.859375</v>
      </c>
      <c r="Y50" s="80">
        <v>-0.34375</v>
      </c>
      <c r="Z50" s="82">
        <v>0.22656299999999874</v>
      </c>
      <c r="AA50" s="82">
        <v>104.632812</v>
      </c>
      <c r="AB50" s="82">
        <v>104.976562</v>
      </c>
      <c r="AC50" s="187">
        <v>-0.11718700000000126</v>
      </c>
      <c r="AD50" s="189">
        <v>5.9370000000000003</v>
      </c>
      <c r="AE50" s="172">
        <v>6.2255010937500001E-2</v>
      </c>
      <c r="AF50" s="86">
        <v>-0.58751272474627858</v>
      </c>
      <c r="AG50" s="80">
        <v>-8.1511260095340793E-2</v>
      </c>
      <c r="AH50" s="83">
        <v>-6.2106971871112018E-3</v>
      </c>
      <c r="AI50" s="80">
        <v>-7.43106487509341E-2</v>
      </c>
      <c r="AJ50" s="83">
        <v>0.10805299581436312</v>
      </c>
      <c r="AK50" s="187">
        <v>-1.8571608655593659E-2</v>
      </c>
      <c r="AL50" s="192">
        <v>-5.5739040095340447E-2</v>
      </c>
      <c r="AM50" s="83">
        <v>-4.2469997289637908E-3</v>
      </c>
      <c r="AN50" s="80">
        <v>-2.1040366789460481</v>
      </c>
      <c r="AO50" s="109">
        <v>-8.8308790314706287E-2</v>
      </c>
      <c r="AP50" s="194">
        <v>-1.7008024543308797E-2</v>
      </c>
      <c r="AQ50" s="200">
        <v>-1.2959153136130226E-3</v>
      </c>
      <c r="AU50" s="394">
        <f t="shared" si="0"/>
        <v>-1.1438041554221876E-2</v>
      </c>
      <c r="AV50" s="395">
        <f t="shared" si="1"/>
        <v>-1.2959153136130226E-3</v>
      </c>
    </row>
    <row r="51" spans="9:48" s="163" customFormat="1" ht="15">
      <c r="I51" s="133">
        <v>41305</v>
      </c>
      <c r="J51" s="217">
        <v>15.156000000000001</v>
      </c>
      <c r="K51" s="80">
        <v>15.36711111</v>
      </c>
      <c r="L51" s="80">
        <v>2.0668888899999995</v>
      </c>
      <c r="M51" s="81">
        <v>487.00070199999999</v>
      </c>
      <c r="N51" s="73">
        <v>36.067999999999998</v>
      </c>
      <c r="O51" s="170">
        <v>0.19969999999999999</v>
      </c>
      <c r="P51" s="80">
        <v>-0.182418779999999</v>
      </c>
      <c r="Q51" s="82">
        <v>13.482640999999999</v>
      </c>
      <c r="R51" s="80">
        <v>1.8844701100000005</v>
      </c>
      <c r="S51" s="83">
        <v>0.14168711460822497</v>
      </c>
      <c r="T51" s="80">
        <v>-9.5177310399999939</v>
      </c>
      <c r="U51" s="83">
        <v>-0.4000709070146975</v>
      </c>
      <c r="V51" s="84">
        <v>-23</v>
      </c>
      <c r="W51" s="172">
        <v>-3.5344355552999994E-2</v>
      </c>
      <c r="X51" s="185">
        <v>103.234375</v>
      </c>
      <c r="Y51" s="80">
        <v>-1.625</v>
      </c>
      <c r="Z51" s="82">
        <v>0.22656299999999874</v>
      </c>
      <c r="AA51" s="82">
        <v>102.941406</v>
      </c>
      <c r="AB51" s="82">
        <v>104.632812</v>
      </c>
      <c r="AC51" s="187">
        <v>-1.3984370000000013</v>
      </c>
      <c r="AD51" s="189">
        <v>7.0540000000000003</v>
      </c>
      <c r="AE51" s="172">
        <v>7.2821528124999993E-2</v>
      </c>
      <c r="AF51" s="86">
        <v>-0.48535586196887431</v>
      </c>
      <c r="AG51" s="80">
        <v>-0.82159953225601234</v>
      </c>
      <c r="AH51" s="83">
        <v>-6.1773368795338242E-2</v>
      </c>
      <c r="AI51" s="80">
        <v>0.97986812673734724</v>
      </c>
      <c r="AJ51" s="83">
        <v>0.10215686277740427</v>
      </c>
      <c r="AK51" s="187">
        <v>-8.300245100664097E-2</v>
      </c>
      <c r="AL51" s="192">
        <v>1.0628705777439882</v>
      </c>
      <c r="AM51" s="83">
        <v>7.9913745812886738E-2</v>
      </c>
      <c r="AN51" s="80">
        <v>-1.0411661012020599</v>
      </c>
      <c r="AO51" s="109">
        <v>-1.5452130724072588E-2</v>
      </c>
      <c r="AP51" s="194">
        <v>-7.2455099844745546E-2</v>
      </c>
      <c r="AQ51" s="200">
        <v>-5.4476608470339942E-3</v>
      </c>
      <c r="AU51" s="394">
        <f t="shared" si="0"/>
        <v>-1.3715468582599291E-2</v>
      </c>
      <c r="AV51" s="395">
        <f t="shared" si="1"/>
        <v>-5.4476608470339942E-3</v>
      </c>
    </row>
    <row r="52" spans="9:48" s="163" customFormat="1" ht="15">
      <c r="I52" s="133">
        <v>41333</v>
      </c>
      <c r="J52" s="217">
        <v>14.984</v>
      </c>
      <c r="K52" s="80">
        <v>15.195111109999999</v>
      </c>
      <c r="L52" s="80">
        <v>-0.1720000000000006</v>
      </c>
      <c r="M52" s="81">
        <v>517.53558299999997</v>
      </c>
      <c r="N52" s="73">
        <v>33.722900000000003</v>
      </c>
      <c r="O52" s="170">
        <v>0.20369999999999999</v>
      </c>
      <c r="P52" s="80">
        <v>-0.21778089000000023</v>
      </c>
      <c r="Q52" s="82">
        <v>15.584892</v>
      </c>
      <c r="R52" s="80">
        <v>-0.38978089000000082</v>
      </c>
      <c r="S52" s="83">
        <v>-2.536461714956656E-2</v>
      </c>
      <c r="T52" s="80">
        <v>-9.9075119299999947</v>
      </c>
      <c r="U52" s="83">
        <v>-0.41528787877515638</v>
      </c>
      <c r="V52" s="84">
        <v>-22.1</v>
      </c>
      <c r="W52" s="172">
        <v>-3.3581195553100004E-2</v>
      </c>
      <c r="X52" s="185">
        <v>103.507812</v>
      </c>
      <c r="Y52" s="80">
        <v>0.27343700000000126</v>
      </c>
      <c r="Z52" s="82">
        <v>0.29296899999999937</v>
      </c>
      <c r="AA52" s="82">
        <v>103.257812</v>
      </c>
      <c r="AB52" s="82">
        <v>102.941406</v>
      </c>
      <c r="AC52" s="187">
        <v>0.56640600000000063</v>
      </c>
      <c r="AD52" s="189">
        <v>6.8920000000000003</v>
      </c>
      <c r="AE52" s="172">
        <v>7.1337584030399998E-2</v>
      </c>
      <c r="AF52" s="86">
        <v>-0.47073637283244157</v>
      </c>
      <c r="AG52" s="80">
        <v>0.27490847235434251</v>
      </c>
      <c r="AH52" s="83">
        <v>1.7889404871644903E-2</v>
      </c>
      <c r="AI52" s="80">
        <v>-0.11287366302015892</v>
      </c>
      <c r="AJ52" s="83">
        <v>1.461948913643274E-2</v>
      </c>
      <c r="AK52" s="187">
        <v>1.9987546254993886E-3</v>
      </c>
      <c r="AL52" s="192">
        <v>-0.11487241764565831</v>
      </c>
      <c r="AM52" s="83">
        <v>-7.4752122779216572E-3</v>
      </c>
      <c r="AN52" s="80">
        <v>-1.1560385188477182</v>
      </c>
      <c r="AO52" s="109">
        <v>-2.2811835044685647E-2</v>
      </c>
      <c r="AP52" s="194">
        <v>-7.9869725587652957E-2</v>
      </c>
      <c r="AQ52" s="200">
        <v>-5.1974457017935211E-3</v>
      </c>
      <c r="AU52" s="394">
        <f t="shared" si="0"/>
        <v>-1.417188230377806E-2</v>
      </c>
      <c r="AV52" s="395">
        <f t="shared" si="1"/>
        <v>-5.1974457017935211E-3</v>
      </c>
    </row>
    <row r="53" spans="9:48" s="163" customFormat="1" ht="15">
      <c r="I53" s="133">
        <v>41361</v>
      </c>
      <c r="J53" s="234">
        <v>16.016000999999999</v>
      </c>
      <c r="K53" s="237">
        <v>16.22711211</v>
      </c>
      <c r="L53" s="237">
        <v>1.0320010000000011</v>
      </c>
      <c r="M53" s="238">
        <v>423.56549100000001</v>
      </c>
      <c r="N53" s="239">
        <v>30.349</v>
      </c>
      <c r="O53" s="240">
        <v>0.20369999999999999</v>
      </c>
      <c r="P53" s="237">
        <v>-0.14804789000000085</v>
      </c>
      <c r="Q53" s="171">
        <v>15.343159</v>
      </c>
      <c r="R53" s="237">
        <v>0.88395311000000021</v>
      </c>
      <c r="S53" s="241">
        <v>5.8173520654170474E-2</v>
      </c>
      <c r="T53" s="237">
        <v>-9.0235588199999945</v>
      </c>
      <c r="U53" s="241">
        <v>-0.38127311611433912</v>
      </c>
      <c r="V53" s="242">
        <v>-21.1</v>
      </c>
      <c r="W53" s="243">
        <v>-3.4239206552099999E-2</v>
      </c>
      <c r="X53" s="244">
        <v>103.148438</v>
      </c>
      <c r="Y53" s="237">
        <v>-0.35937400000000252</v>
      </c>
      <c r="Z53" s="171">
        <v>0.25</v>
      </c>
      <c r="AA53" s="171">
        <v>102.882812</v>
      </c>
      <c r="AB53" s="171">
        <v>103.257812</v>
      </c>
      <c r="AC53" s="245">
        <v>-0.10937400000000252</v>
      </c>
      <c r="AD53" s="246">
        <v>7.0179999999999998</v>
      </c>
      <c r="AE53" s="243">
        <v>7.2389573788399997E-2</v>
      </c>
      <c r="AF53" s="247">
        <v>-0.47298533145372146</v>
      </c>
      <c r="AG53" s="237">
        <v>-5.1486320042176653E-2</v>
      </c>
      <c r="AH53" s="241">
        <v>-3.3883477172005133E-3</v>
      </c>
      <c r="AI53" s="237">
        <v>0.83287089858560548</v>
      </c>
      <c r="AJ53" s="241">
        <v>-2.248958621279884E-3</v>
      </c>
      <c r="AK53" s="245">
        <v>4.0410862778192136E-4</v>
      </c>
      <c r="AL53" s="248">
        <v>0.83246678995782353</v>
      </c>
      <c r="AM53" s="241">
        <v>5.478517293696996E-2</v>
      </c>
      <c r="AN53" s="237">
        <v>-0.32357172888989472</v>
      </c>
      <c r="AO53" s="203">
        <v>3.0723587564351451E-2</v>
      </c>
      <c r="AP53" s="249">
        <v>-2.9801557136570483E-2</v>
      </c>
      <c r="AQ53" s="250">
        <v>-1.9612595736110076E-3</v>
      </c>
      <c r="AU53" s="394">
        <f t="shared" si="0"/>
        <v>-9.7431265180133887E-3</v>
      </c>
      <c r="AV53" s="395">
        <f t="shared" si="1"/>
        <v>-1.9612595736110076E-3</v>
      </c>
    </row>
    <row r="54" spans="9:48" ht="15">
      <c r="I54" s="133">
        <v>41394</v>
      </c>
      <c r="J54" s="331">
        <v>13.656000000000001</v>
      </c>
      <c r="K54" s="332">
        <v>13.86711111</v>
      </c>
      <c r="L54" s="332">
        <v>-2.3600010000000005</v>
      </c>
      <c r="M54" s="333">
        <v>617.55328399999996</v>
      </c>
      <c r="N54" s="334">
        <v>29.499700000000001</v>
      </c>
      <c r="O54" s="335">
        <v>0.19819999999999999</v>
      </c>
      <c r="P54" s="332">
        <v>-0.16506589000000105</v>
      </c>
      <c r="Q54" s="336">
        <v>16.392178000000001</v>
      </c>
      <c r="R54" s="332">
        <v>-2.5250668900000015</v>
      </c>
      <c r="S54" s="337">
        <v>-0.15560790317359813</v>
      </c>
      <c r="T54" s="332">
        <v>-11.548625709999996</v>
      </c>
      <c r="U54" s="337">
        <v>-0.47755190915292112</v>
      </c>
      <c r="V54" s="338">
        <v>-23.4</v>
      </c>
      <c r="W54" s="339">
        <v>-3.2449039997399995E-2</v>
      </c>
      <c r="X54" s="340">
        <v>104.59375</v>
      </c>
      <c r="Y54" s="332">
        <v>1.4453120000000013</v>
      </c>
      <c r="Z54" s="336">
        <v>0.26562599999999748</v>
      </c>
      <c r="AA54" s="336">
        <v>104.320312</v>
      </c>
      <c r="AB54" s="336">
        <v>102.882812</v>
      </c>
      <c r="AC54" s="341">
        <v>1.7109379999999987</v>
      </c>
      <c r="AD54" s="342">
        <v>6.3730000000000002</v>
      </c>
      <c r="AE54" s="339">
        <v>6.6657596875000003E-2</v>
      </c>
      <c r="AF54" s="343">
        <v>-0.48680182782842024</v>
      </c>
      <c r="AG54" s="332">
        <v>0.80924857702676667</v>
      </c>
      <c r="AH54" s="337">
        <v>4.9870153822876781E-2</v>
      </c>
      <c r="AI54" s="332">
        <v>-1.7258028869773894</v>
      </c>
      <c r="AJ54" s="337">
        <v>-1.3816496374698783E-2</v>
      </c>
      <c r="AK54" s="341">
        <v>-9.9845740041543327E-3</v>
      </c>
      <c r="AL54" s="344">
        <v>-1.7158183129732349</v>
      </c>
      <c r="AM54" s="337">
        <v>-0.10573774935072135</v>
      </c>
      <c r="AN54" s="332">
        <v>-2.0393900418631299</v>
      </c>
      <c r="AO54" s="345">
        <v>-7.8262804787404217E-2</v>
      </c>
      <c r="AP54" s="346">
        <v>-3.5758667681250328E-2</v>
      </c>
      <c r="AQ54" s="347">
        <v>-2.2036371868789859E-3</v>
      </c>
      <c r="AU54" s="394">
        <f t="shared" si="0"/>
        <v>-1.0172228359615435E-2</v>
      </c>
      <c r="AV54" s="395">
        <f t="shared" si="1"/>
        <v>-2.2036371868789859E-3</v>
      </c>
    </row>
    <row r="55" spans="9:48" ht="15">
      <c r="I55" s="133">
        <v>41425</v>
      </c>
      <c r="J55" s="234">
        <v>17.469000000000001</v>
      </c>
      <c r="K55" s="237">
        <v>17.702333330000002</v>
      </c>
      <c r="L55" s="237">
        <v>3.8352222200000021</v>
      </c>
      <c r="M55" s="238">
        <v>443.104309</v>
      </c>
      <c r="N55" s="239">
        <v>27.776499999999999</v>
      </c>
      <c r="O55" s="240">
        <v>0.19428000000000001</v>
      </c>
      <c r="P55" s="237">
        <v>-6.3079890000000916E-2</v>
      </c>
      <c r="Q55" s="171">
        <v>13.930191000000001</v>
      </c>
      <c r="R55" s="237">
        <v>3.7721423300000012</v>
      </c>
      <c r="S55" s="241">
        <v>0.27202077635909283</v>
      </c>
      <c r="T55" s="237">
        <v>-7.7764833799999948</v>
      </c>
      <c r="U55" s="241">
        <v>-0.33543517387337285</v>
      </c>
      <c r="V55" s="242">
        <v>-16.7</v>
      </c>
      <c r="W55" s="243">
        <v>-2.9562896661099999E-2</v>
      </c>
      <c r="X55" s="244">
        <v>100.46875</v>
      </c>
      <c r="Y55" s="237">
        <v>-4.125</v>
      </c>
      <c r="Z55" s="171">
        <v>0.27343799999999874</v>
      </c>
      <c r="AA55" s="171">
        <v>100.195312</v>
      </c>
      <c r="AB55" s="171">
        <v>104.320312</v>
      </c>
      <c r="AC55" s="245">
        <v>-3.8515620000000013</v>
      </c>
      <c r="AD55" s="246">
        <v>7.5830000000000002</v>
      </c>
      <c r="AE55" s="243">
        <v>7.6185453125000011E-2</v>
      </c>
      <c r="AF55" s="247">
        <v>-0.38803860118276345</v>
      </c>
      <c r="AG55" s="237">
        <v>-1.8749474215944866</v>
      </c>
      <c r="AH55" s="241">
        <v>-0.13520822085592177</v>
      </c>
      <c r="AI55" s="237">
        <v>1.6934957534488475</v>
      </c>
      <c r="AJ55" s="241">
        <v>9.8763226645656788E-2</v>
      </c>
      <c r="AK55" s="245">
        <v>-0.20369915495666713</v>
      </c>
      <c r="AL55" s="248">
        <v>1.8971949084055146</v>
      </c>
      <c r="AM55" s="241">
        <v>0.13681255550317103</v>
      </c>
      <c r="AN55" s="237">
        <v>-0.14219513345761525</v>
      </c>
      <c r="AO55" s="203">
        <v>4.7842416391956188E-2</v>
      </c>
      <c r="AP55" s="249">
        <v>4.3024609030211061E-2</v>
      </c>
      <c r="AQ55" s="250">
        <v>3.1026367849021339E-3</v>
      </c>
      <c r="AU55" s="394">
        <f t="shared" si="0"/>
        <v>-4.5488847316231618E-3</v>
      </c>
      <c r="AV55" s="395">
        <f t="shared" si="1"/>
        <v>3.1026367849021339E-3</v>
      </c>
    </row>
    <row r="56" spans="9:48" ht="15">
      <c r="I56" s="133">
        <v>41453</v>
      </c>
      <c r="J56" s="234">
        <v>19.812000000000001</v>
      </c>
      <c r="K56" s="237">
        <v>20.023111110000002</v>
      </c>
      <c r="L56" s="237">
        <v>2.3207777800000002</v>
      </c>
      <c r="M56" s="238">
        <v>347.92450000000002</v>
      </c>
      <c r="N56" s="239">
        <v>30.478000000000002</v>
      </c>
      <c r="O56" s="240">
        <v>0.19464999999999999</v>
      </c>
      <c r="P56" s="237">
        <v>-0.23239666999999642</v>
      </c>
      <c r="Q56" s="171">
        <v>17.934729999999998</v>
      </c>
      <c r="R56" s="237">
        <v>2.0883811100000038</v>
      </c>
      <c r="S56" s="241">
        <v>0.11797208148040242</v>
      </c>
      <c r="T56" s="237">
        <v>-5.688102269999991</v>
      </c>
      <c r="U56" s="241">
        <v>-0.2570350780565529</v>
      </c>
      <c r="V56" s="242">
        <v>-13.4</v>
      </c>
      <c r="W56" s="243">
        <v>-2.6830968887400001E-2</v>
      </c>
      <c r="X56" s="244">
        <v>97.742187999999999</v>
      </c>
      <c r="Y56" s="237">
        <v>-2.7265620000000013</v>
      </c>
      <c r="Z56" s="171">
        <v>0.27343799999999874</v>
      </c>
      <c r="AA56" s="171">
        <v>97.488281000000001</v>
      </c>
      <c r="AB56" s="171">
        <v>100.195312</v>
      </c>
      <c r="AC56" s="245">
        <v>-2.4531240000000025</v>
      </c>
      <c r="AD56" s="246">
        <v>7.9279999999999999</v>
      </c>
      <c r="AE56" s="243">
        <v>7.7490006646400003E-2</v>
      </c>
      <c r="AF56" s="247">
        <v>-0.34625069797495628</v>
      </c>
      <c r="AG56" s="237">
        <v>-0.95190680548786644</v>
      </c>
      <c r="AH56" s="241">
        <v>-5.377295680421279E-2</v>
      </c>
      <c r="AI56" s="237">
        <v>1.0795056500390949</v>
      </c>
      <c r="AJ56" s="241">
        <v>4.1787903207807175E-2</v>
      </c>
      <c r="AK56" s="245">
        <v>-5.6968654473042599E-2</v>
      </c>
      <c r="AL56" s="248">
        <v>1.1364743045121375</v>
      </c>
      <c r="AM56" s="241">
        <v>6.4199124676189642E-2</v>
      </c>
      <c r="AN56" s="237">
        <v>0.99427917105452224</v>
      </c>
      <c r="AO56" s="203">
        <v>0.11511298232290335</v>
      </c>
      <c r="AP56" s="249">
        <v>-0.13771857164712076</v>
      </c>
      <c r="AQ56" s="250">
        <v>-7.7796846935273894E-3</v>
      </c>
      <c r="AU56" s="394">
        <f t="shared" si="0"/>
        <v>-1.312802474497278E-2</v>
      </c>
      <c r="AV56" s="395">
        <f t="shared" si="1"/>
        <v>-7.7796846935273894E-3</v>
      </c>
    </row>
    <row r="57" spans="9:48" ht="15">
      <c r="I57" s="133">
        <v>41486</v>
      </c>
      <c r="J57" s="234">
        <v>21.391000999999999</v>
      </c>
      <c r="K57" s="237">
        <v>21.60211211</v>
      </c>
      <c r="L57" s="237">
        <v>1.5790009999999981</v>
      </c>
      <c r="M57" s="238">
        <v>285.19229100000001</v>
      </c>
      <c r="N57" s="239">
        <v>28.630500000000001</v>
      </c>
      <c r="O57" s="240">
        <v>0.18673000000000001</v>
      </c>
      <c r="P57" s="237">
        <v>-0.26379588999999726</v>
      </c>
      <c r="Q57" s="171">
        <v>20.286906999999999</v>
      </c>
      <c r="R57" s="237">
        <v>1.3152051100000008</v>
      </c>
      <c r="S57" s="241">
        <v>6.5684353583952151E-2</v>
      </c>
      <c r="T57" s="237">
        <v>-4.3728971599999902</v>
      </c>
      <c r="U57" s="241">
        <v>-0.20823390742314607</v>
      </c>
      <c r="V57" s="242">
        <v>-11.9</v>
      </c>
      <c r="W57" s="243">
        <v>-2.5706513410899998E-2</v>
      </c>
      <c r="X57" s="244">
        <v>96.953125</v>
      </c>
      <c r="Y57" s="237">
        <v>-0.78906299999999874</v>
      </c>
      <c r="Z57" s="171">
        <v>0.25390699999999811</v>
      </c>
      <c r="AA57" s="171">
        <v>96.683593999999999</v>
      </c>
      <c r="AB57" s="171">
        <v>97.488281000000001</v>
      </c>
      <c r="AC57" s="245">
        <v>-0.53515600000000063</v>
      </c>
      <c r="AD57" s="246">
        <v>8.0239999999999991</v>
      </c>
      <c r="AE57" s="243">
        <v>7.7795187500000001E-2</v>
      </c>
      <c r="AF57" s="247">
        <v>-0.33043835019871887</v>
      </c>
      <c r="AG57" s="237">
        <v>-0.18529813852548593</v>
      </c>
      <c r="AH57" s="241">
        <v>-9.2542131693482826E-3</v>
      </c>
      <c r="AI57" s="237">
        <v>1.1236685021878343</v>
      </c>
      <c r="AJ57" s="241">
        <v>1.5812347776237412E-2</v>
      </c>
      <c r="AK57" s="245">
        <v>-6.2384692866806002E-3</v>
      </c>
      <c r="AL57" s="248">
        <v>1.1299069714745149</v>
      </c>
      <c r="AM57" s="241">
        <v>5.6430140414603869E-2</v>
      </c>
      <c r="AN57" s="237">
        <v>2.1241861425290374</v>
      </c>
      <c r="AO57" s="203">
        <v>0.17803896449353251</v>
      </c>
      <c r="AP57" s="249">
        <v>-0.17989527981609177</v>
      </c>
      <c r="AQ57" s="250">
        <v>-8.9843820387256364E-3</v>
      </c>
      <c r="AS57" s="71"/>
      <c r="AU57" s="394">
        <f t="shared" si="0"/>
        <v>-1.3174570552537738E-2</v>
      </c>
      <c r="AV57" s="395">
        <f t="shared" si="1"/>
        <v>-8.9843820387256364E-3</v>
      </c>
    </row>
    <row r="58" spans="9:48" ht="15">
      <c r="I58" s="133">
        <v>41516</v>
      </c>
      <c r="J58" s="331">
        <v>22.233999000000001</v>
      </c>
      <c r="K58" s="332">
        <v>22.467332330000001</v>
      </c>
      <c r="L58" s="332">
        <v>0.86522022000000121</v>
      </c>
      <c r="M58" s="333">
        <v>238.61779799999999</v>
      </c>
      <c r="N58" s="334">
        <v>23.3095</v>
      </c>
      <c r="O58" s="335">
        <v>0.18206</v>
      </c>
      <c r="P58" s="332">
        <v>-0.1808288900000008</v>
      </c>
      <c r="Q58" s="336">
        <v>21.782941000000001</v>
      </c>
      <c r="R58" s="332">
        <v>0.68439133000000041</v>
      </c>
      <c r="S58" s="337">
        <v>3.168168587011376E-2</v>
      </c>
      <c r="T58" s="332">
        <v>-3.6885058299999898</v>
      </c>
      <c r="U58" s="337">
        <v>-0.18314942279551882</v>
      </c>
      <c r="V58" s="338">
        <v>-10.9</v>
      </c>
      <c r="W58" s="339">
        <v>-2.4489392239700002E-2</v>
      </c>
      <c r="X58" s="340">
        <v>95.921875</v>
      </c>
      <c r="Y58" s="332">
        <v>-1.03125</v>
      </c>
      <c r="Z58" s="336">
        <v>0.26953100000000063</v>
      </c>
      <c r="AA58" s="336">
        <v>95.675781000000001</v>
      </c>
      <c r="AB58" s="336">
        <v>96.683593999999999</v>
      </c>
      <c r="AC58" s="341">
        <v>-0.76171899999999937</v>
      </c>
      <c r="AD58" s="342">
        <v>8.0820000000000007</v>
      </c>
      <c r="AE58" s="339">
        <v>7.7524059374999996E-2</v>
      </c>
      <c r="AF58" s="343">
        <v>-0.31589409064919727</v>
      </c>
      <c r="AG58" s="332">
        <v>-0.25170116967501771</v>
      </c>
      <c r="AH58" s="337">
        <v>-1.1651692593452508E-2</v>
      </c>
      <c r="AI58" s="332">
        <v>0.42519077649476061</v>
      </c>
      <c r="AJ58" s="337">
        <v>1.4544259549521599E-2</v>
      </c>
      <c r="AK58" s="341">
        <v>-7.4993838302220743E-3</v>
      </c>
      <c r="AL58" s="344">
        <v>0.4326901603249827</v>
      </c>
      <c r="AM58" s="337">
        <v>2.0029993276661256E-2</v>
      </c>
      <c r="AN58" s="332">
        <v>2.55687630285402</v>
      </c>
      <c r="AO58" s="345">
        <v>0.20163507703198302</v>
      </c>
      <c r="AP58" s="346">
        <v>-9.5685639853231808E-2</v>
      </c>
      <c r="AQ58" s="347">
        <v>-4.4294576088667378E-3</v>
      </c>
      <c r="AU58" s="396">
        <f t="shared" si="0"/>
        <v>-8.3708893407831129E-3</v>
      </c>
      <c r="AV58" s="397">
        <f t="shared" si="1"/>
        <v>-4.4294576088667378E-3</v>
      </c>
    </row>
    <row r="59" spans="9:48" ht="15">
      <c r="I59" s="133">
        <v>41547</v>
      </c>
      <c r="J59" s="331">
        <v>21.905999999999999</v>
      </c>
      <c r="K59" s="332">
        <v>22.11711111</v>
      </c>
      <c r="L59" s="332">
        <v>-0.35022122000000167</v>
      </c>
      <c r="M59" s="333">
        <v>225.22689800000001</v>
      </c>
      <c r="N59" s="334">
        <v>16.302099999999999</v>
      </c>
      <c r="O59" s="335">
        <v>0.17885000000000001</v>
      </c>
      <c r="P59" s="332">
        <v>-3.7309669999999073E-2</v>
      </c>
      <c r="Q59" s="336">
        <v>22.504642</v>
      </c>
      <c r="R59" s="332">
        <v>-0.38753089000000074</v>
      </c>
      <c r="S59" s="337">
        <v>-1.724863834779982E-2</v>
      </c>
      <c r="T59" s="332">
        <v>-4.0760367199999905</v>
      </c>
      <c r="U59" s="337">
        <v>-0.19723898298591036</v>
      </c>
      <c r="V59" s="338">
        <v>-13.4</v>
      </c>
      <c r="W59" s="339">
        <v>-2.9636928887400001E-2</v>
      </c>
      <c r="X59" s="340">
        <v>97.710937999999999</v>
      </c>
      <c r="Y59" s="332">
        <v>1.7890629999999987</v>
      </c>
      <c r="Z59" s="336">
        <v>0.24609399999999937</v>
      </c>
      <c r="AA59" s="336">
        <v>97.4375</v>
      </c>
      <c r="AB59" s="336">
        <v>95.675781000000001</v>
      </c>
      <c r="AC59" s="341">
        <v>2.0351569999999981</v>
      </c>
      <c r="AD59" s="342">
        <v>7.9720000000000004</v>
      </c>
      <c r="AE59" s="339">
        <v>7.7895159773600009E-2</v>
      </c>
      <c r="AF59" s="343">
        <v>-0.38047202128526164</v>
      </c>
      <c r="AG59" s="332">
        <v>0.64289406984334774</v>
      </c>
      <c r="AH59" s="337">
        <v>2.8614615228925475E-2</v>
      </c>
      <c r="AI59" s="332">
        <v>0.19759618668457241</v>
      </c>
      <c r="AJ59" s="337">
        <v>-6.4577930636064373E-2</v>
      </c>
      <c r="AK59" s="341">
        <v>-5.7766993158774579E-2</v>
      </c>
      <c r="AL59" s="344">
        <v>0.255363179843347</v>
      </c>
      <c r="AM59" s="337">
        <v>1.1365976881125655E-2</v>
      </c>
      <c r="AN59" s="332">
        <v>2.8122394826973669</v>
      </c>
      <c r="AO59" s="345">
        <v>0.21529283353707807</v>
      </c>
      <c r="AP59" s="346">
        <v>5.632221160617587E-2</v>
      </c>
      <c r="AQ59" s="347">
        <v>2.5068490899994565E-3</v>
      </c>
      <c r="AU59" s="396">
        <f>P59/K58</f>
        <v>-1.6606186017990446E-3</v>
      </c>
      <c r="AV59" s="397">
        <f>AP59/K58</f>
        <v>2.5068490899994565E-3</v>
      </c>
    </row>
    <row r="60" spans="9:48" ht="15">
      <c r="I60" s="133">
        <v>41578</v>
      </c>
      <c r="J60" s="234">
        <v>21.328130999999999</v>
      </c>
      <c r="K60" s="237">
        <v>21.53924211</v>
      </c>
      <c r="L60" s="237">
        <v>-0.57786899999999974</v>
      </c>
      <c r="M60" s="238">
        <v>243.733093</v>
      </c>
      <c r="N60" s="239">
        <v>10.9377</v>
      </c>
      <c r="O60" s="240">
        <v>0.16800000000000001</v>
      </c>
      <c r="P60" s="237">
        <v>8.275410999999977E-2</v>
      </c>
      <c r="Q60" s="171">
        <v>22.034357</v>
      </c>
      <c r="R60" s="237">
        <v>-0.49511488999999997</v>
      </c>
      <c r="S60" s="241">
        <v>-2.2386056096455536E-2</v>
      </c>
      <c r="T60" s="237">
        <v>-4.5711516099999905</v>
      </c>
      <c r="U60" s="241">
        <v>-0.21520963614483546</v>
      </c>
      <c r="V60" s="242">
        <v>-14.8</v>
      </c>
      <c r="W60" s="243">
        <v>-3.1878078322799999E-2</v>
      </c>
      <c r="X60" s="244">
        <v>98.6875</v>
      </c>
      <c r="Y60" s="237">
        <v>0.97656200000000126</v>
      </c>
      <c r="Z60" s="171">
        <v>0.27343799999999874</v>
      </c>
      <c r="AA60" s="171">
        <v>98.453125</v>
      </c>
      <c r="AB60" s="171">
        <v>97.4375</v>
      </c>
      <c r="AC60" s="245">
        <v>1.25</v>
      </c>
      <c r="AD60" s="246">
        <v>7.7620750000000003</v>
      </c>
      <c r="AE60" s="243">
        <v>7.660197765625E-2</v>
      </c>
      <c r="AF60" s="247">
        <v>-0.41615215818385659</v>
      </c>
      <c r="AG60" s="237">
        <v>0.47559002660657707</v>
      </c>
      <c r="AH60" s="241">
        <v>2.1503261625861456E-2</v>
      </c>
      <c r="AI60" s="237">
        <v>-3.6946796318405771E-2</v>
      </c>
      <c r="AJ60" s="241">
        <v>-3.568013689859495E-2</v>
      </c>
      <c r="AK60" s="245">
        <v>-1.7421932924982862E-2</v>
      </c>
      <c r="AL60" s="248">
        <v>-1.9524863393422909E-2</v>
      </c>
      <c r="AM60" s="241">
        <v>-8.8279447059408064E-4</v>
      </c>
      <c r="AN60" s="237">
        <v>2.7927146193039438</v>
      </c>
      <c r="AO60" s="203">
        <v>0.21421997974347895</v>
      </c>
      <c r="AP60" s="249">
        <v>0.19654592382947661</v>
      </c>
      <c r="AQ60" s="250">
        <v>8.8866001916774115E-3</v>
      </c>
    </row>
    <row r="61" spans="9:48" ht="15">
      <c r="I61" s="133">
        <v>41607</v>
      </c>
      <c r="J61" s="331">
        <v>23.3125</v>
      </c>
      <c r="K61" s="332">
        <v>23.534722219999999</v>
      </c>
      <c r="L61" s="332">
        <v>1.995480109999999</v>
      </c>
      <c r="M61" s="333">
        <v>164.663895</v>
      </c>
      <c r="N61" s="334">
        <v>9.7454000000000001</v>
      </c>
      <c r="O61" s="335">
        <v>0.16825000000000001</v>
      </c>
      <c r="P61" s="332">
        <v>0.11313210999999868</v>
      </c>
      <c r="Q61" s="336">
        <v>21.426110000000001</v>
      </c>
      <c r="R61" s="332">
        <v>2.1086122199999977</v>
      </c>
      <c r="S61" s="337">
        <v>9.7896305228912142E-2</v>
      </c>
      <c r="T61" s="332">
        <v>-2.4625393899999928</v>
      </c>
      <c r="U61" s="337">
        <v>-0.13838155914416128</v>
      </c>
      <c r="V61" s="338">
        <v>-12</v>
      </c>
      <c r="W61" s="339">
        <v>-2.8241666664000003E-2</v>
      </c>
      <c r="X61" s="340">
        <v>96.515625</v>
      </c>
      <c r="Y61" s="332">
        <v>-2.171875</v>
      </c>
      <c r="Z61" s="336">
        <v>0.234375</v>
      </c>
      <c r="AA61" s="336">
        <v>96.25</v>
      </c>
      <c r="AB61" s="336">
        <v>98.453125</v>
      </c>
      <c r="AC61" s="341">
        <v>-1.9375</v>
      </c>
      <c r="AD61" s="342">
        <v>8.0552030000000006</v>
      </c>
      <c r="AE61" s="339">
        <v>7.7745295204687495E-2</v>
      </c>
      <c r="AF61" s="343">
        <v>-0.36325885173688593</v>
      </c>
      <c r="AG61" s="332">
        <v>-0.80629480648122209</v>
      </c>
      <c r="AH61" s="337">
        <v>-3.7433759385010326E-2</v>
      </c>
      <c r="AI61" s="332">
        <v>1.2448785885490183</v>
      </c>
      <c r="AJ61" s="337">
        <v>5.2893306446970656E-2</v>
      </c>
      <c r="AK61" s="341">
        <v>-5.7438824969757198E-2</v>
      </c>
      <c r="AL61" s="344">
        <v>1.3023174135187756</v>
      </c>
      <c r="AM61" s="337">
        <v>6.0462545843901823E-2</v>
      </c>
      <c r="AN61" s="332">
        <v>4.0950320328227194</v>
      </c>
      <c r="AO61" s="345">
        <v>0.28763481093330068</v>
      </c>
      <c r="AP61" s="346">
        <v>0.19827090337583131</v>
      </c>
      <c r="AQ61" s="347">
        <v>9.205101199163377E-3</v>
      </c>
    </row>
    <row r="62" spans="9:48" ht="15">
      <c r="I62" s="133">
        <v>41639</v>
      </c>
      <c r="J62" s="331">
        <v>24.71875</v>
      </c>
      <c r="K62" s="332">
        <v>24.940972219999999</v>
      </c>
      <c r="L62" s="332">
        <v>1.40625</v>
      </c>
      <c r="M62" s="333">
        <v>99.149803000000006</v>
      </c>
      <c r="N62" s="334">
        <v>9.2554999999999996</v>
      </c>
      <c r="O62" s="335">
        <v>0.16769999999999999</v>
      </c>
      <c r="P62" s="332">
        <v>0.10275721999999732</v>
      </c>
      <c r="Q62" s="336">
        <v>23.431965000000002</v>
      </c>
      <c r="R62" s="332">
        <v>1.5090072199999973</v>
      </c>
      <c r="S62" s="337">
        <v>6.4118335703900117E-2</v>
      </c>
      <c r="T62" s="332">
        <v>-0.95353216999999546</v>
      </c>
      <c r="U62" s="337">
        <v>-8.3136018704695558E-2</v>
      </c>
      <c r="V62" s="338">
        <v>-10.3</v>
      </c>
      <c r="W62" s="339">
        <v>-2.56892013866E-2</v>
      </c>
      <c r="X62" s="340">
        <v>95.0625</v>
      </c>
      <c r="Y62" s="332">
        <v>-1.453125</v>
      </c>
      <c r="Z62" s="336">
        <v>0.265625</v>
      </c>
      <c r="AA62" s="336">
        <v>94.789062000000001</v>
      </c>
      <c r="AB62" s="336">
        <v>96.25</v>
      </c>
      <c r="AC62" s="341">
        <v>-1.1875</v>
      </c>
      <c r="AD62" s="342">
        <v>8.0500100000000003</v>
      </c>
      <c r="AE62" s="339">
        <v>7.6525407562500009E-2</v>
      </c>
      <c r="AF62" s="343">
        <v>-0.3356950613509514</v>
      </c>
      <c r="AG62" s="332">
        <v>-0.43136988643755203</v>
      </c>
      <c r="AH62" s="337">
        <v>-1.8329083403031219E-2</v>
      </c>
      <c r="AI62" s="332">
        <v>1.0576105171101648</v>
      </c>
      <c r="AJ62" s="337">
        <v>2.7563790385934539E-2</v>
      </c>
      <c r="AK62" s="341">
        <v>-2.0026816452280563E-2</v>
      </c>
      <c r="AL62" s="344">
        <v>1.0776373335624454</v>
      </c>
      <c r="AM62" s="337">
        <v>4.5789252300868902E-2</v>
      </c>
      <c r="AN62" s="332">
        <v>5.1726693663851648</v>
      </c>
      <c r="AO62" s="345">
        <v>0.34659464616250735</v>
      </c>
      <c r="AP62" s="346">
        <v>0.19192622067134379</v>
      </c>
      <c r="AQ62" s="347">
        <v>8.1550238357282721E-3</v>
      </c>
    </row>
    <row r="63" spans="9:48" ht="15">
      <c r="I63" s="133">
        <v>41670</v>
      </c>
      <c r="J63" s="234">
        <v>23.515630999999999</v>
      </c>
      <c r="K63" s="237">
        <v>23.74896433</v>
      </c>
      <c r="L63" s="237">
        <v>-1.1920078899999993</v>
      </c>
      <c r="M63" s="238">
        <v>119.257698</v>
      </c>
      <c r="N63" s="239">
        <v>9.7771000000000008</v>
      </c>
      <c r="O63" s="240">
        <v>0.1565</v>
      </c>
      <c r="P63" s="237">
        <v>7.6599219999998525E-2</v>
      </c>
      <c r="Q63" s="171">
        <v>24.864373000000001</v>
      </c>
      <c r="R63" s="237">
        <v>-1.1154086700000008</v>
      </c>
      <c r="S63" s="241">
        <v>-4.4721940274066861E-2</v>
      </c>
      <c r="T63" s="237">
        <v>-2.0689408399999962</v>
      </c>
      <c r="U63" s="241">
        <v>-0.12413995491562735</v>
      </c>
      <c r="V63" s="242">
        <v>-13.4</v>
      </c>
      <c r="W63" s="243">
        <v>-3.1823612202200001E-2</v>
      </c>
      <c r="X63" s="244">
        <v>97.265625</v>
      </c>
      <c r="Y63" s="237">
        <v>2.203125</v>
      </c>
      <c r="Z63" s="171">
        <v>0.27343799999999874</v>
      </c>
      <c r="AA63" s="171">
        <v>97.003906000000001</v>
      </c>
      <c r="AB63" s="171">
        <v>94.789062000000001</v>
      </c>
      <c r="AC63" s="245">
        <v>2.4765629999999987</v>
      </c>
      <c r="AD63" s="246">
        <v>7.5514489999999999</v>
      </c>
      <c r="AE63" s="243">
        <v>7.3449640664062496E-2</v>
      </c>
      <c r="AF63" s="247">
        <v>-0.43327117620291755</v>
      </c>
      <c r="AG63" s="237">
        <v>0.83136996822449583</v>
      </c>
      <c r="AH63" s="241">
        <v>3.3333502835860819E-2</v>
      </c>
      <c r="AI63" s="237">
        <v>-0.39152489079212394</v>
      </c>
      <c r="AJ63" s="241">
        <v>-9.7576114851966156E-2</v>
      </c>
      <c r="AK63" s="245">
        <v>-0.10748618901661897</v>
      </c>
      <c r="AL63" s="248">
        <v>-0.28403870177550494</v>
      </c>
      <c r="AM63" s="241">
        <v>-1.1388437438206046E-2</v>
      </c>
      <c r="AN63" s="237">
        <v>4.8886306646096598</v>
      </c>
      <c r="AO63" s="203">
        <v>0.33125903728006234</v>
      </c>
      <c r="AP63" s="249">
        <v>0.19507202387857137</v>
      </c>
      <c r="AQ63" s="250">
        <v>7.821348027569848E-3</v>
      </c>
    </row>
    <row r="64" spans="9:48" ht="15">
      <c r="I64" s="133">
        <v>41698</v>
      </c>
      <c r="J64" s="501">
        <v>23.9375</v>
      </c>
      <c r="K64" s="502">
        <v>24.170833330000001</v>
      </c>
      <c r="L64" s="502">
        <v>0.42186900000000094</v>
      </c>
      <c r="M64" s="503">
        <v>85.843299999999999</v>
      </c>
      <c r="N64" s="504">
        <v>7.3780000000000001</v>
      </c>
      <c r="O64" s="505">
        <v>0.1555</v>
      </c>
      <c r="P64" s="502">
        <v>0.14068332999999811</v>
      </c>
      <c r="Q64" s="506">
        <v>23.608281000000002</v>
      </c>
      <c r="R64" s="502">
        <v>0.56255232999999905</v>
      </c>
      <c r="S64" s="507">
        <v>2.3687446836971146E-2</v>
      </c>
      <c r="T64" s="502">
        <v>-1.5063885099999972</v>
      </c>
      <c r="U64" s="507">
        <v>-0.10339306666106407</v>
      </c>
      <c r="V64" s="508">
        <v>-13.6</v>
      </c>
      <c r="W64" s="509">
        <v>-3.2872333328799998E-2</v>
      </c>
      <c r="X64" s="510">
        <v>97.15625</v>
      </c>
      <c r="Y64" s="502">
        <v>-0.109375</v>
      </c>
      <c r="Z64" s="506">
        <v>0.26171899999999937</v>
      </c>
      <c r="AA64" s="506">
        <v>96.925781000000001</v>
      </c>
      <c r="AB64" s="506">
        <v>97.003906000000001</v>
      </c>
      <c r="AC64" s="511">
        <v>0.15234399999999937</v>
      </c>
      <c r="AD64" s="512">
        <v>7.6578980000000003</v>
      </c>
      <c r="AE64" s="509">
        <v>7.4401265256250002E-2</v>
      </c>
      <c r="AF64" s="513">
        <v>-0.44182492348191071</v>
      </c>
      <c r="AG64" s="502">
        <v>6.6006264067456993E-2</v>
      </c>
      <c r="AH64" s="507">
        <v>2.7793323174129755E-3</v>
      </c>
      <c r="AI64" s="502">
        <v>0.629026377121776</v>
      </c>
      <c r="AJ64" s="507">
        <v>-8.5537472789931623E-3</v>
      </c>
      <c r="AK64" s="511">
        <v>4.6778305431993857E-4</v>
      </c>
      <c r="AL64" s="514">
        <v>0.62855859406745607</v>
      </c>
      <c r="AM64" s="507">
        <v>2.6466779154384123E-2</v>
      </c>
      <c r="AN64" s="502">
        <v>5.5171892586771154</v>
      </c>
      <c r="AO64" s="232">
        <v>0.36649317621703181</v>
      </c>
      <c r="AP64" s="515">
        <v>0.25631730714876</v>
      </c>
      <c r="AQ64" s="516">
        <v>1.0792778311809441E-2</v>
      </c>
    </row>
    <row r="65" spans="9:43" ht="15">
      <c r="I65" s="133">
        <v>41729</v>
      </c>
      <c r="J65" s="234">
        <v>24.40625</v>
      </c>
      <c r="K65" s="237">
        <v>24.617361110000001</v>
      </c>
      <c r="L65" s="237">
        <v>0.44652778000000026</v>
      </c>
      <c r="M65" s="238">
        <v>76.652298000000002</v>
      </c>
      <c r="N65" s="239">
        <v>6.6772999999999998</v>
      </c>
      <c r="O65" s="240">
        <v>0.152</v>
      </c>
      <c r="P65" s="237">
        <v>0.15208133000000146</v>
      </c>
      <c r="Q65" s="171">
        <v>24.018751999999999</v>
      </c>
      <c r="R65" s="237">
        <v>0.59860911000000172</v>
      </c>
      <c r="S65" s="241">
        <v>2.4765762182350114E-2</v>
      </c>
      <c r="T65" s="237">
        <v>-0.90777939999999546</v>
      </c>
      <c r="U65" s="241">
        <v>-8.1187912578945753E-2</v>
      </c>
      <c r="V65" s="242">
        <v>-12.8</v>
      </c>
      <c r="W65" s="243">
        <v>-3.1510222220800008E-2</v>
      </c>
      <c r="X65" s="244">
        <v>96.546875</v>
      </c>
      <c r="Y65" s="237">
        <v>-0.609375</v>
      </c>
      <c r="Z65" s="171">
        <v>0.23046899999999937</v>
      </c>
      <c r="AA65" s="171">
        <v>96.269531000000001</v>
      </c>
      <c r="AB65" s="171">
        <v>96.925781000000001</v>
      </c>
      <c r="AC65" s="245">
        <v>-0.37890600000000063</v>
      </c>
      <c r="AD65" s="246">
        <v>7.6721079999999997</v>
      </c>
      <c r="AE65" s="243">
        <v>7.4071805206249994E-2</v>
      </c>
      <c r="AF65" s="247">
        <v>-0.42540102989337236</v>
      </c>
      <c r="AG65" s="237">
        <v>-0.16741011445683715</v>
      </c>
      <c r="AH65" s="241">
        <v>-6.9261209231480459E-3</v>
      </c>
      <c r="AI65" s="237">
        <v>0.42619484046540679</v>
      </c>
      <c r="AJ65" s="241">
        <v>1.6423893588538352E-2</v>
      </c>
      <c r="AK65" s="245">
        <v>-5.0041550777577791E-3</v>
      </c>
      <c r="AL65" s="248">
        <v>0.43119899554316454</v>
      </c>
      <c r="AM65" s="241">
        <v>1.7839641259202069E-2</v>
      </c>
      <c r="AN65" s="237">
        <v>5.9483882542202799</v>
      </c>
      <c r="AO65" s="203">
        <v>0.39087092426389125</v>
      </c>
      <c r="AP65" s="249">
        <v>0.25012307995849681</v>
      </c>
      <c r="AQ65" s="250">
        <v>1.0348136389987543E-2</v>
      </c>
    </row>
    <row r="66" spans="9:43" ht="15">
      <c r="I66" s="133">
        <v>41759</v>
      </c>
      <c r="J66" s="234">
        <v>24.0625</v>
      </c>
      <c r="K66" s="237">
        <v>24.273611110000001</v>
      </c>
      <c r="L66" s="237">
        <v>-0.34375</v>
      </c>
      <c r="M66" s="238">
        <v>61.252200999999999</v>
      </c>
      <c r="N66" s="239">
        <v>8.6768000000000001</v>
      </c>
      <c r="O66" s="240">
        <v>0.15049999999999999</v>
      </c>
      <c r="P66" s="237">
        <v>0.10429210999999938</v>
      </c>
      <c r="Q66" s="171">
        <v>24.513069000000002</v>
      </c>
      <c r="R66" s="237">
        <v>-0.23945789000000062</v>
      </c>
      <c r="S66" s="241">
        <v>-9.727195735156546E-3</v>
      </c>
      <c r="T66" s="237">
        <v>-1.1472372899999961</v>
      </c>
      <c r="U66" s="241">
        <v>-9.0125377597118139E-2</v>
      </c>
      <c r="V66" s="242">
        <v>-14.4</v>
      </c>
      <c r="W66" s="243">
        <v>-3.4953999998400001E-2</v>
      </c>
      <c r="X66" s="244">
        <v>97.484375</v>
      </c>
      <c r="Y66" s="237">
        <v>0.9375</v>
      </c>
      <c r="Z66" s="171">
        <v>0.27734399999999937</v>
      </c>
      <c r="AA66" s="171">
        <v>97.210937999999999</v>
      </c>
      <c r="AB66" s="171">
        <v>96.269531000000001</v>
      </c>
      <c r="AC66" s="245">
        <v>1.2148439999999994</v>
      </c>
      <c r="AD66" s="246">
        <v>7.508197</v>
      </c>
      <c r="AE66" s="243">
        <v>7.3193189192187508E-2</v>
      </c>
      <c r="AF66" s="247">
        <v>-0.47755809501098934</v>
      </c>
      <c r="AG66" s="237">
        <v>0.51679588875978377</v>
      </c>
      <c r="AH66" s="241">
        <v>2.0993147334132913E-2</v>
      </c>
      <c r="AI66" s="237">
        <v>0.25288937448590021</v>
      </c>
      <c r="AJ66" s="241">
        <v>-5.2157065117616974E-2</v>
      </c>
      <c r="AK66" s="245">
        <v>-2.4448624273882957E-2</v>
      </c>
      <c r="AL66" s="248">
        <v>0.27733799875978316</v>
      </c>
      <c r="AM66" s="241">
        <v>1.1265951598976368E-2</v>
      </c>
      <c r="AN66" s="237">
        <v>6.2257262529800634</v>
      </c>
      <c r="AO66" s="203">
        <v>0.40654040877707187</v>
      </c>
      <c r="AP66" s="249">
        <v>0.23673998230272691</v>
      </c>
      <c r="AQ66" s="250">
        <v>9.6167896000257727E-3</v>
      </c>
    </row>
    <row r="67" spans="9:43" ht="15">
      <c r="I67" s="133">
        <v>41789</v>
      </c>
      <c r="J67" s="331">
        <v>23.125</v>
      </c>
      <c r="K67" s="332">
        <v>23.347222219999999</v>
      </c>
      <c r="L67" s="332">
        <v>-0.92638889000000191</v>
      </c>
      <c r="M67" s="333">
        <v>32.311298000000001</v>
      </c>
      <c r="N67" s="334">
        <v>9.6759000000000004</v>
      </c>
      <c r="O67" s="335">
        <v>0.151</v>
      </c>
      <c r="P67" s="332">
        <v>8.5150110000000723E-2</v>
      </c>
      <c r="Q67" s="336">
        <v>24.188461</v>
      </c>
      <c r="R67" s="332">
        <v>-0.84123878000000119</v>
      </c>
      <c r="S67" s="337">
        <v>-3.4656515513401959E-2</v>
      </c>
      <c r="T67" s="332">
        <v>-1.9884760699999973</v>
      </c>
      <c r="U67" s="337">
        <v>-0.12165846156367444</v>
      </c>
      <c r="V67" s="338">
        <v>-16.5</v>
      </c>
      <c r="W67" s="339">
        <v>-3.8522916662999999E-2</v>
      </c>
      <c r="X67" s="340">
        <v>99.039062000000001</v>
      </c>
      <c r="Y67" s="332">
        <v>1.5546870000000013</v>
      </c>
      <c r="Z67" s="336">
        <v>0.27343700000000126</v>
      </c>
      <c r="AA67" s="336">
        <v>98.765625</v>
      </c>
      <c r="AB67" s="336">
        <v>97.210937999999999</v>
      </c>
      <c r="AC67" s="341">
        <v>1.8281240000000025</v>
      </c>
      <c r="AD67" s="342">
        <v>7.1980000000000004</v>
      </c>
      <c r="AE67" s="339">
        <v>7.1288316827599993E-2</v>
      </c>
      <c r="AF67" s="343">
        <v>-0.54038190796623586</v>
      </c>
      <c r="AG67" s="332">
        <v>0.87303541488387104</v>
      </c>
      <c r="AH67" s="337">
        <v>3.5966441537172301E-2</v>
      </c>
      <c r="AI67" s="332">
        <v>-1.7039047762106865E-2</v>
      </c>
      <c r="AJ67" s="337">
        <v>-6.2823812955246527E-2</v>
      </c>
      <c r="AK67" s="341">
        <v>-4.8835682645976722E-2</v>
      </c>
      <c r="AL67" s="344">
        <v>3.1796634883869856E-2</v>
      </c>
      <c r="AM67" s="337">
        <v>1.3099260237703402E-3</v>
      </c>
      <c r="AN67" s="332">
        <v>6.2575228878639333</v>
      </c>
      <c r="AO67" s="345">
        <v>0.40838287266201356</v>
      </c>
      <c r="AP67" s="346">
        <v>0.23291051776856503</v>
      </c>
      <c r="AQ67" s="347">
        <v>9.5952150140781022E-3</v>
      </c>
    </row>
    <row r="68" spans="9:43" ht="15">
      <c r="I68" s="133">
        <v>41820</v>
      </c>
      <c r="J68" s="234">
        <v>24.015630999999999</v>
      </c>
      <c r="K68" s="237">
        <v>24.22674211</v>
      </c>
      <c r="L68" s="237">
        <v>0.87951989000000097</v>
      </c>
      <c r="M68" s="238">
        <v>-20.823399999999999</v>
      </c>
      <c r="N68" s="239">
        <v>10.356</v>
      </c>
      <c r="O68" s="240">
        <v>0.1552</v>
      </c>
      <c r="P68" s="237">
        <v>7.9853220000000391E-2</v>
      </c>
      <c r="Q68" s="171">
        <v>23.267368999999999</v>
      </c>
      <c r="R68" s="237">
        <v>0.95937311000000136</v>
      </c>
      <c r="S68" s="241">
        <v>4.1091531187730367E-2</v>
      </c>
      <c r="T68" s="237">
        <v>-1.0291029599999959</v>
      </c>
      <c r="U68" s="241">
        <v>-8.5566062843538959E-2</v>
      </c>
      <c r="V68" s="242">
        <v>-16.5</v>
      </c>
      <c r="W68" s="243">
        <v>-3.9974124481499999E-2</v>
      </c>
      <c r="X68" s="244">
        <v>98.78125</v>
      </c>
      <c r="Y68" s="237">
        <v>-0.25781200000000126</v>
      </c>
      <c r="Z68" s="171">
        <v>0.27343700000000126</v>
      </c>
      <c r="AA68" s="171">
        <v>98.535156000000001</v>
      </c>
      <c r="AB68" s="171">
        <v>98.765625</v>
      </c>
      <c r="AC68" s="245">
        <v>1.5625E-2</v>
      </c>
      <c r="AD68" s="246">
        <v>7.2728479999999998</v>
      </c>
      <c r="AE68" s="243">
        <v>7.184210164999999E-2</v>
      </c>
      <c r="AF68" s="247">
        <v>-0.55641641270804898</v>
      </c>
      <c r="AG68" s="237">
        <v>8.4434673119724354E-3</v>
      </c>
      <c r="AH68" s="241">
        <v>3.616476183937412E-4</v>
      </c>
      <c r="AI68" s="237">
        <v>0.96988352118022192</v>
      </c>
      <c r="AJ68" s="241">
        <v>-1.6034504741813116E-2</v>
      </c>
      <c r="AK68" s="245">
        <v>2.0669438682481716E-3</v>
      </c>
      <c r="AL68" s="248">
        <v>0.96781657731197379</v>
      </c>
      <c r="AM68" s="241">
        <v>4.1453178806124105E-2</v>
      </c>
      <c r="AN68" s="237">
        <v>7.2253394651759066</v>
      </c>
      <c r="AO68" s="203">
        <v>0.46676481970995476</v>
      </c>
      <c r="AP68" s="249">
        <v>0.23199805464165188</v>
      </c>
      <c r="AQ68" s="250">
        <v>9.9368589742943689E-3</v>
      </c>
    </row>
    <row r="69" spans="9:43" ht="15">
      <c r="I69" s="133">
        <v>41851</v>
      </c>
      <c r="J69" s="501">
        <v>24.171880999999999</v>
      </c>
      <c r="K69" s="502">
        <v>24.38299211</v>
      </c>
      <c r="L69" s="502">
        <v>0.15625</v>
      </c>
      <c r="M69" s="503">
        <v>-13.4483</v>
      </c>
      <c r="N69" s="504">
        <v>12.709</v>
      </c>
      <c r="O69" s="505">
        <v>0.156</v>
      </c>
      <c r="P69" s="502">
        <v>1.6229110000001157E-2</v>
      </c>
      <c r="Q69" s="506">
        <v>24.210512999999999</v>
      </c>
      <c r="R69" s="502">
        <v>0.17247911000000116</v>
      </c>
      <c r="S69" s="507">
        <v>7.1193687214265375E-3</v>
      </c>
      <c r="T69" s="502">
        <v>-0.85662384999999475</v>
      </c>
      <c r="U69" s="507">
        <v>-7.9055870473536238E-2</v>
      </c>
      <c r="V69" s="508">
        <v>-15.3</v>
      </c>
      <c r="W69" s="509">
        <v>-3.7305977928300003E-2</v>
      </c>
      <c r="X69" s="510">
        <v>97.96875</v>
      </c>
      <c r="Y69" s="502">
        <v>-0.8125</v>
      </c>
      <c r="Z69" s="506">
        <v>0.24609399999999937</v>
      </c>
      <c r="AA69" s="506">
        <v>97.714843999999999</v>
      </c>
      <c r="AB69" s="506">
        <v>98.535156000000001</v>
      </c>
      <c r="AC69" s="511">
        <v>-0.56640600000000063</v>
      </c>
      <c r="AD69" s="512">
        <v>7.148028</v>
      </c>
      <c r="AE69" s="509">
        <v>7.0028336812500008E-2</v>
      </c>
      <c r="AF69" s="513">
        <v>-0.53272688780523647</v>
      </c>
      <c r="AG69" s="502">
        <v>-0.31515759465631554</v>
      </c>
      <c r="AH69" s="507">
        <v>-1.3008665928970651E-2</v>
      </c>
      <c r="AI69" s="502">
        <v>-0.15230235414808196</v>
      </c>
      <c r="AJ69" s="507">
        <v>2.3689524902812509E-2</v>
      </c>
      <c r="AK69" s="511">
        <v>-9.6238694917675817E-3</v>
      </c>
      <c r="AL69" s="514">
        <v>-0.14267848465631439</v>
      </c>
      <c r="AM69" s="507">
        <v>-5.8892972075441138E-3</v>
      </c>
      <c r="AN69" s="502">
        <v>7.0826609805195924</v>
      </c>
      <c r="AO69" s="232">
        <v>0.45812660575311281</v>
      </c>
      <c r="AP69" s="515">
        <v>0.14733000072754268</v>
      </c>
      <c r="AQ69" s="516">
        <v>6.0812964474794041E-3</v>
      </c>
    </row>
    <row r="70" spans="9:43" ht="15">
      <c r="I70" s="133">
        <v>41880</v>
      </c>
      <c r="J70" s="234">
        <v>22.8125</v>
      </c>
      <c r="K70" s="237">
        <v>23.034722219999999</v>
      </c>
      <c r="L70" s="237">
        <v>-1.348269890000001</v>
      </c>
      <c r="M70" s="238">
        <v>-18.025100999999999</v>
      </c>
      <c r="N70" s="239">
        <v>13.296200000000001</v>
      </c>
      <c r="O70" s="240">
        <v>0.157</v>
      </c>
      <c r="P70" s="237">
        <v>1.7010999999911292E-4</v>
      </c>
      <c r="Q70" s="171">
        <v>24.382822000000001</v>
      </c>
      <c r="R70" s="237">
        <v>-1.3480997800000019</v>
      </c>
      <c r="S70" s="241">
        <v>-5.5288529558565398E-2</v>
      </c>
      <c r="T70" s="237">
        <v>-2.2047236299999966</v>
      </c>
      <c r="U70" s="241">
        <v>-0.12997351720064743</v>
      </c>
      <c r="V70" s="242">
        <v>-17.399999999999999</v>
      </c>
      <c r="W70" s="243">
        <v>-4.0080416662799996E-2</v>
      </c>
      <c r="X70" s="244">
        <v>99.53125</v>
      </c>
      <c r="Y70" s="237">
        <v>1.5625</v>
      </c>
      <c r="Z70" s="171">
        <v>0.25390600000000063</v>
      </c>
      <c r="AA70" s="171">
        <v>99.242187999999999</v>
      </c>
      <c r="AB70" s="171">
        <v>97.714843999999999</v>
      </c>
      <c r="AC70" s="245">
        <v>1.8164060000000006</v>
      </c>
      <c r="AD70" s="246">
        <v>6.8048909999999996</v>
      </c>
      <c r="AE70" s="243">
        <v>6.7729930734374999E-2</v>
      </c>
      <c r="AF70" s="247">
        <v>-0.59176816258661791</v>
      </c>
      <c r="AG70" s="237">
        <v>0.96764831537075868</v>
      </c>
      <c r="AH70" s="241">
        <v>3.9685380325981602E-2</v>
      </c>
      <c r="AI70" s="237">
        <v>-0.42657746055219742</v>
      </c>
      <c r="AJ70" s="241">
        <v>-5.9041274781381436E-2</v>
      </c>
      <c r="AK70" s="245">
        <v>-4.6125995922954244E-2</v>
      </c>
      <c r="AL70" s="248">
        <v>-0.38045146462924317</v>
      </c>
      <c r="AM70" s="241">
        <v>-1.5603149232583793E-2</v>
      </c>
      <c r="AN70" s="237">
        <v>6.702209515890349</v>
      </c>
      <c r="AO70" s="203">
        <v>0.43537523872354611</v>
      </c>
      <c r="AP70" s="249">
        <v>0.15042359708971728</v>
      </c>
      <c r="AQ70" s="250">
        <v>6.1692017292670686E-3</v>
      </c>
    </row>
    <row r="71" spans="9:43" ht="15">
      <c r="I71" s="133">
        <v>41912</v>
      </c>
      <c r="J71" s="217">
        <v>23.6875</v>
      </c>
      <c r="K71" s="80">
        <v>23.898611110000001</v>
      </c>
      <c r="L71" s="80">
        <v>0.86388889000000191</v>
      </c>
      <c r="M71" s="81">
        <v>-36.847698000000001</v>
      </c>
      <c r="N71" s="73">
        <v>12.611499999999999</v>
      </c>
      <c r="O71" s="170">
        <v>0.1565</v>
      </c>
      <c r="P71" s="80">
        <v>3.3654219999998958E-2</v>
      </c>
      <c r="Q71" s="82">
        <v>23.001068</v>
      </c>
      <c r="R71" s="80">
        <v>0.89754311000000087</v>
      </c>
      <c r="S71" s="83">
        <v>3.8964789825887511E-2</v>
      </c>
      <c r="T71" s="80">
        <v>-1.3071805199999957</v>
      </c>
      <c r="U71" s="83">
        <v>-9.6073118155414416E-2</v>
      </c>
      <c r="V71" s="84">
        <v>-15.8</v>
      </c>
      <c r="W71" s="172">
        <v>-3.7759805553800006E-2</v>
      </c>
      <c r="X71" s="185">
        <v>98.578125</v>
      </c>
      <c r="Y71" s="80">
        <v>-0.953125</v>
      </c>
      <c r="Z71" s="82">
        <v>0.28906200000000126</v>
      </c>
      <c r="AA71" s="82">
        <v>98.304687999999999</v>
      </c>
      <c r="AB71" s="82">
        <v>99.242187999999999</v>
      </c>
      <c r="AC71" s="187">
        <v>-0.66406299999999874</v>
      </c>
      <c r="AD71" s="189">
        <v>6.9646030000000003</v>
      </c>
      <c r="AE71" s="172">
        <v>6.8655750510937502E-2</v>
      </c>
      <c r="AF71" s="86">
        <v>-0.54998751412359137</v>
      </c>
      <c r="AG71" s="80">
        <v>-0.39297134135175649</v>
      </c>
      <c r="AH71" s="83">
        <v>-1.7059955731116107E-2</v>
      </c>
      <c r="AI71" s="80">
        <v>0.48466067836508331</v>
      </c>
      <c r="AJ71" s="83">
        <v>4.1780648463026537E-2</v>
      </c>
      <c r="AK71" s="187">
        <v>-1.9911090283161084E-2</v>
      </c>
      <c r="AL71" s="192">
        <v>0.50457176864824438</v>
      </c>
      <c r="AM71" s="83">
        <v>2.1904834094771401E-2</v>
      </c>
      <c r="AN71" s="80">
        <v>7.206781284538593</v>
      </c>
      <c r="AO71" s="109">
        <v>0.46681689519152836</v>
      </c>
      <c r="AP71" s="194">
        <v>0.19263471080759323</v>
      </c>
      <c r="AQ71" s="200">
        <v>8.3627972140396505E-3</v>
      </c>
    </row>
    <row r="72" spans="9:43" ht="15">
      <c r="I72" s="133">
        <v>41943</v>
      </c>
      <c r="J72" s="217">
        <v>22.515630999999999</v>
      </c>
      <c r="K72" s="80">
        <v>22.74896433</v>
      </c>
      <c r="L72" s="80">
        <v>-1.1496467800000012</v>
      </c>
      <c r="M72" s="81">
        <v>-52.286200999999998</v>
      </c>
      <c r="N72" s="73">
        <v>12.4824</v>
      </c>
      <c r="O72" s="170">
        <v>0.15590000000000001</v>
      </c>
      <c r="P72" s="80">
        <v>2.4933109999999203E-2</v>
      </c>
      <c r="Q72" s="82">
        <v>23.873678000000002</v>
      </c>
      <c r="R72" s="80">
        <v>-1.124713670000002</v>
      </c>
      <c r="S72" s="83">
        <v>-4.7061884258595393E-2</v>
      </c>
      <c r="T72" s="80">
        <v>-2.4318941899999977</v>
      </c>
      <c r="U72" s="83">
        <v>-0.13861362044701731</v>
      </c>
      <c r="V72" s="84">
        <v>-17.7</v>
      </c>
      <c r="W72" s="172">
        <v>-4.0265666864099998E-2</v>
      </c>
      <c r="X72" s="185">
        <v>100.039062</v>
      </c>
      <c r="Y72" s="80">
        <v>1.4609370000000013</v>
      </c>
      <c r="Z72" s="82">
        <v>0.27343700000000126</v>
      </c>
      <c r="AA72" s="82">
        <v>99.75</v>
      </c>
      <c r="AB72" s="82">
        <v>98.304687999999999</v>
      </c>
      <c r="AC72" s="187">
        <v>1.7343740000000025</v>
      </c>
      <c r="AD72" s="189">
        <v>6.6523269999999997</v>
      </c>
      <c r="AE72" s="172">
        <v>6.6549255319727399E-2</v>
      </c>
      <c r="AF72" s="86">
        <v>-0.60505060005027467</v>
      </c>
      <c r="AG72" s="80">
        <v>0.95388404482059108</v>
      </c>
      <c r="AH72" s="83">
        <v>3.9913785802449968E-2</v>
      </c>
      <c r="AI72" s="80">
        <v>-0.21105147496164642</v>
      </c>
      <c r="AJ72" s="83">
        <v>-5.5063085926683297E-2</v>
      </c>
      <c r="AK72" s="187">
        <v>-4.0221849782235496E-2</v>
      </c>
      <c r="AL72" s="192">
        <v>-0.17082962517941092</v>
      </c>
      <c r="AM72" s="83">
        <v>-7.1480984561454255E-3</v>
      </c>
      <c r="AN72" s="80">
        <v>7.0359516593591822</v>
      </c>
      <c r="AO72" s="109">
        <v>0.45633194360756191</v>
      </c>
      <c r="AP72" s="194">
        <v>0.19037633092594691</v>
      </c>
      <c r="AQ72" s="200">
        <v>7.9659997834052761E-3</v>
      </c>
    </row>
    <row r="73" spans="9:43" ht="15">
      <c r="I73" s="133">
        <v>41971</v>
      </c>
      <c r="J73" s="217">
        <v>21.46875</v>
      </c>
      <c r="K73" s="80">
        <v>21.679861110000001</v>
      </c>
      <c r="L73" s="80">
        <v>-1.0691032199999988</v>
      </c>
      <c r="M73" s="81">
        <v>-81.819702000000007</v>
      </c>
      <c r="N73" s="73">
        <v>12.5703</v>
      </c>
      <c r="O73" s="170">
        <v>0.154</v>
      </c>
      <c r="P73" s="80">
        <v>3.7833329999998E-2</v>
      </c>
      <c r="Q73" s="82">
        <v>22.711131000000002</v>
      </c>
      <c r="R73" s="80">
        <v>-1.0312698900000008</v>
      </c>
      <c r="S73" s="83">
        <v>-4.5332608335053856E-2</v>
      </c>
      <c r="T73" s="80">
        <v>-3.4631640799999985</v>
      </c>
      <c r="U73" s="83">
        <v>-0.17766251181644266</v>
      </c>
      <c r="V73" s="84">
        <v>-19.100000000000001</v>
      </c>
      <c r="W73" s="172">
        <v>-4.1408534720100004E-2</v>
      </c>
      <c r="X73" s="185">
        <v>101.117188</v>
      </c>
      <c r="Y73" s="80">
        <v>1.0781259999999975</v>
      </c>
      <c r="Z73" s="82">
        <v>0.28906200000000126</v>
      </c>
      <c r="AA73" s="82">
        <v>100.832031</v>
      </c>
      <c r="AB73" s="82">
        <v>99.75</v>
      </c>
      <c r="AC73" s="187">
        <v>1.3671879999999987</v>
      </c>
      <c r="AD73" s="189">
        <v>6.2499140000000004</v>
      </c>
      <c r="AE73" s="172">
        <v>6.3197372892183204E-2</v>
      </c>
      <c r="AF73" s="86">
        <v>-0.65522557070124299</v>
      </c>
      <c r="AG73" s="80">
        <v>0.82721791978153414</v>
      </c>
      <c r="AH73" s="83">
        <v>3.6362882625414629E-2</v>
      </c>
      <c r="AI73" s="80">
        <v>-0.23109944042248953</v>
      </c>
      <c r="AJ73" s="83">
        <v>-5.017497065096832E-2</v>
      </c>
      <c r="AK73" s="187">
        <v>-2.7047470204022872E-2</v>
      </c>
      <c r="AL73" s="192">
        <v>-0.20405197021846666</v>
      </c>
      <c r="AM73" s="83">
        <v>-8.9697257096392254E-3</v>
      </c>
      <c r="AN73" s="80">
        <v>6.831899689140716</v>
      </c>
      <c r="AO73" s="109">
        <v>0.44326904553121627</v>
      </c>
      <c r="AP73" s="194">
        <v>0.22723414391804153</v>
      </c>
      <c r="AQ73" s="200">
        <v>9.988768746644807E-3</v>
      </c>
    </row>
    <row r="74" spans="9:43" ht="15">
      <c r="I74" s="133">
        <v>42004</v>
      </c>
      <c r="J74" s="217">
        <v>21.046880999999999</v>
      </c>
      <c r="K74" s="80">
        <v>21.269103219999998</v>
      </c>
      <c r="L74" s="80">
        <v>-0.41075789000000285</v>
      </c>
      <c r="M74" s="81">
        <v>-125.19650300000001</v>
      </c>
      <c r="N74" s="73">
        <v>11.9093</v>
      </c>
      <c r="O74" s="170">
        <v>0.17125000000000001</v>
      </c>
      <c r="P74" s="80">
        <v>6.5295110000000989E-2</v>
      </c>
      <c r="Q74" s="82">
        <v>21.614566</v>
      </c>
      <c r="R74" s="80">
        <v>-0.34546278000000186</v>
      </c>
      <c r="S74" s="83">
        <v>-1.5934732157516198E-2</v>
      </c>
      <c r="T74" s="80">
        <v>-3.8086268600000004</v>
      </c>
      <c r="U74" s="83">
        <v>-0.19076623943373228</v>
      </c>
      <c r="V74" s="84">
        <v>-19.2</v>
      </c>
      <c r="W74" s="172">
        <v>-4.0836678182399992E-2</v>
      </c>
      <c r="X74" s="185">
        <v>101.210938</v>
      </c>
      <c r="Y74" s="80">
        <v>9.375E-2</v>
      </c>
      <c r="Z74" s="82">
        <v>0.28515699999999811</v>
      </c>
      <c r="AA74" s="82">
        <v>100.957031</v>
      </c>
      <c r="AB74" s="82">
        <v>100.832031</v>
      </c>
      <c r="AC74" s="187">
        <v>0.37890699999999811</v>
      </c>
      <c r="AD74" s="189">
        <v>5.9987959999999996</v>
      </c>
      <c r="AE74" s="172">
        <v>6.0714377003064791E-2</v>
      </c>
      <c r="AF74" s="86">
        <v>-0.67260309992703382</v>
      </c>
      <c r="AG74" s="80">
        <v>0.24826955531769462</v>
      </c>
      <c r="AH74" s="83">
        <v>1.1451621117774523E-2</v>
      </c>
      <c r="AI74" s="80">
        <v>-9.8007796364766184E-2</v>
      </c>
      <c r="AJ74" s="83">
        <v>-1.7377529225790833E-2</v>
      </c>
      <c r="AK74" s="187">
        <v>-8.145716824589453E-4</v>
      </c>
      <c r="AL74" s="192">
        <v>-9.7193224682307233E-2</v>
      </c>
      <c r="AM74" s="83">
        <v>-4.4831110397416758E-3</v>
      </c>
      <c r="AN74" s="80">
        <v>6.7347064644584087</v>
      </c>
      <c r="AO74" s="109">
        <v>0.43679871013987781</v>
      </c>
      <c r="AP74" s="194">
        <v>0.25709259216589286</v>
      </c>
      <c r="AQ74" s="200">
        <v>1.1858590369257807E-2</v>
      </c>
    </row>
    <row r="75" spans="9:43" ht="15">
      <c r="I75" s="133">
        <v>42034</v>
      </c>
      <c r="J75" s="217">
        <v>16.578130999999999</v>
      </c>
      <c r="K75" s="80">
        <v>16.800353219999998</v>
      </c>
      <c r="L75" s="80">
        <v>-4.46875</v>
      </c>
      <c r="M75" s="81">
        <v>7.6908000000000003</v>
      </c>
      <c r="N75" s="73">
        <v>14.107200000000001</v>
      </c>
      <c r="O75" s="170">
        <v>0.17125000000000001</v>
      </c>
      <c r="P75" s="80">
        <v>2.5236219999996479E-2</v>
      </c>
      <c r="Q75" s="82">
        <v>21.243867000000002</v>
      </c>
      <c r="R75" s="80">
        <v>-4.4435137800000035</v>
      </c>
      <c r="S75" s="83">
        <v>-0.20891871810663035</v>
      </c>
      <c r="T75" s="80">
        <v>-8.2521406400000039</v>
      </c>
      <c r="U75" s="83">
        <v>-0.35983031933984477</v>
      </c>
      <c r="V75" s="84">
        <v>-31.6</v>
      </c>
      <c r="W75" s="172">
        <v>-5.3089116175199999E-2</v>
      </c>
      <c r="X75" s="185">
        <v>103.375</v>
      </c>
      <c r="Y75" s="80">
        <v>2.1640620000000013</v>
      </c>
      <c r="Z75" s="82">
        <v>0.25390699999999811</v>
      </c>
      <c r="AA75" s="82">
        <v>103.128906</v>
      </c>
      <c r="AB75" s="82">
        <v>100.957031</v>
      </c>
      <c r="AC75" s="187">
        <v>2.4179689999999994</v>
      </c>
      <c r="AD75" s="189">
        <v>5.4045230000000002</v>
      </c>
      <c r="AE75" s="172">
        <v>5.58692565125E-2</v>
      </c>
      <c r="AF75" s="86">
        <v>-0.95023845830706588</v>
      </c>
      <c r="AG75" s="80">
        <v>1.6263334449274696</v>
      </c>
      <c r="AH75" s="83">
        <v>7.6464598817602134E-2</v>
      </c>
      <c r="AI75" s="80">
        <v>-3.1175903995358385</v>
      </c>
      <c r="AJ75" s="83">
        <v>-0.27763535838003206</v>
      </c>
      <c r="AK75" s="187">
        <v>-0.30041006446330465</v>
      </c>
      <c r="AL75" s="192">
        <v>-2.8171803350725337</v>
      </c>
      <c r="AM75" s="83">
        <v>-0.1324541192890282</v>
      </c>
      <c r="AN75" s="80">
        <v>3.917526129385875</v>
      </c>
      <c r="AO75" s="109">
        <v>0.24648880239268856</v>
      </c>
      <c r="AP75" s="194">
        <v>0.26650841623336685</v>
      </c>
      <c r="AQ75" s="200">
        <v>1.2530308094172993E-2</v>
      </c>
    </row>
    <row r="76" spans="9:43" ht="15">
      <c r="I76" s="133">
        <v>42062</v>
      </c>
      <c r="J76" s="217">
        <v>19.671880999999999</v>
      </c>
      <c r="K76" s="80">
        <v>19.894103219999998</v>
      </c>
      <c r="L76" s="80">
        <v>3.09375</v>
      </c>
      <c r="M76" s="81">
        <v>-150.433594</v>
      </c>
      <c r="N76" s="73">
        <v>12.1149</v>
      </c>
      <c r="O76" s="170">
        <v>0.17299999999999999</v>
      </c>
      <c r="P76" s="80">
        <v>0.12270321999999823</v>
      </c>
      <c r="Q76" s="82">
        <v>16.67765</v>
      </c>
      <c r="R76" s="80">
        <v>3.2164532199999982</v>
      </c>
      <c r="S76" s="83">
        <v>0.19145152354124126</v>
      </c>
      <c r="T76" s="80">
        <v>-5.0356874200000057</v>
      </c>
      <c r="U76" s="83">
        <v>-0.2372688586525481</v>
      </c>
      <c r="V76" s="84">
        <v>-24.9</v>
      </c>
      <c r="W76" s="172">
        <v>-4.9536317017799987E-2</v>
      </c>
      <c r="X76" s="185">
        <v>101.898438</v>
      </c>
      <c r="Y76" s="80">
        <v>-1.4765620000000013</v>
      </c>
      <c r="Z76" s="82">
        <v>0.24609399999999937</v>
      </c>
      <c r="AA76" s="82">
        <v>101.632812</v>
      </c>
      <c r="AB76" s="82">
        <v>103.128906</v>
      </c>
      <c r="AC76" s="187">
        <v>-1.2304680000000019</v>
      </c>
      <c r="AD76" s="189">
        <v>6.1613049999999996</v>
      </c>
      <c r="AE76" s="172">
        <v>6.2782735554158989E-2</v>
      </c>
      <c r="AF76" s="86">
        <v>-0.78901176542503326</v>
      </c>
      <c r="AG76" s="80">
        <v>-1.1692380153161805</v>
      </c>
      <c r="AH76" s="83">
        <v>-6.9596037654985732E-2</v>
      </c>
      <c r="AI76" s="80">
        <v>1.9281846006361778</v>
      </c>
      <c r="AJ76" s="83">
        <v>0.16122669288203262</v>
      </c>
      <c r="AK76" s="187">
        <v>-0.11903060404764003</v>
      </c>
      <c r="AL76" s="192">
        <v>2.0472152046838179</v>
      </c>
      <c r="AM76" s="83">
        <v>0.12185548588625555</v>
      </c>
      <c r="AN76" s="80">
        <v>5.9647413340696929</v>
      </c>
      <c r="AO76" s="109">
        <v>0.39838030106002642</v>
      </c>
      <c r="AP76" s="194">
        <v>0.31687428140050589</v>
      </c>
      <c r="AQ76" s="200">
        <v>1.8861167813024465E-2</v>
      </c>
    </row>
    <row r="77" spans="9:43" ht="15">
      <c r="I77" s="149">
        <v>42094</v>
      </c>
      <c r="J77" s="348">
        <v>19.015630999999999</v>
      </c>
      <c r="K77" s="349">
        <v>19.22674211</v>
      </c>
      <c r="L77" s="349">
        <v>-0.66736110999999809</v>
      </c>
      <c r="M77" s="350">
        <v>-160.06849700000001</v>
      </c>
      <c r="N77" s="351" t="s">
        <v>326</v>
      </c>
      <c r="O77" s="352">
        <v>0.17624999999999999</v>
      </c>
      <c r="P77" s="349">
        <v>-1.1380780000003199E-2</v>
      </c>
      <c r="Q77" s="353">
        <v>19.905484000000001</v>
      </c>
      <c r="R77" s="349">
        <v>-0.67874189000000129</v>
      </c>
      <c r="S77" s="88">
        <v>-3.4117742453333939E-2</v>
      </c>
      <c r="T77" s="349">
        <v>-5.714429310000007</v>
      </c>
      <c r="U77" s="88">
        <v>-0.26329152329417793</v>
      </c>
      <c r="V77" s="354">
        <v>-25.9</v>
      </c>
      <c r="W77" s="355">
        <v>-4.9797262064899997E-2</v>
      </c>
      <c r="X77" s="356">
        <v>102.242188</v>
      </c>
      <c r="Y77" s="349">
        <v>0.34375</v>
      </c>
      <c r="Z77" s="353">
        <v>0.26562599999999748</v>
      </c>
      <c r="AA77" s="353">
        <v>102.003906</v>
      </c>
      <c r="AB77" s="353">
        <v>101.632812</v>
      </c>
      <c r="AC77" s="357">
        <v>0.60937599999999748</v>
      </c>
      <c r="AD77" s="358">
        <v>5.6016069999999996</v>
      </c>
      <c r="AE77" s="355">
        <v>5.7272055599611599E-2</v>
      </c>
      <c r="AF77" s="359">
        <v>-0.86948620131661047</v>
      </c>
      <c r="AG77" s="349">
        <v>0.48080483356764309</v>
      </c>
      <c r="AH77" s="88">
        <v>2.41682084510489E-2</v>
      </c>
      <c r="AI77" s="349">
        <v>-0.21176860010122303</v>
      </c>
      <c r="AJ77" s="88">
        <v>-8.0474435891577212E-2</v>
      </c>
      <c r="AK77" s="357">
        <v>-1.3831543668864833E-2</v>
      </c>
      <c r="AL77" s="360">
        <v>-0.1979370564323582</v>
      </c>
      <c r="AM77" s="88">
        <v>-9.9495340022850362E-3</v>
      </c>
      <c r="AN77" s="349">
        <v>5.7668042776373349</v>
      </c>
      <c r="AO77" s="110">
        <v>0.38446706870650416</v>
      </c>
      <c r="AP77" s="361">
        <v>0.21957736171092057</v>
      </c>
      <c r="AQ77" s="362">
        <v>1.103730885894743E-2</v>
      </c>
    </row>
    <row r="83" spans="9:9" ht="15.75">
      <c r="I83" s="498" t="s">
        <v>270</v>
      </c>
    </row>
  </sheetData>
  <mergeCells count="4">
    <mergeCell ref="J26:W26"/>
    <mergeCell ref="X26:AE26"/>
    <mergeCell ref="AF26:AK26"/>
    <mergeCell ref="AL26:AQ26"/>
  </mergeCells>
  <dataValidations disablePrompts="1" count="1">
    <dataValidation type="list" allowBlank="1" showInputMessage="1" showErrorMessage="1" sqref="J23">
      <formula1>$B$28:$B$36</formula1>
    </dataValidation>
  </dataValidations>
  <printOptions horizontalCentered="1"/>
  <pageMargins left="0.25" right="0.25" top="0.25" bottom="0.25" header="0.3" footer="0.15"/>
  <pageSetup scale="47" fitToWidth="0" fitToHeight="0" orientation="landscape" horizontalDpi="300" verticalDpi="300" r:id="rId1"/>
  <headerFooter scaleWithDoc="0">
    <oddHeader>&amp;L&amp;G&amp;C&amp;"-,Bold"&amp;12&amp;K2E398A
&amp;15FN30.400.10(IOS) Performance&amp;R&amp;"-,Bold"&amp;14&amp;K2E398A
&amp;12Cello Fixed Income Master Fund, LP&amp;"-,Regular"&amp;10&amp;K000000
&amp;"-,Bold"&amp;K2E398A As of Mar, 2015</oddHeader>
    <oddFooter>&amp;L&amp;8&amp;K2E398AReport Created on &amp;D &amp;T&amp;C&amp;G
&amp;8&amp;K2E398APage &amp;P of &amp;N</oddFooter>
  </headerFooter>
  <rowBreaks count="1" manualBreakCount="1">
    <brk id="83" max="43" man="1"/>
  </rowBreaks>
  <drawing r:id="rId2"/>
  <legacyDrawing r:id="rId3"/>
  <legacyDrawingHF r:id="rId4"/>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7" tint="0.79998168889431442"/>
  </sheetPr>
  <dimension ref="A1:AY83"/>
  <sheetViews>
    <sheetView topLeftCell="H13"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1" width="8.85546875" style="67" customWidth="1"/>
    <col min="12" max="12" width="8.5703125" style="67" bestFit="1" customWidth="1"/>
    <col min="13" max="13" width="7.28515625" style="67" bestFit="1" customWidth="1"/>
    <col min="14" max="14" width="6.7109375" style="67" customWidth="1"/>
    <col min="15" max="15" width="7.85546875" style="67" customWidth="1"/>
    <col min="16" max="16" width="9" style="67" bestFit="1" customWidth="1"/>
    <col min="17" max="17" width="10.85546875" style="67" customWidth="1"/>
    <col min="18" max="18" width="10.28515625" style="67" customWidth="1"/>
    <col min="19" max="19" width="10.7109375" style="67" customWidth="1"/>
    <col min="20" max="20" width="10.7109375" style="67" bestFit="1" customWidth="1"/>
    <col min="21" max="21" width="10.85546875" style="67" customWidth="1"/>
    <col min="22" max="22" width="5.7109375" style="67" customWidth="1"/>
    <col min="23" max="23" width="8.5703125" style="67" customWidth="1"/>
    <col min="24" max="24" width="10.140625" style="67" bestFit="1" customWidth="1"/>
    <col min="25" max="25" width="10.28515625" style="67" customWidth="1"/>
    <col min="26" max="26" width="6.85546875" style="67" bestFit="1" customWidth="1"/>
    <col min="27" max="27" width="10.5703125" style="67" hidden="1" customWidth="1"/>
    <col min="28" max="28" width="10.140625" style="67" customWidth="1"/>
    <col min="29" max="29" width="8.5703125" style="67" bestFit="1" customWidth="1"/>
    <col min="30" max="30" width="5.7109375" style="67" customWidth="1"/>
    <col min="31" max="31" width="8" style="67" customWidth="1"/>
    <col min="32" max="32" width="6.85546875" style="67" customWidth="1"/>
    <col min="33" max="33" width="9.85546875" style="67" bestFit="1" customWidth="1"/>
    <col min="34" max="34" width="9.7109375" style="67" customWidth="1"/>
    <col min="35" max="35" width="12.42578125" style="67" hidden="1" customWidth="1"/>
    <col min="36" max="36" width="9.42578125" style="67" hidden="1" customWidth="1"/>
    <col min="37" max="37" width="8.7109375" style="67" hidden="1" customWidth="1"/>
    <col min="38" max="38" width="8.42578125" style="67" customWidth="1"/>
    <col min="39" max="39" width="9.28515625" style="67" customWidth="1"/>
    <col min="40" max="40" width="11.140625" style="67" customWidth="1"/>
    <col min="41" max="41" width="10.85546875" style="67" customWidth="1"/>
    <col min="42" max="42" width="8.5703125" style="67" bestFit="1" customWidth="1"/>
    <col min="43" max="43" width="6.5703125" style="67" customWidth="1"/>
    <col min="44" max="44" width="3.7109375" style="67" customWidth="1"/>
    <col min="45" max="45" width="9.42578125" style="67" bestFit="1" customWidth="1"/>
    <col min="46" max="46" width="9.140625" style="67"/>
    <col min="47" max="47" width="9.5703125" style="67" customWidth="1"/>
    <col min="48" max="16384" width="9.140625" style="67"/>
  </cols>
  <sheetData>
    <row r="1" spans="47:47">
      <c r="AU1" s="71"/>
    </row>
    <row r="23" spans="2:51" ht="12.75" hidden="1" customHeight="1">
      <c r="I23" s="77" t="s">
        <v>77</v>
      </c>
      <c r="J23" s="74">
        <v>3</v>
      </c>
    </row>
    <row r="24" spans="2:51" ht="15">
      <c r="I24" s="75" t="s">
        <v>219</v>
      </c>
    </row>
    <row r="25" spans="2:51" s="76" customFormat="1" ht="8.25" hidden="1" customHeight="1">
      <c r="J25" s="76" t="s">
        <v>7</v>
      </c>
      <c r="L25" s="76" t="s">
        <v>8</v>
      </c>
      <c r="M25" s="76" t="s">
        <v>9</v>
      </c>
      <c r="O25" s="76" t="s">
        <v>10</v>
      </c>
      <c r="W25" s="76" t="s">
        <v>11</v>
      </c>
      <c r="X25" s="76" t="s">
        <v>7</v>
      </c>
      <c r="Y25" s="76" t="s">
        <v>7</v>
      </c>
    </row>
    <row r="26" spans="2:51" s="163" customFormat="1" ht="22.5" customHeight="1">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75</v>
      </c>
      <c r="AG26" s="638"/>
      <c r="AH26" s="638"/>
      <c r="AI26" s="638"/>
      <c r="AJ26" s="638"/>
      <c r="AK26" s="638"/>
      <c r="AL26" s="639" t="s">
        <v>150</v>
      </c>
      <c r="AM26" s="640"/>
      <c r="AN26" s="640"/>
      <c r="AO26" s="640"/>
      <c r="AP26" s="640"/>
      <c r="AQ26" s="641"/>
      <c r="AU26" s="385" t="s">
        <v>67</v>
      </c>
      <c r="AV26" s="387" t="s">
        <v>150</v>
      </c>
    </row>
    <row r="27" spans="2:51" s="164" customFormat="1" ht="46.5" customHeight="1">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4" t="s">
        <v>73</v>
      </c>
      <c r="AB27" s="214" t="s">
        <v>122</v>
      </c>
      <c r="AC27" s="214" t="s">
        <v>160</v>
      </c>
      <c r="AD27" s="21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U27" s="143" t="s">
        <v>241</v>
      </c>
      <c r="AV27" s="386" t="s">
        <v>241</v>
      </c>
    </row>
    <row r="28" spans="2:51" s="163" customFormat="1" ht="15" customHeight="1">
      <c r="B28" s="165"/>
      <c r="C28" s="166"/>
      <c r="D28" s="166"/>
      <c r="E28" s="166"/>
      <c r="F28" s="166"/>
      <c r="G28" s="166"/>
      <c r="H28" s="167"/>
      <c r="I28" s="133">
        <v>40602</v>
      </c>
      <c r="J28" s="220">
        <v>25.120999999999999</v>
      </c>
      <c r="K28" s="80">
        <v>25.358499999999999</v>
      </c>
      <c r="L28" s="80"/>
      <c r="M28" s="81">
        <v>127.49050099999999</v>
      </c>
      <c r="N28" s="73">
        <v>7.431</v>
      </c>
      <c r="O28" s="170">
        <v>0.26100000000000001</v>
      </c>
      <c r="P28" s="80"/>
      <c r="Q28" s="82"/>
      <c r="R28" s="80"/>
      <c r="S28" s="83"/>
      <c r="T28" s="80"/>
      <c r="U28" s="83"/>
      <c r="V28" s="84">
        <v>-10.1</v>
      </c>
      <c r="W28" s="172">
        <v>-2.5612084999999996E-2</v>
      </c>
      <c r="X28" s="185">
        <v>90.0625</v>
      </c>
      <c r="Y28" s="80">
        <v>-0.94531200000000126</v>
      </c>
      <c r="Z28" s="82">
        <v>0.33593700000000126</v>
      </c>
      <c r="AA28" s="82">
        <v>89.796875</v>
      </c>
      <c r="AB28" s="82">
        <v>90.671875</v>
      </c>
      <c r="AC28" s="187"/>
      <c r="AD28" s="189">
        <v>8.1370000000000005</v>
      </c>
      <c r="AE28" s="172">
        <v>7.3283856250000001E-2</v>
      </c>
      <c r="AF28" s="86">
        <v>-0.34949150209327307</v>
      </c>
      <c r="AG28" s="80"/>
      <c r="AH28" s="83"/>
      <c r="AI28" s="80">
        <v>0</v>
      </c>
      <c r="AJ28" s="83">
        <v>0</v>
      </c>
      <c r="AK28" s="187">
        <v>0</v>
      </c>
      <c r="AL28" s="192"/>
      <c r="AM28" s="83"/>
      <c r="AN28" s="80"/>
      <c r="AO28" s="109"/>
      <c r="AP28" s="194"/>
      <c r="AQ28" s="200"/>
      <c r="AU28" s="388"/>
      <c r="AV28" s="389"/>
      <c r="AY28" s="167"/>
    </row>
    <row r="29" spans="2:51" s="163" customFormat="1" ht="15" customHeight="1">
      <c r="B29" s="165"/>
      <c r="C29" s="166"/>
      <c r="D29" s="166"/>
      <c r="E29" s="166"/>
      <c r="F29" s="166"/>
      <c r="G29" s="166"/>
      <c r="H29" s="167"/>
      <c r="I29" s="133">
        <v>40633</v>
      </c>
      <c r="J29" s="217">
        <v>25.945</v>
      </c>
      <c r="K29" s="80">
        <v>26.182500000000001</v>
      </c>
      <c r="L29" s="80">
        <v>0.82400000000000162</v>
      </c>
      <c r="M29" s="81">
        <v>47.6768</v>
      </c>
      <c r="N29" s="73">
        <v>4.2199</v>
      </c>
      <c r="O29" s="170">
        <v>0.24345</v>
      </c>
      <c r="P29" s="80">
        <v>0.24760500000000008</v>
      </c>
      <c r="Q29" s="82">
        <v>25.110894999999999</v>
      </c>
      <c r="R29" s="80">
        <v>1.0716050000000017</v>
      </c>
      <c r="S29" s="83">
        <v>4.2258217165841896E-2</v>
      </c>
      <c r="T29" s="80">
        <v>1.0716050000000017</v>
      </c>
      <c r="U29" s="83">
        <v>4.2258217165841883E-2</v>
      </c>
      <c r="V29" s="84">
        <v>-10</v>
      </c>
      <c r="W29" s="172">
        <v>-2.6182499999999997E-2</v>
      </c>
      <c r="X29" s="185">
        <v>89.46875</v>
      </c>
      <c r="Y29" s="80">
        <v>-0.59375</v>
      </c>
      <c r="Z29" s="82">
        <v>0.265625</v>
      </c>
      <c r="AA29" s="82">
        <v>89.203125</v>
      </c>
      <c r="AB29" s="82">
        <v>89.796875</v>
      </c>
      <c r="AC29" s="187">
        <v>-0.328125</v>
      </c>
      <c r="AD29" s="189">
        <v>8.2479999999999993</v>
      </c>
      <c r="AE29" s="172">
        <v>7.3793824999999993E-2</v>
      </c>
      <c r="AF29" s="86">
        <v>-0.35480611013184371</v>
      </c>
      <c r="AG29" s="80">
        <v>-0.11467689912435522</v>
      </c>
      <c r="AH29" s="83">
        <v>-4.5222272265455455E-3</v>
      </c>
      <c r="AI29" s="80">
        <v>0.95850587513709717</v>
      </c>
      <c r="AJ29" s="83">
        <v>-5.3146080385706451E-3</v>
      </c>
      <c r="AK29" s="187">
        <v>1.5777742614506603E-3</v>
      </c>
      <c r="AL29" s="192">
        <v>0.9569281008756465</v>
      </c>
      <c r="AM29" s="83">
        <v>3.7735989939296354E-2</v>
      </c>
      <c r="AN29" s="80">
        <v>0.9569281008756465</v>
      </c>
      <c r="AO29" s="109">
        <v>3.7735989939296388E-2</v>
      </c>
      <c r="AP29" s="194">
        <v>0.34185037300377108</v>
      </c>
      <c r="AQ29" s="200">
        <v>1.348070165836982E-2</v>
      </c>
      <c r="AR29" s="168"/>
      <c r="AS29" s="168"/>
      <c r="AT29" s="169"/>
      <c r="AU29" s="390">
        <f>P29/K28</f>
        <v>9.7641816353490965E-3</v>
      </c>
      <c r="AV29" s="391">
        <f>AP29/K28</f>
        <v>1.348070165836982E-2</v>
      </c>
      <c r="AY29" s="167"/>
    </row>
    <row r="30" spans="2:51" s="163" customFormat="1" ht="15" customHeight="1">
      <c r="B30" s="165"/>
      <c r="C30" s="166"/>
      <c r="D30" s="166"/>
      <c r="E30" s="166"/>
      <c r="F30" s="166"/>
      <c r="G30" s="166"/>
      <c r="H30" s="167"/>
      <c r="I30" s="133">
        <v>40662</v>
      </c>
      <c r="J30" s="217">
        <v>26.097999999999999</v>
      </c>
      <c r="K30" s="80">
        <v>26.347999999999999</v>
      </c>
      <c r="L30" s="80">
        <v>0.16549999999999798</v>
      </c>
      <c r="M30" s="81">
        <v>33.428199999999997</v>
      </c>
      <c r="N30" s="73">
        <v>4.2278000000000002</v>
      </c>
      <c r="O30" s="170">
        <v>0.21024999999999999</v>
      </c>
      <c r="P30" s="80">
        <v>0.24337000000000231</v>
      </c>
      <c r="Q30" s="82">
        <v>25.939129999999999</v>
      </c>
      <c r="R30" s="80">
        <v>0.40887000000000029</v>
      </c>
      <c r="S30" s="83">
        <v>1.561615582927529E-2</v>
      </c>
      <c r="T30" s="80">
        <v>1.480475000000002</v>
      </c>
      <c r="U30" s="83">
        <v>5.853428389944626E-2</v>
      </c>
      <c r="V30" s="84">
        <v>-12.9</v>
      </c>
      <c r="W30" s="172">
        <v>-3.3988919999999999E-2</v>
      </c>
      <c r="X30" s="185">
        <v>90.734375</v>
      </c>
      <c r="Y30" s="80">
        <v>1.265625</v>
      </c>
      <c r="Z30" s="82">
        <v>0.265625</v>
      </c>
      <c r="AA30" s="82">
        <v>90.46875</v>
      </c>
      <c r="AB30" s="82">
        <v>89.203125</v>
      </c>
      <c r="AC30" s="187">
        <v>1.53125</v>
      </c>
      <c r="AD30" s="189">
        <v>8.4529999999999994</v>
      </c>
      <c r="AE30" s="172">
        <v>7.6697767187499988E-2</v>
      </c>
      <c r="AF30" s="86">
        <v>-0.44315396974867122</v>
      </c>
      <c r="AG30" s="80">
        <v>0.54329685613938572</v>
      </c>
      <c r="AH30" s="83">
        <v>2.0750381214146307E-2</v>
      </c>
      <c r="AI30" s="80">
        <v>0.89625922622561238</v>
      </c>
      <c r="AJ30" s="83">
        <v>-8.8347859616827507E-2</v>
      </c>
      <c r="AK30" s="187">
        <v>-5.5907629913773654E-2</v>
      </c>
      <c r="AL30" s="192">
        <v>0.95216685613938601</v>
      </c>
      <c r="AM30" s="83">
        <v>3.6366537043421597E-2</v>
      </c>
      <c r="AN30" s="80">
        <v>1.9090949570150326</v>
      </c>
      <c r="AO30" s="109">
        <v>7.5474854258715585E-2</v>
      </c>
      <c r="AP30" s="194">
        <v>0.36108277321449311</v>
      </c>
      <c r="AQ30" s="200">
        <v>1.3790996780845721E-2</v>
      </c>
      <c r="AU30" s="392">
        <f t="shared" ref="AU30:AU58" si="0">P30/K29</f>
        <v>9.2951398835100663E-3</v>
      </c>
      <c r="AV30" s="393">
        <f t="shared" ref="AV30:AV58" si="1">AP30/K29</f>
        <v>1.3790996780845721E-2</v>
      </c>
      <c r="AY30" s="167"/>
    </row>
    <row r="31" spans="2:51" s="163" customFormat="1" ht="15" customHeight="1">
      <c r="B31" s="165"/>
      <c r="C31" s="166"/>
      <c r="D31" s="166"/>
      <c r="E31" s="166"/>
      <c r="F31" s="166"/>
      <c r="G31" s="166"/>
      <c r="H31" s="167"/>
      <c r="I31" s="133">
        <v>40694</v>
      </c>
      <c r="J31" s="217">
        <v>26.301000999999999</v>
      </c>
      <c r="K31" s="80">
        <v>26.538501</v>
      </c>
      <c r="L31" s="80">
        <v>0.19050100000000114</v>
      </c>
      <c r="M31" s="81">
        <v>2.9117000000000002</v>
      </c>
      <c r="N31" s="73">
        <v>4.0667999999999997</v>
      </c>
      <c r="O31" s="170">
        <v>0.19042999999999999</v>
      </c>
      <c r="P31" s="80">
        <v>0.24665899999999752</v>
      </c>
      <c r="Q31" s="82">
        <v>26.101341000000001</v>
      </c>
      <c r="R31" s="80">
        <v>0.43715999999999866</v>
      </c>
      <c r="S31" s="83">
        <v>1.6591771671474066E-2</v>
      </c>
      <c r="T31" s="80">
        <v>1.9176350000000006</v>
      </c>
      <c r="U31" s="83">
        <v>7.6097243044333185E-2</v>
      </c>
      <c r="V31" s="84">
        <v>-15.2</v>
      </c>
      <c r="W31" s="172">
        <v>-4.0338521520000004E-2</v>
      </c>
      <c r="X31" s="185">
        <v>92.179687999999999</v>
      </c>
      <c r="Y31" s="80">
        <v>1.4453129999999987</v>
      </c>
      <c r="Z31" s="82">
        <v>0.265625</v>
      </c>
      <c r="AA31" s="82">
        <v>91.914062000000001</v>
      </c>
      <c r="AB31" s="82">
        <v>90.46875</v>
      </c>
      <c r="AC31" s="187">
        <v>1.7109379999999987</v>
      </c>
      <c r="AD31" s="189">
        <v>8.4260000000000002</v>
      </c>
      <c r="AE31" s="172">
        <v>7.76706051088E-2</v>
      </c>
      <c r="AF31" s="86">
        <v>-0.51935376920901177</v>
      </c>
      <c r="AG31" s="80">
        <v>0.75820896669385152</v>
      </c>
      <c r="AH31" s="83">
        <v>2.8776718031495809E-2</v>
      </c>
      <c r="AI31" s="80">
        <v>1.1403026863151384</v>
      </c>
      <c r="AJ31" s="83">
        <v>-7.6199799460340556E-2</v>
      </c>
      <c r="AK31" s="187">
        <v>-5.5066280378711543E-2</v>
      </c>
      <c r="AL31" s="192">
        <v>1.1953689666938501</v>
      </c>
      <c r="AM31" s="83">
        <v>4.5368489702969868E-2</v>
      </c>
      <c r="AN31" s="80">
        <v>3.1044639237088827</v>
      </c>
      <c r="AO31" s="109">
        <v>0.12426752410995512</v>
      </c>
      <c r="AP31" s="194">
        <v>0.38461234494614127</v>
      </c>
      <c r="AQ31" s="200">
        <v>1.4597401888042405E-2</v>
      </c>
      <c r="AU31" s="394">
        <f t="shared" si="0"/>
        <v>9.361583421891511E-3</v>
      </c>
      <c r="AV31" s="395">
        <f t="shared" si="1"/>
        <v>1.4597401888042405E-2</v>
      </c>
      <c r="AY31" s="167"/>
    </row>
    <row r="32" spans="2:51" s="163" customFormat="1" ht="15" customHeight="1">
      <c r="B32" s="165"/>
      <c r="C32" s="166"/>
      <c r="D32" s="166"/>
      <c r="E32" s="166"/>
      <c r="F32" s="166"/>
      <c r="G32" s="166"/>
      <c r="H32" s="167"/>
      <c r="I32" s="133">
        <v>40724</v>
      </c>
      <c r="J32" s="217">
        <v>26.68</v>
      </c>
      <c r="K32" s="80">
        <v>26.9175</v>
      </c>
      <c r="L32" s="80">
        <v>0.37899900000000031</v>
      </c>
      <c r="M32" s="81">
        <v>-42.751801</v>
      </c>
      <c r="N32" s="73">
        <v>4.2583000000000002</v>
      </c>
      <c r="O32" s="170">
        <v>0.18554999999999999</v>
      </c>
      <c r="P32" s="80">
        <v>0.24154300000000006</v>
      </c>
      <c r="Q32" s="82">
        <v>26.296958</v>
      </c>
      <c r="R32" s="80">
        <v>0.62054200000000037</v>
      </c>
      <c r="S32" s="83">
        <v>2.3382707259916466E-2</v>
      </c>
      <c r="T32" s="80">
        <v>2.538177000000001</v>
      </c>
      <c r="U32" s="83">
        <v>0.10125930986164189</v>
      </c>
      <c r="V32" s="84">
        <v>-13.1</v>
      </c>
      <c r="W32" s="172">
        <v>-3.5261925E-2</v>
      </c>
      <c r="X32" s="185">
        <v>90.695312000000001</v>
      </c>
      <c r="Y32" s="80">
        <v>-1.4843759999999975</v>
      </c>
      <c r="Z32" s="82">
        <v>0.26562599999999748</v>
      </c>
      <c r="AA32" s="82">
        <v>90.429687999999999</v>
      </c>
      <c r="AB32" s="82">
        <v>91.914062000000001</v>
      </c>
      <c r="AC32" s="187">
        <v>-1.21875</v>
      </c>
      <c r="AD32" s="189">
        <v>8.3819999999999997</v>
      </c>
      <c r="AE32" s="172">
        <v>7.6020810518399998E-2</v>
      </c>
      <c r="AF32" s="86">
        <v>-0.46384568593181785</v>
      </c>
      <c r="AG32" s="80">
        <v>-0.6329624062234831</v>
      </c>
      <c r="AH32" s="83">
        <v>-2.3850721870970901E-2</v>
      </c>
      <c r="AI32" s="80">
        <v>-5.3617839534816657E-2</v>
      </c>
      <c r="AJ32" s="83">
        <v>5.550808327719392E-2</v>
      </c>
      <c r="AK32" s="187">
        <v>-4.1197433311333929E-2</v>
      </c>
      <c r="AL32" s="192">
        <v>-1.2420406223482727E-2</v>
      </c>
      <c r="AM32" s="83">
        <v>-4.6801461105443475E-4</v>
      </c>
      <c r="AN32" s="80">
        <v>3.0920435174853997</v>
      </c>
      <c r="AO32" s="109">
        <v>0.1237413504819378</v>
      </c>
      <c r="AP32" s="194">
        <v>0.36475247417132395</v>
      </c>
      <c r="AQ32" s="200">
        <v>1.374427569105444E-2</v>
      </c>
      <c r="AU32" s="394">
        <f t="shared" si="0"/>
        <v>9.10160675616155E-3</v>
      </c>
      <c r="AV32" s="395">
        <f t="shared" si="1"/>
        <v>1.374427569105444E-2</v>
      </c>
      <c r="AY32" s="167"/>
    </row>
    <row r="33" spans="2:51" s="163" customFormat="1" ht="15" customHeight="1">
      <c r="B33" s="165"/>
      <c r="C33" s="166"/>
      <c r="D33" s="166"/>
      <c r="E33" s="166"/>
      <c r="F33" s="166"/>
      <c r="G33" s="166"/>
      <c r="H33" s="167"/>
      <c r="I33" s="133">
        <v>40753</v>
      </c>
      <c r="J33" s="217">
        <v>24.827998999999998</v>
      </c>
      <c r="K33" s="80">
        <v>25.065498999999999</v>
      </c>
      <c r="L33" s="80">
        <v>-1.8520010000000013</v>
      </c>
      <c r="M33" s="81">
        <v>63.691502</v>
      </c>
      <c r="N33" s="73">
        <v>6.9637000000000002</v>
      </c>
      <c r="O33" s="170">
        <v>0.19109999999999999</v>
      </c>
      <c r="P33" s="80">
        <v>0.17568299999999937</v>
      </c>
      <c r="Q33" s="82">
        <v>26.741817000000001</v>
      </c>
      <c r="R33" s="80">
        <v>-1.676318000000002</v>
      </c>
      <c r="S33" s="83">
        <v>-6.2276140057583432E-2</v>
      </c>
      <c r="T33" s="80">
        <v>0.86185899999999904</v>
      </c>
      <c r="U33" s="83">
        <v>3.2677130840980562E-2</v>
      </c>
      <c r="V33" s="84">
        <v>-15.3</v>
      </c>
      <c r="W33" s="172">
        <v>-3.8350213469999998E-2</v>
      </c>
      <c r="X33" s="185">
        <v>93.34375</v>
      </c>
      <c r="Y33" s="80">
        <v>2.6484379999999987</v>
      </c>
      <c r="Z33" s="82">
        <v>0.26562400000000252</v>
      </c>
      <c r="AA33" s="82">
        <v>93.078125</v>
      </c>
      <c r="AB33" s="82">
        <v>90.429687999999999</v>
      </c>
      <c r="AC33" s="187">
        <v>2.9140620000000013</v>
      </c>
      <c r="AD33" s="189">
        <v>8.4090000000000007</v>
      </c>
      <c r="AE33" s="172">
        <v>7.8492759374999999E-2</v>
      </c>
      <c r="AF33" s="86">
        <v>-0.48858281675105142</v>
      </c>
      <c r="AG33" s="80">
        <v>1.3516750872378456</v>
      </c>
      <c r="AH33" s="83">
        <v>5.0215476446098098E-2</v>
      </c>
      <c r="AI33" s="80">
        <v>-0.35740029139847102</v>
      </c>
      <c r="AJ33" s="83">
        <v>-2.4737130819233566E-2</v>
      </c>
      <c r="AK33" s="187">
        <v>-3.2757378636314637E-2</v>
      </c>
      <c r="AL33" s="192">
        <v>-0.3246429127621564</v>
      </c>
      <c r="AM33" s="83">
        <v>-1.206066361148533E-2</v>
      </c>
      <c r="AN33" s="80">
        <v>2.7674006047232433</v>
      </c>
      <c r="AO33" s="109">
        <v>0.11018828406745906</v>
      </c>
      <c r="AP33" s="194">
        <v>0.30546232211668189</v>
      </c>
      <c r="AQ33" s="200">
        <v>1.1348094069534017E-2</v>
      </c>
      <c r="AU33" s="394">
        <f t="shared" si="0"/>
        <v>6.5267205349679343E-3</v>
      </c>
      <c r="AV33" s="395">
        <f t="shared" si="1"/>
        <v>1.1348094069534017E-2</v>
      </c>
      <c r="AY33" s="167"/>
    </row>
    <row r="34" spans="2:51" s="163" customFormat="1" ht="15" customHeight="1">
      <c r="B34" s="165"/>
      <c r="C34" s="166"/>
      <c r="D34" s="166"/>
      <c r="E34" s="166"/>
      <c r="F34" s="166"/>
      <c r="G34" s="166"/>
      <c r="H34" s="167"/>
      <c r="I34" s="133">
        <v>40786</v>
      </c>
      <c r="J34" s="217">
        <v>18.312000000000001</v>
      </c>
      <c r="K34" s="80">
        <v>18.549500000000002</v>
      </c>
      <c r="L34" s="80">
        <v>-6.5159989999999972</v>
      </c>
      <c r="M34" s="81">
        <v>615.68218999999999</v>
      </c>
      <c r="N34" s="73">
        <v>7.9138000000000002</v>
      </c>
      <c r="O34" s="170">
        <v>0.2215</v>
      </c>
      <c r="P34" s="80">
        <v>0.16798199999999852</v>
      </c>
      <c r="Q34" s="82">
        <v>24.897517000000001</v>
      </c>
      <c r="R34" s="80">
        <v>-6.3480169999999987</v>
      </c>
      <c r="S34" s="83">
        <v>-0.25325715638056912</v>
      </c>
      <c r="T34" s="80">
        <v>-5.4861579999999996</v>
      </c>
      <c r="U34" s="83">
        <v>-0.22885574277505105</v>
      </c>
      <c r="V34" s="84">
        <v>-18.5</v>
      </c>
      <c r="W34" s="172">
        <v>-3.4316575000000009E-2</v>
      </c>
      <c r="X34" s="185">
        <v>96.890625</v>
      </c>
      <c r="Y34" s="80">
        <v>3.546875</v>
      </c>
      <c r="Z34" s="82">
        <v>0.265625</v>
      </c>
      <c r="AA34" s="82">
        <v>96.609375</v>
      </c>
      <c r="AB34" s="82">
        <v>93.078125</v>
      </c>
      <c r="AC34" s="187">
        <v>3.8125</v>
      </c>
      <c r="AD34" s="189">
        <v>8.2390000000000008</v>
      </c>
      <c r="AE34" s="172">
        <v>7.9828185937500004E-2</v>
      </c>
      <c r="AF34" s="86">
        <v>-0.4298804312911173</v>
      </c>
      <c r="AG34" s="80">
        <v>1.8627219888633835</v>
      </c>
      <c r="AH34" s="83">
        <v>7.4314179377134429E-2</v>
      </c>
      <c r="AI34" s="80">
        <v>-4.3811899994225127</v>
      </c>
      <c r="AJ34" s="83">
        <v>5.8702385459934114E-2</v>
      </c>
      <c r="AK34" s="187">
        <v>0.1041050117141019</v>
      </c>
      <c r="AL34" s="192">
        <v>-4.485295011136615</v>
      </c>
      <c r="AM34" s="83">
        <v>-0.1789429770034347</v>
      </c>
      <c r="AN34" s="80">
        <v>-1.7178944064133717</v>
      </c>
      <c r="AO34" s="109">
        <v>-8.8472112517906987E-2</v>
      </c>
      <c r="AP34" s="194">
        <v>0.28216898956170156</v>
      </c>
      <c r="AQ34" s="200">
        <v>1.1257265995849577E-2</v>
      </c>
      <c r="AU34" s="394">
        <f t="shared" si="0"/>
        <v>6.7017217570653001E-3</v>
      </c>
      <c r="AV34" s="395">
        <f t="shared" si="1"/>
        <v>1.1257265995849577E-2</v>
      </c>
      <c r="AY34" s="167"/>
    </row>
    <row r="35" spans="2:51" s="163" customFormat="1" ht="15" customHeight="1">
      <c r="B35" s="165"/>
      <c r="C35" s="166"/>
      <c r="D35" s="166"/>
      <c r="E35" s="166"/>
      <c r="F35" s="166"/>
      <c r="G35" s="166"/>
      <c r="H35" s="167"/>
      <c r="I35" s="133">
        <v>40816</v>
      </c>
      <c r="J35" s="217">
        <v>14.906000000000001</v>
      </c>
      <c r="K35" s="80">
        <v>15.1685</v>
      </c>
      <c r="L35" s="80">
        <v>-3.381000000000002</v>
      </c>
      <c r="M35" s="81">
        <v>906.39129600000001</v>
      </c>
      <c r="N35" s="73">
        <v>9.8747000000000007</v>
      </c>
      <c r="O35" s="170">
        <v>0.23943999999999999</v>
      </c>
      <c r="P35" s="80">
        <v>0.18906700000000143</v>
      </c>
      <c r="Q35" s="82">
        <v>18.360433</v>
      </c>
      <c r="R35" s="80">
        <v>-3.1919330000000006</v>
      </c>
      <c r="S35" s="83">
        <v>-0.17207649801881453</v>
      </c>
      <c r="T35" s="80">
        <v>-8.6780910000000002</v>
      </c>
      <c r="U35" s="83">
        <v>-0.36155154602564021</v>
      </c>
      <c r="V35" s="84">
        <v>-21</v>
      </c>
      <c r="W35" s="172">
        <v>-3.1853850000000003E-2</v>
      </c>
      <c r="X35" s="185">
        <v>99.859375</v>
      </c>
      <c r="Y35" s="80">
        <v>2.96875</v>
      </c>
      <c r="Z35" s="82">
        <v>0.28125</v>
      </c>
      <c r="AA35" s="82">
        <v>99.53125</v>
      </c>
      <c r="AB35" s="82">
        <v>96.609375</v>
      </c>
      <c r="AC35" s="187">
        <v>3.25</v>
      </c>
      <c r="AD35" s="189">
        <v>7.7809999999999997</v>
      </c>
      <c r="AE35" s="172">
        <v>7.7700579687499993E-2</v>
      </c>
      <c r="AF35" s="86">
        <v>-0.40995640094464392</v>
      </c>
      <c r="AG35" s="80">
        <v>1.3971114016961312</v>
      </c>
      <c r="AH35" s="83">
        <v>7.5318008663097721E-2</v>
      </c>
      <c r="AI35" s="80">
        <v>-1.7652468657583229</v>
      </c>
      <c r="AJ35" s="83">
        <v>1.9924030346473387E-2</v>
      </c>
      <c r="AK35" s="187">
        <v>2.9574732545546434E-2</v>
      </c>
      <c r="AL35" s="192">
        <v>-1.7948215983038693</v>
      </c>
      <c r="AM35" s="83">
        <v>-9.675848935571682E-2</v>
      </c>
      <c r="AN35" s="80">
        <v>-3.512716004717241</v>
      </c>
      <c r="AO35" s="109">
        <v>-0.17667017391628215</v>
      </c>
      <c r="AP35" s="194">
        <v>0.30436723776568253</v>
      </c>
      <c r="AQ35" s="200">
        <v>1.6408379620242188E-2</v>
      </c>
      <c r="AU35" s="394">
        <f t="shared" si="0"/>
        <v>1.0192565837354183E-2</v>
      </c>
      <c r="AV35" s="395">
        <f t="shared" si="1"/>
        <v>1.6408379620242188E-2</v>
      </c>
      <c r="AY35" s="167"/>
    </row>
    <row r="36" spans="2:51" s="163" customFormat="1" ht="15" customHeight="1">
      <c r="B36" s="165"/>
      <c r="C36" s="166"/>
      <c r="D36" s="166"/>
      <c r="E36" s="166"/>
      <c r="F36" s="166"/>
      <c r="G36" s="166"/>
      <c r="H36" s="167"/>
      <c r="I36" s="133">
        <v>40847</v>
      </c>
      <c r="J36" s="217">
        <v>16.125</v>
      </c>
      <c r="K36" s="80">
        <v>16.362500000000001</v>
      </c>
      <c r="L36" s="80">
        <v>1.1940000000000008</v>
      </c>
      <c r="M36" s="81">
        <v>804.31426999999996</v>
      </c>
      <c r="N36" s="73">
        <v>20.5061</v>
      </c>
      <c r="O36" s="170">
        <v>0.24528</v>
      </c>
      <c r="P36" s="80">
        <v>6.6148000000000096E-2</v>
      </c>
      <c r="Q36" s="82">
        <v>15.102352</v>
      </c>
      <c r="R36" s="80">
        <v>1.2601480000000009</v>
      </c>
      <c r="S36" s="83">
        <v>8.3076639087582879E-2</v>
      </c>
      <c r="T36" s="80">
        <v>-7.4179429999999993</v>
      </c>
      <c r="U36" s="83">
        <v>-0.30851139423878715</v>
      </c>
      <c r="V36" s="84">
        <v>-19.3</v>
      </c>
      <c r="W36" s="172">
        <v>-3.1579625000000007E-2</v>
      </c>
      <c r="X36" s="185">
        <v>98.515625</v>
      </c>
      <c r="Y36" s="80">
        <v>-1.34375</v>
      </c>
      <c r="Z36" s="82">
        <v>0.328125</v>
      </c>
      <c r="AA36" s="82">
        <v>98.1875</v>
      </c>
      <c r="AB36" s="82">
        <v>99.53125</v>
      </c>
      <c r="AC36" s="187">
        <v>-1.015625</v>
      </c>
      <c r="AD36" s="189">
        <v>7.9560000000000004</v>
      </c>
      <c r="AE36" s="172">
        <v>7.8379031250000009E-2</v>
      </c>
      <c r="AF36" s="86">
        <v>-0.40290910076794301</v>
      </c>
      <c r="AG36" s="80">
        <v>-0.41636196970940398</v>
      </c>
      <c r="AH36" s="83">
        <v>-2.744911953781877E-2</v>
      </c>
      <c r="AI36" s="80">
        <v>0.83905112548437599</v>
      </c>
      <c r="AJ36" s="83">
        <v>7.0473001767009102E-3</v>
      </c>
      <c r="AK36" s="187">
        <v>-4.7349048062209241E-3</v>
      </c>
      <c r="AL36" s="192">
        <v>0.84378603029059696</v>
      </c>
      <c r="AM36" s="83">
        <v>5.5627519549764116E-2</v>
      </c>
      <c r="AN36" s="80">
        <v>-2.6689299744266441</v>
      </c>
      <c r="AO36" s="109">
        <v>-0.13087037791990619</v>
      </c>
      <c r="AP36" s="194">
        <v>0.19835254868948141</v>
      </c>
      <c r="AQ36" s="200">
        <v>1.3076609334441864E-2</v>
      </c>
      <c r="AU36" s="394">
        <f t="shared" si="0"/>
        <v>4.3608794541319246E-3</v>
      </c>
      <c r="AV36" s="395">
        <f t="shared" si="1"/>
        <v>1.3076609334441864E-2</v>
      </c>
      <c r="AY36" s="167"/>
    </row>
    <row r="37" spans="2:51" s="163" customFormat="1" ht="15" customHeight="1">
      <c r="C37" s="166"/>
      <c r="D37" s="166"/>
      <c r="E37" s="166"/>
      <c r="F37" s="166"/>
      <c r="G37" s="166"/>
      <c r="H37" s="167"/>
      <c r="I37" s="133">
        <v>40877</v>
      </c>
      <c r="J37" s="217">
        <v>16.5</v>
      </c>
      <c r="K37" s="80">
        <v>16.737500000000001</v>
      </c>
      <c r="L37" s="80">
        <v>0.375</v>
      </c>
      <c r="M37" s="81">
        <v>678.44238299999995</v>
      </c>
      <c r="N37" s="73">
        <v>23.4941</v>
      </c>
      <c r="O37" s="170">
        <v>0.27144000000000001</v>
      </c>
      <c r="P37" s="80">
        <v>-1.1186999999999614E-2</v>
      </c>
      <c r="Q37" s="82">
        <v>16.373687</v>
      </c>
      <c r="R37" s="80">
        <v>0.36381300000000039</v>
      </c>
      <c r="S37" s="83">
        <v>2.2234560733384284E-2</v>
      </c>
      <c r="T37" s="80">
        <v>-7.0541299999999989</v>
      </c>
      <c r="U37" s="83">
        <v>-0.2931364488375463</v>
      </c>
      <c r="V37" s="84">
        <v>-19.600000000000001</v>
      </c>
      <c r="W37" s="172">
        <v>-3.2805500000000008E-2</v>
      </c>
      <c r="X37" s="185">
        <v>99</v>
      </c>
      <c r="Y37" s="80">
        <v>0.484375</v>
      </c>
      <c r="Z37" s="82">
        <v>0.328125</v>
      </c>
      <c r="AA37" s="82">
        <v>98.742187999999999</v>
      </c>
      <c r="AB37" s="82">
        <v>98.1875</v>
      </c>
      <c r="AC37" s="187">
        <v>0.8125</v>
      </c>
      <c r="AD37" s="189">
        <v>7.6639999999999997</v>
      </c>
      <c r="AE37" s="172">
        <v>7.5873599999999999E-2</v>
      </c>
      <c r="AF37" s="86">
        <v>-0.43237041606039528</v>
      </c>
      <c r="AG37" s="80">
        <v>0.32736364437395371</v>
      </c>
      <c r="AH37" s="83">
        <v>2.0006945416284411E-2</v>
      </c>
      <c r="AI37" s="80">
        <v>0.68404148207656335</v>
      </c>
      <c r="AJ37" s="83">
        <v>-2.9461315292452273E-2</v>
      </c>
      <c r="AK37" s="187">
        <v>-7.1351622973907843E-3</v>
      </c>
      <c r="AL37" s="192">
        <v>0.6911766443739541</v>
      </c>
      <c r="AM37" s="83">
        <v>4.2241506149668699E-2</v>
      </c>
      <c r="AN37" s="80">
        <v>-1.9777533300526899</v>
      </c>
      <c r="AO37" s="109">
        <v>-9.4157033643950783E-2</v>
      </c>
      <c r="AP37" s="194">
        <v>0.13068454276981759</v>
      </c>
      <c r="AQ37" s="200">
        <v>7.9868322548398828E-3</v>
      </c>
      <c r="AU37" s="394">
        <f t="shared" si="0"/>
        <v>-6.8369747899157301E-4</v>
      </c>
      <c r="AV37" s="395">
        <f t="shared" si="1"/>
        <v>7.9868322548398828E-3</v>
      </c>
      <c r="AY37" s="167"/>
    </row>
    <row r="38" spans="2:51" s="163" customFormat="1" ht="15" customHeight="1">
      <c r="C38" s="166"/>
      <c r="D38" s="166"/>
      <c r="E38" s="166"/>
      <c r="F38" s="166"/>
      <c r="G38" s="166"/>
      <c r="H38" s="167"/>
      <c r="I38" s="133">
        <v>40907</v>
      </c>
      <c r="J38" s="217">
        <v>16.469000000000001</v>
      </c>
      <c r="K38" s="80">
        <v>16.7315</v>
      </c>
      <c r="L38" s="80">
        <v>-6.0000000000002274E-3</v>
      </c>
      <c r="M38" s="81">
        <v>606.63507100000004</v>
      </c>
      <c r="N38" s="73">
        <v>24.3216</v>
      </c>
      <c r="O38" s="170">
        <v>0.29530000000000001</v>
      </c>
      <c r="P38" s="80">
        <v>-3.5935999999999524E-2</v>
      </c>
      <c r="Q38" s="82">
        <v>16.773436</v>
      </c>
      <c r="R38" s="80">
        <v>-4.1935999999999751E-2</v>
      </c>
      <c r="S38" s="83">
        <v>-2.5055115758028232E-3</v>
      </c>
      <c r="T38" s="80">
        <v>-7.0960659999999987</v>
      </c>
      <c r="U38" s="83">
        <v>-0.29490750364749696</v>
      </c>
      <c r="V38" s="84">
        <v>-21.8</v>
      </c>
      <c r="W38" s="172">
        <v>-3.6474670000000001E-2</v>
      </c>
      <c r="X38" s="185">
        <v>99.96875</v>
      </c>
      <c r="Y38" s="80">
        <v>0.96875</v>
      </c>
      <c r="Z38" s="82">
        <v>0.25781200000000126</v>
      </c>
      <c r="AA38" s="82">
        <v>99.671875</v>
      </c>
      <c r="AB38" s="82">
        <v>98.742187999999999</v>
      </c>
      <c r="AC38" s="187">
        <v>1.2265620000000013</v>
      </c>
      <c r="AD38" s="189">
        <v>7.5659999999999998</v>
      </c>
      <c r="AE38" s="172">
        <v>7.5636356249999995E-2</v>
      </c>
      <c r="AF38" s="86">
        <v>-0.48223727065117583</v>
      </c>
      <c r="AG38" s="80">
        <v>0.53032912226387108</v>
      </c>
      <c r="AH38" s="83">
        <v>3.1685085721515821E-2</v>
      </c>
      <c r="AI38" s="80">
        <v>0.46423886457146202</v>
      </c>
      <c r="AJ38" s="83">
        <v>-4.9866854590780552E-2</v>
      </c>
      <c r="AK38" s="187">
        <v>-2.415425769240933E-2</v>
      </c>
      <c r="AL38" s="192">
        <v>0.48839312226387133</v>
      </c>
      <c r="AM38" s="83">
        <v>2.9179574145712997E-2</v>
      </c>
      <c r="AN38" s="80">
        <v>-1.4893602077888186</v>
      </c>
      <c r="AO38" s="109">
        <v>-6.7724921642791758E-2</v>
      </c>
      <c r="AP38" s="194">
        <v>8.8390555221122033E-2</v>
      </c>
      <c r="AQ38" s="200">
        <v>5.2809891095517269E-3</v>
      </c>
      <c r="AU38" s="394">
        <f t="shared" si="0"/>
        <v>-2.1470351008214799E-3</v>
      </c>
      <c r="AV38" s="395">
        <f t="shared" si="1"/>
        <v>5.2809891095517269E-3</v>
      </c>
      <c r="AY38" s="167"/>
    </row>
    <row r="39" spans="2:51" s="163" customFormat="1" ht="15" customHeight="1">
      <c r="C39" s="166"/>
      <c r="D39" s="166"/>
      <c r="E39" s="166"/>
      <c r="F39" s="166"/>
      <c r="G39" s="166"/>
      <c r="H39" s="167"/>
      <c r="I39" s="133">
        <v>40939</v>
      </c>
      <c r="J39" s="217">
        <v>15</v>
      </c>
      <c r="K39" s="80">
        <v>15.237500000000001</v>
      </c>
      <c r="L39" s="80">
        <v>-1.4939999999999998</v>
      </c>
      <c r="M39" s="81">
        <v>519.65448000000004</v>
      </c>
      <c r="N39" s="73">
        <v>21.5946</v>
      </c>
      <c r="O39" s="170">
        <v>0.26474999999999999</v>
      </c>
      <c r="P39" s="80">
        <v>1.3135000000001895E-2</v>
      </c>
      <c r="Q39" s="82">
        <v>16.718364999999999</v>
      </c>
      <c r="R39" s="80">
        <v>-1.4808649999999979</v>
      </c>
      <c r="S39" s="83">
        <v>-8.8507605414935769E-2</v>
      </c>
      <c r="T39" s="80">
        <v>-8.5769309999999965</v>
      </c>
      <c r="U39" s="83">
        <v>-0.35731355209569626</v>
      </c>
      <c r="V39" s="84">
        <v>-24.6</v>
      </c>
      <c r="W39" s="172">
        <v>-3.7484250000000004E-2</v>
      </c>
      <c r="X39" s="185">
        <v>101.609375</v>
      </c>
      <c r="Y39" s="80">
        <v>1.640625</v>
      </c>
      <c r="Z39" s="82">
        <v>0.296875</v>
      </c>
      <c r="AA39" s="82">
        <v>101.269531</v>
      </c>
      <c r="AB39" s="82">
        <v>99.671875</v>
      </c>
      <c r="AC39" s="187">
        <v>1.9375</v>
      </c>
      <c r="AD39" s="189">
        <v>7.0720000000000001</v>
      </c>
      <c r="AE39" s="172">
        <v>7.1858149999999996E-2</v>
      </c>
      <c r="AF39" s="86">
        <v>-0.52164229109711291</v>
      </c>
      <c r="AG39" s="80">
        <v>0.93433471188665318</v>
      </c>
      <c r="AH39" s="83">
        <v>5.5842854011096024E-2</v>
      </c>
      <c r="AI39" s="80">
        <v>-0.57885471894790241</v>
      </c>
      <c r="AJ39" s="83">
        <v>-3.9405020445937078E-2</v>
      </c>
      <c r="AK39" s="187">
        <v>-3.2324430834557757E-2</v>
      </c>
      <c r="AL39" s="192">
        <v>-0.5465302881133447</v>
      </c>
      <c r="AM39" s="83">
        <v>-3.2664751403839745E-2</v>
      </c>
      <c r="AN39" s="80">
        <v>-2.0358904959021631</v>
      </c>
      <c r="AO39" s="109">
        <v>-9.8177455317325135E-2</v>
      </c>
      <c r="AP39" s="194">
        <v>0.1679975551694573</v>
      </c>
      <c r="AQ39" s="200">
        <v>1.0040794619099142E-2</v>
      </c>
      <c r="AU39" s="394">
        <f t="shared" si="0"/>
        <v>7.8504617039726831E-4</v>
      </c>
      <c r="AV39" s="395">
        <f t="shared" si="1"/>
        <v>1.0040794619099142E-2</v>
      </c>
      <c r="AY39" s="167"/>
    </row>
    <row r="40" spans="2:51" s="163" customFormat="1" ht="15" customHeight="1">
      <c r="C40" s="166"/>
      <c r="D40" s="166"/>
      <c r="E40" s="166"/>
      <c r="F40" s="166"/>
      <c r="G40" s="166"/>
      <c r="H40" s="167"/>
      <c r="I40" s="133">
        <v>40968</v>
      </c>
      <c r="J40" s="217">
        <v>16.969000000000001</v>
      </c>
      <c r="K40" s="80">
        <v>17.206500000000002</v>
      </c>
      <c r="L40" s="80">
        <v>1.9690000000000012</v>
      </c>
      <c r="M40" s="81">
        <v>265.76379400000002</v>
      </c>
      <c r="N40" s="73">
        <v>19.507400000000001</v>
      </c>
      <c r="O40" s="170">
        <v>0.24349999999999999</v>
      </c>
      <c r="P40" s="80">
        <v>7.9663000000000039E-2</v>
      </c>
      <c r="Q40" s="82">
        <v>15.157837000000001</v>
      </c>
      <c r="R40" s="80">
        <v>2.0486630000000012</v>
      </c>
      <c r="S40" s="83">
        <v>0.13444876127973757</v>
      </c>
      <c r="T40" s="80">
        <v>-6.5282679999999953</v>
      </c>
      <c r="U40" s="83">
        <v>-0.27090515528368797</v>
      </c>
      <c r="V40" s="84">
        <v>-22.6</v>
      </c>
      <c r="W40" s="172">
        <v>-3.8886690000000002E-2</v>
      </c>
      <c r="X40" s="185">
        <v>100.953125</v>
      </c>
      <c r="Y40" s="80">
        <v>-0.65625</v>
      </c>
      <c r="Z40" s="82">
        <v>0.33984399999999937</v>
      </c>
      <c r="AA40" s="82">
        <v>100.5625</v>
      </c>
      <c r="AB40" s="82">
        <v>101.269531</v>
      </c>
      <c r="AC40" s="187">
        <v>-0.31640600000000063</v>
      </c>
      <c r="AD40" s="189">
        <v>7.1929999999999996</v>
      </c>
      <c r="AE40" s="172">
        <v>7.2615582812499996E-2</v>
      </c>
      <c r="AF40" s="86">
        <v>-0.53551439641280518</v>
      </c>
      <c r="AG40" s="80">
        <v>-0.16505075075687345</v>
      </c>
      <c r="AH40" s="83">
        <v>-1.0831878638679142E-2</v>
      </c>
      <c r="AI40" s="80">
        <v>1.8881640337998393</v>
      </c>
      <c r="AJ40" s="83">
        <v>-1.3872105315692274E-2</v>
      </c>
      <c r="AK40" s="187">
        <v>4.5517845567115273E-3</v>
      </c>
      <c r="AL40" s="192">
        <v>1.8836122492431278</v>
      </c>
      <c r="AM40" s="83">
        <v>0.12361688264105843</v>
      </c>
      <c r="AN40" s="80">
        <v>-0.15227824665903533</v>
      </c>
      <c r="AO40" s="109">
        <v>1.3303036351773656E-2</v>
      </c>
      <c r="AP40" s="194">
        <v>0.26165435453451308</v>
      </c>
      <c r="AQ40" s="200">
        <v>1.7171737787334738E-2</v>
      </c>
      <c r="AU40" s="394">
        <f t="shared" si="0"/>
        <v>5.2280885972108308E-3</v>
      </c>
      <c r="AV40" s="395">
        <f t="shared" si="1"/>
        <v>1.7171737787334738E-2</v>
      </c>
      <c r="AY40" s="167"/>
    </row>
    <row r="41" spans="2:51" s="163" customFormat="1" ht="15">
      <c r="C41" s="166"/>
      <c r="D41" s="166"/>
      <c r="E41" s="166"/>
      <c r="F41" s="166"/>
      <c r="G41" s="166"/>
      <c r="H41" s="167"/>
      <c r="I41" s="133">
        <v>40998</v>
      </c>
      <c r="J41" s="217">
        <v>18.562000000000001</v>
      </c>
      <c r="K41" s="80">
        <v>18.812000000000001</v>
      </c>
      <c r="L41" s="80">
        <v>1.6054999999999993</v>
      </c>
      <c r="M41" s="81">
        <v>166.608002</v>
      </c>
      <c r="N41" s="73">
        <v>24.135300000000001</v>
      </c>
      <c r="O41" s="170">
        <v>0.24124999999999999</v>
      </c>
      <c r="P41" s="80">
        <v>-4.4210999999997114E-2</v>
      </c>
      <c r="Q41" s="82">
        <v>17.250710999999999</v>
      </c>
      <c r="R41" s="80">
        <v>1.5612890000000021</v>
      </c>
      <c r="S41" s="83">
        <v>9.0738325632755176E-2</v>
      </c>
      <c r="T41" s="80">
        <v>-4.9669789999999931</v>
      </c>
      <c r="U41" s="83">
        <v>-0.20474830984665615</v>
      </c>
      <c r="V41" s="84">
        <v>-19.899999999999999</v>
      </c>
      <c r="W41" s="172">
        <v>-3.7435879999999998E-2</v>
      </c>
      <c r="X41" s="185">
        <v>99.65625</v>
      </c>
      <c r="Y41" s="80">
        <v>-1.296875</v>
      </c>
      <c r="Z41" s="82">
        <v>0.390625</v>
      </c>
      <c r="AA41" s="82">
        <v>99.375</v>
      </c>
      <c r="AB41" s="82">
        <v>100.5625</v>
      </c>
      <c r="AC41" s="187">
        <v>-0.90625</v>
      </c>
      <c r="AD41" s="189">
        <v>7.2949999999999999</v>
      </c>
      <c r="AE41" s="172">
        <v>7.2699234375000005E-2</v>
      </c>
      <c r="AF41" s="86">
        <v>-0.51494187417293547</v>
      </c>
      <c r="AG41" s="80">
        <v>-0.4853099217491047</v>
      </c>
      <c r="AH41" s="83">
        <v>-2.8205034245727175E-2</v>
      </c>
      <c r="AI41" s="80">
        <v>1.062639083360982</v>
      </c>
      <c r="AJ41" s="83">
        <v>2.0572522239869717E-2</v>
      </c>
      <c r="AK41" s="187">
        <v>-1.3339994889915521E-2</v>
      </c>
      <c r="AL41" s="192">
        <v>1.0759790782508976</v>
      </c>
      <c r="AM41" s="83">
        <v>6.2533291387028012E-2</v>
      </c>
      <c r="AN41" s="80">
        <v>0.92370083159186223</v>
      </c>
      <c r="AO41" s="109">
        <v>7.6668210387319302E-2</v>
      </c>
      <c r="AP41" s="194">
        <v>0.1569381695988058</v>
      </c>
      <c r="AQ41" s="200">
        <v>9.1208653473283802E-3</v>
      </c>
      <c r="AU41" s="394">
        <f t="shared" si="0"/>
        <v>-2.5694359689650485E-3</v>
      </c>
      <c r="AV41" s="395">
        <f t="shared" si="1"/>
        <v>9.1208653473283802E-3</v>
      </c>
    </row>
    <row r="42" spans="2:51" s="163" customFormat="1" ht="15">
      <c r="I42" s="133">
        <v>41029</v>
      </c>
      <c r="J42" s="217">
        <v>17.202998999999998</v>
      </c>
      <c r="K42" s="80">
        <v>17.440498999999999</v>
      </c>
      <c r="L42" s="80">
        <v>-1.3715010000000021</v>
      </c>
      <c r="M42" s="81">
        <v>259.58981299999999</v>
      </c>
      <c r="N42" s="73">
        <v>25.075399999999998</v>
      </c>
      <c r="O42" s="170">
        <v>0.23874999999999999</v>
      </c>
      <c r="P42" s="80">
        <v>-0.10395899999999969</v>
      </c>
      <c r="Q42" s="82">
        <v>18.915959000000001</v>
      </c>
      <c r="R42" s="80">
        <v>-1.4754600000000018</v>
      </c>
      <c r="S42" s="83">
        <v>-7.8431852009355818E-2</v>
      </c>
      <c r="T42" s="80">
        <v>-6.4424389999999949</v>
      </c>
      <c r="U42" s="83">
        <v>-0.26712137271895331</v>
      </c>
      <c r="V42" s="84">
        <v>-21.7</v>
      </c>
      <c r="W42" s="172">
        <v>-3.7845882829999997E-2</v>
      </c>
      <c r="X42" s="185">
        <v>101.078125</v>
      </c>
      <c r="Y42" s="80">
        <v>1.421875</v>
      </c>
      <c r="Z42" s="82">
        <v>0.28125</v>
      </c>
      <c r="AA42" s="82">
        <v>100.820312</v>
      </c>
      <c r="AB42" s="82">
        <v>99.375</v>
      </c>
      <c r="AC42" s="187">
        <v>1.703125</v>
      </c>
      <c r="AD42" s="189">
        <v>6.6920000000000002</v>
      </c>
      <c r="AE42" s="172">
        <v>6.764148125000001E-2</v>
      </c>
      <c r="AF42" s="86">
        <v>-0.55950700857840829</v>
      </c>
      <c r="AG42" s="80">
        <v>0.87701037945078075</v>
      </c>
      <c r="AH42" s="83">
        <v>4.6619730993556277E-2</v>
      </c>
      <c r="AI42" s="80">
        <v>-0.6301326457906119</v>
      </c>
      <c r="AJ42" s="83">
        <v>-4.4565134405472828E-2</v>
      </c>
      <c r="AK42" s="187">
        <v>-3.1683025241390841E-2</v>
      </c>
      <c r="AL42" s="192">
        <v>-0.59844962054922102</v>
      </c>
      <c r="AM42" s="83">
        <v>-3.1812121015799541E-2</v>
      </c>
      <c r="AN42" s="80">
        <v>0.32525121104264121</v>
      </c>
      <c r="AO42" s="109">
        <v>4.2417110984613648E-2</v>
      </c>
      <c r="AP42" s="194">
        <v>5.3402346162677639E-2</v>
      </c>
      <c r="AQ42" s="200">
        <v>2.8387383671421239E-3</v>
      </c>
      <c r="AU42" s="394">
        <f t="shared" si="0"/>
        <v>-5.5262066765893944E-3</v>
      </c>
      <c r="AV42" s="395">
        <f t="shared" si="1"/>
        <v>2.8387383671421239E-3</v>
      </c>
    </row>
    <row r="43" spans="2:51" s="163" customFormat="1" ht="15">
      <c r="I43" s="133">
        <v>41060</v>
      </c>
      <c r="J43" s="217">
        <v>15.031000000000001</v>
      </c>
      <c r="K43" s="80">
        <v>15.268500000000001</v>
      </c>
      <c r="L43" s="80">
        <v>-2.1719989999999978</v>
      </c>
      <c r="M43" s="81">
        <v>375.33520499999997</v>
      </c>
      <c r="N43" s="73">
        <v>21.408999999999999</v>
      </c>
      <c r="O43" s="170">
        <v>0.23874999999999999</v>
      </c>
      <c r="P43" s="80">
        <v>1.1249999999982663E-3</v>
      </c>
      <c r="Q43" s="82">
        <v>17.439374000000001</v>
      </c>
      <c r="R43" s="80">
        <v>-2.1708739999999995</v>
      </c>
      <c r="S43" s="83">
        <v>-0.12447315870950709</v>
      </c>
      <c r="T43" s="80">
        <v>-8.6133129999999944</v>
      </c>
      <c r="U43" s="83">
        <v>-0.35834509040731277</v>
      </c>
      <c r="V43" s="84">
        <v>-24.1</v>
      </c>
      <c r="W43" s="172">
        <v>-3.6797085000000007E-2</v>
      </c>
      <c r="X43" s="185">
        <v>102.492188</v>
      </c>
      <c r="Y43" s="80">
        <v>1.4140629999999987</v>
      </c>
      <c r="Z43" s="82">
        <v>0.25781299999999874</v>
      </c>
      <c r="AA43" s="82">
        <v>102.222656</v>
      </c>
      <c r="AB43" s="82">
        <v>100.820312</v>
      </c>
      <c r="AC43" s="187">
        <v>1.6718759999999975</v>
      </c>
      <c r="AD43" s="189">
        <v>5.68</v>
      </c>
      <c r="AE43" s="172">
        <v>5.8215562783999995E-2</v>
      </c>
      <c r="AF43" s="86">
        <v>-0.63208329938387786</v>
      </c>
      <c r="AG43" s="80">
        <v>0.93542633947403353</v>
      </c>
      <c r="AH43" s="83">
        <v>5.3635296758082068E-2</v>
      </c>
      <c r="AI43" s="80">
        <v>-1.2867613842785934</v>
      </c>
      <c r="AJ43" s="83">
        <v>-7.2576290805469568E-2</v>
      </c>
      <c r="AK43" s="187">
        <v>-5.1313723752627313E-2</v>
      </c>
      <c r="AL43" s="192">
        <v>-1.2354476605259661</v>
      </c>
      <c r="AM43" s="83">
        <v>-7.0837861951425024E-2</v>
      </c>
      <c r="AN43" s="80">
        <v>-0.9101964494833249</v>
      </c>
      <c r="AO43" s="109">
        <v>-3.1425488419117742E-2</v>
      </c>
      <c r="AP43" s="194">
        <v>0.16408429166405317</v>
      </c>
      <c r="AQ43" s="200">
        <v>9.4082337703785407E-3</v>
      </c>
      <c r="AU43" s="394">
        <f t="shared" si="0"/>
        <v>6.4505035090926374E-5</v>
      </c>
      <c r="AV43" s="395">
        <f t="shared" si="1"/>
        <v>9.4082337703785407E-3</v>
      </c>
    </row>
    <row r="44" spans="2:51" s="163" customFormat="1" ht="15">
      <c r="I44" s="133">
        <v>41089</v>
      </c>
      <c r="J44" s="217">
        <v>15.516</v>
      </c>
      <c r="K44" s="80">
        <v>15.766</v>
      </c>
      <c r="L44" s="80">
        <v>0.49749999999999872</v>
      </c>
      <c r="M44" s="81">
        <v>371.64370700000001</v>
      </c>
      <c r="N44" s="73">
        <v>21.6556</v>
      </c>
      <c r="O44" s="170">
        <v>0.24575</v>
      </c>
      <c r="P44" s="80">
        <v>4.4577000000002087E-2</v>
      </c>
      <c r="Q44" s="82">
        <v>15.223922999999999</v>
      </c>
      <c r="R44" s="80">
        <v>0.54207700000000081</v>
      </c>
      <c r="S44" s="83">
        <v>3.5502963617906197E-2</v>
      </c>
      <c r="T44" s="80">
        <v>-8.0712359999999936</v>
      </c>
      <c r="U44" s="83">
        <v>-0.3355644394967926</v>
      </c>
      <c r="V44" s="84">
        <v>-24.7</v>
      </c>
      <c r="W44" s="172">
        <v>-3.8942019999999994E-2</v>
      </c>
      <c r="X44" s="185">
        <v>102.546875</v>
      </c>
      <c r="Y44" s="80">
        <v>5.4687000000001262E-2</v>
      </c>
      <c r="Z44" s="82">
        <v>0.26953199999999811</v>
      </c>
      <c r="AA44" s="82">
        <v>102.289062</v>
      </c>
      <c r="AB44" s="82">
        <v>102.222656</v>
      </c>
      <c r="AC44" s="187">
        <v>0.32421899999999937</v>
      </c>
      <c r="AD44" s="189">
        <v>5.4340000000000002</v>
      </c>
      <c r="AE44" s="172">
        <v>5.5723971875000007E-2</v>
      </c>
      <c r="AF44" s="86">
        <v>-0.69883783746346584</v>
      </c>
      <c r="AG44" s="80">
        <v>0.20493341524294109</v>
      </c>
      <c r="AH44" s="83">
        <v>1.342197434213846E-2</v>
      </c>
      <c r="AI44" s="80">
        <v>0.74518511253096265</v>
      </c>
      <c r="AJ44" s="83">
        <v>-6.6754538079587977E-2</v>
      </c>
      <c r="AK44" s="187">
        <v>-1.8253027119792559E-3</v>
      </c>
      <c r="AL44" s="192">
        <v>0.74701041524294187</v>
      </c>
      <c r="AM44" s="83">
        <v>4.8924937960044657E-2</v>
      </c>
      <c r="AN44" s="80">
        <v>-0.16318603424038303</v>
      </c>
      <c r="AO44" s="109">
        <v>1.5961959469657616E-2</v>
      </c>
      <c r="AP44" s="194">
        <v>0.23293616000720363</v>
      </c>
      <c r="AQ44" s="200">
        <v>1.5255995022903599E-2</v>
      </c>
      <c r="AU44" s="394">
        <f t="shared" si="0"/>
        <v>2.9195402298851938E-3</v>
      </c>
      <c r="AV44" s="395">
        <f t="shared" si="1"/>
        <v>1.5255995022903599E-2</v>
      </c>
    </row>
    <row r="45" spans="2:51" s="163" customFormat="1" ht="15">
      <c r="I45" s="133">
        <v>41121</v>
      </c>
      <c r="J45" s="217">
        <v>15.577999999999999</v>
      </c>
      <c r="K45" s="80">
        <v>15.8155</v>
      </c>
      <c r="L45" s="80">
        <v>4.9500000000000099E-2</v>
      </c>
      <c r="M45" s="81">
        <v>208.270004</v>
      </c>
      <c r="N45" s="73">
        <v>22.431799999999999</v>
      </c>
      <c r="O45" s="170">
        <v>0.2457</v>
      </c>
      <c r="P45" s="80">
        <v>2.026099999999964E-2</v>
      </c>
      <c r="Q45" s="82">
        <v>15.745739</v>
      </c>
      <c r="R45" s="80">
        <v>6.976099999999974E-2</v>
      </c>
      <c r="S45" s="83">
        <v>4.4247748319167666E-3</v>
      </c>
      <c r="T45" s="80">
        <v>-8.0014749999999939</v>
      </c>
      <c r="U45" s="83">
        <v>-0.33262446175124749</v>
      </c>
      <c r="V45" s="84">
        <v>-22.5</v>
      </c>
      <c r="W45" s="172">
        <v>-3.5584875000000002E-2</v>
      </c>
      <c r="X45" s="185">
        <v>104.015625</v>
      </c>
      <c r="Y45" s="80">
        <v>1.46875</v>
      </c>
      <c r="Z45" s="82">
        <v>0.25781299999999874</v>
      </c>
      <c r="AA45" s="82">
        <v>103.746094</v>
      </c>
      <c r="AB45" s="82">
        <v>102.289062</v>
      </c>
      <c r="AC45" s="187">
        <v>1.7265629999999987</v>
      </c>
      <c r="AD45" s="189">
        <v>4.7750000000000004</v>
      </c>
      <c r="AE45" s="172">
        <v>4.9667460937500005E-2</v>
      </c>
      <c r="AF45" s="86">
        <v>-0.71646253559808315</v>
      </c>
      <c r="AG45" s="80">
        <v>1.206587553164433</v>
      </c>
      <c r="AH45" s="83">
        <v>7.6530987768897191E-2</v>
      </c>
      <c r="AI45" s="80">
        <v>1.2634054154718231</v>
      </c>
      <c r="AJ45" s="83">
        <v>-1.7624698134617311E-2</v>
      </c>
      <c r="AK45" s="187">
        <v>-1.2943137692609588E-2</v>
      </c>
      <c r="AL45" s="192">
        <v>1.2763485531644327</v>
      </c>
      <c r="AM45" s="83">
        <v>8.0955762600813955E-2</v>
      </c>
      <c r="AN45" s="80">
        <v>1.1131625189240497</v>
      </c>
      <c r="AO45" s="109">
        <v>9.8209934671940946E-2</v>
      </c>
      <c r="AP45" s="194">
        <v>0.20497435569014735</v>
      </c>
      <c r="AQ45" s="200">
        <v>1.3001037402647936E-2</v>
      </c>
      <c r="AU45" s="394">
        <f t="shared" si="0"/>
        <v>1.2851071926931142E-3</v>
      </c>
      <c r="AV45" s="395">
        <f t="shared" si="1"/>
        <v>1.3001037402647936E-2</v>
      </c>
    </row>
    <row r="46" spans="2:51" s="163" customFormat="1" ht="15">
      <c r="I46" s="133">
        <v>41152</v>
      </c>
      <c r="J46" s="217">
        <v>16.25</v>
      </c>
      <c r="K46" s="80">
        <v>16.524999999999999</v>
      </c>
      <c r="L46" s="80">
        <v>0.70949999999999847</v>
      </c>
      <c r="M46" s="81">
        <v>152.24589499999999</v>
      </c>
      <c r="N46" s="73">
        <v>26.047599999999999</v>
      </c>
      <c r="O46" s="170">
        <v>0.23050000000000001</v>
      </c>
      <c r="P46" s="80">
        <v>-4.3981000000000492E-2</v>
      </c>
      <c r="Q46" s="82">
        <v>15.859481000000001</v>
      </c>
      <c r="R46" s="80">
        <v>0.66551899999999797</v>
      </c>
      <c r="S46" s="83">
        <v>4.2080174512345359E-2</v>
      </c>
      <c r="T46" s="80">
        <v>-7.3359559999999959</v>
      </c>
      <c r="U46" s="83">
        <v>-0.30454118263646957</v>
      </c>
      <c r="V46" s="84">
        <v>-21.2</v>
      </c>
      <c r="W46" s="172">
        <v>-3.5033000000000002E-2</v>
      </c>
      <c r="X46" s="185">
        <v>103.773438</v>
      </c>
      <c r="Y46" s="80">
        <v>-0.24218700000000126</v>
      </c>
      <c r="Z46" s="82">
        <v>0.26953100000000063</v>
      </c>
      <c r="AA46" s="82">
        <v>103.539062</v>
      </c>
      <c r="AB46" s="82">
        <v>103.746094</v>
      </c>
      <c r="AC46" s="187">
        <v>2.7343999999999369E-2</v>
      </c>
      <c r="AD46" s="189">
        <v>4.8049999999999997</v>
      </c>
      <c r="AE46" s="172">
        <v>4.9863136958999993E-2</v>
      </c>
      <c r="AF46" s="86">
        <v>-0.70258315333842547</v>
      </c>
      <c r="AG46" s="80">
        <v>1.9590951573393533E-2</v>
      </c>
      <c r="AH46" s="83">
        <v>1.2387184454107384E-3</v>
      </c>
      <c r="AI46" s="80">
        <v>0.68342924859773158</v>
      </c>
      <c r="AJ46" s="83">
        <v>1.387938225965768E-2</v>
      </c>
      <c r="AK46" s="187">
        <v>-1.6807029756598661E-3</v>
      </c>
      <c r="AL46" s="192">
        <v>0.6851099515733915</v>
      </c>
      <c r="AM46" s="83">
        <v>4.3318892957756094E-2</v>
      </c>
      <c r="AN46" s="80">
        <v>1.7982724704974413</v>
      </c>
      <c r="AO46" s="109">
        <v>0.14578317327713908</v>
      </c>
      <c r="AP46" s="194">
        <v>0.1453869399024591</v>
      </c>
      <c r="AQ46" s="200">
        <v>9.1926869148910312E-3</v>
      </c>
      <c r="AU46" s="394">
        <f t="shared" si="0"/>
        <v>-2.7808795169296254E-3</v>
      </c>
      <c r="AV46" s="395">
        <f t="shared" si="1"/>
        <v>9.1926869148910312E-3</v>
      </c>
    </row>
    <row r="47" spans="2:51" s="163" customFormat="1" ht="15">
      <c r="I47" s="133">
        <v>41180</v>
      </c>
      <c r="J47" s="217">
        <v>14.156000000000001</v>
      </c>
      <c r="K47" s="80">
        <v>14.393500000000001</v>
      </c>
      <c r="L47" s="80">
        <v>-2.1314999999999973</v>
      </c>
      <c r="M47" s="81">
        <v>333.25509599999998</v>
      </c>
      <c r="N47" s="73">
        <v>30.1721</v>
      </c>
      <c r="O47" s="170">
        <v>0.21425</v>
      </c>
      <c r="P47" s="80">
        <v>-0.14269000000000176</v>
      </c>
      <c r="Q47" s="82">
        <v>16.66769</v>
      </c>
      <c r="R47" s="80">
        <v>-2.274189999999999</v>
      </c>
      <c r="S47" s="83">
        <v>-0.13762118003025714</v>
      </c>
      <c r="T47" s="80">
        <v>-9.610145999999995</v>
      </c>
      <c r="U47" s="83">
        <v>-0.40025104574448567</v>
      </c>
      <c r="V47" s="84">
        <v>-20.6</v>
      </c>
      <c r="W47" s="172">
        <v>-2.9650610000000004E-2</v>
      </c>
      <c r="X47" s="185">
        <v>105.53125</v>
      </c>
      <c r="Y47" s="80">
        <v>1.7578120000000013</v>
      </c>
      <c r="Z47" s="82">
        <v>0.23437599999999748</v>
      </c>
      <c r="AA47" s="82">
        <v>105.269531</v>
      </c>
      <c r="AB47" s="82">
        <v>103.539062</v>
      </c>
      <c r="AC47" s="187">
        <v>1.9921879999999987</v>
      </c>
      <c r="AD47" s="189">
        <v>4.3460000000000001</v>
      </c>
      <c r="AE47" s="172">
        <v>4.5863881250000002E-2</v>
      </c>
      <c r="AF47" s="86">
        <v>-0.64649151340631472</v>
      </c>
      <c r="AG47" s="80">
        <v>1.3996777270829703</v>
      </c>
      <c r="AH47" s="83">
        <v>8.4700618885505022E-2</v>
      </c>
      <c r="AI47" s="80">
        <v>-0.82521299403085691</v>
      </c>
      <c r="AJ47" s="83">
        <v>5.6091639932110748E-2</v>
      </c>
      <c r="AK47" s="187">
        <v>4.9299278886171763E-2</v>
      </c>
      <c r="AL47" s="192">
        <v>-0.87451227291702871</v>
      </c>
      <c r="AM47" s="83">
        <v>-5.2920561144752118E-2</v>
      </c>
      <c r="AN47" s="80">
        <v>0.92376019758041261</v>
      </c>
      <c r="AO47" s="109">
        <v>8.5147684797098222E-2</v>
      </c>
      <c r="AP47" s="194">
        <v>8.8320949461150322E-3</v>
      </c>
      <c r="AQ47" s="200">
        <v>5.3446868055159052E-4</v>
      </c>
      <c r="AU47" s="394">
        <f t="shared" si="0"/>
        <v>-8.6347957639940562E-3</v>
      </c>
      <c r="AV47" s="395">
        <f t="shared" si="1"/>
        <v>5.3446868055159052E-4</v>
      </c>
    </row>
    <row r="48" spans="2:51" s="163" customFormat="1" ht="15">
      <c r="I48" s="133">
        <v>41213</v>
      </c>
      <c r="J48" s="217">
        <v>14.843999999999999</v>
      </c>
      <c r="K48" s="80">
        <v>15.0815</v>
      </c>
      <c r="L48" s="80">
        <v>0.68799999999999883</v>
      </c>
      <c r="M48" s="81">
        <v>329.48498499999999</v>
      </c>
      <c r="N48" s="73">
        <v>28.111699999999999</v>
      </c>
      <c r="O48" s="170">
        <v>0.21199999999999999</v>
      </c>
      <c r="P48" s="80">
        <v>-3.9287999999999101E-2</v>
      </c>
      <c r="Q48" s="82">
        <v>14.432788</v>
      </c>
      <c r="R48" s="80">
        <v>0.64871199999999973</v>
      </c>
      <c r="S48" s="83">
        <v>4.5069788446173598E-2</v>
      </c>
      <c r="T48" s="80">
        <v>-8.9614339999999952</v>
      </c>
      <c r="U48" s="83">
        <v>-0.37322048725537582</v>
      </c>
      <c r="V48" s="84">
        <v>-19.2</v>
      </c>
      <c r="W48" s="172">
        <v>-2.895648E-2</v>
      </c>
      <c r="X48" s="185">
        <v>104.960938</v>
      </c>
      <c r="Y48" s="80">
        <v>-0.57031200000000126</v>
      </c>
      <c r="Z48" s="82">
        <v>0.26171899999999937</v>
      </c>
      <c r="AA48" s="82">
        <v>104.742188</v>
      </c>
      <c r="AB48" s="82">
        <v>105.269531</v>
      </c>
      <c r="AC48" s="187">
        <v>-0.30859300000000189</v>
      </c>
      <c r="AD48" s="189">
        <v>4.6459999999999999</v>
      </c>
      <c r="AE48" s="172">
        <v>4.8764851794800002E-2</v>
      </c>
      <c r="AF48" s="86">
        <v>-0.59379817500209753</v>
      </c>
      <c r="AG48" s="80">
        <v>-0.19950275559659611</v>
      </c>
      <c r="AH48" s="83">
        <v>-1.3860614554944669E-2</v>
      </c>
      <c r="AI48" s="80">
        <v>0.43418342279741062</v>
      </c>
      <c r="AJ48" s="83">
        <v>5.2693338404217194E-2</v>
      </c>
      <c r="AK48" s="187">
        <v>-1.5025821605992992E-2</v>
      </c>
      <c r="AL48" s="192">
        <v>0.4492092444034036</v>
      </c>
      <c r="AM48" s="83">
        <v>3.1209173891228927E-2</v>
      </c>
      <c r="AN48" s="80">
        <v>1.3729694419838161</v>
      </c>
      <c r="AO48" s="109">
        <v>0.11901424758959545</v>
      </c>
      <c r="AP48" s="194">
        <v>0.11612026456337449</v>
      </c>
      <c r="AQ48" s="200">
        <v>8.0675488632628942E-3</v>
      </c>
      <c r="AU48" s="394">
        <f t="shared" si="0"/>
        <v>-2.729565428839344E-3</v>
      </c>
      <c r="AV48" s="395">
        <f t="shared" si="1"/>
        <v>8.0675488632628942E-3</v>
      </c>
    </row>
    <row r="49" spans="9:48" s="163" customFormat="1" ht="15">
      <c r="I49" s="133">
        <v>41243</v>
      </c>
      <c r="J49" s="217">
        <v>14.172000000000001</v>
      </c>
      <c r="K49" s="80">
        <v>14.4345</v>
      </c>
      <c r="L49" s="80">
        <v>-0.64700000000000024</v>
      </c>
      <c r="M49" s="81">
        <v>305.64059400000002</v>
      </c>
      <c r="N49" s="73">
        <v>31.3672</v>
      </c>
      <c r="O49" s="170">
        <v>0.2145</v>
      </c>
      <c r="P49" s="80">
        <v>-0.11830699999999972</v>
      </c>
      <c r="Q49" s="82">
        <v>15.199807</v>
      </c>
      <c r="R49" s="80">
        <v>-0.76530699999999996</v>
      </c>
      <c r="S49" s="83">
        <v>-5.0744753505950993E-2</v>
      </c>
      <c r="T49" s="80">
        <v>-9.7267409999999952</v>
      </c>
      <c r="U49" s="83">
        <v>-0.40502625913218182</v>
      </c>
      <c r="V49" s="84">
        <v>-18.7</v>
      </c>
      <c r="W49" s="172">
        <v>-2.6992514999999998E-2</v>
      </c>
      <c r="X49" s="185">
        <v>105.203125</v>
      </c>
      <c r="Y49" s="80">
        <v>0.24218700000000126</v>
      </c>
      <c r="Z49" s="82">
        <v>0.21875</v>
      </c>
      <c r="AA49" s="82">
        <v>104.976562</v>
      </c>
      <c r="AB49" s="82">
        <v>104.742188</v>
      </c>
      <c r="AC49" s="187">
        <v>0.46093700000000126</v>
      </c>
      <c r="AD49" s="189">
        <v>5.2729999999999997</v>
      </c>
      <c r="AE49" s="172">
        <v>5.5473607812499992E-2</v>
      </c>
      <c r="AF49" s="86">
        <v>-0.48658300882888877</v>
      </c>
      <c r="AG49" s="80">
        <v>0.2737035493909426</v>
      </c>
      <c r="AH49" s="83">
        <v>1.8148297542747247E-2</v>
      </c>
      <c r="AI49" s="80">
        <v>-0.47862039088406183</v>
      </c>
      <c r="AJ49" s="83">
        <v>0.10721516617320875</v>
      </c>
      <c r="AK49" s="187">
        <v>1.2983059724995522E-2</v>
      </c>
      <c r="AL49" s="192">
        <v>-0.49160345060905736</v>
      </c>
      <c r="AM49" s="83">
        <v>-3.2596455963203749E-2</v>
      </c>
      <c r="AN49" s="80">
        <v>0.88136599137475868</v>
      </c>
      <c r="AO49" s="109">
        <v>8.2538348945843776E-2</v>
      </c>
      <c r="AP49" s="194">
        <v>-1.1866966818680297E-2</v>
      </c>
      <c r="AQ49" s="200">
        <v>-7.8685587101284999E-4</v>
      </c>
      <c r="AU49" s="394">
        <f t="shared" si="0"/>
        <v>-7.844511487584107E-3</v>
      </c>
      <c r="AV49" s="395">
        <f t="shared" si="1"/>
        <v>-7.8685587101284999E-4</v>
      </c>
    </row>
    <row r="50" spans="9:48" s="163" customFormat="1" ht="15">
      <c r="I50" s="133">
        <v>41274</v>
      </c>
      <c r="J50" s="217">
        <v>14.672000000000001</v>
      </c>
      <c r="K50" s="80">
        <v>14.922000000000001</v>
      </c>
      <c r="L50" s="80">
        <v>0.48750000000000071</v>
      </c>
      <c r="M50" s="81">
        <v>324.36648600000001</v>
      </c>
      <c r="N50" s="73">
        <v>29.003599999999999</v>
      </c>
      <c r="O50" s="170">
        <v>0.2087</v>
      </c>
      <c r="P50" s="80">
        <v>-5.582899999999924E-2</v>
      </c>
      <c r="Q50" s="82">
        <v>14.490328999999999</v>
      </c>
      <c r="R50" s="80">
        <v>0.43167100000000147</v>
      </c>
      <c r="S50" s="83">
        <v>2.9905504174027604E-2</v>
      </c>
      <c r="T50" s="80">
        <v>-9.2950699999999937</v>
      </c>
      <c r="U50" s="83">
        <v>-0.38723326944122238</v>
      </c>
      <c r="V50" s="84">
        <v>-18.399999999999999</v>
      </c>
      <c r="W50" s="172">
        <v>-2.7456479999999998E-2</v>
      </c>
      <c r="X50" s="185">
        <v>104.859375</v>
      </c>
      <c r="Y50" s="80">
        <v>-0.34375</v>
      </c>
      <c r="Z50" s="82">
        <v>0.22656299999999874</v>
      </c>
      <c r="AA50" s="82">
        <v>104.632812</v>
      </c>
      <c r="AB50" s="82">
        <v>104.976562</v>
      </c>
      <c r="AC50" s="187">
        <v>-0.11718700000000126</v>
      </c>
      <c r="AD50" s="189">
        <v>5.9370000000000003</v>
      </c>
      <c r="AE50" s="172">
        <v>6.2255010937500001E-2</v>
      </c>
      <c r="AF50" s="86">
        <v>-0.44103245002341301</v>
      </c>
      <c r="AG50" s="80">
        <v>-5.7021203055631603E-2</v>
      </c>
      <c r="AH50" s="83">
        <v>-3.9503414081285531E-3</v>
      </c>
      <c r="AI50" s="80">
        <v>0.36682079464967871</v>
      </c>
      <c r="AJ50" s="83">
        <v>4.555055880547576E-2</v>
      </c>
      <c r="AK50" s="187">
        <v>-7.8290022946911463E-3</v>
      </c>
      <c r="AL50" s="192">
        <v>0.37464979694436984</v>
      </c>
      <c r="AM50" s="83">
        <v>2.5955162765899049E-2</v>
      </c>
      <c r="AN50" s="80">
        <v>1.2560157883191285</v>
      </c>
      <c r="AO50" s="109">
        <v>0.11063580799306094</v>
      </c>
      <c r="AP50" s="194">
        <v>4.4092634974654724E-2</v>
      </c>
      <c r="AQ50" s="200">
        <v>3.0546700595555595E-3</v>
      </c>
      <c r="AU50" s="394">
        <f t="shared" si="0"/>
        <v>-3.867747410717326E-3</v>
      </c>
      <c r="AV50" s="395">
        <f t="shared" si="1"/>
        <v>3.0546700595555595E-3</v>
      </c>
    </row>
    <row r="51" spans="9:48" s="163" customFormat="1" ht="15">
      <c r="I51" s="133">
        <v>41305</v>
      </c>
      <c r="J51" s="217">
        <v>15.952999999999999</v>
      </c>
      <c r="K51" s="80">
        <v>16.1905</v>
      </c>
      <c r="L51" s="80">
        <v>1.2684999999999995</v>
      </c>
      <c r="M51" s="81">
        <v>412.00500499999998</v>
      </c>
      <c r="N51" s="73">
        <v>31.469000000000001</v>
      </c>
      <c r="O51" s="170">
        <v>0.19969999999999999</v>
      </c>
      <c r="P51" s="80">
        <v>-0.11505700000000019</v>
      </c>
      <c r="Q51" s="82">
        <v>15.037057000000001</v>
      </c>
      <c r="R51" s="80">
        <v>1.1534429999999993</v>
      </c>
      <c r="S51" s="83">
        <v>7.7298150381986286E-2</v>
      </c>
      <c r="T51" s="80">
        <v>-8.1416269999999944</v>
      </c>
      <c r="U51" s="83">
        <v>-0.3398675345534119</v>
      </c>
      <c r="V51" s="84">
        <v>-17.600000000000001</v>
      </c>
      <c r="W51" s="172">
        <v>-2.8495280000000001E-2</v>
      </c>
      <c r="X51" s="185">
        <v>103.234375</v>
      </c>
      <c r="Y51" s="80">
        <v>-1.625</v>
      </c>
      <c r="Z51" s="82">
        <v>0.22656299999999874</v>
      </c>
      <c r="AA51" s="82">
        <v>102.941406</v>
      </c>
      <c r="AB51" s="82">
        <v>104.632812</v>
      </c>
      <c r="AC51" s="187">
        <v>-1.3984370000000013</v>
      </c>
      <c r="AD51" s="189">
        <v>7.0540000000000003</v>
      </c>
      <c r="AE51" s="172">
        <v>7.2821528124999993E-2</v>
      </c>
      <c r="AF51" s="86">
        <v>-0.39130296676948517</v>
      </c>
      <c r="AG51" s="80">
        <v>-0.61675609631339223</v>
      </c>
      <c r="AH51" s="83">
        <v>-4.1331999484880859E-2</v>
      </c>
      <c r="AI51" s="80">
        <v>0.49628169854279069</v>
      </c>
      <c r="AJ51" s="83">
        <v>4.9729483253927842E-2</v>
      </c>
      <c r="AK51" s="187">
        <v>-4.0405205143816375E-2</v>
      </c>
      <c r="AL51" s="192">
        <v>0.5366869036866071</v>
      </c>
      <c r="AM51" s="83">
        <v>3.596615089710542E-2</v>
      </c>
      <c r="AN51" s="80">
        <v>1.7927026920057356</v>
      </c>
      <c r="AO51" s="109">
        <v>0.15058110305506789</v>
      </c>
      <c r="AP51" s="194">
        <v>-2.6402225939805818E-2</v>
      </c>
      <c r="AQ51" s="200">
        <v>-1.7693490108434404E-3</v>
      </c>
      <c r="AU51" s="394">
        <f t="shared" si="0"/>
        <v>-7.7105615869186555E-3</v>
      </c>
      <c r="AV51" s="395">
        <f t="shared" si="1"/>
        <v>-1.7693490108434404E-3</v>
      </c>
    </row>
    <row r="52" spans="9:48" s="163" customFormat="1" ht="15">
      <c r="I52" s="133">
        <v>41333</v>
      </c>
      <c r="J52" s="217">
        <v>15.859</v>
      </c>
      <c r="K52" s="80">
        <v>16.096499999999999</v>
      </c>
      <c r="L52" s="80">
        <v>-9.4000000000001194E-2</v>
      </c>
      <c r="M52" s="81">
        <v>408.97119099999998</v>
      </c>
      <c r="N52" s="73">
        <v>31.127099999999999</v>
      </c>
      <c r="O52" s="170">
        <v>0.20369999999999999</v>
      </c>
      <c r="P52" s="80">
        <v>-0.15102800000000016</v>
      </c>
      <c r="Q52" s="82">
        <v>16.341528</v>
      </c>
      <c r="R52" s="80">
        <v>-0.24502800000000136</v>
      </c>
      <c r="S52" s="83">
        <v>-1.513406009697053E-2</v>
      </c>
      <c r="T52" s="80">
        <v>-8.3866549999999958</v>
      </c>
      <c r="U52" s="83">
        <v>-0.34985801895744184</v>
      </c>
      <c r="V52" s="84">
        <v>-17.100000000000001</v>
      </c>
      <c r="W52" s="172">
        <v>-2.7525015000000003E-2</v>
      </c>
      <c r="X52" s="185">
        <v>103.507812</v>
      </c>
      <c r="Y52" s="80">
        <v>0.27343700000000126</v>
      </c>
      <c r="Z52" s="82">
        <v>0.29296899999999937</v>
      </c>
      <c r="AA52" s="82">
        <v>103.257812</v>
      </c>
      <c r="AB52" s="82">
        <v>102.941406</v>
      </c>
      <c r="AC52" s="187">
        <v>0.56640600000000063</v>
      </c>
      <c r="AD52" s="189">
        <v>6.8920000000000003</v>
      </c>
      <c r="AE52" s="172">
        <v>7.1337584030399998E-2</v>
      </c>
      <c r="AF52" s="86">
        <v>-0.38584170425887171</v>
      </c>
      <c r="AG52" s="80">
        <v>0.22163634819603725</v>
      </c>
      <c r="AH52" s="83">
        <v>1.3689283727867407E-2</v>
      </c>
      <c r="AI52" s="80">
        <v>-2.2644996185406795E-2</v>
      </c>
      <c r="AJ52" s="83">
        <v>5.4612625106134627E-3</v>
      </c>
      <c r="AK52" s="187">
        <v>7.4665561855731012E-4</v>
      </c>
      <c r="AL52" s="192">
        <v>-2.3391651803964103E-2</v>
      </c>
      <c r="AM52" s="83">
        <v>-1.4447763691031225E-3</v>
      </c>
      <c r="AN52" s="80">
        <v>1.7693110402017715</v>
      </c>
      <c r="AO52" s="109">
        <v>0.14891877066663728</v>
      </c>
      <c r="AP52" s="194">
        <v>-3.7988341744983015E-2</v>
      </c>
      <c r="AQ52" s="200">
        <v>-2.3463353043440918E-3</v>
      </c>
      <c r="AU52" s="394">
        <f t="shared" si="0"/>
        <v>-9.3281862820790064E-3</v>
      </c>
      <c r="AV52" s="395">
        <f t="shared" si="1"/>
        <v>-2.3463353043440918E-3</v>
      </c>
    </row>
    <row r="53" spans="9:48" s="163" customFormat="1" ht="15">
      <c r="I53" s="133">
        <v>41361</v>
      </c>
      <c r="J53" s="234">
        <v>16.562000000000001</v>
      </c>
      <c r="K53" s="237">
        <v>16.799500000000002</v>
      </c>
      <c r="L53" s="237">
        <v>0.70300000000000296</v>
      </c>
      <c r="M53" s="238">
        <v>355.38619999999997</v>
      </c>
      <c r="N53" s="239">
        <v>29.224799999999998</v>
      </c>
      <c r="O53" s="240">
        <v>0.20369999999999999</v>
      </c>
      <c r="P53" s="237">
        <v>-0.11125099999999932</v>
      </c>
      <c r="Q53" s="171">
        <v>16.207750999999998</v>
      </c>
      <c r="R53" s="237">
        <v>0.59174900000000363</v>
      </c>
      <c r="S53" s="241">
        <v>3.6762588140279169E-2</v>
      </c>
      <c r="T53" s="237">
        <v>-7.7949059999999921</v>
      </c>
      <c r="U53" s="241">
        <v>-0.3259571170756691</v>
      </c>
      <c r="V53" s="242">
        <v>-16.899999999999999</v>
      </c>
      <c r="W53" s="243">
        <v>-2.8391155000000005E-2</v>
      </c>
      <c r="X53" s="244">
        <v>103.148438</v>
      </c>
      <c r="Y53" s="237">
        <v>-0.35937400000000252</v>
      </c>
      <c r="Z53" s="171">
        <v>0.25</v>
      </c>
      <c r="AA53" s="171">
        <v>102.882812</v>
      </c>
      <c r="AB53" s="171">
        <v>103.257812</v>
      </c>
      <c r="AC53" s="245">
        <v>-0.10937400000000252</v>
      </c>
      <c r="AD53" s="246">
        <v>7.0179999999999998</v>
      </c>
      <c r="AE53" s="243">
        <v>7.2389573788399997E-2</v>
      </c>
      <c r="AF53" s="247">
        <v>-0.39219950490369543</v>
      </c>
      <c r="AG53" s="237">
        <v>-4.220105056161081E-2</v>
      </c>
      <c r="AH53" s="241">
        <v>-2.6217532110465514E-3</v>
      </c>
      <c r="AI53" s="237">
        <v>0.55069036356285928</v>
      </c>
      <c r="AJ53" s="241">
        <v>-6.357800644823719E-3</v>
      </c>
      <c r="AK53" s="245">
        <v>1.1424141244664476E-3</v>
      </c>
      <c r="AL53" s="248">
        <v>0.5495479494383928</v>
      </c>
      <c r="AM53" s="241">
        <v>3.4140834929232616E-2</v>
      </c>
      <c r="AN53" s="237">
        <v>2.3188589896401641</v>
      </c>
      <c r="AO53" s="203">
        <v>0.1881438167630638</v>
      </c>
      <c r="AP53" s="249">
        <v>-1.3201123774075466E-2</v>
      </c>
      <c r="AQ53" s="250">
        <v>-8.20123863826016E-4</v>
      </c>
      <c r="AU53" s="394">
        <f t="shared" si="0"/>
        <v>-6.9115025005435544E-3</v>
      </c>
      <c r="AV53" s="395">
        <f t="shared" si="1"/>
        <v>-8.20123863826016E-4</v>
      </c>
    </row>
    <row r="54" spans="9:48" ht="15">
      <c r="I54" s="133">
        <v>41394</v>
      </c>
      <c r="J54" s="331">
        <v>13.781000000000001</v>
      </c>
      <c r="K54" s="332">
        <v>14.018500000000001</v>
      </c>
      <c r="L54" s="332">
        <v>-2.7810000000000006</v>
      </c>
      <c r="M54" s="333">
        <v>610.11377000000005</v>
      </c>
      <c r="N54" s="334">
        <v>31.147600000000001</v>
      </c>
      <c r="O54" s="335">
        <v>0.19819999999999999</v>
      </c>
      <c r="P54" s="332">
        <v>-0.17205799999999982</v>
      </c>
      <c r="Q54" s="336">
        <v>16.971558000000002</v>
      </c>
      <c r="R54" s="332">
        <v>-2.9530580000000004</v>
      </c>
      <c r="S54" s="337">
        <v>-0.17578249352659306</v>
      </c>
      <c r="T54" s="332">
        <v>-10.747963999999993</v>
      </c>
      <c r="U54" s="337">
        <v>-0.44444205577996143</v>
      </c>
      <c r="V54" s="338">
        <v>-15.9</v>
      </c>
      <c r="W54" s="339">
        <v>-2.2289415000000003E-2</v>
      </c>
      <c r="X54" s="340">
        <v>104.59375</v>
      </c>
      <c r="Y54" s="332">
        <v>1.4453120000000013</v>
      </c>
      <c r="Z54" s="336">
        <v>0.26562599999999748</v>
      </c>
      <c r="AA54" s="336">
        <v>104.320312</v>
      </c>
      <c r="AB54" s="336">
        <v>102.882812</v>
      </c>
      <c r="AC54" s="341">
        <v>1.7109379999999987</v>
      </c>
      <c r="AD54" s="342">
        <v>6.3730000000000002</v>
      </c>
      <c r="AE54" s="339">
        <v>6.6657596875000003E-2</v>
      </c>
      <c r="AF54" s="343">
        <v>-0.33438671726792585</v>
      </c>
      <c r="AG54" s="332">
        <v>0.67102903652091839</v>
      </c>
      <c r="AH54" s="337">
        <v>3.9943393346285203E-2</v>
      </c>
      <c r="AI54" s="332">
        <v>-2.2402502056173672</v>
      </c>
      <c r="AJ54" s="337">
        <v>5.781278763576958E-2</v>
      </c>
      <c r="AK54" s="341">
        <v>4.1778757861714741E-2</v>
      </c>
      <c r="AL54" s="344">
        <v>-2.2820289634790818</v>
      </c>
      <c r="AM54" s="337">
        <v>-0.13583910018030784</v>
      </c>
      <c r="AN54" s="332">
        <v>3.683002616108233E-2</v>
      </c>
      <c r="AO54" s="345">
        <v>2.6747429809172552E-2</v>
      </c>
      <c r="AP54" s="346">
        <v>-8.3236193838990599E-2</v>
      </c>
      <c r="AQ54" s="347">
        <v>-4.9546828083568313E-3</v>
      </c>
      <c r="AU54" s="394">
        <f t="shared" si="0"/>
        <v>-1.0241852436084395E-2</v>
      </c>
      <c r="AV54" s="395">
        <f t="shared" si="1"/>
        <v>-4.9546828083568313E-3</v>
      </c>
    </row>
    <row r="55" spans="9:48" ht="15">
      <c r="I55" s="133">
        <v>41425</v>
      </c>
      <c r="J55" s="234">
        <v>16.405999999999999</v>
      </c>
      <c r="K55" s="237">
        <v>16.668499999999998</v>
      </c>
      <c r="L55" s="237">
        <v>2.6499999999999968</v>
      </c>
      <c r="M55" s="238">
        <v>627.92327899999998</v>
      </c>
      <c r="N55" s="239">
        <v>31.7849</v>
      </c>
      <c r="O55" s="240">
        <v>0.19428000000000001</v>
      </c>
      <c r="P55" s="237">
        <v>-9.0435999999998629E-2</v>
      </c>
      <c r="Q55" s="171">
        <v>14.108936</v>
      </c>
      <c r="R55" s="237">
        <v>2.5595639999999982</v>
      </c>
      <c r="S55" s="241">
        <v>0.18258472732460662</v>
      </c>
      <c r="T55" s="237">
        <v>-8.1883999999999943</v>
      </c>
      <c r="U55" s="241">
        <v>-0.34300566002152666</v>
      </c>
      <c r="V55" s="242">
        <v>-14</v>
      </c>
      <c r="W55" s="243">
        <v>-2.33359E-2</v>
      </c>
      <c r="X55" s="244">
        <v>100.46875</v>
      </c>
      <c r="Y55" s="237">
        <v>-4.125</v>
      </c>
      <c r="Z55" s="171">
        <v>0.27343799999999874</v>
      </c>
      <c r="AA55" s="171">
        <v>100.195312</v>
      </c>
      <c r="AB55" s="171">
        <v>104.320312</v>
      </c>
      <c r="AC55" s="245">
        <v>-3.8515620000000013</v>
      </c>
      <c r="AD55" s="246">
        <v>7.5830000000000002</v>
      </c>
      <c r="AE55" s="243">
        <v>7.6185453125000011E-2</v>
      </c>
      <c r="AF55" s="247">
        <v>-0.30630388142093229</v>
      </c>
      <c r="AG55" s="237">
        <v>-1.2879111735338875</v>
      </c>
      <c r="AH55" s="241">
        <v>-9.1872252632869952E-2</v>
      </c>
      <c r="AI55" s="237">
        <v>1.2137319775316864</v>
      </c>
      <c r="AJ55" s="241">
        <v>2.8082835846993559E-2</v>
      </c>
      <c r="AK55" s="245">
        <v>-5.7920848934424216E-2</v>
      </c>
      <c r="AL55" s="248">
        <v>1.2716528264661107</v>
      </c>
      <c r="AM55" s="241">
        <v>9.0712474691736669E-2</v>
      </c>
      <c r="AN55" s="237">
        <v>1.308482852627193</v>
      </c>
      <c r="AO55" s="203">
        <v>0.11988623005054277</v>
      </c>
      <c r="AP55" s="249">
        <v>-6.6808792720221277E-3</v>
      </c>
      <c r="AQ55" s="250">
        <v>-4.7657590127489583E-4</v>
      </c>
      <c r="AU55" s="394">
        <f t="shared" si="0"/>
        <v>-6.4511894995897294E-3</v>
      </c>
      <c r="AV55" s="395">
        <f t="shared" si="1"/>
        <v>-4.7657590127489583E-4</v>
      </c>
    </row>
    <row r="56" spans="9:48" ht="15">
      <c r="I56" s="133">
        <v>41453</v>
      </c>
      <c r="J56" s="234">
        <v>19.452998999999998</v>
      </c>
      <c r="K56" s="237">
        <v>19.690498999999999</v>
      </c>
      <c r="L56" s="237">
        <v>3.021999000000001</v>
      </c>
      <c r="M56" s="238">
        <v>443.30639600000001</v>
      </c>
      <c r="N56" s="239">
        <v>32.122399999999999</v>
      </c>
      <c r="O56" s="240">
        <v>0.19464999999999999</v>
      </c>
      <c r="P56" s="237">
        <v>-0.18789900000000159</v>
      </c>
      <c r="Q56" s="171">
        <v>16.856399</v>
      </c>
      <c r="R56" s="237">
        <v>2.8340999999999994</v>
      </c>
      <c r="S56" s="241">
        <v>0.17002729699733027</v>
      </c>
      <c r="T56" s="237">
        <v>-5.354299999999995</v>
      </c>
      <c r="U56" s="241">
        <v>-0.23129868825244182</v>
      </c>
      <c r="V56" s="242">
        <v>-11.6</v>
      </c>
      <c r="W56" s="243">
        <v>-2.2840978839999998E-2</v>
      </c>
      <c r="X56" s="244">
        <v>97.742187999999999</v>
      </c>
      <c r="Y56" s="237">
        <v>-2.7265620000000013</v>
      </c>
      <c r="Z56" s="171">
        <v>0.27343799999999874</v>
      </c>
      <c r="AA56" s="171">
        <v>97.488281000000001</v>
      </c>
      <c r="AB56" s="171">
        <v>100.195312</v>
      </c>
      <c r="AC56" s="245">
        <v>-2.4531240000000025</v>
      </c>
      <c r="AD56" s="246">
        <v>7.9279999999999999</v>
      </c>
      <c r="AE56" s="243">
        <v>7.7490006646400003E-2</v>
      </c>
      <c r="AF56" s="247">
        <v>-0.2947603159234099</v>
      </c>
      <c r="AG56" s="237">
        <v>-0.75140140280684387</v>
      </c>
      <c r="AH56" s="241">
        <v>-4.5079125464609529E-2</v>
      </c>
      <c r="AI56" s="237">
        <v>2.0669614736781279</v>
      </c>
      <c r="AJ56" s="241">
        <v>1.154356549752239E-2</v>
      </c>
      <c r="AK56" s="245">
        <v>-1.5737123515027828E-2</v>
      </c>
      <c r="AL56" s="248">
        <v>2.0826985971931555</v>
      </c>
      <c r="AM56" s="241">
        <v>0.12494817153272075</v>
      </c>
      <c r="AN56" s="237">
        <v>3.3911814498203485</v>
      </c>
      <c r="AO56" s="203">
        <v>0.25981396682002988</v>
      </c>
      <c r="AP56" s="249">
        <v>-0.10730032873453661</v>
      </c>
      <c r="AQ56" s="250">
        <v>-6.4373116197940202E-3</v>
      </c>
      <c r="AU56" s="394">
        <f t="shared" si="0"/>
        <v>-1.1272700002999767E-2</v>
      </c>
      <c r="AV56" s="395">
        <f t="shared" si="1"/>
        <v>-6.4373116197940202E-3</v>
      </c>
    </row>
    <row r="57" spans="9:48" ht="15">
      <c r="I57" s="133">
        <v>41486</v>
      </c>
      <c r="J57" s="234">
        <v>20.219000000000001</v>
      </c>
      <c r="K57" s="237">
        <v>20.456500000000002</v>
      </c>
      <c r="L57" s="237">
        <v>0.76600100000000282</v>
      </c>
      <c r="M57" s="238">
        <v>462.41308600000002</v>
      </c>
      <c r="N57" s="239">
        <v>30.053599999999999</v>
      </c>
      <c r="O57" s="240">
        <v>0.18673000000000001</v>
      </c>
      <c r="P57" s="237">
        <v>-0.24254200000000026</v>
      </c>
      <c r="Q57" s="171">
        <v>19.933040999999999</v>
      </c>
      <c r="R57" s="237">
        <v>0.52345900000000256</v>
      </c>
      <c r="S57" s="241">
        <v>2.6584344053444384E-2</v>
      </c>
      <c r="T57" s="237">
        <v>-4.8308409999999924</v>
      </c>
      <c r="U57" s="241">
        <v>-0.21086326810661071</v>
      </c>
      <c r="V57" s="242">
        <v>-10.4</v>
      </c>
      <c r="W57" s="243">
        <v>-2.1274760000000004E-2</v>
      </c>
      <c r="X57" s="244">
        <v>96.953125</v>
      </c>
      <c r="Y57" s="237">
        <v>-0.78906299999999874</v>
      </c>
      <c r="Z57" s="171">
        <v>0.25390699999999811</v>
      </c>
      <c r="AA57" s="171">
        <v>96.683593999999999</v>
      </c>
      <c r="AB57" s="171">
        <v>97.488281000000001</v>
      </c>
      <c r="AC57" s="245">
        <v>-0.53515600000000063</v>
      </c>
      <c r="AD57" s="246">
        <v>8.0239999999999991</v>
      </c>
      <c r="AE57" s="243">
        <v>7.7795187500000001E-2</v>
      </c>
      <c r="AF57" s="247">
        <v>-0.27347141492524846</v>
      </c>
      <c r="AG57" s="237">
        <v>-0.15774275162830853</v>
      </c>
      <c r="AH57" s="241">
        <v>-8.011109907794035E-3</v>
      </c>
      <c r="AI57" s="237">
        <v>0.35731710632753794</v>
      </c>
      <c r="AJ57" s="241">
        <v>2.1288900998161442E-2</v>
      </c>
      <c r="AK57" s="245">
        <v>-8.3991420441561181E-3</v>
      </c>
      <c r="AL57" s="248">
        <v>0.36571624837169403</v>
      </c>
      <c r="AM57" s="241">
        <v>1.857323414565035E-2</v>
      </c>
      <c r="AN57" s="237">
        <v>3.7568976981920423</v>
      </c>
      <c r="AO57" s="203">
        <v>0.28321278660573901</v>
      </c>
      <c r="AP57" s="249">
        <v>-0.17310569345057572</v>
      </c>
      <c r="AQ57" s="250">
        <v>-8.7913309586809211E-3</v>
      </c>
      <c r="AS57" s="71"/>
      <c r="AU57" s="394">
        <f t="shared" si="0"/>
        <v>-1.2317717290963539E-2</v>
      </c>
      <c r="AV57" s="395">
        <f t="shared" si="1"/>
        <v>-8.7913309586809211E-3</v>
      </c>
    </row>
    <row r="58" spans="9:48" ht="15">
      <c r="I58" s="133">
        <v>41516</v>
      </c>
      <c r="J58" s="331">
        <v>21.547001000000002</v>
      </c>
      <c r="K58" s="332">
        <v>21.809501000000001</v>
      </c>
      <c r="L58" s="332">
        <v>1.353000999999999</v>
      </c>
      <c r="M58" s="333">
        <v>370.43859900000001</v>
      </c>
      <c r="N58" s="334">
        <v>28.139199999999999</v>
      </c>
      <c r="O58" s="335">
        <v>0.18206</v>
      </c>
      <c r="P58" s="332">
        <v>-0.22052299999999647</v>
      </c>
      <c r="Q58" s="336">
        <v>20.677022999999998</v>
      </c>
      <c r="R58" s="332">
        <v>1.1324780000000025</v>
      </c>
      <c r="S58" s="337">
        <v>5.5360301126781336E-2</v>
      </c>
      <c r="T58" s="332">
        <v>-3.6983629999999899</v>
      </c>
      <c r="U58" s="337">
        <v>-0.1671764209987886</v>
      </c>
      <c r="V58" s="338">
        <v>-9.8000000000000007</v>
      </c>
      <c r="W58" s="339">
        <v>-2.1373310980000001E-2</v>
      </c>
      <c r="X58" s="340">
        <v>95.921875</v>
      </c>
      <c r="Y58" s="332">
        <v>-1.03125</v>
      </c>
      <c r="Z58" s="336">
        <v>0.26953100000000063</v>
      </c>
      <c r="AA58" s="336">
        <v>95.675781000000001</v>
      </c>
      <c r="AB58" s="336">
        <v>96.683593999999999</v>
      </c>
      <c r="AC58" s="341">
        <v>-0.76171899999999937</v>
      </c>
      <c r="AD58" s="342">
        <v>8.0820000000000007</v>
      </c>
      <c r="AE58" s="339">
        <v>7.7524059374999996E-2</v>
      </c>
      <c r="AF58" s="343">
        <v>-0.2756990688092435</v>
      </c>
      <c r="AG58" s="332">
        <v>-0.20830837270544517</v>
      </c>
      <c r="AH58" s="337">
        <v>-1.0182991846378664E-2</v>
      </c>
      <c r="AI58" s="332">
        <v>0.92531826132849238</v>
      </c>
      <c r="AJ58" s="337">
        <v>-2.2276538839950399E-3</v>
      </c>
      <c r="AK58" s="341">
        <v>1.1486340339349425E-3</v>
      </c>
      <c r="AL58" s="344">
        <v>0.92416962729455743</v>
      </c>
      <c r="AM58" s="337">
        <v>4.5177309280402679E-2</v>
      </c>
      <c r="AN58" s="332">
        <v>4.6810673254866</v>
      </c>
      <c r="AO58" s="345">
        <v>0.34118488753879372</v>
      </c>
      <c r="AP58" s="346">
        <v>-0.14621355428477209</v>
      </c>
      <c r="AQ58" s="347">
        <v>-7.1475352227786801E-3</v>
      </c>
      <c r="AU58" s="396">
        <f t="shared" si="0"/>
        <v>-1.0780094346540045E-2</v>
      </c>
      <c r="AV58" s="397">
        <f t="shared" si="1"/>
        <v>-7.1475352227786801E-3</v>
      </c>
    </row>
    <row r="59" spans="9:48" ht="15">
      <c r="I59" s="133">
        <v>41547</v>
      </c>
      <c r="J59" s="331">
        <v>21.233999000000001</v>
      </c>
      <c r="K59" s="332">
        <v>21.471499000000001</v>
      </c>
      <c r="L59" s="332">
        <v>-0.33800199999999947</v>
      </c>
      <c r="M59" s="333">
        <v>320.47799700000002</v>
      </c>
      <c r="N59" s="334">
        <v>21.1008</v>
      </c>
      <c r="O59" s="335">
        <v>0.17885000000000001</v>
      </c>
      <c r="P59" s="332">
        <v>-8.9582999999997526E-2</v>
      </c>
      <c r="Q59" s="336">
        <v>21.899083999999998</v>
      </c>
      <c r="R59" s="332">
        <v>-0.427584999999997</v>
      </c>
      <c r="S59" s="337">
        <v>-1.9605446268577947E-2</v>
      </c>
      <c r="T59" s="332">
        <v>-4.1259479999999868</v>
      </c>
      <c r="U59" s="337">
        <v>-0.18350429892810161</v>
      </c>
      <c r="V59" s="338">
        <v>-11.3</v>
      </c>
      <c r="W59" s="339">
        <v>-2.4262793870000004E-2</v>
      </c>
      <c r="X59" s="340">
        <v>97.710937999999999</v>
      </c>
      <c r="Y59" s="332">
        <v>1.7890629999999987</v>
      </c>
      <c r="Z59" s="336">
        <v>0.24609399999999937</v>
      </c>
      <c r="AA59" s="336">
        <v>97.4375</v>
      </c>
      <c r="AB59" s="336">
        <v>95.675781000000001</v>
      </c>
      <c r="AC59" s="341">
        <v>2.0351569999999981</v>
      </c>
      <c r="AD59" s="342">
        <v>7.9720000000000004</v>
      </c>
      <c r="AE59" s="339">
        <v>7.7895159773600009E-2</v>
      </c>
      <c r="AF59" s="343">
        <v>-0.3114801220065419</v>
      </c>
      <c r="AG59" s="332">
        <v>0.56109088978061306</v>
      </c>
      <c r="AH59" s="337">
        <v>2.5726901765455938E-2</v>
      </c>
      <c r="AI59" s="332">
        <v>0.10149861059245693</v>
      </c>
      <c r="AJ59" s="337">
        <v>-3.5781053197298407E-2</v>
      </c>
      <c r="AK59" s="341">
        <v>-3.200727918815912E-2</v>
      </c>
      <c r="AL59" s="344">
        <v>0.13350588978061606</v>
      </c>
      <c r="AM59" s="337">
        <v>6.1214554968779915E-3</v>
      </c>
      <c r="AN59" s="332">
        <v>4.8145732152672158</v>
      </c>
      <c r="AO59" s="345">
        <v>0.34939489114094791</v>
      </c>
      <c r="AP59" s="346">
        <v>-1.2929610854919796E-2</v>
      </c>
      <c r="AQ59" s="347">
        <v>-5.9284303913784164E-4</v>
      </c>
      <c r="AU59" s="396">
        <f>P59/K58</f>
        <v>-4.1075217631067083E-3</v>
      </c>
      <c r="AV59" s="397">
        <f>AP59/K58</f>
        <v>-5.9284303913784164E-4</v>
      </c>
    </row>
    <row r="60" spans="9:48" ht="15">
      <c r="I60" s="133">
        <v>41578</v>
      </c>
      <c r="J60" s="234">
        <v>20.578130999999999</v>
      </c>
      <c r="K60" s="237">
        <v>20.815631</v>
      </c>
      <c r="L60" s="237">
        <v>-0.65586800000000167</v>
      </c>
      <c r="M60" s="238">
        <v>326.45788599999997</v>
      </c>
      <c r="N60" s="239">
        <v>14.605499999999999</v>
      </c>
      <c r="O60" s="240">
        <v>0.16800000000000001</v>
      </c>
      <c r="P60" s="237">
        <v>5.9221000000000856E-2</v>
      </c>
      <c r="Q60" s="171">
        <v>21.412278000000001</v>
      </c>
      <c r="R60" s="237">
        <v>-0.59664700000000082</v>
      </c>
      <c r="S60" s="241">
        <v>-2.7787859617998761E-2</v>
      </c>
      <c r="T60" s="237">
        <v>-4.7225949999999877</v>
      </c>
      <c r="U60" s="241">
        <v>-0.206192966848187</v>
      </c>
      <c r="V60" s="242">
        <v>-12.1</v>
      </c>
      <c r="W60" s="243">
        <v>-2.5186913509999999E-2</v>
      </c>
      <c r="X60" s="244">
        <v>98.6875</v>
      </c>
      <c r="Y60" s="237">
        <v>0.97656200000000126</v>
      </c>
      <c r="Z60" s="171">
        <v>0.27343799999999874</v>
      </c>
      <c r="AA60" s="171">
        <v>98.453125</v>
      </c>
      <c r="AB60" s="171">
        <v>97.4375</v>
      </c>
      <c r="AC60" s="245">
        <v>1.25</v>
      </c>
      <c r="AD60" s="246">
        <v>7.7620750000000003</v>
      </c>
      <c r="AE60" s="243">
        <v>7.660197765625E-2</v>
      </c>
      <c r="AF60" s="247">
        <v>-0.32880239232237346</v>
      </c>
      <c r="AG60" s="237">
        <v>0.38935015250817739</v>
      </c>
      <c r="AH60" s="241">
        <v>1.813334749046526E-2</v>
      </c>
      <c r="AI60" s="237">
        <v>-0.21575498296390799</v>
      </c>
      <c r="AJ60" s="241">
        <v>-1.7322270315831556E-2</v>
      </c>
      <c r="AK60" s="245">
        <v>-8.4581354720845593E-3</v>
      </c>
      <c r="AL60" s="248">
        <v>-0.20729684749182342</v>
      </c>
      <c r="AM60" s="241">
        <v>-9.6545121275334999E-3</v>
      </c>
      <c r="AN60" s="237">
        <v>4.6072763677753921</v>
      </c>
      <c r="AO60" s="203">
        <v>0.33636714179959593</v>
      </c>
      <c r="AP60" s="249">
        <v>0.1491280685518456</v>
      </c>
      <c r="AQ60" s="250">
        <v>6.9453962460583486E-3</v>
      </c>
    </row>
    <row r="61" spans="9:48" ht="15">
      <c r="I61" s="133">
        <v>41607</v>
      </c>
      <c r="J61" s="331">
        <v>22.359380999999999</v>
      </c>
      <c r="K61" s="332">
        <v>22.609380999999999</v>
      </c>
      <c r="L61" s="332">
        <v>1.7937499999999993</v>
      </c>
      <c r="M61" s="333">
        <v>280.27578699999998</v>
      </c>
      <c r="N61" s="334">
        <v>13.535399999999999</v>
      </c>
      <c r="O61" s="335">
        <v>0.16825000000000001</v>
      </c>
      <c r="P61" s="332">
        <v>9.0540000000000731E-2</v>
      </c>
      <c r="Q61" s="336">
        <v>20.725090999999999</v>
      </c>
      <c r="R61" s="332">
        <v>1.88429</v>
      </c>
      <c r="S61" s="337">
        <v>9.0522838342013273E-2</v>
      </c>
      <c r="T61" s="332">
        <v>-2.8383049999999876</v>
      </c>
      <c r="U61" s="337">
        <v>-0.13433530111143221</v>
      </c>
      <c r="V61" s="338">
        <v>-10.3</v>
      </c>
      <c r="W61" s="339">
        <v>-2.3287662430000002E-2</v>
      </c>
      <c r="X61" s="340">
        <v>96.515625</v>
      </c>
      <c r="Y61" s="332">
        <v>-2.171875</v>
      </c>
      <c r="Z61" s="336">
        <v>0.234375</v>
      </c>
      <c r="AA61" s="336">
        <v>96.25</v>
      </c>
      <c r="AB61" s="336">
        <v>98.453125</v>
      </c>
      <c r="AC61" s="341">
        <v>-1.9375</v>
      </c>
      <c r="AD61" s="342">
        <v>8.0552030000000006</v>
      </c>
      <c r="AE61" s="339">
        <v>7.7745295204687495E-2</v>
      </c>
      <c r="AF61" s="343">
        <v>-0.29953789960779414</v>
      </c>
      <c r="AG61" s="332">
        <v>-0.63705463512459859</v>
      </c>
      <c r="AH61" s="337">
        <v>-3.0604627605312497E-2</v>
      </c>
      <c r="AI61" s="332">
        <v>1.2154559548181629</v>
      </c>
      <c r="AJ61" s="337">
        <v>2.9264492714579315E-2</v>
      </c>
      <c r="AK61" s="341">
        <v>-3.1779410057238472E-2</v>
      </c>
      <c r="AL61" s="344">
        <v>1.2472353648754013</v>
      </c>
      <c r="AM61" s="337">
        <v>5.9918210736700769E-2</v>
      </c>
      <c r="AN61" s="332">
        <v>5.8545117326507938</v>
      </c>
      <c r="AO61" s="345">
        <v>0.41643986982354653</v>
      </c>
      <c r="AP61" s="346">
        <v>0.16074419522057748</v>
      </c>
      <c r="AQ61" s="347">
        <v>7.7222830871943055E-3</v>
      </c>
    </row>
    <row r="62" spans="9:48" ht="15">
      <c r="I62" s="133">
        <v>41639</v>
      </c>
      <c r="J62" s="331">
        <v>24.484380999999999</v>
      </c>
      <c r="K62" s="332">
        <v>24.734380999999999</v>
      </c>
      <c r="L62" s="332">
        <v>2.125</v>
      </c>
      <c r="M62" s="333">
        <v>174.36360199999999</v>
      </c>
      <c r="N62" s="334">
        <v>13.2593</v>
      </c>
      <c r="O62" s="335">
        <v>0.16769999999999999</v>
      </c>
      <c r="P62" s="332">
        <v>7.1348000000000411E-2</v>
      </c>
      <c r="Q62" s="336">
        <v>22.538032999999999</v>
      </c>
      <c r="R62" s="332">
        <v>2.1963480000000004</v>
      </c>
      <c r="S62" s="337">
        <v>9.7143216791295631E-2</v>
      </c>
      <c r="T62" s="332">
        <v>-0.64195699999998723</v>
      </c>
      <c r="U62" s="337">
        <v>-5.0241847598728517E-2</v>
      </c>
      <c r="V62" s="338">
        <v>-9.3000000000000007</v>
      </c>
      <c r="W62" s="339">
        <v>-2.3002974330000002E-2</v>
      </c>
      <c r="X62" s="340">
        <v>95.0625</v>
      </c>
      <c r="Y62" s="332">
        <v>-1.453125</v>
      </c>
      <c r="Z62" s="336">
        <v>0.265625</v>
      </c>
      <c r="AA62" s="336">
        <v>94.789062000000001</v>
      </c>
      <c r="AB62" s="336">
        <v>96.25</v>
      </c>
      <c r="AC62" s="341">
        <v>-1.1875</v>
      </c>
      <c r="AD62" s="342">
        <v>8.0500100000000003</v>
      </c>
      <c r="AE62" s="339">
        <v>7.6525407562500009E-2</v>
      </c>
      <c r="AF62" s="343">
        <v>-0.30059264057121104</v>
      </c>
      <c r="AG62" s="332">
        <v>-0.35570125578425554</v>
      </c>
      <c r="AH62" s="337">
        <v>-1.5732463254268463E-2</v>
      </c>
      <c r="AI62" s="332">
        <v>1.8414130794469774</v>
      </c>
      <c r="AJ62" s="337">
        <v>-1.0547409634169003E-3</v>
      </c>
      <c r="AK62" s="341">
        <v>7.663352312325916E-4</v>
      </c>
      <c r="AL62" s="344">
        <v>1.8406467442157448</v>
      </c>
      <c r="AM62" s="337">
        <v>8.1410753537027175E-2</v>
      </c>
      <c r="AN62" s="332">
        <v>7.6951584768665384</v>
      </c>
      <c r="AO62" s="345">
        <v>0.53175330696577028</v>
      </c>
      <c r="AP62" s="346">
        <v>0.15119292015172836</v>
      </c>
      <c r="AQ62" s="347">
        <v>6.6871764490911258E-3</v>
      </c>
    </row>
    <row r="63" spans="9:48" ht="15">
      <c r="I63" s="133">
        <v>41670</v>
      </c>
      <c r="J63" s="234">
        <v>23.203130999999999</v>
      </c>
      <c r="K63" s="237">
        <v>23.465630999999998</v>
      </c>
      <c r="L63" s="237">
        <v>-1.2687500000000007</v>
      </c>
      <c r="M63" s="238">
        <v>166.88510099999999</v>
      </c>
      <c r="N63" s="239">
        <v>13.8249</v>
      </c>
      <c r="O63" s="240">
        <v>0.1565</v>
      </c>
      <c r="P63" s="237">
        <v>2.8638999999998305E-2</v>
      </c>
      <c r="Q63" s="171">
        <v>24.705742000000001</v>
      </c>
      <c r="R63" s="237">
        <v>-1.2401110000000024</v>
      </c>
      <c r="S63" s="241">
        <v>-5.0137135026746875E-2</v>
      </c>
      <c r="T63" s="237">
        <v>-1.8820679999999896</v>
      </c>
      <c r="U63" s="241">
        <v>-9.7860000328424679E-2</v>
      </c>
      <c r="V63" s="242">
        <v>-11.3</v>
      </c>
      <c r="W63" s="243">
        <v>-2.6516163030000001E-2</v>
      </c>
      <c r="X63" s="244">
        <v>97.265625</v>
      </c>
      <c r="Y63" s="237">
        <v>2.203125</v>
      </c>
      <c r="Z63" s="171">
        <v>0.27343799999999874</v>
      </c>
      <c r="AA63" s="171">
        <v>97.003906000000001</v>
      </c>
      <c r="AB63" s="171">
        <v>94.789062000000001</v>
      </c>
      <c r="AC63" s="245">
        <v>2.4765629999999987</v>
      </c>
      <c r="AD63" s="246">
        <v>7.5514489999999999</v>
      </c>
      <c r="AE63" s="243">
        <v>7.3449640664062496E-2</v>
      </c>
      <c r="AF63" s="247">
        <v>-0.3610114738515508</v>
      </c>
      <c r="AG63" s="237">
        <v>0.74443661171095976</v>
      </c>
      <c r="AH63" s="241">
        <v>3.0097240424612193E-2</v>
      </c>
      <c r="AI63" s="237">
        <v>-0.56222950932441695</v>
      </c>
      <c r="AJ63" s="241">
        <v>-6.0418833280339757E-2</v>
      </c>
      <c r="AK63" s="245">
        <v>-6.6555121035374268E-2</v>
      </c>
      <c r="AL63" s="248">
        <v>-0.49567438828904264</v>
      </c>
      <c r="AM63" s="241">
        <v>-2.0039894602134681E-2</v>
      </c>
      <c r="AN63" s="237">
        <v>7.1994840885774956</v>
      </c>
      <c r="AO63" s="203">
        <v>0.50105713213770486</v>
      </c>
      <c r="AP63" s="249">
        <v>0.12735325538701819</v>
      </c>
      <c r="AQ63" s="250">
        <v>5.1488353554114893E-3</v>
      </c>
    </row>
    <row r="64" spans="9:48" ht="15">
      <c r="I64" s="133">
        <v>41698</v>
      </c>
      <c r="J64" s="501">
        <v>23.671880999999999</v>
      </c>
      <c r="K64" s="502">
        <v>23.934380999999998</v>
      </c>
      <c r="L64" s="502">
        <v>0.46875</v>
      </c>
      <c r="M64" s="503">
        <v>124.013199</v>
      </c>
      <c r="N64" s="504">
        <v>10.4359</v>
      </c>
      <c r="O64" s="505">
        <v>0.1555</v>
      </c>
      <c r="P64" s="502">
        <v>0.12180399999999736</v>
      </c>
      <c r="Q64" s="506">
        <v>23.343827000000001</v>
      </c>
      <c r="R64" s="502">
        <v>0.59055399999999736</v>
      </c>
      <c r="S64" s="507">
        <v>2.5166764107046487E-2</v>
      </c>
      <c r="T64" s="502">
        <v>-1.2915139999999923</v>
      </c>
      <c r="U64" s="507">
        <v>-7.5156055765159047E-2</v>
      </c>
      <c r="V64" s="508">
        <v>-11.4</v>
      </c>
      <c r="W64" s="509">
        <v>-2.7285194339999999E-2</v>
      </c>
      <c r="X64" s="510">
        <v>97.15625</v>
      </c>
      <c r="Y64" s="502">
        <v>-0.109375</v>
      </c>
      <c r="Z64" s="506">
        <v>0.26171899999999937</v>
      </c>
      <c r="AA64" s="506">
        <v>96.925781000000001</v>
      </c>
      <c r="AB64" s="506">
        <v>97.003906000000001</v>
      </c>
      <c r="AC64" s="511">
        <v>0.15234399999999937</v>
      </c>
      <c r="AD64" s="512">
        <v>7.6578980000000003</v>
      </c>
      <c r="AE64" s="509">
        <v>7.4401265256250002E-2</v>
      </c>
      <c r="AF64" s="513">
        <v>-0.36673024640139346</v>
      </c>
      <c r="AG64" s="502">
        <v>5.4997931972440427E-2</v>
      </c>
      <c r="AH64" s="507">
        <v>2.3437653124452709E-3</v>
      </c>
      <c r="AI64" s="502">
        <v>0.6458646773462573</v>
      </c>
      <c r="AJ64" s="507">
        <v>-5.7187725498426545E-3</v>
      </c>
      <c r="AK64" s="511">
        <v>3.1274537381952017E-4</v>
      </c>
      <c r="AL64" s="514">
        <v>0.64555193197243776</v>
      </c>
      <c r="AM64" s="507">
        <v>2.751052941949176E-2</v>
      </c>
      <c r="AN64" s="502">
        <v>7.8450360205499337</v>
      </c>
      <c r="AO64" s="232">
        <v>0.54235200853171706</v>
      </c>
      <c r="AP64" s="515">
        <v>0.21778427335792344</v>
      </c>
      <c r="AQ64" s="516">
        <v>9.2809894333514172E-3</v>
      </c>
    </row>
    <row r="65" spans="9:43" ht="15">
      <c r="I65" s="133">
        <v>41729</v>
      </c>
      <c r="J65" s="234">
        <v>24.578130999999999</v>
      </c>
      <c r="K65" s="237">
        <v>24.815631</v>
      </c>
      <c r="L65" s="237">
        <v>0.88125000000000142</v>
      </c>
      <c r="M65" s="238">
        <v>92.487099000000001</v>
      </c>
      <c r="N65" s="239">
        <v>9.2863000000000007</v>
      </c>
      <c r="O65" s="240">
        <v>0.152</v>
      </c>
      <c r="P65" s="237">
        <v>0.14175899999999686</v>
      </c>
      <c r="Q65" s="171">
        <v>23.792622000000001</v>
      </c>
      <c r="R65" s="237">
        <v>1.0230089999999983</v>
      </c>
      <c r="S65" s="241">
        <v>4.2742237620433901E-2</v>
      </c>
      <c r="T65" s="237">
        <v>-0.268504999999994</v>
      </c>
      <c r="U65" s="241">
        <v>-3.5626156138854226E-2</v>
      </c>
      <c r="V65" s="242">
        <v>-11</v>
      </c>
      <c r="W65" s="243">
        <v>-2.7297194100000002E-2</v>
      </c>
      <c r="X65" s="244">
        <v>96.546875</v>
      </c>
      <c r="Y65" s="237">
        <v>-0.609375</v>
      </c>
      <c r="Z65" s="171">
        <v>0.23046899999999937</v>
      </c>
      <c r="AA65" s="171">
        <v>96.269531000000001</v>
      </c>
      <c r="AB65" s="171">
        <v>96.925781000000001</v>
      </c>
      <c r="AC65" s="245">
        <v>-0.37890600000000063</v>
      </c>
      <c r="AD65" s="246">
        <v>7.6721079999999997</v>
      </c>
      <c r="AE65" s="243">
        <v>7.4071805206249994E-2</v>
      </c>
      <c r="AF65" s="247">
        <v>-0.36852340811719186</v>
      </c>
      <c r="AG65" s="237">
        <v>-0.13895629074296661</v>
      </c>
      <c r="AH65" s="241">
        <v>-5.8057190091093903E-3</v>
      </c>
      <c r="AI65" s="237">
        <v>0.88459906321731396</v>
      </c>
      <c r="AJ65" s="241">
        <v>-1.7931617157984081E-3</v>
      </c>
      <c r="AK65" s="245">
        <v>5.4635396028232747E-4</v>
      </c>
      <c r="AL65" s="248">
        <v>0.88405270925703161</v>
      </c>
      <c r="AM65" s="241">
        <v>3.6936518611324506E-2</v>
      </c>
      <c r="AN65" s="237">
        <v>8.7290887298069659</v>
      </c>
      <c r="AO65" s="203">
        <v>0.59932112220006251</v>
      </c>
      <c r="AP65" s="249">
        <v>0.22669222134535771</v>
      </c>
      <c r="AQ65" s="250">
        <v>9.4714052285437313E-3</v>
      </c>
    </row>
    <row r="66" spans="9:43" ht="15">
      <c r="I66" s="133">
        <v>41759</v>
      </c>
      <c r="J66" s="234">
        <v>24.046880999999999</v>
      </c>
      <c r="K66" s="237">
        <v>24.284381</v>
      </c>
      <c r="L66" s="237">
        <v>-0.53125</v>
      </c>
      <c r="M66" s="238">
        <v>75.606796000000003</v>
      </c>
      <c r="N66" s="239">
        <v>11.8447</v>
      </c>
      <c r="O66" s="240">
        <v>0.15049999999999999</v>
      </c>
      <c r="P66" s="237">
        <v>7.3934000000001276E-2</v>
      </c>
      <c r="Q66" s="171">
        <v>24.741696999999998</v>
      </c>
      <c r="R66" s="237">
        <v>-0.45731599999999872</v>
      </c>
      <c r="S66" s="241">
        <v>-1.8428546104670832E-2</v>
      </c>
      <c r="T66" s="237">
        <v>-0.72582099999999272</v>
      </c>
      <c r="U66" s="241">
        <v>-5.3398163982588009E-2</v>
      </c>
      <c r="V66" s="242">
        <v>-11.8</v>
      </c>
      <c r="W66" s="243">
        <v>-2.8655569580000002E-2</v>
      </c>
      <c r="X66" s="244">
        <v>97.484375</v>
      </c>
      <c r="Y66" s="237">
        <v>0.9375</v>
      </c>
      <c r="Z66" s="171">
        <v>0.27734399999999937</v>
      </c>
      <c r="AA66" s="171">
        <v>97.210937999999999</v>
      </c>
      <c r="AB66" s="171">
        <v>96.269531000000001</v>
      </c>
      <c r="AC66" s="245">
        <v>1.2148439999999994</v>
      </c>
      <c r="AD66" s="246">
        <v>7.508197</v>
      </c>
      <c r="AE66" s="243">
        <v>7.3193189192187508E-2</v>
      </c>
      <c r="AF66" s="247">
        <v>-0.39150595699222024</v>
      </c>
      <c r="AG66" s="237">
        <v>0.4476984512107216</v>
      </c>
      <c r="AH66" s="241">
        <v>1.8040985990270472E-2</v>
      </c>
      <c r="AI66" s="237">
        <v>-2.039061857444667E-2</v>
      </c>
      <c r="AJ66" s="241">
        <v>-2.2982548875028375E-2</v>
      </c>
      <c r="AK66" s="245">
        <v>-1.0773069785169551E-2</v>
      </c>
      <c r="AL66" s="248">
        <v>-9.6175487892771194E-3</v>
      </c>
      <c r="AM66" s="241">
        <v>-3.8756011440035996E-4</v>
      </c>
      <c r="AN66" s="237">
        <v>8.7194711810176884</v>
      </c>
      <c r="AO66" s="203">
        <v>0.59870128912297971</v>
      </c>
      <c r="AP66" s="249">
        <v>0.18251582813605136</v>
      </c>
      <c r="AQ66" s="250">
        <v>7.3548735527237388E-3</v>
      </c>
    </row>
    <row r="67" spans="9:43" ht="15">
      <c r="I67" s="133">
        <v>41789</v>
      </c>
      <c r="J67" s="331">
        <v>22.625</v>
      </c>
      <c r="K67" s="332">
        <v>22.875</v>
      </c>
      <c r="L67" s="332">
        <v>-1.4093809999999998</v>
      </c>
      <c r="M67" s="333">
        <v>65.650397999999996</v>
      </c>
      <c r="N67" s="334">
        <v>12.6144</v>
      </c>
      <c r="O67" s="335">
        <v>0.151</v>
      </c>
      <c r="P67" s="332">
        <v>6.2563999999998288E-2</v>
      </c>
      <c r="Q67" s="336">
        <v>24.221817000000001</v>
      </c>
      <c r="R67" s="332">
        <v>-1.3468170000000015</v>
      </c>
      <c r="S67" s="337">
        <v>-5.5460215354058297E-2</v>
      </c>
      <c r="T67" s="332">
        <v>-2.0726379999999942</v>
      </c>
      <c r="U67" s="337">
        <v>-0.10589690566266063</v>
      </c>
      <c r="V67" s="338">
        <v>-13.2</v>
      </c>
      <c r="W67" s="339">
        <v>-3.0195E-2</v>
      </c>
      <c r="X67" s="340">
        <v>99.039062000000001</v>
      </c>
      <c r="Y67" s="332">
        <v>1.5546870000000013</v>
      </c>
      <c r="Z67" s="336">
        <v>0.27343700000000126</v>
      </c>
      <c r="AA67" s="336">
        <v>98.765625</v>
      </c>
      <c r="AB67" s="336">
        <v>97.210937999999999</v>
      </c>
      <c r="AC67" s="341">
        <v>1.8281240000000025</v>
      </c>
      <c r="AD67" s="342">
        <v>7.1980000000000004</v>
      </c>
      <c r="AE67" s="339">
        <v>7.1288316827599993E-2</v>
      </c>
      <c r="AF67" s="343">
        <v>-0.42356169066274968</v>
      </c>
      <c r="AG67" s="332">
        <v>0.71572143612044659</v>
      </c>
      <c r="AH67" s="337">
        <v>2.9472500704071748E-2</v>
      </c>
      <c r="AI67" s="332">
        <v>-0.65601388008607209</v>
      </c>
      <c r="AJ67" s="337">
        <v>-3.205573367052944E-2</v>
      </c>
      <c r="AK67" s="341">
        <v>-2.4918316206517223E-2</v>
      </c>
      <c r="AL67" s="344">
        <v>-0.6310955638795549</v>
      </c>
      <c r="AM67" s="337">
        <v>-2.5987714649986546E-2</v>
      </c>
      <c r="AN67" s="332">
        <v>8.0883756171381336</v>
      </c>
      <c r="AO67" s="345">
        <v>0.55715469621068614</v>
      </c>
      <c r="AP67" s="346">
        <v>0.17838143800974909</v>
      </c>
      <c r="AQ67" s="347">
        <v>7.3455213048151851E-3</v>
      </c>
    </row>
    <row r="68" spans="9:43" ht="15">
      <c r="I68" s="133">
        <v>41820</v>
      </c>
      <c r="J68" s="234">
        <v>23.90625</v>
      </c>
      <c r="K68" s="237">
        <v>24.143750000000001</v>
      </c>
      <c r="L68" s="237">
        <v>1.2687500000000007</v>
      </c>
      <c r="M68" s="238">
        <v>-24.324698999999999</v>
      </c>
      <c r="N68" s="239">
        <v>13.5946</v>
      </c>
      <c r="O68" s="240">
        <v>0.1552</v>
      </c>
      <c r="P68" s="237">
        <v>5.9298999999999324E-2</v>
      </c>
      <c r="Q68" s="171">
        <v>22.815701000000001</v>
      </c>
      <c r="R68" s="237">
        <v>1.328049</v>
      </c>
      <c r="S68" s="241">
        <v>5.8056786885245903E-2</v>
      </c>
      <c r="T68" s="237">
        <v>-0.74458899999999417</v>
      </c>
      <c r="U68" s="241">
        <v>-5.3988152861278782E-2</v>
      </c>
      <c r="V68" s="242">
        <v>-13.3</v>
      </c>
      <c r="W68" s="243">
        <v>-3.2111187500000006E-2</v>
      </c>
      <c r="X68" s="244">
        <v>98.78125</v>
      </c>
      <c r="Y68" s="237">
        <v>-0.25781200000000126</v>
      </c>
      <c r="Z68" s="171">
        <v>0.27343700000000126</v>
      </c>
      <c r="AA68" s="171">
        <v>98.535156000000001</v>
      </c>
      <c r="AB68" s="171">
        <v>98.765625</v>
      </c>
      <c r="AC68" s="245">
        <v>1.5625E-2</v>
      </c>
      <c r="AD68" s="246">
        <v>7.2728479999999998</v>
      </c>
      <c r="AE68" s="243">
        <v>7.184210164999999E-2</v>
      </c>
      <c r="AF68" s="247">
        <v>-0.44696893273583693</v>
      </c>
      <c r="AG68" s="237">
        <v>6.6181514166054637E-3</v>
      </c>
      <c r="AH68" s="241">
        <v>2.8931809471499295E-4</v>
      </c>
      <c r="AI68" s="237">
        <v>1.337684485363279</v>
      </c>
      <c r="AJ68" s="241">
        <v>-2.3407242073087253E-2</v>
      </c>
      <c r="AK68" s="245">
        <v>3.0173339466734003E-3</v>
      </c>
      <c r="AL68" s="248">
        <v>1.3346671514166055</v>
      </c>
      <c r="AM68" s="241">
        <v>5.83461049799609E-2</v>
      </c>
      <c r="AN68" s="237">
        <v>9.4230427685547387</v>
      </c>
      <c r="AO68" s="203">
        <v>0.64800860758583401</v>
      </c>
      <c r="AP68" s="249">
        <v>0.18151684406048893</v>
      </c>
      <c r="AQ68" s="250">
        <v>7.9351625818792973E-3</v>
      </c>
    </row>
    <row r="69" spans="9:43" ht="15">
      <c r="I69" s="133">
        <v>41851</v>
      </c>
      <c r="J69" s="501">
        <v>24.390630999999999</v>
      </c>
      <c r="K69" s="502">
        <v>24.628131</v>
      </c>
      <c r="L69" s="502">
        <v>0.48438099999999906</v>
      </c>
      <c r="M69" s="503">
        <v>-26.690598999999999</v>
      </c>
      <c r="N69" s="504">
        <v>15.3901</v>
      </c>
      <c r="O69" s="505">
        <v>0.156</v>
      </c>
      <c r="P69" s="502">
        <v>-1.0550000000009163E-3</v>
      </c>
      <c r="Q69" s="506">
        <v>24.144805000000002</v>
      </c>
      <c r="R69" s="502">
        <v>0.48332599999999815</v>
      </c>
      <c r="S69" s="507">
        <v>2.0018679782552343E-2</v>
      </c>
      <c r="T69" s="502">
        <v>-0.26126299999999603</v>
      </c>
      <c r="U69" s="507">
        <v>-3.5050244622907845E-2</v>
      </c>
      <c r="V69" s="508">
        <v>-12.3</v>
      </c>
      <c r="W69" s="509">
        <v>-3.0292601130000003E-2</v>
      </c>
      <c r="X69" s="510">
        <v>97.96875</v>
      </c>
      <c r="Y69" s="502">
        <v>-0.8125</v>
      </c>
      <c r="Z69" s="506">
        <v>0.24609399999999937</v>
      </c>
      <c r="AA69" s="506">
        <v>97.714843999999999</v>
      </c>
      <c r="AB69" s="506">
        <v>98.535156000000001</v>
      </c>
      <c r="AC69" s="511">
        <v>-0.56640600000000063</v>
      </c>
      <c r="AD69" s="512">
        <v>7.148028</v>
      </c>
      <c r="AE69" s="509">
        <v>7.0028336812500008E-2</v>
      </c>
      <c r="AF69" s="513">
        <v>-0.43257633279379548</v>
      </c>
      <c r="AG69" s="502">
        <v>-0.25316588531517475</v>
      </c>
      <c r="AH69" s="507">
        <v>-1.0485773142746041E-2</v>
      </c>
      <c r="AI69" s="502">
        <v>0.22431312095836906</v>
      </c>
      <c r="AJ69" s="507">
        <v>1.4392599942041451E-2</v>
      </c>
      <c r="AK69" s="511">
        <v>-5.8469937264543394E-3</v>
      </c>
      <c r="AL69" s="514">
        <v>0.23016011468482339</v>
      </c>
      <c r="AM69" s="507">
        <v>9.5329066398063007E-3</v>
      </c>
      <c r="AN69" s="502">
        <v>9.6532028832395618</v>
      </c>
      <c r="AO69" s="232">
        <v>0.66371891978354669</v>
      </c>
      <c r="AP69" s="515">
        <v>0.10539944004255511</v>
      </c>
      <c r="AQ69" s="516">
        <v>4.3654958340172967E-3</v>
      </c>
    </row>
    <row r="70" spans="9:43" ht="15">
      <c r="I70" s="133">
        <v>41880</v>
      </c>
      <c r="J70" s="234">
        <v>22.59375</v>
      </c>
      <c r="K70" s="237">
        <v>22.84375</v>
      </c>
      <c r="L70" s="237">
        <v>-1.7843809999999998</v>
      </c>
      <c r="M70" s="238">
        <v>-13.077400000000001</v>
      </c>
      <c r="N70" s="239">
        <v>16.6785</v>
      </c>
      <c r="O70" s="240">
        <v>0.157</v>
      </c>
      <c r="P70" s="237">
        <v>-4.0524000000001337E-2</v>
      </c>
      <c r="Q70" s="171">
        <v>24.668655000000001</v>
      </c>
      <c r="R70" s="237">
        <v>-1.8249050000000011</v>
      </c>
      <c r="S70" s="241">
        <v>-7.4098395854724067E-2</v>
      </c>
      <c r="T70" s="237">
        <v>-2.0861679999999971</v>
      </c>
      <c r="U70" s="241">
        <v>-0.10655147357675876</v>
      </c>
      <c r="V70" s="242">
        <v>-13.8</v>
      </c>
      <c r="W70" s="243">
        <v>-3.1524375E-2</v>
      </c>
      <c r="X70" s="244">
        <v>99.53125</v>
      </c>
      <c r="Y70" s="237">
        <v>1.5625</v>
      </c>
      <c r="Z70" s="171">
        <v>0.25390600000000063</v>
      </c>
      <c r="AA70" s="171">
        <v>99.242187999999999</v>
      </c>
      <c r="AB70" s="171">
        <v>97.714843999999999</v>
      </c>
      <c r="AC70" s="245">
        <v>1.8164060000000006</v>
      </c>
      <c r="AD70" s="246">
        <v>6.8048909999999996</v>
      </c>
      <c r="AE70" s="243">
        <v>6.7729930734374999E-2</v>
      </c>
      <c r="AF70" s="247">
        <v>-0.46544230384101692</v>
      </c>
      <c r="AG70" s="237">
        <v>0.78573424634464717</v>
      </c>
      <c r="AH70" s="241">
        <v>3.1903933203240115E-2</v>
      </c>
      <c r="AI70" s="237">
        <v>-1.0648472935359958</v>
      </c>
      <c r="AJ70" s="241">
        <v>-3.2865971047221443E-2</v>
      </c>
      <c r="AK70" s="245">
        <v>-2.5676539880641752E-2</v>
      </c>
      <c r="AL70" s="248">
        <v>-1.0391707536553541</v>
      </c>
      <c r="AM70" s="241">
        <v>-4.2194462651483952E-2</v>
      </c>
      <c r="AN70" s="237">
        <v>8.6140321295842082</v>
      </c>
      <c r="AO70" s="203">
        <v>0.5935191939601725</v>
      </c>
      <c r="AP70" s="249">
        <v>7.7654593599056201E-2</v>
      </c>
      <c r="AQ70" s="250">
        <v>3.1530851285083792E-3</v>
      </c>
    </row>
    <row r="71" spans="9:43" ht="15">
      <c r="I71" s="133">
        <v>41912</v>
      </c>
      <c r="J71" s="217">
        <v>24.265630999999999</v>
      </c>
      <c r="K71" s="80">
        <v>24.503131</v>
      </c>
      <c r="L71" s="80">
        <v>1.6593809999999998</v>
      </c>
      <c r="M71" s="81">
        <v>-82.368301000000002</v>
      </c>
      <c r="N71" s="73">
        <v>16.058599999999998</v>
      </c>
      <c r="O71" s="170">
        <v>0.1565</v>
      </c>
      <c r="P71" s="80">
        <v>3.8990000000005409E-3</v>
      </c>
      <c r="Q71" s="82">
        <v>22.839850999999999</v>
      </c>
      <c r="R71" s="80">
        <v>1.6632800000000003</v>
      </c>
      <c r="S71" s="83">
        <v>7.2811162790697687E-2</v>
      </c>
      <c r="T71" s="80">
        <v>-0.42288799999999682</v>
      </c>
      <c r="U71" s="83">
        <v>-4.1498447474247135E-2</v>
      </c>
      <c r="V71" s="84">
        <v>-12.8</v>
      </c>
      <c r="W71" s="172">
        <v>-3.136400768E-2</v>
      </c>
      <c r="X71" s="185">
        <v>98.578125</v>
      </c>
      <c r="Y71" s="80">
        <v>-0.953125</v>
      </c>
      <c r="Z71" s="82">
        <v>0.28906200000000126</v>
      </c>
      <c r="AA71" s="82">
        <v>98.304687999999999</v>
      </c>
      <c r="AB71" s="82">
        <v>99.242187999999999</v>
      </c>
      <c r="AC71" s="187">
        <v>-0.66406299999999874</v>
      </c>
      <c r="AD71" s="189">
        <v>6.9646030000000003</v>
      </c>
      <c r="AE71" s="172">
        <v>6.8655750510937502E-2</v>
      </c>
      <c r="AF71" s="86">
        <v>-0.45683001710109367</v>
      </c>
      <c r="AG71" s="80">
        <v>-0.30908301261557664</v>
      </c>
      <c r="AH71" s="83">
        <v>-1.3530309717781741E-2</v>
      </c>
      <c r="AI71" s="80">
        <v>1.350092694484929</v>
      </c>
      <c r="AJ71" s="83">
        <v>8.6122867399232583E-3</v>
      </c>
      <c r="AK71" s="187">
        <v>-4.1042928994946774E-3</v>
      </c>
      <c r="AL71" s="192">
        <v>1.3541969873844237</v>
      </c>
      <c r="AM71" s="83">
        <v>5.9280853072915952E-2</v>
      </c>
      <c r="AN71" s="80">
        <v>9.9682291169686312</v>
      </c>
      <c r="AO71" s="109">
        <v>0.68798437116619682</v>
      </c>
      <c r="AP71" s="194">
        <v>0.13595119840327746</v>
      </c>
      <c r="AQ71" s="200">
        <v>5.95135205048547E-3</v>
      </c>
    </row>
    <row r="72" spans="9:43" ht="15">
      <c r="I72" s="133">
        <v>41943</v>
      </c>
      <c r="J72" s="217">
        <v>22.796880999999999</v>
      </c>
      <c r="K72" s="80">
        <v>23.059380999999998</v>
      </c>
      <c r="L72" s="80">
        <v>-1.4437500000000014</v>
      </c>
      <c r="M72" s="81">
        <v>-88.489898999999994</v>
      </c>
      <c r="N72" s="73">
        <v>16.0215</v>
      </c>
      <c r="O72" s="170">
        <v>0.15590000000000001</v>
      </c>
      <c r="P72" s="80">
        <v>-2.2850999999999289E-2</v>
      </c>
      <c r="Q72" s="82">
        <v>24.525981999999999</v>
      </c>
      <c r="R72" s="80">
        <v>-1.4666010000000007</v>
      </c>
      <c r="S72" s="83">
        <v>-5.9853616258265144E-2</v>
      </c>
      <c r="T72" s="80">
        <v>-1.8894889999999975</v>
      </c>
      <c r="U72" s="83">
        <v>-9.8868231582074917E-2</v>
      </c>
      <c r="V72" s="84">
        <v>-14.2</v>
      </c>
      <c r="W72" s="172">
        <v>-3.2744321019999995E-2</v>
      </c>
      <c r="X72" s="185">
        <v>100.039062</v>
      </c>
      <c r="Y72" s="80">
        <v>1.4609370000000013</v>
      </c>
      <c r="Z72" s="82">
        <v>0.27343700000000126</v>
      </c>
      <c r="AA72" s="82">
        <v>99.75</v>
      </c>
      <c r="AB72" s="82">
        <v>98.304687999999999</v>
      </c>
      <c r="AC72" s="187">
        <v>1.7343740000000025</v>
      </c>
      <c r="AD72" s="189">
        <v>6.6523269999999997</v>
      </c>
      <c r="AE72" s="172">
        <v>6.6549255319727399E-2</v>
      </c>
      <c r="AF72" s="86">
        <v>-0.49203136628177258</v>
      </c>
      <c r="AG72" s="80">
        <v>0.79231410407969338</v>
      </c>
      <c r="AH72" s="83">
        <v>3.2335218877934148E-2</v>
      </c>
      <c r="AI72" s="80">
        <v>-0.70000037265429405</v>
      </c>
      <c r="AJ72" s="83">
        <v>-3.5201349180678909E-2</v>
      </c>
      <c r="AK72" s="187">
        <v>-2.5713476733986773E-2</v>
      </c>
      <c r="AL72" s="192">
        <v>-0.67428689592030733</v>
      </c>
      <c r="AM72" s="83">
        <v>-2.7518397380330999E-2</v>
      </c>
      <c r="AN72" s="80">
        <v>9.293942221048324</v>
      </c>
      <c r="AO72" s="109">
        <v>0.64153374646865724</v>
      </c>
      <c r="AP72" s="194">
        <v>0.11168858070199039</v>
      </c>
      <c r="AQ72" s="200">
        <v>4.5581350686159407E-3</v>
      </c>
    </row>
    <row r="73" spans="9:43" ht="15">
      <c r="I73" s="133">
        <v>41971</v>
      </c>
      <c r="J73" s="217">
        <v>21.828130999999999</v>
      </c>
      <c r="K73" s="80">
        <v>22.065631</v>
      </c>
      <c r="L73" s="80">
        <v>-0.99374999999999858</v>
      </c>
      <c r="M73" s="81">
        <v>-132.921097</v>
      </c>
      <c r="N73" s="73">
        <v>15.9278</v>
      </c>
      <c r="O73" s="170">
        <v>0.154</v>
      </c>
      <c r="P73" s="80">
        <v>2.853999999999246E-3</v>
      </c>
      <c r="Q73" s="82">
        <v>23.056526999999999</v>
      </c>
      <c r="R73" s="80">
        <v>-0.99089599999999933</v>
      </c>
      <c r="S73" s="83">
        <v>-4.2971491732583779E-2</v>
      </c>
      <c r="T73" s="80">
        <v>-2.8803849999999969</v>
      </c>
      <c r="U73" s="83">
        <v>-0.13759120791861434</v>
      </c>
      <c r="V73" s="84">
        <v>-15.4</v>
      </c>
      <c r="W73" s="172">
        <v>-3.398107174E-2</v>
      </c>
      <c r="X73" s="185">
        <v>101.117188</v>
      </c>
      <c r="Y73" s="80">
        <v>1.0781259999999975</v>
      </c>
      <c r="Z73" s="82">
        <v>0.28906200000000126</v>
      </c>
      <c r="AA73" s="82">
        <v>100.832031</v>
      </c>
      <c r="AB73" s="82">
        <v>99.75</v>
      </c>
      <c r="AC73" s="187">
        <v>1.3671879999999987</v>
      </c>
      <c r="AD73" s="189">
        <v>6.2499140000000004</v>
      </c>
      <c r="AE73" s="172">
        <v>6.3197372892183204E-2</v>
      </c>
      <c r="AF73" s="86">
        <v>-0.537697536857629</v>
      </c>
      <c r="AG73" s="80">
        <v>0.67269937960404347</v>
      </c>
      <c r="AH73" s="83">
        <v>2.9172482106264844E-2</v>
      </c>
      <c r="AI73" s="80">
        <v>-0.34281356330508872</v>
      </c>
      <c r="AJ73" s="83">
        <v>-4.5666170575856424E-2</v>
      </c>
      <c r="AK73" s="187">
        <v>-2.4616942909132834E-2</v>
      </c>
      <c r="AL73" s="192">
        <v>-0.31819662039595586</v>
      </c>
      <c r="AM73" s="83">
        <v>-1.3799009626318932E-2</v>
      </c>
      <c r="AN73" s="80">
        <v>8.9757456006523686</v>
      </c>
      <c r="AO73" s="109">
        <v>0.61888220649920878</v>
      </c>
      <c r="AP73" s="194">
        <v>0.15828192539913988</v>
      </c>
      <c r="AQ73" s="200">
        <v>6.8641012262705527E-3</v>
      </c>
    </row>
    <row r="74" spans="9:43" ht="15">
      <c r="I74" s="133">
        <v>42004</v>
      </c>
      <c r="J74" s="217">
        <v>21.59375</v>
      </c>
      <c r="K74" s="80">
        <v>21.84375</v>
      </c>
      <c r="L74" s="80">
        <v>-0.22188099999999977</v>
      </c>
      <c r="M74" s="81">
        <v>-192.98890700000001</v>
      </c>
      <c r="N74" s="73">
        <v>15.041</v>
      </c>
      <c r="O74" s="170">
        <v>0.17125000000000001</v>
      </c>
      <c r="P74" s="80">
        <v>3.8219999999999033E-2</v>
      </c>
      <c r="Q74" s="82">
        <v>22.027411000000001</v>
      </c>
      <c r="R74" s="80">
        <v>-0.18366100000000074</v>
      </c>
      <c r="S74" s="83">
        <v>-8.3233966887237779E-3</v>
      </c>
      <c r="T74" s="80">
        <v>-3.0640459999999976</v>
      </c>
      <c r="U74" s="83">
        <v>-0.14476937840295079</v>
      </c>
      <c r="V74" s="84">
        <v>-15.4</v>
      </c>
      <c r="W74" s="172">
        <v>-3.3639374999999999E-2</v>
      </c>
      <c r="X74" s="185">
        <v>101.210938</v>
      </c>
      <c r="Y74" s="80">
        <v>9.375E-2</v>
      </c>
      <c r="Z74" s="82">
        <v>0.28515699999999811</v>
      </c>
      <c r="AA74" s="82">
        <v>100.957031</v>
      </c>
      <c r="AB74" s="82">
        <v>100.832031</v>
      </c>
      <c r="AC74" s="187">
        <v>0.37890699999999811</v>
      </c>
      <c r="AD74" s="189">
        <v>5.9987959999999996</v>
      </c>
      <c r="AE74" s="172">
        <v>6.0714377003064791E-2</v>
      </c>
      <c r="AF74" s="86">
        <v>-0.55405946104498316</v>
      </c>
      <c r="AG74" s="80">
        <v>0.20373736059811262</v>
      </c>
      <c r="AH74" s="83">
        <v>9.2332442520276278E-3</v>
      </c>
      <c r="AI74" s="80">
        <v>1.9309395401829653E-2</v>
      </c>
      <c r="AJ74" s="83">
        <v>-1.636192418735416E-2</v>
      </c>
      <c r="AK74" s="187">
        <v>-7.6696519628222624E-4</v>
      </c>
      <c r="AL74" s="192">
        <v>2.0076360598111881E-2</v>
      </c>
      <c r="AM74" s="83">
        <v>9.098475633038494E-4</v>
      </c>
      <c r="AN74" s="80">
        <v>8.9958219612504813</v>
      </c>
      <c r="AO74" s="109">
        <v>0.62035514253006796</v>
      </c>
      <c r="AP74" s="194">
        <v>0.19621393373320226</v>
      </c>
      <c r="AQ74" s="200">
        <v>8.8922874552376154E-3</v>
      </c>
    </row>
    <row r="75" spans="9:43" ht="15">
      <c r="I75" s="133">
        <v>42034</v>
      </c>
      <c r="J75" s="217">
        <v>17.3125</v>
      </c>
      <c r="K75" s="80">
        <v>17.5625</v>
      </c>
      <c r="L75" s="80">
        <v>-4.28125</v>
      </c>
      <c r="M75" s="81">
        <v>-69.309096999999994</v>
      </c>
      <c r="N75" s="73">
        <v>18.383800000000001</v>
      </c>
      <c r="O75" s="170">
        <v>0.17125000000000001</v>
      </c>
      <c r="P75" s="80">
        <v>-3.1931000000000154E-2</v>
      </c>
      <c r="Q75" s="82">
        <v>21.875681</v>
      </c>
      <c r="R75" s="80">
        <v>-4.3131810000000002</v>
      </c>
      <c r="S75" s="83">
        <v>-0.19745606866952792</v>
      </c>
      <c r="T75" s="80">
        <v>-7.3772269999999978</v>
      </c>
      <c r="U75" s="83">
        <v>-0.31363985474930078</v>
      </c>
      <c r="V75" s="84">
        <v>-29.3</v>
      </c>
      <c r="W75" s="172">
        <v>-5.1458125000000007E-2</v>
      </c>
      <c r="X75" s="185">
        <v>103.375</v>
      </c>
      <c r="Y75" s="80">
        <v>2.1640620000000013</v>
      </c>
      <c r="Z75" s="82">
        <v>0.25390699999999811</v>
      </c>
      <c r="AA75" s="82">
        <v>103.128906</v>
      </c>
      <c r="AB75" s="82">
        <v>100.957031</v>
      </c>
      <c r="AC75" s="187">
        <v>2.4179689999999994</v>
      </c>
      <c r="AD75" s="189">
        <v>5.4045230000000002</v>
      </c>
      <c r="AE75" s="172">
        <v>5.58692565125E-2</v>
      </c>
      <c r="AF75" s="86">
        <v>-0.92104545884706623</v>
      </c>
      <c r="AG75" s="80">
        <v>1.3396986009634766</v>
      </c>
      <c r="AH75" s="83">
        <v>6.1330980301618383E-2</v>
      </c>
      <c r="AI75" s="80">
        <v>-3.3705726252243098</v>
      </c>
      <c r="AJ75" s="83">
        <v>-0.36698599780208307</v>
      </c>
      <c r="AK75" s="187">
        <v>-0.397090226187786</v>
      </c>
      <c r="AL75" s="192">
        <v>-2.9734823990365236</v>
      </c>
      <c r="AM75" s="83">
        <v>-0.13612508836790951</v>
      </c>
      <c r="AN75" s="80">
        <v>6.0223395622139577</v>
      </c>
      <c r="AO75" s="109">
        <v>0.39978415556576596</v>
      </c>
      <c r="AP75" s="194">
        <v>0.20192888931948014</v>
      </c>
      <c r="AQ75" s="200">
        <v>9.2442409988889342E-3</v>
      </c>
    </row>
    <row r="76" spans="9:43" ht="15">
      <c r="I76" s="133">
        <v>42062</v>
      </c>
      <c r="J76" s="217">
        <v>20.453130999999999</v>
      </c>
      <c r="K76" s="80">
        <v>20.703130999999999</v>
      </c>
      <c r="L76" s="80">
        <v>3.1406309999999991</v>
      </c>
      <c r="M76" s="81">
        <v>-225.35339400000001</v>
      </c>
      <c r="N76" s="73">
        <v>14.7089</v>
      </c>
      <c r="O76" s="170">
        <v>0.17299999999999999</v>
      </c>
      <c r="P76" s="80">
        <v>0.11317599999999928</v>
      </c>
      <c r="Q76" s="82">
        <v>17.449324000000001</v>
      </c>
      <c r="R76" s="80">
        <v>3.2538069999999983</v>
      </c>
      <c r="S76" s="83">
        <v>0.18527014946619208</v>
      </c>
      <c r="T76" s="80">
        <v>-4.1234199999999994</v>
      </c>
      <c r="U76" s="83">
        <v>-0.1864778080510664</v>
      </c>
      <c r="V76" s="84">
        <v>-25</v>
      </c>
      <c r="W76" s="172">
        <v>-5.1757827499999999E-2</v>
      </c>
      <c r="X76" s="185">
        <v>101.898438</v>
      </c>
      <c r="Y76" s="80">
        <v>-1.4765620000000013</v>
      </c>
      <c r="Z76" s="82">
        <v>0.24609399999999937</v>
      </c>
      <c r="AA76" s="82">
        <v>101.632812</v>
      </c>
      <c r="AB76" s="82">
        <v>103.128906</v>
      </c>
      <c r="AC76" s="187">
        <v>-1.2304680000000019</v>
      </c>
      <c r="AD76" s="189">
        <v>6.1613049999999996</v>
      </c>
      <c r="AE76" s="172">
        <v>6.2782735554158989E-2</v>
      </c>
      <c r="AF76" s="86">
        <v>-0.82439586365827522</v>
      </c>
      <c r="AG76" s="80">
        <v>-1.1333169636566336</v>
      </c>
      <c r="AH76" s="83">
        <v>-6.4530503268705117E-2</v>
      </c>
      <c r="AI76" s="80">
        <v>2.0491354765577889</v>
      </c>
      <c r="AJ76" s="83">
        <v>9.6649595188791015E-2</v>
      </c>
      <c r="AK76" s="187">
        <v>-7.135455978557588E-2</v>
      </c>
      <c r="AL76" s="192">
        <v>2.120490036343365</v>
      </c>
      <c r="AM76" s="83">
        <v>0.12073964619748698</v>
      </c>
      <c r="AN76" s="80">
        <v>8.1428295985573236</v>
      </c>
      <c r="AO76" s="109">
        <v>0.56879359926162465</v>
      </c>
      <c r="AP76" s="194">
        <v>0.31605487567111834</v>
      </c>
      <c r="AQ76" s="200">
        <v>1.7996007155650865E-2</v>
      </c>
    </row>
    <row r="77" spans="9:43" ht="15">
      <c r="I77" s="149">
        <v>42094</v>
      </c>
      <c r="J77" s="348">
        <v>19.859380999999999</v>
      </c>
      <c r="K77" s="349">
        <v>20.096881</v>
      </c>
      <c r="L77" s="349">
        <v>-0.60624999999999929</v>
      </c>
      <c r="M77" s="350">
        <v>-242.204803</v>
      </c>
      <c r="N77" s="351" t="s">
        <v>326</v>
      </c>
      <c r="O77" s="352">
        <v>0.17624999999999999</v>
      </c>
      <c r="P77" s="349">
        <v>-1.946399999999926E-2</v>
      </c>
      <c r="Q77" s="353">
        <v>20.722594999999998</v>
      </c>
      <c r="R77" s="349">
        <v>-0.62571399999999855</v>
      </c>
      <c r="S77" s="88">
        <v>-3.0223158033439414E-2</v>
      </c>
      <c r="T77" s="349">
        <v>-4.749133999999998</v>
      </c>
      <c r="U77" s="88">
        <v>-0.21106501782204912</v>
      </c>
      <c r="V77" s="354">
        <v>-25.5</v>
      </c>
      <c r="W77" s="355">
        <v>-5.1247046550000001E-2</v>
      </c>
      <c r="X77" s="356">
        <v>102.242188</v>
      </c>
      <c r="Y77" s="349">
        <v>0.34375</v>
      </c>
      <c r="Z77" s="353">
        <v>0.26562599999999748</v>
      </c>
      <c r="AA77" s="353">
        <v>102.003906</v>
      </c>
      <c r="AB77" s="353">
        <v>101.632812</v>
      </c>
      <c r="AC77" s="357">
        <v>0.60937599999999748</v>
      </c>
      <c r="AD77" s="358">
        <v>5.6016069999999996</v>
      </c>
      <c r="AE77" s="355">
        <v>5.7272055599611599E-2</v>
      </c>
      <c r="AF77" s="359">
        <v>-0.89480019554855206</v>
      </c>
      <c r="AG77" s="349">
        <v>0.50236705381262303</v>
      </c>
      <c r="AH77" s="88">
        <v>2.4265269529165568E-2</v>
      </c>
      <c r="AI77" s="349">
        <v>-0.13544769073101684</v>
      </c>
      <c r="AJ77" s="88">
        <v>-7.0404331890276839E-2</v>
      </c>
      <c r="AK77" s="357">
        <v>-1.2100744543641332E-2</v>
      </c>
      <c r="AL77" s="360">
        <v>-0.12334694618737552</v>
      </c>
      <c r="AM77" s="88">
        <v>-5.9578885042738472E-3</v>
      </c>
      <c r="AN77" s="349">
        <v>8.0194826523699483</v>
      </c>
      <c r="AO77" s="110">
        <v>0.55944690191100555</v>
      </c>
      <c r="AP77" s="361">
        <v>0.21821819674277818</v>
      </c>
      <c r="AQ77" s="362">
        <v>1.0540347580410817E-2</v>
      </c>
    </row>
    <row r="83" spans="9:9" ht="15.75">
      <c r="I83" s="498" t="s">
        <v>270</v>
      </c>
    </row>
  </sheetData>
  <mergeCells count="4">
    <mergeCell ref="J26:W26"/>
    <mergeCell ref="X26:AE26"/>
    <mergeCell ref="AF26:AK26"/>
    <mergeCell ref="AL26:AQ26"/>
  </mergeCells>
  <dataValidations disablePrompts="1" count="1">
    <dataValidation type="list" allowBlank="1" showInputMessage="1" showErrorMessage="1" sqref="J23">
      <formula1>$B$28:$B$36</formula1>
    </dataValidation>
  </dataValidations>
  <printOptions horizontalCentered="1"/>
  <pageMargins left="0.25" right="0.25" top="0.25" bottom="0.25" header="0.3" footer="0.15"/>
  <pageSetup scale="47" fitToWidth="0" fitToHeight="0" orientation="landscape" horizontalDpi="300" verticalDpi="300" r:id="rId1"/>
  <headerFooter scaleWithDoc="0">
    <oddHeader>&amp;L&amp;G&amp;C&amp;"-,Bold"&amp;12&amp;K2E398A
&amp;15FN30.450.10(IOX) Performance&amp;R&amp;"-,Bold"&amp;14&amp;K2E398A
&amp;12Cello Fixed Income Master Fund, LP&amp;"-,Regular"&amp;10&amp;K000000
&amp;"-,Bold"&amp;K2E398A As of Mar, 2015</oddHeader>
    <oddFooter>&amp;L&amp;8&amp;K2E398AReport Created on &amp;D &amp;T&amp;C&amp;G
&amp;8&amp;K2E398APage &amp;P of &amp;N</oddFooter>
  </headerFooter>
  <rowBreaks count="1" manualBreakCount="1">
    <brk id="83" max="43" man="1"/>
  </rowBreaks>
  <drawing r:id="rId2"/>
  <legacyDrawing r:id="rId3"/>
  <legacyDrawingHF r:id="rId4"/>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7" tint="0.79998168889431442"/>
  </sheetPr>
  <dimension ref="A1:AY83"/>
  <sheetViews>
    <sheetView topLeftCell="H1"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1" width="8.85546875" style="67" customWidth="1"/>
    <col min="12" max="12" width="8.5703125" style="67" bestFit="1" customWidth="1"/>
    <col min="13" max="13" width="7.85546875" style="67" customWidth="1"/>
    <col min="14" max="14" width="6.7109375" style="67" customWidth="1"/>
    <col min="15" max="15" width="7.85546875" style="67" customWidth="1"/>
    <col min="16" max="16" width="9" style="67" bestFit="1" customWidth="1"/>
    <col min="17" max="17" width="10.85546875" style="67" customWidth="1"/>
    <col min="18" max="18" width="10.28515625" style="67" customWidth="1"/>
    <col min="19" max="19" width="10.7109375" style="67" customWidth="1"/>
    <col min="20" max="20" width="10.7109375" style="67" bestFit="1" customWidth="1"/>
    <col min="21" max="21" width="10.85546875" style="67" customWidth="1"/>
    <col min="22" max="22" width="5.7109375" style="67" customWidth="1"/>
    <col min="23" max="23" width="8.5703125" style="67" customWidth="1"/>
    <col min="24" max="24" width="10.140625" style="67" bestFit="1" customWidth="1"/>
    <col min="25" max="25" width="10.28515625" style="67" customWidth="1"/>
    <col min="26" max="26" width="6.85546875" style="67" bestFit="1" customWidth="1"/>
    <col min="27" max="27" width="10.5703125" style="67" hidden="1" customWidth="1"/>
    <col min="28" max="28" width="10.140625" style="67" customWidth="1"/>
    <col min="29" max="29" width="8.5703125" style="67" bestFit="1" customWidth="1"/>
    <col min="30" max="30" width="5.7109375" style="67" customWidth="1"/>
    <col min="31" max="31" width="8" style="67" customWidth="1"/>
    <col min="32" max="32" width="6.85546875" style="67" customWidth="1"/>
    <col min="33" max="33" width="9.85546875" style="67" bestFit="1" customWidth="1"/>
    <col min="34" max="34" width="9.7109375" style="67" customWidth="1"/>
    <col min="35" max="35" width="12.42578125" style="67" hidden="1" customWidth="1"/>
    <col min="36" max="36" width="9.42578125" style="67" hidden="1" customWidth="1"/>
    <col min="37" max="37" width="8.7109375" style="67" hidden="1" customWidth="1"/>
    <col min="38" max="38" width="8.42578125" style="67" customWidth="1"/>
    <col min="39" max="39" width="9.28515625" style="67" customWidth="1"/>
    <col min="40" max="40" width="11.140625" style="67" customWidth="1"/>
    <col min="41" max="41" width="10.85546875" style="67" customWidth="1"/>
    <col min="42" max="42" width="8.5703125" style="67" bestFit="1" customWidth="1"/>
    <col min="43" max="43" width="6.5703125" style="67" customWidth="1"/>
    <col min="44" max="44" width="3.7109375" style="67" customWidth="1"/>
    <col min="45" max="45" width="9.42578125" style="67" bestFit="1" customWidth="1"/>
    <col min="46" max="46" width="9.140625" style="67"/>
    <col min="47" max="47" width="9.5703125" style="67" customWidth="1"/>
    <col min="48" max="16384" width="9.140625" style="67"/>
  </cols>
  <sheetData>
    <row r="1" spans="47:47">
      <c r="AU1" s="71"/>
    </row>
    <row r="23" spans="2:51" ht="12.75" hidden="1" customHeight="1">
      <c r="I23" s="77" t="s">
        <v>77</v>
      </c>
      <c r="J23" s="74">
        <v>3</v>
      </c>
    </row>
    <row r="24" spans="2:51" ht="15">
      <c r="I24" s="75" t="s">
        <v>222</v>
      </c>
    </row>
    <row r="25" spans="2:51" s="76" customFormat="1" ht="8.25" hidden="1" customHeight="1">
      <c r="J25" s="76" t="s">
        <v>7</v>
      </c>
      <c r="L25" s="76" t="s">
        <v>8</v>
      </c>
      <c r="M25" s="76" t="s">
        <v>9</v>
      </c>
      <c r="O25" s="76" t="s">
        <v>10</v>
      </c>
      <c r="W25" s="76" t="s">
        <v>11</v>
      </c>
      <c r="X25" s="76" t="s">
        <v>7</v>
      </c>
      <c r="Y25" s="76" t="s">
        <v>7</v>
      </c>
    </row>
    <row r="26" spans="2:51" s="163" customFormat="1" ht="22.5" customHeight="1">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75</v>
      </c>
      <c r="AG26" s="638"/>
      <c r="AH26" s="638"/>
      <c r="AI26" s="638"/>
      <c r="AJ26" s="638"/>
      <c r="AK26" s="638"/>
      <c r="AL26" s="639" t="s">
        <v>150</v>
      </c>
      <c r="AM26" s="640"/>
      <c r="AN26" s="640"/>
      <c r="AO26" s="640"/>
      <c r="AP26" s="640"/>
      <c r="AQ26" s="641"/>
      <c r="AU26" s="385" t="s">
        <v>67</v>
      </c>
      <c r="AV26" s="387" t="s">
        <v>150</v>
      </c>
    </row>
    <row r="27" spans="2:51" s="164" customFormat="1" ht="46.5" customHeight="1">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4" t="s">
        <v>73</v>
      </c>
      <c r="AB27" s="214" t="s">
        <v>122</v>
      </c>
      <c r="AC27" s="214" t="s">
        <v>160</v>
      </c>
      <c r="AD27" s="21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U27" s="143" t="s">
        <v>241</v>
      </c>
      <c r="AV27" s="386" t="s">
        <v>241</v>
      </c>
    </row>
    <row r="28" spans="2:51" s="163" customFormat="1" ht="15" customHeight="1">
      <c r="B28" s="165"/>
      <c r="C28" s="166"/>
      <c r="D28" s="166"/>
      <c r="E28" s="166"/>
      <c r="F28" s="166"/>
      <c r="G28" s="166"/>
      <c r="H28" s="167"/>
      <c r="I28" s="133">
        <v>40602</v>
      </c>
      <c r="J28" s="220">
        <v>24.198999000000001</v>
      </c>
      <c r="K28" s="80">
        <v>24.462887890000001</v>
      </c>
      <c r="L28" s="80"/>
      <c r="M28" s="81">
        <v>470.49179099999998</v>
      </c>
      <c r="N28" s="73">
        <v>9.6892999999999994</v>
      </c>
      <c r="O28" s="170">
        <v>0.26100000000000001</v>
      </c>
      <c r="P28" s="80"/>
      <c r="Q28" s="82"/>
      <c r="R28" s="80"/>
      <c r="S28" s="83"/>
      <c r="T28" s="80"/>
      <c r="U28" s="83"/>
      <c r="V28" s="84">
        <v>-8.8000000000000007</v>
      </c>
      <c r="W28" s="172">
        <v>-2.1527341343200005E-2</v>
      </c>
      <c r="X28" s="185">
        <v>90.0625</v>
      </c>
      <c r="Y28" s="80">
        <v>-0.94531200000000126</v>
      </c>
      <c r="Z28" s="82">
        <v>0.33593700000000126</v>
      </c>
      <c r="AA28" s="82">
        <v>89.796875</v>
      </c>
      <c r="AB28" s="82">
        <v>90.671875</v>
      </c>
      <c r="AC28" s="187"/>
      <c r="AD28" s="189">
        <v>8.1370000000000005</v>
      </c>
      <c r="AE28" s="172">
        <v>7.3283856250000001E-2</v>
      </c>
      <c r="AF28" s="86">
        <v>-0.29375284605332164</v>
      </c>
      <c r="AG28" s="80"/>
      <c r="AH28" s="83"/>
      <c r="AI28" s="80">
        <v>0</v>
      </c>
      <c r="AJ28" s="83">
        <v>0</v>
      </c>
      <c r="AK28" s="187">
        <v>0</v>
      </c>
      <c r="AL28" s="192"/>
      <c r="AM28" s="83"/>
      <c r="AN28" s="80"/>
      <c r="AO28" s="109"/>
      <c r="AP28" s="194"/>
      <c r="AQ28" s="200"/>
      <c r="AU28" s="388"/>
      <c r="AV28" s="389"/>
      <c r="AY28" s="167"/>
    </row>
    <row r="29" spans="2:51" s="163" customFormat="1" ht="15" customHeight="1">
      <c r="B29" s="165"/>
      <c r="C29" s="166"/>
      <c r="D29" s="166"/>
      <c r="E29" s="166"/>
      <c r="F29" s="166"/>
      <c r="G29" s="166"/>
      <c r="H29" s="167"/>
      <c r="I29" s="133">
        <v>40633</v>
      </c>
      <c r="J29" s="217">
        <v>25.707001000000002</v>
      </c>
      <c r="K29" s="80">
        <v>25.970889890000002</v>
      </c>
      <c r="L29" s="80">
        <v>1.5080020000000012</v>
      </c>
      <c r="M29" s="81">
        <v>325.41711400000003</v>
      </c>
      <c r="N29" s="73">
        <v>6.9682000000000004</v>
      </c>
      <c r="O29" s="170">
        <v>0.24345</v>
      </c>
      <c r="P29" s="80">
        <v>0.23729688999999965</v>
      </c>
      <c r="Q29" s="82">
        <v>24.225591000000001</v>
      </c>
      <c r="R29" s="80">
        <v>1.7452988900000008</v>
      </c>
      <c r="S29" s="83">
        <v>7.1344761004830032E-2</v>
      </c>
      <c r="T29" s="80">
        <v>1.7452988900000008</v>
      </c>
      <c r="U29" s="83">
        <v>7.1344761004830115E-2</v>
      </c>
      <c r="V29" s="84">
        <v>-8.8000000000000007</v>
      </c>
      <c r="W29" s="172">
        <v>-2.2854383103200003E-2</v>
      </c>
      <c r="X29" s="185">
        <v>89.46875</v>
      </c>
      <c r="Y29" s="80">
        <v>-0.59375</v>
      </c>
      <c r="Z29" s="82">
        <v>0.265625</v>
      </c>
      <c r="AA29" s="82">
        <v>89.203125</v>
      </c>
      <c r="AB29" s="82">
        <v>89.796875</v>
      </c>
      <c r="AC29" s="187">
        <v>-0.328125</v>
      </c>
      <c r="AD29" s="189">
        <v>8.2479999999999993</v>
      </c>
      <c r="AE29" s="172">
        <v>7.3793824999999993E-2</v>
      </c>
      <c r="AF29" s="86">
        <v>-0.30970590158729411</v>
      </c>
      <c r="AG29" s="80">
        <v>-9.6387652611246155E-2</v>
      </c>
      <c r="AH29" s="83">
        <v>-3.9401583756040401E-3</v>
      </c>
      <c r="AI29" s="80">
        <v>1.6536473007504027</v>
      </c>
      <c r="AJ29" s="83">
        <v>-1.5953055533972471E-2</v>
      </c>
      <c r="AK29" s="187">
        <v>4.7360633616480774E-3</v>
      </c>
      <c r="AL29" s="192">
        <v>1.6489112373887547</v>
      </c>
      <c r="AM29" s="83">
        <v>6.7404602629225985E-2</v>
      </c>
      <c r="AN29" s="80">
        <v>1.6489112373887547</v>
      </c>
      <c r="AO29" s="109">
        <v>6.7404602629225874E-2</v>
      </c>
      <c r="AP29" s="194">
        <v>0.31956252010912467</v>
      </c>
      <c r="AQ29" s="200">
        <v>1.3063155975127376E-2</v>
      </c>
      <c r="AR29" s="168"/>
      <c r="AS29" s="168"/>
      <c r="AT29" s="169"/>
      <c r="AU29" s="390">
        <f>P29/K28</f>
        <v>9.7002811388021953E-3</v>
      </c>
      <c r="AV29" s="391">
        <f>AP29/K28</f>
        <v>1.3063155975127376E-2</v>
      </c>
      <c r="AY29" s="167"/>
    </row>
    <row r="30" spans="2:51" s="163" customFormat="1" ht="15" customHeight="1">
      <c r="B30" s="165"/>
      <c r="C30" s="166"/>
      <c r="D30" s="166"/>
      <c r="E30" s="166"/>
      <c r="F30" s="166"/>
      <c r="G30" s="166"/>
      <c r="H30" s="167"/>
      <c r="I30" s="133">
        <v>40662</v>
      </c>
      <c r="J30" s="217">
        <v>26.25</v>
      </c>
      <c r="K30" s="80">
        <v>26.527777780000001</v>
      </c>
      <c r="L30" s="80">
        <v>0.55688788999999872</v>
      </c>
      <c r="M30" s="81">
        <v>280.72720299999997</v>
      </c>
      <c r="N30" s="73">
        <v>6.0789999999999997</v>
      </c>
      <c r="O30" s="170">
        <v>0.21024999999999999</v>
      </c>
      <c r="P30" s="80">
        <v>0.24661389000000256</v>
      </c>
      <c r="Q30" s="82">
        <v>25.724276</v>
      </c>
      <c r="R30" s="80">
        <v>0.80350178000000128</v>
      </c>
      <c r="S30" s="83">
        <v>3.0938554027345314E-2</v>
      </c>
      <c r="T30" s="80">
        <v>2.5488006700000021</v>
      </c>
      <c r="U30" s="83">
        <v>0.10449061877509136</v>
      </c>
      <c r="V30" s="84">
        <v>-10.7</v>
      </c>
      <c r="W30" s="172">
        <v>-2.8384722224599999E-2</v>
      </c>
      <c r="X30" s="185">
        <v>90.734375</v>
      </c>
      <c r="Y30" s="80">
        <v>1.265625</v>
      </c>
      <c r="Z30" s="82">
        <v>0.265625</v>
      </c>
      <c r="AA30" s="82">
        <v>90.46875</v>
      </c>
      <c r="AB30" s="82">
        <v>89.203125</v>
      </c>
      <c r="AC30" s="187">
        <v>1.53125</v>
      </c>
      <c r="AD30" s="189">
        <v>8.4529999999999994</v>
      </c>
      <c r="AE30" s="172">
        <v>7.6697767187499988E-2</v>
      </c>
      <c r="AF30" s="86">
        <v>-0.37008537882477066</v>
      </c>
      <c r="AG30" s="80">
        <v>0.47423716180554409</v>
      </c>
      <c r="AH30" s="83">
        <v>1.8260335468448751E-2</v>
      </c>
      <c r="AI30" s="80">
        <v>1.2395300538662046</v>
      </c>
      <c r="AJ30" s="83">
        <v>-6.0379477237476553E-2</v>
      </c>
      <c r="AK30" s="187">
        <v>-3.820888793934063E-2</v>
      </c>
      <c r="AL30" s="192">
        <v>1.2777389418055454</v>
      </c>
      <c r="AM30" s="83">
        <v>4.9198889495794061E-2</v>
      </c>
      <c r="AN30" s="80">
        <v>2.9266501791942998</v>
      </c>
      <c r="AO30" s="109">
        <v>0.11991972372128301</v>
      </c>
      <c r="AP30" s="194">
        <v>0.34491781875033223</v>
      </c>
      <c r="AQ30" s="200">
        <v>1.3280939552369425E-2</v>
      </c>
      <c r="AU30" s="392">
        <f t="shared" ref="AU30:AU58" si="0">P30/K29</f>
        <v>9.4957812783673743E-3</v>
      </c>
      <c r="AV30" s="393">
        <f t="shared" ref="AV30:AV58" si="1">AP30/K29</f>
        <v>1.3280939552369425E-2</v>
      </c>
      <c r="AY30" s="167"/>
    </row>
    <row r="31" spans="2:51" s="163" customFormat="1" ht="15" customHeight="1">
      <c r="B31" s="165"/>
      <c r="C31" s="166"/>
      <c r="D31" s="166"/>
      <c r="E31" s="166"/>
      <c r="F31" s="166"/>
      <c r="G31" s="166"/>
      <c r="H31" s="167"/>
      <c r="I31" s="133">
        <v>40694</v>
      </c>
      <c r="J31" s="217">
        <v>26.355</v>
      </c>
      <c r="K31" s="80">
        <v>26.618888890000001</v>
      </c>
      <c r="L31" s="80">
        <v>9.111110999999994E-2</v>
      </c>
      <c r="M31" s="81">
        <v>258.78311200000002</v>
      </c>
      <c r="N31" s="73">
        <v>5.8655999999999997</v>
      </c>
      <c r="O31" s="170">
        <v>0.19042999999999999</v>
      </c>
      <c r="P31" s="80">
        <v>0.24835578000000069</v>
      </c>
      <c r="Q31" s="82">
        <v>26.279422</v>
      </c>
      <c r="R31" s="80">
        <v>0.33946689000000063</v>
      </c>
      <c r="S31" s="83">
        <v>1.2796657632435905E-2</v>
      </c>
      <c r="T31" s="80">
        <v>2.8882675600000027</v>
      </c>
      <c r="U31" s="83">
        <v>0.11862440708179345</v>
      </c>
      <c r="V31" s="84">
        <v>-10.9</v>
      </c>
      <c r="W31" s="172">
        <v>-2.9014588890100005E-2</v>
      </c>
      <c r="X31" s="185">
        <v>92.179687999999999</v>
      </c>
      <c r="Y31" s="80">
        <v>1.4453129999999987</v>
      </c>
      <c r="Z31" s="82">
        <v>0.265625</v>
      </c>
      <c r="AA31" s="82">
        <v>91.914062000000001</v>
      </c>
      <c r="AB31" s="82">
        <v>90.46875</v>
      </c>
      <c r="AC31" s="187">
        <v>1.7109379999999987</v>
      </c>
      <c r="AD31" s="189">
        <v>8.4260000000000002</v>
      </c>
      <c r="AE31" s="172">
        <v>7.76706051088E-2</v>
      </c>
      <c r="AF31" s="86">
        <v>-0.3735594546927597</v>
      </c>
      <c r="AG31" s="80">
        <v>0.63319313787569498</v>
      </c>
      <c r="AH31" s="83">
        <v>2.3869060692791093E-2</v>
      </c>
      <c r="AI31" s="80">
        <v>0.97014946436820015</v>
      </c>
      <c r="AJ31" s="83">
        <v>-3.4740758679890349E-3</v>
      </c>
      <c r="AK31" s="187">
        <v>-2.5105635074954159E-3</v>
      </c>
      <c r="AL31" s="192">
        <v>0.97266002787569561</v>
      </c>
      <c r="AM31" s="83">
        <v>3.6665718325226998E-2</v>
      </c>
      <c r="AN31" s="80">
        <v>3.8993102070699956</v>
      </c>
      <c r="AO31" s="109">
        <v>0.16098238485811356</v>
      </c>
      <c r="AP31" s="194">
        <v>0.34758251015276498</v>
      </c>
      <c r="AQ31" s="200">
        <v>1.3102586769058986E-2</v>
      </c>
      <c r="AU31" s="394">
        <f t="shared" si="0"/>
        <v>9.3621027007864469E-3</v>
      </c>
      <c r="AV31" s="395">
        <f t="shared" si="1"/>
        <v>1.3102586769058986E-2</v>
      </c>
      <c r="AY31" s="167"/>
    </row>
    <row r="32" spans="2:51" s="163" customFormat="1" ht="15" customHeight="1">
      <c r="B32" s="165"/>
      <c r="C32" s="166"/>
      <c r="D32" s="166"/>
      <c r="E32" s="166"/>
      <c r="F32" s="166"/>
      <c r="G32" s="166"/>
      <c r="H32" s="167"/>
      <c r="I32" s="133">
        <v>40724</v>
      </c>
      <c r="J32" s="217">
        <v>27.07</v>
      </c>
      <c r="K32" s="80">
        <v>27.333888890000001</v>
      </c>
      <c r="L32" s="80">
        <v>0.71499999999999986</v>
      </c>
      <c r="M32" s="81">
        <v>187.785507</v>
      </c>
      <c r="N32" s="73">
        <v>6.0740999999999996</v>
      </c>
      <c r="O32" s="170">
        <v>0.18554999999999999</v>
      </c>
      <c r="P32" s="80">
        <v>0.24311289000000258</v>
      </c>
      <c r="Q32" s="82">
        <v>26.375775999999998</v>
      </c>
      <c r="R32" s="80">
        <v>0.95811289000000244</v>
      </c>
      <c r="S32" s="83">
        <v>3.5993722125642127E-2</v>
      </c>
      <c r="T32" s="80">
        <v>3.8463804500000052</v>
      </c>
      <c r="U32" s="83">
        <v>0.15888786315325665</v>
      </c>
      <c r="V32" s="84">
        <v>-9.6</v>
      </c>
      <c r="W32" s="172">
        <v>-2.6240533334399997E-2</v>
      </c>
      <c r="X32" s="185">
        <v>90.695312000000001</v>
      </c>
      <c r="Y32" s="80">
        <v>-1.4843759999999975</v>
      </c>
      <c r="Z32" s="82">
        <v>0.26562599999999748</v>
      </c>
      <c r="AA32" s="82">
        <v>90.429687999999999</v>
      </c>
      <c r="AB32" s="82">
        <v>91.914062000000001</v>
      </c>
      <c r="AC32" s="187">
        <v>-1.21875</v>
      </c>
      <c r="AD32" s="189">
        <v>8.3819999999999997</v>
      </c>
      <c r="AE32" s="172">
        <v>7.6020810518399998E-2</v>
      </c>
      <c r="AF32" s="86">
        <v>-0.34517565855271648</v>
      </c>
      <c r="AG32" s="80">
        <v>-0.45527558540680085</v>
      </c>
      <c r="AH32" s="83">
        <v>-1.7103478183788341E-2</v>
      </c>
      <c r="AI32" s="80">
        <v>0.48177119170361515</v>
      </c>
      <c r="AJ32" s="83">
        <v>2.8383796140043216E-2</v>
      </c>
      <c r="AK32" s="187">
        <v>-2.1066112889586357E-2</v>
      </c>
      <c r="AL32" s="192">
        <v>0.50283730459320153</v>
      </c>
      <c r="AM32" s="83">
        <v>1.8890243941853783E-2</v>
      </c>
      <c r="AN32" s="80">
        <v>4.4021475116631974</v>
      </c>
      <c r="AO32" s="109">
        <v>0.18291362532027833</v>
      </c>
      <c r="AP32" s="194">
        <v>0.33480051947872558</v>
      </c>
      <c r="AQ32" s="200">
        <v>1.2577554264652313E-2</v>
      </c>
      <c r="AU32" s="394">
        <f t="shared" si="0"/>
        <v>9.133096839790843E-3</v>
      </c>
      <c r="AV32" s="395">
        <f t="shared" si="1"/>
        <v>1.2577554264652313E-2</v>
      </c>
      <c r="AY32" s="167"/>
    </row>
    <row r="33" spans="2:51" s="163" customFormat="1" ht="15" customHeight="1">
      <c r="B33" s="165"/>
      <c r="C33" s="166"/>
      <c r="D33" s="166"/>
      <c r="E33" s="166"/>
      <c r="F33" s="166"/>
      <c r="G33" s="166"/>
      <c r="H33" s="167"/>
      <c r="I33" s="133">
        <v>40753</v>
      </c>
      <c r="J33" s="217">
        <v>25.125</v>
      </c>
      <c r="K33" s="80">
        <v>25.38888889</v>
      </c>
      <c r="L33" s="80">
        <v>-1.9450000000000003</v>
      </c>
      <c r="M33" s="81">
        <v>319.660797</v>
      </c>
      <c r="N33" s="73">
        <v>8.7924000000000007</v>
      </c>
      <c r="O33" s="170">
        <v>0.19109999999999999</v>
      </c>
      <c r="P33" s="80">
        <v>0.171870890000001</v>
      </c>
      <c r="Q33" s="82">
        <v>27.162018</v>
      </c>
      <c r="R33" s="80">
        <v>-1.7731291099999993</v>
      </c>
      <c r="S33" s="83">
        <v>-6.4869258711616834E-2</v>
      </c>
      <c r="T33" s="80">
        <v>2.0732513400000059</v>
      </c>
      <c r="U33" s="83">
        <v>8.3711666540615237E-2</v>
      </c>
      <c r="V33" s="84">
        <v>-10.5</v>
      </c>
      <c r="W33" s="172">
        <v>-2.6658333334500003E-2</v>
      </c>
      <c r="X33" s="185">
        <v>93.34375</v>
      </c>
      <c r="Y33" s="80">
        <v>2.6484379999999987</v>
      </c>
      <c r="Z33" s="82">
        <v>0.26562400000000252</v>
      </c>
      <c r="AA33" s="82">
        <v>93.078125</v>
      </c>
      <c r="AB33" s="82">
        <v>90.429687999999999</v>
      </c>
      <c r="AC33" s="187">
        <v>2.9140620000000013</v>
      </c>
      <c r="AD33" s="189">
        <v>8.4090000000000007</v>
      </c>
      <c r="AE33" s="172">
        <v>7.8492759374999999E-2</v>
      </c>
      <c r="AF33" s="86">
        <v>-0.33962792933727215</v>
      </c>
      <c r="AG33" s="80">
        <v>1.0058632699134464</v>
      </c>
      <c r="AH33" s="83">
        <v>3.6799127777293252E-2</v>
      </c>
      <c r="AI33" s="80">
        <v>-0.75991943165260634</v>
      </c>
      <c r="AJ33" s="83">
        <v>5.5477292154443303E-3</v>
      </c>
      <c r="AK33" s="187">
        <v>7.3464084339464721E-3</v>
      </c>
      <c r="AL33" s="192">
        <v>-0.76726584008655285</v>
      </c>
      <c r="AM33" s="83">
        <v>-2.8070130934323586E-2</v>
      </c>
      <c r="AN33" s="80">
        <v>3.6348816715766445</v>
      </c>
      <c r="AO33" s="109">
        <v>0.14970908497354274</v>
      </c>
      <c r="AP33" s="194">
        <v>0.26208421910228541</v>
      </c>
      <c r="AQ33" s="200">
        <v>9.5882521567638296E-3</v>
      </c>
      <c r="AU33" s="394">
        <f t="shared" si="0"/>
        <v>6.2878315885332844E-3</v>
      </c>
      <c r="AV33" s="395">
        <f t="shared" si="1"/>
        <v>9.5882521567638296E-3</v>
      </c>
      <c r="AY33" s="167"/>
    </row>
    <row r="34" spans="2:51" s="163" customFormat="1" ht="15" customHeight="1">
      <c r="B34" s="165"/>
      <c r="C34" s="166"/>
      <c r="D34" s="166"/>
      <c r="E34" s="166"/>
      <c r="F34" s="166"/>
      <c r="G34" s="166"/>
      <c r="H34" s="167"/>
      <c r="I34" s="133">
        <v>40786</v>
      </c>
      <c r="J34" s="217">
        <v>19.312000000000001</v>
      </c>
      <c r="K34" s="80">
        <v>19.575888890000002</v>
      </c>
      <c r="L34" s="80">
        <v>-5.8129999999999988</v>
      </c>
      <c r="M34" s="81">
        <v>862.08398399999999</v>
      </c>
      <c r="N34" s="73">
        <v>10.261699999999999</v>
      </c>
      <c r="O34" s="170">
        <v>0.2215</v>
      </c>
      <c r="P34" s="80">
        <v>0.1551288900000003</v>
      </c>
      <c r="Q34" s="82">
        <v>25.23376</v>
      </c>
      <c r="R34" s="80">
        <v>-5.6578711099999985</v>
      </c>
      <c r="S34" s="83">
        <v>-0.22284831504495187</v>
      </c>
      <c r="T34" s="80">
        <v>-3.5846197699999927</v>
      </c>
      <c r="U34" s="83">
        <v>-0.15779165234251757</v>
      </c>
      <c r="V34" s="84">
        <v>-12.5</v>
      </c>
      <c r="W34" s="172">
        <v>-2.4469861112500001E-2</v>
      </c>
      <c r="X34" s="185">
        <v>96.890625</v>
      </c>
      <c r="Y34" s="80">
        <v>3.546875</v>
      </c>
      <c r="Z34" s="82">
        <v>0.265625</v>
      </c>
      <c r="AA34" s="82">
        <v>96.609375</v>
      </c>
      <c r="AB34" s="82">
        <v>93.078125</v>
      </c>
      <c r="AC34" s="187">
        <v>3.8125</v>
      </c>
      <c r="AD34" s="189">
        <v>8.2390000000000008</v>
      </c>
      <c r="AE34" s="172">
        <v>7.9828185937500004E-2</v>
      </c>
      <c r="AF34" s="86">
        <v>-0.30653159438770444</v>
      </c>
      <c r="AG34" s="80">
        <v>1.2948314805983501</v>
      </c>
      <c r="AH34" s="83">
        <v>5.0999927023523635E-2</v>
      </c>
      <c r="AI34" s="80">
        <v>-4.3043453478895248</v>
      </c>
      <c r="AJ34" s="83">
        <v>3.3096334949567707E-2</v>
      </c>
      <c r="AK34" s="187">
        <v>5.8694281512123983E-2</v>
      </c>
      <c r="AL34" s="192">
        <v>-4.3630396294016487</v>
      </c>
      <c r="AM34" s="83">
        <v>-0.17184838802142824</v>
      </c>
      <c r="AN34" s="80">
        <v>-0.72815795782500414</v>
      </c>
      <c r="AO34" s="109">
        <v>-4.7866567972751795E-2</v>
      </c>
      <c r="AP34" s="194">
        <v>0.23655134475923428</v>
      </c>
      <c r="AQ34" s="200">
        <v>9.3171207997371427E-3</v>
      </c>
      <c r="AU34" s="394">
        <f t="shared" si="0"/>
        <v>6.1101094526866588E-3</v>
      </c>
      <c r="AV34" s="395">
        <f t="shared" si="1"/>
        <v>9.3171207997371427E-3</v>
      </c>
      <c r="AY34" s="167"/>
    </row>
    <row r="35" spans="2:51" s="163" customFormat="1" ht="15" customHeight="1">
      <c r="B35" s="165"/>
      <c r="C35" s="166"/>
      <c r="D35" s="166"/>
      <c r="E35" s="166"/>
      <c r="F35" s="166"/>
      <c r="G35" s="166"/>
      <c r="H35" s="167"/>
      <c r="I35" s="133">
        <v>40816</v>
      </c>
      <c r="J35" s="217">
        <v>16.391000999999999</v>
      </c>
      <c r="K35" s="80">
        <v>16.682667670000001</v>
      </c>
      <c r="L35" s="80">
        <v>-2.8932212200000009</v>
      </c>
      <c r="M35" s="81">
        <v>1114.958496</v>
      </c>
      <c r="N35" s="73">
        <v>10.705299999999999</v>
      </c>
      <c r="O35" s="170">
        <v>0.23943999999999999</v>
      </c>
      <c r="P35" s="80">
        <v>0.20733889000000261</v>
      </c>
      <c r="Q35" s="82">
        <v>19.368549999999999</v>
      </c>
      <c r="R35" s="80">
        <v>-2.6858823299999983</v>
      </c>
      <c r="S35" s="83">
        <v>-0.13720359494745774</v>
      </c>
      <c r="T35" s="80">
        <v>-6.270502099999991</v>
      </c>
      <c r="U35" s="83">
        <v>-0.27334566533588245</v>
      </c>
      <c r="V35" s="84">
        <v>-13.8</v>
      </c>
      <c r="W35" s="172">
        <v>-2.3022081384600004E-2</v>
      </c>
      <c r="X35" s="185">
        <v>99.859375</v>
      </c>
      <c r="Y35" s="80">
        <v>2.96875</v>
      </c>
      <c r="Z35" s="82">
        <v>0.28125</v>
      </c>
      <c r="AA35" s="82">
        <v>99.53125</v>
      </c>
      <c r="AB35" s="82">
        <v>96.609375</v>
      </c>
      <c r="AC35" s="187">
        <v>3.25</v>
      </c>
      <c r="AD35" s="189">
        <v>7.7809999999999997</v>
      </c>
      <c r="AE35" s="172">
        <v>7.7700579687499993E-2</v>
      </c>
      <c r="AF35" s="86">
        <v>-0.29629227320042323</v>
      </c>
      <c r="AG35" s="80">
        <v>0.9962276817600394</v>
      </c>
      <c r="AH35" s="83">
        <v>5.0890546393984937E-2</v>
      </c>
      <c r="AI35" s="80">
        <v>-1.6744556558525885</v>
      </c>
      <c r="AJ35" s="83">
        <v>1.0239321187281214E-2</v>
      </c>
      <c r="AK35" s="187">
        <v>1.5198992387370552E-2</v>
      </c>
      <c r="AL35" s="192">
        <v>-1.689654648239959</v>
      </c>
      <c r="AM35" s="83">
        <v>-8.6313048553472813E-2</v>
      </c>
      <c r="AN35" s="80">
        <v>-2.4178126060649632</v>
      </c>
      <c r="AO35" s="109">
        <v>-0.13004810712070436</v>
      </c>
      <c r="AP35" s="194">
        <v>0.29067109183762163</v>
      </c>
      <c r="AQ35" s="200">
        <v>1.4848423663975015E-2</v>
      </c>
      <c r="AU35" s="394">
        <f t="shared" si="0"/>
        <v>1.059154407572869E-2</v>
      </c>
      <c r="AV35" s="395">
        <f t="shared" si="1"/>
        <v>1.4848423663975015E-2</v>
      </c>
      <c r="AY35" s="167"/>
    </row>
    <row r="36" spans="2:51" s="163" customFormat="1" ht="15" customHeight="1">
      <c r="B36" s="165"/>
      <c r="C36" s="166"/>
      <c r="D36" s="166"/>
      <c r="E36" s="166"/>
      <c r="F36" s="166"/>
      <c r="G36" s="166"/>
      <c r="H36" s="167"/>
      <c r="I36" s="133">
        <v>40847</v>
      </c>
      <c r="J36" s="217">
        <v>19</v>
      </c>
      <c r="K36" s="80">
        <v>19.26388889</v>
      </c>
      <c r="L36" s="80">
        <v>2.5812212199999998</v>
      </c>
      <c r="M36" s="81">
        <v>785.09368900000004</v>
      </c>
      <c r="N36" s="73">
        <v>15.999700000000001</v>
      </c>
      <c r="O36" s="170">
        <v>0.24528</v>
      </c>
      <c r="P36" s="80">
        <v>0.15458967000000001</v>
      </c>
      <c r="Q36" s="82">
        <v>16.528078000000001</v>
      </c>
      <c r="R36" s="80">
        <v>2.7358108899999998</v>
      </c>
      <c r="S36" s="83">
        <v>0.16399121196424335</v>
      </c>
      <c r="T36" s="80">
        <v>-3.5346912099999912</v>
      </c>
      <c r="U36" s="83">
        <v>-0.15418074031524298</v>
      </c>
      <c r="V36" s="84">
        <v>-13.4</v>
      </c>
      <c r="W36" s="172">
        <v>-2.5813611112599999E-2</v>
      </c>
      <c r="X36" s="185">
        <v>98.515625</v>
      </c>
      <c r="Y36" s="80">
        <v>-1.34375</v>
      </c>
      <c r="Z36" s="82">
        <v>0.328125</v>
      </c>
      <c r="AA36" s="82">
        <v>98.1875</v>
      </c>
      <c r="AB36" s="82">
        <v>99.53125</v>
      </c>
      <c r="AC36" s="187">
        <v>-1.015625</v>
      </c>
      <c r="AD36" s="189">
        <v>7.9560000000000004</v>
      </c>
      <c r="AE36" s="172">
        <v>7.8379031250000009E-2</v>
      </c>
      <c r="AF36" s="86">
        <v>-0.32934332947117151</v>
      </c>
      <c r="AG36" s="80">
        <v>-0.30092183996917982</v>
      </c>
      <c r="AH36" s="83">
        <v>-1.8037992839138046E-2</v>
      </c>
      <c r="AI36" s="80">
        <v>2.457095228462729</v>
      </c>
      <c r="AJ36" s="83">
        <v>-3.305105627074828E-2</v>
      </c>
      <c r="AK36" s="187">
        <v>2.2206178431909002E-2</v>
      </c>
      <c r="AL36" s="192">
        <v>2.43488905003082</v>
      </c>
      <c r="AM36" s="83">
        <v>0.14595321912510531</v>
      </c>
      <c r="AN36" s="80">
        <v>1.7076443965856836E-2</v>
      </c>
      <c r="AO36" s="109">
        <v>-3.0758278709922537E-3</v>
      </c>
      <c r="AP36" s="194">
        <v>0.26265544998272816</v>
      </c>
      <c r="AQ36" s="200">
        <v>1.5744211608018453E-2</v>
      </c>
      <c r="AU36" s="394">
        <f t="shared" si="0"/>
        <v>9.2664838176926903E-3</v>
      </c>
      <c r="AV36" s="395">
        <f t="shared" si="1"/>
        <v>1.5744211608018453E-2</v>
      </c>
      <c r="AY36" s="167"/>
    </row>
    <row r="37" spans="2:51" s="163" customFormat="1" ht="15" customHeight="1">
      <c r="C37" s="166"/>
      <c r="D37" s="166"/>
      <c r="E37" s="166"/>
      <c r="F37" s="166"/>
      <c r="G37" s="166"/>
      <c r="H37" s="167"/>
      <c r="I37" s="133">
        <v>40877</v>
      </c>
      <c r="J37" s="217">
        <v>19.655999999999999</v>
      </c>
      <c r="K37" s="80">
        <v>19.919888889999999</v>
      </c>
      <c r="L37" s="80">
        <v>0.65599999999999881</v>
      </c>
      <c r="M37" s="81">
        <v>632.46148700000003</v>
      </c>
      <c r="N37" s="73">
        <v>18.2196</v>
      </c>
      <c r="O37" s="170">
        <v>0.27144000000000001</v>
      </c>
      <c r="P37" s="80">
        <v>6.9970890000000452E-2</v>
      </c>
      <c r="Q37" s="82">
        <v>19.193918</v>
      </c>
      <c r="R37" s="80">
        <v>0.72597088999999926</v>
      </c>
      <c r="S37" s="83">
        <v>3.7685583328756378E-2</v>
      </c>
      <c r="T37" s="80">
        <v>-2.8087203199999919</v>
      </c>
      <c r="U37" s="83">
        <v>-0.12230554812332606</v>
      </c>
      <c r="V37" s="84">
        <v>-13.8</v>
      </c>
      <c r="W37" s="172">
        <v>-2.7489446668200003E-2</v>
      </c>
      <c r="X37" s="185">
        <v>99</v>
      </c>
      <c r="Y37" s="80">
        <v>0.484375</v>
      </c>
      <c r="Z37" s="82">
        <v>0.328125</v>
      </c>
      <c r="AA37" s="82">
        <v>98.742187999999999</v>
      </c>
      <c r="AB37" s="82">
        <v>98.1875</v>
      </c>
      <c r="AC37" s="187">
        <v>0.8125</v>
      </c>
      <c r="AD37" s="189">
        <v>7.6639999999999997</v>
      </c>
      <c r="AE37" s="172">
        <v>7.5873599999999999E-2</v>
      </c>
      <c r="AF37" s="86">
        <v>-0.36230581741475298</v>
      </c>
      <c r="AG37" s="80">
        <v>0.26759145519532684</v>
      </c>
      <c r="AH37" s="83">
        <v>1.3890832568819225E-2</v>
      </c>
      <c r="AI37" s="80">
        <v>0.98557924264648999</v>
      </c>
      <c r="AJ37" s="83">
        <v>-3.2962487943581475E-2</v>
      </c>
      <c r="AK37" s="187">
        <v>-7.9831025488361386E-3</v>
      </c>
      <c r="AL37" s="192">
        <v>0.99356234519532616</v>
      </c>
      <c r="AM37" s="83">
        <v>5.1576415897575605E-2</v>
      </c>
      <c r="AN37" s="80">
        <v>1.010638789161183</v>
      </c>
      <c r="AO37" s="109">
        <v>4.8341947849079636E-2</v>
      </c>
      <c r="AP37" s="194">
        <v>0.18885248633921628</v>
      </c>
      <c r="AQ37" s="200">
        <v>9.8034455772453462E-3</v>
      </c>
      <c r="AU37" s="394">
        <f t="shared" si="0"/>
        <v>3.6322307712396929E-3</v>
      </c>
      <c r="AV37" s="395">
        <f t="shared" si="1"/>
        <v>9.8034455772453462E-3</v>
      </c>
      <c r="AY37" s="167"/>
    </row>
    <row r="38" spans="2:51" s="163" customFormat="1" ht="15" customHeight="1">
      <c r="C38" s="166"/>
      <c r="D38" s="166"/>
      <c r="E38" s="166"/>
      <c r="F38" s="166"/>
      <c r="G38" s="166"/>
      <c r="H38" s="167"/>
      <c r="I38" s="133">
        <v>40907</v>
      </c>
      <c r="J38" s="217">
        <v>19.562000000000001</v>
      </c>
      <c r="K38" s="80">
        <v>19.853666670000003</v>
      </c>
      <c r="L38" s="80">
        <v>-6.6222219999996668E-2</v>
      </c>
      <c r="M38" s="81">
        <v>572.43658400000004</v>
      </c>
      <c r="N38" s="73">
        <v>18.197800000000001</v>
      </c>
      <c r="O38" s="170">
        <v>0.29530000000000001</v>
      </c>
      <c r="P38" s="80">
        <v>5.7753890000000752E-2</v>
      </c>
      <c r="Q38" s="82">
        <v>19.862134999999999</v>
      </c>
      <c r="R38" s="80">
        <v>-8.4683299999959161E-3</v>
      </c>
      <c r="S38" s="83">
        <v>-4.2511933910671109E-4</v>
      </c>
      <c r="T38" s="80">
        <v>-2.8171886499999879</v>
      </c>
      <c r="U38" s="83">
        <v>-0.12267867300864554</v>
      </c>
      <c r="V38" s="84">
        <v>-14.7</v>
      </c>
      <c r="W38" s="172">
        <v>-2.9184890004900002E-2</v>
      </c>
      <c r="X38" s="185">
        <v>99.96875</v>
      </c>
      <c r="Y38" s="80">
        <v>0.96875</v>
      </c>
      <c r="Z38" s="82">
        <v>0.25781200000000126</v>
      </c>
      <c r="AA38" s="82">
        <v>99.671875</v>
      </c>
      <c r="AB38" s="82">
        <v>98.742187999999999</v>
      </c>
      <c r="AC38" s="187">
        <v>1.2265620000000013</v>
      </c>
      <c r="AD38" s="189">
        <v>7.5659999999999998</v>
      </c>
      <c r="AE38" s="172">
        <v>7.5636356249999995E-2</v>
      </c>
      <c r="AF38" s="86">
        <v>-0.38585795841930187</v>
      </c>
      <c r="AG38" s="80">
        <v>0.44439054801987471</v>
      </c>
      <c r="AH38" s="83">
        <v>2.2308886885557058E-2</v>
      </c>
      <c r="AI38" s="80">
        <v>0.42451414972080043</v>
      </c>
      <c r="AJ38" s="83">
        <v>-2.3552141004548888E-2</v>
      </c>
      <c r="AK38" s="187">
        <v>-1.1408068299078367E-2</v>
      </c>
      <c r="AL38" s="192">
        <v>0.43592221801987879</v>
      </c>
      <c r="AM38" s="83">
        <v>2.1883767546450345E-2</v>
      </c>
      <c r="AN38" s="80">
        <v>1.4465610071810617</v>
      </c>
      <c r="AO38" s="109">
        <v>7.1283619345001714E-2</v>
      </c>
      <c r="AP38" s="194">
        <v>0.15723270197599831</v>
      </c>
      <c r="AQ38" s="200">
        <v>7.8932519575915325E-3</v>
      </c>
      <c r="AU38" s="394">
        <f t="shared" si="0"/>
        <v>2.8993078384585685E-3</v>
      </c>
      <c r="AV38" s="395">
        <f t="shared" si="1"/>
        <v>7.8932519575915325E-3</v>
      </c>
      <c r="AY38" s="167"/>
    </row>
    <row r="39" spans="2:51" s="163" customFormat="1" ht="15" customHeight="1">
      <c r="C39" s="166"/>
      <c r="D39" s="166"/>
      <c r="E39" s="166"/>
      <c r="F39" s="166"/>
      <c r="G39" s="166"/>
      <c r="H39" s="167"/>
      <c r="I39" s="133">
        <v>40939</v>
      </c>
      <c r="J39" s="217">
        <v>17.687999999999999</v>
      </c>
      <c r="K39" s="80">
        <v>17.951888889999999</v>
      </c>
      <c r="L39" s="80">
        <v>-1.9017777800000033</v>
      </c>
      <c r="M39" s="81">
        <v>518.30108600000005</v>
      </c>
      <c r="N39" s="73">
        <v>18.530899999999999</v>
      </c>
      <c r="O39" s="170">
        <v>0.26474999999999999</v>
      </c>
      <c r="P39" s="80">
        <v>5.1696670000001888E-2</v>
      </c>
      <c r="Q39" s="82">
        <v>19.801970000000001</v>
      </c>
      <c r="R39" s="80">
        <v>-1.8500811100000014</v>
      </c>
      <c r="S39" s="83">
        <v>-9.3185865399643131E-2</v>
      </c>
      <c r="T39" s="80">
        <v>-4.6672697599999893</v>
      </c>
      <c r="U39" s="83">
        <v>-0.2044326200978982</v>
      </c>
      <c r="V39" s="84">
        <v>-14.7</v>
      </c>
      <c r="W39" s="172">
        <v>-2.6389276668299998E-2</v>
      </c>
      <c r="X39" s="185">
        <v>101.609375</v>
      </c>
      <c r="Y39" s="80">
        <v>1.640625</v>
      </c>
      <c r="Z39" s="82">
        <v>0.296875</v>
      </c>
      <c r="AA39" s="82">
        <v>101.269531</v>
      </c>
      <c r="AB39" s="82">
        <v>99.671875</v>
      </c>
      <c r="AC39" s="187">
        <v>1.9375</v>
      </c>
      <c r="AD39" s="189">
        <v>7.0720000000000001</v>
      </c>
      <c r="AE39" s="172">
        <v>7.1858149999999996E-2</v>
      </c>
      <c r="AF39" s="86">
        <v>-0.36724124776799849</v>
      </c>
      <c r="AG39" s="80">
        <v>0.74759979443739732</v>
      </c>
      <c r="AH39" s="83">
        <v>3.7655502475372082E-2</v>
      </c>
      <c r="AI39" s="80">
        <v>-1.0872097951064568</v>
      </c>
      <c r="AJ39" s="83">
        <v>1.8616710651303381E-2</v>
      </c>
      <c r="AK39" s="187">
        <v>1.5271520456147304E-2</v>
      </c>
      <c r="AL39" s="192">
        <v>-1.1024813155626041</v>
      </c>
      <c r="AM39" s="83">
        <v>-5.5530362924271055E-2</v>
      </c>
      <c r="AN39" s="80">
        <v>0.34407969161845764</v>
      </c>
      <c r="AO39" s="109">
        <v>1.1794851167947096E-2</v>
      </c>
      <c r="AP39" s="194">
        <v>0.16072141543112645</v>
      </c>
      <c r="AQ39" s="200">
        <v>8.0953013920590025E-3</v>
      </c>
      <c r="AU39" s="394">
        <f t="shared" si="0"/>
        <v>2.6038852600521615E-3</v>
      </c>
      <c r="AV39" s="395">
        <f t="shared" si="1"/>
        <v>8.0953013920590025E-3</v>
      </c>
      <c r="AY39" s="167"/>
    </row>
    <row r="40" spans="2:51" s="163" customFormat="1" ht="15" customHeight="1">
      <c r="C40" s="166"/>
      <c r="D40" s="166"/>
      <c r="E40" s="166"/>
      <c r="F40" s="166"/>
      <c r="G40" s="166"/>
      <c r="H40" s="167"/>
      <c r="I40" s="133">
        <v>40968</v>
      </c>
      <c r="J40" s="217">
        <v>19.516000999999999</v>
      </c>
      <c r="K40" s="80">
        <v>19.77988989</v>
      </c>
      <c r="L40" s="80">
        <v>1.8280010000000004</v>
      </c>
      <c r="M40" s="81">
        <v>315.57369999999997</v>
      </c>
      <c r="N40" s="73">
        <v>16.385999999999999</v>
      </c>
      <c r="O40" s="170">
        <v>0.24349999999999999</v>
      </c>
      <c r="P40" s="80">
        <v>0.12635788999999775</v>
      </c>
      <c r="Q40" s="82">
        <v>17.825531000000002</v>
      </c>
      <c r="R40" s="80">
        <v>1.9543588899999982</v>
      </c>
      <c r="S40" s="83">
        <v>0.10886647650145957</v>
      </c>
      <c r="T40" s="80">
        <v>-2.7129108699999911</v>
      </c>
      <c r="U40" s="83">
        <v>-0.11782200262845832</v>
      </c>
      <c r="V40" s="84">
        <v>-14.5</v>
      </c>
      <c r="W40" s="172">
        <v>-2.8680840340499999E-2</v>
      </c>
      <c r="X40" s="185">
        <v>100.953125</v>
      </c>
      <c r="Y40" s="80">
        <v>-0.65625</v>
      </c>
      <c r="Z40" s="82">
        <v>0.33984399999999937</v>
      </c>
      <c r="AA40" s="82">
        <v>100.5625</v>
      </c>
      <c r="AB40" s="82">
        <v>101.269531</v>
      </c>
      <c r="AC40" s="187">
        <v>-0.31640600000000063</v>
      </c>
      <c r="AD40" s="189">
        <v>7.1929999999999996</v>
      </c>
      <c r="AE40" s="172">
        <v>7.2615582812499996E-2</v>
      </c>
      <c r="AF40" s="86">
        <v>-0.39496812157462846</v>
      </c>
      <c r="AG40" s="80">
        <v>-0.11619733424128156</v>
      </c>
      <c r="AH40" s="83">
        <v>-6.4727079670155851E-3</v>
      </c>
      <c r="AI40" s="80">
        <v>1.8472594362265169</v>
      </c>
      <c r="AJ40" s="83">
        <v>-2.772687380662997E-2</v>
      </c>
      <c r="AK40" s="187">
        <v>9.097880467800459E-3</v>
      </c>
      <c r="AL40" s="192">
        <v>1.8381615557587165</v>
      </c>
      <c r="AM40" s="83">
        <v>0.10239376853444399</v>
      </c>
      <c r="AN40" s="80">
        <v>2.1822412473771742</v>
      </c>
      <c r="AO40" s="109">
        <v>0.11539633896278012</v>
      </c>
      <c r="AP40" s="194">
        <v>0.26058543630840553</v>
      </c>
      <c r="AQ40" s="200">
        <v>1.4515766998399996E-2</v>
      </c>
      <c r="AU40" s="394">
        <f t="shared" si="0"/>
        <v>7.0386960823038917E-3</v>
      </c>
      <c r="AV40" s="395">
        <f t="shared" si="1"/>
        <v>1.4515766998399996E-2</v>
      </c>
      <c r="AY40" s="167"/>
    </row>
    <row r="41" spans="2:51" s="163" customFormat="1" ht="15">
      <c r="C41" s="166"/>
      <c r="D41" s="166"/>
      <c r="E41" s="166"/>
      <c r="F41" s="166"/>
      <c r="G41" s="166"/>
      <c r="H41" s="167"/>
      <c r="I41" s="133">
        <v>40998</v>
      </c>
      <c r="J41" s="217">
        <v>21.141000999999999</v>
      </c>
      <c r="K41" s="80">
        <v>21.41877878</v>
      </c>
      <c r="L41" s="80">
        <v>1.6388888900000005</v>
      </c>
      <c r="M41" s="81">
        <v>222.03900100000001</v>
      </c>
      <c r="N41" s="73">
        <v>18.256399999999999</v>
      </c>
      <c r="O41" s="170">
        <v>0.24124999999999999</v>
      </c>
      <c r="P41" s="80">
        <v>5.9146890000000951E-2</v>
      </c>
      <c r="Q41" s="82">
        <v>19.720742999999999</v>
      </c>
      <c r="R41" s="80">
        <v>1.6980357800000014</v>
      </c>
      <c r="S41" s="83">
        <v>8.5846573941671292E-2</v>
      </c>
      <c r="T41" s="80">
        <v>-1.0148750899999897</v>
      </c>
      <c r="U41" s="83">
        <v>-4.2090043947386691E-2</v>
      </c>
      <c r="V41" s="84">
        <v>-13.9</v>
      </c>
      <c r="W41" s="172">
        <v>-2.9772102504199999E-2</v>
      </c>
      <c r="X41" s="185">
        <v>99.65625</v>
      </c>
      <c r="Y41" s="80">
        <v>-1.296875</v>
      </c>
      <c r="Z41" s="82">
        <v>0.390625</v>
      </c>
      <c r="AA41" s="82">
        <v>99.375</v>
      </c>
      <c r="AB41" s="82">
        <v>100.5625</v>
      </c>
      <c r="AC41" s="187">
        <v>-0.90625</v>
      </c>
      <c r="AD41" s="189">
        <v>7.2949999999999999</v>
      </c>
      <c r="AE41" s="172">
        <v>7.2699234375000005E-2</v>
      </c>
      <c r="AF41" s="86">
        <v>-0.40952429224534043</v>
      </c>
      <c r="AG41" s="80">
        <v>-0.35793986017700702</v>
      </c>
      <c r="AH41" s="83">
        <v>-1.8096150290400178E-2</v>
      </c>
      <c r="AI41" s="80">
        <v>1.3495346867422842</v>
      </c>
      <c r="AJ41" s="83">
        <v>-1.4556170670711965E-2</v>
      </c>
      <c r="AK41" s="187">
        <v>9.4387669192897896E-3</v>
      </c>
      <c r="AL41" s="192">
        <v>1.3400959198229945</v>
      </c>
      <c r="AM41" s="83">
        <v>6.7750423651271124E-2</v>
      </c>
      <c r="AN41" s="80">
        <v>3.5223371672001687</v>
      </c>
      <c r="AO41" s="109">
        <v>0.1909649134665854</v>
      </c>
      <c r="AP41" s="194">
        <v>0.21911731665833706</v>
      </c>
      <c r="AQ41" s="200">
        <v>1.1077782428359972E-2</v>
      </c>
      <c r="AU41" s="394">
        <f t="shared" si="0"/>
        <v>2.9902537541376048E-3</v>
      </c>
      <c r="AV41" s="395">
        <f t="shared" si="1"/>
        <v>1.1077782428359972E-2</v>
      </c>
    </row>
    <row r="42" spans="2:51" s="163" customFormat="1" ht="15">
      <c r="I42" s="133">
        <v>41029</v>
      </c>
      <c r="J42" s="217">
        <v>20.452998999999998</v>
      </c>
      <c r="K42" s="80">
        <v>20.716887889999999</v>
      </c>
      <c r="L42" s="80">
        <v>-0.70189089000000138</v>
      </c>
      <c r="M42" s="81">
        <v>206.09410099999999</v>
      </c>
      <c r="N42" s="73">
        <v>19.370699999999999</v>
      </c>
      <c r="O42" s="170">
        <v>0.23874999999999999</v>
      </c>
      <c r="P42" s="80">
        <v>4.2707799999988083E-3</v>
      </c>
      <c r="Q42" s="82">
        <v>21.414508000000001</v>
      </c>
      <c r="R42" s="80">
        <v>-0.69762011000000257</v>
      </c>
      <c r="S42" s="83">
        <v>-3.2570489530029244E-2</v>
      </c>
      <c r="T42" s="80">
        <v>-1.7124951999999922</v>
      </c>
      <c r="U42" s="83">
        <v>-7.3289640141709134E-2</v>
      </c>
      <c r="V42" s="84">
        <v>-14.4</v>
      </c>
      <c r="W42" s="172">
        <v>-2.9832318561599999E-2</v>
      </c>
      <c r="X42" s="185">
        <v>101.078125</v>
      </c>
      <c r="Y42" s="80">
        <v>1.421875</v>
      </c>
      <c r="Z42" s="82">
        <v>0.28125</v>
      </c>
      <c r="AA42" s="82">
        <v>100.820312</v>
      </c>
      <c r="AB42" s="82">
        <v>99.375</v>
      </c>
      <c r="AC42" s="187">
        <v>1.703125</v>
      </c>
      <c r="AD42" s="189">
        <v>6.6920000000000002</v>
      </c>
      <c r="AE42" s="172">
        <v>6.764148125000001E-2</v>
      </c>
      <c r="AF42" s="86">
        <v>-0.44103585566586029</v>
      </c>
      <c r="AG42" s="80">
        <v>0.69747106023034544</v>
      </c>
      <c r="AH42" s="83">
        <v>3.2563530693991573E-2</v>
      </c>
      <c r="AI42" s="80">
        <v>-2.2551801888932965E-2</v>
      </c>
      <c r="AJ42" s="83">
        <v>-3.1511563420519861E-2</v>
      </c>
      <c r="AK42" s="187">
        <v>-2.2402752119275837E-2</v>
      </c>
      <c r="AL42" s="192">
        <v>-1.4904976965712802E-4</v>
      </c>
      <c r="AM42" s="83">
        <v>-6.9588360376691852E-6</v>
      </c>
      <c r="AN42" s="80">
        <v>3.5221881174305114</v>
      </c>
      <c r="AO42" s="109">
        <v>0.1909566257370261</v>
      </c>
      <c r="AP42" s="194">
        <v>0.12831211440602203</v>
      </c>
      <c r="AQ42" s="200">
        <v>5.9906363347771606E-3</v>
      </c>
      <c r="AU42" s="394">
        <f t="shared" si="0"/>
        <v>1.993941878696974E-4</v>
      </c>
      <c r="AV42" s="395">
        <f t="shared" si="1"/>
        <v>5.9906363347771606E-3</v>
      </c>
    </row>
    <row r="43" spans="2:51" s="163" customFormat="1" ht="15">
      <c r="I43" s="133">
        <v>41060</v>
      </c>
      <c r="J43" s="217">
        <v>18.483999000000001</v>
      </c>
      <c r="K43" s="80">
        <v>18.747887890000001</v>
      </c>
      <c r="L43" s="80">
        <v>-1.9689999999999976</v>
      </c>
      <c r="M43" s="81">
        <v>236.00010700000001</v>
      </c>
      <c r="N43" s="73">
        <v>18.288799999999998</v>
      </c>
      <c r="O43" s="170">
        <v>0.23874999999999999</v>
      </c>
      <c r="P43" s="80">
        <v>4.0905889999997669E-2</v>
      </c>
      <c r="Q43" s="82">
        <v>20.675982000000001</v>
      </c>
      <c r="R43" s="80">
        <v>-1.92809411</v>
      </c>
      <c r="S43" s="83">
        <v>-9.3068713806704881E-2</v>
      </c>
      <c r="T43" s="80">
        <v>-3.6405893099999922</v>
      </c>
      <c r="U43" s="83">
        <v>-0.1595373814050689</v>
      </c>
      <c r="V43" s="84">
        <v>-14.4</v>
      </c>
      <c r="W43" s="172">
        <v>-2.6996958561600001E-2</v>
      </c>
      <c r="X43" s="185">
        <v>102.492188</v>
      </c>
      <c r="Y43" s="80">
        <v>1.4140629999999987</v>
      </c>
      <c r="Z43" s="82">
        <v>0.25781299999999874</v>
      </c>
      <c r="AA43" s="82">
        <v>102.222656</v>
      </c>
      <c r="AB43" s="82">
        <v>100.820312</v>
      </c>
      <c r="AC43" s="187">
        <v>1.6718759999999975</v>
      </c>
      <c r="AD43" s="189">
        <v>5.68</v>
      </c>
      <c r="AE43" s="172">
        <v>5.8215562783999995E-2</v>
      </c>
      <c r="AF43" s="86">
        <v>-0.46374126213926875</v>
      </c>
      <c r="AG43" s="80">
        <v>0.73735726222721476</v>
      </c>
      <c r="AH43" s="83">
        <v>3.5592086327943862E-2</v>
      </c>
      <c r="AI43" s="80">
        <v>-1.2067902853697887</v>
      </c>
      <c r="AJ43" s="83">
        <v>-2.2705406473408463E-2</v>
      </c>
      <c r="AK43" s="187">
        <v>-1.6053437597003679E-2</v>
      </c>
      <c r="AL43" s="192">
        <v>-1.1907368477727851</v>
      </c>
      <c r="AM43" s="83">
        <v>-5.7476627478761005E-2</v>
      </c>
      <c r="AN43" s="80">
        <v>2.3314512696577263</v>
      </c>
      <c r="AO43" s="109">
        <v>0.12250445541617672</v>
      </c>
      <c r="AP43" s="194">
        <v>0.16046441601590838</v>
      </c>
      <c r="AQ43" s="200">
        <v>7.7455849965459454E-3</v>
      </c>
      <c r="AU43" s="394">
        <f t="shared" si="0"/>
        <v>1.9745190598701294E-3</v>
      </c>
      <c r="AV43" s="395">
        <f t="shared" si="1"/>
        <v>7.7455849965459454E-3</v>
      </c>
    </row>
    <row r="44" spans="2:51" s="163" customFormat="1" ht="15">
      <c r="I44" s="133">
        <v>41089</v>
      </c>
      <c r="J44" s="217">
        <v>18.766000999999999</v>
      </c>
      <c r="K44" s="80">
        <v>19.04377878</v>
      </c>
      <c r="L44" s="80">
        <v>0.29589088999999902</v>
      </c>
      <c r="M44" s="81">
        <v>262.81228599999997</v>
      </c>
      <c r="N44" s="73">
        <v>18.356000000000002</v>
      </c>
      <c r="O44" s="170">
        <v>0.24575</v>
      </c>
      <c r="P44" s="80">
        <v>7.5902890000001833E-2</v>
      </c>
      <c r="Q44" s="82">
        <v>18.671984999999999</v>
      </c>
      <c r="R44" s="80">
        <v>0.37179378000000085</v>
      </c>
      <c r="S44" s="83">
        <v>1.983123550671077E-2</v>
      </c>
      <c r="T44" s="80">
        <v>-3.2687955299999913</v>
      </c>
      <c r="U44" s="83">
        <v>-0.14286996928112605</v>
      </c>
      <c r="V44" s="84">
        <v>-14.1</v>
      </c>
      <c r="W44" s="172">
        <v>-2.6851728079800002E-2</v>
      </c>
      <c r="X44" s="185">
        <v>102.546875</v>
      </c>
      <c r="Y44" s="80">
        <v>5.4687000000001262E-2</v>
      </c>
      <c r="Z44" s="82">
        <v>0.26953199999999811</v>
      </c>
      <c r="AA44" s="82">
        <v>102.289062</v>
      </c>
      <c r="AB44" s="82">
        <v>102.222656</v>
      </c>
      <c r="AC44" s="187">
        <v>0.32421899999999937</v>
      </c>
      <c r="AD44" s="189">
        <v>5.4340000000000002</v>
      </c>
      <c r="AE44" s="172">
        <v>5.5723971875000007E-2</v>
      </c>
      <c r="AF44" s="86">
        <v>-0.48187031857732232</v>
      </c>
      <c r="AG44" s="80">
        <v>0.15035372826953128</v>
      </c>
      <c r="AH44" s="83">
        <v>8.0197689015267127E-3</v>
      </c>
      <c r="AI44" s="80">
        <v>0.52165179641481818</v>
      </c>
      <c r="AJ44" s="83">
        <v>-1.812905643805357E-2</v>
      </c>
      <c r="AK44" s="187">
        <v>-4.9571185471392921E-4</v>
      </c>
      <c r="AL44" s="192">
        <v>0.52214750826953216</v>
      </c>
      <c r="AM44" s="83">
        <v>2.7851004408237484E-2</v>
      </c>
      <c r="AN44" s="80">
        <v>2.8535987779272585</v>
      </c>
      <c r="AO44" s="109">
        <v>0.15376733195223879</v>
      </c>
      <c r="AP44" s="194">
        <v>0.20578236070678377</v>
      </c>
      <c r="AQ44" s="200">
        <v>1.09762956720339E-2</v>
      </c>
      <c r="AU44" s="394">
        <f t="shared" si="0"/>
        <v>4.0486101925373648E-3</v>
      </c>
      <c r="AV44" s="395">
        <f t="shared" si="1"/>
        <v>1.09762956720339E-2</v>
      </c>
    </row>
    <row r="45" spans="2:51" s="163" customFormat="1" ht="15">
      <c r="I45" s="133">
        <v>41121</v>
      </c>
      <c r="J45" s="217">
        <v>18.672001000000002</v>
      </c>
      <c r="K45" s="80">
        <v>18.935889890000002</v>
      </c>
      <c r="L45" s="80">
        <v>-0.10788888999999813</v>
      </c>
      <c r="M45" s="81">
        <v>126.28220399999999</v>
      </c>
      <c r="N45" s="73">
        <v>18.4481</v>
      </c>
      <c r="O45" s="170">
        <v>0.2457</v>
      </c>
      <c r="P45" s="80">
        <v>6.8354779999999948E-2</v>
      </c>
      <c r="Q45" s="82">
        <v>18.975424</v>
      </c>
      <c r="R45" s="80">
        <v>-3.9534109999998179E-2</v>
      </c>
      <c r="S45" s="83">
        <v>-2.0759593175655542E-3</v>
      </c>
      <c r="T45" s="80">
        <v>-3.3083296399999895</v>
      </c>
      <c r="U45" s="83">
        <v>-0.14464933635476218</v>
      </c>
      <c r="V45" s="84">
        <v>-12.5</v>
      </c>
      <c r="W45" s="172">
        <v>-2.3669862362500006E-2</v>
      </c>
      <c r="X45" s="185">
        <v>104.015625</v>
      </c>
      <c r="Y45" s="80">
        <v>1.46875</v>
      </c>
      <c r="Z45" s="82">
        <v>0.25781299999999874</v>
      </c>
      <c r="AA45" s="82">
        <v>103.746094</v>
      </c>
      <c r="AB45" s="82">
        <v>102.289062</v>
      </c>
      <c r="AC45" s="187">
        <v>1.7265629999999987</v>
      </c>
      <c r="AD45" s="189">
        <v>4.7750000000000004</v>
      </c>
      <c r="AE45" s="172">
        <v>4.9667460937500005E-2</v>
      </c>
      <c r="AF45" s="86">
        <v>-0.47656678871274349</v>
      </c>
      <c r="AG45" s="80">
        <v>0.83197946285381674</v>
      </c>
      <c r="AH45" s="83">
        <v>4.3687729859977757E-2</v>
      </c>
      <c r="AI45" s="80">
        <v>0.79634013259811864</v>
      </c>
      <c r="AJ45" s="83">
        <v>5.3035298645788265E-3</v>
      </c>
      <c r="AK45" s="187">
        <v>3.8947797443000757E-3</v>
      </c>
      <c r="AL45" s="192">
        <v>0.79244535285381856</v>
      </c>
      <c r="AM45" s="83">
        <v>4.1611770542412198E-2</v>
      </c>
      <c r="AN45" s="80">
        <v>3.6460441307810769</v>
      </c>
      <c r="AO45" s="109">
        <v>0.20177763342876642</v>
      </c>
      <c r="AP45" s="194">
        <v>0.19121989349839788</v>
      </c>
      <c r="AQ45" s="200">
        <v>1.0041068829218876E-2</v>
      </c>
      <c r="AU45" s="394">
        <f t="shared" si="0"/>
        <v>3.589349613312403E-3</v>
      </c>
      <c r="AV45" s="395">
        <f t="shared" si="1"/>
        <v>1.0041068829218876E-2</v>
      </c>
    </row>
    <row r="46" spans="2:51" s="163" customFormat="1" ht="15">
      <c r="I46" s="133">
        <v>41152</v>
      </c>
      <c r="J46" s="217">
        <v>19.530999999999999</v>
      </c>
      <c r="K46" s="80">
        <v>19.836555559999997</v>
      </c>
      <c r="L46" s="80">
        <v>0.90066566999999509</v>
      </c>
      <c r="M46" s="81">
        <v>47.806198000000002</v>
      </c>
      <c r="N46" s="73">
        <v>19.118400000000001</v>
      </c>
      <c r="O46" s="170">
        <v>0.23050000000000001</v>
      </c>
      <c r="P46" s="80">
        <v>5.7239890000001736E-2</v>
      </c>
      <c r="Q46" s="82">
        <v>18.87865</v>
      </c>
      <c r="R46" s="80">
        <v>0.95790555999999683</v>
      </c>
      <c r="S46" s="83">
        <v>5.0586772819473588E-2</v>
      </c>
      <c r="T46" s="80">
        <v>-2.3504240799999927</v>
      </c>
      <c r="U46" s="83">
        <v>-0.10137990665195462</v>
      </c>
      <c r="V46" s="84">
        <v>-12</v>
      </c>
      <c r="W46" s="172">
        <v>-2.3803866671999997E-2</v>
      </c>
      <c r="X46" s="185">
        <v>103.773438</v>
      </c>
      <c r="Y46" s="80">
        <v>-0.24218700000000126</v>
      </c>
      <c r="Z46" s="82">
        <v>0.26953100000000063</v>
      </c>
      <c r="AA46" s="82">
        <v>103.539062</v>
      </c>
      <c r="AB46" s="82">
        <v>103.746094</v>
      </c>
      <c r="AC46" s="187">
        <v>2.7343999999999369E-2</v>
      </c>
      <c r="AD46" s="189">
        <v>4.8049999999999997</v>
      </c>
      <c r="AE46" s="172">
        <v>4.9863136958999993E-2</v>
      </c>
      <c r="AF46" s="86">
        <v>-0.47738405811838008</v>
      </c>
      <c r="AG46" s="80">
        <v>1.3031242270560957E-2</v>
      </c>
      <c r="AH46" s="83">
        <v>6.8817691411707693E-4</v>
      </c>
      <c r="AI46" s="80">
        <v>0.97103576828332927</v>
      </c>
      <c r="AJ46" s="83">
        <v>-8.1726940563658923E-4</v>
      </c>
      <c r="AK46" s="187">
        <v>9.8966012771454834E-5</v>
      </c>
      <c r="AL46" s="192">
        <v>0.97093680227055779</v>
      </c>
      <c r="AM46" s="83">
        <v>5.1274949733590668E-2</v>
      </c>
      <c r="AN46" s="80">
        <v>4.6169809330516349</v>
      </c>
      <c r="AO46" s="109">
        <v>0.26339872117378005</v>
      </c>
      <c r="AP46" s="194">
        <v>0.18590969256870715</v>
      </c>
      <c r="AQ46" s="200">
        <v>9.8178482051105298E-3</v>
      </c>
      <c r="AU46" s="394">
        <f t="shared" si="0"/>
        <v>3.0228254564487081E-3</v>
      </c>
      <c r="AV46" s="395">
        <f t="shared" si="1"/>
        <v>9.8178482051105298E-3</v>
      </c>
    </row>
    <row r="47" spans="2:51" s="163" customFormat="1" ht="15">
      <c r="I47" s="133">
        <v>41180</v>
      </c>
      <c r="J47" s="217">
        <v>18.608999000000001</v>
      </c>
      <c r="K47" s="80">
        <v>18.872887890000001</v>
      </c>
      <c r="L47" s="80">
        <v>-0.96366766999999598</v>
      </c>
      <c r="M47" s="81">
        <v>7.6371000000000002</v>
      </c>
      <c r="N47" s="73">
        <v>22.0383</v>
      </c>
      <c r="O47" s="170">
        <v>0.21425</v>
      </c>
      <c r="P47" s="80">
        <v>-2.0916440000004144E-2</v>
      </c>
      <c r="Q47" s="82">
        <v>19.857472000000001</v>
      </c>
      <c r="R47" s="80">
        <v>-0.98458411000000012</v>
      </c>
      <c r="S47" s="83">
        <v>-4.9634832369052695E-2</v>
      </c>
      <c r="T47" s="80">
        <v>-3.3350081899999928</v>
      </c>
      <c r="U47" s="83">
        <v>-0.14598276434874735</v>
      </c>
      <c r="V47" s="84">
        <v>-11.2</v>
      </c>
      <c r="W47" s="172">
        <v>-2.1137634436799998E-2</v>
      </c>
      <c r="X47" s="185">
        <v>105.53125</v>
      </c>
      <c r="Y47" s="80">
        <v>1.7578120000000013</v>
      </c>
      <c r="Z47" s="82">
        <v>0.23437599999999748</v>
      </c>
      <c r="AA47" s="82">
        <v>105.269531</v>
      </c>
      <c r="AB47" s="82">
        <v>103.539062</v>
      </c>
      <c r="AC47" s="187">
        <v>1.9921879999999987</v>
      </c>
      <c r="AD47" s="189">
        <v>4.3460000000000001</v>
      </c>
      <c r="AE47" s="172">
        <v>4.5863881250000002E-2</v>
      </c>
      <c r="AF47" s="86">
        <v>-0.46087757644366389</v>
      </c>
      <c r="AG47" s="80">
        <v>0.95103879197473873</v>
      </c>
      <c r="AH47" s="83">
        <v>4.7943746538965097E-2</v>
      </c>
      <c r="AI47" s="80">
        <v>-1.9037672242463277E-2</v>
      </c>
      <c r="AJ47" s="83">
        <v>1.6506481674716189E-2</v>
      </c>
      <c r="AK47" s="187">
        <v>1.4507645782798118E-2</v>
      </c>
      <c r="AL47" s="192">
        <v>-3.3545318025261395E-2</v>
      </c>
      <c r="AM47" s="83">
        <v>-1.6910858300876002E-3</v>
      </c>
      <c r="AN47" s="80">
        <v>4.5834356150263735</v>
      </c>
      <c r="AO47" s="109">
        <v>0.2612622054986522</v>
      </c>
      <c r="AP47" s="194">
        <v>8.7102202856554858E-2</v>
      </c>
      <c r="AQ47" s="200">
        <v>4.3909943232379837E-3</v>
      </c>
      <c r="AU47" s="394">
        <f t="shared" si="0"/>
        <v>-1.0544391104966686E-3</v>
      </c>
      <c r="AV47" s="395">
        <f t="shared" si="1"/>
        <v>4.3909943232379837E-3</v>
      </c>
    </row>
    <row r="48" spans="2:51" s="163" customFormat="1" ht="15">
      <c r="I48" s="133">
        <v>41213</v>
      </c>
      <c r="J48" s="217">
        <v>18.452998999999998</v>
      </c>
      <c r="K48" s="80">
        <v>18.716887889999999</v>
      </c>
      <c r="L48" s="80">
        <v>-0.15600000000000236</v>
      </c>
      <c r="M48" s="81">
        <v>269.00610399999999</v>
      </c>
      <c r="N48" s="73">
        <v>20.7805</v>
      </c>
      <c r="O48" s="170">
        <v>0.21199999999999999</v>
      </c>
      <c r="P48" s="80">
        <v>2.6039889999999843E-2</v>
      </c>
      <c r="Q48" s="82">
        <v>18.846848000000001</v>
      </c>
      <c r="R48" s="80">
        <v>-0.12996011000000252</v>
      </c>
      <c r="S48" s="83">
        <v>-6.8860743918721231E-3</v>
      </c>
      <c r="T48" s="80">
        <v>-3.4649682999999953</v>
      </c>
      <c r="U48" s="83">
        <v>-0.1518635905653829</v>
      </c>
      <c r="V48" s="84">
        <v>-11.2</v>
      </c>
      <c r="W48" s="172">
        <v>-2.0962914436799998E-2</v>
      </c>
      <c r="X48" s="185">
        <v>104.960938</v>
      </c>
      <c r="Y48" s="80">
        <v>-0.57031200000000126</v>
      </c>
      <c r="Z48" s="82">
        <v>0.26171899999999937</v>
      </c>
      <c r="AA48" s="82">
        <v>104.742188</v>
      </c>
      <c r="AB48" s="82">
        <v>105.269531</v>
      </c>
      <c r="AC48" s="187">
        <v>-0.30859300000000189</v>
      </c>
      <c r="AD48" s="189">
        <v>4.6459999999999999</v>
      </c>
      <c r="AE48" s="172">
        <v>4.8764851794800002E-2</v>
      </c>
      <c r="AF48" s="86">
        <v>-0.42987753812952961</v>
      </c>
      <c r="AG48" s="80">
        <v>-0.14222359394748044</v>
      </c>
      <c r="AH48" s="83">
        <v>-7.5358681075427311E-3</v>
      </c>
      <c r="AI48" s="80">
        <v>-0.28102355087298819</v>
      </c>
      <c r="AJ48" s="83">
        <v>3.1000038314134282E-2</v>
      </c>
      <c r="AK48" s="187">
        <v>-8.8398469255052941E-3</v>
      </c>
      <c r="AL48" s="192">
        <v>-0.27218370394748292</v>
      </c>
      <c r="AM48" s="83">
        <v>-1.4421942499414853E-2</v>
      </c>
      <c r="AN48" s="80">
        <v>4.3112519110788909</v>
      </c>
      <c r="AO48" s="109">
        <v>0.24307235449426545</v>
      </c>
      <c r="AP48" s="194">
        <v>0.13854700940172193</v>
      </c>
      <c r="AQ48" s="200">
        <v>7.3410603723838433E-3</v>
      </c>
      <c r="AU48" s="394">
        <f t="shared" si="0"/>
        <v>1.3797512151702736E-3</v>
      </c>
      <c r="AV48" s="395">
        <f t="shared" si="1"/>
        <v>7.3410603723838433E-3</v>
      </c>
    </row>
    <row r="49" spans="9:48" s="163" customFormat="1" ht="15">
      <c r="I49" s="133">
        <v>41243</v>
      </c>
      <c r="J49" s="217">
        <v>17.155999999999999</v>
      </c>
      <c r="K49" s="80">
        <v>17.44766667</v>
      </c>
      <c r="L49" s="80">
        <v>-1.2692212199999986</v>
      </c>
      <c r="M49" s="81">
        <v>152.32839999999999</v>
      </c>
      <c r="N49" s="73">
        <v>23.9815</v>
      </c>
      <c r="O49" s="170">
        <v>0.2145</v>
      </c>
      <c r="P49" s="80">
        <v>-3.5125110000002735E-2</v>
      </c>
      <c r="Q49" s="82">
        <v>18.752013000000002</v>
      </c>
      <c r="R49" s="80">
        <v>-1.3043463300000013</v>
      </c>
      <c r="S49" s="83">
        <v>-6.9688205521436258E-2</v>
      </c>
      <c r="T49" s="80">
        <v>-4.7693146299999967</v>
      </c>
      <c r="U49" s="83">
        <v>-0.21096869497627557</v>
      </c>
      <c r="V49" s="84">
        <v>-10.8</v>
      </c>
      <c r="W49" s="172">
        <v>-1.8843480003600001E-2</v>
      </c>
      <c r="X49" s="185">
        <v>105.203125</v>
      </c>
      <c r="Y49" s="80">
        <v>0.24218700000000126</v>
      </c>
      <c r="Z49" s="82">
        <v>0.21875</v>
      </c>
      <c r="AA49" s="82">
        <v>104.976562</v>
      </c>
      <c r="AB49" s="82">
        <v>104.742188</v>
      </c>
      <c r="AC49" s="187">
        <v>0.46093700000000126</v>
      </c>
      <c r="AD49" s="189">
        <v>5.2729999999999997</v>
      </c>
      <c r="AE49" s="172">
        <v>5.5473607812499992E-2</v>
      </c>
      <c r="AF49" s="86">
        <v>-0.33968369368169987</v>
      </c>
      <c r="AG49" s="80">
        <v>0.19814646279281153</v>
      </c>
      <c r="AH49" s="83">
        <v>1.0586506899935892E-2</v>
      </c>
      <c r="AI49" s="80">
        <v>-1.0952779789045464</v>
      </c>
      <c r="AJ49" s="83">
        <v>9.0193844447829741E-2</v>
      </c>
      <c r="AK49" s="187">
        <v>1.0921888302643328E-2</v>
      </c>
      <c r="AL49" s="192">
        <v>-1.1061998672071898</v>
      </c>
      <c r="AM49" s="83">
        <v>-5.9101698621500366E-2</v>
      </c>
      <c r="AN49" s="80">
        <v>3.2050520438717012</v>
      </c>
      <c r="AO49" s="109">
        <v>0.16960466683422659</v>
      </c>
      <c r="AP49" s="194">
        <v>3.9180697992869107E-2</v>
      </c>
      <c r="AQ49" s="200">
        <v>2.0933340106077383E-3</v>
      </c>
      <c r="AU49" s="394">
        <f t="shared" si="0"/>
        <v>-1.8766533307478573E-3</v>
      </c>
      <c r="AV49" s="395">
        <f t="shared" si="1"/>
        <v>2.0933340106077383E-3</v>
      </c>
    </row>
    <row r="50" spans="9:48" s="163" customFormat="1" ht="15">
      <c r="I50" s="133">
        <v>41274</v>
      </c>
      <c r="J50" s="217">
        <v>17.547001000000002</v>
      </c>
      <c r="K50" s="80">
        <v>17.824778780000003</v>
      </c>
      <c r="L50" s="80">
        <v>0.37711211000000233</v>
      </c>
      <c r="M50" s="81">
        <v>168.23410000000001</v>
      </c>
      <c r="N50" s="73">
        <v>21.582699999999999</v>
      </c>
      <c r="O50" s="170">
        <v>0.2087</v>
      </c>
      <c r="P50" s="80">
        <v>4.1137670000001236E-2</v>
      </c>
      <c r="Q50" s="82">
        <v>17.406528999999999</v>
      </c>
      <c r="R50" s="80">
        <v>0.41824978000000357</v>
      </c>
      <c r="S50" s="83">
        <v>2.3971674144781421E-2</v>
      </c>
      <c r="T50" s="80">
        <v>-4.3510648499999931</v>
      </c>
      <c r="U50" s="83">
        <v>-0.19205429364221516</v>
      </c>
      <c r="V50" s="84">
        <v>-10.9</v>
      </c>
      <c r="W50" s="172">
        <v>-1.9429008870200003E-2</v>
      </c>
      <c r="X50" s="185">
        <v>104.859375</v>
      </c>
      <c r="Y50" s="80">
        <v>-0.34375</v>
      </c>
      <c r="Z50" s="82">
        <v>0.22656299999999874</v>
      </c>
      <c r="AA50" s="82">
        <v>104.632812</v>
      </c>
      <c r="AB50" s="82">
        <v>104.976562</v>
      </c>
      <c r="AC50" s="187">
        <v>-0.11718700000000126</v>
      </c>
      <c r="AD50" s="189">
        <v>5.9370000000000003</v>
      </c>
      <c r="AE50" s="172">
        <v>6.2255010937500001E-2</v>
      </c>
      <c r="AF50" s="86">
        <v>-0.31208747019104166</v>
      </c>
      <c r="AG50" s="80">
        <v>-3.9806513011477793E-2</v>
      </c>
      <c r="AH50" s="83">
        <v>-2.2814805993469725E-3</v>
      </c>
      <c r="AI50" s="80">
        <v>0.37370016607606887</v>
      </c>
      <c r="AJ50" s="83">
        <v>2.7596223490658212E-2</v>
      </c>
      <c r="AK50" s="187">
        <v>-4.7431009124568801E-3</v>
      </c>
      <c r="AL50" s="192">
        <v>0.37844326698852576</v>
      </c>
      <c r="AM50" s="83">
        <v>2.1690193545434448E-2</v>
      </c>
      <c r="AN50" s="80">
        <v>3.583495310860227</v>
      </c>
      <c r="AO50" s="109">
        <v>0.19497361842950456</v>
      </c>
      <c r="AP50" s="194">
        <v>0.11184514350889381</v>
      </c>
      <c r="AQ50" s="200">
        <v>6.4103209686601501E-3</v>
      </c>
      <c r="AU50" s="394">
        <f t="shared" si="0"/>
        <v>2.357774869159696E-3</v>
      </c>
      <c r="AV50" s="395">
        <f t="shared" si="1"/>
        <v>6.4103209686601501E-3</v>
      </c>
    </row>
    <row r="51" spans="9:48" s="163" customFormat="1" ht="15">
      <c r="I51" s="133">
        <v>41305</v>
      </c>
      <c r="J51" s="217">
        <v>17.858999000000001</v>
      </c>
      <c r="K51" s="80">
        <v>18.122887890000001</v>
      </c>
      <c r="L51" s="80">
        <v>0.29810910999999862</v>
      </c>
      <c r="M51" s="81">
        <v>367.782715</v>
      </c>
      <c r="N51" s="73">
        <v>23.886600000000001</v>
      </c>
      <c r="O51" s="170">
        <v>0.19969999999999999</v>
      </c>
      <c r="P51" s="80">
        <v>-1.1520219999997749E-2</v>
      </c>
      <c r="Q51" s="82">
        <v>17.836299</v>
      </c>
      <c r="R51" s="80">
        <v>0.28658889000000087</v>
      </c>
      <c r="S51" s="83">
        <v>1.6078117632604964E-2</v>
      </c>
      <c r="T51" s="80">
        <v>-4.0644759599999922</v>
      </c>
      <c r="U51" s="83">
        <v>-0.17906404753463656</v>
      </c>
      <c r="V51" s="84">
        <v>-10.7</v>
      </c>
      <c r="W51" s="172">
        <v>-1.9391490042300001E-2</v>
      </c>
      <c r="X51" s="185">
        <v>103.234375</v>
      </c>
      <c r="Y51" s="80">
        <v>-1.625</v>
      </c>
      <c r="Z51" s="82">
        <v>0.22656299999999874</v>
      </c>
      <c r="AA51" s="82">
        <v>102.941406</v>
      </c>
      <c r="AB51" s="82">
        <v>104.632812</v>
      </c>
      <c r="AC51" s="187">
        <v>-1.3984370000000013</v>
      </c>
      <c r="AD51" s="189">
        <v>7.0540000000000003</v>
      </c>
      <c r="AE51" s="172">
        <v>7.2821528124999993E-2</v>
      </c>
      <c r="AF51" s="86">
        <v>-0.26628787587393138</v>
      </c>
      <c r="AG51" s="80">
        <v>-0.43643466555155014</v>
      </c>
      <c r="AH51" s="83">
        <v>-2.4484717086152252E-2</v>
      </c>
      <c r="AI51" s="80">
        <v>-0.18705794593420139</v>
      </c>
      <c r="AJ51" s="83">
        <v>4.5799594317110282E-2</v>
      </c>
      <c r="AK51" s="187">
        <v>-3.7212170382652107E-2</v>
      </c>
      <c r="AL51" s="192">
        <v>-0.14984577555154927</v>
      </c>
      <c r="AM51" s="83">
        <v>-8.4065994535472855E-3</v>
      </c>
      <c r="AN51" s="80">
        <v>3.4336495353086778</v>
      </c>
      <c r="AO51" s="109">
        <v>0.1849279538618116</v>
      </c>
      <c r="AP51" s="194">
        <v>4.8810760021627431E-2</v>
      </c>
      <c r="AQ51" s="200">
        <v>2.7383655429370451E-3</v>
      </c>
      <c r="AU51" s="394">
        <f t="shared" si="0"/>
        <v>-6.4630367322840616E-4</v>
      </c>
      <c r="AV51" s="395">
        <f t="shared" si="1"/>
        <v>2.7383655429370451E-3</v>
      </c>
    </row>
    <row r="52" spans="9:48" s="163" customFormat="1" ht="15">
      <c r="I52" s="133">
        <v>41333</v>
      </c>
      <c r="J52" s="217">
        <v>17.641000999999999</v>
      </c>
      <c r="K52" s="80">
        <v>17.90488989</v>
      </c>
      <c r="L52" s="80">
        <v>-0.21799800000000147</v>
      </c>
      <c r="M52" s="81">
        <v>368.975189</v>
      </c>
      <c r="N52" s="73">
        <v>24.267499999999998</v>
      </c>
      <c r="O52" s="170">
        <v>0.20369999999999999</v>
      </c>
      <c r="P52" s="80">
        <v>-2.6461109999999621E-2</v>
      </c>
      <c r="Q52" s="82">
        <v>18.149349000000001</v>
      </c>
      <c r="R52" s="80">
        <v>-0.24445911000000109</v>
      </c>
      <c r="S52" s="83">
        <v>-1.3488971045000547E-2</v>
      </c>
      <c r="T52" s="80">
        <v>-4.3089350699999933</v>
      </c>
      <c r="U52" s="83">
        <v>-0.19013762882724183</v>
      </c>
      <c r="V52" s="84">
        <v>-10.4</v>
      </c>
      <c r="W52" s="172">
        <v>-1.86210854856E-2</v>
      </c>
      <c r="X52" s="185">
        <v>103.507812</v>
      </c>
      <c r="Y52" s="80">
        <v>0.27343700000000126</v>
      </c>
      <c r="Z52" s="82">
        <v>0.29296899999999937</v>
      </c>
      <c r="AA52" s="82">
        <v>103.257812</v>
      </c>
      <c r="AB52" s="82">
        <v>102.941406</v>
      </c>
      <c r="AC52" s="187">
        <v>0.56640600000000063</v>
      </c>
      <c r="AD52" s="189">
        <v>6.8920000000000003</v>
      </c>
      <c r="AE52" s="172">
        <v>7.1337584030399998E-2</v>
      </c>
      <c r="AF52" s="86">
        <v>-0.26102770003627762</v>
      </c>
      <c r="AG52" s="80">
        <v>0.15082705062225016</v>
      </c>
      <c r="AH52" s="83">
        <v>8.322462266373936E-3</v>
      </c>
      <c r="AI52" s="80">
        <v>-9.2912896027490657E-2</v>
      </c>
      <c r="AJ52" s="83">
        <v>5.2601758376537577E-3</v>
      </c>
      <c r="AK52" s="187">
        <v>7.1916335026026858E-4</v>
      </c>
      <c r="AL52" s="192">
        <v>-9.3632059377750931E-2</v>
      </c>
      <c r="AM52" s="83">
        <v>-5.1665087786266122E-3</v>
      </c>
      <c r="AN52" s="80">
        <v>3.3400174759309267</v>
      </c>
      <c r="AO52" s="109">
        <v>0.17880601318614464</v>
      </c>
      <c r="AP52" s="194">
        <v>5.0011914251928427E-2</v>
      </c>
      <c r="AQ52" s="200">
        <v>2.7595996044054555E-3</v>
      </c>
      <c r="AU52" s="394">
        <f t="shared" si="0"/>
        <v>-1.4600934553372453E-3</v>
      </c>
      <c r="AV52" s="395">
        <f t="shared" si="1"/>
        <v>2.7595996044054555E-3</v>
      </c>
    </row>
    <row r="53" spans="9:48" s="163" customFormat="1" ht="15">
      <c r="I53" s="133">
        <v>41361</v>
      </c>
      <c r="J53" s="234">
        <v>18.062000000000001</v>
      </c>
      <c r="K53" s="237">
        <v>18.325888890000002</v>
      </c>
      <c r="L53" s="237">
        <v>0.4209990000000019</v>
      </c>
      <c r="M53" s="238">
        <v>342.16940299999999</v>
      </c>
      <c r="N53" s="239">
        <v>23.0152</v>
      </c>
      <c r="O53" s="240">
        <v>0.20369999999999999</v>
      </c>
      <c r="P53" s="237">
        <v>3.2698899999985542E-3</v>
      </c>
      <c r="Q53" s="171">
        <v>17.901620000000001</v>
      </c>
      <c r="R53" s="237">
        <v>0.42426889000000045</v>
      </c>
      <c r="S53" s="241">
        <v>2.3695699476876282E-2</v>
      </c>
      <c r="T53" s="237">
        <v>-3.8846661799999929</v>
      </c>
      <c r="U53" s="241">
        <v>-0.17094737346230182</v>
      </c>
      <c r="V53" s="242">
        <v>-10.4</v>
      </c>
      <c r="W53" s="243">
        <v>-1.9058924445600003E-2</v>
      </c>
      <c r="X53" s="244">
        <v>103.148438</v>
      </c>
      <c r="Y53" s="237">
        <v>-0.35937400000000252</v>
      </c>
      <c r="Z53" s="171">
        <v>0.25</v>
      </c>
      <c r="AA53" s="171">
        <v>102.882812</v>
      </c>
      <c r="AB53" s="171">
        <v>103.257812</v>
      </c>
      <c r="AC53" s="245">
        <v>-0.10937400000000252</v>
      </c>
      <c r="AD53" s="246">
        <v>7.0179999999999998</v>
      </c>
      <c r="AE53" s="243">
        <v>7.2389573788399997E-2</v>
      </c>
      <c r="AF53" s="247">
        <v>-0.26328272772140682</v>
      </c>
      <c r="AG53" s="237">
        <v>-2.8549643663768488E-2</v>
      </c>
      <c r="AH53" s="241">
        <v>-1.5945165728002413E-3</v>
      </c>
      <c r="AI53" s="237">
        <v>0.39612444549588977</v>
      </c>
      <c r="AJ53" s="241">
        <v>-2.2550276851291962E-3</v>
      </c>
      <c r="AK53" s="245">
        <v>4.0519915965781271E-4</v>
      </c>
      <c r="AL53" s="248">
        <v>0.39571924633623196</v>
      </c>
      <c r="AM53" s="241">
        <v>2.210118290407604E-2</v>
      </c>
      <c r="AN53" s="237">
        <v>3.7357367222671587</v>
      </c>
      <c r="AO53" s="203">
        <v>0.20485902049199622</v>
      </c>
      <c r="AP53" s="249">
        <v>6.9090571930350259E-2</v>
      </c>
      <c r="AQ53" s="250">
        <v>3.8587543601113013E-3</v>
      </c>
      <c r="AU53" s="394">
        <f t="shared" si="0"/>
        <v>1.8262552967861643E-4</v>
      </c>
      <c r="AV53" s="395">
        <f t="shared" si="1"/>
        <v>3.8587543601113013E-3</v>
      </c>
    </row>
    <row r="54" spans="9:48" ht="15">
      <c r="I54" s="133">
        <v>41394</v>
      </c>
      <c r="J54" s="331">
        <v>15.688000000000001</v>
      </c>
      <c r="K54" s="332">
        <v>15.951888890000001</v>
      </c>
      <c r="L54" s="332">
        <v>-2.3740000000000006</v>
      </c>
      <c r="M54" s="333">
        <v>508.10369900000001</v>
      </c>
      <c r="N54" s="334">
        <v>24.681999999999999</v>
      </c>
      <c r="O54" s="335">
        <v>0.19819999999999999</v>
      </c>
      <c r="P54" s="332">
        <v>-4.0318109999997631E-2</v>
      </c>
      <c r="Q54" s="336">
        <v>18.366206999999999</v>
      </c>
      <c r="R54" s="332">
        <v>-2.4143181099999982</v>
      </c>
      <c r="S54" s="337">
        <v>-0.1317435745950328</v>
      </c>
      <c r="T54" s="332">
        <v>-6.298984289999991</v>
      </c>
      <c r="U54" s="337">
        <v>-0.28016973000977896</v>
      </c>
      <c r="V54" s="338">
        <v>-9.8000000000000007</v>
      </c>
      <c r="W54" s="339">
        <v>-1.5632851112200002E-2</v>
      </c>
      <c r="X54" s="340">
        <v>104.59375</v>
      </c>
      <c r="Y54" s="332">
        <v>1.4453120000000013</v>
      </c>
      <c r="Z54" s="336">
        <v>0.26562599999999748</v>
      </c>
      <c r="AA54" s="336">
        <v>104.320312</v>
      </c>
      <c r="AB54" s="336">
        <v>102.882812</v>
      </c>
      <c r="AC54" s="341">
        <v>1.7109379999999987</v>
      </c>
      <c r="AD54" s="342">
        <v>6.3730000000000002</v>
      </c>
      <c r="AE54" s="339">
        <v>6.6657596875000003E-2</v>
      </c>
      <c r="AF54" s="343">
        <v>-0.23452467303187641</v>
      </c>
      <c r="AG54" s="332">
        <v>0.450460423602208</v>
      </c>
      <c r="AH54" s="337">
        <v>2.4580549751560127E-2</v>
      </c>
      <c r="AI54" s="332">
        <v>-1.9430755056280729</v>
      </c>
      <c r="AJ54" s="337">
        <v>2.875805468953041E-2</v>
      </c>
      <c r="AK54" s="341">
        <v>2.0782180769717305E-2</v>
      </c>
      <c r="AL54" s="344">
        <v>-1.9638576863977901</v>
      </c>
      <c r="AM54" s="337">
        <v>-0.10716302484347268</v>
      </c>
      <c r="AN54" s="332">
        <v>1.7718790358693686</v>
      </c>
      <c r="AO54" s="345">
        <v>7.5742683346130102E-2</v>
      </c>
      <c r="AP54" s="346">
        <v>2.1977740798766979E-2</v>
      </c>
      <c r="AQ54" s="347">
        <v>1.1992728391341336E-3</v>
      </c>
      <c r="AU54" s="394">
        <f t="shared" si="0"/>
        <v>-2.2000629951433493E-3</v>
      </c>
      <c r="AV54" s="395">
        <f t="shared" si="1"/>
        <v>1.1992728391341336E-3</v>
      </c>
    </row>
    <row r="55" spans="9:48" ht="15">
      <c r="I55" s="133">
        <v>41425</v>
      </c>
      <c r="J55" s="234">
        <v>15.875</v>
      </c>
      <c r="K55" s="237">
        <v>16.166666670000001</v>
      </c>
      <c r="L55" s="237">
        <v>0.21477778000000036</v>
      </c>
      <c r="M55" s="238">
        <v>899.21417199999996</v>
      </c>
      <c r="N55" s="239">
        <v>27.033100000000001</v>
      </c>
      <c r="O55" s="240">
        <v>0.19428000000000001</v>
      </c>
      <c r="P55" s="237">
        <v>-2.1983109999998973E-2</v>
      </c>
      <c r="Q55" s="171">
        <v>15.973872</v>
      </c>
      <c r="R55" s="237">
        <v>0.19279467000000139</v>
      </c>
      <c r="S55" s="241">
        <v>1.2086008831271478E-2</v>
      </c>
      <c r="T55" s="237">
        <v>-6.1061896199999897</v>
      </c>
      <c r="U55" s="241">
        <v>-0.27146985500966059</v>
      </c>
      <c r="V55" s="242">
        <v>-8.8000000000000007</v>
      </c>
      <c r="W55" s="243">
        <v>-1.4226666669600001E-2</v>
      </c>
      <c r="X55" s="244">
        <v>100.46875</v>
      </c>
      <c r="Y55" s="237">
        <v>-4.125</v>
      </c>
      <c r="Z55" s="171">
        <v>0.27343799999999874</v>
      </c>
      <c r="AA55" s="171">
        <v>100.195312</v>
      </c>
      <c r="AB55" s="171">
        <v>104.320312</v>
      </c>
      <c r="AC55" s="245">
        <v>-3.8515620000000013</v>
      </c>
      <c r="AD55" s="246">
        <v>7.5830000000000002</v>
      </c>
      <c r="AE55" s="243">
        <v>7.6185453125000011E-2</v>
      </c>
      <c r="AF55" s="247">
        <v>-0.18673731120635109</v>
      </c>
      <c r="AG55" s="237">
        <v>-0.90328631871200027</v>
      </c>
      <c r="AH55" s="241">
        <v>-5.6625665144787764E-2</v>
      </c>
      <c r="AI55" s="237">
        <v>-0.8090530824771448</v>
      </c>
      <c r="AJ55" s="241">
        <v>4.7787361825525315E-2</v>
      </c>
      <c r="AK55" s="245">
        <v>-9.8561433765145964E-2</v>
      </c>
      <c r="AL55" s="248">
        <v>-0.71049164871199888</v>
      </c>
      <c r="AM55" s="241">
        <v>-4.4539656313516286E-2</v>
      </c>
      <c r="AN55" s="237">
        <v>1.0613873871573696</v>
      </c>
      <c r="AO55" s="203">
        <v>2.7829473948113748E-2</v>
      </c>
      <c r="AP55" s="249">
        <v>2.9077966901643021E-2</v>
      </c>
      <c r="AQ55" s="250">
        <v>1.8228541523926712E-3</v>
      </c>
      <c r="AU55" s="394">
        <f t="shared" si="0"/>
        <v>-1.3780882095900163E-3</v>
      </c>
      <c r="AV55" s="395">
        <f t="shared" si="1"/>
        <v>1.8228541523926712E-3</v>
      </c>
    </row>
    <row r="56" spans="9:48" ht="15">
      <c r="I56" s="133">
        <v>41453</v>
      </c>
      <c r="J56" s="234">
        <v>18.422001000000002</v>
      </c>
      <c r="K56" s="237">
        <v>18.685889890000002</v>
      </c>
      <c r="L56" s="237">
        <v>2.5192232200000007</v>
      </c>
      <c r="M56" s="238">
        <v>712.85467500000004</v>
      </c>
      <c r="N56" s="239">
        <v>28.474900000000002</v>
      </c>
      <c r="O56" s="240">
        <v>0.19464999999999999</v>
      </c>
      <c r="P56" s="237">
        <v>-5.5100329999998365E-2</v>
      </c>
      <c r="Q56" s="171">
        <v>16.221767</v>
      </c>
      <c r="R56" s="237">
        <v>2.4641228900000023</v>
      </c>
      <c r="S56" s="241">
        <v>0.15241997254589293</v>
      </c>
      <c r="T56" s="237">
        <v>-3.6420667299999874</v>
      </c>
      <c r="U56" s="241">
        <v>-0.16042731031137758</v>
      </c>
      <c r="V56" s="242">
        <v>-8.3000000000000007</v>
      </c>
      <c r="W56" s="243">
        <v>-1.5509288608700003E-2</v>
      </c>
      <c r="X56" s="244">
        <v>97.742187999999999</v>
      </c>
      <c r="Y56" s="237">
        <v>-2.7265620000000013</v>
      </c>
      <c r="Z56" s="171">
        <v>0.27343799999999874</v>
      </c>
      <c r="AA56" s="171">
        <v>97.488281000000001</v>
      </c>
      <c r="AB56" s="171">
        <v>100.195312</v>
      </c>
      <c r="AC56" s="245">
        <v>-2.4531240000000025</v>
      </c>
      <c r="AD56" s="246">
        <v>7.9279999999999999</v>
      </c>
      <c r="AE56" s="243">
        <v>7.7490006646400003E-2</v>
      </c>
      <c r="AF56" s="247">
        <v>-0.20014566109758525</v>
      </c>
      <c r="AG56" s="237">
        <v>-0.45808977981576926</v>
      </c>
      <c r="AH56" s="241">
        <v>-2.8335450292040272E-2</v>
      </c>
      <c r="AI56" s="237">
        <v>2.0243124588323043</v>
      </c>
      <c r="AJ56" s="241">
        <v>-1.3408349891234156E-2</v>
      </c>
      <c r="AK56" s="245">
        <v>1.8279348648071601E-2</v>
      </c>
      <c r="AL56" s="248">
        <v>2.0060331101842328</v>
      </c>
      <c r="AM56" s="241">
        <v>0.12408452225385264</v>
      </c>
      <c r="AN56" s="237">
        <v>3.0674204973416024</v>
      </c>
      <c r="AO56" s="203">
        <v>0.15536720318139419</v>
      </c>
      <c r="AP56" s="249">
        <v>-3.7290072079710496E-4</v>
      </c>
      <c r="AQ56" s="250">
        <v>-2.3066023962075351E-5</v>
      </c>
      <c r="AU56" s="394">
        <f t="shared" si="0"/>
        <v>-3.4082678343487095E-3</v>
      </c>
      <c r="AV56" s="395">
        <f t="shared" si="1"/>
        <v>-2.3066023962075351E-5</v>
      </c>
    </row>
    <row r="57" spans="9:48" ht="15">
      <c r="I57" s="133">
        <v>41486</v>
      </c>
      <c r="J57" s="234">
        <v>19.327998999999998</v>
      </c>
      <c r="K57" s="237">
        <v>19.591887889999999</v>
      </c>
      <c r="L57" s="237">
        <v>0.90599799999999675</v>
      </c>
      <c r="M57" s="238">
        <v>684.93170199999997</v>
      </c>
      <c r="N57" s="239">
        <v>26.654699999999998</v>
      </c>
      <c r="O57" s="240">
        <v>0.18673000000000001</v>
      </c>
      <c r="P57" s="237">
        <v>-9.1359109999999077E-2</v>
      </c>
      <c r="Q57" s="171">
        <v>18.777249000000001</v>
      </c>
      <c r="R57" s="237">
        <v>0.81463888999999767</v>
      </c>
      <c r="S57" s="241">
        <v>4.3596472782169306E-2</v>
      </c>
      <c r="T57" s="237">
        <v>-2.8274278399999897</v>
      </c>
      <c r="U57" s="241">
        <v>-0.12382490239671484</v>
      </c>
      <c r="V57" s="242">
        <v>-7.8</v>
      </c>
      <c r="W57" s="243">
        <v>-1.52816725542E-2</v>
      </c>
      <c r="X57" s="244">
        <v>96.953125</v>
      </c>
      <c r="Y57" s="237">
        <v>-0.78906299999999874</v>
      </c>
      <c r="Z57" s="171">
        <v>0.25390699999999811</v>
      </c>
      <c r="AA57" s="171">
        <v>96.683593999999999</v>
      </c>
      <c r="AB57" s="171">
        <v>97.488281000000001</v>
      </c>
      <c r="AC57" s="245">
        <v>-0.53515600000000063</v>
      </c>
      <c r="AD57" s="246">
        <v>8.0239999999999991</v>
      </c>
      <c r="AE57" s="243">
        <v>7.7795187500000001E-2</v>
      </c>
      <c r="AF57" s="247">
        <v>-0.19643467732756606</v>
      </c>
      <c r="AG57" s="237">
        <v>-0.10710915141033946</v>
      </c>
      <c r="AH57" s="241">
        <v>-5.7320872616112503E-3</v>
      </c>
      <c r="AI57" s="237">
        <v>0.70606563859639682</v>
      </c>
      <c r="AJ57" s="241">
        <v>3.7109837700191883E-3</v>
      </c>
      <c r="AK57" s="245">
        <v>-1.464099993261323E-3</v>
      </c>
      <c r="AL57" s="248">
        <v>0.70752973858965817</v>
      </c>
      <c r="AM57" s="241">
        <v>3.7864385520558055E-2</v>
      </c>
      <c r="AN57" s="237">
        <v>3.7749502359312608</v>
      </c>
      <c r="AO57" s="203">
        <v>0.19911447238046343</v>
      </c>
      <c r="AP57" s="249">
        <v>-4.1482970383789133E-2</v>
      </c>
      <c r="AQ57" s="250">
        <v>-2.2200157781080195E-3</v>
      </c>
      <c r="AS57" s="71"/>
      <c r="AU57" s="394">
        <f t="shared" si="0"/>
        <v>-4.8892030584473849E-3</v>
      </c>
      <c r="AV57" s="395">
        <f t="shared" si="1"/>
        <v>-2.2200157781080195E-3</v>
      </c>
    </row>
    <row r="58" spans="9:48" ht="15">
      <c r="I58" s="133">
        <v>41516</v>
      </c>
      <c r="J58" s="331">
        <v>21.202998999999998</v>
      </c>
      <c r="K58" s="332">
        <v>21.49466567</v>
      </c>
      <c r="L58" s="332">
        <v>1.902777780000001</v>
      </c>
      <c r="M58" s="333">
        <v>506.990295</v>
      </c>
      <c r="N58" s="334">
        <v>27.801500000000001</v>
      </c>
      <c r="O58" s="335">
        <v>0.18206</v>
      </c>
      <c r="P58" s="332">
        <v>-0.14250911000000244</v>
      </c>
      <c r="Q58" s="336">
        <v>19.734397000000001</v>
      </c>
      <c r="R58" s="332">
        <v>1.7602686699999985</v>
      </c>
      <c r="S58" s="337">
        <v>8.9846812103210674E-2</v>
      </c>
      <c r="T58" s="332">
        <v>-1.0671591699999912</v>
      </c>
      <c r="U58" s="337">
        <v>-4.5103363032840127E-2</v>
      </c>
      <c r="V58" s="338">
        <v>-7.4</v>
      </c>
      <c r="W58" s="339">
        <v>-1.59060525958E-2</v>
      </c>
      <c r="X58" s="340">
        <v>95.921875</v>
      </c>
      <c r="Y58" s="332">
        <v>-1.03125</v>
      </c>
      <c r="Z58" s="336">
        <v>0.26953100000000063</v>
      </c>
      <c r="AA58" s="336">
        <v>95.675781000000001</v>
      </c>
      <c r="AB58" s="336">
        <v>96.683593999999999</v>
      </c>
      <c r="AC58" s="341">
        <v>-0.76171899999999937</v>
      </c>
      <c r="AD58" s="342">
        <v>8.0820000000000007</v>
      </c>
      <c r="AE58" s="339">
        <v>7.7524059374999996E-2</v>
      </c>
      <c r="AF58" s="343">
        <v>-0.20517569286276813</v>
      </c>
      <c r="AG58" s="332">
        <v>-0.14962802597927616</v>
      </c>
      <c r="AH58" s="337">
        <v>-7.637243884783998E-3</v>
      </c>
      <c r="AI58" s="332">
        <v>1.6151477301560608</v>
      </c>
      <c r="AJ58" s="337">
        <v>-8.741015535202068E-3</v>
      </c>
      <c r="AK58" s="341">
        <v>4.5070861353385663E-3</v>
      </c>
      <c r="AL58" s="344">
        <v>1.6106406440207224</v>
      </c>
      <c r="AM58" s="337">
        <v>8.2209568218426676E-2</v>
      </c>
      <c r="AN58" s="332">
        <v>5.3855908799519829</v>
      </c>
      <c r="AO58" s="345">
        <v>0.29769315539932784</v>
      </c>
      <c r="AP58" s="346">
        <v>-8.7207900327007551E-2</v>
      </c>
      <c r="AQ58" s="347">
        <v>-4.4512249568108139E-3</v>
      </c>
      <c r="AU58" s="396">
        <f t="shared" si="0"/>
        <v>-7.2738834970947994E-3</v>
      </c>
      <c r="AV58" s="397">
        <f t="shared" si="1"/>
        <v>-4.4512249568108139E-3</v>
      </c>
    </row>
    <row r="59" spans="9:48" ht="15">
      <c r="I59" s="133">
        <v>41547</v>
      </c>
      <c r="J59" s="331">
        <v>20.75</v>
      </c>
      <c r="K59" s="332">
        <v>21.01388889</v>
      </c>
      <c r="L59" s="332">
        <v>-0.48077677999999935</v>
      </c>
      <c r="M59" s="333">
        <v>466.11489899999998</v>
      </c>
      <c r="N59" s="334">
        <v>22.506599999999999</v>
      </c>
      <c r="O59" s="335">
        <v>0.17885000000000001</v>
      </c>
      <c r="P59" s="332">
        <v>-7.0539329999999012E-2</v>
      </c>
      <c r="Q59" s="336">
        <v>21.565204999999999</v>
      </c>
      <c r="R59" s="332">
        <v>-0.55131610999999836</v>
      </c>
      <c r="S59" s="337">
        <v>-2.5648973492500865E-2</v>
      </c>
      <c r="T59" s="332">
        <v>-1.6184752799999895</v>
      </c>
      <c r="U59" s="337">
        <v>-6.9595481562488959E-2</v>
      </c>
      <c r="V59" s="338">
        <v>-8.4</v>
      </c>
      <c r="W59" s="339">
        <v>-1.7651666667599999E-2</v>
      </c>
      <c r="X59" s="340">
        <v>97.710937999999999</v>
      </c>
      <c r="Y59" s="332">
        <v>1.7890629999999987</v>
      </c>
      <c r="Z59" s="336">
        <v>0.24609399999999937</v>
      </c>
      <c r="AA59" s="336">
        <v>97.4375</v>
      </c>
      <c r="AB59" s="336">
        <v>95.675781000000001</v>
      </c>
      <c r="AC59" s="341">
        <v>2.0351569999999981</v>
      </c>
      <c r="AD59" s="342">
        <v>7.9720000000000004</v>
      </c>
      <c r="AE59" s="339">
        <v>7.7895159773600009E-2</v>
      </c>
      <c r="AF59" s="343">
        <v>-0.22660800387217961</v>
      </c>
      <c r="AG59" s="332">
        <v>0.41756474755951223</v>
      </c>
      <c r="AH59" s="337">
        <v>1.9426436026976929E-2</v>
      </c>
      <c r="AI59" s="332">
        <v>-0.15292323975620148</v>
      </c>
      <c r="AJ59" s="337">
        <v>-2.1432311009411481E-2</v>
      </c>
      <c r="AK59" s="341">
        <v>-1.9171877315715354E-2</v>
      </c>
      <c r="AL59" s="344">
        <v>-0.13375136244048613</v>
      </c>
      <c r="AM59" s="337">
        <v>-6.2225374655239347E-3</v>
      </c>
      <c r="AN59" s="332">
        <v>5.2518395175114971</v>
      </c>
      <c r="AO59" s="345">
        <v>0.28961821112110164</v>
      </c>
      <c r="AP59" s="346">
        <v>-1.4772459895078985E-2</v>
      </c>
      <c r="AQ59" s="347">
        <v>-6.8726167328561128E-4</v>
      </c>
      <c r="AU59" s="396">
        <f>P59/K58</f>
        <v>-3.2817132903095307E-3</v>
      </c>
      <c r="AV59" s="397">
        <f>AP59/K58</f>
        <v>-6.8726167328561128E-4</v>
      </c>
    </row>
    <row r="60" spans="9:48" ht="15">
      <c r="I60" s="133">
        <v>41578</v>
      </c>
      <c r="J60" s="234">
        <v>20.015630999999999</v>
      </c>
      <c r="K60" s="237">
        <v>20.27951989</v>
      </c>
      <c r="L60" s="237">
        <v>-0.73436900000000094</v>
      </c>
      <c r="M60" s="238">
        <v>488.92169200000001</v>
      </c>
      <c r="N60" s="239">
        <v>17.718800000000002</v>
      </c>
      <c r="O60" s="240">
        <v>0.16800000000000001</v>
      </c>
      <c r="P60" s="237">
        <v>4.544488999999885E-2</v>
      </c>
      <c r="Q60" s="171">
        <v>20.968444000000002</v>
      </c>
      <c r="R60" s="237">
        <v>-0.68892411000000209</v>
      </c>
      <c r="S60" s="241">
        <v>-3.2784227308246802E-2</v>
      </c>
      <c r="T60" s="237">
        <v>-2.3073993899999916</v>
      </c>
      <c r="U60" s="241">
        <v>-0.10009807478356425</v>
      </c>
      <c r="V60" s="242">
        <v>-8.9</v>
      </c>
      <c r="W60" s="243">
        <v>-1.8048772702100001E-2</v>
      </c>
      <c r="X60" s="244">
        <v>98.6875</v>
      </c>
      <c r="Y60" s="237">
        <v>0.97656200000000126</v>
      </c>
      <c r="Z60" s="171">
        <v>0.27343799999999874</v>
      </c>
      <c r="AA60" s="171">
        <v>98.453125</v>
      </c>
      <c r="AB60" s="171">
        <v>97.4375</v>
      </c>
      <c r="AC60" s="245">
        <v>1.25</v>
      </c>
      <c r="AD60" s="246">
        <v>7.7620750000000003</v>
      </c>
      <c r="AE60" s="243">
        <v>7.660197765625E-2</v>
      </c>
      <c r="AF60" s="247">
        <v>-0.23561758135140512</v>
      </c>
      <c r="AG60" s="237">
        <v>0.28326000484022451</v>
      </c>
      <c r="AH60" s="241">
        <v>1.3479656541584792E-2</v>
      </c>
      <c r="AI60" s="237">
        <v>-0.41006331066091128</v>
      </c>
      <c r="AJ60" s="241">
        <v>-9.0095774792255112E-3</v>
      </c>
      <c r="AK60" s="245">
        <v>-4.3992055011337176E-3</v>
      </c>
      <c r="AL60" s="248">
        <v>-0.40566410515977758</v>
      </c>
      <c r="AM60" s="241">
        <v>-1.9304570766662008E-2</v>
      </c>
      <c r="AN60" s="237">
        <v>4.8461754123517196</v>
      </c>
      <c r="AO60" s="203">
        <v>0.26472268510253816</v>
      </c>
      <c r="AP60" s="249">
        <v>0.10987169020956407</v>
      </c>
      <c r="AQ60" s="250">
        <v>5.2285272271449636E-3</v>
      </c>
    </row>
    <row r="61" spans="9:48" ht="15">
      <c r="I61" s="133">
        <v>41607</v>
      </c>
      <c r="J61" s="331">
        <v>21.328130999999999</v>
      </c>
      <c r="K61" s="332">
        <v>21.60590878</v>
      </c>
      <c r="L61" s="332">
        <v>1.3263888900000005</v>
      </c>
      <c r="M61" s="333">
        <v>475.23339800000002</v>
      </c>
      <c r="N61" s="334">
        <v>16.3706</v>
      </c>
      <c r="O61" s="335">
        <v>0.16825000000000001</v>
      </c>
      <c r="P61" s="332">
        <v>8.6039889999998564E-2</v>
      </c>
      <c r="Q61" s="336">
        <v>20.193480000000001</v>
      </c>
      <c r="R61" s="332">
        <v>1.4124287799999991</v>
      </c>
      <c r="S61" s="337">
        <v>6.964803839840801E-2</v>
      </c>
      <c r="T61" s="332">
        <v>-0.89497060999999256</v>
      </c>
      <c r="U61" s="337">
        <v>-3.7421670941288676E-2</v>
      </c>
      <c r="V61" s="338">
        <v>-7.8</v>
      </c>
      <c r="W61" s="339">
        <v>-1.6852608848399998E-2</v>
      </c>
      <c r="X61" s="340">
        <v>96.515625</v>
      </c>
      <c r="Y61" s="332">
        <v>-2.171875</v>
      </c>
      <c r="Z61" s="336">
        <v>0.234375</v>
      </c>
      <c r="AA61" s="336">
        <v>96.25</v>
      </c>
      <c r="AB61" s="336">
        <v>98.453125</v>
      </c>
      <c r="AC61" s="341">
        <v>-1.9375</v>
      </c>
      <c r="AD61" s="342">
        <v>8.0552030000000006</v>
      </c>
      <c r="AE61" s="339">
        <v>7.7745295204687495E-2</v>
      </c>
      <c r="AF61" s="343">
        <v>-0.21676692851998977</v>
      </c>
      <c r="AG61" s="332">
        <v>-0.45650906386834744</v>
      </c>
      <c r="AH61" s="337">
        <v>-2.2510841792337297E-2</v>
      </c>
      <c r="AI61" s="332">
        <v>0.93544908532253646</v>
      </c>
      <c r="AJ61" s="337">
        <v>1.8850652831415349E-2</v>
      </c>
      <c r="AK61" s="341">
        <v>-2.0470630809115105E-2</v>
      </c>
      <c r="AL61" s="344">
        <v>0.95591971613165161</v>
      </c>
      <c r="AM61" s="337">
        <v>4.7137196606070721E-2</v>
      </c>
      <c r="AN61" s="332">
        <v>5.8020951284833711</v>
      </c>
      <c r="AO61" s="345">
        <v>0.32433816696237416</v>
      </c>
      <c r="AP61" s="346">
        <v>0.13684463887187118</v>
      </c>
      <c r="AQ61" s="347">
        <v>6.747923008737027E-3</v>
      </c>
    </row>
    <row r="62" spans="9:48" ht="15">
      <c r="I62" s="133">
        <v>41639</v>
      </c>
      <c r="J62" s="331">
        <v>23.703130999999999</v>
      </c>
      <c r="K62" s="332">
        <v>23.98090878</v>
      </c>
      <c r="L62" s="332">
        <v>2.375</v>
      </c>
      <c r="M62" s="333">
        <v>319.32540899999998</v>
      </c>
      <c r="N62" s="334">
        <v>15.6547</v>
      </c>
      <c r="O62" s="335">
        <v>0.16769999999999999</v>
      </c>
      <c r="P62" s="332">
        <v>7.906177999999997E-2</v>
      </c>
      <c r="Q62" s="336">
        <v>21.526847</v>
      </c>
      <c r="R62" s="332">
        <v>2.45406178</v>
      </c>
      <c r="S62" s="337">
        <v>0.11358290016810856</v>
      </c>
      <c r="T62" s="332">
        <v>1.5590911700000074</v>
      </c>
      <c r="U62" s="337">
        <v>7.1910767312171719E-2</v>
      </c>
      <c r="V62" s="338">
        <v>-7.3</v>
      </c>
      <c r="W62" s="339">
        <v>-1.7506063409399999E-2</v>
      </c>
      <c r="X62" s="340">
        <v>95.0625</v>
      </c>
      <c r="Y62" s="332">
        <v>-1.453125</v>
      </c>
      <c r="Z62" s="336">
        <v>0.265625</v>
      </c>
      <c r="AA62" s="336">
        <v>94.789062000000001</v>
      </c>
      <c r="AB62" s="336">
        <v>96.25</v>
      </c>
      <c r="AC62" s="341">
        <v>-1.1875</v>
      </c>
      <c r="AD62" s="342">
        <v>8.0500100000000003</v>
      </c>
      <c r="AE62" s="339">
        <v>7.6525407562500009E-2</v>
      </c>
      <c r="AF62" s="343">
        <v>-0.22876145279072713</v>
      </c>
      <c r="AG62" s="332">
        <v>-0.25741072761748784</v>
      </c>
      <c r="AH62" s="337">
        <v>-1.1913904211970288E-2</v>
      </c>
      <c r="AI62" s="332">
        <v>2.2053658239229699</v>
      </c>
      <c r="AJ62" s="337">
        <v>-1.1994524270737356E-2</v>
      </c>
      <c r="AK62" s="341">
        <v>8.7147715404576106E-3</v>
      </c>
      <c r="AL62" s="344">
        <v>2.1966510523825122</v>
      </c>
      <c r="AM62" s="337">
        <v>0.10166899595613826</v>
      </c>
      <c r="AN62" s="332">
        <v>7.9987461808658828</v>
      </c>
      <c r="AO62" s="345">
        <v>0.45898229870383145</v>
      </c>
      <c r="AP62" s="346">
        <v>0.13982654089753688</v>
      </c>
      <c r="AQ62" s="347">
        <v>6.4716806092864048E-3</v>
      </c>
    </row>
    <row r="63" spans="9:48" ht="15">
      <c r="I63" s="133">
        <v>41670</v>
      </c>
      <c r="J63" s="234">
        <v>22.53125</v>
      </c>
      <c r="K63" s="237">
        <v>22.822916670000001</v>
      </c>
      <c r="L63" s="237">
        <v>-1.1579921099999986</v>
      </c>
      <c r="M63" s="238">
        <v>302.60479700000002</v>
      </c>
      <c r="N63" s="239">
        <v>17.560600000000001</v>
      </c>
      <c r="O63" s="240">
        <v>0.1565</v>
      </c>
      <c r="P63" s="237">
        <v>-4.6252200000012067E-3</v>
      </c>
      <c r="Q63" s="171">
        <v>23.985534000000001</v>
      </c>
      <c r="R63" s="237">
        <v>-1.1626173299999998</v>
      </c>
      <c r="S63" s="241">
        <v>-4.8480953773095491E-2</v>
      </c>
      <c r="T63" s="237">
        <v>0.39647384000000763</v>
      </c>
      <c r="U63" s="241">
        <v>1.9943510953227106E-2</v>
      </c>
      <c r="V63" s="242">
        <v>-8.6</v>
      </c>
      <c r="W63" s="243">
        <v>-1.9627708336200003E-2</v>
      </c>
      <c r="X63" s="244">
        <v>97.265625</v>
      </c>
      <c r="Y63" s="237">
        <v>2.203125</v>
      </c>
      <c r="Z63" s="171">
        <v>0.27343799999999874</v>
      </c>
      <c r="AA63" s="171">
        <v>97.003906000000001</v>
      </c>
      <c r="AB63" s="171">
        <v>94.789062000000001</v>
      </c>
      <c r="AC63" s="245">
        <v>2.4765629999999987</v>
      </c>
      <c r="AD63" s="246">
        <v>7.5514489999999999</v>
      </c>
      <c r="AE63" s="243">
        <v>7.3449640664062496E-2</v>
      </c>
      <c r="AF63" s="247">
        <v>-0.26722674418478759</v>
      </c>
      <c r="AG63" s="237">
        <v>0.5665421498077613</v>
      </c>
      <c r="AH63" s="241">
        <v>2.3624715602114946E-2</v>
      </c>
      <c r="AI63" s="237">
        <v>-0.63844710274350824</v>
      </c>
      <c r="AJ63" s="241">
        <v>-3.8465291394060463E-2</v>
      </c>
      <c r="AK63" s="245">
        <v>-4.2371922551269731E-2</v>
      </c>
      <c r="AL63" s="248">
        <v>-0.59607518019223849</v>
      </c>
      <c r="AM63" s="241">
        <v>-2.4856238170980545E-2</v>
      </c>
      <c r="AN63" s="237">
        <v>7.402671000673644</v>
      </c>
      <c r="AO63" s="203">
        <v>0.42271748720000435</v>
      </c>
      <c r="AP63" s="249">
        <v>6.8444726476398404E-2</v>
      </c>
      <c r="AQ63" s="250">
        <v>2.8541339740002299E-3</v>
      </c>
    </row>
    <row r="64" spans="9:48" ht="15">
      <c r="I64" s="133">
        <v>41698</v>
      </c>
      <c r="J64" s="501">
        <v>23.734380999999999</v>
      </c>
      <c r="K64" s="502">
        <v>24.026047670000001</v>
      </c>
      <c r="L64" s="502">
        <v>1.2031309999999991</v>
      </c>
      <c r="M64" s="503">
        <v>184.753906</v>
      </c>
      <c r="N64" s="504">
        <v>11.9861</v>
      </c>
      <c r="O64" s="505">
        <v>0.1555</v>
      </c>
      <c r="P64" s="502">
        <v>0.14005967000000297</v>
      </c>
      <c r="Q64" s="506">
        <v>22.682856999999998</v>
      </c>
      <c r="R64" s="502">
        <v>1.343190670000002</v>
      </c>
      <c r="S64" s="507">
        <v>5.8852717618059019E-2</v>
      </c>
      <c r="T64" s="502">
        <v>1.7396645100000097</v>
      </c>
      <c r="U64" s="507">
        <v>7.996995838972909E-2</v>
      </c>
      <c r="V64" s="508">
        <v>-8.8000000000000007</v>
      </c>
      <c r="W64" s="509">
        <v>-2.1142921949600001E-2</v>
      </c>
      <c r="X64" s="510">
        <v>97.15625</v>
      </c>
      <c r="Y64" s="502">
        <v>-0.109375</v>
      </c>
      <c r="Z64" s="506">
        <v>0.26171899999999937</v>
      </c>
      <c r="AA64" s="506">
        <v>96.925781000000001</v>
      </c>
      <c r="AB64" s="506">
        <v>97.003906000000001</v>
      </c>
      <c r="AC64" s="511">
        <v>0.15234399999999937</v>
      </c>
      <c r="AD64" s="512">
        <v>7.6578980000000003</v>
      </c>
      <c r="AE64" s="509">
        <v>7.4401265256250002E-2</v>
      </c>
      <c r="AF64" s="513">
        <v>-0.28417422575785983</v>
      </c>
      <c r="AG64" s="502">
        <v>4.0710391116087111E-2</v>
      </c>
      <c r="AH64" s="507">
        <v>1.7837505917725066E-3</v>
      </c>
      <c r="AI64" s="502">
        <v>1.3848278765146165</v>
      </c>
      <c r="AJ64" s="507">
        <v>-1.6947481573072243E-2</v>
      </c>
      <c r="AK64" s="511">
        <v>9.2681539852738828E-4</v>
      </c>
      <c r="AL64" s="514">
        <v>1.3839010611160891</v>
      </c>
      <c r="AM64" s="507">
        <v>6.0636468209831526E-2</v>
      </c>
      <c r="AN64" s="502">
        <v>8.7865720617897338</v>
      </c>
      <c r="AO64" s="232">
        <v>0.50898605088417881</v>
      </c>
      <c r="AP64" s="515">
        <v>0.21443346419112411</v>
      </c>
      <c r="AQ64" s="516">
        <v>9.3955328887911187E-3</v>
      </c>
    </row>
    <row r="65" spans="9:43" ht="15">
      <c r="I65" s="133">
        <v>41729</v>
      </c>
      <c r="J65" s="234">
        <v>24.59375</v>
      </c>
      <c r="K65" s="237">
        <v>24.85763889</v>
      </c>
      <c r="L65" s="237">
        <v>0.83159121999999996</v>
      </c>
      <c r="M65" s="238">
        <v>156.87849399999999</v>
      </c>
      <c r="N65" s="239">
        <v>12.163500000000001</v>
      </c>
      <c r="O65" s="240">
        <v>0.152</v>
      </c>
      <c r="P65" s="237">
        <v>0.12098667000000063</v>
      </c>
      <c r="Q65" s="171">
        <v>23.905061</v>
      </c>
      <c r="R65" s="237">
        <v>0.95257789000000059</v>
      </c>
      <c r="S65" s="241">
        <v>3.9647714975169723E-2</v>
      </c>
      <c r="T65" s="237">
        <v>2.6922424000000102</v>
      </c>
      <c r="U65" s="241">
        <v>0.12278829948171088</v>
      </c>
      <c r="V65" s="242">
        <v>-8.6</v>
      </c>
      <c r="W65" s="243">
        <v>-2.1377569445400001E-2</v>
      </c>
      <c r="X65" s="244">
        <v>96.546875</v>
      </c>
      <c r="Y65" s="237">
        <v>-0.609375</v>
      </c>
      <c r="Z65" s="171">
        <v>0.23046899999999937</v>
      </c>
      <c r="AA65" s="171">
        <v>96.269531000000001</v>
      </c>
      <c r="AB65" s="171">
        <v>96.925781000000001</v>
      </c>
      <c r="AC65" s="245">
        <v>-0.37890600000000063</v>
      </c>
      <c r="AD65" s="246">
        <v>7.6721079999999997</v>
      </c>
      <c r="AE65" s="243">
        <v>7.4071805206249994E-2</v>
      </c>
      <c r="AF65" s="247">
        <v>-0.28860602743344799</v>
      </c>
      <c r="AG65" s="237">
        <v>-0.10767531918500782</v>
      </c>
      <c r="AH65" s="241">
        <v>-4.4816076561546179E-3</v>
      </c>
      <c r="AI65" s="237">
        <v>0.84625288538802357</v>
      </c>
      <c r="AJ65" s="241">
        <v>-4.431801675588154E-3</v>
      </c>
      <c r="AK65" s="245">
        <v>1.3503145730307657E-3</v>
      </c>
      <c r="AL65" s="248">
        <v>0.84490257081499276</v>
      </c>
      <c r="AM65" s="241">
        <v>3.5166107319015101E-2</v>
      </c>
      <c r="AN65" s="237">
        <v>9.6314746326047267</v>
      </c>
      <c r="AO65" s="203">
        <v>0.56205121629246846</v>
      </c>
      <c r="AP65" s="249">
        <v>0.18750141253655978</v>
      </c>
      <c r="AQ65" s="250">
        <v>7.8040889251494508E-3</v>
      </c>
    </row>
    <row r="66" spans="9:43" ht="15">
      <c r="I66" s="133">
        <v>41759</v>
      </c>
      <c r="J66" s="234">
        <v>24.09375</v>
      </c>
      <c r="K66" s="237">
        <v>24.35763889</v>
      </c>
      <c r="L66" s="237">
        <v>-0.5</v>
      </c>
      <c r="M66" s="238">
        <v>136.775497</v>
      </c>
      <c r="N66" s="239">
        <v>14.099399999999999</v>
      </c>
      <c r="O66" s="240">
        <v>0.15049999999999999</v>
      </c>
      <c r="P66" s="237">
        <v>6.4391889999999563E-2</v>
      </c>
      <c r="Q66" s="171">
        <v>24.793247000000001</v>
      </c>
      <c r="R66" s="237">
        <v>-0.43560811000000044</v>
      </c>
      <c r="S66" s="241">
        <v>-1.7524114495654757E-2</v>
      </c>
      <c r="T66" s="237">
        <v>2.2566342900000098</v>
      </c>
      <c r="U66" s="241">
        <v>0.10311242876721183</v>
      </c>
      <c r="V66" s="242">
        <v>-9.1</v>
      </c>
      <c r="W66" s="243">
        <v>-2.21654513899E-2</v>
      </c>
      <c r="X66" s="244">
        <v>97.484375</v>
      </c>
      <c r="Y66" s="237">
        <v>0.9375</v>
      </c>
      <c r="Z66" s="171">
        <v>0.27734399999999937</v>
      </c>
      <c r="AA66" s="171">
        <v>97.210937999999999</v>
      </c>
      <c r="AB66" s="171">
        <v>96.269531000000001</v>
      </c>
      <c r="AC66" s="245">
        <v>1.2148439999999994</v>
      </c>
      <c r="AD66" s="246">
        <v>7.508197</v>
      </c>
      <c r="AE66" s="243">
        <v>7.3193189192187508E-2</v>
      </c>
      <c r="AF66" s="247">
        <v>-0.30283488989254065</v>
      </c>
      <c r="AG66" s="237">
        <v>0.35061130079135949</v>
      </c>
      <c r="AH66" s="241">
        <v>1.4104770865120549E-2</v>
      </c>
      <c r="AI66" s="237">
        <v>-9.1666588486340628E-2</v>
      </c>
      <c r="AJ66" s="241">
        <v>-1.4228862459092662E-2</v>
      </c>
      <c r="AK66" s="245">
        <v>-6.6697792776996851E-3</v>
      </c>
      <c r="AL66" s="248">
        <v>-8.4996809208640944E-2</v>
      </c>
      <c r="AM66" s="241">
        <v>-3.4193436305342091E-3</v>
      </c>
      <c r="AN66" s="237">
        <v>9.546477823396085</v>
      </c>
      <c r="AO66" s="203">
        <v>0.55671002641547052</v>
      </c>
      <c r="AP66" s="249">
        <v>0.14838132970235618</v>
      </c>
      <c r="AQ66" s="250">
        <v>5.9692447202637829E-3</v>
      </c>
    </row>
    <row r="67" spans="9:43" ht="15">
      <c r="I67" s="133">
        <v>41789</v>
      </c>
      <c r="J67" s="331">
        <v>22.453130999999999</v>
      </c>
      <c r="K67" s="332">
        <v>22.73090878</v>
      </c>
      <c r="L67" s="332">
        <v>-1.6267301100000005</v>
      </c>
      <c r="M67" s="333">
        <v>162.80349699999999</v>
      </c>
      <c r="N67" s="334">
        <v>14.267200000000001</v>
      </c>
      <c r="O67" s="335">
        <v>0.151</v>
      </c>
      <c r="P67" s="332">
        <v>6.7426890000000128E-2</v>
      </c>
      <c r="Q67" s="336">
        <v>24.290212</v>
      </c>
      <c r="R67" s="332">
        <v>-1.5593032200000003</v>
      </c>
      <c r="S67" s="337">
        <v>-6.4017010312118983E-2</v>
      </c>
      <c r="T67" s="332">
        <v>0.69733107000000949</v>
      </c>
      <c r="U67" s="337">
        <v>3.249446903939468E-2</v>
      </c>
      <c r="V67" s="338">
        <v>-9.6999999999999993</v>
      </c>
      <c r="W67" s="339">
        <v>-2.2048981516599998E-2</v>
      </c>
      <c r="X67" s="340">
        <v>99.039062000000001</v>
      </c>
      <c r="Y67" s="332">
        <v>1.5546870000000013</v>
      </c>
      <c r="Z67" s="336">
        <v>0.27343700000000126</v>
      </c>
      <c r="AA67" s="336">
        <v>98.765625</v>
      </c>
      <c r="AB67" s="336">
        <v>97.210937999999999</v>
      </c>
      <c r="AC67" s="341">
        <v>1.8281240000000025</v>
      </c>
      <c r="AD67" s="342">
        <v>7.1980000000000004</v>
      </c>
      <c r="AE67" s="339">
        <v>7.1288316827599993E-2</v>
      </c>
      <c r="AF67" s="343">
        <v>-0.30929305807460883</v>
      </c>
      <c r="AG67" s="332">
        <v>0.55361973024991173</v>
      </c>
      <c r="AH67" s="337">
        <v>2.2728792915851941E-2</v>
      </c>
      <c r="AI67" s="332">
        <v>-1.0107037048083261</v>
      </c>
      <c r="AJ67" s="337">
        <v>-6.4581681820681802E-3</v>
      </c>
      <c r="AK67" s="341">
        <v>-5.0202150582375205E-3</v>
      </c>
      <c r="AL67" s="344">
        <v>-1.0056834897500886</v>
      </c>
      <c r="AM67" s="337">
        <v>-4.1288217396267042E-2</v>
      </c>
      <c r="AN67" s="332">
        <v>8.5407943336459962</v>
      </c>
      <c r="AO67" s="345">
        <v>0.49243624442187994</v>
      </c>
      <c r="AP67" s="346">
        <v>0.15199905592074733</v>
      </c>
      <c r="AQ67" s="347">
        <v>6.2403033646726063E-3</v>
      </c>
    </row>
    <row r="68" spans="9:43" ht="15">
      <c r="I68" s="133">
        <v>41820</v>
      </c>
      <c r="J68" s="234">
        <v>24.046880999999999</v>
      </c>
      <c r="K68" s="237">
        <v>24.31076989</v>
      </c>
      <c r="L68" s="237">
        <v>1.5798611099999995</v>
      </c>
      <c r="M68" s="238">
        <v>37.755600000000001</v>
      </c>
      <c r="N68" s="239">
        <v>14.8994</v>
      </c>
      <c r="O68" s="240">
        <v>0.1552</v>
      </c>
      <c r="P68" s="237">
        <v>7.6962779999998787E-2</v>
      </c>
      <c r="Q68" s="171">
        <v>22.653946000000001</v>
      </c>
      <c r="R68" s="237">
        <v>1.6568238899999983</v>
      </c>
      <c r="S68" s="241">
        <v>7.2888589982718605E-2</v>
      </c>
      <c r="T68" s="237">
        <v>2.3541549600000078</v>
      </c>
      <c r="U68" s="241">
        <v>0.10775153505263169</v>
      </c>
      <c r="V68" s="242">
        <v>-10.1</v>
      </c>
      <c r="W68" s="243">
        <v>-2.45538775889E-2</v>
      </c>
      <c r="X68" s="244">
        <v>98.78125</v>
      </c>
      <c r="Y68" s="237">
        <v>-0.25781200000000126</v>
      </c>
      <c r="Z68" s="171">
        <v>0.27343700000000126</v>
      </c>
      <c r="AA68" s="171">
        <v>98.535156000000001</v>
      </c>
      <c r="AB68" s="171">
        <v>98.765625</v>
      </c>
      <c r="AC68" s="245">
        <v>1.5625E-2</v>
      </c>
      <c r="AD68" s="246">
        <v>7.2728479999999998</v>
      </c>
      <c r="AE68" s="243">
        <v>7.184210164999999E-2</v>
      </c>
      <c r="AF68" s="247">
        <v>-0.34177560267545437</v>
      </c>
      <c r="AG68" s="237">
        <v>4.8327040324157629E-3</v>
      </c>
      <c r="AH68" s="241">
        <v>2.1260496354056298E-4</v>
      </c>
      <c r="AI68" s="237">
        <v>1.6658437889267308</v>
      </c>
      <c r="AJ68" s="241">
        <v>-3.2482544600845542E-2</v>
      </c>
      <c r="AK68" s="245">
        <v>4.1871948943166155E-3</v>
      </c>
      <c r="AL68" s="248">
        <v>1.6616565940324142</v>
      </c>
      <c r="AM68" s="241">
        <v>7.3101194946259163E-2</v>
      </c>
      <c r="AN68" s="237">
        <v>10.202450927678409</v>
      </c>
      <c r="AO68" s="203">
        <v>0.60153511727022679</v>
      </c>
      <c r="AP68" s="249">
        <v>0.17041687546876744</v>
      </c>
      <c r="AQ68" s="250">
        <v>7.4971430802938379E-3</v>
      </c>
    </row>
    <row r="69" spans="9:43" ht="15">
      <c r="I69" s="133">
        <v>41851</v>
      </c>
      <c r="J69" s="501">
        <v>24.828130999999999</v>
      </c>
      <c r="K69" s="502">
        <v>25.09201989</v>
      </c>
      <c r="L69" s="502">
        <v>0.78125</v>
      </c>
      <c r="M69" s="503">
        <v>8.9222000000000001</v>
      </c>
      <c r="N69" s="504">
        <v>17.205500000000001</v>
      </c>
      <c r="O69" s="505">
        <v>0.156</v>
      </c>
      <c r="P69" s="502">
        <v>-3.0181099999992966E-3</v>
      </c>
      <c r="Q69" s="506">
        <v>24.313787999999999</v>
      </c>
      <c r="R69" s="502">
        <v>0.7782318900000007</v>
      </c>
      <c r="S69" s="507">
        <v>3.2011815895642157E-2</v>
      </c>
      <c r="T69" s="502">
        <v>3.1323868500000085</v>
      </c>
      <c r="U69" s="507">
        <v>0.14321267325085163</v>
      </c>
      <c r="V69" s="508">
        <v>-9.5</v>
      </c>
      <c r="W69" s="509">
        <v>-2.38374188955E-2</v>
      </c>
      <c r="X69" s="510">
        <v>97.96875</v>
      </c>
      <c r="Y69" s="502">
        <v>-0.8125</v>
      </c>
      <c r="Z69" s="506">
        <v>0.24609399999999937</v>
      </c>
      <c r="AA69" s="506">
        <v>97.714843999999999</v>
      </c>
      <c r="AB69" s="506">
        <v>98.535156000000001</v>
      </c>
      <c r="AC69" s="511">
        <v>-0.56640600000000063</v>
      </c>
      <c r="AD69" s="512">
        <v>7.148028</v>
      </c>
      <c r="AE69" s="509">
        <v>7.0028336812500008E-2</v>
      </c>
      <c r="AF69" s="513">
        <v>-0.34039675909088618</v>
      </c>
      <c r="AG69" s="502">
        <v>-0.19358375200899364</v>
      </c>
      <c r="AH69" s="507">
        <v>-7.962880356521429E-3</v>
      </c>
      <c r="AI69" s="502">
        <v>0.58408798278477625</v>
      </c>
      <c r="AJ69" s="507">
        <v>1.3788435845681901E-3</v>
      </c>
      <c r="AK69" s="511">
        <v>-5.6015520623082724E-4</v>
      </c>
      <c r="AL69" s="514">
        <v>0.58464813799100712</v>
      </c>
      <c r="AM69" s="507">
        <v>2.4048935539120728E-2</v>
      </c>
      <c r="AN69" s="502">
        <v>10.787099065669416</v>
      </c>
      <c r="AO69" s="232">
        <v>0.64005033206909667</v>
      </c>
      <c r="AP69" s="515">
        <v>8.075149003171303E-2</v>
      </c>
      <c r="AQ69" s="516">
        <v>3.3216344195224098E-3</v>
      </c>
    </row>
    <row r="70" spans="9:43" ht="15">
      <c r="I70" s="133">
        <v>41880</v>
      </c>
      <c r="J70" s="234">
        <v>23.25</v>
      </c>
      <c r="K70" s="237">
        <v>23.527777780000001</v>
      </c>
      <c r="L70" s="237">
        <v>-1.5642421099999986</v>
      </c>
      <c r="M70" s="238">
        <v>10.835599999999999</v>
      </c>
      <c r="N70" s="239">
        <v>18.263300000000001</v>
      </c>
      <c r="O70" s="240">
        <v>0.157</v>
      </c>
      <c r="P70" s="237">
        <v>-4.3940110000001198E-2</v>
      </c>
      <c r="Q70" s="171">
        <v>25.135960000000001</v>
      </c>
      <c r="R70" s="237">
        <v>-1.6081822199999998</v>
      </c>
      <c r="S70" s="241">
        <v>-6.4091381524885277E-2</v>
      </c>
      <c r="T70" s="237">
        <v>1.5242046300000087</v>
      </c>
      <c r="U70" s="241">
        <v>6.9942593645447415E-2</v>
      </c>
      <c r="V70" s="242">
        <v>-10.199999999999999</v>
      </c>
      <c r="W70" s="243">
        <v>-2.3998333335599999E-2</v>
      </c>
      <c r="X70" s="244">
        <v>99.53125</v>
      </c>
      <c r="Y70" s="237">
        <v>1.5625</v>
      </c>
      <c r="Z70" s="171">
        <v>0.25390600000000063</v>
      </c>
      <c r="AA70" s="171">
        <v>99.242187999999999</v>
      </c>
      <c r="AB70" s="171">
        <v>97.714843999999999</v>
      </c>
      <c r="AC70" s="245">
        <v>1.8164060000000006</v>
      </c>
      <c r="AD70" s="246">
        <v>6.8048909999999996</v>
      </c>
      <c r="AE70" s="243">
        <v>6.7729930734374999E-2</v>
      </c>
      <c r="AF70" s="247">
        <v>-0.35432390193513241</v>
      </c>
      <c r="AG70" s="237">
        <v>0.61829871559324046</v>
      </c>
      <c r="AH70" s="241">
        <v>2.4641249222014723E-2</v>
      </c>
      <c r="AI70" s="237">
        <v>-1.0007640847538266</v>
      </c>
      <c r="AJ70" s="241">
        <v>-1.3927142844246232E-2</v>
      </c>
      <c r="AK70" s="245">
        <v>-1.0880580347067369E-2</v>
      </c>
      <c r="AL70" s="248">
        <v>-0.98988350440675932</v>
      </c>
      <c r="AM70" s="241">
        <v>-3.9450132302870547E-2</v>
      </c>
      <c r="AN70" s="237">
        <v>9.7972155612626572</v>
      </c>
      <c r="AO70" s="203">
        <v>0.57535012948560404</v>
      </c>
      <c r="AP70" s="249">
        <v>4.6024854644740751E-2</v>
      </c>
      <c r="AQ70" s="250">
        <v>1.8342427132812525E-3</v>
      </c>
    </row>
    <row r="71" spans="9:43" ht="15">
      <c r="I71" s="133">
        <v>41912</v>
      </c>
      <c r="J71" s="217">
        <v>25.09375</v>
      </c>
      <c r="K71" s="80">
        <v>25.35763889</v>
      </c>
      <c r="L71" s="80">
        <v>1.8298611099999995</v>
      </c>
      <c r="M71" s="81">
        <v>-75.919296000000003</v>
      </c>
      <c r="N71" s="73">
        <v>17.125699999999998</v>
      </c>
      <c r="O71" s="170">
        <v>0.1565</v>
      </c>
      <c r="P71" s="80">
        <v>1.2097780000001279E-2</v>
      </c>
      <c r="Q71" s="82">
        <v>23.51568</v>
      </c>
      <c r="R71" s="80">
        <v>1.8419588900000008</v>
      </c>
      <c r="S71" s="83">
        <v>7.8288689532156938E-2</v>
      </c>
      <c r="T71" s="80">
        <v>3.3661635200000095</v>
      </c>
      <c r="U71" s="83">
        <v>0.15370699717658654</v>
      </c>
      <c r="V71" s="84">
        <v>-9.9</v>
      </c>
      <c r="W71" s="172">
        <v>-2.5104062501100002E-2</v>
      </c>
      <c r="X71" s="185">
        <v>98.578125</v>
      </c>
      <c r="Y71" s="80">
        <v>-0.953125</v>
      </c>
      <c r="Z71" s="82">
        <v>0.28906200000000126</v>
      </c>
      <c r="AA71" s="82">
        <v>98.304687999999999</v>
      </c>
      <c r="AB71" s="82">
        <v>99.242187999999999</v>
      </c>
      <c r="AC71" s="187">
        <v>-0.66406299999999874</v>
      </c>
      <c r="AD71" s="189">
        <v>6.9646030000000003</v>
      </c>
      <c r="AE71" s="172">
        <v>6.8655750510937502E-2</v>
      </c>
      <c r="AF71" s="86">
        <v>-0.36565127195136682</v>
      </c>
      <c r="AG71" s="80">
        <v>-0.23529339329074939</v>
      </c>
      <c r="AH71" s="83">
        <v>-1.0000663704447372E-2</v>
      </c>
      <c r="AI71" s="80">
        <v>1.6120636964826132</v>
      </c>
      <c r="AJ71" s="83">
        <v>-1.1327370016234406E-2</v>
      </c>
      <c r="AK71" s="187">
        <v>5.3981997733617091E-3</v>
      </c>
      <c r="AL71" s="192">
        <v>1.6066654967092515</v>
      </c>
      <c r="AM71" s="83">
        <v>6.828802582770957E-2</v>
      </c>
      <c r="AN71" s="80">
        <v>11.403881057971908</v>
      </c>
      <c r="AO71" s="109">
        <v>0.68292767981560276</v>
      </c>
      <c r="AP71" s="194">
        <v>0.11779366797280774</v>
      </c>
      <c r="AQ71" s="200">
        <v>5.0065785674386683E-3</v>
      </c>
    </row>
    <row r="72" spans="9:43" ht="15">
      <c r="I72" s="133">
        <v>41943</v>
      </c>
      <c r="J72" s="217">
        <v>23.265630999999999</v>
      </c>
      <c r="K72" s="80">
        <v>23.557297670000001</v>
      </c>
      <c r="L72" s="80">
        <v>-1.80034122</v>
      </c>
      <c r="M72" s="81">
        <v>-40.551898999999999</v>
      </c>
      <c r="N72" s="73">
        <v>18.702200000000001</v>
      </c>
      <c r="O72" s="170">
        <v>0.15590000000000001</v>
      </c>
      <c r="P72" s="80">
        <v>-6.0827109999998186E-2</v>
      </c>
      <c r="Q72" s="82">
        <v>25.418465999999999</v>
      </c>
      <c r="R72" s="80">
        <v>-1.8611683299999982</v>
      </c>
      <c r="S72" s="83">
        <v>-7.3396751885048947E-2</v>
      </c>
      <c r="T72" s="80">
        <v>1.5049951900000114</v>
      </c>
      <c r="U72" s="83">
        <v>6.9028650956771687E-2</v>
      </c>
      <c r="V72" s="84">
        <v>-10.3</v>
      </c>
      <c r="W72" s="172">
        <v>-2.42640166001E-2</v>
      </c>
      <c r="X72" s="185">
        <v>100.039062</v>
      </c>
      <c r="Y72" s="80">
        <v>1.4609370000000013</v>
      </c>
      <c r="Z72" s="82">
        <v>0.27343700000000126</v>
      </c>
      <c r="AA72" s="82">
        <v>99.75</v>
      </c>
      <c r="AB72" s="82">
        <v>98.304687999999999</v>
      </c>
      <c r="AC72" s="187">
        <v>1.7343740000000025</v>
      </c>
      <c r="AD72" s="189">
        <v>6.6523269999999997</v>
      </c>
      <c r="AE72" s="172">
        <v>6.6549255319727399E-2</v>
      </c>
      <c r="AF72" s="86">
        <v>-0.36460237584217331</v>
      </c>
      <c r="AG72" s="80">
        <v>0.6341760591393808</v>
      </c>
      <c r="AH72" s="83">
        <v>2.5009270850902193E-2</v>
      </c>
      <c r="AI72" s="80">
        <v>-1.2262260852930789</v>
      </c>
      <c r="AJ72" s="83">
        <v>1.048896109193509E-3</v>
      </c>
      <c r="AK72" s="187">
        <v>7.6618556753841932E-4</v>
      </c>
      <c r="AL72" s="192">
        <v>-1.2269922708606174</v>
      </c>
      <c r="AM72" s="83">
        <v>-4.8387481034146758E-2</v>
      </c>
      <c r="AN72" s="80">
        <v>10.176888787111292</v>
      </c>
      <c r="AO72" s="109">
        <v>0.60149504862668457</v>
      </c>
      <c r="AP72" s="194">
        <v>3.8868669843158621E-2</v>
      </c>
      <c r="AQ72" s="200">
        <v>1.5328189667724471E-3</v>
      </c>
    </row>
    <row r="73" spans="9:43" ht="15">
      <c r="I73" s="133">
        <v>41971</v>
      </c>
      <c r="J73" s="217">
        <v>22.484380999999999</v>
      </c>
      <c r="K73" s="80">
        <v>22.74826989</v>
      </c>
      <c r="L73" s="80">
        <v>-0.80902778000000097</v>
      </c>
      <c r="M73" s="81">
        <v>-88.810699</v>
      </c>
      <c r="N73" s="73">
        <v>18.628799999999998</v>
      </c>
      <c r="O73" s="170">
        <v>0.154</v>
      </c>
      <c r="P73" s="80">
        <v>-2.4835329999998379E-2</v>
      </c>
      <c r="Q73" s="82">
        <v>23.582132999999999</v>
      </c>
      <c r="R73" s="80">
        <v>-0.83386310999999935</v>
      </c>
      <c r="S73" s="83">
        <v>-3.5397231112035243E-2</v>
      </c>
      <c r="T73" s="80">
        <v>0.67113208000001201</v>
      </c>
      <c r="U73" s="83">
        <v>3.1187996733467616E-2</v>
      </c>
      <c r="V73" s="84">
        <v>-10.4</v>
      </c>
      <c r="W73" s="172">
        <v>-2.3658200685599998E-2</v>
      </c>
      <c r="X73" s="185">
        <v>101.117188</v>
      </c>
      <c r="Y73" s="80">
        <v>1.0781259999999975</v>
      </c>
      <c r="Z73" s="82">
        <v>0.28906200000000126</v>
      </c>
      <c r="AA73" s="82">
        <v>100.832031</v>
      </c>
      <c r="AB73" s="82">
        <v>99.75</v>
      </c>
      <c r="AC73" s="187">
        <v>1.3671879999999987</v>
      </c>
      <c r="AD73" s="189">
        <v>6.2499140000000004</v>
      </c>
      <c r="AE73" s="172">
        <v>6.3197372892183204E-2</v>
      </c>
      <c r="AF73" s="86">
        <v>-0.37435417965809537</v>
      </c>
      <c r="AG73" s="80">
        <v>0.4984799930229088</v>
      </c>
      <c r="AH73" s="83">
        <v>2.1160321527783656E-2</v>
      </c>
      <c r="AI73" s="80">
        <v>-0.34063995359751292</v>
      </c>
      <c r="AJ73" s="83">
        <v>-9.7518038159220555E-3</v>
      </c>
      <c r="AK73" s="187">
        <v>-5.2568366204223784E-3</v>
      </c>
      <c r="AL73" s="192">
        <v>-0.33538311697709056</v>
      </c>
      <c r="AM73" s="83">
        <v>-1.4236909584251585E-2</v>
      </c>
      <c r="AN73" s="80">
        <v>9.8415056701342003</v>
      </c>
      <c r="AO73" s="109">
        <v>0.57869470841975978</v>
      </c>
      <c r="AP73" s="194">
        <v>8.3376237880330453E-2</v>
      </c>
      <c r="AQ73" s="200">
        <v>3.5392955103890934E-3</v>
      </c>
    </row>
    <row r="74" spans="9:43" ht="15">
      <c r="I74" s="133">
        <v>42004</v>
      </c>
      <c r="J74" s="217">
        <v>22.265630999999999</v>
      </c>
      <c r="K74" s="80">
        <v>22.54340878</v>
      </c>
      <c r="L74" s="80">
        <v>-0.20486110999999951</v>
      </c>
      <c r="M74" s="81">
        <v>-148.90289300000001</v>
      </c>
      <c r="N74" s="73">
        <v>15.847300000000001</v>
      </c>
      <c r="O74" s="170">
        <v>0.17125000000000001</v>
      </c>
      <c r="P74" s="80">
        <v>5.4049889999998157E-2</v>
      </c>
      <c r="Q74" s="82">
        <v>22.694220000000001</v>
      </c>
      <c r="R74" s="80">
        <v>-0.15081122000000136</v>
      </c>
      <c r="S74" s="83">
        <v>-6.6295687860770921E-3</v>
      </c>
      <c r="T74" s="80">
        <v>0.52032086000001065</v>
      </c>
      <c r="U74" s="83">
        <v>2.435166497774599E-2</v>
      </c>
      <c r="V74" s="84">
        <v>-10.199999999999999</v>
      </c>
      <c r="W74" s="172">
        <v>-2.2994276955599996E-2</v>
      </c>
      <c r="X74" s="185">
        <v>101.210938</v>
      </c>
      <c r="Y74" s="80">
        <v>9.375E-2</v>
      </c>
      <c r="Z74" s="82">
        <v>0.28515699999999811</v>
      </c>
      <c r="AA74" s="82">
        <v>100.957031</v>
      </c>
      <c r="AB74" s="82">
        <v>100.832031</v>
      </c>
      <c r="AC74" s="187">
        <v>0.37890699999999811</v>
      </c>
      <c r="AD74" s="189">
        <v>5.9987959999999996</v>
      </c>
      <c r="AE74" s="172">
        <v>6.0714377003064791E-2</v>
      </c>
      <c r="AF74" s="86">
        <v>-0.37872869805514553</v>
      </c>
      <c r="AG74" s="80">
        <v>0.14184541915170923</v>
      </c>
      <c r="AH74" s="83">
        <v>6.2354376766939803E-3</v>
      </c>
      <c r="AI74" s="80">
        <v>-9.1708563981538534E-3</v>
      </c>
      <c r="AJ74" s="83">
        <v>-4.3745183970501644E-3</v>
      </c>
      <c r="AK74" s="187">
        <v>-2.0505554986172646E-4</v>
      </c>
      <c r="AL74" s="192">
        <v>-8.965800848292127E-3</v>
      </c>
      <c r="AM74" s="83">
        <v>-3.9413110938311128E-4</v>
      </c>
      <c r="AN74" s="80">
        <v>9.8325398692859078</v>
      </c>
      <c r="AO74" s="109">
        <v>0.57807249572295305</v>
      </c>
      <c r="AP74" s="194">
        <v>0.16204702935130857</v>
      </c>
      <c r="AQ74" s="200">
        <v>7.12348807776997E-3</v>
      </c>
    </row>
    <row r="75" spans="9:43" ht="15">
      <c r="I75" s="133">
        <v>42034</v>
      </c>
      <c r="J75" s="217">
        <v>18.53125</v>
      </c>
      <c r="K75" s="80">
        <v>18.809027780000001</v>
      </c>
      <c r="L75" s="80">
        <v>-3.7343809999999991</v>
      </c>
      <c r="M75" s="81">
        <v>-32.818001000000002</v>
      </c>
      <c r="N75" s="73">
        <v>19.360700000000001</v>
      </c>
      <c r="O75" s="170">
        <v>0.17125000000000001</v>
      </c>
      <c r="P75" s="80">
        <v>-2.3231219999999553E-2</v>
      </c>
      <c r="Q75" s="82">
        <v>22.56664</v>
      </c>
      <c r="R75" s="80">
        <v>-3.7576122199999986</v>
      </c>
      <c r="S75" s="83">
        <v>-0.16668340873691057</v>
      </c>
      <c r="T75" s="80">
        <v>-3.237291359999988</v>
      </c>
      <c r="U75" s="83">
        <v>-0.14639076228607451</v>
      </c>
      <c r="V75" s="84">
        <v>-20.5</v>
      </c>
      <c r="W75" s="172">
        <v>-3.8558506949000003E-2</v>
      </c>
      <c r="X75" s="185">
        <v>103.375</v>
      </c>
      <c r="Y75" s="80">
        <v>2.1640620000000013</v>
      </c>
      <c r="Z75" s="82">
        <v>0.25390699999999811</v>
      </c>
      <c r="AA75" s="82">
        <v>103.128906</v>
      </c>
      <c r="AB75" s="82">
        <v>100.957031</v>
      </c>
      <c r="AC75" s="187">
        <v>2.4179689999999994</v>
      </c>
      <c r="AD75" s="189">
        <v>5.4045230000000002</v>
      </c>
      <c r="AE75" s="172">
        <v>5.58692565125E-2</v>
      </c>
      <c r="AF75" s="86">
        <v>-0.69015607788467803</v>
      </c>
      <c r="AG75" s="80">
        <v>0.91575425130770194</v>
      </c>
      <c r="AH75" s="83">
        <v>4.062181812185113E-2</v>
      </c>
      <c r="AI75" s="80">
        <v>-3.1788320479166257</v>
      </c>
      <c r="AJ75" s="83">
        <v>-0.3114273798295325</v>
      </c>
      <c r="AK75" s="187">
        <v>-0.33697407922432909</v>
      </c>
      <c r="AL75" s="192">
        <v>-2.8418579686922967</v>
      </c>
      <c r="AM75" s="83">
        <v>-0.12606159061505945</v>
      </c>
      <c r="AN75" s="80">
        <v>6.9906819005936107</v>
      </c>
      <c r="AO75" s="109">
        <v>0.3791381668062408</v>
      </c>
      <c r="AP75" s="194">
        <v>0.15200423926746409</v>
      </c>
      <c r="AQ75" s="200">
        <v>6.7427353489823063E-3</v>
      </c>
    </row>
    <row r="76" spans="9:43" ht="15">
      <c r="I76" s="133">
        <v>42062</v>
      </c>
      <c r="J76" s="217">
        <v>21.421880999999999</v>
      </c>
      <c r="K76" s="80">
        <v>21.69965878</v>
      </c>
      <c r="L76" s="80">
        <v>2.8906309999999991</v>
      </c>
      <c r="M76" s="81">
        <v>-184.37029999999999</v>
      </c>
      <c r="N76" s="73">
        <v>16.668700000000001</v>
      </c>
      <c r="O76" s="170">
        <v>0.17299999999999999</v>
      </c>
      <c r="P76" s="80">
        <v>0.10207278000000031</v>
      </c>
      <c r="Q76" s="82">
        <v>18.706955000000001</v>
      </c>
      <c r="R76" s="80">
        <v>2.9927037799999994</v>
      </c>
      <c r="S76" s="83">
        <v>0.15910996650141579</v>
      </c>
      <c r="T76" s="80">
        <v>-0.24458757999998859</v>
      </c>
      <c r="U76" s="83">
        <v>-1.0573025068112751E-2</v>
      </c>
      <c r="V76" s="84">
        <v>-19.3</v>
      </c>
      <c r="W76" s="172">
        <v>-4.1880341445400003E-2</v>
      </c>
      <c r="X76" s="185">
        <v>101.898438</v>
      </c>
      <c r="Y76" s="80">
        <v>-1.4765620000000013</v>
      </c>
      <c r="Z76" s="82">
        <v>0.24609399999999937</v>
      </c>
      <c r="AA76" s="82">
        <v>101.632812</v>
      </c>
      <c r="AB76" s="82">
        <v>103.128906</v>
      </c>
      <c r="AC76" s="187">
        <v>-1.2304680000000019</v>
      </c>
      <c r="AD76" s="189">
        <v>6.1613049999999996</v>
      </c>
      <c r="AE76" s="172">
        <v>6.2782735554158989E-2</v>
      </c>
      <c r="AF76" s="86">
        <v>-0.66706780256926346</v>
      </c>
      <c r="AG76" s="80">
        <v>-0.84921496884260528</v>
      </c>
      <c r="AH76" s="83">
        <v>-4.514932822554453E-2</v>
      </c>
      <c r="AI76" s="80">
        <v>2.1264431761692544</v>
      </c>
      <c r="AJ76" s="83">
        <v>2.3088275315414575E-2</v>
      </c>
      <c r="AK76" s="187">
        <v>-1.7045634988139602E-2</v>
      </c>
      <c r="AL76" s="192">
        <v>2.1434888111573942</v>
      </c>
      <c r="AM76" s="83">
        <v>0.11396063827587127</v>
      </c>
      <c r="AN76" s="80">
        <v>9.134170711751004</v>
      </c>
      <c r="AO76" s="109">
        <v>0.53630563256609509</v>
      </c>
      <c r="AP76" s="194">
        <v>0.26623416380548021</v>
      </c>
      <c r="AQ76" s="200">
        <v>1.4154594640376474E-2</v>
      </c>
    </row>
    <row r="77" spans="9:43" ht="15">
      <c r="I77" s="149">
        <v>42094</v>
      </c>
      <c r="J77" s="348">
        <v>20.953130999999999</v>
      </c>
      <c r="K77" s="349">
        <v>21.21701989</v>
      </c>
      <c r="L77" s="349">
        <v>-0.48263889000000049</v>
      </c>
      <c r="M77" s="350">
        <v>-213.45399499999999</v>
      </c>
      <c r="N77" s="351" t="s">
        <v>326</v>
      </c>
      <c r="O77" s="352">
        <v>0.17624999999999999</v>
      </c>
      <c r="P77" s="349">
        <v>2.0353780000000654E-2</v>
      </c>
      <c r="Q77" s="353">
        <v>21.679304999999999</v>
      </c>
      <c r="R77" s="349">
        <v>-0.46228510999999983</v>
      </c>
      <c r="S77" s="88">
        <v>-2.1303796280247308E-2</v>
      </c>
      <c r="T77" s="349">
        <v>-0.70687268999998842</v>
      </c>
      <c r="U77" s="88">
        <v>-3.1651575776243002E-2</v>
      </c>
      <c r="V77" s="354">
        <v>-19.2</v>
      </c>
      <c r="W77" s="355">
        <v>-4.0736678188800002E-2</v>
      </c>
      <c r="X77" s="356">
        <v>102.242188</v>
      </c>
      <c r="Y77" s="349">
        <v>0.34375</v>
      </c>
      <c r="Z77" s="353">
        <v>0.26562599999999748</v>
      </c>
      <c r="AA77" s="353">
        <v>102.003906</v>
      </c>
      <c r="AB77" s="353">
        <v>101.632812</v>
      </c>
      <c r="AC77" s="357">
        <v>0.60937599999999748</v>
      </c>
      <c r="AD77" s="358">
        <v>5.6016069999999996</v>
      </c>
      <c r="AE77" s="355">
        <v>5.7272055599611599E-2</v>
      </c>
      <c r="AF77" s="359">
        <v>-0.71128367512403845</v>
      </c>
      <c r="AG77" s="349">
        <v>0.40649510925844579</v>
      </c>
      <c r="AH77" s="88">
        <v>1.8732788076515818E-2</v>
      </c>
      <c r="AI77" s="349">
        <v>-6.3389603836906006E-2</v>
      </c>
      <c r="AJ77" s="88">
        <v>-4.4215872554774993E-2</v>
      </c>
      <c r="AK77" s="357">
        <v>-7.5996030953519519E-3</v>
      </c>
      <c r="AL77" s="360">
        <v>-5.5790000741554047E-2</v>
      </c>
      <c r="AM77" s="88">
        <v>-2.5710082037314896E-3</v>
      </c>
      <c r="AN77" s="349">
        <v>9.0783807110094497</v>
      </c>
      <c r="AO77" s="110">
        <v>0.53235577818132884</v>
      </c>
      <c r="AP77" s="361">
        <v>0.20928921748849669</v>
      </c>
      <c r="AQ77" s="362">
        <v>9.6448160595683195E-3</v>
      </c>
    </row>
    <row r="83" spans="9:9" ht="15.75">
      <c r="I83" s="498" t="s">
        <v>270</v>
      </c>
    </row>
  </sheetData>
  <mergeCells count="4">
    <mergeCell ref="J26:W26"/>
    <mergeCell ref="X26:AE26"/>
    <mergeCell ref="AF26:AK26"/>
    <mergeCell ref="AL26:AQ26"/>
  </mergeCells>
  <dataValidations disablePrompts="1" count="1">
    <dataValidation type="list" allowBlank="1" showInputMessage="1" showErrorMessage="1" sqref="J23">
      <formula1>$B$28:$B$36</formula1>
    </dataValidation>
  </dataValidations>
  <printOptions horizontalCentered="1"/>
  <pageMargins left="0.25" right="0.25" top="0.25" bottom="0.25" header="0.3" footer="0.15"/>
  <pageSetup scale="47" fitToWidth="0" fitToHeight="0" orientation="landscape" horizontalDpi="300" verticalDpi="300" r:id="rId1"/>
  <headerFooter scaleWithDoc="0">
    <oddHeader>&amp;L&amp;G&amp;C&amp;"-,Bold"&amp;12&amp;K2E398A
&amp;15FN30.500.10(IOS) Performance&amp;R&amp;"-,Bold"&amp;14&amp;K2E398A
&amp;12Cello Fixed Income Master Fund, LP&amp;"-,Regular"&amp;10&amp;K000000
&amp;"-,Bold"&amp;K2E398A As of Mar, 2015</oddHeader>
    <oddFooter>&amp;L&amp;8&amp;K2E398AReport Created on &amp;D &amp;T&amp;C&amp;G
&amp;8&amp;K2E398APage &amp;P of &amp;N</oddFooter>
  </headerFooter>
  <rowBreaks count="1" manualBreakCount="1">
    <brk id="83" max="43" man="1"/>
  </rowBreaks>
  <drawing r:id="rId2"/>
  <legacyDrawing r:id="rId3"/>
  <legacyDrawingHF r:id="rId4"/>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9" tint="0.79998168889431442"/>
  </sheetPr>
  <dimension ref="A1:BA83"/>
  <sheetViews>
    <sheetView topLeftCell="H1"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0" width="9" style="67" customWidth="1"/>
    <col min="11" max="11" width="8.85546875" style="67" customWidth="1"/>
    <col min="12" max="12" width="8.5703125" style="67" customWidth="1"/>
    <col min="13" max="13" width="7.42578125" style="67" bestFit="1" customWidth="1"/>
    <col min="14" max="15" width="6.7109375" style="67" customWidth="1"/>
    <col min="16" max="16" width="9" style="67" customWidth="1"/>
    <col min="17" max="17" width="10.85546875" style="67" customWidth="1"/>
    <col min="18" max="18" width="10.28515625" style="67" customWidth="1"/>
    <col min="19" max="19" width="10.7109375" style="67" customWidth="1"/>
    <col min="20" max="20" width="10.85546875" style="67" bestFit="1" customWidth="1"/>
    <col min="21" max="21" width="10.5703125" style="67" customWidth="1"/>
    <col min="22" max="22" width="6.42578125" style="67" customWidth="1"/>
    <col min="23" max="23" width="8.5703125" style="67" customWidth="1"/>
    <col min="24" max="25" width="10.28515625" style="67" customWidth="1"/>
    <col min="26" max="26" width="6.7109375" style="67" customWidth="1"/>
    <col min="27" max="27" width="10.5703125" style="67" hidden="1" customWidth="1"/>
    <col min="28" max="28" width="10.140625" style="67" customWidth="1"/>
    <col min="29" max="29" width="8.5703125" style="67" customWidth="1"/>
    <col min="30" max="30" width="5.7109375" style="67" customWidth="1"/>
    <col min="31" max="31" width="8.5703125" style="67" customWidth="1"/>
    <col min="32" max="32" width="6.85546875" style="67" customWidth="1"/>
    <col min="33" max="33" width="9.85546875" style="67" bestFit="1" customWidth="1"/>
    <col min="34" max="34" width="9.28515625" style="67" customWidth="1"/>
    <col min="35" max="35" width="8" style="67" hidden="1" customWidth="1"/>
    <col min="36" max="36" width="9.42578125" style="67" hidden="1" customWidth="1"/>
    <col min="37" max="37" width="8.7109375" style="67" hidden="1" customWidth="1"/>
    <col min="38" max="38" width="8.42578125" style="67" customWidth="1"/>
    <col min="39" max="39" width="9.28515625" style="67" customWidth="1"/>
    <col min="40" max="40" width="11.140625" style="67" customWidth="1"/>
    <col min="41" max="41" width="10.5703125" style="67" customWidth="1"/>
    <col min="42" max="42" width="8.42578125" style="67" customWidth="1"/>
    <col min="43" max="43" width="6.5703125" style="67" customWidth="1"/>
    <col min="44" max="44" width="3.140625" style="67" customWidth="1"/>
    <col min="45" max="45" width="10.42578125" style="67" bestFit="1" customWidth="1"/>
    <col min="46" max="46" width="22.42578125" style="67" bestFit="1" customWidth="1"/>
    <col min="47" max="47" width="8.42578125" style="67" bestFit="1" customWidth="1"/>
    <col min="48" max="49" width="9.140625" style="67"/>
    <col min="50" max="50" width="9.28515625" style="67" bestFit="1" customWidth="1"/>
    <col min="51" max="51" width="10.42578125" style="67" bestFit="1" customWidth="1"/>
    <col min="52" max="52" width="9.140625" style="67"/>
    <col min="53" max="53" width="9.28515625" style="67" bestFit="1" customWidth="1"/>
    <col min="54" max="16384" width="9.140625" style="67"/>
  </cols>
  <sheetData>
    <row r="1" spans="46:53">
      <c r="AT1" s="224"/>
      <c r="AU1" s="225"/>
    </row>
    <row r="3" spans="46:53">
      <c r="AT3" s="226"/>
      <c r="AU3" s="226"/>
    </row>
    <row r="4" spans="46:53">
      <c r="AT4" s="227"/>
      <c r="AU4" s="228"/>
      <c r="AW4" s="2"/>
      <c r="AX4" s="1"/>
      <c r="BA4" s="1"/>
    </row>
    <row r="5" spans="46:53">
      <c r="AT5" s="227"/>
      <c r="AU5" s="229"/>
    </row>
    <row r="6" spans="46:53">
      <c r="AT6" s="227"/>
      <c r="AU6" s="230"/>
    </row>
    <row r="7" spans="46:53">
      <c r="AT7" s="226"/>
      <c r="AU7" s="226"/>
    </row>
    <row r="8" spans="46:53">
      <c r="AT8" s="227"/>
      <c r="AU8" s="231"/>
    </row>
    <row r="9" spans="46:53">
      <c r="AT9" s="227"/>
      <c r="AU9" s="230"/>
    </row>
    <row r="10" spans="46:53">
      <c r="AT10" s="227"/>
      <c r="AU10" s="230"/>
    </row>
    <row r="11" spans="46:53">
      <c r="AT11" s="226"/>
      <c r="AU11" s="226"/>
    </row>
    <row r="23" spans="1:53" hidden="1">
      <c r="I23" s="77" t="s">
        <v>77</v>
      </c>
      <c r="J23" s="74">
        <v>3</v>
      </c>
    </row>
    <row r="24" spans="1:53" ht="15">
      <c r="I24" s="75" t="s">
        <v>220</v>
      </c>
    </row>
    <row r="25" spans="1:53" s="76" customFormat="1" ht="8.25" hidden="1" customHeight="1">
      <c r="J25" s="76" t="s">
        <v>7</v>
      </c>
      <c r="L25" s="76" t="s">
        <v>8</v>
      </c>
      <c r="M25" s="76" t="s">
        <v>9</v>
      </c>
      <c r="O25" s="76" t="s">
        <v>10</v>
      </c>
      <c r="W25" s="76" t="s">
        <v>11</v>
      </c>
      <c r="X25" s="76" t="s">
        <v>7</v>
      </c>
      <c r="Y25" s="76" t="s">
        <v>7</v>
      </c>
    </row>
    <row r="26" spans="1:53" ht="22.5" customHeight="1">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151</v>
      </c>
      <c r="AG26" s="638"/>
      <c r="AH26" s="638"/>
      <c r="AI26" s="638"/>
      <c r="AJ26" s="638"/>
      <c r="AK26" s="638"/>
      <c r="AL26" s="639" t="s">
        <v>150</v>
      </c>
      <c r="AM26" s="640"/>
      <c r="AN26" s="640"/>
      <c r="AO26" s="640"/>
      <c r="AP26" s="640"/>
      <c r="AQ26" s="641"/>
      <c r="AU26" s="385" t="s">
        <v>67</v>
      </c>
      <c r="AV26" s="387" t="s">
        <v>150</v>
      </c>
    </row>
    <row r="27" spans="1:53" s="68" customFormat="1" ht="46.5" customHeight="1">
      <c r="A27" s="68" t="s">
        <v>12</v>
      </c>
      <c r="B27" s="68" t="s">
        <v>13</v>
      </c>
      <c r="C27" s="68" t="s">
        <v>14</v>
      </c>
      <c r="D27" s="68" t="s">
        <v>15</v>
      </c>
      <c r="E27" s="68" t="s">
        <v>16</v>
      </c>
      <c r="F27" s="68" t="s">
        <v>17</v>
      </c>
      <c r="G27" s="68" t="s">
        <v>18</v>
      </c>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4" t="s">
        <v>73</v>
      </c>
      <c r="AB27" s="214" t="s">
        <v>122</v>
      </c>
      <c r="AC27" s="214" t="s">
        <v>160</v>
      </c>
      <c r="AD27" s="21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U27" s="143" t="s">
        <v>241</v>
      </c>
      <c r="AV27" s="386" t="s">
        <v>241</v>
      </c>
      <c r="AX27" s="209"/>
      <c r="AY27" s="209"/>
    </row>
    <row r="28" spans="1:53" s="68" customFormat="1" ht="15">
      <c r="C28" s="70">
        <f t="shared" ref="C28:C58" si="0">I28+10</f>
        <v>40553</v>
      </c>
      <c r="D28" s="70">
        <f t="shared" ref="D28:D53" si="1">I28+35</f>
        <v>40578</v>
      </c>
      <c r="E28" s="68" t="str">
        <f t="shared" ref="E28:F53" si="2">"FNMA"&amp;TEXT($J$23,"0.0")&amp;"-TBA-"&amp;TEXT(C28,"mmm")</f>
        <v>FNMA3.0-TBA-Jan</v>
      </c>
      <c r="F28" s="68" t="str">
        <f t="shared" si="2"/>
        <v>FNMA3.0-TBA-Feb</v>
      </c>
      <c r="G28" s="68" t="str">
        <f t="shared" ref="G28:G53" si="3">"FNMA"&amp;TEXT($J$23,"0.0")&amp;"-TBA-GEN"</f>
        <v>FNMA3.0-TBA-GEN</v>
      </c>
      <c r="I28" s="133">
        <v>40543</v>
      </c>
      <c r="J28" s="269">
        <v>22.952998999999998</v>
      </c>
      <c r="K28" s="80">
        <v>23.186332329999999</v>
      </c>
      <c r="L28" s="80"/>
      <c r="M28" s="81">
        <v>79.309997999999993</v>
      </c>
      <c r="N28" s="73">
        <v>12.600199999999999</v>
      </c>
      <c r="O28" s="73">
        <v>0.26062999999999997</v>
      </c>
      <c r="P28" s="80"/>
      <c r="Q28" s="82"/>
      <c r="R28" s="80"/>
      <c r="S28" s="83"/>
      <c r="T28" s="80"/>
      <c r="U28" s="83"/>
      <c r="V28" s="84">
        <v>-12.7</v>
      </c>
      <c r="W28" s="172">
        <v>-2.9446642059099998E-2</v>
      </c>
      <c r="X28" s="185">
        <v>90.390625</v>
      </c>
      <c r="Y28" s="80">
        <v>-4.3125</v>
      </c>
      <c r="Z28" s="82">
        <v>0.328125</v>
      </c>
      <c r="AA28" s="82">
        <v>90.125</v>
      </c>
      <c r="AB28" s="82">
        <v>94.375</v>
      </c>
      <c r="AC28" s="187"/>
      <c r="AD28" s="189">
        <v>8.1219999999999999</v>
      </c>
      <c r="AE28" s="172">
        <v>7.341526562499999E-2</v>
      </c>
      <c r="AF28" s="86">
        <v>-0.40109698995725729</v>
      </c>
      <c r="AG28" s="80"/>
      <c r="AH28" s="83"/>
      <c r="AI28" s="80">
        <v>0</v>
      </c>
      <c r="AJ28" s="83">
        <v>0</v>
      </c>
      <c r="AK28" s="187">
        <v>0</v>
      </c>
      <c r="AL28" s="192"/>
      <c r="AM28" s="83"/>
      <c r="AN28" s="80"/>
      <c r="AO28" s="109"/>
      <c r="AP28" s="194"/>
      <c r="AQ28" s="200"/>
      <c r="AU28" s="388"/>
      <c r="AV28" s="389"/>
      <c r="AY28" s="67"/>
      <c r="BA28" s="67"/>
    </row>
    <row r="29" spans="1:53" s="68" customFormat="1" ht="15">
      <c r="C29" s="70">
        <f t="shared" si="0"/>
        <v>40584</v>
      </c>
      <c r="D29" s="70">
        <f t="shared" si="1"/>
        <v>40609</v>
      </c>
      <c r="E29" s="68" t="str">
        <f t="shared" si="2"/>
        <v>FNMA3.0-TBA-Feb</v>
      </c>
      <c r="F29" s="68" t="str">
        <f t="shared" si="2"/>
        <v>FNMA3.0-TBA-Mar</v>
      </c>
      <c r="G29" s="68" t="str">
        <f t="shared" si="3"/>
        <v>FNMA3.0-TBA-GEN</v>
      </c>
      <c r="I29" s="133">
        <v>40574</v>
      </c>
      <c r="J29" s="236">
        <v>23.219000000000001</v>
      </c>
      <c r="K29" s="80">
        <v>23.430111110000002</v>
      </c>
      <c r="L29" s="80">
        <v>0.24377878000000308</v>
      </c>
      <c r="M29" s="81">
        <v>-140.173599</v>
      </c>
      <c r="N29" s="73">
        <v>12.2286</v>
      </c>
      <c r="O29" s="73">
        <v>0.26</v>
      </c>
      <c r="P29" s="80">
        <v>4.4673329999998401E-2</v>
      </c>
      <c r="Q29" s="82">
        <v>23.141659000000001</v>
      </c>
      <c r="R29" s="80">
        <v>0.28845211000000148</v>
      </c>
      <c r="S29" s="83">
        <v>1.2440609661528193E-2</v>
      </c>
      <c r="T29" s="80">
        <v>0.28845211000000148</v>
      </c>
      <c r="U29" s="83">
        <v>1.2440609661528157E-2</v>
      </c>
      <c r="V29" s="84">
        <v>-9.6999999999999993</v>
      </c>
      <c r="W29" s="172">
        <v>-2.2727207776700002E-2</v>
      </c>
      <c r="X29" s="185">
        <v>90.9375</v>
      </c>
      <c r="Y29" s="80">
        <v>0.546875</v>
      </c>
      <c r="Z29" s="82">
        <v>0.265625</v>
      </c>
      <c r="AA29" s="82">
        <v>90.671875</v>
      </c>
      <c r="AB29" s="82">
        <v>90.125</v>
      </c>
      <c r="AC29" s="187">
        <v>0.8125</v>
      </c>
      <c r="AD29" s="189">
        <v>8.2189999999999994</v>
      </c>
      <c r="AE29" s="172">
        <v>7.4741531249999993E-2</v>
      </c>
      <c r="AF29" s="86">
        <v>-0.30407736363710108</v>
      </c>
      <c r="AG29" s="80">
        <v>0.32589130434027153</v>
      </c>
      <c r="AH29" s="83">
        <v>1.4055319301992922E-2</v>
      </c>
      <c r="AI29" s="80">
        <v>0.64087221841219078</v>
      </c>
      <c r="AJ29" s="83">
        <v>9.7019626320156205E-2</v>
      </c>
      <c r="AK29" s="187">
        <v>2.6528804071917711E-2</v>
      </c>
      <c r="AL29" s="192">
        <v>0.61434341434027306</v>
      </c>
      <c r="AM29" s="83">
        <v>2.6495928963521119E-2</v>
      </c>
      <c r="AN29" s="80">
        <v>0.61434341434027306</v>
      </c>
      <c r="AO29" s="109">
        <v>2.6495928963521154E-2</v>
      </c>
      <c r="AP29" s="194">
        <v>0.12544387971610338</v>
      </c>
      <c r="AQ29" s="200">
        <v>5.4102510880427541E-3</v>
      </c>
      <c r="AU29" s="390">
        <f>P29/K28</f>
        <v>1.9267096392902605E-3</v>
      </c>
      <c r="AV29" s="391">
        <f>AP29/K28</f>
        <v>5.4102510880427541E-3</v>
      </c>
      <c r="AY29" s="67"/>
      <c r="BA29" s="67"/>
    </row>
    <row r="30" spans="1:53" s="68" customFormat="1" ht="15">
      <c r="C30" s="70">
        <f t="shared" si="0"/>
        <v>40612</v>
      </c>
      <c r="D30" s="70">
        <f t="shared" si="1"/>
        <v>40637</v>
      </c>
      <c r="E30" s="68" t="str">
        <f t="shared" si="2"/>
        <v>FNMA3.0-TBA-Mar</v>
      </c>
      <c r="F30" s="68" t="str">
        <f t="shared" si="2"/>
        <v>FNMA3.0-TBA-Apr</v>
      </c>
      <c r="G30" s="68" t="str">
        <f t="shared" si="3"/>
        <v>FNMA3.0-TBA-GEN</v>
      </c>
      <c r="I30" s="133">
        <v>40602</v>
      </c>
      <c r="J30" s="235">
        <v>23.667998999999998</v>
      </c>
      <c r="K30" s="80">
        <v>23.879110109999999</v>
      </c>
      <c r="L30" s="80">
        <v>0.44899899999999704</v>
      </c>
      <c r="M30" s="81">
        <v>-181.19189499999999</v>
      </c>
      <c r="N30" s="73">
        <v>6.7859999999999996</v>
      </c>
      <c r="O30" s="170">
        <v>0.26100000000000001</v>
      </c>
      <c r="P30" s="80">
        <v>0.15835811000000177</v>
      </c>
      <c r="Q30" s="82">
        <v>23.271753</v>
      </c>
      <c r="R30" s="80">
        <v>0.60735710999999881</v>
      </c>
      <c r="S30" s="83">
        <v>2.5922075535560647E-2</v>
      </c>
      <c r="T30" s="80">
        <v>0.89580922000000029</v>
      </c>
      <c r="U30" s="83">
        <v>3.8685171620443493E-2</v>
      </c>
      <c r="V30" s="84">
        <v>-8.6999999999999993</v>
      </c>
      <c r="W30" s="172">
        <v>-2.0774825795699996E-2</v>
      </c>
      <c r="X30" s="185">
        <v>90.0625</v>
      </c>
      <c r="Y30" s="80">
        <v>-0.875</v>
      </c>
      <c r="Z30" s="82">
        <v>0.265625</v>
      </c>
      <c r="AA30" s="82">
        <v>89.796875</v>
      </c>
      <c r="AB30" s="82">
        <v>90.671875</v>
      </c>
      <c r="AC30" s="187">
        <v>-0.609375</v>
      </c>
      <c r="AD30" s="189">
        <v>8.1370000000000005</v>
      </c>
      <c r="AE30" s="172">
        <v>7.3283856250000001E-2</v>
      </c>
      <c r="AF30" s="86">
        <v>-0.28348434237451847</v>
      </c>
      <c r="AG30" s="80">
        <v>-0.18529714346635848</v>
      </c>
      <c r="AH30" s="83">
        <v>-7.9085046842681597E-3</v>
      </c>
      <c r="AI30" s="80">
        <v>0.41305051973126039</v>
      </c>
      <c r="AJ30" s="83">
        <v>2.0593021262582611E-2</v>
      </c>
      <c r="AK30" s="187">
        <v>-9.0094468023798925E-3</v>
      </c>
      <c r="AL30" s="192">
        <v>0.42205996653364031</v>
      </c>
      <c r="AM30" s="83">
        <v>1.8013570851292487E-2</v>
      </c>
      <c r="AN30" s="80">
        <v>1.0364033808739133</v>
      </c>
      <c r="AO30" s="109">
        <v>4.4986786108468957E-2</v>
      </c>
      <c r="AP30" s="194">
        <v>0.23365863844323326</v>
      </c>
      <c r="AQ30" s="200">
        <v>9.9725791886453082E-3</v>
      </c>
      <c r="AU30" s="392">
        <f t="shared" ref="AU30:AU58" si="4">P30/K29</f>
        <v>6.7587434501074272E-3</v>
      </c>
      <c r="AV30" s="393">
        <f t="shared" ref="AV30:AV58" si="5">AP30/K29</f>
        <v>9.9725791886453082E-3</v>
      </c>
      <c r="AY30" s="67"/>
      <c r="BA30" s="67"/>
    </row>
    <row r="31" spans="1:53" s="68" customFormat="1" ht="15">
      <c r="C31" s="70">
        <f t="shared" si="0"/>
        <v>40643</v>
      </c>
      <c r="D31" s="70">
        <f t="shared" si="1"/>
        <v>40668</v>
      </c>
      <c r="E31" s="68" t="str">
        <f t="shared" si="2"/>
        <v>FNMA3.0-TBA-Apr</v>
      </c>
      <c r="F31" s="68" t="str">
        <f t="shared" si="2"/>
        <v>FNMA3.0-TBA-May</v>
      </c>
      <c r="G31" s="68" t="str">
        <f t="shared" si="3"/>
        <v>FNMA3.0-TBA-GEN</v>
      </c>
      <c r="I31" s="133">
        <v>40633</v>
      </c>
      <c r="J31" s="216">
        <v>23.98</v>
      </c>
      <c r="K31" s="80">
        <v>24.191111110000001</v>
      </c>
      <c r="L31" s="80">
        <v>0.31200100000000219</v>
      </c>
      <c r="M31" s="81">
        <v>-222.279404</v>
      </c>
      <c r="N31" s="73">
        <v>4.7019000000000002</v>
      </c>
      <c r="O31" s="170">
        <v>0.24345</v>
      </c>
      <c r="P31" s="80">
        <v>0.19838110999999969</v>
      </c>
      <c r="Q31" s="82">
        <v>23.680728999999999</v>
      </c>
      <c r="R31" s="80">
        <v>0.51038211000000189</v>
      </c>
      <c r="S31" s="83">
        <v>2.1373581664011262E-2</v>
      </c>
      <c r="T31" s="80">
        <v>1.4061913300000022</v>
      </c>
      <c r="U31" s="83">
        <v>6.0885593959270512E-2</v>
      </c>
      <c r="V31" s="84">
        <v>-8.3000000000000007</v>
      </c>
      <c r="W31" s="172">
        <v>-2.0078622221300003E-2</v>
      </c>
      <c r="X31" s="185">
        <v>89.46875</v>
      </c>
      <c r="Y31" s="80">
        <v>-0.59375</v>
      </c>
      <c r="Z31" s="82">
        <v>0.265625</v>
      </c>
      <c r="AA31" s="82">
        <v>89.203125</v>
      </c>
      <c r="AB31" s="82">
        <v>89.796875</v>
      </c>
      <c r="AC31" s="187">
        <v>-0.328125</v>
      </c>
      <c r="AD31" s="189">
        <v>8.2479999999999993</v>
      </c>
      <c r="AE31" s="172">
        <v>7.3793824999999993E-2</v>
      </c>
      <c r="AF31" s="86">
        <v>-0.27209081818566805</v>
      </c>
      <c r="AG31" s="80">
        <v>-9.3018299841638868E-2</v>
      </c>
      <c r="AH31" s="83">
        <v>-3.895383848608539E-3</v>
      </c>
      <c r="AI31" s="80">
        <v>0.41398135766479804</v>
      </c>
      <c r="AJ31" s="83">
        <v>1.1393524188850424E-2</v>
      </c>
      <c r="AK31" s="187">
        <v>-3.3824524935649695E-3</v>
      </c>
      <c r="AL31" s="192">
        <v>0.41736381015836299</v>
      </c>
      <c r="AM31" s="83">
        <v>1.7478197815402718E-2</v>
      </c>
      <c r="AN31" s="80">
        <v>1.4537671910322763</v>
      </c>
      <c r="AO31" s="109">
        <v>6.3251271870554904E-2</v>
      </c>
      <c r="AP31" s="194">
        <v>0.27065523358056776</v>
      </c>
      <c r="AQ31" s="200">
        <v>1.1334393632500729E-2</v>
      </c>
      <c r="AU31" s="394">
        <f t="shared" si="4"/>
        <v>8.3077262547117461E-3</v>
      </c>
      <c r="AV31" s="395">
        <f t="shared" si="5"/>
        <v>1.1334393632500729E-2</v>
      </c>
      <c r="AY31" s="67"/>
      <c r="BA31" s="67"/>
    </row>
    <row r="32" spans="1:53" s="68" customFormat="1" ht="15">
      <c r="C32" s="70">
        <f t="shared" si="0"/>
        <v>40672</v>
      </c>
      <c r="D32" s="70">
        <f t="shared" si="1"/>
        <v>40697</v>
      </c>
      <c r="E32" s="68" t="str">
        <f t="shared" si="2"/>
        <v>FNMA3.0-TBA-May</v>
      </c>
      <c r="F32" s="68" t="str">
        <f t="shared" si="2"/>
        <v>FNMA3.0-TBA-Jun</v>
      </c>
      <c r="G32" s="68" t="str">
        <f t="shared" si="3"/>
        <v>FNMA3.0-TBA-GEN</v>
      </c>
      <c r="I32" s="133">
        <v>40662</v>
      </c>
      <c r="J32" s="217">
        <v>24.129000000000001</v>
      </c>
      <c r="K32" s="80">
        <v>24.35122222</v>
      </c>
      <c r="L32" s="80">
        <v>0.160111109999999</v>
      </c>
      <c r="M32" s="81">
        <v>-238.46620200000001</v>
      </c>
      <c r="N32" s="73">
        <v>4.8575999999999997</v>
      </c>
      <c r="O32" s="170">
        <v>0.21024999999999999</v>
      </c>
      <c r="P32" s="80">
        <v>0.19342311000000123</v>
      </c>
      <c r="Q32" s="82">
        <v>23.997688</v>
      </c>
      <c r="R32" s="80">
        <v>0.35353422000000023</v>
      </c>
      <c r="S32" s="83">
        <v>1.4614220008020137E-2</v>
      </c>
      <c r="T32" s="80">
        <v>1.7597255500000024</v>
      </c>
      <c r="U32" s="83">
        <v>7.6389609432730321E-2</v>
      </c>
      <c r="V32" s="84">
        <v>-9.3000000000000007</v>
      </c>
      <c r="W32" s="172">
        <v>-2.2646636664600001E-2</v>
      </c>
      <c r="X32" s="185">
        <v>90.734375</v>
      </c>
      <c r="Y32" s="80">
        <v>1.265625</v>
      </c>
      <c r="Z32" s="82">
        <v>0.265625</v>
      </c>
      <c r="AA32" s="82">
        <v>90.46875</v>
      </c>
      <c r="AB32" s="82">
        <v>89.203125</v>
      </c>
      <c r="AC32" s="187">
        <v>1.53125</v>
      </c>
      <c r="AD32" s="189">
        <v>8.4529999999999994</v>
      </c>
      <c r="AE32" s="172">
        <v>7.6697767187499988E-2</v>
      </c>
      <c r="AF32" s="86">
        <v>-0.29527113363335161</v>
      </c>
      <c r="AG32" s="80">
        <v>0.41663906534680417</v>
      </c>
      <c r="AH32" s="83">
        <v>1.7222816407741436E-2</v>
      </c>
      <c r="AI32" s="80">
        <v>0.75550449197756719</v>
      </c>
      <c r="AJ32" s="83">
        <v>-2.3180315447683564E-2</v>
      </c>
      <c r="AK32" s="187">
        <v>-1.4668793369237255E-2</v>
      </c>
      <c r="AL32" s="192">
        <v>0.7701732853468044</v>
      </c>
      <c r="AM32" s="83">
        <v>3.183703641576157E-2</v>
      </c>
      <c r="AN32" s="80">
        <v>2.2239404763790809</v>
      </c>
      <c r="AO32" s="109">
        <v>9.7102041332202571E-2</v>
      </c>
      <c r="AP32" s="194">
        <v>0.27185450487136026</v>
      </c>
      <c r="AQ32" s="200">
        <v>1.1237784971314625E-2</v>
      </c>
      <c r="AU32" s="394">
        <f t="shared" si="4"/>
        <v>7.9956273657907743E-3</v>
      </c>
      <c r="AV32" s="395">
        <f t="shared" si="5"/>
        <v>1.1237784971314625E-2</v>
      </c>
      <c r="AY32" s="67"/>
      <c r="BA32" s="67"/>
    </row>
    <row r="33" spans="3:53" s="68" customFormat="1" ht="15">
      <c r="C33" s="70">
        <f t="shared" si="0"/>
        <v>40704</v>
      </c>
      <c r="D33" s="70">
        <f t="shared" si="1"/>
        <v>40729</v>
      </c>
      <c r="E33" s="68" t="str">
        <f t="shared" si="2"/>
        <v>FNMA3.0-TBA-Jun</v>
      </c>
      <c r="F33" s="68" t="str">
        <f t="shared" si="2"/>
        <v>FNMA3.0-TBA-Jul</v>
      </c>
      <c r="G33" s="68" t="str">
        <f t="shared" si="3"/>
        <v>FNMA3.0-TBA-GEN</v>
      </c>
      <c r="I33" s="133">
        <v>40694</v>
      </c>
      <c r="J33" s="234">
        <v>24.457001000000002</v>
      </c>
      <c r="K33" s="237">
        <v>24.668112110000003</v>
      </c>
      <c r="L33" s="237">
        <v>0.31688989000000234</v>
      </c>
      <c r="M33" s="238">
        <v>-280.10470600000002</v>
      </c>
      <c r="N33" s="239">
        <v>4.8529999999999998</v>
      </c>
      <c r="O33" s="240">
        <v>0.19042999999999999</v>
      </c>
      <c r="P33" s="237">
        <v>0.1930082199999994</v>
      </c>
      <c r="Q33" s="171">
        <v>24.158214000000001</v>
      </c>
      <c r="R33" s="237">
        <v>0.50989811000000174</v>
      </c>
      <c r="S33" s="241">
        <v>2.0939323102280069E-2</v>
      </c>
      <c r="T33" s="237">
        <v>2.2696236600000042</v>
      </c>
      <c r="U33" s="241">
        <v>9.8928479248579393E-2</v>
      </c>
      <c r="V33" s="242">
        <v>-14.4</v>
      </c>
      <c r="W33" s="243">
        <v>-3.5522081438400008E-2</v>
      </c>
      <c r="X33" s="244">
        <v>92.179687999999999</v>
      </c>
      <c r="Y33" s="237">
        <v>1.4453129999999987</v>
      </c>
      <c r="Z33" s="171">
        <v>0.265625</v>
      </c>
      <c r="AA33" s="171">
        <v>91.914062000000001</v>
      </c>
      <c r="AB33" s="171">
        <v>90.46875</v>
      </c>
      <c r="AC33" s="245">
        <v>1.7109379999999987</v>
      </c>
      <c r="AD33" s="246">
        <v>8.4260000000000002</v>
      </c>
      <c r="AE33" s="243">
        <v>7.76706051088E-2</v>
      </c>
      <c r="AF33" s="247">
        <v>-0.45734266378691302</v>
      </c>
      <c r="AG33" s="237">
        <v>0.50519060283637895</v>
      </c>
      <c r="AH33" s="241">
        <v>2.0746006022706279E-2</v>
      </c>
      <c r="AI33" s="237">
        <v>0.89796666810596348</v>
      </c>
      <c r="AJ33" s="241">
        <v>-0.16207153015356141</v>
      </c>
      <c r="AK33" s="245">
        <v>-0.11712204473041704</v>
      </c>
      <c r="AL33" s="248">
        <v>1.0150887128363806</v>
      </c>
      <c r="AM33" s="241">
        <v>4.1685329124986341E-2</v>
      </c>
      <c r="AN33" s="237">
        <v>3.2390291892154615</v>
      </c>
      <c r="AO33" s="203">
        <v>0.14283510100882979</v>
      </c>
      <c r="AP33" s="249">
        <v>0.31448986506839816</v>
      </c>
      <c r="AQ33" s="250">
        <v>1.2914746628614937E-2</v>
      </c>
      <c r="AU33" s="394">
        <f t="shared" si="4"/>
        <v>7.9260177684830554E-3</v>
      </c>
      <c r="AV33" s="395">
        <f t="shared" si="5"/>
        <v>1.2914746628614937E-2</v>
      </c>
      <c r="AY33" s="67"/>
      <c r="BA33" s="67"/>
    </row>
    <row r="34" spans="3:53" s="68" customFormat="1" ht="15">
      <c r="C34" s="70">
        <f t="shared" si="0"/>
        <v>40734</v>
      </c>
      <c r="D34" s="70">
        <f t="shared" si="1"/>
        <v>40759</v>
      </c>
      <c r="E34" s="68" t="str">
        <f t="shared" si="2"/>
        <v>FNMA3.0-TBA-Jul</v>
      </c>
      <c r="F34" s="68" t="str">
        <f t="shared" si="2"/>
        <v>FNMA3.0-TBA-Aug</v>
      </c>
      <c r="G34" s="68" t="str">
        <f t="shared" si="3"/>
        <v>FNMA3.0-TBA-GEN</v>
      </c>
      <c r="I34" s="133">
        <v>40724</v>
      </c>
      <c r="J34" s="235">
        <v>24.402000000000001</v>
      </c>
      <c r="K34" s="253">
        <v>24.613111110000002</v>
      </c>
      <c r="L34" s="253">
        <v>-5.5001000000000744E-2</v>
      </c>
      <c r="M34" s="254">
        <v>-298.92089800000002</v>
      </c>
      <c r="N34" s="255">
        <v>5.0936000000000003</v>
      </c>
      <c r="O34" s="256">
        <v>0.18554999999999999</v>
      </c>
      <c r="P34" s="253">
        <v>0.18614011000000374</v>
      </c>
      <c r="Q34" s="257">
        <v>24.481971999999999</v>
      </c>
      <c r="R34" s="253">
        <v>0.131139110000003</v>
      </c>
      <c r="S34" s="258">
        <v>5.3161388846956637E-3</v>
      </c>
      <c r="T34" s="253">
        <v>2.4007627700000072</v>
      </c>
      <c r="U34" s="258">
        <v>0.10477053566861216</v>
      </c>
      <c r="V34" s="259">
        <v>-11.7</v>
      </c>
      <c r="W34" s="260">
        <v>-2.8797339998699999E-2</v>
      </c>
      <c r="X34" s="261">
        <v>90.695312000000001</v>
      </c>
      <c r="Y34" s="253">
        <v>-1.4843759999999975</v>
      </c>
      <c r="Z34" s="257">
        <v>0.26562599999999748</v>
      </c>
      <c r="AA34" s="257">
        <v>90.429687999999999</v>
      </c>
      <c r="AB34" s="257">
        <v>91.914062000000001</v>
      </c>
      <c r="AC34" s="262">
        <v>-1.21875</v>
      </c>
      <c r="AD34" s="263">
        <v>8.3819999999999997</v>
      </c>
      <c r="AE34" s="260">
        <v>7.6020810518399998E-2</v>
      </c>
      <c r="AF34" s="264">
        <v>-0.37880864203269604</v>
      </c>
      <c r="AG34" s="253">
        <v>-0.55738637149030024</v>
      </c>
      <c r="AH34" s="258">
        <v>-2.2595420719867167E-2</v>
      </c>
      <c r="AI34" s="253">
        <v>-0.48453427002801591</v>
      </c>
      <c r="AJ34" s="258">
        <v>7.8534021754216976E-2</v>
      </c>
      <c r="AK34" s="262">
        <v>-5.828700853771869E-2</v>
      </c>
      <c r="AL34" s="265">
        <v>-0.42624726149029724</v>
      </c>
      <c r="AM34" s="258">
        <v>-1.7279281835171502E-2</v>
      </c>
      <c r="AN34" s="253">
        <v>2.8127819277251644</v>
      </c>
      <c r="AO34" s="266">
        <v>0.12308773120737149</v>
      </c>
      <c r="AP34" s="267">
        <v>0.28676153434857971</v>
      </c>
      <c r="AQ34" s="268">
        <v>1.1624786407239159E-2</v>
      </c>
      <c r="AU34" s="394">
        <f t="shared" si="4"/>
        <v>7.5457785001936135E-3</v>
      </c>
      <c r="AV34" s="395">
        <f t="shared" si="5"/>
        <v>1.1624786407239159E-2</v>
      </c>
      <c r="AY34" s="67"/>
      <c r="BA34" s="67"/>
    </row>
    <row r="35" spans="3:53" s="68" customFormat="1" ht="15">
      <c r="C35" s="70">
        <f t="shared" si="0"/>
        <v>40763</v>
      </c>
      <c r="D35" s="70">
        <f t="shared" si="1"/>
        <v>40788</v>
      </c>
      <c r="E35" s="68" t="str">
        <f t="shared" si="2"/>
        <v>FNMA3.0-TBA-Aug</v>
      </c>
      <c r="F35" s="68" t="str">
        <f t="shared" si="2"/>
        <v>FNMA3.0-TBA-Sep</v>
      </c>
      <c r="G35" s="68" t="str">
        <f t="shared" si="3"/>
        <v>FNMA3.0-TBA-GEN</v>
      </c>
      <c r="I35" s="133">
        <v>40753</v>
      </c>
      <c r="J35" s="216">
        <v>23.108999000000001</v>
      </c>
      <c r="K35" s="134">
        <v>23.320110110000002</v>
      </c>
      <c r="L35" s="134">
        <v>-1.2930010000000003</v>
      </c>
      <c r="M35" s="135">
        <v>-237.67379800000001</v>
      </c>
      <c r="N35" s="136">
        <v>6.923</v>
      </c>
      <c r="O35" s="251">
        <v>0.19109999999999999</v>
      </c>
      <c r="P35" s="134">
        <v>0.14666211000000118</v>
      </c>
      <c r="Q35" s="137">
        <v>24.466449000000001</v>
      </c>
      <c r="R35" s="134">
        <v>-1.1463388899999991</v>
      </c>
      <c r="S35" s="138">
        <v>-4.6574319064210286E-2</v>
      </c>
      <c r="T35" s="134">
        <v>1.254423880000008</v>
      </c>
      <c r="U35" s="138">
        <v>5.3316600247643731E-2</v>
      </c>
      <c r="V35" s="139">
        <v>-16</v>
      </c>
      <c r="W35" s="173">
        <v>-3.7312176176000002E-2</v>
      </c>
      <c r="X35" s="184">
        <v>93.34375</v>
      </c>
      <c r="Y35" s="134">
        <v>2.6484379999999987</v>
      </c>
      <c r="Z35" s="137">
        <v>0.26562400000000252</v>
      </c>
      <c r="AA35" s="137">
        <v>93.078125</v>
      </c>
      <c r="AB35" s="137">
        <v>90.429687999999999</v>
      </c>
      <c r="AC35" s="186">
        <v>2.9140620000000013</v>
      </c>
      <c r="AD35" s="188">
        <v>8.4090000000000007</v>
      </c>
      <c r="AE35" s="173">
        <v>7.8492759374999999E-2</v>
      </c>
      <c r="AF35" s="141">
        <v>-0.47535819192876988</v>
      </c>
      <c r="AG35" s="134">
        <v>1.1038718690190827</v>
      </c>
      <c r="AH35" s="138">
        <v>4.4848936978576157E-2</v>
      </c>
      <c r="AI35" s="134">
        <v>-0.1703197693947453</v>
      </c>
      <c r="AJ35" s="138">
        <v>-9.6549549896073839E-2</v>
      </c>
      <c r="AK35" s="186">
        <v>-0.12785274841382893</v>
      </c>
      <c r="AL35" s="191">
        <v>-4.246702098091637E-2</v>
      </c>
      <c r="AM35" s="138">
        <v>-1.7253820856341297E-3</v>
      </c>
      <c r="AN35" s="134">
        <v>2.7703149067442481</v>
      </c>
      <c r="AO35" s="142">
        <v>0.12114997575535091</v>
      </c>
      <c r="AP35" s="193">
        <v>0.27292865437288993</v>
      </c>
      <c r="AQ35" s="252">
        <v>1.1088750753739636E-2</v>
      </c>
      <c r="AU35" s="394">
        <f t="shared" si="4"/>
        <v>5.9586985710398136E-3</v>
      </c>
      <c r="AV35" s="395">
        <f t="shared" si="5"/>
        <v>1.1088750753739636E-2</v>
      </c>
      <c r="AY35" s="67"/>
      <c r="BA35" s="67"/>
    </row>
    <row r="36" spans="3:53" s="68" customFormat="1" ht="15">
      <c r="C36" s="70">
        <f t="shared" si="0"/>
        <v>40796</v>
      </c>
      <c r="D36" s="70">
        <f t="shared" si="1"/>
        <v>40821</v>
      </c>
      <c r="E36" s="68" t="str">
        <f t="shared" si="2"/>
        <v>FNMA3.0-TBA-Sep</v>
      </c>
      <c r="F36" s="68" t="str">
        <f t="shared" si="2"/>
        <v>FNMA3.0-TBA-Oct</v>
      </c>
      <c r="G36" s="68" t="str">
        <f t="shared" si="3"/>
        <v>FNMA3.0-TBA-GEN</v>
      </c>
      <c r="I36" s="133">
        <v>40786</v>
      </c>
      <c r="J36" s="234">
        <v>19.125</v>
      </c>
      <c r="K36" s="237">
        <v>19.336111110000001</v>
      </c>
      <c r="L36" s="237">
        <v>-3.9839990000000007</v>
      </c>
      <c r="M36" s="238">
        <v>14.388500000000001</v>
      </c>
      <c r="N36" s="239">
        <v>8.3114000000000008</v>
      </c>
      <c r="O36" s="240">
        <v>0.2215</v>
      </c>
      <c r="P36" s="237">
        <v>0.12725611000000114</v>
      </c>
      <c r="Q36" s="171">
        <v>23.192854000000001</v>
      </c>
      <c r="R36" s="237">
        <v>-3.8567428899999996</v>
      </c>
      <c r="S36" s="241">
        <v>-0.16538270496185059</v>
      </c>
      <c r="T36" s="237">
        <v>-2.6023190099999916</v>
      </c>
      <c r="U36" s="241">
        <v>-0.1208837482825319</v>
      </c>
      <c r="V36" s="242">
        <v>-24.3</v>
      </c>
      <c r="W36" s="243">
        <v>-4.6986749997300001E-2</v>
      </c>
      <c r="X36" s="244">
        <v>96.890625</v>
      </c>
      <c r="Y36" s="237">
        <v>3.546875</v>
      </c>
      <c r="Z36" s="171">
        <v>0.265625</v>
      </c>
      <c r="AA36" s="171">
        <v>96.609375</v>
      </c>
      <c r="AB36" s="171">
        <v>93.078125</v>
      </c>
      <c r="AC36" s="245">
        <v>3.8125</v>
      </c>
      <c r="AD36" s="246">
        <v>8.2390000000000008</v>
      </c>
      <c r="AE36" s="243">
        <v>7.9828185937500004E-2</v>
      </c>
      <c r="AF36" s="247">
        <v>-0.58859849369604123</v>
      </c>
      <c r="AG36" s="237">
        <v>1.8123031067284352</v>
      </c>
      <c r="AH36" s="241">
        <v>7.7714174512036008E-2</v>
      </c>
      <c r="AI36" s="237">
        <v>-2.2452643809369599</v>
      </c>
      <c r="AJ36" s="241">
        <v>-0.11324030176727135</v>
      </c>
      <c r="AK36" s="245">
        <v>-0.20082459766539529</v>
      </c>
      <c r="AL36" s="248">
        <v>-2.0444397832715646</v>
      </c>
      <c r="AM36" s="241">
        <v>-8.7668530449814611E-2</v>
      </c>
      <c r="AN36" s="237">
        <v>0.72587512347268346</v>
      </c>
      <c r="AO36" s="203">
        <v>2.2860404967034009E-2</v>
      </c>
      <c r="AP36" s="249">
        <v>0.2836025848880121</v>
      </c>
      <c r="AQ36" s="250">
        <v>1.216128841374549E-2</v>
      </c>
      <c r="AU36" s="394">
        <f t="shared" si="4"/>
        <v>5.4569257777831795E-3</v>
      </c>
      <c r="AV36" s="395">
        <f t="shared" si="5"/>
        <v>1.216128841374549E-2</v>
      </c>
      <c r="AY36" s="67"/>
      <c r="BA36" s="67"/>
    </row>
    <row r="37" spans="3:53" s="68" customFormat="1" ht="15">
      <c r="C37" s="70">
        <f t="shared" si="0"/>
        <v>40826</v>
      </c>
      <c r="D37" s="70">
        <f t="shared" si="1"/>
        <v>40851</v>
      </c>
      <c r="E37" s="68" t="str">
        <f t="shared" si="2"/>
        <v>FNMA3.0-TBA-Oct</v>
      </c>
      <c r="F37" s="68" t="str">
        <f t="shared" si="2"/>
        <v>FNMA3.0-TBA-Nov</v>
      </c>
      <c r="G37" s="68" t="str">
        <f t="shared" si="3"/>
        <v>FNMA3.0-TBA-GEN</v>
      </c>
      <c r="I37" s="133">
        <v>40816</v>
      </c>
      <c r="J37" s="235">
        <v>14.702999999999999</v>
      </c>
      <c r="K37" s="253">
        <v>14.93633333</v>
      </c>
      <c r="L37" s="253">
        <v>-4.3997777800000009</v>
      </c>
      <c r="M37" s="254">
        <v>312.61990400000002</v>
      </c>
      <c r="N37" s="255">
        <v>9.7326999999999995</v>
      </c>
      <c r="O37" s="256">
        <v>0.23943999999999999</v>
      </c>
      <c r="P37" s="253">
        <v>0.13732311000000053</v>
      </c>
      <c r="Q37" s="257">
        <v>19.198788</v>
      </c>
      <c r="R37" s="253">
        <v>-4.2624546700000003</v>
      </c>
      <c r="S37" s="258">
        <v>-0.22044012085737338</v>
      </c>
      <c r="T37" s="253">
        <v>-6.8647736799999919</v>
      </c>
      <c r="U37" s="258">
        <v>-0.31467624105881165</v>
      </c>
      <c r="V37" s="259">
        <v>-31.6</v>
      </c>
      <c r="W37" s="260">
        <v>-4.7198813322800001E-2</v>
      </c>
      <c r="X37" s="261">
        <v>99.859375</v>
      </c>
      <c r="Y37" s="253">
        <v>2.96875</v>
      </c>
      <c r="Z37" s="257">
        <v>0.28125</v>
      </c>
      <c r="AA37" s="257">
        <v>99.53125</v>
      </c>
      <c r="AB37" s="257">
        <v>96.609375</v>
      </c>
      <c r="AC37" s="262">
        <v>3.25</v>
      </c>
      <c r="AD37" s="263">
        <v>7.7809999999999997</v>
      </c>
      <c r="AE37" s="260">
        <v>7.7700579687499993E-2</v>
      </c>
      <c r="AF37" s="264">
        <v>-0.6074448030198295</v>
      </c>
      <c r="AG37" s="253">
        <v>1.912945104512134</v>
      </c>
      <c r="AH37" s="258">
        <v>9.8931222189906715E-2</v>
      </c>
      <c r="AI37" s="253">
        <v>-2.3774845558903648</v>
      </c>
      <c r="AJ37" s="258">
        <v>-1.8846309323788279E-2</v>
      </c>
      <c r="AK37" s="262">
        <v>-2.7974990402498227E-2</v>
      </c>
      <c r="AL37" s="265">
        <v>-2.3495095654878666</v>
      </c>
      <c r="AM37" s="258">
        <v>-0.12150889866746667</v>
      </c>
      <c r="AN37" s="253">
        <v>-1.6236344420151831</v>
      </c>
      <c r="AO37" s="266">
        <v>-0.10142623633106918</v>
      </c>
      <c r="AP37" s="267">
        <v>0.3081669608493276</v>
      </c>
      <c r="AQ37" s="268">
        <v>1.5937380536148956E-2</v>
      </c>
      <c r="AU37" s="394">
        <f t="shared" si="4"/>
        <v>7.101899095365744E-3</v>
      </c>
      <c r="AV37" s="395">
        <f t="shared" si="5"/>
        <v>1.5937380536148956E-2</v>
      </c>
      <c r="AY37" s="67"/>
      <c r="BA37" s="67"/>
    </row>
    <row r="38" spans="3:53" s="68" customFormat="1" ht="15">
      <c r="C38" s="70">
        <f t="shared" si="0"/>
        <v>40857</v>
      </c>
      <c r="D38" s="70">
        <f t="shared" si="1"/>
        <v>40882</v>
      </c>
      <c r="E38" s="68" t="str">
        <f t="shared" si="2"/>
        <v>FNMA3.0-TBA-Nov</v>
      </c>
      <c r="F38" s="68" t="str">
        <f t="shared" si="2"/>
        <v>FNMA3.0-TBA-Dec</v>
      </c>
      <c r="G38" s="68" t="str">
        <f t="shared" si="3"/>
        <v>FNMA3.0-TBA-GEN</v>
      </c>
      <c r="I38" s="133">
        <v>40847</v>
      </c>
      <c r="J38" s="216">
        <v>15.061999999999999</v>
      </c>
      <c r="K38" s="134">
        <v>15.273111109999999</v>
      </c>
      <c r="L38" s="134">
        <v>0.33677777999999847</v>
      </c>
      <c r="M38" s="135">
        <v>371.1474</v>
      </c>
      <c r="N38" s="136">
        <v>21.767199999999999</v>
      </c>
      <c r="O38" s="251">
        <v>0.24528</v>
      </c>
      <c r="P38" s="134">
        <v>5.353330000000156E-3</v>
      </c>
      <c r="Q38" s="137">
        <v>14.93098</v>
      </c>
      <c r="R38" s="134">
        <v>0.34213110999999863</v>
      </c>
      <c r="S38" s="138">
        <v>2.2905963762392723E-2</v>
      </c>
      <c r="T38" s="134">
        <v>-6.5226425699999933</v>
      </c>
      <c r="U38" s="138">
        <v>-0.29897823987099803</v>
      </c>
      <c r="V38" s="139">
        <v>-28.2</v>
      </c>
      <c r="W38" s="173">
        <v>-4.3070173330199996E-2</v>
      </c>
      <c r="X38" s="184">
        <v>98.515625</v>
      </c>
      <c r="Y38" s="134">
        <v>-1.34375</v>
      </c>
      <c r="Z38" s="137">
        <v>0.328125</v>
      </c>
      <c r="AA38" s="137">
        <v>98.1875</v>
      </c>
      <c r="AB38" s="137">
        <v>99.53125</v>
      </c>
      <c r="AC38" s="186">
        <v>-1.015625</v>
      </c>
      <c r="AD38" s="188">
        <v>7.9560000000000004</v>
      </c>
      <c r="AE38" s="173">
        <v>7.8379031250000009E-2</v>
      </c>
      <c r="AF38" s="141">
        <v>-0.54951142726964985</v>
      </c>
      <c r="AG38" s="134">
        <v>-0.61693612806701437</v>
      </c>
      <c r="AH38" s="138">
        <v>-4.1304389399765384E-2</v>
      </c>
      <c r="AI38" s="134">
        <v>-0.31372900489916766</v>
      </c>
      <c r="AJ38" s="138">
        <v>5.793337575017965E-2</v>
      </c>
      <c r="AK38" s="186">
        <v>-3.8923986832151952E-2</v>
      </c>
      <c r="AL38" s="191">
        <v>-0.27480501806701574</v>
      </c>
      <c r="AM38" s="138">
        <v>-1.8398425637372658E-2</v>
      </c>
      <c r="AN38" s="134">
        <v>-1.8984394600821988</v>
      </c>
      <c r="AO38" s="142">
        <v>-0.11795857890162609</v>
      </c>
      <c r="AP38" s="193">
        <v>0.18566176707285401</v>
      </c>
      <c r="AQ38" s="252">
        <v>1.2430210478762395E-2</v>
      </c>
      <c r="AU38" s="394">
        <f t="shared" si="4"/>
        <v>3.5840991773046857E-4</v>
      </c>
      <c r="AV38" s="395">
        <f t="shared" si="5"/>
        <v>1.2430210478762395E-2</v>
      </c>
      <c r="AY38" s="67"/>
      <c r="BA38" s="67"/>
    </row>
    <row r="39" spans="3:53" s="68" customFormat="1" ht="15">
      <c r="C39" s="70">
        <f t="shared" si="0"/>
        <v>40887</v>
      </c>
      <c r="D39" s="70">
        <f t="shared" si="1"/>
        <v>40912</v>
      </c>
      <c r="E39" s="68" t="str">
        <f t="shared" si="2"/>
        <v>FNMA3.0-TBA-Dec</v>
      </c>
      <c r="F39" s="68" t="str">
        <f t="shared" si="2"/>
        <v>FNMA3.0-TBA-Jan</v>
      </c>
      <c r="G39" s="68" t="str">
        <f t="shared" si="3"/>
        <v>FNMA3.0-TBA-GEN</v>
      </c>
      <c r="I39" s="133">
        <v>40877</v>
      </c>
      <c r="J39" s="217">
        <v>14.109</v>
      </c>
      <c r="K39" s="80">
        <v>14.320111109999999</v>
      </c>
      <c r="L39" s="80">
        <v>-0.9529999999999994</v>
      </c>
      <c r="M39" s="81">
        <v>456.41909800000002</v>
      </c>
      <c r="N39" s="73">
        <v>27.426400000000001</v>
      </c>
      <c r="O39" s="170">
        <v>0.27144000000000001</v>
      </c>
      <c r="P39" s="80">
        <v>-9.8324890000000664E-2</v>
      </c>
      <c r="Q39" s="82">
        <v>15.371435999999999</v>
      </c>
      <c r="R39" s="80">
        <v>-1.0513248900000001</v>
      </c>
      <c r="S39" s="83">
        <v>-6.8835018774377282E-2</v>
      </c>
      <c r="T39" s="80">
        <v>-7.5739674599999933</v>
      </c>
      <c r="U39" s="83">
        <v>-0.34723308589072488</v>
      </c>
      <c r="V39" s="84">
        <v>-28.6</v>
      </c>
      <c r="W39" s="172">
        <v>-4.0955517774599999E-2</v>
      </c>
      <c r="X39" s="185">
        <v>99</v>
      </c>
      <c r="Y39" s="80">
        <v>0.484375</v>
      </c>
      <c r="Z39" s="82">
        <v>0.328125</v>
      </c>
      <c r="AA39" s="82">
        <v>98.742187999999999</v>
      </c>
      <c r="AB39" s="82">
        <v>98.1875</v>
      </c>
      <c r="AC39" s="187">
        <v>0.8125</v>
      </c>
      <c r="AD39" s="189">
        <v>7.6639999999999997</v>
      </c>
      <c r="AE39" s="172">
        <v>7.5873599999999999E-2</v>
      </c>
      <c r="AF39" s="86">
        <v>-0.53978614135351421</v>
      </c>
      <c r="AG39" s="80">
        <v>0.44647803465659053</v>
      </c>
      <c r="AH39" s="83">
        <v>2.9232946152291207E-2</v>
      </c>
      <c r="AI39" s="80">
        <v>-0.60249151266059542</v>
      </c>
      <c r="AJ39" s="83">
        <v>9.7252859161356398E-3</v>
      </c>
      <c r="AK39" s="187">
        <v>2.3553426828141003E-3</v>
      </c>
      <c r="AL39" s="192">
        <v>-0.60484685534340954</v>
      </c>
      <c r="AM39" s="83">
        <v>-3.9602072622086072E-2</v>
      </c>
      <c r="AN39" s="80">
        <v>-2.5032863154256084</v>
      </c>
      <c r="AO39" s="109">
        <v>-0.1528892473156519</v>
      </c>
      <c r="AP39" s="194">
        <v>7.8792437631621193E-2</v>
      </c>
      <c r="AQ39" s="200">
        <v>5.1588989999576586E-3</v>
      </c>
      <c r="AR39" s="204"/>
      <c r="AS39" s="123"/>
      <c r="AU39" s="394">
        <f t="shared" si="4"/>
        <v>-6.4377774306652496E-3</v>
      </c>
      <c r="AV39" s="395">
        <f t="shared" si="5"/>
        <v>5.1588989999576586E-3</v>
      </c>
      <c r="AX39" s="207"/>
      <c r="AY39" s="205"/>
      <c r="BA39" s="67"/>
    </row>
    <row r="40" spans="3:53" s="68" customFormat="1" ht="15">
      <c r="C40" s="70">
        <f>I40+10</f>
        <v>40917</v>
      </c>
      <c r="D40" s="70">
        <f t="shared" si="1"/>
        <v>40942</v>
      </c>
      <c r="E40" s="68" t="str">
        <f t="shared" si="2"/>
        <v>FNMA3.0-TBA-Jan</v>
      </c>
      <c r="F40" s="68" t="str">
        <f t="shared" si="2"/>
        <v>FNMA3.0-TBA-Feb</v>
      </c>
      <c r="G40" s="68" t="str">
        <f t="shared" si="3"/>
        <v>FNMA3.0-TBA-GEN</v>
      </c>
      <c r="I40" s="133">
        <v>40907</v>
      </c>
      <c r="J40" s="217">
        <v>13.406000000000001</v>
      </c>
      <c r="K40" s="80">
        <v>13.639333330000001</v>
      </c>
      <c r="L40" s="80">
        <v>-0.68077777999999789</v>
      </c>
      <c r="M40" s="81">
        <v>500.45510899999999</v>
      </c>
      <c r="N40" s="73">
        <v>29.964400000000001</v>
      </c>
      <c r="O40" s="170">
        <v>0.29530000000000001</v>
      </c>
      <c r="P40" s="80">
        <v>-0.11400189000000083</v>
      </c>
      <c r="Q40" s="82">
        <v>14.434113</v>
      </c>
      <c r="R40" s="80">
        <v>-0.79477966999999872</v>
      </c>
      <c r="S40" s="83">
        <v>-5.550094296719453E-2</v>
      </c>
      <c r="T40" s="80">
        <v>-8.368747129999992</v>
      </c>
      <c r="U40" s="83">
        <v>-0.38346226516157533</v>
      </c>
      <c r="V40" s="84">
        <v>-32.6</v>
      </c>
      <c r="W40" s="172">
        <v>-4.4464226655800007E-2</v>
      </c>
      <c r="X40" s="185">
        <v>99.96875</v>
      </c>
      <c r="Y40" s="80">
        <v>0.96875</v>
      </c>
      <c r="Z40" s="82">
        <v>0.25781200000000126</v>
      </c>
      <c r="AA40" s="82">
        <v>99.671875</v>
      </c>
      <c r="AB40" s="82">
        <v>98.742187999999999</v>
      </c>
      <c r="AC40" s="187">
        <v>1.2265620000000013</v>
      </c>
      <c r="AD40" s="189">
        <v>7.5659999999999998</v>
      </c>
      <c r="AE40" s="172">
        <v>7.5636356249999995E-2</v>
      </c>
      <c r="AF40" s="86">
        <v>-0.58786843867561389</v>
      </c>
      <c r="AG40" s="80">
        <v>0.6620811691108498</v>
      </c>
      <c r="AH40" s="83">
        <v>4.6234359777313896E-2</v>
      </c>
      <c r="AI40" s="80">
        <v>-0.15598836365454094</v>
      </c>
      <c r="AJ40" s="83">
        <v>-4.8082297322099676E-2</v>
      </c>
      <c r="AK40" s="187">
        <v>-2.3289862765392029E-2</v>
      </c>
      <c r="AL40" s="192">
        <v>-0.13269850088914892</v>
      </c>
      <c r="AM40" s="83">
        <v>-9.2665831898806356E-3</v>
      </c>
      <c r="AN40" s="80">
        <v>-2.6359848163147572</v>
      </c>
      <c r="AO40" s="109">
        <v>-0.16073906957644379</v>
      </c>
      <c r="AP40" s="194">
        <v>3.7557647911837272E-2</v>
      </c>
      <c r="AQ40" s="200">
        <v>2.6227204260733752E-3</v>
      </c>
      <c r="AR40" s="123"/>
      <c r="AS40" s="123"/>
      <c r="AU40" s="394">
        <f t="shared" si="4"/>
        <v>-7.9609640682460348E-3</v>
      </c>
      <c r="AV40" s="395">
        <f t="shared" si="5"/>
        <v>2.6227204260733752E-3</v>
      </c>
      <c r="AX40" s="207"/>
      <c r="AY40" s="205"/>
      <c r="BA40" s="67"/>
    </row>
    <row r="41" spans="3:53" s="68" customFormat="1" ht="15">
      <c r="C41" s="70">
        <f t="shared" si="0"/>
        <v>40949</v>
      </c>
      <c r="D41" s="70">
        <f t="shared" si="1"/>
        <v>40974</v>
      </c>
      <c r="E41" s="68" t="str">
        <f t="shared" si="2"/>
        <v>FNMA3.0-TBA-Feb</v>
      </c>
      <c r="F41" s="68" t="str">
        <f t="shared" si="2"/>
        <v>FNMA3.0-TBA-Mar</v>
      </c>
      <c r="G41" s="68" t="str">
        <f t="shared" si="3"/>
        <v>FNMA3.0-TBA-GEN</v>
      </c>
      <c r="I41" s="133">
        <v>40939</v>
      </c>
      <c r="J41" s="217">
        <v>11.811999999999999</v>
      </c>
      <c r="K41" s="80">
        <v>12.023111109999999</v>
      </c>
      <c r="L41" s="80">
        <v>-1.6162222200000027</v>
      </c>
      <c r="M41" s="81">
        <v>440.09118699999999</v>
      </c>
      <c r="N41" s="73">
        <v>25.9025</v>
      </c>
      <c r="O41" s="170">
        <v>0.26474999999999999</v>
      </c>
      <c r="P41" s="80">
        <v>-2.8266669999998939E-2</v>
      </c>
      <c r="Q41" s="82">
        <v>13.6676</v>
      </c>
      <c r="R41" s="80">
        <v>-1.6444888900000016</v>
      </c>
      <c r="S41" s="83">
        <v>-0.12056959458442984</v>
      </c>
      <c r="T41" s="80">
        <v>-10.013236019999994</v>
      </c>
      <c r="U41" s="83">
        <v>-0.45779796989704691</v>
      </c>
      <c r="V41" s="84">
        <v>-38.200000000000003</v>
      </c>
      <c r="W41" s="172">
        <v>-4.5928284440199994E-2</v>
      </c>
      <c r="X41" s="185">
        <v>101.609375</v>
      </c>
      <c r="Y41" s="80">
        <v>1.640625</v>
      </c>
      <c r="Z41" s="82">
        <v>0.296875</v>
      </c>
      <c r="AA41" s="82">
        <v>101.269531</v>
      </c>
      <c r="AB41" s="82">
        <v>99.671875</v>
      </c>
      <c r="AC41" s="187">
        <v>1.9375</v>
      </c>
      <c r="AD41" s="189">
        <v>7.0720000000000001</v>
      </c>
      <c r="AE41" s="172">
        <v>7.1858149999999996E-2</v>
      </c>
      <c r="AF41" s="86">
        <v>-0.63915205777215245</v>
      </c>
      <c r="AG41" s="80">
        <v>1.1389950999340019</v>
      </c>
      <c r="AH41" s="83">
        <v>8.3508121135859203E-2</v>
      </c>
      <c r="AI41" s="80">
        <v>-0.54756238385612899</v>
      </c>
      <c r="AJ41" s="83">
        <v>-5.1283619096538557E-2</v>
      </c>
      <c r="AK41" s="187">
        <v>-4.2068593790129283E-2</v>
      </c>
      <c r="AL41" s="192">
        <v>-0.5054937900659997</v>
      </c>
      <c r="AM41" s="83">
        <v>-3.7061473448570643E-2</v>
      </c>
      <c r="AN41" s="80">
        <v>-3.1414786063807569</v>
      </c>
      <c r="AO41" s="109">
        <v>-0.19184331626575912</v>
      </c>
      <c r="AP41" s="194">
        <v>0.16148159715110882</v>
      </c>
      <c r="AQ41" s="200">
        <v>1.183940543456964E-2</v>
      </c>
      <c r="AR41" s="204"/>
      <c r="AS41" s="221"/>
      <c r="AU41" s="394">
        <f t="shared" si="4"/>
        <v>-2.0724378029405442E-3</v>
      </c>
      <c r="AV41" s="395">
        <f t="shared" si="5"/>
        <v>1.183940543456964E-2</v>
      </c>
      <c r="AX41" s="207"/>
      <c r="AY41" s="205"/>
      <c r="BA41" s="67"/>
    </row>
    <row r="42" spans="3:53" s="68" customFormat="1" ht="15">
      <c r="C42" s="70">
        <f t="shared" si="0"/>
        <v>40978</v>
      </c>
      <c r="D42" s="70">
        <f t="shared" si="1"/>
        <v>41003</v>
      </c>
      <c r="E42" s="68" t="str">
        <f t="shared" si="2"/>
        <v>FNMA3.0-TBA-Mar</v>
      </c>
      <c r="F42" s="68" t="str">
        <f t="shared" si="2"/>
        <v>FNMA3.0-TBA-Apr</v>
      </c>
      <c r="G42" s="68" t="str">
        <f t="shared" si="3"/>
        <v>FNMA3.0-TBA-GEN</v>
      </c>
      <c r="I42" s="133">
        <v>40968</v>
      </c>
      <c r="J42" s="217">
        <v>13.422000000000001</v>
      </c>
      <c r="K42" s="80">
        <v>13.63311111</v>
      </c>
      <c r="L42" s="80">
        <v>1.6100000000000012</v>
      </c>
      <c r="M42" s="81">
        <v>177.78660600000001</v>
      </c>
      <c r="N42" s="73">
        <v>24.057099999999998</v>
      </c>
      <c r="O42" s="170">
        <v>0.24349999999999999</v>
      </c>
      <c r="P42" s="80">
        <v>4.0428109999998796E-2</v>
      </c>
      <c r="Q42" s="82">
        <v>11.982683</v>
      </c>
      <c r="R42" s="80">
        <v>1.65042811</v>
      </c>
      <c r="S42" s="83">
        <v>0.13727130148762304</v>
      </c>
      <c r="T42" s="80">
        <v>-8.3628079099999937</v>
      </c>
      <c r="U42" s="83">
        <v>-0.38336919155558313</v>
      </c>
      <c r="V42" s="84">
        <v>-35.200000000000003</v>
      </c>
      <c r="W42" s="172">
        <v>-4.7988551107200003E-2</v>
      </c>
      <c r="X42" s="185">
        <v>100.953125</v>
      </c>
      <c r="Y42" s="80">
        <v>-0.65625</v>
      </c>
      <c r="Z42" s="82">
        <v>0.33984399999999937</v>
      </c>
      <c r="AA42" s="82">
        <v>100.5625</v>
      </c>
      <c r="AB42" s="82">
        <v>101.269531</v>
      </c>
      <c r="AC42" s="187">
        <v>-0.31640600000000063</v>
      </c>
      <c r="AD42" s="189">
        <v>7.1929999999999996</v>
      </c>
      <c r="AE42" s="172">
        <v>7.2615582812499996E-2</v>
      </c>
      <c r="AF42" s="86">
        <v>-0.66085748056461635</v>
      </c>
      <c r="AG42" s="80">
        <v>-0.20223154599145607</v>
      </c>
      <c r="AH42" s="83">
        <v>-1.6820234308843222E-2</v>
      </c>
      <c r="AI42" s="80">
        <v>1.4553186558623212</v>
      </c>
      <c r="AJ42" s="83">
        <v>-2.1705422792463902E-2</v>
      </c>
      <c r="AK42" s="187">
        <v>7.1220918537772179E-3</v>
      </c>
      <c r="AL42" s="192">
        <v>1.4481965640085439</v>
      </c>
      <c r="AM42" s="83">
        <v>0.12045106717877982</v>
      </c>
      <c r="AN42" s="80">
        <v>-1.693282042372213</v>
      </c>
      <c r="AO42" s="109">
        <v>-9.4499981262306187E-2</v>
      </c>
      <c r="AP42" s="194">
        <v>0.26501655962499987</v>
      </c>
      <c r="AQ42" s="200">
        <v>2.2042261541156124E-2</v>
      </c>
      <c r="AR42" s="204"/>
      <c r="AS42" s="221"/>
      <c r="AU42" s="394">
        <f t="shared" si="4"/>
        <v>3.3625331771552432E-3</v>
      </c>
      <c r="AV42" s="395">
        <f t="shared" si="5"/>
        <v>2.2042261541156124E-2</v>
      </c>
      <c r="AX42" s="207"/>
      <c r="AY42" s="205"/>
      <c r="BA42" s="67"/>
    </row>
    <row r="43" spans="3:53" s="68" customFormat="1" ht="15">
      <c r="C43" s="70">
        <f t="shared" si="0"/>
        <v>41008</v>
      </c>
      <c r="D43" s="70">
        <f t="shared" si="1"/>
        <v>41033</v>
      </c>
      <c r="E43" s="68" t="str">
        <f t="shared" si="2"/>
        <v>FNMA3.0-TBA-Apr</v>
      </c>
      <c r="F43" s="68" t="str">
        <f t="shared" si="2"/>
        <v>FNMA3.0-TBA-May</v>
      </c>
      <c r="G43" s="68" t="str">
        <f t="shared" si="3"/>
        <v>FNMA3.0-TBA-GEN</v>
      </c>
      <c r="I43" s="133">
        <v>40998</v>
      </c>
      <c r="J43" s="217">
        <v>15.5</v>
      </c>
      <c r="K43" s="80">
        <v>15.722222220000001</v>
      </c>
      <c r="L43" s="80">
        <v>2.089111110000001</v>
      </c>
      <c r="M43" s="81">
        <v>-22.038900000000002</v>
      </c>
      <c r="N43" s="73">
        <v>29.360299999999999</v>
      </c>
      <c r="O43" s="170">
        <v>0.24124999999999999</v>
      </c>
      <c r="P43" s="80">
        <v>-8.2281890000000857E-2</v>
      </c>
      <c r="Q43" s="82">
        <v>13.715393000000001</v>
      </c>
      <c r="R43" s="80">
        <v>2.0068292200000002</v>
      </c>
      <c r="S43" s="83">
        <v>0.14720258668822661</v>
      </c>
      <c r="T43" s="80">
        <v>-6.3559786899999935</v>
      </c>
      <c r="U43" s="83">
        <v>-0.29259954152091272</v>
      </c>
      <c r="V43" s="84">
        <v>-30.7</v>
      </c>
      <c r="W43" s="172">
        <v>-4.8267222215400002E-2</v>
      </c>
      <c r="X43" s="185">
        <v>99.65625</v>
      </c>
      <c r="Y43" s="80">
        <v>-1.296875</v>
      </c>
      <c r="Z43" s="82">
        <v>0.390625</v>
      </c>
      <c r="AA43" s="82">
        <v>99.375</v>
      </c>
      <c r="AB43" s="82">
        <v>100.5625</v>
      </c>
      <c r="AC43" s="187">
        <v>-0.90625</v>
      </c>
      <c r="AD43" s="189">
        <v>7.2949999999999999</v>
      </c>
      <c r="AE43" s="172">
        <v>7.2699234375000005E-2</v>
      </c>
      <c r="AF43" s="86">
        <v>-0.66393026873469052</v>
      </c>
      <c r="AG43" s="80">
        <v>-0.59890209176168352</v>
      </c>
      <c r="AH43" s="83">
        <v>-4.3929964842902507E-2</v>
      </c>
      <c r="AI43" s="80">
        <v>1.4099196393173492</v>
      </c>
      <c r="AJ43" s="83">
        <v>-3.0727881700741699E-3</v>
      </c>
      <c r="AK43" s="187">
        <v>1.9925110790324696E-3</v>
      </c>
      <c r="AL43" s="192">
        <v>1.4079271282383168</v>
      </c>
      <c r="AM43" s="83">
        <v>0.10327262184532411</v>
      </c>
      <c r="AN43" s="80">
        <v>-0.28535491413389624</v>
      </c>
      <c r="AO43" s="109">
        <v>-9.8662024627438338E-4</v>
      </c>
      <c r="AP43" s="194">
        <v>0.17706587122448764</v>
      </c>
      <c r="AQ43" s="200">
        <v>1.298792841896582E-2</v>
      </c>
      <c r="AR43" s="204"/>
      <c r="AS43" s="221"/>
      <c r="AU43" s="394">
        <f t="shared" si="4"/>
        <v>-6.0354448325185594E-3</v>
      </c>
      <c r="AV43" s="395">
        <f t="shared" si="5"/>
        <v>1.298792841896582E-2</v>
      </c>
      <c r="AX43" s="207"/>
      <c r="AY43" s="205"/>
      <c r="BA43" s="67"/>
    </row>
    <row r="44" spans="3:53" s="68" customFormat="1" ht="15">
      <c r="C44" s="70">
        <f t="shared" si="0"/>
        <v>41039</v>
      </c>
      <c r="D44" s="70">
        <f t="shared" si="1"/>
        <v>41064</v>
      </c>
      <c r="E44" s="68" t="str">
        <f t="shared" si="2"/>
        <v>FNMA3.0-TBA-May</v>
      </c>
      <c r="F44" s="68" t="str">
        <f t="shared" si="2"/>
        <v>FNMA3.0-TBA-Jun</v>
      </c>
      <c r="G44" s="68" t="str">
        <f t="shared" si="3"/>
        <v>FNMA3.0-TBA-GEN</v>
      </c>
      <c r="I44" s="133">
        <v>41029</v>
      </c>
      <c r="J44" s="217">
        <v>14.297000000000001</v>
      </c>
      <c r="K44" s="80">
        <v>14.50811111</v>
      </c>
      <c r="L44" s="80">
        <v>-1.214111110000001</v>
      </c>
      <c r="M44" s="81">
        <v>89.455703999999997</v>
      </c>
      <c r="N44" s="73">
        <v>33.394799999999996</v>
      </c>
      <c r="O44" s="170">
        <v>0.23874999999999999</v>
      </c>
      <c r="P44" s="80">
        <v>-0.22564777999999919</v>
      </c>
      <c r="Q44" s="82">
        <v>15.94787</v>
      </c>
      <c r="R44" s="80">
        <v>-1.4397588900000002</v>
      </c>
      <c r="S44" s="83">
        <v>-9.1574770401636016E-2</v>
      </c>
      <c r="T44" s="80">
        <v>-7.7957375799999937</v>
      </c>
      <c r="U44" s="83">
        <v>-0.35737957608814719</v>
      </c>
      <c r="V44" s="84">
        <v>-35</v>
      </c>
      <c r="W44" s="172">
        <v>-5.0778388884999998E-2</v>
      </c>
      <c r="X44" s="185">
        <v>101.078125</v>
      </c>
      <c r="Y44" s="80">
        <v>1.421875</v>
      </c>
      <c r="Z44" s="82">
        <v>0.28125</v>
      </c>
      <c r="AA44" s="82">
        <v>100.820312</v>
      </c>
      <c r="AB44" s="82">
        <v>99.375</v>
      </c>
      <c r="AC44" s="187">
        <v>1.703125</v>
      </c>
      <c r="AD44" s="189">
        <v>6.6920000000000002</v>
      </c>
      <c r="AE44" s="172">
        <v>6.764148125000001E-2</v>
      </c>
      <c r="AF44" s="86">
        <v>-0.7506989490269329</v>
      </c>
      <c r="AG44" s="80">
        <v>1.1307562389387698</v>
      </c>
      <c r="AH44" s="83">
        <v>7.1920891532772757E-2</v>
      </c>
      <c r="AI44" s="80">
        <v>-0.37068975970649654</v>
      </c>
      <c r="AJ44" s="83">
        <v>-8.6768680292242384E-2</v>
      </c>
      <c r="AK44" s="187">
        <v>-6.1687108645266067E-2</v>
      </c>
      <c r="AL44" s="192">
        <v>-0.30900265106123048</v>
      </c>
      <c r="AM44" s="83">
        <v>-1.9653878868863262E-2</v>
      </c>
      <c r="AN44" s="80">
        <v>-0.59435756519512672</v>
      </c>
      <c r="AO44" s="109">
        <v>-2.0621108200327809E-2</v>
      </c>
      <c r="AP44" s="194">
        <v>-1.4513700586174294E-2</v>
      </c>
      <c r="AQ44" s="200">
        <v>-9.2313289960446146E-4</v>
      </c>
      <c r="AR44" s="204"/>
      <c r="AS44" s="221"/>
      <c r="AU44" s="394">
        <f t="shared" si="4"/>
        <v>-1.435215562040308E-2</v>
      </c>
      <c r="AV44" s="395">
        <f t="shared" si="5"/>
        <v>-9.2313289960446146E-4</v>
      </c>
      <c r="AX44" s="207"/>
      <c r="AY44" s="205"/>
      <c r="BA44" s="67"/>
    </row>
    <row r="45" spans="3:53" s="68" customFormat="1" ht="15">
      <c r="C45" s="70">
        <f t="shared" si="0"/>
        <v>41070</v>
      </c>
      <c r="D45" s="70">
        <f t="shared" si="1"/>
        <v>41095</v>
      </c>
      <c r="E45" s="68" t="str">
        <f t="shared" si="2"/>
        <v>FNMA3.0-TBA-Jun</v>
      </c>
      <c r="F45" s="68" t="str">
        <f t="shared" si="2"/>
        <v>FNMA3.0-TBA-Jul</v>
      </c>
      <c r="G45" s="68" t="str">
        <f t="shared" si="3"/>
        <v>FNMA3.0-TBA-GEN</v>
      </c>
      <c r="I45" s="133">
        <v>41060</v>
      </c>
      <c r="J45" s="217">
        <v>11.688000000000001</v>
      </c>
      <c r="K45" s="80">
        <v>11.89911111</v>
      </c>
      <c r="L45" s="80">
        <v>-2.609</v>
      </c>
      <c r="M45" s="81">
        <v>353.70889299999999</v>
      </c>
      <c r="N45" s="73">
        <v>27.8215</v>
      </c>
      <c r="O45" s="170">
        <v>0.23874999999999999</v>
      </c>
      <c r="P45" s="80">
        <v>-8.3615890000000803E-2</v>
      </c>
      <c r="Q45" s="82">
        <v>14.591727000000001</v>
      </c>
      <c r="R45" s="80">
        <v>-2.6926158900000008</v>
      </c>
      <c r="S45" s="83">
        <v>-0.18559382883027845</v>
      </c>
      <c r="T45" s="80">
        <v>-10.488353469999995</v>
      </c>
      <c r="U45" s="83">
        <v>-0.4766459610464846</v>
      </c>
      <c r="V45" s="84">
        <v>-37.299999999999997</v>
      </c>
      <c r="W45" s="172">
        <v>-4.4383684440299991E-2</v>
      </c>
      <c r="X45" s="185">
        <v>102.492188</v>
      </c>
      <c r="Y45" s="80">
        <v>1.4140629999999987</v>
      </c>
      <c r="Z45" s="82">
        <v>0.25781299999999874</v>
      </c>
      <c r="AA45" s="82">
        <v>102.222656</v>
      </c>
      <c r="AB45" s="82">
        <v>100.820312</v>
      </c>
      <c r="AC45" s="187">
        <v>1.6718759999999975</v>
      </c>
      <c r="AD45" s="189">
        <v>5.68</v>
      </c>
      <c r="AE45" s="172">
        <v>5.8215562783999995E-2</v>
      </c>
      <c r="AF45" s="86">
        <v>-0.76240239409827426</v>
      </c>
      <c r="AG45" s="80">
        <v>1.2550755561033506</v>
      </c>
      <c r="AH45" s="83">
        <v>8.6508543158196879E-2</v>
      </c>
      <c r="AI45" s="80">
        <v>-1.4458150382206083</v>
      </c>
      <c r="AJ45" s="83">
        <v>-1.1703445071341356E-2</v>
      </c>
      <c r="AK45" s="187">
        <v>-8.2747043239580782E-3</v>
      </c>
      <c r="AL45" s="192">
        <v>-1.4375403338966501</v>
      </c>
      <c r="AM45" s="83">
        <v>-9.9085285672081552E-2</v>
      </c>
      <c r="AN45" s="80">
        <v>-2.0318978990917769</v>
      </c>
      <c r="AO45" s="109">
        <v>-0.11766314547550494</v>
      </c>
      <c r="AP45" s="194">
        <v>0.11294135842965661</v>
      </c>
      <c r="AQ45" s="200">
        <v>7.7847045403318946E-3</v>
      </c>
      <c r="AR45" s="204"/>
      <c r="AS45" s="221"/>
      <c r="AU45" s="394">
        <f t="shared" si="4"/>
        <v>-5.7633891390841989E-3</v>
      </c>
      <c r="AV45" s="395">
        <f t="shared" si="5"/>
        <v>7.7847045403318946E-3</v>
      </c>
      <c r="AX45" s="207"/>
      <c r="AY45" s="205"/>
      <c r="BA45" s="67"/>
    </row>
    <row r="46" spans="3:53" s="68" customFormat="1" ht="15">
      <c r="C46" s="70">
        <f t="shared" si="0"/>
        <v>41099</v>
      </c>
      <c r="D46" s="70">
        <f t="shared" si="1"/>
        <v>41124</v>
      </c>
      <c r="E46" s="68" t="str">
        <f t="shared" si="2"/>
        <v>FNMA3.0-TBA-Jul</v>
      </c>
      <c r="F46" s="68" t="str">
        <f t="shared" si="2"/>
        <v>FNMA3.0-TBA-Aug</v>
      </c>
      <c r="G46" s="68" t="str">
        <f t="shared" si="3"/>
        <v>FNMA3.0-TBA-GEN</v>
      </c>
      <c r="I46" s="133">
        <v>41089</v>
      </c>
      <c r="J46" s="217">
        <v>12.297000000000001</v>
      </c>
      <c r="K46" s="80">
        <v>12.519222220000001</v>
      </c>
      <c r="L46" s="80">
        <v>0.62011111000000163</v>
      </c>
      <c r="M46" s="81">
        <v>318.09491000000003</v>
      </c>
      <c r="N46" s="73">
        <v>26.9922</v>
      </c>
      <c r="O46" s="170">
        <v>0.24575</v>
      </c>
      <c r="P46" s="80">
        <v>4.3131100000000089E-3</v>
      </c>
      <c r="Q46" s="82">
        <v>11.894798</v>
      </c>
      <c r="R46" s="80">
        <v>0.62442422000000164</v>
      </c>
      <c r="S46" s="83">
        <v>5.2476543350808466E-2</v>
      </c>
      <c r="T46" s="80">
        <v>-9.8639292499999929</v>
      </c>
      <c r="U46" s="83">
        <v>-0.4491821501335197</v>
      </c>
      <c r="V46" s="84">
        <v>-37.9</v>
      </c>
      <c r="W46" s="172">
        <v>-4.7447852213800004E-2</v>
      </c>
      <c r="X46" s="185">
        <v>102.546875</v>
      </c>
      <c r="Y46" s="80">
        <v>5.4687000000001262E-2</v>
      </c>
      <c r="Z46" s="82">
        <v>0.26953199999999811</v>
      </c>
      <c r="AA46" s="82">
        <v>102.289062</v>
      </c>
      <c r="AB46" s="82">
        <v>102.222656</v>
      </c>
      <c r="AC46" s="187">
        <v>0.32421899999999937</v>
      </c>
      <c r="AD46" s="189">
        <v>5.4340000000000002</v>
      </c>
      <c r="AE46" s="172">
        <v>5.5723971875000007E-2</v>
      </c>
      <c r="AF46" s="86">
        <v>-0.85148008329763369</v>
      </c>
      <c r="AG46" s="80">
        <v>0.24718534181214791</v>
      </c>
      <c r="AH46" s="83">
        <v>2.0773429168537944E-2</v>
      </c>
      <c r="AI46" s="80">
        <v>0.86917386601752677</v>
      </c>
      <c r="AJ46" s="83">
        <v>-8.9077689199359433E-2</v>
      </c>
      <c r="AK46" s="187">
        <v>-2.4356957946227407E-3</v>
      </c>
      <c r="AL46" s="192">
        <v>0.87160956181214955</v>
      </c>
      <c r="AM46" s="83">
        <v>7.324997251934641E-2</v>
      </c>
      <c r="AN46" s="80">
        <v>-1.1602883372796273</v>
      </c>
      <c r="AO46" s="109">
        <v>-5.3031995128778986E-2</v>
      </c>
      <c r="AP46" s="194">
        <v>0.2338142398113762</v>
      </c>
      <c r="AQ46" s="200">
        <v>1.9649723214608776E-2</v>
      </c>
      <c r="AR46" s="204"/>
      <c r="AS46" s="221"/>
      <c r="AU46" s="394">
        <f t="shared" si="4"/>
        <v>3.624732940240617E-4</v>
      </c>
      <c r="AV46" s="395">
        <f t="shared" si="5"/>
        <v>1.9649723214608776E-2</v>
      </c>
      <c r="AX46" s="207"/>
      <c r="AY46" s="205"/>
      <c r="BA46" s="67"/>
    </row>
    <row r="47" spans="3:53" s="68" customFormat="1" ht="15">
      <c r="C47" s="70">
        <f t="shared" si="0"/>
        <v>41131</v>
      </c>
      <c r="D47" s="70">
        <f t="shared" si="1"/>
        <v>41156</v>
      </c>
      <c r="E47" s="68" t="str">
        <f t="shared" si="2"/>
        <v>FNMA3.0-TBA-Aug</v>
      </c>
      <c r="F47" s="68" t="str">
        <f t="shared" si="2"/>
        <v>FNMA3.0-TBA-Sep</v>
      </c>
      <c r="G47" s="68" t="str">
        <f t="shared" si="3"/>
        <v>FNMA3.0-TBA-GEN</v>
      </c>
      <c r="I47" s="133">
        <v>41121</v>
      </c>
      <c r="J47" s="217">
        <v>12</v>
      </c>
      <c r="K47" s="80">
        <v>12.211111109999999</v>
      </c>
      <c r="L47" s="80">
        <v>-0.30811111000000224</v>
      </c>
      <c r="M47" s="81">
        <v>214.37179599999999</v>
      </c>
      <c r="N47" s="73">
        <v>29.823</v>
      </c>
      <c r="O47" s="170">
        <v>0.2457</v>
      </c>
      <c r="P47" s="80">
        <v>-5.4883779999999049E-2</v>
      </c>
      <c r="Q47" s="82">
        <v>12.574106</v>
      </c>
      <c r="R47" s="80">
        <v>-0.36299489000000129</v>
      </c>
      <c r="S47" s="83">
        <v>-2.8995003333362131E-2</v>
      </c>
      <c r="T47" s="80">
        <v>-10.226924139999994</v>
      </c>
      <c r="U47" s="83">
        <v>-0.46515311552647365</v>
      </c>
      <c r="V47" s="84">
        <v>-44.4</v>
      </c>
      <c r="W47" s="172">
        <v>-5.4217333328399994E-2</v>
      </c>
      <c r="X47" s="185">
        <v>104.015625</v>
      </c>
      <c r="Y47" s="80">
        <v>1.46875</v>
      </c>
      <c r="Z47" s="82">
        <v>0.25781299999999874</v>
      </c>
      <c r="AA47" s="82">
        <v>103.746094</v>
      </c>
      <c r="AB47" s="82">
        <v>102.289062</v>
      </c>
      <c r="AC47" s="187">
        <v>1.7265629999999987</v>
      </c>
      <c r="AD47" s="189">
        <v>4.7750000000000004</v>
      </c>
      <c r="AE47" s="172">
        <v>4.9667460937500005E-2</v>
      </c>
      <c r="AF47" s="86">
        <v>-1.0916067039671187</v>
      </c>
      <c r="AG47" s="80">
        <v>1.4701340070586113</v>
      </c>
      <c r="AH47" s="83">
        <v>0.11743013912717423</v>
      </c>
      <c r="AI47" s="80">
        <v>0.93079613000445693</v>
      </c>
      <c r="AJ47" s="83">
        <v>-0.24012662066948498</v>
      </c>
      <c r="AK47" s="187">
        <v>-0.17634298705415302</v>
      </c>
      <c r="AL47" s="192">
        <v>1.10713911705861</v>
      </c>
      <c r="AM47" s="83">
        <v>8.8435135793812111E-2</v>
      </c>
      <c r="AN47" s="80">
        <v>-5.3149220221017313E-2</v>
      </c>
      <c r="AO47" s="109">
        <v>3.071324897440264E-2</v>
      </c>
      <c r="AP47" s="194">
        <v>0.22654661916987434</v>
      </c>
      <c r="AQ47" s="200">
        <v>1.8095902060749132E-2</v>
      </c>
      <c r="AR47" s="204"/>
      <c r="AS47" s="221"/>
      <c r="AU47" s="394">
        <f t="shared" si="4"/>
        <v>-4.3839608432159486E-3</v>
      </c>
      <c r="AV47" s="395">
        <f t="shared" si="5"/>
        <v>1.8095902060749132E-2</v>
      </c>
      <c r="AX47" s="207"/>
      <c r="AY47" s="205"/>
      <c r="BA47" s="67"/>
    </row>
    <row r="48" spans="3:53" s="68" customFormat="1" ht="15">
      <c r="C48" s="70">
        <f t="shared" si="0"/>
        <v>41162</v>
      </c>
      <c r="D48" s="70">
        <f t="shared" si="1"/>
        <v>41187</v>
      </c>
      <c r="E48" s="68" t="str">
        <f t="shared" si="2"/>
        <v>FNMA3.0-TBA-Sep</v>
      </c>
      <c r="F48" s="68" t="str">
        <f t="shared" si="2"/>
        <v>FNMA3.0-TBA-Oct</v>
      </c>
      <c r="G48" s="68" t="str">
        <f t="shared" si="3"/>
        <v>FNMA3.0-TBA-GEN</v>
      </c>
      <c r="I48" s="133">
        <v>41152</v>
      </c>
      <c r="J48" s="217">
        <v>13</v>
      </c>
      <c r="K48" s="80">
        <v>13.244444440000001</v>
      </c>
      <c r="L48" s="80">
        <v>1.0333333300000014</v>
      </c>
      <c r="M48" s="81">
        <v>91.708504000000005</v>
      </c>
      <c r="N48" s="73">
        <v>35.470300000000002</v>
      </c>
      <c r="O48" s="170">
        <v>0.23050000000000001</v>
      </c>
      <c r="P48" s="80">
        <v>-0.13117489000000049</v>
      </c>
      <c r="Q48" s="82">
        <v>12.342286</v>
      </c>
      <c r="R48" s="80">
        <v>0.90215844000000089</v>
      </c>
      <c r="S48" s="83">
        <v>7.3880127031290349E-2</v>
      </c>
      <c r="T48" s="80">
        <v>-9.3247656999999933</v>
      </c>
      <c r="U48" s="83">
        <v>-0.42563855975927967</v>
      </c>
      <c r="V48" s="84">
        <v>-39.799999999999997</v>
      </c>
      <c r="W48" s="172">
        <v>-5.2712888871199994E-2</v>
      </c>
      <c r="X48" s="185">
        <v>103.773438</v>
      </c>
      <c r="Y48" s="80">
        <v>-0.24218700000000126</v>
      </c>
      <c r="Z48" s="82">
        <v>0.26953100000000063</v>
      </c>
      <c r="AA48" s="82">
        <v>103.539062</v>
      </c>
      <c r="AB48" s="82">
        <v>103.746094</v>
      </c>
      <c r="AC48" s="187">
        <v>2.7343999999999369E-2</v>
      </c>
      <c r="AD48" s="189">
        <v>4.8049999999999997</v>
      </c>
      <c r="AE48" s="172">
        <v>4.9863136958999993E-2</v>
      </c>
      <c r="AF48" s="86">
        <v>-1.0571514767420913</v>
      </c>
      <c r="AG48" s="80">
        <v>2.9848893713276203E-2</v>
      </c>
      <c r="AH48" s="83">
        <v>2.444404398943857E-3</v>
      </c>
      <c r="AI48" s="80">
        <v>0.92783502965530318</v>
      </c>
      <c r="AJ48" s="83">
        <v>3.4455227225027363E-2</v>
      </c>
      <c r="AK48" s="187">
        <v>-4.172304057973873E-3</v>
      </c>
      <c r="AL48" s="192">
        <v>0.93200733371327704</v>
      </c>
      <c r="AM48" s="83">
        <v>7.632453143023421E-2</v>
      </c>
      <c r="AN48" s="80">
        <v>0.87885811349225973</v>
      </c>
      <c r="AO48" s="109">
        <v>0.10938195474130818</v>
      </c>
      <c r="AP48" s="194">
        <v>0.15376020467777279</v>
      </c>
      <c r="AQ48" s="200">
        <v>1.2591827499780469E-2</v>
      </c>
      <c r="AR48" s="204"/>
      <c r="AS48" s="221"/>
      <c r="AU48" s="394">
        <f t="shared" si="4"/>
        <v>-1.0742256688875587E-2</v>
      </c>
      <c r="AV48" s="395">
        <f t="shared" si="5"/>
        <v>1.2591827499780469E-2</v>
      </c>
      <c r="AX48" s="207"/>
      <c r="AY48" s="205"/>
      <c r="BA48" s="67"/>
    </row>
    <row r="49" spans="1:53" s="68" customFormat="1" ht="15">
      <c r="C49" s="70">
        <f t="shared" si="0"/>
        <v>41190</v>
      </c>
      <c r="D49" s="70">
        <f t="shared" si="1"/>
        <v>41215</v>
      </c>
      <c r="E49" s="68" t="str">
        <f t="shared" si="2"/>
        <v>FNMA3.0-TBA-Oct</v>
      </c>
      <c r="F49" s="68" t="str">
        <f t="shared" si="2"/>
        <v>FNMA3.0-TBA-Nov</v>
      </c>
      <c r="G49" s="68" t="str">
        <f t="shared" si="3"/>
        <v>FNMA3.0-TBA-GEN</v>
      </c>
      <c r="I49" s="133">
        <v>41180</v>
      </c>
      <c r="J49" s="217">
        <v>11.016</v>
      </c>
      <c r="K49" s="80">
        <v>11.227111109999999</v>
      </c>
      <c r="L49" s="80">
        <v>-2.0173333300000014</v>
      </c>
      <c r="M49" s="81">
        <v>338.310089</v>
      </c>
      <c r="N49" s="73">
        <v>41.883400000000002</v>
      </c>
      <c r="O49" s="170">
        <v>0.21425</v>
      </c>
      <c r="P49" s="80">
        <v>-0.28909056</v>
      </c>
      <c r="Q49" s="82">
        <v>13.533535000000001</v>
      </c>
      <c r="R49" s="80">
        <v>-2.3064238900000014</v>
      </c>
      <c r="S49" s="83">
        <v>-0.17414274343092048</v>
      </c>
      <c r="T49" s="80">
        <v>-11.631189589999995</v>
      </c>
      <c r="U49" s="83">
        <v>-0.52565943668373338</v>
      </c>
      <c r="V49" s="84">
        <v>-41.1</v>
      </c>
      <c r="W49" s="172">
        <v>-4.6143426662100001E-2</v>
      </c>
      <c r="X49" s="185">
        <v>105.53125</v>
      </c>
      <c r="Y49" s="80">
        <v>1.7578120000000013</v>
      </c>
      <c r="Z49" s="82">
        <v>0.23437599999999748</v>
      </c>
      <c r="AA49" s="82">
        <v>105.269531</v>
      </c>
      <c r="AB49" s="82">
        <v>103.539062</v>
      </c>
      <c r="AC49" s="187">
        <v>1.9921879999999987</v>
      </c>
      <c r="AD49" s="189">
        <v>4.3460000000000001</v>
      </c>
      <c r="AE49" s="172">
        <v>4.5863881250000002E-2</v>
      </c>
      <c r="AF49" s="86">
        <v>-1.0060951102366635</v>
      </c>
      <c r="AG49" s="80">
        <v>2.106044486147872</v>
      </c>
      <c r="AH49" s="83">
        <v>0.15901342602090088</v>
      </c>
      <c r="AI49" s="80">
        <v>-0.15550565699230984</v>
      </c>
      <c r="AJ49" s="83">
        <v>5.1056366505427775E-2</v>
      </c>
      <c r="AK49" s="187">
        <v>4.4873746859819534E-2</v>
      </c>
      <c r="AL49" s="192">
        <v>-0.20037940385212938</v>
      </c>
      <c r="AM49" s="83">
        <v>-1.5129317410019607E-2</v>
      </c>
      <c r="AN49" s="80">
        <v>0.67847870964013035</v>
      </c>
      <c r="AO49" s="109">
        <v>9.2597763019078849E-2</v>
      </c>
      <c r="AP49" s="194">
        <v>-5.3286012443174297E-2</v>
      </c>
      <c r="AQ49" s="200">
        <v>-4.0232727529320436E-3</v>
      </c>
      <c r="AR49" s="204"/>
      <c r="AS49" s="221"/>
      <c r="AU49" s="394">
        <f t="shared" si="4"/>
        <v>-2.1827307389874935E-2</v>
      </c>
      <c r="AV49" s="395">
        <f t="shared" si="5"/>
        <v>-4.0232727529320436E-3</v>
      </c>
      <c r="AX49" s="207"/>
      <c r="AY49" s="205"/>
      <c r="BA49" s="67"/>
    </row>
    <row r="50" spans="1:53" s="68" customFormat="1" ht="15">
      <c r="C50" s="70">
        <f t="shared" si="0"/>
        <v>41223</v>
      </c>
      <c r="D50" s="70">
        <f t="shared" si="1"/>
        <v>41248</v>
      </c>
      <c r="E50" s="68" t="str">
        <f t="shared" si="2"/>
        <v>FNMA3.0-TBA-Nov</v>
      </c>
      <c r="F50" s="68" t="str">
        <f t="shared" si="2"/>
        <v>FNMA3.0-TBA-Dec</v>
      </c>
      <c r="G50" s="68" t="str">
        <f t="shared" si="3"/>
        <v>FNMA3.0-TBA-GEN</v>
      </c>
      <c r="I50" s="133">
        <v>41213</v>
      </c>
      <c r="J50" s="217">
        <v>11.031000000000001</v>
      </c>
      <c r="K50" s="80">
        <v>11.24211111</v>
      </c>
      <c r="L50" s="80">
        <v>1.5000000000000568E-2</v>
      </c>
      <c r="M50" s="81">
        <v>414.54989599999999</v>
      </c>
      <c r="N50" s="73">
        <v>40.068399999999997</v>
      </c>
      <c r="O50" s="170">
        <v>0.21199999999999999</v>
      </c>
      <c r="P50" s="80">
        <v>-0.16258289000000126</v>
      </c>
      <c r="Q50" s="82">
        <v>11.389694</v>
      </c>
      <c r="R50" s="80">
        <v>-0.14758289000000069</v>
      </c>
      <c r="S50" s="83">
        <v>-1.314522396313941E-2</v>
      </c>
      <c r="T50" s="80">
        <v>-11.778772479999995</v>
      </c>
      <c r="U50" s="83">
        <v>-0.5318947496233275</v>
      </c>
      <c r="V50" s="84">
        <v>-37.1</v>
      </c>
      <c r="W50" s="172">
        <v>-4.1708232218100001E-2</v>
      </c>
      <c r="X50" s="185">
        <v>104.960938</v>
      </c>
      <c r="Y50" s="80">
        <v>-0.57031200000000126</v>
      </c>
      <c r="Z50" s="82">
        <v>0.26171899999999937</v>
      </c>
      <c r="AA50" s="82">
        <v>104.742188</v>
      </c>
      <c r="AB50" s="82">
        <v>105.269531</v>
      </c>
      <c r="AC50" s="187">
        <v>-0.30859300000000189</v>
      </c>
      <c r="AD50" s="189">
        <v>4.6459999999999999</v>
      </c>
      <c r="AE50" s="172">
        <v>4.8764851794800002E-2</v>
      </c>
      <c r="AF50" s="86">
        <v>-0.8552929145279905</v>
      </c>
      <c r="AG50" s="80">
        <v>-0.3104739083532646</v>
      </c>
      <c r="AH50" s="83">
        <v>-2.7653944573214847E-2</v>
      </c>
      <c r="AI50" s="80">
        <v>-0.50105894927276773</v>
      </c>
      <c r="AJ50" s="83">
        <v>0.15080219570867304</v>
      </c>
      <c r="AK50" s="187">
        <v>-4.3002150919502463E-2</v>
      </c>
      <c r="AL50" s="192">
        <v>-0.45805679835326529</v>
      </c>
      <c r="AM50" s="83">
        <v>-4.0799168536354256E-2</v>
      </c>
      <c r="AN50" s="80">
        <v>0.22042191128686506</v>
      </c>
      <c r="AO50" s="109">
        <v>4.8020682743219911E-2</v>
      </c>
      <c r="AP50" s="194">
        <v>6.1263516297349357E-2</v>
      </c>
      <c r="AQ50" s="200">
        <v>5.4567480179992054E-3</v>
      </c>
      <c r="AR50" s="204"/>
      <c r="AS50" s="221"/>
      <c r="AU50" s="394">
        <f t="shared" si="4"/>
        <v>-1.4481275584347652E-2</v>
      </c>
      <c r="AV50" s="395">
        <f t="shared" si="5"/>
        <v>5.4567480179992054E-3</v>
      </c>
      <c r="AX50" s="207"/>
      <c r="AY50" s="205"/>
      <c r="BA50" s="67"/>
    </row>
    <row r="51" spans="1:53" s="68" customFormat="1" ht="15">
      <c r="C51" s="70">
        <f t="shared" si="0"/>
        <v>41253</v>
      </c>
      <c r="D51" s="70">
        <f t="shared" si="1"/>
        <v>41278</v>
      </c>
      <c r="E51" s="68" t="str">
        <f t="shared" si="2"/>
        <v>FNMA3.0-TBA-Dec</v>
      </c>
      <c r="F51" s="68" t="str">
        <f t="shared" si="2"/>
        <v>FNMA3.0-TBA-Jan</v>
      </c>
      <c r="G51" s="68" t="str">
        <f t="shared" si="3"/>
        <v>FNMA3.0-TBA-GEN</v>
      </c>
      <c r="I51" s="133">
        <v>41243</v>
      </c>
      <c r="J51" s="217">
        <v>10.609</v>
      </c>
      <c r="K51" s="80">
        <v>10.842333330000001</v>
      </c>
      <c r="L51" s="80">
        <v>-0.39977777999999908</v>
      </c>
      <c r="M51" s="81">
        <v>472.01400799999999</v>
      </c>
      <c r="N51" s="73">
        <v>42.717500000000001</v>
      </c>
      <c r="O51" s="170">
        <v>0.2145</v>
      </c>
      <c r="P51" s="80">
        <v>-0.20641089000000079</v>
      </c>
      <c r="Q51" s="82">
        <v>11.448522000000001</v>
      </c>
      <c r="R51" s="80">
        <v>-0.60618866999999987</v>
      </c>
      <c r="S51" s="83">
        <v>-5.3921248782249395E-2</v>
      </c>
      <c r="T51" s="80">
        <v>-12.384961149999995</v>
      </c>
      <c r="U51" s="83">
        <v>-0.55713556928516517</v>
      </c>
      <c r="V51" s="84">
        <v>-36.9</v>
      </c>
      <c r="W51" s="172">
        <v>-4.0008209987700001E-2</v>
      </c>
      <c r="X51" s="185">
        <v>105.203125</v>
      </c>
      <c r="Y51" s="80">
        <v>0.24218700000000126</v>
      </c>
      <c r="Z51" s="82">
        <v>0.21875</v>
      </c>
      <c r="AA51" s="82">
        <v>104.976562</v>
      </c>
      <c r="AB51" s="82">
        <v>104.742188</v>
      </c>
      <c r="AC51" s="187">
        <v>0.46093700000000126</v>
      </c>
      <c r="AD51" s="189">
        <v>5.2729999999999997</v>
      </c>
      <c r="AE51" s="172">
        <v>5.5473607812499992E-2</v>
      </c>
      <c r="AF51" s="86">
        <v>-0.72121160972488363</v>
      </c>
      <c r="AG51" s="80">
        <v>0.39423615014378943</v>
      </c>
      <c r="AH51" s="83">
        <v>3.5067804106037645E-2</v>
      </c>
      <c r="AI51" s="80">
        <v>-0.19571614537303533</v>
      </c>
      <c r="AJ51" s="83">
        <v>0.13408130480310687</v>
      </c>
      <c r="AK51" s="187">
        <v>1.6236374483175105E-2</v>
      </c>
      <c r="AL51" s="192">
        <v>-0.21195251985621044</v>
      </c>
      <c r="AM51" s="83">
        <v>-1.8853444676211747E-2</v>
      </c>
      <c r="AN51" s="80">
        <v>8.4693914306546159E-3</v>
      </c>
      <c r="AO51" s="109">
        <v>2.8261882781595027E-2</v>
      </c>
      <c r="AP51" s="194">
        <v>-4.8645850372682486E-2</v>
      </c>
      <c r="AQ51" s="200">
        <v>-4.3271099081569646E-3</v>
      </c>
      <c r="AR51" s="204"/>
      <c r="AS51" s="221"/>
      <c r="AU51" s="394">
        <f t="shared" si="4"/>
        <v>-1.8360509692560829E-2</v>
      </c>
      <c r="AV51" s="395">
        <f t="shared" si="5"/>
        <v>-4.3271099081569646E-3</v>
      </c>
      <c r="AX51" s="207"/>
      <c r="AY51" s="205"/>
      <c r="BA51" s="67"/>
    </row>
    <row r="52" spans="1:53" s="68" customFormat="1" ht="15">
      <c r="C52" s="70">
        <f t="shared" si="0"/>
        <v>41284</v>
      </c>
      <c r="D52" s="70">
        <f t="shared" si="1"/>
        <v>41309</v>
      </c>
      <c r="E52" s="68" t="str">
        <f t="shared" si="2"/>
        <v>FNMA3.0-TBA-Jan</v>
      </c>
      <c r="F52" s="68" t="str">
        <f t="shared" si="2"/>
        <v>FNMA3.0-TBA-Feb</v>
      </c>
      <c r="G52" s="68" t="str">
        <f t="shared" si="3"/>
        <v>FNMA3.0-TBA-GEN</v>
      </c>
      <c r="I52" s="133">
        <v>41274</v>
      </c>
      <c r="J52" s="217">
        <v>11.093999999999999</v>
      </c>
      <c r="K52" s="80">
        <v>11.31622222</v>
      </c>
      <c r="L52" s="80">
        <v>0.47388888999999956</v>
      </c>
      <c r="M52" s="81">
        <v>520.48767099999998</v>
      </c>
      <c r="N52" s="73">
        <v>41.258200000000002</v>
      </c>
      <c r="O52" s="170">
        <v>0.2087</v>
      </c>
      <c r="P52" s="80">
        <v>-0.16367666999999919</v>
      </c>
      <c r="Q52" s="82">
        <v>11.00601</v>
      </c>
      <c r="R52" s="80">
        <v>0.31021222000000037</v>
      </c>
      <c r="S52" s="83">
        <v>2.8611204854001693E-2</v>
      </c>
      <c r="T52" s="80">
        <v>-12.074748929999995</v>
      </c>
      <c r="U52" s="83">
        <v>-0.54446468433543216</v>
      </c>
      <c r="V52" s="84">
        <v>-35.1</v>
      </c>
      <c r="W52" s="172">
        <v>-3.9719939992199998E-2</v>
      </c>
      <c r="X52" s="185">
        <v>104.859375</v>
      </c>
      <c r="Y52" s="80">
        <v>-0.34375</v>
      </c>
      <c r="Z52" s="82">
        <v>0.22656299999999874</v>
      </c>
      <c r="AA52" s="82">
        <v>104.632812</v>
      </c>
      <c r="AB52" s="82">
        <v>104.976562</v>
      </c>
      <c r="AC52" s="187">
        <v>-0.11718700000000126</v>
      </c>
      <c r="AD52" s="189">
        <v>5.9370000000000003</v>
      </c>
      <c r="AE52" s="172">
        <v>6.2255010937500001E-2</v>
      </c>
      <c r="AF52" s="86">
        <v>-0.63801996649034798</v>
      </c>
      <c r="AG52" s="80">
        <v>-8.4516624908830842E-2</v>
      </c>
      <c r="AH52" s="83">
        <v>-7.795058714435487E-3</v>
      </c>
      <c r="AI52" s="80">
        <v>0.21139703141023372</v>
      </c>
      <c r="AJ52" s="83">
        <v>8.319164323453565E-2</v>
      </c>
      <c r="AK52" s="187">
        <v>-1.4298563680935815E-2</v>
      </c>
      <c r="AL52" s="192">
        <v>0.22569559509116954</v>
      </c>
      <c r="AM52" s="83">
        <v>2.0816146139566206E-2</v>
      </c>
      <c r="AN52" s="80">
        <v>0.23416498652182416</v>
      </c>
      <c r="AO52" s="109">
        <v>4.9666332403322189E-2</v>
      </c>
      <c r="AP52" s="194">
        <v>-1.9124952332047279E-2</v>
      </c>
      <c r="AQ52" s="200">
        <v>-1.7639148096590827E-3</v>
      </c>
      <c r="AR52" s="204"/>
      <c r="AS52" s="221"/>
      <c r="AU52" s="394">
        <f t="shared" si="4"/>
        <v>-1.5096074342883091E-2</v>
      </c>
      <c r="AV52" s="395">
        <f t="shared" si="5"/>
        <v>-1.7639148096590827E-3</v>
      </c>
      <c r="AX52" s="207"/>
      <c r="AY52" s="205"/>
      <c r="BA52" s="67"/>
    </row>
    <row r="53" spans="1:53" s="68" customFormat="1" ht="15">
      <c r="C53" s="70">
        <f t="shared" si="0"/>
        <v>41315</v>
      </c>
      <c r="D53" s="70">
        <f t="shared" si="1"/>
        <v>41340</v>
      </c>
      <c r="E53" s="68" t="str">
        <f t="shared" si="2"/>
        <v>FNMA3.0-TBA-Feb</v>
      </c>
      <c r="F53" s="68" t="str">
        <f t="shared" si="2"/>
        <v>FNMA3.0-TBA-Mar</v>
      </c>
      <c r="G53" s="68" t="str">
        <f t="shared" si="3"/>
        <v>FNMA3.0-TBA-GEN</v>
      </c>
      <c r="I53" s="133">
        <v>41305</v>
      </c>
      <c r="J53" s="217">
        <v>12.859</v>
      </c>
      <c r="K53" s="80">
        <v>13.070111109999999</v>
      </c>
      <c r="L53" s="80">
        <v>1.7538888899999989</v>
      </c>
      <c r="M53" s="81">
        <v>521.38769500000001</v>
      </c>
      <c r="N53" s="73">
        <v>43.821300000000001</v>
      </c>
      <c r="O53" s="170">
        <v>0.19969999999999999</v>
      </c>
      <c r="P53" s="80">
        <v>-0.22900077999999979</v>
      </c>
      <c r="Q53" s="82">
        <v>11.545223</v>
      </c>
      <c r="R53" s="80">
        <v>1.5248881099999991</v>
      </c>
      <c r="S53" s="83">
        <v>0.13475240061165916</v>
      </c>
      <c r="T53" s="80">
        <v>-10.549860819999996</v>
      </c>
      <c r="U53" s="83">
        <v>-0.48308020698624166</v>
      </c>
      <c r="V53" s="84">
        <v>-31</v>
      </c>
      <c r="W53" s="172">
        <v>-4.0517344440999997E-2</v>
      </c>
      <c r="X53" s="185">
        <v>103.234375</v>
      </c>
      <c r="Y53" s="80">
        <v>-1.625</v>
      </c>
      <c r="Z53" s="82">
        <v>0.22656299999999874</v>
      </c>
      <c r="AA53" s="82">
        <v>102.941406</v>
      </c>
      <c r="AB53" s="82">
        <v>104.632812</v>
      </c>
      <c r="AC53" s="187">
        <v>-1.3984370000000013</v>
      </c>
      <c r="AD53" s="189">
        <v>7.0540000000000003</v>
      </c>
      <c r="AE53" s="172">
        <v>7.2821528124999993E-2</v>
      </c>
      <c r="AF53" s="86">
        <v>-0.55639239499960713</v>
      </c>
      <c r="AG53" s="80">
        <v>-0.89223072787886359</v>
      </c>
      <c r="AH53" s="83">
        <v>-7.8845281626049896E-2</v>
      </c>
      <c r="AI53" s="80">
        <v>0.56633498028490858</v>
      </c>
      <c r="AJ53" s="83">
        <v>8.1627571490740847E-2</v>
      </c>
      <c r="AK53" s="187">
        <v>-6.6322401836226938E-2</v>
      </c>
      <c r="AL53" s="192">
        <v>0.63265738212113554</v>
      </c>
      <c r="AM53" s="83">
        <v>5.5907118985609273E-2</v>
      </c>
      <c r="AN53" s="80">
        <v>0.8668223686429597</v>
      </c>
      <c r="AO53" s="109">
        <v>0.10835015294418282</v>
      </c>
      <c r="AP53" s="194">
        <v>-0.10294284981170451</v>
      </c>
      <c r="AQ53" s="200">
        <v>-9.096927208601998E-3</v>
      </c>
      <c r="AR53" s="204"/>
      <c r="AS53" s="221"/>
      <c r="AU53" s="394">
        <f t="shared" si="4"/>
        <v>-2.0236504334040888E-2</v>
      </c>
      <c r="AV53" s="395">
        <f t="shared" si="5"/>
        <v>-9.096927208601998E-3</v>
      </c>
      <c r="AX53" s="207"/>
      <c r="AY53" s="205"/>
      <c r="BA53" s="67"/>
    </row>
    <row r="54" spans="1:53" ht="15" customHeight="1">
      <c r="A54" s="67" t="s">
        <v>78</v>
      </c>
      <c r="B54" s="69">
        <v>2.5</v>
      </c>
      <c r="C54" s="70">
        <f t="shared" si="0"/>
        <v>41343</v>
      </c>
      <c r="D54" s="70">
        <f>I54+35</f>
        <v>41368</v>
      </c>
      <c r="E54" s="70" t="str">
        <f t="shared" ref="E54:F58" si="6">"FNMA"&amp;TEXT($J$23,"0.0")&amp;"-TBA-"&amp;TEXT(C54,"mmm")</f>
        <v>FNMA3.0-TBA-Mar</v>
      </c>
      <c r="F54" s="70" t="str">
        <f t="shared" si="6"/>
        <v>FNMA3.0-TBA-Apr</v>
      </c>
      <c r="G54" s="70" t="str">
        <f>"FNMA"&amp;TEXT($J$23,"0.0")&amp;"-TBA-GEN"</f>
        <v>FNMA3.0-TBA-GEN</v>
      </c>
      <c r="H54" s="71"/>
      <c r="I54" s="133">
        <v>41333</v>
      </c>
      <c r="J54" s="217">
        <v>12.859</v>
      </c>
      <c r="K54" s="80">
        <v>13.070111109999999</v>
      </c>
      <c r="L54" s="80">
        <v>0</v>
      </c>
      <c r="M54" s="81">
        <v>575.31921399999999</v>
      </c>
      <c r="N54" s="73">
        <v>42.487099999999998</v>
      </c>
      <c r="O54" s="170">
        <v>0.20369999999999999</v>
      </c>
      <c r="P54" s="80">
        <v>-0.29266589000000032</v>
      </c>
      <c r="Q54" s="82">
        <v>13.362776999999999</v>
      </c>
      <c r="R54" s="80">
        <v>-0.29266589000000032</v>
      </c>
      <c r="S54" s="83">
        <v>-2.2391997094506746E-2</v>
      </c>
      <c r="T54" s="80">
        <v>-10.842526709999996</v>
      </c>
      <c r="U54" s="83">
        <v>-0.49465507348949878</v>
      </c>
      <c r="V54" s="84">
        <v>-30</v>
      </c>
      <c r="W54" s="172">
        <v>-3.921033333E-2</v>
      </c>
      <c r="X54" s="185">
        <v>103.507812</v>
      </c>
      <c r="Y54" s="80">
        <v>0.27343700000000126</v>
      </c>
      <c r="Z54" s="82">
        <v>0.29296899999999937</v>
      </c>
      <c r="AA54" s="82">
        <v>103.257812</v>
      </c>
      <c r="AB54" s="82">
        <v>102.941406</v>
      </c>
      <c r="AC54" s="187">
        <v>0.56640600000000063</v>
      </c>
      <c r="AD54" s="189">
        <v>6.8920000000000003</v>
      </c>
      <c r="AE54" s="172">
        <v>7.1337584030399998E-2</v>
      </c>
      <c r="AF54" s="86">
        <v>-0.54964481714562685</v>
      </c>
      <c r="AG54" s="80">
        <v>0.31514399088214784</v>
      </c>
      <c r="AH54" s="83">
        <v>2.411180656613009E-2</v>
      </c>
      <c r="AI54" s="80">
        <v>2.3400619604976931E-2</v>
      </c>
      <c r="AJ54" s="83">
        <v>6.74757785398028E-3</v>
      </c>
      <c r="AK54" s="187">
        <v>9.2251872282940722E-4</v>
      </c>
      <c r="AL54" s="192">
        <v>2.2478100882147523E-2</v>
      </c>
      <c r="AM54" s="83">
        <v>1.7198094716233459E-3</v>
      </c>
      <c r="AN54" s="80">
        <v>0.88930046952510722</v>
      </c>
      <c r="AO54" s="109">
        <v>0.11025630403509146</v>
      </c>
      <c r="AP54" s="194">
        <v>-0.13163699756566352</v>
      </c>
      <c r="AQ54" s="200">
        <v>-1.0071605088723958E-2</v>
      </c>
      <c r="AR54" s="204"/>
      <c r="AS54" s="221"/>
      <c r="AU54" s="394">
        <f t="shared" si="4"/>
        <v>-2.2391997094506746E-2</v>
      </c>
      <c r="AV54" s="395">
        <f t="shared" si="5"/>
        <v>-1.0071605088723958E-2</v>
      </c>
      <c r="AX54" s="208"/>
      <c r="AY54" s="206"/>
    </row>
    <row r="55" spans="1:53" ht="15" customHeight="1">
      <c r="A55" s="67" t="s">
        <v>80</v>
      </c>
      <c r="B55" s="69">
        <v>3</v>
      </c>
      <c r="C55" s="70">
        <f t="shared" si="0"/>
        <v>41371</v>
      </c>
      <c r="D55" s="70">
        <f>I55+35</f>
        <v>41396</v>
      </c>
      <c r="E55" s="70" t="str">
        <f t="shared" si="6"/>
        <v>FNMA3.0-TBA-Apr</v>
      </c>
      <c r="F55" s="70" t="str">
        <f t="shared" si="6"/>
        <v>FNMA3.0-TBA-May</v>
      </c>
      <c r="G55" s="70" t="str">
        <f>"FNMA"&amp;TEXT($J$23,"0.0")&amp;"-TBA-GEN"</f>
        <v>FNMA3.0-TBA-GEN</v>
      </c>
      <c r="H55" s="71"/>
      <c r="I55" s="133">
        <v>41361</v>
      </c>
      <c r="J55" s="234">
        <v>13.811999999999999</v>
      </c>
      <c r="K55" s="237">
        <v>14.023111109999999</v>
      </c>
      <c r="L55" s="237">
        <v>0.9529999999999994</v>
      </c>
      <c r="M55" s="238">
        <v>486.65310699999998</v>
      </c>
      <c r="N55" s="239">
        <v>40.5274</v>
      </c>
      <c r="O55" s="240">
        <v>0.20369999999999999</v>
      </c>
      <c r="P55" s="237">
        <v>-0.2555818900000002</v>
      </c>
      <c r="Q55" s="171">
        <v>13.325692999999999</v>
      </c>
      <c r="R55" s="237">
        <v>0.6974181099999992</v>
      </c>
      <c r="S55" s="241">
        <v>5.3359769028007847E-2</v>
      </c>
      <c r="T55" s="237">
        <v>-10.145108599999997</v>
      </c>
      <c r="U55" s="241">
        <v>-0.46768998493142278</v>
      </c>
      <c r="V55" s="242">
        <v>-28.9</v>
      </c>
      <c r="W55" s="243">
        <v>-4.0526791107899994E-2</v>
      </c>
      <c r="X55" s="244">
        <v>103.148438</v>
      </c>
      <c r="Y55" s="237">
        <v>-0.35937400000000252</v>
      </c>
      <c r="Z55" s="171">
        <v>0.25</v>
      </c>
      <c r="AA55" s="171">
        <v>102.882812</v>
      </c>
      <c r="AB55" s="171">
        <v>103.257812</v>
      </c>
      <c r="AC55" s="245">
        <v>-0.10937400000000252</v>
      </c>
      <c r="AD55" s="246">
        <v>7.0179999999999998</v>
      </c>
      <c r="AE55" s="243">
        <v>7.2389573788399997E-2</v>
      </c>
      <c r="AF55" s="247">
        <v>-0.55984293023139986</v>
      </c>
      <c r="AG55" s="237">
        <v>-6.0116852230487176E-2</v>
      </c>
      <c r="AH55" s="241">
        <v>-4.5995670369237728E-3</v>
      </c>
      <c r="AI55" s="237">
        <v>0.63913372611555541</v>
      </c>
      <c r="AJ55" s="241">
        <v>-1.0198113085773008E-2</v>
      </c>
      <c r="AK55" s="245">
        <v>1.8324683460433074E-3</v>
      </c>
      <c r="AL55" s="248">
        <v>0.63730125776951208</v>
      </c>
      <c r="AM55" s="241">
        <v>4.8760201991084079E-2</v>
      </c>
      <c r="AN55" s="237">
        <v>1.5266017272946193</v>
      </c>
      <c r="AO55" s="203">
        <v>0.16439262568171698</v>
      </c>
      <c r="AP55" s="249">
        <v>-0.11562115744215024</v>
      </c>
      <c r="AQ55" s="250">
        <v>-8.8462260549329215E-3</v>
      </c>
      <c r="AR55" s="204"/>
      <c r="AS55" s="221"/>
      <c r="AU55" s="394">
        <f t="shared" si="4"/>
        <v>-1.9554683801001001E-2</v>
      </c>
      <c r="AV55" s="395">
        <f t="shared" si="5"/>
        <v>-8.8462260549329215E-3</v>
      </c>
      <c r="AX55" s="208"/>
      <c r="AY55" s="206"/>
    </row>
    <row r="56" spans="1:53" ht="15" customHeight="1">
      <c r="A56" s="67" t="s">
        <v>81</v>
      </c>
      <c r="B56" s="69">
        <v>3.5</v>
      </c>
      <c r="C56" s="70">
        <f t="shared" si="0"/>
        <v>41404</v>
      </c>
      <c r="D56" s="70">
        <f>I56+35</f>
        <v>41429</v>
      </c>
      <c r="E56" s="70" t="str">
        <f t="shared" si="6"/>
        <v>FNMA3.0-TBA-May</v>
      </c>
      <c r="F56" s="70" t="str">
        <f t="shared" si="6"/>
        <v>FNMA3.0-TBA-Jun</v>
      </c>
      <c r="G56" s="70" t="str">
        <f>"FNMA"&amp;TEXT($J$23,"0.0")&amp;"-TBA-GEN"</f>
        <v>FNMA3.0-TBA-GEN</v>
      </c>
      <c r="H56" s="71"/>
      <c r="I56" s="133">
        <v>41394</v>
      </c>
      <c r="J56" s="331">
        <v>11.047000000000001</v>
      </c>
      <c r="K56" s="332">
        <v>11.25811111</v>
      </c>
      <c r="L56" s="332">
        <v>-2.7649999999999988</v>
      </c>
      <c r="M56" s="333">
        <v>876.25769000000003</v>
      </c>
      <c r="N56" s="334">
        <v>39.004800000000003</v>
      </c>
      <c r="O56" s="335">
        <v>0.19819999999999999</v>
      </c>
      <c r="P56" s="332">
        <v>-0.26965789000000129</v>
      </c>
      <c r="Q56" s="336">
        <v>14.292769</v>
      </c>
      <c r="R56" s="332">
        <v>-3.0346578900000001</v>
      </c>
      <c r="S56" s="337">
        <v>-0.21640403945997119</v>
      </c>
      <c r="T56" s="332">
        <v>-13.179766489999997</v>
      </c>
      <c r="U56" s="337">
        <v>-0.58288402243726112</v>
      </c>
      <c r="V56" s="338">
        <v>-29.4</v>
      </c>
      <c r="W56" s="339">
        <v>-3.3098846663399996E-2</v>
      </c>
      <c r="X56" s="340">
        <v>104.59375</v>
      </c>
      <c r="Y56" s="332">
        <v>1.4453120000000013</v>
      </c>
      <c r="Z56" s="336">
        <v>0.26562599999999748</v>
      </c>
      <c r="AA56" s="336">
        <v>104.320312</v>
      </c>
      <c r="AB56" s="336">
        <v>102.882812</v>
      </c>
      <c r="AC56" s="341">
        <v>1.7109379999999987</v>
      </c>
      <c r="AD56" s="342">
        <v>6.3730000000000002</v>
      </c>
      <c r="AE56" s="339">
        <v>6.6657596875000003E-2</v>
      </c>
      <c r="AF56" s="343">
        <v>-0.4965502540613454</v>
      </c>
      <c r="AG56" s="332">
        <v>0.95785654336425008</v>
      </c>
      <c r="AH56" s="337">
        <v>6.8305566136546869E-2</v>
      </c>
      <c r="AI56" s="332">
        <v>-2.0310625144454031</v>
      </c>
      <c r="AJ56" s="337">
        <v>6.3292676170054463E-2</v>
      </c>
      <c r="AK56" s="341">
        <v>4.5738832190346919E-2</v>
      </c>
      <c r="AL56" s="344">
        <v>-2.07680134663575</v>
      </c>
      <c r="AM56" s="337">
        <v>-0.14809847332342432</v>
      </c>
      <c r="AN56" s="332">
        <v>-0.55019961934113071</v>
      </c>
      <c r="AO56" s="345">
        <v>-8.0521445307987216E-3</v>
      </c>
      <c r="AP56" s="346">
        <v>-0.1377612322147036</v>
      </c>
      <c r="AQ56" s="347">
        <v>-9.8238708325191059E-3</v>
      </c>
      <c r="AR56" s="204"/>
      <c r="AS56" s="221"/>
      <c r="AU56" s="394">
        <f t="shared" si="4"/>
        <v>-1.9229533866254971E-2</v>
      </c>
      <c r="AV56" s="395">
        <f t="shared" si="5"/>
        <v>-9.8238708325191059E-3</v>
      </c>
      <c r="AX56" s="208"/>
      <c r="AY56" s="206"/>
    </row>
    <row r="57" spans="1:53" ht="15" customHeight="1">
      <c r="A57" s="67" t="s">
        <v>83</v>
      </c>
      <c r="B57" s="69">
        <v>4</v>
      </c>
      <c r="C57" s="70">
        <f t="shared" si="0"/>
        <v>41435</v>
      </c>
      <c r="D57" s="70">
        <f>I57+35</f>
        <v>41460</v>
      </c>
      <c r="E57" s="70" t="str">
        <f t="shared" si="6"/>
        <v>FNMA3.0-TBA-Jun</v>
      </c>
      <c r="F57" s="70" t="str">
        <f t="shared" si="6"/>
        <v>FNMA3.0-TBA-Jul</v>
      </c>
      <c r="G57" s="70" t="str">
        <f>"FNMA"&amp;TEXT($J$23,"0.0")&amp;"-TBA-GEN"</f>
        <v>FNMA3.0-TBA-GEN</v>
      </c>
      <c r="H57" s="71"/>
      <c r="I57" s="133">
        <v>41425</v>
      </c>
      <c r="J57" s="234">
        <v>15.609</v>
      </c>
      <c r="K57" s="237">
        <v>15.842333330000001</v>
      </c>
      <c r="L57" s="237">
        <v>4.5842222200000009</v>
      </c>
      <c r="M57" s="238">
        <v>489.38799999999998</v>
      </c>
      <c r="N57" s="239">
        <v>37.350499999999997</v>
      </c>
      <c r="O57" s="240">
        <v>0.19428000000000001</v>
      </c>
      <c r="P57" s="237">
        <v>-0.1225438900000011</v>
      </c>
      <c r="Q57" s="171">
        <v>11.380655000000001</v>
      </c>
      <c r="R57" s="237">
        <v>4.4616783299999998</v>
      </c>
      <c r="S57" s="241">
        <v>0.39630789627195284</v>
      </c>
      <c r="T57" s="237">
        <v>-8.7180881599999971</v>
      </c>
      <c r="U57" s="241">
        <v>-0.41757766686795295</v>
      </c>
      <c r="V57" s="242">
        <v>-22.5</v>
      </c>
      <c r="W57" s="243">
        <v>-3.5645249992500003E-2</v>
      </c>
      <c r="X57" s="244">
        <v>100.46875</v>
      </c>
      <c r="Y57" s="237">
        <v>-4.125</v>
      </c>
      <c r="Z57" s="171">
        <v>0.27343799999999874</v>
      </c>
      <c r="AA57" s="171">
        <v>100.195312</v>
      </c>
      <c r="AB57" s="171">
        <v>104.320312</v>
      </c>
      <c r="AC57" s="245">
        <v>-3.8515620000000013</v>
      </c>
      <c r="AD57" s="246">
        <v>7.5830000000000002</v>
      </c>
      <c r="AE57" s="243">
        <v>7.6185453125000011E-2</v>
      </c>
      <c r="AF57" s="247">
        <v>-0.46787475207393797</v>
      </c>
      <c r="AG57" s="237">
        <v>-1.9124940896330243</v>
      </c>
      <c r="AH57" s="241">
        <v>-0.16987699543436327</v>
      </c>
      <c r="AI57" s="237">
        <v>2.4900410175179477</v>
      </c>
      <c r="AJ57" s="241">
        <v>2.8675501987407426E-2</v>
      </c>
      <c r="AK57" s="245">
        <v>-5.9143222849027816E-2</v>
      </c>
      <c r="AL57" s="248">
        <v>2.5491842403669756</v>
      </c>
      <c r="AM57" s="241">
        <v>0.22643090083758957</v>
      </c>
      <c r="AN57" s="237">
        <v>1.9989846210258448</v>
      </c>
      <c r="AO57" s="203">
        <v>0.21655550196700757</v>
      </c>
      <c r="AP57" s="249">
        <v>5.3908464575917747E-3</v>
      </c>
      <c r="AQ57" s="250">
        <v>4.7884111330215632E-4</v>
      </c>
      <c r="AR57" s="204"/>
      <c r="AS57" s="221"/>
      <c r="AU57" s="394">
        <f t="shared" si="4"/>
        <v>-1.0884942314270792E-2</v>
      </c>
      <c r="AV57" s="395">
        <f t="shared" si="5"/>
        <v>4.7884111330215632E-4</v>
      </c>
      <c r="AX57" s="208"/>
      <c r="AY57" s="206"/>
    </row>
    <row r="58" spans="1:53" ht="15" customHeight="1">
      <c r="A58" s="67" t="s">
        <v>84</v>
      </c>
      <c r="B58" s="69">
        <v>4.5</v>
      </c>
      <c r="C58" s="70">
        <f t="shared" si="0"/>
        <v>41463</v>
      </c>
      <c r="D58" s="70">
        <f>I58+35</f>
        <v>41488</v>
      </c>
      <c r="E58" s="70" t="str">
        <f t="shared" si="6"/>
        <v>FNMA3.0-TBA-Jul</v>
      </c>
      <c r="F58" s="70" t="str">
        <f t="shared" si="6"/>
        <v>FNMA3.0-TBA-Aug</v>
      </c>
      <c r="G58" s="70" t="str">
        <f>"FNMA"&amp;TEXT($J$23,"0.0")&amp;"-TBA-GEN"</f>
        <v>FNMA3.0-TBA-GEN</v>
      </c>
      <c r="H58" s="71"/>
      <c r="I58" s="133">
        <v>41453</v>
      </c>
      <c r="J58" s="234">
        <v>18.405999999999999</v>
      </c>
      <c r="K58" s="237">
        <v>18.61711111</v>
      </c>
      <c r="L58" s="237">
        <v>2.7747777799999991</v>
      </c>
      <c r="M58" s="238">
        <v>347.36630200000002</v>
      </c>
      <c r="N58" s="239">
        <v>38.921300000000002</v>
      </c>
      <c r="O58" s="240">
        <v>0.19464999999999999</v>
      </c>
      <c r="P58" s="237">
        <v>-0.34815966999999937</v>
      </c>
      <c r="Q58" s="171">
        <v>16.190493</v>
      </c>
      <c r="R58" s="237">
        <v>2.4266181099999997</v>
      </c>
      <c r="S58" s="241">
        <v>0.15317302441836703</v>
      </c>
      <c r="T58" s="237">
        <v>-6.2914700499999974</v>
      </c>
      <c r="U58" s="241">
        <v>-0.32836627661331552</v>
      </c>
      <c r="V58" s="242">
        <v>-16.8</v>
      </c>
      <c r="W58" s="243">
        <v>-3.1276746664800001E-2</v>
      </c>
      <c r="X58" s="244">
        <v>97.742187999999999</v>
      </c>
      <c r="Y58" s="237">
        <v>-2.7265620000000013</v>
      </c>
      <c r="Z58" s="171">
        <v>0.27343799999999874</v>
      </c>
      <c r="AA58" s="171">
        <v>97.488281000000001</v>
      </c>
      <c r="AB58" s="171">
        <v>100.195312</v>
      </c>
      <c r="AC58" s="245">
        <v>-2.4531240000000025</v>
      </c>
      <c r="AD58" s="246">
        <v>7.9279999999999999</v>
      </c>
      <c r="AE58" s="243">
        <v>7.7490006646400003E-2</v>
      </c>
      <c r="AF58" s="247">
        <v>-0.40362297047567802</v>
      </c>
      <c r="AG58" s="237">
        <v>-1.1477547833066282</v>
      </c>
      <c r="AH58" s="241">
        <v>-7.2448594496693886E-2</v>
      </c>
      <c r="AI58" s="237">
        <v>1.1912700936243141</v>
      </c>
      <c r="AJ58" s="241">
        <v>6.4251781598259949E-2</v>
      </c>
      <c r="AK58" s="245">
        <v>-8.7593233069057461E-2</v>
      </c>
      <c r="AL58" s="248">
        <v>1.2788633266933715</v>
      </c>
      <c r="AM58" s="241">
        <v>8.0724429921673127E-2</v>
      </c>
      <c r="AN58" s="237">
        <v>3.2778479477192164</v>
      </c>
      <c r="AO58" s="203">
        <v>0.31476125133136912</v>
      </c>
      <c r="AP58" s="249">
        <v>-0.23779381219907142</v>
      </c>
      <c r="AQ58" s="250">
        <v>-1.5010024549147105E-2</v>
      </c>
      <c r="AR58" s="204"/>
      <c r="AS58" s="221"/>
      <c r="AU58" s="394">
        <f t="shared" si="4"/>
        <v>-2.1976539866176353E-2</v>
      </c>
      <c r="AV58" s="395">
        <f t="shared" si="5"/>
        <v>-1.5010024549147105E-2</v>
      </c>
      <c r="AX58" s="208"/>
      <c r="AY58" s="206"/>
    </row>
    <row r="59" spans="1:53" s="226" customFormat="1" ht="15" customHeight="1">
      <c r="B59" s="368"/>
      <c r="C59" s="369"/>
      <c r="D59" s="369"/>
      <c r="E59" s="369"/>
      <c r="F59" s="369"/>
      <c r="G59" s="369"/>
      <c r="H59" s="72"/>
      <c r="I59" s="133">
        <v>41486</v>
      </c>
      <c r="J59" s="234">
        <v>20.187999999999999</v>
      </c>
      <c r="K59" s="237">
        <v>20.39911111</v>
      </c>
      <c r="L59" s="237">
        <v>1.782</v>
      </c>
      <c r="M59" s="238">
        <v>271.58371</v>
      </c>
      <c r="N59" s="239">
        <v>36.382599999999996</v>
      </c>
      <c r="O59" s="240">
        <v>0.18673000000000001</v>
      </c>
      <c r="P59" s="237">
        <v>-0.4056258899999996</v>
      </c>
      <c r="Q59" s="171">
        <v>19.022736999999999</v>
      </c>
      <c r="R59" s="237">
        <v>1.3763741100000004</v>
      </c>
      <c r="S59" s="241">
        <v>7.3930595454237497E-2</v>
      </c>
      <c r="T59" s="237">
        <v>-4.9150959399999969</v>
      </c>
      <c r="U59" s="241">
        <v>-0.2787119955161913</v>
      </c>
      <c r="V59" s="242">
        <v>-14.3</v>
      </c>
      <c r="W59" s="243">
        <v>-2.9170728887300004E-2</v>
      </c>
      <c r="X59" s="244">
        <v>96.953125</v>
      </c>
      <c r="Y59" s="237">
        <v>-0.78906299999999874</v>
      </c>
      <c r="Z59" s="171">
        <v>0.25390699999999811</v>
      </c>
      <c r="AA59" s="171">
        <v>96.683593999999999</v>
      </c>
      <c r="AB59" s="171">
        <v>97.488281000000001</v>
      </c>
      <c r="AC59" s="245">
        <v>-0.53515600000000063</v>
      </c>
      <c r="AD59" s="246">
        <v>8.0239999999999991</v>
      </c>
      <c r="AE59" s="243">
        <v>7.7795187500000001E-2</v>
      </c>
      <c r="AF59" s="247">
        <v>-0.37496829591547681</v>
      </c>
      <c r="AG59" s="237">
        <v>-0.2160012543878822</v>
      </c>
      <c r="AH59" s="241">
        <v>-1.1602297107839639E-2</v>
      </c>
      <c r="AI59" s="237">
        <v>1.1490676838758702</v>
      </c>
      <c r="AJ59" s="241">
        <v>2.865467456020121E-2</v>
      </c>
      <c r="AK59" s="245">
        <v>-1.1305171736248006E-2</v>
      </c>
      <c r="AL59" s="248">
        <v>1.1603728556121182</v>
      </c>
      <c r="AM59" s="241">
        <v>6.2328298346397859E-2</v>
      </c>
      <c r="AN59" s="237">
        <v>4.4382208033313351</v>
      </c>
      <c r="AO59" s="203">
        <v>0.39670808285863401</v>
      </c>
      <c r="AP59" s="249">
        <v>-0.31041881488898937</v>
      </c>
      <c r="AQ59" s="250">
        <v>-1.6673844457116171E-2</v>
      </c>
      <c r="AR59" s="300"/>
      <c r="AS59" s="302"/>
      <c r="AU59" s="394">
        <f>P59/K58</f>
        <v>-2.1787799815091699E-2</v>
      </c>
      <c r="AV59" s="395">
        <f>AP59/K58</f>
        <v>-1.6673844457116171E-2</v>
      </c>
      <c r="AX59" s="370"/>
      <c r="AY59" s="371"/>
    </row>
    <row r="60" spans="1:53" s="226" customFormat="1" ht="15" customHeight="1">
      <c r="B60" s="368"/>
      <c r="C60" s="369"/>
      <c r="D60" s="369"/>
      <c r="E60" s="369"/>
      <c r="F60" s="369"/>
      <c r="G60" s="369"/>
      <c r="H60" s="72"/>
      <c r="I60" s="133">
        <v>41516</v>
      </c>
      <c r="J60" s="331">
        <v>21.047001000000002</v>
      </c>
      <c r="K60" s="332">
        <v>21.280334330000002</v>
      </c>
      <c r="L60" s="332">
        <v>0.88122322000000253</v>
      </c>
      <c r="M60" s="333">
        <v>237.138397</v>
      </c>
      <c r="N60" s="334">
        <v>30.2972</v>
      </c>
      <c r="O60" s="335">
        <v>0.18206</v>
      </c>
      <c r="P60" s="332">
        <v>-0.3194078900000008</v>
      </c>
      <c r="Q60" s="336">
        <v>20.718519000000001</v>
      </c>
      <c r="R60" s="332">
        <v>0.56181533000000172</v>
      </c>
      <c r="S60" s="337">
        <v>2.7541167209221683E-2</v>
      </c>
      <c r="T60" s="332">
        <v>-4.3532806099999952</v>
      </c>
      <c r="U60" s="337">
        <v>-0.25884688197869699</v>
      </c>
      <c r="V60" s="338">
        <v>-13.8</v>
      </c>
      <c r="W60" s="339">
        <v>-2.9366861375400004E-2</v>
      </c>
      <c r="X60" s="340">
        <v>95.921875</v>
      </c>
      <c r="Y60" s="332">
        <v>-1.03125</v>
      </c>
      <c r="Z60" s="336">
        <v>0.26953100000000063</v>
      </c>
      <c r="AA60" s="336">
        <v>95.675781000000001</v>
      </c>
      <c r="AB60" s="336">
        <v>96.683593999999999</v>
      </c>
      <c r="AC60" s="341">
        <v>-0.76171899999999937</v>
      </c>
      <c r="AD60" s="342">
        <v>8.0820000000000007</v>
      </c>
      <c r="AE60" s="339">
        <v>7.7524059374999996E-2</v>
      </c>
      <c r="AF60" s="343">
        <v>-0.37880964454333316</v>
      </c>
      <c r="AG60" s="332">
        <v>-0.28562047539644086</v>
      </c>
      <c r="AH60" s="337">
        <v>-1.4001613788770665E-2</v>
      </c>
      <c r="AI60" s="332">
        <v>0.27817554998979926</v>
      </c>
      <c r="AJ60" s="337">
        <v>-3.8413486278563447E-3</v>
      </c>
      <c r="AK60" s="341">
        <v>1.9806953862384277E-3</v>
      </c>
      <c r="AL60" s="344">
        <v>0.27619485460356086</v>
      </c>
      <c r="AM60" s="337">
        <v>1.3539553420451017E-2</v>
      </c>
      <c r="AN60" s="332">
        <v>4.7144156579348957</v>
      </c>
      <c r="AO60" s="345">
        <v>0.41561888655927426</v>
      </c>
      <c r="AP60" s="346">
        <v>-0.21730694769659142</v>
      </c>
      <c r="AQ60" s="347">
        <v>-1.065276553104629E-2</v>
      </c>
      <c r="AR60" s="300"/>
      <c r="AS60" s="302"/>
      <c r="AU60" s="396">
        <f>P60/K59</f>
        <v>-1.5657931773479163E-2</v>
      </c>
      <c r="AV60" s="397">
        <f>AP60/K59</f>
        <v>-1.065276553104629E-2</v>
      </c>
      <c r="AX60" s="370"/>
      <c r="AY60" s="371"/>
    </row>
    <row r="61" spans="1:53" s="226" customFormat="1" ht="15" customHeight="1">
      <c r="B61" s="368"/>
      <c r="C61" s="369"/>
      <c r="D61" s="369"/>
      <c r="E61" s="369"/>
      <c r="F61" s="369"/>
      <c r="G61" s="369"/>
      <c r="H61" s="72"/>
      <c r="I61" s="133">
        <v>41547</v>
      </c>
      <c r="J61" s="331">
        <v>20.483999000000001</v>
      </c>
      <c r="K61" s="332">
        <v>20.695110110000002</v>
      </c>
      <c r="L61" s="332">
        <v>-0.58522422000000063</v>
      </c>
      <c r="M61" s="333">
        <v>229.72250399999999</v>
      </c>
      <c r="N61" s="334">
        <v>20.182300000000001</v>
      </c>
      <c r="O61" s="335">
        <v>0.17885000000000001</v>
      </c>
      <c r="P61" s="332">
        <v>-0.10537766999999931</v>
      </c>
      <c r="Q61" s="336">
        <v>21.385712000000002</v>
      </c>
      <c r="R61" s="332">
        <v>-0.69060188999999994</v>
      </c>
      <c r="S61" s="337">
        <v>-3.2452586472122395E-2</v>
      </c>
      <c r="T61" s="332">
        <v>-5.0438824999999952</v>
      </c>
      <c r="U61" s="337">
        <v>-0.28289921763036641</v>
      </c>
      <c r="V61" s="338">
        <v>-17.100000000000001</v>
      </c>
      <c r="W61" s="339">
        <v>-3.5388638288100002E-2</v>
      </c>
      <c r="X61" s="340">
        <v>97.710937999999999</v>
      </c>
      <c r="Y61" s="332">
        <v>1.7890629999999987</v>
      </c>
      <c r="Z61" s="336">
        <v>0.24609399999999937</v>
      </c>
      <c r="AA61" s="336">
        <v>97.4375</v>
      </c>
      <c r="AB61" s="336">
        <v>95.675781000000001</v>
      </c>
      <c r="AC61" s="341">
        <v>2.0351569999999981</v>
      </c>
      <c r="AD61" s="342">
        <v>7.9720000000000004</v>
      </c>
      <c r="AE61" s="339">
        <v>7.7895159773600009E-2</v>
      </c>
      <c r="AF61" s="343">
        <v>-0.45431113295044312</v>
      </c>
      <c r="AG61" s="332">
        <v>0.77093709975987557</v>
      </c>
      <c r="AH61" s="337">
        <v>3.6227677996254273E-2</v>
      </c>
      <c r="AI61" s="332">
        <v>1.2796750082830988E-2</v>
      </c>
      <c r="AJ61" s="337">
        <v>-7.5501488407109962E-2</v>
      </c>
      <c r="AK61" s="341">
        <v>-6.7538459677044638E-2</v>
      </c>
      <c r="AL61" s="344">
        <v>8.0335209759875625E-2</v>
      </c>
      <c r="AM61" s="337">
        <v>3.7750915241318776E-3</v>
      </c>
      <c r="AN61" s="332">
        <v>4.7947508676947717</v>
      </c>
      <c r="AO61" s="345">
        <v>0.42096297741932531</v>
      </c>
      <c r="AP61" s="346">
        <v>6.4255739523067512E-3</v>
      </c>
      <c r="AQ61" s="347">
        <v>3.0194891925397444E-4</v>
      </c>
      <c r="AR61" s="300"/>
      <c r="AS61" s="302"/>
      <c r="AU61" s="396">
        <f>P61/K60</f>
        <v>-4.9518803777176979E-3</v>
      </c>
      <c r="AV61" s="397">
        <f>AP61/K60</f>
        <v>3.0194891925397444E-4</v>
      </c>
      <c r="AX61" s="370"/>
      <c r="AY61" s="371"/>
    </row>
    <row r="62" spans="1:53" s="226" customFormat="1" ht="15" customHeight="1">
      <c r="B62" s="368"/>
      <c r="C62" s="369"/>
      <c r="D62" s="369"/>
      <c r="E62" s="369"/>
      <c r="F62" s="369"/>
      <c r="G62" s="369"/>
      <c r="H62" s="72"/>
      <c r="I62" s="133">
        <v>41578</v>
      </c>
      <c r="J62" s="331">
        <v>19.421880999999999</v>
      </c>
      <c r="K62" s="332">
        <v>19.63299211</v>
      </c>
      <c r="L62" s="332">
        <v>-1.0621180000000017</v>
      </c>
      <c r="M62" s="333">
        <v>263.879211</v>
      </c>
      <c r="N62" s="334">
        <v>13.0726</v>
      </c>
      <c r="O62" s="335">
        <v>0.16800000000000001</v>
      </c>
      <c r="P62" s="332">
        <v>5.3999110000003014E-2</v>
      </c>
      <c r="Q62" s="336">
        <v>20.641110999999999</v>
      </c>
      <c r="R62" s="332">
        <v>-1.0081188899999987</v>
      </c>
      <c r="S62" s="337">
        <v>-4.8712902934151078E-2</v>
      </c>
      <c r="T62" s="332">
        <v>-6.0520013899999938</v>
      </c>
      <c r="U62" s="337">
        <v>-0.31783127843594217</v>
      </c>
      <c r="V62" s="338">
        <v>-18.8</v>
      </c>
      <c r="W62" s="339">
        <v>-3.6910025166799997E-2</v>
      </c>
      <c r="X62" s="340">
        <v>98.6875</v>
      </c>
      <c r="Y62" s="332">
        <v>0.97656200000000126</v>
      </c>
      <c r="Z62" s="336">
        <v>0.27343799999999874</v>
      </c>
      <c r="AA62" s="336">
        <v>98.453125</v>
      </c>
      <c r="AB62" s="336">
        <v>97.4375</v>
      </c>
      <c r="AC62" s="341">
        <v>1.25</v>
      </c>
      <c r="AD62" s="342">
        <v>7.7620750000000003</v>
      </c>
      <c r="AE62" s="339">
        <v>7.660197765625E-2</v>
      </c>
      <c r="AF62" s="343">
        <v>-0.48184167427678004</v>
      </c>
      <c r="AG62" s="332">
        <v>0.56788891618805393</v>
      </c>
      <c r="AH62" s="337">
        <v>2.7440729388226188E-2</v>
      </c>
      <c r="AI62" s="332">
        <v>-0.45367261406130988</v>
      </c>
      <c r="AJ62" s="337">
        <v>-2.7530541326336921E-2</v>
      </c>
      <c r="AK62" s="341">
        <v>-1.3442640249365135E-2</v>
      </c>
      <c r="AL62" s="344">
        <v>-0.44022997381194473</v>
      </c>
      <c r="AM62" s="337">
        <v>-2.1272173545924887E-2</v>
      </c>
      <c r="AN62" s="332">
        <v>4.3545208938828273</v>
      </c>
      <c r="AO62" s="345">
        <v>0.39073600636132721</v>
      </c>
      <c r="AP62" s="346">
        <v>0.18575293373089657</v>
      </c>
      <c r="AQ62" s="347">
        <v>8.9756919747500958E-3</v>
      </c>
      <c r="AR62" s="300"/>
      <c r="AS62" s="302"/>
      <c r="AX62" s="370"/>
      <c r="AY62" s="371"/>
    </row>
    <row r="63" spans="1:53" s="226" customFormat="1" ht="15" customHeight="1">
      <c r="C63" s="369"/>
      <c r="D63" s="369"/>
      <c r="E63" s="369"/>
      <c r="F63" s="369"/>
      <c r="G63" s="369"/>
      <c r="H63" s="72"/>
      <c r="I63" s="133">
        <v>41607</v>
      </c>
      <c r="J63" s="217">
        <v>21.53125</v>
      </c>
      <c r="K63" s="80">
        <v>21.753472219999999</v>
      </c>
      <c r="L63" s="80">
        <v>2.120480109999999</v>
      </c>
      <c r="M63" s="81">
        <v>179.33720400000001</v>
      </c>
      <c r="N63" s="73">
        <v>11.0626</v>
      </c>
      <c r="O63" s="170">
        <v>0.16825000000000001</v>
      </c>
      <c r="P63" s="80">
        <v>0.10575911000000104</v>
      </c>
      <c r="Q63" s="82">
        <v>19.527232999999999</v>
      </c>
      <c r="R63" s="80">
        <v>2.2262392200000001</v>
      </c>
      <c r="S63" s="83">
        <v>0.1133927629332705</v>
      </c>
      <c r="T63" s="80">
        <v>-3.8257621699999937</v>
      </c>
      <c r="U63" s="83">
        <v>-0.24047828231113677</v>
      </c>
      <c r="V63" s="84">
        <v>-17.2</v>
      </c>
      <c r="W63" s="172">
        <v>-3.7415972218399998E-2</v>
      </c>
      <c r="X63" s="185">
        <v>96.515625</v>
      </c>
      <c r="Y63" s="80">
        <v>-2.171875</v>
      </c>
      <c r="Z63" s="82">
        <v>0.234375</v>
      </c>
      <c r="AA63" s="82">
        <v>96.25</v>
      </c>
      <c r="AB63" s="82">
        <v>98.453125</v>
      </c>
      <c r="AC63" s="187">
        <v>-1.9375</v>
      </c>
      <c r="AD63" s="189">
        <v>8.0552030000000006</v>
      </c>
      <c r="AE63" s="172">
        <v>7.7745295204687495E-2</v>
      </c>
      <c r="AF63" s="86">
        <v>-0.48126349150635261</v>
      </c>
      <c r="AG63" s="80">
        <v>-0.93356824391126136</v>
      </c>
      <c r="AH63" s="83">
        <v>-4.7550991651229335E-2</v>
      </c>
      <c r="AI63" s="80">
        <v>1.2920431057364776</v>
      </c>
      <c r="AJ63" s="83">
        <v>5.7818277042742672E-4</v>
      </c>
      <c r="AK63" s="187">
        <v>-6.278703522610337E-4</v>
      </c>
      <c r="AL63" s="192">
        <v>1.2926709760887387</v>
      </c>
      <c r="AM63" s="83">
        <v>6.5841771282041162E-2</v>
      </c>
      <c r="AN63" s="80">
        <v>5.6471918699715662</v>
      </c>
      <c r="AO63" s="109">
        <v>0.48230452840586913</v>
      </c>
      <c r="AP63" s="194">
        <v>0.21855524082180244</v>
      </c>
      <c r="AQ63" s="200">
        <v>1.1132039354840979E-2</v>
      </c>
      <c r="AR63" s="300"/>
      <c r="AS63" s="302"/>
      <c r="AX63" s="370"/>
      <c r="AY63" s="371"/>
    </row>
    <row r="64" spans="1:53" s="226" customFormat="1" ht="15" customHeight="1">
      <c r="C64" s="369"/>
      <c r="D64" s="369"/>
      <c r="E64" s="369"/>
      <c r="F64" s="369"/>
      <c r="G64" s="369"/>
      <c r="H64" s="72"/>
      <c r="I64" s="133">
        <v>41639</v>
      </c>
      <c r="J64" s="234">
        <v>23.203130999999999</v>
      </c>
      <c r="K64" s="237">
        <v>23.425353219999998</v>
      </c>
      <c r="L64" s="237">
        <v>1.6718809999999991</v>
      </c>
      <c r="M64" s="238">
        <v>105.937302</v>
      </c>
      <c r="N64" s="239">
        <v>10.4427</v>
      </c>
      <c r="O64" s="240">
        <v>0.16769999999999999</v>
      </c>
      <c r="P64" s="237">
        <v>9.3063219999997671E-2</v>
      </c>
      <c r="Q64" s="171">
        <v>21.660409000000001</v>
      </c>
      <c r="R64" s="237">
        <v>1.7649442199999967</v>
      </c>
      <c r="S64" s="241">
        <v>8.1133908286021517E-2</v>
      </c>
      <c r="T64" s="237">
        <v>-2.060817949999997</v>
      </c>
      <c r="U64" s="241">
        <v>-0.17885531692692713</v>
      </c>
      <c r="V64" s="242">
        <v>-14.1</v>
      </c>
      <c r="W64" s="243">
        <v>-3.3029748040199994E-2</v>
      </c>
      <c r="X64" s="244">
        <v>95.0625</v>
      </c>
      <c r="Y64" s="237">
        <v>-1.453125</v>
      </c>
      <c r="Z64" s="171">
        <v>0.265625</v>
      </c>
      <c r="AA64" s="171">
        <v>94.789062000000001</v>
      </c>
      <c r="AB64" s="171">
        <v>96.25</v>
      </c>
      <c r="AC64" s="245">
        <v>-1.1875</v>
      </c>
      <c r="AD64" s="246">
        <v>8.0500100000000003</v>
      </c>
      <c r="AE64" s="243">
        <v>7.6525407562500009E-2</v>
      </c>
      <c r="AF64" s="247">
        <v>-0.43161806114163931</v>
      </c>
      <c r="AG64" s="237">
        <v>-0.57150039616379378</v>
      </c>
      <c r="AH64" s="241">
        <v>-2.6271686211011412E-2</v>
      </c>
      <c r="AI64" s="237">
        <v>1.1573733158368411</v>
      </c>
      <c r="AJ64" s="241">
        <v>4.9645430364713306E-2</v>
      </c>
      <c r="AK64" s="245">
        <v>-3.6070507999362011E-2</v>
      </c>
      <c r="AL64" s="248">
        <v>1.1934438238362031</v>
      </c>
      <c r="AM64" s="241">
        <v>5.4862222075010104E-2</v>
      </c>
      <c r="AN64" s="237">
        <v>6.8406356938077693</v>
      </c>
      <c r="AO64" s="203">
        <v>0.56362704862606505</v>
      </c>
      <c r="AP64" s="249">
        <v>0.2077117674907456</v>
      </c>
      <c r="AQ64" s="250">
        <v>9.5484419861844756E-3</v>
      </c>
      <c r="AR64" s="300"/>
      <c r="AS64" s="302"/>
      <c r="AX64" s="370"/>
      <c r="AY64" s="371"/>
    </row>
    <row r="65" spans="1:51" s="226" customFormat="1" ht="15" customHeight="1">
      <c r="C65" s="369"/>
      <c r="D65" s="369"/>
      <c r="E65" s="369"/>
      <c r="F65" s="369"/>
      <c r="G65" s="369"/>
      <c r="H65" s="72"/>
      <c r="I65" s="133">
        <v>41670</v>
      </c>
      <c r="J65" s="234">
        <v>22.140630999999999</v>
      </c>
      <c r="K65" s="237">
        <v>22.37396433</v>
      </c>
      <c r="L65" s="237">
        <v>-1.0513888899999984</v>
      </c>
      <c r="M65" s="238">
        <v>93.171599999999998</v>
      </c>
      <c r="N65" s="239">
        <v>11.4054</v>
      </c>
      <c r="O65" s="240">
        <v>0.1565</v>
      </c>
      <c r="P65" s="237">
        <v>5.3023219999996485E-2</v>
      </c>
      <c r="Q65" s="171">
        <v>23.372330000000002</v>
      </c>
      <c r="R65" s="237">
        <v>-0.99836567000000187</v>
      </c>
      <c r="S65" s="241">
        <v>-4.261902309962274E-2</v>
      </c>
      <c r="T65" s="237">
        <v>-3.0591836199999989</v>
      </c>
      <c r="U65" s="241">
        <v>-0.21385170114295082</v>
      </c>
      <c r="V65" s="242">
        <v>-19.100000000000001</v>
      </c>
      <c r="W65" s="243">
        <v>-4.2734271870300003E-2</v>
      </c>
      <c r="X65" s="244">
        <v>97.265625</v>
      </c>
      <c r="Y65" s="237">
        <v>2.203125</v>
      </c>
      <c r="Z65" s="171">
        <v>0.27343799999999874</v>
      </c>
      <c r="AA65" s="171">
        <v>97.003906000000001</v>
      </c>
      <c r="AB65" s="171">
        <v>94.789062000000001</v>
      </c>
      <c r="AC65" s="245">
        <v>2.4765629999999987</v>
      </c>
      <c r="AD65" s="246">
        <v>7.5514489999999999</v>
      </c>
      <c r="AE65" s="243">
        <v>7.3449640664062496E-2</v>
      </c>
      <c r="AF65" s="247">
        <v>-0.58181730344678273</v>
      </c>
      <c r="AG65" s="237">
        <v>1.0689293203551211</v>
      </c>
      <c r="AH65" s="241">
        <v>4.563129999860558E-2</v>
      </c>
      <c r="AI65" s="237">
        <v>-9.4890202496640291E-2</v>
      </c>
      <c r="AJ65" s="241">
        <v>-0.15019924230514342</v>
      </c>
      <c r="AK65" s="245">
        <v>-0.16545385285175954</v>
      </c>
      <c r="AL65" s="248">
        <v>7.0563650355119245E-2</v>
      </c>
      <c r="AM65" s="241">
        <v>3.0122768989828386E-3</v>
      </c>
      <c r="AN65" s="237">
        <v>6.9111993441628883</v>
      </c>
      <c r="AO65" s="203">
        <v>0.56833712626326616</v>
      </c>
      <c r="AP65" s="249">
        <v>0.21211417981987712</v>
      </c>
      <c r="AQ65" s="250">
        <v>9.0548978206560909E-3</v>
      </c>
      <c r="AR65" s="300"/>
      <c r="AS65" s="302"/>
      <c r="AX65" s="370"/>
      <c r="AY65" s="371"/>
    </row>
    <row r="66" spans="1:51" s="226" customFormat="1" ht="15" customHeight="1">
      <c r="C66" s="372"/>
      <c r="D66" s="369"/>
      <c r="E66" s="369"/>
      <c r="F66" s="369"/>
      <c r="G66" s="369"/>
      <c r="H66" s="72"/>
      <c r="I66" s="133">
        <v>41698</v>
      </c>
      <c r="J66" s="234">
        <v>22.609380999999999</v>
      </c>
      <c r="K66" s="237">
        <v>22.84271433</v>
      </c>
      <c r="L66" s="237">
        <v>0.46875</v>
      </c>
      <c r="M66" s="238">
        <v>53.385201000000002</v>
      </c>
      <c r="N66" s="239">
        <v>8.6898999999999997</v>
      </c>
      <c r="O66" s="240">
        <v>0.1555</v>
      </c>
      <c r="P66" s="237">
        <v>0.12176733000000084</v>
      </c>
      <c r="Q66" s="171">
        <v>22.252196999999999</v>
      </c>
      <c r="R66" s="237">
        <v>0.59051733000000084</v>
      </c>
      <c r="S66" s="241">
        <v>2.639305763119543E-2</v>
      </c>
      <c r="T66" s="237">
        <v>-2.468666289999998</v>
      </c>
      <c r="U66" s="241">
        <v>-0.19310284378455045</v>
      </c>
      <c r="V66" s="242">
        <v>-19.100000000000001</v>
      </c>
      <c r="W66" s="243">
        <v>-4.3629584370299998E-2</v>
      </c>
      <c r="X66" s="244">
        <v>97.15625</v>
      </c>
      <c r="Y66" s="237">
        <v>-0.109375</v>
      </c>
      <c r="Z66" s="171">
        <v>0.26171899999999937</v>
      </c>
      <c r="AA66" s="171">
        <v>96.925781000000001</v>
      </c>
      <c r="AB66" s="171">
        <v>97.003906000000001</v>
      </c>
      <c r="AC66" s="245">
        <v>0.15234399999999937</v>
      </c>
      <c r="AD66" s="246">
        <v>7.6578980000000003</v>
      </c>
      <c r="AE66" s="243">
        <v>7.4401265256250002E-2</v>
      </c>
      <c r="AF66" s="247">
        <v>-0.58640917221007793</v>
      </c>
      <c r="AG66" s="237">
        <v>8.8636375276296295E-2</v>
      </c>
      <c r="AH66" s="241">
        <v>3.9615856166110323E-3</v>
      </c>
      <c r="AI66" s="237">
        <v>0.67940482309928985</v>
      </c>
      <c r="AJ66" s="241">
        <v>-4.5918687632952038E-3</v>
      </c>
      <c r="AK66" s="245">
        <v>2.5111782299270646E-4</v>
      </c>
      <c r="AL66" s="248">
        <v>0.67915370527629715</v>
      </c>
      <c r="AM66" s="241">
        <v>3.0354643247806463E-2</v>
      </c>
      <c r="AN66" s="237">
        <v>7.5903530494391855</v>
      </c>
      <c r="AO66" s="203">
        <v>0.61594344022327774</v>
      </c>
      <c r="AP66" s="249">
        <v>0.27524175214164986</v>
      </c>
      <c r="AQ66" s="250">
        <v>1.230187677436285E-2</v>
      </c>
      <c r="AR66" s="300"/>
      <c r="AS66" s="302"/>
      <c r="AX66" s="370"/>
      <c r="AY66" s="371"/>
    </row>
    <row r="67" spans="1:51" s="226" customFormat="1" ht="15">
      <c r="A67" s="373"/>
      <c r="C67" s="369"/>
      <c r="D67" s="369"/>
      <c r="E67" s="369"/>
      <c r="F67" s="369"/>
      <c r="G67" s="369"/>
      <c r="H67" s="72"/>
      <c r="I67" s="133">
        <v>41729</v>
      </c>
      <c r="J67" s="331">
        <v>23.25</v>
      </c>
      <c r="K67" s="332">
        <v>23.461111110000001</v>
      </c>
      <c r="L67" s="332">
        <v>0.6183967800000012</v>
      </c>
      <c r="M67" s="333">
        <v>37.553500999999997</v>
      </c>
      <c r="N67" s="334">
        <v>7.8079999999999998</v>
      </c>
      <c r="O67" s="335">
        <v>0.152</v>
      </c>
      <c r="P67" s="332">
        <v>0.1352343299999994</v>
      </c>
      <c r="Q67" s="336">
        <v>22.70748</v>
      </c>
      <c r="R67" s="332">
        <v>0.7536311100000006</v>
      </c>
      <c r="S67" s="337">
        <v>3.2992187316821409E-2</v>
      </c>
      <c r="T67" s="332">
        <v>-1.7150351799999974</v>
      </c>
      <c r="U67" s="337">
        <v>-0.16648154166127993</v>
      </c>
      <c r="V67" s="338">
        <v>-17.600000000000001</v>
      </c>
      <c r="W67" s="339">
        <v>-4.1291555553600007E-2</v>
      </c>
      <c r="X67" s="340">
        <v>96.546875</v>
      </c>
      <c r="Y67" s="332">
        <v>-0.609375</v>
      </c>
      <c r="Z67" s="336">
        <v>0.23046899999999937</v>
      </c>
      <c r="AA67" s="336">
        <v>96.269531000000001</v>
      </c>
      <c r="AB67" s="336">
        <v>96.925781000000001</v>
      </c>
      <c r="AC67" s="341">
        <v>-0.37890600000000063</v>
      </c>
      <c r="AD67" s="342">
        <v>7.6721079999999997</v>
      </c>
      <c r="AE67" s="339">
        <v>7.4071805206249994E-2</v>
      </c>
      <c r="AF67" s="343">
        <v>-0.55745307460274951</v>
      </c>
      <c r="AG67" s="332">
        <v>-0.22219395380543217</v>
      </c>
      <c r="AH67" s="337">
        <v>-9.7271257082446813E-3</v>
      </c>
      <c r="AI67" s="332">
        <v>0.52261459520483555</v>
      </c>
      <c r="AJ67" s="337">
        <v>2.8956097607328424E-2</v>
      </c>
      <c r="AK67" s="341">
        <v>-8.8225609897328791E-3</v>
      </c>
      <c r="AL67" s="344">
        <v>0.53143715619456844</v>
      </c>
      <c r="AM67" s="337">
        <v>2.3265061608576727E-2</v>
      </c>
      <c r="AN67" s="332">
        <v>8.1217902056337543</v>
      </c>
      <c r="AO67" s="345">
        <v>0.65353846391604775</v>
      </c>
      <c r="AP67" s="346">
        <v>0.26370998265062012</v>
      </c>
      <c r="AQ67" s="347">
        <v>1.1544599246871557E-2</v>
      </c>
    </row>
    <row r="68" spans="1:51" s="226" customFormat="1" ht="15">
      <c r="A68" s="373"/>
      <c r="I68" s="133">
        <v>41759</v>
      </c>
      <c r="J68" s="234">
        <v>22.921880999999999</v>
      </c>
      <c r="K68" s="237">
        <v>23.13299211</v>
      </c>
      <c r="L68" s="237">
        <v>-0.32811900000000094</v>
      </c>
      <c r="M68" s="238">
        <v>7.1223000000000001</v>
      </c>
      <c r="N68" s="239">
        <v>10.347300000000001</v>
      </c>
      <c r="O68" s="240">
        <v>0.15049999999999999</v>
      </c>
      <c r="P68" s="237">
        <v>7.5222110000002118E-2</v>
      </c>
      <c r="Q68" s="171">
        <v>23.385888999999999</v>
      </c>
      <c r="R68" s="237">
        <v>-0.25289688999999882</v>
      </c>
      <c r="S68" s="241">
        <v>-1.0779408051658931E-2</v>
      </c>
      <c r="T68" s="237">
        <v>-1.9679320699999963</v>
      </c>
      <c r="U68" s="241">
        <v>-0.17546637724230263</v>
      </c>
      <c r="V68" s="242">
        <v>-20</v>
      </c>
      <c r="W68" s="243">
        <v>-4.626598422E-2</v>
      </c>
      <c r="X68" s="244">
        <v>97.484375</v>
      </c>
      <c r="Y68" s="237">
        <v>0.9375</v>
      </c>
      <c r="Z68" s="171">
        <v>0.27734399999999937</v>
      </c>
      <c r="AA68" s="171">
        <v>97.210937999999999</v>
      </c>
      <c r="AB68" s="171">
        <v>96.269531000000001</v>
      </c>
      <c r="AC68" s="245">
        <v>1.2148439999999994</v>
      </c>
      <c r="AD68" s="246">
        <v>7.508197</v>
      </c>
      <c r="AE68" s="243">
        <v>7.3193189192187508E-2</v>
      </c>
      <c r="AF68" s="247">
        <v>-0.63210777847808741</v>
      </c>
      <c r="AG68" s="237">
        <v>0.67721852296270224</v>
      </c>
      <c r="AH68" s="241">
        <v>2.8865577584432752E-2</v>
      </c>
      <c r="AI68" s="237">
        <v>0.38932724052113876</v>
      </c>
      <c r="AJ68" s="241">
        <v>-7.4654703875337902E-2</v>
      </c>
      <c r="AK68" s="245">
        <v>-3.4994392441564645E-2</v>
      </c>
      <c r="AL68" s="248">
        <v>0.42432163296270342</v>
      </c>
      <c r="AM68" s="241">
        <v>1.8086169532773821E-2</v>
      </c>
      <c r="AN68" s="237">
        <v>8.5461118385964578</v>
      </c>
      <c r="AO68" s="203">
        <v>0.68344464090339585</v>
      </c>
      <c r="AP68" s="249">
        <v>0.25053340971422838</v>
      </c>
      <c r="AQ68" s="250">
        <v>1.067866771269165E-2</v>
      </c>
    </row>
    <row r="69" spans="1:51" ht="15">
      <c r="A69" s="90"/>
      <c r="I69" s="133">
        <v>41789</v>
      </c>
      <c r="J69" s="234">
        <v>21.828130999999999</v>
      </c>
      <c r="K69" s="237">
        <v>22.050353219999998</v>
      </c>
      <c r="L69" s="237">
        <v>-1.0826388900000019</v>
      </c>
      <c r="M69" s="238">
        <v>-39.9161</v>
      </c>
      <c r="N69" s="239">
        <v>11.255599999999999</v>
      </c>
      <c r="O69" s="240">
        <v>0.151</v>
      </c>
      <c r="P69" s="237">
        <v>5.9068109999998342E-2</v>
      </c>
      <c r="Q69" s="171">
        <v>23.073924000000002</v>
      </c>
      <c r="R69" s="237">
        <v>-1.0235707800000036</v>
      </c>
      <c r="S69" s="241">
        <v>-4.42472281636897E-2</v>
      </c>
      <c r="T69" s="237">
        <v>-2.9915028499999998</v>
      </c>
      <c r="U69" s="241">
        <v>-0.21194970457709605</v>
      </c>
      <c r="V69" s="242">
        <v>-23.5</v>
      </c>
      <c r="W69" s="243">
        <v>-5.1818330066999999E-2</v>
      </c>
      <c r="X69" s="244">
        <v>99.039062000000001</v>
      </c>
      <c r="Y69" s="237">
        <v>1.5546870000000013</v>
      </c>
      <c r="Z69" s="171">
        <v>0.27343700000000126</v>
      </c>
      <c r="AA69" s="171">
        <v>98.765625</v>
      </c>
      <c r="AB69" s="171">
        <v>97.210937999999999</v>
      </c>
      <c r="AC69" s="245">
        <v>1.8281240000000025</v>
      </c>
      <c r="AD69" s="246">
        <v>7.1980000000000004</v>
      </c>
      <c r="AE69" s="243">
        <v>7.1288316827599993E-2</v>
      </c>
      <c r="AF69" s="247">
        <v>-0.72688390430531258</v>
      </c>
      <c r="AG69" s="237">
        <v>1.1555714004224766</v>
      </c>
      <c r="AH69" s="241">
        <v>4.9953391023850421E-2</v>
      </c>
      <c r="AI69" s="237">
        <v>5.8327015055497408E-2</v>
      </c>
      <c r="AJ69" s="241">
        <v>-9.4776125827225166E-2</v>
      </c>
      <c r="AK69" s="245">
        <v>-7.3673605366975661E-2</v>
      </c>
      <c r="AL69" s="248">
        <v>0.13200062042247307</v>
      </c>
      <c r="AM69" s="241">
        <v>5.7061628601607246E-3</v>
      </c>
      <c r="AN69" s="237">
        <v>8.67811245901893</v>
      </c>
      <c r="AO69" s="203">
        <v>0.69305065019045542</v>
      </c>
      <c r="AP69" s="249">
        <v>0.257825064141531</v>
      </c>
      <c r="AQ69" s="250">
        <v>1.1145340080329583E-2</v>
      </c>
    </row>
    <row r="70" spans="1:51" ht="15">
      <c r="A70" s="90"/>
      <c r="I70" s="133">
        <v>41820</v>
      </c>
      <c r="J70" s="234">
        <v>22.59375</v>
      </c>
      <c r="K70" s="237">
        <v>22.804861110000001</v>
      </c>
      <c r="L70" s="237">
        <v>0.75450789000000285</v>
      </c>
      <c r="M70" s="238">
        <v>-88.571404000000001</v>
      </c>
      <c r="N70" s="239">
        <v>12.3224</v>
      </c>
      <c r="O70" s="240">
        <v>0.1552</v>
      </c>
      <c r="P70" s="237">
        <v>4.9663219999999342E-2</v>
      </c>
      <c r="Q70" s="171">
        <v>22.000689999999999</v>
      </c>
      <c r="R70" s="237">
        <v>0.80417111000000219</v>
      </c>
      <c r="S70" s="241">
        <v>3.646976091387992E-2</v>
      </c>
      <c r="T70" s="237">
        <v>-2.1873317399999976</v>
      </c>
      <c r="U70" s="241">
        <v>-0.18320969871491022</v>
      </c>
      <c r="V70" s="242">
        <v>-23.1</v>
      </c>
      <c r="W70" s="243">
        <v>-5.2679229164100005E-2</v>
      </c>
      <c r="X70" s="244">
        <v>98.78125</v>
      </c>
      <c r="Y70" s="237">
        <v>-0.25781200000000126</v>
      </c>
      <c r="Z70" s="171">
        <v>0.27343700000000126</v>
      </c>
      <c r="AA70" s="171">
        <v>98.535156000000001</v>
      </c>
      <c r="AB70" s="171">
        <v>98.765625</v>
      </c>
      <c r="AC70" s="245">
        <v>1.5625E-2</v>
      </c>
      <c r="AD70" s="246">
        <v>7.2728479999999998</v>
      </c>
      <c r="AE70" s="243">
        <v>7.184210164999999E-2</v>
      </c>
      <c r="AF70" s="247">
        <v>-0.73326403256884698</v>
      </c>
      <c r="AG70" s="237">
        <v>1.1357561004770509E-2</v>
      </c>
      <c r="AH70" s="241">
        <v>5.1507388074260114E-4</v>
      </c>
      <c r="AI70" s="237">
        <v>0.81635110781871179</v>
      </c>
      <c r="AJ70" s="241">
        <v>-6.3801282635344014E-3</v>
      </c>
      <c r="AK70" s="245">
        <v>8.224368139391696E-4</v>
      </c>
      <c r="AL70" s="248">
        <v>0.81552867100477267</v>
      </c>
      <c r="AM70" s="241">
        <v>3.6984834794622522E-2</v>
      </c>
      <c r="AN70" s="237">
        <v>9.4936411300237022</v>
      </c>
      <c r="AO70" s="203">
        <v>0.75566784878667748</v>
      </c>
      <c r="AP70" s="249">
        <v>0.25016473727352806</v>
      </c>
      <c r="AQ70" s="250">
        <v>1.1345157820266794E-2</v>
      </c>
    </row>
    <row r="71" spans="1:51" ht="15">
      <c r="A71" s="90"/>
      <c r="I71" s="133">
        <v>41851</v>
      </c>
      <c r="J71" s="234">
        <v>22.8125</v>
      </c>
      <c r="K71" s="237">
        <v>23.023611110000001</v>
      </c>
      <c r="L71" s="237">
        <v>0.21875</v>
      </c>
      <c r="M71" s="238">
        <v>-71.398803999999998</v>
      </c>
      <c r="N71" s="239">
        <v>14.387</v>
      </c>
      <c r="O71" s="240">
        <v>0.156</v>
      </c>
      <c r="P71" s="237">
        <v>-5.7838900000000137E-3</v>
      </c>
      <c r="Q71" s="171">
        <v>22.810645000000001</v>
      </c>
      <c r="R71" s="237">
        <v>0.21296610999999999</v>
      </c>
      <c r="S71" s="241">
        <v>9.3386278027632313E-3</v>
      </c>
      <c r="T71" s="237">
        <v>-1.9743656299999977</v>
      </c>
      <c r="U71" s="241">
        <v>-0.17558199809830199</v>
      </c>
      <c r="V71" s="242">
        <v>-20.6</v>
      </c>
      <c r="W71" s="243">
        <v>-4.7428638886600004E-2</v>
      </c>
      <c r="X71" s="244">
        <v>97.96875</v>
      </c>
      <c r="Y71" s="237">
        <v>-0.8125</v>
      </c>
      <c r="Z71" s="171">
        <v>0.24609399999999937</v>
      </c>
      <c r="AA71" s="171">
        <v>97.714843999999999</v>
      </c>
      <c r="AB71" s="171">
        <v>98.535156000000001</v>
      </c>
      <c r="AC71" s="245">
        <v>-0.56640600000000063</v>
      </c>
      <c r="AD71" s="246">
        <v>7.148028</v>
      </c>
      <c r="AE71" s="243">
        <v>7.0028336812500008E-2</v>
      </c>
      <c r="AF71" s="247">
        <v>-0.6772778141738478</v>
      </c>
      <c r="AG71" s="237">
        <v>-0.41532514763119083</v>
      </c>
      <c r="AH71" s="241">
        <v>-1.8212132300558913E-2</v>
      </c>
      <c r="AI71" s="237">
        <v>-0.22510343885415926</v>
      </c>
      <c r="AJ71" s="241">
        <v>5.5986218394999177E-2</v>
      </c>
      <c r="AK71" s="245">
        <v>-2.2744401222968415E-2</v>
      </c>
      <c r="AL71" s="248">
        <v>-0.20235903763119084</v>
      </c>
      <c r="AM71" s="241">
        <v>-8.8735044977956822E-3</v>
      </c>
      <c r="AN71" s="237">
        <v>9.2912820923925121</v>
      </c>
      <c r="AO71" s="203">
        <v>0.7400889222338336</v>
      </c>
      <c r="AP71" s="249">
        <v>0.16089011640129847</v>
      </c>
      <c r="AQ71" s="250">
        <v>7.0550798632466856E-3</v>
      </c>
    </row>
    <row r="72" spans="1:51" ht="15">
      <c r="A72" s="90"/>
      <c r="I72" s="133">
        <v>41880</v>
      </c>
      <c r="J72" s="234">
        <v>21.359380999999999</v>
      </c>
      <c r="K72" s="237">
        <v>21.581603219999998</v>
      </c>
      <c r="L72" s="237">
        <v>-1.4420078900000028</v>
      </c>
      <c r="M72" s="238">
        <v>-87.625298000000001</v>
      </c>
      <c r="N72" s="239">
        <v>15.6747</v>
      </c>
      <c r="O72" s="240">
        <v>0.157</v>
      </c>
      <c r="P72" s="237">
        <v>-3.8485890000000467E-2</v>
      </c>
      <c r="Q72" s="171">
        <v>23.062097000000001</v>
      </c>
      <c r="R72" s="237">
        <v>-1.4804937800000033</v>
      </c>
      <c r="S72" s="241">
        <v>-6.4303282961419128E-2</v>
      </c>
      <c r="T72" s="237">
        <v>-3.454859410000001</v>
      </c>
      <c r="U72" s="241">
        <v>-0.22859478215307472</v>
      </c>
      <c r="V72" s="242">
        <v>-24.2</v>
      </c>
      <c r="W72" s="243">
        <v>-5.2227479792399993E-2</v>
      </c>
      <c r="X72" s="244">
        <v>99.53125</v>
      </c>
      <c r="Y72" s="237">
        <v>1.5625</v>
      </c>
      <c r="Z72" s="171">
        <v>0.25390600000000063</v>
      </c>
      <c r="AA72" s="171">
        <v>99.242187999999999</v>
      </c>
      <c r="AB72" s="171">
        <v>97.714843999999999</v>
      </c>
      <c r="AC72" s="245">
        <v>1.8164060000000006</v>
      </c>
      <c r="AD72" s="246">
        <v>6.8048909999999996</v>
      </c>
      <c r="AE72" s="243">
        <v>6.7729930734374999E-2</v>
      </c>
      <c r="AF72" s="247">
        <v>-0.77111373400376093</v>
      </c>
      <c r="AG72" s="237">
        <v>1.2302114853322625</v>
      </c>
      <c r="AH72" s="241">
        <v>5.3432603576158234E-2</v>
      </c>
      <c r="AI72" s="237">
        <v>-0.3235916070348604</v>
      </c>
      <c r="AJ72" s="241">
        <v>-9.3835919829913128E-2</v>
      </c>
      <c r="AK72" s="245">
        <v>-7.3309312367119628E-2</v>
      </c>
      <c r="AL72" s="248">
        <v>-0.25028229466774077</v>
      </c>
      <c r="AM72" s="241">
        <v>-1.0870679385260897E-2</v>
      </c>
      <c r="AN72" s="237">
        <v>9.0409997977247709</v>
      </c>
      <c r="AO72" s="203">
        <v>0.72117297345838538</v>
      </c>
      <c r="AP72" s="249">
        <v>0.15730451374595894</v>
      </c>
      <c r="AQ72" s="250">
        <v>6.8323128372176078E-3</v>
      </c>
    </row>
    <row r="73" spans="1:51" ht="15">
      <c r="A73" s="90"/>
      <c r="I73" s="133">
        <v>41912</v>
      </c>
      <c r="J73" s="234">
        <v>22.421880999999999</v>
      </c>
      <c r="K73" s="237">
        <v>22.63299211</v>
      </c>
      <c r="L73" s="237">
        <v>1.0513888900000019</v>
      </c>
      <c r="M73" s="238">
        <v>-106.964798</v>
      </c>
      <c r="N73" s="239">
        <v>14.491400000000001</v>
      </c>
      <c r="O73" s="240">
        <v>0.1565</v>
      </c>
      <c r="P73" s="237">
        <v>9.926219999996988E-3</v>
      </c>
      <c r="Q73" s="171">
        <v>21.571677000000001</v>
      </c>
      <c r="R73" s="237">
        <v>1.0613151099999989</v>
      </c>
      <c r="S73" s="241">
        <v>4.9176842849953897E-2</v>
      </c>
      <c r="T73" s="237">
        <v>-2.3935443000000021</v>
      </c>
      <c r="U73" s="241">
        <v>-0.19065950898138195</v>
      </c>
      <c r="V73" s="242">
        <v>-21.3</v>
      </c>
      <c r="W73" s="243">
        <v>-4.8208273194300003E-2</v>
      </c>
      <c r="X73" s="244">
        <v>98.578125</v>
      </c>
      <c r="Y73" s="237">
        <v>-0.953125</v>
      </c>
      <c r="Z73" s="171">
        <v>0.28906200000000126</v>
      </c>
      <c r="AA73" s="171">
        <v>98.304687999999999</v>
      </c>
      <c r="AB73" s="171">
        <v>99.242187999999999</v>
      </c>
      <c r="AC73" s="245">
        <v>-0.66406299999999874</v>
      </c>
      <c r="AD73" s="246">
        <v>6.9646030000000003</v>
      </c>
      <c r="AE73" s="243">
        <v>6.8655750510937502E-2</v>
      </c>
      <c r="AF73" s="247">
        <v>-0.70217385776913144</v>
      </c>
      <c r="AG73" s="237">
        <v>-0.51206809954373855</v>
      </c>
      <c r="AH73" s="241">
        <v>-2.3727064867414358E-2</v>
      </c>
      <c r="AI73" s="237">
        <v>0.51639285068819474</v>
      </c>
      <c r="AJ73" s="241">
        <v>6.8939876234629494E-2</v>
      </c>
      <c r="AK73" s="245">
        <v>-3.2854159768065619E-2</v>
      </c>
      <c r="AL73" s="248">
        <v>0.54924701045626034</v>
      </c>
      <c r="AM73" s="241">
        <v>2.5449777982539539E-2</v>
      </c>
      <c r="AN73" s="237">
        <v>9.5902468081810319</v>
      </c>
      <c r="AO73" s="203">
        <v>0.76497644350244864</v>
      </c>
      <c r="AP73" s="249">
        <v>0.21289799967445855</v>
      </c>
      <c r="AQ73" s="250">
        <v>9.8647907434959575E-3</v>
      </c>
    </row>
    <row r="74" spans="1:51" ht="15">
      <c r="A74" s="90"/>
      <c r="I74" s="133">
        <v>41943</v>
      </c>
      <c r="J74" s="234">
        <v>20.921880999999999</v>
      </c>
      <c r="K74" s="237">
        <v>21.15521433</v>
      </c>
      <c r="L74" s="237">
        <v>-1.4777777800000003</v>
      </c>
      <c r="M74" s="238">
        <v>-116.289703</v>
      </c>
      <c r="N74" s="239">
        <v>14.1881</v>
      </c>
      <c r="O74" s="240">
        <v>0.15590000000000001</v>
      </c>
      <c r="P74" s="237">
        <v>3.3511000000174818E-4</v>
      </c>
      <c r="Q74" s="171">
        <v>22.632656999999998</v>
      </c>
      <c r="R74" s="237">
        <v>-1.4774426699999985</v>
      </c>
      <c r="S74" s="241">
        <v>-6.5278274424317759E-2</v>
      </c>
      <c r="T74" s="237">
        <v>-3.8709869700000006</v>
      </c>
      <c r="U74" s="241">
        <v>-0.24349185965680742</v>
      </c>
      <c r="V74" s="242">
        <v>-24.3</v>
      </c>
      <c r="W74" s="243">
        <v>-5.1407170821900001E-2</v>
      </c>
      <c r="X74" s="244">
        <v>100.039062</v>
      </c>
      <c r="Y74" s="237">
        <v>1.4609370000000013</v>
      </c>
      <c r="Z74" s="171">
        <v>0.27343700000000126</v>
      </c>
      <c r="AA74" s="171">
        <v>99.75</v>
      </c>
      <c r="AB74" s="171">
        <v>98.304687999999999</v>
      </c>
      <c r="AC74" s="245">
        <v>1.7343740000000025</v>
      </c>
      <c r="AD74" s="246">
        <v>6.6523269999999997</v>
      </c>
      <c r="AE74" s="243">
        <v>6.6549255319727399E-2</v>
      </c>
      <c r="AF74" s="247">
        <v>-0.77246800997127341</v>
      </c>
      <c r="AG74" s="237">
        <v>1.2178320823944813</v>
      </c>
      <c r="AH74" s="241">
        <v>5.3807825164062288E-2</v>
      </c>
      <c r="AI74" s="237">
        <v>-0.31095825152338763</v>
      </c>
      <c r="AJ74" s="241">
        <v>-7.0294152202141968E-2</v>
      </c>
      <c r="AK74" s="245">
        <v>-5.1347663917870386E-2</v>
      </c>
      <c r="AL74" s="248">
        <v>-0.25961058760551725</v>
      </c>
      <c r="AM74" s="241">
        <v>-1.1470449260255464E-2</v>
      </c>
      <c r="AN74" s="237">
        <v>9.3306362205755153</v>
      </c>
      <c r="AO74" s="203">
        <v>0.74473137076170781</v>
      </c>
      <c r="AP74" s="249">
        <v>0.21155644524251782</v>
      </c>
      <c r="AQ74" s="250">
        <v>9.3472592671052634E-3</v>
      </c>
    </row>
    <row r="75" spans="1:51" ht="15">
      <c r="I75" s="133">
        <v>41971</v>
      </c>
      <c r="J75" s="234">
        <v>19.671880999999999</v>
      </c>
      <c r="K75" s="237">
        <v>19.88299211</v>
      </c>
      <c r="L75" s="237">
        <v>-1.2722222199999997</v>
      </c>
      <c r="M75" s="238">
        <v>-145.71069299999999</v>
      </c>
      <c r="N75" s="239">
        <v>13.816000000000001</v>
      </c>
      <c r="O75" s="240">
        <v>0.154</v>
      </c>
      <c r="P75" s="237">
        <v>2.9769330000000593E-2</v>
      </c>
      <c r="Q75" s="171">
        <v>21.125444999999999</v>
      </c>
      <c r="R75" s="237">
        <v>-1.2424528899999991</v>
      </c>
      <c r="S75" s="241">
        <v>-5.873033809154507E-2</v>
      </c>
      <c r="T75" s="237">
        <v>-5.1134398599999997</v>
      </c>
      <c r="U75" s="241">
        <v>-0.2879218385081691</v>
      </c>
      <c r="V75" s="242">
        <v>-26.4</v>
      </c>
      <c r="W75" s="243">
        <v>-5.2491099170400006E-2</v>
      </c>
      <c r="X75" s="244">
        <v>101.117188</v>
      </c>
      <c r="Y75" s="237">
        <v>1.0781259999999975</v>
      </c>
      <c r="Z75" s="171">
        <v>0.28906200000000126</v>
      </c>
      <c r="AA75" s="171">
        <v>100.832031</v>
      </c>
      <c r="AB75" s="171">
        <v>99.75</v>
      </c>
      <c r="AC75" s="245">
        <v>1.3671879999999987</v>
      </c>
      <c r="AD75" s="246">
        <v>6.2499140000000004</v>
      </c>
      <c r="AE75" s="243">
        <v>6.3197372892183204E-2</v>
      </c>
      <c r="AF75" s="247">
        <v>-0.83058989271518524</v>
      </c>
      <c r="AG75" s="237">
        <v>1.0561089936166044</v>
      </c>
      <c r="AH75" s="241">
        <v>4.9921923604382808E-2</v>
      </c>
      <c r="AI75" s="237">
        <v>-0.21767525286097605</v>
      </c>
      <c r="AJ75" s="241">
        <v>-5.8121882743911835E-2</v>
      </c>
      <c r="AK75" s="245">
        <v>-3.1331356477581271E-2</v>
      </c>
      <c r="AL75" s="248">
        <v>-0.18634389638339477</v>
      </c>
      <c r="AM75" s="241">
        <v>-8.8084144871622659E-3</v>
      </c>
      <c r="AN75" s="237">
        <v>9.1442923241921203</v>
      </c>
      <c r="AO75" s="203">
        <v>0.72936305367928389</v>
      </c>
      <c r="AP75" s="249">
        <v>0.26986130556803856</v>
      </c>
      <c r="AQ75" s="250">
        <v>1.2756254857950124E-2</v>
      </c>
    </row>
    <row r="76" spans="1:51" ht="15">
      <c r="I76" s="133">
        <v>42004</v>
      </c>
      <c r="J76" s="501">
        <v>19.203130999999999</v>
      </c>
      <c r="K76" s="502">
        <v>19.425353219999998</v>
      </c>
      <c r="L76" s="502">
        <v>-0.45763889000000191</v>
      </c>
      <c r="M76" s="503">
        <v>-181.30299400000001</v>
      </c>
      <c r="N76" s="504">
        <v>13.8109</v>
      </c>
      <c r="O76" s="505">
        <v>0.17125000000000001</v>
      </c>
      <c r="P76" s="502">
        <v>4.8206109999998858E-2</v>
      </c>
      <c r="Q76" s="506">
        <v>19.834786000000001</v>
      </c>
      <c r="R76" s="502">
        <v>-0.40943278000000305</v>
      </c>
      <c r="S76" s="507">
        <v>-2.0592110972778688E-2</v>
      </c>
      <c r="T76" s="502">
        <v>-5.5228726400000028</v>
      </c>
      <c r="U76" s="507">
        <v>-0.30258503103090106</v>
      </c>
      <c r="V76" s="508">
        <v>-25.9</v>
      </c>
      <c r="W76" s="509">
        <v>-5.0311664839799992E-2</v>
      </c>
      <c r="X76" s="510">
        <v>101.210938</v>
      </c>
      <c r="Y76" s="502">
        <v>9.375E-2</v>
      </c>
      <c r="Z76" s="506">
        <v>0.28515699999999811</v>
      </c>
      <c r="AA76" s="506">
        <v>100.957031</v>
      </c>
      <c r="AB76" s="506">
        <v>100.832031</v>
      </c>
      <c r="AC76" s="511">
        <v>0.37890699999999811</v>
      </c>
      <c r="AD76" s="512">
        <v>5.9987959999999996</v>
      </c>
      <c r="AE76" s="509">
        <v>6.0714377003064791E-2</v>
      </c>
      <c r="AF76" s="513">
        <v>-0.82866146904974947</v>
      </c>
      <c r="AG76" s="502">
        <v>0.31471632447903114</v>
      </c>
      <c r="AH76" s="507">
        <v>1.5828418717761646E-2</v>
      </c>
      <c r="AI76" s="502">
        <v>-9.4626060661654604E-2</v>
      </c>
      <c r="AJ76" s="507">
        <v>1.9284236654357745E-3</v>
      </c>
      <c r="AK76" s="511">
        <v>9.0394859317301929E-5</v>
      </c>
      <c r="AL76" s="514">
        <v>-9.4716455520971909E-2</v>
      </c>
      <c r="AM76" s="507">
        <v>-4.7636922550170395E-3</v>
      </c>
      <c r="AN76" s="502">
        <v>9.0495758686711483</v>
      </c>
      <c r="AO76" s="232">
        <v>0.72112490029435916</v>
      </c>
      <c r="AP76" s="515">
        <v>0.28450472852981668</v>
      </c>
      <c r="AQ76" s="516">
        <v>1.4308949425510619E-2</v>
      </c>
    </row>
    <row r="77" spans="1:51" ht="15">
      <c r="I77" s="133">
        <v>42034</v>
      </c>
      <c r="J77" s="331">
        <v>14.90625</v>
      </c>
      <c r="K77" s="332">
        <v>15.128472220000001</v>
      </c>
      <c r="L77" s="332">
        <v>-4.2968809999999973</v>
      </c>
      <c r="M77" s="333">
        <v>-74.423598999999996</v>
      </c>
      <c r="N77" s="334">
        <v>16.796199999999999</v>
      </c>
      <c r="O77" s="335">
        <v>0.17125000000000001</v>
      </c>
      <c r="P77" s="332">
        <v>-2.6207800000008774E-3</v>
      </c>
      <c r="Q77" s="336">
        <v>19.427973999999999</v>
      </c>
      <c r="R77" s="332">
        <v>-4.2995017799999982</v>
      </c>
      <c r="S77" s="337">
        <v>-0.22133454827340321</v>
      </c>
      <c r="T77" s="332">
        <v>-9.8223744200000009</v>
      </c>
      <c r="U77" s="337">
        <v>-0.45694705814678616</v>
      </c>
      <c r="V77" s="338">
        <v>-39.200000000000003</v>
      </c>
      <c r="W77" s="339">
        <v>-5.9303611102400011E-2</v>
      </c>
      <c r="X77" s="340">
        <v>103.375</v>
      </c>
      <c r="Y77" s="332">
        <v>2.1640620000000013</v>
      </c>
      <c r="Z77" s="336">
        <v>0.25390699999999811</v>
      </c>
      <c r="AA77" s="336">
        <v>103.128906</v>
      </c>
      <c r="AB77" s="336">
        <v>100.957031</v>
      </c>
      <c r="AC77" s="341">
        <v>2.4179689999999994</v>
      </c>
      <c r="AD77" s="342">
        <v>5.4045230000000002</v>
      </c>
      <c r="AE77" s="339">
        <v>5.58692565125E-2</v>
      </c>
      <c r="AF77" s="343">
        <v>-1.0614712778418953</v>
      </c>
      <c r="AG77" s="332">
        <v>2.0036777436567532</v>
      </c>
      <c r="AH77" s="337">
        <v>0.10314755777999456</v>
      </c>
      <c r="AI77" s="332">
        <v>-2.5477314665604194</v>
      </c>
      <c r="AJ77" s="337">
        <v>-0.23280980879214586</v>
      </c>
      <c r="AK77" s="341">
        <v>-0.25190743021717454</v>
      </c>
      <c r="AL77" s="344">
        <v>-2.2958240363432449</v>
      </c>
      <c r="AM77" s="337">
        <v>-0.11818699049340865</v>
      </c>
      <c r="AN77" s="332">
        <v>6.7537518323279038</v>
      </c>
      <c r="AO77" s="345">
        <v>0.51771032806530082</v>
      </c>
      <c r="AP77" s="346">
        <v>0.26689420774299921</v>
      </c>
      <c r="AQ77" s="347">
        <v>1.3739477718645017E-2</v>
      </c>
    </row>
    <row r="78" spans="1:51" ht="15">
      <c r="I78" s="149">
        <v>42062</v>
      </c>
      <c r="J78" s="271">
        <v>18.15625</v>
      </c>
      <c r="K78" s="272">
        <v>18.378472219999999</v>
      </c>
      <c r="L78" s="272">
        <v>3.2499999999999982</v>
      </c>
      <c r="M78" s="273">
        <v>-250.32200599999999</v>
      </c>
      <c r="N78" s="274">
        <v>15.137700000000001</v>
      </c>
      <c r="O78" s="275">
        <v>0.17299999999999999</v>
      </c>
      <c r="P78" s="272">
        <v>9.7529220000000194E-2</v>
      </c>
      <c r="Q78" s="276">
        <v>15.030943000000001</v>
      </c>
      <c r="R78" s="272">
        <v>3.3475292199999984</v>
      </c>
      <c r="S78" s="277">
        <v>0.22127344858884887</v>
      </c>
      <c r="T78" s="272">
        <v>-6.4748452000000025</v>
      </c>
      <c r="U78" s="277">
        <v>-0.33678386093660595</v>
      </c>
      <c r="V78" s="278">
        <v>-31</v>
      </c>
      <c r="W78" s="279">
        <v>-5.697326388199999E-2</v>
      </c>
      <c r="X78" s="280">
        <v>101.898438</v>
      </c>
      <c r="Y78" s="272">
        <v>-1.4765620000000013</v>
      </c>
      <c r="Z78" s="276">
        <v>0.24609399999999937</v>
      </c>
      <c r="AA78" s="276">
        <v>101.632812</v>
      </c>
      <c r="AB78" s="276">
        <v>103.128906</v>
      </c>
      <c r="AC78" s="281">
        <v>-1.2304680000000019</v>
      </c>
      <c r="AD78" s="282">
        <v>6.1613049999999996</v>
      </c>
      <c r="AE78" s="279">
        <v>6.2782735554158989E-2</v>
      </c>
      <c r="AF78" s="283">
        <v>-0.90746705091963531</v>
      </c>
      <c r="AG78" s="272">
        <v>-1.3061064403035632</v>
      </c>
      <c r="AH78" s="277">
        <v>-8.6334325192260766E-2</v>
      </c>
      <c r="AI78" s="272">
        <v>1.9277243850400421</v>
      </c>
      <c r="AJ78" s="277">
        <v>0.15400422692226001</v>
      </c>
      <c r="AK78" s="281">
        <v>-0.11369839465639314</v>
      </c>
      <c r="AL78" s="284">
        <v>2.0414227796964353</v>
      </c>
      <c r="AM78" s="277">
        <v>0.13493912339658809</v>
      </c>
      <c r="AN78" s="272">
        <v>8.7951746120243399</v>
      </c>
      <c r="AO78" s="285">
        <v>0.72250882930438087</v>
      </c>
      <c r="AP78" s="286">
        <v>0.32085141642901638</v>
      </c>
      <c r="AQ78" s="287">
        <v>2.1208448002095506E-2</v>
      </c>
    </row>
    <row r="79" spans="1:51" ht="15">
      <c r="I79" s="149">
        <v>42094</v>
      </c>
      <c r="J79" s="271">
        <v>17.515630999999999</v>
      </c>
      <c r="K79" s="272">
        <v>17.72674211</v>
      </c>
      <c r="L79" s="272">
        <v>-0.65173010999999903</v>
      </c>
      <c r="M79" s="273">
        <v>-260.44189499999999</v>
      </c>
      <c r="N79" s="274" t="s">
        <v>326</v>
      </c>
      <c r="O79" s="275">
        <v>0.17624999999999999</v>
      </c>
      <c r="P79" s="272">
        <v>-9.9022780000002086E-2</v>
      </c>
      <c r="Q79" s="276">
        <v>18.477495000000001</v>
      </c>
      <c r="R79" s="272">
        <v>-0.75075289000000112</v>
      </c>
      <c r="S79" s="277">
        <v>-4.0849581021376168E-2</v>
      </c>
      <c r="T79" s="272">
        <v>-7.2255980900000036</v>
      </c>
      <c r="U79" s="277">
        <v>-0.36387596234396036</v>
      </c>
      <c r="V79" s="278">
        <v>-32</v>
      </c>
      <c r="W79" s="279">
        <v>-5.6725574751999998E-2</v>
      </c>
      <c r="X79" s="280">
        <v>102.242188</v>
      </c>
      <c r="Y79" s="272">
        <v>0.34375</v>
      </c>
      <c r="Z79" s="276">
        <v>0.26562599999999748</v>
      </c>
      <c r="AA79" s="276">
        <v>102.003906</v>
      </c>
      <c r="AB79" s="276">
        <v>101.632812</v>
      </c>
      <c r="AC79" s="281">
        <v>0.60937599999999748</v>
      </c>
      <c r="AD79" s="282">
        <v>5.6016069999999996</v>
      </c>
      <c r="AE79" s="279">
        <v>5.7272055599611599E-2</v>
      </c>
      <c r="AF79" s="283">
        <v>-0.9904581590115773</v>
      </c>
      <c r="AG79" s="272">
        <v>0.55298864162120143</v>
      </c>
      <c r="AH79" s="277">
        <v>3.0088934216165302E-2</v>
      </c>
      <c r="AI79" s="272">
        <v>-0.21202834508210222</v>
      </c>
      <c r="AJ79" s="277">
        <v>-8.299110809194199E-2</v>
      </c>
      <c r="AK79" s="281">
        <v>-1.4264096703302529E-2</v>
      </c>
      <c r="AL79" s="284">
        <v>-0.19776424837879969</v>
      </c>
      <c r="AM79" s="277">
        <v>-1.0760646805210869E-2</v>
      </c>
      <c r="AN79" s="272">
        <v>8.5974103636455403</v>
      </c>
      <c r="AO79" s="285">
        <v>0.70397352017337922</v>
      </c>
      <c r="AP79" s="286">
        <v>0.16406865894560463</v>
      </c>
      <c r="AQ79" s="287">
        <v>8.9272196829865025E-3</v>
      </c>
    </row>
    <row r="83" spans="9:45" ht="15.75">
      <c r="I83" s="498" t="s">
        <v>270</v>
      </c>
      <c r="AS83" s="71"/>
    </row>
  </sheetData>
  <mergeCells count="4">
    <mergeCell ref="J26:W26"/>
    <mergeCell ref="X26:AE26"/>
    <mergeCell ref="AF26:AK26"/>
    <mergeCell ref="AL26:AQ26"/>
  </mergeCells>
  <dataValidations disablePrompts="1" count="1">
    <dataValidation type="list" allowBlank="1" showInputMessage="1" showErrorMessage="1" sqref="J23">
      <formula1>$B$54:$B$62</formula1>
    </dataValidation>
  </dataValidations>
  <printOptions horizontalCentered="1"/>
  <pageMargins left="0.25" right="0.25" top="0.25" bottom="0.25" header="0.3" footer="0.15"/>
  <pageSetup scale="47" fitToWidth="0" fitToHeight="0" orientation="landscape" horizontalDpi="300" verticalDpi="300" r:id="rId1"/>
  <headerFooter scaleWithDoc="0">
    <oddHeader>&amp;L&amp;G&amp;C&amp;"-,Bold"&amp;12&amp;K2E398A
&amp;15FN30.400.09(IOS) Performance&amp;R&amp;"-,Bold"&amp;14&amp;K2E398A
&amp;12Cello Fixed Income Master Fund, LP&amp;"-,Regular"&amp;10&amp;K000000
&amp;"-,Bold"&amp;K2E398A As of Mar, 2015</oddHeader>
    <oddFooter>&amp;L&amp;8&amp;K2E398AReport Created on &amp;D &amp;T&amp;C&amp;G
&amp;8&amp;K2E398APage &amp;P of &amp;N</oddFooter>
  </headerFooter>
  <rowBreaks count="1" manualBreakCount="1">
    <brk id="83" max="43" man="1"/>
  </rowBreaks>
  <drawing r:id="rId2"/>
  <legacyDrawing r:id="rId3"/>
  <legacyDrawingHF r:id="rId4"/>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9" tint="0.79998168889431442"/>
  </sheetPr>
  <dimension ref="A1:BA83"/>
  <sheetViews>
    <sheetView topLeftCell="H1"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0" width="9" style="67" customWidth="1"/>
    <col min="11" max="11" width="8.85546875" style="67" customWidth="1"/>
    <col min="12" max="12" width="8.5703125" style="67" customWidth="1"/>
    <col min="13" max="13" width="7.85546875" style="67" customWidth="1"/>
    <col min="14" max="15" width="6.7109375" style="67" customWidth="1"/>
    <col min="16" max="16" width="9" style="67" customWidth="1"/>
    <col min="17" max="17" width="10.85546875" style="67" customWidth="1"/>
    <col min="18" max="18" width="10.28515625" style="67" customWidth="1"/>
    <col min="19" max="19" width="10.7109375" style="67" customWidth="1"/>
    <col min="20" max="20" width="10.85546875" style="67" bestFit="1" customWidth="1"/>
    <col min="21" max="21" width="10.5703125" style="67" customWidth="1"/>
    <col min="22" max="22" width="6.42578125" style="67" customWidth="1"/>
    <col min="23" max="23" width="8.5703125" style="67" customWidth="1"/>
    <col min="24" max="25" width="10.28515625" style="67" customWidth="1"/>
    <col min="26" max="26" width="6.7109375" style="67" customWidth="1"/>
    <col min="27" max="27" width="10.5703125" style="67" hidden="1" customWidth="1"/>
    <col min="28" max="28" width="10.140625" style="67" customWidth="1"/>
    <col min="29" max="29" width="8.5703125" style="67" customWidth="1"/>
    <col min="30" max="30" width="5.7109375" style="67" customWidth="1"/>
    <col min="31" max="31" width="8.5703125" style="67" customWidth="1"/>
    <col min="32" max="32" width="6.85546875" style="67" customWidth="1"/>
    <col min="33" max="33" width="9.85546875" style="67" bestFit="1" customWidth="1"/>
    <col min="34" max="34" width="9.28515625" style="67" customWidth="1"/>
    <col min="35" max="35" width="8" style="67" hidden="1" customWidth="1"/>
    <col min="36" max="36" width="9.42578125" style="67" hidden="1" customWidth="1"/>
    <col min="37" max="37" width="8.7109375" style="67" hidden="1" customWidth="1"/>
    <col min="38" max="38" width="8.42578125" style="67" customWidth="1"/>
    <col min="39" max="39" width="9.28515625" style="67" customWidth="1"/>
    <col min="40" max="40" width="11.140625" style="67" customWidth="1"/>
    <col min="41" max="41" width="10.5703125" style="67" customWidth="1"/>
    <col min="42" max="42" width="8.28515625" style="67" customWidth="1"/>
    <col min="43" max="43" width="6.5703125" style="67" customWidth="1"/>
    <col min="44" max="44" width="3.140625" style="67" customWidth="1"/>
    <col min="45" max="45" width="10.42578125" style="67" bestFit="1" customWidth="1"/>
    <col min="46" max="46" width="22.42578125" style="67" bestFit="1" customWidth="1"/>
    <col min="47" max="47" width="8.42578125" style="67" bestFit="1" customWidth="1"/>
    <col min="48" max="49" width="9.140625" style="67"/>
    <col min="50" max="50" width="9.28515625" style="67" bestFit="1" customWidth="1"/>
    <col min="51" max="51" width="10.42578125" style="67" bestFit="1" customWidth="1"/>
    <col min="52" max="52" width="9.140625" style="67"/>
    <col min="53" max="53" width="9.28515625" style="67" bestFit="1" customWidth="1"/>
    <col min="54" max="16384" width="9.140625" style="67"/>
  </cols>
  <sheetData>
    <row r="1" spans="46:53">
      <c r="AT1" s="224"/>
      <c r="AU1" s="225"/>
    </row>
    <row r="3" spans="46:53">
      <c r="AT3" s="226"/>
      <c r="AU3" s="226"/>
    </row>
    <row r="4" spans="46:53">
      <c r="AT4" s="227"/>
      <c r="AU4" s="228"/>
      <c r="AW4" s="2"/>
      <c r="AX4" s="1"/>
      <c r="BA4" s="1"/>
    </row>
    <row r="5" spans="46:53">
      <c r="AT5" s="227"/>
      <c r="AU5" s="229"/>
    </row>
    <row r="6" spans="46:53">
      <c r="AT6" s="227"/>
      <c r="AU6" s="230"/>
    </row>
    <row r="7" spans="46:53">
      <c r="AT7" s="226"/>
      <c r="AU7" s="226"/>
    </row>
    <row r="8" spans="46:53">
      <c r="AT8" s="227"/>
      <c r="AU8" s="231"/>
    </row>
    <row r="9" spans="46:53">
      <c r="AT9" s="227"/>
      <c r="AU9" s="230"/>
    </row>
    <row r="10" spans="46:53">
      <c r="AT10" s="227"/>
      <c r="AU10" s="230"/>
    </row>
    <row r="11" spans="46:53">
      <c r="AT11" s="226"/>
      <c r="AU11" s="226"/>
    </row>
    <row r="23" spans="1:53" hidden="1">
      <c r="I23" s="77" t="s">
        <v>77</v>
      </c>
      <c r="J23" s="74">
        <v>3</v>
      </c>
    </row>
    <row r="24" spans="1:53" ht="15">
      <c r="I24" s="75" t="s">
        <v>226</v>
      </c>
    </row>
    <row r="25" spans="1:53" s="76" customFormat="1" ht="8.25" hidden="1" customHeight="1">
      <c r="J25" s="76" t="s">
        <v>7</v>
      </c>
      <c r="L25" s="76" t="s">
        <v>8</v>
      </c>
      <c r="M25" s="76" t="s">
        <v>9</v>
      </c>
      <c r="O25" s="76" t="s">
        <v>10</v>
      </c>
      <c r="W25" s="76" t="s">
        <v>11</v>
      </c>
      <c r="X25" s="76" t="s">
        <v>7</v>
      </c>
      <c r="Y25" s="76" t="s">
        <v>7</v>
      </c>
    </row>
    <row r="26" spans="1:53" ht="22.5" customHeight="1">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151</v>
      </c>
      <c r="AG26" s="638"/>
      <c r="AH26" s="638"/>
      <c r="AI26" s="638"/>
      <c r="AJ26" s="638"/>
      <c r="AK26" s="638"/>
      <c r="AL26" s="639" t="s">
        <v>150</v>
      </c>
      <c r="AM26" s="640"/>
      <c r="AN26" s="640"/>
      <c r="AO26" s="640"/>
      <c r="AP26" s="640"/>
      <c r="AQ26" s="641"/>
      <c r="AU26" s="385" t="s">
        <v>67</v>
      </c>
      <c r="AV26" s="387" t="s">
        <v>150</v>
      </c>
    </row>
    <row r="27" spans="1:53" s="68" customFormat="1" ht="46.5" customHeight="1">
      <c r="A27" s="68" t="s">
        <v>12</v>
      </c>
      <c r="B27" s="68" t="s">
        <v>13</v>
      </c>
      <c r="C27" s="68" t="s">
        <v>14</v>
      </c>
      <c r="D27" s="68" t="s">
        <v>15</v>
      </c>
      <c r="E27" s="68" t="s">
        <v>16</v>
      </c>
      <c r="F27" s="68" t="s">
        <v>17</v>
      </c>
      <c r="G27" s="68" t="s">
        <v>18</v>
      </c>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4" t="s">
        <v>73</v>
      </c>
      <c r="AB27" s="214" t="s">
        <v>122</v>
      </c>
      <c r="AC27" s="214" t="s">
        <v>160</v>
      </c>
      <c r="AD27" s="21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U27" s="143" t="s">
        <v>241</v>
      </c>
      <c r="AV27" s="386" t="s">
        <v>241</v>
      </c>
      <c r="AX27" s="209"/>
      <c r="AY27" s="209"/>
    </row>
    <row r="28" spans="1:53" s="68" customFormat="1" ht="15">
      <c r="C28" s="70">
        <f t="shared" ref="C28:C58" si="0">I28+10</f>
        <v>40553</v>
      </c>
      <c r="D28" s="70">
        <f t="shared" ref="D28:D53" si="1">I28+35</f>
        <v>40578</v>
      </c>
      <c r="E28" s="68" t="str">
        <f t="shared" ref="E28:F53" si="2">"FNMA"&amp;TEXT($J$23,"0.0")&amp;"-TBA-"&amp;TEXT(C28,"mmm")</f>
        <v>FNMA3.0-TBA-Jan</v>
      </c>
      <c r="F28" s="68" t="str">
        <f t="shared" si="2"/>
        <v>FNMA3.0-TBA-Feb</v>
      </c>
      <c r="G28" s="68" t="str">
        <f t="shared" ref="G28:G53" si="3">"FNMA"&amp;TEXT($J$23,"0.0")&amp;"-TBA-GEN"</f>
        <v>FNMA3.0-TBA-GEN</v>
      </c>
      <c r="I28" s="133">
        <v>40543</v>
      </c>
      <c r="J28" s="269">
        <v>21.902000000000001</v>
      </c>
      <c r="K28" s="80">
        <v>22.1645</v>
      </c>
      <c r="L28" s="80"/>
      <c r="M28" s="81">
        <v>149.80999800000001</v>
      </c>
      <c r="N28" s="73">
        <v>25.226700000000001</v>
      </c>
      <c r="O28" s="73">
        <v>0.26062999999999997</v>
      </c>
      <c r="P28" s="80"/>
      <c r="Q28" s="82"/>
      <c r="R28" s="80"/>
      <c r="S28" s="83"/>
      <c r="T28" s="80"/>
      <c r="U28" s="83"/>
      <c r="V28" s="84">
        <v>-17.7</v>
      </c>
      <c r="W28" s="172">
        <v>-3.9231164999999998E-2</v>
      </c>
      <c r="X28" s="185">
        <v>90.390625</v>
      </c>
      <c r="Y28" s="80">
        <v>-4.3125</v>
      </c>
      <c r="Z28" s="82">
        <v>0.328125</v>
      </c>
      <c r="AA28" s="82">
        <v>90.125</v>
      </c>
      <c r="AB28" s="82">
        <v>94.375</v>
      </c>
      <c r="AC28" s="187"/>
      <c r="AD28" s="189">
        <v>8.1219999999999999</v>
      </c>
      <c r="AE28" s="172">
        <v>7.341526562499999E-2</v>
      </c>
      <c r="AF28" s="86">
        <v>-0.53437339858429478</v>
      </c>
      <c r="AG28" s="80"/>
      <c r="AH28" s="83"/>
      <c r="AI28" s="80">
        <v>0</v>
      </c>
      <c r="AJ28" s="83">
        <v>0</v>
      </c>
      <c r="AK28" s="187">
        <v>0</v>
      </c>
      <c r="AL28" s="192"/>
      <c r="AM28" s="83"/>
      <c r="AN28" s="80"/>
      <c r="AO28" s="109"/>
      <c r="AP28" s="194"/>
      <c r="AQ28" s="200"/>
      <c r="AU28" s="388"/>
      <c r="AV28" s="389"/>
      <c r="AY28" s="67"/>
      <c r="BA28" s="67"/>
    </row>
    <row r="29" spans="1:53" s="68" customFormat="1" ht="15">
      <c r="C29" s="70">
        <f t="shared" si="0"/>
        <v>40584</v>
      </c>
      <c r="D29" s="70">
        <f t="shared" si="1"/>
        <v>40609</v>
      </c>
      <c r="E29" s="68" t="str">
        <f t="shared" si="2"/>
        <v>FNMA3.0-TBA-Feb</v>
      </c>
      <c r="F29" s="68" t="str">
        <f t="shared" si="2"/>
        <v>FNMA3.0-TBA-Mar</v>
      </c>
      <c r="G29" s="68" t="str">
        <f t="shared" si="3"/>
        <v>FNMA3.0-TBA-GEN</v>
      </c>
      <c r="I29" s="133">
        <v>40574</v>
      </c>
      <c r="J29" s="236">
        <v>22.983999000000001</v>
      </c>
      <c r="K29" s="80">
        <v>23.221499000000001</v>
      </c>
      <c r="L29" s="80">
        <v>1.0569990000000011</v>
      </c>
      <c r="M29" s="81">
        <v>-31.850401000000002</v>
      </c>
      <c r="N29" s="73">
        <v>23.375800000000002</v>
      </c>
      <c r="O29" s="73">
        <v>0.26</v>
      </c>
      <c r="P29" s="80">
        <v>-0.14927300000000088</v>
      </c>
      <c r="Q29" s="82">
        <v>22.313773000000001</v>
      </c>
      <c r="R29" s="80">
        <v>0.90772600000000025</v>
      </c>
      <c r="S29" s="83">
        <v>4.0954048140043775E-2</v>
      </c>
      <c r="T29" s="80">
        <v>0.90772600000000025</v>
      </c>
      <c r="U29" s="83">
        <v>4.0954048140043664E-2</v>
      </c>
      <c r="V29" s="84">
        <v>-15.8</v>
      </c>
      <c r="W29" s="172">
        <v>-3.6689968420000003E-2</v>
      </c>
      <c r="X29" s="185">
        <v>90.9375</v>
      </c>
      <c r="Y29" s="80">
        <v>0.546875</v>
      </c>
      <c r="Z29" s="82">
        <v>0.265625</v>
      </c>
      <c r="AA29" s="82">
        <v>90.671875</v>
      </c>
      <c r="AB29" s="82">
        <v>90.125</v>
      </c>
      <c r="AC29" s="187">
        <v>0.8125</v>
      </c>
      <c r="AD29" s="189">
        <v>8.2189999999999994</v>
      </c>
      <c r="AE29" s="172">
        <v>7.4741531249999993E-2</v>
      </c>
      <c r="AF29" s="86">
        <v>-0.49089131312117729</v>
      </c>
      <c r="AG29" s="80">
        <v>0.43417838634973949</v>
      </c>
      <c r="AH29" s="83">
        <v>1.9588909578368088E-2</v>
      </c>
      <c r="AI29" s="80">
        <v>1.3537940190935609</v>
      </c>
      <c r="AJ29" s="83">
        <v>4.3482085463117492E-2</v>
      </c>
      <c r="AK29" s="187">
        <v>1.1889632743821189E-2</v>
      </c>
      <c r="AL29" s="192">
        <v>1.3419043863497397</v>
      </c>
      <c r="AM29" s="83">
        <v>6.0542957718411859E-2</v>
      </c>
      <c r="AN29" s="80">
        <v>1.3419043863497397</v>
      </c>
      <c r="AO29" s="109">
        <v>6.0542957718411783E-2</v>
      </c>
      <c r="AP29" s="194">
        <v>-1.8879994952188173E-2</v>
      </c>
      <c r="AQ29" s="200">
        <v>-8.5181235544172767E-4</v>
      </c>
      <c r="AU29" s="390">
        <f>P29/K28</f>
        <v>-6.7347785873807606E-3</v>
      </c>
      <c r="AV29" s="391">
        <f>AP29/K28</f>
        <v>-8.5181235544172767E-4</v>
      </c>
      <c r="AY29" s="67"/>
      <c r="BA29" s="67"/>
    </row>
    <row r="30" spans="1:53" s="68" customFormat="1" ht="15">
      <c r="C30" s="70">
        <f t="shared" si="0"/>
        <v>40612</v>
      </c>
      <c r="D30" s="70">
        <f t="shared" si="1"/>
        <v>40637</v>
      </c>
      <c r="E30" s="68" t="str">
        <f t="shared" si="2"/>
        <v>FNMA3.0-TBA-Mar</v>
      </c>
      <c r="F30" s="68" t="str">
        <f t="shared" si="2"/>
        <v>FNMA3.0-TBA-Apr</v>
      </c>
      <c r="G30" s="68" t="str">
        <f t="shared" si="3"/>
        <v>FNMA3.0-TBA-GEN</v>
      </c>
      <c r="I30" s="133">
        <v>40602</v>
      </c>
      <c r="J30" s="235">
        <v>23.882999000000002</v>
      </c>
      <c r="K30" s="80">
        <v>24.120499000000002</v>
      </c>
      <c r="L30" s="80">
        <v>0.89900000000000091</v>
      </c>
      <c r="M30" s="81">
        <v>-104.622398</v>
      </c>
      <c r="N30" s="73">
        <v>12.526199999999999</v>
      </c>
      <c r="O30" s="170">
        <v>0.26100000000000001</v>
      </c>
      <c r="P30" s="80">
        <v>8.1875000000000142E-2</v>
      </c>
      <c r="Q30" s="82">
        <v>23.139624000000001</v>
      </c>
      <c r="R30" s="80">
        <v>0.98087500000000105</v>
      </c>
      <c r="S30" s="83">
        <v>4.2239951865295215E-2</v>
      </c>
      <c r="T30" s="80">
        <v>1.8886010000000013</v>
      </c>
      <c r="U30" s="83">
        <v>8.492389702746328E-2</v>
      </c>
      <c r="V30" s="84">
        <v>-14.7</v>
      </c>
      <c r="W30" s="172">
        <v>-3.5457133530000004E-2</v>
      </c>
      <c r="X30" s="185">
        <v>90.0625</v>
      </c>
      <c r="Y30" s="80">
        <v>-0.875</v>
      </c>
      <c r="Z30" s="82">
        <v>0.265625</v>
      </c>
      <c r="AA30" s="82">
        <v>89.796875</v>
      </c>
      <c r="AB30" s="82">
        <v>90.671875</v>
      </c>
      <c r="AC30" s="187">
        <v>-0.609375</v>
      </c>
      <c r="AD30" s="189">
        <v>8.1370000000000005</v>
      </c>
      <c r="AE30" s="172">
        <v>7.3283856250000001E-2</v>
      </c>
      <c r="AF30" s="86">
        <v>-0.48383280226195796</v>
      </c>
      <c r="AG30" s="80">
        <v>-0.29913689393321741</v>
      </c>
      <c r="AH30" s="83">
        <v>-1.2881894227983189E-2</v>
      </c>
      <c r="AI30" s="80">
        <v>0.67865000756587524</v>
      </c>
      <c r="AJ30" s="83">
        <v>7.0585108592193246E-3</v>
      </c>
      <c r="AK30" s="187">
        <v>-3.0880985009084545E-3</v>
      </c>
      <c r="AL30" s="192">
        <v>0.68173810606678364</v>
      </c>
      <c r="AM30" s="83">
        <v>2.9358057637312026E-2</v>
      </c>
      <c r="AN30" s="80">
        <v>2.0236424924165233</v>
      </c>
      <c r="AO30" s="109">
        <v>9.1678438997954359E-2</v>
      </c>
      <c r="AP30" s="194">
        <v>0.21039308810083274</v>
      </c>
      <c r="AQ30" s="200">
        <v>9.0602716086861032E-3</v>
      </c>
      <c r="AU30" s="392">
        <f t="shared" ref="AU30:AU60" si="4">P30/K29</f>
        <v>3.5258275101017439E-3</v>
      </c>
      <c r="AV30" s="393">
        <f t="shared" ref="AV30:AV60" si="5">AP30/K29</f>
        <v>9.0602716086861032E-3</v>
      </c>
      <c r="AY30" s="67"/>
      <c r="BA30" s="67"/>
    </row>
    <row r="31" spans="1:53" s="68" customFormat="1" ht="15">
      <c r="C31" s="70">
        <f t="shared" si="0"/>
        <v>40643</v>
      </c>
      <c r="D31" s="70">
        <f t="shared" si="1"/>
        <v>40668</v>
      </c>
      <c r="E31" s="68" t="str">
        <f t="shared" si="2"/>
        <v>FNMA3.0-TBA-Apr</v>
      </c>
      <c r="F31" s="68" t="str">
        <f t="shared" si="2"/>
        <v>FNMA3.0-TBA-May</v>
      </c>
      <c r="G31" s="68" t="str">
        <f t="shared" si="3"/>
        <v>FNMA3.0-TBA-GEN</v>
      </c>
      <c r="I31" s="133">
        <v>40633</v>
      </c>
      <c r="J31" s="216">
        <v>24.210999999999999</v>
      </c>
      <c r="K31" s="80">
        <v>24.448499999999999</v>
      </c>
      <c r="L31" s="80">
        <v>0.32800099999999688</v>
      </c>
      <c r="M31" s="81">
        <v>-145.802505</v>
      </c>
      <c r="N31" s="73">
        <v>7.7927</v>
      </c>
      <c r="O31" s="170">
        <v>0.24345</v>
      </c>
      <c r="P31" s="80">
        <v>0.17549400000000404</v>
      </c>
      <c r="Q31" s="82">
        <v>23.945004999999998</v>
      </c>
      <c r="R31" s="80">
        <v>0.50349500000000091</v>
      </c>
      <c r="S31" s="83">
        <v>2.0874153557105136E-2</v>
      </c>
      <c r="T31" s="80">
        <v>2.3920960000000022</v>
      </c>
      <c r="U31" s="83">
        <v>0.10757076505178742</v>
      </c>
      <c r="V31" s="84">
        <v>-14.7</v>
      </c>
      <c r="W31" s="172">
        <v>-3.5939294999999996E-2</v>
      </c>
      <c r="X31" s="185">
        <v>89.46875</v>
      </c>
      <c r="Y31" s="80">
        <v>-0.59375</v>
      </c>
      <c r="Z31" s="82">
        <v>0.265625</v>
      </c>
      <c r="AA31" s="82">
        <v>89.203125</v>
      </c>
      <c r="AB31" s="82">
        <v>89.796875</v>
      </c>
      <c r="AC31" s="187">
        <v>-0.328125</v>
      </c>
      <c r="AD31" s="189">
        <v>8.2479999999999993</v>
      </c>
      <c r="AE31" s="172">
        <v>7.3793824999999993E-2</v>
      </c>
      <c r="AF31" s="86">
        <v>-0.48702306730949368</v>
      </c>
      <c r="AG31" s="80">
        <v>-0.15875763824220496</v>
      </c>
      <c r="AH31" s="83">
        <v>-6.5818554683385669E-3</v>
      </c>
      <c r="AI31" s="80">
        <v>0.34568447169378314</v>
      </c>
      <c r="AJ31" s="83">
        <v>-3.190265047535723E-3</v>
      </c>
      <c r="AK31" s="187">
        <v>9.4710993598716778E-4</v>
      </c>
      <c r="AL31" s="192">
        <v>0.34473736175779596</v>
      </c>
      <c r="AM31" s="83">
        <v>1.4292298088766569E-2</v>
      </c>
      <c r="AN31" s="80">
        <v>2.3683798541743193</v>
      </c>
      <c r="AO31" s="109">
        <v>0.10728103266519251</v>
      </c>
      <c r="AP31" s="194">
        <v>0.30485950225408831</v>
      </c>
      <c r="AQ31" s="200">
        <v>1.2639021367430595E-2</v>
      </c>
      <c r="AU31" s="394">
        <f t="shared" si="4"/>
        <v>7.2757201250274305E-3</v>
      </c>
      <c r="AV31" s="395">
        <f t="shared" si="5"/>
        <v>1.2639021367430595E-2</v>
      </c>
      <c r="AY31" s="67"/>
      <c r="BA31" s="67"/>
    </row>
    <row r="32" spans="1:53" s="68" customFormat="1" ht="15">
      <c r="C32" s="70">
        <f t="shared" si="0"/>
        <v>40672</v>
      </c>
      <c r="D32" s="70">
        <f t="shared" si="1"/>
        <v>40697</v>
      </c>
      <c r="E32" s="68" t="str">
        <f t="shared" si="2"/>
        <v>FNMA3.0-TBA-May</v>
      </c>
      <c r="F32" s="68" t="str">
        <f t="shared" si="2"/>
        <v>FNMA3.0-TBA-Jun</v>
      </c>
      <c r="G32" s="68" t="str">
        <f t="shared" si="3"/>
        <v>FNMA3.0-TBA-GEN</v>
      </c>
      <c r="I32" s="133">
        <v>40662</v>
      </c>
      <c r="J32" s="217">
        <v>24.457001000000002</v>
      </c>
      <c r="K32" s="80">
        <v>24.707001000000002</v>
      </c>
      <c r="L32" s="80">
        <v>0.25850100000000253</v>
      </c>
      <c r="M32" s="81">
        <v>-171.39309700000001</v>
      </c>
      <c r="N32" s="73">
        <v>7.1727999999999996</v>
      </c>
      <c r="O32" s="170">
        <v>0.21024999999999999</v>
      </c>
      <c r="P32" s="80">
        <v>0.1864069999999991</v>
      </c>
      <c r="Q32" s="82">
        <v>24.262093</v>
      </c>
      <c r="R32" s="80">
        <v>0.44490800000000164</v>
      </c>
      <c r="S32" s="83">
        <v>1.8197762643925051E-2</v>
      </c>
      <c r="T32" s="80">
        <v>2.8370040000000039</v>
      </c>
      <c r="U32" s="83">
        <v>0.12772607494555044</v>
      </c>
      <c r="V32" s="84">
        <v>-16.8</v>
      </c>
      <c r="W32" s="172">
        <v>-4.1507761680000005E-2</v>
      </c>
      <c r="X32" s="185">
        <v>90.734375</v>
      </c>
      <c r="Y32" s="80">
        <v>1.265625</v>
      </c>
      <c r="Z32" s="82">
        <v>0.265625</v>
      </c>
      <c r="AA32" s="82">
        <v>90.46875</v>
      </c>
      <c r="AB32" s="82">
        <v>89.203125</v>
      </c>
      <c r="AC32" s="187">
        <v>1.53125</v>
      </c>
      <c r="AD32" s="189">
        <v>8.4529999999999994</v>
      </c>
      <c r="AE32" s="172">
        <v>7.6697767187499988E-2</v>
      </c>
      <c r="AF32" s="86">
        <v>-0.54118605015616206</v>
      </c>
      <c r="AG32" s="80">
        <v>0.74575407181766218</v>
      </c>
      <c r="AH32" s="83">
        <v>3.0503060384795066E-2</v>
      </c>
      <c r="AI32" s="80">
        <v>1.1563870592350065</v>
      </c>
      <c r="AJ32" s="83">
        <v>-5.4162982846668373E-2</v>
      </c>
      <c r="AK32" s="187">
        <v>-3.4275012582657333E-2</v>
      </c>
      <c r="AL32" s="192">
        <v>1.1906620718176639</v>
      </c>
      <c r="AM32" s="83">
        <v>4.8700823028720128E-2</v>
      </c>
      <c r="AN32" s="80">
        <v>3.5590419259919832</v>
      </c>
      <c r="AO32" s="109">
        <v>0.16120653028007847</v>
      </c>
      <c r="AP32" s="194">
        <v>0.33015954457272967</v>
      </c>
      <c r="AQ32" s="200">
        <v>1.3504286339559878E-2</v>
      </c>
      <c r="AU32" s="394">
        <f t="shared" si="4"/>
        <v>7.6244759392191386E-3</v>
      </c>
      <c r="AV32" s="395">
        <f t="shared" si="5"/>
        <v>1.3504286339559878E-2</v>
      </c>
      <c r="AY32" s="67"/>
      <c r="BA32" s="67"/>
    </row>
    <row r="33" spans="3:53" s="68" customFormat="1" ht="15">
      <c r="C33" s="70">
        <f t="shared" si="0"/>
        <v>40704</v>
      </c>
      <c r="D33" s="70">
        <f t="shared" si="1"/>
        <v>40729</v>
      </c>
      <c r="E33" s="68" t="str">
        <f t="shared" si="2"/>
        <v>FNMA3.0-TBA-Jun</v>
      </c>
      <c r="F33" s="68" t="str">
        <f t="shared" si="2"/>
        <v>FNMA3.0-TBA-Jul</v>
      </c>
      <c r="G33" s="68" t="str">
        <f t="shared" si="3"/>
        <v>FNMA3.0-TBA-GEN</v>
      </c>
      <c r="I33" s="133">
        <v>40694</v>
      </c>
      <c r="J33" s="234">
        <v>24.335999999999999</v>
      </c>
      <c r="K33" s="237">
        <v>24.573499999999999</v>
      </c>
      <c r="L33" s="237">
        <v>-0.13350100000000253</v>
      </c>
      <c r="M33" s="238">
        <v>-186.72709699999999</v>
      </c>
      <c r="N33" s="239">
        <v>6.2983000000000002</v>
      </c>
      <c r="O33" s="240">
        <v>0.19042999999999999</v>
      </c>
      <c r="P33" s="237">
        <v>0.20397100000000279</v>
      </c>
      <c r="Q33" s="171">
        <v>24.503029999999999</v>
      </c>
      <c r="R33" s="237">
        <v>7.0470000000000255E-2</v>
      </c>
      <c r="S33" s="241">
        <v>2.8522279980480129E-3</v>
      </c>
      <c r="T33" s="237">
        <v>2.9074740000000041</v>
      </c>
      <c r="U33" s="241">
        <v>0.13094260683063896</v>
      </c>
      <c r="V33" s="242">
        <v>-20.3</v>
      </c>
      <c r="W33" s="243">
        <v>-4.9884205000000001E-2</v>
      </c>
      <c r="X33" s="244">
        <v>92.179687999999999</v>
      </c>
      <c r="Y33" s="237">
        <v>1.4453129999999987</v>
      </c>
      <c r="Z33" s="171">
        <v>0.265625</v>
      </c>
      <c r="AA33" s="171">
        <v>91.914062000000001</v>
      </c>
      <c r="AB33" s="171">
        <v>90.46875</v>
      </c>
      <c r="AC33" s="245">
        <v>1.7109379999999987</v>
      </c>
      <c r="AD33" s="246">
        <v>8.4260000000000002</v>
      </c>
      <c r="AE33" s="243">
        <v>7.76706051088E-2</v>
      </c>
      <c r="AF33" s="247">
        <v>-0.64225333290661035</v>
      </c>
      <c r="AG33" s="237">
        <v>0.92593577828208296</v>
      </c>
      <c r="AH33" s="241">
        <v>3.7476656041017804E-2</v>
      </c>
      <c r="AI33" s="237">
        <v>0.92336884946513398</v>
      </c>
      <c r="AJ33" s="241">
        <v>-0.1010672827504483</v>
      </c>
      <c r="AK33" s="245">
        <v>-7.3036928816949273E-2</v>
      </c>
      <c r="AL33" s="248">
        <v>0.99640577828208321</v>
      </c>
      <c r="AM33" s="241">
        <v>4.0328884039065815E-2</v>
      </c>
      <c r="AN33" s="237">
        <v>4.5554477042740666</v>
      </c>
      <c r="AO33" s="203">
        <v>0.20803669378514988</v>
      </c>
      <c r="AP33" s="249">
        <v>0.37456954155332117</v>
      </c>
      <c r="AQ33" s="250">
        <v>1.5160461666445116E-2</v>
      </c>
      <c r="AU33" s="394">
        <f t="shared" si="4"/>
        <v>8.2555952460601264E-3</v>
      </c>
      <c r="AV33" s="395">
        <f t="shared" si="5"/>
        <v>1.5160461666445116E-2</v>
      </c>
      <c r="AY33" s="67"/>
      <c r="BA33" s="67"/>
    </row>
    <row r="34" spans="3:53" s="68" customFormat="1" ht="15">
      <c r="C34" s="70">
        <f t="shared" si="0"/>
        <v>40734</v>
      </c>
      <c r="D34" s="70">
        <f t="shared" si="1"/>
        <v>40759</v>
      </c>
      <c r="E34" s="68" t="str">
        <f t="shared" si="2"/>
        <v>FNMA3.0-TBA-Jul</v>
      </c>
      <c r="F34" s="68" t="str">
        <f t="shared" si="2"/>
        <v>FNMA3.0-TBA-Aug</v>
      </c>
      <c r="G34" s="68" t="str">
        <f t="shared" si="3"/>
        <v>FNMA3.0-TBA-GEN</v>
      </c>
      <c r="I34" s="133">
        <v>40724</v>
      </c>
      <c r="J34" s="235">
        <v>24.344000000000001</v>
      </c>
      <c r="K34" s="253">
        <v>24.581500000000002</v>
      </c>
      <c r="L34" s="253">
        <v>8.0000000000026716E-3</v>
      </c>
      <c r="M34" s="254">
        <v>-208.25079299999999</v>
      </c>
      <c r="N34" s="255">
        <v>6.8680000000000003</v>
      </c>
      <c r="O34" s="256">
        <v>0.18554999999999999</v>
      </c>
      <c r="P34" s="253">
        <v>0.19268999999999892</v>
      </c>
      <c r="Q34" s="257">
        <v>24.38081</v>
      </c>
      <c r="R34" s="253">
        <v>0.20069000000000159</v>
      </c>
      <c r="S34" s="258">
        <v>8.1669277880644427E-3</v>
      </c>
      <c r="T34" s="253">
        <v>3.1081640000000057</v>
      </c>
      <c r="U34" s="258">
        <v>0.14017893343307031</v>
      </c>
      <c r="V34" s="259">
        <v>-17.2</v>
      </c>
      <c r="W34" s="260">
        <v>-4.2280180000000001E-2</v>
      </c>
      <c r="X34" s="261">
        <v>90.695312000000001</v>
      </c>
      <c r="Y34" s="253">
        <v>-1.4843759999999975</v>
      </c>
      <c r="Z34" s="257">
        <v>0.26562599999999748</v>
      </c>
      <c r="AA34" s="257">
        <v>90.429687999999999</v>
      </c>
      <c r="AB34" s="257">
        <v>91.914062000000001</v>
      </c>
      <c r="AC34" s="262">
        <v>-1.21875</v>
      </c>
      <c r="AD34" s="263">
        <v>8.3819999999999997</v>
      </c>
      <c r="AE34" s="260">
        <v>7.6020810518399998E-2</v>
      </c>
      <c r="AF34" s="264">
        <v>-0.5561658671051205</v>
      </c>
      <c r="AG34" s="253">
        <v>-0.78274624947993132</v>
      </c>
      <c r="AH34" s="258">
        <v>-3.1853266709257179E-2</v>
      </c>
      <c r="AI34" s="253">
        <v>-0.64594933354820583</v>
      </c>
      <c r="AJ34" s="258">
        <v>8.6087465801489849E-2</v>
      </c>
      <c r="AK34" s="262">
        <v>-6.389308406827604E-2</v>
      </c>
      <c r="AL34" s="265">
        <v>-0.58205624947992973</v>
      </c>
      <c r="AM34" s="258">
        <v>-2.3686338921192738E-2</v>
      </c>
      <c r="AN34" s="253">
        <v>3.9733914547941369</v>
      </c>
      <c r="AO34" s="266">
        <v>0.17942272722691777</v>
      </c>
      <c r="AP34" s="267">
        <v>0.34042211461566224</v>
      </c>
      <c r="AQ34" s="268">
        <v>1.3853220526813936E-2</v>
      </c>
      <c r="AU34" s="394">
        <f t="shared" si="4"/>
        <v>7.8413738376706173E-3</v>
      </c>
      <c r="AV34" s="395">
        <f t="shared" si="5"/>
        <v>1.3853220526813936E-2</v>
      </c>
      <c r="AY34" s="67"/>
      <c r="BA34" s="67"/>
    </row>
    <row r="35" spans="3:53" s="68" customFormat="1" ht="15">
      <c r="C35" s="70">
        <f t="shared" si="0"/>
        <v>40763</v>
      </c>
      <c r="D35" s="70">
        <f t="shared" si="1"/>
        <v>40788</v>
      </c>
      <c r="E35" s="68" t="str">
        <f t="shared" si="2"/>
        <v>FNMA3.0-TBA-Aug</v>
      </c>
      <c r="F35" s="68" t="str">
        <f t="shared" si="2"/>
        <v>FNMA3.0-TBA-Sep</v>
      </c>
      <c r="G35" s="68" t="str">
        <f t="shared" si="3"/>
        <v>FNMA3.0-TBA-GEN</v>
      </c>
      <c r="I35" s="133">
        <v>40753</v>
      </c>
      <c r="J35" s="216">
        <v>22.437999999999999</v>
      </c>
      <c r="K35" s="134">
        <v>22.6755</v>
      </c>
      <c r="L35" s="134">
        <v>-1.9060000000000024</v>
      </c>
      <c r="M35" s="135">
        <v>-97.031998000000002</v>
      </c>
      <c r="N35" s="136">
        <v>11.079499999999999</v>
      </c>
      <c r="O35" s="251">
        <v>0.19109999999999999</v>
      </c>
      <c r="P35" s="134">
        <v>9.826100000000082E-2</v>
      </c>
      <c r="Q35" s="137">
        <v>24.483239000000001</v>
      </c>
      <c r="R35" s="134">
        <v>-1.8077390000000015</v>
      </c>
      <c r="S35" s="138">
        <v>-7.3540630148689112E-2</v>
      </c>
      <c r="T35" s="134">
        <v>1.3004250000000042</v>
      </c>
      <c r="U35" s="138">
        <v>5.6329456186142046E-2</v>
      </c>
      <c r="V35" s="139">
        <v>-20.7</v>
      </c>
      <c r="W35" s="173">
        <v>-4.6938284999999996E-2</v>
      </c>
      <c r="X35" s="184">
        <v>93.34375</v>
      </c>
      <c r="Y35" s="134">
        <v>2.6484379999999987</v>
      </c>
      <c r="Z35" s="137">
        <v>0.26562400000000252</v>
      </c>
      <c r="AA35" s="137">
        <v>93.078125</v>
      </c>
      <c r="AB35" s="137">
        <v>90.429687999999999</v>
      </c>
      <c r="AC35" s="186">
        <v>2.9140620000000013</v>
      </c>
      <c r="AD35" s="188">
        <v>8.4090000000000007</v>
      </c>
      <c r="AE35" s="173">
        <v>7.8492759374999999E-2</v>
      </c>
      <c r="AF35" s="141">
        <v>-0.59799509373535764</v>
      </c>
      <c r="AG35" s="134">
        <v>1.6207018190280824</v>
      </c>
      <c r="AH35" s="138">
        <v>6.5931770600983763E-2</v>
      </c>
      <c r="AI35" s="134">
        <v>-0.24242823763098509</v>
      </c>
      <c r="AJ35" s="138">
        <v>-4.1829226630237137E-2</v>
      </c>
      <c r="AK35" s="186">
        <v>-5.5391056659065963E-2</v>
      </c>
      <c r="AL35" s="191">
        <v>-0.18703718097191913</v>
      </c>
      <c r="AM35" s="138">
        <v>-7.6088595477053524E-3</v>
      </c>
      <c r="AN35" s="134">
        <v>3.7863542738222176</v>
      </c>
      <c r="AO35" s="142">
        <v>0.17044866534807657</v>
      </c>
      <c r="AP35" s="193">
        <v>0.25710284877836298</v>
      </c>
      <c r="AQ35" s="252">
        <v>1.0459200975463783E-2</v>
      </c>
      <c r="AU35" s="394">
        <f t="shared" si="4"/>
        <v>3.9973557350039997E-3</v>
      </c>
      <c r="AV35" s="395">
        <f t="shared" si="5"/>
        <v>1.0459200975463783E-2</v>
      </c>
      <c r="AY35" s="67"/>
      <c r="BA35" s="67"/>
    </row>
    <row r="36" spans="3:53" s="68" customFormat="1" ht="15">
      <c r="C36" s="70">
        <f t="shared" si="0"/>
        <v>40796</v>
      </c>
      <c r="D36" s="70">
        <f t="shared" si="1"/>
        <v>40821</v>
      </c>
      <c r="E36" s="68" t="str">
        <f t="shared" si="2"/>
        <v>FNMA3.0-TBA-Sep</v>
      </c>
      <c r="F36" s="68" t="str">
        <f t="shared" si="2"/>
        <v>FNMA3.0-TBA-Oct</v>
      </c>
      <c r="G36" s="68" t="str">
        <f t="shared" si="3"/>
        <v>FNMA3.0-TBA-GEN</v>
      </c>
      <c r="I36" s="133">
        <v>40786</v>
      </c>
      <c r="J36" s="234">
        <v>16.625</v>
      </c>
      <c r="K36" s="237">
        <v>16.862500000000001</v>
      </c>
      <c r="L36" s="237">
        <v>-5.8129999999999988</v>
      </c>
      <c r="M36" s="238">
        <v>411.95550500000002</v>
      </c>
      <c r="N36" s="239">
        <v>12.9299</v>
      </c>
      <c r="O36" s="240">
        <v>0.2215</v>
      </c>
      <c r="P36" s="237">
        <v>8.0190999999999235E-2</v>
      </c>
      <c r="Q36" s="171">
        <v>22.595309</v>
      </c>
      <c r="R36" s="237">
        <v>-5.7328089999999996</v>
      </c>
      <c r="S36" s="241">
        <v>-0.25281951886397214</v>
      </c>
      <c r="T36" s="237">
        <v>-4.4323839999999954</v>
      </c>
      <c r="U36" s="241">
        <v>-0.21073124868867976</v>
      </c>
      <c r="V36" s="242">
        <v>-26</v>
      </c>
      <c r="W36" s="243">
        <v>-4.38425E-2</v>
      </c>
      <c r="X36" s="244">
        <v>96.890625</v>
      </c>
      <c r="Y36" s="237">
        <v>3.546875</v>
      </c>
      <c r="Z36" s="171">
        <v>0.265625</v>
      </c>
      <c r="AA36" s="171">
        <v>96.609375</v>
      </c>
      <c r="AB36" s="171">
        <v>93.078125</v>
      </c>
      <c r="AC36" s="245">
        <v>3.8125</v>
      </c>
      <c r="AD36" s="246">
        <v>8.2390000000000008</v>
      </c>
      <c r="AE36" s="243">
        <v>7.9828185937500004E-2</v>
      </c>
      <c r="AF36" s="247">
        <v>-0.5492107766838854</v>
      </c>
      <c r="AG36" s="237">
        <v>2.2798562948660508</v>
      </c>
      <c r="AH36" s="241">
        <v>0.10054271327494657</v>
      </c>
      <c r="AI36" s="237">
        <v>-3.3664367678629787</v>
      </c>
      <c r="AJ36" s="241">
        <v>4.8784317051472237E-2</v>
      </c>
      <c r="AK36" s="245">
        <v>8.6515937270970289E-2</v>
      </c>
      <c r="AL36" s="248">
        <v>-3.4529527051339488</v>
      </c>
      <c r="AM36" s="241">
        <v>-0.15227680558902554</v>
      </c>
      <c r="AN36" s="237">
        <v>0.33340156868826876</v>
      </c>
      <c r="AO36" s="203">
        <v>-7.7835185170669341E-3</v>
      </c>
      <c r="AP36" s="249">
        <v>0.2260751125566563</v>
      </c>
      <c r="AQ36" s="250">
        <v>9.9700166504225404E-3</v>
      </c>
      <c r="AU36" s="394">
        <f t="shared" si="4"/>
        <v>3.5364600560075514E-3</v>
      </c>
      <c r="AV36" s="395">
        <f t="shared" si="5"/>
        <v>9.9700166504225404E-3</v>
      </c>
      <c r="AY36" s="67"/>
      <c r="BA36" s="67"/>
    </row>
    <row r="37" spans="3:53" s="68" customFormat="1" ht="15">
      <c r="C37" s="70">
        <f t="shared" si="0"/>
        <v>40826</v>
      </c>
      <c r="D37" s="70">
        <f t="shared" si="1"/>
        <v>40851</v>
      </c>
      <c r="E37" s="68" t="str">
        <f t="shared" si="2"/>
        <v>FNMA3.0-TBA-Oct</v>
      </c>
      <c r="F37" s="68" t="str">
        <f t="shared" si="2"/>
        <v>FNMA3.0-TBA-Nov</v>
      </c>
      <c r="G37" s="68" t="str">
        <f t="shared" si="3"/>
        <v>FNMA3.0-TBA-GEN</v>
      </c>
      <c r="I37" s="133">
        <v>40816</v>
      </c>
      <c r="J37" s="235">
        <v>13.047000000000001</v>
      </c>
      <c r="K37" s="253">
        <v>13.3095</v>
      </c>
      <c r="L37" s="253">
        <v>-3.5530000000000008</v>
      </c>
      <c r="M37" s="254">
        <v>753.33612100000005</v>
      </c>
      <c r="N37" s="255">
        <v>14.7315</v>
      </c>
      <c r="O37" s="256">
        <v>0.23943999999999999</v>
      </c>
      <c r="P37" s="253">
        <v>0.12730799999999931</v>
      </c>
      <c r="Q37" s="257">
        <v>16.735192000000001</v>
      </c>
      <c r="R37" s="253">
        <v>-3.4256920000000015</v>
      </c>
      <c r="S37" s="258">
        <v>-0.20315445515196451</v>
      </c>
      <c r="T37" s="253">
        <v>-7.858075999999997</v>
      </c>
      <c r="U37" s="258">
        <v>-0.37107471182980245</v>
      </c>
      <c r="V37" s="259">
        <v>-28.8</v>
      </c>
      <c r="W37" s="260">
        <v>-3.8331360000000002E-2</v>
      </c>
      <c r="X37" s="261">
        <v>99.859375</v>
      </c>
      <c r="Y37" s="253">
        <v>2.96875</v>
      </c>
      <c r="Z37" s="257">
        <v>0.28125</v>
      </c>
      <c r="AA37" s="257">
        <v>99.53125</v>
      </c>
      <c r="AB37" s="257">
        <v>96.609375</v>
      </c>
      <c r="AC37" s="262">
        <v>3.25</v>
      </c>
      <c r="AD37" s="263">
        <v>7.7809999999999997</v>
      </c>
      <c r="AE37" s="260">
        <v>7.7700579687499993E-2</v>
      </c>
      <c r="AF37" s="264">
        <v>-0.49332141605845087</v>
      </c>
      <c r="AG37" s="253">
        <v>1.7849350242226276</v>
      </c>
      <c r="AH37" s="258">
        <v>0.10585233649948866</v>
      </c>
      <c r="AI37" s="253">
        <v>-1.5577962060989945</v>
      </c>
      <c r="AJ37" s="258">
        <v>5.5889360625434537E-2</v>
      </c>
      <c r="AK37" s="262">
        <v>8.2960769678379384E-2</v>
      </c>
      <c r="AL37" s="265">
        <v>-1.6407569757773739</v>
      </c>
      <c r="AM37" s="258">
        <v>-9.7302118652475844E-2</v>
      </c>
      <c r="AN37" s="253">
        <v>-1.3073554070891051</v>
      </c>
      <c r="AO37" s="266">
        <v>-0.10432828432726138</v>
      </c>
      <c r="AP37" s="267">
        <v>0.26605464826643865</v>
      </c>
      <c r="AQ37" s="268">
        <v>1.5777888703717637E-2</v>
      </c>
      <c r="AU37" s="394">
        <f t="shared" si="4"/>
        <v>7.5497702001482165E-3</v>
      </c>
      <c r="AV37" s="395">
        <f t="shared" si="5"/>
        <v>1.5777888703717637E-2</v>
      </c>
      <c r="AY37" s="67"/>
      <c r="BA37" s="67"/>
    </row>
    <row r="38" spans="3:53" s="68" customFormat="1" ht="15">
      <c r="C38" s="70">
        <f t="shared" si="0"/>
        <v>40857</v>
      </c>
      <c r="D38" s="70">
        <f t="shared" si="1"/>
        <v>40882</v>
      </c>
      <c r="E38" s="68" t="str">
        <f t="shared" si="2"/>
        <v>FNMA3.0-TBA-Nov</v>
      </c>
      <c r="F38" s="68" t="str">
        <f t="shared" si="2"/>
        <v>FNMA3.0-TBA-Dec</v>
      </c>
      <c r="G38" s="68" t="str">
        <f t="shared" si="3"/>
        <v>FNMA3.0-TBA-GEN</v>
      </c>
      <c r="I38" s="133">
        <v>40847</v>
      </c>
      <c r="J38" s="216">
        <v>13.906000000000001</v>
      </c>
      <c r="K38" s="134">
        <v>14.143500000000001</v>
      </c>
      <c r="L38" s="134">
        <v>0.83400000000000141</v>
      </c>
      <c r="M38" s="135">
        <v>713.60418700000002</v>
      </c>
      <c r="N38" s="136">
        <v>26.127300000000002</v>
      </c>
      <c r="O38" s="251">
        <v>0.24528</v>
      </c>
      <c r="P38" s="134">
        <v>2.2449999999999193E-2</v>
      </c>
      <c r="Q38" s="137">
        <v>13.287050000000001</v>
      </c>
      <c r="R38" s="134">
        <v>0.8564500000000006</v>
      </c>
      <c r="S38" s="138">
        <v>6.4348773432510664E-2</v>
      </c>
      <c r="T38" s="134">
        <v>-7.0016259999999964</v>
      </c>
      <c r="U38" s="138">
        <v>-0.33060414095536184</v>
      </c>
      <c r="V38" s="139">
        <v>-26.9</v>
      </c>
      <c r="W38" s="173">
        <v>-3.8046015000000002E-2</v>
      </c>
      <c r="X38" s="184">
        <v>98.515625</v>
      </c>
      <c r="Y38" s="134">
        <v>-1.34375</v>
      </c>
      <c r="Z38" s="137">
        <v>0.328125</v>
      </c>
      <c r="AA38" s="137">
        <v>98.1875</v>
      </c>
      <c r="AB38" s="137">
        <v>99.53125</v>
      </c>
      <c r="AC38" s="186">
        <v>-1.015625</v>
      </c>
      <c r="AD38" s="188">
        <v>7.9560000000000004</v>
      </c>
      <c r="AE38" s="173">
        <v>7.8379031250000009E-2</v>
      </c>
      <c r="AF38" s="141">
        <v>-0.48541063079291374</v>
      </c>
      <c r="AG38" s="134">
        <v>-0.5010295631843642</v>
      </c>
      <c r="AH38" s="138">
        <v>-3.7644506794722886E-2</v>
      </c>
      <c r="AI38" s="134">
        <v>0.35010537796535363</v>
      </c>
      <c r="AJ38" s="138">
        <v>7.9107852655371236E-3</v>
      </c>
      <c r="AK38" s="186">
        <v>-5.3150588502827549E-3</v>
      </c>
      <c r="AL38" s="191">
        <v>0.3554204368156364</v>
      </c>
      <c r="AM38" s="138">
        <v>2.6704266637787775E-2</v>
      </c>
      <c r="AN38" s="134">
        <v>-0.95193497027346874</v>
      </c>
      <c r="AO38" s="142">
        <v>-8.0410028012011803E-2</v>
      </c>
      <c r="AP38" s="193">
        <v>0.18172536322892402</v>
      </c>
      <c r="AQ38" s="252">
        <v>1.3653808424728504E-2</v>
      </c>
      <c r="AU38" s="394">
        <f t="shared" si="4"/>
        <v>1.6867650926029672E-3</v>
      </c>
      <c r="AV38" s="395">
        <f t="shared" si="5"/>
        <v>1.3653808424728504E-2</v>
      </c>
      <c r="AY38" s="67"/>
      <c r="BA38" s="67"/>
    </row>
    <row r="39" spans="3:53" s="68" customFormat="1" ht="15">
      <c r="C39" s="70">
        <f t="shared" si="0"/>
        <v>40887</v>
      </c>
      <c r="D39" s="70">
        <f t="shared" si="1"/>
        <v>40912</v>
      </c>
      <c r="E39" s="68" t="str">
        <f t="shared" si="2"/>
        <v>FNMA3.0-TBA-Dec</v>
      </c>
      <c r="F39" s="68" t="str">
        <f t="shared" si="2"/>
        <v>FNMA3.0-TBA-Jan</v>
      </c>
      <c r="G39" s="68" t="str">
        <f t="shared" si="3"/>
        <v>FNMA3.0-TBA-GEN</v>
      </c>
      <c r="I39" s="133">
        <v>40877</v>
      </c>
      <c r="J39" s="217">
        <v>13.593999999999999</v>
      </c>
      <c r="K39" s="80">
        <v>13.8315</v>
      </c>
      <c r="L39" s="80">
        <v>-0.31200000000000117</v>
      </c>
      <c r="M39" s="81">
        <v>708.85681199999999</v>
      </c>
      <c r="N39" s="73">
        <v>31.501200000000001</v>
      </c>
      <c r="O39" s="170">
        <v>0.27144000000000001</v>
      </c>
      <c r="P39" s="80">
        <v>-8.9783999999998088E-2</v>
      </c>
      <c r="Q39" s="82">
        <v>14.233283999999999</v>
      </c>
      <c r="R39" s="80">
        <v>-0.40178399999999925</v>
      </c>
      <c r="S39" s="83">
        <v>-2.8407678438858785E-2</v>
      </c>
      <c r="T39" s="80">
        <v>-7.4034099999999956</v>
      </c>
      <c r="U39" s="83">
        <v>-0.34962012326740555</v>
      </c>
      <c r="V39" s="84">
        <v>-26.8</v>
      </c>
      <c r="W39" s="172">
        <v>-3.7068420000000005E-2</v>
      </c>
      <c r="X39" s="185">
        <v>99</v>
      </c>
      <c r="Y39" s="80">
        <v>0.484375</v>
      </c>
      <c r="Z39" s="82">
        <v>0.328125</v>
      </c>
      <c r="AA39" s="82">
        <v>98.742187999999999</v>
      </c>
      <c r="AB39" s="82">
        <v>98.1875</v>
      </c>
      <c r="AC39" s="187">
        <v>0.8125</v>
      </c>
      <c r="AD39" s="189">
        <v>7.6639999999999997</v>
      </c>
      <c r="AE39" s="172">
        <v>7.5873599999999999E-2</v>
      </c>
      <c r="AF39" s="86">
        <v>-0.48855491238059096</v>
      </c>
      <c r="AG39" s="80">
        <v>0.39439613751924241</v>
      </c>
      <c r="AH39" s="83">
        <v>2.7885328067256503E-2</v>
      </c>
      <c r="AI39" s="80">
        <v>-8.1493681777724206E-3</v>
      </c>
      <c r="AJ39" s="83">
        <v>-3.1442815876772112E-3</v>
      </c>
      <c r="AK39" s="187">
        <v>-7.6150569701557459E-4</v>
      </c>
      <c r="AL39" s="192">
        <v>-7.387862480756846E-3</v>
      </c>
      <c r="AM39" s="83">
        <v>-5.2235037160227986E-4</v>
      </c>
      <c r="AN39" s="80">
        <v>-0.95932283275422559</v>
      </c>
      <c r="AO39" s="109">
        <v>-8.0890376175601464E-2</v>
      </c>
      <c r="AP39" s="194">
        <v>7.0523080624883328E-2</v>
      </c>
      <c r="AQ39" s="200">
        <v>4.9862538003240583E-3</v>
      </c>
      <c r="AR39" s="204"/>
      <c r="AS39" s="123"/>
      <c r="AU39" s="394">
        <f t="shared" si="4"/>
        <v>-6.3480750874958872E-3</v>
      </c>
      <c r="AV39" s="395">
        <f t="shared" si="5"/>
        <v>4.9862538003240583E-3</v>
      </c>
      <c r="AX39" s="207"/>
      <c r="AY39" s="205"/>
      <c r="BA39" s="67"/>
    </row>
    <row r="40" spans="3:53" s="68" customFormat="1" ht="15">
      <c r="C40" s="70">
        <f>I40+10</f>
        <v>40917</v>
      </c>
      <c r="D40" s="70">
        <f t="shared" si="1"/>
        <v>40942</v>
      </c>
      <c r="E40" s="68" t="str">
        <f t="shared" si="2"/>
        <v>FNMA3.0-TBA-Jan</v>
      </c>
      <c r="F40" s="68" t="str">
        <f t="shared" si="2"/>
        <v>FNMA3.0-TBA-Feb</v>
      </c>
      <c r="G40" s="68" t="str">
        <f t="shared" si="3"/>
        <v>FNMA3.0-TBA-GEN</v>
      </c>
      <c r="I40" s="133">
        <v>40907</v>
      </c>
      <c r="J40" s="217">
        <v>13.266</v>
      </c>
      <c r="K40" s="80">
        <v>13.528499999999999</v>
      </c>
      <c r="L40" s="80">
        <v>-0.30300000000000082</v>
      </c>
      <c r="M40" s="81">
        <v>695.58532700000001</v>
      </c>
      <c r="N40" s="73">
        <v>34.109200000000001</v>
      </c>
      <c r="O40" s="170">
        <v>0.29530000000000001</v>
      </c>
      <c r="P40" s="80">
        <v>-0.12475300000000011</v>
      </c>
      <c r="Q40" s="82">
        <v>13.956253</v>
      </c>
      <c r="R40" s="80">
        <v>-0.42775300000000094</v>
      </c>
      <c r="S40" s="83">
        <v>-3.0926002241260957E-2</v>
      </c>
      <c r="T40" s="80">
        <v>-7.8311629999999965</v>
      </c>
      <c r="U40" s="83">
        <v>-0.36973377279290875</v>
      </c>
      <c r="V40" s="84">
        <v>-29.3</v>
      </c>
      <c r="W40" s="172">
        <v>-3.9638504999999997E-2</v>
      </c>
      <c r="X40" s="185">
        <v>99.96875</v>
      </c>
      <c r="Y40" s="80">
        <v>0.96875</v>
      </c>
      <c r="Z40" s="82">
        <v>0.25781200000000126</v>
      </c>
      <c r="AA40" s="82">
        <v>99.671875</v>
      </c>
      <c r="AB40" s="82">
        <v>98.742187999999999</v>
      </c>
      <c r="AC40" s="187">
        <v>1.2265620000000013</v>
      </c>
      <c r="AD40" s="189">
        <v>7.5659999999999998</v>
      </c>
      <c r="AE40" s="172">
        <v>7.5636356249999995E-2</v>
      </c>
      <c r="AF40" s="86">
        <v>-0.5240668240149392</v>
      </c>
      <c r="AG40" s="80">
        <v>0.59924289043936307</v>
      </c>
      <c r="AH40" s="83">
        <v>4.3324504966154288E-2</v>
      </c>
      <c r="AI40" s="80">
        <v>0.1542888082414747</v>
      </c>
      <c r="AJ40" s="83">
        <v>-3.5511911634348248E-2</v>
      </c>
      <c r="AK40" s="187">
        <v>-1.7201082197887432E-2</v>
      </c>
      <c r="AL40" s="192">
        <v>0.17148989043936214</v>
      </c>
      <c r="AM40" s="83">
        <v>1.2398502724893333E-2</v>
      </c>
      <c r="AN40" s="80">
        <v>-0.78783294231486345</v>
      </c>
      <c r="AO40" s="109">
        <v>-6.9494793000138944E-2</v>
      </c>
      <c r="AP40" s="194">
        <v>1.0357716032940056E-2</v>
      </c>
      <c r="AQ40" s="200">
        <v>7.4884980175252548E-4</v>
      </c>
      <c r="AR40" s="123"/>
      <c r="AS40" s="123"/>
      <c r="AU40" s="394">
        <f t="shared" si="4"/>
        <v>-9.0194845099953094E-3</v>
      </c>
      <c r="AV40" s="395">
        <f t="shared" si="5"/>
        <v>7.4884980175252548E-4</v>
      </c>
      <c r="AX40" s="207"/>
      <c r="AY40" s="205"/>
      <c r="BA40" s="67"/>
    </row>
    <row r="41" spans="3:53" s="68" customFormat="1" ht="15">
      <c r="C41" s="70">
        <f t="shared" si="0"/>
        <v>40949</v>
      </c>
      <c r="D41" s="70">
        <f t="shared" si="1"/>
        <v>40974</v>
      </c>
      <c r="E41" s="68" t="str">
        <f t="shared" si="2"/>
        <v>FNMA3.0-TBA-Feb</v>
      </c>
      <c r="F41" s="68" t="str">
        <f t="shared" si="2"/>
        <v>FNMA3.0-TBA-Mar</v>
      </c>
      <c r="G41" s="68" t="str">
        <f t="shared" si="3"/>
        <v>FNMA3.0-TBA-GEN</v>
      </c>
      <c r="I41" s="133">
        <v>40939</v>
      </c>
      <c r="J41" s="217">
        <v>11.922000000000001</v>
      </c>
      <c r="K41" s="80">
        <v>12.159500000000001</v>
      </c>
      <c r="L41" s="80">
        <v>-1.368999999999998</v>
      </c>
      <c r="M41" s="81">
        <v>585.46917699999995</v>
      </c>
      <c r="N41" s="73">
        <v>31.662199999999999</v>
      </c>
      <c r="O41" s="170">
        <v>0.26474999999999999</v>
      </c>
      <c r="P41" s="80">
        <v>-7.2494000000000725E-2</v>
      </c>
      <c r="Q41" s="82">
        <v>13.600994</v>
      </c>
      <c r="R41" s="80">
        <v>-1.4414939999999987</v>
      </c>
      <c r="S41" s="83">
        <v>-0.10655238940015514</v>
      </c>
      <c r="T41" s="80">
        <v>-9.2726569999999953</v>
      </c>
      <c r="U41" s="83">
        <v>-0.43689014526004533</v>
      </c>
      <c r="V41" s="84">
        <v>-32.5</v>
      </c>
      <c r="W41" s="172">
        <v>-3.9518375000000001E-2</v>
      </c>
      <c r="X41" s="185">
        <v>101.609375</v>
      </c>
      <c r="Y41" s="80">
        <v>1.640625</v>
      </c>
      <c r="Z41" s="82">
        <v>0.296875</v>
      </c>
      <c r="AA41" s="82">
        <v>101.269531</v>
      </c>
      <c r="AB41" s="82">
        <v>99.671875</v>
      </c>
      <c r="AC41" s="187">
        <v>1.9375</v>
      </c>
      <c r="AD41" s="189">
        <v>7.0720000000000001</v>
      </c>
      <c r="AE41" s="172">
        <v>7.1858149999999996E-2</v>
      </c>
      <c r="AF41" s="86">
        <v>-0.54994979692630552</v>
      </c>
      <c r="AG41" s="80">
        <v>1.0153794715289448</v>
      </c>
      <c r="AH41" s="83">
        <v>7.5054845069959339E-2</v>
      </c>
      <c r="AI41" s="80">
        <v>-0.44734665468740908</v>
      </c>
      <c r="AJ41" s="83">
        <v>-2.588297291136632E-2</v>
      </c>
      <c r="AK41" s="187">
        <v>-2.1232126216355184E-2</v>
      </c>
      <c r="AL41" s="192">
        <v>-0.42611452847105391</v>
      </c>
      <c r="AM41" s="83">
        <v>-3.1497544330195804E-2</v>
      </c>
      <c r="AN41" s="80">
        <v>-1.2139474707859175</v>
      </c>
      <c r="AO41" s="109">
        <v>-9.8803422007095132E-2</v>
      </c>
      <c r="AP41" s="194">
        <v>9.0772345962496226E-2</v>
      </c>
      <c r="AQ41" s="200">
        <v>6.7097125300289188E-3</v>
      </c>
      <c r="AR41" s="204"/>
      <c r="AS41" s="221"/>
      <c r="AU41" s="394">
        <f t="shared" si="4"/>
        <v>-5.3586132978527354E-3</v>
      </c>
      <c r="AV41" s="395">
        <f t="shared" si="5"/>
        <v>6.7097125300289188E-3</v>
      </c>
      <c r="AX41" s="207"/>
      <c r="AY41" s="205"/>
      <c r="BA41" s="67"/>
    </row>
    <row r="42" spans="3:53" s="68" customFormat="1" ht="15">
      <c r="C42" s="70">
        <f t="shared" si="0"/>
        <v>40978</v>
      </c>
      <c r="D42" s="70">
        <f t="shared" si="1"/>
        <v>41003</v>
      </c>
      <c r="E42" s="68" t="str">
        <f t="shared" si="2"/>
        <v>FNMA3.0-TBA-Mar</v>
      </c>
      <c r="F42" s="68" t="str">
        <f t="shared" si="2"/>
        <v>FNMA3.0-TBA-Apr</v>
      </c>
      <c r="G42" s="68" t="str">
        <f t="shared" si="3"/>
        <v>FNMA3.0-TBA-GEN</v>
      </c>
      <c r="I42" s="133">
        <v>40968</v>
      </c>
      <c r="J42" s="217">
        <v>13.516</v>
      </c>
      <c r="K42" s="80">
        <v>13.753500000000001</v>
      </c>
      <c r="L42" s="80">
        <v>1.5939999999999994</v>
      </c>
      <c r="M42" s="81">
        <v>314.38729899999998</v>
      </c>
      <c r="N42" s="73">
        <v>28.414100000000001</v>
      </c>
      <c r="O42" s="170">
        <v>0.24349999999999999</v>
      </c>
      <c r="P42" s="80">
        <v>2.1340000000002135E-2</v>
      </c>
      <c r="Q42" s="82">
        <v>12.138159999999999</v>
      </c>
      <c r="R42" s="80">
        <v>1.6153400000000016</v>
      </c>
      <c r="S42" s="83">
        <v>0.13284592294091052</v>
      </c>
      <c r="T42" s="80">
        <v>-7.6573169999999937</v>
      </c>
      <c r="U42" s="83">
        <v>-0.36208329688999397</v>
      </c>
      <c r="V42" s="84">
        <v>-30.2</v>
      </c>
      <c r="W42" s="172">
        <v>-4.1535570000000001E-2</v>
      </c>
      <c r="X42" s="185">
        <v>100.953125</v>
      </c>
      <c r="Y42" s="80">
        <v>-0.65625</v>
      </c>
      <c r="Z42" s="82">
        <v>0.33984399999999937</v>
      </c>
      <c r="AA42" s="82">
        <v>100.5625</v>
      </c>
      <c r="AB42" s="82">
        <v>101.269531</v>
      </c>
      <c r="AC42" s="187">
        <v>-0.31640600000000063</v>
      </c>
      <c r="AD42" s="189">
        <v>7.1929999999999996</v>
      </c>
      <c r="AE42" s="172">
        <v>7.2615582812499996E-2</v>
      </c>
      <c r="AF42" s="86">
        <v>-0.57199251718806143</v>
      </c>
      <c r="AG42" s="80">
        <v>-0.17400741544626497</v>
      </c>
      <c r="AH42" s="83">
        <v>-1.4310408770612685E-2</v>
      </c>
      <c r="AI42" s="80">
        <v>1.4485653521396253</v>
      </c>
      <c r="AJ42" s="83">
        <v>-2.204272026175591E-2</v>
      </c>
      <c r="AK42" s="187">
        <v>7.2327675858886581E-3</v>
      </c>
      <c r="AL42" s="192">
        <v>1.4413325845537366</v>
      </c>
      <c r="AM42" s="83">
        <v>0.11853551417029783</v>
      </c>
      <c r="AN42" s="80">
        <v>0.22738511376781911</v>
      </c>
      <c r="AO42" s="109">
        <v>8.020377733806594E-3</v>
      </c>
      <c r="AP42" s="194">
        <v>0.21572822501126132</v>
      </c>
      <c r="AQ42" s="200">
        <v>1.7741537481908081E-2</v>
      </c>
      <c r="AR42" s="204"/>
      <c r="AS42" s="221"/>
      <c r="AU42" s="394">
        <f t="shared" si="4"/>
        <v>1.7550063736175116E-3</v>
      </c>
      <c r="AV42" s="395">
        <f t="shared" si="5"/>
        <v>1.7741537481908081E-2</v>
      </c>
      <c r="AX42" s="207"/>
      <c r="AY42" s="205"/>
      <c r="BA42" s="67"/>
    </row>
    <row r="43" spans="3:53" s="68" customFormat="1" ht="15">
      <c r="C43" s="70">
        <f t="shared" si="0"/>
        <v>41008</v>
      </c>
      <c r="D43" s="70">
        <f t="shared" si="1"/>
        <v>41033</v>
      </c>
      <c r="E43" s="68" t="str">
        <f t="shared" si="2"/>
        <v>FNMA3.0-TBA-Apr</v>
      </c>
      <c r="F43" s="68" t="str">
        <f t="shared" si="2"/>
        <v>FNMA3.0-TBA-May</v>
      </c>
      <c r="G43" s="68" t="str">
        <f t="shared" si="3"/>
        <v>FNMA3.0-TBA-GEN</v>
      </c>
      <c r="I43" s="133">
        <v>40998</v>
      </c>
      <c r="J43" s="217">
        <v>15.077999999999999</v>
      </c>
      <c r="K43" s="80">
        <v>15.327999999999999</v>
      </c>
      <c r="L43" s="80">
        <v>1.5744999999999987</v>
      </c>
      <c r="M43" s="81">
        <v>184.41400100000001</v>
      </c>
      <c r="N43" s="73">
        <v>33.334000000000003</v>
      </c>
      <c r="O43" s="170">
        <v>0.24124999999999999</v>
      </c>
      <c r="P43" s="80">
        <v>-0.10837599999999981</v>
      </c>
      <c r="Q43" s="82">
        <v>13.861876000000001</v>
      </c>
      <c r="R43" s="80">
        <v>1.4661239999999989</v>
      </c>
      <c r="S43" s="83">
        <v>0.10660006543788846</v>
      </c>
      <c r="T43" s="80">
        <v>-6.1911929999999948</v>
      </c>
      <c r="U43" s="83">
        <v>-0.29408133459454522</v>
      </c>
      <c r="V43" s="84">
        <v>-27.3</v>
      </c>
      <c r="W43" s="172">
        <v>-4.1845440000000005E-2</v>
      </c>
      <c r="X43" s="185">
        <v>99.65625</v>
      </c>
      <c r="Y43" s="80">
        <v>-1.296875</v>
      </c>
      <c r="Z43" s="82">
        <v>0.390625</v>
      </c>
      <c r="AA43" s="82">
        <v>99.375</v>
      </c>
      <c r="AB43" s="82">
        <v>100.5625</v>
      </c>
      <c r="AC43" s="187">
        <v>-0.90625</v>
      </c>
      <c r="AD43" s="189">
        <v>7.2949999999999999</v>
      </c>
      <c r="AE43" s="172">
        <v>7.2699234375000005E-2</v>
      </c>
      <c r="AF43" s="86">
        <v>-0.57559670827001064</v>
      </c>
      <c r="AG43" s="80">
        <v>-0.51836821870168071</v>
      </c>
      <c r="AH43" s="83">
        <v>-3.7689913018626578E-2</v>
      </c>
      <c r="AI43" s="80">
        <v>0.95009287395301956</v>
      </c>
      <c r="AJ43" s="83">
        <v>-3.604191081949204E-3</v>
      </c>
      <c r="AK43" s="187">
        <v>2.337092654701437E-3</v>
      </c>
      <c r="AL43" s="192">
        <v>0.94775578129831817</v>
      </c>
      <c r="AM43" s="83">
        <v>6.8910152419261864E-2</v>
      </c>
      <c r="AN43" s="80">
        <v>1.1751408950661373</v>
      </c>
      <c r="AO43" s="109">
        <v>7.7483215605165245E-2</v>
      </c>
      <c r="AP43" s="194">
        <v>0.1164664641679731</v>
      </c>
      <c r="AQ43" s="200">
        <v>8.4681327784180815E-3</v>
      </c>
      <c r="AR43" s="204"/>
      <c r="AS43" s="221"/>
      <c r="AU43" s="394">
        <f t="shared" si="4"/>
        <v>-7.8798851201512202E-3</v>
      </c>
      <c r="AV43" s="395">
        <f t="shared" si="5"/>
        <v>8.4681327784180815E-3</v>
      </c>
      <c r="AX43" s="207"/>
      <c r="AY43" s="205"/>
      <c r="BA43" s="67"/>
    </row>
    <row r="44" spans="3:53" s="68" customFormat="1" ht="15">
      <c r="C44" s="70">
        <f t="shared" si="0"/>
        <v>41039</v>
      </c>
      <c r="D44" s="70">
        <f t="shared" si="1"/>
        <v>41064</v>
      </c>
      <c r="E44" s="68" t="str">
        <f t="shared" si="2"/>
        <v>FNMA3.0-TBA-May</v>
      </c>
      <c r="F44" s="68" t="str">
        <f t="shared" si="2"/>
        <v>FNMA3.0-TBA-Jun</v>
      </c>
      <c r="G44" s="68" t="str">
        <f t="shared" si="3"/>
        <v>FNMA3.0-TBA-GEN</v>
      </c>
      <c r="I44" s="133">
        <v>41029</v>
      </c>
      <c r="J44" s="217">
        <v>13.843999999999999</v>
      </c>
      <c r="K44" s="80">
        <v>14.0815</v>
      </c>
      <c r="L44" s="80">
        <v>-1.2464999999999993</v>
      </c>
      <c r="M44" s="81">
        <v>312.532715</v>
      </c>
      <c r="N44" s="73">
        <v>35.606999999999999</v>
      </c>
      <c r="O44" s="170">
        <v>0.23874999999999999</v>
      </c>
      <c r="P44" s="80">
        <v>-0.210229</v>
      </c>
      <c r="Q44" s="82">
        <v>15.538228999999999</v>
      </c>
      <c r="R44" s="80">
        <v>-1.4567289999999993</v>
      </c>
      <c r="S44" s="83">
        <v>-9.5037121607515609E-2</v>
      </c>
      <c r="T44" s="80">
        <v>-7.6479219999999941</v>
      </c>
      <c r="U44" s="83">
        <v>-0.36116981264369863</v>
      </c>
      <c r="V44" s="84">
        <v>-28.9</v>
      </c>
      <c r="W44" s="172">
        <v>-4.0695534999999998E-2</v>
      </c>
      <c r="X44" s="185">
        <v>101.078125</v>
      </c>
      <c r="Y44" s="80">
        <v>1.421875</v>
      </c>
      <c r="Z44" s="82">
        <v>0.28125</v>
      </c>
      <c r="AA44" s="82">
        <v>100.820312</v>
      </c>
      <c r="AB44" s="82">
        <v>99.375</v>
      </c>
      <c r="AC44" s="187">
        <v>1.703125</v>
      </c>
      <c r="AD44" s="189">
        <v>6.6920000000000002</v>
      </c>
      <c r="AE44" s="172">
        <v>6.764148125000001E-2</v>
      </c>
      <c r="AF44" s="86">
        <v>-0.60163577508882526</v>
      </c>
      <c r="AG44" s="80">
        <v>0.98031314377236189</v>
      </c>
      <c r="AH44" s="83">
        <v>6.3955711363019432E-2</v>
      </c>
      <c r="AI44" s="80">
        <v>-0.49492800529413838</v>
      </c>
      <c r="AJ44" s="83">
        <v>-2.6039066818814627E-2</v>
      </c>
      <c r="AK44" s="187">
        <v>-1.8512149066501025E-2</v>
      </c>
      <c r="AL44" s="192">
        <v>-0.47641585622763738</v>
      </c>
      <c r="AM44" s="83">
        <v>-3.1081410244496177E-2</v>
      </c>
      <c r="AN44" s="80">
        <v>0.6987250388384999</v>
      </c>
      <c r="AO44" s="109">
        <v>4.3993517749382205E-2</v>
      </c>
      <c r="AP44" s="194">
        <v>-4.1018938256267901E-2</v>
      </c>
      <c r="AQ44" s="200">
        <v>-2.6760789572199831E-3</v>
      </c>
      <c r="AR44" s="204"/>
      <c r="AS44" s="221"/>
      <c r="AU44" s="394">
        <f t="shared" si="4"/>
        <v>-1.371535751565762E-2</v>
      </c>
      <c r="AV44" s="395">
        <f t="shared" si="5"/>
        <v>-2.6760789572199831E-3</v>
      </c>
      <c r="AX44" s="207"/>
      <c r="AY44" s="205"/>
      <c r="BA44" s="67"/>
    </row>
    <row r="45" spans="3:53" s="68" customFormat="1" ht="15">
      <c r="C45" s="70">
        <f t="shared" si="0"/>
        <v>41070</v>
      </c>
      <c r="D45" s="70">
        <f t="shared" si="1"/>
        <v>41095</v>
      </c>
      <c r="E45" s="68" t="str">
        <f t="shared" si="2"/>
        <v>FNMA3.0-TBA-Jun</v>
      </c>
      <c r="F45" s="68" t="str">
        <f t="shared" si="2"/>
        <v>FNMA3.0-TBA-Jul</v>
      </c>
      <c r="G45" s="68" t="str">
        <f t="shared" si="3"/>
        <v>FNMA3.0-TBA-GEN</v>
      </c>
      <c r="I45" s="133">
        <v>41060</v>
      </c>
      <c r="J45" s="217">
        <v>11.891</v>
      </c>
      <c r="K45" s="80">
        <v>12.128500000000001</v>
      </c>
      <c r="L45" s="80">
        <v>-1.9529999999999994</v>
      </c>
      <c r="M45" s="81">
        <v>479.86788899999999</v>
      </c>
      <c r="N45" s="73">
        <v>31.309799999999999</v>
      </c>
      <c r="O45" s="170">
        <v>0.23874999999999999</v>
      </c>
      <c r="P45" s="80">
        <v>-8.5075999999999041E-2</v>
      </c>
      <c r="Q45" s="82">
        <v>14.166575999999999</v>
      </c>
      <c r="R45" s="80">
        <v>-2.0380759999999984</v>
      </c>
      <c r="S45" s="83">
        <v>-0.1447342967723608</v>
      </c>
      <c r="T45" s="80">
        <v>-9.6859979999999926</v>
      </c>
      <c r="U45" s="83">
        <v>-0.45363045056766838</v>
      </c>
      <c r="V45" s="84">
        <v>-31.3</v>
      </c>
      <c r="W45" s="172">
        <v>-3.7962205000000006E-2</v>
      </c>
      <c r="X45" s="185">
        <v>102.492188</v>
      </c>
      <c r="Y45" s="80">
        <v>1.4140629999999987</v>
      </c>
      <c r="Z45" s="82">
        <v>0.25781299999999874</v>
      </c>
      <c r="AA45" s="82">
        <v>102.222656</v>
      </c>
      <c r="AB45" s="82">
        <v>100.820312</v>
      </c>
      <c r="AC45" s="187">
        <v>1.6718759999999975</v>
      </c>
      <c r="AD45" s="189">
        <v>5.68</v>
      </c>
      <c r="AE45" s="172">
        <v>5.8215562783999995E-2</v>
      </c>
      <c r="AF45" s="86">
        <v>-0.65209719161958468</v>
      </c>
      <c r="AG45" s="80">
        <v>1.0058604131124034</v>
      </c>
      <c r="AH45" s="83">
        <v>7.1431339922053999E-2</v>
      </c>
      <c r="AI45" s="80">
        <v>-1.0678933979094627</v>
      </c>
      <c r="AJ45" s="83">
        <v>-5.0461416530759418E-2</v>
      </c>
      <c r="AK45" s="187">
        <v>-3.5677811021867595E-2</v>
      </c>
      <c r="AL45" s="192">
        <v>-1.0322155868875951</v>
      </c>
      <c r="AM45" s="83">
        <v>-7.3302956850306786E-2</v>
      </c>
      <c r="AN45" s="80">
        <v>-0.33349054804909517</v>
      </c>
      <c r="AO45" s="109">
        <v>-3.2534294034200717E-2</v>
      </c>
      <c r="AP45" s="194">
        <v>8.3043133263020125E-2</v>
      </c>
      <c r="AQ45" s="200">
        <v>5.8973215398231815E-3</v>
      </c>
      <c r="AR45" s="204"/>
      <c r="AS45" s="221"/>
      <c r="AU45" s="394">
        <f t="shared" si="4"/>
        <v>-6.0416858999395688E-3</v>
      </c>
      <c r="AV45" s="395">
        <f t="shared" si="5"/>
        <v>5.8973215398231815E-3</v>
      </c>
      <c r="AX45" s="207"/>
      <c r="AY45" s="205"/>
      <c r="BA45" s="67"/>
    </row>
    <row r="46" spans="3:53" s="68" customFormat="1" ht="15">
      <c r="C46" s="70">
        <f t="shared" si="0"/>
        <v>41099</v>
      </c>
      <c r="D46" s="70">
        <f t="shared" si="1"/>
        <v>41124</v>
      </c>
      <c r="E46" s="68" t="str">
        <f t="shared" si="2"/>
        <v>FNMA3.0-TBA-Jul</v>
      </c>
      <c r="F46" s="68" t="str">
        <f t="shared" si="2"/>
        <v>FNMA3.0-TBA-Aug</v>
      </c>
      <c r="G46" s="68" t="str">
        <f t="shared" si="3"/>
        <v>FNMA3.0-TBA-GEN</v>
      </c>
      <c r="I46" s="133">
        <v>41089</v>
      </c>
      <c r="J46" s="217">
        <v>12.718999999999999</v>
      </c>
      <c r="K46" s="80">
        <v>12.968999999999999</v>
      </c>
      <c r="L46" s="80">
        <v>0.84049999999999869</v>
      </c>
      <c r="M46" s="81">
        <v>396.28060900000003</v>
      </c>
      <c r="N46" s="73">
        <v>30.511099999999999</v>
      </c>
      <c r="O46" s="170">
        <v>0.24575</v>
      </c>
      <c r="P46" s="80">
        <v>-7.9489999999999839E-3</v>
      </c>
      <c r="Q46" s="82">
        <v>12.136449000000001</v>
      </c>
      <c r="R46" s="80">
        <v>0.83255099999999871</v>
      </c>
      <c r="S46" s="83">
        <v>6.864418518365821E-2</v>
      </c>
      <c r="T46" s="80">
        <v>-8.8534469999999938</v>
      </c>
      <c r="U46" s="83">
        <v>-0.41612535803772355</v>
      </c>
      <c r="V46" s="84">
        <v>-32.700000000000003</v>
      </c>
      <c r="W46" s="172">
        <v>-4.2408630000000003E-2</v>
      </c>
      <c r="X46" s="185">
        <v>102.546875</v>
      </c>
      <c r="Y46" s="80">
        <v>5.4687000000001262E-2</v>
      </c>
      <c r="Z46" s="82">
        <v>0.26953199999999811</v>
      </c>
      <c r="AA46" s="82">
        <v>102.289062</v>
      </c>
      <c r="AB46" s="82">
        <v>102.222656</v>
      </c>
      <c r="AC46" s="187">
        <v>0.32421899999999937</v>
      </c>
      <c r="AD46" s="189">
        <v>5.4340000000000002</v>
      </c>
      <c r="AE46" s="172">
        <v>5.5723971875000007E-2</v>
      </c>
      <c r="AF46" s="86">
        <v>-0.76104822705623043</v>
      </c>
      <c r="AG46" s="80">
        <v>0.21142229936970972</v>
      </c>
      <c r="AH46" s="83">
        <v>1.7431858792901819E-2</v>
      </c>
      <c r="AI46" s="80">
        <v>1.0409941967322465</v>
      </c>
      <c r="AJ46" s="83">
        <v>-0.10895103543664575</v>
      </c>
      <c r="AK46" s="187">
        <v>-2.979102637461992E-3</v>
      </c>
      <c r="AL46" s="192">
        <v>1.0439732993697084</v>
      </c>
      <c r="AM46" s="83">
        <v>8.6076043976560032E-2</v>
      </c>
      <c r="AN46" s="80">
        <v>0.71048275132061323</v>
      </c>
      <c r="AO46" s="109">
        <v>5.0741326618324978E-2</v>
      </c>
      <c r="AP46" s="194">
        <v>0.19717785073491848</v>
      </c>
      <c r="AQ46" s="200">
        <v>1.625739792512829E-2</v>
      </c>
      <c r="AR46" s="204"/>
      <c r="AS46" s="221"/>
      <c r="AU46" s="394">
        <f t="shared" si="4"/>
        <v>-6.5539844168693438E-4</v>
      </c>
      <c r="AV46" s="395">
        <f t="shared" si="5"/>
        <v>1.625739792512829E-2</v>
      </c>
      <c r="AX46" s="207"/>
      <c r="AY46" s="205"/>
      <c r="BA46" s="67"/>
    </row>
    <row r="47" spans="3:53" s="68" customFormat="1" ht="15">
      <c r="C47" s="70">
        <f t="shared" si="0"/>
        <v>41131</v>
      </c>
      <c r="D47" s="70">
        <f t="shared" si="1"/>
        <v>41156</v>
      </c>
      <c r="E47" s="68" t="str">
        <f t="shared" si="2"/>
        <v>FNMA3.0-TBA-Aug</v>
      </c>
      <c r="F47" s="68" t="str">
        <f t="shared" si="2"/>
        <v>FNMA3.0-TBA-Sep</v>
      </c>
      <c r="G47" s="68" t="str">
        <f t="shared" si="3"/>
        <v>FNMA3.0-TBA-GEN</v>
      </c>
      <c r="I47" s="133">
        <v>41121</v>
      </c>
      <c r="J47" s="217">
        <v>12.891</v>
      </c>
      <c r="K47" s="80">
        <v>13.128500000000001</v>
      </c>
      <c r="L47" s="80">
        <v>0.15950000000000131</v>
      </c>
      <c r="M47" s="81">
        <v>179.603195</v>
      </c>
      <c r="N47" s="73">
        <v>31.758900000000001</v>
      </c>
      <c r="O47" s="170">
        <v>0.2457</v>
      </c>
      <c r="P47" s="80">
        <v>-5.5174000000000945E-2</v>
      </c>
      <c r="Q47" s="82">
        <v>13.024174</v>
      </c>
      <c r="R47" s="80">
        <v>0.10432600000000036</v>
      </c>
      <c r="S47" s="83">
        <v>8.0442593877708673E-3</v>
      </c>
      <c r="T47" s="80">
        <v>-8.7491209999999935</v>
      </c>
      <c r="U47" s="83">
        <v>-0.41142851896783716</v>
      </c>
      <c r="V47" s="84">
        <v>-28.4</v>
      </c>
      <c r="W47" s="172">
        <v>-3.7284940000000003E-2</v>
      </c>
      <c r="X47" s="185">
        <v>104.015625</v>
      </c>
      <c r="Y47" s="80">
        <v>1.46875</v>
      </c>
      <c r="Z47" s="82">
        <v>0.25781299999999874</v>
      </c>
      <c r="AA47" s="82">
        <v>103.746094</v>
      </c>
      <c r="AB47" s="82">
        <v>102.289062</v>
      </c>
      <c r="AC47" s="187">
        <v>1.7265629999999987</v>
      </c>
      <c r="AD47" s="189">
        <v>4.7750000000000004</v>
      </c>
      <c r="AE47" s="172">
        <v>4.9667460937500005E-2</v>
      </c>
      <c r="AF47" s="86">
        <v>-0.75069148485198822</v>
      </c>
      <c r="AG47" s="80">
        <v>1.3139977100508855</v>
      </c>
      <c r="AH47" s="83">
        <v>0.10131835222845906</v>
      </c>
      <c r="AI47" s="80">
        <v>1.4259294426071263</v>
      </c>
      <c r="AJ47" s="83">
        <v>1.0356742204242209E-2</v>
      </c>
      <c r="AK47" s="187">
        <v>7.6057325562403719E-3</v>
      </c>
      <c r="AL47" s="192">
        <v>1.4183237100508859</v>
      </c>
      <c r="AM47" s="83">
        <v>0.10936261161622993</v>
      </c>
      <c r="AN47" s="80">
        <v>2.1288064613714992</v>
      </c>
      <c r="AO47" s="109">
        <v>0.16565314223040706</v>
      </c>
      <c r="AP47" s="194">
        <v>0.13836402378414375</v>
      </c>
      <c r="AQ47" s="200">
        <v>1.0668827495114793E-2</v>
      </c>
      <c r="AR47" s="204"/>
      <c r="AS47" s="221"/>
      <c r="AU47" s="394">
        <f t="shared" si="4"/>
        <v>-4.2542987123140525E-3</v>
      </c>
      <c r="AV47" s="395">
        <f t="shared" si="5"/>
        <v>1.0668827495114793E-2</v>
      </c>
      <c r="AX47" s="207"/>
      <c r="AY47" s="205"/>
      <c r="BA47" s="67"/>
    </row>
    <row r="48" spans="3:53" s="68" customFormat="1" ht="15">
      <c r="C48" s="70">
        <f t="shared" si="0"/>
        <v>41162</v>
      </c>
      <c r="D48" s="70">
        <f t="shared" si="1"/>
        <v>41187</v>
      </c>
      <c r="E48" s="68" t="str">
        <f t="shared" si="2"/>
        <v>FNMA3.0-TBA-Sep</v>
      </c>
      <c r="F48" s="68" t="str">
        <f t="shared" si="2"/>
        <v>FNMA3.0-TBA-Oct</v>
      </c>
      <c r="G48" s="68" t="str">
        <f t="shared" si="3"/>
        <v>FNMA3.0-TBA-GEN</v>
      </c>
      <c r="I48" s="133">
        <v>41152</v>
      </c>
      <c r="J48" s="217">
        <v>13.781000000000001</v>
      </c>
      <c r="K48" s="80">
        <v>14.056000000000001</v>
      </c>
      <c r="L48" s="80">
        <v>0.92750000000000021</v>
      </c>
      <c r="M48" s="81">
        <v>77.712502000000001</v>
      </c>
      <c r="N48" s="73">
        <v>35.713700000000003</v>
      </c>
      <c r="O48" s="170">
        <v>0.23050000000000001</v>
      </c>
      <c r="P48" s="80">
        <v>-0.12652099999999855</v>
      </c>
      <c r="Q48" s="82">
        <v>13.255020999999999</v>
      </c>
      <c r="R48" s="80">
        <v>0.80097900000000166</v>
      </c>
      <c r="S48" s="83">
        <v>6.1010701908062737E-2</v>
      </c>
      <c r="T48" s="80">
        <v>-7.9481419999999918</v>
      </c>
      <c r="U48" s="83">
        <v>-0.3755193597869968</v>
      </c>
      <c r="V48" s="84">
        <v>-27.1</v>
      </c>
      <c r="W48" s="172">
        <v>-3.8091760000000002E-2</v>
      </c>
      <c r="X48" s="185">
        <v>103.773438</v>
      </c>
      <c r="Y48" s="80">
        <v>-0.24218700000000126</v>
      </c>
      <c r="Z48" s="82">
        <v>0.26953100000000063</v>
      </c>
      <c r="AA48" s="82">
        <v>103.539062</v>
      </c>
      <c r="AB48" s="82">
        <v>103.746094</v>
      </c>
      <c r="AC48" s="187">
        <v>2.7343999999999369E-2</v>
      </c>
      <c r="AD48" s="189">
        <v>4.8049999999999997</v>
      </c>
      <c r="AE48" s="172">
        <v>4.9863136958999993E-2</v>
      </c>
      <c r="AF48" s="86">
        <v>-0.76392626543574638</v>
      </c>
      <c r="AG48" s="80">
        <v>2.0526907961792292E-2</v>
      </c>
      <c r="AH48" s="83">
        <v>1.5635379488739987E-3</v>
      </c>
      <c r="AI48" s="80">
        <v>0.82310855386441328</v>
      </c>
      <c r="AJ48" s="83">
        <v>-1.3234780583758154E-2</v>
      </c>
      <c r="AK48" s="187">
        <v>1.6026459026193265E-3</v>
      </c>
      <c r="AL48" s="192">
        <v>0.8215059079617939</v>
      </c>
      <c r="AM48" s="83">
        <v>6.2574239856936734E-2</v>
      </c>
      <c r="AN48" s="80">
        <v>2.9503123693332931</v>
      </c>
      <c r="AO48" s="109">
        <v>0.23859300154232455</v>
      </c>
      <c r="AP48" s="194">
        <v>7.9380810249164074E-2</v>
      </c>
      <c r="AQ48" s="200">
        <v>6.0464493467771692E-3</v>
      </c>
      <c r="AR48" s="204"/>
      <c r="AS48" s="221"/>
      <c r="AU48" s="394">
        <f t="shared" si="4"/>
        <v>-9.6371253380049919E-3</v>
      </c>
      <c r="AV48" s="395">
        <f t="shared" si="5"/>
        <v>6.0464493467771692E-3</v>
      </c>
      <c r="AX48" s="207"/>
      <c r="AY48" s="205"/>
      <c r="BA48" s="67"/>
    </row>
    <row r="49" spans="1:53" s="68" customFormat="1" ht="15">
      <c r="C49" s="70">
        <f t="shared" si="0"/>
        <v>41190</v>
      </c>
      <c r="D49" s="70">
        <f t="shared" si="1"/>
        <v>41215</v>
      </c>
      <c r="E49" s="68" t="str">
        <f t="shared" si="2"/>
        <v>FNMA3.0-TBA-Oct</v>
      </c>
      <c r="F49" s="68" t="str">
        <f t="shared" si="2"/>
        <v>FNMA3.0-TBA-Nov</v>
      </c>
      <c r="G49" s="68" t="str">
        <f t="shared" si="3"/>
        <v>FNMA3.0-TBA-GEN</v>
      </c>
      <c r="I49" s="133">
        <v>41180</v>
      </c>
      <c r="J49" s="217">
        <v>12.188000000000001</v>
      </c>
      <c r="K49" s="80">
        <v>12.425500000000001</v>
      </c>
      <c r="L49" s="80">
        <v>-1.6304999999999996</v>
      </c>
      <c r="M49" s="81">
        <v>208.02049299999999</v>
      </c>
      <c r="N49" s="73">
        <v>39.900100000000002</v>
      </c>
      <c r="O49" s="170">
        <v>0.21425</v>
      </c>
      <c r="P49" s="80">
        <v>-0.24296499999999988</v>
      </c>
      <c r="Q49" s="82">
        <v>14.298965000000001</v>
      </c>
      <c r="R49" s="80">
        <v>-1.8734649999999995</v>
      </c>
      <c r="S49" s="83">
        <v>-0.13328578542970967</v>
      </c>
      <c r="T49" s="80">
        <v>-9.8216069999999913</v>
      </c>
      <c r="U49" s="83">
        <v>-0.45875375240343486</v>
      </c>
      <c r="V49" s="84">
        <v>-24.9</v>
      </c>
      <c r="W49" s="172">
        <v>-3.0939495000000001E-2</v>
      </c>
      <c r="X49" s="185">
        <v>105.53125</v>
      </c>
      <c r="Y49" s="80">
        <v>1.7578120000000013</v>
      </c>
      <c r="Z49" s="82">
        <v>0.23437599999999748</v>
      </c>
      <c r="AA49" s="82">
        <v>105.269531</v>
      </c>
      <c r="AB49" s="82">
        <v>103.539062</v>
      </c>
      <c r="AC49" s="187">
        <v>1.9921879999999987</v>
      </c>
      <c r="AD49" s="189">
        <v>4.3460000000000001</v>
      </c>
      <c r="AE49" s="172">
        <v>4.5863881250000002E-2</v>
      </c>
      <c r="AF49" s="86">
        <v>-0.67459391043142469</v>
      </c>
      <c r="AG49" s="80">
        <v>1.5218847388859078</v>
      </c>
      <c r="AH49" s="83">
        <v>0.10827296093382952</v>
      </c>
      <c r="AI49" s="80">
        <v>-0.27306551830666326</v>
      </c>
      <c r="AJ49" s="83">
        <v>8.9332355004321684E-2</v>
      </c>
      <c r="AK49" s="187">
        <v>7.8514742807428414E-2</v>
      </c>
      <c r="AL49" s="192">
        <v>-0.35158026111409169</v>
      </c>
      <c r="AM49" s="83">
        <v>-2.501282449588017E-2</v>
      </c>
      <c r="AN49" s="80">
        <v>2.5987321082192016</v>
      </c>
      <c r="AO49" s="109">
        <v>0.20761229217292088</v>
      </c>
      <c r="AP49" s="194">
        <v>-8.4856377648725972E-2</v>
      </c>
      <c r="AQ49" s="200">
        <v>-6.0370217450715687E-3</v>
      </c>
      <c r="AR49" s="204"/>
      <c r="AS49" s="221"/>
      <c r="AU49" s="394">
        <f t="shared" si="4"/>
        <v>-1.7285500853727934E-2</v>
      </c>
      <c r="AV49" s="395">
        <f t="shared" si="5"/>
        <v>-6.0370217450715687E-3</v>
      </c>
      <c r="AX49" s="207"/>
      <c r="AY49" s="205"/>
      <c r="BA49" s="67"/>
    </row>
    <row r="50" spans="1:53" s="68" customFormat="1" ht="15">
      <c r="C50" s="70">
        <f t="shared" si="0"/>
        <v>41223</v>
      </c>
      <c r="D50" s="70">
        <f t="shared" si="1"/>
        <v>41248</v>
      </c>
      <c r="E50" s="68" t="str">
        <f t="shared" si="2"/>
        <v>FNMA3.0-TBA-Nov</v>
      </c>
      <c r="F50" s="68" t="str">
        <f t="shared" si="2"/>
        <v>FNMA3.0-TBA-Dec</v>
      </c>
      <c r="G50" s="68" t="str">
        <f t="shared" si="3"/>
        <v>FNMA3.0-TBA-GEN</v>
      </c>
      <c r="I50" s="133">
        <v>41213</v>
      </c>
      <c r="J50" s="217">
        <v>12.593999999999999</v>
      </c>
      <c r="K50" s="80">
        <v>12.8315</v>
      </c>
      <c r="L50" s="80">
        <v>0.40599999999999881</v>
      </c>
      <c r="M50" s="81">
        <v>340.39450099999999</v>
      </c>
      <c r="N50" s="73">
        <v>37.107300000000002</v>
      </c>
      <c r="O50" s="170">
        <v>0.21199999999999999</v>
      </c>
      <c r="P50" s="80">
        <v>-0.12169099999999844</v>
      </c>
      <c r="Q50" s="82">
        <v>12.547191</v>
      </c>
      <c r="R50" s="80">
        <v>0.28430900000000037</v>
      </c>
      <c r="S50" s="83">
        <v>2.2881091304172898E-2</v>
      </c>
      <c r="T50" s="80">
        <v>-9.5372979999999909</v>
      </c>
      <c r="U50" s="83">
        <v>-0.44636944759413688</v>
      </c>
      <c r="V50" s="84">
        <v>-23.6</v>
      </c>
      <c r="W50" s="172">
        <v>-3.0282340000000005E-2</v>
      </c>
      <c r="X50" s="185">
        <v>104.960938</v>
      </c>
      <c r="Y50" s="80">
        <v>-0.57031200000000126</v>
      </c>
      <c r="Z50" s="82">
        <v>0.26171899999999937</v>
      </c>
      <c r="AA50" s="82">
        <v>104.742188</v>
      </c>
      <c r="AB50" s="82">
        <v>105.269531</v>
      </c>
      <c r="AC50" s="187">
        <v>-0.30859300000000189</v>
      </c>
      <c r="AD50" s="189">
        <v>4.6459999999999999</v>
      </c>
      <c r="AE50" s="172">
        <v>4.8764851794800002E-2</v>
      </c>
      <c r="AF50" s="86">
        <v>-0.62098702006573381</v>
      </c>
      <c r="AG50" s="80">
        <v>-0.20817495860176591</v>
      </c>
      <c r="AH50" s="83">
        <v>-1.6753849631947679E-2</v>
      </c>
      <c r="AI50" s="80">
        <v>6.0847714969115473E-2</v>
      </c>
      <c r="AJ50" s="83">
        <v>5.3606890365690885E-2</v>
      </c>
      <c r="AK50" s="187">
        <v>-1.5286326429118985E-2</v>
      </c>
      <c r="AL50" s="192">
        <v>7.6134041398234459E-2</v>
      </c>
      <c r="AM50" s="83">
        <v>6.1272416722252185E-3</v>
      </c>
      <c r="AN50" s="80">
        <v>2.674866149617436</v>
      </c>
      <c r="AO50" s="109">
        <v>0.21501162453341416</v>
      </c>
      <c r="AP50" s="194">
        <v>4.0833101904584945E-2</v>
      </c>
      <c r="AQ50" s="200">
        <v>3.2862341076483797E-3</v>
      </c>
      <c r="AR50" s="204"/>
      <c r="AS50" s="221"/>
      <c r="AU50" s="394">
        <f t="shared" si="4"/>
        <v>-9.7936501549232158E-3</v>
      </c>
      <c r="AV50" s="395">
        <f t="shared" si="5"/>
        <v>3.2862341076483797E-3</v>
      </c>
      <c r="AX50" s="207"/>
      <c r="AY50" s="205"/>
      <c r="BA50" s="67"/>
    </row>
    <row r="51" spans="1:53" s="68" customFormat="1" ht="15">
      <c r="C51" s="70">
        <f t="shared" si="0"/>
        <v>41253</v>
      </c>
      <c r="D51" s="70">
        <f t="shared" si="1"/>
        <v>41278</v>
      </c>
      <c r="E51" s="68" t="str">
        <f t="shared" si="2"/>
        <v>FNMA3.0-TBA-Dec</v>
      </c>
      <c r="F51" s="68" t="str">
        <f t="shared" si="2"/>
        <v>FNMA3.0-TBA-Jan</v>
      </c>
      <c r="G51" s="68" t="str">
        <f t="shared" si="3"/>
        <v>FNMA3.0-TBA-GEN</v>
      </c>
      <c r="I51" s="133">
        <v>41243</v>
      </c>
      <c r="J51" s="217">
        <v>11.797000000000001</v>
      </c>
      <c r="K51" s="80">
        <v>12.0595</v>
      </c>
      <c r="L51" s="80">
        <v>-0.77200000000000024</v>
      </c>
      <c r="M51" s="81">
        <v>289.53448500000002</v>
      </c>
      <c r="N51" s="73">
        <v>41.470700000000001</v>
      </c>
      <c r="O51" s="170">
        <v>0.2145</v>
      </c>
      <c r="P51" s="80">
        <v>-0.2164710000000003</v>
      </c>
      <c r="Q51" s="82">
        <v>13.047971</v>
      </c>
      <c r="R51" s="80">
        <v>-0.98847100000000054</v>
      </c>
      <c r="S51" s="83">
        <v>-7.703471924560655E-2</v>
      </c>
      <c r="T51" s="80">
        <v>-10.525768999999991</v>
      </c>
      <c r="U51" s="83">
        <v>-0.4890182217645126</v>
      </c>
      <c r="V51" s="84">
        <v>-22.7</v>
      </c>
      <c r="W51" s="172">
        <v>-2.7375065000000001E-2</v>
      </c>
      <c r="X51" s="185">
        <v>105.203125</v>
      </c>
      <c r="Y51" s="80">
        <v>0.24218700000000126</v>
      </c>
      <c r="Z51" s="82">
        <v>0.21875</v>
      </c>
      <c r="AA51" s="82">
        <v>104.976562</v>
      </c>
      <c r="AB51" s="82">
        <v>104.742188</v>
      </c>
      <c r="AC51" s="187">
        <v>0.46093700000000126</v>
      </c>
      <c r="AD51" s="189">
        <v>5.2729999999999997</v>
      </c>
      <c r="AE51" s="172">
        <v>5.5473607812499992E-2</v>
      </c>
      <c r="AF51" s="86">
        <v>-0.49347908094471399</v>
      </c>
      <c r="AG51" s="80">
        <v>0.28623589406803995</v>
      </c>
      <c r="AH51" s="83">
        <v>2.2307282396293492E-2</v>
      </c>
      <c r="AI51" s="80">
        <v>-0.68679472330600932</v>
      </c>
      <c r="AJ51" s="83">
        <v>0.12750793912101982</v>
      </c>
      <c r="AK51" s="187">
        <v>1.5440382625951293E-2</v>
      </c>
      <c r="AL51" s="192">
        <v>-0.70223510593196059</v>
      </c>
      <c r="AM51" s="83">
        <v>-5.4727436849313062E-2</v>
      </c>
      <c r="AN51" s="80">
        <v>1.9726310436854755</v>
      </c>
      <c r="AO51" s="109">
        <v>0.1485171525805804</v>
      </c>
      <c r="AP51" s="194">
        <v>-0.10852245104334411</v>
      </c>
      <c r="AQ51" s="200">
        <v>-8.4575031012230923E-3</v>
      </c>
      <c r="AR51" s="204"/>
      <c r="AS51" s="221"/>
      <c r="AU51" s="394">
        <f t="shared" si="4"/>
        <v>-1.6870280169894423E-2</v>
      </c>
      <c r="AV51" s="395">
        <f t="shared" si="5"/>
        <v>-8.4575031012230923E-3</v>
      </c>
      <c r="AX51" s="207"/>
      <c r="AY51" s="205"/>
      <c r="BA51" s="67"/>
    </row>
    <row r="52" spans="1:53" s="68" customFormat="1" ht="15">
      <c r="C52" s="70">
        <f t="shared" si="0"/>
        <v>41284</v>
      </c>
      <c r="D52" s="70">
        <f t="shared" si="1"/>
        <v>41309</v>
      </c>
      <c r="E52" s="68" t="str">
        <f t="shared" si="2"/>
        <v>FNMA3.0-TBA-Jan</v>
      </c>
      <c r="F52" s="68" t="str">
        <f t="shared" si="2"/>
        <v>FNMA3.0-TBA-Feb</v>
      </c>
      <c r="G52" s="68" t="str">
        <f t="shared" si="3"/>
        <v>FNMA3.0-TBA-GEN</v>
      </c>
      <c r="I52" s="133">
        <v>41274</v>
      </c>
      <c r="J52" s="217">
        <v>12.593999999999999</v>
      </c>
      <c r="K52" s="80">
        <v>12.843999999999999</v>
      </c>
      <c r="L52" s="80">
        <v>0.78449999999999953</v>
      </c>
      <c r="M52" s="81">
        <v>259.367615</v>
      </c>
      <c r="N52" s="73">
        <v>38.162199999999999</v>
      </c>
      <c r="O52" s="170">
        <v>0.2087</v>
      </c>
      <c r="P52" s="80">
        <v>-0.12400500000000036</v>
      </c>
      <c r="Q52" s="82">
        <v>12.183505</v>
      </c>
      <c r="R52" s="80">
        <v>0.66049499999999917</v>
      </c>
      <c r="S52" s="83">
        <v>5.476968365189263E-2</v>
      </c>
      <c r="T52" s="80">
        <v>-9.8652739999999923</v>
      </c>
      <c r="U52" s="83">
        <v>-0.46103191141867339</v>
      </c>
      <c r="V52" s="84">
        <v>-22.6</v>
      </c>
      <c r="W52" s="172">
        <v>-2.9027440000000002E-2</v>
      </c>
      <c r="X52" s="185">
        <v>104.859375</v>
      </c>
      <c r="Y52" s="80">
        <v>-0.34375</v>
      </c>
      <c r="Z52" s="82">
        <v>0.22656299999999874</v>
      </c>
      <c r="AA52" s="82">
        <v>104.632812</v>
      </c>
      <c r="AB52" s="82">
        <v>104.976562</v>
      </c>
      <c r="AC52" s="187">
        <v>-0.11718700000000126</v>
      </c>
      <c r="AD52" s="189">
        <v>5.9370000000000003</v>
      </c>
      <c r="AE52" s="172">
        <v>6.2255010937500001E-2</v>
      </c>
      <c r="AF52" s="86">
        <v>-0.46626672396125141</v>
      </c>
      <c r="AG52" s="80">
        <v>-5.7829333058668823E-2</v>
      </c>
      <c r="AH52" s="83">
        <v>-4.7953342227015066E-3</v>
      </c>
      <c r="AI52" s="80">
        <v>0.59798854308479776</v>
      </c>
      <c r="AJ52" s="83">
        <v>2.7212356983462582E-2</v>
      </c>
      <c r="AK52" s="187">
        <v>-4.6771238565326313E-3</v>
      </c>
      <c r="AL52" s="192">
        <v>0.60266566694133039</v>
      </c>
      <c r="AM52" s="83">
        <v>4.9974349429191128E-2</v>
      </c>
      <c r="AN52" s="80">
        <v>2.5752967106268061</v>
      </c>
      <c r="AO52" s="109">
        <v>0.20591355008906187</v>
      </c>
      <c r="AP52" s="194">
        <v>-1.8366212219167954E-2</v>
      </c>
      <c r="AQ52" s="200">
        <v>-1.5229663103087155E-3</v>
      </c>
      <c r="AR52" s="204"/>
      <c r="AS52" s="221"/>
      <c r="AU52" s="394">
        <f t="shared" si="4"/>
        <v>-1.0282764625399093E-2</v>
      </c>
      <c r="AV52" s="395">
        <f t="shared" si="5"/>
        <v>-1.5229663103087155E-3</v>
      </c>
      <c r="AX52" s="207"/>
      <c r="AY52" s="205"/>
      <c r="BA52" s="67"/>
    </row>
    <row r="53" spans="1:53" s="68" customFormat="1" ht="15">
      <c r="C53" s="70">
        <f t="shared" si="0"/>
        <v>41315</v>
      </c>
      <c r="D53" s="70">
        <f t="shared" si="1"/>
        <v>41340</v>
      </c>
      <c r="E53" s="68" t="str">
        <f t="shared" si="2"/>
        <v>FNMA3.0-TBA-Feb</v>
      </c>
      <c r="F53" s="68" t="str">
        <f t="shared" si="2"/>
        <v>FNMA3.0-TBA-Mar</v>
      </c>
      <c r="G53" s="68" t="str">
        <f t="shared" si="3"/>
        <v>FNMA3.0-TBA-GEN</v>
      </c>
      <c r="I53" s="133">
        <v>41305</v>
      </c>
      <c r="J53" s="217">
        <v>13.406000000000001</v>
      </c>
      <c r="K53" s="80">
        <v>13.643500000000001</v>
      </c>
      <c r="L53" s="80">
        <v>0.79950000000000188</v>
      </c>
      <c r="M53" s="81">
        <v>487.30218500000001</v>
      </c>
      <c r="N53" s="73">
        <v>41.245600000000003</v>
      </c>
      <c r="O53" s="170">
        <v>0.19969999999999999</v>
      </c>
      <c r="P53" s="80">
        <v>-0.21311200000000063</v>
      </c>
      <c r="Q53" s="82">
        <v>13.057112</v>
      </c>
      <c r="R53" s="80">
        <v>0.58638800000000124</v>
      </c>
      <c r="S53" s="83">
        <v>4.5654624727499322E-2</v>
      </c>
      <c r="T53" s="80">
        <v>-9.2788859999999911</v>
      </c>
      <c r="U53" s="83">
        <v>-0.43642552559439529</v>
      </c>
      <c r="V53" s="84">
        <v>-22</v>
      </c>
      <c r="W53" s="172">
        <v>-3.0015700000000003E-2</v>
      </c>
      <c r="X53" s="185">
        <v>103.234375</v>
      </c>
      <c r="Y53" s="80">
        <v>-1.625</v>
      </c>
      <c r="Z53" s="82">
        <v>0.22656299999999874</v>
      </c>
      <c r="AA53" s="82">
        <v>102.941406</v>
      </c>
      <c r="AB53" s="82">
        <v>104.632812</v>
      </c>
      <c r="AC53" s="187">
        <v>-1.3984370000000013</v>
      </c>
      <c r="AD53" s="189">
        <v>7.0540000000000003</v>
      </c>
      <c r="AE53" s="172">
        <v>7.2821528124999993E-2</v>
      </c>
      <c r="AF53" s="86">
        <v>-0.41218168270895517</v>
      </c>
      <c r="AG53" s="80">
        <v>-0.6520446386562011</v>
      </c>
      <c r="AH53" s="83">
        <v>-5.0766477628168882E-2</v>
      </c>
      <c r="AI53" s="80">
        <v>-0.10960073467369055</v>
      </c>
      <c r="AJ53" s="83">
        <v>5.408504125229624E-2</v>
      </c>
      <c r="AK53" s="187">
        <v>-4.3944096017490691E-2</v>
      </c>
      <c r="AL53" s="192">
        <v>-6.5656638656199862E-2</v>
      </c>
      <c r="AM53" s="83">
        <v>-5.1118529006695624E-3</v>
      </c>
      <c r="AN53" s="80">
        <v>2.5096400719706065</v>
      </c>
      <c r="AO53" s="109">
        <v>0.1997490974100824</v>
      </c>
      <c r="AP53" s="194">
        <v>-0.11972688142041214</v>
      </c>
      <c r="AQ53" s="200">
        <v>-9.3216195437879276E-3</v>
      </c>
      <c r="AR53" s="204"/>
      <c r="AS53" s="221"/>
      <c r="AU53" s="394">
        <f t="shared" si="4"/>
        <v>-1.6592338835253864E-2</v>
      </c>
      <c r="AV53" s="395">
        <f t="shared" si="5"/>
        <v>-9.3216195437879276E-3</v>
      </c>
      <c r="AX53" s="207"/>
      <c r="AY53" s="205"/>
      <c r="BA53" s="67"/>
    </row>
    <row r="54" spans="1:53" ht="15" customHeight="1">
      <c r="A54" s="67" t="s">
        <v>78</v>
      </c>
      <c r="B54" s="69">
        <v>2.5</v>
      </c>
      <c r="C54" s="70">
        <f t="shared" si="0"/>
        <v>41343</v>
      </c>
      <c r="D54" s="70">
        <f>I54+35</f>
        <v>41368</v>
      </c>
      <c r="E54" s="70" t="str">
        <f t="shared" ref="E54:F58" si="6">"FNMA"&amp;TEXT($J$23,"0.0")&amp;"-TBA-"&amp;TEXT(C54,"mmm")</f>
        <v>FNMA3.0-TBA-Mar</v>
      </c>
      <c r="F54" s="70" t="str">
        <f t="shared" si="6"/>
        <v>FNMA3.0-TBA-Apr</v>
      </c>
      <c r="G54" s="70" t="str">
        <f>"FNMA"&amp;TEXT($J$23,"0.0")&amp;"-TBA-GEN"</f>
        <v>FNMA3.0-TBA-GEN</v>
      </c>
      <c r="H54" s="71"/>
      <c r="I54" s="133">
        <v>41333</v>
      </c>
      <c r="J54" s="217">
        <v>13.391</v>
      </c>
      <c r="K54" s="80">
        <v>13.628500000000001</v>
      </c>
      <c r="L54" s="80">
        <v>-1.5000000000000568E-2</v>
      </c>
      <c r="M54" s="81">
        <v>537.533997</v>
      </c>
      <c r="N54" s="73">
        <v>40.296399999999998</v>
      </c>
      <c r="O54" s="170">
        <v>0.20369999999999999</v>
      </c>
      <c r="P54" s="80">
        <v>-0.23229899999999937</v>
      </c>
      <c r="Q54" s="82">
        <v>13.875799000000001</v>
      </c>
      <c r="R54" s="80">
        <v>-0.24729899999999994</v>
      </c>
      <c r="S54" s="83">
        <v>-1.8125774178180079E-2</v>
      </c>
      <c r="T54" s="80">
        <v>-9.526184999999991</v>
      </c>
      <c r="U54" s="83">
        <v>-0.44664074925005781</v>
      </c>
      <c r="V54" s="84">
        <v>-21.3</v>
      </c>
      <c r="W54" s="172">
        <v>-2.9028705000000002E-2</v>
      </c>
      <c r="X54" s="185">
        <v>103.507812</v>
      </c>
      <c r="Y54" s="80">
        <v>0.27343700000000126</v>
      </c>
      <c r="Z54" s="82">
        <v>0.29296899999999937</v>
      </c>
      <c r="AA54" s="82">
        <v>103.257812</v>
      </c>
      <c r="AB54" s="82">
        <v>102.941406</v>
      </c>
      <c r="AC54" s="187">
        <v>0.56640600000000063</v>
      </c>
      <c r="AD54" s="189">
        <v>6.8920000000000003</v>
      </c>
      <c r="AE54" s="172">
        <v>7.1337584030399998E-2</v>
      </c>
      <c r="AF54" s="86">
        <v>-0.40692021456220928</v>
      </c>
      <c r="AG54" s="80">
        <v>0.23346217817644871</v>
      </c>
      <c r="AH54" s="83">
        <v>1.7111604659834256E-2</v>
      </c>
      <c r="AI54" s="80">
        <v>-1.3117481790730346E-2</v>
      </c>
      <c r="AJ54" s="83">
        <v>5.2614681467458846E-3</v>
      </c>
      <c r="AK54" s="187">
        <v>7.1934003282088052E-4</v>
      </c>
      <c r="AL54" s="192">
        <v>-1.3836821823551226E-2</v>
      </c>
      <c r="AM54" s="83">
        <v>-1.0141695183458221E-3</v>
      </c>
      <c r="AN54" s="80">
        <v>2.4958032501470551</v>
      </c>
      <c r="AO54" s="109">
        <v>0.19853234844582612</v>
      </c>
      <c r="AP54" s="194">
        <v>-0.11308399165992374</v>
      </c>
      <c r="AQ54" s="200">
        <v>-8.2884884127917124E-3</v>
      </c>
      <c r="AR54" s="204"/>
      <c r="AS54" s="221"/>
      <c r="AU54" s="394">
        <f t="shared" si="4"/>
        <v>-1.7026349543738727E-2</v>
      </c>
      <c r="AV54" s="395">
        <f t="shared" si="5"/>
        <v>-8.2884884127917124E-3</v>
      </c>
      <c r="AX54" s="208"/>
      <c r="AY54" s="206"/>
    </row>
    <row r="55" spans="1:53" ht="15" customHeight="1">
      <c r="A55" s="67" t="s">
        <v>80</v>
      </c>
      <c r="B55" s="69">
        <v>3</v>
      </c>
      <c r="C55" s="70">
        <f t="shared" si="0"/>
        <v>41371</v>
      </c>
      <c r="D55" s="70">
        <f>I55+35</f>
        <v>41396</v>
      </c>
      <c r="E55" s="70" t="str">
        <f t="shared" si="6"/>
        <v>FNMA3.0-TBA-Apr</v>
      </c>
      <c r="F55" s="70" t="str">
        <f t="shared" si="6"/>
        <v>FNMA3.0-TBA-May</v>
      </c>
      <c r="G55" s="70" t="str">
        <f>"FNMA"&amp;TEXT($J$23,"0.0")&amp;"-TBA-GEN"</f>
        <v>FNMA3.0-TBA-GEN</v>
      </c>
      <c r="H55" s="71"/>
      <c r="I55" s="133">
        <v>41361</v>
      </c>
      <c r="J55" s="234">
        <v>14.125</v>
      </c>
      <c r="K55" s="237">
        <v>14.362500000000001</v>
      </c>
      <c r="L55" s="237">
        <v>0.73399999999999999</v>
      </c>
      <c r="M55" s="238">
        <v>471.74130200000002</v>
      </c>
      <c r="N55" s="239">
        <v>37.370100000000001</v>
      </c>
      <c r="O55" s="240">
        <v>0.20369999999999999</v>
      </c>
      <c r="P55" s="237">
        <v>-0.17663099999999865</v>
      </c>
      <c r="Q55" s="171">
        <v>13.805130999999999</v>
      </c>
      <c r="R55" s="237">
        <v>0.55736900000000134</v>
      </c>
      <c r="S55" s="241">
        <v>4.089731078255137E-2</v>
      </c>
      <c r="T55" s="237">
        <v>-8.9688159999999897</v>
      </c>
      <c r="U55" s="241">
        <v>-0.42400984399773767</v>
      </c>
      <c r="V55" s="242">
        <v>-21.1</v>
      </c>
      <c r="W55" s="243">
        <v>-3.0304875000000005E-2</v>
      </c>
      <c r="X55" s="244">
        <v>103.148438</v>
      </c>
      <c r="Y55" s="237">
        <v>-0.35937400000000252</v>
      </c>
      <c r="Z55" s="171">
        <v>0.25</v>
      </c>
      <c r="AA55" s="171">
        <v>102.882812</v>
      </c>
      <c r="AB55" s="171">
        <v>103.257812</v>
      </c>
      <c r="AC55" s="245">
        <v>-0.10937400000000252</v>
      </c>
      <c r="AD55" s="246">
        <v>7.0179999999999998</v>
      </c>
      <c r="AE55" s="243">
        <v>7.2389573788399997E-2</v>
      </c>
      <c r="AF55" s="247">
        <v>-0.41863590865424027</v>
      </c>
      <c r="AG55" s="237">
        <v>-4.4506491547528108E-2</v>
      </c>
      <c r="AH55" s="241">
        <v>-3.2656925962158789E-3</v>
      </c>
      <c r="AI55" s="237">
        <v>0.51496766637678804</v>
      </c>
      <c r="AJ55" s="241">
        <v>-1.1715694092030993E-2</v>
      </c>
      <c r="AK55" s="245">
        <v>2.1051579243147878E-3</v>
      </c>
      <c r="AL55" s="248">
        <v>0.51286250845247328</v>
      </c>
      <c r="AM55" s="241">
        <v>3.7631618186335494E-2</v>
      </c>
      <c r="AN55" s="237">
        <v>3.0086657585995282</v>
      </c>
      <c r="AO55" s="203">
        <v>0.24363506016651137</v>
      </c>
      <c r="AP55" s="249">
        <v>-7.1972022836438582E-2</v>
      </c>
      <c r="AQ55" s="250">
        <v>-5.2809937143807884E-3</v>
      </c>
      <c r="AR55" s="204"/>
      <c r="AS55" s="221"/>
      <c r="AU55" s="394">
        <f t="shared" si="4"/>
        <v>-1.2960413838646854E-2</v>
      </c>
      <c r="AV55" s="395">
        <f t="shared" si="5"/>
        <v>-5.2809937143807884E-3</v>
      </c>
      <c r="AX55" s="208"/>
      <c r="AY55" s="206"/>
    </row>
    <row r="56" spans="1:53" ht="15" customHeight="1">
      <c r="A56" s="67" t="s">
        <v>81</v>
      </c>
      <c r="B56" s="69">
        <v>3.5</v>
      </c>
      <c r="C56" s="70">
        <f t="shared" si="0"/>
        <v>41404</v>
      </c>
      <c r="D56" s="70">
        <f>I56+35</f>
        <v>41429</v>
      </c>
      <c r="E56" s="70" t="str">
        <f t="shared" si="6"/>
        <v>FNMA3.0-TBA-May</v>
      </c>
      <c r="F56" s="70" t="str">
        <f t="shared" si="6"/>
        <v>FNMA3.0-TBA-Jun</v>
      </c>
      <c r="G56" s="70" t="str">
        <f>"FNMA"&amp;TEXT($J$23,"0.0")&amp;"-TBA-GEN"</f>
        <v>FNMA3.0-TBA-GEN</v>
      </c>
      <c r="H56" s="71"/>
      <c r="I56" s="133">
        <v>41394</v>
      </c>
      <c r="J56" s="331">
        <v>11.516</v>
      </c>
      <c r="K56" s="332">
        <v>11.753500000000001</v>
      </c>
      <c r="L56" s="332">
        <v>-2.609</v>
      </c>
      <c r="M56" s="333">
        <v>803.86437999999998</v>
      </c>
      <c r="N56" s="334">
        <v>38.981499999999997</v>
      </c>
      <c r="O56" s="335">
        <v>0.19819999999999999</v>
      </c>
      <c r="P56" s="332">
        <v>-0.23901399999999917</v>
      </c>
      <c r="Q56" s="336">
        <v>14.601514</v>
      </c>
      <c r="R56" s="332">
        <v>-2.8480139999999992</v>
      </c>
      <c r="S56" s="337">
        <v>-0.19829514360313308</v>
      </c>
      <c r="T56" s="332">
        <v>-11.816829999999989</v>
      </c>
      <c r="U56" s="337">
        <v>-0.5382258946961973</v>
      </c>
      <c r="V56" s="338">
        <v>-18.899999999999999</v>
      </c>
      <c r="W56" s="339">
        <v>-2.2214115E-2</v>
      </c>
      <c r="X56" s="340">
        <v>104.59375</v>
      </c>
      <c r="Y56" s="332">
        <v>1.4453120000000013</v>
      </c>
      <c r="Z56" s="336">
        <v>0.26562599999999748</v>
      </c>
      <c r="AA56" s="336">
        <v>104.320312</v>
      </c>
      <c r="AB56" s="336">
        <v>102.882812</v>
      </c>
      <c r="AC56" s="341">
        <v>1.7109379999999987</v>
      </c>
      <c r="AD56" s="342">
        <v>6.3730000000000002</v>
      </c>
      <c r="AE56" s="339">
        <v>6.6657596875000003E-2</v>
      </c>
      <c r="AF56" s="343">
        <v>-0.33325706358207202</v>
      </c>
      <c r="AG56" s="332">
        <v>0.71626008428106802</v>
      </c>
      <c r="AH56" s="337">
        <v>4.9870153822876795E-2</v>
      </c>
      <c r="AI56" s="332">
        <v>-2.070054381054458</v>
      </c>
      <c r="AJ56" s="337">
        <v>8.5378845072168252E-2</v>
      </c>
      <c r="AK56" s="341">
        <v>6.1699534664472873E-2</v>
      </c>
      <c r="AL56" s="344">
        <v>-2.1317539157189311</v>
      </c>
      <c r="AM56" s="337">
        <v>-0.14842498978025628</v>
      </c>
      <c r="AN56" s="332">
        <v>0.87691184288059709</v>
      </c>
      <c r="AO56" s="345">
        <v>5.9048539070928552E-2</v>
      </c>
      <c r="AP56" s="346">
        <v>-0.15049225922894854</v>
      </c>
      <c r="AQ56" s="347">
        <v>-1.0478138153451595E-2</v>
      </c>
      <c r="AR56" s="204"/>
      <c r="AS56" s="221"/>
      <c r="AU56" s="394">
        <f t="shared" si="4"/>
        <v>-1.6641531766753641E-2</v>
      </c>
      <c r="AV56" s="395">
        <f t="shared" si="5"/>
        <v>-1.0478138153451595E-2</v>
      </c>
      <c r="AX56" s="208"/>
      <c r="AY56" s="206"/>
    </row>
    <row r="57" spans="1:53" ht="15" customHeight="1">
      <c r="A57" s="67" t="s">
        <v>83</v>
      </c>
      <c r="B57" s="69">
        <v>4</v>
      </c>
      <c r="C57" s="70">
        <f t="shared" si="0"/>
        <v>41435</v>
      </c>
      <c r="D57" s="70">
        <f>I57+35</f>
        <v>41460</v>
      </c>
      <c r="E57" s="70" t="str">
        <f t="shared" si="6"/>
        <v>FNMA3.0-TBA-Jun</v>
      </c>
      <c r="F57" s="70" t="str">
        <f t="shared" si="6"/>
        <v>FNMA3.0-TBA-Jul</v>
      </c>
      <c r="G57" s="70" t="str">
        <f>"FNMA"&amp;TEXT($J$23,"0.0")&amp;"-TBA-GEN"</f>
        <v>FNMA3.0-TBA-GEN</v>
      </c>
      <c r="H57" s="71"/>
      <c r="I57" s="133">
        <v>41425</v>
      </c>
      <c r="J57" s="234">
        <v>14.75</v>
      </c>
      <c r="K57" s="237">
        <v>15.012499999999999</v>
      </c>
      <c r="L57" s="237">
        <v>3.2589999999999986</v>
      </c>
      <c r="M57" s="238">
        <v>686.678406</v>
      </c>
      <c r="N57" s="239">
        <v>38.975099999999998</v>
      </c>
      <c r="O57" s="240">
        <v>0.19428000000000001</v>
      </c>
      <c r="P57" s="237">
        <v>-0.12444899999999848</v>
      </c>
      <c r="Q57" s="171">
        <v>11.877948999999999</v>
      </c>
      <c r="R57" s="237">
        <v>3.1345510000000001</v>
      </c>
      <c r="S57" s="241">
        <v>0.26669085804228526</v>
      </c>
      <c r="T57" s="237">
        <v>-8.6822789999999888</v>
      </c>
      <c r="U57" s="241">
        <v>-0.41507496233101759</v>
      </c>
      <c r="V57" s="242">
        <v>-17.8</v>
      </c>
      <c r="W57" s="243">
        <v>-2.6722250000000003E-2</v>
      </c>
      <c r="X57" s="244">
        <v>100.46875</v>
      </c>
      <c r="Y57" s="237">
        <v>-4.125</v>
      </c>
      <c r="Z57" s="171">
        <v>0.27343799999999874</v>
      </c>
      <c r="AA57" s="171">
        <v>100.195312</v>
      </c>
      <c r="AB57" s="171">
        <v>104.320312</v>
      </c>
      <c r="AC57" s="245">
        <v>-3.8515620000000013</v>
      </c>
      <c r="AD57" s="246">
        <v>7.5830000000000002</v>
      </c>
      <c r="AE57" s="243">
        <v>7.6185453125000011E-2</v>
      </c>
      <c r="AF57" s="247">
        <v>-0.35075265557790825</v>
      </c>
      <c r="AG57" s="237">
        <v>-1.2835602423242929</v>
      </c>
      <c r="AH57" s="241">
        <v>-0.10920663992209068</v>
      </c>
      <c r="AI57" s="237">
        <v>1.8870754161671195</v>
      </c>
      <c r="AJ57" s="241">
        <v>-1.7495591995836224E-2</v>
      </c>
      <c r="AK57" s="245">
        <v>3.6084658491412208E-2</v>
      </c>
      <c r="AL57" s="248">
        <v>1.8509907576757072</v>
      </c>
      <c r="AM57" s="241">
        <v>0.15748421812019459</v>
      </c>
      <c r="AN57" s="237">
        <v>2.7279026005563045</v>
      </c>
      <c r="AO57" s="203">
        <v>0.22583197019784795</v>
      </c>
      <c r="AP57" s="249">
        <v>-2.853989536408684E-2</v>
      </c>
      <c r="AQ57" s="250">
        <v>-2.4282039702290242E-3</v>
      </c>
      <c r="AR57" s="204"/>
      <c r="AS57" s="221"/>
      <c r="AU57" s="394">
        <f t="shared" si="4"/>
        <v>-1.0588250308418638E-2</v>
      </c>
      <c r="AV57" s="395">
        <f t="shared" si="5"/>
        <v>-2.4282039702290242E-3</v>
      </c>
      <c r="AX57" s="208"/>
      <c r="AY57" s="206"/>
    </row>
    <row r="58" spans="1:53" ht="15" customHeight="1">
      <c r="A58" s="67" t="s">
        <v>84</v>
      </c>
      <c r="B58" s="69">
        <v>4.5</v>
      </c>
      <c r="C58" s="70">
        <f t="shared" si="0"/>
        <v>41463</v>
      </c>
      <c r="D58" s="70">
        <f>I58+35</f>
        <v>41488</v>
      </c>
      <c r="E58" s="70" t="str">
        <f t="shared" si="6"/>
        <v>FNMA3.0-TBA-Jul</v>
      </c>
      <c r="F58" s="70" t="str">
        <f t="shared" si="6"/>
        <v>FNMA3.0-TBA-Aug</v>
      </c>
      <c r="G58" s="70" t="str">
        <f>"FNMA"&amp;TEXT($J$23,"0.0")&amp;"-TBA-GEN"</f>
        <v>FNMA3.0-TBA-GEN</v>
      </c>
      <c r="H58" s="71"/>
      <c r="I58" s="133">
        <v>41453</v>
      </c>
      <c r="J58" s="234">
        <v>18</v>
      </c>
      <c r="K58" s="237">
        <v>18.237500000000001</v>
      </c>
      <c r="L58" s="237">
        <v>3.2250000000000014</v>
      </c>
      <c r="M58" s="238">
        <v>470.77191199999999</v>
      </c>
      <c r="N58" s="239">
        <v>39.9497</v>
      </c>
      <c r="O58" s="240">
        <v>0.19464999999999999</v>
      </c>
      <c r="P58" s="237">
        <v>-0.28810800000000114</v>
      </c>
      <c r="Q58" s="171">
        <v>15.300608</v>
      </c>
      <c r="R58" s="237">
        <v>2.9368920000000003</v>
      </c>
      <c r="S58" s="241">
        <v>0.1956297751873439</v>
      </c>
      <c r="T58" s="237">
        <v>-5.7453869999999885</v>
      </c>
      <c r="U58" s="241">
        <v>-0.30064620871038594</v>
      </c>
      <c r="V58" s="242">
        <v>-14.1</v>
      </c>
      <c r="W58" s="243">
        <v>-2.5714875000000002E-2</v>
      </c>
      <c r="X58" s="244">
        <v>97.742187999999999</v>
      </c>
      <c r="Y58" s="237">
        <v>-2.7265620000000013</v>
      </c>
      <c r="Z58" s="171">
        <v>0.27343799999999874</v>
      </c>
      <c r="AA58" s="171">
        <v>97.488281000000001</v>
      </c>
      <c r="AB58" s="171">
        <v>100.195312</v>
      </c>
      <c r="AC58" s="245">
        <v>-2.4531240000000025</v>
      </c>
      <c r="AD58" s="246">
        <v>7.9279999999999999</v>
      </c>
      <c r="AE58" s="243">
        <v>7.7490006646400003E-2</v>
      </c>
      <c r="AF58" s="247">
        <v>-0.33184762929936656</v>
      </c>
      <c r="AG58" s="237">
        <v>-0.86043975746190149</v>
      </c>
      <c r="AH58" s="241">
        <v>-5.7314888090717837E-2</v>
      </c>
      <c r="AI58" s="237">
        <v>2.050679379408062</v>
      </c>
      <c r="AJ58" s="241">
        <v>1.8905026278541681E-2</v>
      </c>
      <c r="AK58" s="245">
        <v>-2.5772863130036593E-2</v>
      </c>
      <c r="AL58" s="248">
        <v>2.0764522425380987</v>
      </c>
      <c r="AM58" s="241">
        <v>0.13831488709662607</v>
      </c>
      <c r="AN58" s="237">
        <v>4.8043548430944032</v>
      </c>
      <c r="AO58" s="203">
        <v>0.39538278075519795</v>
      </c>
      <c r="AP58" s="249">
        <v>-0.19736824793964136</v>
      </c>
      <c r="AQ58" s="250">
        <v>-1.3146927423123489E-2</v>
      </c>
      <c r="AR58" s="204"/>
      <c r="AS58" s="221"/>
      <c r="AU58" s="394">
        <f t="shared" si="4"/>
        <v>-1.9191207327227386E-2</v>
      </c>
      <c r="AV58" s="395">
        <f t="shared" si="5"/>
        <v>-1.3146927423123489E-2</v>
      </c>
      <c r="AX58" s="208"/>
      <c r="AY58" s="206"/>
    </row>
    <row r="59" spans="1:53" s="226" customFormat="1" ht="15" customHeight="1">
      <c r="B59" s="368"/>
      <c r="C59" s="369"/>
      <c r="D59" s="369"/>
      <c r="E59" s="369"/>
      <c r="F59" s="369"/>
      <c r="G59" s="369"/>
      <c r="H59" s="72"/>
      <c r="I59" s="133">
        <v>41486</v>
      </c>
      <c r="J59" s="234">
        <v>18.766000999999999</v>
      </c>
      <c r="K59" s="237">
        <v>19.003501</v>
      </c>
      <c r="L59" s="237">
        <v>0.76600099999999927</v>
      </c>
      <c r="M59" s="238">
        <v>508.42089800000002</v>
      </c>
      <c r="N59" s="239">
        <v>38.043399999999998</v>
      </c>
      <c r="O59" s="240">
        <v>0.18673000000000001</v>
      </c>
      <c r="P59" s="237">
        <v>-0.38583200000000062</v>
      </c>
      <c r="Q59" s="171">
        <v>18.623332000000001</v>
      </c>
      <c r="R59" s="237">
        <v>0.38016899999999865</v>
      </c>
      <c r="S59" s="241">
        <v>2.0845455791638032E-2</v>
      </c>
      <c r="T59" s="237">
        <v>-5.3652179999999898</v>
      </c>
      <c r="U59" s="241">
        <v>-0.28606786017134389</v>
      </c>
      <c r="V59" s="242">
        <v>-12.4</v>
      </c>
      <c r="W59" s="243">
        <v>-2.3564341240000002E-2</v>
      </c>
      <c r="X59" s="244">
        <v>96.953125</v>
      </c>
      <c r="Y59" s="237">
        <v>-0.78906299999999874</v>
      </c>
      <c r="Z59" s="171">
        <v>0.25390699999999811</v>
      </c>
      <c r="AA59" s="171">
        <v>96.683593999999999</v>
      </c>
      <c r="AB59" s="171">
        <v>97.488281000000001</v>
      </c>
      <c r="AC59" s="245">
        <v>-0.53515600000000063</v>
      </c>
      <c r="AD59" s="246">
        <v>8.0239999999999991</v>
      </c>
      <c r="AE59" s="243">
        <v>7.7795187500000001E-2</v>
      </c>
      <c r="AF59" s="247">
        <v>-0.30290230022261982</v>
      </c>
      <c r="AG59" s="237">
        <v>-0.17759024990533201</v>
      </c>
      <c r="AH59" s="241">
        <v>-9.7376422155082652E-3</v>
      </c>
      <c r="AI59" s="237">
        <v>0.19115890599602414</v>
      </c>
      <c r="AJ59" s="241">
        <v>2.894532907674674E-2</v>
      </c>
      <c r="AK59" s="245">
        <v>-1.1419844098642488E-2</v>
      </c>
      <c r="AL59" s="248">
        <v>0.20257875009466664</v>
      </c>
      <c r="AM59" s="241">
        <v>1.1107813576129767E-2</v>
      </c>
      <c r="AN59" s="237">
        <v>5.0069335931890695</v>
      </c>
      <c r="AO59" s="203">
        <v>0.41088243255116819</v>
      </c>
      <c r="AP59" s="249">
        <v>-0.30892298565737647</v>
      </c>
      <c r="AQ59" s="250">
        <v>-1.6938888864009675E-2</v>
      </c>
      <c r="AR59" s="300"/>
      <c r="AS59" s="302"/>
      <c r="AU59" s="394">
        <f t="shared" si="4"/>
        <v>-2.1155969842357812E-2</v>
      </c>
      <c r="AV59" s="395">
        <f t="shared" si="5"/>
        <v>-1.6938888864009675E-2</v>
      </c>
      <c r="AX59" s="370"/>
      <c r="AY59" s="371"/>
    </row>
    <row r="60" spans="1:53" s="226" customFormat="1" ht="15" customHeight="1">
      <c r="B60" s="368"/>
      <c r="C60" s="369"/>
      <c r="D60" s="369"/>
      <c r="E60" s="369"/>
      <c r="F60" s="369"/>
      <c r="G60" s="369"/>
      <c r="H60" s="72"/>
      <c r="I60" s="133">
        <v>41516</v>
      </c>
      <c r="J60" s="331">
        <v>20.141000999999999</v>
      </c>
      <c r="K60" s="332">
        <v>20.403500999999999</v>
      </c>
      <c r="L60" s="332">
        <v>1.3999999999999986</v>
      </c>
      <c r="M60" s="333">
        <v>415.67489599999999</v>
      </c>
      <c r="N60" s="334">
        <v>34.521299999999997</v>
      </c>
      <c r="O60" s="335">
        <v>0.18206</v>
      </c>
      <c r="P60" s="332">
        <v>-0.32924300000000173</v>
      </c>
      <c r="Q60" s="336">
        <v>19.332744000000002</v>
      </c>
      <c r="R60" s="332">
        <v>1.0707569999999969</v>
      </c>
      <c r="S60" s="337">
        <v>5.6345249225392566E-2</v>
      </c>
      <c r="T60" s="332">
        <v>-4.294460999999993</v>
      </c>
      <c r="U60" s="337">
        <v>-0.24584117582268039</v>
      </c>
      <c r="V60" s="338">
        <v>-11.9</v>
      </c>
      <c r="W60" s="339">
        <v>-2.4280166190000001E-2</v>
      </c>
      <c r="X60" s="340">
        <v>95.921875</v>
      </c>
      <c r="Y60" s="332">
        <v>-1.03125</v>
      </c>
      <c r="Z60" s="336">
        <v>0.26953100000000063</v>
      </c>
      <c r="AA60" s="336">
        <v>95.675781000000001</v>
      </c>
      <c r="AB60" s="336">
        <v>96.683593999999999</v>
      </c>
      <c r="AC60" s="341">
        <v>-0.76171899999999937</v>
      </c>
      <c r="AD60" s="342">
        <v>8.0820000000000007</v>
      </c>
      <c r="AE60" s="339">
        <v>7.7524059374999996E-2</v>
      </c>
      <c r="AF60" s="343">
        <v>-0.31319523752686618</v>
      </c>
      <c r="AG60" s="332">
        <v>-0.23072643722327357</v>
      </c>
      <c r="AH60" s="337">
        <v>-1.2141259509143793E-2</v>
      </c>
      <c r="AI60" s="332">
        <v>0.84533785857422528</v>
      </c>
      <c r="AJ60" s="337">
        <v>-1.0292937304246352E-2</v>
      </c>
      <c r="AK60" s="341">
        <v>5.3072957975020254E-3</v>
      </c>
      <c r="AL60" s="344">
        <v>0.84003056277672328</v>
      </c>
      <c r="AM60" s="337">
        <v>4.4203989716248775E-2</v>
      </c>
      <c r="AN60" s="332">
        <v>5.846964155965793</v>
      </c>
      <c r="AO60" s="345">
        <v>0.47324906509049591</v>
      </c>
      <c r="AP60" s="346">
        <v>-0.24482717443414775</v>
      </c>
      <c r="AQ60" s="347">
        <v>-1.2883266848258527E-2</v>
      </c>
      <c r="AR60" s="300"/>
      <c r="AS60" s="302"/>
      <c r="AU60" s="396">
        <f t="shared" si="4"/>
        <v>-1.7325386516937154E-2</v>
      </c>
      <c r="AV60" s="397">
        <f t="shared" si="5"/>
        <v>-1.2883266848258527E-2</v>
      </c>
      <c r="AX60" s="370"/>
      <c r="AY60" s="371"/>
    </row>
    <row r="61" spans="1:53" s="226" customFormat="1" ht="15" customHeight="1">
      <c r="B61" s="368"/>
      <c r="C61" s="369"/>
      <c r="D61" s="369"/>
      <c r="E61" s="369"/>
      <c r="F61" s="369"/>
      <c r="G61" s="369"/>
      <c r="H61" s="72"/>
      <c r="I61" s="133">
        <v>41547</v>
      </c>
      <c r="J61" s="331">
        <v>19.641000999999999</v>
      </c>
      <c r="K61" s="332">
        <v>19.878501</v>
      </c>
      <c r="L61" s="332">
        <v>-0.52499999999999858</v>
      </c>
      <c r="M61" s="333">
        <v>365.44131499999997</v>
      </c>
      <c r="N61" s="334">
        <v>24.8706</v>
      </c>
      <c r="O61" s="335">
        <v>0.17885000000000001</v>
      </c>
      <c r="P61" s="332">
        <v>-0.14551600000000064</v>
      </c>
      <c r="Q61" s="336">
        <v>20.549016999999999</v>
      </c>
      <c r="R61" s="332">
        <v>-0.67051599999999922</v>
      </c>
      <c r="S61" s="337">
        <v>-3.2862791537589517E-2</v>
      </c>
      <c r="T61" s="332">
        <v>-4.9649769999999922</v>
      </c>
      <c r="U61" s="337">
        <v>-0.27062494004785331</v>
      </c>
      <c r="V61" s="338">
        <v>-13.8</v>
      </c>
      <c r="W61" s="339">
        <v>-2.7432331380000001E-2</v>
      </c>
      <c r="X61" s="340">
        <v>97.710937999999999</v>
      </c>
      <c r="Y61" s="332">
        <v>1.7890629999999987</v>
      </c>
      <c r="Z61" s="336">
        <v>0.24609399999999937</v>
      </c>
      <c r="AA61" s="336">
        <v>97.4375</v>
      </c>
      <c r="AB61" s="336">
        <v>95.675781000000001</v>
      </c>
      <c r="AC61" s="341">
        <v>2.0351569999999981</v>
      </c>
      <c r="AD61" s="342">
        <v>7.9720000000000004</v>
      </c>
      <c r="AE61" s="339">
        <v>7.7895159773600009E-2</v>
      </c>
      <c r="AF61" s="343">
        <v>-0.35216990965460837</v>
      </c>
      <c r="AG61" s="332">
        <v>0.63740148001946384</v>
      </c>
      <c r="AH61" s="337">
        <v>3.1239809286625068E-2</v>
      </c>
      <c r="AI61" s="332">
        <v>-6.7978591900972773E-2</v>
      </c>
      <c r="AJ61" s="337">
        <v>-3.8974672127742194E-2</v>
      </c>
      <c r="AK61" s="341">
        <v>-3.4864071920437389E-2</v>
      </c>
      <c r="AL61" s="344">
        <v>-3.3114519980535384E-2</v>
      </c>
      <c r="AM61" s="337">
        <v>-1.6229822509644491E-3</v>
      </c>
      <c r="AN61" s="332">
        <v>5.8138496359852576</v>
      </c>
      <c r="AO61" s="345">
        <v>0.47085800800660405</v>
      </c>
      <c r="AP61" s="346">
        <v>-5.8849098253459672E-2</v>
      </c>
      <c r="AQ61" s="347">
        <v>-2.8842647275808047E-3</v>
      </c>
      <c r="AR61" s="300"/>
      <c r="AS61" s="302"/>
      <c r="AU61" s="396">
        <f>P61/K60</f>
        <v>-7.1319132927236684E-3</v>
      </c>
      <c r="AV61" s="397">
        <f>AP61/K60</f>
        <v>-2.8842647275808047E-3</v>
      </c>
      <c r="AX61" s="370"/>
      <c r="AY61" s="371"/>
    </row>
    <row r="62" spans="1:53" s="226" customFormat="1" ht="15" customHeight="1">
      <c r="B62" s="368"/>
      <c r="C62" s="369"/>
      <c r="D62" s="369"/>
      <c r="E62" s="369"/>
      <c r="F62" s="369"/>
      <c r="G62" s="369"/>
      <c r="H62" s="72"/>
      <c r="I62" s="133">
        <v>41578</v>
      </c>
      <c r="J62" s="331">
        <v>18.59375</v>
      </c>
      <c r="K62" s="332">
        <v>18.831250000000001</v>
      </c>
      <c r="L62" s="332">
        <v>-1.0472509999999993</v>
      </c>
      <c r="M62" s="333">
        <v>361.77441399999998</v>
      </c>
      <c r="N62" s="334">
        <v>16.819800000000001</v>
      </c>
      <c r="O62" s="335">
        <v>0.16800000000000001</v>
      </c>
      <c r="P62" s="332">
        <v>3.700200000000109E-2</v>
      </c>
      <c r="Q62" s="336">
        <v>19.841498999999999</v>
      </c>
      <c r="R62" s="332">
        <v>-1.0102489999999982</v>
      </c>
      <c r="S62" s="337">
        <v>-5.0821186164892319E-2</v>
      </c>
      <c r="T62" s="332">
        <v>-5.9752259999999904</v>
      </c>
      <c r="U62" s="337">
        <v>-0.3076926457537108</v>
      </c>
      <c r="V62" s="338">
        <v>-14.7</v>
      </c>
      <c r="W62" s="339">
        <v>-2.7681937499999996E-2</v>
      </c>
      <c r="X62" s="340">
        <v>98.6875</v>
      </c>
      <c r="Y62" s="332">
        <v>0.97656200000000126</v>
      </c>
      <c r="Z62" s="336">
        <v>0.27343799999999874</v>
      </c>
      <c r="AA62" s="336">
        <v>98.453125</v>
      </c>
      <c r="AB62" s="336">
        <v>97.4375</v>
      </c>
      <c r="AC62" s="341">
        <v>1.25</v>
      </c>
      <c r="AD62" s="342">
        <v>7.7620750000000003</v>
      </c>
      <c r="AE62" s="339">
        <v>7.660197765625E-2</v>
      </c>
      <c r="AF62" s="343">
        <v>-0.36137366615026828</v>
      </c>
      <c r="AG62" s="332">
        <v>0.44021238706826049</v>
      </c>
      <c r="AH62" s="337">
        <v>2.2145150032603589E-2</v>
      </c>
      <c r="AI62" s="332">
        <v>-0.57453063235719504</v>
      </c>
      <c r="AJ62" s="337">
        <v>-9.2037564956599094E-3</v>
      </c>
      <c r="AK62" s="341">
        <v>-4.4940194254573223E-3</v>
      </c>
      <c r="AL62" s="344">
        <v>-0.57003661293173769</v>
      </c>
      <c r="AM62" s="337">
        <v>-2.8676036132288731E-2</v>
      </c>
      <c r="AN62" s="332">
        <v>5.2438130230535203</v>
      </c>
      <c r="AO62" s="345">
        <v>0.42867963062354031</v>
      </c>
      <c r="AP62" s="346">
        <v>0.13581529252479768</v>
      </c>
      <c r="AQ62" s="347">
        <v>6.8322703268620544E-3</v>
      </c>
      <c r="AR62" s="300"/>
      <c r="AS62" s="302"/>
      <c r="AX62" s="370"/>
      <c r="AY62" s="371"/>
    </row>
    <row r="63" spans="1:53" s="226" customFormat="1" ht="15" customHeight="1">
      <c r="C63" s="369"/>
      <c r="D63" s="369"/>
      <c r="E63" s="369"/>
      <c r="F63" s="369"/>
      <c r="G63" s="369"/>
      <c r="H63" s="72"/>
      <c r="I63" s="133">
        <v>41607</v>
      </c>
      <c r="J63" s="217">
        <v>20.4375</v>
      </c>
      <c r="K63" s="80">
        <v>20.6875</v>
      </c>
      <c r="L63" s="80">
        <v>1.8562499999999993</v>
      </c>
      <c r="M63" s="81">
        <v>317.823914</v>
      </c>
      <c r="N63" s="73">
        <v>15.095800000000001</v>
      </c>
      <c r="O63" s="170">
        <v>0.16825000000000001</v>
      </c>
      <c r="P63" s="80">
        <v>8.7195000000001244E-2</v>
      </c>
      <c r="Q63" s="82">
        <v>18.744054999999999</v>
      </c>
      <c r="R63" s="80">
        <v>1.9434450000000005</v>
      </c>
      <c r="S63" s="83">
        <v>0.10320318619316299</v>
      </c>
      <c r="T63" s="80">
        <v>-4.0317809999999898</v>
      </c>
      <c r="U63" s="83">
        <v>-0.23624432097053494</v>
      </c>
      <c r="V63" s="84">
        <v>-14</v>
      </c>
      <c r="W63" s="172">
        <v>-2.8962499999999999E-2</v>
      </c>
      <c r="X63" s="185">
        <v>96.515625</v>
      </c>
      <c r="Y63" s="80">
        <v>-2.171875</v>
      </c>
      <c r="Z63" s="82">
        <v>0.234375</v>
      </c>
      <c r="AA63" s="82">
        <v>96.25</v>
      </c>
      <c r="AB63" s="82">
        <v>98.453125</v>
      </c>
      <c r="AC63" s="187">
        <v>-1.9375</v>
      </c>
      <c r="AD63" s="189">
        <v>8.0552030000000006</v>
      </c>
      <c r="AE63" s="172">
        <v>7.7745295204687495E-2</v>
      </c>
      <c r="AF63" s="86">
        <v>-0.37253058109494147</v>
      </c>
      <c r="AG63" s="80">
        <v>-0.70016147816614482</v>
      </c>
      <c r="AH63" s="83">
        <v>-3.7180828578354849E-2</v>
      </c>
      <c r="AI63" s="80">
        <v>1.2553992341565867</v>
      </c>
      <c r="AJ63" s="83">
        <v>-1.1156914944673191E-2</v>
      </c>
      <c r="AK63" s="187">
        <v>1.2115712322731044E-2</v>
      </c>
      <c r="AL63" s="192">
        <v>1.2432835218338556</v>
      </c>
      <c r="AM63" s="83">
        <v>6.6022357614808125E-2</v>
      </c>
      <c r="AN63" s="80">
        <v>6.4870965448873754</v>
      </c>
      <c r="AO63" s="109">
        <v>0.52300442811355974</v>
      </c>
      <c r="AP63" s="194">
        <v>0.17450685494412815</v>
      </c>
      <c r="AQ63" s="200">
        <v>9.2668758018786927E-3</v>
      </c>
      <c r="AR63" s="300"/>
      <c r="AS63" s="302"/>
      <c r="AX63" s="370"/>
      <c r="AY63" s="371"/>
    </row>
    <row r="64" spans="1:53" s="226" customFormat="1" ht="15" customHeight="1">
      <c r="C64" s="369"/>
      <c r="D64" s="369"/>
      <c r="E64" s="369"/>
      <c r="F64" s="369"/>
      <c r="G64" s="369"/>
      <c r="H64" s="72"/>
      <c r="I64" s="133">
        <v>41639</v>
      </c>
      <c r="J64" s="234">
        <v>23.28125</v>
      </c>
      <c r="K64" s="237">
        <v>23.53125</v>
      </c>
      <c r="L64" s="237">
        <v>2.84375</v>
      </c>
      <c r="M64" s="238">
        <v>156.147705</v>
      </c>
      <c r="N64" s="239">
        <v>14.749700000000001</v>
      </c>
      <c r="O64" s="240">
        <v>0.16769999999999999</v>
      </c>
      <c r="P64" s="237">
        <v>6.502800000000164E-2</v>
      </c>
      <c r="Q64" s="171">
        <v>20.622471999999998</v>
      </c>
      <c r="R64" s="237">
        <v>2.9087780000000016</v>
      </c>
      <c r="S64" s="241">
        <v>0.14060558308157109</v>
      </c>
      <c r="T64" s="237">
        <v>-1.1230029999999882</v>
      </c>
      <c r="U64" s="241">
        <v>-0.12885600838873568</v>
      </c>
      <c r="V64" s="242">
        <v>-12.4</v>
      </c>
      <c r="W64" s="243">
        <v>-2.9178750000000003E-2</v>
      </c>
      <c r="X64" s="244">
        <v>95.0625</v>
      </c>
      <c r="Y64" s="237">
        <v>-1.453125</v>
      </c>
      <c r="Z64" s="171">
        <v>0.265625</v>
      </c>
      <c r="AA64" s="171">
        <v>94.789062000000001</v>
      </c>
      <c r="AB64" s="171">
        <v>96.25</v>
      </c>
      <c r="AC64" s="245">
        <v>-1.1875</v>
      </c>
      <c r="AD64" s="246">
        <v>8.0500100000000003</v>
      </c>
      <c r="AE64" s="243">
        <v>7.6525407562500009E-2</v>
      </c>
      <c r="AF64" s="247">
        <v>-0.3812949310484765</v>
      </c>
      <c r="AG64" s="237">
        <v>-0.44238006505024302</v>
      </c>
      <c r="AH64" s="241">
        <v>-2.1383930636869754E-2</v>
      </c>
      <c r="AI64" s="237">
        <v>2.472765782962874</v>
      </c>
      <c r="AJ64" s="241">
        <v>-8.7643499535350333E-3</v>
      </c>
      <c r="AK64" s="245">
        <v>6.3678480131152976E-3</v>
      </c>
      <c r="AL64" s="248">
        <v>2.4663979349497587</v>
      </c>
      <c r="AM64" s="241">
        <v>0.11922165244470133</v>
      </c>
      <c r="AN64" s="237">
        <v>8.9534944798371345</v>
      </c>
      <c r="AO64" s="203">
        <v>0.70457953271385576</v>
      </c>
      <c r="AP64" s="249">
        <v>0.16630946605975322</v>
      </c>
      <c r="AQ64" s="250">
        <v>8.0391282687494008E-3</v>
      </c>
      <c r="AR64" s="300"/>
      <c r="AS64" s="302"/>
      <c r="AX64" s="370"/>
      <c r="AY64" s="371"/>
    </row>
    <row r="65" spans="1:51" s="226" customFormat="1" ht="15" customHeight="1">
      <c r="C65" s="369"/>
      <c r="D65" s="369"/>
      <c r="E65" s="369"/>
      <c r="F65" s="369"/>
      <c r="G65" s="369"/>
      <c r="H65" s="72"/>
      <c r="I65" s="133">
        <v>41670</v>
      </c>
      <c r="J65" s="234">
        <v>21.765630999999999</v>
      </c>
      <c r="K65" s="237">
        <v>22.028130999999998</v>
      </c>
      <c r="L65" s="237">
        <v>-1.5031190000000016</v>
      </c>
      <c r="M65" s="238">
        <v>144.42860400000001</v>
      </c>
      <c r="N65" s="239">
        <v>16.5199</v>
      </c>
      <c r="O65" s="240">
        <v>0.1565</v>
      </c>
      <c r="P65" s="237">
        <v>-1.9746000000001374E-2</v>
      </c>
      <c r="Q65" s="171">
        <v>23.550996000000001</v>
      </c>
      <c r="R65" s="237">
        <v>-1.522865000000003</v>
      </c>
      <c r="S65" s="241">
        <v>-6.4716706507304239E-2</v>
      </c>
      <c r="T65" s="237">
        <v>-2.6458679999999912</v>
      </c>
      <c r="U65" s="241">
        <v>-0.18523357841944332</v>
      </c>
      <c r="V65" s="242">
        <v>-15.2</v>
      </c>
      <c r="W65" s="243">
        <v>-3.3482759119999997E-2</v>
      </c>
      <c r="X65" s="244">
        <v>97.265625</v>
      </c>
      <c r="Y65" s="237">
        <v>2.203125</v>
      </c>
      <c r="Z65" s="171">
        <v>0.27343799999999874</v>
      </c>
      <c r="AA65" s="171">
        <v>97.003906000000001</v>
      </c>
      <c r="AB65" s="171">
        <v>94.789062000000001</v>
      </c>
      <c r="AC65" s="245">
        <v>2.4765629999999987</v>
      </c>
      <c r="AD65" s="246">
        <v>7.5514489999999999</v>
      </c>
      <c r="AE65" s="243">
        <v>7.3449640664062496E-2</v>
      </c>
      <c r="AF65" s="247">
        <v>-0.45586008069311729</v>
      </c>
      <c r="AG65" s="237">
        <v>0.94430091832220764</v>
      </c>
      <c r="AH65" s="241">
        <v>4.0129653899482927E-2</v>
      </c>
      <c r="AI65" s="237">
        <v>-0.66070225433321994</v>
      </c>
      <c r="AJ65" s="241">
        <v>-7.4565149644640782E-2</v>
      </c>
      <c r="AK65" s="245">
        <v>-8.2138172655424613E-2</v>
      </c>
      <c r="AL65" s="248">
        <v>-0.57856408167779538</v>
      </c>
      <c r="AM65" s="241">
        <v>-2.4587052607821319E-2</v>
      </c>
      <c r="AN65" s="237">
        <v>8.3749303981593393</v>
      </c>
      <c r="AO65" s="203">
        <v>0.66266894606880467</v>
      </c>
      <c r="AP65" s="249">
        <v>0.10490346874456266</v>
      </c>
      <c r="AQ65" s="250">
        <v>4.45804913655512E-3</v>
      </c>
      <c r="AR65" s="300"/>
      <c r="AS65" s="302"/>
      <c r="AX65" s="370"/>
      <c r="AY65" s="371"/>
    </row>
    <row r="66" spans="1:51" s="226" customFormat="1" ht="15" customHeight="1">
      <c r="C66" s="372"/>
      <c r="D66" s="369"/>
      <c r="E66" s="369"/>
      <c r="F66" s="369"/>
      <c r="G66" s="369"/>
      <c r="H66" s="72"/>
      <c r="I66" s="133">
        <v>41698</v>
      </c>
      <c r="J66" s="234">
        <v>22.34375</v>
      </c>
      <c r="K66" s="237">
        <v>22.606249999999999</v>
      </c>
      <c r="L66" s="237">
        <v>0.57811900000000094</v>
      </c>
      <c r="M66" s="238">
        <v>89.746803</v>
      </c>
      <c r="N66" s="239">
        <v>11.9404</v>
      </c>
      <c r="O66" s="240">
        <v>0.1555</v>
      </c>
      <c r="P66" s="237">
        <v>0.10361599999999882</v>
      </c>
      <c r="Q66" s="171">
        <v>21.924515</v>
      </c>
      <c r="R66" s="237">
        <v>0.68173499999999976</v>
      </c>
      <c r="S66" s="241">
        <v>3.0948381412839784E-2</v>
      </c>
      <c r="T66" s="237">
        <v>-1.9641329999999915</v>
      </c>
      <c r="U66" s="241">
        <v>-0.16001787644199372</v>
      </c>
      <c r="V66" s="242">
        <v>-15.3</v>
      </c>
      <c r="W66" s="243">
        <v>-3.4587562500000002E-2</v>
      </c>
      <c r="X66" s="244">
        <v>97.15625</v>
      </c>
      <c r="Y66" s="237">
        <v>-0.109375</v>
      </c>
      <c r="Z66" s="171">
        <v>0.26171899999999937</v>
      </c>
      <c r="AA66" s="171">
        <v>96.925781000000001</v>
      </c>
      <c r="AB66" s="171">
        <v>97.003906000000001</v>
      </c>
      <c r="AC66" s="245">
        <v>0.15234399999999937</v>
      </c>
      <c r="AD66" s="246">
        <v>7.6578980000000003</v>
      </c>
      <c r="AE66" s="243">
        <v>7.4401265256250002E-2</v>
      </c>
      <c r="AF66" s="247">
        <v>-0.46487868695343876</v>
      </c>
      <c r="AG66" s="237">
        <v>6.9447548133111978E-2</v>
      </c>
      <c r="AH66" s="241">
        <v>3.1526754645281518E-3</v>
      </c>
      <c r="AI66" s="237">
        <v>0.75167575316297297</v>
      </c>
      <c r="AJ66" s="241">
        <v>-9.0186062603214712E-3</v>
      </c>
      <c r="AK66" s="245">
        <v>4.9320502986133045E-4</v>
      </c>
      <c r="AL66" s="248">
        <v>0.75118254813311169</v>
      </c>
      <c r="AM66" s="241">
        <v>3.4101056877367933E-2</v>
      </c>
      <c r="AN66" s="237">
        <v>9.1261129462924515</v>
      </c>
      <c r="AO66" s="203">
        <v>0.71936771436693014</v>
      </c>
      <c r="AP66" s="249">
        <v>0.22528358507076557</v>
      </c>
      <c r="AQ66" s="250">
        <v>1.0227085769136092E-2</v>
      </c>
      <c r="AR66" s="300"/>
      <c r="AS66" s="302"/>
      <c r="AX66" s="370"/>
      <c r="AY66" s="371"/>
    </row>
    <row r="67" spans="1:51" s="226" customFormat="1" ht="15">
      <c r="A67" s="373"/>
      <c r="C67" s="369"/>
      <c r="D67" s="369"/>
      <c r="E67" s="369"/>
      <c r="F67" s="369"/>
      <c r="G67" s="369"/>
      <c r="H67" s="72"/>
      <c r="I67" s="133">
        <v>41729</v>
      </c>
      <c r="J67" s="331">
        <v>23.21875</v>
      </c>
      <c r="K67" s="332">
        <v>23.456250000000001</v>
      </c>
      <c r="L67" s="332">
        <v>0.85000000000000142</v>
      </c>
      <c r="M67" s="333">
        <v>65.050797000000003</v>
      </c>
      <c r="N67" s="334">
        <v>10.948399999999999</v>
      </c>
      <c r="O67" s="335">
        <v>0.152</v>
      </c>
      <c r="P67" s="332">
        <v>0.11715500000000034</v>
      </c>
      <c r="Q67" s="336">
        <v>22.489094999999999</v>
      </c>
      <c r="R67" s="332">
        <v>0.96715500000000176</v>
      </c>
      <c r="S67" s="337">
        <v>4.2782637544926817E-2</v>
      </c>
      <c r="T67" s="332">
        <v>-0.99697799999998971</v>
      </c>
      <c r="U67" s="337">
        <v>-0.12408122570559366</v>
      </c>
      <c r="V67" s="338">
        <v>-14.6</v>
      </c>
      <c r="W67" s="339">
        <v>-3.4246125000000002E-2</v>
      </c>
      <c r="X67" s="340">
        <v>96.546875</v>
      </c>
      <c r="Y67" s="332">
        <v>-0.609375</v>
      </c>
      <c r="Z67" s="336">
        <v>0.23046899999999937</v>
      </c>
      <c r="AA67" s="336">
        <v>96.269531000000001</v>
      </c>
      <c r="AB67" s="336">
        <v>96.925781000000001</v>
      </c>
      <c r="AC67" s="341">
        <v>-0.37890600000000063</v>
      </c>
      <c r="AD67" s="342">
        <v>7.6721079999999997</v>
      </c>
      <c r="AE67" s="339">
        <v>7.4071805206249994E-2</v>
      </c>
      <c r="AF67" s="343">
        <v>-0.46233684874620012</v>
      </c>
      <c r="AG67" s="332">
        <v>-0.17614532375877995</v>
      </c>
      <c r="AH67" s="337">
        <v>-7.7918860385415515E-3</v>
      </c>
      <c r="AI67" s="332">
        <v>0.79023520991245377</v>
      </c>
      <c r="AJ67" s="337">
        <v>2.5418382072386336E-3</v>
      </c>
      <c r="AK67" s="341">
        <v>-7.7446632876802118E-4</v>
      </c>
      <c r="AL67" s="344">
        <v>0.79100967624122176</v>
      </c>
      <c r="AM67" s="337">
        <v>3.4990751506385261E-2</v>
      </c>
      <c r="AN67" s="332">
        <v>9.9171226225336735</v>
      </c>
      <c r="AO67" s="345">
        <v>0.77952968280844481</v>
      </c>
      <c r="AP67" s="346">
        <v>0.22370931119368803</v>
      </c>
      <c r="AQ67" s="347">
        <v>9.8959053887171921E-3</v>
      </c>
    </row>
    <row r="68" spans="1:51" s="226" customFormat="1" ht="15">
      <c r="A68" s="373"/>
      <c r="I68" s="133">
        <v>41759</v>
      </c>
      <c r="J68" s="234">
        <v>22.625</v>
      </c>
      <c r="K68" s="237">
        <v>22.862500000000001</v>
      </c>
      <c r="L68" s="237">
        <v>-0.59375</v>
      </c>
      <c r="M68" s="238">
        <v>41.386699999999998</v>
      </c>
      <c r="N68" s="239">
        <v>14.2339</v>
      </c>
      <c r="O68" s="240">
        <v>0.15049999999999999</v>
      </c>
      <c r="P68" s="237">
        <v>3.3827000000002272E-2</v>
      </c>
      <c r="Q68" s="171">
        <v>23.422422999999998</v>
      </c>
      <c r="R68" s="237">
        <v>-0.55992299999999773</v>
      </c>
      <c r="S68" s="241">
        <v>-2.3870951239008696E-2</v>
      </c>
      <c r="T68" s="237">
        <v>-1.5569009999999874</v>
      </c>
      <c r="U68" s="241">
        <v>-0.14499024005610772</v>
      </c>
      <c r="V68" s="242">
        <v>-15.8</v>
      </c>
      <c r="W68" s="243">
        <v>-3.6122750000000002E-2</v>
      </c>
      <c r="X68" s="244">
        <v>97.484375</v>
      </c>
      <c r="Y68" s="237">
        <v>0.9375</v>
      </c>
      <c r="Z68" s="171">
        <v>0.27734399999999937</v>
      </c>
      <c r="AA68" s="171">
        <v>97.210937999999999</v>
      </c>
      <c r="AB68" s="171">
        <v>96.269531000000001</v>
      </c>
      <c r="AC68" s="245">
        <v>1.2148439999999994</v>
      </c>
      <c r="AD68" s="246">
        <v>7.508197</v>
      </c>
      <c r="AE68" s="243">
        <v>7.3193189192187508E-2</v>
      </c>
      <c r="AF68" s="247">
        <v>-0.49352611081272124</v>
      </c>
      <c r="AG68" s="237">
        <v>0.56166714667822848</v>
      </c>
      <c r="AH68" s="241">
        <v>2.3945308677995353E-2</v>
      </c>
      <c r="AI68" s="237">
        <v>-1.2875819915451022E-2</v>
      </c>
      <c r="AJ68" s="241">
        <v>-3.1189262066521117E-2</v>
      </c>
      <c r="AK68" s="245">
        <v>-1.4619966593681774E-2</v>
      </c>
      <c r="AL68" s="248">
        <v>1.7441466782307513E-3</v>
      </c>
      <c r="AM68" s="241">
        <v>7.435743898665606E-5</v>
      </c>
      <c r="AN68" s="237">
        <v>9.9188667692119044</v>
      </c>
      <c r="AO68" s="203">
        <v>0.77966200407825936</v>
      </c>
      <c r="AP68" s="249">
        <v>0.17070350567724532</v>
      </c>
      <c r="AQ68" s="250">
        <v>7.2775275535196509E-3</v>
      </c>
    </row>
    <row r="69" spans="1:51" ht="15">
      <c r="A69" s="90"/>
      <c r="I69" s="133">
        <v>41789</v>
      </c>
      <c r="J69" s="234">
        <v>20.984380999999999</v>
      </c>
      <c r="K69" s="237">
        <v>21.234380999999999</v>
      </c>
      <c r="L69" s="237">
        <v>-1.6281190000000016</v>
      </c>
      <c r="M69" s="238">
        <v>28.429199000000001</v>
      </c>
      <c r="N69" s="239">
        <v>15.3567</v>
      </c>
      <c r="O69" s="240">
        <v>0.151</v>
      </c>
      <c r="P69" s="237">
        <v>1.7300000000002314E-2</v>
      </c>
      <c r="Q69" s="171">
        <v>22.845199999999998</v>
      </c>
      <c r="R69" s="237">
        <v>-1.6108189999999993</v>
      </c>
      <c r="S69" s="241">
        <v>-7.0456817933296848E-2</v>
      </c>
      <c r="T69" s="237">
        <v>-3.1677199999999868</v>
      </c>
      <c r="U69" s="241">
        <v>-0.20523150704366633</v>
      </c>
      <c r="V69" s="242">
        <v>-17.600000000000001</v>
      </c>
      <c r="W69" s="243">
        <v>-3.7372510560000002E-2</v>
      </c>
      <c r="X69" s="244">
        <v>99.039062000000001</v>
      </c>
      <c r="Y69" s="237">
        <v>1.5546870000000013</v>
      </c>
      <c r="Z69" s="171">
        <v>0.27343700000000126</v>
      </c>
      <c r="AA69" s="171">
        <v>98.765625</v>
      </c>
      <c r="AB69" s="171">
        <v>97.210937999999999</v>
      </c>
      <c r="AC69" s="245">
        <v>1.8281240000000025</v>
      </c>
      <c r="AD69" s="246">
        <v>7.1980000000000004</v>
      </c>
      <c r="AE69" s="243">
        <v>7.1288316827599993E-2</v>
      </c>
      <c r="AF69" s="247">
        <v>-0.52424453575443175</v>
      </c>
      <c r="AG69" s="237">
        <v>0.90222692780339642</v>
      </c>
      <c r="AH69" s="241">
        <v>3.946317890884183E-2</v>
      </c>
      <c r="AI69" s="237">
        <v>-0.73247084015527952</v>
      </c>
      <c r="AJ69" s="241">
        <v>-3.0718424941710509E-2</v>
      </c>
      <c r="AK69" s="245">
        <v>-2.3878767958676564E-2</v>
      </c>
      <c r="AL69" s="248">
        <v>-0.70859207219660292</v>
      </c>
      <c r="AM69" s="241">
        <v>-3.0993639024455021E-2</v>
      </c>
      <c r="AN69" s="237">
        <v>9.2102746970153007</v>
      </c>
      <c r="AO69" s="203">
        <v>0.72450380233831946</v>
      </c>
      <c r="AP69" s="249">
        <v>0.16064785312308752</v>
      </c>
      <c r="AQ69" s="250">
        <v>7.0266966920978684E-3</v>
      </c>
    </row>
    <row r="70" spans="1:51" ht="15">
      <c r="A70" s="90"/>
      <c r="I70" s="133">
        <v>41820</v>
      </c>
      <c r="J70" s="234">
        <v>22.171880999999999</v>
      </c>
      <c r="K70" s="237">
        <v>22.409381</v>
      </c>
      <c r="L70" s="237">
        <v>1.1750000000000007</v>
      </c>
      <c r="M70" s="238">
        <v>-62.364398999999999</v>
      </c>
      <c r="N70" s="239">
        <v>16.102399999999999</v>
      </c>
      <c r="O70" s="240">
        <v>0.1552</v>
      </c>
      <c r="P70" s="237">
        <v>2.732199999999807E-2</v>
      </c>
      <c r="Q70" s="171">
        <v>21.207059000000001</v>
      </c>
      <c r="R70" s="237">
        <v>1.2023219999999988</v>
      </c>
      <c r="S70" s="241">
        <v>5.6621476274726294E-2</v>
      </c>
      <c r="T70" s="237">
        <v>-1.965397999999988</v>
      </c>
      <c r="U70" s="241">
        <v>-0.16023054167583928</v>
      </c>
      <c r="V70" s="242">
        <v>-17.600000000000001</v>
      </c>
      <c r="W70" s="243">
        <v>-3.9440510560000003E-2</v>
      </c>
      <c r="X70" s="244">
        <v>98.78125</v>
      </c>
      <c r="Y70" s="237">
        <v>-0.25781200000000126</v>
      </c>
      <c r="Z70" s="171">
        <v>0.27343700000000126</v>
      </c>
      <c r="AA70" s="171">
        <v>98.535156000000001</v>
      </c>
      <c r="AB70" s="171">
        <v>98.765625</v>
      </c>
      <c r="AC70" s="245">
        <v>1.5625E-2</v>
      </c>
      <c r="AD70" s="246">
        <v>7.2728479999999998</v>
      </c>
      <c r="AE70" s="243">
        <v>7.184210164999999E-2</v>
      </c>
      <c r="AF70" s="247">
        <v>-0.54898881928797261</v>
      </c>
      <c r="AG70" s="237">
        <v>8.1913208711629961E-3</v>
      </c>
      <c r="AH70" s="241">
        <v>3.8575745961999064E-4</v>
      </c>
      <c r="AI70" s="237">
        <v>1.2137030074843365</v>
      </c>
      <c r="AJ70" s="241">
        <v>-2.4744283533540856E-2</v>
      </c>
      <c r="AK70" s="245">
        <v>3.1896866131746332E-3</v>
      </c>
      <c r="AL70" s="248">
        <v>1.2105133208711618</v>
      </c>
      <c r="AM70" s="241">
        <v>5.700723373434629E-2</v>
      </c>
      <c r="AN70" s="237">
        <v>10.420788017886462</v>
      </c>
      <c r="AO70" s="203">
        <v>0.82281299367398897</v>
      </c>
      <c r="AP70" s="249">
        <v>0.17743585577964413</v>
      </c>
      <c r="AQ70" s="250">
        <v>8.3560644305875516E-3</v>
      </c>
    </row>
    <row r="71" spans="1:51" ht="15">
      <c r="A71" s="90"/>
      <c r="I71" s="133">
        <v>41851</v>
      </c>
      <c r="J71" s="234">
        <v>22.875</v>
      </c>
      <c r="K71" s="237">
        <v>23.112500000000001</v>
      </c>
      <c r="L71" s="237">
        <v>0.70311900000000094</v>
      </c>
      <c r="M71" s="238">
        <v>-70.701301999999998</v>
      </c>
      <c r="N71" s="239">
        <v>18.242899999999999</v>
      </c>
      <c r="O71" s="240">
        <v>0.156</v>
      </c>
      <c r="P71" s="237">
        <v>-4.0890999999998456E-2</v>
      </c>
      <c r="Q71" s="171">
        <v>22.450271999999998</v>
      </c>
      <c r="R71" s="237">
        <v>0.66222800000000248</v>
      </c>
      <c r="S71" s="241">
        <v>2.9551374042861893E-2</v>
      </c>
      <c r="T71" s="237">
        <v>-1.3031699999999855</v>
      </c>
      <c r="U71" s="241">
        <v>-0.13541420030313045</v>
      </c>
      <c r="V71" s="242">
        <v>-16.100000000000001</v>
      </c>
      <c r="W71" s="243">
        <v>-3.7211125000000005E-2</v>
      </c>
      <c r="X71" s="244">
        <v>97.96875</v>
      </c>
      <c r="Y71" s="237">
        <v>-0.8125</v>
      </c>
      <c r="Z71" s="171">
        <v>0.24609399999999937</v>
      </c>
      <c r="AA71" s="171">
        <v>97.714843999999999</v>
      </c>
      <c r="AB71" s="171">
        <v>98.535156000000001</v>
      </c>
      <c r="AC71" s="245">
        <v>-0.56640600000000063</v>
      </c>
      <c r="AD71" s="246">
        <v>7.148028</v>
      </c>
      <c r="AE71" s="243">
        <v>7.0028336812500008E-2</v>
      </c>
      <c r="AF71" s="247">
        <v>-0.53137239428707728</v>
      </c>
      <c r="AG71" s="237">
        <v>-0.31095056117762376</v>
      </c>
      <c r="AH71" s="241">
        <v>-1.3875910324235362E-2</v>
      </c>
      <c r="AI71" s="237">
        <v>0.34412076616576498</v>
      </c>
      <c r="AJ71" s="241">
        <v>1.761642500089533E-2</v>
      </c>
      <c r="AK71" s="245">
        <v>-7.156672656613728E-3</v>
      </c>
      <c r="AL71" s="248">
        <v>0.35127743882237872</v>
      </c>
      <c r="AM71" s="241">
        <v>1.567546371862653E-2</v>
      </c>
      <c r="AN71" s="237">
        <v>10.772065456708841</v>
      </c>
      <c r="AO71" s="203">
        <v>0.85138643262216651</v>
      </c>
      <c r="AP71" s="249">
        <v>8.9876557999685192E-2</v>
      </c>
      <c r="AQ71" s="250">
        <v>4.0106666935461176E-3</v>
      </c>
    </row>
    <row r="72" spans="1:51" ht="15">
      <c r="A72" s="90"/>
      <c r="I72" s="133">
        <v>41880</v>
      </c>
      <c r="J72" s="234">
        <v>21.015630999999999</v>
      </c>
      <c r="K72" s="237">
        <v>21.265630999999999</v>
      </c>
      <c r="L72" s="237">
        <v>-1.8468690000000016</v>
      </c>
      <c r="M72" s="238">
        <v>-65.509299999999996</v>
      </c>
      <c r="N72" s="239">
        <v>19.633700000000001</v>
      </c>
      <c r="O72" s="240">
        <v>0.157</v>
      </c>
      <c r="P72" s="237">
        <v>-8.7581999999997606E-2</v>
      </c>
      <c r="Q72" s="171">
        <v>23.200081999999998</v>
      </c>
      <c r="R72" s="237">
        <v>-1.9344509999999993</v>
      </c>
      <c r="S72" s="241">
        <v>-8.3697176852352589E-2</v>
      </c>
      <c r="T72" s="237">
        <v>-3.2376209999999848</v>
      </c>
      <c r="U72" s="241">
        <v>-0.20777759088439196</v>
      </c>
      <c r="V72" s="242">
        <v>-18</v>
      </c>
      <c r="W72" s="243">
        <v>-3.8278135799999995E-2</v>
      </c>
      <c r="X72" s="244">
        <v>99.53125</v>
      </c>
      <c r="Y72" s="237">
        <v>1.5625</v>
      </c>
      <c r="Z72" s="171">
        <v>0.25390600000000063</v>
      </c>
      <c r="AA72" s="171">
        <v>99.242187999999999</v>
      </c>
      <c r="AB72" s="171">
        <v>97.714843999999999</v>
      </c>
      <c r="AC72" s="245">
        <v>1.8164060000000006</v>
      </c>
      <c r="AD72" s="246">
        <v>6.8048909999999996</v>
      </c>
      <c r="AE72" s="243">
        <v>6.7729930734374999E-2</v>
      </c>
      <c r="AF72" s="247">
        <v>-0.56515834853161417</v>
      </c>
      <c r="AG72" s="237">
        <v>0.96518800521741321</v>
      </c>
      <c r="AH72" s="241">
        <v>4.1760432892046E-2</v>
      </c>
      <c r="AI72" s="237">
        <v>-0.99565827153613051</v>
      </c>
      <c r="AJ72" s="241">
        <v>-3.3785954244536898E-2</v>
      </c>
      <c r="AK72" s="245">
        <v>-2.6395276753544451E-2</v>
      </c>
      <c r="AL72" s="248">
        <v>-0.96926299478258604</v>
      </c>
      <c r="AM72" s="241">
        <v>-4.193674396030659E-2</v>
      </c>
      <c r="AN72" s="237">
        <v>9.8028024619262553</v>
      </c>
      <c r="AO72" s="203">
        <v>0.77374531382570533</v>
      </c>
      <c r="AP72" s="249">
        <v>5.591509564227079E-2</v>
      </c>
      <c r="AQ72" s="250">
        <v>2.4192577887407586E-3</v>
      </c>
    </row>
    <row r="73" spans="1:51" ht="15">
      <c r="A73" s="90"/>
      <c r="I73" s="133">
        <v>41912</v>
      </c>
      <c r="J73" s="234">
        <v>22.828130999999999</v>
      </c>
      <c r="K73" s="237">
        <v>23.065631</v>
      </c>
      <c r="L73" s="237">
        <v>1.8000000000000007</v>
      </c>
      <c r="M73" s="238">
        <v>-140.06990099999999</v>
      </c>
      <c r="N73" s="239">
        <v>18.3584</v>
      </c>
      <c r="O73" s="240">
        <v>0.1565</v>
      </c>
      <c r="P73" s="237">
        <v>-2.2329000000002708E-2</v>
      </c>
      <c r="Q73" s="171">
        <v>21.287960000000002</v>
      </c>
      <c r="R73" s="237">
        <v>1.777670999999998</v>
      </c>
      <c r="S73" s="241">
        <v>8.3593616385048627E-2</v>
      </c>
      <c r="T73" s="237">
        <v>-1.4599499999999868</v>
      </c>
      <c r="U73" s="241">
        <v>-0.14155285472514278</v>
      </c>
      <c r="V73" s="242">
        <v>-16.600000000000001</v>
      </c>
      <c r="W73" s="243">
        <v>-3.828894746E-2</v>
      </c>
      <c r="X73" s="244">
        <v>98.578125</v>
      </c>
      <c r="Y73" s="237">
        <v>-0.953125</v>
      </c>
      <c r="Z73" s="171">
        <v>0.28906200000000126</v>
      </c>
      <c r="AA73" s="171">
        <v>98.304687999999999</v>
      </c>
      <c r="AB73" s="171">
        <v>99.242187999999999</v>
      </c>
      <c r="AC73" s="245">
        <v>-0.66406299999999874</v>
      </c>
      <c r="AD73" s="246">
        <v>6.9646030000000003</v>
      </c>
      <c r="AE73" s="243">
        <v>6.8655750510937502E-2</v>
      </c>
      <c r="AF73" s="247">
        <v>-0.55769468944775735</v>
      </c>
      <c r="AG73" s="237">
        <v>-0.37530074840094857</v>
      </c>
      <c r="AH73" s="241">
        <v>-1.7648230066671832E-2</v>
      </c>
      <c r="AI73" s="237">
        <v>1.398813351566899</v>
      </c>
      <c r="AJ73" s="241">
        <v>7.4636590838568218E-3</v>
      </c>
      <c r="AK73" s="245">
        <v>-3.5569000321505166E-3</v>
      </c>
      <c r="AL73" s="248">
        <v>1.4023702515990495</v>
      </c>
      <c r="AM73" s="241">
        <v>6.5945386318376806E-2</v>
      </c>
      <c r="AN73" s="237">
        <v>11.205172713525304</v>
      </c>
      <c r="AO73" s="203">
        <v>0.89071563377635199</v>
      </c>
      <c r="AP73" s="249">
        <v>0.13887934232114563</v>
      </c>
      <c r="AQ73" s="250">
        <v>6.5306946368600882E-3</v>
      </c>
    </row>
    <row r="74" spans="1:51" ht="15">
      <c r="A74" s="90"/>
      <c r="I74" s="133">
        <v>41943</v>
      </c>
      <c r="J74" s="234">
        <v>21.265630999999999</v>
      </c>
      <c r="K74" s="237">
        <v>21.528130999999998</v>
      </c>
      <c r="L74" s="237">
        <v>-1.5375000000000014</v>
      </c>
      <c r="M74" s="238">
        <v>-157.54080200000001</v>
      </c>
      <c r="N74" s="239">
        <v>18.457000000000001</v>
      </c>
      <c r="O74" s="240">
        <v>0.15590000000000001</v>
      </c>
      <c r="P74" s="237">
        <v>-5.9148000000000422E-2</v>
      </c>
      <c r="Q74" s="171">
        <v>23.124779</v>
      </c>
      <c r="R74" s="237">
        <v>-1.5966480000000018</v>
      </c>
      <c r="S74" s="241">
        <v>-6.9221951916251578E-2</v>
      </c>
      <c r="T74" s="237">
        <v>-3.0565979999999886</v>
      </c>
      <c r="U74" s="241">
        <v>-0.20097624173800244</v>
      </c>
      <c r="V74" s="242">
        <v>-18.399999999999999</v>
      </c>
      <c r="W74" s="243">
        <v>-3.9611761039999992E-2</v>
      </c>
      <c r="X74" s="244">
        <v>100.039062</v>
      </c>
      <c r="Y74" s="237">
        <v>1.4609370000000013</v>
      </c>
      <c r="Z74" s="171">
        <v>0.27343700000000126</v>
      </c>
      <c r="AA74" s="171">
        <v>99.75</v>
      </c>
      <c r="AB74" s="171">
        <v>98.304687999999999</v>
      </c>
      <c r="AC74" s="245">
        <v>1.7343740000000025</v>
      </c>
      <c r="AD74" s="246">
        <v>6.6523269999999997</v>
      </c>
      <c r="AE74" s="243">
        <v>6.6549255319727399E-2</v>
      </c>
      <c r="AF74" s="247">
        <v>-0.59522470761979751</v>
      </c>
      <c r="AG74" s="237">
        <v>0.96725116931626609</v>
      </c>
      <c r="AH74" s="241">
        <v>4.1934736982320843E-2</v>
      </c>
      <c r="AI74" s="237">
        <v>-0.65681132676283871</v>
      </c>
      <c r="AJ74" s="241">
        <v>-3.7530018172040158E-2</v>
      </c>
      <c r="AK74" s="245">
        <v>-2.7414496079102939E-2</v>
      </c>
      <c r="AL74" s="248">
        <v>-0.62939683068373575</v>
      </c>
      <c r="AM74" s="241">
        <v>-2.7287214933930735E-2</v>
      </c>
      <c r="AN74" s="237">
        <v>10.575775882841569</v>
      </c>
      <c r="AO74" s="203">
        <v>0.83912326989855357</v>
      </c>
      <c r="AP74" s="249">
        <v>0.1036084583774349</v>
      </c>
      <c r="AQ74" s="250">
        <v>4.4918978534528239E-3</v>
      </c>
    </row>
    <row r="75" spans="1:51" ht="15">
      <c r="I75" s="133">
        <v>41971</v>
      </c>
      <c r="J75" s="234">
        <v>20.140630999999999</v>
      </c>
      <c r="K75" s="237">
        <v>20.378131</v>
      </c>
      <c r="L75" s="237">
        <v>-1.1499999999999986</v>
      </c>
      <c r="M75" s="238">
        <v>-206.50309799999999</v>
      </c>
      <c r="N75" s="239">
        <v>18.5456</v>
      </c>
      <c r="O75" s="240">
        <v>0.154</v>
      </c>
      <c r="P75" s="237">
        <v>-3.19400000000023E-2</v>
      </c>
      <c r="Q75" s="171">
        <v>21.560071000000001</v>
      </c>
      <c r="R75" s="237">
        <v>-1.1819400000000009</v>
      </c>
      <c r="S75" s="241">
        <v>-5.4902118535046118E-2</v>
      </c>
      <c r="T75" s="237">
        <v>-4.2385379999999895</v>
      </c>
      <c r="U75" s="241">
        <v>-0.24484433882642065</v>
      </c>
      <c r="V75" s="242">
        <v>-19.8</v>
      </c>
      <c r="W75" s="243">
        <v>-4.0348699379999999E-2</v>
      </c>
      <c r="X75" s="244">
        <v>101.117188</v>
      </c>
      <c r="Y75" s="237">
        <v>1.0781259999999975</v>
      </c>
      <c r="Z75" s="171">
        <v>0.28906200000000126</v>
      </c>
      <c r="AA75" s="171">
        <v>100.832031</v>
      </c>
      <c r="AB75" s="171">
        <v>99.75</v>
      </c>
      <c r="AC75" s="245">
        <v>1.3671879999999987</v>
      </c>
      <c r="AD75" s="246">
        <v>6.2499140000000004</v>
      </c>
      <c r="AE75" s="243">
        <v>6.3197372892183204E-2</v>
      </c>
      <c r="AF75" s="247">
        <v>-0.6384553270724751</v>
      </c>
      <c r="AG75" s="237">
        <v>0.81378407756129501</v>
      </c>
      <c r="AH75" s="241">
        <v>3.7800962729244589E-2</v>
      </c>
      <c r="AI75" s="237">
        <v>-0.39145994985272459</v>
      </c>
      <c r="AJ75" s="241">
        <v>-4.3230619452677588E-2</v>
      </c>
      <c r="AK75" s="245">
        <v>-2.3304027414018685E-2</v>
      </c>
      <c r="AL75" s="248">
        <v>-0.36815592243870587</v>
      </c>
      <c r="AM75" s="241">
        <v>-1.7101155805801529E-2</v>
      </c>
      <c r="AN75" s="237">
        <v>10.207619960402862</v>
      </c>
      <c r="AO75" s="203">
        <v>0.80767213631394319</v>
      </c>
      <c r="AP75" s="249">
        <v>0.15261317375422231</v>
      </c>
      <c r="AQ75" s="250">
        <v>7.0890117564883981E-3</v>
      </c>
    </row>
    <row r="76" spans="1:51" ht="15">
      <c r="I76" s="133">
        <v>42004</v>
      </c>
      <c r="J76" s="501">
        <v>19.859380999999999</v>
      </c>
      <c r="K76" s="502">
        <v>20.109380999999999</v>
      </c>
      <c r="L76" s="502">
        <v>-0.26875000000000071</v>
      </c>
      <c r="M76" s="503">
        <v>-261.45410199999998</v>
      </c>
      <c r="N76" s="504">
        <v>17.8706</v>
      </c>
      <c r="O76" s="505">
        <v>0.17125000000000001</v>
      </c>
      <c r="P76" s="502">
        <v>3.9909999999991896E-3</v>
      </c>
      <c r="Q76" s="506">
        <v>20.374140000000001</v>
      </c>
      <c r="R76" s="502">
        <v>-0.26475900000000152</v>
      </c>
      <c r="S76" s="507">
        <v>-1.2992310236890788E-2</v>
      </c>
      <c r="T76" s="502">
        <v>-4.503296999999991</v>
      </c>
      <c r="U76" s="507">
        <v>-0.25465555545353213</v>
      </c>
      <c r="V76" s="508">
        <v>-19.7</v>
      </c>
      <c r="W76" s="509">
        <v>-3.9615480569999993E-2</v>
      </c>
      <c r="X76" s="510">
        <v>101.210938</v>
      </c>
      <c r="Y76" s="502">
        <v>9.375E-2</v>
      </c>
      <c r="Z76" s="506">
        <v>0.28515699999999811</v>
      </c>
      <c r="AA76" s="506">
        <v>100.957031</v>
      </c>
      <c r="AB76" s="506">
        <v>100.832031</v>
      </c>
      <c r="AC76" s="511">
        <v>0.37890699999999811</v>
      </c>
      <c r="AD76" s="512">
        <v>5.9987959999999996</v>
      </c>
      <c r="AE76" s="509">
        <v>6.0714377003064791E-2</v>
      </c>
      <c r="AF76" s="513">
        <v>-0.65248928714199361</v>
      </c>
      <c r="AG76" s="502">
        <v>0.24191519261504912</v>
      </c>
      <c r="AH76" s="507">
        <v>1.1871314038321234E-2</v>
      </c>
      <c r="AI76" s="502">
        <v>-2.3501649263211077E-2</v>
      </c>
      <c r="AJ76" s="507">
        <v>-1.4033960069518514E-2</v>
      </c>
      <c r="AK76" s="511">
        <v>-6.5784187825868035E-4</v>
      </c>
      <c r="AL76" s="514">
        <v>-2.2843807384952397E-2</v>
      </c>
      <c r="AM76" s="507">
        <v>-1.1209961985695547E-3</v>
      </c>
      <c r="AN76" s="502">
        <v>10.184776153017911</v>
      </c>
      <c r="AO76" s="232">
        <v>0.80564574272087519</v>
      </c>
      <c r="AP76" s="515">
        <v>0.19005288765354741</v>
      </c>
      <c r="AQ76" s="516">
        <v>9.3263159243380765E-3</v>
      </c>
    </row>
    <row r="77" spans="1:51" ht="15">
      <c r="I77" s="133">
        <v>42034</v>
      </c>
      <c r="J77" s="331">
        <v>15.8125</v>
      </c>
      <c r="K77" s="332">
        <v>16.0625</v>
      </c>
      <c r="L77" s="332">
        <v>-4.0468809999999991</v>
      </c>
      <c r="M77" s="333">
        <v>-197.890793</v>
      </c>
      <c r="N77" s="334">
        <v>21.567299999999999</v>
      </c>
      <c r="O77" s="335">
        <v>0.17125000000000001</v>
      </c>
      <c r="P77" s="332">
        <v>-6.8841000000002595E-2</v>
      </c>
      <c r="Q77" s="336">
        <v>20.178222000000002</v>
      </c>
      <c r="R77" s="332">
        <v>-4.1157220000000017</v>
      </c>
      <c r="S77" s="337">
        <v>-0.20466676721675331</v>
      </c>
      <c r="T77" s="332">
        <v>-8.6190189999999927</v>
      </c>
      <c r="U77" s="337">
        <v>-0.4072027933818243</v>
      </c>
      <c r="V77" s="338">
        <v>-37.299999999999997</v>
      </c>
      <c r="W77" s="339">
        <v>-5.9913124999999991E-2</v>
      </c>
      <c r="X77" s="340">
        <v>103.375</v>
      </c>
      <c r="Y77" s="332">
        <v>2.1640620000000013</v>
      </c>
      <c r="Z77" s="336">
        <v>0.25390699999999811</v>
      </c>
      <c r="AA77" s="336">
        <v>103.128906</v>
      </c>
      <c r="AB77" s="336">
        <v>100.957031</v>
      </c>
      <c r="AC77" s="341">
        <v>2.4179689999999994</v>
      </c>
      <c r="AD77" s="342">
        <v>5.4045230000000002</v>
      </c>
      <c r="AE77" s="339">
        <v>5.58692565125E-2</v>
      </c>
      <c r="AF77" s="343">
        <v>-1.0723809253949035</v>
      </c>
      <c r="AG77" s="332">
        <v>1.5776988691414386</v>
      </c>
      <c r="AH77" s="337">
        <v>7.845586441181053E-2</v>
      </c>
      <c r="AI77" s="332">
        <v>-2.9923589000889974</v>
      </c>
      <c r="AJ77" s="337">
        <v>-0.41989163825290987</v>
      </c>
      <c r="AK77" s="341">
        <v>-0.45433576923043456</v>
      </c>
      <c r="AL77" s="344">
        <v>-2.538023130858563</v>
      </c>
      <c r="AM77" s="337">
        <v>-0.12621090280494279</v>
      </c>
      <c r="AN77" s="332">
        <v>7.6467530221593476</v>
      </c>
      <c r="AO77" s="345">
        <v>0.57775356338617212</v>
      </c>
      <c r="AP77" s="346">
        <v>0.20344402362423913</v>
      </c>
      <c r="AQ77" s="347">
        <v>1.0116871505106952E-2</v>
      </c>
    </row>
    <row r="78" spans="1:51" ht="15">
      <c r="I78" s="149">
        <v>42062</v>
      </c>
      <c r="J78" s="271">
        <v>18.984380999999999</v>
      </c>
      <c r="K78" s="272">
        <v>19.234380999999999</v>
      </c>
      <c r="L78" s="272">
        <v>3.1718809999999991</v>
      </c>
      <c r="M78" s="273">
        <v>-336.08450299999998</v>
      </c>
      <c r="N78" s="274">
        <v>18.681000000000001</v>
      </c>
      <c r="O78" s="275">
        <v>0.17299999999999999</v>
      </c>
      <c r="P78" s="272">
        <v>7.0202999999999349E-2</v>
      </c>
      <c r="Q78" s="276">
        <v>15.992297000000001</v>
      </c>
      <c r="R78" s="272">
        <v>3.2420839999999984</v>
      </c>
      <c r="S78" s="277">
        <v>0.20184180544747071</v>
      </c>
      <c r="T78" s="272">
        <v>-5.3769349999999942</v>
      </c>
      <c r="U78" s="277">
        <v>-0.28755153493379437</v>
      </c>
      <c r="V78" s="278">
        <v>-32.200000000000003</v>
      </c>
      <c r="W78" s="279">
        <v>-6.1934706820000011E-2</v>
      </c>
      <c r="X78" s="280">
        <v>101.898438</v>
      </c>
      <c r="Y78" s="272">
        <v>-1.4765620000000013</v>
      </c>
      <c r="Z78" s="276">
        <v>0.24609399999999937</v>
      </c>
      <c r="AA78" s="276">
        <v>101.632812</v>
      </c>
      <c r="AB78" s="276">
        <v>103.128906</v>
      </c>
      <c r="AC78" s="281">
        <v>-1.2304680000000019</v>
      </c>
      <c r="AD78" s="282">
        <v>6.1613049999999996</v>
      </c>
      <c r="AE78" s="279">
        <v>6.2782735554158989E-2</v>
      </c>
      <c r="AF78" s="283">
        <v>-0.9864926444081521</v>
      </c>
      <c r="AG78" s="272">
        <v>-1.3195304125088181</v>
      </c>
      <c r="AH78" s="277">
        <v>-8.2149753307941983E-2</v>
      </c>
      <c r="AI78" s="272">
        <v>1.8591439015160005</v>
      </c>
      <c r="AJ78" s="277">
        <v>8.5888280986751386E-2</v>
      </c>
      <c r="AK78" s="281">
        <v>-6.3409685975179861E-2</v>
      </c>
      <c r="AL78" s="284">
        <v>1.9225535874911803</v>
      </c>
      <c r="AM78" s="277">
        <v>0.11969205213952874</v>
      </c>
      <c r="AN78" s="272">
        <v>9.5693066096505284</v>
      </c>
      <c r="AO78" s="285">
        <v>0.76659812515831716</v>
      </c>
      <c r="AP78" s="286">
        <v>0.31297292083297851</v>
      </c>
      <c r="AQ78" s="287">
        <v>1.9484695460418894E-2</v>
      </c>
    </row>
    <row r="79" spans="1:51" ht="15">
      <c r="I79" s="149">
        <v>42094</v>
      </c>
      <c r="J79" s="271">
        <v>18.4375</v>
      </c>
      <c r="K79" s="272">
        <v>18.675000000000001</v>
      </c>
      <c r="L79" s="272">
        <v>-0.55938099999999835</v>
      </c>
      <c r="M79" s="273">
        <v>-359.736603</v>
      </c>
      <c r="N79" s="274" t="s">
        <v>326</v>
      </c>
      <c r="O79" s="275">
        <v>0.17624999999999999</v>
      </c>
      <c r="P79" s="272">
        <v>-8.3510000000000417E-2</v>
      </c>
      <c r="Q79" s="276">
        <v>19.317890999999999</v>
      </c>
      <c r="R79" s="272">
        <v>-0.64289099999999877</v>
      </c>
      <c r="S79" s="277">
        <v>-3.342405456146464E-2</v>
      </c>
      <c r="T79" s="272">
        <v>-6.019825999999993</v>
      </c>
      <c r="U79" s="277">
        <v>-0.31136445130239898</v>
      </c>
      <c r="V79" s="278">
        <v>-32.700000000000003</v>
      </c>
      <c r="W79" s="279">
        <v>-6.106725000000001E-2</v>
      </c>
      <c r="X79" s="280">
        <v>102.242188</v>
      </c>
      <c r="Y79" s="272">
        <v>0.34375</v>
      </c>
      <c r="Z79" s="276">
        <v>0.26562599999999748</v>
      </c>
      <c r="AA79" s="276">
        <v>102.003906</v>
      </c>
      <c r="AB79" s="276">
        <v>101.632812</v>
      </c>
      <c r="AC79" s="281">
        <v>0.60937599999999748</v>
      </c>
      <c r="AD79" s="282">
        <v>5.6016069999999996</v>
      </c>
      <c r="AE79" s="279">
        <v>5.7272055599611599E-2</v>
      </c>
      <c r="AF79" s="283">
        <v>-1.0662660761981477</v>
      </c>
      <c r="AG79" s="272">
        <v>0.60114494167885957</v>
      </c>
      <c r="AH79" s="277">
        <v>3.1253667153565257E-2</v>
      </c>
      <c r="AI79" s="272">
        <v>-5.54571169100447E-2</v>
      </c>
      <c r="AJ79" s="277">
        <v>-7.977343178999563E-2</v>
      </c>
      <c r="AK79" s="281">
        <v>-1.3711058588905499E-2</v>
      </c>
      <c r="AL79" s="284">
        <v>-4.1746058321139201E-2</v>
      </c>
      <c r="AM79" s="277">
        <v>-2.1703874078993863E-3</v>
      </c>
      <c r="AN79" s="272">
        <v>9.5275605513293886</v>
      </c>
      <c r="AO79" s="285">
        <v>0.76276392283265482</v>
      </c>
      <c r="AP79" s="286">
        <v>0.19971799275620605</v>
      </c>
      <c r="AQ79" s="287">
        <v>1.0383385498925391E-2</v>
      </c>
    </row>
    <row r="83" spans="9:45" ht="15.75">
      <c r="I83" s="498" t="s">
        <v>270</v>
      </c>
      <c r="AS83" s="71"/>
    </row>
  </sheetData>
  <mergeCells count="4">
    <mergeCell ref="J26:W26"/>
    <mergeCell ref="X26:AE26"/>
    <mergeCell ref="AF26:AK26"/>
    <mergeCell ref="AL26:AQ26"/>
  </mergeCells>
  <dataValidations count="1">
    <dataValidation type="list" allowBlank="1" showInputMessage="1" showErrorMessage="1" sqref="J23">
      <formula1>$B$54:$B$62</formula1>
    </dataValidation>
  </dataValidations>
  <printOptions horizontalCentered="1"/>
  <pageMargins left="0.25" right="0.25" top="0.25" bottom="0.25" header="0.3" footer="0.15"/>
  <pageSetup scale="47" fitToWidth="0" fitToHeight="0" orientation="landscape" horizontalDpi="300" verticalDpi="300" r:id="rId1"/>
  <headerFooter scaleWithDoc="0">
    <oddHeader>&amp;L&amp;G&amp;C&amp;"-,Bold"&amp;12&amp;K2E398A
&amp;15FN30.450.09(IOS) Performance&amp;R&amp;"-,Bold"&amp;14&amp;K2E398A
&amp;12Cello Fixed Income Master Fund, LP&amp;"-,Regular"&amp;10&amp;K000000
&amp;"-,Bold"&amp;K2E398A As of Mar, 2015</oddHeader>
    <oddFooter>&amp;L&amp;8&amp;K2E398AReport Created on &amp;D &amp;T&amp;C&amp;G
&amp;8&amp;K2E398APage &amp;P of &amp;N</oddFooter>
  </headerFooter>
  <rowBreaks count="1" manualBreakCount="1">
    <brk id="83" max="43" man="1"/>
  </rowBreaks>
  <drawing r:id="rId2"/>
  <legacyDrawing r:id="rId3"/>
  <legacyDrawingHF r:id="rId4"/>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9" tint="0.79998168889431442"/>
  </sheetPr>
  <dimension ref="A1:BA83"/>
  <sheetViews>
    <sheetView topLeftCell="H1"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0" width="9" style="67" customWidth="1"/>
    <col min="11" max="11" width="8.85546875" style="67" customWidth="1"/>
    <col min="12" max="12" width="8.5703125" style="67" customWidth="1"/>
    <col min="13" max="13" width="8.28515625" style="67" bestFit="1" customWidth="1"/>
    <col min="14" max="15" width="6.7109375" style="67" customWidth="1"/>
    <col min="16" max="16" width="9" style="67" customWidth="1"/>
    <col min="17" max="17" width="10.85546875" style="67" customWidth="1"/>
    <col min="18" max="18" width="10.28515625" style="67" customWidth="1"/>
    <col min="19" max="19" width="10.7109375" style="67" customWidth="1"/>
    <col min="20" max="20" width="10.85546875" style="67" bestFit="1" customWidth="1"/>
    <col min="21" max="21" width="10.5703125" style="67" customWidth="1"/>
    <col min="22" max="22" width="6.42578125" style="67" customWidth="1"/>
    <col min="23" max="23" width="8.5703125" style="67" customWidth="1"/>
    <col min="24" max="25" width="10.28515625" style="67" customWidth="1"/>
    <col min="26" max="26" width="6.7109375" style="67" customWidth="1"/>
    <col min="27" max="27" width="10.5703125" style="67" hidden="1" customWidth="1"/>
    <col min="28" max="28" width="10.140625" style="67" customWidth="1"/>
    <col min="29" max="29" width="8.5703125" style="67" customWidth="1"/>
    <col min="30" max="30" width="5.7109375" style="67" customWidth="1"/>
    <col min="31" max="31" width="8.5703125" style="67" customWidth="1"/>
    <col min="32" max="32" width="6.85546875" style="67" customWidth="1"/>
    <col min="33" max="33" width="9.85546875" style="67" bestFit="1" customWidth="1"/>
    <col min="34" max="34" width="9.28515625" style="67" customWidth="1"/>
    <col min="35" max="35" width="8" style="67" hidden="1" customWidth="1"/>
    <col min="36" max="36" width="9.42578125" style="67" hidden="1" customWidth="1"/>
    <col min="37" max="37" width="8.7109375" style="67" hidden="1" customWidth="1"/>
    <col min="38" max="38" width="8.42578125" style="67" customWidth="1"/>
    <col min="39" max="39" width="9.28515625" style="67" customWidth="1"/>
    <col min="40" max="40" width="11.140625" style="67" customWidth="1"/>
    <col min="41" max="41" width="10.5703125" style="67" customWidth="1"/>
    <col min="42" max="42" width="7.85546875" style="67" customWidth="1"/>
    <col min="43" max="43" width="6.5703125" style="67" customWidth="1"/>
    <col min="44" max="44" width="3.140625" style="67" customWidth="1"/>
    <col min="45" max="45" width="10.42578125" style="67" bestFit="1" customWidth="1"/>
    <col min="46" max="46" width="22.42578125" style="67" bestFit="1" customWidth="1"/>
    <col min="47" max="47" width="8.42578125" style="67" bestFit="1" customWidth="1"/>
    <col min="48" max="49" width="9.140625" style="67"/>
    <col min="50" max="50" width="9.28515625" style="67" bestFit="1" customWidth="1"/>
    <col min="51" max="51" width="10.42578125" style="67" bestFit="1" customWidth="1"/>
    <col min="52" max="52" width="9.140625" style="67"/>
    <col min="53" max="53" width="9.28515625" style="67" bestFit="1" customWidth="1"/>
    <col min="54" max="16384" width="9.140625" style="67"/>
  </cols>
  <sheetData>
    <row r="1" spans="46:53">
      <c r="AT1" s="224"/>
      <c r="AU1" s="225"/>
    </row>
    <row r="3" spans="46:53">
      <c r="AT3" s="226"/>
      <c r="AU3" s="226"/>
    </row>
    <row r="4" spans="46:53">
      <c r="AT4" s="227"/>
      <c r="AU4" s="228"/>
      <c r="AW4" s="2"/>
      <c r="AX4" s="1"/>
      <c r="BA4" s="1"/>
    </row>
    <row r="5" spans="46:53">
      <c r="AT5" s="227"/>
      <c r="AU5" s="229"/>
    </row>
    <row r="6" spans="46:53">
      <c r="AT6" s="227"/>
      <c r="AU6" s="230"/>
    </row>
    <row r="7" spans="46:53">
      <c r="AT7" s="226"/>
      <c r="AU7" s="226"/>
    </row>
    <row r="8" spans="46:53">
      <c r="AT8" s="227"/>
      <c r="AU8" s="231"/>
    </row>
    <row r="9" spans="46:53">
      <c r="AT9" s="227"/>
      <c r="AU9" s="230"/>
    </row>
    <row r="10" spans="46:53">
      <c r="AT10" s="227"/>
      <c r="AU10" s="230"/>
    </row>
    <row r="11" spans="46:53">
      <c r="AT11" s="226"/>
      <c r="AU11" s="226"/>
    </row>
    <row r="23" spans="1:53" hidden="1">
      <c r="I23" s="77" t="s">
        <v>77</v>
      </c>
      <c r="J23" s="74">
        <v>3</v>
      </c>
    </row>
    <row r="24" spans="1:53" ht="15">
      <c r="I24" s="75" t="s">
        <v>223</v>
      </c>
    </row>
    <row r="25" spans="1:53" s="76" customFormat="1" ht="8.25" hidden="1" customHeight="1">
      <c r="J25" s="76" t="s">
        <v>7</v>
      </c>
      <c r="L25" s="76" t="s">
        <v>8</v>
      </c>
      <c r="M25" s="76" t="s">
        <v>9</v>
      </c>
      <c r="O25" s="76" t="s">
        <v>10</v>
      </c>
      <c r="W25" s="76" t="s">
        <v>11</v>
      </c>
      <c r="X25" s="76" t="s">
        <v>7</v>
      </c>
      <c r="Y25" s="76" t="s">
        <v>7</v>
      </c>
    </row>
    <row r="26" spans="1:53" ht="22.5" customHeight="1">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151</v>
      </c>
      <c r="AG26" s="638"/>
      <c r="AH26" s="638"/>
      <c r="AI26" s="638"/>
      <c r="AJ26" s="638"/>
      <c r="AK26" s="638"/>
      <c r="AL26" s="639" t="s">
        <v>150</v>
      </c>
      <c r="AM26" s="640"/>
      <c r="AN26" s="640"/>
      <c r="AO26" s="640"/>
      <c r="AP26" s="640"/>
      <c r="AQ26" s="641"/>
      <c r="AU26" s="385" t="s">
        <v>67</v>
      </c>
      <c r="AV26" s="387" t="s">
        <v>150</v>
      </c>
    </row>
    <row r="27" spans="1:53" s="68" customFormat="1" ht="46.5" customHeight="1">
      <c r="A27" s="68" t="s">
        <v>12</v>
      </c>
      <c r="B27" s="68" t="s">
        <v>13</v>
      </c>
      <c r="C27" s="68" t="s">
        <v>14</v>
      </c>
      <c r="D27" s="68" t="s">
        <v>15</v>
      </c>
      <c r="E27" s="68" t="s">
        <v>16</v>
      </c>
      <c r="F27" s="68" t="s">
        <v>17</v>
      </c>
      <c r="G27" s="68" t="s">
        <v>18</v>
      </c>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4" t="s">
        <v>73</v>
      </c>
      <c r="AB27" s="214" t="s">
        <v>122</v>
      </c>
      <c r="AC27" s="214" t="s">
        <v>160</v>
      </c>
      <c r="AD27" s="21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U27" s="143" t="s">
        <v>241</v>
      </c>
      <c r="AV27" s="386" t="s">
        <v>241</v>
      </c>
      <c r="AX27" s="209"/>
      <c r="AY27" s="209"/>
    </row>
    <row r="28" spans="1:53" s="68" customFormat="1" ht="15">
      <c r="C28" s="70">
        <f t="shared" ref="C28:C58" si="0">I28+10</f>
        <v>40553</v>
      </c>
      <c r="D28" s="70">
        <f t="shared" ref="D28:D53" si="1">I28+35</f>
        <v>40578</v>
      </c>
      <c r="E28" s="68" t="str">
        <f t="shared" ref="E28:F53" si="2">"FNMA"&amp;TEXT($J$23,"0.0")&amp;"-TBA-"&amp;TEXT(C28,"mmm")</f>
        <v>FNMA3.0-TBA-Jan</v>
      </c>
      <c r="F28" s="68" t="str">
        <f t="shared" si="2"/>
        <v>FNMA3.0-TBA-Feb</v>
      </c>
      <c r="G28" s="68" t="str">
        <f t="shared" ref="G28:G53" si="3">"FNMA"&amp;TEXT($J$23,"0.0")&amp;"-TBA-GEN"</f>
        <v>FNMA3.0-TBA-GEN</v>
      </c>
      <c r="I28" s="133">
        <v>40543</v>
      </c>
      <c r="J28" s="269">
        <v>20.702998999999998</v>
      </c>
      <c r="K28" s="80">
        <v>20.99466567</v>
      </c>
      <c r="L28" s="80"/>
      <c r="M28" s="81">
        <v>307.64999399999999</v>
      </c>
      <c r="N28" s="73">
        <v>27.0214</v>
      </c>
      <c r="O28" s="73">
        <v>0.26062999999999997</v>
      </c>
      <c r="P28" s="80"/>
      <c r="Q28" s="82"/>
      <c r="R28" s="80"/>
      <c r="S28" s="83"/>
      <c r="T28" s="80"/>
      <c r="U28" s="83"/>
      <c r="V28" s="84">
        <v>-21</v>
      </c>
      <c r="W28" s="172">
        <v>-4.4088797906999995E-2</v>
      </c>
      <c r="X28" s="185">
        <v>90.390625</v>
      </c>
      <c r="Y28" s="80">
        <v>-4.3125</v>
      </c>
      <c r="Z28" s="82">
        <v>0.328125</v>
      </c>
      <c r="AA28" s="82">
        <v>90.125</v>
      </c>
      <c r="AB28" s="82">
        <v>94.375</v>
      </c>
      <c r="AC28" s="187"/>
      <c r="AD28" s="189">
        <v>8.1219999999999999</v>
      </c>
      <c r="AE28" s="172">
        <v>7.341526562499999E-2</v>
      </c>
      <c r="AF28" s="86">
        <v>-0.60053992220368002</v>
      </c>
      <c r="AG28" s="80"/>
      <c r="AH28" s="83"/>
      <c r="AI28" s="80">
        <v>0</v>
      </c>
      <c r="AJ28" s="83">
        <v>0</v>
      </c>
      <c r="AK28" s="187">
        <v>0</v>
      </c>
      <c r="AL28" s="192"/>
      <c r="AM28" s="83"/>
      <c r="AN28" s="80"/>
      <c r="AO28" s="109"/>
      <c r="AP28" s="194"/>
      <c r="AQ28" s="200"/>
      <c r="AU28" s="388"/>
      <c r="AV28" s="389"/>
      <c r="AY28" s="67"/>
      <c r="BA28" s="67"/>
    </row>
    <row r="29" spans="1:53" s="68" customFormat="1" ht="15">
      <c r="C29" s="70">
        <f t="shared" si="0"/>
        <v>40584</v>
      </c>
      <c r="D29" s="70">
        <f t="shared" si="1"/>
        <v>40609</v>
      </c>
      <c r="E29" s="68" t="str">
        <f t="shared" si="2"/>
        <v>FNMA3.0-TBA-Feb</v>
      </c>
      <c r="F29" s="68" t="str">
        <f t="shared" si="2"/>
        <v>FNMA3.0-TBA-Mar</v>
      </c>
      <c r="G29" s="68" t="str">
        <f t="shared" si="3"/>
        <v>FNMA3.0-TBA-GEN</v>
      </c>
      <c r="I29" s="133">
        <v>40574</v>
      </c>
      <c r="J29" s="236">
        <v>21.672001000000002</v>
      </c>
      <c r="K29" s="80">
        <v>21.935889890000002</v>
      </c>
      <c r="L29" s="80">
        <v>0.94122422000000228</v>
      </c>
      <c r="M29" s="81">
        <v>456.08410600000002</v>
      </c>
      <c r="N29" s="73">
        <v>25.245100000000001</v>
      </c>
      <c r="O29" s="73">
        <v>0.26</v>
      </c>
      <c r="P29" s="80">
        <v>-0.11921433000000192</v>
      </c>
      <c r="Q29" s="82">
        <v>21.113880000000002</v>
      </c>
      <c r="R29" s="80">
        <v>0.82200989000000035</v>
      </c>
      <c r="S29" s="83">
        <v>3.9153273642008914E-2</v>
      </c>
      <c r="T29" s="80">
        <v>0.82200989000000035</v>
      </c>
      <c r="U29" s="83">
        <v>3.9153273642008823E-2</v>
      </c>
      <c r="V29" s="84">
        <v>-12.2</v>
      </c>
      <c r="W29" s="172">
        <v>-2.6761785665799998E-2</v>
      </c>
      <c r="X29" s="185">
        <v>90.9375</v>
      </c>
      <c r="Y29" s="80">
        <v>0.546875</v>
      </c>
      <c r="Z29" s="82">
        <v>0.265625</v>
      </c>
      <c r="AA29" s="82">
        <v>90.671875</v>
      </c>
      <c r="AB29" s="82">
        <v>90.125</v>
      </c>
      <c r="AC29" s="187">
        <v>0.8125</v>
      </c>
      <c r="AD29" s="189">
        <v>8.2189999999999994</v>
      </c>
      <c r="AE29" s="172">
        <v>7.4741531249999993E-2</v>
      </c>
      <c r="AF29" s="86">
        <v>-0.35805776545152063</v>
      </c>
      <c r="AG29" s="80">
        <v>0.48793868679049002</v>
      </c>
      <c r="AH29" s="83">
        <v>2.32410791607757E-2</v>
      </c>
      <c r="AI29" s="80">
        <v>1.3762522915274089</v>
      </c>
      <c r="AJ29" s="83">
        <v>0.24248215675215939</v>
      </c>
      <c r="AK29" s="187">
        <v>6.6303714736918581E-2</v>
      </c>
      <c r="AL29" s="192">
        <v>1.3099485767904904</v>
      </c>
      <c r="AM29" s="83">
        <v>6.239435280278461E-2</v>
      </c>
      <c r="AN29" s="80">
        <v>1.3099485767904904</v>
      </c>
      <c r="AO29" s="109">
        <v>6.2394352802784603E-2</v>
      </c>
      <c r="AP29" s="194">
        <v>-2.4105236051941759E-2</v>
      </c>
      <c r="AQ29" s="200">
        <v>-1.1481600341169786E-3</v>
      </c>
      <c r="AU29" s="390">
        <f>P29/K28</f>
        <v>-5.6783152384441817E-3</v>
      </c>
      <c r="AV29" s="391">
        <f>AP29/K28</f>
        <v>-1.1481600341169786E-3</v>
      </c>
      <c r="AY29" s="67"/>
      <c r="BA29" s="67"/>
    </row>
    <row r="30" spans="1:53" s="68" customFormat="1" ht="15">
      <c r="C30" s="70">
        <f t="shared" si="0"/>
        <v>40612</v>
      </c>
      <c r="D30" s="70">
        <f t="shared" si="1"/>
        <v>40637</v>
      </c>
      <c r="E30" s="68" t="str">
        <f t="shared" si="2"/>
        <v>FNMA3.0-TBA-Mar</v>
      </c>
      <c r="F30" s="68" t="str">
        <f t="shared" si="2"/>
        <v>FNMA3.0-TBA-Apr</v>
      </c>
      <c r="G30" s="68" t="str">
        <f t="shared" si="3"/>
        <v>FNMA3.0-TBA-GEN</v>
      </c>
      <c r="I30" s="133">
        <v>40602</v>
      </c>
      <c r="J30" s="235">
        <v>22.608999000000001</v>
      </c>
      <c r="K30" s="80">
        <v>22.872887890000001</v>
      </c>
      <c r="L30" s="80">
        <v>0.93699799999999911</v>
      </c>
      <c r="M30" s="81">
        <v>364.49438500000002</v>
      </c>
      <c r="N30" s="73">
        <v>16.542000000000002</v>
      </c>
      <c r="O30" s="170">
        <v>0.26100000000000001</v>
      </c>
      <c r="P30" s="80">
        <v>5.7828890000003241E-2</v>
      </c>
      <c r="Q30" s="82">
        <v>21.878060999999999</v>
      </c>
      <c r="R30" s="80">
        <v>0.99482689000000235</v>
      </c>
      <c r="S30" s="83">
        <v>4.5351562894811841E-2</v>
      </c>
      <c r="T30" s="80">
        <v>1.8168367800000027</v>
      </c>
      <c r="U30" s="83">
        <v>8.628049868893406E-2</v>
      </c>
      <c r="V30" s="84">
        <v>-11.9</v>
      </c>
      <c r="W30" s="172">
        <v>-2.7218736589100002E-2</v>
      </c>
      <c r="X30" s="185">
        <v>90.0625</v>
      </c>
      <c r="Y30" s="80">
        <v>-0.875</v>
      </c>
      <c r="Z30" s="82">
        <v>0.265625</v>
      </c>
      <c r="AA30" s="82">
        <v>89.796875</v>
      </c>
      <c r="AB30" s="82">
        <v>90.671875</v>
      </c>
      <c r="AC30" s="187">
        <v>-0.609375</v>
      </c>
      <c r="AD30" s="189">
        <v>8.1370000000000005</v>
      </c>
      <c r="AE30" s="172">
        <v>7.3283856250000001E-2</v>
      </c>
      <c r="AF30" s="86">
        <v>-0.37141517902996546</v>
      </c>
      <c r="AG30" s="80">
        <v>-0.21819145082202038</v>
      </c>
      <c r="AH30" s="83">
        <v>-9.9467790874300539E-3</v>
      </c>
      <c r="AI30" s="80">
        <v>0.78247930761855156</v>
      </c>
      <c r="AJ30" s="83">
        <v>-1.3357413578444832E-2</v>
      </c>
      <c r="AK30" s="187">
        <v>5.8438684405696141E-3</v>
      </c>
      <c r="AL30" s="192">
        <v>0.77663543917798195</v>
      </c>
      <c r="AM30" s="83">
        <v>3.5404783807381789E-2</v>
      </c>
      <c r="AN30" s="80">
        <v>2.0865840159684721</v>
      </c>
      <c r="AO30" s="109">
        <v>0.10000819518195048</v>
      </c>
      <c r="AP30" s="194">
        <v>0.15648604692983781</v>
      </c>
      <c r="AQ30" s="200">
        <v>7.1337906834213144E-3</v>
      </c>
      <c r="AU30" s="392">
        <f t="shared" ref="AU30:AU60" si="4">P30/K29</f>
        <v>2.6362682476066732E-3</v>
      </c>
      <c r="AV30" s="393">
        <f t="shared" ref="AV30:AV60" si="5">AP30/K29</f>
        <v>7.1337906834213144E-3</v>
      </c>
      <c r="AY30" s="67"/>
      <c r="BA30" s="67"/>
    </row>
    <row r="31" spans="1:53" s="68" customFormat="1" ht="15">
      <c r="C31" s="70">
        <f t="shared" si="0"/>
        <v>40643</v>
      </c>
      <c r="D31" s="70">
        <f t="shared" si="1"/>
        <v>40668</v>
      </c>
      <c r="E31" s="68" t="str">
        <f t="shared" si="2"/>
        <v>FNMA3.0-TBA-Apr</v>
      </c>
      <c r="F31" s="68" t="str">
        <f t="shared" si="2"/>
        <v>FNMA3.0-TBA-May</v>
      </c>
      <c r="G31" s="68" t="str">
        <f t="shared" si="3"/>
        <v>FNMA3.0-TBA-GEN</v>
      </c>
      <c r="I31" s="133">
        <v>40633</v>
      </c>
      <c r="J31" s="216">
        <v>23.898001000000001</v>
      </c>
      <c r="K31" s="80">
        <v>24.161889890000001</v>
      </c>
      <c r="L31" s="80">
        <v>1.289002</v>
      </c>
      <c r="M31" s="81">
        <v>235.87330600000001</v>
      </c>
      <c r="N31" s="73">
        <v>11.528600000000001</v>
      </c>
      <c r="O31" s="170">
        <v>0.24345</v>
      </c>
      <c r="P31" s="80">
        <v>0.15270888999999954</v>
      </c>
      <c r="Q31" s="82">
        <v>22.720179000000002</v>
      </c>
      <c r="R31" s="80">
        <v>1.4417108899999995</v>
      </c>
      <c r="S31" s="83">
        <v>6.3031432538534576E-2</v>
      </c>
      <c r="T31" s="80">
        <v>3.2585476700000022</v>
      </c>
      <c r="U31" s="83">
        <v>0.15475031465997136</v>
      </c>
      <c r="V31" s="84">
        <v>-11.5</v>
      </c>
      <c r="W31" s="172">
        <v>-2.7786173373500003E-2</v>
      </c>
      <c r="X31" s="185">
        <v>89.46875</v>
      </c>
      <c r="Y31" s="80">
        <v>-0.59375</v>
      </c>
      <c r="Z31" s="82">
        <v>0.265625</v>
      </c>
      <c r="AA31" s="82">
        <v>89.203125</v>
      </c>
      <c r="AB31" s="82">
        <v>89.796875</v>
      </c>
      <c r="AC31" s="187">
        <v>-0.328125</v>
      </c>
      <c r="AD31" s="189">
        <v>8.2479999999999993</v>
      </c>
      <c r="AE31" s="172">
        <v>7.3793824999999993E-2</v>
      </c>
      <c r="AF31" s="86">
        <v>-0.37653791998856279</v>
      </c>
      <c r="AG31" s="80">
        <v>-0.12187060561920741</v>
      </c>
      <c r="AH31" s="83">
        <v>-5.3281687124645547E-3</v>
      </c>
      <c r="AI31" s="80">
        <v>1.3213610981028758</v>
      </c>
      <c r="AJ31" s="83">
        <v>-5.1227409585973271E-3</v>
      </c>
      <c r="AK31" s="187">
        <v>1.5208137220835815E-3</v>
      </c>
      <c r="AL31" s="192">
        <v>1.3198402843807922</v>
      </c>
      <c r="AM31" s="83">
        <v>5.7703263826070023E-2</v>
      </c>
      <c r="AN31" s="80">
        <v>3.406424300349264</v>
      </c>
      <c r="AO31" s="109">
        <v>0.16348225827937357</v>
      </c>
      <c r="AP31" s="194">
        <v>0.2527267749969615</v>
      </c>
      <c r="AQ31" s="200">
        <v>1.1049185228046928E-2</v>
      </c>
      <c r="AU31" s="394">
        <f t="shared" si="4"/>
        <v>6.6764149212117496E-3</v>
      </c>
      <c r="AV31" s="395">
        <f t="shared" si="5"/>
        <v>1.1049185228046928E-2</v>
      </c>
      <c r="AY31" s="67"/>
      <c r="BA31" s="67"/>
    </row>
    <row r="32" spans="1:53" s="68" customFormat="1" ht="15">
      <c r="C32" s="70">
        <f t="shared" si="0"/>
        <v>40672</v>
      </c>
      <c r="D32" s="70">
        <f t="shared" si="1"/>
        <v>40697</v>
      </c>
      <c r="E32" s="68" t="str">
        <f t="shared" si="2"/>
        <v>FNMA3.0-TBA-May</v>
      </c>
      <c r="F32" s="68" t="str">
        <f t="shared" si="2"/>
        <v>FNMA3.0-TBA-Jun</v>
      </c>
      <c r="G32" s="68" t="str">
        <f t="shared" si="3"/>
        <v>FNMA3.0-TBA-GEN</v>
      </c>
      <c r="I32" s="133">
        <v>40662</v>
      </c>
      <c r="J32" s="217">
        <v>24.702998999999998</v>
      </c>
      <c r="K32" s="80">
        <v>24.980776779999999</v>
      </c>
      <c r="L32" s="80">
        <v>0.81888688999999815</v>
      </c>
      <c r="M32" s="81">
        <v>167.21560700000001</v>
      </c>
      <c r="N32" s="73">
        <v>10.1579</v>
      </c>
      <c r="O32" s="170">
        <v>0.21024999999999999</v>
      </c>
      <c r="P32" s="80">
        <v>0.16845689000000164</v>
      </c>
      <c r="Q32" s="82">
        <v>23.993433</v>
      </c>
      <c r="R32" s="80">
        <v>0.98734377999999978</v>
      </c>
      <c r="S32" s="83">
        <v>4.0863681793725772E-2</v>
      </c>
      <c r="T32" s="80">
        <v>4.245891450000002</v>
      </c>
      <c r="U32" s="83">
        <v>0.20193766406944125</v>
      </c>
      <c r="V32" s="84">
        <v>-13.3</v>
      </c>
      <c r="W32" s="172">
        <v>-3.3224433117400004E-2</v>
      </c>
      <c r="X32" s="185">
        <v>90.734375</v>
      </c>
      <c r="Y32" s="80">
        <v>1.265625</v>
      </c>
      <c r="Z32" s="82">
        <v>0.265625</v>
      </c>
      <c r="AA32" s="82">
        <v>90.46875</v>
      </c>
      <c r="AB32" s="82">
        <v>89.203125</v>
      </c>
      <c r="AC32" s="187">
        <v>1.53125</v>
      </c>
      <c r="AD32" s="189">
        <v>8.4529999999999994</v>
      </c>
      <c r="AE32" s="172">
        <v>7.6697767187499988E-2</v>
      </c>
      <c r="AF32" s="86">
        <v>-0.43318644513050231</v>
      </c>
      <c r="AG32" s="80">
        <v>0.57657368998248681</v>
      </c>
      <c r="AH32" s="83">
        <v>2.3862938396268255E-2</v>
      </c>
      <c r="AI32" s="80">
        <v>1.5280695751661031</v>
      </c>
      <c r="AJ32" s="83">
        <v>-5.6648525141939521E-2</v>
      </c>
      <c r="AK32" s="187">
        <v>-3.5847894816383605E-2</v>
      </c>
      <c r="AL32" s="192">
        <v>1.5639174699824867</v>
      </c>
      <c r="AM32" s="83">
        <v>6.4726620189994033E-2</v>
      </c>
      <c r="AN32" s="80">
        <v>4.9703417703317507</v>
      </c>
      <c r="AO32" s="109">
        <v>0.2387905325088191</v>
      </c>
      <c r="AP32" s="194">
        <v>0.28352203948779131</v>
      </c>
      <c r="AQ32" s="200">
        <v>1.1734265853315305E-2</v>
      </c>
      <c r="AU32" s="394">
        <f t="shared" si="4"/>
        <v>6.9720080162157224E-3</v>
      </c>
      <c r="AV32" s="395">
        <f t="shared" si="5"/>
        <v>1.1734265853315305E-2</v>
      </c>
      <c r="AY32" s="67"/>
      <c r="BA32" s="67"/>
    </row>
    <row r="33" spans="3:53" s="68" customFormat="1" ht="15">
      <c r="C33" s="70">
        <f t="shared" si="0"/>
        <v>40704</v>
      </c>
      <c r="D33" s="70">
        <f t="shared" si="1"/>
        <v>40729</v>
      </c>
      <c r="E33" s="68" t="str">
        <f t="shared" si="2"/>
        <v>FNMA3.0-TBA-Jun</v>
      </c>
      <c r="F33" s="68" t="str">
        <f t="shared" si="2"/>
        <v>FNMA3.0-TBA-Jul</v>
      </c>
      <c r="G33" s="68" t="str">
        <f t="shared" si="3"/>
        <v>FNMA3.0-TBA-GEN</v>
      </c>
      <c r="I33" s="133">
        <v>40694</v>
      </c>
      <c r="J33" s="234">
        <v>24.332001000000002</v>
      </c>
      <c r="K33" s="237">
        <v>24.595889890000002</v>
      </c>
      <c r="L33" s="237">
        <v>-0.38488688999999709</v>
      </c>
      <c r="M33" s="238">
        <v>180.40960699999999</v>
      </c>
      <c r="N33" s="239">
        <v>8.94</v>
      </c>
      <c r="O33" s="240">
        <v>0.19042999999999999</v>
      </c>
      <c r="P33" s="237">
        <v>0.18819178000000036</v>
      </c>
      <c r="Q33" s="171">
        <v>24.792584999999999</v>
      </c>
      <c r="R33" s="237">
        <v>-0.19669510999999673</v>
      </c>
      <c r="S33" s="241">
        <v>-7.8738588368266402E-3</v>
      </c>
      <c r="T33" s="237">
        <v>4.0491963400000053</v>
      </c>
      <c r="U33" s="241">
        <v>0.19247377657189335</v>
      </c>
      <c r="V33" s="242">
        <v>-14.1</v>
      </c>
      <c r="W33" s="243">
        <v>-3.4680204744900002E-2</v>
      </c>
      <c r="X33" s="244">
        <v>92.179687999999999</v>
      </c>
      <c r="Y33" s="237">
        <v>1.4453129999999987</v>
      </c>
      <c r="Z33" s="171">
        <v>0.265625</v>
      </c>
      <c r="AA33" s="171">
        <v>91.914062000000001</v>
      </c>
      <c r="AB33" s="171">
        <v>90.46875</v>
      </c>
      <c r="AC33" s="245">
        <v>1.7109379999999987</v>
      </c>
      <c r="AD33" s="246">
        <v>8.4260000000000002</v>
      </c>
      <c r="AE33" s="243">
        <v>7.76706051088E-2</v>
      </c>
      <c r="AF33" s="247">
        <v>-0.4465035993516519</v>
      </c>
      <c r="AG33" s="237">
        <v>0.74115515005869081</v>
      </c>
      <c r="AH33" s="241">
        <v>2.9669019365805759E-2</v>
      </c>
      <c r="AI33" s="237">
        <v>0.53483631199927795</v>
      </c>
      <c r="AJ33" s="241">
        <v>-1.3317154221149596E-2</v>
      </c>
      <c r="AK33" s="245">
        <v>-9.6237280594161853E-3</v>
      </c>
      <c r="AL33" s="248">
        <v>0.54446004005869408</v>
      </c>
      <c r="AM33" s="241">
        <v>2.1795160528979118E-2</v>
      </c>
      <c r="AN33" s="237">
        <v>5.5148018103904448</v>
      </c>
      <c r="AO33" s="203">
        <v>0.26579017102662816</v>
      </c>
      <c r="AP33" s="249">
        <v>0.3067942985777829</v>
      </c>
      <c r="AQ33" s="250">
        <v>1.2281215323272381E-2</v>
      </c>
      <c r="AU33" s="394">
        <f t="shared" si="4"/>
        <v>7.533463897354451E-3</v>
      </c>
      <c r="AV33" s="395">
        <f t="shared" si="5"/>
        <v>1.2281215323272381E-2</v>
      </c>
      <c r="AY33" s="67"/>
      <c r="BA33" s="67"/>
    </row>
    <row r="34" spans="3:53" s="68" customFormat="1" ht="15">
      <c r="C34" s="70">
        <f t="shared" si="0"/>
        <v>40734</v>
      </c>
      <c r="D34" s="70">
        <f t="shared" si="1"/>
        <v>40759</v>
      </c>
      <c r="E34" s="68" t="str">
        <f t="shared" si="2"/>
        <v>FNMA3.0-TBA-Jul</v>
      </c>
      <c r="F34" s="68" t="str">
        <f t="shared" si="2"/>
        <v>FNMA3.0-TBA-Aug</v>
      </c>
      <c r="G34" s="68" t="str">
        <f t="shared" si="3"/>
        <v>FNMA3.0-TBA-GEN</v>
      </c>
      <c r="I34" s="133">
        <v>40724</v>
      </c>
      <c r="J34" s="235">
        <v>24.667998999999998</v>
      </c>
      <c r="K34" s="253">
        <v>24.931887889999999</v>
      </c>
      <c r="L34" s="253">
        <v>0.33599799999999647</v>
      </c>
      <c r="M34" s="254">
        <v>138.322205</v>
      </c>
      <c r="N34" s="255">
        <v>9.0350999999999999</v>
      </c>
      <c r="O34" s="256">
        <v>0.18554999999999999</v>
      </c>
      <c r="P34" s="253">
        <v>0.18983089000000319</v>
      </c>
      <c r="Q34" s="257">
        <v>24.406058999999999</v>
      </c>
      <c r="R34" s="253">
        <v>0.52582888999999966</v>
      </c>
      <c r="S34" s="258">
        <v>2.137873003789088E-2</v>
      </c>
      <c r="T34" s="253">
        <v>4.5750252300000049</v>
      </c>
      <c r="U34" s="258">
        <v>0.21796735151848812</v>
      </c>
      <c r="V34" s="259">
        <v>-12.5</v>
      </c>
      <c r="W34" s="260">
        <v>-3.1164859862499998E-2</v>
      </c>
      <c r="X34" s="261">
        <v>90.695312000000001</v>
      </c>
      <c r="Y34" s="253">
        <v>-1.4843759999999975</v>
      </c>
      <c r="Z34" s="257">
        <v>0.26562599999999748</v>
      </c>
      <c r="AA34" s="257">
        <v>90.429687999999999</v>
      </c>
      <c r="AB34" s="257">
        <v>91.914062000000001</v>
      </c>
      <c r="AC34" s="262">
        <v>-1.21875</v>
      </c>
      <c r="AD34" s="263">
        <v>8.3819999999999997</v>
      </c>
      <c r="AE34" s="260">
        <v>7.6020810518399998E-2</v>
      </c>
      <c r="AF34" s="264">
        <v>-0.40995169151684968</v>
      </c>
      <c r="AG34" s="253">
        <v>-0.5441762617098258</v>
      </c>
      <c r="AH34" s="258">
        <v>-2.2124682788203266E-2</v>
      </c>
      <c r="AI34" s="253">
        <v>-4.5475759081922293E-2</v>
      </c>
      <c r="AJ34" s="258">
        <v>3.6551907834802222E-2</v>
      </c>
      <c r="AK34" s="262">
        <v>-2.7128387372096146E-2</v>
      </c>
      <c r="AL34" s="265">
        <v>-1.8347371709826144E-2</v>
      </c>
      <c r="AM34" s="258">
        <v>-7.4595275031238734E-4</v>
      </c>
      <c r="AN34" s="253">
        <v>5.4964544386806189</v>
      </c>
      <c r="AO34" s="266">
        <v>0.26484595136723232</v>
      </c>
      <c r="AP34" s="267">
        <v>0.29872471801085687</v>
      </c>
      <c r="AQ34" s="268">
        <v>1.2145310429784855E-2</v>
      </c>
      <c r="AU34" s="394">
        <f t="shared" si="4"/>
        <v>7.7179923494934454E-3</v>
      </c>
      <c r="AV34" s="395">
        <f t="shared" si="5"/>
        <v>1.2145310429784855E-2</v>
      </c>
      <c r="AY34" s="67"/>
      <c r="BA34" s="67"/>
    </row>
    <row r="35" spans="3:53" s="68" customFormat="1" ht="15">
      <c r="C35" s="70">
        <f t="shared" si="0"/>
        <v>40763</v>
      </c>
      <c r="D35" s="70">
        <f t="shared" si="1"/>
        <v>40788</v>
      </c>
      <c r="E35" s="68" t="str">
        <f t="shared" si="2"/>
        <v>FNMA3.0-TBA-Aug</v>
      </c>
      <c r="F35" s="68" t="str">
        <f t="shared" si="2"/>
        <v>FNMA3.0-TBA-Sep</v>
      </c>
      <c r="G35" s="68" t="str">
        <f t="shared" si="3"/>
        <v>FNMA3.0-TBA-GEN</v>
      </c>
      <c r="I35" s="133">
        <v>40753</v>
      </c>
      <c r="J35" s="216">
        <v>22.594000000000001</v>
      </c>
      <c r="K35" s="134">
        <v>22.857888890000002</v>
      </c>
      <c r="L35" s="134">
        <v>-2.073998999999997</v>
      </c>
      <c r="M35" s="135">
        <v>295.617706</v>
      </c>
      <c r="N35" s="136">
        <v>13.953099999999999</v>
      </c>
      <c r="O35" s="251">
        <v>0.19109999999999999</v>
      </c>
      <c r="P35" s="134">
        <v>7.1675889999998077E-2</v>
      </c>
      <c r="Q35" s="137">
        <v>24.860212000000001</v>
      </c>
      <c r="R35" s="134">
        <v>-2.002323109999999</v>
      </c>
      <c r="S35" s="138">
        <v>-8.0311732462230279E-2</v>
      </c>
      <c r="T35" s="134">
        <v>2.572702120000006</v>
      </c>
      <c r="U35" s="138">
        <v>0.12015028343560408</v>
      </c>
      <c r="V35" s="139">
        <v>-13.5</v>
      </c>
      <c r="W35" s="173">
        <v>-3.0858150001500002E-2</v>
      </c>
      <c r="X35" s="184">
        <v>93.34375</v>
      </c>
      <c r="Y35" s="134">
        <v>2.6484379999999987</v>
      </c>
      <c r="Z35" s="137">
        <v>0.26562400000000252</v>
      </c>
      <c r="AA35" s="137">
        <v>93.078125</v>
      </c>
      <c r="AB35" s="137">
        <v>90.429687999999999</v>
      </c>
      <c r="AC35" s="186">
        <v>2.9140620000000013</v>
      </c>
      <c r="AD35" s="188">
        <v>8.4090000000000007</v>
      </c>
      <c r="AE35" s="173">
        <v>7.8492759374999999E-2</v>
      </c>
      <c r="AF35" s="141">
        <v>-0.39313371382543527</v>
      </c>
      <c r="AG35" s="134">
        <v>1.1946246460849745</v>
      </c>
      <c r="AH35" s="138">
        <v>4.7915530960017265E-2</v>
      </c>
      <c r="AI35" s="134">
        <v>-0.7854277783144773</v>
      </c>
      <c r="AJ35" s="138">
        <v>1.681797769141441E-2</v>
      </c>
      <c r="AK35" s="186">
        <v>2.2270685600547086E-2</v>
      </c>
      <c r="AL35" s="191">
        <v>-0.80769846391502442</v>
      </c>
      <c r="AM35" s="138">
        <v>-3.2396201502213014E-2</v>
      </c>
      <c r="AN35" s="134">
        <v>4.6887559747655949</v>
      </c>
      <c r="AO35" s="142">
        <v>0.22386974705748108</v>
      </c>
      <c r="AP35" s="193">
        <v>0.17610163960116648</v>
      </c>
      <c r="AQ35" s="252">
        <v>7.0633094604841207E-3</v>
      </c>
      <c r="AU35" s="394">
        <f t="shared" si="4"/>
        <v>2.874868133381378E-3</v>
      </c>
      <c r="AV35" s="395">
        <f t="shared" si="5"/>
        <v>7.0633094604841207E-3</v>
      </c>
      <c r="AY35" s="67"/>
      <c r="BA35" s="67"/>
    </row>
    <row r="36" spans="3:53" s="68" customFormat="1" ht="15">
      <c r="C36" s="70">
        <f t="shared" si="0"/>
        <v>40796</v>
      </c>
      <c r="D36" s="70">
        <f t="shared" si="1"/>
        <v>40821</v>
      </c>
      <c r="E36" s="68" t="str">
        <f t="shared" si="2"/>
        <v>FNMA3.0-TBA-Sep</v>
      </c>
      <c r="F36" s="68" t="str">
        <f t="shared" si="2"/>
        <v>FNMA3.0-TBA-Oct</v>
      </c>
      <c r="G36" s="68" t="str">
        <f t="shared" si="3"/>
        <v>FNMA3.0-TBA-GEN</v>
      </c>
      <c r="I36" s="133">
        <v>40786</v>
      </c>
      <c r="J36" s="234">
        <v>17.155999999999999</v>
      </c>
      <c r="K36" s="237">
        <v>17.419888889999999</v>
      </c>
      <c r="L36" s="237">
        <v>-5.4380000000000024</v>
      </c>
      <c r="M36" s="238">
        <v>865.56140100000005</v>
      </c>
      <c r="N36" s="239">
        <v>14.302099999999999</v>
      </c>
      <c r="O36" s="240">
        <v>0.2215</v>
      </c>
      <c r="P36" s="237">
        <v>9.2860890000000751E-2</v>
      </c>
      <c r="Q36" s="171">
        <v>22.765028000000001</v>
      </c>
      <c r="R36" s="237">
        <v>-5.3451391100000016</v>
      </c>
      <c r="S36" s="241">
        <v>-0.23384220370142858</v>
      </c>
      <c r="T36" s="237">
        <v>-2.7724369899999957</v>
      </c>
      <c r="U36" s="241">
        <v>-0.14178812731975743</v>
      </c>
      <c r="V36" s="242">
        <v>-15.4</v>
      </c>
      <c r="W36" s="243">
        <v>-2.6826628890600002E-2</v>
      </c>
      <c r="X36" s="244">
        <v>96.890625</v>
      </c>
      <c r="Y36" s="237">
        <v>3.546875</v>
      </c>
      <c r="Z36" s="171">
        <v>0.265625</v>
      </c>
      <c r="AA36" s="171">
        <v>96.609375</v>
      </c>
      <c r="AB36" s="171">
        <v>93.078125</v>
      </c>
      <c r="AC36" s="245">
        <v>3.8125</v>
      </c>
      <c r="AD36" s="246">
        <v>8.2390000000000008</v>
      </c>
      <c r="AE36" s="243">
        <v>7.9828185937500004E-2</v>
      </c>
      <c r="AF36" s="247">
        <v>-0.33605459745262672</v>
      </c>
      <c r="AG36" s="237">
        <v>1.498822283959472</v>
      </c>
      <c r="AH36" s="241">
        <v>6.5571334744530377E-2</v>
      </c>
      <c r="AI36" s="237">
        <v>-3.7450905805981272</v>
      </c>
      <c r="AJ36" s="241">
        <v>5.7079116372808547E-2</v>
      </c>
      <c r="AK36" s="245">
        <v>0.10122624544240266</v>
      </c>
      <c r="AL36" s="248">
        <v>-3.8463168260405296</v>
      </c>
      <c r="AM36" s="241">
        <v>-0.16827086895689819</v>
      </c>
      <c r="AN36" s="237">
        <v>0.84243914872506531</v>
      </c>
      <c r="AO36" s="203">
        <v>1.7928121230059713E-2</v>
      </c>
      <c r="AP36" s="249">
        <v>0.18212539244835474</v>
      </c>
      <c r="AQ36" s="250">
        <v>7.967725861509109E-3</v>
      </c>
      <c r="AU36" s="394">
        <f t="shared" si="4"/>
        <v>4.0625313407935083E-3</v>
      </c>
      <c r="AV36" s="395">
        <f t="shared" si="5"/>
        <v>7.967725861509109E-3</v>
      </c>
      <c r="AY36" s="67"/>
      <c r="BA36" s="67"/>
    </row>
    <row r="37" spans="3:53" s="68" customFormat="1" ht="15">
      <c r="C37" s="70">
        <f t="shared" si="0"/>
        <v>40826</v>
      </c>
      <c r="D37" s="70">
        <f t="shared" si="1"/>
        <v>40851</v>
      </c>
      <c r="E37" s="68" t="str">
        <f t="shared" si="2"/>
        <v>FNMA3.0-TBA-Oct</v>
      </c>
      <c r="F37" s="68" t="str">
        <f t="shared" si="2"/>
        <v>FNMA3.0-TBA-Nov</v>
      </c>
      <c r="G37" s="68" t="str">
        <f t="shared" si="3"/>
        <v>FNMA3.0-TBA-GEN</v>
      </c>
      <c r="I37" s="133">
        <v>40816</v>
      </c>
      <c r="J37" s="235">
        <v>14.047000000000001</v>
      </c>
      <c r="K37" s="253">
        <v>14.33866667</v>
      </c>
      <c r="L37" s="253">
        <v>-3.081222219999999</v>
      </c>
      <c r="M37" s="254">
        <v>1218.6204829999999</v>
      </c>
      <c r="N37" s="255">
        <v>16.083200000000001</v>
      </c>
      <c r="O37" s="256">
        <v>0.23943999999999999</v>
      </c>
      <c r="P37" s="253">
        <v>0.14050289000000049</v>
      </c>
      <c r="Q37" s="257">
        <v>17.279385999999999</v>
      </c>
      <c r="R37" s="253">
        <v>-2.9407193299999985</v>
      </c>
      <c r="S37" s="258">
        <v>-0.16881389706728483</v>
      </c>
      <c r="T37" s="253">
        <v>-5.7131563199999942</v>
      </c>
      <c r="U37" s="258">
        <v>-0.28666621805632164</v>
      </c>
      <c r="V37" s="259">
        <v>-16.399999999999999</v>
      </c>
      <c r="W37" s="260">
        <v>-2.3515413338800001E-2</v>
      </c>
      <c r="X37" s="261">
        <v>99.859375</v>
      </c>
      <c r="Y37" s="253">
        <v>2.96875</v>
      </c>
      <c r="Z37" s="257">
        <v>0.28125</v>
      </c>
      <c r="AA37" s="257">
        <v>99.53125</v>
      </c>
      <c r="AB37" s="257">
        <v>96.609375</v>
      </c>
      <c r="AC37" s="262">
        <v>3.25</v>
      </c>
      <c r="AD37" s="263">
        <v>7.7809999999999997</v>
      </c>
      <c r="AE37" s="260">
        <v>7.7700579687499993E-2</v>
      </c>
      <c r="AF37" s="264">
        <v>-0.30264141443185422</v>
      </c>
      <c r="AG37" s="253">
        <v>1.0921774417210368</v>
      </c>
      <c r="AH37" s="258">
        <v>6.2697153157389454E-2</v>
      </c>
      <c r="AI37" s="253">
        <v>-1.7989441947325024</v>
      </c>
      <c r="AJ37" s="258">
        <v>3.3413183020772508E-2</v>
      </c>
      <c r="AK37" s="262">
        <v>4.9597693546459189E-2</v>
      </c>
      <c r="AL37" s="265">
        <v>-1.8485418882789617</v>
      </c>
      <c r="AM37" s="258">
        <v>-0.10611674390989538</v>
      </c>
      <c r="AN37" s="253">
        <v>-1.0061027395538964</v>
      </c>
      <c r="AO37" s="266">
        <v>-9.009109652919145E-2</v>
      </c>
      <c r="AP37" s="267">
        <v>0.2256207878089595</v>
      </c>
      <c r="AQ37" s="268">
        <v>1.2951907399276156E-2</v>
      </c>
      <c r="AU37" s="394">
        <f t="shared" si="4"/>
        <v>8.0656593671304695E-3</v>
      </c>
      <c r="AV37" s="395">
        <f t="shared" si="5"/>
        <v>1.2951907399276156E-2</v>
      </c>
      <c r="AY37" s="67"/>
      <c r="BA37" s="67"/>
    </row>
    <row r="38" spans="3:53" s="68" customFormat="1" ht="15">
      <c r="C38" s="70">
        <f t="shared" si="0"/>
        <v>40857</v>
      </c>
      <c r="D38" s="70">
        <f t="shared" si="1"/>
        <v>40882</v>
      </c>
      <c r="E38" s="68" t="str">
        <f t="shared" si="2"/>
        <v>FNMA3.0-TBA-Nov</v>
      </c>
      <c r="F38" s="68" t="str">
        <f t="shared" si="2"/>
        <v>FNMA3.0-TBA-Dec</v>
      </c>
      <c r="G38" s="68" t="str">
        <f t="shared" si="3"/>
        <v>FNMA3.0-TBA-GEN</v>
      </c>
      <c r="I38" s="133">
        <v>40847</v>
      </c>
      <c r="J38" s="216">
        <v>16.780999999999999</v>
      </c>
      <c r="K38" s="134">
        <v>17.044888889999999</v>
      </c>
      <c r="L38" s="134">
        <v>2.706222219999999</v>
      </c>
      <c r="M38" s="135">
        <v>799.49078399999996</v>
      </c>
      <c r="N38" s="136">
        <v>21.315100000000001</v>
      </c>
      <c r="O38" s="251">
        <v>0.24528</v>
      </c>
      <c r="P38" s="134">
        <v>0.11409966999999988</v>
      </c>
      <c r="Q38" s="137">
        <v>14.224567</v>
      </c>
      <c r="R38" s="134">
        <v>2.8203218899999989</v>
      </c>
      <c r="S38" s="138">
        <v>0.1966934551802367</v>
      </c>
      <c r="T38" s="134">
        <v>-2.8928344299999953</v>
      </c>
      <c r="U38" s="138">
        <v>-0.14635813178903401</v>
      </c>
      <c r="V38" s="139">
        <v>-16.3</v>
      </c>
      <c r="W38" s="173">
        <v>-2.77831688907E-2</v>
      </c>
      <c r="X38" s="184">
        <v>98.515625</v>
      </c>
      <c r="Y38" s="134">
        <v>-1.34375</v>
      </c>
      <c r="Z38" s="137">
        <v>0.328125</v>
      </c>
      <c r="AA38" s="137">
        <v>98.1875</v>
      </c>
      <c r="AB38" s="137">
        <v>99.53125</v>
      </c>
      <c r="AC38" s="186">
        <v>-1.015625</v>
      </c>
      <c r="AD38" s="188">
        <v>7.9560000000000004</v>
      </c>
      <c r="AE38" s="173">
        <v>7.8379031250000009E-2</v>
      </c>
      <c r="AF38" s="141">
        <v>-0.35447196077330945</v>
      </c>
      <c r="AG38" s="134">
        <v>-0.30737018653235193</v>
      </c>
      <c r="AH38" s="138">
        <v>-2.1436455258106082E-2</v>
      </c>
      <c r="AI38" s="134">
        <v>2.5477753517908122</v>
      </c>
      <c r="AJ38" s="138">
        <v>-5.183054634145523E-2</v>
      </c>
      <c r="AK38" s="186">
        <v>3.4823648323165229E-2</v>
      </c>
      <c r="AL38" s="191">
        <v>2.512951703467647</v>
      </c>
      <c r="AM38" s="138">
        <v>0.17525699992213062</v>
      </c>
      <c r="AN38" s="134">
        <v>1.5068489639137506</v>
      </c>
      <c r="AO38" s="142">
        <v>6.9376808095537923E-2</v>
      </c>
      <c r="AP38" s="193">
        <v>0.23041078212874205</v>
      </c>
      <c r="AQ38" s="252">
        <v>1.606919160836745E-2</v>
      </c>
      <c r="AU38" s="394">
        <f t="shared" si="4"/>
        <v>7.9574811679473875E-3</v>
      </c>
      <c r="AV38" s="395">
        <f t="shared" si="5"/>
        <v>1.606919160836745E-2</v>
      </c>
      <c r="AY38" s="67"/>
      <c r="BA38" s="67"/>
    </row>
    <row r="39" spans="3:53" s="68" customFormat="1" ht="15">
      <c r="C39" s="70">
        <f t="shared" si="0"/>
        <v>40887</v>
      </c>
      <c r="D39" s="70">
        <f t="shared" si="1"/>
        <v>40912</v>
      </c>
      <c r="E39" s="68" t="str">
        <f t="shared" si="2"/>
        <v>FNMA3.0-TBA-Dec</v>
      </c>
      <c r="F39" s="68" t="str">
        <f t="shared" si="2"/>
        <v>FNMA3.0-TBA-Jan</v>
      </c>
      <c r="G39" s="68" t="str">
        <f t="shared" si="3"/>
        <v>FNMA3.0-TBA-GEN</v>
      </c>
      <c r="I39" s="133">
        <v>40877</v>
      </c>
      <c r="J39" s="217">
        <v>17.108999000000001</v>
      </c>
      <c r="K39" s="80">
        <v>17.372887890000001</v>
      </c>
      <c r="L39" s="80">
        <v>0.32799900000000193</v>
      </c>
      <c r="M39" s="81">
        <v>678.43969700000002</v>
      </c>
      <c r="N39" s="73">
        <v>24.760300000000001</v>
      </c>
      <c r="O39" s="170">
        <v>0.27144000000000001</v>
      </c>
      <c r="P39" s="80">
        <v>-8.4331100000021308E-3</v>
      </c>
      <c r="Q39" s="82">
        <v>17.053322000000001</v>
      </c>
      <c r="R39" s="80">
        <v>0.3195658899999998</v>
      </c>
      <c r="S39" s="83">
        <v>1.8748487717481378E-2</v>
      </c>
      <c r="T39" s="80">
        <v>-2.5732685399999955</v>
      </c>
      <c r="U39" s="83">
        <v>-0.13035363770775299</v>
      </c>
      <c r="V39" s="84">
        <v>-16.5</v>
      </c>
      <c r="W39" s="172">
        <v>-2.8665265018500002E-2</v>
      </c>
      <c r="X39" s="185">
        <v>99</v>
      </c>
      <c r="Y39" s="80">
        <v>0.484375</v>
      </c>
      <c r="Z39" s="82">
        <v>0.328125</v>
      </c>
      <c r="AA39" s="82">
        <v>98.742187999999999</v>
      </c>
      <c r="AB39" s="82">
        <v>98.1875</v>
      </c>
      <c r="AC39" s="187">
        <v>0.8125</v>
      </c>
      <c r="AD39" s="189">
        <v>7.6639999999999997</v>
      </c>
      <c r="AE39" s="172">
        <v>7.5873599999999999E-2</v>
      </c>
      <c r="AF39" s="86">
        <v>-0.37780288556889358</v>
      </c>
      <c r="AG39" s="80">
        <v>0.28800846812831393</v>
      </c>
      <c r="AH39" s="83">
        <v>1.689705752774279E-2</v>
      </c>
      <c r="AI39" s="80">
        <v>0.60192389977938321</v>
      </c>
      <c r="AJ39" s="83">
        <v>-2.3330924795584129E-2</v>
      </c>
      <c r="AK39" s="187">
        <v>-5.6504583489305309E-3</v>
      </c>
      <c r="AL39" s="192">
        <v>0.60757435812831373</v>
      </c>
      <c r="AM39" s="83">
        <v>3.5645545245224168E-2</v>
      </c>
      <c r="AN39" s="80">
        <v>2.1144233220420645</v>
      </c>
      <c r="AO39" s="109">
        <v>0.10749532749270085</v>
      </c>
      <c r="AP39" s="194">
        <v>0.11553346182729107</v>
      </c>
      <c r="AQ39" s="200">
        <v>6.7781880288508636E-3</v>
      </c>
      <c r="AR39" s="204"/>
      <c r="AS39" s="123"/>
      <c r="AU39" s="394">
        <f t="shared" si="4"/>
        <v>-4.9475887196599559E-4</v>
      </c>
      <c r="AV39" s="395">
        <f t="shared" si="5"/>
        <v>6.7781880288508636E-3</v>
      </c>
      <c r="AX39" s="207"/>
      <c r="AY39" s="205"/>
      <c r="BA39" s="67"/>
    </row>
    <row r="40" spans="3:53" s="68" customFormat="1" ht="15">
      <c r="C40" s="70">
        <f>I40+10</f>
        <v>40917</v>
      </c>
      <c r="D40" s="70">
        <f t="shared" si="1"/>
        <v>40942</v>
      </c>
      <c r="E40" s="68" t="str">
        <f t="shared" si="2"/>
        <v>FNMA3.0-TBA-Jan</v>
      </c>
      <c r="F40" s="68" t="str">
        <f t="shared" si="2"/>
        <v>FNMA3.0-TBA-Feb</v>
      </c>
      <c r="G40" s="68" t="str">
        <f t="shared" si="3"/>
        <v>FNMA3.0-TBA-GEN</v>
      </c>
      <c r="I40" s="133">
        <v>40907</v>
      </c>
      <c r="J40" s="217">
        <v>16.641000999999999</v>
      </c>
      <c r="K40" s="80">
        <v>16.932667670000001</v>
      </c>
      <c r="L40" s="80">
        <v>-0.4402202200000005</v>
      </c>
      <c r="M40" s="81">
        <v>673.22839399999998</v>
      </c>
      <c r="N40" s="73">
        <v>25.963799999999999</v>
      </c>
      <c r="O40" s="170">
        <v>0.29530000000000001</v>
      </c>
      <c r="P40" s="80">
        <v>-4.0723109999998286E-2</v>
      </c>
      <c r="Q40" s="82">
        <v>17.413611</v>
      </c>
      <c r="R40" s="80">
        <v>-0.48094332999999878</v>
      </c>
      <c r="S40" s="83">
        <v>-2.7683556875816501E-2</v>
      </c>
      <c r="T40" s="80">
        <v>-3.0542118699999943</v>
      </c>
      <c r="U40" s="83">
        <v>-0.15442854224011726</v>
      </c>
      <c r="V40" s="84">
        <v>-17.100000000000001</v>
      </c>
      <c r="W40" s="172">
        <v>-2.8954861715700001E-2</v>
      </c>
      <c r="X40" s="185">
        <v>99.96875</v>
      </c>
      <c r="Y40" s="80">
        <v>0.96875</v>
      </c>
      <c r="Z40" s="82">
        <v>0.25781200000000126</v>
      </c>
      <c r="AA40" s="82">
        <v>99.671875</v>
      </c>
      <c r="AB40" s="82">
        <v>98.742187999999999</v>
      </c>
      <c r="AC40" s="187">
        <v>1.2265620000000013</v>
      </c>
      <c r="AD40" s="189">
        <v>7.5659999999999998</v>
      </c>
      <c r="AE40" s="172">
        <v>7.5636356249999995E-2</v>
      </c>
      <c r="AF40" s="86">
        <v>-0.38281671872182504</v>
      </c>
      <c r="AG40" s="80">
        <v>0.46339866292915372</v>
      </c>
      <c r="AH40" s="83">
        <v>2.6673669102296481E-2</v>
      </c>
      <c r="AI40" s="80">
        <v>-1.9973242504296246E-2</v>
      </c>
      <c r="AJ40" s="83">
        <v>-5.0138331529314684E-3</v>
      </c>
      <c r="AK40" s="187">
        <v>-2.42857543345118E-3</v>
      </c>
      <c r="AL40" s="192">
        <v>-1.7544667070845066E-2</v>
      </c>
      <c r="AM40" s="83">
        <v>-1.0098877735200227E-3</v>
      </c>
      <c r="AN40" s="80">
        <v>2.0968786549712193</v>
      </c>
      <c r="AO40" s="109">
        <v>0.10637688150223545</v>
      </c>
      <c r="AP40" s="194">
        <v>5.797163388711335E-2</v>
      </c>
      <c r="AQ40" s="200">
        <v>3.3369025492003762E-3</v>
      </c>
      <c r="AR40" s="123"/>
      <c r="AS40" s="123"/>
      <c r="AU40" s="394">
        <f t="shared" si="4"/>
        <v>-2.3440610598447994E-3</v>
      </c>
      <c r="AV40" s="395">
        <f t="shared" si="5"/>
        <v>3.3369025492003762E-3</v>
      </c>
      <c r="AX40" s="207"/>
      <c r="AY40" s="205"/>
      <c r="BA40" s="67"/>
    </row>
    <row r="41" spans="3:53" s="68" customFormat="1" ht="15">
      <c r="C41" s="70">
        <f t="shared" si="0"/>
        <v>40949</v>
      </c>
      <c r="D41" s="70">
        <f t="shared" si="1"/>
        <v>40974</v>
      </c>
      <c r="E41" s="68" t="str">
        <f t="shared" si="2"/>
        <v>FNMA3.0-TBA-Feb</v>
      </c>
      <c r="F41" s="68" t="str">
        <f t="shared" si="2"/>
        <v>FNMA3.0-TBA-Mar</v>
      </c>
      <c r="G41" s="68" t="str">
        <f t="shared" si="3"/>
        <v>FNMA3.0-TBA-GEN</v>
      </c>
      <c r="I41" s="133">
        <v>40939</v>
      </c>
      <c r="J41" s="217">
        <v>14.843999999999999</v>
      </c>
      <c r="K41" s="80">
        <v>15.10788889</v>
      </c>
      <c r="L41" s="80">
        <v>-1.8247787800000008</v>
      </c>
      <c r="M41" s="81">
        <v>621.37829599999998</v>
      </c>
      <c r="N41" s="73">
        <v>25.9087</v>
      </c>
      <c r="O41" s="170">
        <v>0.26474999999999999</v>
      </c>
      <c r="P41" s="80">
        <v>-2.8268329999999509E-2</v>
      </c>
      <c r="Q41" s="82">
        <v>16.960936</v>
      </c>
      <c r="R41" s="80">
        <v>-1.8530471100000003</v>
      </c>
      <c r="S41" s="83">
        <v>-0.10943621797308919</v>
      </c>
      <c r="T41" s="80">
        <v>-4.9072589799999946</v>
      </c>
      <c r="U41" s="83">
        <v>-0.24696468460335064</v>
      </c>
      <c r="V41" s="84">
        <v>-16.7</v>
      </c>
      <c r="W41" s="172">
        <v>-2.5230174446299998E-2</v>
      </c>
      <c r="X41" s="185">
        <v>101.609375</v>
      </c>
      <c r="Y41" s="80">
        <v>1.640625</v>
      </c>
      <c r="Z41" s="82">
        <v>0.296875</v>
      </c>
      <c r="AA41" s="82">
        <v>101.269531</v>
      </c>
      <c r="AB41" s="82">
        <v>99.671875</v>
      </c>
      <c r="AC41" s="187">
        <v>1.9375</v>
      </c>
      <c r="AD41" s="189">
        <v>7.0720000000000001</v>
      </c>
      <c r="AE41" s="172">
        <v>7.1858149999999996E-2</v>
      </c>
      <c r="AF41" s="86">
        <v>-0.35111082662578985</v>
      </c>
      <c r="AG41" s="80">
        <v>0.74170739252353601</v>
      </c>
      <c r="AH41" s="83">
        <v>4.3803339614208348E-2</v>
      </c>
      <c r="AI41" s="80">
        <v>-1.0853309778664355</v>
      </c>
      <c r="AJ41" s="83">
        <v>3.1705892096035193E-2</v>
      </c>
      <c r="AK41" s="187">
        <v>2.6008739610028871E-2</v>
      </c>
      <c r="AL41" s="192">
        <v>-1.1113397174764643</v>
      </c>
      <c r="AM41" s="83">
        <v>-6.5632878358880847E-2</v>
      </c>
      <c r="AN41" s="80">
        <v>0.98553893749475496</v>
      </c>
      <c r="AO41" s="109">
        <v>3.3762182219521319E-2</v>
      </c>
      <c r="AP41" s="194">
        <v>7.5967696654531847E-2</v>
      </c>
      <c r="AQ41" s="200">
        <v>4.4864576648560566E-3</v>
      </c>
      <c r="AR41" s="204"/>
      <c r="AS41" s="221"/>
      <c r="AU41" s="394">
        <f t="shared" si="4"/>
        <v>-1.6694551945930624E-3</v>
      </c>
      <c r="AV41" s="395">
        <f t="shared" si="5"/>
        <v>4.4864576648560566E-3</v>
      </c>
      <c r="AX41" s="207"/>
      <c r="AY41" s="205"/>
      <c r="BA41" s="67"/>
    </row>
    <row r="42" spans="3:53" s="68" customFormat="1" ht="15">
      <c r="C42" s="70">
        <f t="shared" si="0"/>
        <v>40978</v>
      </c>
      <c r="D42" s="70">
        <f t="shared" si="1"/>
        <v>41003</v>
      </c>
      <c r="E42" s="68" t="str">
        <f t="shared" si="2"/>
        <v>FNMA3.0-TBA-Mar</v>
      </c>
      <c r="F42" s="68" t="str">
        <f t="shared" si="2"/>
        <v>FNMA3.0-TBA-Apr</v>
      </c>
      <c r="G42" s="68" t="str">
        <f t="shared" si="3"/>
        <v>FNMA3.0-TBA-GEN</v>
      </c>
      <c r="I42" s="133">
        <v>40968</v>
      </c>
      <c r="J42" s="217">
        <v>16.391000999999999</v>
      </c>
      <c r="K42" s="80">
        <v>16.65488989</v>
      </c>
      <c r="L42" s="80">
        <v>1.5470009999999998</v>
      </c>
      <c r="M42" s="81">
        <v>405.21618699999999</v>
      </c>
      <c r="N42" s="73">
        <v>22.459900000000001</v>
      </c>
      <c r="O42" s="170">
        <v>0.24349999999999999</v>
      </c>
      <c r="P42" s="80">
        <v>7.8236889999999448E-2</v>
      </c>
      <c r="Q42" s="82">
        <v>15.029652</v>
      </c>
      <c r="R42" s="80">
        <v>1.6252378899999993</v>
      </c>
      <c r="S42" s="83">
        <v>0.1075754463004923</v>
      </c>
      <c r="T42" s="80">
        <v>-3.2820210899999953</v>
      </c>
      <c r="U42" s="83">
        <v>-0.16595657446952405</v>
      </c>
      <c r="V42" s="84">
        <v>-16.5</v>
      </c>
      <c r="W42" s="172">
        <v>-2.7480568318500001E-2</v>
      </c>
      <c r="X42" s="185">
        <v>100.953125</v>
      </c>
      <c r="Y42" s="80">
        <v>-0.65625</v>
      </c>
      <c r="Z42" s="82">
        <v>0.33984399999999937</v>
      </c>
      <c r="AA42" s="82">
        <v>100.5625</v>
      </c>
      <c r="AB42" s="82">
        <v>101.269531</v>
      </c>
      <c r="AC42" s="187">
        <v>-0.31640600000000063</v>
      </c>
      <c r="AD42" s="189">
        <v>7.1929999999999996</v>
      </c>
      <c r="AE42" s="172">
        <v>7.2615582812499996E-2</v>
      </c>
      <c r="AF42" s="86">
        <v>-0.37843899689488569</v>
      </c>
      <c r="AG42" s="80">
        <v>-0.11109357220935989</v>
      </c>
      <c r="AH42" s="83">
        <v>-7.3533485067455969E-3</v>
      </c>
      <c r="AI42" s="80">
        <v>1.5231113736601867</v>
      </c>
      <c r="AJ42" s="83">
        <v>-2.7328170269095842E-2</v>
      </c>
      <c r="AK42" s="187">
        <v>8.9670558695470731E-3</v>
      </c>
      <c r="AL42" s="192">
        <v>1.5141443177906395</v>
      </c>
      <c r="AM42" s="83">
        <v>0.10022209779374672</v>
      </c>
      <c r="AN42" s="80">
        <v>2.4996832552853947</v>
      </c>
      <c r="AO42" s="109">
        <v>0.13736799674140321</v>
      </c>
      <c r="AP42" s="194">
        <v>0.20684711246074475</v>
      </c>
      <c r="AQ42" s="200">
        <v>1.3691331328075762E-2</v>
      </c>
      <c r="AR42" s="204"/>
      <c r="AS42" s="221"/>
      <c r="AU42" s="394">
        <f t="shared" si="4"/>
        <v>5.1785454982916177E-3</v>
      </c>
      <c r="AV42" s="395">
        <f t="shared" si="5"/>
        <v>1.3691331328075762E-2</v>
      </c>
      <c r="AX42" s="207"/>
      <c r="AY42" s="205"/>
      <c r="BA42" s="67"/>
    </row>
    <row r="43" spans="3:53" s="68" customFormat="1" ht="15">
      <c r="C43" s="70">
        <f t="shared" si="0"/>
        <v>41008</v>
      </c>
      <c r="D43" s="70">
        <f t="shared" si="1"/>
        <v>41033</v>
      </c>
      <c r="E43" s="68" t="str">
        <f t="shared" si="2"/>
        <v>FNMA3.0-TBA-Apr</v>
      </c>
      <c r="F43" s="68" t="str">
        <f t="shared" si="2"/>
        <v>FNMA3.0-TBA-May</v>
      </c>
      <c r="G43" s="68" t="str">
        <f t="shared" si="3"/>
        <v>FNMA3.0-TBA-GEN</v>
      </c>
      <c r="I43" s="133">
        <v>40998</v>
      </c>
      <c r="J43" s="217">
        <v>18.233999000000001</v>
      </c>
      <c r="K43" s="80">
        <v>18.511776780000002</v>
      </c>
      <c r="L43" s="80">
        <v>1.856886890000002</v>
      </c>
      <c r="M43" s="81">
        <v>253.704407</v>
      </c>
      <c r="N43" s="73">
        <v>24.741399999999999</v>
      </c>
      <c r="O43" s="170">
        <v>0.24124999999999999</v>
      </c>
      <c r="P43" s="80">
        <v>1.356890000000277E-3</v>
      </c>
      <c r="Q43" s="82">
        <v>16.653532999999999</v>
      </c>
      <c r="R43" s="80">
        <v>1.8582437800000022</v>
      </c>
      <c r="S43" s="83">
        <v>0.11157346534699919</v>
      </c>
      <c r="T43" s="80">
        <v>-1.4237773099999931</v>
      </c>
      <c r="U43" s="83">
        <v>-7.2899459233207065E-2</v>
      </c>
      <c r="V43" s="84">
        <v>-16.100000000000001</v>
      </c>
      <c r="W43" s="172">
        <v>-2.9803960615800002E-2</v>
      </c>
      <c r="X43" s="185">
        <v>99.65625</v>
      </c>
      <c r="Y43" s="80">
        <v>-1.296875</v>
      </c>
      <c r="Z43" s="82">
        <v>0.390625</v>
      </c>
      <c r="AA43" s="82">
        <v>99.375</v>
      </c>
      <c r="AB43" s="82">
        <v>100.5625</v>
      </c>
      <c r="AC43" s="187">
        <v>-0.90625</v>
      </c>
      <c r="AD43" s="189">
        <v>7.2949999999999999</v>
      </c>
      <c r="AE43" s="172">
        <v>7.2699234375000005E-2</v>
      </c>
      <c r="AF43" s="86">
        <v>-0.40996251022485408</v>
      </c>
      <c r="AG43" s="80">
        <v>-0.34296034093599015</v>
      </c>
      <c r="AH43" s="83">
        <v>-2.0592171020110548E-2</v>
      </c>
      <c r="AI43" s="80">
        <v>1.5357244672389134</v>
      </c>
      <c r="AJ43" s="83">
        <v>-3.1523513329968389E-2</v>
      </c>
      <c r="AK43" s="187">
        <v>2.0441028174901378E-2</v>
      </c>
      <c r="AL43" s="192">
        <v>1.515283439064012</v>
      </c>
      <c r="AM43" s="83">
        <v>9.0981294326888645E-2</v>
      </c>
      <c r="AN43" s="80">
        <v>4.0149666943494067</v>
      </c>
      <c r="AO43" s="109">
        <v>0.2408472092109164</v>
      </c>
      <c r="AP43" s="194">
        <v>0.16149849555658391</v>
      </c>
      <c r="AQ43" s="200">
        <v>9.6967615290901154E-3</v>
      </c>
      <c r="AR43" s="204"/>
      <c r="AS43" s="221"/>
      <c r="AU43" s="394">
        <f t="shared" si="4"/>
        <v>8.1470967923659874E-5</v>
      </c>
      <c r="AV43" s="395">
        <f t="shared" si="5"/>
        <v>9.6967615290901154E-3</v>
      </c>
      <c r="AX43" s="207"/>
      <c r="AY43" s="205"/>
      <c r="BA43" s="67"/>
    </row>
    <row r="44" spans="3:53" s="68" customFormat="1" ht="15">
      <c r="C44" s="70">
        <f t="shared" si="0"/>
        <v>41039</v>
      </c>
      <c r="D44" s="70">
        <f t="shared" si="1"/>
        <v>41064</v>
      </c>
      <c r="E44" s="68" t="str">
        <f t="shared" si="2"/>
        <v>FNMA3.0-TBA-May</v>
      </c>
      <c r="F44" s="68" t="str">
        <f t="shared" si="2"/>
        <v>FNMA3.0-TBA-Jun</v>
      </c>
      <c r="G44" s="68" t="str">
        <f t="shared" si="3"/>
        <v>FNMA3.0-TBA-GEN</v>
      </c>
      <c r="I44" s="133">
        <v>41029</v>
      </c>
      <c r="J44" s="217">
        <v>17.594000000000001</v>
      </c>
      <c r="K44" s="80">
        <v>17.857888890000002</v>
      </c>
      <c r="L44" s="80">
        <v>-0.65388789000000003</v>
      </c>
      <c r="M44" s="81">
        <v>243.670502</v>
      </c>
      <c r="N44" s="73">
        <v>26.270199999999999</v>
      </c>
      <c r="O44" s="170">
        <v>0.23874999999999999</v>
      </c>
      <c r="P44" s="80">
        <v>-7.8021219999996561E-2</v>
      </c>
      <c r="Q44" s="82">
        <v>18.589797999999998</v>
      </c>
      <c r="R44" s="80">
        <v>-0.73190910999999659</v>
      </c>
      <c r="S44" s="83">
        <v>-3.9537485715079833E-2</v>
      </c>
      <c r="T44" s="80">
        <v>-2.1556864199999897</v>
      </c>
      <c r="U44" s="83">
        <v>-0.10955468362021692</v>
      </c>
      <c r="V44" s="84">
        <v>-16.3</v>
      </c>
      <c r="W44" s="172">
        <v>-2.9108358890700004E-2</v>
      </c>
      <c r="X44" s="185">
        <v>101.078125</v>
      </c>
      <c r="Y44" s="80">
        <v>1.421875</v>
      </c>
      <c r="Z44" s="82">
        <v>0.28125</v>
      </c>
      <c r="AA44" s="82">
        <v>100.820312</v>
      </c>
      <c r="AB44" s="82">
        <v>99.375</v>
      </c>
      <c r="AC44" s="187">
        <v>1.703125</v>
      </c>
      <c r="AD44" s="189">
        <v>6.6920000000000002</v>
      </c>
      <c r="AE44" s="172">
        <v>6.764148125000001E-2</v>
      </c>
      <c r="AF44" s="86">
        <v>-0.43033296067418692</v>
      </c>
      <c r="AG44" s="80">
        <v>0.69821740022670464</v>
      </c>
      <c r="AH44" s="83">
        <v>3.7717470803831969E-2</v>
      </c>
      <c r="AI44" s="80">
        <v>-4.817382688961451E-2</v>
      </c>
      <c r="AJ44" s="83">
        <v>-2.0370450449332833E-2</v>
      </c>
      <c r="AK44" s="187">
        <v>-1.4482117116322562E-2</v>
      </c>
      <c r="AL44" s="192">
        <v>-3.3691709773291945E-2</v>
      </c>
      <c r="AM44" s="83">
        <v>-1.8200149112478625E-3</v>
      </c>
      <c r="AN44" s="80">
        <v>3.9812749845761148</v>
      </c>
      <c r="AO44" s="109">
        <v>0.23858884878757225</v>
      </c>
      <c r="AP44" s="194">
        <v>4.3009925189618506E-2</v>
      </c>
      <c r="AQ44" s="200">
        <v>2.3233817963970987E-3</v>
      </c>
      <c r="AR44" s="204"/>
      <c r="AS44" s="221"/>
      <c r="AU44" s="394">
        <f t="shared" si="4"/>
        <v>-4.2146802506980397E-3</v>
      </c>
      <c r="AV44" s="395">
        <f t="shared" si="5"/>
        <v>2.3233817963970987E-3</v>
      </c>
      <c r="AX44" s="207"/>
      <c r="AY44" s="205"/>
      <c r="BA44" s="67"/>
    </row>
    <row r="45" spans="3:53" s="68" customFormat="1" ht="15">
      <c r="C45" s="70">
        <f t="shared" si="0"/>
        <v>41070</v>
      </c>
      <c r="D45" s="70">
        <f t="shared" si="1"/>
        <v>41095</v>
      </c>
      <c r="E45" s="68" t="str">
        <f t="shared" si="2"/>
        <v>FNMA3.0-TBA-Jun</v>
      </c>
      <c r="F45" s="68" t="str">
        <f t="shared" si="2"/>
        <v>FNMA3.0-TBA-Jul</v>
      </c>
      <c r="G45" s="68" t="str">
        <f t="shared" si="3"/>
        <v>FNMA3.0-TBA-GEN</v>
      </c>
      <c r="I45" s="133">
        <v>41060</v>
      </c>
      <c r="J45" s="217">
        <v>15.718999999999999</v>
      </c>
      <c r="K45" s="80">
        <v>15.98288889</v>
      </c>
      <c r="L45" s="80">
        <v>-1.8750000000000018</v>
      </c>
      <c r="M45" s="81">
        <v>303.365295</v>
      </c>
      <c r="N45" s="73">
        <v>24.764600000000002</v>
      </c>
      <c r="O45" s="170">
        <v>0.23874999999999999</v>
      </c>
      <c r="P45" s="80">
        <v>-3.0096109999998788E-2</v>
      </c>
      <c r="Q45" s="82">
        <v>17.887985</v>
      </c>
      <c r="R45" s="80">
        <v>-1.9050961100000006</v>
      </c>
      <c r="S45" s="83">
        <v>-0.1066809252613734</v>
      </c>
      <c r="T45" s="80">
        <v>-4.0607825299999902</v>
      </c>
      <c r="U45" s="83">
        <v>-0.20454821386626854</v>
      </c>
      <c r="V45" s="84">
        <v>-15.9</v>
      </c>
      <c r="W45" s="172">
        <v>-2.5412793335099999E-2</v>
      </c>
      <c r="X45" s="185">
        <v>102.492188</v>
      </c>
      <c r="Y45" s="80">
        <v>1.4140629999999987</v>
      </c>
      <c r="Z45" s="82">
        <v>0.25781299999999874</v>
      </c>
      <c r="AA45" s="82">
        <v>102.222656</v>
      </c>
      <c r="AB45" s="82">
        <v>100.820312</v>
      </c>
      <c r="AC45" s="187">
        <v>1.6718759999999975</v>
      </c>
      <c r="AD45" s="189">
        <v>5.68</v>
      </c>
      <c r="AE45" s="172">
        <v>5.8215562783999995E-2</v>
      </c>
      <c r="AF45" s="86">
        <v>-0.43652920490334018</v>
      </c>
      <c r="AG45" s="80">
        <v>0.71946334896011588</v>
      </c>
      <c r="AH45" s="83">
        <v>4.0288264385103127E-2</v>
      </c>
      <c r="AI45" s="80">
        <v>-1.1900137008915892</v>
      </c>
      <c r="AJ45" s="83">
        <v>-6.1962442291532693E-3</v>
      </c>
      <c r="AK45" s="187">
        <v>-4.3809398517045762E-3</v>
      </c>
      <c r="AL45" s="192">
        <v>-1.1856327610398847</v>
      </c>
      <c r="AM45" s="83">
        <v>-6.6392660876270271E-2</v>
      </c>
      <c r="AN45" s="80">
        <v>2.7956422235362304</v>
      </c>
      <c r="AO45" s="109">
        <v>0.15635563938488906</v>
      </c>
      <c r="AP45" s="194">
        <v>8.2446793903745499E-2</v>
      </c>
      <c r="AQ45" s="200">
        <v>4.616827577525906E-3</v>
      </c>
      <c r="AR45" s="204"/>
      <c r="AS45" s="221"/>
      <c r="AU45" s="394">
        <f t="shared" si="4"/>
        <v>-1.6853117513152354E-3</v>
      </c>
      <c r="AV45" s="395">
        <f t="shared" si="5"/>
        <v>4.616827577525906E-3</v>
      </c>
      <c r="AX45" s="207"/>
      <c r="AY45" s="205"/>
      <c r="BA45" s="67"/>
    </row>
    <row r="46" spans="3:53" s="68" customFormat="1" ht="15">
      <c r="C46" s="70">
        <f t="shared" si="0"/>
        <v>41099</v>
      </c>
      <c r="D46" s="70">
        <f t="shared" si="1"/>
        <v>41124</v>
      </c>
      <c r="E46" s="68" t="str">
        <f t="shared" si="2"/>
        <v>FNMA3.0-TBA-Jul</v>
      </c>
      <c r="F46" s="68" t="str">
        <f t="shared" si="2"/>
        <v>FNMA3.0-TBA-Aug</v>
      </c>
      <c r="G46" s="68" t="str">
        <f t="shared" si="3"/>
        <v>FNMA3.0-TBA-GEN</v>
      </c>
      <c r="I46" s="133">
        <v>41089</v>
      </c>
      <c r="J46" s="217">
        <v>16.108999000000001</v>
      </c>
      <c r="K46" s="80">
        <v>16.386776780000002</v>
      </c>
      <c r="L46" s="80">
        <v>0.4038878900000018</v>
      </c>
      <c r="M46" s="81">
        <v>318.91009500000001</v>
      </c>
      <c r="N46" s="73">
        <v>25.714500000000001</v>
      </c>
      <c r="O46" s="170">
        <v>0.24575</v>
      </c>
      <c r="P46" s="80">
        <v>8.6388999999975624E-4</v>
      </c>
      <c r="Q46" s="82">
        <v>15.982025</v>
      </c>
      <c r="R46" s="80">
        <v>0.40475178000000156</v>
      </c>
      <c r="S46" s="83">
        <v>2.5324068933072683E-2</v>
      </c>
      <c r="T46" s="80">
        <v>-3.6560307499999887</v>
      </c>
      <c r="U46" s="83">
        <v>-0.18440413800128208</v>
      </c>
      <c r="V46" s="84">
        <v>-15.7</v>
      </c>
      <c r="W46" s="172">
        <v>-2.5727239544600003E-2</v>
      </c>
      <c r="X46" s="185">
        <v>102.546875</v>
      </c>
      <c r="Y46" s="80">
        <v>5.4687000000001262E-2</v>
      </c>
      <c r="Z46" s="82">
        <v>0.26953199999999811</v>
      </c>
      <c r="AA46" s="82">
        <v>102.289062</v>
      </c>
      <c r="AB46" s="82">
        <v>102.222656</v>
      </c>
      <c r="AC46" s="187">
        <v>0.32421899999999937</v>
      </c>
      <c r="AD46" s="189">
        <v>5.4340000000000002</v>
      </c>
      <c r="AE46" s="172">
        <v>5.5723971875000007E-2</v>
      </c>
      <c r="AF46" s="86">
        <v>-0.46169069933333784</v>
      </c>
      <c r="AG46" s="80">
        <v>0.14153106228455578</v>
      </c>
      <c r="AH46" s="83">
        <v>8.8551614954357465E-3</v>
      </c>
      <c r="AI46" s="80">
        <v>0.54559483896161076</v>
      </c>
      <c r="AJ46" s="83">
        <v>-2.5161494429997655E-2</v>
      </c>
      <c r="AK46" s="187">
        <v>-6.880033229466568E-4</v>
      </c>
      <c r="AL46" s="192">
        <v>0.54628284228455737</v>
      </c>
      <c r="AM46" s="83">
        <v>3.4179230428508435E-2</v>
      </c>
      <c r="AN46" s="80">
        <v>3.3419250658207877</v>
      </c>
      <c r="AO46" s="109">
        <v>0.19587898524073033</v>
      </c>
      <c r="AP46" s="194">
        <v>0.1253043075727121</v>
      </c>
      <c r="AQ46" s="200">
        <v>7.8399035640616347E-3</v>
      </c>
      <c r="AR46" s="204"/>
      <c r="AS46" s="221"/>
      <c r="AU46" s="394">
        <f t="shared" si="4"/>
        <v>5.4050929462461917E-5</v>
      </c>
      <c r="AV46" s="395">
        <f t="shared" si="5"/>
        <v>7.8399035640616347E-3</v>
      </c>
      <c r="AX46" s="207"/>
      <c r="AY46" s="205"/>
      <c r="BA46" s="67"/>
    </row>
    <row r="47" spans="3:53" s="68" customFormat="1" ht="15">
      <c r="C47" s="70">
        <f t="shared" si="0"/>
        <v>41131</v>
      </c>
      <c r="D47" s="70">
        <f t="shared" si="1"/>
        <v>41156</v>
      </c>
      <c r="E47" s="68" t="str">
        <f t="shared" si="2"/>
        <v>FNMA3.0-TBA-Aug</v>
      </c>
      <c r="F47" s="68" t="str">
        <f t="shared" si="2"/>
        <v>FNMA3.0-TBA-Sep</v>
      </c>
      <c r="G47" s="68" t="str">
        <f t="shared" si="3"/>
        <v>FNMA3.0-TBA-GEN</v>
      </c>
      <c r="I47" s="133">
        <v>41121</v>
      </c>
      <c r="J47" s="217">
        <v>15.984</v>
      </c>
      <c r="K47" s="80">
        <v>16.247888889999999</v>
      </c>
      <c r="L47" s="80">
        <v>-0.13888789000000301</v>
      </c>
      <c r="M47" s="81">
        <v>176.34689299999999</v>
      </c>
      <c r="N47" s="73">
        <v>24.700700000000001</v>
      </c>
      <c r="O47" s="170">
        <v>0.2457</v>
      </c>
      <c r="P47" s="80">
        <v>8.3537800000001994E-3</v>
      </c>
      <c r="Q47" s="82">
        <v>16.378423000000002</v>
      </c>
      <c r="R47" s="80">
        <v>-0.13053411000000281</v>
      </c>
      <c r="S47" s="83">
        <v>-7.9658197431064781E-3</v>
      </c>
      <c r="T47" s="80">
        <v>-3.7865648599999915</v>
      </c>
      <c r="U47" s="83">
        <v>-0.19090102762118744</v>
      </c>
      <c r="V47" s="84">
        <v>-13.3</v>
      </c>
      <c r="W47" s="172">
        <v>-2.1609692223699999E-2</v>
      </c>
      <c r="X47" s="185">
        <v>104.015625</v>
      </c>
      <c r="Y47" s="80">
        <v>1.46875</v>
      </c>
      <c r="Z47" s="82">
        <v>0.25781299999999874</v>
      </c>
      <c r="AA47" s="82">
        <v>103.746094</v>
      </c>
      <c r="AB47" s="82">
        <v>102.289062</v>
      </c>
      <c r="AC47" s="187">
        <v>1.7265629999999987</v>
      </c>
      <c r="AD47" s="189">
        <v>4.7750000000000004</v>
      </c>
      <c r="AE47" s="172">
        <v>4.9667460937500005E-2</v>
      </c>
      <c r="AF47" s="86">
        <v>-0.4350875163699825</v>
      </c>
      <c r="AG47" s="80">
        <v>0.79713807891306521</v>
      </c>
      <c r="AH47" s="83">
        <v>4.8645202751890118E-2</v>
      </c>
      <c r="AI47" s="80">
        <v>0.68614068140177653</v>
      </c>
      <c r="AJ47" s="83">
        <v>2.6603182963355343E-2</v>
      </c>
      <c r="AK47" s="187">
        <v>1.9536712488714081E-2</v>
      </c>
      <c r="AL47" s="192">
        <v>0.66660396891306239</v>
      </c>
      <c r="AM47" s="83">
        <v>4.067938300878364E-2</v>
      </c>
      <c r="AN47" s="80">
        <v>4.0085290347338498</v>
      </c>
      <c r="AO47" s="109">
        <v>0.24452660451349351</v>
      </c>
      <c r="AP47" s="194">
        <v>0.12052499785789395</v>
      </c>
      <c r="AQ47" s="200">
        <v>7.3550155394192128E-3</v>
      </c>
      <c r="AR47" s="204"/>
      <c r="AS47" s="221"/>
      <c r="AU47" s="394">
        <f t="shared" si="4"/>
        <v>5.0978786811790562E-4</v>
      </c>
      <c r="AV47" s="395">
        <f t="shared" si="5"/>
        <v>7.3550155394192128E-3</v>
      </c>
      <c r="AX47" s="207"/>
      <c r="AY47" s="205"/>
      <c r="BA47" s="67"/>
    </row>
    <row r="48" spans="3:53" s="68" customFormat="1" ht="15">
      <c r="C48" s="70">
        <f t="shared" si="0"/>
        <v>41162</v>
      </c>
      <c r="D48" s="70">
        <f t="shared" si="1"/>
        <v>41187</v>
      </c>
      <c r="E48" s="68" t="str">
        <f t="shared" si="2"/>
        <v>FNMA3.0-TBA-Sep</v>
      </c>
      <c r="F48" s="68" t="str">
        <f t="shared" si="2"/>
        <v>FNMA3.0-TBA-Oct</v>
      </c>
      <c r="G48" s="68" t="str">
        <f t="shared" si="3"/>
        <v>FNMA3.0-TBA-GEN</v>
      </c>
      <c r="I48" s="133">
        <v>41152</v>
      </c>
      <c r="J48" s="217">
        <v>17.202998999999998</v>
      </c>
      <c r="K48" s="80">
        <v>17.508554559999997</v>
      </c>
      <c r="L48" s="80">
        <v>1.2606656699999981</v>
      </c>
      <c r="M48" s="81">
        <v>29.759599999999999</v>
      </c>
      <c r="N48" s="73">
        <v>25.6448</v>
      </c>
      <c r="O48" s="170">
        <v>0.23050000000000001</v>
      </c>
      <c r="P48" s="80">
        <v>-5.3131100000030074E-3</v>
      </c>
      <c r="Q48" s="82">
        <v>16.253202000000002</v>
      </c>
      <c r="R48" s="80">
        <v>1.2553525599999951</v>
      </c>
      <c r="S48" s="83">
        <v>7.7262502747210457E-2</v>
      </c>
      <c r="T48" s="80">
        <v>-2.5312122999999964</v>
      </c>
      <c r="U48" s="83">
        <v>-0.12838801604500427</v>
      </c>
      <c r="V48" s="84">
        <v>-13.1</v>
      </c>
      <c r="W48" s="172">
        <v>-2.2936206473599997E-2</v>
      </c>
      <c r="X48" s="185">
        <v>103.773438</v>
      </c>
      <c r="Y48" s="80">
        <v>-0.24218700000000126</v>
      </c>
      <c r="Z48" s="82">
        <v>0.26953100000000063</v>
      </c>
      <c r="AA48" s="82">
        <v>103.539062</v>
      </c>
      <c r="AB48" s="82">
        <v>103.746094</v>
      </c>
      <c r="AC48" s="187">
        <v>2.7343999999999369E-2</v>
      </c>
      <c r="AD48" s="189">
        <v>4.8049999999999997</v>
      </c>
      <c r="AE48" s="172">
        <v>4.9863136958999993E-2</v>
      </c>
      <c r="AF48" s="86">
        <v>-0.45998322352761944</v>
      </c>
      <c r="AG48" s="80">
        <v>1.1897033047620527E-2</v>
      </c>
      <c r="AH48" s="83">
        <v>7.3222023662056982E-4</v>
      </c>
      <c r="AI48" s="80">
        <v>1.2702643013623089</v>
      </c>
      <c r="AJ48" s="83">
        <v>-2.4895707157636948E-2</v>
      </c>
      <c r="AK48" s="187">
        <v>3.0147083146933257E-3</v>
      </c>
      <c r="AL48" s="192">
        <v>1.2672495930476155</v>
      </c>
      <c r="AM48" s="83">
        <v>7.7994722983831019E-2</v>
      </c>
      <c r="AN48" s="80">
        <v>5.2757786277814649</v>
      </c>
      <c r="AO48" s="109">
        <v>0.34159311227853117</v>
      </c>
      <c r="AP48" s="194">
        <v>0.11866662822062007</v>
      </c>
      <c r="AQ48" s="200">
        <v>7.303510568296364E-3</v>
      </c>
      <c r="AR48" s="204"/>
      <c r="AS48" s="221"/>
      <c r="AU48" s="394">
        <f t="shared" si="4"/>
        <v>-3.2700309781617467E-4</v>
      </c>
      <c r="AV48" s="395">
        <f t="shared" si="5"/>
        <v>7.303510568296364E-3</v>
      </c>
      <c r="AX48" s="207"/>
      <c r="AY48" s="205"/>
      <c r="BA48" s="67"/>
    </row>
    <row r="49" spans="1:53" s="68" customFormat="1" ht="15">
      <c r="C49" s="70">
        <f t="shared" si="0"/>
        <v>41190</v>
      </c>
      <c r="D49" s="70">
        <f t="shared" si="1"/>
        <v>41215</v>
      </c>
      <c r="E49" s="68" t="str">
        <f t="shared" si="2"/>
        <v>FNMA3.0-TBA-Oct</v>
      </c>
      <c r="F49" s="68" t="str">
        <f t="shared" si="2"/>
        <v>FNMA3.0-TBA-Nov</v>
      </c>
      <c r="G49" s="68" t="str">
        <f t="shared" si="3"/>
        <v>FNMA3.0-TBA-GEN</v>
      </c>
      <c r="I49" s="133">
        <v>41180</v>
      </c>
      <c r="J49" s="217">
        <v>16.437999999999999</v>
      </c>
      <c r="K49" s="80">
        <v>16.701888889999999</v>
      </c>
      <c r="L49" s="80">
        <v>-0.80666566999999745</v>
      </c>
      <c r="M49" s="81">
        <v>-19.417998999999998</v>
      </c>
      <c r="N49" s="73">
        <v>29.312100000000001</v>
      </c>
      <c r="O49" s="170">
        <v>0.21425</v>
      </c>
      <c r="P49" s="80">
        <v>-0.11296644000000455</v>
      </c>
      <c r="Q49" s="82">
        <v>17.621521000000001</v>
      </c>
      <c r="R49" s="80">
        <v>-0.919632110000002</v>
      </c>
      <c r="S49" s="83">
        <v>-5.2524730516646495E-2</v>
      </c>
      <c r="T49" s="80">
        <v>-3.4508444099999984</v>
      </c>
      <c r="U49" s="83">
        <v>-0.17416920061732011</v>
      </c>
      <c r="V49" s="84">
        <v>-12</v>
      </c>
      <c r="W49" s="172">
        <v>-2.0042266667999999E-2</v>
      </c>
      <c r="X49" s="185">
        <v>105.53125</v>
      </c>
      <c r="Y49" s="80">
        <v>1.7578120000000013</v>
      </c>
      <c r="Z49" s="82">
        <v>0.23437599999999748</v>
      </c>
      <c r="AA49" s="82">
        <v>105.269531</v>
      </c>
      <c r="AB49" s="82">
        <v>103.539062</v>
      </c>
      <c r="AC49" s="187">
        <v>1.9921879999999987</v>
      </c>
      <c r="AD49" s="189">
        <v>4.3460000000000001</v>
      </c>
      <c r="AE49" s="172">
        <v>4.5863881250000002E-2</v>
      </c>
      <c r="AF49" s="86">
        <v>-0.43699456133577874</v>
      </c>
      <c r="AG49" s="80">
        <v>0.91637305811304059</v>
      </c>
      <c r="AH49" s="83">
        <v>5.233858997170357E-2</v>
      </c>
      <c r="AI49" s="80">
        <v>1.6945821245420552E-2</v>
      </c>
      <c r="AJ49" s="83">
        <v>2.2988662191840703E-2</v>
      </c>
      <c r="AK49" s="187">
        <v>2.0204873132381958E-2</v>
      </c>
      <c r="AL49" s="192">
        <v>-3.259051886961406E-3</v>
      </c>
      <c r="AM49" s="83">
        <v>-1.8614054494292911E-4</v>
      </c>
      <c r="AN49" s="80">
        <v>5.2725195758945036</v>
      </c>
      <c r="AO49" s="109">
        <v>0.34134338740552006</v>
      </c>
      <c r="AP49" s="194">
        <v>-1.0545402692371184E-2</v>
      </c>
      <c r="AQ49" s="200">
        <v>-6.0230001604262562E-4</v>
      </c>
      <c r="AR49" s="204"/>
      <c r="AS49" s="221"/>
      <c r="AU49" s="394">
        <f t="shared" si="4"/>
        <v>-6.4520711640061604E-3</v>
      </c>
      <c r="AV49" s="395">
        <f t="shared" si="5"/>
        <v>-6.0230001604262562E-4</v>
      </c>
      <c r="AX49" s="207"/>
      <c r="AY49" s="205"/>
      <c r="BA49" s="67"/>
    </row>
    <row r="50" spans="1:53" s="68" customFormat="1" ht="15">
      <c r="C50" s="70">
        <f t="shared" si="0"/>
        <v>41223</v>
      </c>
      <c r="D50" s="70">
        <f t="shared" si="1"/>
        <v>41248</v>
      </c>
      <c r="E50" s="68" t="str">
        <f t="shared" si="2"/>
        <v>FNMA3.0-TBA-Nov</v>
      </c>
      <c r="F50" s="68" t="str">
        <f t="shared" si="2"/>
        <v>FNMA3.0-TBA-Dec</v>
      </c>
      <c r="G50" s="68" t="str">
        <f t="shared" si="3"/>
        <v>FNMA3.0-TBA-GEN</v>
      </c>
      <c r="I50" s="133">
        <v>41213</v>
      </c>
      <c r="J50" s="217">
        <v>16.483999000000001</v>
      </c>
      <c r="K50" s="80">
        <v>16.747887890000001</v>
      </c>
      <c r="L50" s="80">
        <v>4.5999000000001899E-2</v>
      </c>
      <c r="M50" s="81">
        <v>249.35279800000001</v>
      </c>
      <c r="N50" s="73">
        <v>27.645700000000001</v>
      </c>
      <c r="O50" s="170">
        <v>0.21199999999999999</v>
      </c>
      <c r="P50" s="80">
        <v>-5.5332110000001933E-2</v>
      </c>
      <c r="Q50" s="82">
        <v>16.757221000000001</v>
      </c>
      <c r="R50" s="80">
        <v>-9.3331100000000333E-3</v>
      </c>
      <c r="S50" s="83">
        <v>-5.5880565734023595E-4</v>
      </c>
      <c r="T50" s="80">
        <v>-3.4601775199999985</v>
      </c>
      <c r="U50" s="83">
        <v>-0.17463067954002098</v>
      </c>
      <c r="V50" s="84">
        <v>-12.2</v>
      </c>
      <c r="W50" s="172">
        <v>-2.0432423225799998E-2</v>
      </c>
      <c r="X50" s="185">
        <v>104.960938</v>
      </c>
      <c r="Y50" s="80">
        <v>-0.57031200000000126</v>
      </c>
      <c r="Z50" s="82">
        <v>0.26171899999999937</v>
      </c>
      <c r="AA50" s="82">
        <v>104.742188</v>
      </c>
      <c r="AB50" s="82">
        <v>105.269531</v>
      </c>
      <c r="AC50" s="187">
        <v>-0.30859300000000189</v>
      </c>
      <c r="AD50" s="189">
        <v>4.6459999999999999</v>
      </c>
      <c r="AE50" s="172">
        <v>4.8764851794800002E-2</v>
      </c>
      <c r="AF50" s="86">
        <v>-0.4189989813109366</v>
      </c>
      <c r="AG50" s="80">
        <v>-0.13485346266629281</v>
      </c>
      <c r="AH50" s="83">
        <v>-8.0741444009386418E-3</v>
      </c>
      <c r="AI50" s="80">
        <v>-0.14931812028385674</v>
      </c>
      <c r="AJ50" s="83">
        <v>1.7995580024842139E-2</v>
      </c>
      <c r="AK50" s="187">
        <v>-5.131547617563896E-3</v>
      </c>
      <c r="AL50" s="192">
        <v>-0.14418657266629284</v>
      </c>
      <c r="AM50" s="83">
        <v>-8.6329500582788786E-3</v>
      </c>
      <c r="AN50" s="80">
        <v>5.1283330032282111</v>
      </c>
      <c r="AO50" s="109">
        <v>0.32976363693104549</v>
      </c>
      <c r="AP50" s="194">
        <v>5.4327884389714823E-2</v>
      </c>
      <c r="AQ50" s="200">
        <v>3.2527988150036617E-3</v>
      </c>
      <c r="AR50" s="204"/>
      <c r="AS50" s="221"/>
      <c r="AU50" s="394">
        <f t="shared" si="4"/>
        <v>-3.3129252843450054E-3</v>
      </c>
      <c r="AV50" s="395">
        <f t="shared" si="5"/>
        <v>3.2527988150036617E-3</v>
      </c>
      <c r="AX50" s="207"/>
      <c r="AY50" s="205"/>
      <c r="BA50" s="67"/>
    </row>
    <row r="51" spans="1:53" s="68" customFormat="1" ht="15">
      <c r="C51" s="70">
        <f t="shared" si="0"/>
        <v>41253</v>
      </c>
      <c r="D51" s="70">
        <f t="shared" si="1"/>
        <v>41278</v>
      </c>
      <c r="E51" s="68" t="str">
        <f t="shared" si="2"/>
        <v>FNMA3.0-TBA-Dec</v>
      </c>
      <c r="F51" s="68" t="str">
        <f t="shared" si="2"/>
        <v>FNMA3.0-TBA-Jan</v>
      </c>
      <c r="G51" s="68" t="str">
        <f t="shared" si="3"/>
        <v>FNMA3.0-TBA-GEN</v>
      </c>
      <c r="I51" s="133">
        <v>41243</v>
      </c>
      <c r="J51" s="217">
        <v>15.031000000000001</v>
      </c>
      <c r="K51" s="80">
        <v>15.32266667</v>
      </c>
      <c r="L51" s="80">
        <v>-1.425221220000001</v>
      </c>
      <c r="M51" s="81">
        <v>170.53360000000001</v>
      </c>
      <c r="N51" s="73">
        <v>31.3095</v>
      </c>
      <c r="O51" s="170">
        <v>0.2145</v>
      </c>
      <c r="P51" s="80">
        <v>-0.1297131099999973</v>
      </c>
      <c r="Q51" s="82">
        <v>16.877600999999999</v>
      </c>
      <c r="R51" s="80">
        <v>-1.5549343299999983</v>
      </c>
      <c r="S51" s="83">
        <v>-9.2843607517126642E-2</v>
      </c>
      <c r="T51" s="80">
        <v>-5.0151118499999967</v>
      </c>
      <c r="U51" s="83">
        <v>-0.25126094478548477</v>
      </c>
      <c r="V51" s="84">
        <v>-11.5</v>
      </c>
      <c r="W51" s="172">
        <v>-1.76210666705E-2</v>
      </c>
      <c r="X51" s="185">
        <v>105.203125</v>
      </c>
      <c r="Y51" s="80">
        <v>0.24218700000000126</v>
      </c>
      <c r="Z51" s="82">
        <v>0.21875</v>
      </c>
      <c r="AA51" s="82">
        <v>104.976562</v>
      </c>
      <c r="AB51" s="82">
        <v>104.742188</v>
      </c>
      <c r="AC51" s="187">
        <v>0.46093700000000126</v>
      </c>
      <c r="AD51" s="189">
        <v>5.2729999999999997</v>
      </c>
      <c r="AE51" s="172">
        <v>5.5473607812499992E-2</v>
      </c>
      <c r="AF51" s="86">
        <v>-0.31764774935964063</v>
      </c>
      <c r="AG51" s="80">
        <v>0.1931321334485197</v>
      </c>
      <c r="AH51" s="83">
        <v>1.153173073028731E-2</v>
      </c>
      <c r="AI51" s="80">
        <v>-1.3495292211451844</v>
      </c>
      <c r="AJ51" s="83">
        <v>0.10135123195129597</v>
      </c>
      <c r="AK51" s="187">
        <v>1.2272975406294323E-2</v>
      </c>
      <c r="AL51" s="192">
        <v>-1.3618021965514786</v>
      </c>
      <c r="AM51" s="83">
        <v>-8.1311876786839335E-2</v>
      </c>
      <c r="AN51" s="80">
        <v>3.7665308066767325</v>
      </c>
      <c r="AO51" s="109">
        <v>0.22163805992928887</v>
      </c>
      <c r="AP51" s="194">
        <v>-6.0227664827575911E-2</v>
      </c>
      <c r="AQ51" s="200">
        <v>-3.5961349409042351E-3</v>
      </c>
      <c r="AR51" s="204"/>
      <c r="AS51" s="221"/>
      <c r="AU51" s="394">
        <f t="shared" si="4"/>
        <v>-7.7450428885094055E-3</v>
      </c>
      <c r="AV51" s="395">
        <f t="shared" si="5"/>
        <v>-3.5961349409042351E-3</v>
      </c>
      <c r="AX51" s="207"/>
      <c r="AY51" s="205"/>
      <c r="BA51" s="67"/>
    </row>
    <row r="52" spans="1:53" s="68" customFormat="1" ht="15">
      <c r="C52" s="70">
        <f t="shared" si="0"/>
        <v>41284</v>
      </c>
      <c r="D52" s="70">
        <f t="shared" si="1"/>
        <v>41309</v>
      </c>
      <c r="E52" s="68" t="str">
        <f t="shared" si="2"/>
        <v>FNMA3.0-TBA-Jan</v>
      </c>
      <c r="F52" s="68" t="str">
        <f t="shared" si="2"/>
        <v>FNMA3.0-TBA-Feb</v>
      </c>
      <c r="G52" s="68" t="str">
        <f t="shared" si="3"/>
        <v>FNMA3.0-TBA-GEN</v>
      </c>
      <c r="I52" s="133">
        <v>41274</v>
      </c>
      <c r="J52" s="217">
        <v>15.375</v>
      </c>
      <c r="K52" s="80">
        <v>15.652777779999999</v>
      </c>
      <c r="L52" s="80">
        <v>0.33011110999999893</v>
      </c>
      <c r="M52" s="81">
        <v>197.11869799999999</v>
      </c>
      <c r="N52" s="73">
        <v>27.9878</v>
      </c>
      <c r="O52" s="170">
        <v>0.2087</v>
      </c>
      <c r="P52" s="80">
        <v>-2.1707329999999914E-2</v>
      </c>
      <c r="Q52" s="82">
        <v>15.344374</v>
      </c>
      <c r="R52" s="80">
        <v>0.30840377999999902</v>
      </c>
      <c r="S52" s="83">
        <v>2.0127291589773846E-2</v>
      </c>
      <c r="T52" s="80">
        <v>-4.7067080699999977</v>
      </c>
      <c r="U52" s="83">
        <v>-0.23619085549653041</v>
      </c>
      <c r="V52" s="84">
        <v>-11.7</v>
      </c>
      <c r="W52" s="172">
        <v>-1.8313750002599997E-2</v>
      </c>
      <c r="X52" s="185">
        <v>104.859375</v>
      </c>
      <c r="Y52" s="80">
        <v>-0.34375</v>
      </c>
      <c r="Z52" s="82">
        <v>0.22656299999999874</v>
      </c>
      <c r="AA52" s="82">
        <v>104.632812</v>
      </c>
      <c r="AB52" s="82">
        <v>104.976562</v>
      </c>
      <c r="AC52" s="187">
        <v>-0.11718700000000126</v>
      </c>
      <c r="AD52" s="189">
        <v>5.9370000000000003</v>
      </c>
      <c r="AE52" s="172">
        <v>6.2255010937500001E-2</v>
      </c>
      <c r="AF52" s="86">
        <v>-0.29417310714130007</v>
      </c>
      <c r="AG52" s="80">
        <v>-3.7224186804208609E-2</v>
      </c>
      <c r="AH52" s="83">
        <v>-2.4293543418972391E-3</v>
      </c>
      <c r="AI52" s="80">
        <v>0.26714488906451317</v>
      </c>
      <c r="AJ52" s="83">
        <v>2.3474642218340558E-2</v>
      </c>
      <c r="AK52" s="187">
        <v>-4.0347041312772834E-3</v>
      </c>
      <c r="AL52" s="192">
        <v>0.27117959319579044</v>
      </c>
      <c r="AM52" s="83">
        <v>1.7697937247876609E-2</v>
      </c>
      <c r="AN52" s="80">
        <v>4.0377103998725232</v>
      </c>
      <c r="AO52" s="109">
        <v>0.24325853365353534</v>
      </c>
      <c r="AP52" s="194">
        <v>4.4941411673254078E-2</v>
      </c>
      <c r="AQ52" s="200">
        <v>2.933001979429869E-3</v>
      </c>
      <c r="AR52" s="204"/>
      <c r="AS52" s="221"/>
      <c r="AU52" s="394">
        <f t="shared" si="4"/>
        <v>-1.4166809516583912E-3</v>
      </c>
      <c r="AV52" s="395">
        <f t="shared" si="5"/>
        <v>2.933001979429869E-3</v>
      </c>
      <c r="AX52" s="207"/>
      <c r="AY52" s="205"/>
      <c r="BA52" s="67"/>
    </row>
    <row r="53" spans="1:53" s="68" customFormat="1" ht="15">
      <c r="C53" s="70">
        <f t="shared" si="0"/>
        <v>41315</v>
      </c>
      <c r="D53" s="70">
        <f t="shared" si="1"/>
        <v>41340</v>
      </c>
      <c r="E53" s="68" t="str">
        <f t="shared" si="2"/>
        <v>FNMA3.0-TBA-Feb</v>
      </c>
      <c r="F53" s="68" t="str">
        <f t="shared" si="2"/>
        <v>FNMA3.0-TBA-Mar</v>
      </c>
      <c r="G53" s="68" t="str">
        <f t="shared" si="3"/>
        <v>FNMA3.0-TBA-GEN</v>
      </c>
      <c r="I53" s="133">
        <v>41305</v>
      </c>
      <c r="J53" s="217">
        <v>15.656000000000001</v>
      </c>
      <c r="K53" s="80">
        <v>15.919888890000001</v>
      </c>
      <c r="L53" s="80">
        <v>0.26711111000000187</v>
      </c>
      <c r="M53" s="81">
        <v>435.98620599999998</v>
      </c>
      <c r="N53" s="73">
        <v>30.034500000000001</v>
      </c>
      <c r="O53" s="170">
        <v>0.19969999999999999</v>
      </c>
      <c r="P53" s="80">
        <v>-6.9225220000001642E-2</v>
      </c>
      <c r="Q53" s="82">
        <v>15.722003000000001</v>
      </c>
      <c r="R53" s="80">
        <v>0.19788589000000023</v>
      </c>
      <c r="S53" s="83">
        <v>1.2642221897051697E-2</v>
      </c>
      <c r="T53" s="80">
        <v>-4.5088221799999975</v>
      </c>
      <c r="U53" s="83">
        <v>-0.22653461080472037</v>
      </c>
      <c r="V53" s="84">
        <v>-11.6</v>
      </c>
      <c r="W53" s="172">
        <v>-1.8467071112400001E-2</v>
      </c>
      <c r="X53" s="185">
        <v>103.234375</v>
      </c>
      <c r="Y53" s="80">
        <v>-1.625</v>
      </c>
      <c r="Z53" s="82">
        <v>0.22656299999999874</v>
      </c>
      <c r="AA53" s="82">
        <v>102.941406</v>
      </c>
      <c r="AB53" s="82">
        <v>104.632812</v>
      </c>
      <c r="AC53" s="187">
        <v>-1.3984370000000013</v>
      </c>
      <c r="AD53" s="189">
        <v>7.0540000000000003</v>
      </c>
      <c r="AE53" s="172">
        <v>7.2821528124999993E-2</v>
      </c>
      <c r="AF53" s="86">
        <v>-0.25359356756014245</v>
      </c>
      <c r="AG53" s="80">
        <v>-0.4113825574313586</v>
      </c>
      <c r="AH53" s="83">
        <v>-2.6281760542016627E-2</v>
      </c>
      <c r="AI53" s="80">
        <v>-0.24646754334104892</v>
      </c>
      <c r="AJ53" s="83">
        <v>4.057953958115762E-2</v>
      </c>
      <c r="AK53" s="187">
        <v>-3.297087590969057E-2</v>
      </c>
      <c r="AL53" s="192">
        <v>-0.21349666743135837</v>
      </c>
      <c r="AM53" s="83">
        <v>-1.363953864496493E-2</v>
      </c>
      <c r="AN53" s="80">
        <v>3.8242137324411649</v>
      </c>
      <c r="AO53" s="109">
        <v>0.22630106083808554</v>
      </c>
      <c r="AP53" s="194">
        <v>-1.1770300552873404E-2</v>
      </c>
      <c r="AQ53" s="200">
        <v>-7.5196241320902495E-4</v>
      </c>
      <c r="AR53" s="204"/>
      <c r="AS53" s="221"/>
      <c r="AU53" s="394">
        <f t="shared" si="4"/>
        <v>-4.4225517651220146E-3</v>
      </c>
      <c r="AV53" s="395">
        <f t="shared" si="5"/>
        <v>-7.5196241320902495E-4</v>
      </c>
      <c r="AX53" s="207"/>
      <c r="AY53" s="205"/>
      <c r="BA53" s="67"/>
    </row>
    <row r="54" spans="1:53" ht="15" customHeight="1">
      <c r="A54" s="67" t="s">
        <v>78</v>
      </c>
      <c r="B54" s="69">
        <v>2.5</v>
      </c>
      <c r="C54" s="70">
        <f t="shared" si="0"/>
        <v>41343</v>
      </c>
      <c r="D54" s="70">
        <f>I54+35</f>
        <v>41368</v>
      </c>
      <c r="E54" s="70" t="str">
        <f t="shared" ref="E54:F58" si="6">"FNMA"&amp;TEXT($J$23,"0.0")&amp;"-TBA-"&amp;TEXT(C54,"mmm")</f>
        <v>FNMA3.0-TBA-Mar</v>
      </c>
      <c r="F54" s="70" t="str">
        <f t="shared" si="6"/>
        <v>FNMA3.0-TBA-Apr</v>
      </c>
      <c r="G54" s="70" t="str">
        <f>"FNMA"&amp;TEXT($J$23,"0.0")&amp;"-TBA-GEN"</f>
        <v>FNMA3.0-TBA-GEN</v>
      </c>
      <c r="H54" s="71"/>
      <c r="I54" s="133">
        <v>41333</v>
      </c>
      <c r="J54" s="217">
        <v>15.797000000000001</v>
      </c>
      <c r="K54" s="80">
        <v>16.060888890000001</v>
      </c>
      <c r="L54" s="80">
        <v>0.14100000000000001</v>
      </c>
      <c r="M54" s="81">
        <v>407.31420900000001</v>
      </c>
      <c r="N54" s="73">
        <v>28.997399999999999</v>
      </c>
      <c r="O54" s="170">
        <v>0.20369999999999999</v>
      </c>
      <c r="P54" s="80">
        <v>-5.8165109999999132E-2</v>
      </c>
      <c r="Q54" s="82">
        <v>15.978054</v>
      </c>
      <c r="R54" s="80">
        <v>8.2834890000000883E-2</v>
      </c>
      <c r="S54" s="83">
        <v>5.2032329228147572E-3</v>
      </c>
      <c r="T54" s="80">
        <v>-4.4259872899999966</v>
      </c>
      <c r="U54" s="83">
        <v>-0.22251009022700186</v>
      </c>
      <c r="V54" s="84">
        <v>-11.4</v>
      </c>
      <c r="W54" s="172">
        <v>-1.8309413334600001E-2</v>
      </c>
      <c r="X54" s="185">
        <v>103.507812</v>
      </c>
      <c r="Y54" s="80">
        <v>0.27343700000000126</v>
      </c>
      <c r="Z54" s="82">
        <v>0.29296899999999937</v>
      </c>
      <c r="AA54" s="82">
        <v>103.257812</v>
      </c>
      <c r="AB54" s="82">
        <v>102.941406</v>
      </c>
      <c r="AC54" s="187">
        <v>0.56640600000000063</v>
      </c>
      <c r="AD54" s="189">
        <v>6.8920000000000003</v>
      </c>
      <c r="AE54" s="172">
        <v>7.1337584030399998E-2</v>
      </c>
      <c r="AF54" s="86">
        <v>-0.25665872461839434</v>
      </c>
      <c r="AG54" s="80">
        <v>0.14363691822747021</v>
      </c>
      <c r="AH54" s="83">
        <v>9.0224824570035184E-3</v>
      </c>
      <c r="AI54" s="80">
        <v>0.22605274455220248</v>
      </c>
      <c r="AJ54" s="83">
        <v>-3.0651570582518883E-3</v>
      </c>
      <c r="AK54" s="187">
        <v>-4.1906367526861274E-4</v>
      </c>
      <c r="AL54" s="192">
        <v>0.22647180822747109</v>
      </c>
      <c r="AM54" s="83">
        <v>1.4225715379818274E-2</v>
      </c>
      <c r="AN54" s="80">
        <v>4.0506855406686357</v>
      </c>
      <c r="AO54" s="109">
        <v>0.24374607069953735</v>
      </c>
      <c r="AP54" s="194">
        <v>1.7027939892727079E-2</v>
      </c>
      <c r="AQ54" s="200">
        <v>1.0696016794076431E-3</v>
      </c>
      <c r="AR54" s="204"/>
      <c r="AS54" s="221"/>
      <c r="AU54" s="394">
        <f t="shared" si="4"/>
        <v>-3.6536128111129755E-3</v>
      </c>
      <c r="AV54" s="395">
        <f t="shared" si="5"/>
        <v>1.0696016794076431E-3</v>
      </c>
      <c r="AX54" s="208"/>
      <c r="AY54" s="206"/>
    </row>
    <row r="55" spans="1:53" ht="15" customHeight="1">
      <c r="A55" s="67" t="s">
        <v>80</v>
      </c>
      <c r="B55" s="69">
        <v>3</v>
      </c>
      <c r="C55" s="70">
        <f t="shared" si="0"/>
        <v>41371</v>
      </c>
      <c r="D55" s="70">
        <f>I55+35</f>
        <v>41396</v>
      </c>
      <c r="E55" s="70" t="str">
        <f t="shared" si="6"/>
        <v>FNMA3.0-TBA-Apr</v>
      </c>
      <c r="F55" s="70" t="str">
        <f t="shared" si="6"/>
        <v>FNMA3.0-TBA-May</v>
      </c>
      <c r="G55" s="70" t="str">
        <f>"FNMA"&amp;TEXT($J$23,"0.0")&amp;"-TBA-GEN"</f>
        <v>FNMA3.0-TBA-GEN</v>
      </c>
      <c r="H55" s="71"/>
      <c r="I55" s="133">
        <v>41361</v>
      </c>
      <c r="J55" s="234">
        <v>16.375</v>
      </c>
      <c r="K55" s="237">
        <v>16.63888889</v>
      </c>
      <c r="L55" s="237">
        <v>0.5779999999999994</v>
      </c>
      <c r="M55" s="238">
        <v>352.752411</v>
      </c>
      <c r="N55" s="239">
        <v>27.776499999999999</v>
      </c>
      <c r="O55" s="240">
        <v>0.20369999999999999</v>
      </c>
      <c r="P55" s="237">
        <v>-3.9786109999997876E-2</v>
      </c>
      <c r="Q55" s="171">
        <v>16.100674999999999</v>
      </c>
      <c r="R55" s="237">
        <v>0.53821389000000153</v>
      </c>
      <c r="S55" s="241">
        <v>3.3510840756460866E-2</v>
      </c>
      <c r="T55" s="237">
        <v>-3.887773399999995</v>
      </c>
      <c r="U55" s="241">
        <v>-0.19645574967084378</v>
      </c>
      <c r="V55" s="242">
        <v>-11.4</v>
      </c>
      <c r="W55" s="243">
        <v>-1.8968333334600001E-2</v>
      </c>
      <c r="X55" s="244">
        <v>103.148438</v>
      </c>
      <c r="Y55" s="237">
        <v>-0.35937400000000252</v>
      </c>
      <c r="Z55" s="171">
        <v>0.25</v>
      </c>
      <c r="AA55" s="171">
        <v>102.882812</v>
      </c>
      <c r="AB55" s="171">
        <v>103.257812</v>
      </c>
      <c r="AC55" s="245">
        <v>-0.10937400000000252</v>
      </c>
      <c r="AD55" s="246">
        <v>7.0179999999999998</v>
      </c>
      <c r="AE55" s="243">
        <v>7.2389573788399997E-2</v>
      </c>
      <c r="AF55" s="247">
        <v>-0.26203128906444212</v>
      </c>
      <c r="AG55" s="237">
        <v>-2.8071791346412911E-2</v>
      </c>
      <c r="AH55" s="241">
        <v>-1.7478354740310335E-3</v>
      </c>
      <c r="AI55" s="237">
        <v>0.51110747864120565</v>
      </c>
      <c r="AJ55" s="241">
        <v>-5.3725644460477784E-3</v>
      </c>
      <c r="AK55" s="245">
        <v>9.6537998761699398E-4</v>
      </c>
      <c r="AL55" s="248">
        <v>0.51014209865358862</v>
      </c>
      <c r="AM55" s="241">
        <v>3.1763005282429833E-2</v>
      </c>
      <c r="AN55" s="237">
        <v>4.5608276393222242</v>
      </c>
      <c r="AO55" s="203">
        <v>0.28325118371316815</v>
      </c>
      <c r="AP55" s="249">
        <v>2.5721712266112653E-2</v>
      </c>
      <c r="AQ55" s="250">
        <v>1.601512372215449E-3</v>
      </c>
      <c r="AR55" s="204"/>
      <c r="AS55" s="221"/>
      <c r="AU55" s="394">
        <f t="shared" si="4"/>
        <v>-2.4772047345878795E-3</v>
      </c>
      <c r="AV55" s="395">
        <f t="shared" si="5"/>
        <v>1.601512372215449E-3</v>
      </c>
      <c r="AX55" s="208"/>
      <c r="AY55" s="206"/>
    </row>
    <row r="56" spans="1:53" ht="15" customHeight="1">
      <c r="A56" s="67" t="s">
        <v>81</v>
      </c>
      <c r="B56" s="69">
        <v>3.5</v>
      </c>
      <c r="C56" s="70">
        <f t="shared" si="0"/>
        <v>41404</v>
      </c>
      <c r="D56" s="70">
        <f>I56+35</f>
        <v>41429</v>
      </c>
      <c r="E56" s="70" t="str">
        <f t="shared" si="6"/>
        <v>FNMA3.0-TBA-May</v>
      </c>
      <c r="F56" s="70" t="str">
        <f t="shared" si="6"/>
        <v>FNMA3.0-TBA-Jun</v>
      </c>
      <c r="G56" s="70" t="str">
        <f>"FNMA"&amp;TEXT($J$23,"0.0")&amp;"-TBA-GEN"</f>
        <v>FNMA3.0-TBA-GEN</v>
      </c>
      <c r="H56" s="71"/>
      <c r="I56" s="133">
        <v>41394</v>
      </c>
      <c r="J56" s="331">
        <v>14.391</v>
      </c>
      <c r="K56" s="332">
        <v>14.654888890000001</v>
      </c>
      <c r="L56" s="332">
        <v>-1.984</v>
      </c>
      <c r="M56" s="333">
        <v>486.52520800000002</v>
      </c>
      <c r="N56" s="334">
        <v>30.6524</v>
      </c>
      <c r="O56" s="335">
        <v>0.19819999999999999</v>
      </c>
      <c r="P56" s="332">
        <v>-0.11343811000000059</v>
      </c>
      <c r="Q56" s="336">
        <v>16.752327000000001</v>
      </c>
      <c r="R56" s="332">
        <v>-2.0974381100000006</v>
      </c>
      <c r="S56" s="337">
        <v>-0.12605638055919494</v>
      </c>
      <c r="T56" s="332">
        <v>-5.9852115099999956</v>
      </c>
      <c r="U56" s="337">
        <v>-0.29774762948648892</v>
      </c>
      <c r="V56" s="338">
        <v>-10.6</v>
      </c>
      <c r="W56" s="339">
        <v>-1.55341822234E-2</v>
      </c>
      <c r="X56" s="340">
        <v>104.59375</v>
      </c>
      <c r="Y56" s="332">
        <v>1.4453120000000013</v>
      </c>
      <c r="Z56" s="336">
        <v>0.26562599999999748</v>
      </c>
      <c r="AA56" s="336">
        <v>104.320312</v>
      </c>
      <c r="AB56" s="336">
        <v>102.882812</v>
      </c>
      <c r="AC56" s="341">
        <v>1.7109379999999987</v>
      </c>
      <c r="AD56" s="342">
        <v>6.3730000000000002</v>
      </c>
      <c r="AE56" s="339">
        <v>6.6657596875000003E-2</v>
      </c>
      <c r="AF56" s="343">
        <v>-0.23304443831856936</v>
      </c>
      <c r="AG56" s="332">
        <v>0.44831928964933815</v>
      </c>
      <c r="AH56" s="337">
        <v>2.6944064150748598E-2</v>
      </c>
      <c r="AI56" s="332">
        <v>-1.628171298738053</v>
      </c>
      <c r="AJ56" s="337">
        <v>2.8986850745872761E-2</v>
      </c>
      <c r="AK56" s="341">
        <v>2.0947521612609443E-2</v>
      </c>
      <c r="AL56" s="344">
        <v>-1.6491188203506624</v>
      </c>
      <c r="AM56" s="337">
        <v>-9.9112316408446324E-2</v>
      </c>
      <c r="AN56" s="332">
        <v>2.9117088189715616</v>
      </c>
      <c r="AO56" s="345">
        <v>0.15606518636147526</v>
      </c>
      <c r="AP56" s="346">
        <v>-5.1535448027192877E-2</v>
      </c>
      <c r="AQ56" s="347">
        <v>-3.0972890298081E-3</v>
      </c>
      <c r="AR56" s="204"/>
      <c r="AS56" s="221"/>
      <c r="AU56" s="394">
        <f t="shared" si="4"/>
        <v>-6.8176493484596243E-3</v>
      </c>
      <c r="AV56" s="395">
        <f t="shared" si="5"/>
        <v>-3.0972890298081E-3</v>
      </c>
      <c r="AX56" s="208"/>
      <c r="AY56" s="206"/>
    </row>
    <row r="57" spans="1:53" ht="15" customHeight="1">
      <c r="A57" s="67" t="s">
        <v>83</v>
      </c>
      <c r="B57" s="69">
        <v>4</v>
      </c>
      <c r="C57" s="70">
        <f t="shared" si="0"/>
        <v>41435</v>
      </c>
      <c r="D57" s="70">
        <f>I57+35</f>
        <v>41460</v>
      </c>
      <c r="E57" s="70" t="str">
        <f t="shared" si="6"/>
        <v>FNMA3.0-TBA-Jun</v>
      </c>
      <c r="F57" s="70" t="str">
        <f t="shared" si="6"/>
        <v>FNMA3.0-TBA-Jul</v>
      </c>
      <c r="G57" s="70" t="str">
        <f>"FNMA"&amp;TEXT($J$23,"0.0")&amp;"-TBA-GEN"</f>
        <v>FNMA3.0-TBA-GEN</v>
      </c>
      <c r="H57" s="71"/>
      <c r="I57" s="133">
        <v>41425</v>
      </c>
      <c r="J57" s="234">
        <v>14.531000000000001</v>
      </c>
      <c r="K57" s="237">
        <v>14.82266667</v>
      </c>
      <c r="L57" s="237">
        <v>0.16777777999999977</v>
      </c>
      <c r="M57" s="238">
        <v>949.48657200000002</v>
      </c>
      <c r="N57" s="239">
        <v>32.0182</v>
      </c>
      <c r="O57" s="240">
        <v>0.19428000000000001</v>
      </c>
      <c r="P57" s="237">
        <v>-7.3079110000000114E-2</v>
      </c>
      <c r="Q57" s="171">
        <v>14.727968000000001</v>
      </c>
      <c r="R57" s="237">
        <v>9.4698669999999652E-2</v>
      </c>
      <c r="S57" s="241">
        <v>6.4619166143674292E-3</v>
      </c>
      <c r="T57" s="237">
        <v>-5.890512839999996</v>
      </c>
      <c r="U57" s="241">
        <v>-0.29320973322598876</v>
      </c>
      <c r="V57" s="242">
        <v>-9.6999999999999993</v>
      </c>
      <c r="W57" s="243">
        <v>-1.4377986669899999E-2</v>
      </c>
      <c r="X57" s="244">
        <v>100.46875</v>
      </c>
      <c r="Y57" s="237">
        <v>-4.125</v>
      </c>
      <c r="Z57" s="171">
        <v>0.27343799999999874</v>
      </c>
      <c r="AA57" s="171">
        <v>100.195312</v>
      </c>
      <c r="AB57" s="171">
        <v>104.320312</v>
      </c>
      <c r="AC57" s="245">
        <v>-3.8515620000000013</v>
      </c>
      <c r="AD57" s="246">
        <v>7.5830000000000002</v>
      </c>
      <c r="AE57" s="243">
        <v>7.6185453125000011E-2</v>
      </c>
      <c r="AF57" s="247">
        <v>-0.18872351715634686</v>
      </c>
      <c r="AG57" s="237">
        <v>-0.89758510293914595</v>
      </c>
      <c r="AH57" s="241">
        <v>-6.1248168421913288E-2</v>
      </c>
      <c r="AI57" s="237">
        <v>-0.89429833283623017</v>
      </c>
      <c r="AJ57" s="241">
        <v>4.4320921162222499E-2</v>
      </c>
      <c r="AK57" s="245">
        <v>-9.1411899897083898E-2</v>
      </c>
      <c r="AL57" s="248">
        <v>-0.8028864329391463</v>
      </c>
      <c r="AM57" s="241">
        <v>-5.4786251807545865E-2</v>
      </c>
      <c r="AN57" s="237">
        <v>2.1088223860324153</v>
      </c>
      <c r="AO57" s="203">
        <v>9.2728707955538114E-2</v>
      </c>
      <c r="AP57" s="249">
        <v>-2.1474928915803181E-2</v>
      </c>
      <c r="AQ57" s="250">
        <v>-1.4653764403807213E-3</v>
      </c>
      <c r="AR57" s="204"/>
      <c r="AS57" s="221"/>
      <c r="AU57" s="394">
        <f t="shared" si="4"/>
        <v>-4.986671038486469E-3</v>
      </c>
      <c r="AV57" s="395">
        <f t="shared" si="5"/>
        <v>-1.4653764403807213E-3</v>
      </c>
      <c r="AX57" s="208"/>
      <c r="AY57" s="206"/>
    </row>
    <row r="58" spans="1:53" ht="15" customHeight="1">
      <c r="A58" s="67" t="s">
        <v>84</v>
      </c>
      <c r="B58" s="69">
        <v>4.5</v>
      </c>
      <c r="C58" s="70">
        <f t="shared" si="0"/>
        <v>41463</v>
      </c>
      <c r="D58" s="70">
        <f>I58+35</f>
        <v>41488</v>
      </c>
      <c r="E58" s="70" t="str">
        <f t="shared" si="6"/>
        <v>FNMA3.0-TBA-Jul</v>
      </c>
      <c r="F58" s="70" t="str">
        <f t="shared" si="6"/>
        <v>FNMA3.0-TBA-Aug</v>
      </c>
      <c r="G58" s="70" t="str">
        <f>"FNMA"&amp;TEXT($J$23,"0.0")&amp;"-TBA-GEN"</f>
        <v>FNMA3.0-TBA-GEN</v>
      </c>
      <c r="H58" s="71"/>
      <c r="I58" s="133">
        <v>41453</v>
      </c>
      <c r="J58" s="234">
        <v>17.125</v>
      </c>
      <c r="K58" s="237">
        <v>17.38888889</v>
      </c>
      <c r="L58" s="237">
        <v>2.5662222200000002</v>
      </c>
      <c r="M58" s="238">
        <v>748.17858899999999</v>
      </c>
      <c r="N58" s="239">
        <v>33.637599999999999</v>
      </c>
      <c r="O58" s="240">
        <v>0.19464999999999999</v>
      </c>
      <c r="P58" s="237">
        <v>-0.10891832999999984</v>
      </c>
      <c r="Q58" s="171">
        <v>14.931585</v>
      </c>
      <c r="R58" s="237">
        <v>2.4573038900000004</v>
      </c>
      <c r="S58" s="241">
        <v>0.16578014905869837</v>
      </c>
      <c r="T58" s="237">
        <v>-3.4332089499999956</v>
      </c>
      <c r="U58" s="241">
        <v>-0.17603793744695606</v>
      </c>
      <c r="V58" s="242">
        <v>-9.1999999999999993</v>
      </c>
      <c r="W58" s="243">
        <v>-1.5997777778800001E-2</v>
      </c>
      <c r="X58" s="244">
        <v>97.742187999999999</v>
      </c>
      <c r="Y58" s="237">
        <v>-2.7265620000000013</v>
      </c>
      <c r="Z58" s="171">
        <v>0.27343799999999874</v>
      </c>
      <c r="AA58" s="171">
        <v>97.488281000000001</v>
      </c>
      <c r="AB58" s="171">
        <v>100.195312</v>
      </c>
      <c r="AC58" s="245">
        <v>-2.4531240000000025</v>
      </c>
      <c r="AD58" s="246">
        <v>7.9279999999999999</v>
      </c>
      <c r="AE58" s="243">
        <v>7.7490006646400003E-2</v>
      </c>
      <c r="AF58" s="247">
        <v>-0.20644956002908305</v>
      </c>
      <c r="AG58" s="237">
        <v>-0.4629621893006467</v>
      </c>
      <c r="AH58" s="241">
        <v>-3.1233394071908026E-2</v>
      </c>
      <c r="AI58" s="237">
        <v>2.0185072781529403</v>
      </c>
      <c r="AJ58" s="241">
        <v>-1.7726042872736186E-2</v>
      </c>
      <c r="AK58" s="245">
        <v>2.4165577453586672E-2</v>
      </c>
      <c r="AL58" s="248">
        <v>1.9943417006993536</v>
      </c>
      <c r="AM58" s="241">
        <v>0.13454675498679033</v>
      </c>
      <c r="AN58" s="237">
        <v>4.1031640867317689</v>
      </c>
      <c r="AO58" s="203">
        <v>0.23975180969186383</v>
      </c>
      <c r="AP58" s="249">
        <v>-5.2467175204767694E-2</v>
      </c>
      <c r="AQ58" s="250">
        <v>-3.5396583066228861E-3</v>
      </c>
      <c r="AR58" s="204"/>
      <c r="AS58" s="221"/>
      <c r="AU58" s="394">
        <f t="shared" si="4"/>
        <v>-7.3480927841710576E-3</v>
      </c>
      <c r="AV58" s="395">
        <f t="shared" si="5"/>
        <v>-3.5396583066228861E-3</v>
      </c>
      <c r="AX58" s="208"/>
      <c r="AY58" s="206"/>
    </row>
    <row r="59" spans="1:53" s="226" customFormat="1" ht="15" customHeight="1">
      <c r="B59" s="368"/>
      <c r="C59" s="369"/>
      <c r="D59" s="369"/>
      <c r="E59" s="369"/>
      <c r="F59" s="369"/>
      <c r="G59" s="369"/>
      <c r="H59" s="72"/>
      <c r="I59" s="133">
        <v>41486</v>
      </c>
      <c r="J59" s="234">
        <v>17.937999999999999</v>
      </c>
      <c r="K59" s="237">
        <v>18.201888889999999</v>
      </c>
      <c r="L59" s="237">
        <v>0.81299999999999883</v>
      </c>
      <c r="M59" s="238">
        <v>736.61267099999998</v>
      </c>
      <c r="N59" s="239">
        <v>31.8672</v>
      </c>
      <c r="O59" s="240">
        <v>0.18673000000000001</v>
      </c>
      <c r="P59" s="237">
        <v>-0.16415611000000041</v>
      </c>
      <c r="Q59" s="171">
        <v>17.553045000000001</v>
      </c>
      <c r="R59" s="237">
        <v>0.64884388999999842</v>
      </c>
      <c r="S59" s="241">
        <v>3.7313706131800947E-2</v>
      </c>
      <c r="T59" s="237">
        <v>-2.7843650599999972</v>
      </c>
      <c r="U59" s="241">
        <v>-0.14529285918109913</v>
      </c>
      <c r="V59" s="242">
        <v>-8.6</v>
      </c>
      <c r="W59" s="243">
        <v>-1.56536244454E-2</v>
      </c>
      <c r="X59" s="244">
        <v>96.953125</v>
      </c>
      <c r="Y59" s="237">
        <v>-0.78906299999999874</v>
      </c>
      <c r="Z59" s="171">
        <v>0.25390699999999811</v>
      </c>
      <c r="AA59" s="171">
        <v>96.683593999999999</v>
      </c>
      <c r="AB59" s="171">
        <v>97.488281000000001</v>
      </c>
      <c r="AC59" s="245">
        <v>-0.53515600000000063</v>
      </c>
      <c r="AD59" s="246">
        <v>8.0239999999999991</v>
      </c>
      <c r="AE59" s="243">
        <v>7.7795187500000001E-2</v>
      </c>
      <c r="AF59" s="247">
        <v>-0.20121584571539208</v>
      </c>
      <c r="AG59" s="237">
        <v>-0.1104827207469241</v>
      </c>
      <c r="AH59" s="241">
        <v>-6.3536388923883733E-3</v>
      </c>
      <c r="AI59" s="237">
        <v>0.53629630409432238</v>
      </c>
      <c r="AJ59" s="241">
        <v>5.2337143136909625E-3</v>
      </c>
      <c r="AK59" s="245">
        <v>-2.0648651587519625E-3</v>
      </c>
      <c r="AL59" s="248">
        <v>0.53836116925307431</v>
      </c>
      <c r="AM59" s="241">
        <v>3.0960067239412574E-2</v>
      </c>
      <c r="AN59" s="237">
        <v>4.6415252559848437</v>
      </c>
      <c r="AO59" s="203">
        <v>0.27813460908010734</v>
      </c>
      <c r="AP59" s="249">
        <v>-0.11306599826194273</v>
      </c>
      <c r="AQ59" s="250">
        <v>-6.5021979826994413E-3</v>
      </c>
      <c r="AR59" s="300"/>
      <c r="AS59" s="302"/>
      <c r="AU59" s="394">
        <f t="shared" si="4"/>
        <v>-9.4402874754351482E-3</v>
      </c>
      <c r="AV59" s="395">
        <f t="shared" si="5"/>
        <v>-6.5021979826994413E-3</v>
      </c>
      <c r="AX59" s="370"/>
      <c r="AY59" s="371"/>
    </row>
    <row r="60" spans="1:53" s="226" customFormat="1" ht="15" customHeight="1">
      <c r="B60" s="368"/>
      <c r="C60" s="369"/>
      <c r="D60" s="369"/>
      <c r="E60" s="369"/>
      <c r="F60" s="369"/>
      <c r="G60" s="369"/>
      <c r="H60" s="72"/>
      <c r="I60" s="133">
        <v>41516</v>
      </c>
      <c r="J60" s="331">
        <v>19.516000999999999</v>
      </c>
      <c r="K60" s="332">
        <v>19.807667670000001</v>
      </c>
      <c r="L60" s="332">
        <v>1.6057787800000014</v>
      </c>
      <c r="M60" s="333">
        <v>585.087219</v>
      </c>
      <c r="N60" s="334">
        <v>31.8002</v>
      </c>
      <c r="O60" s="335">
        <v>0.18206</v>
      </c>
      <c r="P60" s="332">
        <v>-0.19052711000000144</v>
      </c>
      <c r="Q60" s="336">
        <v>18.392416000000001</v>
      </c>
      <c r="R60" s="332">
        <v>1.41525167</v>
      </c>
      <c r="S60" s="337">
        <v>7.7753011160151084E-2</v>
      </c>
      <c r="T60" s="332">
        <v>-1.3691133899999972</v>
      </c>
      <c r="U60" s="337">
        <v>-7.8836805322346382E-2</v>
      </c>
      <c r="V60" s="338">
        <v>-8.1999999999999993</v>
      </c>
      <c r="W60" s="339">
        <v>-1.6242287489399997E-2</v>
      </c>
      <c r="X60" s="340">
        <v>95.921875</v>
      </c>
      <c r="Y60" s="332">
        <v>-1.03125</v>
      </c>
      <c r="Z60" s="336">
        <v>0.26953100000000063</v>
      </c>
      <c r="AA60" s="336">
        <v>95.675781000000001</v>
      </c>
      <c r="AB60" s="336">
        <v>96.683593999999999</v>
      </c>
      <c r="AC60" s="341">
        <v>-0.76171899999999937</v>
      </c>
      <c r="AD60" s="342">
        <v>8.0820000000000007</v>
      </c>
      <c r="AE60" s="339">
        <v>7.7524059374999996E-2</v>
      </c>
      <c r="AF60" s="343">
        <v>-0.20951286117297696</v>
      </c>
      <c r="AG60" s="332">
        <v>-0.1532699327824826</v>
      </c>
      <c r="AH60" s="337">
        <v>-8.4205509498900474E-3</v>
      </c>
      <c r="AI60" s="332">
        <v>1.2662598858128344</v>
      </c>
      <c r="AJ60" s="337">
        <v>-8.2970154575848776E-3</v>
      </c>
      <c r="AK60" s="341">
        <v>4.2781485953172025E-3</v>
      </c>
      <c r="AL60" s="344">
        <v>1.2619817372175173</v>
      </c>
      <c r="AM60" s="337">
        <v>6.9332460210261029E-2</v>
      </c>
      <c r="AN60" s="332">
        <v>5.9035069932023614</v>
      </c>
      <c r="AO60" s="345">
        <v>0.36675082600751141</v>
      </c>
      <c r="AP60" s="346">
        <v>-0.13405689901518766</v>
      </c>
      <c r="AQ60" s="347">
        <v>-7.3649993044863412E-3</v>
      </c>
      <c r="AR60" s="300"/>
      <c r="AS60" s="302"/>
      <c r="AU60" s="396">
        <f t="shared" si="4"/>
        <v>-1.0467436162885041E-2</v>
      </c>
      <c r="AV60" s="397">
        <f t="shared" si="5"/>
        <v>-7.3649993044863412E-3</v>
      </c>
      <c r="AX60" s="370"/>
      <c r="AY60" s="371"/>
    </row>
    <row r="61" spans="1:53" s="226" customFormat="1" ht="15" customHeight="1">
      <c r="B61" s="368"/>
      <c r="C61" s="369"/>
      <c r="D61" s="369"/>
      <c r="E61" s="369"/>
      <c r="F61" s="369"/>
      <c r="G61" s="369"/>
      <c r="H61" s="72"/>
      <c r="I61" s="133">
        <v>41547</v>
      </c>
      <c r="J61" s="331">
        <v>18.937999999999999</v>
      </c>
      <c r="K61" s="332">
        <v>19.201888889999999</v>
      </c>
      <c r="L61" s="332">
        <v>-0.6057787800000014</v>
      </c>
      <c r="M61" s="333">
        <v>546.85638400000005</v>
      </c>
      <c r="N61" s="334">
        <v>27.1815</v>
      </c>
      <c r="O61" s="335">
        <v>0.17885000000000001</v>
      </c>
      <c r="P61" s="332">
        <v>-0.13626332999999846</v>
      </c>
      <c r="Q61" s="336">
        <v>19.943930999999999</v>
      </c>
      <c r="R61" s="332">
        <v>-0.74204210999999987</v>
      </c>
      <c r="S61" s="337">
        <v>-3.7462366713869641E-2</v>
      </c>
      <c r="T61" s="332">
        <v>-2.1111554999999971</v>
      </c>
      <c r="U61" s="337">
        <v>-0.11334575872468033</v>
      </c>
      <c r="V61" s="338">
        <v>-9.1999999999999993</v>
      </c>
      <c r="W61" s="339">
        <v>-1.7665737778799998E-2</v>
      </c>
      <c r="X61" s="340">
        <v>97.710937999999999</v>
      </c>
      <c r="Y61" s="332">
        <v>1.7890629999999987</v>
      </c>
      <c r="Z61" s="336">
        <v>0.24609399999999937</v>
      </c>
      <c r="AA61" s="336">
        <v>97.4375</v>
      </c>
      <c r="AB61" s="336">
        <v>95.675781000000001</v>
      </c>
      <c r="AC61" s="341">
        <v>2.0351569999999981</v>
      </c>
      <c r="AD61" s="342">
        <v>7.9720000000000004</v>
      </c>
      <c r="AE61" s="339">
        <v>7.7895159773600009E-2</v>
      </c>
      <c r="AF61" s="343">
        <v>-0.22678864553516476</v>
      </c>
      <c r="AG61" s="332">
        <v>0.42639156600621186</v>
      </c>
      <c r="AH61" s="337">
        <v>2.1526591273136594E-2</v>
      </c>
      <c r="AI61" s="332">
        <v>-0.33110427729297237</v>
      </c>
      <c r="AJ61" s="337">
        <v>-1.7275784362187796E-2</v>
      </c>
      <c r="AK61" s="341">
        <v>-1.5453733299184381E-2</v>
      </c>
      <c r="AL61" s="344">
        <v>-0.315650543993788</v>
      </c>
      <c r="AM61" s="337">
        <v>-1.5935775440733047E-2</v>
      </c>
      <c r="AN61" s="332">
        <v>5.5878564492085729</v>
      </c>
      <c r="AO61" s="345">
        <v>0.34497059176081946</v>
      </c>
      <c r="AP61" s="346">
        <v>-8.045200506566777E-2</v>
      </c>
      <c r="AQ61" s="347">
        <v>-4.0616596767481901E-3</v>
      </c>
      <c r="AR61" s="300"/>
      <c r="AS61" s="302"/>
      <c r="AU61" s="396">
        <f>P61/K60</f>
        <v>-6.8793223043810518E-3</v>
      </c>
      <c r="AV61" s="397">
        <f>AP61/K60</f>
        <v>-4.0616596767481901E-3</v>
      </c>
      <c r="AX61" s="370"/>
      <c r="AY61" s="371"/>
    </row>
    <row r="62" spans="1:53" s="226" customFormat="1" ht="15" customHeight="1">
      <c r="B62" s="368"/>
      <c r="C62" s="369"/>
      <c r="D62" s="369"/>
      <c r="E62" s="369"/>
      <c r="F62" s="369"/>
      <c r="G62" s="369"/>
      <c r="H62" s="72"/>
      <c r="I62" s="133">
        <v>41578</v>
      </c>
      <c r="J62" s="331">
        <v>17.890630999999999</v>
      </c>
      <c r="K62" s="332">
        <v>18.15451989</v>
      </c>
      <c r="L62" s="332">
        <v>-1.0473689999999998</v>
      </c>
      <c r="M62" s="333">
        <v>585.23877000000005</v>
      </c>
      <c r="N62" s="334">
        <v>20.862400000000001</v>
      </c>
      <c r="O62" s="335">
        <v>0.16800000000000001</v>
      </c>
      <c r="P62" s="332">
        <v>1.4389890000000349E-2</v>
      </c>
      <c r="Q62" s="336">
        <v>19.187498999999999</v>
      </c>
      <c r="R62" s="332">
        <v>-1.0329791099999994</v>
      </c>
      <c r="S62" s="337">
        <v>-5.3795702908059032E-2</v>
      </c>
      <c r="T62" s="332">
        <v>-3.1441346099999965</v>
      </c>
      <c r="U62" s="337">
        <v>-0.16104394687049794</v>
      </c>
      <c r="V62" s="338">
        <v>-9.5</v>
      </c>
      <c r="W62" s="339">
        <v>-1.72467938955E-2</v>
      </c>
      <c r="X62" s="340">
        <v>98.6875</v>
      </c>
      <c r="Y62" s="332">
        <v>0.97656200000000126</v>
      </c>
      <c r="Z62" s="336">
        <v>0.27343799999999874</v>
      </c>
      <c r="AA62" s="336">
        <v>98.453125</v>
      </c>
      <c r="AB62" s="336">
        <v>97.4375</v>
      </c>
      <c r="AC62" s="341">
        <v>1.25</v>
      </c>
      <c r="AD62" s="342">
        <v>7.7620750000000003</v>
      </c>
      <c r="AE62" s="339">
        <v>7.660197765625E-2</v>
      </c>
      <c r="AF62" s="343">
        <v>-0.22514815443662145</v>
      </c>
      <c r="AG62" s="332">
        <v>0.28348580691895597</v>
      </c>
      <c r="AH62" s="337">
        <v>1.4763433355069059E-2</v>
      </c>
      <c r="AI62" s="332">
        <v>-0.74869228244695563</v>
      </c>
      <c r="AJ62" s="337">
        <v>1.6404910985433063E-3</v>
      </c>
      <c r="AK62" s="341">
        <v>8.0102063408782516E-4</v>
      </c>
      <c r="AL62" s="344">
        <v>-0.74949330308104345</v>
      </c>
      <c r="AM62" s="337">
        <v>-3.9032269552989975E-2</v>
      </c>
      <c r="AN62" s="332">
        <v>4.8383631461275298</v>
      </c>
      <c r="AO62" s="345">
        <v>0.29247333708236667</v>
      </c>
      <c r="AP62" s="346">
        <v>7.5953951052840959E-2</v>
      </c>
      <c r="AQ62" s="347">
        <v>3.9555458053085815E-3</v>
      </c>
      <c r="AR62" s="300"/>
      <c r="AS62" s="302"/>
      <c r="AX62" s="370"/>
      <c r="AY62" s="371"/>
    </row>
    <row r="63" spans="1:53" s="226" customFormat="1" ht="15" customHeight="1">
      <c r="C63" s="369"/>
      <c r="D63" s="369"/>
      <c r="E63" s="369"/>
      <c r="F63" s="369"/>
      <c r="G63" s="369"/>
      <c r="H63" s="72"/>
      <c r="I63" s="133">
        <v>41607</v>
      </c>
      <c r="J63" s="217">
        <v>19.328130999999999</v>
      </c>
      <c r="K63" s="80">
        <v>19.60590878</v>
      </c>
      <c r="L63" s="80">
        <v>1.4513888900000005</v>
      </c>
      <c r="M63" s="81">
        <v>556.72070299999996</v>
      </c>
      <c r="N63" s="73">
        <v>19.252099999999999</v>
      </c>
      <c r="O63" s="170">
        <v>0.16825000000000001</v>
      </c>
      <c r="P63" s="80">
        <v>6.7186889999998556E-2</v>
      </c>
      <c r="Q63" s="82">
        <v>18.087333000000001</v>
      </c>
      <c r="R63" s="80">
        <v>1.518575779999999</v>
      </c>
      <c r="S63" s="83">
        <v>8.3647256396820038E-2</v>
      </c>
      <c r="T63" s="80">
        <v>-1.6255588299999975</v>
      </c>
      <c r="U63" s="83">
        <v>-9.0867574788710326E-2</v>
      </c>
      <c r="V63" s="84">
        <v>-8.6</v>
      </c>
      <c r="W63" s="172">
        <v>-1.6861081550799999E-2</v>
      </c>
      <c r="X63" s="185">
        <v>96.515625</v>
      </c>
      <c r="Y63" s="80">
        <v>-2.171875</v>
      </c>
      <c r="Z63" s="82">
        <v>0.234375</v>
      </c>
      <c r="AA63" s="82">
        <v>96.25</v>
      </c>
      <c r="AB63" s="82">
        <v>98.453125</v>
      </c>
      <c r="AC63" s="187">
        <v>-1.9375</v>
      </c>
      <c r="AD63" s="189">
        <v>8.0552030000000006</v>
      </c>
      <c r="AE63" s="172">
        <v>7.7745295204687495E-2</v>
      </c>
      <c r="AF63" s="86">
        <v>-0.21687590877889412</v>
      </c>
      <c r="AG63" s="80">
        <v>-0.43622454922095405</v>
      </c>
      <c r="AH63" s="83">
        <v>-2.4028426632270145E-2</v>
      </c>
      <c r="AI63" s="80">
        <v>1.0733680890101067</v>
      </c>
      <c r="AJ63" s="83">
        <v>8.2722456577273284E-3</v>
      </c>
      <c r="AK63" s="187">
        <v>-8.9831417689382707E-3</v>
      </c>
      <c r="AL63" s="192">
        <v>1.082351230779045</v>
      </c>
      <c r="AM63" s="83">
        <v>5.9618829764549894E-2</v>
      </c>
      <c r="AN63" s="80">
        <v>5.9207143769065746</v>
      </c>
      <c r="AO63" s="109">
        <v>0.36952908494109993</v>
      </c>
      <c r="AP63" s="194">
        <v>0.11801718112005186</v>
      </c>
      <c r="AQ63" s="200">
        <v>6.5007051596588303E-3</v>
      </c>
      <c r="AR63" s="300"/>
      <c r="AS63" s="302"/>
      <c r="AX63" s="370"/>
      <c r="AY63" s="371"/>
    </row>
    <row r="64" spans="1:53" s="226" customFormat="1" ht="15" customHeight="1">
      <c r="C64" s="369"/>
      <c r="D64" s="369"/>
      <c r="E64" s="369"/>
      <c r="F64" s="369"/>
      <c r="G64" s="369"/>
      <c r="H64" s="72"/>
      <c r="I64" s="133">
        <v>41639</v>
      </c>
      <c r="J64" s="234">
        <v>21.859380999999999</v>
      </c>
      <c r="K64" s="237">
        <v>22.13715878</v>
      </c>
      <c r="L64" s="237">
        <v>2.53125</v>
      </c>
      <c r="M64" s="238">
        <v>374.043701</v>
      </c>
      <c r="N64" s="239">
        <v>17.511600000000001</v>
      </c>
      <c r="O64" s="240">
        <v>0.16769999999999999</v>
      </c>
      <c r="P64" s="237">
        <v>7.3140779999999239E-2</v>
      </c>
      <c r="Q64" s="171">
        <v>19.532768000000001</v>
      </c>
      <c r="R64" s="237">
        <v>2.6043907799999992</v>
      </c>
      <c r="S64" s="241">
        <v>0.13283703444834652</v>
      </c>
      <c r="T64" s="237">
        <v>0.97883195000000178</v>
      </c>
      <c r="U64" s="241">
        <v>2.9898880497190472E-2</v>
      </c>
      <c r="V64" s="242">
        <v>-8.1</v>
      </c>
      <c r="W64" s="243">
        <v>-1.7931098611799999E-2</v>
      </c>
      <c r="X64" s="244">
        <v>95.0625</v>
      </c>
      <c r="Y64" s="237">
        <v>-1.453125</v>
      </c>
      <c r="Z64" s="171">
        <v>0.265625</v>
      </c>
      <c r="AA64" s="171">
        <v>94.789062000000001</v>
      </c>
      <c r="AB64" s="171">
        <v>96.25</v>
      </c>
      <c r="AC64" s="245">
        <v>-1.1875</v>
      </c>
      <c r="AD64" s="246">
        <v>8.0500100000000003</v>
      </c>
      <c r="AE64" s="243">
        <v>7.6525407562500009E-2</v>
      </c>
      <c r="AF64" s="247">
        <v>-0.234315623829318</v>
      </c>
      <c r="AG64" s="237">
        <v>-0.25754014167493677</v>
      </c>
      <c r="AH64" s="241">
        <v>-1.3135843105505706E-2</v>
      </c>
      <c r="AI64" s="237">
        <v>2.359521681291386</v>
      </c>
      <c r="AJ64" s="241">
        <v>-1.7439715050423882E-2</v>
      </c>
      <c r="AK64" s="245">
        <v>1.2671042966323601E-2</v>
      </c>
      <c r="AL64" s="248">
        <v>2.3468506383250625</v>
      </c>
      <c r="AM64" s="241">
        <v>0.1197011913428408</v>
      </c>
      <c r="AN64" s="237">
        <v>8.2675650152316376</v>
      </c>
      <c r="AO64" s="203">
        <v>0.53346334798722017</v>
      </c>
      <c r="AP64" s="249">
        <v>0.13538086757966183</v>
      </c>
      <c r="AQ64" s="250">
        <v>6.9051054505447837E-3</v>
      </c>
      <c r="AR64" s="300"/>
      <c r="AS64" s="302"/>
      <c r="AX64" s="370"/>
      <c r="AY64" s="371"/>
    </row>
    <row r="65" spans="1:51" s="226" customFormat="1" ht="15" customHeight="1">
      <c r="C65" s="369"/>
      <c r="D65" s="369"/>
      <c r="E65" s="369"/>
      <c r="F65" s="369"/>
      <c r="G65" s="369"/>
      <c r="H65" s="72"/>
      <c r="I65" s="133">
        <v>41670</v>
      </c>
      <c r="J65" s="234">
        <v>21.046880999999999</v>
      </c>
      <c r="K65" s="237">
        <v>21.338547670000001</v>
      </c>
      <c r="L65" s="237">
        <v>-0.79861110999999951</v>
      </c>
      <c r="M65" s="238">
        <v>303.10101300000002</v>
      </c>
      <c r="N65" s="239">
        <v>19.077200000000001</v>
      </c>
      <c r="O65" s="240">
        <v>0.1565</v>
      </c>
      <c r="P65" s="237">
        <v>-7.7102199999998788E-3</v>
      </c>
      <c r="Q65" s="171">
        <v>22.144869</v>
      </c>
      <c r="R65" s="237">
        <v>-0.80632132999999939</v>
      </c>
      <c r="S65" s="241">
        <v>-3.6423885197429992E-2</v>
      </c>
      <c r="T65" s="237">
        <v>0.17251062000000239</v>
      </c>
      <c r="U65" s="241">
        <v>-7.6140380910009187E-3</v>
      </c>
      <c r="V65" s="242">
        <v>-9.5</v>
      </c>
      <c r="W65" s="243">
        <v>-2.0271620286500001E-2</v>
      </c>
      <c r="X65" s="244">
        <v>97.265625</v>
      </c>
      <c r="Y65" s="237">
        <v>2.203125</v>
      </c>
      <c r="Z65" s="171">
        <v>0.27343799999999874</v>
      </c>
      <c r="AA65" s="171">
        <v>97.003906000000001</v>
      </c>
      <c r="AB65" s="171">
        <v>94.789062000000001</v>
      </c>
      <c r="AC65" s="245">
        <v>2.4765629999999987</v>
      </c>
      <c r="AD65" s="246">
        <v>7.5514489999999999</v>
      </c>
      <c r="AE65" s="243">
        <v>7.3449640664062496E-2</v>
      </c>
      <c r="AF65" s="247">
        <v>-0.27599345760201272</v>
      </c>
      <c r="AG65" s="237">
        <v>0.58029740429760701</v>
      </c>
      <c r="AH65" s="241">
        <v>2.6213725531113844E-2</v>
      </c>
      <c r="AI65" s="237">
        <v>-0.27193466446762637</v>
      </c>
      <c r="AJ65" s="241">
        <v>-4.1677833772694711E-2</v>
      </c>
      <c r="AK65" s="245">
        <v>-4.5910738765234015E-2</v>
      </c>
      <c r="AL65" s="248">
        <v>-0.22602392570239238</v>
      </c>
      <c r="AM65" s="241">
        <v>-1.0210159666316148E-2</v>
      </c>
      <c r="AN65" s="237">
        <v>8.041541089529245</v>
      </c>
      <c r="AO65" s="203">
        <v>0.51780644236182694</v>
      </c>
      <c r="AP65" s="249">
        <v>6.7756879059778924E-2</v>
      </c>
      <c r="AQ65" s="250">
        <v>3.060775763192991E-3</v>
      </c>
      <c r="AR65" s="300"/>
      <c r="AS65" s="302"/>
      <c r="AX65" s="370"/>
      <c r="AY65" s="371"/>
    </row>
    <row r="66" spans="1:51" s="226" customFormat="1" ht="15" customHeight="1">
      <c r="C66" s="372"/>
      <c r="D66" s="369"/>
      <c r="E66" s="369"/>
      <c r="F66" s="369"/>
      <c r="G66" s="369"/>
      <c r="H66" s="72"/>
      <c r="I66" s="133">
        <v>41698</v>
      </c>
      <c r="J66" s="234">
        <v>22.203130999999999</v>
      </c>
      <c r="K66" s="237">
        <v>22.494797670000001</v>
      </c>
      <c r="L66" s="237">
        <v>1.15625</v>
      </c>
      <c r="M66" s="238">
        <v>178.45210299999999</v>
      </c>
      <c r="N66" s="239">
        <v>14.7403</v>
      </c>
      <c r="O66" s="240">
        <v>0.1555</v>
      </c>
      <c r="P66" s="237">
        <v>0.10044767000000121</v>
      </c>
      <c r="Q66" s="171">
        <v>21.238099999999999</v>
      </c>
      <c r="R66" s="237">
        <v>1.2566976700000012</v>
      </c>
      <c r="S66" s="241">
        <v>5.889330845916943E-2</v>
      </c>
      <c r="T66" s="237">
        <v>1.4292082900000036</v>
      </c>
      <c r="U66" s="241">
        <v>5.0830854474255283E-2</v>
      </c>
      <c r="V66" s="242">
        <v>-9.8000000000000007</v>
      </c>
      <c r="W66" s="243">
        <v>-2.2044901716600004E-2</v>
      </c>
      <c r="X66" s="244">
        <v>97.15625</v>
      </c>
      <c r="Y66" s="237">
        <v>-0.109375</v>
      </c>
      <c r="Z66" s="171">
        <v>0.26171899999999937</v>
      </c>
      <c r="AA66" s="171">
        <v>96.925781000000001</v>
      </c>
      <c r="AB66" s="171">
        <v>97.003906000000001</v>
      </c>
      <c r="AC66" s="245">
        <v>0.15234399999999937</v>
      </c>
      <c r="AD66" s="246">
        <v>7.6578980000000003</v>
      </c>
      <c r="AE66" s="243">
        <v>7.4401265256250002E-2</v>
      </c>
      <c r="AF66" s="247">
        <v>-0.29629740355454698</v>
      </c>
      <c r="AG66" s="237">
        <v>4.2045947304920853E-2</v>
      </c>
      <c r="AH66" s="241">
        <v>1.970422165330095E-3</v>
      </c>
      <c r="AI66" s="237">
        <v>1.2998539893492014</v>
      </c>
      <c r="AJ66" s="241">
        <v>-2.0303945952534264E-2</v>
      </c>
      <c r="AK66" s="245">
        <v>1.1103720442792175E-3</v>
      </c>
      <c r="AL66" s="248">
        <v>1.298743617304922</v>
      </c>
      <c r="AM66" s="241">
        <v>6.0863730624499526E-2</v>
      </c>
      <c r="AN66" s="237">
        <v>9.3402847068341668</v>
      </c>
      <c r="AO66" s="203">
        <v>0.61018580480986695</v>
      </c>
      <c r="AP66" s="249">
        <v>0.1779943301608935</v>
      </c>
      <c r="AQ66" s="250">
        <v>8.3414453932652999E-3</v>
      </c>
      <c r="AR66" s="300"/>
      <c r="AS66" s="302"/>
      <c r="AX66" s="370"/>
      <c r="AY66" s="371"/>
    </row>
    <row r="67" spans="1:51" s="226" customFormat="1" ht="15">
      <c r="A67" s="373"/>
      <c r="C67" s="369"/>
      <c r="D67" s="369"/>
      <c r="E67" s="369"/>
      <c r="F67" s="369"/>
      <c r="G67" s="369"/>
      <c r="H67" s="72"/>
      <c r="I67" s="133">
        <v>41729</v>
      </c>
      <c r="J67" s="331">
        <v>23.171880999999999</v>
      </c>
      <c r="K67" s="332">
        <v>23.43576989</v>
      </c>
      <c r="L67" s="332">
        <v>0.94097221999999903</v>
      </c>
      <c r="M67" s="333">
        <v>140.358093</v>
      </c>
      <c r="N67" s="334">
        <v>13.9255</v>
      </c>
      <c r="O67" s="335">
        <v>0.152</v>
      </c>
      <c r="P67" s="332">
        <v>0.10053266999999977</v>
      </c>
      <c r="Q67" s="336">
        <v>22.394265000000001</v>
      </c>
      <c r="R67" s="332">
        <v>1.0415048899999988</v>
      </c>
      <c r="S67" s="337">
        <v>4.6299811417685841E-2</v>
      </c>
      <c r="T67" s="332">
        <v>2.4707131800000024</v>
      </c>
      <c r="U67" s="337">
        <v>9.948412486829894E-2</v>
      </c>
      <c r="V67" s="338">
        <v>-9.6</v>
      </c>
      <c r="W67" s="339">
        <v>-2.2498339094399997E-2</v>
      </c>
      <c r="X67" s="340">
        <v>96.546875</v>
      </c>
      <c r="Y67" s="332">
        <v>-0.609375</v>
      </c>
      <c r="Z67" s="336">
        <v>0.23046899999999937</v>
      </c>
      <c r="AA67" s="336">
        <v>96.269531000000001</v>
      </c>
      <c r="AB67" s="336">
        <v>96.925781000000001</v>
      </c>
      <c r="AC67" s="341">
        <v>-0.37890600000000063</v>
      </c>
      <c r="AD67" s="342">
        <v>7.6721079999999997</v>
      </c>
      <c r="AE67" s="339">
        <v>7.4071805206249994E-2</v>
      </c>
      <c r="AF67" s="343">
        <v>-0.3037368811486944</v>
      </c>
      <c r="AG67" s="332">
        <v>-0.11226886399123936</v>
      </c>
      <c r="AH67" s="337">
        <v>-4.9908812534449152E-3</v>
      </c>
      <c r="AI67" s="332">
        <v>0.93150274183822623</v>
      </c>
      <c r="AJ67" s="337">
        <v>-7.4394775941474256E-3</v>
      </c>
      <c r="AK67" s="341">
        <v>2.2667158294667937E-3</v>
      </c>
      <c r="AL67" s="344">
        <v>0.92923602600875943</v>
      </c>
      <c r="AM67" s="337">
        <v>4.130893016424092E-2</v>
      </c>
      <c r="AN67" s="332">
        <v>10.269520732842926</v>
      </c>
      <c r="AO67" s="345">
        <v>0.67670085777220979</v>
      </c>
      <c r="AP67" s="346">
        <v>0.17053460526145803</v>
      </c>
      <c r="AQ67" s="347">
        <v>7.581068643657555E-3</v>
      </c>
    </row>
    <row r="68" spans="1:51" s="226" customFormat="1" ht="15">
      <c r="A68" s="373"/>
      <c r="I68" s="133">
        <v>41759</v>
      </c>
      <c r="J68" s="234">
        <v>22.671880999999999</v>
      </c>
      <c r="K68" s="237">
        <v>22.93576989</v>
      </c>
      <c r="L68" s="237">
        <v>-0.5</v>
      </c>
      <c r="M68" s="238">
        <v>112.27619900000001</v>
      </c>
      <c r="N68" s="239">
        <v>16.532399999999999</v>
      </c>
      <c r="O68" s="240">
        <v>0.15049999999999999</v>
      </c>
      <c r="P68" s="237">
        <v>2.6962890000000073E-2</v>
      </c>
      <c r="Q68" s="171">
        <v>23.408806999999999</v>
      </c>
      <c r="R68" s="237">
        <v>-0.47303710999999993</v>
      </c>
      <c r="S68" s="241">
        <v>-2.0184406666402883E-2</v>
      </c>
      <c r="T68" s="237">
        <v>1.9976760700000025</v>
      </c>
      <c r="U68" s="241">
        <v>7.7291690168703076E-2</v>
      </c>
      <c r="V68" s="242">
        <v>-10.1</v>
      </c>
      <c r="W68" s="243">
        <v>-2.3165127588899999E-2</v>
      </c>
      <c r="X68" s="244">
        <v>97.484375</v>
      </c>
      <c r="Y68" s="237">
        <v>0.9375</v>
      </c>
      <c r="Z68" s="171">
        <v>0.27734399999999937</v>
      </c>
      <c r="AA68" s="171">
        <v>97.210937999999999</v>
      </c>
      <c r="AB68" s="171">
        <v>96.269531000000001</v>
      </c>
      <c r="AC68" s="245">
        <v>1.2148439999999994</v>
      </c>
      <c r="AD68" s="246">
        <v>7.508197</v>
      </c>
      <c r="AE68" s="243">
        <v>7.3193189192187508E-2</v>
      </c>
      <c r="AF68" s="247">
        <v>-0.31649293936453582</v>
      </c>
      <c r="AG68" s="237">
        <v>0.36899292764220432</v>
      </c>
      <c r="AH68" s="241">
        <v>1.5744860500599679E-2</v>
      </c>
      <c r="AI68" s="237">
        <v>-0.11002358464647127</v>
      </c>
      <c r="AJ68" s="241">
        <v>-1.2756058215841415E-2</v>
      </c>
      <c r="AK68" s="245">
        <v>-5.9794022886756632E-3</v>
      </c>
      <c r="AL68" s="248">
        <v>-0.10404418235779561</v>
      </c>
      <c r="AM68" s="241">
        <v>-4.439546165803201E-3</v>
      </c>
      <c r="AN68" s="237">
        <v>10.165476550485129</v>
      </c>
      <c r="AO68" s="203">
        <v>0.66925706690788811</v>
      </c>
      <c r="AP68" s="249">
        <v>0.11474030777511769</v>
      </c>
      <c r="AQ68" s="250">
        <v>4.8959478742824306E-3</v>
      </c>
    </row>
    <row r="69" spans="1:51" ht="15">
      <c r="A69" s="90"/>
      <c r="I69" s="133">
        <v>41789</v>
      </c>
      <c r="J69" s="234">
        <v>21.046880999999999</v>
      </c>
      <c r="K69" s="237">
        <v>21.32465878</v>
      </c>
      <c r="L69" s="237">
        <v>-1.6111111099999995</v>
      </c>
      <c r="M69" s="238">
        <v>128.5746</v>
      </c>
      <c r="N69" s="239">
        <v>17.720099999999999</v>
      </c>
      <c r="O69" s="240">
        <v>0.151</v>
      </c>
      <c r="P69" s="237">
        <v>7.8428899999991586E-3</v>
      </c>
      <c r="Q69" s="171">
        <v>22.927927</v>
      </c>
      <c r="R69" s="237">
        <v>-1.6032682200000004</v>
      </c>
      <c r="S69" s="241">
        <v>-6.9902524645533079E-2</v>
      </c>
      <c r="T69" s="237">
        <v>0.39440785000000211</v>
      </c>
      <c r="U69" s="241">
        <v>1.9862812462574375E-3</v>
      </c>
      <c r="V69" s="242">
        <v>-10.7</v>
      </c>
      <c r="W69" s="243">
        <v>-2.2817384894599998E-2</v>
      </c>
      <c r="X69" s="244">
        <v>99.039062000000001</v>
      </c>
      <c r="Y69" s="237">
        <v>1.5546870000000013</v>
      </c>
      <c r="Z69" s="171">
        <v>0.27343700000000126</v>
      </c>
      <c r="AA69" s="171">
        <v>98.765625</v>
      </c>
      <c r="AB69" s="171">
        <v>97.210937999999999</v>
      </c>
      <c r="AC69" s="245">
        <v>1.8281240000000025</v>
      </c>
      <c r="AD69" s="246">
        <v>7.1980000000000004</v>
      </c>
      <c r="AE69" s="243">
        <v>7.1288316827599993E-2</v>
      </c>
      <c r="AF69" s="247">
        <v>-0.32007187025863426</v>
      </c>
      <c r="AG69" s="237">
        <v>0.5785883382828535</v>
      </c>
      <c r="AH69" s="241">
        <v>2.5226462467044464E-2</v>
      </c>
      <c r="AI69" s="237">
        <v>-1.0274619403846235</v>
      </c>
      <c r="AJ69" s="241">
        <v>-3.5789308940984421E-3</v>
      </c>
      <c r="AK69" s="245">
        <v>-2.7820586674766148E-3</v>
      </c>
      <c r="AL69" s="248">
        <v>-1.0246798817171467</v>
      </c>
      <c r="AM69" s="241">
        <v>-4.4676062178488608E-2</v>
      </c>
      <c r="AN69" s="237">
        <v>9.1407966687679831</v>
      </c>
      <c r="AO69" s="203">
        <v>0.59468123439482978</v>
      </c>
      <c r="AP69" s="249">
        <v>9.5362381987909736E-2</v>
      </c>
      <c r="AQ69" s="250">
        <v>4.1578016541527893E-3</v>
      </c>
    </row>
    <row r="70" spans="1:51" ht="15">
      <c r="A70" s="90"/>
      <c r="I70" s="133">
        <v>41820</v>
      </c>
      <c r="J70" s="234">
        <v>22.59375</v>
      </c>
      <c r="K70" s="237">
        <v>22.85763889</v>
      </c>
      <c r="L70" s="237">
        <v>1.5329801100000005</v>
      </c>
      <c r="M70" s="238">
        <v>-2.5331000000000001</v>
      </c>
      <c r="N70" s="239">
        <v>18.3187</v>
      </c>
      <c r="O70" s="240">
        <v>0.1552</v>
      </c>
      <c r="P70" s="237">
        <v>2.3896780000001172E-2</v>
      </c>
      <c r="Q70" s="171">
        <v>21.300761999999999</v>
      </c>
      <c r="R70" s="237">
        <v>1.5568768900000016</v>
      </c>
      <c r="S70" s="241">
        <v>7.3008290827151115E-2</v>
      </c>
      <c r="T70" s="237">
        <v>1.9512847400000037</v>
      </c>
      <c r="U70" s="241">
        <v>7.5139587072299951E-2</v>
      </c>
      <c r="V70" s="242">
        <v>-11</v>
      </c>
      <c r="W70" s="243">
        <v>-2.5143402779000002E-2</v>
      </c>
      <c r="X70" s="244">
        <v>98.78125</v>
      </c>
      <c r="Y70" s="237">
        <v>-0.25781200000000126</v>
      </c>
      <c r="Z70" s="171">
        <v>0.27343700000000126</v>
      </c>
      <c r="AA70" s="171">
        <v>98.535156000000001</v>
      </c>
      <c r="AB70" s="171">
        <v>98.765625</v>
      </c>
      <c r="AC70" s="245">
        <v>1.5625E-2</v>
      </c>
      <c r="AD70" s="246">
        <v>7.2728479999999998</v>
      </c>
      <c r="AE70" s="243">
        <v>7.184210164999999E-2</v>
      </c>
      <c r="AF70" s="247">
        <v>-0.34998144822507438</v>
      </c>
      <c r="AG70" s="237">
        <v>5.0011229727911603E-3</v>
      </c>
      <c r="AH70" s="241">
        <v>2.3452300101897155E-4</v>
      </c>
      <c r="AI70" s="237">
        <v>1.5657335370301346</v>
      </c>
      <c r="AJ70" s="241">
        <v>-2.9909577966440115E-2</v>
      </c>
      <c r="AK70" s="245">
        <v>3.8555240573419484E-3</v>
      </c>
      <c r="AL70" s="248">
        <v>1.5618780129727927</v>
      </c>
      <c r="AM70" s="241">
        <v>7.3242813828170092E-2</v>
      </c>
      <c r="AN70" s="237">
        <v>10.702674681740776</v>
      </c>
      <c r="AO70" s="203">
        <v>0.71148017516088657</v>
      </c>
      <c r="AP70" s="249">
        <v>0.11959465725832127</v>
      </c>
      <c r="AQ70" s="250">
        <v>5.6082799960432131E-3</v>
      </c>
    </row>
    <row r="71" spans="1:51" ht="15">
      <c r="A71" s="90"/>
      <c r="I71" s="133">
        <v>41851</v>
      </c>
      <c r="J71" s="234">
        <v>23.578130999999999</v>
      </c>
      <c r="K71" s="237">
        <v>23.84201989</v>
      </c>
      <c r="L71" s="237">
        <v>0.98438099999999906</v>
      </c>
      <c r="M71" s="238">
        <v>-42.335999000000001</v>
      </c>
      <c r="N71" s="239">
        <v>19.5564</v>
      </c>
      <c r="O71" s="240">
        <v>0.156</v>
      </c>
      <c r="P71" s="237">
        <v>-3.4331110000000109E-2</v>
      </c>
      <c r="Q71" s="171">
        <v>22.891970000000001</v>
      </c>
      <c r="R71" s="237">
        <v>0.95004988999999895</v>
      </c>
      <c r="S71" s="241">
        <v>4.1563780693710965E-2</v>
      </c>
      <c r="T71" s="237">
        <v>2.9013346300000027</v>
      </c>
      <c r="U71" s="241">
        <v>0.11982645308450013</v>
      </c>
      <c r="V71" s="242">
        <v>-10.5</v>
      </c>
      <c r="W71" s="243">
        <v>-2.5034120884499998E-2</v>
      </c>
      <c r="X71" s="244">
        <v>97.96875</v>
      </c>
      <c r="Y71" s="237">
        <v>-0.8125</v>
      </c>
      <c r="Z71" s="171">
        <v>0.24609399999999937</v>
      </c>
      <c r="AA71" s="171">
        <v>97.714843999999999</v>
      </c>
      <c r="AB71" s="171">
        <v>98.535156000000001</v>
      </c>
      <c r="AC71" s="245">
        <v>-0.56640600000000063</v>
      </c>
      <c r="AD71" s="246">
        <v>7.148028</v>
      </c>
      <c r="AE71" s="243">
        <v>7.0028336812500008E-2</v>
      </c>
      <c r="AF71" s="247">
        <v>-0.35748558403619585</v>
      </c>
      <c r="AG71" s="237">
        <v>-0.19823159216337169</v>
      </c>
      <c r="AH71" s="241">
        <v>-8.6724439526471003E-3</v>
      </c>
      <c r="AI71" s="237">
        <v>0.75486685300989531</v>
      </c>
      <c r="AJ71" s="241">
        <v>-7.5041358111214707E-3</v>
      </c>
      <c r="AK71" s="245">
        <v>3.0485551732680975E-3</v>
      </c>
      <c r="AL71" s="248">
        <v>0.75181829783662724</v>
      </c>
      <c r="AM71" s="241">
        <v>3.2891336741063863E-2</v>
      </c>
      <c r="AN71" s="237">
        <v>11.454492979577402</v>
      </c>
      <c r="AO71" s="203">
        <v>0.7677730459277583</v>
      </c>
      <c r="AP71" s="249">
        <v>5.3643947317803239E-2</v>
      </c>
      <c r="AQ71" s="250">
        <v>2.3468717646629705E-3</v>
      </c>
    </row>
    <row r="72" spans="1:51" ht="15">
      <c r="A72" s="90"/>
      <c r="I72" s="133">
        <v>41880</v>
      </c>
      <c r="J72" s="234">
        <v>22.046880999999999</v>
      </c>
      <c r="K72" s="237">
        <v>22.32465878</v>
      </c>
      <c r="L72" s="237">
        <v>-1.5173611099999995</v>
      </c>
      <c r="M72" s="238">
        <v>-51.170699999999997</v>
      </c>
      <c r="N72" s="239">
        <v>20.567599999999999</v>
      </c>
      <c r="O72" s="240">
        <v>0.157</v>
      </c>
      <c r="P72" s="237">
        <v>-7.9607110000001313E-2</v>
      </c>
      <c r="Q72" s="171">
        <v>23.921627000000001</v>
      </c>
      <c r="R72" s="237">
        <v>-1.5969682200000008</v>
      </c>
      <c r="S72" s="241">
        <v>-6.6981246864482882E-2</v>
      </c>
      <c r="T72" s="237">
        <v>1.3043664100000019</v>
      </c>
      <c r="U72" s="241">
        <v>4.4819080985068815E-2</v>
      </c>
      <c r="V72" s="242">
        <v>-11.2</v>
      </c>
      <c r="W72" s="243">
        <v>-2.5003617833599997E-2</v>
      </c>
      <c r="X72" s="244">
        <v>99.53125</v>
      </c>
      <c r="Y72" s="237">
        <v>1.5625</v>
      </c>
      <c r="Z72" s="171">
        <v>0.25390600000000063</v>
      </c>
      <c r="AA72" s="171">
        <v>99.242187999999999</v>
      </c>
      <c r="AB72" s="171">
        <v>97.714843999999999</v>
      </c>
      <c r="AC72" s="245">
        <v>1.8164060000000006</v>
      </c>
      <c r="AD72" s="246">
        <v>6.8048909999999996</v>
      </c>
      <c r="AE72" s="243">
        <v>6.7729930734374999E-2</v>
      </c>
      <c r="AF72" s="247">
        <v>-0.36916644624456851</v>
      </c>
      <c r="AG72" s="237">
        <v>0.64933895975685063</v>
      </c>
      <c r="AH72" s="241">
        <v>2.7235064929595217E-2</v>
      </c>
      <c r="AI72" s="237">
        <v>-0.95675493384344135</v>
      </c>
      <c r="AJ72" s="241">
        <v>-1.1680862208372667E-2</v>
      </c>
      <c r="AK72" s="245">
        <v>-9.1256736002911457E-3</v>
      </c>
      <c r="AL72" s="248">
        <v>-0.9476292602431502</v>
      </c>
      <c r="AM72" s="241">
        <v>-3.9746181934887659E-2</v>
      </c>
      <c r="AN72" s="237">
        <v>10.506863719334252</v>
      </c>
      <c r="AO72" s="203">
        <v>0.69751081682472305</v>
      </c>
      <c r="AP72" s="249">
        <v>1.4126465700172328E-2</v>
      </c>
      <c r="AQ72" s="250">
        <v>5.9250289049953171E-4</v>
      </c>
    </row>
    <row r="73" spans="1:51" ht="15">
      <c r="A73" s="90"/>
      <c r="I73" s="133">
        <v>41912</v>
      </c>
      <c r="J73" s="234">
        <v>23.875</v>
      </c>
      <c r="K73" s="237">
        <v>24.13888889</v>
      </c>
      <c r="L73" s="237">
        <v>1.8142301100000005</v>
      </c>
      <c r="M73" s="238">
        <v>-132.93879699999999</v>
      </c>
      <c r="N73" s="239">
        <v>20.347999999999999</v>
      </c>
      <c r="O73" s="240">
        <v>0.1565</v>
      </c>
      <c r="P73" s="237">
        <v>-4.2581219999998865E-2</v>
      </c>
      <c r="Q73" s="171">
        <v>22.367239999999999</v>
      </c>
      <c r="R73" s="237">
        <v>1.7716488900000016</v>
      </c>
      <c r="S73" s="241">
        <v>7.9358386054579663E-2</v>
      </c>
      <c r="T73" s="237">
        <v>3.0760153000000034</v>
      </c>
      <c r="U73" s="241">
        <v>0.127734236971073</v>
      </c>
      <c r="V73" s="242">
        <v>-10.8</v>
      </c>
      <c r="W73" s="243">
        <v>-2.6070000001200005E-2</v>
      </c>
      <c r="X73" s="244">
        <v>98.578125</v>
      </c>
      <c r="Y73" s="237">
        <v>-0.953125</v>
      </c>
      <c r="Z73" s="171">
        <v>0.28906200000000126</v>
      </c>
      <c r="AA73" s="171">
        <v>98.304687999999999</v>
      </c>
      <c r="AB73" s="171">
        <v>99.242187999999999</v>
      </c>
      <c r="AC73" s="245">
        <v>-0.66406299999999874</v>
      </c>
      <c r="AD73" s="246">
        <v>6.9646030000000003</v>
      </c>
      <c r="AE73" s="243">
        <v>6.8655750510937502E-2</v>
      </c>
      <c r="AF73" s="247">
        <v>-0.37972055956254985</v>
      </c>
      <c r="AG73" s="237">
        <v>-0.24514977779250643</v>
      </c>
      <c r="AH73" s="241">
        <v>-1.0981120930373586E-2</v>
      </c>
      <c r="AI73" s="237">
        <v>1.5315288068355957</v>
      </c>
      <c r="AJ73" s="241">
        <v>-1.055411331798134E-2</v>
      </c>
      <c r="AK73" s="245">
        <v>5.0296946281004826E-3</v>
      </c>
      <c r="AL73" s="248">
        <v>1.5264991122074951</v>
      </c>
      <c r="AM73" s="241">
        <v>6.8377265124206082E-2</v>
      </c>
      <c r="AN73" s="237">
        <v>12.033362831541748</v>
      </c>
      <c r="AO73" s="203">
        <v>0.81358196399795468</v>
      </c>
      <c r="AP73" s="249">
        <v>6.71815643882714E-2</v>
      </c>
      <c r="AQ73" s="250">
        <v>3.0092985989312129E-3</v>
      </c>
    </row>
    <row r="74" spans="1:51" ht="15">
      <c r="A74" s="90"/>
      <c r="I74" s="133">
        <v>41943</v>
      </c>
      <c r="J74" s="234">
        <v>22.109380999999999</v>
      </c>
      <c r="K74" s="237">
        <v>22.401047670000001</v>
      </c>
      <c r="L74" s="237">
        <v>-1.73784122</v>
      </c>
      <c r="M74" s="238">
        <v>-109.88249999999999</v>
      </c>
      <c r="N74" s="239">
        <v>20.251000000000001</v>
      </c>
      <c r="O74" s="240">
        <v>0.15590000000000001</v>
      </c>
      <c r="P74" s="237">
        <v>-7.8412109999998592E-2</v>
      </c>
      <c r="Q74" s="171">
        <v>24.217300999999999</v>
      </c>
      <c r="R74" s="237">
        <v>-1.8162533299999986</v>
      </c>
      <c r="S74" s="241">
        <v>-7.5241795025305258E-2</v>
      </c>
      <c r="T74" s="237">
        <v>1.2597619700000049</v>
      </c>
      <c r="U74" s="241">
        <v>4.2881488669876511E-2</v>
      </c>
      <c r="V74" s="242">
        <v>-11.1</v>
      </c>
      <c r="W74" s="243">
        <v>-2.4865162913699997E-2</v>
      </c>
      <c r="X74" s="244">
        <v>100.039062</v>
      </c>
      <c r="Y74" s="237">
        <v>1.4609370000000013</v>
      </c>
      <c r="Z74" s="171">
        <v>0.27343700000000126</v>
      </c>
      <c r="AA74" s="171">
        <v>99.75</v>
      </c>
      <c r="AB74" s="171">
        <v>98.304687999999999</v>
      </c>
      <c r="AC74" s="245">
        <v>1.7343740000000025</v>
      </c>
      <c r="AD74" s="246">
        <v>6.6523269999999997</v>
      </c>
      <c r="AE74" s="243">
        <v>6.6549255319727399E-2</v>
      </c>
      <c r="AF74" s="247">
        <v>-0.37363547937897273</v>
      </c>
      <c r="AG74" s="237">
        <v>0.65857746577073883</v>
      </c>
      <c r="AH74" s="241">
        <v>2.7282840928256943E-2</v>
      </c>
      <c r="AI74" s="237">
        <v>-1.1532309048351823</v>
      </c>
      <c r="AJ74" s="241">
        <v>6.0850801835771184E-3</v>
      </c>
      <c r="AK74" s="245">
        <v>4.4449593940773064E-3</v>
      </c>
      <c r="AL74" s="248">
        <v>-1.1576758642292597</v>
      </c>
      <c r="AM74" s="241">
        <v>-4.7958954097048319E-2</v>
      </c>
      <c r="AN74" s="237">
        <v>10.875686967312488</v>
      </c>
      <c r="AO74" s="203">
        <v>0.72660446983534199</v>
      </c>
      <c r="AP74" s="249">
        <v>2.3753654574950045E-2</v>
      </c>
      <c r="AQ74" s="250">
        <v>9.8404092595953956E-4</v>
      </c>
    </row>
    <row r="75" spans="1:51" ht="15">
      <c r="I75" s="133">
        <v>41971</v>
      </c>
      <c r="J75" s="234">
        <v>21.28125</v>
      </c>
      <c r="K75" s="237">
        <v>21.54513889</v>
      </c>
      <c r="L75" s="237">
        <v>-0.85590878000000004</v>
      </c>
      <c r="M75" s="238">
        <v>-163.830399</v>
      </c>
      <c r="N75" s="239">
        <v>20.902100000000001</v>
      </c>
      <c r="O75" s="240">
        <v>0.154</v>
      </c>
      <c r="P75" s="237">
        <v>-5.7726329999997716E-2</v>
      </c>
      <c r="Q75" s="171">
        <v>22.458773999999998</v>
      </c>
      <c r="R75" s="237">
        <v>-0.91363510999999775</v>
      </c>
      <c r="S75" s="241">
        <v>-4.078537412442361E-2</v>
      </c>
      <c r="T75" s="237">
        <v>0.34612686000000714</v>
      </c>
      <c r="U75" s="241">
        <v>3.4717698703978783E-4</v>
      </c>
      <c r="V75" s="242">
        <v>-11.2</v>
      </c>
      <c r="W75" s="243">
        <v>-2.41305555568E-2</v>
      </c>
      <c r="X75" s="244">
        <v>101.117188</v>
      </c>
      <c r="Y75" s="237">
        <v>1.0781259999999975</v>
      </c>
      <c r="Z75" s="171">
        <v>0.28906200000000126</v>
      </c>
      <c r="AA75" s="171">
        <v>100.832031</v>
      </c>
      <c r="AB75" s="171">
        <v>99.75</v>
      </c>
      <c r="AC75" s="245">
        <v>1.3671879999999987</v>
      </c>
      <c r="AD75" s="246">
        <v>6.2499140000000004</v>
      </c>
      <c r="AE75" s="243">
        <v>6.3197372892183204E-2</v>
      </c>
      <c r="AF75" s="247">
        <v>-0.38182845983119457</v>
      </c>
      <c r="AG75" s="237">
        <v>0.51082994378117852</v>
      </c>
      <c r="AH75" s="241">
        <v>2.2803841646446464E-2</v>
      </c>
      <c r="AI75" s="237">
        <v>-0.40722169884033527</v>
      </c>
      <c r="AJ75" s="241">
        <v>-8.1929804522218319E-3</v>
      </c>
      <c r="AK75" s="245">
        <v>-4.4165326215160469E-3</v>
      </c>
      <c r="AL75" s="248">
        <v>-0.40280516621881923</v>
      </c>
      <c r="AM75" s="241">
        <v>-1.7981532477977145E-2</v>
      </c>
      <c r="AN75" s="237">
        <v>10.472881801093669</v>
      </c>
      <c r="AO75" s="203">
        <v>0.69555747548437719</v>
      </c>
      <c r="AP75" s="249">
        <v>5.2645768255727532E-2</v>
      </c>
      <c r="AQ75" s="250">
        <v>2.3501475927053162E-3</v>
      </c>
    </row>
    <row r="76" spans="1:51" ht="15">
      <c r="I76" s="133">
        <v>42004</v>
      </c>
      <c r="J76" s="501">
        <v>21.015630999999999</v>
      </c>
      <c r="K76" s="502">
        <v>21.29340878</v>
      </c>
      <c r="L76" s="502">
        <v>-0.25173011000000045</v>
      </c>
      <c r="M76" s="503">
        <v>-218.473297</v>
      </c>
      <c r="N76" s="504">
        <v>18.633700000000001</v>
      </c>
      <c r="O76" s="505">
        <v>0.17125000000000001</v>
      </c>
      <c r="P76" s="502">
        <v>1.1334890000000541E-2</v>
      </c>
      <c r="Q76" s="506">
        <v>21.533804</v>
      </c>
      <c r="R76" s="502">
        <v>-0.24039521999999991</v>
      </c>
      <c r="S76" s="507">
        <v>-1.1157747519166719E-2</v>
      </c>
      <c r="T76" s="502">
        <v>0.10573164000000723</v>
      </c>
      <c r="U76" s="507">
        <v>-1.0814444245292876E-2</v>
      </c>
      <c r="V76" s="508">
        <v>-10.9</v>
      </c>
      <c r="W76" s="509">
        <v>-2.32098155702E-2</v>
      </c>
      <c r="X76" s="510">
        <v>101.210938</v>
      </c>
      <c r="Y76" s="502">
        <v>9.375E-2</v>
      </c>
      <c r="Z76" s="506">
        <v>0.28515699999999811</v>
      </c>
      <c r="AA76" s="506">
        <v>100.957031</v>
      </c>
      <c r="AB76" s="506">
        <v>100.832031</v>
      </c>
      <c r="AC76" s="511">
        <v>0.37890699999999811</v>
      </c>
      <c r="AD76" s="512">
        <v>5.9987959999999996</v>
      </c>
      <c r="AE76" s="509">
        <v>6.0714377003064791E-2</v>
      </c>
      <c r="AF76" s="513">
        <v>-0.38227874048725552</v>
      </c>
      <c r="AG76" s="502">
        <v>0.14467747622925772</v>
      </c>
      <c r="AH76" s="507">
        <v>6.715086728747364E-3</v>
      </c>
      <c r="AI76" s="502">
        <v>-9.5738850676495041E-2</v>
      </c>
      <c r="AJ76" s="507">
        <v>-4.5028065606095291E-4</v>
      </c>
      <c r="AK76" s="511">
        <v>-2.1106905752857168E-5</v>
      </c>
      <c r="AL76" s="514">
        <v>-9.5717743770742186E-2</v>
      </c>
      <c r="AM76" s="507">
        <v>-4.4426607904193552E-3</v>
      </c>
      <c r="AN76" s="502">
        <v>10.377164057322927</v>
      </c>
      <c r="AO76" s="232">
        <v>0.68802468877014045</v>
      </c>
      <c r="AP76" s="515">
        <v>0.12034434880112414</v>
      </c>
      <c r="AQ76" s="516">
        <v>5.5856845210211659E-3</v>
      </c>
    </row>
    <row r="77" spans="1:51" ht="15">
      <c r="I77" s="133">
        <v>42034</v>
      </c>
      <c r="J77" s="331">
        <v>17.453130999999999</v>
      </c>
      <c r="K77" s="332">
        <v>17.73090878</v>
      </c>
      <c r="L77" s="332">
        <v>-3.5625</v>
      </c>
      <c r="M77" s="333">
        <v>-127.11840100000001</v>
      </c>
      <c r="N77" s="334">
        <v>20.987400000000001</v>
      </c>
      <c r="O77" s="335">
        <v>0.17125000000000001</v>
      </c>
      <c r="P77" s="332">
        <v>-3.6489219999999989E-2</v>
      </c>
      <c r="Q77" s="336">
        <v>21.329898</v>
      </c>
      <c r="R77" s="332">
        <v>-3.59898922</v>
      </c>
      <c r="S77" s="337">
        <v>-0.16901893243980637</v>
      </c>
      <c r="T77" s="332">
        <v>-3.4932575799999928</v>
      </c>
      <c r="U77" s="337">
        <v>-0.17800553086383009</v>
      </c>
      <c r="V77" s="338">
        <v>-24.2</v>
      </c>
      <c r="W77" s="339">
        <v>-4.29087992476E-2</v>
      </c>
      <c r="X77" s="340">
        <v>103.375</v>
      </c>
      <c r="Y77" s="332">
        <v>2.1640620000000013</v>
      </c>
      <c r="Z77" s="336">
        <v>0.25390699999999811</v>
      </c>
      <c r="AA77" s="336">
        <v>103.128906</v>
      </c>
      <c r="AB77" s="336">
        <v>100.957031</v>
      </c>
      <c r="AC77" s="341">
        <v>2.4179689999999994</v>
      </c>
      <c r="AD77" s="342">
        <v>5.4045230000000002</v>
      </c>
      <c r="AE77" s="339">
        <v>5.58692565125E-2</v>
      </c>
      <c r="AF77" s="343">
        <v>-0.7680216621103545</v>
      </c>
      <c r="AG77" s="332">
        <v>0.92433814385722846</v>
      </c>
      <c r="AH77" s="337">
        <v>4.3409589953742882E-2</v>
      </c>
      <c r="AI77" s="332">
        <v>-3.0920368753695353</v>
      </c>
      <c r="AJ77" s="337">
        <v>-0.38574292162309898</v>
      </c>
      <c r="AK77" s="341">
        <v>-0.41738579922676367</v>
      </c>
      <c r="AL77" s="344">
        <v>-2.6746510761427715</v>
      </c>
      <c r="AM77" s="337">
        <v>-0.12560934248606351</v>
      </c>
      <c r="AN77" s="332">
        <v>7.7025129811801563</v>
      </c>
      <c r="AO77" s="345">
        <v>0.47599301751348122</v>
      </c>
      <c r="AP77" s="346">
        <v>0.15851685616145234</v>
      </c>
      <c r="AQ77" s="347">
        <v>7.4444095728975306E-3</v>
      </c>
    </row>
    <row r="78" spans="1:51" ht="15">
      <c r="I78" s="149">
        <v>42062</v>
      </c>
      <c r="J78" s="271">
        <v>20.390630999999999</v>
      </c>
      <c r="K78" s="272">
        <v>20.66840878</v>
      </c>
      <c r="L78" s="272">
        <v>2.9375</v>
      </c>
      <c r="M78" s="273">
        <v>-281.61129799999998</v>
      </c>
      <c r="N78" s="274">
        <v>17.038399999999999</v>
      </c>
      <c r="O78" s="275">
        <v>0.17299999999999999</v>
      </c>
      <c r="P78" s="272">
        <v>0.11238077999999874</v>
      </c>
      <c r="Q78" s="276">
        <v>17.618528000000001</v>
      </c>
      <c r="R78" s="272">
        <v>3.0498807799999987</v>
      </c>
      <c r="S78" s="277">
        <v>0.17200927588326348</v>
      </c>
      <c r="T78" s="272">
        <v>-0.44337679999999402</v>
      </c>
      <c r="U78" s="277">
        <v>-3.6614857447670013E-2</v>
      </c>
      <c r="V78" s="278">
        <v>-23.1</v>
      </c>
      <c r="W78" s="279">
        <v>-4.7744024281800003E-2</v>
      </c>
      <c r="X78" s="280">
        <v>101.898438</v>
      </c>
      <c r="Y78" s="272">
        <v>-1.4765620000000013</v>
      </c>
      <c r="Z78" s="276">
        <v>0.24609399999999937</v>
      </c>
      <c r="AA78" s="276">
        <v>101.632812</v>
      </c>
      <c r="AB78" s="276">
        <v>103.128906</v>
      </c>
      <c r="AC78" s="281">
        <v>-1.2304680000000019</v>
      </c>
      <c r="AD78" s="282">
        <v>6.1613049999999996</v>
      </c>
      <c r="AE78" s="279">
        <v>6.2782735554158989E-2</v>
      </c>
      <c r="AF78" s="283">
        <v>-0.76046422412757131</v>
      </c>
      <c r="AG78" s="272">
        <v>-0.9450260785336051</v>
      </c>
      <c r="AH78" s="277">
        <v>-5.3298231368691586E-2</v>
      </c>
      <c r="AI78" s="272">
        <v>2.0992751885950267</v>
      </c>
      <c r="AJ78" s="277">
        <v>7.5574379827831883E-3</v>
      </c>
      <c r="AK78" s="281">
        <v>-5.5795128713671599E-3</v>
      </c>
      <c r="AL78" s="284">
        <v>2.1048547014663939</v>
      </c>
      <c r="AM78" s="277">
        <v>0.1187110445145719</v>
      </c>
      <c r="AN78" s="272">
        <v>9.8073676826465501</v>
      </c>
      <c r="AO78" s="285">
        <v>0.65120969031872122</v>
      </c>
      <c r="AP78" s="286">
        <v>0.29952646277244876</v>
      </c>
      <c r="AQ78" s="287">
        <v>1.6892899652741249E-2</v>
      </c>
    </row>
    <row r="79" spans="1:51" ht="15">
      <c r="I79" s="149">
        <v>42094</v>
      </c>
      <c r="J79" s="271">
        <v>20</v>
      </c>
      <c r="K79" s="272">
        <v>20.26388889</v>
      </c>
      <c r="L79" s="272">
        <v>-0.40451988999999955</v>
      </c>
      <c r="M79" s="273">
        <v>-314.75439499999999</v>
      </c>
      <c r="N79" s="274" t="s">
        <v>326</v>
      </c>
      <c r="O79" s="275">
        <v>0.17624999999999999</v>
      </c>
      <c r="P79" s="272">
        <v>8.9757800000000998E-3</v>
      </c>
      <c r="Q79" s="276">
        <v>20.659433</v>
      </c>
      <c r="R79" s="272">
        <v>-0.39554410999999945</v>
      </c>
      <c r="S79" s="277">
        <v>-1.9137617908097107E-2</v>
      </c>
      <c r="T79" s="272">
        <v>-0.83892090999999347</v>
      </c>
      <c r="U79" s="277">
        <v>-5.5051754204174186E-2</v>
      </c>
      <c r="V79" s="278">
        <v>-22.9</v>
      </c>
      <c r="W79" s="279">
        <v>-4.6404305558099997E-2</v>
      </c>
      <c r="X79" s="280">
        <v>102.242188</v>
      </c>
      <c r="Y79" s="272">
        <v>0.34375</v>
      </c>
      <c r="Z79" s="276">
        <v>0.26562599999999748</v>
      </c>
      <c r="AA79" s="276">
        <v>102.003906</v>
      </c>
      <c r="AB79" s="276">
        <v>101.632812</v>
      </c>
      <c r="AC79" s="281">
        <v>0.60937599999999748</v>
      </c>
      <c r="AD79" s="282">
        <v>5.6016069999999996</v>
      </c>
      <c r="AE79" s="279">
        <v>5.7272055599611599E-2</v>
      </c>
      <c r="AF79" s="283">
        <v>-0.81024340880152901</v>
      </c>
      <c r="AG79" s="272">
        <v>0.463408647041961</v>
      </c>
      <c r="AH79" s="277">
        <v>2.2421109044948984E-2</v>
      </c>
      <c r="AI79" s="272">
        <v>5.9308739676125072E-2</v>
      </c>
      <c r="AJ79" s="277">
        <v>-4.9779184673957699E-2</v>
      </c>
      <c r="AK79" s="281">
        <v>-8.5557973658364796E-3</v>
      </c>
      <c r="AL79" s="284">
        <v>6.7864537041961548E-2</v>
      </c>
      <c r="AM79" s="277">
        <v>3.2834911368518787E-3</v>
      </c>
      <c r="AN79" s="272">
        <v>9.8752322196885114</v>
      </c>
      <c r="AO79" s="285">
        <v>0.65663142270196651</v>
      </c>
      <c r="AP79" s="286">
        <v>0.224197495706313</v>
      </c>
      <c r="AQ79" s="287">
        <v>1.0847351535027701E-2</v>
      </c>
    </row>
    <row r="83" spans="9:45" ht="15.75">
      <c r="I83" s="498" t="s">
        <v>270</v>
      </c>
      <c r="AS83" s="71"/>
    </row>
  </sheetData>
  <mergeCells count="4">
    <mergeCell ref="J26:W26"/>
    <mergeCell ref="X26:AE26"/>
    <mergeCell ref="AF26:AK26"/>
    <mergeCell ref="AL26:AQ26"/>
  </mergeCells>
  <dataValidations disablePrompts="1" count="1">
    <dataValidation type="list" allowBlank="1" showInputMessage="1" showErrorMessage="1" sqref="J23">
      <formula1>$B$54:$B$62</formula1>
    </dataValidation>
  </dataValidations>
  <printOptions horizontalCentered="1"/>
  <pageMargins left="0.25" right="0.25" top="0.25" bottom="0.25" header="0.3" footer="0.15"/>
  <pageSetup scale="47" fitToWidth="0" fitToHeight="0" orientation="landscape" horizontalDpi="300" verticalDpi="300" r:id="rId1"/>
  <headerFooter scaleWithDoc="0">
    <oddHeader>&amp;L&amp;G&amp;C&amp;"-,Bold"&amp;12&amp;K2E398A
&amp;15FN30.500.09(IOX) Performance&amp;R&amp;"-,Bold"&amp;14&amp;K2E398A
&amp;12Cello Fixed Income Master Fund, LP&amp;"-,Regular"&amp;10&amp;K000000
&amp;"-,Bold"&amp;K2E398A As of Mar, 2015</oddHeader>
    <oddFooter>&amp;L&amp;8&amp;K2E398AReport Created on &amp;D &amp;T&amp;C&amp;G
&amp;8&amp;K2E398APage &amp;P of &amp;N</oddFooter>
  </headerFooter>
  <rowBreaks count="1" manualBreakCount="1">
    <brk id="83" max="43" man="1"/>
  </rowBreaks>
  <drawing r:id="rId2"/>
  <legacyDrawing r:id="rId3"/>
  <legacyDrawingHF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S40"/>
  <sheetViews>
    <sheetView topLeftCell="H1" workbookViewId="0"/>
  </sheetViews>
  <sheetFormatPr defaultRowHeight="15"/>
  <cols>
    <col min="1" max="2" width="15.5703125" style="3" hidden="1" customWidth="1"/>
    <col min="3" max="3" width="12.5703125" style="3" hidden="1" customWidth="1"/>
    <col min="4" max="4" width="11.85546875" style="3" hidden="1" customWidth="1"/>
    <col min="5" max="7" width="17.85546875" style="3" hidden="1" customWidth="1"/>
    <col min="8" max="8" width="9.7109375" style="3" customWidth="1"/>
    <col min="9" max="9" width="14.140625" style="3" bestFit="1" customWidth="1"/>
    <col min="10" max="10" width="15.28515625" style="3" bestFit="1" customWidth="1"/>
    <col min="11" max="11" width="12.7109375" style="3" bestFit="1" customWidth="1"/>
    <col min="12" max="13" width="10.7109375" style="3" bestFit="1" customWidth="1"/>
    <col min="14" max="14" width="18" style="3" bestFit="1" customWidth="1"/>
    <col min="15" max="15" width="18" style="3" customWidth="1"/>
    <col min="16" max="16" width="16.140625" style="3" bestFit="1" customWidth="1"/>
    <col min="17" max="17" width="17.28515625" style="3" bestFit="1" customWidth="1"/>
    <col min="18" max="18" width="16.28515625" style="3" customWidth="1"/>
    <col min="19" max="19" width="13" style="3" customWidth="1"/>
    <col min="20" max="20" width="17.28515625" style="3" customWidth="1"/>
    <col min="21" max="21" width="15.7109375" style="3" customWidth="1"/>
    <col min="22" max="22" width="13.140625" style="3" customWidth="1"/>
    <col min="23" max="23" width="11" style="3" bestFit="1" customWidth="1"/>
    <col min="24" max="24" width="10.85546875" style="3" customWidth="1"/>
    <col min="25" max="25" width="11.28515625" style="3" bestFit="1" customWidth="1"/>
    <col min="26" max="26" width="10.42578125" style="3" bestFit="1" customWidth="1"/>
    <col min="27" max="27" width="10.140625" style="3" bestFit="1" customWidth="1"/>
    <col min="28" max="28" width="10.5703125" style="3" customWidth="1"/>
    <col min="29" max="29" width="15.140625" style="3" customWidth="1"/>
    <col min="30" max="30" width="10.140625" style="3" bestFit="1" customWidth="1"/>
    <col min="31" max="31" width="15.85546875" style="3" bestFit="1" customWidth="1"/>
    <col min="32" max="32" width="10.140625" style="3" bestFit="1" customWidth="1"/>
    <col min="33" max="37" width="12" style="3" customWidth="1"/>
    <col min="38" max="38" width="15" style="3" bestFit="1" customWidth="1"/>
    <col min="39" max="16384" width="9.140625" style="3"/>
  </cols>
  <sheetData>
    <row r="1" spans="1:45" ht="15.75" thickBot="1"/>
    <row r="2" spans="1:45" ht="15.75" thickBot="1">
      <c r="I2" s="4" t="s">
        <v>4</v>
      </c>
      <c r="J2" s="5" t="s">
        <v>48</v>
      </c>
    </row>
    <row r="3" spans="1:45" ht="15.75" thickBot="1">
      <c r="I3" s="4" t="s">
        <v>6</v>
      </c>
      <c r="J3" s="6">
        <v>3</v>
      </c>
    </row>
    <row r="5" spans="1:45" ht="15.75" thickBot="1">
      <c r="J5" s="3" t="s">
        <v>7</v>
      </c>
      <c r="L5" s="3" t="s">
        <v>8</v>
      </c>
      <c r="M5" s="3" t="s">
        <v>9</v>
      </c>
      <c r="N5" s="3" t="s">
        <v>10</v>
      </c>
      <c r="V5" s="3" t="s">
        <v>11</v>
      </c>
      <c r="W5" s="3" t="s">
        <v>7</v>
      </c>
      <c r="Y5" s="3" t="s">
        <v>7</v>
      </c>
    </row>
    <row r="6" spans="1:45" s="7" customFormat="1" ht="45.75" thickBot="1">
      <c r="A6" s="7" t="s">
        <v>12</v>
      </c>
      <c r="B6" s="7" t="s">
        <v>13</v>
      </c>
      <c r="C6" s="7" t="s">
        <v>14</v>
      </c>
      <c r="D6" s="7" t="s">
        <v>15</v>
      </c>
      <c r="E6" s="7" t="s">
        <v>16</v>
      </c>
      <c r="F6" s="7" t="s">
        <v>17</v>
      </c>
      <c r="G6" s="7" t="s">
        <v>18</v>
      </c>
      <c r="I6" s="8" t="s">
        <v>19</v>
      </c>
      <c r="J6" s="9" t="s">
        <v>20</v>
      </c>
      <c r="K6" s="10" t="s">
        <v>21</v>
      </c>
      <c r="L6" s="10" t="s">
        <v>22</v>
      </c>
      <c r="M6" s="10" t="s">
        <v>23</v>
      </c>
      <c r="N6" s="10" t="s">
        <v>24</v>
      </c>
      <c r="O6" s="10" t="s">
        <v>25</v>
      </c>
      <c r="P6" s="10" t="s">
        <v>26</v>
      </c>
      <c r="Q6" s="10" t="s">
        <v>27</v>
      </c>
      <c r="R6" s="10" t="s">
        <v>28</v>
      </c>
      <c r="S6" s="10" t="s">
        <v>29</v>
      </c>
      <c r="T6" s="10" t="s">
        <v>30</v>
      </c>
      <c r="U6" s="10" t="s">
        <v>31</v>
      </c>
      <c r="V6" s="10" t="s">
        <v>32</v>
      </c>
      <c r="W6" s="10" t="s">
        <v>33</v>
      </c>
      <c r="X6" s="10" t="s">
        <v>34</v>
      </c>
      <c r="Y6" s="10" t="s">
        <v>35</v>
      </c>
      <c r="Z6" s="10" t="s">
        <v>36</v>
      </c>
      <c r="AA6" s="10" t="s">
        <v>37</v>
      </c>
      <c r="AB6" s="11" t="s">
        <v>38</v>
      </c>
      <c r="AC6" s="9" t="s">
        <v>39</v>
      </c>
      <c r="AD6" s="10" t="s">
        <v>40</v>
      </c>
      <c r="AE6" s="10" t="s">
        <v>41</v>
      </c>
      <c r="AF6" s="10" t="s">
        <v>42</v>
      </c>
      <c r="AG6" s="10" t="s">
        <v>43</v>
      </c>
      <c r="AH6" s="10" t="s">
        <v>44</v>
      </c>
      <c r="AI6" s="10" t="s">
        <v>45</v>
      </c>
      <c r="AJ6" s="10" t="s">
        <v>46</v>
      </c>
      <c r="AK6" s="12" t="s">
        <v>47</v>
      </c>
    </row>
    <row r="7" spans="1:45">
      <c r="A7" s="3" t="s">
        <v>48</v>
      </c>
      <c r="B7" s="13">
        <v>2.5</v>
      </c>
      <c r="C7" s="14">
        <f>I7</f>
        <v>40603</v>
      </c>
      <c r="D7" s="14">
        <f>I7+35</f>
        <v>40638</v>
      </c>
      <c r="E7" s="14" t="str">
        <f t="shared" ref="E7:F30" si="0">"FNMA"&amp;TEXT($J$3,"0.0")&amp;"-TBA-"&amp;TEXT(C7,"mmm")</f>
        <v>FNMA3.0-TBA-Mar</v>
      </c>
      <c r="F7" s="14" t="str">
        <f t="shared" si="0"/>
        <v>FNMA3.0-TBA-Apr</v>
      </c>
      <c r="G7" s="14" t="str">
        <f>"FNMA"&amp;TEXT($J$3,"0.0")&amp;"-TBA-GEN"</f>
        <v>FNMA3.0-TBA-GEN</v>
      </c>
      <c r="H7" s="15"/>
      <c r="I7" s="16">
        <v>40603</v>
      </c>
      <c r="J7" s="17" t="str">
        <f>[2]!YBHIST($J$2,$I7,J$5,"sec","")</f>
        <v>E</v>
      </c>
      <c r="K7" s="18"/>
      <c r="L7" s="19" t="str">
        <f>[2]!YBPRICE($J$2,$J7&amp;"d",$I7,L$5,"Swap",$I7,"Default","","Model",100,"")</f>
        <v>E</v>
      </c>
      <c r="M7" s="19"/>
      <c r="N7" s="20"/>
      <c r="O7" s="20"/>
      <c r="P7" s="18"/>
      <c r="Q7" s="21"/>
      <c r="R7" s="18"/>
      <c r="S7" s="20"/>
      <c r="T7" s="22" t="str">
        <f>[2]!YBPRICE($J$2,J7&amp;"d","Market","EffectiveDuration","Swap",I7,"LMMSkew","","Model",100,"")</f>
        <v>E</v>
      </c>
      <c r="U7" s="22" t="str">
        <f>[2]!YBPRICE($J$2,J7&amp;"d","Market","EffectiveDV01","Swap",I7,"LMMSkew","","Model",100,"")</f>
        <v>E</v>
      </c>
      <c r="V7" s="22" t="str">
        <f>[2]!YBHIST($G7,I7,"LMMEffectiveDuration","sec","")</f>
        <v>E</v>
      </c>
      <c r="W7" s="23" t="e">
        <f t="shared" ref="W7:W30" si="1">Y7*V7/10000</f>
        <v>#VALUE!</v>
      </c>
      <c r="X7" s="24" t="e">
        <f t="shared" ref="X7:X30" si="2">U7/W7</f>
        <v>#VALUE!</v>
      </c>
      <c r="Y7" s="18" t="str">
        <f>[2]!YBHIST($E7,$I7,W$5,"sec","")</f>
        <v>E</v>
      </c>
      <c r="Z7" s="20"/>
      <c r="AA7" s="18" t="str">
        <f>[2]!YBHIST($F7,$I7,W$5,"sec","")</f>
        <v>E</v>
      </c>
      <c r="AB7" s="18"/>
      <c r="AC7" s="20"/>
      <c r="AD7" s="20"/>
      <c r="AE7" s="20"/>
      <c r="AF7" s="20"/>
      <c r="AG7" s="20"/>
      <c r="AH7" s="20"/>
      <c r="AI7" s="20"/>
      <c r="AJ7" s="20"/>
      <c r="AK7" s="25"/>
    </row>
    <row r="8" spans="1:45">
      <c r="A8" s="3" t="s">
        <v>49</v>
      </c>
      <c r="B8" s="13">
        <v>3</v>
      </c>
      <c r="C8" s="14">
        <f t="shared" ref="C8:C30" si="3">I8</f>
        <v>40634</v>
      </c>
      <c r="D8" s="14">
        <f t="shared" ref="D8:D30" si="4">I8+35</f>
        <v>40669</v>
      </c>
      <c r="E8" s="14" t="str">
        <f t="shared" si="0"/>
        <v>FNMA3.0-TBA-Apr</v>
      </c>
      <c r="F8" s="14" t="str">
        <f t="shared" si="0"/>
        <v>FNMA3.0-TBA-May</v>
      </c>
      <c r="G8" s="14" t="str">
        <f t="shared" ref="G8:G30" si="5">"FNMA"&amp;TEXT($J$3,"0.0")&amp;"-TBA-GEN"</f>
        <v>FNMA3.0-TBA-GEN</v>
      </c>
      <c r="H8" s="15"/>
      <c r="I8" s="26">
        <v>40634</v>
      </c>
      <c r="J8" s="27" t="str">
        <f>[2]!YBHIST($J$2,$I8,J$5,"sec","")</f>
        <v>E</v>
      </c>
      <c r="K8" s="28" t="e">
        <f t="shared" ref="K8:K28" si="6">J8-J7</f>
        <v>#VALUE!</v>
      </c>
      <c r="L8" s="29" t="str">
        <f>[2]!YBPRICE($J$2,$J8&amp;"d",$I8,L$5,"Swap",$I8,"Default","","Model",100,"")</f>
        <v>E</v>
      </c>
      <c r="M8" s="29" t="str">
        <f>[2]!YBHIST($J$2,$I7,M$5,"sec","")</f>
        <v>E</v>
      </c>
      <c r="N8" s="28" t="str">
        <f>[2]!YBSCEN($J$2,$J8&amp;"d","Market",N$5,"Swap",$I8,"LMMSkew","","Model",100,0,29,"Gradual","ParShift|N",0,"Annualized ROR",0.25,100,"",,,,"Default",,,,"Default",,)</f>
        <v>E</v>
      </c>
      <c r="O8" s="28" t="e">
        <f>J8-N8</f>
        <v>#VALUE!</v>
      </c>
      <c r="P8" s="28" t="e">
        <f>K8+O8</f>
        <v>#VALUE!</v>
      </c>
      <c r="Q8" s="30" t="e">
        <f>P8/J7</f>
        <v>#VALUE!</v>
      </c>
      <c r="R8" s="28" t="e">
        <f>SUM(P$7:P8)</f>
        <v>#VALUE!</v>
      </c>
      <c r="S8" s="30" t="e">
        <f>R8/J$7</f>
        <v>#VALUE!</v>
      </c>
      <c r="T8" s="31" t="str">
        <f>[2]!YBPRICE($J$2,J8&amp;"d","Market","EffectiveDuration","Swap",I8,"LMMSkew","","Model",100,"")</f>
        <v>E</v>
      </c>
      <c r="U8" s="31" t="str">
        <f>[2]!YBPRICE($J$2,J8&amp;"d","Market","EffectiveDV01","Swap",I8,"LMMSkew","","Model",100,"")</f>
        <v>E</v>
      </c>
      <c r="V8" s="31" t="str">
        <f>[2]!YBHIST($G8,I8,"LMMEffectiveDuration","sec","")</f>
        <v>E</v>
      </c>
      <c r="W8" s="23" t="e">
        <f t="shared" si="1"/>
        <v>#VALUE!</v>
      </c>
      <c r="X8" s="32" t="e">
        <f t="shared" si="2"/>
        <v>#VALUE!</v>
      </c>
      <c r="Y8" s="28" t="str">
        <f>[2]!YBHIST($E8,$I8,W$5,"sec","")</f>
        <v>E</v>
      </c>
      <c r="Z8" s="28" t="e">
        <f>Y8-Y7</f>
        <v>#VALUE!</v>
      </c>
      <c r="AA8" s="28" t="str">
        <f>[2]!YBHIST($F8,$I8,W$5,"sec","")</f>
        <v>E</v>
      </c>
      <c r="AB8" s="28" t="e">
        <f>Y7-AA7</f>
        <v>#VALUE!</v>
      </c>
      <c r="AC8" s="28" t="e">
        <f>Z8+AB8</f>
        <v>#VALUE!</v>
      </c>
      <c r="AD8" s="28" t="e">
        <f>-AC8*X7</f>
        <v>#VALUE!</v>
      </c>
      <c r="AE8" s="28" t="e">
        <f t="shared" ref="AE8:AE30" si="7">AD8+P8</f>
        <v>#VALUE!</v>
      </c>
      <c r="AF8" s="30" t="e">
        <f>X8-X7</f>
        <v>#VALUE!</v>
      </c>
      <c r="AG8" s="28" t="e">
        <f>AF8*Z8</f>
        <v>#VALUE!</v>
      </c>
      <c r="AH8" s="28" t="e">
        <f>AG8+AE8</f>
        <v>#VALUE!</v>
      </c>
      <c r="AI8" s="30" t="e">
        <f t="shared" ref="AI8:AI30" si="8">AH8/J7</f>
        <v>#VALUE!</v>
      </c>
      <c r="AJ8" s="28" t="e">
        <f>SUM(AH$8:AH8)</f>
        <v>#VALUE!</v>
      </c>
      <c r="AK8" s="33" t="e">
        <f>AJ8/J$7</f>
        <v>#VALUE!</v>
      </c>
      <c r="AO8" s="34"/>
      <c r="AP8" s="34"/>
      <c r="AQ8" s="35"/>
      <c r="AS8" s="35"/>
    </row>
    <row r="9" spans="1:45">
      <c r="A9" s="3" t="s">
        <v>50</v>
      </c>
      <c r="B9" s="13">
        <v>3.5</v>
      </c>
      <c r="C9" s="14">
        <f t="shared" si="3"/>
        <v>40665</v>
      </c>
      <c r="D9" s="14">
        <f t="shared" si="4"/>
        <v>40700</v>
      </c>
      <c r="E9" s="14" t="str">
        <f t="shared" si="0"/>
        <v>FNMA3.0-TBA-May</v>
      </c>
      <c r="F9" s="14" t="str">
        <f t="shared" si="0"/>
        <v>FNMA3.0-TBA-Jun</v>
      </c>
      <c r="G9" s="14" t="str">
        <f t="shared" si="5"/>
        <v>FNMA3.0-TBA-GEN</v>
      </c>
      <c r="H9" s="15"/>
      <c r="I9" s="26">
        <v>40665</v>
      </c>
      <c r="J9" s="27" t="str">
        <f>[2]!YBHIST($J$2,$I9,J$5,"sec","")</f>
        <v>E</v>
      </c>
      <c r="K9" s="28" t="e">
        <f t="shared" si="6"/>
        <v>#VALUE!</v>
      </c>
      <c r="L9" s="29" t="str">
        <f>[2]!YBPRICE($J$2,$J9&amp;"d",$I9,L$5,"Swap",$I9,"Default","","Model",100,"")</f>
        <v>E</v>
      </c>
      <c r="M9" s="29" t="str">
        <f>[2]!YBHIST($J$2,$I8,M$5,"sec","")</f>
        <v>E</v>
      </c>
      <c r="N9" s="28" t="str">
        <f>[2]!YBSCEN($J$2,$J9&amp;"d","Market",N$5,"Swap",$I9,"LMMSkew","","Model",100,0,29,"Gradual","ParShift|N",0,"Annualized ROR",0.25,100,"",,,,"Default",,,,"Default",,)</f>
        <v>E</v>
      </c>
      <c r="O9" s="28" t="e">
        <f t="shared" ref="O9:O30" si="9">J9-N9</f>
        <v>#VALUE!</v>
      </c>
      <c r="P9" s="28" t="e">
        <f t="shared" ref="P9:P30" si="10">K9+O9</f>
        <v>#VALUE!</v>
      </c>
      <c r="Q9" s="30" t="e">
        <f>P9/J8</f>
        <v>#VALUE!</v>
      </c>
      <c r="R9" s="28" t="e">
        <f>SUM(P$7:P9)</f>
        <v>#VALUE!</v>
      </c>
      <c r="S9" s="30" t="e">
        <f t="shared" ref="S9:S30" si="11">R9/J$7</f>
        <v>#VALUE!</v>
      </c>
      <c r="T9" s="31" t="str">
        <f>[2]!YBPRICE($J$2,J9&amp;"d","Market","EffectiveDuration","Swap",I9,"LMMSkew","","Model",100,"")</f>
        <v>E</v>
      </c>
      <c r="U9" s="31" t="str">
        <f>[2]!YBPRICE($J$2,J9&amp;"d","Market","EffectiveDV01","Swap",I9,"LMMSkew","","Model",100,"")</f>
        <v>E</v>
      </c>
      <c r="V9" s="31" t="str">
        <f>[2]!YBHIST($G9,I9,"LMMEffectiveDuration","sec","")</f>
        <v>E</v>
      </c>
      <c r="W9" s="23" t="e">
        <f t="shared" si="1"/>
        <v>#VALUE!</v>
      </c>
      <c r="X9" s="32" t="e">
        <f t="shared" si="2"/>
        <v>#VALUE!</v>
      </c>
      <c r="Y9" s="28" t="str">
        <f>[2]!YBHIST($E9,$I9,W$5,"sec","")</f>
        <v>E</v>
      </c>
      <c r="Z9" s="28" t="e">
        <f t="shared" ref="Z9:Z28" si="12">Y9-Y8</f>
        <v>#VALUE!</v>
      </c>
      <c r="AA9" s="28" t="str">
        <f>[2]!YBHIST($F9,$I9,W$5,"sec","")</f>
        <v>E</v>
      </c>
      <c r="AB9" s="28" t="e">
        <f t="shared" ref="AB9:AB29" si="13">Y8-AA8</f>
        <v>#VALUE!</v>
      </c>
      <c r="AC9" s="28" t="e">
        <f t="shared" ref="AC9:AC29" si="14">Z9+AB9</f>
        <v>#VALUE!</v>
      </c>
      <c r="AD9" s="28" t="e">
        <f t="shared" ref="AD9:AD30" si="15">-AC9*X8</f>
        <v>#VALUE!</v>
      </c>
      <c r="AE9" s="28" t="e">
        <f t="shared" si="7"/>
        <v>#VALUE!</v>
      </c>
      <c r="AF9" s="30" t="e">
        <f t="shared" ref="AF9:AF30" si="16">X9-X8</f>
        <v>#VALUE!</v>
      </c>
      <c r="AG9" s="28" t="e">
        <f t="shared" ref="AG9:AG30" si="17">AF9*Z9</f>
        <v>#VALUE!</v>
      </c>
      <c r="AH9" s="28" t="e">
        <f t="shared" ref="AH9:AH30" si="18">AG9+AE9</f>
        <v>#VALUE!</v>
      </c>
      <c r="AI9" s="30" t="e">
        <f t="shared" si="8"/>
        <v>#VALUE!</v>
      </c>
      <c r="AJ9" s="28" t="e">
        <f>SUM(AH$8:AH9)</f>
        <v>#VALUE!</v>
      </c>
      <c r="AK9" s="33" t="e">
        <f t="shared" ref="AK9:AK30" si="19">AJ9/J$7</f>
        <v>#VALUE!</v>
      </c>
    </row>
    <row r="10" spans="1:45">
      <c r="A10" s="3" t="s">
        <v>5</v>
      </c>
      <c r="B10" s="13">
        <v>4</v>
      </c>
      <c r="C10" s="14">
        <f t="shared" si="3"/>
        <v>40695</v>
      </c>
      <c r="D10" s="14">
        <f t="shared" si="4"/>
        <v>40730</v>
      </c>
      <c r="E10" s="14" t="str">
        <f t="shared" si="0"/>
        <v>FNMA3.0-TBA-Jun</v>
      </c>
      <c r="F10" s="14" t="str">
        <f t="shared" si="0"/>
        <v>FNMA3.0-TBA-Jul</v>
      </c>
      <c r="G10" s="14" t="str">
        <f t="shared" si="5"/>
        <v>FNMA3.0-TBA-GEN</v>
      </c>
      <c r="H10" s="15"/>
      <c r="I10" s="26">
        <v>40695</v>
      </c>
      <c r="J10" s="27" t="str">
        <f>[2]!YBHIST($J$2,$I10,J$5,"sec","")</f>
        <v>E</v>
      </c>
      <c r="K10" s="28" t="e">
        <f t="shared" si="6"/>
        <v>#VALUE!</v>
      </c>
      <c r="L10" s="29" t="str">
        <f>[2]!YBPRICE($J$2,$J10&amp;"d",$I10,L$5,"Swap",$I10,"Default","","Model",100,"")</f>
        <v>E</v>
      </c>
      <c r="M10" s="29" t="str">
        <f>[2]!YBHIST($J$2,$I9,M$5,"sec","")</f>
        <v>E</v>
      </c>
      <c r="N10" s="28" t="str">
        <f>[2]!YBSCEN($J$2,$J10&amp;"d","Market",N$5,"Swap",$I10,"LMMSkew","","Model",100,0,29,"Gradual","ParShift|N",0,"Annualized ROR",0.25,100,"",,,,"Default",,,,"Default",,)</f>
        <v>E</v>
      </c>
      <c r="O10" s="28" t="e">
        <f t="shared" si="9"/>
        <v>#VALUE!</v>
      </c>
      <c r="P10" s="28" t="e">
        <f t="shared" si="10"/>
        <v>#VALUE!</v>
      </c>
      <c r="Q10" s="30" t="e">
        <f t="shared" ref="Q10:Q28" si="20">P10/J9</f>
        <v>#VALUE!</v>
      </c>
      <c r="R10" s="28" t="e">
        <f>SUM(P$7:P10)</f>
        <v>#VALUE!</v>
      </c>
      <c r="S10" s="30" t="e">
        <f>R10/J$7</f>
        <v>#VALUE!</v>
      </c>
      <c r="T10" s="31" t="str">
        <f>[2]!YBPRICE($J$2,J10&amp;"d","Market","EffectiveDuration","Swap",I10,"LMMSkew","","Model",100,"")</f>
        <v>E</v>
      </c>
      <c r="U10" s="31" t="str">
        <f>[2]!YBPRICE($J$2,J10&amp;"d","Market","EffectiveDV01","Swap",I10,"LMMSkew","","Model",100,"")</f>
        <v>E</v>
      </c>
      <c r="V10" s="31" t="str">
        <f>[2]!YBHIST($G10,I10,"LMMEffectiveDuration","sec","")</f>
        <v>E</v>
      </c>
      <c r="W10" s="23" t="e">
        <f t="shared" si="1"/>
        <v>#VALUE!</v>
      </c>
      <c r="X10" s="32" t="e">
        <f t="shared" si="2"/>
        <v>#VALUE!</v>
      </c>
      <c r="Y10" s="28" t="str">
        <f>[2]!YBHIST($E10,$I10,W$5,"sec","")</f>
        <v>E</v>
      </c>
      <c r="Z10" s="28" t="e">
        <f t="shared" si="12"/>
        <v>#VALUE!</v>
      </c>
      <c r="AA10" s="28" t="str">
        <f>[2]!YBHIST($F10,$I10,W$5,"sec","")</f>
        <v>E</v>
      </c>
      <c r="AB10" s="28" t="e">
        <f t="shared" si="13"/>
        <v>#VALUE!</v>
      </c>
      <c r="AC10" s="28" t="e">
        <f t="shared" si="14"/>
        <v>#VALUE!</v>
      </c>
      <c r="AD10" s="28" t="e">
        <f t="shared" si="15"/>
        <v>#VALUE!</v>
      </c>
      <c r="AE10" s="28" t="e">
        <f t="shared" si="7"/>
        <v>#VALUE!</v>
      </c>
      <c r="AF10" s="30" t="e">
        <f t="shared" si="16"/>
        <v>#VALUE!</v>
      </c>
      <c r="AG10" s="28" t="e">
        <f t="shared" si="17"/>
        <v>#VALUE!</v>
      </c>
      <c r="AH10" s="28" t="e">
        <f t="shared" si="18"/>
        <v>#VALUE!</v>
      </c>
      <c r="AI10" s="30" t="e">
        <f t="shared" si="8"/>
        <v>#VALUE!</v>
      </c>
      <c r="AJ10" s="28" t="e">
        <f>SUM(AH$8:AH10)</f>
        <v>#VALUE!</v>
      </c>
      <c r="AK10" s="33" t="e">
        <f t="shared" si="19"/>
        <v>#VALUE!</v>
      </c>
    </row>
    <row r="11" spans="1:45">
      <c r="A11" s="3" t="s">
        <v>51</v>
      </c>
      <c r="B11" s="13">
        <v>4.5</v>
      </c>
      <c r="C11" s="14">
        <f t="shared" si="3"/>
        <v>40725</v>
      </c>
      <c r="D11" s="14">
        <f t="shared" si="4"/>
        <v>40760</v>
      </c>
      <c r="E11" s="14" t="str">
        <f t="shared" si="0"/>
        <v>FNMA3.0-TBA-Jul</v>
      </c>
      <c r="F11" s="14" t="str">
        <f t="shared" si="0"/>
        <v>FNMA3.0-TBA-Aug</v>
      </c>
      <c r="G11" s="14" t="str">
        <f t="shared" si="5"/>
        <v>FNMA3.0-TBA-GEN</v>
      </c>
      <c r="H11" s="15"/>
      <c r="I11" s="26">
        <v>40725</v>
      </c>
      <c r="J11" s="27" t="str">
        <f>[2]!YBHIST($J$2,$I11,J$5,"sec","")</f>
        <v>E</v>
      </c>
      <c r="K11" s="28" t="e">
        <f t="shared" si="6"/>
        <v>#VALUE!</v>
      </c>
      <c r="L11" s="29" t="str">
        <f>[2]!YBPRICE($J$2,$J11&amp;"d",$I11,L$5,"Swap",$I11,"Default","","Model",100,"")</f>
        <v>E</v>
      </c>
      <c r="M11" s="29" t="str">
        <f>[2]!YBHIST($J$2,$I10,M$5,"sec","")</f>
        <v>E</v>
      </c>
      <c r="N11" s="28" t="str">
        <f>[2]!YBSCEN($J$2,$J11&amp;"d","Market",N$5,"Swap",$I11,"LMMSkew","","Model",100,0,29,"Gradual","ParShift|N",0,"Annualized ROR",0.25,100,"",,,,"Default",,,,"Default",,)</f>
        <v>E</v>
      </c>
      <c r="O11" s="28" t="e">
        <f t="shared" si="9"/>
        <v>#VALUE!</v>
      </c>
      <c r="P11" s="28" t="e">
        <f t="shared" si="10"/>
        <v>#VALUE!</v>
      </c>
      <c r="Q11" s="30" t="e">
        <f t="shared" si="20"/>
        <v>#VALUE!</v>
      </c>
      <c r="R11" s="28" t="e">
        <f>SUM(P$7:P11)</f>
        <v>#VALUE!</v>
      </c>
      <c r="S11" s="30" t="e">
        <f>R11/J$7</f>
        <v>#VALUE!</v>
      </c>
      <c r="T11" s="31" t="str">
        <f>[2]!YBPRICE($J$2,J11&amp;"d","Market","EffectiveDuration","Swap",I11,"LMMSkew","","Model",100,"")</f>
        <v>E</v>
      </c>
      <c r="U11" s="31" t="str">
        <f>[2]!YBPRICE($J$2,J11&amp;"d","Market","EffectiveDV01","Swap",I11,"LMMSkew","","Model",100,"")</f>
        <v>E</v>
      </c>
      <c r="V11" s="31" t="str">
        <f>[2]!YBHIST($G11,I11,"LMMEffectiveDuration","sec","")</f>
        <v>E</v>
      </c>
      <c r="W11" s="23" t="e">
        <f t="shared" si="1"/>
        <v>#VALUE!</v>
      </c>
      <c r="X11" s="32" t="e">
        <f t="shared" si="2"/>
        <v>#VALUE!</v>
      </c>
      <c r="Y11" s="28" t="str">
        <f>[2]!YBHIST($E11,$I11,W$5,"sec","")</f>
        <v>E</v>
      </c>
      <c r="Z11" s="28" t="e">
        <f t="shared" si="12"/>
        <v>#VALUE!</v>
      </c>
      <c r="AA11" s="28" t="str">
        <f>[2]!YBHIST($F11,$I11,W$5,"sec","")</f>
        <v>E</v>
      </c>
      <c r="AB11" s="28" t="e">
        <f t="shared" si="13"/>
        <v>#VALUE!</v>
      </c>
      <c r="AC11" s="28" t="e">
        <f t="shared" si="14"/>
        <v>#VALUE!</v>
      </c>
      <c r="AD11" s="28" t="e">
        <f t="shared" si="15"/>
        <v>#VALUE!</v>
      </c>
      <c r="AE11" s="28" t="e">
        <f t="shared" si="7"/>
        <v>#VALUE!</v>
      </c>
      <c r="AF11" s="30" t="e">
        <f t="shared" si="16"/>
        <v>#VALUE!</v>
      </c>
      <c r="AG11" s="28" t="e">
        <f t="shared" si="17"/>
        <v>#VALUE!</v>
      </c>
      <c r="AH11" s="28" t="e">
        <f t="shared" si="18"/>
        <v>#VALUE!</v>
      </c>
      <c r="AI11" s="30" t="e">
        <f t="shared" si="8"/>
        <v>#VALUE!</v>
      </c>
      <c r="AJ11" s="28" t="e">
        <f>SUM(AH$8:AH11)</f>
        <v>#VALUE!</v>
      </c>
      <c r="AK11" s="33" t="e">
        <f t="shared" si="19"/>
        <v>#VALUE!</v>
      </c>
    </row>
    <row r="12" spans="1:45">
      <c r="A12" s="3" t="s">
        <v>52</v>
      </c>
      <c r="B12" s="13">
        <v>5</v>
      </c>
      <c r="C12" s="14">
        <f t="shared" si="3"/>
        <v>40756</v>
      </c>
      <c r="D12" s="14">
        <f t="shared" si="4"/>
        <v>40791</v>
      </c>
      <c r="E12" s="14" t="str">
        <f t="shared" si="0"/>
        <v>FNMA3.0-TBA-Aug</v>
      </c>
      <c r="F12" s="14" t="str">
        <f t="shared" si="0"/>
        <v>FNMA3.0-TBA-Sep</v>
      </c>
      <c r="G12" s="14" t="str">
        <f t="shared" si="5"/>
        <v>FNMA3.0-TBA-GEN</v>
      </c>
      <c r="H12" s="15"/>
      <c r="I12" s="26">
        <v>40756</v>
      </c>
      <c r="J12" s="27" t="str">
        <f>[2]!YBHIST($J$2,$I12,J$5,"sec","")</f>
        <v>E</v>
      </c>
      <c r="K12" s="28" t="e">
        <f t="shared" si="6"/>
        <v>#VALUE!</v>
      </c>
      <c r="L12" s="29" t="str">
        <f>[2]!YBPRICE($J$2,$J12&amp;"d",$I12,L$5,"Swap",$I12,"Default","","Model",100,"")</f>
        <v>E</v>
      </c>
      <c r="M12" s="29" t="str">
        <f>[2]!YBHIST($J$2,$I11,M$5,"sec","")</f>
        <v>E</v>
      </c>
      <c r="N12" s="28" t="str">
        <f>[2]!YBSCEN($J$2,$J12&amp;"d","Market",N$5,"Swap",$I12,"LMMSkew","","Model",100,0,29,"Gradual","ParShift|N",0,"Annualized ROR",0.25,100,"",,,,"Default",,,,"Default",,)</f>
        <v>E</v>
      </c>
      <c r="O12" s="28" t="e">
        <f t="shared" si="9"/>
        <v>#VALUE!</v>
      </c>
      <c r="P12" s="28" t="e">
        <f t="shared" si="10"/>
        <v>#VALUE!</v>
      </c>
      <c r="Q12" s="30" t="e">
        <f t="shared" si="20"/>
        <v>#VALUE!</v>
      </c>
      <c r="R12" s="28" t="e">
        <f>SUM(P$7:P12)</f>
        <v>#VALUE!</v>
      </c>
      <c r="S12" s="30" t="e">
        <f>R12/J$7</f>
        <v>#VALUE!</v>
      </c>
      <c r="T12" s="31" t="str">
        <f>[2]!YBPRICE($J$2,J12&amp;"d","Market","EffectiveDuration","Swap",I12,"LMMSkew","","Model",100,"")</f>
        <v>E</v>
      </c>
      <c r="U12" s="31" t="str">
        <f>[2]!YBPRICE($J$2,J12&amp;"d","Market","EffectiveDV01","Swap",I12,"LMMSkew","","Model",100,"")</f>
        <v>E</v>
      </c>
      <c r="V12" s="31" t="str">
        <f>[2]!YBHIST($G12,I12,"LMMEffectiveDuration","sec","")</f>
        <v>E</v>
      </c>
      <c r="W12" s="23" t="e">
        <f t="shared" si="1"/>
        <v>#VALUE!</v>
      </c>
      <c r="X12" s="32" t="e">
        <f t="shared" si="2"/>
        <v>#VALUE!</v>
      </c>
      <c r="Y12" s="28" t="str">
        <f>[2]!YBHIST($E12,$I12,W$5,"sec","")</f>
        <v>E</v>
      </c>
      <c r="Z12" s="28" t="e">
        <f t="shared" si="12"/>
        <v>#VALUE!</v>
      </c>
      <c r="AA12" s="28" t="str">
        <f>[2]!YBHIST($F12,$I12,W$5,"sec","")</f>
        <v>E</v>
      </c>
      <c r="AB12" s="28" t="e">
        <f t="shared" si="13"/>
        <v>#VALUE!</v>
      </c>
      <c r="AC12" s="28" t="e">
        <f t="shared" si="14"/>
        <v>#VALUE!</v>
      </c>
      <c r="AD12" s="28" t="e">
        <f t="shared" si="15"/>
        <v>#VALUE!</v>
      </c>
      <c r="AE12" s="28" t="e">
        <f t="shared" si="7"/>
        <v>#VALUE!</v>
      </c>
      <c r="AF12" s="30" t="e">
        <f t="shared" si="16"/>
        <v>#VALUE!</v>
      </c>
      <c r="AG12" s="28" t="e">
        <f t="shared" si="17"/>
        <v>#VALUE!</v>
      </c>
      <c r="AH12" s="28" t="e">
        <f t="shared" si="18"/>
        <v>#VALUE!</v>
      </c>
      <c r="AI12" s="30" t="e">
        <f t="shared" si="8"/>
        <v>#VALUE!</v>
      </c>
      <c r="AJ12" s="28" t="e">
        <f>SUM(AH$8:AH12)</f>
        <v>#VALUE!</v>
      </c>
      <c r="AK12" s="33" t="e">
        <f t="shared" si="19"/>
        <v>#VALUE!</v>
      </c>
    </row>
    <row r="13" spans="1:45">
      <c r="A13" s="3" t="s">
        <v>53</v>
      </c>
      <c r="B13" s="13">
        <v>5.5</v>
      </c>
      <c r="C13" s="14">
        <f t="shared" si="3"/>
        <v>40787</v>
      </c>
      <c r="D13" s="14">
        <f t="shared" si="4"/>
        <v>40822</v>
      </c>
      <c r="E13" s="14" t="str">
        <f t="shared" si="0"/>
        <v>FNMA3.0-TBA-Sep</v>
      </c>
      <c r="F13" s="14" t="str">
        <f t="shared" si="0"/>
        <v>FNMA3.0-TBA-Oct</v>
      </c>
      <c r="G13" s="14" t="str">
        <f t="shared" si="5"/>
        <v>FNMA3.0-TBA-GEN</v>
      </c>
      <c r="H13" s="15"/>
      <c r="I13" s="26">
        <v>40787</v>
      </c>
      <c r="J13" s="27" t="str">
        <f>[2]!YBHIST($J$2,$I13,J$5,"sec","")</f>
        <v>E</v>
      </c>
      <c r="K13" s="28" t="e">
        <f t="shared" si="6"/>
        <v>#VALUE!</v>
      </c>
      <c r="L13" s="29" t="str">
        <f>[2]!YBPRICE($J$2,$J13&amp;"d",$I13,L$5,"Swap",$I13,"Default","","Model",100,"")</f>
        <v>E</v>
      </c>
      <c r="M13" s="29" t="str">
        <f>[2]!YBHIST($J$2,$I12,M$5,"sec","")</f>
        <v>E</v>
      </c>
      <c r="N13" s="28" t="str">
        <f>[2]!YBSCEN($J$2,$J13&amp;"d","Market",N$5,"Swap",$I13,"LMMSkew","","Model",100,0,29,"Gradual","ParShift|N",0,"Annualized ROR",0.25,100,"",,,,"Default",,,,"Default",,)</f>
        <v>E</v>
      </c>
      <c r="O13" s="28" t="e">
        <f t="shared" si="9"/>
        <v>#VALUE!</v>
      </c>
      <c r="P13" s="28" t="e">
        <f t="shared" si="10"/>
        <v>#VALUE!</v>
      </c>
      <c r="Q13" s="30" t="e">
        <f t="shared" si="20"/>
        <v>#VALUE!</v>
      </c>
      <c r="R13" s="28" t="e">
        <f>SUM(P$7:P13)</f>
        <v>#VALUE!</v>
      </c>
      <c r="S13" s="30" t="e">
        <f t="shared" si="11"/>
        <v>#VALUE!</v>
      </c>
      <c r="T13" s="31" t="str">
        <f>[2]!YBPRICE($J$2,J13&amp;"d","Market","EffectiveDuration","Swap",I13,"LMMSkew","","Model",100,"")</f>
        <v>E</v>
      </c>
      <c r="U13" s="31" t="str">
        <f>[2]!YBPRICE($J$2,J13&amp;"d","Market","EffectiveDV01","Swap",I13,"LMMSkew","","Model",100,"")</f>
        <v>E</v>
      </c>
      <c r="V13" s="31" t="str">
        <f>[2]!YBHIST($G13,I13,"LMMEffectiveDuration","sec","")</f>
        <v>E</v>
      </c>
      <c r="W13" s="23" t="e">
        <f t="shared" si="1"/>
        <v>#VALUE!</v>
      </c>
      <c r="X13" s="32" t="e">
        <f t="shared" si="2"/>
        <v>#VALUE!</v>
      </c>
      <c r="Y13" s="28" t="str">
        <f>[2]!YBHIST($E13,$I13,W$5,"sec","")</f>
        <v>E</v>
      </c>
      <c r="Z13" s="28" t="e">
        <f t="shared" si="12"/>
        <v>#VALUE!</v>
      </c>
      <c r="AA13" s="28" t="str">
        <f>[2]!YBHIST($F13,$I13,W$5,"sec","")</f>
        <v>E</v>
      </c>
      <c r="AB13" s="28" t="e">
        <f t="shared" si="13"/>
        <v>#VALUE!</v>
      </c>
      <c r="AC13" s="28" t="e">
        <f t="shared" si="14"/>
        <v>#VALUE!</v>
      </c>
      <c r="AD13" s="28" t="e">
        <f t="shared" si="15"/>
        <v>#VALUE!</v>
      </c>
      <c r="AE13" s="28" t="e">
        <f t="shared" si="7"/>
        <v>#VALUE!</v>
      </c>
      <c r="AF13" s="30" t="e">
        <f t="shared" si="16"/>
        <v>#VALUE!</v>
      </c>
      <c r="AG13" s="28" t="e">
        <f t="shared" si="17"/>
        <v>#VALUE!</v>
      </c>
      <c r="AH13" s="28" t="e">
        <f t="shared" si="18"/>
        <v>#VALUE!</v>
      </c>
      <c r="AI13" s="30" t="e">
        <f t="shared" si="8"/>
        <v>#VALUE!</v>
      </c>
      <c r="AJ13" s="28" t="e">
        <f>SUM(AH$8:AH13)</f>
        <v>#VALUE!</v>
      </c>
      <c r="AK13" s="33" t="e">
        <f t="shared" si="19"/>
        <v>#VALUE!</v>
      </c>
    </row>
    <row r="14" spans="1:45">
      <c r="A14" s="3" t="s">
        <v>54</v>
      </c>
      <c r="B14" s="13">
        <v>6</v>
      </c>
      <c r="C14" s="14">
        <f t="shared" si="3"/>
        <v>40819</v>
      </c>
      <c r="D14" s="14">
        <f t="shared" si="4"/>
        <v>40854</v>
      </c>
      <c r="E14" s="14" t="str">
        <f t="shared" si="0"/>
        <v>FNMA3.0-TBA-Oct</v>
      </c>
      <c r="F14" s="14" t="str">
        <f t="shared" si="0"/>
        <v>FNMA3.0-TBA-Nov</v>
      </c>
      <c r="G14" s="14" t="str">
        <f t="shared" si="5"/>
        <v>FNMA3.0-TBA-GEN</v>
      </c>
      <c r="H14" s="15"/>
      <c r="I14" s="26">
        <v>40819</v>
      </c>
      <c r="J14" s="27" t="str">
        <f>[2]!YBHIST($J$2,$I14,J$5,"sec","")</f>
        <v>E</v>
      </c>
      <c r="K14" s="28" t="e">
        <f t="shared" si="6"/>
        <v>#VALUE!</v>
      </c>
      <c r="L14" s="29" t="str">
        <f>[2]!YBPRICE($J$2,$J14&amp;"d",$I14,L$5,"Swap",$I14,"Default","","Model",100,"")</f>
        <v>E</v>
      </c>
      <c r="M14" s="29" t="str">
        <f>[2]!YBHIST($J$2,$I13,M$5,"sec","")</f>
        <v>E</v>
      </c>
      <c r="N14" s="28" t="str">
        <f>[2]!YBSCEN($J$2,$J14&amp;"d","Market",N$5,"Swap",$I14,"LMMSkew","","Model",100,0,29,"Gradual","ParShift|N",0,"Annualized ROR",0.25,100,"",,,,"Default",,,,"Default",,)</f>
        <v>E</v>
      </c>
      <c r="O14" s="28" t="e">
        <f t="shared" si="9"/>
        <v>#VALUE!</v>
      </c>
      <c r="P14" s="28" t="e">
        <f t="shared" si="10"/>
        <v>#VALUE!</v>
      </c>
      <c r="Q14" s="30" t="e">
        <f t="shared" si="20"/>
        <v>#VALUE!</v>
      </c>
      <c r="R14" s="28" t="e">
        <f>SUM(P$7:P14)</f>
        <v>#VALUE!</v>
      </c>
      <c r="S14" s="30" t="e">
        <f t="shared" si="11"/>
        <v>#VALUE!</v>
      </c>
      <c r="T14" s="31" t="str">
        <f>[2]!YBPRICE($J$2,J14&amp;"d","Market","EffectiveDuration","Swap",I14,"LMMSkew","","Model",100,"")</f>
        <v>E</v>
      </c>
      <c r="U14" s="31" t="str">
        <f>[2]!YBPRICE($J$2,J14&amp;"d","Market","EffectiveDV01","Swap",I14,"LMMSkew","","Model",100,"")</f>
        <v>E</v>
      </c>
      <c r="V14" s="31" t="str">
        <f>[2]!YBHIST($G14,I14,"LMMEffectiveDuration","sec","")</f>
        <v>E</v>
      </c>
      <c r="W14" s="23" t="e">
        <f t="shared" si="1"/>
        <v>#VALUE!</v>
      </c>
      <c r="X14" s="32" t="e">
        <f t="shared" si="2"/>
        <v>#VALUE!</v>
      </c>
      <c r="Y14" s="28" t="str">
        <f>[2]!YBHIST($E14,$I14,W$5,"sec","")</f>
        <v>E</v>
      </c>
      <c r="Z14" s="28" t="e">
        <f t="shared" si="12"/>
        <v>#VALUE!</v>
      </c>
      <c r="AA14" s="28" t="str">
        <f>[2]!YBHIST($F14,$I14,W$5,"sec","")</f>
        <v>E</v>
      </c>
      <c r="AB14" s="28" t="e">
        <f t="shared" si="13"/>
        <v>#VALUE!</v>
      </c>
      <c r="AC14" s="28" t="e">
        <f t="shared" si="14"/>
        <v>#VALUE!</v>
      </c>
      <c r="AD14" s="28" t="e">
        <f t="shared" si="15"/>
        <v>#VALUE!</v>
      </c>
      <c r="AE14" s="28" t="e">
        <f t="shared" si="7"/>
        <v>#VALUE!</v>
      </c>
      <c r="AF14" s="30" t="e">
        <f t="shared" si="16"/>
        <v>#VALUE!</v>
      </c>
      <c r="AG14" s="28" t="e">
        <f t="shared" si="17"/>
        <v>#VALUE!</v>
      </c>
      <c r="AH14" s="28" t="e">
        <f t="shared" si="18"/>
        <v>#VALUE!</v>
      </c>
      <c r="AI14" s="30" t="e">
        <f t="shared" si="8"/>
        <v>#VALUE!</v>
      </c>
      <c r="AJ14" s="28" t="e">
        <f>SUM(AH$8:AH14)</f>
        <v>#VALUE!</v>
      </c>
      <c r="AK14" s="33" t="e">
        <f t="shared" si="19"/>
        <v>#VALUE!</v>
      </c>
    </row>
    <row r="15" spans="1:45">
      <c r="A15" s="3" t="s">
        <v>55</v>
      </c>
      <c r="B15" s="13">
        <v>6.5</v>
      </c>
      <c r="C15" s="14">
        <f t="shared" si="3"/>
        <v>40848</v>
      </c>
      <c r="D15" s="14">
        <f t="shared" si="4"/>
        <v>40883</v>
      </c>
      <c r="E15" s="14" t="str">
        <f t="shared" si="0"/>
        <v>FNMA3.0-TBA-Nov</v>
      </c>
      <c r="F15" s="14" t="str">
        <f t="shared" si="0"/>
        <v>FNMA3.0-TBA-Dec</v>
      </c>
      <c r="G15" s="14" t="str">
        <f t="shared" si="5"/>
        <v>FNMA3.0-TBA-GEN</v>
      </c>
      <c r="H15" s="15"/>
      <c r="I15" s="26">
        <v>40848</v>
      </c>
      <c r="J15" s="27" t="str">
        <f>[2]!YBHIST($J$2,$I15,J$5,"sec","")</f>
        <v>E</v>
      </c>
      <c r="K15" s="28" t="e">
        <f t="shared" si="6"/>
        <v>#VALUE!</v>
      </c>
      <c r="L15" s="29" t="str">
        <f>[2]!YBPRICE($J$2,$J15&amp;"d",$I15,L$5,"Swap",$I15,"Default","","Model",100,"")</f>
        <v>E</v>
      </c>
      <c r="M15" s="29" t="str">
        <f>[2]!YBHIST($J$2,$I14,M$5,"sec","")</f>
        <v>E</v>
      </c>
      <c r="N15" s="28" t="str">
        <f>[2]!YBSCEN($J$2,$J15&amp;"d","Market",N$5,"Swap",$I15,"LMMSkew","","Model",100,0,29,"Gradual","ParShift|N",0,"Annualized ROR",0.25,100,"",,,,"Default",,,,"Default",,)</f>
        <v>E</v>
      </c>
      <c r="O15" s="28" t="e">
        <f t="shared" si="9"/>
        <v>#VALUE!</v>
      </c>
      <c r="P15" s="28" t="e">
        <f t="shared" si="10"/>
        <v>#VALUE!</v>
      </c>
      <c r="Q15" s="30" t="e">
        <f t="shared" si="20"/>
        <v>#VALUE!</v>
      </c>
      <c r="R15" s="28" t="e">
        <f>SUM(P$7:P15)</f>
        <v>#VALUE!</v>
      </c>
      <c r="S15" s="30" t="e">
        <f t="shared" si="11"/>
        <v>#VALUE!</v>
      </c>
      <c r="T15" s="31" t="str">
        <f>[2]!YBPRICE($J$2,J15&amp;"d","Market","EffectiveDuration","Swap",I15,"LMMSkew","","Model",100,"")</f>
        <v>E</v>
      </c>
      <c r="U15" s="31" t="str">
        <f>[2]!YBPRICE($J$2,J15&amp;"d","Market","EffectiveDV01","Swap",I15,"LMMSkew","","Model",100,"")</f>
        <v>E</v>
      </c>
      <c r="V15" s="31" t="str">
        <f>[2]!YBHIST($G15,I15,"LMMEffectiveDuration","sec","")</f>
        <v>E</v>
      </c>
      <c r="W15" s="23" t="e">
        <f t="shared" si="1"/>
        <v>#VALUE!</v>
      </c>
      <c r="X15" s="32" t="e">
        <f t="shared" si="2"/>
        <v>#VALUE!</v>
      </c>
      <c r="Y15" s="28" t="str">
        <f>[2]!YBHIST($E15,$I15,W$5,"sec","")</f>
        <v>E</v>
      </c>
      <c r="Z15" s="28" t="e">
        <f t="shared" si="12"/>
        <v>#VALUE!</v>
      </c>
      <c r="AA15" s="28" t="str">
        <f>[2]!YBHIST($F15,$I15,W$5,"sec","")</f>
        <v>E</v>
      </c>
      <c r="AB15" s="28" t="e">
        <f t="shared" si="13"/>
        <v>#VALUE!</v>
      </c>
      <c r="AC15" s="28" t="e">
        <f t="shared" si="14"/>
        <v>#VALUE!</v>
      </c>
      <c r="AD15" s="28" t="e">
        <f t="shared" si="15"/>
        <v>#VALUE!</v>
      </c>
      <c r="AE15" s="28" t="e">
        <f t="shared" si="7"/>
        <v>#VALUE!</v>
      </c>
      <c r="AF15" s="30" t="e">
        <f t="shared" si="16"/>
        <v>#VALUE!</v>
      </c>
      <c r="AG15" s="28" t="e">
        <f t="shared" si="17"/>
        <v>#VALUE!</v>
      </c>
      <c r="AH15" s="28" t="e">
        <f t="shared" si="18"/>
        <v>#VALUE!</v>
      </c>
      <c r="AI15" s="30" t="e">
        <f t="shared" si="8"/>
        <v>#VALUE!</v>
      </c>
      <c r="AJ15" s="28" t="e">
        <f>SUM(AH$8:AH15)</f>
        <v>#VALUE!</v>
      </c>
      <c r="AK15" s="33" t="e">
        <f t="shared" si="19"/>
        <v>#VALUE!</v>
      </c>
    </row>
    <row r="16" spans="1:45">
      <c r="A16" s="3" t="s">
        <v>56</v>
      </c>
      <c r="C16" s="14">
        <f t="shared" si="3"/>
        <v>40878</v>
      </c>
      <c r="D16" s="14">
        <f t="shared" si="4"/>
        <v>40913</v>
      </c>
      <c r="E16" s="14" t="str">
        <f t="shared" si="0"/>
        <v>FNMA3.0-TBA-Dec</v>
      </c>
      <c r="F16" s="14" t="str">
        <f t="shared" si="0"/>
        <v>FNMA3.0-TBA-Jan</v>
      </c>
      <c r="G16" s="14" t="str">
        <f t="shared" si="5"/>
        <v>FNMA3.0-TBA-GEN</v>
      </c>
      <c r="H16" s="15"/>
      <c r="I16" s="26">
        <v>40878</v>
      </c>
      <c r="J16" s="27" t="str">
        <f>[2]!YBHIST($J$2,$I16,J$5,"sec","")</f>
        <v>E</v>
      </c>
      <c r="K16" s="28" t="e">
        <f t="shared" si="6"/>
        <v>#VALUE!</v>
      </c>
      <c r="L16" s="29" t="str">
        <f>[2]!YBPRICE($J$2,$J16&amp;"d",$I16,L$5,"Swap",$I16,"Default","","Model",100,"")</f>
        <v>E</v>
      </c>
      <c r="M16" s="29" t="str">
        <f>[2]!YBHIST($J$2,$I15,M$5,"sec","")</f>
        <v>E</v>
      </c>
      <c r="N16" s="28" t="str">
        <f>[2]!YBSCEN($J$2,$J16&amp;"d","Market",N$5,"Swap",$I16,"LMMSkew","","Model",100,0,29,"Gradual","ParShift|N",0,"Annualized ROR",0.25,100,"",,,,"Default",,,,"Default",,)</f>
        <v>E</v>
      </c>
      <c r="O16" s="28" t="e">
        <f t="shared" si="9"/>
        <v>#VALUE!</v>
      </c>
      <c r="P16" s="28" t="e">
        <f t="shared" si="10"/>
        <v>#VALUE!</v>
      </c>
      <c r="Q16" s="30" t="e">
        <f t="shared" si="20"/>
        <v>#VALUE!</v>
      </c>
      <c r="R16" s="28" t="e">
        <f>SUM(P$7:P16)</f>
        <v>#VALUE!</v>
      </c>
      <c r="S16" s="30" t="e">
        <f t="shared" si="11"/>
        <v>#VALUE!</v>
      </c>
      <c r="T16" s="31" t="str">
        <f>[2]!YBPRICE($J$2,J16&amp;"d","Market","EffectiveDuration","Swap",I16,"LMMSkew","","Model",100,"")</f>
        <v>E</v>
      </c>
      <c r="U16" s="31" t="str">
        <f>[2]!YBPRICE($J$2,J16&amp;"d","Market","EffectiveDV01","Swap",I16,"LMMSkew","","Model",100,"")</f>
        <v>E</v>
      </c>
      <c r="V16" s="31" t="str">
        <f>[2]!YBHIST($G16,I16,"LMMEffectiveDuration","sec","")</f>
        <v>E</v>
      </c>
      <c r="W16" s="23" t="e">
        <f t="shared" si="1"/>
        <v>#VALUE!</v>
      </c>
      <c r="X16" s="32" t="e">
        <f t="shared" si="2"/>
        <v>#VALUE!</v>
      </c>
      <c r="Y16" s="28" t="str">
        <f>[2]!YBHIST($E16,$I16,W$5,"sec","")</f>
        <v>E</v>
      </c>
      <c r="Z16" s="28" t="e">
        <f t="shared" si="12"/>
        <v>#VALUE!</v>
      </c>
      <c r="AA16" s="28" t="str">
        <f>[2]!YBHIST($F16,$I16,W$5,"sec","")</f>
        <v>E</v>
      </c>
      <c r="AB16" s="28" t="e">
        <f t="shared" si="13"/>
        <v>#VALUE!</v>
      </c>
      <c r="AC16" s="28" t="e">
        <f t="shared" si="14"/>
        <v>#VALUE!</v>
      </c>
      <c r="AD16" s="28" t="e">
        <f t="shared" si="15"/>
        <v>#VALUE!</v>
      </c>
      <c r="AE16" s="28" t="e">
        <f t="shared" si="7"/>
        <v>#VALUE!</v>
      </c>
      <c r="AF16" s="30" t="e">
        <f t="shared" si="16"/>
        <v>#VALUE!</v>
      </c>
      <c r="AG16" s="28" t="e">
        <f t="shared" si="17"/>
        <v>#VALUE!</v>
      </c>
      <c r="AH16" s="28" t="e">
        <f t="shared" si="18"/>
        <v>#VALUE!</v>
      </c>
      <c r="AI16" s="30" t="e">
        <f t="shared" si="8"/>
        <v>#VALUE!</v>
      </c>
      <c r="AJ16" s="28" t="e">
        <f>SUM(AH$8:AH16)</f>
        <v>#VALUE!</v>
      </c>
      <c r="AK16" s="33" t="e">
        <f t="shared" si="19"/>
        <v>#VALUE!</v>
      </c>
    </row>
    <row r="17" spans="1:43">
      <c r="A17" s="3" t="s">
        <v>57</v>
      </c>
      <c r="C17" s="14">
        <f t="shared" si="3"/>
        <v>40911</v>
      </c>
      <c r="D17" s="14">
        <f t="shared" si="4"/>
        <v>40946</v>
      </c>
      <c r="E17" s="14" t="str">
        <f t="shared" si="0"/>
        <v>FNMA3.0-TBA-Jan</v>
      </c>
      <c r="F17" s="14" t="str">
        <f t="shared" si="0"/>
        <v>FNMA3.0-TBA-Feb</v>
      </c>
      <c r="G17" s="14" t="str">
        <f t="shared" si="5"/>
        <v>FNMA3.0-TBA-GEN</v>
      </c>
      <c r="H17" s="15"/>
      <c r="I17" s="26">
        <v>40911</v>
      </c>
      <c r="J17" s="27" t="str">
        <f>[2]!YBHIST($J$2,$I17,J$5,"sec","")</f>
        <v>E</v>
      </c>
      <c r="K17" s="28" t="e">
        <f t="shared" si="6"/>
        <v>#VALUE!</v>
      </c>
      <c r="L17" s="29" t="str">
        <f>[2]!YBPRICE($J$2,$J17&amp;"d",$I17,L$5,"Swap",$I17,"Default","","Model",100,"")</f>
        <v>E</v>
      </c>
      <c r="M17" s="29" t="str">
        <f>[2]!YBHIST($J$2,$I16,M$5,"sec","")</f>
        <v>E</v>
      </c>
      <c r="N17" s="28" t="str">
        <f>[2]!YBSCEN($J$2,$J17&amp;"d","Market",N$5,"Swap",$I17,"LMMSkew","","Model",100,0,29,"Gradual","ParShift|N",0,"Annualized ROR",0.25,100,"",,,,"Default",,,,"Default",,)</f>
        <v>E</v>
      </c>
      <c r="O17" s="28" t="e">
        <f t="shared" si="9"/>
        <v>#VALUE!</v>
      </c>
      <c r="P17" s="28" t="e">
        <f t="shared" si="10"/>
        <v>#VALUE!</v>
      </c>
      <c r="Q17" s="30" t="e">
        <f t="shared" si="20"/>
        <v>#VALUE!</v>
      </c>
      <c r="R17" s="28" t="e">
        <f>SUM(P$7:P17)</f>
        <v>#VALUE!</v>
      </c>
      <c r="S17" s="30" t="e">
        <f t="shared" si="11"/>
        <v>#VALUE!</v>
      </c>
      <c r="T17" s="31" t="str">
        <f>[2]!YBPRICE($J$2,J17&amp;"d","Market","EffectiveDuration","Swap",I17,"LMMSkew","","Model",100,"")</f>
        <v>E</v>
      </c>
      <c r="U17" s="31" t="str">
        <f>[2]!YBPRICE($J$2,J17&amp;"d","Market","EffectiveDV01","Swap",I17,"LMMSkew","","Model",100,"")</f>
        <v>E</v>
      </c>
      <c r="V17" s="31" t="str">
        <f>[2]!YBHIST($G17,I17,"LMMEffectiveDuration","sec","")</f>
        <v>E</v>
      </c>
      <c r="W17" s="23" t="e">
        <f t="shared" si="1"/>
        <v>#VALUE!</v>
      </c>
      <c r="X17" s="32" t="e">
        <f t="shared" si="2"/>
        <v>#VALUE!</v>
      </c>
      <c r="Y17" s="28" t="str">
        <f>[2]!YBHIST($E17,$I17,W$5,"sec","")</f>
        <v>E</v>
      </c>
      <c r="Z17" s="28" t="e">
        <f t="shared" si="12"/>
        <v>#VALUE!</v>
      </c>
      <c r="AA17" s="28" t="str">
        <f>[2]!YBHIST($F17,$I17,W$5,"sec","")</f>
        <v>E</v>
      </c>
      <c r="AB17" s="28" t="e">
        <f t="shared" si="13"/>
        <v>#VALUE!</v>
      </c>
      <c r="AC17" s="28" t="e">
        <f t="shared" si="14"/>
        <v>#VALUE!</v>
      </c>
      <c r="AD17" s="28" t="e">
        <f t="shared" si="15"/>
        <v>#VALUE!</v>
      </c>
      <c r="AE17" s="28" t="e">
        <f t="shared" si="7"/>
        <v>#VALUE!</v>
      </c>
      <c r="AF17" s="30" t="e">
        <f t="shared" si="16"/>
        <v>#VALUE!</v>
      </c>
      <c r="AG17" s="28" t="e">
        <f t="shared" si="17"/>
        <v>#VALUE!</v>
      </c>
      <c r="AH17" s="28" t="e">
        <f t="shared" si="18"/>
        <v>#VALUE!</v>
      </c>
      <c r="AI17" s="30" t="e">
        <f t="shared" si="8"/>
        <v>#VALUE!</v>
      </c>
      <c r="AJ17" s="28" t="e">
        <f>SUM(AH$8:AH17)</f>
        <v>#VALUE!</v>
      </c>
      <c r="AK17" s="33" t="e">
        <f t="shared" si="19"/>
        <v>#VALUE!</v>
      </c>
    </row>
    <row r="18" spans="1:43">
      <c r="A18" s="3" t="s">
        <v>58</v>
      </c>
      <c r="C18" s="14">
        <f t="shared" si="3"/>
        <v>40940</v>
      </c>
      <c r="D18" s="14">
        <f t="shared" si="4"/>
        <v>40975</v>
      </c>
      <c r="E18" s="14" t="str">
        <f t="shared" si="0"/>
        <v>FNMA3.0-TBA-Feb</v>
      </c>
      <c r="F18" s="14" t="str">
        <f t="shared" si="0"/>
        <v>FNMA3.0-TBA-Mar</v>
      </c>
      <c r="G18" s="14" t="str">
        <f t="shared" si="5"/>
        <v>FNMA3.0-TBA-GEN</v>
      </c>
      <c r="H18" s="15"/>
      <c r="I18" s="26">
        <v>40940</v>
      </c>
      <c r="J18" s="27" t="str">
        <f>[2]!YBHIST($J$2,$I18,J$5,"sec","")</f>
        <v>E</v>
      </c>
      <c r="K18" s="28" t="e">
        <f t="shared" si="6"/>
        <v>#VALUE!</v>
      </c>
      <c r="L18" s="29" t="str">
        <f>[2]!YBPRICE($J$2,$J18&amp;"d",$I18,L$5,"Swap",$I18,"Default","","Model",100,"")</f>
        <v>E</v>
      </c>
      <c r="M18" s="29" t="str">
        <f>[2]!YBHIST($J$2,$I17,M$5,"sec","")</f>
        <v>E</v>
      </c>
      <c r="N18" s="28" t="str">
        <f>[2]!YBSCEN($J$2,$J18&amp;"d","Market",N$5,"Swap",$I18,"LMMSkew","","Model",100,0,29,"Gradual","ParShift|N",0,"Annualized ROR",0.25,100,"",,,,"Default",,,,"Default",,)</f>
        <v>E</v>
      </c>
      <c r="O18" s="28" t="e">
        <f t="shared" si="9"/>
        <v>#VALUE!</v>
      </c>
      <c r="P18" s="28" t="e">
        <f t="shared" si="10"/>
        <v>#VALUE!</v>
      </c>
      <c r="Q18" s="30" t="e">
        <f t="shared" si="20"/>
        <v>#VALUE!</v>
      </c>
      <c r="R18" s="28" t="e">
        <f>SUM(P$7:P18)</f>
        <v>#VALUE!</v>
      </c>
      <c r="S18" s="30" t="e">
        <f t="shared" si="11"/>
        <v>#VALUE!</v>
      </c>
      <c r="T18" s="31" t="str">
        <f>[2]!YBPRICE($J$2,J18&amp;"d","Market","EffectiveDuration","Swap",I18,"LMMSkew","","Model",100,"")</f>
        <v>E</v>
      </c>
      <c r="U18" s="31" t="str">
        <f>[2]!YBPRICE($J$2,J18&amp;"d","Market","EffectiveDV01","Swap",I18,"LMMSkew","","Model",100,"")</f>
        <v>E</v>
      </c>
      <c r="V18" s="31" t="str">
        <f>[2]!YBHIST($G18,I18,"LMMEffectiveDuration","sec","")</f>
        <v>E</v>
      </c>
      <c r="W18" s="23" t="e">
        <f t="shared" si="1"/>
        <v>#VALUE!</v>
      </c>
      <c r="X18" s="32" t="e">
        <f t="shared" si="2"/>
        <v>#VALUE!</v>
      </c>
      <c r="Y18" s="28" t="str">
        <f>[2]!YBHIST($E18,$I18,W$5,"sec","")</f>
        <v>E</v>
      </c>
      <c r="Z18" s="28" t="e">
        <f t="shared" si="12"/>
        <v>#VALUE!</v>
      </c>
      <c r="AA18" s="28" t="str">
        <f>[2]!YBHIST($F18,$I18,W$5,"sec","")</f>
        <v>E</v>
      </c>
      <c r="AB18" s="28" t="e">
        <f t="shared" si="13"/>
        <v>#VALUE!</v>
      </c>
      <c r="AC18" s="28" t="e">
        <f t="shared" si="14"/>
        <v>#VALUE!</v>
      </c>
      <c r="AD18" s="28" t="e">
        <f t="shared" si="15"/>
        <v>#VALUE!</v>
      </c>
      <c r="AE18" s="28" t="e">
        <f t="shared" si="7"/>
        <v>#VALUE!</v>
      </c>
      <c r="AF18" s="30" t="e">
        <f t="shared" si="16"/>
        <v>#VALUE!</v>
      </c>
      <c r="AG18" s="28" t="e">
        <f t="shared" si="17"/>
        <v>#VALUE!</v>
      </c>
      <c r="AH18" s="28" t="e">
        <f t="shared" si="18"/>
        <v>#VALUE!</v>
      </c>
      <c r="AI18" s="30" t="e">
        <f t="shared" si="8"/>
        <v>#VALUE!</v>
      </c>
      <c r="AJ18" s="28" t="e">
        <f>SUM(AH$8:AH18)</f>
        <v>#VALUE!</v>
      </c>
      <c r="AK18" s="33" t="e">
        <f t="shared" si="19"/>
        <v>#VALUE!</v>
      </c>
      <c r="AL18" s="36" t="e">
        <f>SUM(AH$17:AH18)</f>
        <v>#VALUE!</v>
      </c>
      <c r="AM18" s="37" t="e">
        <f>AL18/J$17</f>
        <v>#VALUE!</v>
      </c>
    </row>
    <row r="19" spans="1:43">
      <c r="A19" s="3" t="s">
        <v>59</v>
      </c>
      <c r="C19" s="14">
        <f t="shared" si="3"/>
        <v>40969</v>
      </c>
      <c r="D19" s="14">
        <f t="shared" si="4"/>
        <v>41004</v>
      </c>
      <c r="E19" s="14" t="str">
        <f t="shared" si="0"/>
        <v>FNMA3.0-TBA-Mar</v>
      </c>
      <c r="F19" s="14" t="str">
        <f t="shared" si="0"/>
        <v>FNMA3.0-TBA-Apr</v>
      </c>
      <c r="G19" s="14" t="str">
        <f t="shared" si="5"/>
        <v>FNMA3.0-TBA-GEN</v>
      </c>
      <c r="H19" s="15"/>
      <c r="I19" s="26">
        <v>40969</v>
      </c>
      <c r="J19" s="27" t="str">
        <f>[2]!YBHIST($J$2,$I19,J$5,"sec","")</f>
        <v>E</v>
      </c>
      <c r="K19" s="28" t="e">
        <f t="shared" si="6"/>
        <v>#VALUE!</v>
      </c>
      <c r="L19" s="29" t="str">
        <f>[2]!YBPRICE($J$2,$J19&amp;"d",$I19,L$5,"Swap",$I19,"Default","","Model",100,"")</f>
        <v>E</v>
      </c>
      <c r="M19" s="29" t="str">
        <f>[2]!YBHIST($J$2,$I18,M$5,"sec","")</f>
        <v>E</v>
      </c>
      <c r="N19" s="28" t="str">
        <f>[2]!YBSCEN($J$2,$J19&amp;"d","Market",N$5,"Swap",$I19,"LMMSkew","","Model",100,0,29,"Gradual","ParShift|N",0,"Annualized ROR",0.25,100,"",,,,"Default",,,,"Default",,)</f>
        <v>E</v>
      </c>
      <c r="O19" s="28" t="e">
        <f t="shared" si="9"/>
        <v>#VALUE!</v>
      </c>
      <c r="P19" s="28" t="e">
        <f t="shared" si="10"/>
        <v>#VALUE!</v>
      </c>
      <c r="Q19" s="30" t="e">
        <f t="shared" si="20"/>
        <v>#VALUE!</v>
      </c>
      <c r="R19" s="28" t="e">
        <f>SUM(P$7:P19)</f>
        <v>#VALUE!</v>
      </c>
      <c r="S19" s="30" t="e">
        <f t="shared" si="11"/>
        <v>#VALUE!</v>
      </c>
      <c r="T19" s="31" t="str">
        <f>[2]!YBPRICE($J$2,J19&amp;"d","Market","EffectiveDuration","Swap",I19,"LMMSkew","","Model",100,"")</f>
        <v>E</v>
      </c>
      <c r="U19" s="31" t="str">
        <f>[2]!YBPRICE($J$2,J19&amp;"d","Market","EffectiveDV01","Swap",I19,"LMMSkew","","Model",100,"")</f>
        <v>E</v>
      </c>
      <c r="V19" s="31" t="str">
        <f>[2]!YBHIST($G19,I19,"LMMEffectiveDuration","sec","")</f>
        <v>E</v>
      </c>
      <c r="W19" s="23" t="e">
        <f t="shared" si="1"/>
        <v>#VALUE!</v>
      </c>
      <c r="X19" s="32" t="e">
        <f t="shared" si="2"/>
        <v>#VALUE!</v>
      </c>
      <c r="Y19" s="28" t="str">
        <f>[2]!YBHIST($E19,$I19,W$5,"sec","")</f>
        <v>E</v>
      </c>
      <c r="Z19" s="28" t="e">
        <f t="shared" si="12"/>
        <v>#VALUE!</v>
      </c>
      <c r="AA19" s="28" t="str">
        <f>[2]!YBHIST($F19,$I19,W$5,"sec","")</f>
        <v>E</v>
      </c>
      <c r="AB19" s="28" t="e">
        <f t="shared" si="13"/>
        <v>#VALUE!</v>
      </c>
      <c r="AC19" s="28" t="e">
        <f t="shared" si="14"/>
        <v>#VALUE!</v>
      </c>
      <c r="AD19" s="28" t="e">
        <f t="shared" si="15"/>
        <v>#VALUE!</v>
      </c>
      <c r="AE19" s="28" t="e">
        <f t="shared" si="7"/>
        <v>#VALUE!</v>
      </c>
      <c r="AF19" s="30" t="e">
        <f t="shared" si="16"/>
        <v>#VALUE!</v>
      </c>
      <c r="AG19" s="28" t="e">
        <f t="shared" si="17"/>
        <v>#VALUE!</v>
      </c>
      <c r="AH19" s="28" t="e">
        <f t="shared" si="18"/>
        <v>#VALUE!</v>
      </c>
      <c r="AI19" s="30" t="e">
        <f t="shared" si="8"/>
        <v>#VALUE!</v>
      </c>
      <c r="AJ19" s="28" t="e">
        <f>SUM(AH$8:AH19)</f>
        <v>#VALUE!</v>
      </c>
      <c r="AK19" s="33" t="e">
        <f t="shared" si="19"/>
        <v>#VALUE!</v>
      </c>
      <c r="AL19" s="36" t="e">
        <f>SUM(AH$17:AH19)</f>
        <v>#VALUE!</v>
      </c>
      <c r="AM19" s="37" t="e">
        <f t="shared" ref="AM19:AM30" si="21">AL19/J$17</f>
        <v>#VALUE!</v>
      </c>
    </row>
    <row r="20" spans="1:43">
      <c r="A20" s="3" t="s">
        <v>60</v>
      </c>
      <c r="C20" s="14">
        <f t="shared" si="3"/>
        <v>41001</v>
      </c>
      <c r="D20" s="14">
        <f t="shared" si="4"/>
        <v>41036</v>
      </c>
      <c r="E20" s="14" t="str">
        <f t="shared" si="0"/>
        <v>FNMA3.0-TBA-Apr</v>
      </c>
      <c r="F20" s="14" t="str">
        <f t="shared" si="0"/>
        <v>FNMA3.0-TBA-May</v>
      </c>
      <c r="G20" s="14" t="str">
        <f t="shared" si="5"/>
        <v>FNMA3.0-TBA-GEN</v>
      </c>
      <c r="H20" s="15"/>
      <c r="I20" s="26">
        <v>41001</v>
      </c>
      <c r="J20" s="27" t="str">
        <f>[2]!YBHIST($J$2,$I20,J$5,"sec","")</f>
        <v>E</v>
      </c>
      <c r="K20" s="28" t="e">
        <f t="shared" si="6"/>
        <v>#VALUE!</v>
      </c>
      <c r="L20" s="29" t="str">
        <f>[2]!YBPRICE($J$2,$J20&amp;"d",$I20,L$5,"Swap",$I20,"Default","","Model",100,"")</f>
        <v>E</v>
      </c>
      <c r="M20" s="29" t="str">
        <f>[2]!YBHIST($J$2,$I19,M$5,"sec","")</f>
        <v>E</v>
      </c>
      <c r="N20" s="28" t="str">
        <f>[2]!YBSCEN($J$2,$J20&amp;"d","Market",N$5,"Swap",$I20,"LMMSkew","","Model",100,0,29,"Gradual","ParShift|N",0,"Annualized ROR",0.25,100,"",,,,"Default",,,,"Default",,)</f>
        <v>E</v>
      </c>
      <c r="O20" s="28" t="e">
        <f t="shared" si="9"/>
        <v>#VALUE!</v>
      </c>
      <c r="P20" s="28" t="e">
        <f t="shared" si="10"/>
        <v>#VALUE!</v>
      </c>
      <c r="Q20" s="30" t="e">
        <f t="shared" si="20"/>
        <v>#VALUE!</v>
      </c>
      <c r="R20" s="28" t="e">
        <f>SUM(P$7:P20)</f>
        <v>#VALUE!</v>
      </c>
      <c r="S20" s="30" t="e">
        <f t="shared" si="11"/>
        <v>#VALUE!</v>
      </c>
      <c r="T20" s="31" t="str">
        <f>[2]!YBPRICE($J$2,J20&amp;"d","Market","EffectiveDuration","Swap",I20,"LMMSkew","","Model",100,"")</f>
        <v>E</v>
      </c>
      <c r="U20" s="31" t="str">
        <f>[2]!YBPRICE($J$2,J20&amp;"d","Market","EffectiveDV01","Swap",I20,"LMMSkew","","Model",100,"")</f>
        <v>E</v>
      </c>
      <c r="V20" s="31" t="str">
        <f>[2]!YBHIST($G20,I20,"LMMEffectiveDuration","sec","")</f>
        <v>E</v>
      </c>
      <c r="W20" s="23" t="e">
        <f t="shared" si="1"/>
        <v>#VALUE!</v>
      </c>
      <c r="X20" s="32" t="e">
        <f t="shared" si="2"/>
        <v>#VALUE!</v>
      </c>
      <c r="Y20" s="28" t="str">
        <f>[2]!YBHIST($E20,$I20,W$5,"sec","")</f>
        <v>E</v>
      </c>
      <c r="Z20" s="28" t="e">
        <f t="shared" si="12"/>
        <v>#VALUE!</v>
      </c>
      <c r="AA20" s="28" t="str">
        <f>[2]!YBHIST($F20,$I20,W$5,"sec","")</f>
        <v>E</v>
      </c>
      <c r="AB20" s="28" t="e">
        <f t="shared" si="13"/>
        <v>#VALUE!</v>
      </c>
      <c r="AC20" s="28" t="e">
        <f t="shared" si="14"/>
        <v>#VALUE!</v>
      </c>
      <c r="AD20" s="28" t="e">
        <f t="shared" si="15"/>
        <v>#VALUE!</v>
      </c>
      <c r="AE20" s="28" t="e">
        <f t="shared" si="7"/>
        <v>#VALUE!</v>
      </c>
      <c r="AF20" s="30" t="e">
        <f t="shared" si="16"/>
        <v>#VALUE!</v>
      </c>
      <c r="AG20" s="28" t="e">
        <f t="shared" si="17"/>
        <v>#VALUE!</v>
      </c>
      <c r="AH20" s="28" t="e">
        <f t="shared" si="18"/>
        <v>#VALUE!</v>
      </c>
      <c r="AI20" s="30" t="e">
        <f t="shared" si="8"/>
        <v>#VALUE!</v>
      </c>
      <c r="AJ20" s="28" t="e">
        <f>SUM(AH$8:AH20)</f>
        <v>#VALUE!</v>
      </c>
      <c r="AK20" s="33" t="e">
        <f t="shared" si="19"/>
        <v>#VALUE!</v>
      </c>
      <c r="AL20" s="36" t="e">
        <f>SUM(AH$17:AH20)</f>
        <v>#VALUE!</v>
      </c>
      <c r="AM20" s="37" t="e">
        <f t="shared" si="21"/>
        <v>#VALUE!</v>
      </c>
    </row>
    <row r="21" spans="1:43">
      <c r="A21" s="3" t="s">
        <v>61</v>
      </c>
      <c r="C21" s="14">
        <f t="shared" si="3"/>
        <v>41030</v>
      </c>
      <c r="D21" s="14">
        <f t="shared" si="4"/>
        <v>41065</v>
      </c>
      <c r="E21" s="14" t="str">
        <f t="shared" si="0"/>
        <v>FNMA3.0-TBA-May</v>
      </c>
      <c r="F21" s="14" t="str">
        <f t="shared" si="0"/>
        <v>FNMA3.0-TBA-Jun</v>
      </c>
      <c r="G21" s="14" t="str">
        <f t="shared" si="5"/>
        <v>FNMA3.0-TBA-GEN</v>
      </c>
      <c r="H21" s="15"/>
      <c r="I21" s="26">
        <v>41030</v>
      </c>
      <c r="J21" s="27" t="str">
        <f>[2]!YBHIST($J$2,$I21,J$5,"sec","")</f>
        <v>E</v>
      </c>
      <c r="K21" s="28" t="e">
        <f t="shared" si="6"/>
        <v>#VALUE!</v>
      </c>
      <c r="L21" s="29" t="str">
        <f>[2]!YBPRICE($J$2,$J21&amp;"d",$I21,L$5,"Swap",$I21,"Default","","Model",100,"")</f>
        <v>E</v>
      </c>
      <c r="M21" s="29" t="str">
        <f>[2]!YBHIST($J$2,$I20,M$5,"sec","")</f>
        <v>E</v>
      </c>
      <c r="N21" s="28" t="str">
        <f>[2]!YBSCEN($J$2,$J21&amp;"d","Market",N$5,"Swap",$I21,"LMMSkew","","Model",100,0,29,"Gradual","ParShift|N",0,"Annualized ROR",0.25,100,"",,,,"Default",,,,"Default",,)</f>
        <v>E</v>
      </c>
      <c r="O21" s="28" t="e">
        <f t="shared" si="9"/>
        <v>#VALUE!</v>
      </c>
      <c r="P21" s="28" t="e">
        <f t="shared" si="10"/>
        <v>#VALUE!</v>
      </c>
      <c r="Q21" s="30" t="e">
        <f t="shared" si="20"/>
        <v>#VALUE!</v>
      </c>
      <c r="R21" s="28" t="e">
        <f>SUM(P$7:P21)</f>
        <v>#VALUE!</v>
      </c>
      <c r="S21" s="30" t="e">
        <f t="shared" si="11"/>
        <v>#VALUE!</v>
      </c>
      <c r="T21" s="31" t="str">
        <f>[2]!YBPRICE($J$2,J21&amp;"d","Market","EffectiveDuration","Swap",I21,"LMMSkew","","Model",100,"")</f>
        <v>E</v>
      </c>
      <c r="U21" s="31" t="str">
        <f>[2]!YBPRICE($J$2,J21&amp;"d","Market","EffectiveDV01","Swap",I21,"LMMSkew","","Model",100,"")</f>
        <v>E</v>
      </c>
      <c r="V21" s="31" t="str">
        <f>[2]!YBHIST($G21,I21,"LMMEffectiveDuration","sec","")</f>
        <v>E</v>
      </c>
      <c r="W21" s="23" t="e">
        <f t="shared" si="1"/>
        <v>#VALUE!</v>
      </c>
      <c r="X21" s="32" t="e">
        <f t="shared" si="2"/>
        <v>#VALUE!</v>
      </c>
      <c r="Y21" s="28" t="str">
        <f>[2]!YBHIST($E21,$I21,W$5,"sec","")</f>
        <v>E</v>
      </c>
      <c r="Z21" s="28" t="e">
        <f t="shared" si="12"/>
        <v>#VALUE!</v>
      </c>
      <c r="AA21" s="28" t="str">
        <f>[2]!YBHIST($F21,$I21,W$5,"sec","")</f>
        <v>E</v>
      </c>
      <c r="AB21" s="28" t="e">
        <f t="shared" si="13"/>
        <v>#VALUE!</v>
      </c>
      <c r="AC21" s="28" t="e">
        <f t="shared" si="14"/>
        <v>#VALUE!</v>
      </c>
      <c r="AD21" s="28" t="e">
        <f t="shared" si="15"/>
        <v>#VALUE!</v>
      </c>
      <c r="AE21" s="28" t="e">
        <f t="shared" si="7"/>
        <v>#VALUE!</v>
      </c>
      <c r="AF21" s="30" t="e">
        <f t="shared" si="16"/>
        <v>#VALUE!</v>
      </c>
      <c r="AG21" s="28" t="e">
        <f t="shared" si="17"/>
        <v>#VALUE!</v>
      </c>
      <c r="AH21" s="28" t="e">
        <f t="shared" si="18"/>
        <v>#VALUE!</v>
      </c>
      <c r="AI21" s="30" t="e">
        <f t="shared" si="8"/>
        <v>#VALUE!</v>
      </c>
      <c r="AJ21" s="28" t="e">
        <f>SUM(AH$8:AH21)</f>
        <v>#VALUE!</v>
      </c>
      <c r="AK21" s="33" t="e">
        <f t="shared" si="19"/>
        <v>#VALUE!</v>
      </c>
      <c r="AL21" s="36" t="e">
        <f>SUM(AH$17:AH21)</f>
        <v>#VALUE!</v>
      </c>
      <c r="AM21" s="37" t="e">
        <f t="shared" si="21"/>
        <v>#VALUE!</v>
      </c>
    </row>
    <row r="22" spans="1:43">
      <c r="A22" s="3" t="s">
        <v>62</v>
      </c>
      <c r="C22" s="14">
        <f t="shared" si="3"/>
        <v>41061</v>
      </c>
      <c r="D22" s="14">
        <f t="shared" si="4"/>
        <v>41096</v>
      </c>
      <c r="E22" s="14" t="str">
        <f t="shared" si="0"/>
        <v>FNMA3.0-TBA-Jun</v>
      </c>
      <c r="F22" s="14" t="str">
        <f t="shared" si="0"/>
        <v>FNMA3.0-TBA-Jul</v>
      </c>
      <c r="G22" s="14" t="str">
        <f t="shared" si="5"/>
        <v>FNMA3.0-TBA-GEN</v>
      </c>
      <c r="H22" s="15"/>
      <c r="I22" s="26">
        <v>41061</v>
      </c>
      <c r="J22" s="27" t="str">
        <f>[2]!YBHIST($J$2,$I22,J$5,"sec","")</f>
        <v>E</v>
      </c>
      <c r="K22" s="28" t="e">
        <f t="shared" si="6"/>
        <v>#VALUE!</v>
      </c>
      <c r="L22" s="29" t="str">
        <f>[2]!YBPRICE($J$2,$J22&amp;"d",$I22,L$5,"Swap",$I22,"Default","","Model",100,"")</f>
        <v>E</v>
      </c>
      <c r="M22" s="29" t="str">
        <f>[2]!YBHIST($J$2,$I21,M$5,"sec","")</f>
        <v>E</v>
      </c>
      <c r="N22" s="28" t="str">
        <f>[2]!YBSCEN($J$2,$J22&amp;"d","Market",N$5,"Swap",$I22,"LMMSkew","","Model",100,0,29,"Gradual","ParShift|N",0,"Annualized ROR",0.25,100,"",,,,"Default",,,,"Default",,)</f>
        <v>E</v>
      </c>
      <c r="O22" s="28" t="e">
        <f t="shared" si="9"/>
        <v>#VALUE!</v>
      </c>
      <c r="P22" s="28" t="e">
        <f t="shared" si="10"/>
        <v>#VALUE!</v>
      </c>
      <c r="Q22" s="30" t="e">
        <f t="shared" si="20"/>
        <v>#VALUE!</v>
      </c>
      <c r="R22" s="28" t="e">
        <f>SUM(P$7:P22)</f>
        <v>#VALUE!</v>
      </c>
      <c r="S22" s="30" t="e">
        <f t="shared" si="11"/>
        <v>#VALUE!</v>
      </c>
      <c r="T22" s="31" t="str">
        <f>[2]!YBPRICE($J$2,J22&amp;"d","Market","EffectiveDuration","Swap",I22,"LMMSkew","","Model",100,"")</f>
        <v>E</v>
      </c>
      <c r="U22" s="31" t="str">
        <f>[2]!YBPRICE($J$2,J22&amp;"d","Market","EffectiveDV01","Swap",I22,"LMMSkew","","Model",100,"")</f>
        <v>E</v>
      </c>
      <c r="V22" s="31" t="str">
        <f>[2]!YBHIST($G22,I22,"LMMEffectiveDuration","sec","")</f>
        <v>E</v>
      </c>
      <c r="W22" s="23" t="e">
        <f t="shared" si="1"/>
        <v>#VALUE!</v>
      </c>
      <c r="X22" s="32" t="e">
        <f t="shared" si="2"/>
        <v>#VALUE!</v>
      </c>
      <c r="Y22" s="28" t="str">
        <f>[2]!YBHIST($E22,$I22,W$5,"sec","")</f>
        <v>E</v>
      </c>
      <c r="Z22" s="28" t="e">
        <f t="shared" si="12"/>
        <v>#VALUE!</v>
      </c>
      <c r="AA22" s="28" t="str">
        <f>[2]!YBHIST($F22,$I22,W$5,"sec","")</f>
        <v>E</v>
      </c>
      <c r="AB22" s="28" t="e">
        <f t="shared" si="13"/>
        <v>#VALUE!</v>
      </c>
      <c r="AC22" s="28" t="e">
        <f t="shared" si="14"/>
        <v>#VALUE!</v>
      </c>
      <c r="AD22" s="28" t="e">
        <f>-AC22*X21</f>
        <v>#VALUE!</v>
      </c>
      <c r="AE22" s="28" t="e">
        <f t="shared" si="7"/>
        <v>#VALUE!</v>
      </c>
      <c r="AF22" s="30" t="e">
        <f t="shared" si="16"/>
        <v>#VALUE!</v>
      </c>
      <c r="AG22" s="28" t="e">
        <f t="shared" si="17"/>
        <v>#VALUE!</v>
      </c>
      <c r="AH22" s="28" t="e">
        <f t="shared" si="18"/>
        <v>#VALUE!</v>
      </c>
      <c r="AI22" s="30" t="e">
        <f t="shared" si="8"/>
        <v>#VALUE!</v>
      </c>
      <c r="AJ22" s="28" t="e">
        <f>SUM(AH$8:AH22)</f>
        <v>#VALUE!</v>
      </c>
      <c r="AK22" s="33" t="e">
        <f t="shared" si="19"/>
        <v>#VALUE!</v>
      </c>
      <c r="AL22" s="36" t="e">
        <f>SUM(AH$17:AH22)</f>
        <v>#VALUE!</v>
      </c>
      <c r="AM22" s="37" t="e">
        <f t="shared" si="21"/>
        <v>#VALUE!</v>
      </c>
      <c r="AO22" s="3">
        <v>3.9181562499999996E-2</v>
      </c>
      <c r="AP22" s="3">
        <v>4.4900000000000002E-2</v>
      </c>
      <c r="AQ22" s="3">
        <f>AP22/AO22</f>
        <v>1.1459471530774201</v>
      </c>
    </row>
    <row r="23" spans="1:43">
      <c r="A23" s="3" t="s">
        <v>63</v>
      </c>
      <c r="C23" s="14">
        <f t="shared" si="3"/>
        <v>41092</v>
      </c>
      <c r="D23" s="14">
        <f t="shared" si="4"/>
        <v>41127</v>
      </c>
      <c r="E23" s="14" t="str">
        <f t="shared" si="0"/>
        <v>FNMA3.0-TBA-Jul</v>
      </c>
      <c r="F23" s="14" t="str">
        <f t="shared" si="0"/>
        <v>FNMA3.0-TBA-Aug</v>
      </c>
      <c r="G23" s="14" t="str">
        <f t="shared" si="5"/>
        <v>FNMA3.0-TBA-GEN</v>
      </c>
      <c r="H23" s="15"/>
      <c r="I23" s="26">
        <v>41092</v>
      </c>
      <c r="J23" s="27" t="str">
        <f>[2]!YBHIST($J$2,$I23,J$5,"sec","")</f>
        <v>E</v>
      </c>
      <c r="K23" s="28" t="e">
        <f t="shared" si="6"/>
        <v>#VALUE!</v>
      </c>
      <c r="L23" s="29" t="str">
        <f>[2]!YBPRICE($J$2,$J23&amp;"d",$I23,L$5,"Swap",$I23,"Default","","Model",100,"")</f>
        <v>E</v>
      </c>
      <c r="M23" s="29" t="str">
        <f>[2]!YBHIST($J$2,$I22,M$5,"sec","")</f>
        <v>E</v>
      </c>
      <c r="N23" s="28" t="str">
        <f>[2]!YBSCEN($J$2,$J23&amp;"d","Market",N$5,"Swap",$I23,"LMMSkew","","Model",100,0,29,"Gradual","ParShift|N",0,"Annualized ROR",0.25,100,"",,,,"Default",,,,"Default",,)</f>
        <v>E</v>
      </c>
      <c r="O23" s="28" t="e">
        <f t="shared" si="9"/>
        <v>#VALUE!</v>
      </c>
      <c r="P23" s="28" t="e">
        <f t="shared" si="10"/>
        <v>#VALUE!</v>
      </c>
      <c r="Q23" s="30" t="e">
        <f t="shared" si="20"/>
        <v>#VALUE!</v>
      </c>
      <c r="R23" s="28" t="e">
        <f>SUM(P$7:P23)</f>
        <v>#VALUE!</v>
      </c>
      <c r="S23" s="30" t="e">
        <f t="shared" si="11"/>
        <v>#VALUE!</v>
      </c>
      <c r="T23" s="31" t="str">
        <f>[2]!YBPRICE($J$2,J23&amp;"d","Market","EffectiveDuration","Swap",I23,"LMMSkew","","Model",100,"")</f>
        <v>E</v>
      </c>
      <c r="U23" s="31" t="str">
        <f>[2]!YBPRICE($J$2,J23&amp;"d","Market","EffectiveDV01","Swap",I23,"LMMSkew","","Model",100,"")</f>
        <v>E</v>
      </c>
      <c r="V23" s="31" t="str">
        <f>[2]!YBHIST($G23,I23,"LMMEffectiveDuration","sec","")</f>
        <v>E</v>
      </c>
      <c r="W23" s="23" t="e">
        <f t="shared" si="1"/>
        <v>#VALUE!</v>
      </c>
      <c r="X23" s="32" t="e">
        <f t="shared" si="2"/>
        <v>#VALUE!</v>
      </c>
      <c r="Y23" s="28" t="str">
        <f>[2]!YBHIST($E23,$I23,W$5,"sec","")</f>
        <v>E</v>
      </c>
      <c r="Z23" s="28" t="e">
        <f t="shared" si="12"/>
        <v>#VALUE!</v>
      </c>
      <c r="AA23" s="28" t="str">
        <f>[2]!YBHIST($F23,$I23,W$5,"sec","")</f>
        <v>E</v>
      </c>
      <c r="AB23" s="28" t="e">
        <f t="shared" si="13"/>
        <v>#VALUE!</v>
      </c>
      <c r="AC23" s="28" t="e">
        <f t="shared" si="14"/>
        <v>#VALUE!</v>
      </c>
      <c r="AD23" s="28" t="e">
        <f t="shared" si="15"/>
        <v>#VALUE!</v>
      </c>
      <c r="AE23" s="28" t="e">
        <f t="shared" si="7"/>
        <v>#VALUE!</v>
      </c>
      <c r="AF23" s="30" t="e">
        <f t="shared" si="16"/>
        <v>#VALUE!</v>
      </c>
      <c r="AG23" s="28" t="e">
        <f t="shared" si="17"/>
        <v>#VALUE!</v>
      </c>
      <c r="AH23" s="28" t="e">
        <f t="shared" si="18"/>
        <v>#VALUE!</v>
      </c>
      <c r="AI23" s="30" t="e">
        <f t="shared" si="8"/>
        <v>#VALUE!</v>
      </c>
      <c r="AJ23" s="28" t="e">
        <f>SUM(AH$8:AH23)</f>
        <v>#VALUE!</v>
      </c>
      <c r="AK23" s="33" t="e">
        <f t="shared" si="19"/>
        <v>#VALUE!</v>
      </c>
      <c r="AL23" s="36" t="e">
        <f>SUM(AH$17:AH23)</f>
        <v>#VALUE!</v>
      </c>
      <c r="AM23" s="37" t="e">
        <f t="shared" si="21"/>
        <v>#VALUE!</v>
      </c>
      <c r="AO23" s="3">
        <v>5.0477656250000003E-2</v>
      </c>
      <c r="AP23" s="3">
        <v>5.1700000000000003E-2</v>
      </c>
      <c r="AQ23" s="3">
        <f t="shared" ref="AQ23:AQ30" si="22">AP23/AO23</f>
        <v>1.0242155409107372</v>
      </c>
    </row>
    <row r="24" spans="1:43">
      <c r="A24" s="3" t="s">
        <v>64</v>
      </c>
      <c r="C24" s="14">
        <f t="shared" si="3"/>
        <v>41122</v>
      </c>
      <c r="D24" s="14">
        <f t="shared" si="4"/>
        <v>41157</v>
      </c>
      <c r="E24" s="14" t="str">
        <f t="shared" si="0"/>
        <v>FNMA3.0-TBA-Aug</v>
      </c>
      <c r="F24" s="14" t="str">
        <f t="shared" si="0"/>
        <v>FNMA3.0-TBA-Sep</v>
      </c>
      <c r="G24" s="14" t="str">
        <f t="shared" si="5"/>
        <v>FNMA3.0-TBA-GEN</v>
      </c>
      <c r="H24" s="15"/>
      <c r="I24" s="26">
        <v>41122</v>
      </c>
      <c r="J24" s="27" t="str">
        <f>[2]!YBHIST($J$2,$I24,J$5,"sec","")</f>
        <v>E</v>
      </c>
      <c r="K24" s="28" t="e">
        <f t="shared" si="6"/>
        <v>#VALUE!</v>
      </c>
      <c r="L24" s="29" t="str">
        <f>[2]!YBPRICE($J$2,$J24&amp;"d",$I24,L$5,"Swap",$I24,"Default","","Model",100,"")</f>
        <v>E</v>
      </c>
      <c r="M24" s="29" t="str">
        <f>[2]!YBHIST($J$2,$I23,M$5,"sec","")</f>
        <v>E</v>
      </c>
      <c r="N24" s="28" t="str">
        <f>[2]!YBSCEN($J$2,$J24&amp;"d","Market",N$5,"Swap",$I24,"LMMSkew","","Model",100,0,29,"Gradual","ParShift|N",0,"Annualized ROR",0.25,100,"",,,,"Default",,,,"Default",,)</f>
        <v>E</v>
      </c>
      <c r="O24" s="28" t="e">
        <f t="shared" si="9"/>
        <v>#VALUE!</v>
      </c>
      <c r="P24" s="28" t="e">
        <f t="shared" si="10"/>
        <v>#VALUE!</v>
      </c>
      <c r="Q24" s="30" t="e">
        <f t="shared" si="20"/>
        <v>#VALUE!</v>
      </c>
      <c r="R24" s="28" t="e">
        <f>SUM(P$7:P24)</f>
        <v>#VALUE!</v>
      </c>
      <c r="S24" s="30" t="e">
        <f t="shared" si="11"/>
        <v>#VALUE!</v>
      </c>
      <c r="T24" s="31" t="str">
        <f>[2]!YBPRICE($J$2,J24&amp;"d","Market","EffectiveDuration","Swap",I24,"LMMSkew","","Model",100,"")</f>
        <v>E</v>
      </c>
      <c r="U24" s="31" t="str">
        <f>[2]!YBPRICE($J$2,J24&amp;"d","Market","EffectiveDV01","Swap",I24,"LMMSkew","","Model",100,"")</f>
        <v>E</v>
      </c>
      <c r="V24" s="31" t="str">
        <f>[2]!YBHIST($G24,I24,"LMMEffectiveDuration","sec","")</f>
        <v>E</v>
      </c>
      <c r="W24" s="23" t="e">
        <f t="shared" si="1"/>
        <v>#VALUE!</v>
      </c>
      <c r="X24" s="32" t="e">
        <f t="shared" si="2"/>
        <v>#VALUE!</v>
      </c>
      <c r="Y24" s="28" t="str">
        <f>[2]!YBHIST($E24,$I24,W$5,"sec","")</f>
        <v>E</v>
      </c>
      <c r="Z24" s="28" t="e">
        <f t="shared" si="12"/>
        <v>#VALUE!</v>
      </c>
      <c r="AA24" s="28" t="str">
        <f>[2]!YBHIST($F24,$I24,W$5,"sec","")</f>
        <v>E</v>
      </c>
      <c r="AB24" s="28" t="e">
        <f t="shared" si="13"/>
        <v>#VALUE!</v>
      </c>
      <c r="AC24" s="28" t="e">
        <f t="shared" si="14"/>
        <v>#VALUE!</v>
      </c>
      <c r="AD24" s="28" t="e">
        <f t="shared" si="15"/>
        <v>#VALUE!</v>
      </c>
      <c r="AE24" s="28" t="e">
        <f t="shared" si="7"/>
        <v>#VALUE!</v>
      </c>
      <c r="AF24" s="30" t="e">
        <f t="shared" si="16"/>
        <v>#VALUE!</v>
      </c>
      <c r="AG24" s="28" t="e">
        <f t="shared" si="17"/>
        <v>#VALUE!</v>
      </c>
      <c r="AH24" s="28" t="e">
        <f t="shared" si="18"/>
        <v>#VALUE!</v>
      </c>
      <c r="AI24" s="30" t="e">
        <f t="shared" si="8"/>
        <v>#VALUE!</v>
      </c>
      <c r="AJ24" s="28" t="e">
        <f>SUM(AH$8:AH24)</f>
        <v>#VALUE!</v>
      </c>
      <c r="AK24" s="33" t="e">
        <f t="shared" si="19"/>
        <v>#VALUE!</v>
      </c>
      <c r="AL24" s="36" t="e">
        <f>SUM(AH$17:AH24)</f>
        <v>#VALUE!</v>
      </c>
      <c r="AM24" s="37" t="e">
        <f t="shared" si="21"/>
        <v>#VALUE!</v>
      </c>
      <c r="AO24" s="3">
        <v>4.4629296659999998E-2</v>
      </c>
      <c r="AP24" s="3">
        <v>5.1499999999999997E-2</v>
      </c>
      <c r="AQ24" s="3">
        <f t="shared" si="22"/>
        <v>1.1539505180272764</v>
      </c>
    </row>
    <row r="25" spans="1:43" s="38" customFormat="1">
      <c r="A25" s="38" t="s">
        <v>65</v>
      </c>
      <c r="C25" s="39">
        <f t="shared" si="3"/>
        <v>41156</v>
      </c>
      <c r="D25" s="39">
        <f t="shared" si="4"/>
        <v>41191</v>
      </c>
      <c r="E25" s="39" t="str">
        <f t="shared" si="0"/>
        <v>FNMA3.0-TBA-Sep</v>
      </c>
      <c r="F25" s="39" t="str">
        <f t="shared" si="0"/>
        <v>FNMA3.0-TBA-Oct</v>
      </c>
      <c r="G25" s="39" t="str">
        <f t="shared" si="5"/>
        <v>FNMA3.0-TBA-GEN</v>
      </c>
      <c r="H25" s="40"/>
      <c r="I25" s="41">
        <v>41156</v>
      </c>
      <c r="J25" s="42" t="str">
        <f>[2]!YBHIST($J$2,$I25,J$5,"sec","")</f>
        <v>E</v>
      </c>
      <c r="K25" s="43" t="e">
        <f t="shared" si="6"/>
        <v>#VALUE!</v>
      </c>
      <c r="L25" s="44" t="str">
        <f>[2]!YBPRICE($J$2,$J25&amp;"d",$I25,L$5,"Swap",$I25,"Default","","Model",100,"")</f>
        <v>E</v>
      </c>
      <c r="M25" s="44" t="str">
        <f>[2]!YBHIST($J$2,$I24,M$5,"sec","")</f>
        <v>E</v>
      </c>
      <c r="N25" s="43" t="str">
        <f>[2]!YBSCEN($J$2,$J25&amp;"d","Market",N$5,"Swap",$I25,"LMMSkew","","Model",100,0,29,"Gradual","ParShift|N",0,"Annualized ROR",0.25,100,"",,,,"Default",,,,"Default",,)</f>
        <v>E</v>
      </c>
      <c r="O25" s="43" t="e">
        <f t="shared" si="9"/>
        <v>#VALUE!</v>
      </c>
      <c r="P25" s="43" t="e">
        <f t="shared" si="10"/>
        <v>#VALUE!</v>
      </c>
      <c r="Q25" s="45" t="e">
        <f t="shared" si="20"/>
        <v>#VALUE!</v>
      </c>
      <c r="R25" s="43" t="e">
        <f>SUM(P$7:P25)</f>
        <v>#VALUE!</v>
      </c>
      <c r="S25" s="45" t="e">
        <f t="shared" si="11"/>
        <v>#VALUE!</v>
      </c>
      <c r="T25" s="46" t="str">
        <f>[2]!YBPRICE($J$2,J25&amp;"d","Market","EffectiveDuration","Swap",I25,"LMMSkew","","Model",100,"")</f>
        <v>E</v>
      </c>
      <c r="U25" s="46" t="str">
        <f>[2]!YBPRICE($J$2,J25&amp;"d","Market","EffectiveDV01","Swap",I25,"LMMSkew","","Model",100,"")</f>
        <v>E</v>
      </c>
      <c r="V25" s="46" t="str">
        <f>[2]!YBHIST($G25,I25,"LMMEffectiveDuration","sec","")</f>
        <v>E</v>
      </c>
      <c r="W25" s="46" t="e">
        <f t="shared" si="1"/>
        <v>#VALUE!</v>
      </c>
      <c r="X25" s="47" t="e">
        <f t="shared" si="2"/>
        <v>#VALUE!</v>
      </c>
      <c r="Y25" s="43" t="str">
        <f>[2]!YBHIST($E25,$I25,W$5,"sec","")</f>
        <v>E</v>
      </c>
      <c r="Z25" s="43" t="e">
        <f t="shared" si="12"/>
        <v>#VALUE!</v>
      </c>
      <c r="AA25" s="43" t="str">
        <f>[2]!YBHIST($F25,$I25,W$5,"sec","")</f>
        <v>E</v>
      </c>
      <c r="AB25" s="43" t="e">
        <f t="shared" si="13"/>
        <v>#VALUE!</v>
      </c>
      <c r="AC25" s="43" t="e">
        <f t="shared" si="14"/>
        <v>#VALUE!</v>
      </c>
      <c r="AD25" s="43" t="e">
        <f t="shared" si="15"/>
        <v>#VALUE!</v>
      </c>
      <c r="AE25" s="43" t="e">
        <f t="shared" si="7"/>
        <v>#VALUE!</v>
      </c>
      <c r="AF25" s="45" t="e">
        <f t="shared" si="16"/>
        <v>#VALUE!</v>
      </c>
      <c r="AG25" s="43" t="e">
        <f t="shared" si="17"/>
        <v>#VALUE!</v>
      </c>
      <c r="AH25" s="43" t="e">
        <f t="shared" si="18"/>
        <v>#VALUE!</v>
      </c>
      <c r="AI25" s="45" t="e">
        <f t="shared" si="8"/>
        <v>#VALUE!</v>
      </c>
      <c r="AJ25" s="43" t="e">
        <f>SUM(AH$8:AH25)</f>
        <v>#VALUE!</v>
      </c>
      <c r="AK25" s="48" t="e">
        <f t="shared" si="19"/>
        <v>#VALUE!</v>
      </c>
      <c r="AL25" s="49" t="e">
        <f>SUM(AH$17:AH25)</f>
        <v>#VALUE!</v>
      </c>
      <c r="AM25" s="50" t="e">
        <f t="shared" si="21"/>
        <v>#VALUE!</v>
      </c>
      <c r="AO25" s="38">
        <v>4.7721406479999999E-2</v>
      </c>
      <c r="AP25" s="38">
        <v>5.5500000000000001E-2</v>
      </c>
      <c r="AQ25" s="38">
        <f t="shared" si="22"/>
        <v>1.1630000893469057</v>
      </c>
    </row>
    <row r="26" spans="1:43">
      <c r="A26" s="3" t="s">
        <v>66</v>
      </c>
      <c r="C26" s="14">
        <f t="shared" si="3"/>
        <v>41183</v>
      </c>
      <c r="D26" s="14">
        <f t="shared" si="4"/>
        <v>41218</v>
      </c>
      <c r="E26" s="14" t="str">
        <f t="shared" si="0"/>
        <v>FNMA3.0-TBA-Oct</v>
      </c>
      <c r="F26" s="14" t="str">
        <f t="shared" si="0"/>
        <v>FNMA3.0-TBA-Nov</v>
      </c>
      <c r="G26" s="14" t="str">
        <f t="shared" si="5"/>
        <v>FNMA3.0-TBA-GEN</v>
      </c>
      <c r="H26" s="15"/>
      <c r="I26" s="26">
        <v>41183</v>
      </c>
      <c r="J26" s="27" t="str">
        <f>[2]!YBHIST($J$2,$I26,J$5,"sec","")</f>
        <v>E</v>
      </c>
      <c r="K26" s="28" t="e">
        <f t="shared" si="6"/>
        <v>#VALUE!</v>
      </c>
      <c r="L26" s="29" t="str">
        <f>[2]!YBPRICE($J$2,$J26&amp;"d",$I26,L$5,"Swap",$I26,"Default","","Model",100,"")</f>
        <v>E</v>
      </c>
      <c r="M26" s="29" t="str">
        <f>[2]!YBHIST($J$2,$I25,M$5,"sec","")</f>
        <v>E</v>
      </c>
      <c r="N26" s="28" t="str">
        <f>[2]!YBSCEN($J$2,$J26&amp;"d","Market",N$5,"Swap",$I26,"LMMSkew","","Model",100,0,29,"Gradual","ParShift|N",0,"Annualized ROR",0.25,100,"",,,,"Default",,,,"Default",,)</f>
        <v>E</v>
      </c>
      <c r="O26" s="28" t="e">
        <f t="shared" si="9"/>
        <v>#VALUE!</v>
      </c>
      <c r="P26" s="28" t="e">
        <f t="shared" si="10"/>
        <v>#VALUE!</v>
      </c>
      <c r="Q26" s="30" t="e">
        <f t="shared" si="20"/>
        <v>#VALUE!</v>
      </c>
      <c r="R26" s="28" t="e">
        <f>SUM(P$7:P26)</f>
        <v>#VALUE!</v>
      </c>
      <c r="S26" s="30" t="e">
        <f t="shared" si="11"/>
        <v>#VALUE!</v>
      </c>
      <c r="T26" s="31" t="str">
        <f>[2]!YBPRICE($J$2,J26&amp;"d","Market","EffectiveDuration","Swap",I26,"LMMSkew","","Model",100,"")</f>
        <v>E</v>
      </c>
      <c r="U26" s="31" t="str">
        <f>[2]!YBPRICE($J$2,J26&amp;"d","Market","EffectiveDV01","Swap",I26,"LMMSkew","","Model",100,"")</f>
        <v>E</v>
      </c>
      <c r="V26" s="31" t="str">
        <f>[2]!YBHIST($G26,I26,"LMMEffectiveDuration","sec","")</f>
        <v>E</v>
      </c>
      <c r="W26" s="23" t="e">
        <f t="shared" si="1"/>
        <v>#VALUE!</v>
      </c>
      <c r="X26" s="32" t="e">
        <f t="shared" si="2"/>
        <v>#VALUE!</v>
      </c>
      <c r="Y26" s="28" t="str">
        <f>[2]!YBHIST($E26,$I26,W$5,"sec","")</f>
        <v>E</v>
      </c>
      <c r="Z26" s="28" t="e">
        <f t="shared" si="12"/>
        <v>#VALUE!</v>
      </c>
      <c r="AA26" s="28" t="str">
        <f>[2]!YBHIST($F26,$I26,W$5,"sec","")</f>
        <v>E</v>
      </c>
      <c r="AB26" s="28" t="e">
        <f t="shared" si="13"/>
        <v>#VALUE!</v>
      </c>
      <c r="AC26" s="28" t="e">
        <f t="shared" si="14"/>
        <v>#VALUE!</v>
      </c>
      <c r="AD26" s="28" t="e">
        <f t="shared" si="15"/>
        <v>#VALUE!</v>
      </c>
      <c r="AE26" s="28" t="e">
        <f t="shared" si="7"/>
        <v>#VALUE!</v>
      </c>
      <c r="AF26" s="30" t="e">
        <f t="shared" si="16"/>
        <v>#VALUE!</v>
      </c>
      <c r="AG26" s="28" t="e">
        <f t="shared" si="17"/>
        <v>#VALUE!</v>
      </c>
      <c r="AH26" s="28" t="e">
        <f t="shared" si="18"/>
        <v>#VALUE!</v>
      </c>
      <c r="AI26" s="30" t="e">
        <f t="shared" si="8"/>
        <v>#VALUE!</v>
      </c>
      <c r="AJ26" s="28" t="e">
        <f>SUM(AH$8:AH26)</f>
        <v>#VALUE!</v>
      </c>
      <c r="AK26" s="33" t="e">
        <f t="shared" si="19"/>
        <v>#VALUE!</v>
      </c>
      <c r="AL26" s="36" t="e">
        <f>SUM(AH$17:AH26)</f>
        <v>#VALUE!</v>
      </c>
      <c r="AM26" s="37" t="e">
        <f t="shared" si="21"/>
        <v>#VALUE!</v>
      </c>
      <c r="AO26" s="3">
        <v>3.7017968749999998E-2</v>
      </c>
      <c r="AP26" s="3">
        <v>4.0399999999999998E-2</v>
      </c>
      <c r="AQ26" s="3">
        <f t="shared" si="22"/>
        <v>1.0913618808433405</v>
      </c>
    </row>
    <row r="27" spans="1:43">
      <c r="C27" s="14">
        <f t="shared" si="3"/>
        <v>41214</v>
      </c>
      <c r="D27" s="14">
        <f t="shared" si="4"/>
        <v>41249</v>
      </c>
      <c r="E27" s="14" t="str">
        <f t="shared" si="0"/>
        <v>FNMA3.0-TBA-Nov</v>
      </c>
      <c r="F27" s="14" t="str">
        <f t="shared" si="0"/>
        <v>FNMA3.0-TBA-Dec</v>
      </c>
      <c r="G27" s="14" t="str">
        <f t="shared" si="5"/>
        <v>FNMA3.0-TBA-GEN</v>
      </c>
      <c r="H27" s="15"/>
      <c r="I27" s="26">
        <v>41214</v>
      </c>
      <c r="J27" s="27" t="str">
        <f>[2]!YBHIST($J$2,$I27,J$5,"sec","")</f>
        <v>E</v>
      </c>
      <c r="K27" s="28" t="e">
        <f t="shared" si="6"/>
        <v>#VALUE!</v>
      </c>
      <c r="L27" s="29" t="str">
        <f>[2]!YBPRICE($J$2,$J27&amp;"d",$I27,L$5,"Swap",$I27,"Default","","Model",100,"")</f>
        <v>E</v>
      </c>
      <c r="M27" s="29" t="str">
        <f>[2]!YBHIST($J$2,$I26,M$5,"sec","")</f>
        <v>E</v>
      </c>
      <c r="N27" s="28" t="str">
        <f>[2]!YBSCEN($J$2,$J27&amp;"d","Market",N$5,"Swap",$I27,"LMMSkew","","Model",100,0,29,"Gradual","ParShift|N",0,"Annualized ROR",0.25,100,"",,,,"Default",,,,"Default",,)</f>
        <v>E</v>
      </c>
      <c r="O27" s="28" t="e">
        <f t="shared" si="9"/>
        <v>#VALUE!</v>
      </c>
      <c r="P27" s="28" t="e">
        <f t="shared" si="10"/>
        <v>#VALUE!</v>
      </c>
      <c r="Q27" s="30" t="e">
        <f t="shared" si="20"/>
        <v>#VALUE!</v>
      </c>
      <c r="R27" s="28" t="e">
        <f>SUM(P$7:P27)</f>
        <v>#VALUE!</v>
      </c>
      <c r="S27" s="30" t="e">
        <f t="shared" si="11"/>
        <v>#VALUE!</v>
      </c>
      <c r="T27" s="31" t="str">
        <f>[2]!YBPRICE($J$2,J27&amp;"d","Market","EffectiveDuration","Swap",I27,"LMMSkew","","Model",100,"")</f>
        <v>E</v>
      </c>
      <c r="U27" s="31" t="str">
        <f>[2]!YBPRICE($J$2,J27&amp;"d","Market","EffectiveDV01","Swap",I27,"LMMSkew","","Model",100,"")</f>
        <v>E</v>
      </c>
      <c r="V27" s="31" t="str">
        <f>[2]!YBHIST($G27,I27,"LMMEffectiveDuration","sec","")</f>
        <v>E</v>
      </c>
      <c r="W27" s="23" t="e">
        <f t="shared" si="1"/>
        <v>#VALUE!</v>
      </c>
      <c r="X27" s="32" t="e">
        <f t="shared" si="2"/>
        <v>#VALUE!</v>
      </c>
      <c r="Y27" s="28" t="str">
        <f>[2]!YBHIST($E27,$I27,W$5,"sec","")</f>
        <v>E</v>
      </c>
      <c r="Z27" s="28" t="e">
        <f t="shared" si="12"/>
        <v>#VALUE!</v>
      </c>
      <c r="AA27" s="28" t="str">
        <f>[2]!YBHIST($F27,$I27,W$5,"sec","")</f>
        <v>E</v>
      </c>
      <c r="AB27" s="28" t="e">
        <f t="shared" si="13"/>
        <v>#VALUE!</v>
      </c>
      <c r="AC27" s="28" t="e">
        <f t="shared" si="14"/>
        <v>#VALUE!</v>
      </c>
      <c r="AD27" s="28" t="e">
        <f t="shared" si="15"/>
        <v>#VALUE!</v>
      </c>
      <c r="AE27" s="28" t="e">
        <f t="shared" si="7"/>
        <v>#VALUE!</v>
      </c>
      <c r="AF27" s="30" t="e">
        <f t="shared" si="16"/>
        <v>#VALUE!</v>
      </c>
      <c r="AG27" s="28" t="e">
        <f t="shared" si="17"/>
        <v>#VALUE!</v>
      </c>
      <c r="AH27" s="28" t="e">
        <f t="shared" si="18"/>
        <v>#VALUE!</v>
      </c>
      <c r="AI27" s="30" t="e">
        <f t="shared" si="8"/>
        <v>#VALUE!</v>
      </c>
      <c r="AJ27" s="28" t="e">
        <f>SUM(AH$8:AH27)</f>
        <v>#VALUE!</v>
      </c>
      <c r="AK27" s="33" t="e">
        <f t="shared" si="19"/>
        <v>#VALUE!</v>
      </c>
      <c r="AL27" s="36" t="e">
        <f>SUM(AH$17:AH27)</f>
        <v>#VALUE!</v>
      </c>
      <c r="AM27" s="37" t="e">
        <f t="shared" si="21"/>
        <v>#VALUE!</v>
      </c>
      <c r="AO27" s="3">
        <v>4.7119922099999996E-2</v>
      </c>
      <c r="AP27" s="3">
        <v>5.04E-2</v>
      </c>
      <c r="AQ27" s="3">
        <f t="shared" si="22"/>
        <v>1.0696112759490324</v>
      </c>
    </row>
    <row r="28" spans="1:43">
      <c r="C28" s="14">
        <f t="shared" si="3"/>
        <v>41246</v>
      </c>
      <c r="D28" s="14">
        <f t="shared" si="4"/>
        <v>41281</v>
      </c>
      <c r="E28" s="14" t="str">
        <f t="shared" si="0"/>
        <v>FNMA3.0-TBA-Dec</v>
      </c>
      <c r="F28" s="14" t="str">
        <f t="shared" si="0"/>
        <v>FNMA3.0-TBA-Jan</v>
      </c>
      <c r="G28" s="14" t="str">
        <f t="shared" si="5"/>
        <v>FNMA3.0-TBA-GEN</v>
      </c>
      <c r="H28" s="15"/>
      <c r="I28" s="26">
        <v>41246</v>
      </c>
      <c r="J28" s="27" t="str">
        <f>[2]!YBHIST($J$2,$I28,J$5,"sec","")</f>
        <v>E</v>
      </c>
      <c r="K28" s="28" t="e">
        <f t="shared" si="6"/>
        <v>#VALUE!</v>
      </c>
      <c r="L28" s="29" t="str">
        <f>[2]!YBPRICE($J$2,$J28&amp;"d",$I28,L$5,"Swap",$I28,"Default","","Model",100,"")</f>
        <v>E</v>
      </c>
      <c r="M28" s="29" t="str">
        <f>[2]!YBHIST($J$2,$I27,M$5,"sec","")</f>
        <v>E</v>
      </c>
      <c r="N28" s="28" t="str">
        <f>[2]!YBSCEN($J$2,$J28&amp;"d","Market",N$5,"Swap",$I28,"LMMSkew","","Model",100,0,29,"Gradual","ParShift|N",0,"Annualized ROR",0.25,100,"",,,,"Default",,,,"Default",,)</f>
        <v>E</v>
      </c>
      <c r="O28" s="28" t="e">
        <f t="shared" si="9"/>
        <v>#VALUE!</v>
      </c>
      <c r="P28" s="28" t="e">
        <f t="shared" si="10"/>
        <v>#VALUE!</v>
      </c>
      <c r="Q28" s="30" t="e">
        <f t="shared" si="20"/>
        <v>#VALUE!</v>
      </c>
      <c r="R28" s="28" t="e">
        <f>SUM(P$7:P28)</f>
        <v>#VALUE!</v>
      </c>
      <c r="S28" s="30" t="e">
        <f t="shared" si="11"/>
        <v>#VALUE!</v>
      </c>
      <c r="T28" s="31" t="str">
        <f>[2]!YBPRICE($J$2,J28&amp;"d","Market","EffectiveDuration","Swap",I28,"LMMSkew","","Model",100,"")</f>
        <v>E</v>
      </c>
      <c r="U28" s="31" t="str">
        <f>[2]!YBPRICE($J$2,J28&amp;"d","Market","EffectiveDV01","Swap",I28,"LMMSkew","","Model",100,"")</f>
        <v>E</v>
      </c>
      <c r="V28" s="31" t="str">
        <f>[2]!YBHIST($G28,I28,"LMMEffectiveDuration","sec","")</f>
        <v>E</v>
      </c>
      <c r="W28" s="23" t="e">
        <f t="shared" si="1"/>
        <v>#VALUE!</v>
      </c>
      <c r="X28" s="32" t="e">
        <f t="shared" si="2"/>
        <v>#VALUE!</v>
      </c>
      <c r="Y28" s="28" t="str">
        <f>[2]!YBHIST($E28,$I28,W$5,"sec","")</f>
        <v>E</v>
      </c>
      <c r="Z28" s="28" t="e">
        <f t="shared" si="12"/>
        <v>#VALUE!</v>
      </c>
      <c r="AA28" s="28" t="str">
        <f>[2]!YBHIST($F28,$I28,W$5,"sec","")</f>
        <v>E</v>
      </c>
      <c r="AB28" s="28" t="e">
        <f t="shared" si="13"/>
        <v>#VALUE!</v>
      </c>
      <c r="AC28" s="28" t="e">
        <f t="shared" si="14"/>
        <v>#VALUE!</v>
      </c>
      <c r="AD28" s="28" t="e">
        <f t="shared" si="15"/>
        <v>#VALUE!</v>
      </c>
      <c r="AE28" s="28" t="e">
        <f t="shared" si="7"/>
        <v>#VALUE!</v>
      </c>
      <c r="AF28" s="30" t="e">
        <f t="shared" si="16"/>
        <v>#VALUE!</v>
      </c>
      <c r="AG28" s="28" t="e">
        <f t="shared" si="17"/>
        <v>#VALUE!</v>
      </c>
      <c r="AH28" s="28" t="e">
        <f t="shared" si="18"/>
        <v>#VALUE!</v>
      </c>
      <c r="AI28" s="30" t="e">
        <f t="shared" si="8"/>
        <v>#VALUE!</v>
      </c>
      <c r="AJ28" s="28" t="e">
        <f>SUM(AH$8:AH28)</f>
        <v>#VALUE!</v>
      </c>
      <c r="AK28" s="33" t="e">
        <f t="shared" si="19"/>
        <v>#VALUE!</v>
      </c>
      <c r="AL28" s="36" t="e">
        <f>SUM(AH$17:AH28)</f>
        <v>#VALUE!</v>
      </c>
      <c r="AM28" s="37" t="e">
        <f t="shared" si="21"/>
        <v>#VALUE!</v>
      </c>
      <c r="AO28" s="3">
        <v>4.3139687499999996E-2</v>
      </c>
      <c r="AP28" s="3">
        <v>4.6100000000000002E-2</v>
      </c>
      <c r="AQ28" s="3">
        <f t="shared" si="22"/>
        <v>1.0686215564264345</v>
      </c>
    </row>
    <row r="29" spans="1:43">
      <c r="C29" s="14">
        <f t="shared" si="3"/>
        <v>41276</v>
      </c>
      <c r="D29" s="14">
        <f>I29+35</f>
        <v>41311</v>
      </c>
      <c r="E29" s="14" t="str">
        <f t="shared" si="0"/>
        <v>FNMA3.0-TBA-Jan</v>
      </c>
      <c r="F29" s="14" t="str">
        <f t="shared" si="0"/>
        <v>FNMA3.0-TBA-Feb</v>
      </c>
      <c r="G29" s="14" t="str">
        <f t="shared" si="5"/>
        <v>FNMA3.0-TBA-GEN</v>
      </c>
      <c r="H29" s="15"/>
      <c r="I29" s="26">
        <v>41276</v>
      </c>
      <c r="J29" s="27" t="str">
        <f>[2]!YBHIST($J$2,$I29,J$5,"sec","")</f>
        <v>E</v>
      </c>
      <c r="K29" s="28" t="e">
        <f>J29-J27</f>
        <v>#VALUE!</v>
      </c>
      <c r="L29" s="29" t="str">
        <f>[2]!YBPRICE($J$2,$J29&amp;"d",$I29,L$5,"Swap",$I29,"Default","","Model",100,"")</f>
        <v>E</v>
      </c>
      <c r="M29" s="29" t="str">
        <f>[2]!YBHIST($J$2,$I27,M$5,"sec","")</f>
        <v>E</v>
      </c>
      <c r="N29" s="28" t="str">
        <f>[2]!YBSCEN($J$2,$J29&amp;"d","Market",N$5,"Swap",$I29,"LMMSkew","","Model",100,0,29,"Gradual","ParShift|N",0,"Annualized ROR",0.25,100,"",,,,"Default",,,,"Default",,)</f>
        <v>E</v>
      </c>
      <c r="O29" s="28" t="e">
        <f t="shared" si="9"/>
        <v>#VALUE!</v>
      </c>
      <c r="P29" s="28" t="e">
        <f t="shared" si="10"/>
        <v>#VALUE!</v>
      </c>
      <c r="Q29" s="30" t="e">
        <f>P29/J27</f>
        <v>#VALUE!</v>
      </c>
      <c r="R29" s="28" t="e">
        <f>SUM(P$7:P29)</f>
        <v>#VALUE!</v>
      </c>
      <c r="S29" s="30" t="e">
        <f t="shared" si="11"/>
        <v>#VALUE!</v>
      </c>
      <c r="T29" s="31" t="str">
        <f>[2]!YBPRICE($J$2,J29&amp;"d","Market","EffectiveDuration","Swap",I29,"LMMSkew","","Model",100,"")</f>
        <v>E</v>
      </c>
      <c r="U29" s="31" t="str">
        <f>[2]!YBPRICE($J$2,J29&amp;"d","Market","EffectiveDV01","Swap",I29,"LMMSkew","","Model",100,"")</f>
        <v>E</v>
      </c>
      <c r="V29" s="31" t="str">
        <f>[2]!YBHIST($G29,I29,"LMMEffectiveDuration","sec","")</f>
        <v>E</v>
      </c>
      <c r="W29" s="23" t="e">
        <f t="shared" si="1"/>
        <v>#VALUE!</v>
      </c>
      <c r="X29" s="32" t="e">
        <f t="shared" si="2"/>
        <v>#VALUE!</v>
      </c>
      <c r="Y29" s="28" t="str">
        <f>[2]!YBHIST($E29,$I29,W$5,"sec","")</f>
        <v>E</v>
      </c>
      <c r="Z29" s="28" t="e">
        <f>Y29-Y27</f>
        <v>#VALUE!</v>
      </c>
      <c r="AA29" s="28" t="str">
        <f>[2]!YBHIST($F29,$I29,W$5,"sec","")</f>
        <v>E</v>
      </c>
      <c r="AB29" s="28" t="e">
        <f t="shared" si="13"/>
        <v>#VALUE!</v>
      </c>
      <c r="AC29" s="28" t="e">
        <f t="shared" si="14"/>
        <v>#VALUE!</v>
      </c>
      <c r="AD29" s="28" t="e">
        <f t="shared" si="15"/>
        <v>#VALUE!</v>
      </c>
      <c r="AE29" s="28" t="e">
        <f t="shared" si="7"/>
        <v>#VALUE!</v>
      </c>
      <c r="AF29" s="30" t="e">
        <f t="shared" si="16"/>
        <v>#VALUE!</v>
      </c>
      <c r="AG29" s="28" t="e">
        <f t="shared" si="17"/>
        <v>#VALUE!</v>
      </c>
      <c r="AH29" s="28" t="e">
        <f t="shared" si="18"/>
        <v>#VALUE!</v>
      </c>
      <c r="AI29" s="30" t="e">
        <f t="shared" si="8"/>
        <v>#VALUE!</v>
      </c>
      <c r="AJ29" s="28" t="e">
        <f>SUM(AH$8:AH29)</f>
        <v>#VALUE!</v>
      </c>
      <c r="AK29" s="33" t="e">
        <f t="shared" si="19"/>
        <v>#VALUE!</v>
      </c>
      <c r="AL29" s="36" t="e">
        <f>SUM(AH$17:AH29)</f>
        <v>#VALUE!</v>
      </c>
      <c r="AM29" s="37" t="e">
        <f t="shared" si="21"/>
        <v>#VALUE!</v>
      </c>
      <c r="AO29" s="3">
        <v>5.2308593999999993E-2</v>
      </c>
      <c r="AP29" s="3">
        <v>5.6300000000000003E-2</v>
      </c>
      <c r="AQ29" s="3">
        <f t="shared" si="22"/>
        <v>1.0763049758133436</v>
      </c>
    </row>
    <row r="30" spans="1:43" ht="15.75" thickBot="1">
      <c r="C30" s="14">
        <f t="shared" si="3"/>
        <v>41306</v>
      </c>
      <c r="D30" s="14">
        <f t="shared" si="4"/>
        <v>41341</v>
      </c>
      <c r="E30" s="14" t="str">
        <f t="shared" si="0"/>
        <v>FNMA3.0-TBA-Feb</v>
      </c>
      <c r="F30" s="14" t="str">
        <f t="shared" si="0"/>
        <v>FNMA3.0-TBA-Mar</v>
      </c>
      <c r="G30" s="14" t="str">
        <f t="shared" si="5"/>
        <v>FNMA3.0-TBA-GEN</v>
      </c>
      <c r="H30" s="15"/>
      <c r="I30" s="51">
        <v>41306</v>
      </c>
      <c r="J30" s="52" t="str">
        <f>[2]!YBHIST($J$2,$I30,J$5,"sec","")</f>
        <v>E</v>
      </c>
      <c r="K30" s="53" t="e">
        <f>J30-J28</f>
        <v>#VALUE!</v>
      </c>
      <c r="L30" s="54" t="str">
        <f>[2]!YBPRICE($J$2,$J30&amp;"d",$I30,L$5,"Swap",$I30,"Default","","Model",100,"")</f>
        <v>E</v>
      </c>
      <c r="M30" s="54" t="str">
        <f>[2]!YBHIST($J$2,$I28,M$5,"sec","")</f>
        <v>E</v>
      </c>
      <c r="N30" s="53" t="str">
        <f>[2]!YBSCEN($J$2,$J30&amp;"d","Market",N$5,"Swap",$I30,"LMMSkew","","Model",100,0,29,"Gradual","ParShift|N",0,"Annualized ROR",0.25,100,"",,,,"Default",,,,"Default",,)</f>
        <v>E</v>
      </c>
      <c r="O30" s="53" t="e">
        <f t="shared" si="9"/>
        <v>#VALUE!</v>
      </c>
      <c r="P30" s="53" t="e">
        <f t="shared" si="10"/>
        <v>#VALUE!</v>
      </c>
      <c r="Q30" s="55" t="e">
        <f>P30/J28</f>
        <v>#VALUE!</v>
      </c>
      <c r="R30" s="53" t="e">
        <f>SUM(P$7:P30)</f>
        <v>#VALUE!</v>
      </c>
      <c r="S30" s="55" t="e">
        <f t="shared" si="11"/>
        <v>#VALUE!</v>
      </c>
      <c r="T30" s="56" t="str">
        <f>[2]!YBPRICE($J$2,J30&amp;"d","Market","EffectiveDuration","Swap",I30,"LMMSkew","","Model",100,"")</f>
        <v>E</v>
      </c>
      <c r="U30" s="56" t="str">
        <f>[2]!YBPRICE($J$2,J30&amp;"d","Market","EffectiveDV01","Swap",I30,"LMMSkew","","Model",100,"")</f>
        <v>E</v>
      </c>
      <c r="V30" s="56" t="str">
        <f>[2]!YBHIST($G30,I30,"LMMEffectiveDuration","sec","")</f>
        <v>E</v>
      </c>
      <c r="W30" s="57" t="e">
        <f t="shared" si="1"/>
        <v>#VALUE!</v>
      </c>
      <c r="X30" s="58" t="e">
        <f t="shared" si="2"/>
        <v>#VALUE!</v>
      </c>
      <c r="Y30" s="53" t="str">
        <f>[2]!YBHIST($E30,$I30,W$5,"sec","")</f>
        <v>E</v>
      </c>
      <c r="Z30" s="53" t="e">
        <f>Y30-Y28</f>
        <v>#VALUE!</v>
      </c>
      <c r="AA30" s="53" t="str">
        <f>[2]!YBHIST($F30,$I30,W$5,"sec","")</f>
        <v>E</v>
      </c>
      <c r="AB30" s="53" t="e">
        <f>Y29-AA29</f>
        <v>#VALUE!</v>
      </c>
      <c r="AC30" s="53" t="e">
        <f>Z30+AB30</f>
        <v>#VALUE!</v>
      </c>
      <c r="AD30" s="53" t="e">
        <f t="shared" si="15"/>
        <v>#VALUE!</v>
      </c>
      <c r="AE30" s="53" t="e">
        <f t="shared" si="7"/>
        <v>#VALUE!</v>
      </c>
      <c r="AF30" s="55" t="e">
        <f t="shared" si="16"/>
        <v>#VALUE!</v>
      </c>
      <c r="AG30" s="53" t="e">
        <f t="shared" si="17"/>
        <v>#VALUE!</v>
      </c>
      <c r="AH30" s="53" t="e">
        <f t="shared" si="18"/>
        <v>#VALUE!</v>
      </c>
      <c r="AI30" s="55" t="e">
        <f t="shared" si="8"/>
        <v>#VALUE!</v>
      </c>
      <c r="AJ30" s="53" t="e">
        <f>SUM(AH$8:AH30)</f>
        <v>#VALUE!</v>
      </c>
      <c r="AK30" s="59" t="e">
        <f t="shared" si="19"/>
        <v>#VALUE!</v>
      </c>
      <c r="AL30" s="36" t="e">
        <f>SUM(AH$17:AH30)</f>
        <v>#VALUE!</v>
      </c>
      <c r="AM30" s="37" t="e">
        <f t="shared" si="21"/>
        <v>#VALUE!</v>
      </c>
      <c r="AO30" s="3">
        <v>6.2963437499999997E-2</v>
      </c>
      <c r="AP30" s="3">
        <v>6.6227853000000003E-2</v>
      </c>
      <c r="AQ30" s="3">
        <f t="shared" si="22"/>
        <v>1.0518462083649738</v>
      </c>
    </row>
    <row r="31" spans="1:43">
      <c r="C31" s="14"/>
      <c r="D31" s="14"/>
      <c r="E31" s="14"/>
      <c r="F31" s="14"/>
      <c r="G31" s="14"/>
      <c r="H31" s="15"/>
      <c r="I31" s="60"/>
      <c r="J31" s="61"/>
      <c r="K31" s="61"/>
      <c r="L31" s="62"/>
      <c r="M31" s="62"/>
      <c r="N31" s="61"/>
      <c r="O31" s="61"/>
      <c r="P31" s="61"/>
      <c r="Q31" s="63"/>
      <c r="R31" s="61"/>
      <c r="S31" s="63"/>
      <c r="T31" s="64"/>
      <c r="U31" s="64"/>
      <c r="V31" s="64"/>
      <c r="W31" s="65"/>
      <c r="X31" s="66"/>
      <c r="Y31" s="61"/>
      <c r="Z31" s="61"/>
      <c r="AA31" s="61"/>
      <c r="AB31" s="61"/>
      <c r="AC31" s="61"/>
      <c r="AD31" s="61"/>
      <c r="AE31" s="61"/>
      <c r="AF31" s="63"/>
      <c r="AG31" s="61"/>
      <c r="AH31" s="61"/>
      <c r="AI31" s="63"/>
      <c r="AJ31" s="61"/>
      <c r="AK31" s="63"/>
      <c r="AL31" s="36"/>
      <c r="AM31" s="37"/>
    </row>
    <row r="40" spans="26:26">
      <c r="Z40" s="16" t="str">
        <f>[2]!YBWORKDAY(I7,30,"USD")</f>
        <v>E</v>
      </c>
    </row>
  </sheetData>
  <dataValidations count="2">
    <dataValidation type="list" allowBlank="1" showInputMessage="1" showErrorMessage="1" sqref="J2">
      <formula1>$A$7:$A$26</formula1>
    </dataValidation>
    <dataValidation type="list" allowBlank="1" showInputMessage="1" showErrorMessage="1" sqref="J3">
      <formula1>$B$7:$B$15</formula1>
    </dataValidation>
  </dataValidations>
  <pageMargins left="0.25" right="0.25" top="0.25" bottom="0.25" header="0.1" footer="0.1"/>
  <pageSetup scale="26" orientation="portrait" r:id="rId1"/>
  <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4" tint="0.79998168889431442"/>
  </sheetPr>
  <dimension ref="A1:BA83"/>
  <sheetViews>
    <sheetView topLeftCell="H1"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0" width="9" style="67" customWidth="1"/>
    <col min="11" max="11" width="8.85546875" style="67" customWidth="1"/>
    <col min="12" max="12" width="8.5703125" style="67" customWidth="1"/>
    <col min="13" max="13" width="8.28515625" style="67" bestFit="1" customWidth="1"/>
    <col min="14" max="15" width="6.7109375" style="67" customWidth="1"/>
    <col min="16" max="16" width="9" style="67" customWidth="1"/>
    <col min="17" max="17" width="10.85546875" style="67" customWidth="1"/>
    <col min="18" max="18" width="10.28515625" style="67" customWidth="1"/>
    <col min="19" max="19" width="10.7109375" style="67" customWidth="1"/>
    <col min="20" max="20" width="10.85546875" style="67" bestFit="1" customWidth="1"/>
    <col min="21" max="21" width="10.5703125" style="67" customWidth="1"/>
    <col min="22" max="22" width="6.42578125" style="67" customWidth="1"/>
    <col min="23" max="23" width="8.5703125" style="67" customWidth="1"/>
    <col min="24" max="25" width="10.28515625" style="67" customWidth="1"/>
    <col min="26" max="26" width="6.7109375" style="67" customWidth="1"/>
    <col min="27" max="27" width="10.5703125" style="67" hidden="1" customWidth="1"/>
    <col min="28" max="28" width="10.140625" style="67" customWidth="1"/>
    <col min="29" max="29" width="8.5703125" style="67" customWidth="1"/>
    <col min="30" max="30" width="5.7109375" style="67" customWidth="1"/>
    <col min="31" max="31" width="8.5703125" style="67" customWidth="1"/>
    <col min="32" max="32" width="6.85546875" style="67" customWidth="1"/>
    <col min="33" max="33" width="9.85546875" style="67" bestFit="1" customWidth="1"/>
    <col min="34" max="34" width="9.28515625" style="67" customWidth="1"/>
    <col min="35" max="35" width="8" style="67" hidden="1" customWidth="1"/>
    <col min="36" max="36" width="9.42578125" style="67" hidden="1" customWidth="1"/>
    <col min="37" max="37" width="8.7109375" style="67" hidden="1" customWidth="1"/>
    <col min="38" max="38" width="8.42578125" style="67" customWidth="1"/>
    <col min="39" max="39" width="9.28515625" style="67" customWidth="1"/>
    <col min="40" max="40" width="11.140625" style="67" customWidth="1"/>
    <col min="41" max="41" width="10.5703125" style="67" customWidth="1"/>
    <col min="42" max="42" width="8.7109375" style="67" bestFit="1" customWidth="1"/>
    <col min="43" max="43" width="6.5703125" style="67" customWidth="1"/>
    <col min="44" max="44" width="3.140625" style="67" customWidth="1"/>
    <col min="45" max="45" width="10.42578125" style="67" bestFit="1" customWidth="1"/>
    <col min="46" max="46" width="22.42578125" style="67" bestFit="1" customWidth="1"/>
    <col min="47" max="47" width="8.42578125" style="67" bestFit="1" customWidth="1"/>
    <col min="48" max="49" width="9.140625" style="67"/>
    <col min="50" max="50" width="9.28515625" style="67" bestFit="1" customWidth="1"/>
    <col min="51" max="51" width="10.42578125" style="67" bestFit="1" customWidth="1"/>
    <col min="52" max="52" width="9.140625" style="67"/>
    <col min="53" max="53" width="9.28515625" style="67" bestFit="1" customWidth="1"/>
    <col min="54" max="16384" width="9.140625" style="67"/>
  </cols>
  <sheetData>
    <row r="1" spans="46:53">
      <c r="AT1" s="224"/>
      <c r="AU1" s="225"/>
    </row>
    <row r="3" spans="46:53">
      <c r="AT3" s="226"/>
      <c r="AU3" s="226"/>
    </row>
    <row r="4" spans="46:53">
      <c r="AT4" s="227"/>
      <c r="AU4" s="228"/>
      <c r="AW4" s="2"/>
      <c r="AX4" s="1"/>
      <c r="BA4" s="1"/>
    </row>
    <row r="5" spans="46:53">
      <c r="AT5" s="227"/>
      <c r="AU5" s="229"/>
    </row>
    <row r="6" spans="46:53">
      <c r="AT6" s="227"/>
      <c r="AU6" s="230"/>
    </row>
    <row r="7" spans="46:53">
      <c r="AT7" s="226"/>
      <c r="AU7" s="226"/>
    </row>
    <row r="8" spans="46:53">
      <c r="AT8" s="227"/>
      <c r="AU8" s="231"/>
    </row>
    <row r="9" spans="46:53">
      <c r="AT9" s="227"/>
      <c r="AU9" s="230"/>
    </row>
    <row r="10" spans="46:53">
      <c r="AT10" s="227"/>
      <c r="AU10" s="230"/>
    </row>
    <row r="11" spans="46:53">
      <c r="AT11" s="226"/>
      <c r="AU11" s="226"/>
    </row>
    <row r="23" spans="1:53" hidden="1">
      <c r="I23" s="77" t="s">
        <v>77</v>
      </c>
      <c r="J23" s="74">
        <v>3</v>
      </c>
    </row>
    <row r="24" spans="1:53" ht="15">
      <c r="I24" s="75" t="s">
        <v>224</v>
      </c>
    </row>
    <row r="25" spans="1:53" s="76" customFormat="1" ht="8.25" hidden="1" customHeight="1">
      <c r="J25" s="76" t="s">
        <v>7</v>
      </c>
      <c r="L25" s="76" t="s">
        <v>8</v>
      </c>
      <c r="M25" s="76" t="s">
        <v>9</v>
      </c>
      <c r="O25" s="76" t="s">
        <v>10</v>
      </c>
      <c r="W25" s="76" t="s">
        <v>11</v>
      </c>
      <c r="X25" s="76" t="s">
        <v>7</v>
      </c>
      <c r="Y25" s="76" t="s">
        <v>7</v>
      </c>
    </row>
    <row r="26" spans="1:53" ht="22.5" customHeight="1">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151</v>
      </c>
      <c r="AG26" s="638"/>
      <c r="AH26" s="638"/>
      <c r="AI26" s="638"/>
      <c r="AJ26" s="638"/>
      <c r="AK26" s="638"/>
      <c r="AL26" s="639" t="s">
        <v>150</v>
      </c>
      <c r="AM26" s="640"/>
      <c r="AN26" s="640"/>
      <c r="AO26" s="640"/>
      <c r="AP26" s="640"/>
      <c r="AQ26" s="641"/>
      <c r="AU26" s="385" t="s">
        <v>67</v>
      </c>
      <c r="AV26" s="387" t="s">
        <v>150</v>
      </c>
    </row>
    <row r="27" spans="1:53" s="68" customFormat="1" ht="46.5" customHeight="1">
      <c r="A27" s="68" t="s">
        <v>12</v>
      </c>
      <c r="B27" s="68" t="s">
        <v>13</v>
      </c>
      <c r="C27" s="68" t="s">
        <v>14</v>
      </c>
      <c r="D27" s="68" t="s">
        <v>15</v>
      </c>
      <c r="E27" s="68" t="s">
        <v>16</v>
      </c>
      <c r="F27" s="68" t="s">
        <v>17</v>
      </c>
      <c r="G27" s="68" t="s">
        <v>18</v>
      </c>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4" t="s">
        <v>73</v>
      </c>
      <c r="AB27" s="214" t="s">
        <v>122</v>
      </c>
      <c r="AC27" s="214" t="s">
        <v>160</v>
      </c>
      <c r="AD27" s="21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U27" s="143" t="s">
        <v>241</v>
      </c>
      <c r="AV27" s="386" t="s">
        <v>241</v>
      </c>
      <c r="AX27" s="209"/>
      <c r="AY27" s="209"/>
    </row>
    <row r="28" spans="1:53" s="68" customFormat="1" ht="15">
      <c r="C28" s="70">
        <f t="shared" ref="C28:C58" si="0">I28+10</f>
        <v>40553</v>
      </c>
      <c r="D28" s="70">
        <f t="shared" ref="D28:D53" si="1">I28+35</f>
        <v>40578</v>
      </c>
      <c r="E28" s="68" t="str">
        <f t="shared" ref="E28:F53" si="2">"FNMA"&amp;TEXT($J$23,"0.0")&amp;"-TBA-"&amp;TEXT(C28,"mmm")</f>
        <v>FNMA3.0-TBA-Jan</v>
      </c>
      <c r="F28" s="68" t="str">
        <f t="shared" si="2"/>
        <v>FNMA3.0-TBA-Feb</v>
      </c>
      <c r="G28" s="68" t="str">
        <f t="shared" ref="G28:G53" si="3">"FNMA"&amp;TEXT($J$23,"0.0")&amp;"-TBA-GEN"</f>
        <v>FNMA3.0-TBA-GEN</v>
      </c>
      <c r="I28" s="133">
        <v>40543</v>
      </c>
      <c r="J28" s="269">
        <v>17.855</v>
      </c>
      <c r="K28" s="80">
        <v>18.17583333</v>
      </c>
      <c r="L28" s="80"/>
      <c r="M28" s="81">
        <v>678.63000499999998</v>
      </c>
      <c r="N28" s="73">
        <v>38.754899999999999</v>
      </c>
      <c r="O28" s="73">
        <v>0.26062999999999997</v>
      </c>
      <c r="P28" s="80"/>
      <c r="Q28" s="82"/>
      <c r="R28" s="80"/>
      <c r="S28" s="83"/>
      <c r="T28" s="80"/>
      <c r="U28" s="83"/>
      <c r="V28" s="84">
        <v>-20.7</v>
      </c>
      <c r="W28" s="172">
        <v>-3.7623974993100003E-2</v>
      </c>
      <c r="X28" s="185">
        <v>90.390625</v>
      </c>
      <c r="Y28" s="80">
        <v>-4.3125</v>
      </c>
      <c r="Z28" s="82">
        <v>0.328125</v>
      </c>
      <c r="AA28" s="82">
        <v>90.125</v>
      </c>
      <c r="AB28" s="82">
        <v>94.375</v>
      </c>
      <c r="AC28" s="187"/>
      <c r="AD28" s="189">
        <v>8.1219999999999999</v>
      </c>
      <c r="AE28" s="172">
        <v>7.341526562499999E-2</v>
      </c>
      <c r="AF28" s="86">
        <v>-0.51248162998252456</v>
      </c>
      <c r="AG28" s="80"/>
      <c r="AH28" s="83"/>
      <c r="AI28" s="80">
        <v>0</v>
      </c>
      <c r="AJ28" s="83">
        <v>0</v>
      </c>
      <c r="AK28" s="187">
        <v>0</v>
      </c>
      <c r="AL28" s="192"/>
      <c r="AM28" s="83"/>
      <c r="AN28" s="80"/>
      <c r="AO28" s="109"/>
      <c r="AP28" s="194"/>
      <c r="AQ28" s="200"/>
      <c r="AU28" s="388"/>
      <c r="AV28" s="389"/>
      <c r="AY28" s="67"/>
      <c r="BA28" s="67"/>
    </row>
    <row r="29" spans="1:53" s="68" customFormat="1" ht="15">
      <c r="C29" s="70">
        <f t="shared" si="0"/>
        <v>40584</v>
      </c>
      <c r="D29" s="70">
        <f t="shared" si="1"/>
        <v>40609</v>
      </c>
      <c r="E29" s="68" t="str">
        <f t="shared" si="2"/>
        <v>FNMA3.0-TBA-Feb</v>
      </c>
      <c r="F29" s="68" t="str">
        <f t="shared" si="2"/>
        <v>FNMA3.0-TBA-Mar</v>
      </c>
      <c r="G29" s="68" t="str">
        <f t="shared" si="3"/>
        <v>FNMA3.0-TBA-GEN</v>
      </c>
      <c r="I29" s="133">
        <v>40574</v>
      </c>
      <c r="J29" s="236">
        <v>18.460999999999999</v>
      </c>
      <c r="K29" s="80">
        <v>18.751277779999999</v>
      </c>
      <c r="L29" s="80">
        <v>0.57544444999999911</v>
      </c>
      <c r="M29" s="81">
        <v>304.24139400000001</v>
      </c>
      <c r="N29" s="73">
        <v>37.326300000000003</v>
      </c>
      <c r="O29" s="73">
        <v>0.26</v>
      </c>
      <c r="P29" s="80">
        <v>-0.27172266999999906</v>
      </c>
      <c r="Q29" s="82">
        <v>18.447555999999999</v>
      </c>
      <c r="R29" s="80">
        <v>0.30372178000000005</v>
      </c>
      <c r="S29" s="83">
        <v>1.6710198343351558E-2</v>
      </c>
      <c r="T29" s="80">
        <v>0.30372178000000005</v>
      </c>
      <c r="U29" s="83">
        <v>1.6710198343351523E-2</v>
      </c>
      <c r="V29" s="84">
        <v>-18.8</v>
      </c>
      <c r="W29" s="172">
        <v>-3.5252402226399998E-2</v>
      </c>
      <c r="X29" s="185">
        <v>90.9375</v>
      </c>
      <c r="Y29" s="80">
        <v>0.546875</v>
      </c>
      <c r="Z29" s="82">
        <v>0.265625</v>
      </c>
      <c r="AA29" s="82">
        <v>90.671875</v>
      </c>
      <c r="AB29" s="82">
        <v>90.125</v>
      </c>
      <c r="AC29" s="187">
        <v>0.8125</v>
      </c>
      <c r="AD29" s="189">
        <v>8.2189999999999994</v>
      </c>
      <c r="AE29" s="172">
        <v>7.4741531249999993E-2</v>
      </c>
      <c r="AF29" s="86">
        <v>-0.47165747927327889</v>
      </c>
      <c r="AG29" s="80">
        <v>0.41639132436080117</v>
      </c>
      <c r="AH29" s="83">
        <v>2.290906374419319E-2</v>
      </c>
      <c r="AI29" s="80">
        <v>0.73127595807036061</v>
      </c>
      <c r="AJ29" s="83">
        <v>4.0824150709245666E-2</v>
      </c>
      <c r="AK29" s="187">
        <v>1.1162853709559361E-2</v>
      </c>
      <c r="AL29" s="192">
        <v>0.72011310436080123</v>
      </c>
      <c r="AM29" s="83">
        <v>3.9619262087544752E-2</v>
      </c>
      <c r="AN29" s="80">
        <v>0.72011310436080123</v>
      </c>
      <c r="AO29" s="109">
        <v>3.9619262087544849E-2</v>
      </c>
      <c r="AP29" s="194">
        <v>-0.14643865206803436</v>
      </c>
      <c r="AQ29" s="200">
        <v>-8.0567778879404132E-3</v>
      </c>
      <c r="AU29" s="390">
        <f>P29/K28</f>
        <v>-1.49496677850533E-2</v>
      </c>
      <c r="AV29" s="391">
        <f>AP29/K28</f>
        <v>-8.0567778879404132E-3</v>
      </c>
      <c r="AY29" s="67"/>
      <c r="BA29" s="67"/>
    </row>
    <row r="30" spans="1:53" s="68" customFormat="1" ht="15">
      <c r="C30" s="70">
        <f t="shared" si="0"/>
        <v>40612</v>
      </c>
      <c r="D30" s="70">
        <f t="shared" si="1"/>
        <v>40637</v>
      </c>
      <c r="E30" s="68" t="str">
        <f t="shared" si="2"/>
        <v>FNMA3.0-TBA-Mar</v>
      </c>
      <c r="F30" s="68" t="str">
        <f t="shared" si="2"/>
        <v>FNMA3.0-TBA-Apr</v>
      </c>
      <c r="G30" s="68" t="str">
        <f t="shared" si="3"/>
        <v>FNMA3.0-TBA-GEN</v>
      </c>
      <c r="I30" s="133">
        <v>40602</v>
      </c>
      <c r="J30" s="235">
        <v>19.445</v>
      </c>
      <c r="K30" s="80">
        <v>19.735277780000001</v>
      </c>
      <c r="L30" s="80">
        <v>0.98400000000000176</v>
      </c>
      <c r="M30" s="81">
        <v>211.40669299999999</v>
      </c>
      <c r="N30" s="73">
        <v>31.249700000000001</v>
      </c>
      <c r="O30" s="170">
        <v>0.26100000000000001</v>
      </c>
      <c r="P30" s="80">
        <v>-0.14926121999999964</v>
      </c>
      <c r="Q30" s="82">
        <v>18.900538999999998</v>
      </c>
      <c r="R30" s="80">
        <v>0.83473878000000212</v>
      </c>
      <c r="S30" s="83">
        <v>4.451636788669034E-2</v>
      </c>
      <c r="T30" s="80">
        <v>1.1384605600000022</v>
      </c>
      <c r="U30" s="83">
        <v>6.1970443566954136E-2</v>
      </c>
      <c r="V30" s="84">
        <v>-18.7</v>
      </c>
      <c r="W30" s="172">
        <v>-3.69049694486E-2</v>
      </c>
      <c r="X30" s="185">
        <v>90.0625</v>
      </c>
      <c r="Y30" s="80">
        <v>-0.875</v>
      </c>
      <c r="Z30" s="82">
        <v>0.265625</v>
      </c>
      <c r="AA30" s="82">
        <v>89.796875</v>
      </c>
      <c r="AB30" s="82">
        <v>90.671875</v>
      </c>
      <c r="AC30" s="187">
        <v>-0.609375</v>
      </c>
      <c r="AD30" s="189">
        <v>8.1370000000000005</v>
      </c>
      <c r="AE30" s="172">
        <v>7.3283856250000001E-2</v>
      </c>
      <c r="AF30" s="86">
        <v>-0.50358934882878792</v>
      </c>
      <c r="AG30" s="80">
        <v>-0.28741627643215434</v>
      </c>
      <c r="AH30" s="83">
        <v>-1.5327823511777465E-2</v>
      </c>
      <c r="AI30" s="80">
        <v>0.56129269649838298</v>
      </c>
      <c r="AJ30" s="83">
        <v>-3.1931869555509029E-2</v>
      </c>
      <c r="AK30" s="187">
        <v>1.39701929305352E-2</v>
      </c>
      <c r="AL30" s="192">
        <v>0.54732250356784773</v>
      </c>
      <c r="AM30" s="83">
        <v>2.9188544374912875E-2</v>
      </c>
      <c r="AN30" s="80">
        <v>1.2674356079286491</v>
      </c>
      <c r="AO30" s="109">
        <v>6.9964235052001333E-2</v>
      </c>
      <c r="AP30" s="194">
        <v>-1.5495299217352848E-2</v>
      </c>
      <c r="AQ30" s="200">
        <v>-8.2635964328148573E-4</v>
      </c>
      <c r="AU30" s="392">
        <f t="shared" ref="AU30:AU60" si="4">P30/K29</f>
        <v>-7.9600559359853749E-3</v>
      </c>
      <c r="AV30" s="393">
        <f t="shared" ref="AV30:AV60" si="5">AP30/K29</f>
        <v>-8.2635964328148573E-4</v>
      </c>
      <c r="AY30" s="67"/>
      <c r="BA30" s="67"/>
    </row>
    <row r="31" spans="1:53" s="68" customFormat="1" ht="15">
      <c r="C31" s="70">
        <f t="shared" si="0"/>
        <v>40643</v>
      </c>
      <c r="D31" s="70">
        <f t="shared" si="1"/>
        <v>40668</v>
      </c>
      <c r="E31" s="68" t="str">
        <f t="shared" si="2"/>
        <v>FNMA3.0-TBA-Apr</v>
      </c>
      <c r="F31" s="68" t="str">
        <f t="shared" si="2"/>
        <v>FNMA3.0-TBA-May</v>
      </c>
      <c r="G31" s="68" t="str">
        <f t="shared" si="3"/>
        <v>FNMA3.0-TBA-GEN</v>
      </c>
      <c r="I31" s="133">
        <v>40633</v>
      </c>
      <c r="J31" s="216">
        <v>20.257999000000002</v>
      </c>
      <c r="K31" s="80">
        <v>20.548276780000002</v>
      </c>
      <c r="L31" s="80">
        <v>0.81299900000000136</v>
      </c>
      <c r="M31" s="81">
        <v>130.00169399999999</v>
      </c>
      <c r="N31" s="73">
        <v>26.3779</v>
      </c>
      <c r="O31" s="170">
        <v>0.24345</v>
      </c>
      <c r="P31" s="80">
        <v>-6.8818220000000707E-2</v>
      </c>
      <c r="Q31" s="82">
        <v>19.804096000000001</v>
      </c>
      <c r="R31" s="80">
        <v>0.74418078000000065</v>
      </c>
      <c r="S31" s="83">
        <v>3.7708148235651572E-2</v>
      </c>
      <c r="T31" s="80">
        <v>1.8826413400000028</v>
      </c>
      <c r="U31" s="83">
        <v>0.10201538247485753</v>
      </c>
      <c r="V31" s="84">
        <v>-18.3</v>
      </c>
      <c r="W31" s="172">
        <v>-3.7603346507400007E-2</v>
      </c>
      <c r="X31" s="185">
        <v>89.46875</v>
      </c>
      <c r="Y31" s="80">
        <v>-0.59375</v>
      </c>
      <c r="Z31" s="82">
        <v>0.265625</v>
      </c>
      <c r="AA31" s="82">
        <v>89.203125</v>
      </c>
      <c r="AB31" s="82">
        <v>89.796875</v>
      </c>
      <c r="AC31" s="187">
        <v>-0.328125</v>
      </c>
      <c r="AD31" s="189">
        <v>8.2479999999999993</v>
      </c>
      <c r="AE31" s="172">
        <v>7.3793824999999993E-2</v>
      </c>
      <c r="AF31" s="86">
        <v>-0.50957307752240799</v>
      </c>
      <c r="AG31" s="80">
        <v>-0.16524025508444604</v>
      </c>
      <c r="AH31" s="83">
        <v>-8.3728365481585861E-3</v>
      </c>
      <c r="AI31" s="80">
        <v>0.58071694437147303</v>
      </c>
      <c r="AJ31" s="83">
        <v>-5.9837286936200718E-3</v>
      </c>
      <c r="AK31" s="187">
        <v>1.7764194559184588E-3</v>
      </c>
      <c r="AL31" s="192">
        <v>0.57894052491555459</v>
      </c>
      <c r="AM31" s="83">
        <v>2.9335311687492982E-2</v>
      </c>
      <c r="AN31" s="80">
        <v>1.8463761328442037</v>
      </c>
      <c r="AO31" s="109">
        <v>0.10135196938172175</v>
      </c>
      <c r="AP31" s="194">
        <v>6.653712871688891E-2</v>
      </c>
      <c r="AQ31" s="200">
        <v>3.3714817424216111E-3</v>
      </c>
      <c r="AU31" s="394">
        <f t="shared" si="4"/>
        <v>-3.4870661952243727E-3</v>
      </c>
      <c r="AV31" s="395">
        <f t="shared" si="5"/>
        <v>3.3714817424216111E-3</v>
      </c>
      <c r="AY31" s="67"/>
      <c r="BA31" s="67"/>
    </row>
    <row r="32" spans="1:53" s="68" customFormat="1" ht="15">
      <c r="C32" s="70">
        <f t="shared" si="0"/>
        <v>40672</v>
      </c>
      <c r="D32" s="70">
        <f t="shared" si="1"/>
        <v>40697</v>
      </c>
      <c r="E32" s="68" t="str">
        <f t="shared" si="2"/>
        <v>FNMA3.0-TBA-May</v>
      </c>
      <c r="F32" s="68" t="str">
        <f t="shared" si="2"/>
        <v>FNMA3.0-TBA-Jun</v>
      </c>
      <c r="G32" s="68" t="str">
        <f t="shared" si="3"/>
        <v>FNMA3.0-TBA-GEN</v>
      </c>
      <c r="I32" s="133">
        <v>40662</v>
      </c>
      <c r="J32" s="217">
        <v>20.562000000000001</v>
      </c>
      <c r="K32" s="80">
        <v>20.86755556</v>
      </c>
      <c r="L32" s="80">
        <v>0.31927877999999765</v>
      </c>
      <c r="M32" s="81">
        <v>96.777901</v>
      </c>
      <c r="N32" s="73">
        <v>25.422899999999998</v>
      </c>
      <c r="O32" s="170">
        <v>0.21024999999999999</v>
      </c>
      <c r="P32" s="80">
        <v>-6.8779219999999697E-2</v>
      </c>
      <c r="Q32" s="82">
        <v>20.617056000000002</v>
      </c>
      <c r="R32" s="80">
        <v>0.25049955999999796</v>
      </c>
      <c r="S32" s="83">
        <v>1.2190781868570779E-2</v>
      </c>
      <c r="T32" s="80">
        <v>2.1331409000000008</v>
      </c>
      <c r="U32" s="83">
        <v>0.11544981161841794</v>
      </c>
      <c r="V32" s="84">
        <v>-20.399999999999999</v>
      </c>
      <c r="W32" s="172">
        <v>-4.2569813342399995E-2</v>
      </c>
      <c r="X32" s="185">
        <v>90.734375</v>
      </c>
      <c r="Y32" s="80">
        <v>1.265625</v>
      </c>
      <c r="Z32" s="82">
        <v>0.265625</v>
      </c>
      <c r="AA32" s="82">
        <v>90.46875</v>
      </c>
      <c r="AB32" s="82">
        <v>89.203125</v>
      </c>
      <c r="AC32" s="187">
        <v>1.53125</v>
      </c>
      <c r="AD32" s="189">
        <v>8.4529999999999994</v>
      </c>
      <c r="AE32" s="172">
        <v>7.6697767187499988E-2</v>
      </c>
      <c r="AF32" s="86">
        <v>-0.55503328067336388</v>
      </c>
      <c r="AG32" s="80">
        <v>0.78028377495618728</v>
      </c>
      <c r="AH32" s="83">
        <v>3.797319762188775E-2</v>
      </c>
      <c r="AI32" s="80">
        <v>1.002015550149721</v>
      </c>
      <c r="AJ32" s="83">
        <v>-4.5460203150955891E-2</v>
      </c>
      <c r="AK32" s="187">
        <v>-2.8767784806464275E-2</v>
      </c>
      <c r="AL32" s="192">
        <v>1.0307833349561852</v>
      </c>
      <c r="AM32" s="83">
        <v>5.0163979490458525E-2</v>
      </c>
      <c r="AN32" s="80">
        <v>2.8771594678003889</v>
      </c>
      <c r="AO32" s="109">
        <v>0.15660016698556256</v>
      </c>
      <c r="AP32" s="194">
        <v>7.8651495178862579E-2</v>
      </c>
      <c r="AQ32" s="200">
        <v>3.8276443334370239E-3</v>
      </c>
      <c r="AU32" s="394">
        <f t="shared" si="4"/>
        <v>-3.347201360794581E-3</v>
      </c>
      <c r="AV32" s="395">
        <f t="shared" si="5"/>
        <v>3.8276443334370239E-3</v>
      </c>
      <c r="AY32" s="67"/>
      <c r="BA32" s="67"/>
    </row>
    <row r="33" spans="3:53" s="68" customFormat="1" ht="15">
      <c r="C33" s="70">
        <f t="shared" si="0"/>
        <v>40704</v>
      </c>
      <c r="D33" s="70">
        <f t="shared" si="1"/>
        <v>40729</v>
      </c>
      <c r="E33" s="68" t="str">
        <f t="shared" si="2"/>
        <v>FNMA3.0-TBA-Jun</v>
      </c>
      <c r="F33" s="68" t="str">
        <f t="shared" si="2"/>
        <v>FNMA3.0-TBA-Jul</v>
      </c>
      <c r="G33" s="68" t="str">
        <f t="shared" si="3"/>
        <v>FNMA3.0-TBA-GEN</v>
      </c>
      <c r="I33" s="133">
        <v>40694</v>
      </c>
      <c r="J33" s="234">
        <v>19.926000999999999</v>
      </c>
      <c r="K33" s="237">
        <v>20.21627878</v>
      </c>
      <c r="L33" s="237">
        <v>-0.65127677999999989</v>
      </c>
      <c r="M33" s="238">
        <v>136.833099</v>
      </c>
      <c r="N33" s="239">
        <v>23.194400000000002</v>
      </c>
      <c r="O33" s="240">
        <v>0.19042999999999999</v>
      </c>
      <c r="P33" s="237">
        <v>-2.5441440000001592E-2</v>
      </c>
      <c r="Q33" s="171">
        <v>20.892997000000001</v>
      </c>
      <c r="R33" s="237">
        <v>-0.67671822000000148</v>
      </c>
      <c r="S33" s="241">
        <v>-3.2429204180348253E-2</v>
      </c>
      <c r="T33" s="237">
        <v>1.4564226799999993</v>
      </c>
      <c r="U33" s="241">
        <v>7.9276661924513325E-2</v>
      </c>
      <c r="V33" s="242">
        <v>-19.7</v>
      </c>
      <c r="W33" s="243">
        <v>-3.9826069196599999E-2</v>
      </c>
      <c r="X33" s="244">
        <v>92.179687999999999</v>
      </c>
      <c r="Y33" s="237">
        <v>1.4453129999999987</v>
      </c>
      <c r="Z33" s="171">
        <v>0.265625</v>
      </c>
      <c r="AA33" s="171">
        <v>91.914062000000001</v>
      </c>
      <c r="AB33" s="171">
        <v>90.46875</v>
      </c>
      <c r="AC33" s="245">
        <v>1.7109379999999987</v>
      </c>
      <c r="AD33" s="246">
        <v>8.4260000000000002</v>
      </c>
      <c r="AE33" s="243">
        <v>7.76706051088E-2</v>
      </c>
      <c r="AF33" s="247">
        <v>-0.51275600519414188</v>
      </c>
      <c r="AG33" s="237">
        <v>0.94962753116872312</v>
      </c>
      <c r="AH33" s="241">
        <v>4.5507368049807324E-2</v>
      </c>
      <c r="AI33" s="237">
        <v>0.30346125909607202</v>
      </c>
      <c r="AJ33" s="241">
        <v>4.2277275479221998E-2</v>
      </c>
      <c r="AK33" s="245">
        <v>3.0551947927350366E-2</v>
      </c>
      <c r="AL33" s="248">
        <v>0.27290931116872164</v>
      </c>
      <c r="AM33" s="241">
        <v>1.3078163869459066E-2</v>
      </c>
      <c r="AN33" s="237">
        <v>3.1500687789691106</v>
      </c>
      <c r="AO33" s="203">
        <v>0.17172637350084341</v>
      </c>
      <c r="AP33" s="249">
        <v>0.11075937387969234</v>
      </c>
      <c r="AQ33" s="250">
        <v>5.3077311121194079E-3</v>
      </c>
      <c r="AU33" s="394">
        <f t="shared" si="4"/>
        <v>-1.2191864028755265E-3</v>
      </c>
      <c r="AV33" s="395">
        <f t="shared" si="5"/>
        <v>5.3077311121194079E-3</v>
      </c>
      <c r="AY33" s="67"/>
      <c r="BA33" s="67"/>
    </row>
    <row r="34" spans="3:53" s="68" customFormat="1" ht="15">
      <c r="C34" s="70">
        <f t="shared" si="0"/>
        <v>40734</v>
      </c>
      <c r="D34" s="70">
        <f t="shared" si="1"/>
        <v>40759</v>
      </c>
      <c r="E34" s="68" t="str">
        <f t="shared" si="2"/>
        <v>FNMA3.0-TBA-Jul</v>
      </c>
      <c r="F34" s="68" t="str">
        <f t="shared" si="2"/>
        <v>FNMA3.0-TBA-Aug</v>
      </c>
      <c r="G34" s="68" t="str">
        <f t="shared" si="3"/>
        <v>FNMA3.0-TBA-GEN</v>
      </c>
      <c r="I34" s="133">
        <v>40724</v>
      </c>
      <c r="J34" s="235">
        <v>20</v>
      </c>
      <c r="K34" s="253">
        <v>20.29027778</v>
      </c>
      <c r="L34" s="253">
        <v>7.3999000000000592E-2</v>
      </c>
      <c r="M34" s="254">
        <v>131.595505</v>
      </c>
      <c r="N34" s="255">
        <v>22.739799999999999</v>
      </c>
      <c r="O34" s="256">
        <v>0.18554999999999999</v>
      </c>
      <c r="P34" s="253">
        <v>9.2779999999237361E-5</v>
      </c>
      <c r="Q34" s="257">
        <v>20.216186</v>
      </c>
      <c r="R34" s="253">
        <v>7.4091779999999829E-2</v>
      </c>
      <c r="S34" s="258">
        <v>3.6649563852126413E-3</v>
      </c>
      <c r="T34" s="253">
        <v>1.5305144599999991</v>
      </c>
      <c r="U34" s="258">
        <v>8.3232163818044658E-2</v>
      </c>
      <c r="V34" s="259">
        <v>-18.5</v>
      </c>
      <c r="W34" s="260">
        <v>-3.7537013893000001E-2</v>
      </c>
      <c r="X34" s="261">
        <v>90.695312000000001</v>
      </c>
      <c r="Y34" s="253">
        <v>-1.4843759999999975</v>
      </c>
      <c r="Z34" s="257">
        <v>0.26562599999999748</v>
      </c>
      <c r="AA34" s="257">
        <v>90.429687999999999</v>
      </c>
      <c r="AB34" s="257">
        <v>91.914062000000001</v>
      </c>
      <c r="AC34" s="262">
        <v>-1.21875</v>
      </c>
      <c r="AD34" s="263">
        <v>8.3819999999999997</v>
      </c>
      <c r="AE34" s="260">
        <v>7.6020810518399998E-2</v>
      </c>
      <c r="AF34" s="264">
        <v>-0.49377287136283005</v>
      </c>
      <c r="AG34" s="253">
        <v>-0.62492138133036046</v>
      </c>
      <c r="AH34" s="258">
        <v>-3.0911790845929384E-2</v>
      </c>
      <c r="AI34" s="253">
        <v>-0.56491865546235431</v>
      </c>
      <c r="AJ34" s="258">
        <v>1.8983133831311838E-2</v>
      </c>
      <c r="AK34" s="262">
        <v>-1.4089054131993647E-2</v>
      </c>
      <c r="AL34" s="265">
        <v>-0.55082960133036063</v>
      </c>
      <c r="AM34" s="258">
        <v>-2.7246834460716744E-2</v>
      </c>
      <c r="AN34" s="253">
        <v>2.5992391776387498</v>
      </c>
      <c r="AO34" s="266">
        <v>0.13980053896880995</v>
      </c>
      <c r="AP34" s="267">
        <v>0.13125169272862108</v>
      </c>
      <c r="AQ34" s="268">
        <v>6.492376473283927E-3</v>
      </c>
      <c r="AU34" s="394">
        <f t="shared" si="4"/>
        <v>4.5893708238246486E-6</v>
      </c>
      <c r="AV34" s="395">
        <f t="shared" si="5"/>
        <v>6.492376473283927E-3</v>
      </c>
      <c r="AY34" s="67"/>
      <c r="BA34" s="67"/>
    </row>
    <row r="35" spans="3:53" s="68" customFormat="1" ht="15">
      <c r="C35" s="70">
        <f t="shared" si="0"/>
        <v>40763</v>
      </c>
      <c r="D35" s="70">
        <f t="shared" si="1"/>
        <v>40788</v>
      </c>
      <c r="E35" s="68" t="str">
        <f t="shared" si="2"/>
        <v>FNMA3.0-TBA-Aug</v>
      </c>
      <c r="F35" s="68" t="str">
        <f t="shared" si="2"/>
        <v>FNMA3.0-TBA-Sep</v>
      </c>
      <c r="G35" s="68" t="str">
        <f t="shared" si="3"/>
        <v>FNMA3.0-TBA-GEN</v>
      </c>
      <c r="I35" s="133">
        <v>40753</v>
      </c>
      <c r="J35" s="216">
        <v>19.062000000000001</v>
      </c>
      <c r="K35" s="134">
        <v>19.352277780000001</v>
      </c>
      <c r="L35" s="134">
        <v>-0.93799999999999883</v>
      </c>
      <c r="M35" s="135">
        <v>175.433807</v>
      </c>
      <c r="N35" s="136">
        <v>24.085100000000001</v>
      </c>
      <c r="O35" s="251">
        <v>0.19109999999999999</v>
      </c>
      <c r="P35" s="134">
        <v>-3.1455219999998008E-2</v>
      </c>
      <c r="Q35" s="137">
        <v>20.321732999999998</v>
      </c>
      <c r="R35" s="134">
        <v>-0.96945521999999684</v>
      </c>
      <c r="S35" s="138">
        <v>-4.7779297578448274E-2</v>
      </c>
      <c r="T35" s="134">
        <v>0.56105924000000229</v>
      </c>
      <c r="U35" s="138">
        <v>3.1476091916435855E-2</v>
      </c>
      <c r="V35" s="139">
        <v>-19.100000000000001</v>
      </c>
      <c r="W35" s="173">
        <v>-3.6962850559800003E-2</v>
      </c>
      <c r="X35" s="184">
        <v>93.34375</v>
      </c>
      <c r="Y35" s="134">
        <v>2.6484379999999987</v>
      </c>
      <c r="Z35" s="137">
        <v>0.26562400000000252</v>
      </c>
      <c r="AA35" s="137">
        <v>93.078125</v>
      </c>
      <c r="AB35" s="137">
        <v>90.429687999999999</v>
      </c>
      <c r="AC35" s="186">
        <v>2.9140620000000013</v>
      </c>
      <c r="AD35" s="188">
        <v>8.4090000000000007</v>
      </c>
      <c r="AE35" s="173">
        <v>7.8492759374999999E-2</v>
      </c>
      <c r="AF35" s="141">
        <v>-0.47090777358468938</v>
      </c>
      <c r="AG35" s="134">
        <v>1.4388847610693118</v>
      </c>
      <c r="AH35" s="138">
        <v>7.091498582082556E-2</v>
      </c>
      <c r="AI35" s="134">
        <v>0.49970793798398666</v>
      </c>
      <c r="AJ35" s="138">
        <v>2.2865097778140664E-2</v>
      </c>
      <c r="AK35" s="186">
        <v>3.0278396914671636E-2</v>
      </c>
      <c r="AL35" s="191">
        <v>0.469429541069315</v>
      </c>
      <c r="AM35" s="138">
        <v>2.3135688242377279E-2</v>
      </c>
      <c r="AN35" s="134">
        <v>3.0686687187080648</v>
      </c>
      <c r="AO35" s="142">
        <v>0.16617060889688595</v>
      </c>
      <c r="AP35" s="193">
        <v>9.3629186450662705E-2</v>
      </c>
      <c r="AQ35" s="252">
        <v>4.6144851965975748E-3</v>
      </c>
      <c r="AU35" s="394">
        <f t="shared" si="4"/>
        <v>-1.550260688446721E-3</v>
      </c>
      <c r="AV35" s="395">
        <f t="shared" si="5"/>
        <v>4.6144851965975748E-3</v>
      </c>
      <c r="AY35" s="67"/>
      <c r="BA35" s="67"/>
    </row>
    <row r="36" spans="3:53" s="68" customFormat="1" ht="15">
      <c r="C36" s="70">
        <f t="shared" si="0"/>
        <v>40796</v>
      </c>
      <c r="D36" s="70">
        <f t="shared" si="1"/>
        <v>40821</v>
      </c>
      <c r="E36" s="68" t="str">
        <f t="shared" si="2"/>
        <v>FNMA3.0-TBA-Sep</v>
      </c>
      <c r="F36" s="68" t="str">
        <f t="shared" si="2"/>
        <v>FNMA3.0-TBA-Oct</v>
      </c>
      <c r="G36" s="68" t="str">
        <f t="shared" si="3"/>
        <v>FNMA3.0-TBA-GEN</v>
      </c>
      <c r="I36" s="133">
        <v>40786</v>
      </c>
      <c r="J36" s="234">
        <v>15.781000000000001</v>
      </c>
      <c r="K36" s="237">
        <v>16.071277779999999</v>
      </c>
      <c r="L36" s="237">
        <v>-3.2810000000000024</v>
      </c>
      <c r="M36" s="238">
        <v>449.507812</v>
      </c>
      <c r="N36" s="239">
        <v>23.6435</v>
      </c>
      <c r="O36" s="240">
        <v>0.2215</v>
      </c>
      <c r="P36" s="237">
        <v>8.1878000000301654E-4</v>
      </c>
      <c r="Q36" s="171">
        <v>19.351458999999998</v>
      </c>
      <c r="R36" s="237">
        <v>-3.2801812199999993</v>
      </c>
      <c r="S36" s="241">
        <v>-0.16949845683746687</v>
      </c>
      <c r="T36" s="237">
        <v>-2.7191219799999971</v>
      </c>
      <c r="U36" s="241">
        <v>-0.14335751392814122</v>
      </c>
      <c r="V36" s="242">
        <v>-19.5</v>
      </c>
      <c r="W36" s="243">
        <v>-3.1338991670999995E-2</v>
      </c>
      <c r="X36" s="244">
        <v>96.890625</v>
      </c>
      <c r="Y36" s="237">
        <v>3.546875</v>
      </c>
      <c r="Z36" s="171">
        <v>0.265625</v>
      </c>
      <c r="AA36" s="171">
        <v>96.609375</v>
      </c>
      <c r="AB36" s="171">
        <v>93.078125</v>
      </c>
      <c r="AC36" s="245">
        <v>3.8125</v>
      </c>
      <c r="AD36" s="246">
        <v>8.2390000000000008</v>
      </c>
      <c r="AE36" s="243">
        <v>7.9828185937500004E-2</v>
      </c>
      <c r="AF36" s="247">
        <v>-0.39258053158738038</v>
      </c>
      <c r="AG36" s="237">
        <v>1.7953358867916283</v>
      </c>
      <c r="AH36" s="241">
        <v>9.277129582374298E-2</v>
      </c>
      <c r="AI36" s="237">
        <v>-1.3459368649787684</v>
      </c>
      <c r="AJ36" s="241">
        <v>7.8327241997309005E-2</v>
      </c>
      <c r="AK36" s="245">
        <v>0.13890846822960268</v>
      </c>
      <c r="AL36" s="248">
        <v>-1.4848453332083711</v>
      </c>
      <c r="AM36" s="241">
        <v>-7.6727161013723885E-2</v>
      </c>
      <c r="AN36" s="237">
        <v>1.5838233854996937</v>
      </c>
      <c r="AO36" s="203">
        <v>7.6693648818582094E-2</v>
      </c>
      <c r="AP36" s="249">
        <v>0.10509798370290092</v>
      </c>
      <c r="AQ36" s="250">
        <v>5.4307810634837278E-3</v>
      </c>
      <c r="AU36" s="394">
        <f t="shared" si="4"/>
        <v>4.2309231466757942E-5</v>
      </c>
      <c r="AV36" s="395">
        <f t="shared" si="5"/>
        <v>5.4307810634837278E-3</v>
      </c>
      <c r="AY36" s="67"/>
      <c r="BA36" s="67"/>
    </row>
    <row r="37" spans="3:53" s="68" customFormat="1" ht="15">
      <c r="C37" s="70">
        <f t="shared" si="0"/>
        <v>40826</v>
      </c>
      <c r="D37" s="70">
        <f t="shared" si="1"/>
        <v>40851</v>
      </c>
      <c r="E37" s="68" t="str">
        <f t="shared" si="2"/>
        <v>FNMA3.0-TBA-Oct</v>
      </c>
      <c r="F37" s="68" t="str">
        <f t="shared" si="2"/>
        <v>FNMA3.0-TBA-Nov</v>
      </c>
      <c r="G37" s="68" t="str">
        <f t="shared" si="3"/>
        <v>FNMA3.0-TBA-GEN</v>
      </c>
      <c r="I37" s="133">
        <v>40816</v>
      </c>
      <c r="J37" s="235">
        <v>12.75</v>
      </c>
      <c r="K37" s="253">
        <v>13.070833329999999</v>
      </c>
      <c r="L37" s="253">
        <v>-3.0004444499999998</v>
      </c>
      <c r="M37" s="254">
        <v>736.22839399999998</v>
      </c>
      <c r="N37" s="255">
        <v>26.2638</v>
      </c>
      <c r="O37" s="256">
        <v>0.23943999999999999</v>
      </c>
      <c r="P37" s="253">
        <v>3.3093779999997963E-2</v>
      </c>
      <c r="Q37" s="257">
        <v>16.038184000000001</v>
      </c>
      <c r="R37" s="253">
        <v>-2.9673506700000019</v>
      </c>
      <c r="S37" s="258">
        <v>-0.18463688516993587</v>
      </c>
      <c r="T37" s="253">
        <v>-5.6864726499999989</v>
      </c>
      <c r="U37" s="258">
        <v>-0.3015253142606793</v>
      </c>
      <c r="V37" s="259">
        <v>-17.399999999999999</v>
      </c>
      <c r="W37" s="260">
        <v>-2.2743249994199997E-2</v>
      </c>
      <c r="X37" s="261">
        <v>99.859375</v>
      </c>
      <c r="Y37" s="253">
        <v>2.96875</v>
      </c>
      <c r="Z37" s="257">
        <v>0.28125</v>
      </c>
      <c r="AA37" s="257">
        <v>99.53125</v>
      </c>
      <c r="AB37" s="257">
        <v>96.609375</v>
      </c>
      <c r="AC37" s="262">
        <v>3.25</v>
      </c>
      <c r="AD37" s="263">
        <v>7.7809999999999997</v>
      </c>
      <c r="AE37" s="260">
        <v>7.7700579687499993E-2</v>
      </c>
      <c r="AF37" s="264">
        <v>-0.29270373638999758</v>
      </c>
      <c r="AG37" s="253">
        <v>1.2758867276589863</v>
      </c>
      <c r="AH37" s="258">
        <v>7.9389252374616498E-2</v>
      </c>
      <c r="AI37" s="253">
        <v>-1.5432093244699006</v>
      </c>
      <c r="AJ37" s="258">
        <v>9.9876795197382795E-2</v>
      </c>
      <c r="AK37" s="262">
        <v>0.14825461787111507</v>
      </c>
      <c r="AL37" s="265">
        <v>-1.6914639423410156</v>
      </c>
      <c r="AM37" s="258">
        <v>-0.10524763279531939</v>
      </c>
      <c r="AN37" s="253">
        <v>-0.1076405568413219</v>
      </c>
      <c r="AO37" s="266">
        <v>-3.6625808965328521E-2</v>
      </c>
      <c r="AP37" s="267">
        <v>0.11541670585968478</v>
      </c>
      <c r="AQ37" s="268">
        <v>7.1815513016218165E-3</v>
      </c>
      <c r="AU37" s="394">
        <f t="shared" si="4"/>
        <v>2.0591878538234044E-3</v>
      </c>
      <c r="AV37" s="395">
        <f t="shared" si="5"/>
        <v>7.1815513016218165E-3</v>
      </c>
      <c r="AY37" s="67"/>
      <c r="BA37" s="67"/>
    </row>
    <row r="38" spans="3:53" s="68" customFormat="1" ht="15">
      <c r="C38" s="70">
        <f t="shared" si="0"/>
        <v>40857</v>
      </c>
      <c r="D38" s="70">
        <f t="shared" si="1"/>
        <v>40882</v>
      </c>
      <c r="E38" s="68" t="str">
        <f t="shared" si="2"/>
        <v>FNMA3.0-TBA-Nov</v>
      </c>
      <c r="F38" s="68" t="str">
        <f t="shared" si="2"/>
        <v>FNMA3.0-TBA-Dec</v>
      </c>
      <c r="G38" s="68" t="str">
        <f t="shared" si="3"/>
        <v>FNMA3.0-TBA-GEN</v>
      </c>
      <c r="I38" s="133">
        <v>40847</v>
      </c>
      <c r="J38" s="216">
        <v>12.702999999999999</v>
      </c>
      <c r="K38" s="134">
        <v>12.99327778</v>
      </c>
      <c r="L38" s="134">
        <v>-7.7555549999999585E-2</v>
      </c>
      <c r="M38" s="135">
        <v>906.78472899999997</v>
      </c>
      <c r="N38" s="136">
        <v>27.095099999999999</v>
      </c>
      <c r="O38" s="251">
        <v>0.24528</v>
      </c>
      <c r="P38" s="134">
        <v>0.10224133000000002</v>
      </c>
      <c r="Q38" s="137">
        <v>12.968591999999999</v>
      </c>
      <c r="R38" s="134">
        <v>2.4685780000000435E-2</v>
      </c>
      <c r="S38" s="138">
        <v>1.8886156205007961E-3</v>
      </c>
      <c r="T38" s="134">
        <v>-5.6617868699999985</v>
      </c>
      <c r="U38" s="138">
        <v>-0.30020616405866773</v>
      </c>
      <c r="V38" s="139">
        <v>-17.5</v>
      </c>
      <c r="W38" s="173">
        <v>-2.2738236115000001E-2</v>
      </c>
      <c r="X38" s="184">
        <v>98.515625</v>
      </c>
      <c r="Y38" s="134">
        <v>-1.34375</v>
      </c>
      <c r="Z38" s="137">
        <v>0.328125</v>
      </c>
      <c r="AA38" s="137">
        <v>98.1875</v>
      </c>
      <c r="AB38" s="137">
        <v>99.53125</v>
      </c>
      <c r="AC38" s="186">
        <v>-1.015625</v>
      </c>
      <c r="AD38" s="188">
        <v>7.9560000000000004</v>
      </c>
      <c r="AE38" s="173">
        <v>7.8379031250000009E-2</v>
      </c>
      <c r="AF38" s="141">
        <v>-0.29010611323420765</v>
      </c>
      <c r="AG38" s="134">
        <v>-0.29727723227109132</v>
      </c>
      <c r="AH38" s="138">
        <v>-2.2743556188478408E-2</v>
      </c>
      <c r="AI38" s="134">
        <v>-0.27433673032888722</v>
      </c>
      <c r="AJ38" s="138">
        <v>2.5976231557899299E-3</v>
      </c>
      <c r="AK38" s="186">
        <v>-1.7452780577963591E-3</v>
      </c>
      <c r="AL38" s="191">
        <v>-0.27259145227109088</v>
      </c>
      <c r="AM38" s="138">
        <v>-2.0854940567977612E-2</v>
      </c>
      <c r="AN38" s="134">
        <v>-0.38023200911241278</v>
      </c>
      <c r="AO38" s="142">
        <v>-5.6716920464080167E-2</v>
      </c>
      <c r="AP38" s="193">
        <v>0.1974323984049744</v>
      </c>
      <c r="AQ38" s="252">
        <v>1.5104805747299235E-2</v>
      </c>
      <c r="AU38" s="394">
        <f t="shared" si="4"/>
        <v>7.8220972923996445E-3</v>
      </c>
      <c r="AV38" s="395">
        <f t="shared" si="5"/>
        <v>1.5104805747299235E-2</v>
      </c>
      <c r="AY38" s="67"/>
      <c r="BA38" s="67"/>
    </row>
    <row r="39" spans="3:53" s="68" customFormat="1" ht="15">
      <c r="C39" s="70">
        <f t="shared" si="0"/>
        <v>40887</v>
      </c>
      <c r="D39" s="70">
        <f t="shared" si="1"/>
        <v>40912</v>
      </c>
      <c r="E39" s="68" t="str">
        <f t="shared" si="2"/>
        <v>FNMA3.0-TBA-Dec</v>
      </c>
      <c r="F39" s="68" t="str">
        <f t="shared" si="2"/>
        <v>FNMA3.0-TBA-Jan</v>
      </c>
      <c r="G39" s="68" t="str">
        <f t="shared" si="3"/>
        <v>FNMA3.0-TBA-GEN</v>
      </c>
      <c r="I39" s="133">
        <v>40877</v>
      </c>
      <c r="J39" s="217">
        <v>13.343999999999999</v>
      </c>
      <c r="K39" s="80">
        <v>13.63427778</v>
      </c>
      <c r="L39" s="80">
        <v>0.64100000000000001</v>
      </c>
      <c r="M39" s="81">
        <v>628.83502199999998</v>
      </c>
      <c r="N39" s="73">
        <v>28.9922</v>
      </c>
      <c r="O39" s="170">
        <v>0.27144000000000001</v>
      </c>
      <c r="P39" s="80">
        <v>7.5900779999999557E-2</v>
      </c>
      <c r="Q39" s="82">
        <v>12.917377</v>
      </c>
      <c r="R39" s="80">
        <v>0.71690077999999957</v>
      </c>
      <c r="S39" s="83">
        <v>5.5174744366929068E-2</v>
      </c>
      <c r="T39" s="80">
        <v>-4.9448860899999989</v>
      </c>
      <c r="U39" s="83">
        <v>-0.26159521805105201</v>
      </c>
      <c r="V39" s="84">
        <v>-18.3</v>
      </c>
      <c r="W39" s="172">
        <v>-2.4950728337399999E-2</v>
      </c>
      <c r="X39" s="185">
        <v>99</v>
      </c>
      <c r="Y39" s="80">
        <v>0.484375</v>
      </c>
      <c r="Z39" s="82">
        <v>0.328125</v>
      </c>
      <c r="AA39" s="82">
        <v>98.742187999999999</v>
      </c>
      <c r="AB39" s="82">
        <v>98.1875</v>
      </c>
      <c r="AC39" s="187">
        <v>0.8125</v>
      </c>
      <c r="AD39" s="189">
        <v>7.6639999999999997</v>
      </c>
      <c r="AE39" s="172">
        <v>7.5873599999999999E-2</v>
      </c>
      <c r="AF39" s="86">
        <v>-0.32884597985860692</v>
      </c>
      <c r="AG39" s="80">
        <v>0.23571121700279371</v>
      </c>
      <c r="AH39" s="83">
        <v>1.814101268315944E-2</v>
      </c>
      <c r="AI39" s="80">
        <v>0.94322968555469666</v>
      </c>
      <c r="AJ39" s="83">
        <v>-3.8739866624399266E-2</v>
      </c>
      <c r="AK39" s="187">
        <v>-9.3823114480966977E-3</v>
      </c>
      <c r="AL39" s="192">
        <v>0.95261199700279331</v>
      </c>
      <c r="AM39" s="83">
        <v>7.3315757050088512E-2</v>
      </c>
      <c r="AN39" s="80">
        <v>0.57237998789038058</v>
      </c>
      <c r="AO39" s="109">
        <v>1.2440592624634483E-2</v>
      </c>
      <c r="AP39" s="194">
        <v>0.18380336714110496</v>
      </c>
      <c r="AQ39" s="200">
        <v>1.4146035377156769E-2</v>
      </c>
      <c r="AR39" s="204"/>
      <c r="AS39" s="123"/>
      <c r="AU39" s="394">
        <f t="shared" si="4"/>
        <v>5.8415421639665399E-3</v>
      </c>
      <c r="AV39" s="395">
        <f t="shared" si="5"/>
        <v>1.4146035377156769E-2</v>
      </c>
      <c r="AX39" s="207"/>
      <c r="AY39" s="205"/>
      <c r="BA39" s="67"/>
    </row>
    <row r="40" spans="3:53" s="68" customFormat="1" ht="15">
      <c r="C40" s="70">
        <f>I40+10</f>
        <v>40917</v>
      </c>
      <c r="D40" s="70">
        <f t="shared" si="1"/>
        <v>40942</v>
      </c>
      <c r="E40" s="68" t="str">
        <f t="shared" si="2"/>
        <v>FNMA3.0-TBA-Jan</v>
      </c>
      <c r="F40" s="68" t="str">
        <f t="shared" si="2"/>
        <v>FNMA3.0-TBA-Feb</v>
      </c>
      <c r="G40" s="68" t="str">
        <f t="shared" si="3"/>
        <v>FNMA3.0-TBA-GEN</v>
      </c>
      <c r="I40" s="133">
        <v>40907</v>
      </c>
      <c r="J40" s="217">
        <v>12.561999999999999</v>
      </c>
      <c r="K40" s="80">
        <v>12.882833329999999</v>
      </c>
      <c r="L40" s="80">
        <v>-0.75144445000000104</v>
      </c>
      <c r="M40" s="81">
        <v>671.59570299999996</v>
      </c>
      <c r="N40" s="73">
        <v>30.199300000000001</v>
      </c>
      <c r="O40" s="170">
        <v>0.29530000000000001</v>
      </c>
      <c r="P40" s="80">
        <v>3.651578000000022E-2</v>
      </c>
      <c r="Q40" s="82">
        <v>13.597761999999999</v>
      </c>
      <c r="R40" s="80">
        <v>-0.71492867000000082</v>
      </c>
      <c r="S40" s="83">
        <v>-5.2436123242899105E-2</v>
      </c>
      <c r="T40" s="80">
        <v>-5.6598147599999997</v>
      </c>
      <c r="U40" s="83">
        <v>-0.30031430220047317</v>
      </c>
      <c r="V40" s="84">
        <v>-18.2</v>
      </c>
      <c r="W40" s="172">
        <v>-2.3446756660599997E-2</v>
      </c>
      <c r="X40" s="185">
        <v>99.96875</v>
      </c>
      <c r="Y40" s="80">
        <v>0.96875</v>
      </c>
      <c r="Z40" s="82">
        <v>0.25781200000000126</v>
      </c>
      <c r="AA40" s="82">
        <v>99.671875</v>
      </c>
      <c r="AB40" s="82">
        <v>98.742187999999999</v>
      </c>
      <c r="AC40" s="187">
        <v>1.2265620000000013</v>
      </c>
      <c r="AD40" s="189">
        <v>7.5659999999999998</v>
      </c>
      <c r="AE40" s="172">
        <v>7.5636356249999995E-2</v>
      </c>
      <c r="AF40" s="86">
        <v>-0.30999320727589913</v>
      </c>
      <c r="AG40" s="80">
        <v>0.40334998274733302</v>
      </c>
      <c r="AH40" s="83">
        <v>2.9583523913456092E-2</v>
      </c>
      <c r="AI40" s="80">
        <v>-0.30244687553291871</v>
      </c>
      <c r="AJ40" s="83">
        <v>1.8852772582707789E-2</v>
      </c>
      <c r="AK40" s="187">
        <v>9.1318117197490851E-3</v>
      </c>
      <c r="AL40" s="192">
        <v>-0.3115786872526678</v>
      </c>
      <c r="AM40" s="83">
        <v>-2.2852599329443016E-2</v>
      </c>
      <c r="AN40" s="80">
        <v>0.26080130063771279</v>
      </c>
      <c r="AO40" s="109">
        <v>-1.0696306583480197E-2</v>
      </c>
      <c r="AP40" s="194">
        <v>0.11643574875421472</v>
      </c>
      <c r="AQ40" s="200">
        <v>8.5399278665873515E-3</v>
      </c>
      <c r="AR40" s="123"/>
      <c r="AS40" s="123"/>
      <c r="AU40" s="394">
        <f t="shared" si="4"/>
        <v>2.6782335367675205E-3</v>
      </c>
      <c r="AV40" s="395">
        <f t="shared" si="5"/>
        <v>8.5399278665873515E-3</v>
      </c>
      <c r="AX40" s="207"/>
      <c r="AY40" s="205"/>
      <c r="BA40" s="67"/>
    </row>
    <row r="41" spans="3:53" s="68" customFormat="1" ht="15">
      <c r="C41" s="70">
        <f t="shared" si="0"/>
        <v>40949</v>
      </c>
      <c r="D41" s="70">
        <f t="shared" si="1"/>
        <v>40974</v>
      </c>
      <c r="E41" s="68" t="str">
        <f t="shared" si="2"/>
        <v>FNMA3.0-TBA-Feb</v>
      </c>
      <c r="F41" s="68" t="str">
        <f t="shared" si="2"/>
        <v>FNMA3.0-TBA-Mar</v>
      </c>
      <c r="G41" s="68" t="str">
        <f t="shared" si="3"/>
        <v>FNMA3.0-TBA-GEN</v>
      </c>
      <c r="I41" s="133">
        <v>40939</v>
      </c>
      <c r="J41" s="217">
        <v>12.218999999999999</v>
      </c>
      <c r="K41" s="80">
        <v>12.50927778</v>
      </c>
      <c r="L41" s="80">
        <v>-0.37355554999999896</v>
      </c>
      <c r="M41" s="81">
        <v>116.90149700000001</v>
      </c>
      <c r="N41" s="73">
        <v>30.8565</v>
      </c>
      <c r="O41" s="170">
        <v>0.26474999999999999</v>
      </c>
      <c r="P41" s="80">
        <v>5.008632999999918E-2</v>
      </c>
      <c r="Q41" s="82">
        <v>12.832746999999999</v>
      </c>
      <c r="R41" s="80">
        <v>-0.32346921999999978</v>
      </c>
      <c r="S41" s="83">
        <v>-2.5108546521885322E-2</v>
      </c>
      <c r="T41" s="80">
        <v>-5.9832839799999995</v>
      </c>
      <c r="U41" s="83">
        <v>-0.31788239309437039</v>
      </c>
      <c r="V41" s="84">
        <v>-17.5</v>
      </c>
      <c r="W41" s="172">
        <v>-2.1891236114999997E-2</v>
      </c>
      <c r="X41" s="185">
        <v>101.609375</v>
      </c>
      <c r="Y41" s="80">
        <v>1.640625</v>
      </c>
      <c r="Z41" s="82">
        <v>0.296875</v>
      </c>
      <c r="AA41" s="82">
        <v>101.269531</v>
      </c>
      <c r="AB41" s="82">
        <v>99.671875</v>
      </c>
      <c r="AC41" s="187">
        <v>1.9375</v>
      </c>
      <c r="AD41" s="189">
        <v>7.0720000000000001</v>
      </c>
      <c r="AE41" s="172">
        <v>7.1858149999999996E-2</v>
      </c>
      <c r="AF41" s="86">
        <v>-0.30464513927786896</v>
      </c>
      <c r="AG41" s="80">
        <v>0.60061183909705451</v>
      </c>
      <c r="AH41" s="83">
        <v>4.6621098302841626E-2</v>
      </c>
      <c r="AI41" s="80">
        <v>0.28152970612668887</v>
      </c>
      <c r="AJ41" s="83">
        <v>5.3480679980301704E-3</v>
      </c>
      <c r="AK41" s="187">
        <v>4.3870870296341246E-3</v>
      </c>
      <c r="AL41" s="192">
        <v>0.27714261909705473</v>
      </c>
      <c r="AM41" s="83">
        <v>2.1512551780956308E-2</v>
      </c>
      <c r="AN41" s="80">
        <v>0.53794391973476752</v>
      </c>
      <c r="AO41" s="109">
        <v>1.0586140348233908E-2</v>
      </c>
      <c r="AP41" s="194">
        <v>0.14052785572311655</v>
      </c>
      <c r="AQ41" s="200">
        <v>1.0908148240641452E-2</v>
      </c>
      <c r="AR41" s="204"/>
      <c r="AS41" s="221"/>
      <c r="AU41" s="394">
        <f t="shared" si="4"/>
        <v>3.887834975196344E-3</v>
      </c>
      <c r="AV41" s="395">
        <f t="shared" si="5"/>
        <v>1.0908148240641452E-2</v>
      </c>
      <c r="AX41" s="207"/>
      <c r="AY41" s="205"/>
      <c r="BA41" s="67"/>
    </row>
    <row r="42" spans="3:53" s="68" customFormat="1" ht="15">
      <c r="C42" s="70">
        <f t="shared" si="0"/>
        <v>40978</v>
      </c>
      <c r="D42" s="70">
        <f t="shared" si="1"/>
        <v>41003</v>
      </c>
      <c r="E42" s="68" t="str">
        <f t="shared" si="2"/>
        <v>FNMA3.0-TBA-Mar</v>
      </c>
      <c r="F42" s="68" t="str">
        <f t="shared" si="2"/>
        <v>FNMA3.0-TBA-Apr</v>
      </c>
      <c r="G42" s="68" t="str">
        <f t="shared" si="3"/>
        <v>FNMA3.0-TBA-GEN</v>
      </c>
      <c r="I42" s="133">
        <v>40968</v>
      </c>
      <c r="J42" s="217">
        <v>13.125</v>
      </c>
      <c r="K42" s="80">
        <v>13.41527778</v>
      </c>
      <c r="L42" s="80">
        <v>0.90600000000000058</v>
      </c>
      <c r="M42" s="81">
        <v>-36.087001999999998</v>
      </c>
      <c r="N42" s="73">
        <v>29.0884</v>
      </c>
      <c r="O42" s="170">
        <v>0.24349999999999999</v>
      </c>
      <c r="P42" s="80">
        <v>8.8733780000000095E-2</v>
      </c>
      <c r="Q42" s="82">
        <v>12.420544</v>
      </c>
      <c r="R42" s="80">
        <v>0.99473378000000068</v>
      </c>
      <c r="S42" s="83">
        <v>7.9519681111438284E-2</v>
      </c>
      <c r="T42" s="80">
        <v>-4.9885501999999988</v>
      </c>
      <c r="U42" s="83">
        <v>-0.26364061851273735</v>
      </c>
      <c r="V42" s="84">
        <v>-18.100000000000001</v>
      </c>
      <c r="W42" s="172">
        <v>-2.4281652781800004E-2</v>
      </c>
      <c r="X42" s="185">
        <v>100.953125</v>
      </c>
      <c r="Y42" s="80">
        <v>-0.65625</v>
      </c>
      <c r="Z42" s="82">
        <v>0.33984399999999937</v>
      </c>
      <c r="AA42" s="82">
        <v>100.5625</v>
      </c>
      <c r="AB42" s="82">
        <v>101.269531</v>
      </c>
      <c r="AC42" s="187">
        <v>-0.31640600000000063</v>
      </c>
      <c r="AD42" s="189">
        <v>7.1929999999999996</v>
      </c>
      <c r="AE42" s="172">
        <v>7.2615582812499996E-2</v>
      </c>
      <c r="AF42" s="86">
        <v>-0.33438625486897805</v>
      </c>
      <c r="AG42" s="80">
        <v>-9.6391549938353596E-2</v>
      </c>
      <c r="AH42" s="83">
        <v>-7.7056047226376004E-3</v>
      </c>
      <c r="AI42" s="80">
        <v>0.90810103361497974</v>
      </c>
      <c r="AJ42" s="83">
        <v>-2.9741115591109091E-2</v>
      </c>
      <c r="AK42" s="187">
        <v>9.7588035533326713E-3</v>
      </c>
      <c r="AL42" s="192">
        <v>0.89834223006164704</v>
      </c>
      <c r="AM42" s="83">
        <v>7.1814076388800691E-2</v>
      </c>
      <c r="AN42" s="80">
        <v>1.4362861497964146</v>
      </c>
      <c r="AO42" s="109">
        <v>8.3160450628665172E-2</v>
      </c>
      <c r="AP42" s="194">
        <v>0.20237294239969286</v>
      </c>
      <c r="AQ42" s="200">
        <v>1.617782784576496E-2</v>
      </c>
      <c r="AR42" s="204"/>
      <c r="AS42" s="221"/>
      <c r="AU42" s="394">
        <f t="shared" si="4"/>
        <v>7.0934374918005935E-3</v>
      </c>
      <c r="AV42" s="395">
        <f t="shared" si="5"/>
        <v>1.617782784576496E-2</v>
      </c>
      <c r="AX42" s="207"/>
      <c r="AY42" s="205"/>
      <c r="BA42" s="67"/>
    </row>
    <row r="43" spans="3:53" s="68" customFormat="1" ht="15">
      <c r="C43" s="70">
        <f t="shared" si="0"/>
        <v>41008</v>
      </c>
      <c r="D43" s="70">
        <f t="shared" si="1"/>
        <v>41033</v>
      </c>
      <c r="E43" s="68" t="str">
        <f t="shared" si="2"/>
        <v>FNMA3.0-TBA-Apr</v>
      </c>
      <c r="F43" s="68" t="str">
        <f t="shared" si="2"/>
        <v>FNMA3.0-TBA-May</v>
      </c>
      <c r="G43" s="68" t="str">
        <f t="shared" si="3"/>
        <v>FNMA3.0-TBA-GEN</v>
      </c>
      <c r="I43" s="133">
        <v>40998</v>
      </c>
      <c r="J43" s="217">
        <v>13.811999999999999</v>
      </c>
      <c r="K43" s="80">
        <v>14.11755556</v>
      </c>
      <c r="L43" s="80">
        <v>0.7022777799999993</v>
      </c>
      <c r="M43" s="81">
        <v>-33.133499</v>
      </c>
      <c r="N43" s="73">
        <v>33.7027</v>
      </c>
      <c r="O43" s="170">
        <v>0.24124999999999999</v>
      </c>
      <c r="P43" s="80">
        <v>-1.4017219999999497E-2</v>
      </c>
      <c r="Q43" s="82">
        <v>13.429295</v>
      </c>
      <c r="R43" s="80">
        <v>0.6882605599999998</v>
      </c>
      <c r="S43" s="83">
        <v>5.1304234715593026E-2</v>
      </c>
      <c r="T43" s="80">
        <v>-4.300289639999999</v>
      </c>
      <c r="U43" s="83">
        <v>-0.22586226396988596</v>
      </c>
      <c r="V43" s="84">
        <v>-18.5</v>
      </c>
      <c r="W43" s="172">
        <v>-2.6117477786000001E-2</v>
      </c>
      <c r="X43" s="185">
        <v>99.65625</v>
      </c>
      <c r="Y43" s="80">
        <v>-1.296875</v>
      </c>
      <c r="Z43" s="82">
        <v>0.390625</v>
      </c>
      <c r="AA43" s="82">
        <v>99.375</v>
      </c>
      <c r="AB43" s="82">
        <v>100.5625</v>
      </c>
      <c r="AC43" s="187">
        <v>-0.90625</v>
      </c>
      <c r="AD43" s="189">
        <v>7.2949999999999999</v>
      </c>
      <c r="AE43" s="172">
        <v>7.2699234375000005E-2</v>
      </c>
      <c r="AF43" s="86">
        <v>-0.35925382172912323</v>
      </c>
      <c r="AG43" s="80">
        <v>-0.30303754347501138</v>
      </c>
      <c r="AH43" s="83">
        <v>-2.2588987603878851E-2</v>
      </c>
      <c r="AI43" s="80">
        <v>0.40134807941086381</v>
      </c>
      <c r="AJ43" s="83">
        <v>-2.4867566860145185E-2</v>
      </c>
      <c r="AK43" s="187">
        <v>1.6125062885875393E-2</v>
      </c>
      <c r="AL43" s="192">
        <v>0.38522301652498842</v>
      </c>
      <c r="AM43" s="83">
        <v>2.8715247111714179E-2</v>
      </c>
      <c r="AN43" s="80">
        <v>1.8215091663214029</v>
      </c>
      <c r="AO43" s="109">
        <v>0.11426367063010301</v>
      </c>
      <c r="AP43" s="194">
        <v>0.12631630411293926</v>
      </c>
      <c r="AQ43" s="200">
        <v>9.4158545342427676E-3</v>
      </c>
      <c r="AR43" s="204"/>
      <c r="AS43" s="221"/>
      <c r="AU43" s="394">
        <f t="shared" si="4"/>
        <v>-1.0448699035436222E-3</v>
      </c>
      <c r="AV43" s="395">
        <f t="shared" si="5"/>
        <v>9.4158545342427676E-3</v>
      </c>
      <c r="AX43" s="207"/>
      <c r="AY43" s="205"/>
      <c r="BA43" s="67"/>
    </row>
    <row r="44" spans="3:53" s="68" customFormat="1" ht="15">
      <c r="C44" s="70">
        <f t="shared" si="0"/>
        <v>41039</v>
      </c>
      <c r="D44" s="70">
        <f t="shared" si="1"/>
        <v>41064</v>
      </c>
      <c r="E44" s="68" t="str">
        <f t="shared" si="2"/>
        <v>FNMA3.0-TBA-May</v>
      </c>
      <c r="F44" s="68" t="str">
        <f t="shared" si="2"/>
        <v>FNMA3.0-TBA-Jun</v>
      </c>
      <c r="G44" s="68" t="str">
        <f t="shared" si="3"/>
        <v>FNMA3.0-TBA-GEN</v>
      </c>
      <c r="I44" s="133">
        <v>41029</v>
      </c>
      <c r="J44" s="217">
        <v>13.25</v>
      </c>
      <c r="K44" s="80">
        <v>13.54027778</v>
      </c>
      <c r="L44" s="80">
        <v>-0.5772777799999993</v>
      </c>
      <c r="M44" s="81">
        <v>-83.621498000000003</v>
      </c>
      <c r="N44" s="73">
        <v>35.438000000000002</v>
      </c>
      <c r="O44" s="170">
        <v>0.23874999999999999</v>
      </c>
      <c r="P44" s="80">
        <v>-7.1043440000000402E-2</v>
      </c>
      <c r="Q44" s="82">
        <v>14.188599</v>
      </c>
      <c r="R44" s="80">
        <v>-0.6483212199999997</v>
      </c>
      <c r="S44" s="83">
        <v>-4.592305071827886E-2</v>
      </c>
      <c r="T44" s="80">
        <v>-4.9486108599999987</v>
      </c>
      <c r="U44" s="83">
        <v>-0.26141303048453046</v>
      </c>
      <c r="V44" s="84">
        <v>-17.8</v>
      </c>
      <c r="W44" s="172">
        <v>-2.4101694448400001E-2</v>
      </c>
      <c r="X44" s="185">
        <v>101.078125</v>
      </c>
      <c r="Y44" s="80">
        <v>1.421875</v>
      </c>
      <c r="Z44" s="82">
        <v>0.28125</v>
      </c>
      <c r="AA44" s="82">
        <v>100.820312</v>
      </c>
      <c r="AB44" s="82">
        <v>99.375</v>
      </c>
      <c r="AC44" s="187">
        <v>1.703125</v>
      </c>
      <c r="AD44" s="189">
        <v>6.6920000000000002</v>
      </c>
      <c r="AE44" s="172">
        <v>6.764148125000001E-2</v>
      </c>
      <c r="AF44" s="86">
        <v>-0.35631529651636656</v>
      </c>
      <c r="AG44" s="80">
        <v>0.61185416513241297</v>
      </c>
      <c r="AH44" s="83">
        <v>4.3339950923657847E-2</v>
      </c>
      <c r="AI44" s="80">
        <v>-3.4377947099142526E-2</v>
      </c>
      <c r="AJ44" s="83">
        <v>2.9385252127566708E-3</v>
      </c>
      <c r="AK44" s="187">
        <v>2.0891077684441956E-3</v>
      </c>
      <c r="AL44" s="192">
        <v>-3.6467054867586723E-2</v>
      </c>
      <c r="AM44" s="83">
        <v>-2.5830997946210119E-3</v>
      </c>
      <c r="AN44" s="80">
        <v>1.7850421114538162</v>
      </c>
      <c r="AO44" s="109">
        <v>0.1113854163713448</v>
      </c>
      <c r="AP44" s="194">
        <v>2.9170237145227693E-2</v>
      </c>
      <c r="AQ44" s="200">
        <v>2.066238522756534E-3</v>
      </c>
      <c r="AR44" s="204"/>
      <c r="AS44" s="221"/>
      <c r="AU44" s="394">
        <f t="shared" si="4"/>
        <v>-5.0322762816879894E-3</v>
      </c>
      <c r="AV44" s="395">
        <f t="shared" si="5"/>
        <v>2.066238522756534E-3</v>
      </c>
      <c r="AX44" s="207"/>
      <c r="AY44" s="205"/>
      <c r="BA44" s="67"/>
    </row>
    <row r="45" spans="3:53" s="68" customFormat="1" ht="15">
      <c r="C45" s="70">
        <f t="shared" si="0"/>
        <v>41070</v>
      </c>
      <c r="D45" s="70">
        <f t="shared" si="1"/>
        <v>41095</v>
      </c>
      <c r="E45" s="68" t="str">
        <f t="shared" si="2"/>
        <v>FNMA3.0-TBA-Jun</v>
      </c>
      <c r="F45" s="68" t="str">
        <f t="shared" si="2"/>
        <v>FNMA3.0-TBA-Jul</v>
      </c>
      <c r="G45" s="68" t="str">
        <f t="shared" si="3"/>
        <v>FNMA3.0-TBA-GEN</v>
      </c>
      <c r="I45" s="133">
        <v>41060</v>
      </c>
      <c r="J45" s="217">
        <v>11.891</v>
      </c>
      <c r="K45" s="80">
        <v>12.18127778</v>
      </c>
      <c r="L45" s="80">
        <v>-1.359</v>
      </c>
      <c r="M45" s="81">
        <v>-64.137603999999996</v>
      </c>
      <c r="N45" s="73">
        <v>38.244999999999997</v>
      </c>
      <c r="O45" s="170">
        <v>0.23874999999999999</v>
      </c>
      <c r="P45" s="80">
        <v>-9.9196219999999613E-2</v>
      </c>
      <c r="Q45" s="82">
        <v>13.639474</v>
      </c>
      <c r="R45" s="80">
        <v>-1.4581962199999996</v>
      </c>
      <c r="S45" s="83">
        <v>-0.10769322784159303</v>
      </c>
      <c r="T45" s="80">
        <v>-6.4068070799999983</v>
      </c>
      <c r="U45" s="83">
        <v>-0.34095384527339168</v>
      </c>
      <c r="V45" s="84">
        <v>-16.3</v>
      </c>
      <c r="W45" s="172">
        <v>-1.9855482781400001E-2</v>
      </c>
      <c r="X45" s="185">
        <v>102.492188</v>
      </c>
      <c r="Y45" s="80">
        <v>1.4140629999999987</v>
      </c>
      <c r="Z45" s="82">
        <v>0.25781299999999874</v>
      </c>
      <c r="AA45" s="82">
        <v>102.222656</v>
      </c>
      <c r="AB45" s="82">
        <v>100.820312</v>
      </c>
      <c r="AC45" s="187">
        <v>1.6718759999999975</v>
      </c>
      <c r="AD45" s="189">
        <v>5.68</v>
      </c>
      <c r="AE45" s="172">
        <v>5.8215562783999995E-2</v>
      </c>
      <c r="AF45" s="86">
        <v>-0.3410682956904626</v>
      </c>
      <c r="AG45" s="80">
        <v>0.59571499267859596</v>
      </c>
      <c r="AH45" s="83">
        <v>4.3995773377597275E-2</v>
      </c>
      <c r="AI45" s="80">
        <v>-0.85170111745696353</v>
      </c>
      <c r="AJ45" s="83">
        <v>1.5247000825903967E-2</v>
      </c>
      <c r="AK45" s="187">
        <v>1.0780109864440111E-2</v>
      </c>
      <c r="AL45" s="192">
        <v>-0.86248122732140364</v>
      </c>
      <c r="AM45" s="83">
        <v>-6.3697454463995759E-2</v>
      </c>
      <c r="AN45" s="80">
        <v>0.92256088413241255</v>
      </c>
      <c r="AO45" s="109">
        <v>4.0592994420082018E-2</v>
      </c>
      <c r="AP45" s="194">
        <v>-1.1264379483154813E-2</v>
      </c>
      <c r="AQ45" s="200">
        <v>-8.3191642491951985E-4</v>
      </c>
      <c r="AR45" s="204"/>
      <c r="AS45" s="221"/>
      <c r="AU45" s="394">
        <f t="shared" si="4"/>
        <v>-7.3260107075882762E-3</v>
      </c>
      <c r="AV45" s="395">
        <f t="shared" si="5"/>
        <v>-8.3191642491951985E-4</v>
      </c>
      <c r="AX45" s="207"/>
      <c r="AY45" s="205"/>
      <c r="BA45" s="67"/>
    </row>
    <row r="46" spans="3:53" s="68" customFormat="1" ht="15">
      <c r="C46" s="70">
        <f t="shared" si="0"/>
        <v>41099</v>
      </c>
      <c r="D46" s="70">
        <f t="shared" si="1"/>
        <v>41124</v>
      </c>
      <c r="E46" s="68" t="str">
        <f t="shared" si="2"/>
        <v>FNMA3.0-TBA-Jul</v>
      </c>
      <c r="F46" s="68" t="str">
        <f t="shared" si="2"/>
        <v>FNMA3.0-TBA-Aug</v>
      </c>
      <c r="G46" s="68" t="str">
        <f t="shared" si="3"/>
        <v>FNMA3.0-TBA-GEN</v>
      </c>
      <c r="I46" s="133">
        <v>41089</v>
      </c>
      <c r="J46" s="217">
        <v>12</v>
      </c>
      <c r="K46" s="80">
        <v>12.30555556</v>
      </c>
      <c r="L46" s="80">
        <v>0.12427777999999989</v>
      </c>
      <c r="M46" s="81">
        <v>15.9209</v>
      </c>
      <c r="N46" s="73">
        <v>43.263199999999998</v>
      </c>
      <c r="O46" s="170">
        <v>0.24575</v>
      </c>
      <c r="P46" s="80">
        <v>-0.12803921999999979</v>
      </c>
      <c r="Q46" s="82">
        <v>12.309317</v>
      </c>
      <c r="R46" s="80">
        <v>-3.7614399999998938E-3</v>
      </c>
      <c r="S46" s="83">
        <v>-3.0878862365126144E-4</v>
      </c>
      <c r="T46" s="80">
        <v>-6.4105685199999982</v>
      </c>
      <c r="U46" s="83">
        <v>-0.34115735122843238</v>
      </c>
      <c r="V46" s="84">
        <v>-16.100000000000001</v>
      </c>
      <c r="W46" s="172">
        <v>-1.9811944451600002E-2</v>
      </c>
      <c r="X46" s="185">
        <v>102.546875</v>
      </c>
      <c r="Y46" s="80">
        <v>5.4687000000001262E-2</v>
      </c>
      <c r="Z46" s="82">
        <v>0.26953199999999811</v>
      </c>
      <c r="AA46" s="82">
        <v>102.289062</v>
      </c>
      <c r="AB46" s="82">
        <v>102.222656</v>
      </c>
      <c r="AC46" s="187">
        <v>0.32421899999999937</v>
      </c>
      <c r="AD46" s="189">
        <v>5.4340000000000002</v>
      </c>
      <c r="AE46" s="172">
        <v>5.5723971875000007E-2</v>
      </c>
      <c r="AF46" s="86">
        <v>-0.35553719135531381</v>
      </c>
      <c r="AG46" s="80">
        <v>0.11058082176046588</v>
      </c>
      <c r="AH46" s="83">
        <v>9.0779328538114889E-3</v>
      </c>
      <c r="AI46" s="80">
        <v>0.10642375151185411</v>
      </c>
      <c r="AJ46" s="83">
        <v>-1.4468895664851211E-2</v>
      </c>
      <c r="AK46" s="187">
        <v>-3.9563024861186824E-4</v>
      </c>
      <c r="AL46" s="192">
        <v>0.10681938176046599</v>
      </c>
      <c r="AM46" s="83">
        <v>8.7691442301602272E-3</v>
      </c>
      <c r="AN46" s="80">
        <v>1.0293802658928786</v>
      </c>
      <c r="AO46" s="109">
        <v>4.9718104473046143E-2</v>
      </c>
      <c r="AP46" s="194">
        <v>-3.2210569739620012E-2</v>
      </c>
      <c r="AQ46" s="200">
        <v>-2.6442685505871462E-3</v>
      </c>
      <c r="AR46" s="204"/>
      <c r="AS46" s="221"/>
      <c r="AU46" s="394">
        <f t="shared" si="4"/>
        <v>-1.0511148527474085E-2</v>
      </c>
      <c r="AV46" s="395">
        <f t="shared" si="5"/>
        <v>-2.6442685505871462E-3</v>
      </c>
      <c r="AX46" s="207"/>
      <c r="AY46" s="205"/>
      <c r="BA46" s="67"/>
    </row>
    <row r="47" spans="3:53" s="68" customFormat="1" ht="15">
      <c r="C47" s="70">
        <f t="shared" si="0"/>
        <v>41131</v>
      </c>
      <c r="D47" s="70">
        <f t="shared" si="1"/>
        <v>41156</v>
      </c>
      <c r="E47" s="68" t="str">
        <f t="shared" si="2"/>
        <v>FNMA3.0-TBA-Aug</v>
      </c>
      <c r="F47" s="68" t="str">
        <f t="shared" si="2"/>
        <v>FNMA3.0-TBA-Sep</v>
      </c>
      <c r="G47" s="68" t="str">
        <f t="shared" si="3"/>
        <v>FNMA3.0-TBA-GEN</v>
      </c>
      <c r="I47" s="133">
        <v>41121</v>
      </c>
      <c r="J47" s="217">
        <v>11.984</v>
      </c>
      <c r="K47" s="80">
        <v>12.27427778</v>
      </c>
      <c r="L47" s="80">
        <v>-3.1277779999999922E-2</v>
      </c>
      <c r="M47" s="81">
        <v>-156.93850699999999</v>
      </c>
      <c r="N47" s="73">
        <v>43.667700000000004</v>
      </c>
      <c r="O47" s="170">
        <v>0.2457</v>
      </c>
      <c r="P47" s="80">
        <v>-0.14186244000000059</v>
      </c>
      <c r="Q47" s="82">
        <v>12.447418000000001</v>
      </c>
      <c r="R47" s="80">
        <v>-0.17314022000000051</v>
      </c>
      <c r="S47" s="83">
        <v>-1.4070085593112425E-2</v>
      </c>
      <c r="T47" s="80">
        <v>-6.5837087399999987</v>
      </c>
      <c r="U47" s="83">
        <v>-0.35042732368904128</v>
      </c>
      <c r="V47" s="84">
        <v>-18.100000000000001</v>
      </c>
      <c r="W47" s="172">
        <v>-2.2216442781800003E-2</v>
      </c>
      <c r="X47" s="185">
        <v>104.015625</v>
      </c>
      <c r="Y47" s="80">
        <v>1.46875</v>
      </c>
      <c r="Z47" s="82">
        <v>0.25781299999999874</v>
      </c>
      <c r="AA47" s="82">
        <v>103.746094</v>
      </c>
      <c r="AB47" s="82">
        <v>102.289062</v>
      </c>
      <c r="AC47" s="187">
        <v>1.7265629999999987</v>
      </c>
      <c r="AD47" s="189">
        <v>4.7750000000000004</v>
      </c>
      <c r="AE47" s="172">
        <v>4.9667460937500005E-2</v>
      </c>
      <c r="AF47" s="86">
        <v>-0.44730377519713532</v>
      </c>
      <c r="AG47" s="80">
        <v>0.61385735971800426</v>
      </c>
      <c r="AH47" s="83">
        <v>4.9884570974868217E-2</v>
      </c>
      <c r="AI47" s="80">
        <v>0.37332605470916608</v>
      </c>
      <c r="AJ47" s="83">
        <v>-9.1766583841821514E-2</v>
      </c>
      <c r="AK47" s="187">
        <v>-6.739108500883767E-2</v>
      </c>
      <c r="AL47" s="192">
        <v>0.44071713971800375</v>
      </c>
      <c r="AM47" s="83">
        <v>3.5814485381755794E-2</v>
      </c>
      <c r="AN47" s="80">
        <v>1.4700974056108822</v>
      </c>
      <c r="AO47" s="109">
        <v>8.7313218180660401E-2</v>
      </c>
      <c r="AP47" s="194">
        <v>-2.6541711805102106E-2</v>
      </c>
      <c r="AQ47" s="200">
        <v>-2.1568885432021977E-3</v>
      </c>
      <c r="AR47" s="204"/>
      <c r="AS47" s="221"/>
      <c r="AU47" s="394">
        <f t="shared" si="4"/>
        <v>-1.1528324691095913E-2</v>
      </c>
      <c r="AV47" s="395">
        <f t="shared" si="5"/>
        <v>-2.1568885432021977E-3</v>
      </c>
      <c r="AX47" s="207"/>
      <c r="AY47" s="205"/>
      <c r="BA47" s="67"/>
    </row>
    <row r="48" spans="3:53" s="68" customFormat="1" ht="15">
      <c r="C48" s="70">
        <f t="shared" si="0"/>
        <v>41162</v>
      </c>
      <c r="D48" s="70">
        <f t="shared" si="1"/>
        <v>41187</v>
      </c>
      <c r="E48" s="68" t="str">
        <f t="shared" si="2"/>
        <v>FNMA3.0-TBA-Sep</v>
      </c>
      <c r="F48" s="68" t="str">
        <f t="shared" si="2"/>
        <v>FNMA3.0-TBA-Oct</v>
      </c>
      <c r="G48" s="68" t="str">
        <f t="shared" si="3"/>
        <v>FNMA3.0-TBA-GEN</v>
      </c>
      <c r="I48" s="133">
        <v>41152</v>
      </c>
      <c r="J48" s="217">
        <v>12.422000000000001</v>
      </c>
      <c r="K48" s="80">
        <v>12.75811111</v>
      </c>
      <c r="L48" s="80">
        <v>0.48383332999999951</v>
      </c>
      <c r="M48" s="81">
        <v>-202.815201</v>
      </c>
      <c r="N48" s="73">
        <v>44.199800000000003</v>
      </c>
      <c r="O48" s="170">
        <v>0.23050000000000001</v>
      </c>
      <c r="P48" s="80">
        <v>-0.15021821999999929</v>
      </c>
      <c r="Q48" s="82">
        <v>12.424496</v>
      </c>
      <c r="R48" s="80">
        <v>0.33361511000000021</v>
      </c>
      <c r="S48" s="83">
        <v>2.7180019548164423E-2</v>
      </c>
      <c r="T48" s="80">
        <v>-6.2500936299999985</v>
      </c>
      <c r="U48" s="83">
        <v>-0.33277192564895597</v>
      </c>
      <c r="V48" s="84">
        <v>-18.3</v>
      </c>
      <c r="W48" s="172">
        <v>-2.3347343331300001E-2</v>
      </c>
      <c r="X48" s="185">
        <v>103.773438</v>
      </c>
      <c r="Y48" s="80">
        <v>-0.24218700000000126</v>
      </c>
      <c r="Z48" s="82">
        <v>0.26953100000000063</v>
      </c>
      <c r="AA48" s="82">
        <v>103.539062</v>
      </c>
      <c r="AB48" s="82">
        <v>103.746094</v>
      </c>
      <c r="AC48" s="187">
        <v>2.7343999999999369E-2</v>
      </c>
      <c r="AD48" s="189">
        <v>4.8049999999999997</v>
      </c>
      <c r="AE48" s="172">
        <v>4.9863136958999993E-2</v>
      </c>
      <c r="AF48" s="86">
        <v>-0.46822853023662298</v>
      </c>
      <c r="AG48" s="80">
        <v>1.2231074428990185E-2</v>
      </c>
      <c r="AH48" s="83">
        <v>9.9648017164152727E-4</v>
      </c>
      <c r="AI48" s="80">
        <v>0.34838003625336461</v>
      </c>
      <c r="AJ48" s="83">
        <v>-2.0924755039487652E-2</v>
      </c>
      <c r="AK48" s="187">
        <v>2.5338518243742114E-3</v>
      </c>
      <c r="AL48" s="192">
        <v>0.3458461844289904</v>
      </c>
      <c r="AM48" s="83">
        <v>2.8176499719805948E-2</v>
      </c>
      <c r="AN48" s="80">
        <v>1.8159435900398726</v>
      </c>
      <c r="AO48" s="109">
        <v>0.11794989876806916</v>
      </c>
      <c r="AP48" s="194">
        <v>-2.4016116016791766E-2</v>
      </c>
      <c r="AQ48" s="200">
        <v>-1.9566215175547191E-3</v>
      </c>
      <c r="AR48" s="204"/>
      <c r="AS48" s="221"/>
      <c r="AU48" s="394">
        <f t="shared" si="4"/>
        <v>-1.2238456933471755E-2</v>
      </c>
      <c r="AV48" s="395">
        <f t="shared" si="5"/>
        <v>-1.9566215175547191E-3</v>
      </c>
      <c r="AX48" s="207"/>
      <c r="AY48" s="205"/>
      <c r="BA48" s="67"/>
    </row>
    <row r="49" spans="1:53" s="68" customFormat="1" ht="15">
      <c r="C49" s="70">
        <f t="shared" si="0"/>
        <v>41190</v>
      </c>
      <c r="D49" s="70">
        <f t="shared" si="1"/>
        <v>41215</v>
      </c>
      <c r="E49" s="68" t="str">
        <f t="shared" si="2"/>
        <v>FNMA3.0-TBA-Oct</v>
      </c>
      <c r="F49" s="68" t="str">
        <f t="shared" si="2"/>
        <v>FNMA3.0-TBA-Nov</v>
      </c>
      <c r="G49" s="68" t="str">
        <f t="shared" si="3"/>
        <v>FNMA3.0-TBA-GEN</v>
      </c>
      <c r="I49" s="133">
        <v>41180</v>
      </c>
      <c r="J49" s="217">
        <v>11.452999999999999</v>
      </c>
      <c r="K49" s="80">
        <v>11.74327778</v>
      </c>
      <c r="L49" s="80">
        <v>-1.0148333300000001</v>
      </c>
      <c r="M49" s="81">
        <v>-133.79179400000001</v>
      </c>
      <c r="N49" s="73">
        <v>46.679000000000002</v>
      </c>
      <c r="O49" s="170">
        <v>0.21425</v>
      </c>
      <c r="P49" s="80">
        <v>-0.22417388999999943</v>
      </c>
      <c r="Q49" s="82">
        <v>12.982284999999999</v>
      </c>
      <c r="R49" s="80">
        <v>-1.2390072199999995</v>
      </c>
      <c r="S49" s="83">
        <v>-9.7115255488631619E-2</v>
      </c>
      <c r="T49" s="80">
        <v>-7.489100849999998</v>
      </c>
      <c r="U49" s="83">
        <v>-0.39756995055874533</v>
      </c>
      <c r="V49" s="84">
        <v>-14.4</v>
      </c>
      <c r="W49" s="172">
        <v>-1.6910320003199999E-2</v>
      </c>
      <c r="X49" s="185">
        <v>105.53125</v>
      </c>
      <c r="Y49" s="80">
        <v>1.7578120000000013</v>
      </c>
      <c r="Z49" s="82">
        <v>0.23437599999999748</v>
      </c>
      <c r="AA49" s="82">
        <v>105.269531</v>
      </c>
      <c r="AB49" s="82">
        <v>103.539062</v>
      </c>
      <c r="AC49" s="187">
        <v>1.9921879999999987</v>
      </c>
      <c r="AD49" s="189">
        <v>4.3460000000000001</v>
      </c>
      <c r="AE49" s="172">
        <v>4.5863881250000002E-2</v>
      </c>
      <c r="AF49" s="86">
        <v>-0.36870669342228857</v>
      </c>
      <c r="AG49" s="80">
        <v>0.93279925919503681</v>
      </c>
      <c r="AH49" s="83">
        <v>7.3114213471921777E-2</v>
      </c>
      <c r="AI49" s="80">
        <v>-0.21873762129782326</v>
      </c>
      <c r="AJ49" s="83">
        <v>9.9521836814334408E-2</v>
      </c>
      <c r="AK49" s="187">
        <v>8.7470339507139463E-2</v>
      </c>
      <c r="AL49" s="192">
        <v>-0.30620796080496271</v>
      </c>
      <c r="AM49" s="83">
        <v>-2.4001042016709849E-2</v>
      </c>
      <c r="AN49" s="80">
        <v>1.50973562923491</v>
      </c>
      <c r="AO49" s="109">
        <v>9.1117936275160183E-2</v>
      </c>
      <c r="AP49" s="194">
        <v>-0.13775789002245806</v>
      </c>
      <c r="AQ49" s="200">
        <v>-1.0797671288070328E-2</v>
      </c>
      <c r="AR49" s="204"/>
      <c r="AS49" s="221"/>
      <c r="AU49" s="394">
        <f t="shared" si="4"/>
        <v>-1.7571087762693064E-2</v>
      </c>
      <c r="AV49" s="395">
        <f t="shared" si="5"/>
        <v>-1.0797671288070328E-2</v>
      </c>
      <c r="AX49" s="207"/>
      <c r="AY49" s="205"/>
      <c r="BA49" s="67"/>
    </row>
    <row r="50" spans="1:53" s="68" customFormat="1" ht="15">
      <c r="C50" s="70">
        <f t="shared" si="0"/>
        <v>41223</v>
      </c>
      <c r="D50" s="70">
        <f t="shared" si="1"/>
        <v>41248</v>
      </c>
      <c r="E50" s="68" t="str">
        <f t="shared" si="2"/>
        <v>FNMA3.0-TBA-Nov</v>
      </c>
      <c r="F50" s="68" t="str">
        <f t="shared" si="2"/>
        <v>FNMA3.0-TBA-Dec</v>
      </c>
      <c r="G50" s="68" t="str">
        <f t="shared" si="3"/>
        <v>FNMA3.0-TBA-GEN</v>
      </c>
      <c r="I50" s="133">
        <v>41213</v>
      </c>
      <c r="J50" s="217">
        <v>12.063000000000001</v>
      </c>
      <c r="K50" s="80">
        <v>12.353277780000001</v>
      </c>
      <c r="L50" s="80">
        <v>0.61000000000000121</v>
      </c>
      <c r="M50" s="81">
        <v>176.85380599999999</v>
      </c>
      <c r="N50" s="73">
        <v>41.887700000000002</v>
      </c>
      <c r="O50" s="170">
        <v>0.21199999999999999</v>
      </c>
      <c r="P50" s="80">
        <v>-8.2721219999999818E-2</v>
      </c>
      <c r="Q50" s="82">
        <v>11.825998999999999</v>
      </c>
      <c r="R50" s="80">
        <v>0.52727878000000139</v>
      </c>
      <c r="S50" s="83">
        <v>4.4900477522383991E-2</v>
      </c>
      <c r="T50" s="80">
        <v>-6.9618220699999966</v>
      </c>
      <c r="U50" s="83">
        <v>-0.37052055366499959</v>
      </c>
      <c r="V50" s="84">
        <v>-15.8</v>
      </c>
      <c r="W50" s="172">
        <v>-1.9518178892400002E-2</v>
      </c>
      <c r="X50" s="185">
        <v>104.960938</v>
      </c>
      <c r="Y50" s="80">
        <v>-0.57031200000000126</v>
      </c>
      <c r="Z50" s="82">
        <v>0.26171899999999937</v>
      </c>
      <c r="AA50" s="82">
        <v>104.742188</v>
      </c>
      <c r="AB50" s="82">
        <v>105.269531</v>
      </c>
      <c r="AC50" s="187">
        <v>-0.30859300000000189</v>
      </c>
      <c r="AD50" s="189">
        <v>4.6459999999999999</v>
      </c>
      <c r="AE50" s="172">
        <v>4.8764851794800002E-2</v>
      </c>
      <c r="AF50" s="86">
        <v>-0.4002509630200764</v>
      </c>
      <c r="AG50" s="80">
        <v>-0.113780304643265</v>
      </c>
      <c r="AH50" s="83">
        <v>-9.6889732811263705E-3</v>
      </c>
      <c r="AI50" s="80">
        <v>0.42249351309816319</v>
      </c>
      <c r="AJ50" s="83">
        <v>-3.1544269597787833E-2</v>
      </c>
      <c r="AK50" s="187">
        <v>8.995037741426808E-3</v>
      </c>
      <c r="AL50" s="192">
        <v>0.41349847535673639</v>
      </c>
      <c r="AM50" s="83">
        <v>3.5211504241257623E-2</v>
      </c>
      <c r="AN50" s="80">
        <v>1.9232341045916463</v>
      </c>
      <c r="AO50" s="109">
        <v>0.1295378401160252</v>
      </c>
      <c r="AP50" s="194">
        <v>2.20320617906513E-2</v>
      </c>
      <c r="AQ50" s="200">
        <v>1.8761424368394103E-3</v>
      </c>
      <c r="AR50" s="204"/>
      <c r="AS50" s="221"/>
      <c r="AU50" s="394">
        <f t="shared" si="4"/>
        <v>-7.0441338057150018E-3</v>
      </c>
      <c r="AV50" s="395">
        <f t="shared" si="5"/>
        <v>1.8761424368394103E-3</v>
      </c>
      <c r="AX50" s="207"/>
      <c r="AY50" s="205"/>
      <c r="BA50" s="67"/>
    </row>
    <row r="51" spans="1:53" s="68" customFormat="1" ht="15">
      <c r="C51" s="70">
        <f t="shared" si="0"/>
        <v>41253</v>
      </c>
      <c r="D51" s="70">
        <f t="shared" si="1"/>
        <v>41278</v>
      </c>
      <c r="E51" s="68" t="str">
        <f t="shared" si="2"/>
        <v>FNMA3.0-TBA-Dec</v>
      </c>
      <c r="F51" s="68" t="str">
        <f t="shared" si="2"/>
        <v>FNMA3.0-TBA-Jan</v>
      </c>
      <c r="G51" s="68" t="str">
        <f t="shared" si="3"/>
        <v>FNMA3.0-TBA-GEN</v>
      </c>
      <c r="I51" s="133">
        <v>41243</v>
      </c>
      <c r="J51" s="217">
        <v>10.984</v>
      </c>
      <c r="K51" s="80">
        <v>11.304833329999999</v>
      </c>
      <c r="L51" s="80">
        <v>-1.0484444500000016</v>
      </c>
      <c r="M51" s="81">
        <v>-32.934398999999999</v>
      </c>
      <c r="N51" s="73">
        <v>48.1158</v>
      </c>
      <c r="O51" s="170">
        <v>0.2145</v>
      </c>
      <c r="P51" s="80">
        <v>-0.23038121999999994</v>
      </c>
      <c r="Q51" s="82">
        <v>12.583659000000001</v>
      </c>
      <c r="R51" s="80">
        <v>-1.2788256700000016</v>
      </c>
      <c r="S51" s="83">
        <v>-0.10352116197616998</v>
      </c>
      <c r="T51" s="80">
        <v>-8.2406477399999982</v>
      </c>
      <c r="U51" s="83">
        <v>-0.435684997389715</v>
      </c>
      <c r="V51" s="84">
        <v>-14.3</v>
      </c>
      <c r="W51" s="172">
        <v>-1.6165911661900002E-2</v>
      </c>
      <c r="X51" s="185">
        <v>105.203125</v>
      </c>
      <c r="Y51" s="80">
        <v>0.24218700000000126</v>
      </c>
      <c r="Z51" s="82">
        <v>0.21875</v>
      </c>
      <c r="AA51" s="82">
        <v>104.976562</v>
      </c>
      <c r="AB51" s="82">
        <v>104.742188</v>
      </c>
      <c r="AC51" s="187">
        <v>0.46093700000000126</v>
      </c>
      <c r="AD51" s="189">
        <v>5.2729999999999997</v>
      </c>
      <c r="AE51" s="172">
        <v>5.5473607812499992E-2</v>
      </c>
      <c r="AF51" s="86">
        <v>-0.29141626620970018</v>
      </c>
      <c r="AG51" s="80">
        <v>0.18449047814158545</v>
      </c>
      <c r="AH51" s="83">
        <v>1.493453651955242E-2</v>
      </c>
      <c r="AI51" s="80">
        <v>-1.0811560175002088</v>
      </c>
      <c r="AJ51" s="83">
        <v>0.10883469681037622</v>
      </c>
      <c r="AK51" s="187">
        <v>1.3179174358207361E-2</v>
      </c>
      <c r="AL51" s="192">
        <v>-1.0943351918584161</v>
      </c>
      <c r="AM51" s="83">
        <v>-8.8586625456617551E-2</v>
      </c>
      <c r="AN51" s="80">
        <v>0.82889891273323024</v>
      </c>
      <c r="AO51" s="109">
        <v>2.9475894534590097E-2</v>
      </c>
      <c r="AP51" s="194">
        <v>-0.16663391176662803</v>
      </c>
      <c r="AQ51" s="200">
        <v>-1.3489044343875187E-2</v>
      </c>
      <c r="AR51" s="204"/>
      <c r="AS51" s="221"/>
      <c r="AU51" s="394">
        <f t="shared" si="4"/>
        <v>-1.8649400110874858E-2</v>
      </c>
      <c r="AV51" s="395">
        <f t="shared" si="5"/>
        <v>-1.3489044343875187E-2</v>
      </c>
      <c r="AX51" s="207"/>
      <c r="AY51" s="205"/>
      <c r="BA51" s="67"/>
    </row>
    <row r="52" spans="1:53" s="68" customFormat="1" ht="15">
      <c r="C52" s="70">
        <f t="shared" si="0"/>
        <v>41284</v>
      </c>
      <c r="D52" s="70">
        <f t="shared" si="1"/>
        <v>41309</v>
      </c>
      <c r="E52" s="68" t="str">
        <f t="shared" si="2"/>
        <v>FNMA3.0-TBA-Jan</v>
      </c>
      <c r="F52" s="68" t="str">
        <f t="shared" si="2"/>
        <v>FNMA3.0-TBA-Feb</v>
      </c>
      <c r="G52" s="68" t="str">
        <f t="shared" si="3"/>
        <v>FNMA3.0-TBA-GEN</v>
      </c>
      <c r="I52" s="133">
        <v>41274</v>
      </c>
      <c r="J52" s="217">
        <v>11.688000000000001</v>
      </c>
      <c r="K52" s="80">
        <v>11.993555560000001</v>
      </c>
      <c r="L52" s="80">
        <v>0.68872223000000155</v>
      </c>
      <c r="M52" s="81">
        <v>-114.77660400000001</v>
      </c>
      <c r="N52" s="73">
        <v>45.6845</v>
      </c>
      <c r="O52" s="170">
        <v>0.2087</v>
      </c>
      <c r="P52" s="80">
        <v>-0.1261206700000006</v>
      </c>
      <c r="Q52" s="82">
        <v>11.430954</v>
      </c>
      <c r="R52" s="80">
        <v>0.56260156000000094</v>
      </c>
      <c r="S52" s="83">
        <v>4.9766462147390278E-2</v>
      </c>
      <c r="T52" s="80">
        <v>-7.6780461799999973</v>
      </c>
      <c r="U52" s="83">
        <v>-0.40760103617310572</v>
      </c>
      <c r="V52" s="84">
        <v>-15.5</v>
      </c>
      <c r="W52" s="172">
        <v>-1.8590011118000002E-2</v>
      </c>
      <c r="X52" s="185">
        <v>104.859375</v>
      </c>
      <c r="Y52" s="80">
        <v>-0.34375</v>
      </c>
      <c r="Z52" s="82">
        <v>0.22656299999999874</v>
      </c>
      <c r="AA52" s="82">
        <v>104.632812</v>
      </c>
      <c r="AB52" s="82">
        <v>104.976562</v>
      </c>
      <c r="AC52" s="187">
        <v>-0.11718700000000126</v>
      </c>
      <c r="AD52" s="189">
        <v>5.9370000000000003</v>
      </c>
      <c r="AE52" s="172">
        <v>6.2255010937500001E-2</v>
      </c>
      <c r="AF52" s="86">
        <v>-0.29861067949475056</v>
      </c>
      <c r="AG52" s="80">
        <v>-3.4150197988316505E-2</v>
      </c>
      <c r="AH52" s="83">
        <v>-3.0208493120983063E-3</v>
      </c>
      <c r="AI52" s="80">
        <v>0.52968790179505243</v>
      </c>
      <c r="AJ52" s="83">
        <v>-7.1944132850503828E-3</v>
      </c>
      <c r="AK52" s="187">
        <v>1.2365397833680345E-3</v>
      </c>
      <c r="AL52" s="192">
        <v>0.52845136201168441</v>
      </c>
      <c r="AM52" s="83">
        <v>4.6745612835291966E-2</v>
      </c>
      <c r="AN52" s="80">
        <v>1.3573502747449147</v>
      </c>
      <c r="AO52" s="109">
        <v>7.7599376123769881E-2</v>
      </c>
      <c r="AP52" s="194">
        <v>-5.84665386216318E-2</v>
      </c>
      <c r="AQ52" s="200">
        <v>-5.1718178335701127E-3</v>
      </c>
      <c r="AR52" s="204"/>
      <c r="AS52" s="221"/>
      <c r="AU52" s="394">
        <f t="shared" si="4"/>
        <v>-1.1156349352388073E-2</v>
      </c>
      <c r="AV52" s="395">
        <f t="shared" si="5"/>
        <v>-5.1718178335701127E-3</v>
      </c>
      <c r="AX52" s="207"/>
      <c r="AY52" s="205"/>
      <c r="BA52" s="67"/>
    </row>
    <row r="53" spans="1:53" s="68" customFormat="1" ht="15">
      <c r="C53" s="70">
        <f t="shared" si="0"/>
        <v>41315</v>
      </c>
      <c r="D53" s="70">
        <f t="shared" si="1"/>
        <v>41340</v>
      </c>
      <c r="E53" s="68" t="str">
        <f t="shared" si="2"/>
        <v>FNMA3.0-TBA-Feb</v>
      </c>
      <c r="F53" s="68" t="str">
        <f t="shared" si="2"/>
        <v>FNMA3.0-TBA-Mar</v>
      </c>
      <c r="G53" s="68" t="str">
        <f t="shared" si="3"/>
        <v>FNMA3.0-TBA-GEN</v>
      </c>
      <c r="I53" s="133">
        <v>41305</v>
      </c>
      <c r="J53" s="217">
        <v>11.797000000000001</v>
      </c>
      <c r="K53" s="80">
        <v>12.087277780000001</v>
      </c>
      <c r="L53" s="80">
        <v>9.3722220000000078E-2</v>
      </c>
      <c r="M53" s="81">
        <v>212.38760400000001</v>
      </c>
      <c r="N53" s="73">
        <v>47.216500000000003</v>
      </c>
      <c r="O53" s="170">
        <v>0.19969999999999999</v>
      </c>
      <c r="P53" s="80">
        <v>-0.19232043999999959</v>
      </c>
      <c r="Q53" s="82">
        <v>12.185876</v>
      </c>
      <c r="R53" s="80">
        <v>-9.8598219999999515E-2</v>
      </c>
      <c r="S53" s="83">
        <v>-8.2209332759366899E-3</v>
      </c>
      <c r="T53" s="80">
        <v>-7.7766443999999968</v>
      </c>
      <c r="U53" s="83">
        <v>-0.41247110852746061</v>
      </c>
      <c r="V53" s="84">
        <v>-16.7</v>
      </c>
      <c r="W53" s="172">
        <v>-2.0185753892600002E-2</v>
      </c>
      <c r="X53" s="185">
        <v>103.234375</v>
      </c>
      <c r="Y53" s="80">
        <v>-1.625</v>
      </c>
      <c r="Z53" s="82">
        <v>0.22656299999999874</v>
      </c>
      <c r="AA53" s="82">
        <v>102.941406</v>
      </c>
      <c r="AB53" s="82">
        <v>104.632812</v>
      </c>
      <c r="AC53" s="187">
        <v>-1.3984370000000013</v>
      </c>
      <c r="AD53" s="189">
        <v>7.0540000000000003</v>
      </c>
      <c r="AE53" s="172">
        <v>7.2821528124999993E-2</v>
      </c>
      <c r="AF53" s="86">
        <v>-0.27719486822565226</v>
      </c>
      <c r="AG53" s="80">
        <v>-0.41758822280060087</v>
      </c>
      <c r="AH53" s="83">
        <v>-3.4817716957372465E-2</v>
      </c>
      <c r="AI53" s="80">
        <v>-0.53358678945674276</v>
      </c>
      <c r="AJ53" s="83">
        <v>2.1415811269098306E-2</v>
      </c>
      <c r="AK53" s="187">
        <v>-1.7400346656142374E-2</v>
      </c>
      <c r="AL53" s="192">
        <v>-0.51618644280060044</v>
      </c>
      <c r="AM53" s="83">
        <v>-4.3038650233309161E-2</v>
      </c>
      <c r="AN53" s="80">
        <v>0.84116383194431421</v>
      </c>
      <c r="AO53" s="109">
        <v>3.1220953483146907E-2</v>
      </c>
      <c r="AP53" s="194">
        <v>-0.1295183390701915</v>
      </c>
      <c r="AQ53" s="200">
        <v>-1.0798994378460318E-2</v>
      </c>
      <c r="AR53" s="204"/>
      <c r="AS53" s="221"/>
      <c r="AU53" s="394">
        <f t="shared" si="4"/>
        <v>-1.6035314885388299E-2</v>
      </c>
      <c r="AV53" s="395">
        <f t="shared" si="5"/>
        <v>-1.0798994378460318E-2</v>
      </c>
      <c r="AX53" s="207"/>
      <c r="AY53" s="205"/>
      <c r="BA53" s="67"/>
    </row>
    <row r="54" spans="1:53" ht="15" customHeight="1">
      <c r="A54" s="67" t="s">
        <v>78</v>
      </c>
      <c r="B54" s="69">
        <v>2.5</v>
      </c>
      <c r="C54" s="70">
        <f t="shared" si="0"/>
        <v>41343</v>
      </c>
      <c r="D54" s="70">
        <f>I54+35</f>
        <v>41368</v>
      </c>
      <c r="E54" s="70" t="str">
        <f t="shared" ref="E54:F58" si="6">"FNMA"&amp;TEXT($J$23,"0.0")&amp;"-TBA-"&amp;TEXT(C54,"mmm")</f>
        <v>FNMA3.0-TBA-Mar</v>
      </c>
      <c r="F54" s="70" t="str">
        <f t="shared" si="6"/>
        <v>FNMA3.0-TBA-Apr</v>
      </c>
      <c r="G54" s="70" t="str">
        <f>"FNMA"&amp;TEXT($J$23,"0.0")&amp;"-TBA-GEN"</f>
        <v>FNMA3.0-TBA-GEN</v>
      </c>
      <c r="H54" s="71"/>
      <c r="I54" s="133">
        <v>41333</v>
      </c>
      <c r="J54" s="217">
        <v>12.047000000000001</v>
      </c>
      <c r="K54" s="80">
        <v>12.337277780000001</v>
      </c>
      <c r="L54" s="80">
        <v>0.25</v>
      </c>
      <c r="M54" s="81">
        <v>125.82620199999999</v>
      </c>
      <c r="N54" s="73">
        <v>46.528199999999998</v>
      </c>
      <c r="O54" s="170">
        <v>0.20369999999999999</v>
      </c>
      <c r="P54" s="80">
        <v>-0.1843742199999987</v>
      </c>
      <c r="Q54" s="82">
        <v>12.271652</v>
      </c>
      <c r="R54" s="80">
        <v>6.5625780000001299E-2</v>
      </c>
      <c r="S54" s="83">
        <v>5.42932670154961E-3</v>
      </c>
      <c r="T54" s="80">
        <v>-7.7110186199999955</v>
      </c>
      <c r="U54" s="83">
        <v>-0.40928122222905683</v>
      </c>
      <c r="V54" s="84">
        <v>-16.2</v>
      </c>
      <c r="W54" s="172">
        <v>-1.9986390003600002E-2</v>
      </c>
      <c r="X54" s="185">
        <v>103.507812</v>
      </c>
      <c r="Y54" s="80">
        <v>0.27343700000000126</v>
      </c>
      <c r="Z54" s="82">
        <v>0.29296899999999937</v>
      </c>
      <c r="AA54" s="82">
        <v>103.257812</v>
      </c>
      <c r="AB54" s="82">
        <v>102.941406</v>
      </c>
      <c r="AC54" s="187">
        <v>0.56640600000000063</v>
      </c>
      <c r="AD54" s="189">
        <v>6.8920000000000003</v>
      </c>
      <c r="AE54" s="172">
        <v>7.1337584030399998E-2</v>
      </c>
      <c r="AF54" s="86">
        <v>-0.28016634254228384</v>
      </c>
      <c r="AG54" s="80">
        <v>0.15700483653221897</v>
      </c>
      <c r="AH54" s="83">
        <v>1.2989263537237825E-2</v>
      </c>
      <c r="AI54" s="80">
        <v>0.22222436102086188</v>
      </c>
      <c r="AJ54" s="83">
        <v>-2.9714743166315838E-3</v>
      </c>
      <c r="AK54" s="187">
        <v>-4.0625551135839704E-4</v>
      </c>
      <c r="AL54" s="192">
        <v>0.22263061653222027</v>
      </c>
      <c r="AM54" s="83">
        <v>1.8418590238787436E-2</v>
      </c>
      <c r="AN54" s="80">
        <v>1.0637944484765345</v>
      </c>
      <c r="AO54" s="109">
        <v>5.0214589671004672E-2</v>
      </c>
      <c r="AP54" s="194">
        <v>-0.10229416679172852</v>
      </c>
      <c r="AQ54" s="200">
        <v>-8.4629615248015353E-3</v>
      </c>
      <c r="AR54" s="204"/>
      <c r="AS54" s="221"/>
      <c r="AU54" s="394">
        <f t="shared" si="4"/>
        <v>-1.5253576806604894E-2</v>
      </c>
      <c r="AV54" s="395">
        <f t="shared" si="5"/>
        <v>-8.4629615248015353E-3</v>
      </c>
      <c r="AX54" s="208"/>
      <c r="AY54" s="206"/>
    </row>
    <row r="55" spans="1:53" ht="15" customHeight="1">
      <c r="A55" s="67" t="s">
        <v>80</v>
      </c>
      <c r="B55" s="69">
        <v>3</v>
      </c>
      <c r="C55" s="70">
        <f t="shared" si="0"/>
        <v>41371</v>
      </c>
      <c r="D55" s="70">
        <f>I55+35</f>
        <v>41396</v>
      </c>
      <c r="E55" s="70" t="str">
        <f t="shared" si="6"/>
        <v>FNMA3.0-TBA-Apr</v>
      </c>
      <c r="F55" s="70" t="str">
        <f t="shared" si="6"/>
        <v>FNMA3.0-TBA-May</v>
      </c>
      <c r="G55" s="70" t="str">
        <f>"FNMA"&amp;TEXT($J$23,"0.0")&amp;"-TBA-GEN"</f>
        <v>FNMA3.0-TBA-GEN</v>
      </c>
      <c r="H55" s="71"/>
      <c r="I55" s="133">
        <v>41361</v>
      </c>
      <c r="J55" s="234">
        <v>12.375</v>
      </c>
      <c r="K55" s="237">
        <v>12.66527778</v>
      </c>
      <c r="L55" s="237">
        <v>0.3279999999999994</v>
      </c>
      <c r="M55" s="238">
        <v>106.715897</v>
      </c>
      <c r="N55" s="239">
        <v>44.790700000000001</v>
      </c>
      <c r="O55" s="240">
        <v>0.20369999999999999</v>
      </c>
      <c r="P55" s="237">
        <v>-0.16499221999999847</v>
      </c>
      <c r="Q55" s="171">
        <v>12.502269999999999</v>
      </c>
      <c r="R55" s="237">
        <v>0.16300778000000093</v>
      </c>
      <c r="S55" s="241">
        <v>1.3212621366461679E-2</v>
      </c>
      <c r="T55" s="237">
        <v>-7.5480108399999946</v>
      </c>
      <c r="U55" s="241">
        <v>-0.40147627868431035</v>
      </c>
      <c r="V55" s="242">
        <v>-16.5</v>
      </c>
      <c r="W55" s="243">
        <v>-2.0897708337000002E-2</v>
      </c>
      <c r="X55" s="244">
        <v>103.148438</v>
      </c>
      <c r="Y55" s="237">
        <v>-0.35937400000000252</v>
      </c>
      <c r="Z55" s="171">
        <v>0.25</v>
      </c>
      <c r="AA55" s="171">
        <v>102.882812</v>
      </c>
      <c r="AB55" s="171">
        <v>103.257812</v>
      </c>
      <c r="AC55" s="245">
        <v>-0.10937400000000252</v>
      </c>
      <c r="AD55" s="246">
        <v>7.0179999999999998</v>
      </c>
      <c r="AE55" s="243">
        <v>7.2389573788399997E-2</v>
      </c>
      <c r="AF55" s="247">
        <v>-0.28868395327323693</v>
      </c>
      <c r="AG55" s="237">
        <v>-3.0642913549220462E-2</v>
      </c>
      <c r="AH55" s="241">
        <v>-2.4837661999388377E-3</v>
      </c>
      <c r="AI55" s="237">
        <v>0.13389537037019325</v>
      </c>
      <c r="AJ55" s="241">
        <v>-8.5176107309530846E-3</v>
      </c>
      <c r="AK55" s="245">
        <v>1.5305039194127776E-3</v>
      </c>
      <c r="AL55" s="248">
        <v>0.13236486645078047</v>
      </c>
      <c r="AM55" s="241">
        <v>1.0728855166522841E-2</v>
      </c>
      <c r="AN55" s="237">
        <v>1.1961593149273149</v>
      </c>
      <c r="AO55" s="203">
        <v>6.14821898973541E-2</v>
      </c>
      <c r="AP55" s="249">
        <v>-9.2821231681689237E-2</v>
      </c>
      <c r="AQ55" s="250">
        <v>-7.5236396016114693E-3</v>
      </c>
      <c r="AR55" s="204"/>
      <c r="AS55" s="221"/>
      <c r="AU55" s="394">
        <f t="shared" si="4"/>
        <v>-1.3373470464243567E-2</v>
      </c>
      <c r="AV55" s="395">
        <f t="shared" si="5"/>
        <v>-7.5236396016114693E-3</v>
      </c>
      <c r="AX55" s="208"/>
      <c r="AY55" s="206"/>
    </row>
    <row r="56" spans="1:53" ht="15" customHeight="1">
      <c r="A56" s="67" t="s">
        <v>81</v>
      </c>
      <c r="B56" s="69">
        <v>3.5</v>
      </c>
      <c r="C56" s="70">
        <f t="shared" si="0"/>
        <v>41404</v>
      </c>
      <c r="D56" s="70">
        <f>I56+35</f>
        <v>41429</v>
      </c>
      <c r="E56" s="70" t="str">
        <f t="shared" si="6"/>
        <v>FNMA3.0-TBA-May</v>
      </c>
      <c r="F56" s="70" t="str">
        <f t="shared" si="6"/>
        <v>FNMA3.0-TBA-Jun</v>
      </c>
      <c r="G56" s="70" t="str">
        <f>"FNMA"&amp;TEXT($J$23,"0.0")&amp;"-TBA-GEN"</f>
        <v>FNMA3.0-TBA-GEN</v>
      </c>
      <c r="H56" s="71"/>
      <c r="I56" s="133">
        <v>41394</v>
      </c>
      <c r="J56" s="331">
        <v>10.75</v>
      </c>
      <c r="K56" s="332">
        <v>11.04027778</v>
      </c>
      <c r="L56" s="332">
        <v>-1.625</v>
      </c>
      <c r="M56" s="333">
        <v>291.41351300000002</v>
      </c>
      <c r="N56" s="334">
        <v>48.289000000000001</v>
      </c>
      <c r="O56" s="335">
        <v>0.19819999999999999</v>
      </c>
      <c r="P56" s="332">
        <v>-0.25262021999999895</v>
      </c>
      <c r="Q56" s="336">
        <v>12.917897999999999</v>
      </c>
      <c r="R56" s="332">
        <v>-1.877620219999999</v>
      </c>
      <c r="S56" s="337">
        <v>-0.14824943065717733</v>
      </c>
      <c r="T56" s="332">
        <v>-9.4256310599999935</v>
      </c>
      <c r="U56" s="337">
        <v>-0.49020707960417642</v>
      </c>
      <c r="V56" s="338">
        <v>-13.8</v>
      </c>
      <c r="W56" s="339">
        <v>-1.52355833364E-2</v>
      </c>
      <c r="X56" s="340">
        <v>104.59375</v>
      </c>
      <c r="Y56" s="332">
        <v>1.4453120000000013</v>
      </c>
      <c r="Z56" s="336">
        <v>0.26562599999999748</v>
      </c>
      <c r="AA56" s="336">
        <v>104.320312</v>
      </c>
      <c r="AB56" s="336">
        <v>102.882812</v>
      </c>
      <c r="AC56" s="341">
        <v>1.7109379999999987</v>
      </c>
      <c r="AD56" s="342">
        <v>6.3730000000000002</v>
      </c>
      <c r="AE56" s="339">
        <v>6.6657596875000003E-2</v>
      </c>
      <c r="AF56" s="343">
        <v>-0.22856484557897588</v>
      </c>
      <c r="AG56" s="332">
        <v>0.4939203456454051</v>
      </c>
      <c r="AH56" s="337">
        <v>3.8997987586609814E-2</v>
      </c>
      <c r="AI56" s="332">
        <v>-1.3402544404646899</v>
      </c>
      <c r="AJ56" s="337">
        <v>6.0119107694261043E-2</v>
      </c>
      <c r="AK56" s="341">
        <v>4.3445433889903948E-2</v>
      </c>
      <c r="AL56" s="344">
        <v>-1.3836998743545939</v>
      </c>
      <c r="AM56" s="337">
        <v>-0.10925144307056753</v>
      </c>
      <c r="AN56" s="332">
        <v>-0.18754055942727899</v>
      </c>
      <c r="AO56" s="345">
        <v>-5.4486271142638043E-2</v>
      </c>
      <c r="AP56" s="346">
        <v>-0.19190745432823847</v>
      </c>
      <c r="AQ56" s="347">
        <v>-1.5152249927852626E-2</v>
      </c>
      <c r="AR56" s="204"/>
      <c r="AS56" s="221"/>
      <c r="AU56" s="394">
        <f t="shared" si="4"/>
        <v>-1.9945888624639304E-2</v>
      </c>
      <c r="AV56" s="395">
        <f t="shared" si="5"/>
        <v>-1.5152249927852626E-2</v>
      </c>
      <c r="AX56" s="208"/>
      <c r="AY56" s="206"/>
    </row>
    <row r="57" spans="1:53" ht="15" customHeight="1">
      <c r="A57" s="67" t="s">
        <v>83</v>
      </c>
      <c r="B57" s="69">
        <v>4</v>
      </c>
      <c r="C57" s="70">
        <f t="shared" si="0"/>
        <v>41435</v>
      </c>
      <c r="D57" s="70">
        <f>I57+35</f>
        <v>41460</v>
      </c>
      <c r="E57" s="70" t="str">
        <f t="shared" si="6"/>
        <v>FNMA3.0-TBA-Jun</v>
      </c>
      <c r="F57" s="70" t="str">
        <f t="shared" si="6"/>
        <v>FNMA3.0-TBA-Jul</v>
      </c>
      <c r="G57" s="70" t="str">
        <f>"FNMA"&amp;TEXT($J$23,"0.0")&amp;"-TBA-GEN"</f>
        <v>FNMA3.0-TBA-GEN</v>
      </c>
      <c r="H57" s="71"/>
      <c r="I57" s="133">
        <v>41425</v>
      </c>
      <c r="J57" s="234">
        <v>11.375</v>
      </c>
      <c r="K57" s="237">
        <v>11.695833329999999</v>
      </c>
      <c r="L57" s="237">
        <v>0.65555554999999899</v>
      </c>
      <c r="M57" s="238">
        <v>793.95202600000005</v>
      </c>
      <c r="N57" s="239">
        <v>51.042499999999997</v>
      </c>
      <c r="O57" s="240">
        <v>0.19428000000000001</v>
      </c>
      <c r="P57" s="237">
        <v>-0.20923522000000006</v>
      </c>
      <c r="Q57" s="171">
        <v>11.249513</v>
      </c>
      <c r="R57" s="237">
        <v>0.44632032999999893</v>
      </c>
      <c r="S57" s="241">
        <v>4.0426548941416118E-2</v>
      </c>
      <c r="T57" s="237">
        <v>-8.9793107299999946</v>
      </c>
      <c r="U57" s="241">
        <v>-0.46959791115780714</v>
      </c>
      <c r="V57" s="242">
        <v>-15.5</v>
      </c>
      <c r="W57" s="243">
        <v>-1.8128541661499999E-2</v>
      </c>
      <c r="X57" s="244">
        <v>100.46875</v>
      </c>
      <c r="Y57" s="237">
        <v>-4.125</v>
      </c>
      <c r="Z57" s="171">
        <v>0.27343799999999874</v>
      </c>
      <c r="AA57" s="171">
        <v>100.195312</v>
      </c>
      <c r="AB57" s="171">
        <v>104.320312</v>
      </c>
      <c r="AC57" s="245">
        <v>-3.8515620000000013</v>
      </c>
      <c r="AD57" s="246">
        <v>7.5830000000000002</v>
      </c>
      <c r="AE57" s="243">
        <v>7.6185453125000011E-2</v>
      </c>
      <c r="AF57" s="247">
        <v>-0.2379527969959816</v>
      </c>
      <c r="AG57" s="237">
        <v>-0.88033167376785182</v>
      </c>
      <c r="AH57" s="241">
        <v>-7.9738181530415425E-2</v>
      </c>
      <c r="AI57" s="237">
        <v>-0.41464869397027859</v>
      </c>
      <c r="AJ57" s="241">
        <v>-9.3879514170057132E-3</v>
      </c>
      <c r="AK57" s="245">
        <v>1.9362649797574284E-2</v>
      </c>
      <c r="AL57" s="248">
        <v>-0.43401134376785289</v>
      </c>
      <c r="AM57" s="241">
        <v>-3.93116325889993E-2</v>
      </c>
      <c r="AN57" s="237">
        <v>-0.62155190319513187</v>
      </c>
      <c r="AO57" s="203">
        <v>-9.1655959459333358E-2</v>
      </c>
      <c r="AP57" s="249">
        <v>-0.14416988309501313</v>
      </c>
      <c r="AQ57" s="250">
        <v>-1.3058537653480412E-2</v>
      </c>
      <c r="AR57" s="204"/>
      <c r="AS57" s="221"/>
      <c r="AU57" s="394">
        <f t="shared" si="4"/>
        <v>-1.8951988724327191E-2</v>
      </c>
      <c r="AV57" s="395">
        <f t="shared" si="5"/>
        <v>-1.3058537653480412E-2</v>
      </c>
      <c r="AX57" s="208"/>
      <c r="AY57" s="206"/>
    </row>
    <row r="58" spans="1:53" ht="15" customHeight="1">
      <c r="A58" s="67" t="s">
        <v>84</v>
      </c>
      <c r="B58" s="69">
        <v>4.5</v>
      </c>
      <c r="C58" s="70">
        <f t="shared" si="0"/>
        <v>41463</v>
      </c>
      <c r="D58" s="70">
        <f>I58+35</f>
        <v>41488</v>
      </c>
      <c r="E58" s="70" t="str">
        <f t="shared" si="6"/>
        <v>FNMA3.0-TBA-Jul</v>
      </c>
      <c r="F58" s="70" t="str">
        <f t="shared" si="6"/>
        <v>FNMA3.0-TBA-Aug</v>
      </c>
      <c r="G58" s="70" t="str">
        <f>"FNMA"&amp;TEXT($J$23,"0.0")&amp;"-TBA-GEN"</f>
        <v>FNMA3.0-TBA-GEN</v>
      </c>
      <c r="H58" s="71"/>
      <c r="I58" s="133">
        <v>41453</v>
      </c>
      <c r="J58" s="234">
        <v>12.984</v>
      </c>
      <c r="K58" s="237">
        <v>13.27427778</v>
      </c>
      <c r="L58" s="237">
        <v>1.578444450000001</v>
      </c>
      <c r="M58" s="238">
        <v>815.96539299999995</v>
      </c>
      <c r="N58" s="239">
        <v>53.721600000000002</v>
      </c>
      <c r="O58" s="240">
        <v>0.19464999999999999</v>
      </c>
      <c r="P58" s="237">
        <v>-0.30683767000000017</v>
      </c>
      <c r="Q58" s="171">
        <v>12.002670999999999</v>
      </c>
      <c r="R58" s="237">
        <v>1.2716067800000008</v>
      </c>
      <c r="S58" s="241">
        <v>0.1087230592401064</v>
      </c>
      <c r="T58" s="237">
        <v>-7.7077039499999938</v>
      </c>
      <c r="U58" s="241">
        <v>-0.41193097343154117</v>
      </c>
      <c r="V58" s="242">
        <v>-15.5</v>
      </c>
      <c r="W58" s="243">
        <v>-2.0575130559000003E-2</v>
      </c>
      <c r="X58" s="244">
        <v>97.742187999999999</v>
      </c>
      <c r="Y58" s="237">
        <v>-2.7265620000000013</v>
      </c>
      <c r="Z58" s="171">
        <v>0.27343799999999874</v>
      </c>
      <c r="AA58" s="171">
        <v>97.488281000000001</v>
      </c>
      <c r="AB58" s="171">
        <v>100.195312</v>
      </c>
      <c r="AC58" s="245">
        <v>-2.4531240000000025</v>
      </c>
      <c r="AD58" s="246">
        <v>7.9279999999999999</v>
      </c>
      <c r="AE58" s="243">
        <v>7.7490006646400003E-2</v>
      </c>
      <c r="AF58" s="247">
        <v>-0.2655197934475319</v>
      </c>
      <c r="AG58" s="237">
        <v>-0.58372771717797101</v>
      </c>
      <c r="AH58" s="241">
        <v>-4.9909031764389128E-2</v>
      </c>
      <c r="AI58" s="237">
        <v>0.7254606253114958</v>
      </c>
      <c r="AJ58" s="241">
        <v>-2.7566996451550307E-2</v>
      </c>
      <c r="AK58" s="245">
        <v>3.7581562489465974E-2</v>
      </c>
      <c r="AL58" s="248">
        <v>0.68787906282202982</v>
      </c>
      <c r="AM58" s="241">
        <v>5.8814027475717276E-2</v>
      </c>
      <c r="AN58" s="237">
        <v>6.6327159626897947E-2</v>
      </c>
      <c r="AO58" s="203">
        <v>-3.8232588101570597E-2</v>
      </c>
      <c r="AP58" s="249">
        <v>-0.23423446871929426</v>
      </c>
      <c r="AQ58" s="250">
        <v>-2.0027172251033974E-2</v>
      </c>
      <c r="AR58" s="204"/>
      <c r="AS58" s="221"/>
      <c r="AU58" s="394">
        <f t="shared" si="4"/>
        <v>-2.6234784759881679E-2</v>
      </c>
      <c r="AV58" s="395">
        <f t="shared" si="5"/>
        <v>-2.0027172251033974E-2</v>
      </c>
      <c r="AX58" s="208"/>
      <c r="AY58" s="206"/>
    </row>
    <row r="59" spans="1:53" s="226" customFormat="1" ht="15" customHeight="1">
      <c r="B59" s="368"/>
      <c r="C59" s="369"/>
      <c r="D59" s="369"/>
      <c r="E59" s="369"/>
      <c r="F59" s="369"/>
      <c r="G59" s="369"/>
      <c r="H59" s="72"/>
      <c r="I59" s="133">
        <v>41486</v>
      </c>
      <c r="J59" s="234">
        <v>14.484</v>
      </c>
      <c r="K59" s="237">
        <v>14.77427778</v>
      </c>
      <c r="L59" s="237">
        <v>1.5</v>
      </c>
      <c r="M59" s="238">
        <v>654.91522199999997</v>
      </c>
      <c r="N59" s="239">
        <v>52.453499999999998</v>
      </c>
      <c r="O59" s="240">
        <v>0.18673000000000001</v>
      </c>
      <c r="P59" s="237">
        <v>-0.38365521999999963</v>
      </c>
      <c r="Q59" s="171">
        <v>13.657933</v>
      </c>
      <c r="R59" s="237">
        <v>1.1163447800000004</v>
      </c>
      <c r="S59" s="241">
        <v>8.4098344068252603E-2</v>
      </c>
      <c r="T59" s="237">
        <v>-6.5913591699999934</v>
      </c>
      <c r="U59" s="241">
        <v>-0.36247534209930454</v>
      </c>
      <c r="V59" s="242">
        <v>-15.3</v>
      </c>
      <c r="W59" s="243">
        <v>-2.2604645003399999E-2</v>
      </c>
      <c r="X59" s="244">
        <v>96.953125</v>
      </c>
      <c r="Y59" s="237">
        <v>-0.78906299999999874</v>
      </c>
      <c r="Z59" s="171">
        <v>0.25390699999999811</v>
      </c>
      <c r="AA59" s="171">
        <v>96.683593999999999</v>
      </c>
      <c r="AB59" s="171">
        <v>97.488281000000001</v>
      </c>
      <c r="AC59" s="245">
        <v>-0.53515600000000063</v>
      </c>
      <c r="AD59" s="246">
        <v>8.0239999999999991</v>
      </c>
      <c r="AE59" s="243">
        <v>7.7795187500000001E-2</v>
      </c>
      <c r="AF59" s="247">
        <v>-0.29056610993321402</v>
      </c>
      <c r="AG59" s="237">
        <v>-0.14209451058220754</v>
      </c>
      <c r="AH59" s="241">
        <v>-1.0704500307828237E-2</v>
      </c>
      <c r="AI59" s="237">
        <v>0.98413183023036366</v>
      </c>
      <c r="AJ59" s="241">
        <v>-2.5046316485682119E-2</v>
      </c>
      <c r="AK59" s="245">
        <v>9.8815608125708797E-3</v>
      </c>
      <c r="AL59" s="248">
        <v>0.9742502694177928</v>
      </c>
      <c r="AM59" s="241">
        <v>7.3393843760424363E-2</v>
      </c>
      <c r="AN59" s="237">
        <v>1.0405774290446907</v>
      </c>
      <c r="AO59" s="203">
        <v>3.2355219061170448E-2</v>
      </c>
      <c r="AP59" s="249">
        <v>-0.3098784507251876</v>
      </c>
      <c r="AQ59" s="250">
        <v>-2.3344279505139873E-2</v>
      </c>
      <c r="AR59" s="300"/>
      <c r="AS59" s="302"/>
      <c r="AU59" s="394">
        <f t="shared" si="4"/>
        <v>-2.890215395206229E-2</v>
      </c>
      <c r="AV59" s="395">
        <f t="shared" si="5"/>
        <v>-2.3344279505139873E-2</v>
      </c>
      <c r="AX59" s="370"/>
      <c r="AY59" s="371"/>
    </row>
    <row r="60" spans="1:53" s="226" customFormat="1" ht="15" customHeight="1">
      <c r="B60" s="368"/>
      <c r="C60" s="369"/>
      <c r="D60" s="369"/>
      <c r="E60" s="369"/>
      <c r="F60" s="369"/>
      <c r="G60" s="369"/>
      <c r="H60" s="72"/>
      <c r="I60" s="133">
        <v>41516</v>
      </c>
      <c r="J60" s="331">
        <v>15.811999999999999</v>
      </c>
      <c r="K60" s="332">
        <v>16.13283333</v>
      </c>
      <c r="L60" s="332">
        <v>1.3585555500000002</v>
      </c>
      <c r="M60" s="333">
        <v>550.57330300000001</v>
      </c>
      <c r="N60" s="334">
        <v>52.308300000000003</v>
      </c>
      <c r="O60" s="335">
        <v>0.18206</v>
      </c>
      <c r="P60" s="332">
        <v>-0.47838422000000058</v>
      </c>
      <c r="Q60" s="336">
        <v>15.252662000000001</v>
      </c>
      <c r="R60" s="332">
        <v>0.88017132999999959</v>
      </c>
      <c r="S60" s="337">
        <v>5.957457569881968E-2</v>
      </c>
      <c r="T60" s="332">
        <v>-5.7111878399999938</v>
      </c>
      <c r="U60" s="337">
        <v>-0.32449508110733538</v>
      </c>
      <c r="V60" s="338">
        <v>-15.3</v>
      </c>
      <c r="W60" s="339">
        <v>-2.4683234994900001E-2</v>
      </c>
      <c r="X60" s="340">
        <v>95.921875</v>
      </c>
      <c r="Y60" s="332">
        <v>-1.03125</v>
      </c>
      <c r="Z60" s="336">
        <v>0.26953100000000063</v>
      </c>
      <c r="AA60" s="336">
        <v>95.675781000000001</v>
      </c>
      <c r="AB60" s="336">
        <v>96.683593999999999</v>
      </c>
      <c r="AC60" s="341">
        <v>-0.76171899999999937</v>
      </c>
      <c r="AD60" s="342">
        <v>8.0820000000000007</v>
      </c>
      <c r="AE60" s="339">
        <v>7.7524059374999996E-2</v>
      </c>
      <c r="AF60" s="343">
        <v>-0.31839451125104351</v>
      </c>
      <c r="AG60" s="332">
        <v>-0.22132972669221768</v>
      </c>
      <c r="AH60" s="337">
        <v>-1.4980747620153225E-2</v>
      </c>
      <c r="AI60" s="332">
        <v>0.6731906227372878</v>
      </c>
      <c r="AJ60" s="337">
        <v>-2.7828401317829488E-2</v>
      </c>
      <c r="AK60" s="341">
        <v>1.434901942950583E-2</v>
      </c>
      <c r="AL60" s="344">
        <v>0.65884160330778196</v>
      </c>
      <c r="AM60" s="337">
        <v>4.4593828078666457E-2</v>
      </c>
      <c r="AN60" s="332">
        <v>1.6994190323524727</v>
      </c>
      <c r="AO60" s="345">
        <v>7.839189021609827E-2</v>
      </c>
      <c r="AP60" s="346">
        <v>-0.39256702898799539</v>
      </c>
      <c r="AQ60" s="347">
        <v>-2.6570979294799436E-2</v>
      </c>
      <c r="AR60" s="300"/>
      <c r="AS60" s="302"/>
      <c r="AU60" s="396">
        <f t="shared" si="4"/>
        <v>-3.2379533343253587E-2</v>
      </c>
      <c r="AV60" s="397">
        <f t="shared" si="5"/>
        <v>-2.6570979294799436E-2</v>
      </c>
      <c r="AX60" s="370"/>
      <c r="AY60" s="371"/>
    </row>
    <row r="61" spans="1:53" s="226" customFormat="1" ht="15" customHeight="1">
      <c r="B61" s="368"/>
      <c r="C61" s="369"/>
      <c r="D61" s="369"/>
      <c r="E61" s="369"/>
      <c r="F61" s="369"/>
      <c r="G61" s="369"/>
      <c r="H61" s="72"/>
      <c r="I61" s="133">
        <v>41547</v>
      </c>
      <c r="J61" s="331">
        <v>15.25</v>
      </c>
      <c r="K61" s="332">
        <v>15.54027778</v>
      </c>
      <c r="L61" s="332">
        <v>-0.59255555000000015</v>
      </c>
      <c r="M61" s="333">
        <v>459.45800800000001</v>
      </c>
      <c r="N61" s="334">
        <v>46.317399999999999</v>
      </c>
      <c r="O61" s="335">
        <v>0.17885000000000001</v>
      </c>
      <c r="P61" s="332">
        <v>-0.40351966999999789</v>
      </c>
      <c r="Q61" s="336">
        <v>16.536352999999998</v>
      </c>
      <c r="R61" s="332">
        <v>-0.99607521999999804</v>
      </c>
      <c r="S61" s="337">
        <v>-6.1742113094773912E-2</v>
      </c>
      <c r="T61" s="332">
        <v>-6.7072630599999918</v>
      </c>
      <c r="U61" s="337">
        <v>-0.36620218220568235</v>
      </c>
      <c r="V61" s="338">
        <v>-15.5</v>
      </c>
      <c r="W61" s="339">
        <v>-2.4087430558999999E-2</v>
      </c>
      <c r="X61" s="340">
        <v>97.710937999999999</v>
      </c>
      <c r="Y61" s="332">
        <v>1.7890629999999987</v>
      </c>
      <c r="Z61" s="336">
        <v>0.24609399999999937</v>
      </c>
      <c r="AA61" s="336">
        <v>97.4375</v>
      </c>
      <c r="AB61" s="336">
        <v>95.675781000000001</v>
      </c>
      <c r="AC61" s="341">
        <v>2.0351569999999981</v>
      </c>
      <c r="AD61" s="342">
        <v>7.9720000000000004</v>
      </c>
      <c r="AE61" s="339">
        <v>7.7895159773600009E-2</v>
      </c>
      <c r="AF61" s="343">
        <v>-0.30922884848056553</v>
      </c>
      <c r="AG61" s="332">
        <v>0.6479828183341394</v>
      </c>
      <c r="AH61" s="337">
        <v>4.0165469082803655E-2</v>
      </c>
      <c r="AI61" s="332">
        <v>-0.33989342759928881</v>
      </c>
      <c r="AJ61" s="337">
        <v>9.1656627704779781E-3</v>
      </c>
      <c r="AK61" s="341">
        <v>8.1989740665698151E-3</v>
      </c>
      <c r="AL61" s="344">
        <v>-0.34809240166585864</v>
      </c>
      <c r="AM61" s="337">
        <v>-2.1576644011970254E-2</v>
      </c>
      <c r="AN61" s="332">
        <v>1.3513266306866141</v>
      </c>
      <c r="AO61" s="345">
        <v>5.5123812295509778E-2</v>
      </c>
      <c r="AP61" s="346">
        <v>-0.3274203057620218</v>
      </c>
      <c r="AQ61" s="347">
        <v>-2.0295276041385955E-2</v>
      </c>
      <c r="AR61" s="300"/>
      <c r="AS61" s="302"/>
      <c r="AU61" s="396">
        <f>P61/K60</f>
        <v>-2.5012324973916897E-2</v>
      </c>
      <c r="AV61" s="397">
        <f>AP61/K60</f>
        <v>-2.0295276041385955E-2</v>
      </c>
      <c r="AX61" s="370"/>
      <c r="AY61" s="371"/>
    </row>
    <row r="62" spans="1:53" s="226" customFormat="1" ht="15" customHeight="1">
      <c r="B62" s="368"/>
      <c r="C62" s="369"/>
      <c r="D62" s="369"/>
      <c r="E62" s="369"/>
      <c r="F62" s="369"/>
      <c r="G62" s="369"/>
      <c r="H62" s="72"/>
      <c r="I62" s="133">
        <v>41578</v>
      </c>
      <c r="J62" s="331">
        <v>14.9375</v>
      </c>
      <c r="K62" s="332">
        <v>15.22777778</v>
      </c>
      <c r="L62" s="332">
        <v>-0.3125</v>
      </c>
      <c r="M62" s="333">
        <v>394.24591099999998</v>
      </c>
      <c r="N62" s="334">
        <v>38.024700000000003</v>
      </c>
      <c r="O62" s="335">
        <v>0.16800000000000001</v>
      </c>
      <c r="P62" s="332">
        <v>-0.1817472200000001</v>
      </c>
      <c r="Q62" s="336">
        <v>15.722025</v>
      </c>
      <c r="R62" s="332">
        <v>-0.4942472200000001</v>
      </c>
      <c r="S62" s="337">
        <v>-3.1804271905363592E-2</v>
      </c>
      <c r="T62" s="332">
        <v>-7.2015102799999919</v>
      </c>
      <c r="U62" s="337">
        <v>-0.38635966033583891</v>
      </c>
      <c r="V62" s="338">
        <v>-15.7</v>
      </c>
      <c r="W62" s="339">
        <v>-2.3907611114599998E-2</v>
      </c>
      <c r="X62" s="340">
        <v>98.6875</v>
      </c>
      <c r="Y62" s="332">
        <v>0.97656200000000126</v>
      </c>
      <c r="Z62" s="336">
        <v>0.27343799999999874</v>
      </c>
      <c r="AA62" s="336">
        <v>98.453125</v>
      </c>
      <c r="AB62" s="336">
        <v>97.4375</v>
      </c>
      <c r="AC62" s="341">
        <v>1.25</v>
      </c>
      <c r="AD62" s="342">
        <v>7.7620750000000003</v>
      </c>
      <c r="AE62" s="339">
        <v>7.660197765625E-2</v>
      </c>
      <c r="AF62" s="343">
        <v>-0.31210174784109329</v>
      </c>
      <c r="AG62" s="332">
        <v>0.38653606060070689</v>
      </c>
      <c r="AH62" s="337">
        <v>2.4873175761257652E-2</v>
      </c>
      <c r="AI62" s="332">
        <v>-0.10911394157195106</v>
      </c>
      <c r="AJ62" s="337">
        <v>-2.8728993605277586E-3</v>
      </c>
      <c r="AK62" s="341">
        <v>-1.4027821726578563E-3</v>
      </c>
      <c r="AL62" s="344">
        <v>-0.10771115939929321</v>
      </c>
      <c r="AM62" s="337">
        <v>-6.9310961441059393E-3</v>
      </c>
      <c r="AN62" s="332">
        <v>1.2436154712873209</v>
      </c>
      <c r="AO62" s="345">
        <v>4.7810647708554033E-2</v>
      </c>
      <c r="AP62" s="346">
        <v>-9.6406742273827631E-2</v>
      </c>
      <c r="AQ62" s="347">
        <v>-6.2036691775163126E-3</v>
      </c>
      <c r="AR62" s="300"/>
      <c r="AS62" s="302"/>
      <c r="AX62" s="370"/>
      <c r="AY62" s="371"/>
    </row>
    <row r="63" spans="1:53" s="226" customFormat="1" ht="15" customHeight="1">
      <c r="C63" s="369"/>
      <c r="D63" s="369"/>
      <c r="E63" s="369"/>
      <c r="F63" s="369"/>
      <c r="G63" s="369"/>
      <c r="H63" s="72"/>
      <c r="I63" s="133">
        <v>41607</v>
      </c>
      <c r="J63" s="217">
        <v>16.6875</v>
      </c>
      <c r="K63" s="80">
        <v>16.993055559999998</v>
      </c>
      <c r="L63" s="80">
        <v>1.7652777799999981</v>
      </c>
      <c r="M63" s="81">
        <v>339.39059400000002</v>
      </c>
      <c r="N63" s="73">
        <v>35.970199999999998</v>
      </c>
      <c r="O63" s="170">
        <v>0.16825000000000001</v>
      </c>
      <c r="P63" s="80">
        <v>-0.12673021999999889</v>
      </c>
      <c r="Q63" s="82">
        <v>15.354507999999999</v>
      </c>
      <c r="R63" s="80">
        <v>1.6385475599999992</v>
      </c>
      <c r="S63" s="83">
        <v>0.1076025394954246</v>
      </c>
      <c r="T63" s="80">
        <v>-5.5629627199999927</v>
      </c>
      <c r="U63" s="83">
        <v>-0.32033040145114033</v>
      </c>
      <c r="V63" s="84">
        <v>-15.4</v>
      </c>
      <c r="W63" s="172">
        <v>-2.6169305562399995E-2</v>
      </c>
      <c r="X63" s="185">
        <v>96.515625</v>
      </c>
      <c r="Y63" s="80">
        <v>-2.171875</v>
      </c>
      <c r="Z63" s="82">
        <v>0.234375</v>
      </c>
      <c r="AA63" s="82">
        <v>96.25</v>
      </c>
      <c r="AB63" s="82">
        <v>98.453125</v>
      </c>
      <c r="AC63" s="187">
        <v>-1.9375</v>
      </c>
      <c r="AD63" s="189">
        <v>8.0552030000000006</v>
      </c>
      <c r="AE63" s="172">
        <v>7.7745295204687495E-2</v>
      </c>
      <c r="AF63" s="86">
        <v>-0.33660307666851808</v>
      </c>
      <c r="AG63" s="80">
        <v>-0.6046971364421182</v>
      </c>
      <c r="AH63" s="83">
        <v>-3.9710136644909605E-2</v>
      </c>
      <c r="AI63" s="80">
        <v>1.0604573353314126</v>
      </c>
      <c r="AJ63" s="83">
        <v>-2.4501328827424784E-2</v>
      </c>
      <c r="AK63" s="187">
        <v>2.66069117735316E-2</v>
      </c>
      <c r="AL63" s="192">
        <v>1.0338504235578809</v>
      </c>
      <c r="AM63" s="83">
        <v>6.7892402850514996E-2</v>
      </c>
      <c r="AN63" s="80">
        <v>2.2774658948452018</v>
      </c>
      <c r="AO63" s="109">
        <v>0.1189490303138423</v>
      </c>
      <c r="AP63" s="194">
        <v>-4.7838873905814969E-2</v>
      </c>
      <c r="AQ63" s="200">
        <v>-3.1415531929186694E-3</v>
      </c>
      <c r="AR63" s="300"/>
      <c r="AS63" s="302"/>
      <c r="AX63" s="370"/>
      <c r="AY63" s="371"/>
    </row>
    <row r="64" spans="1:53" s="226" customFormat="1" ht="15" customHeight="1">
      <c r="C64" s="369"/>
      <c r="D64" s="369"/>
      <c r="E64" s="369"/>
      <c r="F64" s="369"/>
      <c r="G64" s="369"/>
      <c r="H64" s="72"/>
      <c r="I64" s="133">
        <v>41639</v>
      </c>
      <c r="J64" s="234">
        <v>18.640630999999999</v>
      </c>
      <c r="K64" s="237">
        <v>18.946186559999997</v>
      </c>
      <c r="L64" s="237">
        <v>1.9531309999999991</v>
      </c>
      <c r="M64" s="238">
        <v>236.31959499999999</v>
      </c>
      <c r="N64" s="239">
        <v>32.270099999999999</v>
      </c>
      <c r="O64" s="240">
        <v>0.16769999999999999</v>
      </c>
      <c r="P64" s="237">
        <v>-0.11654844000000253</v>
      </c>
      <c r="Q64" s="171">
        <v>17.109604000000001</v>
      </c>
      <c r="R64" s="237">
        <v>1.8365825599999965</v>
      </c>
      <c r="S64" s="241">
        <v>0.10807841788754775</v>
      </c>
      <c r="T64" s="237">
        <v>-3.7263801599999962</v>
      </c>
      <c r="U64" s="241">
        <v>-0.24687278655371481</v>
      </c>
      <c r="V64" s="242">
        <v>-15.8</v>
      </c>
      <c r="W64" s="243">
        <v>-2.9934974764799994E-2</v>
      </c>
      <c r="X64" s="244">
        <v>95.0625</v>
      </c>
      <c r="Y64" s="237">
        <v>-1.453125</v>
      </c>
      <c r="Z64" s="171">
        <v>0.265625</v>
      </c>
      <c r="AA64" s="171">
        <v>94.789062000000001</v>
      </c>
      <c r="AB64" s="171">
        <v>96.25</v>
      </c>
      <c r="AC64" s="245">
        <v>-1.1875</v>
      </c>
      <c r="AD64" s="246">
        <v>8.0500100000000003</v>
      </c>
      <c r="AE64" s="243">
        <v>7.6525407562500009E-2</v>
      </c>
      <c r="AF64" s="247">
        <v>-0.39117694002938086</v>
      </c>
      <c r="AG64" s="237">
        <v>-0.39971615354386519</v>
      </c>
      <c r="AH64" s="241">
        <v>-2.3522323700556725E-2</v>
      </c>
      <c r="AI64" s="237">
        <v>1.4765177290542582</v>
      </c>
      <c r="AJ64" s="241">
        <v>-5.4573863360862784E-2</v>
      </c>
      <c r="AK64" s="245">
        <v>3.965132259812687E-2</v>
      </c>
      <c r="AL64" s="248">
        <v>1.4368664064561314</v>
      </c>
      <c r="AM64" s="241">
        <v>8.4556094186991032E-2</v>
      </c>
      <c r="AN64" s="237">
        <v>3.714332301301333</v>
      </c>
      <c r="AO64" s="203">
        <v>0.21356298991150169</v>
      </c>
      <c r="AP64" s="249">
        <v>-1.2642065304698233E-2</v>
      </c>
      <c r="AQ64" s="250">
        <v>-7.4395480318774603E-4</v>
      </c>
      <c r="AR64" s="300"/>
      <c r="AS64" s="302"/>
      <c r="AX64" s="370"/>
      <c r="AY64" s="371"/>
    </row>
    <row r="65" spans="1:51" s="226" customFormat="1" ht="15" customHeight="1">
      <c r="C65" s="369"/>
      <c r="D65" s="369"/>
      <c r="E65" s="369"/>
      <c r="F65" s="369"/>
      <c r="G65" s="369"/>
      <c r="H65" s="72"/>
      <c r="I65" s="133">
        <v>41670</v>
      </c>
      <c r="J65" s="234">
        <v>19</v>
      </c>
      <c r="K65" s="237">
        <v>19.320833329999999</v>
      </c>
      <c r="L65" s="237">
        <v>0.37464677000000179</v>
      </c>
      <c r="M65" s="238">
        <v>-37.728499999999997</v>
      </c>
      <c r="N65" s="239">
        <v>33.464199999999998</v>
      </c>
      <c r="O65" s="240">
        <v>0.1565</v>
      </c>
      <c r="P65" s="237">
        <v>-0.21302744000000118</v>
      </c>
      <c r="Q65" s="171">
        <v>19.159213999999999</v>
      </c>
      <c r="R65" s="237">
        <v>0.16161933000000062</v>
      </c>
      <c r="S65" s="241">
        <v>8.5304411781322934E-3</v>
      </c>
      <c r="T65" s="237">
        <v>-3.5647608299999956</v>
      </c>
      <c r="U65" s="241">
        <v>-0.24044827915976053</v>
      </c>
      <c r="V65" s="242">
        <v>-16.7</v>
      </c>
      <c r="W65" s="243">
        <v>-3.2265791661099996E-2</v>
      </c>
      <c r="X65" s="244">
        <v>97.265625</v>
      </c>
      <c r="Y65" s="237">
        <v>2.203125</v>
      </c>
      <c r="Z65" s="171">
        <v>0.27343799999999874</v>
      </c>
      <c r="AA65" s="171">
        <v>97.003906000000001</v>
      </c>
      <c r="AB65" s="171">
        <v>94.789062000000001</v>
      </c>
      <c r="AC65" s="245">
        <v>2.4765629999999987</v>
      </c>
      <c r="AD65" s="246">
        <v>7.5514489999999999</v>
      </c>
      <c r="AE65" s="243">
        <v>7.3449640664062496E-2</v>
      </c>
      <c r="AF65" s="247">
        <v>-0.43929134804994396</v>
      </c>
      <c r="AG65" s="237">
        <v>0.96877433612998309</v>
      </c>
      <c r="AH65" s="241">
        <v>5.1132946097728241E-2</v>
      </c>
      <c r="AI65" s="237">
        <v>1.0773926385448322</v>
      </c>
      <c r="AJ65" s="241">
        <v>-4.8114408020563104E-2</v>
      </c>
      <c r="AK65" s="245">
        <v>-5.3001027585151544E-2</v>
      </c>
      <c r="AL65" s="248">
        <v>1.1303936661299838</v>
      </c>
      <c r="AM65" s="241">
        <v>5.9663387275860541E-2</v>
      </c>
      <c r="AN65" s="237">
        <v>4.8447259674313168</v>
      </c>
      <c r="AO65" s="203">
        <v>0.28596826856224289</v>
      </c>
      <c r="AP65" s="249">
        <v>-9.2908492371921156E-2</v>
      </c>
      <c r="AQ65" s="250">
        <v>-4.9038096441039779E-3</v>
      </c>
      <c r="AR65" s="300"/>
      <c r="AS65" s="302"/>
      <c r="AX65" s="370"/>
      <c r="AY65" s="371"/>
    </row>
    <row r="66" spans="1:51" s="226" customFormat="1" ht="15" customHeight="1">
      <c r="C66" s="372"/>
      <c r="D66" s="369"/>
      <c r="E66" s="369"/>
      <c r="F66" s="369"/>
      <c r="G66" s="369"/>
      <c r="H66" s="72"/>
      <c r="I66" s="133">
        <v>41698</v>
      </c>
      <c r="J66" s="234">
        <v>19.6875</v>
      </c>
      <c r="K66" s="237">
        <v>20.008333329999999</v>
      </c>
      <c r="L66" s="237">
        <v>0.6875</v>
      </c>
      <c r="M66" s="238">
        <v>-116.39679700000001</v>
      </c>
      <c r="N66" s="239">
        <v>28.446200000000001</v>
      </c>
      <c r="O66" s="240">
        <v>0.1555</v>
      </c>
      <c r="P66" s="237">
        <v>-0.10861167000000194</v>
      </c>
      <c r="Q66" s="171">
        <v>19.429445000000001</v>
      </c>
      <c r="R66" s="237">
        <v>0.57888832999999806</v>
      </c>
      <c r="S66" s="241">
        <v>2.9961871732579047E-2</v>
      </c>
      <c r="T66" s="237">
        <v>-2.9858724999999975</v>
      </c>
      <c r="U66" s="241">
        <v>-0.21769068792568547</v>
      </c>
      <c r="V66" s="242">
        <v>-17</v>
      </c>
      <c r="W66" s="243">
        <v>-3.4014166661000003E-2</v>
      </c>
      <c r="X66" s="244">
        <v>97.15625</v>
      </c>
      <c r="Y66" s="237">
        <v>-0.109375</v>
      </c>
      <c r="Z66" s="171">
        <v>0.26171899999999937</v>
      </c>
      <c r="AA66" s="171">
        <v>96.925781000000001</v>
      </c>
      <c r="AB66" s="171">
        <v>97.003906000000001</v>
      </c>
      <c r="AC66" s="245">
        <v>0.15234399999999937</v>
      </c>
      <c r="AD66" s="246">
        <v>7.6578980000000003</v>
      </c>
      <c r="AE66" s="243">
        <v>7.4401265256250002E-2</v>
      </c>
      <c r="AF66" s="247">
        <v>-0.45717188469644576</v>
      </c>
      <c r="AG66" s="237">
        <v>6.6923401127320384E-2</v>
      </c>
      <c r="AH66" s="241">
        <v>3.4637947537907977E-3</v>
      </c>
      <c r="AI66" s="237">
        <v>0.64678957297517403</v>
      </c>
      <c r="AJ66" s="241">
        <v>-1.7880536646501799E-2</v>
      </c>
      <c r="AK66" s="245">
        <v>9.7784184785556713E-4</v>
      </c>
      <c r="AL66" s="248">
        <v>0.64581173112731849</v>
      </c>
      <c r="AM66" s="241">
        <v>3.3425666486369847E-2</v>
      </c>
      <c r="AN66" s="237">
        <v>5.4905376985586356</v>
      </c>
      <c r="AO66" s="203">
        <v>0.32895261501925899</v>
      </c>
      <c r="AP66" s="249">
        <v>1.1038898490866866E-2</v>
      </c>
      <c r="AQ66" s="250">
        <v>5.7134691357884964E-4</v>
      </c>
      <c r="AR66" s="300"/>
      <c r="AS66" s="302"/>
      <c r="AX66" s="370"/>
      <c r="AY66" s="371"/>
    </row>
    <row r="67" spans="1:51" s="226" customFormat="1" ht="15">
      <c r="A67" s="373"/>
      <c r="C67" s="369"/>
      <c r="D67" s="369"/>
      <c r="E67" s="369"/>
      <c r="F67" s="369"/>
      <c r="G67" s="369"/>
      <c r="H67" s="72"/>
      <c r="I67" s="133">
        <v>41729</v>
      </c>
      <c r="J67" s="331">
        <v>20.5</v>
      </c>
      <c r="K67" s="332">
        <v>20.79027778</v>
      </c>
      <c r="L67" s="332">
        <v>0.78194445000000101</v>
      </c>
      <c r="M67" s="333">
        <v>-136.91949500000001</v>
      </c>
      <c r="N67" s="334">
        <v>26.44</v>
      </c>
      <c r="O67" s="335">
        <v>0.152</v>
      </c>
      <c r="P67" s="332">
        <v>-8.312967000000171E-2</v>
      </c>
      <c r="Q67" s="336">
        <v>20.091463000000001</v>
      </c>
      <c r="R67" s="332">
        <v>0.6988147799999993</v>
      </c>
      <c r="S67" s="337">
        <v>3.4926186428142603E-2</v>
      </c>
      <c r="T67" s="332">
        <v>-2.2870577199999982</v>
      </c>
      <c r="U67" s="337">
        <v>-0.19036760704770583</v>
      </c>
      <c r="V67" s="338">
        <v>-17.2</v>
      </c>
      <c r="W67" s="339">
        <v>-3.5759277781599999E-2</v>
      </c>
      <c r="X67" s="340">
        <v>96.546875</v>
      </c>
      <c r="Y67" s="332">
        <v>-0.609375</v>
      </c>
      <c r="Z67" s="336">
        <v>0.23046899999999937</v>
      </c>
      <c r="AA67" s="336">
        <v>96.269531000000001</v>
      </c>
      <c r="AB67" s="336">
        <v>96.925781000000001</v>
      </c>
      <c r="AC67" s="341">
        <v>-0.37890600000000063</v>
      </c>
      <c r="AD67" s="342">
        <v>7.6721079999999997</v>
      </c>
      <c r="AE67" s="339">
        <v>7.4071805206249994E-2</v>
      </c>
      <c r="AF67" s="343">
        <v>-0.48276503700739726</v>
      </c>
      <c r="AG67" s="332">
        <v>-0.17322517014279176</v>
      </c>
      <c r="AH67" s="337">
        <v>-8.657651153935058E-3</v>
      </c>
      <c r="AI67" s="332">
        <v>0.53338752345195051</v>
      </c>
      <c r="AJ67" s="337">
        <v>-2.5593152310951495E-2</v>
      </c>
      <c r="AK67" s="341">
        <v>7.7979135947430335E-3</v>
      </c>
      <c r="AL67" s="344">
        <v>0.52558960985720748</v>
      </c>
      <c r="AM67" s="337">
        <v>2.6268535274207545E-2</v>
      </c>
      <c r="AN67" s="332">
        <v>6.0161273084158431</v>
      </c>
      <c r="AO67" s="345">
        <v>0.36386225366464275</v>
      </c>
      <c r="AP67" s="346">
        <v>2.8132705314055831E-2</v>
      </c>
      <c r="AQ67" s="347">
        <v>1.4060494120154601E-3</v>
      </c>
    </row>
    <row r="68" spans="1:51" s="226" customFormat="1" ht="15">
      <c r="A68" s="373"/>
      <c r="I68" s="133">
        <v>41759</v>
      </c>
      <c r="J68" s="234">
        <v>20.203130999999999</v>
      </c>
      <c r="K68" s="237">
        <v>20.493408779999999</v>
      </c>
      <c r="L68" s="237">
        <v>-0.29686900000000094</v>
      </c>
      <c r="M68" s="238">
        <v>-206.78500399999999</v>
      </c>
      <c r="N68" s="239">
        <v>27.18</v>
      </c>
      <c r="O68" s="240">
        <v>0.15049999999999999</v>
      </c>
      <c r="P68" s="237">
        <v>-0.12257722000000015</v>
      </c>
      <c r="Q68" s="171">
        <v>20.912855</v>
      </c>
      <c r="R68" s="237">
        <v>-0.41944622000000109</v>
      </c>
      <c r="S68" s="241">
        <v>-2.0175113793020283E-2</v>
      </c>
      <c r="T68" s="237">
        <v>-2.7065039399999993</v>
      </c>
      <c r="U68" s="241">
        <v>-0.20670203270603371</v>
      </c>
      <c r="V68" s="242">
        <v>-17.399999999999999</v>
      </c>
      <c r="W68" s="243">
        <v>-3.5658531277199992E-2</v>
      </c>
      <c r="X68" s="244">
        <v>97.484375</v>
      </c>
      <c r="Y68" s="237">
        <v>0.9375</v>
      </c>
      <c r="Z68" s="171">
        <v>0.27734399999999937</v>
      </c>
      <c r="AA68" s="171">
        <v>97.210937999999999</v>
      </c>
      <c r="AB68" s="171">
        <v>96.269531000000001</v>
      </c>
      <c r="AC68" s="245">
        <v>1.2148439999999994</v>
      </c>
      <c r="AD68" s="246">
        <v>7.508197</v>
      </c>
      <c r="AE68" s="243">
        <v>7.3193189192187508E-2</v>
      </c>
      <c r="AF68" s="247">
        <v>-0.48718373486321748</v>
      </c>
      <c r="AG68" s="237">
        <v>0.58648420861821426</v>
      </c>
      <c r="AH68" s="241">
        <v>2.8209541730241098E-2</v>
      </c>
      <c r="AI68" s="237">
        <v>0.16496672399829745</v>
      </c>
      <c r="AJ68" s="241">
        <v>-4.4186978558202195E-3</v>
      </c>
      <c r="AK68" s="245">
        <v>-2.0712646199157279E-3</v>
      </c>
      <c r="AL68" s="248">
        <v>0.16703798861821317</v>
      </c>
      <c r="AM68" s="241">
        <v>8.0344279372208168E-3</v>
      </c>
      <c r="AN68" s="237">
        <v>6.1831652970340567</v>
      </c>
      <c r="AO68" s="203">
        <v>0.37482010665800702</v>
      </c>
      <c r="AP68" s="249">
        <v>1.2540265761903729E-2</v>
      </c>
      <c r="AQ68" s="250">
        <v>6.0317932711641384E-4</v>
      </c>
    </row>
    <row r="69" spans="1:51" ht="15">
      <c r="A69" s="90"/>
      <c r="I69" s="133">
        <v>41789</v>
      </c>
      <c r="J69" s="234">
        <v>19.28125</v>
      </c>
      <c r="K69" s="237">
        <v>19.586805559999998</v>
      </c>
      <c r="L69" s="237">
        <v>-0.90660322000000093</v>
      </c>
      <c r="M69" s="238">
        <v>-284.63211100000001</v>
      </c>
      <c r="N69" s="239">
        <v>27.885000000000002</v>
      </c>
      <c r="O69" s="240">
        <v>0.151</v>
      </c>
      <c r="P69" s="237">
        <v>-0.13102722</v>
      </c>
      <c r="Q69" s="171">
        <v>20.624435999999999</v>
      </c>
      <c r="R69" s="237">
        <v>-1.0376304400000009</v>
      </c>
      <c r="S69" s="241">
        <v>-5.0632398501348833E-2</v>
      </c>
      <c r="T69" s="237">
        <v>-3.7441343800000002</v>
      </c>
      <c r="U69" s="241">
        <v>-0.24686861151637185</v>
      </c>
      <c r="V69" s="242">
        <v>-17.399999999999999</v>
      </c>
      <c r="W69" s="243">
        <v>-3.4081041674399994E-2</v>
      </c>
      <c r="X69" s="244">
        <v>99.039062000000001</v>
      </c>
      <c r="Y69" s="237">
        <v>1.5546870000000013</v>
      </c>
      <c r="Z69" s="171">
        <v>0.27343700000000126</v>
      </c>
      <c r="AA69" s="171">
        <v>98.765625</v>
      </c>
      <c r="AB69" s="171">
        <v>97.210937999999999</v>
      </c>
      <c r="AC69" s="245">
        <v>1.8281240000000025</v>
      </c>
      <c r="AD69" s="246">
        <v>7.1980000000000004</v>
      </c>
      <c r="AE69" s="243">
        <v>7.1288316827599993E-2</v>
      </c>
      <c r="AF69" s="247">
        <v>-0.47807331118252988</v>
      </c>
      <c r="AG69" s="237">
        <v>0.89063227811308576</v>
      </c>
      <c r="AH69" s="241">
        <v>4.3459450190749857E-2</v>
      </c>
      <c r="AI69" s="237">
        <v>-0.13991623325648658</v>
      </c>
      <c r="AJ69" s="241">
        <v>9.110423680687596E-3</v>
      </c>
      <c r="AK69" s="245">
        <v>7.0819286304285838E-3</v>
      </c>
      <c r="AL69" s="248">
        <v>-0.14699816188691517</v>
      </c>
      <c r="AM69" s="241">
        <v>-7.1729483105989738E-3</v>
      </c>
      <c r="AN69" s="237">
        <v>6.0361671351471413</v>
      </c>
      <c r="AO69" s="203">
        <v>0.36495859309657686</v>
      </c>
      <c r="AP69" s="249">
        <v>-3.0428801018198004E-4</v>
      </c>
      <c r="AQ69" s="250">
        <v>-1.4848091571712651E-5</v>
      </c>
    </row>
    <row r="70" spans="1:51" ht="15">
      <c r="A70" s="90"/>
      <c r="I70" s="133">
        <v>41820</v>
      </c>
      <c r="J70" s="234">
        <v>19.71875</v>
      </c>
      <c r="K70" s="237">
        <v>20.00902778</v>
      </c>
      <c r="L70" s="237">
        <v>0.42222222000000187</v>
      </c>
      <c r="M70" s="238">
        <v>-318.12670900000001</v>
      </c>
      <c r="N70" s="239">
        <v>27.0989</v>
      </c>
      <c r="O70" s="240">
        <v>0.1552</v>
      </c>
      <c r="P70" s="237">
        <v>-8.681044000000071E-2</v>
      </c>
      <c r="Q70" s="171">
        <v>19.673615999999999</v>
      </c>
      <c r="R70" s="237">
        <v>0.33541178000000116</v>
      </c>
      <c r="S70" s="241">
        <v>1.7124373802177122E-2</v>
      </c>
      <c r="T70" s="237">
        <v>-3.408722599999999</v>
      </c>
      <c r="U70" s="241">
        <v>-0.23397170809782553</v>
      </c>
      <c r="V70" s="242">
        <v>-17.600000000000001</v>
      </c>
      <c r="W70" s="243">
        <v>-3.5215888892800001E-2</v>
      </c>
      <c r="X70" s="244">
        <v>98.78125</v>
      </c>
      <c r="Y70" s="237">
        <v>-0.25781200000000126</v>
      </c>
      <c r="Z70" s="171">
        <v>0.27343700000000126</v>
      </c>
      <c r="AA70" s="171">
        <v>98.535156000000001</v>
      </c>
      <c r="AB70" s="171">
        <v>98.765625</v>
      </c>
      <c r="AC70" s="245">
        <v>1.5625E-2</v>
      </c>
      <c r="AD70" s="246">
        <v>7.2728479999999998</v>
      </c>
      <c r="AE70" s="243">
        <v>7.184210164999999E-2</v>
      </c>
      <c r="AF70" s="247">
        <v>-0.49018455869184618</v>
      </c>
      <c r="AG70" s="237">
        <v>7.4698954872270294E-3</v>
      </c>
      <c r="AH70" s="241">
        <v>3.8137385212430884E-4</v>
      </c>
      <c r="AI70" s="237">
        <v>0.34444288795866412</v>
      </c>
      <c r="AJ70" s="241">
        <v>-1.2111247509316303E-2</v>
      </c>
      <c r="AK70" s="245">
        <v>1.561212471435935E-3</v>
      </c>
      <c r="AL70" s="248">
        <v>0.3428816754872282</v>
      </c>
      <c r="AM70" s="241">
        <v>1.7505747654301431E-2</v>
      </c>
      <c r="AN70" s="237">
        <v>6.3790488106343695</v>
      </c>
      <c r="AO70" s="203">
        <v>0.38885321378589599</v>
      </c>
      <c r="AP70" s="249">
        <v>4.7224155175022264E-2</v>
      </c>
      <c r="AQ70" s="250">
        <v>2.4110187355646708E-3</v>
      </c>
    </row>
    <row r="71" spans="1:51" ht="15">
      <c r="A71" s="90"/>
      <c r="I71" s="133">
        <v>41851</v>
      </c>
      <c r="J71" s="234">
        <v>20.765630999999999</v>
      </c>
      <c r="K71" s="237">
        <v>21.055908779999999</v>
      </c>
      <c r="L71" s="237">
        <v>1.0468809999999991</v>
      </c>
      <c r="M71" s="238">
        <v>-346.14181500000001</v>
      </c>
      <c r="N71" s="239">
        <v>29.419499999999999</v>
      </c>
      <c r="O71" s="240">
        <v>0.156</v>
      </c>
      <c r="P71" s="237">
        <v>-0.15343221999999912</v>
      </c>
      <c r="Q71" s="171">
        <v>20.162459999999999</v>
      </c>
      <c r="R71" s="237">
        <v>0.89344877999999994</v>
      </c>
      <c r="S71" s="241">
        <v>4.4652283450425594E-2</v>
      </c>
      <c r="T71" s="237">
        <v>-2.5152738199999991</v>
      </c>
      <c r="U71" s="241">
        <v>-0.19976679567676436</v>
      </c>
      <c r="V71" s="242">
        <v>-17.2</v>
      </c>
      <c r="W71" s="243">
        <v>-3.6216163101600002E-2</v>
      </c>
      <c r="X71" s="244">
        <v>97.96875</v>
      </c>
      <c r="Y71" s="237">
        <v>-0.8125</v>
      </c>
      <c r="Z71" s="171">
        <v>0.24609399999999937</v>
      </c>
      <c r="AA71" s="171">
        <v>97.714843999999999</v>
      </c>
      <c r="AB71" s="171">
        <v>98.535156000000001</v>
      </c>
      <c r="AC71" s="245">
        <v>-0.56640600000000063</v>
      </c>
      <c r="AD71" s="246">
        <v>7.148028</v>
      </c>
      <c r="AE71" s="243">
        <v>7.0028336812500008E-2</v>
      </c>
      <c r="AF71" s="247">
        <v>-0.51716440444056699</v>
      </c>
      <c r="AG71" s="237">
        <v>-0.27764347515041415</v>
      </c>
      <c r="AH71" s="241">
        <v>-1.3875910324235361E-2</v>
      </c>
      <c r="AI71" s="237">
        <v>0.6267658671850036</v>
      </c>
      <c r="AJ71" s="241">
        <v>-2.697984574872081E-2</v>
      </c>
      <c r="AK71" s="245">
        <v>1.0960562335417829E-2</v>
      </c>
      <c r="AL71" s="248">
        <v>0.61580530484958573</v>
      </c>
      <c r="AM71" s="241">
        <v>3.0776373126190228E-2</v>
      </c>
      <c r="AN71" s="237">
        <v>6.994854115483955</v>
      </c>
      <c r="AO71" s="203">
        <v>0.43159707851087936</v>
      </c>
      <c r="AP71" s="249">
        <v>-2.6161163053602554E-2</v>
      </c>
      <c r="AQ71" s="250">
        <v>-1.3074679760179009E-3</v>
      </c>
    </row>
    <row r="72" spans="1:51" ht="15">
      <c r="A72" s="90"/>
      <c r="I72" s="133">
        <v>41880</v>
      </c>
      <c r="J72" s="234">
        <v>19.96875</v>
      </c>
      <c r="K72" s="237">
        <v>20.274305559999998</v>
      </c>
      <c r="L72" s="237">
        <v>-0.78160322000000093</v>
      </c>
      <c r="M72" s="238">
        <v>-452.75610399999999</v>
      </c>
      <c r="N72" s="239">
        <v>26.6662</v>
      </c>
      <c r="O72" s="240">
        <v>0.157</v>
      </c>
      <c r="P72" s="237">
        <v>-0.11881922000000245</v>
      </c>
      <c r="Q72" s="171">
        <v>21.174728000000002</v>
      </c>
      <c r="R72" s="237">
        <v>-0.90042244000000338</v>
      </c>
      <c r="S72" s="241">
        <v>-4.2763409046265986E-2</v>
      </c>
      <c r="T72" s="237">
        <v>-3.4156962600000025</v>
      </c>
      <c r="U72" s="241">
        <v>-0.23398749552564302</v>
      </c>
      <c r="V72" s="242">
        <v>-17.5</v>
      </c>
      <c r="W72" s="243">
        <v>-3.5480034729999999E-2</v>
      </c>
      <c r="X72" s="244">
        <v>99.53125</v>
      </c>
      <c r="Y72" s="237">
        <v>1.5625</v>
      </c>
      <c r="Z72" s="171">
        <v>0.25390600000000063</v>
      </c>
      <c r="AA72" s="171">
        <v>99.242187999999999</v>
      </c>
      <c r="AB72" s="171">
        <v>97.714843999999999</v>
      </c>
      <c r="AC72" s="245">
        <v>1.8164060000000006</v>
      </c>
      <c r="AD72" s="246">
        <v>6.8048909999999996</v>
      </c>
      <c r="AE72" s="243">
        <v>6.7729930734374999E-2</v>
      </c>
      <c r="AF72" s="247">
        <v>-0.52384572588958522</v>
      </c>
      <c r="AG72" s="237">
        <v>0.93938052721227283</v>
      </c>
      <c r="AH72" s="241">
        <v>4.4613630170384548E-2</v>
      </c>
      <c r="AI72" s="237">
        <v>3.3738304830223963E-2</v>
      </c>
      <c r="AJ72" s="241">
        <v>-6.6813214490182293E-3</v>
      </c>
      <c r="AK72" s="245">
        <v>-5.2197823820454917E-3</v>
      </c>
      <c r="AL72" s="248">
        <v>3.8958087212269454E-2</v>
      </c>
      <c r="AM72" s="241">
        <v>1.8502211241185598E-3</v>
      </c>
      <c r="AN72" s="237">
        <v>7.0338122026962244</v>
      </c>
      <c r="AO72" s="203">
        <v>0.43424584966676649</v>
      </c>
      <c r="AP72" s="249">
        <v>1.4188352877718913E-2</v>
      </c>
      <c r="AQ72" s="250">
        <v>6.7384186671609018E-4</v>
      </c>
    </row>
    <row r="73" spans="1:51" ht="15">
      <c r="A73" s="90"/>
      <c r="I73" s="133">
        <v>41912</v>
      </c>
      <c r="J73" s="234">
        <v>20.921880999999999</v>
      </c>
      <c r="K73" s="237">
        <v>21.212158779999999</v>
      </c>
      <c r="L73" s="237">
        <v>0.93785322000000093</v>
      </c>
      <c r="M73" s="238">
        <v>-436.06820699999997</v>
      </c>
      <c r="N73" s="239">
        <v>27.794</v>
      </c>
      <c r="O73" s="240">
        <v>0.1565</v>
      </c>
      <c r="P73" s="237">
        <v>-0.12350844000000194</v>
      </c>
      <c r="Q73" s="171">
        <v>20.397814</v>
      </c>
      <c r="R73" s="237">
        <v>0.81434477999999899</v>
      </c>
      <c r="S73" s="241">
        <v>4.0166346392975991E-2</v>
      </c>
      <c r="T73" s="237">
        <v>-2.6013514800000035</v>
      </c>
      <c r="U73" s="241">
        <v>-0.20321957192957496</v>
      </c>
      <c r="V73" s="242">
        <v>-17</v>
      </c>
      <c r="W73" s="243">
        <v>-3.6060669925999995E-2</v>
      </c>
      <c r="X73" s="244">
        <v>98.578125</v>
      </c>
      <c r="Y73" s="237">
        <v>-0.953125</v>
      </c>
      <c r="Z73" s="171">
        <v>0.28906200000000126</v>
      </c>
      <c r="AA73" s="171">
        <v>98.304687999999999</v>
      </c>
      <c r="AB73" s="171">
        <v>99.242187999999999</v>
      </c>
      <c r="AC73" s="245">
        <v>-0.66406299999999874</v>
      </c>
      <c r="AD73" s="246">
        <v>6.9646030000000003</v>
      </c>
      <c r="AE73" s="243">
        <v>6.8655750510937502E-2</v>
      </c>
      <c r="AF73" s="247">
        <v>-0.52523888614771164</v>
      </c>
      <c r="AG73" s="237">
        <v>-0.34786656427141499</v>
      </c>
      <c r="AH73" s="241">
        <v>-1.7158001453708733E-2</v>
      </c>
      <c r="AI73" s="237">
        <v>0.46714214366409734</v>
      </c>
      <c r="AJ73" s="241">
        <v>-1.3931602581264135E-3</v>
      </c>
      <c r="AK73" s="245">
        <v>6.6392793551336895E-4</v>
      </c>
      <c r="AL73" s="248">
        <v>0.466478215728584</v>
      </c>
      <c r="AM73" s="241">
        <v>2.3008344939267258E-2</v>
      </c>
      <c r="AN73" s="237">
        <v>7.5002904184248083</v>
      </c>
      <c r="AO73" s="203">
        <v>0.46724547290361196</v>
      </c>
      <c r="AP73" s="249">
        <v>2.8318162907628536E-2</v>
      </c>
      <c r="AQ73" s="250">
        <v>1.3967513128291106E-3</v>
      </c>
    </row>
    <row r="74" spans="1:51" ht="15">
      <c r="A74" s="90"/>
      <c r="I74" s="133">
        <v>41943</v>
      </c>
      <c r="J74" s="234">
        <v>19.796880999999999</v>
      </c>
      <c r="K74" s="237">
        <v>20.117714329999998</v>
      </c>
      <c r="L74" s="237">
        <v>-1.094444450000001</v>
      </c>
      <c r="M74" s="238">
        <v>-493.90750100000002</v>
      </c>
      <c r="N74" s="239">
        <v>26.952999999999999</v>
      </c>
      <c r="O74" s="240">
        <v>0.15590000000000001</v>
      </c>
      <c r="P74" s="237">
        <v>-0.13068622000000119</v>
      </c>
      <c r="Q74" s="171">
        <v>21.342845000000001</v>
      </c>
      <c r="R74" s="237">
        <v>-1.2251306700000022</v>
      </c>
      <c r="S74" s="241">
        <v>-5.7756057867864134E-2</v>
      </c>
      <c r="T74" s="237">
        <v>-3.8264821500000057</v>
      </c>
      <c r="U74" s="241">
        <v>-0.24923846844119191</v>
      </c>
      <c r="V74" s="242">
        <v>-16.899999999999999</v>
      </c>
      <c r="W74" s="243">
        <v>-3.3998937217699997E-2</v>
      </c>
      <c r="X74" s="244">
        <v>100.039062</v>
      </c>
      <c r="Y74" s="237">
        <v>1.4609370000000013</v>
      </c>
      <c r="Z74" s="171">
        <v>0.27343700000000126</v>
      </c>
      <c r="AA74" s="171">
        <v>99.75</v>
      </c>
      <c r="AB74" s="171">
        <v>98.304687999999999</v>
      </c>
      <c r="AC74" s="245">
        <v>1.7343740000000025</v>
      </c>
      <c r="AD74" s="246">
        <v>6.6523269999999997</v>
      </c>
      <c r="AE74" s="243">
        <v>6.6549255319727399E-2</v>
      </c>
      <c r="AF74" s="247">
        <v>-0.51088381161226293</v>
      </c>
      <c r="AG74" s="237">
        <v>0.91096066792355257</v>
      </c>
      <c r="AH74" s="241">
        <v>4.2945212572256287E-2</v>
      </c>
      <c r="AI74" s="237">
        <v>-0.3036840723131522</v>
      </c>
      <c r="AJ74" s="241">
        <v>1.4355074535448709E-2</v>
      </c>
      <c r="AK74" s="245">
        <v>1.0485929763297423E-2</v>
      </c>
      <c r="AL74" s="248">
        <v>-0.31417000207644963</v>
      </c>
      <c r="AM74" s="241">
        <v>-1.4810845295607845E-2</v>
      </c>
      <c r="AN74" s="237">
        <v>7.1861204163483583</v>
      </c>
      <c r="AO74" s="203">
        <v>0.44551432719375561</v>
      </c>
      <c r="AP74" s="249">
        <v>9.0083167958217858E-3</v>
      </c>
      <c r="AQ74" s="250">
        <v>4.2467703967572255E-4</v>
      </c>
    </row>
    <row r="75" spans="1:51" ht="15">
      <c r="I75" s="133">
        <v>41971</v>
      </c>
      <c r="J75" s="234">
        <v>19.25</v>
      </c>
      <c r="K75" s="237">
        <v>19.54027778</v>
      </c>
      <c r="L75" s="237">
        <v>-0.57743654999999805</v>
      </c>
      <c r="M75" s="238">
        <v>-601.01971400000002</v>
      </c>
      <c r="N75" s="239">
        <v>28</v>
      </c>
      <c r="O75" s="240">
        <v>0.154</v>
      </c>
      <c r="P75" s="237">
        <v>-0.12419967000000298</v>
      </c>
      <c r="Q75" s="171">
        <v>20.241914000000001</v>
      </c>
      <c r="R75" s="237">
        <v>-0.70163622000000103</v>
      </c>
      <c r="S75" s="241">
        <v>-3.4876537587259851E-2</v>
      </c>
      <c r="T75" s="237">
        <v>-4.5281183700000067</v>
      </c>
      <c r="U75" s="241">
        <v>-0.27542243121567145</v>
      </c>
      <c r="V75" s="242">
        <v>-16.7</v>
      </c>
      <c r="W75" s="243">
        <v>-3.2632263892599996E-2</v>
      </c>
      <c r="X75" s="244">
        <v>101.117188</v>
      </c>
      <c r="Y75" s="237">
        <v>1.0781259999999975</v>
      </c>
      <c r="Z75" s="171">
        <v>0.28906200000000126</v>
      </c>
      <c r="AA75" s="171">
        <v>100.832031</v>
      </c>
      <c r="AB75" s="171">
        <v>99.75</v>
      </c>
      <c r="AC75" s="245">
        <v>1.3671879999999987</v>
      </c>
      <c r="AD75" s="246">
        <v>6.2499140000000004</v>
      </c>
      <c r="AE75" s="243">
        <v>6.3197372892183204E-2</v>
      </c>
      <c r="AF75" s="247">
        <v>-0.51635475335773384</v>
      </c>
      <c r="AG75" s="237">
        <v>0.69847421663054587</v>
      </c>
      <c r="AH75" s="241">
        <v>3.4719362506751825E-2</v>
      </c>
      <c r="AI75" s="237">
        <v>-6.1111856395939385E-3</v>
      </c>
      <c r="AJ75" s="241">
        <v>-5.4709417454709142E-3</v>
      </c>
      <c r="AK75" s="245">
        <v>-2.9491822701387805E-3</v>
      </c>
      <c r="AL75" s="248">
        <v>-3.1620033694551575E-3</v>
      </c>
      <c r="AM75" s="241">
        <v>-1.5717508050802298E-4</v>
      </c>
      <c r="AN75" s="237">
        <v>7.1829584129789028</v>
      </c>
      <c r="AO75" s="203">
        <v>0.44528712836300333</v>
      </c>
      <c r="AP75" s="249">
        <v>2.5058867715090943E-2</v>
      </c>
      <c r="AQ75" s="250">
        <v>1.2456120662635408E-3</v>
      </c>
    </row>
    <row r="76" spans="1:51" ht="15">
      <c r="I76" s="133">
        <v>42004</v>
      </c>
      <c r="J76" s="501">
        <v>19.15625</v>
      </c>
      <c r="K76" s="502">
        <v>19.461805559999998</v>
      </c>
      <c r="L76" s="502">
        <v>-7.8472220000001869E-2</v>
      </c>
      <c r="M76" s="503">
        <v>-664.72259499999996</v>
      </c>
      <c r="N76" s="504">
        <v>23.1875</v>
      </c>
      <c r="O76" s="505">
        <v>0.17125000000000001</v>
      </c>
      <c r="P76" s="502">
        <v>-1.6582199999994884E-3</v>
      </c>
      <c r="Q76" s="506">
        <v>19.541936</v>
      </c>
      <c r="R76" s="502">
        <v>-8.0130440000001357E-2</v>
      </c>
      <c r="S76" s="507">
        <v>-4.1007830544771999E-3</v>
      </c>
      <c r="T76" s="502">
        <v>-4.6082488100000081</v>
      </c>
      <c r="U76" s="507">
        <v>-0.27839376663139659</v>
      </c>
      <c r="V76" s="508">
        <v>-16.2</v>
      </c>
      <c r="W76" s="509">
        <v>-3.1528125007199995E-2</v>
      </c>
      <c r="X76" s="510">
        <v>101.210938</v>
      </c>
      <c r="Y76" s="502">
        <v>9.375E-2</v>
      </c>
      <c r="Z76" s="506">
        <v>0.28515699999999811</v>
      </c>
      <c r="AA76" s="506">
        <v>100.957031</v>
      </c>
      <c r="AB76" s="506">
        <v>100.832031</v>
      </c>
      <c r="AC76" s="511">
        <v>0.37890699999999811</v>
      </c>
      <c r="AD76" s="512">
        <v>5.9987959999999996</v>
      </c>
      <c r="AE76" s="509">
        <v>6.0714377003064791E-2</v>
      </c>
      <c r="AF76" s="513">
        <v>-0.51928598403650739</v>
      </c>
      <c r="AG76" s="502">
        <v>0.19565043053051787</v>
      </c>
      <c r="AH76" s="507">
        <v>1.0012673961614371E-2</v>
      </c>
      <c r="AI76" s="502">
        <v>0.115382589092449</v>
      </c>
      <c r="AJ76" s="507">
        <v>-2.9312306787735443E-3</v>
      </c>
      <c r="AK76" s="511">
        <v>-1.3740143806750989E-4</v>
      </c>
      <c r="AL76" s="514">
        <v>0.11551999053051651</v>
      </c>
      <c r="AM76" s="507">
        <v>5.9118909071371713E-3</v>
      </c>
      <c r="AN76" s="502">
        <v>7.298478403509419</v>
      </c>
      <c r="AO76" s="232">
        <v>0.45383150819537499</v>
      </c>
      <c r="AP76" s="515">
        <v>0.14641981334989787</v>
      </c>
      <c r="AQ76" s="516">
        <v>7.4932309048217566E-3</v>
      </c>
    </row>
    <row r="77" spans="1:51" ht="15">
      <c r="I77" s="133">
        <v>42034</v>
      </c>
      <c r="J77" s="331">
        <v>17.890630999999999</v>
      </c>
      <c r="K77" s="332">
        <v>18.196186559999997</v>
      </c>
      <c r="L77" s="332">
        <v>-1.2656190000000009</v>
      </c>
      <c r="M77" s="333">
        <v>-888.62078899999995</v>
      </c>
      <c r="N77" s="334">
        <v>26.032399999999999</v>
      </c>
      <c r="O77" s="335">
        <v>0.17125000000000001</v>
      </c>
      <c r="P77" s="332">
        <v>-6.1580440000000181E-2</v>
      </c>
      <c r="Q77" s="336">
        <v>19.523385999999999</v>
      </c>
      <c r="R77" s="332">
        <v>-1.3271994400000011</v>
      </c>
      <c r="S77" s="337">
        <v>-6.8195082717700389E-2</v>
      </c>
      <c r="T77" s="332">
        <v>-5.9354482500000092</v>
      </c>
      <c r="U77" s="337">
        <v>-0.32760376340557673</v>
      </c>
      <c r="V77" s="338">
        <v>-21.2</v>
      </c>
      <c r="W77" s="339">
        <v>-3.8575915507199993E-2</v>
      </c>
      <c r="X77" s="340">
        <v>103.375</v>
      </c>
      <c r="Y77" s="332">
        <v>2.1640620000000013</v>
      </c>
      <c r="Z77" s="336">
        <v>0.25390699999999811</v>
      </c>
      <c r="AA77" s="336">
        <v>103.128906</v>
      </c>
      <c r="AB77" s="336">
        <v>100.957031</v>
      </c>
      <c r="AC77" s="341">
        <v>2.4179689999999994</v>
      </c>
      <c r="AD77" s="342">
        <v>5.4045230000000002</v>
      </c>
      <c r="AE77" s="339">
        <v>5.58692565125E-2</v>
      </c>
      <c r="AF77" s="343">
        <v>-0.69046767247688623</v>
      </c>
      <c r="AG77" s="332">
        <v>1.2556174115347694</v>
      </c>
      <c r="AH77" s="337">
        <v>6.4517005252351795E-2</v>
      </c>
      <c r="AI77" s="332">
        <v>-0.25680592199006347</v>
      </c>
      <c r="AJ77" s="337">
        <v>-0.17118168844037884</v>
      </c>
      <c r="AK77" s="341">
        <v>-0.18522389352483168</v>
      </c>
      <c r="AL77" s="344">
        <v>-7.1582028465231762E-2</v>
      </c>
      <c r="AM77" s="337">
        <v>-3.6780774653485835E-3</v>
      </c>
      <c r="AN77" s="332">
        <v>7.2268963750441877</v>
      </c>
      <c r="AO77" s="345">
        <v>0.44848420328666783</v>
      </c>
      <c r="AP77" s="346">
        <v>0.11373413531558726</v>
      </c>
      <c r="AQ77" s="347">
        <v>5.8439662735787438E-3</v>
      </c>
    </row>
    <row r="78" spans="1:51" ht="15">
      <c r="I78" s="149">
        <v>42062</v>
      </c>
      <c r="J78" s="271">
        <v>20.4375</v>
      </c>
      <c r="K78" s="272">
        <v>20.743055559999998</v>
      </c>
      <c r="L78" s="272">
        <v>2.5468690000000009</v>
      </c>
      <c r="M78" s="273">
        <v>-923.31451400000003</v>
      </c>
      <c r="N78" s="274">
        <v>20.9011</v>
      </c>
      <c r="O78" s="275">
        <v>0.17299999999999999</v>
      </c>
      <c r="P78" s="272">
        <v>7.4386559999997104E-2</v>
      </c>
      <c r="Q78" s="276">
        <v>18.1218</v>
      </c>
      <c r="R78" s="272">
        <v>2.621255559999998</v>
      </c>
      <c r="S78" s="277">
        <v>0.14405521461085735</v>
      </c>
      <c r="T78" s="272">
        <v>-3.3141926900000112</v>
      </c>
      <c r="U78" s="277">
        <v>-0.23074157923943428</v>
      </c>
      <c r="V78" s="278">
        <v>-21.4</v>
      </c>
      <c r="W78" s="279">
        <v>-4.4390138898399996E-2</v>
      </c>
      <c r="X78" s="280">
        <v>101.898438</v>
      </c>
      <c r="Y78" s="272">
        <v>-1.4765620000000013</v>
      </c>
      <c r="Z78" s="276">
        <v>0.24609399999999937</v>
      </c>
      <c r="AA78" s="276">
        <v>101.632812</v>
      </c>
      <c r="AB78" s="276">
        <v>103.128906</v>
      </c>
      <c r="AC78" s="281">
        <v>-1.2304680000000019</v>
      </c>
      <c r="AD78" s="282">
        <v>6.1613049999999996</v>
      </c>
      <c r="AE78" s="279">
        <v>6.2782735554158989E-2</v>
      </c>
      <c r="AF78" s="283">
        <v>-0.70704372000654903</v>
      </c>
      <c r="AG78" s="272">
        <v>-0.8495983760172906</v>
      </c>
      <c r="AH78" s="277">
        <v>-4.6691012603977761E-2</v>
      </c>
      <c r="AI78" s="272">
        <v>1.7838949649289546</v>
      </c>
      <c r="AJ78" s="277">
        <v>-1.6576047529662796E-2</v>
      </c>
      <c r="AK78" s="281">
        <v>1.2237780946246989E-2</v>
      </c>
      <c r="AL78" s="284">
        <v>1.7716571839827076</v>
      </c>
      <c r="AM78" s="277">
        <v>9.7364202006879605E-2</v>
      </c>
      <c r="AN78" s="272">
        <v>8.9985535590268952</v>
      </c>
      <c r="AO78" s="285">
        <v>0.5895147118592452</v>
      </c>
      <c r="AP78" s="286">
        <v>0.24838577723128832</v>
      </c>
      <c r="AQ78" s="287">
        <v>1.365043034771393E-2</v>
      </c>
    </row>
    <row r="79" spans="1:51" ht="15">
      <c r="I79" s="149">
        <v>42094</v>
      </c>
      <c r="J79" s="271">
        <v>21.328130999999999</v>
      </c>
      <c r="K79" s="272">
        <v>21.618408779999999</v>
      </c>
      <c r="L79" s="272">
        <v>0.87535322000000093</v>
      </c>
      <c r="M79" s="273">
        <v>-1066.0970460000001</v>
      </c>
      <c r="N79" s="274" t="s">
        <v>326</v>
      </c>
      <c r="O79" s="275">
        <v>0.17624999999999999</v>
      </c>
      <c r="P79" s="272">
        <v>-2.1154400000007456E-3</v>
      </c>
      <c r="Q79" s="276">
        <v>20.745170999999999</v>
      </c>
      <c r="R79" s="272">
        <v>0.87323778000000019</v>
      </c>
      <c r="S79" s="277">
        <v>4.2097837393055712E-2</v>
      </c>
      <c r="T79" s="272">
        <v>-2.440954910000011</v>
      </c>
      <c r="U79" s="277">
        <v>-0.19835746332901727</v>
      </c>
      <c r="V79" s="278">
        <v>-21.4</v>
      </c>
      <c r="W79" s="279">
        <v>-4.6263394789199996E-2</v>
      </c>
      <c r="X79" s="280">
        <v>102.242188</v>
      </c>
      <c r="Y79" s="272">
        <v>0.34375</v>
      </c>
      <c r="Z79" s="276">
        <v>0.26562599999999748</v>
      </c>
      <c r="AA79" s="276">
        <v>102.003906</v>
      </c>
      <c r="AB79" s="276">
        <v>101.632812</v>
      </c>
      <c r="AC79" s="281">
        <v>0.60937599999999748</v>
      </c>
      <c r="AD79" s="282">
        <v>5.6016069999999996</v>
      </c>
      <c r="AE79" s="279">
        <v>5.7272055599611599E-2</v>
      </c>
      <c r="AF79" s="283">
        <v>-0.8077830331885929</v>
      </c>
      <c r="AG79" s="272">
        <v>0.43085547392270901</v>
      </c>
      <c r="AH79" s="277">
        <v>2.0771070716965725E-2</v>
      </c>
      <c r="AI79" s="272">
        <v>1.2867786844695455</v>
      </c>
      <c r="AJ79" s="277">
        <v>-0.10073931318204388</v>
      </c>
      <c r="AK79" s="281">
        <v>-1.7314569453163793E-2</v>
      </c>
      <c r="AL79" s="284">
        <v>1.3040932539227093</v>
      </c>
      <c r="AM79" s="277">
        <v>6.2868908110021438E-2</v>
      </c>
      <c r="AN79" s="272">
        <v>10.302646812949604</v>
      </c>
      <c r="AO79" s="285">
        <v>0.68944576621865106</v>
      </c>
      <c r="AP79" s="286">
        <v>0.21245273597375039</v>
      </c>
      <c r="AQ79" s="287">
        <v>1.0242113817765353E-2</v>
      </c>
    </row>
    <row r="83" spans="9:45" ht="15.75">
      <c r="I83" s="498" t="s">
        <v>270</v>
      </c>
      <c r="AS83" s="71"/>
    </row>
  </sheetData>
  <mergeCells count="4">
    <mergeCell ref="J26:W26"/>
    <mergeCell ref="X26:AE26"/>
    <mergeCell ref="AF26:AK26"/>
    <mergeCell ref="AL26:AQ26"/>
  </mergeCells>
  <dataValidations count="1">
    <dataValidation type="list" allowBlank="1" showInputMessage="1" showErrorMessage="1" sqref="J23">
      <formula1>$B$54:$B$62</formula1>
    </dataValidation>
  </dataValidations>
  <printOptions horizontalCentered="1"/>
  <pageMargins left="0.25" right="0.25" top="0.25" bottom="0.25" header="0.3" footer="0.15"/>
  <pageSetup scale="47" fitToWidth="0" fitToHeight="0" orientation="landscape" horizontalDpi="300" verticalDpi="300" r:id="rId1"/>
  <headerFooter scaleWithDoc="0">
    <oddHeader>&amp;L&amp;G&amp;C&amp;"-,Bold"&amp;12&amp;K2E398A
&amp;15FN30.550.08(IOX) Performance&amp;R&amp;"-,Bold"&amp;14&amp;K2E398A
&amp;12Cello Fixed Income Master Fund, LP&amp;"-,Regular"&amp;10&amp;K000000
&amp;"-,Bold"&amp;K2E398A As of Mar, 2015</oddHeader>
    <oddFooter>&amp;L&amp;8&amp;K2E398AReport Created on &amp;D &amp;T&amp;C&amp;G
&amp;8&amp;K2E398APage &amp;P of &amp;N</oddFooter>
  </headerFooter>
  <rowBreaks count="1" manualBreakCount="1">
    <brk id="83" max="43" man="1"/>
  </rowBreaks>
  <drawing r:id="rId2"/>
  <legacyDrawing r:id="rId3"/>
  <legacyDrawingHF r:id="rId4"/>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4" tint="0.79998168889431442"/>
  </sheetPr>
  <dimension ref="A1:BA83"/>
  <sheetViews>
    <sheetView topLeftCell="H1"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0" width="9" style="67" customWidth="1"/>
    <col min="11" max="11" width="8.85546875" style="67" customWidth="1"/>
    <col min="12" max="12" width="8.5703125" style="67" customWidth="1"/>
    <col min="13" max="13" width="8.28515625" style="67" bestFit="1" customWidth="1"/>
    <col min="14" max="15" width="6.7109375" style="67" customWidth="1"/>
    <col min="16" max="16" width="9" style="67" customWidth="1"/>
    <col min="17" max="17" width="10.85546875" style="67" customWidth="1"/>
    <col min="18" max="18" width="10.28515625" style="67" customWidth="1"/>
    <col min="19" max="19" width="10.7109375" style="67" customWidth="1"/>
    <col min="20" max="20" width="10.85546875" style="67" bestFit="1" customWidth="1"/>
    <col min="21" max="21" width="10.5703125" style="67" customWidth="1"/>
    <col min="22" max="22" width="6.42578125" style="67" customWidth="1"/>
    <col min="23" max="23" width="8.5703125" style="67" customWidth="1"/>
    <col min="24" max="25" width="10.28515625" style="67" customWidth="1"/>
    <col min="26" max="26" width="6.7109375" style="67" customWidth="1"/>
    <col min="27" max="27" width="10.5703125" style="67" hidden="1" customWidth="1"/>
    <col min="28" max="28" width="10.140625" style="67" customWidth="1"/>
    <col min="29" max="29" width="8.5703125" style="67" customWidth="1"/>
    <col min="30" max="30" width="5.7109375" style="67" customWidth="1"/>
    <col min="31" max="31" width="8.5703125" style="67" customWidth="1"/>
    <col min="32" max="32" width="6.85546875" style="67" customWidth="1"/>
    <col min="33" max="33" width="9.85546875" style="67" bestFit="1" customWidth="1"/>
    <col min="34" max="34" width="9.28515625" style="67" customWidth="1"/>
    <col min="35" max="35" width="8" style="67" hidden="1" customWidth="1"/>
    <col min="36" max="36" width="9.42578125" style="67" hidden="1" customWidth="1"/>
    <col min="37" max="37" width="8.7109375" style="67" hidden="1" customWidth="1"/>
    <col min="38" max="38" width="8.42578125" style="67" customWidth="1"/>
    <col min="39" max="39" width="9.28515625" style="67" customWidth="1"/>
    <col min="40" max="40" width="11.140625" style="67" customWidth="1"/>
    <col min="41" max="41" width="10.5703125" style="67" customWidth="1"/>
    <col min="42" max="42" width="8.7109375" style="67" bestFit="1" customWidth="1"/>
    <col min="43" max="43" width="6.5703125" style="67" customWidth="1"/>
    <col min="44" max="44" width="3.140625" style="67" customWidth="1"/>
    <col min="45" max="45" width="10.42578125" style="67" bestFit="1" customWidth="1"/>
    <col min="46" max="46" width="22.42578125" style="67" bestFit="1" customWidth="1"/>
    <col min="47" max="47" width="8.42578125" style="67" bestFit="1" customWidth="1"/>
    <col min="48" max="49" width="9.140625" style="67"/>
    <col min="50" max="50" width="9.28515625" style="67" bestFit="1" customWidth="1"/>
    <col min="51" max="51" width="10.42578125" style="67" bestFit="1" customWidth="1"/>
    <col min="52" max="52" width="9.140625" style="67"/>
    <col min="53" max="53" width="9.28515625" style="67" bestFit="1" customWidth="1"/>
    <col min="54" max="16384" width="9.140625" style="67"/>
  </cols>
  <sheetData>
    <row r="1" spans="46:53">
      <c r="AT1" s="224"/>
      <c r="AU1" s="225"/>
    </row>
    <row r="3" spans="46:53">
      <c r="AT3" s="226"/>
      <c r="AU3" s="226"/>
    </row>
    <row r="4" spans="46:53">
      <c r="AT4" s="227"/>
      <c r="AU4" s="228"/>
      <c r="AW4" s="2"/>
      <c r="AX4" s="1"/>
      <c r="BA4" s="1"/>
    </row>
    <row r="5" spans="46:53">
      <c r="AT5" s="227"/>
      <c r="AU5" s="229"/>
    </row>
    <row r="6" spans="46:53">
      <c r="AT6" s="227"/>
      <c r="AU6" s="230"/>
    </row>
    <row r="7" spans="46:53">
      <c r="AT7" s="226"/>
      <c r="AU7" s="226"/>
    </row>
    <row r="8" spans="46:53">
      <c r="AT8" s="227"/>
      <c r="AU8" s="231"/>
    </row>
    <row r="9" spans="46:53">
      <c r="AT9" s="227"/>
      <c r="AU9" s="230"/>
    </row>
    <row r="10" spans="46:53">
      <c r="AT10" s="227"/>
      <c r="AU10" s="230"/>
    </row>
    <row r="11" spans="46:53">
      <c r="AT11" s="226"/>
      <c r="AU11" s="226"/>
    </row>
    <row r="23" spans="1:53" hidden="1">
      <c r="I23" s="77" t="s">
        <v>77</v>
      </c>
      <c r="J23" s="74">
        <v>3</v>
      </c>
    </row>
    <row r="24" spans="1:53" ht="15">
      <c r="I24" s="75" t="s">
        <v>225</v>
      </c>
    </row>
    <row r="25" spans="1:53" s="76" customFormat="1" ht="8.25" hidden="1" customHeight="1">
      <c r="J25" s="76" t="s">
        <v>7</v>
      </c>
      <c r="L25" s="76" t="s">
        <v>8</v>
      </c>
      <c r="M25" s="76" t="s">
        <v>9</v>
      </c>
      <c r="O25" s="76" t="s">
        <v>10</v>
      </c>
      <c r="W25" s="76" t="s">
        <v>11</v>
      </c>
      <c r="X25" s="76" t="s">
        <v>7</v>
      </c>
      <c r="Y25" s="76" t="s">
        <v>7</v>
      </c>
    </row>
    <row r="26" spans="1:53" ht="22.5" customHeight="1">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151</v>
      </c>
      <c r="AG26" s="638"/>
      <c r="AH26" s="638"/>
      <c r="AI26" s="638"/>
      <c r="AJ26" s="638"/>
      <c r="AK26" s="638"/>
      <c r="AL26" s="639" t="s">
        <v>150</v>
      </c>
      <c r="AM26" s="640"/>
      <c r="AN26" s="640"/>
      <c r="AO26" s="640"/>
      <c r="AP26" s="640"/>
      <c r="AQ26" s="641"/>
      <c r="AU26" s="385" t="s">
        <v>67</v>
      </c>
      <c r="AV26" s="387" t="s">
        <v>150</v>
      </c>
    </row>
    <row r="27" spans="1:53" s="68" customFormat="1" ht="46.5" customHeight="1">
      <c r="A27" s="68" t="s">
        <v>12</v>
      </c>
      <c r="B27" s="68" t="s">
        <v>13</v>
      </c>
      <c r="C27" s="68" t="s">
        <v>14</v>
      </c>
      <c r="D27" s="68" t="s">
        <v>15</v>
      </c>
      <c r="E27" s="68" t="s">
        <v>16</v>
      </c>
      <c r="F27" s="68" t="s">
        <v>17</v>
      </c>
      <c r="G27" s="68" t="s">
        <v>18</v>
      </c>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4" t="s">
        <v>73</v>
      </c>
      <c r="AB27" s="214" t="s">
        <v>122</v>
      </c>
      <c r="AC27" s="214" t="s">
        <v>160</v>
      </c>
      <c r="AD27" s="21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U27" s="143" t="s">
        <v>241</v>
      </c>
      <c r="AV27" s="386" t="s">
        <v>241</v>
      </c>
      <c r="AX27" s="209"/>
      <c r="AY27" s="209"/>
    </row>
    <row r="28" spans="1:53" s="68" customFormat="1" ht="15">
      <c r="C28" s="70">
        <f t="shared" ref="C28:C58" si="0">I28+10</f>
        <v>40553</v>
      </c>
      <c r="D28" s="70">
        <f t="shared" ref="D28:D53" si="1">I28+35</f>
        <v>40578</v>
      </c>
      <c r="E28" s="68" t="str">
        <f t="shared" ref="E28:F53" si="2">"FNMA"&amp;TEXT($J$23,"0.0")&amp;"-TBA-"&amp;TEXT(C28,"mmm")</f>
        <v>FNMA3.0-TBA-Jan</v>
      </c>
      <c r="F28" s="68" t="str">
        <f t="shared" si="2"/>
        <v>FNMA3.0-TBA-Feb</v>
      </c>
      <c r="G28" s="68" t="str">
        <f t="shared" ref="G28:G53" si="3">"FNMA"&amp;TEXT($J$23,"0.0")&amp;"-TBA-GEN"</f>
        <v>FNMA3.0-TBA-GEN</v>
      </c>
      <c r="I28" s="133">
        <v>40543</v>
      </c>
      <c r="J28" s="269">
        <v>17.809000000000001</v>
      </c>
      <c r="K28" s="80">
        <v>18.159000000000002</v>
      </c>
      <c r="L28" s="80"/>
      <c r="M28" s="81">
        <v>484.51001000000002</v>
      </c>
      <c r="N28" s="73">
        <v>32.157400000000003</v>
      </c>
      <c r="O28" s="73">
        <v>0.26062999999999997</v>
      </c>
      <c r="P28" s="80"/>
      <c r="Q28" s="82"/>
      <c r="R28" s="80"/>
      <c r="S28" s="83"/>
      <c r="T28" s="80"/>
      <c r="U28" s="83"/>
      <c r="V28" s="84">
        <v>-18.100000000000001</v>
      </c>
      <c r="W28" s="172">
        <v>-3.2867790000000008E-2</v>
      </c>
      <c r="X28" s="185">
        <v>90.390625</v>
      </c>
      <c r="Y28" s="80">
        <v>-4.3125</v>
      </c>
      <c r="Z28" s="82">
        <v>0.328125</v>
      </c>
      <c r="AA28" s="82">
        <v>90.125</v>
      </c>
      <c r="AB28" s="82">
        <v>94.375</v>
      </c>
      <c r="AC28" s="187"/>
      <c r="AD28" s="189">
        <v>8.1219999999999999</v>
      </c>
      <c r="AE28" s="172">
        <v>7.341526562499999E-2</v>
      </c>
      <c r="AF28" s="86">
        <v>-0.44769694313831632</v>
      </c>
      <c r="AG28" s="80"/>
      <c r="AH28" s="83"/>
      <c r="AI28" s="80">
        <v>0</v>
      </c>
      <c r="AJ28" s="83">
        <v>0</v>
      </c>
      <c r="AK28" s="187">
        <v>0</v>
      </c>
      <c r="AL28" s="192"/>
      <c r="AM28" s="83"/>
      <c r="AN28" s="80"/>
      <c r="AO28" s="109"/>
      <c r="AP28" s="194"/>
      <c r="AQ28" s="200"/>
      <c r="AU28" s="388"/>
      <c r="AV28" s="389"/>
      <c r="AY28" s="67"/>
      <c r="BA28" s="67"/>
    </row>
    <row r="29" spans="1:53" s="68" customFormat="1" ht="15">
      <c r="C29" s="70">
        <f t="shared" si="0"/>
        <v>40584</v>
      </c>
      <c r="D29" s="70">
        <f t="shared" si="1"/>
        <v>40609</v>
      </c>
      <c r="E29" s="68" t="str">
        <f t="shared" si="2"/>
        <v>FNMA3.0-TBA-Feb</v>
      </c>
      <c r="F29" s="68" t="str">
        <f t="shared" si="2"/>
        <v>FNMA3.0-TBA-Mar</v>
      </c>
      <c r="G29" s="68" t="str">
        <f t="shared" si="3"/>
        <v>FNMA3.0-TBA-GEN</v>
      </c>
      <c r="I29" s="133">
        <v>40574</v>
      </c>
      <c r="J29" s="236">
        <v>18.32</v>
      </c>
      <c r="K29" s="80">
        <v>18.63666667</v>
      </c>
      <c r="L29" s="80">
        <v>0.47766666999999785</v>
      </c>
      <c r="M29" s="81">
        <v>582.45129399999996</v>
      </c>
      <c r="N29" s="73">
        <v>32.4863</v>
      </c>
      <c r="O29" s="73">
        <v>0.26</v>
      </c>
      <c r="P29" s="80">
        <v>-0.11204599999999587</v>
      </c>
      <c r="Q29" s="82">
        <v>18.271045999999998</v>
      </c>
      <c r="R29" s="80">
        <v>0.36562067000000198</v>
      </c>
      <c r="S29" s="83">
        <v>2.0134405528938925E-2</v>
      </c>
      <c r="T29" s="80">
        <v>0.36562067000000198</v>
      </c>
      <c r="U29" s="83">
        <v>2.013440552893897E-2</v>
      </c>
      <c r="V29" s="84">
        <v>-11.6</v>
      </c>
      <c r="W29" s="172">
        <v>-2.1618533337199999E-2</v>
      </c>
      <c r="X29" s="185">
        <v>90.9375</v>
      </c>
      <c r="Y29" s="80">
        <v>0.546875</v>
      </c>
      <c r="Z29" s="82">
        <v>0.265625</v>
      </c>
      <c r="AA29" s="82">
        <v>90.671875</v>
      </c>
      <c r="AB29" s="82">
        <v>90.125</v>
      </c>
      <c r="AC29" s="187">
        <v>0.8125</v>
      </c>
      <c r="AD29" s="189">
        <v>8.2189999999999994</v>
      </c>
      <c r="AE29" s="172">
        <v>7.4741531249999993E-2</v>
      </c>
      <c r="AF29" s="86">
        <v>-0.28924391801512633</v>
      </c>
      <c r="AG29" s="80">
        <v>0.36375376629988199</v>
      </c>
      <c r="AH29" s="83">
        <v>2.0031596800478106E-2</v>
      </c>
      <c r="AI29" s="80">
        <v>0.77270143535700619</v>
      </c>
      <c r="AJ29" s="83">
        <v>0.15845302512318998</v>
      </c>
      <c r="AK29" s="187">
        <v>4.3326999057122263E-2</v>
      </c>
      <c r="AL29" s="192">
        <v>0.72937443629988397</v>
      </c>
      <c r="AM29" s="83">
        <v>4.0166002329417028E-2</v>
      </c>
      <c r="AN29" s="80">
        <v>0.72937443629988397</v>
      </c>
      <c r="AO29" s="109">
        <v>4.0166002329417028E-2</v>
      </c>
      <c r="AP29" s="194">
        <v>-3.5215584277227943E-2</v>
      </c>
      <c r="AQ29" s="200">
        <v>-1.9392909453839935E-3</v>
      </c>
      <c r="AU29" s="390">
        <f>P29/K28</f>
        <v>-6.1702736934850962E-3</v>
      </c>
      <c r="AV29" s="391">
        <f>AP29/K28</f>
        <v>-1.9392909453839935E-3</v>
      </c>
      <c r="AY29" s="67"/>
      <c r="BA29" s="67"/>
    </row>
    <row r="30" spans="1:53" s="68" customFormat="1" ht="15">
      <c r="C30" s="70">
        <f t="shared" si="0"/>
        <v>40612</v>
      </c>
      <c r="D30" s="70">
        <f t="shared" si="1"/>
        <v>40637</v>
      </c>
      <c r="E30" s="68" t="str">
        <f t="shared" si="2"/>
        <v>FNMA3.0-TBA-Mar</v>
      </c>
      <c r="F30" s="68" t="str">
        <f t="shared" si="2"/>
        <v>FNMA3.0-TBA-Apr</v>
      </c>
      <c r="G30" s="68" t="str">
        <f t="shared" si="3"/>
        <v>FNMA3.0-TBA-GEN</v>
      </c>
      <c r="I30" s="133">
        <v>40602</v>
      </c>
      <c r="J30" s="235">
        <v>18.676000999999999</v>
      </c>
      <c r="K30" s="80">
        <v>18.992667669999999</v>
      </c>
      <c r="L30" s="80">
        <v>0.35600099999999912</v>
      </c>
      <c r="M30" s="81">
        <v>555.06927499999995</v>
      </c>
      <c r="N30" s="73">
        <v>29.560700000000001</v>
      </c>
      <c r="O30" s="170">
        <v>0.26100000000000001</v>
      </c>
      <c r="P30" s="80">
        <v>-6.2521329999999153E-2</v>
      </c>
      <c r="Q30" s="82">
        <v>18.699187999999999</v>
      </c>
      <c r="R30" s="80">
        <v>0.29347966999999997</v>
      </c>
      <c r="S30" s="83">
        <v>1.5747433551109382E-2</v>
      </c>
      <c r="T30" s="80">
        <v>0.65910034000000195</v>
      </c>
      <c r="U30" s="83">
        <v>3.6198904293206491E-2</v>
      </c>
      <c r="V30" s="84">
        <v>-11.7</v>
      </c>
      <c r="W30" s="172">
        <v>-2.2221421173899997E-2</v>
      </c>
      <c r="X30" s="185">
        <v>90.0625</v>
      </c>
      <c r="Y30" s="80">
        <v>-0.875</v>
      </c>
      <c r="Z30" s="82">
        <v>0.265625</v>
      </c>
      <c r="AA30" s="82">
        <v>89.796875</v>
      </c>
      <c r="AB30" s="82">
        <v>90.671875</v>
      </c>
      <c r="AC30" s="187">
        <v>-0.609375</v>
      </c>
      <c r="AD30" s="189">
        <v>8.1370000000000005</v>
      </c>
      <c r="AE30" s="172">
        <v>7.3283856250000001E-2</v>
      </c>
      <c r="AF30" s="86">
        <v>-0.30322396106031874</v>
      </c>
      <c r="AG30" s="80">
        <v>-0.17625801254046761</v>
      </c>
      <c r="AH30" s="83">
        <v>-9.4575932306712011E-3</v>
      </c>
      <c r="AI30" s="80">
        <v>0.12333792629180404</v>
      </c>
      <c r="AJ30" s="83">
        <v>-1.3980043045192403E-2</v>
      </c>
      <c r="AK30" s="187">
        <v>6.1162688322716763E-3</v>
      </c>
      <c r="AL30" s="192">
        <v>0.11722165745953236</v>
      </c>
      <c r="AM30" s="83">
        <v>6.2898403204381809E-3</v>
      </c>
      <c r="AN30" s="80">
        <v>0.84659609375941636</v>
      </c>
      <c r="AO30" s="109">
        <v>4.6708480390817542E-2</v>
      </c>
      <c r="AP30" s="194">
        <v>1.8022534656648007E-2</v>
      </c>
      <c r="AQ30" s="200">
        <v>9.6704711071853955E-4</v>
      </c>
      <c r="AU30" s="392">
        <f t="shared" ref="AU30:AU60" si="4">P30/K29</f>
        <v>-3.3547485238141651E-3</v>
      </c>
      <c r="AV30" s="393">
        <f t="shared" ref="AV30:AV60" si="5">AP30/K29</f>
        <v>9.6704711071853955E-4</v>
      </c>
      <c r="AY30" s="67"/>
      <c r="BA30" s="67"/>
    </row>
    <row r="31" spans="1:53" s="68" customFormat="1" ht="15">
      <c r="C31" s="70">
        <f t="shared" si="0"/>
        <v>40643</v>
      </c>
      <c r="D31" s="70">
        <f t="shared" si="1"/>
        <v>40668</v>
      </c>
      <c r="E31" s="68" t="str">
        <f t="shared" si="2"/>
        <v>FNMA3.0-TBA-Apr</v>
      </c>
      <c r="F31" s="68" t="str">
        <f t="shared" si="2"/>
        <v>FNMA3.0-TBA-May</v>
      </c>
      <c r="G31" s="68" t="str">
        <f t="shared" si="3"/>
        <v>FNMA3.0-TBA-GEN</v>
      </c>
      <c r="I31" s="133">
        <v>40633</v>
      </c>
      <c r="J31" s="216">
        <v>19.902000000000001</v>
      </c>
      <c r="K31" s="80">
        <v>20.218666670000001</v>
      </c>
      <c r="L31" s="80">
        <v>1.2259990000000016</v>
      </c>
      <c r="M31" s="81">
        <v>402.29141199999998</v>
      </c>
      <c r="N31" s="73">
        <v>27.104900000000001</v>
      </c>
      <c r="O31" s="170">
        <v>0.24345</v>
      </c>
      <c r="P31" s="80">
        <v>-1.9362329999999872E-2</v>
      </c>
      <c r="Q31" s="82">
        <v>19.012029999999999</v>
      </c>
      <c r="R31" s="80">
        <v>1.2066366700000017</v>
      </c>
      <c r="S31" s="83">
        <v>6.3531710814166101E-2</v>
      </c>
      <c r="T31" s="80">
        <v>1.8657370100000037</v>
      </c>
      <c r="U31" s="83">
        <v>0.10203039342671838</v>
      </c>
      <c r="V31" s="84">
        <v>-11.8</v>
      </c>
      <c r="W31" s="172">
        <v>-2.3858026670600004E-2</v>
      </c>
      <c r="X31" s="185">
        <v>89.46875</v>
      </c>
      <c r="Y31" s="80">
        <v>-0.59375</v>
      </c>
      <c r="Z31" s="82">
        <v>0.265625</v>
      </c>
      <c r="AA31" s="82">
        <v>89.203125</v>
      </c>
      <c r="AB31" s="82">
        <v>89.796875</v>
      </c>
      <c r="AC31" s="187">
        <v>-0.328125</v>
      </c>
      <c r="AD31" s="189">
        <v>8.2479999999999993</v>
      </c>
      <c r="AE31" s="172">
        <v>7.3793824999999993E-2</v>
      </c>
      <c r="AF31" s="86">
        <v>-0.32330654591491909</v>
      </c>
      <c r="AG31" s="80">
        <v>-9.9495362222917091E-2</v>
      </c>
      <c r="AH31" s="83">
        <v>-5.2386196584735534E-3</v>
      </c>
      <c r="AI31" s="80">
        <v>1.113103325155794</v>
      </c>
      <c r="AJ31" s="83">
        <v>-2.0082584854600349E-2</v>
      </c>
      <c r="AK31" s="187">
        <v>5.9620173787094787E-3</v>
      </c>
      <c r="AL31" s="192">
        <v>1.1071413077770846</v>
      </c>
      <c r="AM31" s="83">
        <v>5.829309115569254E-2</v>
      </c>
      <c r="AN31" s="80">
        <v>1.953737401536501</v>
      </c>
      <c r="AO31" s="109">
        <v>0.10772435325167584</v>
      </c>
      <c r="AP31" s="194">
        <v>6.6515971258650511E-2</v>
      </c>
      <c r="AQ31" s="200">
        <v>3.5021921308988247E-3</v>
      </c>
      <c r="AU31" s="394">
        <f t="shared" si="4"/>
        <v>-1.0194634232759084E-3</v>
      </c>
      <c r="AV31" s="395">
        <f t="shared" si="5"/>
        <v>3.5021921308988247E-3</v>
      </c>
      <c r="AY31" s="67"/>
      <c r="BA31" s="67"/>
    </row>
    <row r="32" spans="1:53" s="68" customFormat="1" ht="15">
      <c r="C32" s="70">
        <f t="shared" si="0"/>
        <v>40672</v>
      </c>
      <c r="D32" s="70">
        <f t="shared" si="1"/>
        <v>40697</v>
      </c>
      <c r="E32" s="68" t="str">
        <f t="shared" si="2"/>
        <v>FNMA3.0-TBA-May</v>
      </c>
      <c r="F32" s="68" t="str">
        <f t="shared" si="2"/>
        <v>FNMA3.0-TBA-Jun</v>
      </c>
      <c r="G32" s="68" t="str">
        <f t="shared" si="3"/>
        <v>FNMA3.0-TBA-GEN</v>
      </c>
      <c r="I32" s="133">
        <v>40662</v>
      </c>
      <c r="J32" s="217">
        <v>20.051000999999999</v>
      </c>
      <c r="K32" s="80">
        <v>20.384334329999998</v>
      </c>
      <c r="L32" s="80">
        <v>0.16566765999999689</v>
      </c>
      <c r="M32" s="81">
        <v>385.55011000000002</v>
      </c>
      <c r="N32" s="73">
        <v>27.6143</v>
      </c>
      <c r="O32" s="170">
        <v>0.21024999999999999</v>
      </c>
      <c r="P32" s="80">
        <v>-6.5526329999997301E-2</v>
      </c>
      <c r="Q32" s="82">
        <v>20.284192999999998</v>
      </c>
      <c r="R32" s="80">
        <v>0.10014132999999958</v>
      </c>
      <c r="S32" s="83">
        <v>4.9529146325255468E-3</v>
      </c>
      <c r="T32" s="80">
        <v>1.9658783400000033</v>
      </c>
      <c r="U32" s="83">
        <v>0.10748865588780943</v>
      </c>
      <c r="V32" s="84">
        <v>-12.7</v>
      </c>
      <c r="W32" s="172">
        <v>-2.5888104599099994E-2</v>
      </c>
      <c r="X32" s="185">
        <v>90.734375</v>
      </c>
      <c r="Y32" s="80">
        <v>1.265625</v>
      </c>
      <c r="Z32" s="82">
        <v>0.265625</v>
      </c>
      <c r="AA32" s="82">
        <v>90.46875</v>
      </c>
      <c r="AB32" s="82">
        <v>89.203125</v>
      </c>
      <c r="AC32" s="187">
        <v>1.53125</v>
      </c>
      <c r="AD32" s="189">
        <v>8.4529999999999994</v>
      </c>
      <c r="AE32" s="172">
        <v>7.6697767187499988E-2</v>
      </c>
      <c r="AF32" s="86">
        <v>-0.33753400585720278</v>
      </c>
      <c r="AG32" s="80">
        <v>0.49506314843221982</v>
      </c>
      <c r="AH32" s="83">
        <v>2.4485449832692643E-2</v>
      </c>
      <c r="AI32" s="80">
        <v>0.58620116393749311</v>
      </c>
      <c r="AJ32" s="83">
        <v>-1.4227459942283693E-2</v>
      </c>
      <c r="AK32" s="187">
        <v>-9.0033144947264006E-3</v>
      </c>
      <c r="AL32" s="192">
        <v>0.59520447843221946</v>
      </c>
      <c r="AM32" s="83">
        <v>2.9438364465218192E-2</v>
      </c>
      <c r="AN32" s="80">
        <v>2.5489418799687202</v>
      </c>
      <c r="AO32" s="109">
        <v>0.14033394648969688</v>
      </c>
      <c r="AP32" s="194">
        <v>2.4131140305822182E-2</v>
      </c>
      <c r="AQ32" s="200">
        <v>1.1935079943539216E-3</v>
      </c>
      <c r="AU32" s="394">
        <f t="shared" si="4"/>
        <v>-3.2408828469991931E-3</v>
      </c>
      <c r="AV32" s="395">
        <f t="shared" si="5"/>
        <v>1.1935079943539216E-3</v>
      </c>
      <c r="AY32" s="67"/>
      <c r="BA32" s="67"/>
    </row>
    <row r="33" spans="3:53" s="68" customFormat="1" ht="15">
      <c r="C33" s="70">
        <f t="shared" si="0"/>
        <v>40704</v>
      </c>
      <c r="D33" s="70">
        <f t="shared" si="1"/>
        <v>40729</v>
      </c>
      <c r="E33" s="68" t="str">
        <f t="shared" si="2"/>
        <v>FNMA3.0-TBA-Jun</v>
      </c>
      <c r="F33" s="68" t="str">
        <f t="shared" si="2"/>
        <v>FNMA3.0-TBA-Jul</v>
      </c>
      <c r="G33" s="68" t="str">
        <f t="shared" si="3"/>
        <v>FNMA3.0-TBA-GEN</v>
      </c>
      <c r="I33" s="133">
        <v>40694</v>
      </c>
      <c r="J33" s="234">
        <v>20.167998999999998</v>
      </c>
      <c r="K33" s="237">
        <v>20.484665669999998</v>
      </c>
      <c r="L33" s="237">
        <v>0.10033134000000032</v>
      </c>
      <c r="M33" s="238">
        <v>349.36261000000002</v>
      </c>
      <c r="N33" s="239">
        <v>26.393899999999999</v>
      </c>
      <c r="O33" s="240">
        <v>0.19042999999999999</v>
      </c>
      <c r="P33" s="237">
        <v>-4.1413670000000735E-2</v>
      </c>
      <c r="Q33" s="171">
        <v>20.425747999999999</v>
      </c>
      <c r="R33" s="237">
        <v>5.8917669999999589E-2</v>
      </c>
      <c r="S33" s="241">
        <v>2.8903406432698358E-3</v>
      </c>
      <c r="T33" s="237">
        <v>2.0247960100000029</v>
      </c>
      <c r="U33" s="241">
        <v>0.11068967536188223</v>
      </c>
      <c r="V33" s="242">
        <v>-12.6</v>
      </c>
      <c r="W33" s="243">
        <v>-2.5810678744199997E-2</v>
      </c>
      <c r="X33" s="244">
        <v>92.179687999999999</v>
      </c>
      <c r="Y33" s="237">
        <v>1.4453129999999987</v>
      </c>
      <c r="Z33" s="171">
        <v>0.265625</v>
      </c>
      <c r="AA33" s="171">
        <v>91.914062000000001</v>
      </c>
      <c r="AB33" s="171">
        <v>90.46875</v>
      </c>
      <c r="AC33" s="245">
        <v>1.7109379999999987</v>
      </c>
      <c r="AD33" s="246">
        <v>8.4260000000000002</v>
      </c>
      <c r="AE33" s="243">
        <v>7.76706051088E-2</v>
      </c>
      <c r="AF33" s="247">
        <v>-0.33230948449602943</v>
      </c>
      <c r="AG33" s="237">
        <v>0.57749975691331035</v>
      </c>
      <c r="AH33" s="241">
        <v>2.8330567364340829E-2</v>
      </c>
      <c r="AI33" s="237">
        <v>0.64019296123435065</v>
      </c>
      <c r="AJ33" s="241">
        <v>5.224521361173351E-3</v>
      </c>
      <c r="AK33" s="245">
        <v>3.7755343210407665E-3</v>
      </c>
      <c r="AL33" s="248">
        <v>0.63641742691330994</v>
      </c>
      <c r="AM33" s="241">
        <v>3.1220908007610668E-2</v>
      </c>
      <c r="AN33" s="237">
        <v>3.1853593068820301</v>
      </c>
      <c r="AO33" s="203">
        <v>0.17593620773100738</v>
      </c>
      <c r="AP33" s="249">
        <v>4.6856036819257083E-2</v>
      </c>
      <c r="AQ33" s="250">
        <v>2.2986297251953035E-3</v>
      </c>
      <c r="AU33" s="394">
        <f t="shared" si="4"/>
        <v>-2.0316420114367671E-3</v>
      </c>
      <c r="AV33" s="395">
        <f t="shared" si="5"/>
        <v>2.2986297251953035E-3</v>
      </c>
      <c r="AY33" s="67"/>
      <c r="BA33" s="67"/>
    </row>
    <row r="34" spans="3:53" s="68" customFormat="1" ht="15">
      <c r="C34" s="70">
        <f t="shared" si="0"/>
        <v>40734</v>
      </c>
      <c r="D34" s="70">
        <f t="shared" si="1"/>
        <v>40759</v>
      </c>
      <c r="E34" s="68" t="str">
        <f t="shared" si="2"/>
        <v>FNMA3.0-TBA-Jul</v>
      </c>
      <c r="F34" s="68" t="str">
        <f t="shared" si="2"/>
        <v>FNMA3.0-TBA-Aug</v>
      </c>
      <c r="G34" s="68" t="str">
        <f t="shared" si="3"/>
        <v>FNMA3.0-TBA-GEN</v>
      </c>
      <c r="I34" s="133">
        <v>40724</v>
      </c>
      <c r="J34" s="235">
        <v>20.52</v>
      </c>
      <c r="K34" s="253">
        <v>20.83666667</v>
      </c>
      <c r="L34" s="253">
        <v>0.35200100000000134</v>
      </c>
      <c r="M34" s="254">
        <v>316.27029399999998</v>
      </c>
      <c r="N34" s="255">
        <v>24.540900000000001</v>
      </c>
      <c r="O34" s="256">
        <v>0.18554999999999999</v>
      </c>
      <c r="P34" s="253">
        <v>-1.4963300000019331E-3</v>
      </c>
      <c r="Q34" s="257">
        <v>20.486162</v>
      </c>
      <c r="R34" s="253">
        <v>0.35050466999999941</v>
      </c>
      <c r="S34" s="258">
        <v>1.7110587775582643E-2</v>
      </c>
      <c r="T34" s="253">
        <v>2.3753006800000023</v>
      </c>
      <c r="U34" s="258">
        <v>0.12969422854359514</v>
      </c>
      <c r="V34" s="259">
        <v>-12.2</v>
      </c>
      <c r="W34" s="260">
        <v>-2.5420733337399998E-2</v>
      </c>
      <c r="X34" s="261">
        <v>90.695312000000001</v>
      </c>
      <c r="Y34" s="253">
        <v>-1.4843759999999975</v>
      </c>
      <c r="Z34" s="257">
        <v>0.26562599999999748</v>
      </c>
      <c r="AA34" s="257">
        <v>90.429687999999999</v>
      </c>
      <c r="AB34" s="257">
        <v>91.914062000000001</v>
      </c>
      <c r="AC34" s="262">
        <v>-1.21875</v>
      </c>
      <c r="AD34" s="263">
        <v>8.3819999999999997</v>
      </c>
      <c r="AE34" s="260">
        <v>7.6020810518399998E-2</v>
      </c>
      <c r="AF34" s="264">
        <v>-0.33439176935961751</v>
      </c>
      <c r="AG34" s="253">
        <v>-0.40500218422953588</v>
      </c>
      <c r="AH34" s="258">
        <v>-1.9770993129883771E-2</v>
      </c>
      <c r="AI34" s="253">
        <v>-5.2952067391199766E-2</v>
      </c>
      <c r="AJ34" s="258">
        <v>-2.0822848635880797E-3</v>
      </c>
      <c r="AK34" s="262">
        <v>1.5454468383367071E-3</v>
      </c>
      <c r="AL34" s="265">
        <v>-5.449751422953647E-2</v>
      </c>
      <c r="AM34" s="258">
        <v>-2.6604053543011264E-3</v>
      </c>
      <c r="AN34" s="253">
        <v>3.1308617926524938</v>
      </c>
      <c r="AO34" s="266">
        <v>0.17280774074764316</v>
      </c>
      <c r="AP34" s="267">
        <v>8.7326818127914985E-2</v>
      </c>
      <c r="AQ34" s="268">
        <v>4.2630336044881612E-3</v>
      </c>
      <c r="AU34" s="394">
        <f t="shared" si="4"/>
        <v>-7.3046347160711709E-5</v>
      </c>
      <c r="AV34" s="395">
        <f t="shared" si="5"/>
        <v>4.2630336044881612E-3</v>
      </c>
      <c r="AY34" s="67"/>
      <c r="BA34" s="67"/>
    </row>
    <row r="35" spans="3:53" s="68" customFormat="1" ht="15">
      <c r="C35" s="70">
        <f t="shared" si="0"/>
        <v>40763</v>
      </c>
      <c r="D35" s="70">
        <f t="shared" si="1"/>
        <v>40788</v>
      </c>
      <c r="E35" s="68" t="str">
        <f t="shared" si="2"/>
        <v>FNMA3.0-TBA-Aug</v>
      </c>
      <c r="F35" s="68" t="str">
        <f t="shared" si="2"/>
        <v>FNMA3.0-TBA-Sep</v>
      </c>
      <c r="G35" s="68" t="str">
        <f t="shared" si="3"/>
        <v>FNMA3.0-TBA-GEN</v>
      </c>
      <c r="I35" s="133">
        <v>40753</v>
      </c>
      <c r="J35" s="216">
        <v>19.687999999999999</v>
      </c>
      <c r="K35" s="134">
        <v>20.004666669999999</v>
      </c>
      <c r="L35" s="134">
        <v>-0.83200000000000074</v>
      </c>
      <c r="M35" s="135">
        <v>357.28539999999998</v>
      </c>
      <c r="N35" s="136">
        <v>24.3889</v>
      </c>
      <c r="O35" s="251">
        <v>0.19109999999999999</v>
      </c>
      <c r="P35" s="134">
        <v>-6.9363300000020445E-3</v>
      </c>
      <c r="Q35" s="137">
        <v>20.843603000000002</v>
      </c>
      <c r="R35" s="134">
        <v>-0.83893633000000278</v>
      </c>
      <c r="S35" s="138">
        <v>-4.026250183326481E-2</v>
      </c>
      <c r="T35" s="134">
        <v>1.5363643499999995</v>
      </c>
      <c r="U35" s="138">
        <v>8.4209912595829994E-2</v>
      </c>
      <c r="V35" s="139">
        <v>-12.3</v>
      </c>
      <c r="W35" s="173">
        <v>-2.4605740004099999E-2</v>
      </c>
      <c r="X35" s="184">
        <v>93.34375</v>
      </c>
      <c r="Y35" s="134">
        <v>2.6484379999999987</v>
      </c>
      <c r="Z35" s="137">
        <v>0.26562400000000252</v>
      </c>
      <c r="AA35" s="137">
        <v>93.078125</v>
      </c>
      <c r="AB35" s="137">
        <v>90.429687999999999</v>
      </c>
      <c r="AC35" s="186">
        <v>2.9140620000000013</v>
      </c>
      <c r="AD35" s="188">
        <v>8.4090000000000007</v>
      </c>
      <c r="AE35" s="173">
        <v>7.8492759374999999E-2</v>
      </c>
      <c r="AF35" s="141">
        <v>-0.31347783158629716</v>
      </c>
      <c r="AG35" s="134">
        <v>0.97443834820362618</v>
      </c>
      <c r="AH35" s="138">
        <v>4.6765558216976852E-2</v>
      </c>
      <c r="AI35" s="134">
        <v>0.16319665196787186</v>
      </c>
      <c r="AJ35" s="138">
        <v>2.0913937773320346E-2</v>
      </c>
      <c r="AK35" s="186">
        <v>2.769463376424848E-2</v>
      </c>
      <c r="AL35" s="191">
        <v>0.1355020182036234</v>
      </c>
      <c r="AM35" s="138">
        <v>6.5030563837120406E-3</v>
      </c>
      <c r="AN35" s="134">
        <v>3.266363810856117</v>
      </c>
      <c r="AO35" s="142">
        <v>0.18043457561297904</v>
      </c>
      <c r="AP35" s="193">
        <v>7.6330905537277338E-2</v>
      </c>
      <c r="AQ35" s="252">
        <v>3.663297337629164E-3</v>
      </c>
      <c r="AU35" s="394">
        <f t="shared" si="4"/>
        <v>-3.3289057745444295E-4</v>
      </c>
      <c r="AV35" s="395">
        <f t="shared" si="5"/>
        <v>3.663297337629164E-3</v>
      </c>
      <c r="AY35" s="67"/>
      <c r="BA35" s="67"/>
    </row>
    <row r="36" spans="3:53" s="68" customFormat="1" ht="15">
      <c r="C36" s="70">
        <f t="shared" si="0"/>
        <v>40796</v>
      </c>
      <c r="D36" s="70">
        <f t="shared" si="1"/>
        <v>40821</v>
      </c>
      <c r="E36" s="68" t="str">
        <f t="shared" si="2"/>
        <v>FNMA3.0-TBA-Sep</v>
      </c>
      <c r="F36" s="68" t="str">
        <f t="shared" si="2"/>
        <v>FNMA3.0-TBA-Oct</v>
      </c>
      <c r="G36" s="68" t="str">
        <f t="shared" si="3"/>
        <v>FNMA3.0-TBA-GEN</v>
      </c>
      <c r="I36" s="133">
        <v>40786</v>
      </c>
      <c r="J36" s="234">
        <v>17.125</v>
      </c>
      <c r="K36" s="237">
        <v>17.44166667</v>
      </c>
      <c r="L36" s="237">
        <v>-2.5629999999999988</v>
      </c>
      <c r="M36" s="238">
        <v>549.01220699999999</v>
      </c>
      <c r="N36" s="239">
        <v>23.5291</v>
      </c>
      <c r="O36" s="240">
        <v>0.2215</v>
      </c>
      <c r="P36" s="237">
        <v>3.2386669999997508E-2</v>
      </c>
      <c r="Q36" s="171">
        <v>19.972280000000001</v>
      </c>
      <c r="R36" s="237">
        <v>-2.5306133300000013</v>
      </c>
      <c r="S36" s="241">
        <v>-0.12650114954402294</v>
      </c>
      <c r="T36" s="237">
        <v>-0.99424898000000184</v>
      </c>
      <c r="U36" s="241">
        <v>-5.2943887694567149E-2</v>
      </c>
      <c r="V36" s="242">
        <v>-12</v>
      </c>
      <c r="W36" s="243">
        <v>-2.0930000003999999E-2</v>
      </c>
      <c r="X36" s="244">
        <v>96.890625</v>
      </c>
      <c r="Y36" s="237">
        <v>3.546875</v>
      </c>
      <c r="Z36" s="171">
        <v>0.265625</v>
      </c>
      <c r="AA36" s="171">
        <v>96.609375</v>
      </c>
      <c r="AB36" s="171">
        <v>93.078125</v>
      </c>
      <c r="AC36" s="245">
        <v>3.8125</v>
      </c>
      <c r="AD36" s="246">
        <v>8.2390000000000008</v>
      </c>
      <c r="AE36" s="243">
        <v>7.9828185937500004E-2</v>
      </c>
      <c r="AF36" s="247">
        <v>-0.26218809507191798</v>
      </c>
      <c r="AG36" s="237">
        <v>1.1951342329227579</v>
      </c>
      <c r="AH36" s="241">
        <v>5.9742771656127673E-2</v>
      </c>
      <c r="AI36" s="237">
        <v>-1.2445199549775241</v>
      </c>
      <c r="AJ36" s="241">
        <v>5.1289736514379181E-2</v>
      </c>
      <c r="AK36" s="245">
        <v>9.0959142099719323E-2</v>
      </c>
      <c r="AL36" s="248">
        <v>-1.3354790970772434</v>
      </c>
      <c r="AM36" s="241">
        <v>-6.6758377887895265E-2</v>
      </c>
      <c r="AN36" s="237">
        <v>1.9308847137788736</v>
      </c>
      <c r="AO36" s="203">
        <v>0.10163067814227045</v>
      </c>
      <c r="AP36" s="249">
        <v>0.10203038275347573</v>
      </c>
      <c r="AQ36" s="250">
        <v>5.1003290600430554E-3</v>
      </c>
      <c r="AU36" s="394">
        <f t="shared" si="4"/>
        <v>1.6189557433899252E-3</v>
      </c>
      <c r="AV36" s="395">
        <f t="shared" si="5"/>
        <v>5.1003290600430554E-3</v>
      </c>
      <c r="AY36" s="67"/>
      <c r="BA36" s="67"/>
    </row>
    <row r="37" spans="3:53" s="68" customFormat="1" ht="15">
      <c r="C37" s="70">
        <f t="shared" si="0"/>
        <v>40826</v>
      </c>
      <c r="D37" s="70">
        <f t="shared" si="1"/>
        <v>40851</v>
      </c>
      <c r="E37" s="68" t="str">
        <f t="shared" si="2"/>
        <v>FNMA3.0-TBA-Oct</v>
      </c>
      <c r="F37" s="68" t="str">
        <f t="shared" si="2"/>
        <v>FNMA3.0-TBA-Nov</v>
      </c>
      <c r="G37" s="68" t="str">
        <f t="shared" si="3"/>
        <v>FNMA3.0-TBA-GEN</v>
      </c>
      <c r="I37" s="133">
        <v>40816</v>
      </c>
      <c r="J37" s="235">
        <v>14.343999999999999</v>
      </c>
      <c r="K37" s="253">
        <v>14.693999999999999</v>
      </c>
      <c r="L37" s="253">
        <v>-2.747666670000001</v>
      </c>
      <c r="M37" s="254">
        <v>800.24981700000001</v>
      </c>
      <c r="N37" s="255">
        <v>25.542999999999999</v>
      </c>
      <c r="O37" s="256">
        <v>0.23943999999999999</v>
      </c>
      <c r="P37" s="253">
        <v>5.4589669999998591E-2</v>
      </c>
      <c r="Q37" s="257">
        <v>17.387077000000001</v>
      </c>
      <c r="R37" s="253">
        <v>-2.6930770000000024</v>
      </c>
      <c r="S37" s="258">
        <v>-0.15440479691267958</v>
      </c>
      <c r="T37" s="253">
        <v>-3.6873259800000042</v>
      </c>
      <c r="U37" s="258">
        <v>-0.19917389437999944</v>
      </c>
      <c r="V37" s="259">
        <v>-9.9</v>
      </c>
      <c r="W37" s="260">
        <v>-1.4547059999999999E-2</v>
      </c>
      <c r="X37" s="261">
        <v>99.859375</v>
      </c>
      <c r="Y37" s="253">
        <v>2.96875</v>
      </c>
      <c r="Z37" s="257">
        <v>0.28125</v>
      </c>
      <c r="AA37" s="257">
        <v>99.53125</v>
      </c>
      <c r="AB37" s="257">
        <v>96.609375</v>
      </c>
      <c r="AC37" s="262">
        <v>3.25</v>
      </c>
      <c r="AD37" s="263">
        <v>7.7809999999999997</v>
      </c>
      <c r="AE37" s="260">
        <v>7.7700579687499993E-2</v>
      </c>
      <c r="AF37" s="264">
        <v>-0.18721945265409962</v>
      </c>
      <c r="AG37" s="253">
        <v>0.85211130898373344</v>
      </c>
      <c r="AH37" s="258">
        <v>4.8854924538225535E-2</v>
      </c>
      <c r="AI37" s="253">
        <v>-1.7296841124273197</v>
      </c>
      <c r="AJ37" s="258">
        <v>7.4968642417818365E-2</v>
      </c>
      <c r="AK37" s="262">
        <v>0.11128157858894913</v>
      </c>
      <c r="AL37" s="265">
        <v>-1.8409656910162688</v>
      </c>
      <c r="AM37" s="258">
        <v>-0.10554987237445404</v>
      </c>
      <c r="AN37" s="253">
        <v>8.9919022762604772E-2</v>
      </c>
      <c r="AO37" s="266">
        <v>-1.4646299339429403E-2</v>
      </c>
      <c r="AP37" s="267">
        <v>0.1072451410589641</v>
      </c>
      <c r="AQ37" s="268">
        <v>6.148789739424833E-3</v>
      </c>
      <c r="AU37" s="394">
        <f t="shared" si="4"/>
        <v>3.1298425220964614E-3</v>
      </c>
      <c r="AV37" s="395">
        <f t="shared" si="5"/>
        <v>6.148789739424833E-3</v>
      </c>
      <c r="AY37" s="67"/>
      <c r="BA37" s="67"/>
    </row>
    <row r="38" spans="3:53" s="68" customFormat="1" ht="15">
      <c r="C38" s="70">
        <f t="shared" si="0"/>
        <v>40857</v>
      </c>
      <c r="D38" s="70">
        <f t="shared" si="1"/>
        <v>40882</v>
      </c>
      <c r="E38" s="68" t="str">
        <f t="shared" si="2"/>
        <v>FNMA3.0-TBA-Nov</v>
      </c>
      <c r="F38" s="68" t="str">
        <f t="shared" si="2"/>
        <v>FNMA3.0-TBA-Dec</v>
      </c>
      <c r="G38" s="68" t="str">
        <f t="shared" si="3"/>
        <v>FNMA3.0-TBA-GEN</v>
      </c>
      <c r="I38" s="133">
        <v>40847</v>
      </c>
      <c r="J38" s="216">
        <v>14.125</v>
      </c>
      <c r="K38" s="134">
        <v>14.44166667</v>
      </c>
      <c r="L38" s="134">
        <v>-0.25233332999999902</v>
      </c>
      <c r="M38" s="135">
        <v>985.45788600000003</v>
      </c>
      <c r="N38" s="136">
        <v>24.067799999999998</v>
      </c>
      <c r="O38" s="251">
        <v>0.24528</v>
      </c>
      <c r="P38" s="134">
        <v>0.15026999999999902</v>
      </c>
      <c r="Q38" s="137">
        <v>14.54373</v>
      </c>
      <c r="R38" s="134">
        <v>-0.10206333000000001</v>
      </c>
      <c r="S38" s="138">
        <v>-6.9459187423438146E-3</v>
      </c>
      <c r="T38" s="134">
        <v>-3.7893893100000042</v>
      </c>
      <c r="U38" s="138">
        <v>-0.20473636743638368</v>
      </c>
      <c r="V38" s="139">
        <v>-10.3</v>
      </c>
      <c r="W38" s="173">
        <v>-1.48749166701E-2</v>
      </c>
      <c r="X38" s="184">
        <v>98.515625</v>
      </c>
      <c r="Y38" s="134">
        <v>-1.34375</v>
      </c>
      <c r="Z38" s="137">
        <v>0.328125</v>
      </c>
      <c r="AA38" s="137">
        <v>98.1875</v>
      </c>
      <c r="AB38" s="137">
        <v>99.53125</v>
      </c>
      <c r="AC38" s="186">
        <v>-1.015625</v>
      </c>
      <c r="AD38" s="188">
        <v>7.9560000000000004</v>
      </c>
      <c r="AE38" s="173">
        <v>7.8379031250000009E-2</v>
      </c>
      <c r="AF38" s="141">
        <v>-0.18978183875039917</v>
      </c>
      <c r="AG38" s="134">
        <v>-0.19014475660181993</v>
      </c>
      <c r="AH38" s="138">
        <v>-1.294029921068599E-2</v>
      </c>
      <c r="AI38" s="134">
        <v>-0.29048648344336869</v>
      </c>
      <c r="AJ38" s="138">
        <v>-2.5623860962995515E-3</v>
      </c>
      <c r="AK38" s="186">
        <v>1.7216031584512612E-3</v>
      </c>
      <c r="AL38" s="191">
        <v>-0.29220808660181996</v>
      </c>
      <c r="AM38" s="138">
        <v>-1.9886217953029806E-2</v>
      </c>
      <c r="AN38" s="134">
        <v>-0.20228906383921519</v>
      </c>
      <c r="AO38" s="142">
        <v>-3.4241257791590041E-2</v>
      </c>
      <c r="AP38" s="193">
        <v>0.21254216583997373</v>
      </c>
      <c r="AQ38" s="252">
        <v>1.4464554637265125E-2</v>
      </c>
      <c r="AU38" s="394">
        <f t="shared" si="4"/>
        <v>1.0226623111474004E-2</v>
      </c>
      <c r="AV38" s="395">
        <f t="shared" si="5"/>
        <v>1.4464554637265125E-2</v>
      </c>
      <c r="AY38" s="67"/>
      <c r="BA38" s="67"/>
    </row>
    <row r="39" spans="3:53" s="68" customFormat="1" ht="15">
      <c r="C39" s="70">
        <f t="shared" si="0"/>
        <v>40887</v>
      </c>
      <c r="D39" s="70">
        <f t="shared" si="1"/>
        <v>40912</v>
      </c>
      <c r="E39" s="68" t="str">
        <f t="shared" si="2"/>
        <v>FNMA3.0-TBA-Dec</v>
      </c>
      <c r="F39" s="68" t="str">
        <f t="shared" si="2"/>
        <v>FNMA3.0-TBA-Jan</v>
      </c>
      <c r="G39" s="68" t="str">
        <f t="shared" si="3"/>
        <v>FNMA3.0-TBA-GEN</v>
      </c>
      <c r="I39" s="133">
        <v>40877</v>
      </c>
      <c r="J39" s="217">
        <v>15.156000000000001</v>
      </c>
      <c r="K39" s="80">
        <v>15.472666670000001</v>
      </c>
      <c r="L39" s="80">
        <v>1.0310000000000006</v>
      </c>
      <c r="M39" s="81">
        <v>636.12182600000006</v>
      </c>
      <c r="N39" s="73">
        <v>25.239100000000001</v>
      </c>
      <c r="O39" s="170">
        <v>0.27144000000000001</v>
      </c>
      <c r="P39" s="80">
        <v>0.13777166999999935</v>
      </c>
      <c r="Q39" s="82">
        <v>14.303895000000001</v>
      </c>
      <c r="R39" s="80">
        <v>1.1687716699999999</v>
      </c>
      <c r="S39" s="83">
        <v>8.0930525313114704E-2</v>
      </c>
      <c r="T39" s="80">
        <v>-2.6206176400000043</v>
      </c>
      <c r="U39" s="83">
        <v>-0.1403752638905944</v>
      </c>
      <c r="V39" s="84">
        <v>-10.8</v>
      </c>
      <c r="W39" s="172">
        <v>-1.6710480003600002E-2</v>
      </c>
      <c r="X39" s="185">
        <v>99</v>
      </c>
      <c r="Y39" s="80">
        <v>0.484375</v>
      </c>
      <c r="Z39" s="82">
        <v>0.328125</v>
      </c>
      <c r="AA39" s="82">
        <v>98.742187999999999</v>
      </c>
      <c r="AB39" s="82">
        <v>98.1875</v>
      </c>
      <c r="AC39" s="187">
        <v>0.8125</v>
      </c>
      <c r="AD39" s="189">
        <v>7.6639999999999997</v>
      </c>
      <c r="AE39" s="172">
        <v>7.5873599999999999E-2</v>
      </c>
      <c r="AF39" s="86">
        <v>-0.22024103250142346</v>
      </c>
      <c r="AG39" s="80">
        <v>0.15419774398469932</v>
      </c>
      <c r="AH39" s="83">
        <v>1.0677281750659554E-2</v>
      </c>
      <c r="AI39" s="80">
        <v>1.315592577998123</v>
      </c>
      <c r="AJ39" s="83">
        <v>-3.0459193751024294E-2</v>
      </c>
      <c r="AK39" s="187">
        <v>-7.3768359865761957E-3</v>
      </c>
      <c r="AL39" s="192">
        <v>1.3229694139846992</v>
      </c>
      <c r="AM39" s="83">
        <v>9.1607807063774263E-2</v>
      </c>
      <c r="AN39" s="80">
        <v>1.1206803501454841</v>
      </c>
      <c r="AO39" s="109">
        <v>5.4229782734791288E-2</v>
      </c>
      <c r="AP39" s="194">
        <v>0.21003825878952892</v>
      </c>
      <c r="AQ39" s="200">
        <v>1.4543907125750669E-2</v>
      </c>
      <c r="AR39" s="204"/>
      <c r="AS39" s="123"/>
      <c r="AU39" s="394">
        <f t="shared" si="4"/>
        <v>9.5398732811217378E-3</v>
      </c>
      <c r="AV39" s="395">
        <f t="shared" si="5"/>
        <v>1.4543907125750669E-2</v>
      </c>
      <c r="AX39" s="207"/>
      <c r="AY39" s="205"/>
      <c r="BA39" s="67"/>
    </row>
    <row r="40" spans="3:53" s="68" customFormat="1" ht="15">
      <c r="C40" s="70">
        <f>I40+10</f>
        <v>40917</v>
      </c>
      <c r="D40" s="70">
        <f t="shared" si="1"/>
        <v>40942</v>
      </c>
      <c r="E40" s="68" t="str">
        <f t="shared" si="2"/>
        <v>FNMA3.0-TBA-Jan</v>
      </c>
      <c r="F40" s="68" t="str">
        <f t="shared" si="2"/>
        <v>FNMA3.0-TBA-Feb</v>
      </c>
      <c r="G40" s="68" t="str">
        <f t="shared" si="3"/>
        <v>FNMA3.0-TBA-GEN</v>
      </c>
      <c r="I40" s="133">
        <v>40907</v>
      </c>
      <c r="J40" s="217">
        <v>14.656000000000001</v>
      </c>
      <c r="K40" s="80">
        <v>15.006</v>
      </c>
      <c r="L40" s="80">
        <v>-0.46666667000000039</v>
      </c>
      <c r="M40" s="81">
        <v>604.73919699999999</v>
      </c>
      <c r="N40" s="73">
        <v>25.2135</v>
      </c>
      <c r="O40" s="170">
        <v>0.29530000000000001</v>
      </c>
      <c r="P40" s="80">
        <v>0.11095867000000048</v>
      </c>
      <c r="Q40" s="82">
        <v>15.361708</v>
      </c>
      <c r="R40" s="80">
        <v>-0.35570799999999991</v>
      </c>
      <c r="S40" s="83">
        <v>-2.2989443745316585E-2</v>
      </c>
      <c r="T40" s="80">
        <v>-2.9763256400000042</v>
      </c>
      <c r="U40" s="83">
        <v>-0.16013755840346422</v>
      </c>
      <c r="V40" s="84">
        <v>-10.199999999999999</v>
      </c>
      <c r="W40" s="172">
        <v>-1.5306119999999998E-2</v>
      </c>
      <c r="X40" s="185">
        <v>99.96875</v>
      </c>
      <c r="Y40" s="80">
        <v>0.96875</v>
      </c>
      <c r="Z40" s="82">
        <v>0.25781200000000126</v>
      </c>
      <c r="AA40" s="82">
        <v>99.671875</v>
      </c>
      <c r="AB40" s="82">
        <v>98.742187999999999</v>
      </c>
      <c r="AC40" s="187">
        <v>1.2265620000000013</v>
      </c>
      <c r="AD40" s="189">
        <v>7.5659999999999998</v>
      </c>
      <c r="AE40" s="172">
        <v>7.5636356249999995E-2</v>
      </c>
      <c r="AF40" s="86">
        <v>-0.20236458706985899</v>
      </c>
      <c r="AG40" s="80">
        <v>0.27013928130701126</v>
      </c>
      <c r="AH40" s="83">
        <v>1.7459128866957697E-2</v>
      </c>
      <c r="AI40" s="80">
        <v>-7.6909815437074619E-2</v>
      </c>
      <c r="AJ40" s="83">
        <v>1.7876445431564469E-2</v>
      </c>
      <c r="AK40" s="187">
        <v>8.658903255914039E-3</v>
      </c>
      <c r="AL40" s="192">
        <v>-8.5568718692988655E-2</v>
      </c>
      <c r="AM40" s="83">
        <v>-5.5303148783588871E-3</v>
      </c>
      <c r="AN40" s="80">
        <v>1.0351116314524953</v>
      </c>
      <c r="AO40" s="109">
        <v>4.8399560082124093E-2</v>
      </c>
      <c r="AP40" s="194">
        <v>0.16313068892165522</v>
      </c>
      <c r="AQ40" s="200">
        <v>1.0543152799765912E-2</v>
      </c>
      <c r="AR40" s="123"/>
      <c r="AS40" s="123"/>
      <c r="AU40" s="394">
        <f t="shared" si="4"/>
        <v>7.1712699799278022E-3</v>
      </c>
      <c r="AV40" s="395">
        <f t="shared" si="5"/>
        <v>1.0543152799765912E-2</v>
      </c>
      <c r="AX40" s="207"/>
      <c r="AY40" s="205"/>
      <c r="BA40" s="67"/>
    </row>
    <row r="41" spans="3:53" s="68" customFormat="1" ht="15">
      <c r="C41" s="70">
        <f t="shared" si="0"/>
        <v>40949</v>
      </c>
      <c r="D41" s="70">
        <f t="shared" si="1"/>
        <v>40974</v>
      </c>
      <c r="E41" s="68" t="str">
        <f t="shared" si="2"/>
        <v>FNMA3.0-TBA-Feb</v>
      </c>
      <c r="F41" s="68" t="str">
        <f t="shared" si="2"/>
        <v>FNMA3.0-TBA-Mar</v>
      </c>
      <c r="G41" s="68" t="str">
        <f t="shared" si="3"/>
        <v>FNMA3.0-TBA-GEN</v>
      </c>
      <c r="I41" s="133">
        <v>40939</v>
      </c>
      <c r="J41" s="217">
        <v>13.984</v>
      </c>
      <c r="K41" s="80">
        <v>14.30066667</v>
      </c>
      <c r="L41" s="80">
        <v>-0.7053333300000002</v>
      </c>
      <c r="M41" s="81">
        <v>135.58380099999999</v>
      </c>
      <c r="N41" s="73">
        <v>27.078800000000001</v>
      </c>
      <c r="O41" s="170">
        <v>0.26474999999999999</v>
      </c>
      <c r="P41" s="80">
        <v>9.1298000000000101E-2</v>
      </c>
      <c r="Q41" s="82">
        <v>14.914702</v>
      </c>
      <c r="R41" s="80">
        <v>-0.6140353300000001</v>
      </c>
      <c r="S41" s="83">
        <v>-4.0919320938291356E-2</v>
      </c>
      <c r="T41" s="80">
        <v>-3.5903609700000043</v>
      </c>
      <c r="U41" s="83">
        <v>-0.19450415919516983</v>
      </c>
      <c r="V41" s="84">
        <v>-8.8000000000000007</v>
      </c>
      <c r="W41" s="172">
        <v>-1.2584586669600002E-2</v>
      </c>
      <c r="X41" s="185">
        <v>101.609375</v>
      </c>
      <c r="Y41" s="80">
        <v>1.640625</v>
      </c>
      <c r="Z41" s="82">
        <v>0.296875</v>
      </c>
      <c r="AA41" s="82">
        <v>101.269531</v>
      </c>
      <c r="AB41" s="82">
        <v>99.671875</v>
      </c>
      <c r="AC41" s="187">
        <v>1.9375</v>
      </c>
      <c r="AD41" s="189">
        <v>7.0720000000000001</v>
      </c>
      <c r="AE41" s="172">
        <v>7.1858149999999996E-2</v>
      </c>
      <c r="AF41" s="86">
        <v>-0.17513095827821901</v>
      </c>
      <c r="AG41" s="80">
        <v>0.39208138744785181</v>
      </c>
      <c r="AH41" s="83">
        <v>2.6128307840054099E-2</v>
      </c>
      <c r="AI41" s="80">
        <v>-0.19961385643400612</v>
      </c>
      <c r="AJ41" s="83">
        <v>2.7233628791639986E-2</v>
      </c>
      <c r="AK41" s="187">
        <v>2.2340086118142175E-2</v>
      </c>
      <c r="AL41" s="192">
        <v>-0.22195394255214829</v>
      </c>
      <c r="AM41" s="83">
        <v>-1.4791013098237257E-2</v>
      </c>
      <c r="AN41" s="80">
        <v>0.81315768890034701</v>
      </c>
      <c r="AO41" s="109">
        <v>3.2892668456763197E-2</v>
      </c>
      <c r="AP41" s="194">
        <v>0.14329000323884639</v>
      </c>
      <c r="AQ41" s="200">
        <v>9.5488473436522985E-3</v>
      </c>
      <c r="AR41" s="204"/>
      <c r="AS41" s="221"/>
      <c r="AU41" s="394">
        <f t="shared" si="4"/>
        <v>6.0840996934559575E-3</v>
      </c>
      <c r="AV41" s="395">
        <f t="shared" si="5"/>
        <v>9.5488473436522985E-3</v>
      </c>
      <c r="AX41" s="207"/>
      <c r="AY41" s="205"/>
      <c r="BA41" s="67"/>
    </row>
    <row r="42" spans="3:53" s="68" customFormat="1" ht="15">
      <c r="C42" s="70">
        <f t="shared" si="0"/>
        <v>40978</v>
      </c>
      <c r="D42" s="70">
        <f t="shared" si="1"/>
        <v>41003</v>
      </c>
      <c r="E42" s="68" t="str">
        <f t="shared" si="2"/>
        <v>FNMA3.0-TBA-Mar</v>
      </c>
      <c r="F42" s="68" t="str">
        <f t="shared" si="2"/>
        <v>FNMA3.0-TBA-Apr</v>
      </c>
      <c r="G42" s="68" t="str">
        <f t="shared" si="3"/>
        <v>FNMA3.0-TBA-GEN</v>
      </c>
      <c r="I42" s="133">
        <v>40968</v>
      </c>
      <c r="J42" s="217">
        <v>15.141</v>
      </c>
      <c r="K42" s="80">
        <v>15.45766667</v>
      </c>
      <c r="L42" s="80">
        <v>1.157</v>
      </c>
      <c r="M42" s="81">
        <v>-55.551200999999999</v>
      </c>
      <c r="N42" s="73">
        <v>26.300999999999998</v>
      </c>
      <c r="O42" s="170">
        <v>0.24349999999999999</v>
      </c>
      <c r="P42" s="80">
        <v>0.12395066999999926</v>
      </c>
      <c r="Q42" s="82">
        <v>14.176716000000001</v>
      </c>
      <c r="R42" s="80">
        <v>1.2809506699999993</v>
      </c>
      <c r="S42" s="83">
        <v>8.9572794021357274E-2</v>
      </c>
      <c r="T42" s="80">
        <v>-2.309410300000005</v>
      </c>
      <c r="U42" s="83">
        <v>-0.12235364616169875</v>
      </c>
      <c r="V42" s="84">
        <v>-9.6</v>
      </c>
      <c r="W42" s="172">
        <v>-1.4839360003199999E-2</v>
      </c>
      <c r="X42" s="185">
        <v>100.953125</v>
      </c>
      <c r="Y42" s="80">
        <v>-0.65625</v>
      </c>
      <c r="Z42" s="82">
        <v>0.33984399999999937</v>
      </c>
      <c r="AA42" s="82">
        <v>100.5625</v>
      </c>
      <c r="AB42" s="82">
        <v>101.269531</v>
      </c>
      <c r="AC42" s="187">
        <v>-0.31640600000000063</v>
      </c>
      <c r="AD42" s="189">
        <v>7.1929999999999996</v>
      </c>
      <c r="AE42" s="172">
        <v>7.2615582812499996E-2</v>
      </c>
      <c r="AF42" s="86">
        <v>-0.20435503549584624</v>
      </c>
      <c r="AG42" s="80">
        <v>-5.5412485984978277E-2</v>
      </c>
      <c r="AH42" s="83">
        <v>-3.874818374812052E-3</v>
      </c>
      <c r="AI42" s="80">
        <v>1.235127334352055</v>
      </c>
      <c r="AJ42" s="83">
        <v>-2.9224077217627237E-2</v>
      </c>
      <c r="AK42" s="187">
        <v>9.5891503370339366E-3</v>
      </c>
      <c r="AL42" s="192">
        <v>1.225538184015021</v>
      </c>
      <c r="AM42" s="83">
        <v>8.569797564654523E-2</v>
      </c>
      <c r="AN42" s="80">
        <v>2.0386958729153681</v>
      </c>
      <c r="AO42" s="109">
        <v>0.12140947920366596</v>
      </c>
      <c r="AP42" s="194">
        <v>0.19339950268304951</v>
      </c>
      <c r="AQ42" s="200">
        <v>1.3523810263249043E-2</v>
      </c>
      <c r="AR42" s="204"/>
      <c r="AS42" s="221"/>
      <c r="AU42" s="394">
        <f t="shared" si="4"/>
        <v>8.6674749408727578E-3</v>
      </c>
      <c r="AV42" s="395">
        <f t="shared" si="5"/>
        <v>1.3523810263249043E-2</v>
      </c>
      <c r="AX42" s="207"/>
      <c r="AY42" s="205"/>
      <c r="BA42" s="67"/>
    </row>
    <row r="43" spans="3:53" s="68" customFormat="1" ht="15">
      <c r="C43" s="70">
        <f t="shared" si="0"/>
        <v>41008</v>
      </c>
      <c r="D43" s="70">
        <f t="shared" si="1"/>
        <v>41033</v>
      </c>
      <c r="E43" s="68" t="str">
        <f t="shared" si="2"/>
        <v>FNMA3.0-TBA-Apr</v>
      </c>
      <c r="F43" s="68" t="str">
        <f t="shared" si="2"/>
        <v>FNMA3.0-TBA-May</v>
      </c>
      <c r="G43" s="68" t="str">
        <f t="shared" si="3"/>
        <v>FNMA3.0-TBA-GEN</v>
      </c>
      <c r="I43" s="133">
        <v>40998</v>
      </c>
      <c r="J43" s="217">
        <v>15.968999999999999</v>
      </c>
      <c r="K43" s="80">
        <v>16.30233333</v>
      </c>
      <c r="L43" s="80">
        <v>0.84466665999999968</v>
      </c>
      <c r="M43" s="81">
        <v>-84.421204000000003</v>
      </c>
      <c r="N43" s="73">
        <v>28.8597</v>
      </c>
      <c r="O43" s="170">
        <v>0.24124999999999999</v>
      </c>
      <c r="P43" s="80">
        <v>4.7262670000000284E-2</v>
      </c>
      <c r="Q43" s="82">
        <v>15.410404</v>
      </c>
      <c r="R43" s="80">
        <v>0.89192932999999996</v>
      </c>
      <c r="S43" s="83">
        <v>5.7701420857459849E-2</v>
      </c>
      <c r="T43" s="80">
        <v>-1.4174809700000051</v>
      </c>
      <c r="U43" s="83">
        <v>-7.1712204534859825E-2</v>
      </c>
      <c r="V43" s="84">
        <v>-10.7</v>
      </c>
      <c r="W43" s="172">
        <v>-1.7443496663099998E-2</v>
      </c>
      <c r="X43" s="185">
        <v>99.65625</v>
      </c>
      <c r="Y43" s="80">
        <v>-1.296875</v>
      </c>
      <c r="Z43" s="82">
        <v>0.390625</v>
      </c>
      <c r="AA43" s="82">
        <v>99.375</v>
      </c>
      <c r="AB43" s="82">
        <v>100.5625</v>
      </c>
      <c r="AC43" s="187">
        <v>-0.90625</v>
      </c>
      <c r="AD43" s="189">
        <v>7.2949999999999999</v>
      </c>
      <c r="AE43" s="172">
        <v>7.2699234375000005E-2</v>
      </c>
      <c r="AF43" s="86">
        <v>-0.23994058277315933</v>
      </c>
      <c r="AG43" s="80">
        <v>-0.18519675091811066</v>
      </c>
      <c r="AH43" s="83">
        <v>-1.1980899502609773E-2</v>
      </c>
      <c r="AI43" s="80">
        <v>0.72980758239452193</v>
      </c>
      <c r="AJ43" s="83">
        <v>-3.5585547277313084E-2</v>
      </c>
      <c r="AK43" s="187">
        <v>2.3075003312632705E-2</v>
      </c>
      <c r="AL43" s="192">
        <v>0.70673257908188925</v>
      </c>
      <c r="AM43" s="83">
        <v>4.5720521354850073E-2</v>
      </c>
      <c r="AN43" s="80">
        <v>2.7454284519972574</v>
      </c>
      <c r="AO43" s="109">
        <v>0.17268090524512858</v>
      </c>
      <c r="AP43" s="194">
        <v>0.14098946014576563</v>
      </c>
      <c r="AQ43" s="200">
        <v>9.1210053338383716E-3</v>
      </c>
      <c r="AR43" s="204"/>
      <c r="AS43" s="221"/>
      <c r="AU43" s="394">
        <f t="shared" si="4"/>
        <v>3.0575552577884824E-3</v>
      </c>
      <c r="AV43" s="395">
        <f t="shared" si="5"/>
        <v>9.1210053338383716E-3</v>
      </c>
      <c r="AX43" s="207"/>
      <c r="AY43" s="205"/>
      <c r="BA43" s="67"/>
    </row>
    <row r="44" spans="3:53" s="68" customFormat="1" ht="15">
      <c r="C44" s="70">
        <f t="shared" si="0"/>
        <v>41039</v>
      </c>
      <c r="D44" s="70">
        <f t="shared" si="1"/>
        <v>41064</v>
      </c>
      <c r="E44" s="68" t="str">
        <f t="shared" si="2"/>
        <v>FNMA3.0-TBA-May</v>
      </c>
      <c r="F44" s="68" t="str">
        <f t="shared" si="2"/>
        <v>FNMA3.0-TBA-Jun</v>
      </c>
      <c r="G44" s="68" t="str">
        <f t="shared" si="3"/>
        <v>FNMA3.0-TBA-GEN</v>
      </c>
      <c r="I44" s="133">
        <v>41029</v>
      </c>
      <c r="J44" s="217">
        <v>15.311999999999999</v>
      </c>
      <c r="K44" s="80">
        <v>15.628666669999999</v>
      </c>
      <c r="L44" s="80">
        <v>-0.67366666000000031</v>
      </c>
      <c r="M44" s="81">
        <v>-132.141998</v>
      </c>
      <c r="N44" s="73">
        <v>31.556899999999999</v>
      </c>
      <c r="O44" s="170">
        <v>0.23874999999999999</v>
      </c>
      <c r="P44" s="80">
        <v>-3.0938670000001167E-2</v>
      </c>
      <c r="Q44" s="82">
        <v>16.333272000000001</v>
      </c>
      <c r="R44" s="80">
        <v>-0.70460533000000147</v>
      </c>
      <c r="S44" s="83">
        <v>-4.3221133793367325E-2</v>
      </c>
      <c r="T44" s="80">
        <v>-2.1220863000000065</v>
      </c>
      <c r="U44" s="83">
        <v>-0.11183385554140868</v>
      </c>
      <c r="V44" s="84">
        <v>-9.5</v>
      </c>
      <c r="W44" s="172">
        <v>-1.4847233336499999E-2</v>
      </c>
      <c r="X44" s="185">
        <v>101.078125</v>
      </c>
      <c r="Y44" s="80">
        <v>1.421875</v>
      </c>
      <c r="Z44" s="82">
        <v>0.28125</v>
      </c>
      <c r="AA44" s="82">
        <v>100.820312</v>
      </c>
      <c r="AB44" s="82">
        <v>99.375</v>
      </c>
      <c r="AC44" s="187">
        <v>1.703125</v>
      </c>
      <c r="AD44" s="189">
        <v>6.6920000000000002</v>
      </c>
      <c r="AE44" s="172">
        <v>6.764148125000001E-2</v>
      </c>
      <c r="AF44" s="86">
        <v>-0.21949893855259117</v>
      </c>
      <c r="AG44" s="80">
        <v>0.40864880503553697</v>
      </c>
      <c r="AH44" s="83">
        <v>2.5066890534223726E-2</v>
      </c>
      <c r="AI44" s="80">
        <v>-0.28142379352640434</v>
      </c>
      <c r="AJ44" s="83">
        <v>2.0441644220568156E-2</v>
      </c>
      <c r="AK44" s="187">
        <v>1.4532731438060173E-2</v>
      </c>
      <c r="AL44" s="192">
        <v>-0.29595652496446451</v>
      </c>
      <c r="AM44" s="83">
        <v>-1.8154243259143599E-2</v>
      </c>
      <c r="AN44" s="80">
        <v>2.4494719270327927</v>
      </c>
      <c r="AO44" s="109">
        <v>0.15139177082595578</v>
      </c>
      <c r="AP44" s="194">
        <v>3.07954064679151E-2</v>
      </c>
      <c r="AQ44" s="200">
        <v>1.8890183291274355E-3</v>
      </c>
      <c r="AR44" s="204"/>
      <c r="AS44" s="221"/>
      <c r="AU44" s="394">
        <f t="shared" si="4"/>
        <v>-1.8978062448929921E-3</v>
      </c>
      <c r="AV44" s="395">
        <f t="shared" si="5"/>
        <v>1.8890183291274355E-3</v>
      </c>
      <c r="AX44" s="207"/>
      <c r="AY44" s="205"/>
      <c r="BA44" s="67"/>
    </row>
    <row r="45" spans="3:53" s="68" customFormat="1" ht="15">
      <c r="C45" s="70">
        <f t="shared" si="0"/>
        <v>41070</v>
      </c>
      <c r="D45" s="70">
        <f t="shared" si="1"/>
        <v>41095</v>
      </c>
      <c r="E45" s="68" t="str">
        <f t="shared" si="2"/>
        <v>FNMA3.0-TBA-Jun</v>
      </c>
      <c r="F45" s="68" t="str">
        <f t="shared" si="2"/>
        <v>FNMA3.0-TBA-Jul</v>
      </c>
      <c r="G45" s="68" t="str">
        <f t="shared" si="3"/>
        <v>FNMA3.0-TBA-GEN</v>
      </c>
      <c r="I45" s="133">
        <v>41060</v>
      </c>
      <c r="J45" s="217">
        <v>13.875</v>
      </c>
      <c r="K45" s="80">
        <v>14.19166667</v>
      </c>
      <c r="L45" s="80">
        <v>-1.4369999999999994</v>
      </c>
      <c r="M45" s="81">
        <v>-111.878304</v>
      </c>
      <c r="N45" s="73">
        <v>35.070300000000003</v>
      </c>
      <c r="O45" s="170">
        <v>0.23874999999999999</v>
      </c>
      <c r="P45" s="80">
        <v>-7.723433000000135E-2</v>
      </c>
      <c r="Q45" s="82">
        <v>15.705901000000001</v>
      </c>
      <c r="R45" s="80">
        <v>-1.5142343300000007</v>
      </c>
      <c r="S45" s="83">
        <v>-9.6888260654163713E-2</v>
      </c>
      <c r="T45" s="80">
        <v>-3.6363206300000073</v>
      </c>
      <c r="U45" s="83">
        <v>-0.19788672844991628</v>
      </c>
      <c r="V45" s="84">
        <v>-8.1999999999999993</v>
      </c>
      <c r="W45" s="172">
        <v>-1.1637166669399998E-2</v>
      </c>
      <c r="X45" s="185">
        <v>102.492188</v>
      </c>
      <c r="Y45" s="80">
        <v>1.4140629999999987</v>
      </c>
      <c r="Z45" s="82">
        <v>0.25781299999999874</v>
      </c>
      <c r="AA45" s="82">
        <v>102.222656</v>
      </c>
      <c r="AB45" s="82">
        <v>100.820312</v>
      </c>
      <c r="AC45" s="187">
        <v>1.6718759999999975</v>
      </c>
      <c r="AD45" s="189">
        <v>5.68</v>
      </c>
      <c r="AE45" s="172">
        <v>5.8215562783999995E-2</v>
      </c>
      <c r="AF45" s="86">
        <v>-0.19989786429752363</v>
      </c>
      <c r="AG45" s="80">
        <v>0.36697500739155137</v>
      </c>
      <c r="AH45" s="83">
        <v>2.3480890285796297E-2</v>
      </c>
      <c r="AI45" s="80">
        <v>-1.1334007456762776</v>
      </c>
      <c r="AJ45" s="83">
        <v>1.9601074255067547E-2</v>
      </c>
      <c r="AK45" s="187">
        <v>1.3858576932171778E-2</v>
      </c>
      <c r="AL45" s="192">
        <v>-1.1472593226084493</v>
      </c>
      <c r="AM45" s="83">
        <v>-7.3407370368367406E-2</v>
      </c>
      <c r="AN45" s="80">
        <v>1.3022126044243434</v>
      </c>
      <c r="AO45" s="109">
        <v>6.6871128665844326E-2</v>
      </c>
      <c r="AP45" s="194">
        <v>-2.5698061911864141E-2</v>
      </c>
      <c r="AQ45" s="200">
        <v>-1.6442901019312699E-3</v>
      </c>
      <c r="AR45" s="204"/>
      <c r="AS45" s="221"/>
      <c r="AU45" s="394">
        <f t="shared" si="4"/>
        <v>-4.9418374344278818E-3</v>
      </c>
      <c r="AV45" s="395">
        <f t="shared" si="5"/>
        <v>-1.6442901019312699E-3</v>
      </c>
      <c r="AX45" s="207"/>
      <c r="AY45" s="205"/>
      <c r="BA45" s="67"/>
    </row>
    <row r="46" spans="3:53" s="68" customFormat="1" ht="15">
      <c r="C46" s="70">
        <f t="shared" si="0"/>
        <v>41099</v>
      </c>
      <c r="D46" s="70">
        <f t="shared" si="1"/>
        <v>41124</v>
      </c>
      <c r="E46" s="68" t="str">
        <f t="shared" si="2"/>
        <v>FNMA3.0-TBA-Jul</v>
      </c>
      <c r="F46" s="68" t="str">
        <f t="shared" si="2"/>
        <v>FNMA3.0-TBA-Aug</v>
      </c>
      <c r="G46" s="68" t="str">
        <f t="shared" si="3"/>
        <v>FNMA3.0-TBA-GEN</v>
      </c>
      <c r="I46" s="133">
        <v>41089</v>
      </c>
      <c r="J46" s="217">
        <v>13.734</v>
      </c>
      <c r="K46" s="80">
        <v>14.06733333</v>
      </c>
      <c r="L46" s="80">
        <v>-0.12433333999999974</v>
      </c>
      <c r="M46" s="81">
        <v>4.0091999999999999</v>
      </c>
      <c r="N46" s="73">
        <v>39.852200000000003</v>
      </c>
      <c r="O46" s="170">
        <v>0.24575</v>
      </c>
      <c r="P46" s="80">
        <v>-0.11345833000000027</v>
      </c>
      <c r="Q46" s="82">
        <v>14.305125</v>
      </c>
      <c r="R46" s="80">
        <v>-0.23779167000000001</v>
      </c>
      <c r="S46" s="83">
        <v>-1.6755725421783742E-2</v>
      </c>
      <c r="T46" s="80">
        <v>-3.8741123000000073</v>
      </c>
      <c r="U46" s="83">
        <v>-0.21132671818517812</v>
      </c>
      <c r="V46" s="84">
        <v>-7.9</v>
      </c>
      <c r="W46" s="172">
        <v>-1.1113193330700001E-2</v>
      </c>
      <c r="X46" s="185">
        <v>102.546875</v>
      </c>
      <c r="Y46" s="80">
        <v>5.4687000000001262E-2</v>
      </c>
      <c r="Z46" s="82">
        <v>0.26953199999999811</v>
      </c>
      <c r="AA46" s="82">
        <v>102.289062</v>
      </c>
      <c r="AB46" s="82">
        <v>102.222656</v>
      </c>
      <c r="AC46" s="187">
        <v>0.32421899999999937</v>
      </c>
      <c r="AD46" s="189">
        <v>5.4340000000000002</v>
      </c>
      <c r="AE46" s="172">
        <v>5.5723971875000007E-2</v>
      </c>
      <c r="AF46" s="86">
        <v>-0.19943290036160941</v>
      </c>
      <c r="AG46" s="80">
        <v>6.481068566467868E-2</v>
      </c>
      <c r="AH46" s="83">
        <v>4.5668128467027105E-3</v>
      </c>
      <c r="AI46" s="80">
        <v>-0.17296827059393965</v>
      </c>
      <c r="AJ46" s="83">
        <v>4.6496393591421992E-4</v>
      </c>
      <c r="AK46" s="187">
        <v>1.2713741381670766E-5</v>
      </c>
      <c r="AL46" s="192">
        <v>-0.17298098433532133</v>
      </c>
      <c r="AM46" s="83">
        <v>-1.2188912575081031E-2</v>
      </c>
      <c r="AN46" s="80">
        <v>1.129231620089022</v>
      </c>
      <c r="AO46" s="109">
        <v>5.3867129749658238E-2</v>
      </c>
      <c r="AP46" s="194">
        <v>-5.9704781499735342E-2</v>
      </c>
      <c r="AQ46" s="200">
        <v>-4.2070309913596173E-3</v>
      </c>
      <c r="AR46" s="204"/>
      <c r="AS46" s="221"/>
      <c r="AU46" s="394">
        <f t="shared" si="4"/>
        <v>-7.9947149716982652E-3</v>
      </c>
      <c r="AV46" s="395">
        <f t="shared" si="5"/>
        <v>-4.2070309913596173E-3</v>
      </c>
      <c r="AX46" s="207"/>
      <c r="AY46" s="205"/>
      <c r="BA46" s="67"/>
    </row>
    <row r="47" spans="3:53" s="68" customFormat="1" ht="15">
      <c r="C47" s="70">
        <f t="shared" si="0"/>
        <v>41131</v>
      </c>
      <c r="D47" s="70">
        <f t="shared" si="1"/>
        <v>41156</v>
      </c>
      <c r="E47" s="68" t="str">
        <f t="shared" si="2"/>
        <v>FNMA3.0-TBA-Aug</v>
      </c>
      <c r="F47" s="68" t="str">
        <f t="shared" si="2"/>
        <v>FNMA3.0-TBA-Sep</v>
      </c>
      <c r="G47" s="68" t="str">
        <f t="shared" si="3"/>
        <v>FNMA3.0-TBA-GEN</v>
      </c>
      <c r="I47" s="133">
        <v>41121</v>
      </c>
      <c r="J47" s="217">
        <v>13.577999999999999</v>
      </c>
      <c r="K47" s="80">
        <v>13.894666669999999</v>
      </c>
      <c r="L47" s="80">
        <v>-0.17266666000000086</v>
      </c>
      <c r="M47" s="81">
        <v>-114.40070299999999</v>
      </c>
      <c r="N47" s="73">
        <v>39.680799999999998</v>
      </c>
      <c r="O47" s="170">
        <v>0.2457</v>
      </c>
      <c r="P47" s="80">
        <v>-0.10473466999999914</v>
      </c>
      <c r="Q47" s="82">
        <v>14.172067999999999</v>
      </c>
      <c r="R47" s="80">
        <v>-0.27740133</v>
      </c>
      <c r="S47" s="83">
        <v>-1.9719539126041311E-2</v>
      </c>
      <c r="T47" s="80">
        <v>-4.1515136300000073</v>
      </c>
      <c r="U47" s="83">
        <v>-0.22687899182358884</v>
      </c>
      <c r="V47" s="84">
        <v>-9.8000000000000007</v>
      </c>
      <c r="W47" s="172">
        <v>-1.36167733366E-2</v>
      </c>
      <c r="X47" s="185">
        <v>104.015625</v>
      </c>
      <c r="Y47" s="80">
        <v>1.46875</v>
      </c>
      <c r="Z47" s="82">
        <v>0.25781299999999874</v>
      </c>
      <c r="AA47" s="82">
        <v>103.746094</v>
      </c>
      <c r="AB47" s="82">
        <v>102.289062</v>
      </c>
      <c r="AC47" s="187">
        <v>1.7265629999999987</v>
      </c>
      <c r="AD47" s="189">
        <v>4.7750000000000004</v>
      </c>
      <c r="AE47" s="172">
        <v>4.9667460937500005E-2</v>
      </c>
      <c r="AF47" s="86">
        <v>-0.27415883718587764</v>
      </c>
      <c r="AG47" s="80">
        <v>0.34433346674704118</v>
      </c>
      <c r="AH47" s="83">
        <v>2.4477522403817325E-2</v>
      </c>
      <c r="AI47" s="80">
        <v>1.2055276891719202E-2</v>
      </c>
      <c r="AJ47" s="83">
        <v>-7.472593682426823E-2</v>
      </c>
      <c r="AK47" s="187">
        <v>-5.487685985532198E-2</v>
      </c>
      <c r="AL47" s="192">
        <v>6.6932136747041182E-2</v>
      </c>
      <c r="AM47" s="83">
        <v>4.7579832777760143E-3</v>
      </c>
      <c r="AN47" s="80">
        <v>1.1961637568360632</v>
      </c>
      <c r="AO47" s="109">
        <v>5.8881411930004957E-2</v>
      </c>
      <c r="AP47" s="194">
        <v>-3.4052957708596815E-2</v>
      </c>
      <c r="AQ47" s="200">
        <v>-2.4207116522913029E-3</v>
      </c>
      <c r="AR47" s="204"/>
      <c r="AS47" s="221"/>
      <c r="AU47" s="394">
        <f t="shared" si="4"/>
        <v>-7.4452398008257861E-3</v>
      </c>
      <c r="AV47" s="395">
        <f t="shared" si="5"/>
        <v>-2.4207116522913029E-3</v>
      </c>
      <c r="AX47" s="207"/>
      <c r="AY47" s="205"/>
      <c r="BA47" s="67"/>
    </row>
    <row r="48" spans="3:53" s="68" customFormat="1" ht="15">
      <c r="C48" s="70">
        <f t="shared" si="0"/>
        <v>41162</v>
      </c>
      <c r="D48" s="70">
        <f t="shared" si="1"/>
        <v>41187</v>
      </c>
      <c r="E48" s="68" t="str">
        <f t="shared" si="2"/>
        <v>FNMA3.0-TBA-Sep</v>
      </c>
      <c r="F48" s="68" t="str">
        <f t="shared" si="2"/>
        <v>FNMA3.0-TBA-Oct</v>
      </c>
      <c r="G48" s="68" t="str">
        <f t="shared" si="3"/>
        <v>FNMA3.0-TBA-GEN</v>
      </c>
      <c r="I48" s="133">
        <v>41152</v>
      </c>
      <c r="J48" s="217">
        <v>14.093999999999999</v>
      </c>
      <c r="K48" s="80">
        <v>14.46066667</v>
      </c>
      <c r="L48" s="80">
        <v>0.56600000000000072</v>
      </c>
      <c r="M48" s="81">
        <v>-181.24980199999999</v>
      </c>
      <c r="N48" s="73">
        <v>40.329500000000003</v>
      </c>
      <c r="O48" s="170">
        <v>0.23050000000000001</v>
      </c>
      <c r="P48" s="80">
        <v>-0.10978133000000057</v>
      </c>
      <c r="Q48" s="82">
        <v>14.004448</v>
      </c>
      <c r="R48" s="80">
        <v>0.45621867000000016</v>
      </c>
      <c r="S48" s="83">
        <v>3.2834085252654729E-2</v>
      </c>
      <c r="T48" s="80">
        <v>-3.6952949600000071</v>
      </c>
      <c r="U48" s="83">
        <v>-0.20149427073050619</v>
      </c>
      <c r="V48" s="84">
        <v>-10.3</v>
      </c>
      <c r="W48" s="172">
        <v>-1.4894486670100002E-2</v>
      </c>
      <c r="X48" s="185">
        <v>103.773438</v>
      </c>
      <c r="Y48" s="80">
        <v>-0.24218700000000126</v>
      </c>
      <c r="Z48" s="82">
        <v>0.26953100000000063</v>
      </c>
      <c r="AA48" s="82">
        <v>103.539062</v>
      </c>
      <c r="AB48" s="82">
        <v>103.746094</v>
      </c>
      <c r="AC48" s="187">
        <v>2.7343999999999369E-2</v>
      </c>
      <c r="AD48" s="189">
        <v>4.8049999999999997</v>
      </c>
      <c r="AE48" s="172">
        <v>4.9863136958999993E-2</v>
      </c>
      <c r="AF48" s="86">
        <v>-0.29870737339183062</v>
      </c>
      <c r="AG48" s="80">
        <v>7.4965992440104651E-3</v>
      </c>
      <c r="AH48" s="83">
        <v>5.3953070066778831E-4</v>
      </c>
      <c r="AI48" s="80">
        <v>0.46668793741306619</v>
      </c>
      <c r="AJ48" s="83">
        <v>-2.4548536205952987E-2</v>
      </c>
      <c r="AK48" s="187">
        <v>2.9726681690555833E-3</v>
      </c>
      <c r="AL48" s="192">
        <v>0.46371526924401063</v>
      </c>
      <c r="AM48" s="83">
        <v>3.3373615953322514E-2</v>
      </c>
      <c r="AN48" s="80">
        <v>1.6598790260800738</v>
      </c>
      <c r="AO48" s="109">
        <v>9.4220113511868764E-2</v>
      </c>
      <c r="AP48" s="194">
        <v>-2.9270432942326882E-2</v>
      </c>
      <c r="AQ48" s="200">
        <v>-2.1065948278935491E-3</v>
      </c>
      <c r="AR48" s="204"/>
      <c r="AS48" s="221"/>
      <c r="AU48" s="394">
        <f t="shared" si="4"/>
        <v>-7.9009689550185204E-3</v>
      </c>
      <c r="AV48" s="395">
        <f t="shared" si="5"/>
        <v>-2.1065948278935491E-3</v>
      </c>
      <c r="AX48" s="207"/>
      <c r="AY48" s="205"/>
      <c r="BA48" s="67"/>
    </row>
    <row r="49" spans="1:53" s="68" customFormat="1" ht="15">
      <c r="C49" s="70">
        <f t="shared" si="0"/>
        <v>41190</v>
      </c>
      <c r="D49" s="70">
        <f t="shared" si="1"/>
        <v>41215</v>
      </c>
      <c r="E49" s="68" t="str">
        <f t="shared" si="2"/>
        <v>FNMA3.0-TBA-Oct</v>
      </c>
      <c r="F49" s="68" t="str">
        <f t="shared" si="2"/>
        <v>FNMA3.0-TBA-Nov</v>
      </c>
      <c r="G49" s="68" t="str">
        <f t="shared" si="3"/>
        <v>FNMA3.0-TBA-GEN</v>
      </c>
      <c r="I49" s="133">
        <v>41180</v>
      </c>
      <c r="J49" s="217">
        <v>13.593999999999999</v>
      </c>
      <c r="K49" s="80">
        <v>13.910666669999999</v>
      </c>
      <c r="L49" s="80">
        <v>-0.55000000000000071</v>
      </c>
      <c r="M49" s="81">
        <v>-221.178101</v>
      </c>
      <c r="N49" s="73">
        <v>41.239400000000003</v>
      </c>
      <c r="O49" s="170">
        <v>0.21425</v>
      </c>
      <c r="P49" s="80">
        <v>-0.15420233000000039</v>
      </c>
      <c r="Q49" s="82">
        <v>14.614869000000001</v>
      </c>
      <c r="R49" s="80">
        <v>-0.7042023300000011</v>
      </c>
      <c r="S49" s="83">
        <v>-4.8697777638491209E-2</v>
      </c>
      <c r="T49" s="80">
        <v>-4.3994972900000082</v>
      </c>
      <c r="U49" s="83">
        <v>-0.24037972517753325</v>
      </c>
      <c r="V49" s="84">
        <v>-8.1999999999999993</v>
      </c>
      <c r="W49" s="172">
        <v>-1.14067466694E-2</v>
      </c>
      <c r="X49" s="185">
        <v>105.53125</v>
      </c>
      <c r="Y49" s="80">
        <v>1.7578120000000013</v>
      </c>
      <c r="Z49" s="82">
        <v>0.23437599999999748</v>
      </c>
      <c r="AA49" s="82">
        <v>105.269531</v>
      </c>
      <c r="AB49" s="82">
        <v>103.539062</v>
      </c>
      <c r="AC49" s="187">
        <v>1.9921879999999987</v>
      </c>
      <c r="AD49" s="189">
        <v>4.3460000000000001</v>
      </c>
      <c r="AE49" s="172">
        <v>4.5863881250000002E-2</v>
      </c>
      <c r="AF49" s="86">
        <v>-0.24870870843273865</v>
      </c>
      <c r="AG49" s="80">
        <v>0.59508124478272384</v>
      </c>
      <c r="AH49" s="83">
        <v>4.1151715779278369E-2</v>
      </c>
      <c r="AI49" s="80">
        <v>-6.517695859274153E-2</v>
      </c>
      <c r="AJ49" s="83">
        <v>4.9998664959091971E-2</v>
      </c>
      <c r="AK49" s="187">
        <v>4.3944126624535722E-2</v>
      </c>
      <c r="AL49" s="192">
        <v>-0.10912108521727726</v>
      </c>
      <c r="AM49" s="83">
        <v>-7.5460618592128334E-3</v>
      </c>
      <c r="AN49" s="80">
        <v>1.5507579408627965</v>
      </c>
      <c r="AO49" s="109">
        <v>8.5963060847713324E-2</v>
      </c>
      <c r="AP49" s="194">
        <v>-9.5910977752369453E-2</v>
      </c>
      <c r="AQ49" s="200">
        <v>-6.632541911179359E-3</v>
      </c>
      <c r="AR49" s="204"/>
      <c r="AS49" s="221"/>
      <c r="AU49" s="394">
        <f t="shared" si="4"/>
        <v>-1.0663569911331093E-2</v>
      </c>
      <c r="AV49" s="395">
        <f t="shared" si="5"/>
        <v>-6.632541911179359E-3</v>
      </c>
      <c r="AX49" s="207"/>
      <c r="AY49" s="205"/>
      <c r="BA49" s="67"/>
    </row>
    <row r="50" spans="1:53" s="68" customFormat="1" ht="15">
      <c r="C50" s="70">
        <f t="shared" si="0"/>
        <v>41223</v>
      </c>
      <c r="D50" s="70">
        <f t="shared" si="1"/>
        <v>41248</v>
      </c>
      <c r="E50" s="68" t="str">
        <f t="shared" si="2"/>
        <v>FNMA3.0-TBA-Nov</v>
      </c>
      <c r="F50" s="68" t="str">
        <f t="shared" si="2"/>
        <v>FNMA3.0-TBA-Dec</v>
      </c>
      <c r="G50" s="68" t="str">
        <f t="shared" si="3"/>
        <v>FNMA3.0-TBA-GEN</v>
      </c>
      <c r="I50" s="133">
        <v>41213</v>
      </c>
      <c r="J50" s="217">
        <v>14.266</v>
      </c>
      <c r="K50" s="80">
        <v>14.58266667</v>
      </c>
      <c r="L50" s="80">
        <v>0.6720000000000006</v>
      </c>
      <c r="M50" s="81">
        <v>153.342896</v>
      </c>
      <c r="N50" s="73">
        <v>37.154699999999998</v>
      </c>
      <c r="O50" s="170">
        <v>0.21199999999999999</v>
      </c>
      <c r="P50" s="80">
        <v>-4.9976329999999791E-2</v>
      </c>
      <c r="Q50" s="82">
        <v>13.960642999999999</v>
      </c>
      <c r="R50" s="80">
        <v>0.62202367000000081</v>
      </c>
      <c r="S50" s="83">
        <v>4.4715590183860024E-2</v>
      </c>
      <c r="T50" s="80">
        <v>-3.7774736200000074</v>
      </c>
      <c r="U50" s="83">
        <v>-0.2064128562732207</v>
      </c>
      <c r="V50" s="84">
        <v>-9.4</v>
      </c>
      <c r="W50" s="172">
        <v>-1.37077066698E-2</v>
      </c>
      <c r="X50" s="185">
        <v>104.960938</v>
      </c>
      <c r="Y50" s="80">
        <v>-0.57031200000000126</v>
      </c>
      <c r="Z50" s="82">
        <v>0.26171899999999937</v>
      </c>
      <c r="AA50" s="82">
        <v>104.742188</v>
      </c>
      <c r="AB50" s="82">
        <v>105.269531</v>
      </c>
      <c r="AC50" s="187">
        <v>-0.30859300000000189</v>
      </c>
      <c r="AD50" s="189">
        <v>4.6459999999999999</v>
      </c>
      <c r="AE50" s="172">
        <v>4.8764851794800002E-2</v>
      </c>
      <c r="AF50" s="86">
        <v>-0.28109808940835762</v>
      </c>
      <c r="AG50" s="80">
        <v>-7.6749766461384594E-2</v>
      </c>
      <c r="AH50" s="83">
        <v>-5.5173320073080723E-3</v>
      </c>
      <c r="AI50" s="80">
        <v>0.55450992986009984</v>
      </c>
      <c r="AJ50" s="83">
        <v>-3.238938097561897E-2</v>
      </c>
      <c r="AK50" s="187">
        <v>9.2360263214836241E-3</v>
      </c>
      <c r="AL50" s="192">
        <v>0.54527390353861627</v>
      </c>
      <c r="AM50" s="83">
        <v>3.919825817655196E-2</v>
      </c>
      <c r="AN50" s="80">
        <v>2.0960318444014128</v>
      </c>
      <c r="AO50" s="109">
        <v>0.1285309212770207</v>
      </c>
      <c r="AP50" s="194">
        <v>2.3592380861865977E-2</v>
      </c>
      <c r="AQ50" s="200">
        <v>1.6959921060250651E-3</v>
      </c>
      <c r="AR50" s="204"/>
      <c r="AS50" s="221"/>
      <c r="AU50" s="394">
        <f t="shared" si="4"/>
        <v>-3.5926624643935769E-3</v>
      </c>
      <c r="AV50" s="395">
        <f t="shared" si="5"/>
        <v>1.6959921060250651E-3</v>
      </c>
      <c r="AX50" s="207"/>
      <c r="AY50" s="205"/>
      <c r="BA50" s="67"/>
    </row>
    <row r="51" spans="1:53" s="68" customFormat="1" ht="15">
      <c r="C51" s="70">
        <f t="shared" si="0"/>
        <v>41253</v>
      </c>
      <c r="D51" s="70">
        <f t="shared" si="1"/>
        <v>41278</v>
      </c>
      <c r="E51" s="68" t="str">
        <f t="shared" si="2"/>
        <v>FNMA3.0-TBA-Dec</v>
      </c>
      <c r="F51" s="68" t="str">
        <f t="shared" si="2"/>
        <v>FNMA3.0-TBA-Jan</v>
      </c>
      <c r="G51" s="68" t="str">
        <f t="shared" si="3"/>
        <v>FNMA3.0-TBA-GEN</v>
      </c>
      <c r="I51" s="133">
        <v>41243</v>
      </c>
      <c r="J51" s="217">
        <v>13.281000000000001</v>
      </c>
      <c r="K51" s="80">
        <v>13.631</v>
      </c>
      <c r="L51" s="80">
        <v>-0.95166666999999983</v>
      </c>
      <c r="M51" s="81">
        <v>-182.41360499999999</v>
      </c>
      <c r="N51" s="73">
        <v>44.7545</v>
      </c>
      <c r="O51" s="170">
        <v>0.2145</v>
      </c>
      <c r="P51" s="80">
        <v>-0.23595532999999946</v>
      </c>
      <c r="Q51" s="82">
        <v>14.818622</v>
      </c>
      <c r="R51" s="80">
        <v>-1.1876219999999993</v>
      </c>
      <c r="S51" s="83">
        <v>-8.1440660125847844E-2</v>
      </c>
      <c r="T51" s="80">
        <v>-4.9650956200000067</v>
      </c>
      <c r="U51" s="83">
        <v>-0.27104311712571572</v>
      </c>
      <c r="V51" s="84">
        <v>-8.6</v>
      </c>
      <c r="W51" s="172">
        <v>-1.1722659999999999E-2</v>
      </c>
      <c r="X51" s="185">
        <v>105.203125</v>
      </c>
      <c r="Y51" s="80">
        <v>0.24218700000000126</v>
      </c>
      <c r="Z51" s="82">
        <v>0.21875</v>
      </c>
      <c r="AA51" s="82">
        <v>104.976562</v>
      </c>
      <c r="AB51" s="82">
        <v>104.742188</v>
      </c>
      <c r="AC51" s="187">
        <v>0.46093700000000126</v>
      </c>
      <c r="AD51" s="189">
        <v>5.2729999999999997</v>
      </c>
      <c r="AE51" s="172">
        <v>5.5473607812499992E-2</v>
      </c>
      <c r="AF51" s="86">
        <v>-0.21131958894078828</v>
      </c>
      <c r="AG51" s="80">
        <v>0.12956851003762049</v>
      </c>
      <c r="AH51" s="83">
        <v>8.8851040053033372E-3</v>
      </c>
      <c r="AI51" s="80">
        <v>-1.0496037671160092</v>
      </c>
      <c r="AJ51" s="83">
        <v>6.9778500467569338E-2</v>
      </c>
      <c r="AK51" s="187">
        <v>8.4497228463696512E-3</v>
      </c>
      <c r="AL51" s="192">
        <v>-1.0580534899623788</v>
      </c>
      <c r="AM51" s="83">
        <v>-7.2555556120544498E-2</v>
      </c>
      <c r="AN51" s="80">
        <v>1.037978354439034</v>
      </c>
      <c r="AO51" s="109">
        <v>4.6649732684536094E-2</v>
      </c>
      <c r="AP51" s="194">
        <v>-0.18972916991920202</v>
      </c>
      <c r="AQ51" s="200">
        <v>-1.3010594990113837E-2</v>
      </c>
      <c r="AR51" s="204"/>
      <c r="AS51" s="221"/>
      <c r="AU51" s="394">
        <f t="shared" si="4"/>
        <v>-1.6180533734986582E-2</v>
      </c>
      <c r="AV51" s="395">
        <f t="shared" si="5"/>
        <v>-1.3010594990113837E-2</v>
      </c>
      <c r="AX51" s="207"/>
      <c r="AY51" s="205"/>
      <c r="BA51" s="67"/>
    </row>
    <row r="52" spans="1:53" s="68" customFormat="1" ht="15">
      <c r="C52" s="70">
        <f t="shared" si="0"/>
        <v>41284</v>
      </c>
      <c r="D52" s="70">
        <f t="shared" si="1"/>
        <v>41309</v>
      </c>
      <c r="E52" s="68" t="str">
        <f t="shared" si="2"/>
        <v>FNMA3.0-TBA-Jan</v>
      </c>
      <c r="F52" s="68" t="str">
        <f t="shared" si="2"/>
        <v>FNMA3.0-TBA-Feb</v>
      </c>
      <c r="G52" s="68" t="str">
        <f t="shared" si="3"/>
        <v>FNMA3.0-TBA-GEN</v>
      </c>
      <c r="I52" s="133">
        <v>41274</v>
      </c>
      <c r="J52" s="217">
        <v>13.968999999999999</v>
      </c>
      <c r="K52" s="80">
        <v>14.30233333</v>
      </c>
      <c r="L52" s="80">
        <v>0.67133332999999951</v>
      </c>
      <c r="M52" s="81">
        <v>-255.18640099999999</v>
      </c>
      <c r="N52" s="73">
        <v>40.691699999999997</v>
      </c>
      <c r="O52" s="170">
        <v>0.2087</v>
      </c>
      <c r="P52" s="80">
        <v>-0.10492699999999999</v>
      </c>
      <c r="Q52" s="82">
        <v>13.735927</v>
      </c>
      <c r="R52" s="80">
        <v>0.56640632999999951</v>
      </c>
      <c r="S52" s="83">
        <v>4.1552808304599773E-2</v>
      </c>
      <c r="T52" s="80">
        <v>-4.3986892900000072</v>
      </c>
      <c r="U52" s="83">
        <v>-0.24075291150932199</v>
      </c>
      <c r="V52" s="84">
        <v>-9.3000000000000007</v>
      </c>
      <c r="W52" s="172">
        <v>-1.33011699969E-2</v>
      </c>
      <c r="X52" s="185">
        <v>104.859375</v>
      </c>
      <c r="Y52" s="80">
        <v>-0.34375</v>
      </c>
      <c r="Z52" s="82">
        <v>0.22656299999999874</v>
      </c>
      <c r="AA52" s="82">
        <v>104.632812</v>
      </c>
      <c r="AB52" s="82">
        <v>104.976562</v>
      </c>
      <c r="AC52" s="187">
        <v>-0.11718700000000126</v>
      </c>
      <c r="AD52" s="189">
        <v>5.9370000000000003</v>
      </c>
      <c r="AE52" s="172">
        <v>6.2255010937500001E-2</v>
      </c>
      <c r="AF52" s="86">
        <v>-0.21365621492306078</v>
      </c>
      <c r="AG52" s="80">
        <v>-2.4763908669204422E-2</v>
      </c>
      <c r="AH52" s="83">
        <v>-1.8167345513318482E-3</v>
      </c>
      <c r="AI52" s="80">
        <v>0.54204402892149817</v>
      </c>
      <c r="AJ52" s="83">
        <v>-2.3366259822724944E-3</v>
      </c>
      <c r="AK52" s="187">
        <v>4.0160759070308498E-4</v>
      </c>
      <c r="AL52" s="192">
        <v>0.5416424213307951</v>
      </c>
      <c r="AM52" s="83">
        <v>3.9736073753267924E-2</v>
      </c>
      <c r="AN52" s="80">
        <v>1.5796207757698291</v>
      </c>
      <c r="AO52" s="109">
        <v>8.8239483656326945E-2</v>
      </c>
      <c r="AP52" s="194">
        <v>-5.6520406978386846E-2</v>
      </c>
      <c r="AQ52" s="200">
        <v>-4.1464607863243227E-3</v>
      </c>
      <c r="AR52" s="204"/>
      <c r="AS52" s="221"/>
      <c r="AU52" s="394">
        <f t="shared" si="4"/>
        <v>-7.6976744186046508E-3</v>
      </c>
      <c r="AV52" s="395">
        <f t="shared" si="5"/>
        <v>-4.1464607863243227E-3</v>
      </c>
      <c r="AX52" s="207"/>
      <c r="AY52" s="205"/>
      <c r="BA52" s="67"/>
    </row>
    <row r="53" spans="1:53" s="68" customFormat="1" ht="15">
      <c r="C53" s="70">
        <f t="shared" si="0"/>
        <v>41315</v>
      </c>
      <c r="D53" s="70">
        <f t="shared" si="1"/>
        <v>41340</v>
      </c>
      <c r="E53" s="68" t="str">
        <f t="shared" si="2"/>
        <v>FNMA3.0-TBA-Feb</v>
      </c>
      <c r="F53" s="68" t="str">
        <f t="shared" si="2"/>
        <v>FNMA3.0-TBA-Mar</v>
      </c>
      <c r="G53" s="68" t="str">
        <f t="shared" si="3"/>
        <v>FNMA3.0-TBA-GEN</v>
      </c>
      <c r="I53" s="133">
        <v>41305</v>
      </c>
      <c r="J53" s="217">
        <v>13.577999999999999</v>
      </c>
      <c r="K53" s="80">
        <v>13.894666669999999</v>
      </c>
      <c r="L53" s="80">
        <v>-0.40766666000000029</v>
      </c>
      <c r="M53" s="81">
        <v>93.536902999999995</v>
      </c>
      <c r="N53" s="73">
        <v>41.6509</v>
      </c>
      <c r="O53" s="170">
        <v>0.19969999999999999</v>
      </c>
      <c r="P53" s="80">
        <v>-0.15556066999999985</v>
      </c>
      <c r="Q53" s="82">
        <v>14.457894</v>
      </c>
      <c r="R53" s="80">
        <v>-0.56322733000000014</v>
      </c>
      <c r="S53" s="83">
        <v>-3.9380100925112488E-2</v>
      </c>
      <c r="T53" s="80">
        <v>-4.9619166200000073</v>
      </c>
      <c r="U53" s="83">
        <v>-0.27065213848118264</v>
      </c>
      <c r="V53" s="84">
        <v>-9.8000000000000007</v>
      </c>
      <c r="W53" s="172">
        <v>-1.36167733366E-2</v>
      </c>
      <c r="X53" s="185">
        <v>103.234375</v>
      </c>
      <c r="Y53" s="80">
        <v>-1.625</v>
      </c>
      <c r="Z53" s="82">
        <v>0.22656299999999874</v>
      </c>
      <c r="AA53" s="82">
        <v>102.941406</v>
      </c>
      <c r="AB53" s="82">
        <v>104.632812</v>
      </c>
      <c r="AC53" s="187">
        <v>-1.3984370000000013</v>
      </c>
      <c r="AD53" s="189">
        <v>7.0540000000000003</v>
      </c>
      <c r="AE53" s="172">
        <v>7.2821528124999993E-2</v>
      </c>
      <c r="AF53" s="86">
        <v>-0.18698829435749365</v>
      </c>
      <c r="AG53" s="80">
        <v>-0.29878475622836059</v>
      </c>
      <c r="AH53" s="83">
        <v>-2.0890630174423476E-2</v>
      </c>
      <c r="AI53" s="80">
        <v>-0.88367977168788392</v>
      </c>
      <c r="AJ53" s="83">
        <v>2.6667920565567133E-2</v>
      </c>
      <c r="AK53" s="187">
        <v>-2.1667685459523293E-2</v>
      </c>
      <c r="AL53" s="192">
        <v>-0.86201208622836067</v>
      </c>
      <c r="AM53" s="83">
        <v>-6.0270731099535957E-2</v>
      </c>
      <c r="AN53" s="80">
        <v>0.71760868954146839</v>
      </c>
      <c r="AO53" s="109">
        <v>2.2650494364978568E-2</v>
      </c>
      <c r="AP53" s="194">
        <v>-0.11319604106548325</v>
      </c>
      <c r="AQ53" s="200">
        <v>-7.9145156565500942E-3</v>
      </c>
      <c r="AR53" s="204"/>
      <c r="AS53" s="221"/>
      <c r="AU53" s="394">
        <f t="shared" si="4"/>
        <v>-1.0876593798419034E-2</v>
      </c>
      <c r="AV53" s="395">
        <f t="shared" si="5"/>
        <v>-7.9145156565500942E-3</v>
      </c>
      <c r="AX53" s="207"/>
      <c r="AY53" s="205"/>
      <c r="BA53" s="67"/>
    </row>
    <row r="54" spans="1:53" ht="15" customHeight="1">
      <c r="A54" s="67" t="s">
        <v>78</v>
      </c>
      <c r="B54" s="69">
        <v>2.5</v>
      </c>
      <c r="C54" s="70">
        <f t="shared" si="0"/>
        <v>41343</v>
      </c>
      <c r="D54" s="70">
        <f>I54+35</f>
        <v>41368</v>
      </c>
      <c r="E54" s="70" t="str">
        <f t="shared" ref="E54:F58" si="6">"FNMA"&amp;TEXT($J$23,"0.0")&amp;"-TBA-"&amp;TEXT(C54,"mmm")</f>
        <v>FNMA3.0-TBA-Mar</v>
      </c>
      <c r="F54" s="70" t="str">
        <f t="shared" si="6"/>
        <v>FNMA3.0-TBA-Apr</v>
      </c>
      <c r="G54" s="70" t="str">
        <f>"FNMA"&amp;TEXT($J$23,"0.0")&amp;"-TBA-GEN"</f>
        <v>FNMA3.0-TBA-GEN</v>
      </c>
      <c r="H54" s="71"/>
      <c r="I54" s="133">
        <v>41333</v>
      </c>
      <c r="J54" s="217">
        <v>13.577999999999999</v>
      </c>
      <c r="K54" s="80">
        <v>13.894666669999999</v>
      </c>
      <c r="L54" s="80">
        <v>0</v>
      </c>
      <c r="M54" s="81">
        <v>76.052199999999999</v>
      </c>
      <c r="N54" s="73">
        <v>42.848700000000001</v>
      </c>
      <c r="O54" s="170">
        <v>0.20369999999999999</v>
      </c>
      <c r="P54" s="80">
        <v>-0.16050232999999992</v>
      </c>
      <c r="Q54" s="82">
        <v>14.055168999999999</v>
      </c>
      <c r="R54" s="80">
        <v>-0.16050232999999992</v>
      </c>
      <c r="S54" s="83">
        <v>-1.1551362390473231E-2</v>
      </c>
      <c r="T54" s="80">
        <v>-5.1224189500000072</v>
      </c>
      <c r="U54" s="83">
        <v>-0.27907709993830321</v>
      </c>
      <c r="V54" s="84">
        <v>-9.5</v>
      </c>
      <c r="W54" s="172">
        <v>-1.3199933336499999E-2</v>
      </c>
      <c r="X54" s="185">
        <v>103.507812</v>
      </c>
      <c r="Y54" s="80">
        <v>0.27343700000000126</v>
      </c>
      <c r="Z54" s="82">
        <v>0.29296899999999937</v>
      </c>
      <c r="AA54" s="82">
        <v>103.257812</v>
      </c>
      <c r="AB54" s="82">
        <v>102.941406</v>
      </c>
      <c r="AC54" s="187">
        <v>0.56640600000000063</v>
      </c>
      <c r="AD54" s="189">
        <v>6.8920000000000003</v>
      </c>
      <c r="AE54" s="172">
        <v>7.1337584030399998E-2</v>
      </c>
      <c r="AF54" s="86">
        <v>-0.1850347683610219</v>
      </c>
      <c r="AG54" s="80">
        <v>0.10591129185385066</v>
      </c>
      <c r="AH54" s="83">
        <v>7.6224420757443519E-3</v>
      </c>
      <c r="AI54" s="80">
        <v>-5.4323955002200629E-2</v>
      </c>
      <c r="AJ54" s="83">
        <v>1.95352599647175E-3</v>
      </c>
      <c r="AK54" s="187">
        <v>2.6708314394862417E-4</v>
      </c>
      <c r="AL54" s="192">
        <v>-5.4591038146149254E-2</v>
      </c>
      <c r="AM54" s="83">
        <v>-3.9289203147288782E-3</v>
      </c>
      <c r="AN54" s="80">
        <v>0.6630176513953191</v>
      </c>
      <c r="AO54" s="109">
        <v>1.8632582062800385E-2</v>
      </c>
      <c r="AP54" s="194">
        <v>-0.10629287894803981</v>
      </c>
      <c r="AQ54" s="200">
        <v>-7.6499049219753475E-3</v>
      </c>
      <c r="AR54" s="204"/>
      <c r="AS54" s="221"/>
      <c r="AU54" s="394">
        <f t="shared" si="4"/>
        <v>-1.1551362390473231E-2</v>
      </c>
      <c r="AV54" s="395">
        <f t="shared" si="5"/>
        <v>-7.6499049219753475E-3</v>
      </c>
      <c r="AX54" s="208"/>
      <c r="AY54" s="206"/>
    </row>
    <row r="55" spans="1:53" ht="15" customHeight="1">
      <c r="A55" s="67" t="s">
        <v>80</v>
      </c>
      <c r="B55" s="69">
        <v>3</v>
      </c>
      <c r="C55" s="70">
        <f t="shared" si="0"/>
        <v>41371</v>
      </c>
      <c r="D55" s="70">
        <f>I55+35</f>
        <v>41396</v>
      </c>
      <c r="E55" s="70" t="str">
        <f t="shared" si="6"/>
        <v>FNMA3.0-TBA-Apr</v>
      </c>
      <c r="F55" s="70" t="str">
        <f t="shared" si="6"/>
        <v>FNMA3.0-TBA-May</v>
      </c>
      <c r="G55" s="70" t="str">
        <f>"FNMA"&amp;TEXT($J$23,"0.0")&amp;"-TBA-GEN"</f>
        <v>FNMA3.0-TBA-GEN</v>
      </c>
      <c r="H55" s="71"/>
      <c r="I55" s="133">
        <v>41361</v>
      </c>
      <c r="J55" s="234">
        <v>13.938000000000001</v>
      </c>
      <c r="K55" s="237">
        <v>14.254666670000001</v>
      </c>
      <c r="L55" s="237">
        <v>0.36000000000000121</v>
      </c>
      <c r="M55" s="238">
        <v>42.833801000000001</v>
      </c>
      <c r="N55" s="239">
        <v>41.401299999999999</v>
      </c>
      <c r="O55" s="240">
        <v>0.20369999999999999</v>
      </c>
      <c r="P55" s="237">
        <v>-0.13141232999999986</v>
      </c>
      <c r="Q55" s="171">
        <v>14.026078999999999</v>
      </c>
      <c r="R55" s="237">
        <v>0.22858767000000135</v>
      </c>
      <c r="S55" s="241">
        <v>1.6451468425186869E-2</v>
      </c>
      <c r="T55" s="237">
        <v>-4.8938312800000059</v>
      </c>
      <c r="U55" s="241">
        <v>-0.2672168596109441</v>
      </c>
      <c r="V55" s="242">
        <v>-9.6</v>
      </c>
      <c r="W55" s="243">
        <v>-1.36844800032E-2</v>
      </c>
      <c r="X55" s="244">
        <v>103.148438</v>
      </c>
      <c r="Y55" s="237">
        <v>-0.35937400000000252</v>
      </c>
      <c r="Z55" s="171">
        <v>0.25</v>
      </c>
      <c r="AA55" s="171">
        <v>102.882812</v>
      </c>
      <c r="AB55" s="171">
        <v>103.257812</v>
      </c>
      <c r="AC55" s="245">
        <v>-0.10937400000000252</v>
      </c>
      <c r="AD55" s="246">
        <v>7.0179999999999998</v>
      </c>
      <c r="AE55" s="243">
        <v>7.2389573788399997E-2</v>
      </c>
      <c r="AF55" s="247">
        <v>-0.18903937800767737</v>
      </c>
      <c r="AG55" s="237">
        <v>-2.0237992754718877E-2</v>
      </c>
      <c r="AH55" s="241">
        <v>-1.456529561692528E-3</v>
      </c>
      <c r="AI55" s="237">
        <v>0.20906925353886105</v>
      </c>
      <c r="AJ55" s="241">
        <v>-4.0046096466554715E-3</v>
      </c>
      <c r="AK55" s="245">
        <v>7.1957629357858677E-4</v>
      </c>
      <c r="AL55" s="248">
        <v>0.20834967724528247</v>
      </c>
      <c r="AM55" s="241">
        <v>1.499493886349434E-2</v>
      </c>
      <c r="AN55" s="237">
        <v>0.87136732864060162</v>
      </c>
      <c r="AO55" s="203">
        <v>3.3906915355195411E-2</v>
      </c>
      <c r="AP55" s="249">
        <v>-8.415248549808052E-2</v>
      </c>
      <c r="AQ55" s="250">
        <v>-6.0564594672698636E-3</v>
      </c>
      <c r="AR55" s="204"/>
      <c r="AS55" s="221"/>
      <c r="AU55" s="394">
        <f t="shared" si="4"/>
        <v>-9.4577533323438739E-3</v>
      </c>
      <c r="AV55" s="395">
        <f t="shared" si="5"/>
        <v>-6.0564594672698636E-3</v>
      </c>
      <c r="AX55" s="208"/>
      <c r="AY55" s="206"/>
    </row>
    <row r="56" spans="1:53" ht="15" customHeight="1">
      <c r="A56" s="67" t="s">
        <v>81</v>
      </c>
      <c r="B56" s="69">
        <v>3.5</v>
      </c>
      <c r="C56" s="70">
        <f t="shared" si="0"/>
        <v>41404</v>
      </c>
      <c r="D56" s="70">
        <f>I56+35</f>
        <v>41429</v>
      </c>
      <c r="E56" s="70" t="str">
        <f t="shared" si="6"/>
        <v>FNMA3.0-TBA-May</v>
      </c>
      <c r="F56" s="70" t="str">
        <f t="shared" si="6"/>
        <v>FNMA3.0-TBA-Jun</v>
      </c>
      <c r="G56" s="70" t="str">
        <f>"FNMA"&amp;TEXT($J$23,"0.0")&amp;"-TBA-GEN"</f>
        <v>FNMA3.0-TBA-GEN</v>
      </c>
      <c r="H56" s="71"/>
      <c r="I56" s="133">
        <v>41394</v>
      </c>
      <c r="J56" s="331">
        <v>12.343999999999999</v>
      </c>
      <c r="K56" s="332">
        <v>12.660666669999999</v>
      </c>
      <c r="L56" s="332">
        <v>-1.5940000000000012</v>
      </c>
      <c r="M56" s="333">
        <v>225.08770799999999</v>
      </c>
      <c r="N56" s="334">
        <v>45.407800000000002</v>
      </c>
      <c r="O56" s="335">
        <v>0.19819999999999999</v>
      </c>
      <c r="P56" s="332">
        <v>-0.23379632999999878</v>
      </c>
      <c r="Q56" s="336">
        <v>14.488462999999999</v>
      </c>
      <c r="R56" s="332">
        <v>-1.82779633</v>
      </c>
      <c r="S56" s="337">
        <v>-0.12822441747071733</v>
      </c>
      <c r="T56" s="332">
        <v>-6.7216276100000059</v>
      </c>
      <c r="U56" s="337">
        <v>-0.36117755091969372</v>
      </c>
      <c r="V56" s="338">
        <v>-8.1999999999999993</v>
      </c>
      <c r="W56" s="339">
        <v>-1.03817466694E-2</v>
      </c>
      <c r="X56" s="340">
        <v>104.59375</v>
      </c>
      <c r="Y56" s="332">
        <v>1.4453120000000013</v>
      </c>
      <c r="Z56" s="336">
        <v>0.26562599999999748</v>
      </c>
      <c r="AA56" s="336">
        <v>104.320312</v>
      </c>
      <c r="AB56" s="336">
        <v>102.882812</v>
      </c>
      <c r="AC56" s="341">
        <v>1.7109379999999987</v>
      </c>
      <c r="AD56" s="342">
        <v>6.3730000000000002</v>
      </c>
      <c r="AE56" s="339">
        <v>6.6657596875000003E-2</v>
      </c>
      <c r="AF56" s="343">
        <v>-0.15574738898656101</v>
      </c>
      <c r="AG56" s="332">
        <v>0.32343465532969928</v>
      </c>
      <c r="AH56" s="337">
        <v>2.2689738232209346E-2</v>
      </c>
      <c r="AI56" s="332">
        <v>-1.4803030190522568</v>
      </c>
      <c r="AJ56" s="337">
        <v>3.3291989021116353E-2</v>
      </c>
      <c r="AK56" s="341">
        <v>2.4058655618043882E-2</v>
      </c>
      <c r="AL56" s="344">
        <v>-1.5043616746703008</v>
      </c>
      <c r="AM56" s="337">
        <v>-0.10553467923850798</v>
      </c>
      <c r="AN56" s="332">
        <v>-0.63299434602969917</v>
      </c>
      <c r="AO56" s="345">
        <v>-7.5206119319290443E-2</v>
      </c>
      <c r="AP56" s="346">
        <v>-0.19242577405305492</v>
      </c>
      <c r="AQ56" s="347">
        <v>-1.3499142316531973E-2</v>
      </c>
      <c r="AR56" s="204"/>
      <c r="AS56" s="221"/>
      <c r="AU56" s="394">
        <f t="shared" si="4"/>
        <v>-1.6401388781123898E-2</v>
      </c>
      <c r="AV56" s="395">
        <f t="shared" si="5"/>
        <v>-1.3499142316531973E-2</v>
      </c>
      <c r="AX56" s="208"/>
      <c r="AY56" s="206"/>
    </row>
    <row r="57" spans="1:53" ht="15" customHeight="1">
      <c r="A57" s="67" t="s">
        <v>83</v>
      </c>
      <c r="B57" s="69">
        <v>4</v>
      </c>
      <c r="C57" s="70">
        <f t="shared" si="0"/>
        <v>41435</v>
      </c>
      <c r="D57" s="70">
        <f>I57+35</f>
        <v>41460</v>
      </c>
      <c r="E57" s="70" t="str">
        <f t="shared" si="6"/>
        <v>FNMA3.0-TBA-Jun</v>
      </c>
      <c r="F57" s="70" t="str">
        <f t="shared" si="6"/>
        <v>FNMA3.0-TBA-Jul</v>
      </c>
      <c r="G57" s="70" t="str">
        <f>"FNMA"&amp;TEXT($J$23,"0.0")&amp;"-TBA-GEN"</f>
        <v>FNMA3.0-TBA-GEN</v>
      </c>
      <c r="H57" s="71"/>
      <c r="I57" s="133">
        <v>41425</v>
      </c>
      <c r="J57" s="234">
        <v>11.797000000000001</v>
      </c>
      <c r="K57" s="237">
        <v>12.147</v>
      </c>
      <c r="L57" s="237">
        <v>-0.51366666999999921</v>
      </c>
      <c r="M57" s="238">
        <v>947.62591599999996</v>
      </c>
      <c r="N57" s="239">
        <v>48.396299999999997</v>
      </c>
      <c r="O57" s="240">
        <v>0.19428000000000001</v>
      </c>
      <c r="P57" s="237">
        <v>-0.20907633000000025</v>
      </c>
      <c r="Q57" s="171">
        <v>12.869743</v>
      </c>
      <c r="R57" s="237">
        <v>-0.72274299999999947</v>
      </c>
      <c r="S57" s="241">
        <v>-5.7085698473728123E-2</v>
      </c>
      <c r="T57" s="237">
        <v>-7.4443706100000053</v>
      </c>
      <c r="U57" s="241">
        <v>-0.39764517662614063</v>
      </c>
      <c r="V57" s="242">
        <v>-8.6</v>
      </c>
      <c r="W57" s="243">
        <v>-1.044642E-2</v>
      </c>
      <c r="X57" s="244">
        <v>100.46875</v>
      </c>
      <c r="Y57" s="237">
        <v>-4.125</v>
      </c>
      <c r="Z57" s="171">
        <v>0.27343799999999874</v>
      </c>
      <c r="AA57" s="171">
        <v>100.195312</v>
      </c>
      <c r="AB57" s="171">
        <v>104.320312</v>
      </c>
      <c r="AC57" s="245">
        <v>-3.8515620000000013</v>
      </c>
      <c r="AD57" s="246">
        <v>7.5830000000000002</v>
      </c>
      <c r="AE57" s="243">
        <v>7.6185453125000011E-2</v>
      </c>
      <c r="AF57" s="247">
        <v>-0.13711830239901848</v>
      </c>
      <c r="AG57" s="237">
        <v>-0.59987072501985705</v>
      </c>
      <c r="AH57" s="241">
        <v>-4.7380658590536695E-2</v>
      </c>
      <c r="AI57" s="237">
        <v>-1.3610362161066631</v>
      </c>
      <c r="AJ57" s="241">
        <v>1.8629086587542532E-2</v>
      </c>
      <c r="AK57" s="245">
        <v>-3.8422491086806468E-2</v>
      </c>
      <c r="AL57" s="248">
        <v>-1.3226137250198566</v>
      </c>
      <c r="AM57" s="241">
        <v>-0.10446635706426483</v>
      </c>
      <c r="AN57" s="237">
        <v>-1.9556080710495558</v>
      </c>
      <c r="AO57" s="203">
        <v>-0.17181596706932856</v>
      </c>
      <c r="AP57" s="249">
        <v>-0.17158297562861763</v>
      </c>
      <c r="AQ57" s="250">
        <v>-1.3552443966887696E-2</v>
      </c>
      <c r="AR57" s="204"/>
      <c r="AS57" s="221"/>
      <c r="AU57" s="394">
        <f t="shared" si="4"/>
        <v>-1.6513848397526783E-2</v>
      </c>
      <c r="AV57" s="395">
        <f t="shared" si="5"/>
        <v>-1.3552443966887696E-2</v>
      </c>
      <c r="AX57" s="208"/>
      <c r="AY57" s="206"/>
    </row>
    <row r="58" spans="1:53" ht="15" customHeight="1">
      <c r="A58" s="67" t="s">
        <v>84</v>
      </c>
      <c r="B58" s="69">
        <v>4.5</v>
      </c>
      <c r="C58" s="70">
        <f t="shared" si="0"/>
        <v>41463</v>
      </c>
      <c r="D58" s="70">
        <f>I58+35</f>
        <v>41488</v>
      </c>
      <c r="E58" s="70" t="str">
        <f t="shared" si="6"/>
        <v>FNMA3.0-TBA-Jul</v>
      </c>
      <c r="F58" s="70" t="str">
        <f t="shared" si="6"/>
        <v>FNMA3.0-TBA-Aug</v>
      </c>
      <c r="G58" s="70" t="str">
        <f>"FNMA"&amp;TEXT($J$23,"0.0")&amp;"-TBA-GEN"</f>
        <v>FNMA3.0-TBA-GEN</v>
      </c>
      <c r="H58" s="71"/>
      <c r="I58" s="133">
        <v>41453</v>
      </c>
      <c r="J58" s="234">
        <v>13.297000000000001</v>
      </c>
      <c r="K58" s="237">
        <v>13.613666670000001</v>
      </c>
      <c r="L58" s="237">
        <v>1.4666666700000004</v>
      </c>
      <c r="M58" s="238">
        <v>928.68499799999995</v>
      </c>
      <c r="N58" s="239">
        <v>51.170200000000001</v>
      </c>
      <c r="O58" s="240">
        <v>0.19464999999999999</v>
      </c>
      <c r="P58" s="237">
        <v>-0.23610000000000042</v>
      </c>
      <c r="Q58" s="171">
        <v>12.383100000000001</v>
      </c>
      <c r="R58" s="237">
        <v>1.23056667</v>
      </c>
      <c r="S58" s="241">
        <v>0.1013062212892072</v>
      </c>
      <c r="T58" s="237">
        <v>-6.2138039400000054</v>
      </c>
      <c r="U58" s="241">
        <v>-0.33662288559480702</v>
      </c>
      <c r="V58" s="242">
        <v>-9.5</v>
      </c>
      <c r="W58" s="243">
        <v>-1.2932983336500002E-2</v>
      </c>
      <c r="X58" s="244">
        <v>97.742187999999999</v>
      </c>
      <c r="Y58" s="237">
        <v>-2.7265620000000013</v>
      </c>
      <c r="Z58" s="171">
        <v>0.27343799999999874</v>
      </c>
      <c r="AA58" s="171">
        <v>97.488281000000001</v>
      </c>
      <c r="AB58" s="171">
        <v>100.195312</v>
      </c>
      <c r="AC58" s="245">
        <v>-2.4531240000000025</v>
      </c>
      <c r="AD58" s="246">
        <v>7.9279999999999999</v>
      </c>
      <c r="AE58" s="243">
        <v>7.7490006646400003E-2</v>
      </c>
      <c r="AF58" s="247">
        <v>-0.16689872534810057</v>
      </c>
      <c r="AG58" s="237">
        <v>-0.33636819845429017</v>
      </c>
      <c r="AH58" s="241">
        <v>-2.7691462785402993E-2</v>
      </c>
      <c r="AI58" s="237">
        <v>0.93479755632415751</v>
      </c>
      <c r="AJ58" s="241">
        <v>-2.9780422949082092E-2</v>
      </c>
      <c r="AK58" s="245">
        <v>4.0599084778447599E-2</v>
      </c>
      <c r="AL58" s="248">
        <v>0.89419847154570986</v>
      </c>
      <c r="AM58" s="241">
        <v>7.3614758503804223E-2</v>
      </c>
      <c r="AN58" s="237">
        <v>-1.0614095995038459</v>
      </c>
      <c r="AO58" s="203">
        <v>-0.11084939948843053</v>
      </c>
      <c r="AP58" s="249">
        <v>-0.1904635463382667</v>
      </c>
      <c r="AQ58" s="250">
        <v>-1.5679883620504379E-2</v>
      </c>
      <c r="AR58" s="204"/>
      <c r="AS58" s="221"/>
      <c r="AU58" s="394">
        <f t="shared" si="4"/>
        <v>-1.9436897999506084E-2</v>
      </c>
      <c r="AV58" s="395">
        <f t="shared" si="5"/>
        <v>-1.5679883620504379E-2</v>
      </c>
      <c r="AX58" s="208"/>
      <c r="AY58" s="206"/>
    </row>
    <row r="59" spans="1:53" s="226" customFormat="1" ht="15" customHeight="1">
      <c r="B59" s="368"/>
      <c r="C59" s="369"/>
      <c r="D59" s="369"/>
      <c r="E59" s="369"/>
      <c r="F59" s="369"/>
      <c r="G59" s="369"/>
      <c r="H59" s="72"/>
      <c r="I59" s="133">
        <v>41486</v>
      </c>
      <c r="J59" s="234">
        <v>14.452999999999999</v>
      </c>
      <c r="K59" s="237">
        <v>14.769666669999999</v>
      </c>
      <c r="L59" s="237">
        <v>1.1559999999999988</v>
      </c>
      <c r="M59" s="238">
        <v>795.40448000000004</v>
      </c>
      <c r="N59" s="239">
        <v>48.427700000000002</v>
      </c>
      <c r="O59" s="240">
        <v>0.18673000000000001</v>
      </c>
      <c r="P59" s="237">
        <v>-0.26559232999999871</v>
      </c>
      <c r="Q59" s="171">
        <v>13.879258999999999</v>
      </c>
      <c r="R59" s="237">
        <v>0.8904076700000001</v>
      </c>
      <c r="S59" s="241">
        <v>6.5405426148868684E-2</v>
      </c>
      <c r="T59" s="237">
        <v>-5.3233962700000053</v>
      </c>
      <c r="U59" s="241">
        <v>-0.29323442272972844</v>
      </c>
      <c r="V59" s="242">
        <v>-9.6</v>
      </c>
      <c r="W59" s="243">
        <v>-1.4178880003199999E-2</v>
      </c>
      <c r="X59" s="244">
        <v>96.953125</v>
      </c>
      <c r="Y59" s="237">
        <v>-0.78906299999999874</v>
      </c>
      <c r="Z59" s="171">
        <v>0.25390699999999811</v>
      </c>
      <c r="AA59" s="171">
        <v>96.683593999999999</v>
      </c>
      <c r="AB59" s="171">
        <v>97.488281000000001</v>
      </c>
      <c r="AC59" s="245">
        <v>-0.53515600000000063</v>
      </c>
      <c r="AD59" s="246">
        <v>8.0239999999999991</v>
      </c>
      <c r="AE59" s="243">
        <v>7.7795187500000001E-2</v>
      </c>
      <c r="AF59" s="247">
        <v>-0.18225908901112936</v>
      </c>
      <c r="AG59" s="237">
        <v>-8.9316854262388209E-2</v>
      </c>
      <c r="AH59" s="241">
        <v>-6.5608227693140812E-3</v>
      </c>
      <c r="AI59" s="237">
        <v>0.80715096305413214</v>
      </c>
      <c r="AJ59" s="241">
        <v>-1.5360363663028787E-2</v>
      </c>
      <c r="AK59" s="245">
        <v>6.060147316520232E-3</v>
      </c>
      <c r="AL59" s="248">
        <v>0.80109081573761187</v>
      </c>
      <c r="AM59" s="241">
        <v>5.8844603379554598E-2</v>
      </c>
      <c r="AN59" s="237">
        <v>-0.26031878376623407</v>
      </c>
      <c r="AO59" s="203">
        <v>-5.8527685056634415E-2</v>
      </c>
      <c r="AP59" s="249">
        <v>-0.21931547148645023</v>
      </c>
      <c r="AQ59" s="250">
        <v>-1.6109948686326269E-2</v>
      </c>
      <c r="AR59" s="300"/>
      <c r="AS59" s="302"/>
      <c r="AU59" s="394">
        <f t="shared" si="4"/>
        <v>-1.9509242912879303E-2</v>
      </c>
      <c r="AV59" s="395">
        <f t="shared" si="5"/>
        <v>-1.6109948686326269E-2</v>
      </c>
      <c r="AX59" s="370"/>
      <c r="AY59" s="371"/>
    </row>
    <row r="60" spans="1:53" s="226" customFormat="1" ht="15" customHeight="1">
      <c r="B60" s="368"/>
      <c r="C60" s="369"/>
      <c r="D60" s="369"/>
      <c r="E60" s="369"/>
      <c r="F60" s="369"/>
      <c r="G60" s="369"/>
      <c r="H60" s="72"/>
      <c r="I60" s="133">
        <v>41516</v>
      </c>
      <c r="J60" s="331">
        <v>15.656000000000001</v>
      </c>
      <c r="K60" s="332">
        <v>16.006</v>
      </c>
      <c r="L60" s="332">
        <v>1.2363333300000008</v>
      </c>
      <c r="M60" s="333">
        <v>680.15002400000003</v>
      </c>
      <c r="N60" s="334">
        <v>49.9131</v>
      </c>
      <c r="O60" s="335">
        <v>0.18206</v>
      </c>
      <c r="P60" s="332">
        <v>-0.36996133000000064</v>
      </c>
      <c r="Q60" s="336">
        <v>15.139628</v>
      </c>
      <c r="R60" s="332">
        <v>0.86637200000000014</v>
      </c>
      <c r="S60" s="337">
        <v>5.865887290197052E-2</v>
      </c>
      <c r="T60" s="332">
        <v>-4.4570242700000051</v>
      </c>
      <c r="U60" s="337">
        <v>-0.25177635056114367</v>
      </c>
      <c r="V60" s="338">
        <v>-9.6999999999999993</v>
      </c>
      <c r="W60" s="339">
        <v>-1.5525819999999999E-2</v>
      </c>
      <c r="X60" s="340">
        <v>95.921875</v>
      </c>
      <c r="Y60" s="332">
        <v>-1.03125</v>
      </c>
      <c r="Z60" s="336">
        <v>0.26953100000000063</v>
      </c>
      <c r="AA60" s="336">
        <v>95.675781000000001</v>
      </c>
      <c r="AB60" s="336">
        <v>96.683593999999999</v>
      </c>
      <c r="AC60" s="341">
        <v>-0.76171899999999937</v>
      </c>
      <c r="AD60" s="342">
        <v>8.0820000000000007</v>
      </c>
      <c r="AE60" s="339">
        <v>7.7524059374999996E-2</v>
      </c>
      <c r="AF60" s="343">
        <v>-0.20027098845402791</v>
      </c>
      <c r="AG60" s="332">
        <v>-0.13883021102246834</v>
      </c>
      <c r="AH60" s="337">
        <v>-9.3996847812726127E-3</v>
      </c>
      <c r="AI60" s="332">
        <v>0.73682917462777631</v>
      </c>
      <c r="AJ60" s="337">
        <v>-1.8011899442898549E-2</v>
      </c>
      <c r="AK60" s="341">
        <v>9.2873856502445652E-3</v>
      </c>
      <c r="AL60" s="344">
        <v>0.72754178897753174</v>
      </c>
      <c r="AM60" s="337">
        <v>4.9259188120697905E-2</v>
      </c>
      <c r="AN60" s="332">
        <v>0.46722300521129767</v>
      </c>
      <c r="AO60" s="345">
        <v>-1.2151523184410262E-2</v>
      </c>
      <c r="AP60" s="346">
        <v>-0.31598209021099793</v>
      </c>
      <c r="AQ60" s="347">
        <v>-2.1393989266719041E-2</v>
      </c>
      <c r="AR60" s="300"/>
      <c r="AS60" s="302"/>
      <c r="AU60" s="396">
        <f t="shared" si="4"/>
        <v>-2.5048725761121098E-2</v>
      </c>
      <c r="AV60" s="397">
        <f t="shared" si="5"/>
        <v>-2.1393989266719041E-2</v>
      </c>
      <c r="AX60" s="370"/>
      <c r="AY60" s="371"/>
    </row>
    <row r="61" spans="1:53" s="226" customFormat="1" ht="15" customHeight="1">
      <c r="B61" s="368"/>
      <c r="C61" s="369"/>
      <c r="D61" s="369"/>
      <c r="E61" s="369"/>
      <c r="F61" s="369"/>
      <c r="G61" s="369"/>
      <c r="H61" s="72"/>
      <c r="I61" s="133">
        <v>41547</v>
      </c>
      <c r="J61" s="331">
        <v>15.516</v>
      </c>
      <c r="K61" s="332">
        <v>15.83266667</v>
      </c>
      <c r="L61" s="332">
        <v>-0.17333333000000017</v>
      </c>
      <c r="M61" s="333">
        <v>541.48431400000004</v>
      </c>
      <c r="N61" s="334">
        <v>47.208399999999997</v>
      </c>
      <c r="O61" s="335">
        <v>0.17885000000000001</v>
      </c>
      <c r="P61" s="332">
        <v>-0.37349899999999892</v>
      </c>
      <c r="Q61" s="336">
        <v>16.379498999999999</v>
      </c>
      <c r="R61" s="332">
        <v>-0.54683232999999909</v>
      </c>
      <c r="S61" s="337">
        <v>-3.4164209046607462E-2</v>
      </c>
      <c r="T61" s="332">
        <v>-5.0038566000000042</v>
      </c>
      <c r="U61" s="337">
        <v>-0.27733881973418828</v>
      </c>
      <c r="V61" s="338">
        <v>-9.6</v>
      </c>
      <c r="W61" s="339">
        <v>-1.51993600032E-2</v>
      </c>
      <c r="X61" s="340">
        <v>97.710937999999999</v>
      </c>
      <c r="Y61" s="332">
        <v>1.7890629999999987</v>
      </c>
      <c r="Z61" s="336">
        <v>0.24609399999999937</v>
      </c>
      <c r="AA61" s="336">
        <v>97.4375</v>
      </c>
      <c r="AB61" s="336">
        <v>95.675781000000001</v>
      </c>
      <c r="AC61" s="341">
        <v>2.0351569999999981</v>
      </c>
      <c r="AD61" s="342">
        <v>7.9720000000000004</v>
      </c>
      <c r="AE61" s="339">
        <v>7.7895159773600009E-2</v>
      </c>
      <c r="AF61" s="343">
        <v>-0.19512585951908298</v>
      </c>
      <c r="AG61" s="332">
        <v>0.40758290404913372</v>
      </c>
      <c r="AH61" s="337">
        <v>2.5464382359685976E-2</v>
      </c>
      <c r="AI61" s="332">
        <v>-0.13464694604699567</v>
      </c>
      <c r="AJ61" s="337">
        <v>5.1451289349449258E-3</v>
      </c>
      <c r="AK61" s="341">
        <v>4.6024799038696836E-3</v>
      </c>
      <c r="AL61" s="344">
        <v>-0.13924942595086537</v>
      </c>
      <c r="AM61" s="337">
        <v>-8.6998266869214892E-3</v>
      </c>
      <c r="AN61" s="332">
        <v>0.3279735792604323</v>
      </c>
      <c r="AO61" s="345">
        <v>-2.0745633725645307E-2</v>
      </c>
      <c r="AP61" s="346">
        <v>-0.32547969672750982</v>
      </c>
      <c r="AQ61" s="347">
        <v>-2.0334855474666364E-2</v>
      </c>
      <c r="AR61" s="300"/>
      <c r="AS61" s="302"/>
      <c r="AU61" s="396">
        <f>P61/K60</f>
        <v>-2.3334936898662933E-2</v>
      </c>
      <c r="AV61" s="397">
        <f>AP61/K60</f>
        <v>-2.0334855474666364E-2</v>
      </c>
      <c r="AX61" s="370"/>
      <c r="AY61" s="371"/>
    </row>
    <row r="62" spans="1:53" s="226" customFormat="1" ht="15" customHeight="1">
      <c r="B62" s="368"/>
      <c r="C62" s="369"/>
      <c r="D62" s="369"/>
      <c r="E62" s="369"/>
      <c r="F62" s="369"/>
      <c r="G62" s="369"/>
      <c r="H62" s="72"/>
      <c r="I62" s="133">
        <v>41578</v>
      </c>
      <c r="J62" s="331">
        <v>15.4375</v>
      </c>
      <c r="K62" s="332">
        <v>15.75416667</v>
      </c>
      <c r="L62" s="332">
        <v>-7.8500000000000014E-2</v>
      </c>
      <c r="M62" s="333">
        <v>456.80169699999999</v>
      </c>
      <c r="N62" s="334">
        <v>40.431600000000003</v>
      </c>
      <c r="O62" s="335">
        <v>0.16800000000000001</v>
      </c>
      <c r="P62" s="332">
        <v>-0.20168433000000086</v>
      </c>
      <c r="Q62" s="336">
        <v>16.034351000000001</v>
      </c>
      <c r="R62" s="332">
        <v>-0.28018433000000087</v>
      </c>
      <c r="S62" s="337">
        <v>-1.7696597537223392E-2</v>
      </c>
      <c r="T62" s="332">
        <v>-5.2840409300000051</v>
      </c>
      <c r="U62" s="337">
        <v>-0.29012746379712717</v>
      </c>
      <c r="V62" s="338">
        <v>-9.5</v>
      </c>
      <c r="W62" s="339">
        <v>-1.49664583365E-2</v>
      </c>
      <c r="X62" s="340">
        <v>98.6875</v>
      </c>
      <c r="Y62" s="332">
        <v>0.97656200000000126</v>
      </c>
      <c r="Z62" s="336">
        <v>0.27343799999999874</v>
      </c>
      <c r="AA62" s="336">
        <v>98.453125</v>
      </c>
      <c r="AB62" s="336">
        <v>97.4375</v>
      </c>
      <c r="AC62" s="341">
        <v>1.25</v>
      </c>
      <c r="AD62" s="342">
        <v>7.7620750000000003</v>
      </c>
      <c r="AE62" s="339">
        <v>7.660197765625E-2</v>
      </c>
      <c r="AF62" s="343">
        <v>-0.19537952928136806</v>
      </c>
      <c r="AG62" s="332">
        <v>0.24390732439885374</v>
      </c>
      <c r="AH62" s="337">
        <v>1.5405321761811192E-2</v>
      </c>
      <c r="AI62" s="332">
        <v>-3.6400867726345452E-2</v>
      </c>
      <c r="AJ62" s="337">
        <v>-2.5366976228508031E-4</v>
      </c>
      <c r="AK62" s="341">
        <v>-1.2386212519832146E-4</v>
      </c>
      <c r="AL62" s="344">
        <v>-3.6277005601147133E-2</v>
      </c>
      <c r="AM62" s="337">
        <v>-2.2912757754121995E-3</v>
      </c>
      <c r="AN62" s="332">
        <v>0.29169657365928514</v>
      </c>
      <c r="AO62" s="345">
        <v>-2.2989375533056355E-2</v>
      </c>
      <c r="AP62" s="346">
        <v>-0.14826014227236239</v>
      </c>
      <c r="AQ62" s="347">
        <v>-9.3641927391352325E-3</v>
      </c>
      <c r="AR62" s="300"/>
      <c r="AS62" s="302"/>
      <c r="AX62" s="370"/>
      <c r="AY62" s="371"/>
    </row>
    <row r="63" spans="1:53" s="226" customFormat="1" ht="15" customHeight="1">
      <c r="C63" s="369"/>
      <c r="D63" s="369"/>
      <c r="E63" s="369"/>
      <c r="F63" s="369"/>
      <c r="G63" s="369"/>
      <c r="H63" s="72"/>
      <c r="I63" s="133">
        <v>41607</v>
      </c>
      <c r="J63" s="217">
        <v>17.046880999999999</v>
      </c>
      <c r="K63" s="80">
        <v>17.380214329999998</v>
      </c>
      <c r="L63" s="80">
        <v>1.6260476599999976</v>
      </c>
      <c r="M63" s="81">
        <v>397.94268799999998</v>
      </c>
      <c r="N63" s="73">
        <v>37.492800000000003</v>
      </c>
      <c r="O63" s="170">
        <v>0.16825000000000001</v>
      </c>
      <c r="P63" s="80">
        <v>-0.13422233000000006</v>
      </c>
      <c r="Q63" s="82">
        <v>15.888389</v>
      </c>
      <c r="R63" s="80">
        <v>1.4918253299999975</v>
      </c>
      <c r="S63" s="83">
        <v>9.4694017224079399E-2</v>
      </c>
      <c r="T63" s="80">
        <v>-3.7922156000000076</v>
      </c>
      <c r="U63" s="83">
        <v>-0.22290678162703148</v>
      </c>
      <c r="V63" s="84">
        <v>-9.9</v>
      </c>
      <c r="W63" s="172">
        <v>-1.72064121867E-2</v>
      </c>
      <c r="X63" s="185">
        <v>96.515625</v>
      </c>
      <c r="Y63" s="80">
        <v>-2.171875</v>
      </c>
      <c r="Z63" s="82">
        <v>0.234375</v>
      </c>
      <c r="AA63" s="82">
        <v>96.25</v>
      </c>
      <c r="AB63" s="82">
        <v>98.453125</v>
      </c>
      <c r="AC63" s="187">
        <v>-1.9375</v>
      </c>
      <c r="AD63" s="189">
        <v>8.0552030000000006</v>
      </c>
      <c r="AE63" s="172">
        <v>7.7745295204687495E-2</v>
      </c>
      <c r="AF63" s="86">
        <v>-0.22131772914874179</v>
      </c>
      <c r="AG63" s="80">
        <v>-0.37854783798265063</v>
      </c>
      <c r="AH63" s="83">
        <v>-2.4028426632270141E-2</v>
      </c>
      <c r="AI63" s="80">
        <v>1.1414447559358232</v>
      </c>
      <c r="AJ63" s="83">
        <v>-2.5938199867373724E-2</v>
      </c>
      <c r="AK63" s="187">
        <v>2.8167263918476154E-2</v>
      </c>
      <c r="AL63" s="192">
        <v>1.1132774920173469</v>
      </c>
      <c r="AM63" s="83">
        <v>7.0665590591809255E-2</v>
      </c>
      <c r="AN63" s="80">
        <v>1.4049740656766321</v>
      </c>
      <c r="AO63" s="109">
        <v>4.6051657259372547E-2</v>
      </c>
      <c r="AP63" s="194">
        <v>-8.23509872307637E-2</v>
      </c>
      <c r="AQ63" s="200">
        <v>-5.2272512380855561E-3</v>
      </c>
      <c r="AR63" s="300"/>
      <c r="AS63" s="302"/>
      <c r="AX63" s="370"/>
      <c r="AY63" s="371"/>
    </row>
    <row r="64" spans="1:53" s="226" customFormat="1" ht="15" customHeight="1">
      <c r="C64" s="369"/>
      <c r="D64" s="369"/>
      <c r="E64" s="369"/>
      <c r="F64" s="369"/>
      <c r="G64" s="369"/>
      <c r="H64" s="72"/>
      <c r="I64" s="133">
        <v>41639</v>
      </c>
      <c r="J64" s="234">
        <v>19.0625</v>
      </c>
      <c r="K64" s="237">
        <v>19.395833329999999</v>
      </c>
      <c r="L64" s="237">
        <v>2.0156190000000009</v>
      </c>
      <c r="M64" s="238">
        <v>256.40618899999998</v>
      </c>
      <c r="N64" s="239">
        <v>35.936999999999998</v>
      </c>
      <c r="O64" s="240">
        <v>0.16769999999999999</v>
      </c>
      <c r="P64" s="237">
        <v>-0.16602667000000082</v>
      </c>
      <c r="Q64" s="171">
        <v>17.546240999999998</v>
      </c>
      <c r="R64" s="237">
        <v>1.8495923300000001</v>
      </c>
      <c r="S64" s="241">
        <v>0.10641942008778441</v>
      </c>
      <c r="T64" s="237">
        <v>-1.9426232700000075</v>
      </c>
      <c r="U64" s="241">
        <v>-0.14020897197363014</v>
      </c>
      <c r="V64" s="242">
        <v>-10.4</v>
      </c>
      <c r="W64" s="243">
        <v>-2.01716666632E-2</v>
      </c>
      <c r="X64" s="244">
        <v>95.0625</v>
      </c>
      <c r="Y64" s="237">
        <v>-1.453125</v>
      </c>
      <c r="Z64" s="171">
        <v>0.265625</v>
      </c>
      <c r="AA64" s="171">
        <v>94.789062000000001</v>
      </c>
      <c r="AB64" s="171">
        <v>96.25</v>
      </c>
      <c r="AC64" s="245">
        <v>-1.1875</v>
      </c>
      <c r="AD64" s="246">
        <v>8.0500100000000003</v>
      </c>
      <c r="AE64" s="243">
        <v>7.6525407562500009E-2</v>
      </c>
      <c r="AF64" s="247">
        <v>-0.26359437088558269</v>
      </c>
      <c r="AG64" s="237">
        <v>-0.26281480336413088</v>
      </c>
      <c r="AH64" s="241">
        <v>-1.5121493807500757E-2</v>
      </c>
      <c r="AI64" s="237">
        <v>1.6174941491477928</v>
      </c>
      <c r="AJ64" s="241">
        <v>-4.2276641736840898E-2</v>
      </c>
      <c r="AK64" s="245">
        <v>3.0716622511923464E-2</v>
      </c>
      <c r="AL64" s="248">
        <v>1.5867775266358692</v>
      </c>
      <c r="AM64" s="241">
        <v>9.1297926280283645E-2</v>
      </c>
      <c r="AN64" s="237">
        <v>2.9917515923125011</v>
      </c>
      <c r="AO64" s="203">
        <v>0.14155400434920717</v>
      </c>
      <c r="AP64" s="249">
        <v>-9.6009415233517914E-2</v>
      </c>
      <c r="AQ64" s="250">
        <v>-5.5240639390617876E-3</v>
      </c>
      <c r="AR64" s="300"/>
      <c r="AS64" s="302"/>
      <c r="AX64" s="370"/>
      <c r="AY64" s="371"/>
    </row>
    <row r="65" spans="1:51" s="226" customFormat="1" ht="15" customHeight="1">
      <c r="C65" s="369"/>
      <c r="D65" s="369"/>
      <c r="E65" s="369"/>
      <c r="F65" s="369"/>
      <c r="G65" s="369"/>
      <c r="H65" s="72"/>
      <c r="I65" s="133">
        <v>41670</v>
      </c>
      <c r="J65" s="234">
        <v>19.09375</v>
      </c>
      <c r="K65" s="237">
        <v>19.443750000000001</v>
      </c>
      <c r="L65" s="237">
        <v>4.7916670000002881E-2</v>
      </c>
      <c r="M65" s="238">
        <v>38.340499999999999</v>
      </c>
      <c r="N65" s="239">
        <v>35.523899999999998</v>
      </c>
      <c r="O65" s="240">
        <v>0.1565</v>
      </c>
      <c r="P65" s="237">
        <v>-0.23523567000000156</v>
      </c>
      <c r="Q65" s="171">
        <v>19.631069</v>
      </c>
      <c r="R65" s="237">
        <v>-0.18731899999999868</v>
      </c>
      <c r="S65" s="241">
        <v>-9.657692805096851E-3</v>
      </c>
      <c r="T65" s="237">
        <v>-2.1299422700000061</v>
      </c>
      <c r="U65" s="241">
        <v>-0.14851256959888726</v>
      </c>
      <c r="V65" s="242">
        <v>-10.5</v>
      </c>
      <c r="W65" s="243">
        <v>-2.0415937500000002E-2</v>
      </c>
      <c r="X65" s="244">
        <v>97.265625</v>
      </c>
      <c r="Y65" s="237">
        <v>2.203125</v>
      </c>
      <c r="Z65" s="171">
        <v>0.27343799999999874</v>
      </c>
      <c r="AA65" s="171">
        <v>97.003906000000001</v>
      </c>
      <c r="AB65" s="171">
        <v>94.789062000000001</v>
      </c>
      <c r="AC65" s="245">
        <v>2.4765629999999987</v>
      </c>
      <c r="AD65" s="246">
        <v>7.5514489999999999</v>
      </c>
      <c r="AE65" s="243">
        <v>7.3449640664062496E-2</v>
      </c>
      <c r="AF65" s="247">
        <v>-0.27795830334115074</v>
      </c>
      <c r="AG65" s="237">
        <v>0.65280806594351093</v>
      </c>
      <c r="AH65" s="241">
        <v>3.3657129076985683E-2</v>
      </c>
      <c r="AI65" s="237">
        <v>0.44966629659792556</v>
      </c>
      <c r="AJ65" s="241">
        <v>-1.4363932455568051E-2</v>
      </c>
      <c r="AK65" s="245">
        <v>-1.5822769345586681E-2</v>
      </c>
      <c r="AL65" s="248">
        <v>0.46548906594351225</v>
      </c>
      <c r="AM65" s="241">
        <v>2.399943627188883E-2</v>
      </c>
      <c r="AN65" s="237">
        <v>3.4572406582560133</v>
      </c>
      <c r="AO65" s="203">
        <v>0.16895065692750544</v>
      </c>
      <c r="AP65" s="249">
        <v>-0.15923130745100433</v>
      </c>
      <c r="AQ65" s="250">
        <v>-8.2095625767580442E-3</v>
      </c>
      <c r="AR65" s="300"/>
      <c r="AS65" s="302"/>
      <c r="AX65" s="370"/>
      <c r="AY65" s="371"/>
    </row>
    <row r="66" spans="1:51" s="226" customFormat="1" ht="15" customHeight="1">
      <c r="C66" s="372"/>
      <c r="D66" s="369"/>
      <c r="E66" s="369"/>
      <c r="F66" s="369"/>
      <c r="G66" s="369"/>
      <c r="H66" s="72"/>
      <c r="I66" s="133">
        <v>41698</v>
      </c>
      <c r="J66" s="234">
        <v>19.890630999999999</v>
      </c>
      <c r="K66" s="237">
        <v>20.240631</v>
      </c>
      <c r="L66" s="237">
        <v>0.79688099999999906</v>
      </c>
      <c r="M66" s="238">
        <v>-58.152901</v>
      </c>
      <c r="N66" s="239">
        <v>30.509399999999999</v>
      </c>
      <c r="O66" s="240">
        <v>0.1555</v>
      </c>
      <c r="P66" s="237">
        <v>-0.11470499999999717</v>
      </c>
      <c r="Q66" s="171">
        <v>19.558454999999999</v>
      </c>
      <c r="R66" s="237">
        <v>0.68217600000000189</v>
      </c>
      <c r="S66" s="241">
        <v>3.5084590163934518E-2</v>
      </c>
      <c r="T66" s="237">
        <v>-1.4477662700000042</v>
      </c>
      <c r="U66" s="241">
        <v>-0.11863848207352246</v>
      </c>
      <c r="V66" s="242">
        <v>-10.8</v>
      </c>
      <c r="W66" s="243">
        <v>-2.1859881480000003E-2</v>
      </c>
      <c r="X66" s="244">
        <v>97.15625</v>
      </c>
      <c r="Y66" s="237">
        <v>-0.109375</v>
      </c>
      <c r="Z66" s="171">
        <v>0.26171899999999937</v>
      </c>
      <c r="AA66" s="171">
        <v>96.925781000000001</v>
      </c>
      <c r="AB66" s="171">
        <v>97.003906000000001</v>
      </c>
      <c r="AC66" s="245">
        <v>0.15234399999999937</v>
      </c>
      <c r="AD66" s="246">
        <v>7.6578980000000003</v>
      </c>
      <c r="AE66" s="243">
        <v>7.4401265256250002E-2</v>
      </c>
      <c r="AF66" s="247">
        <v>-0.2938106147081106</v>
      </c>
      <c r="AG66" s="237">
        <v>4.2345279764204095E-2</v>
      </c>
      <c r="AH66" s="241">
        <v>2.1778350248385261E-3</v>
      </c>
      <c r="AI66" s="237">
        <v>0.72538820304208662</v>
      </c>
      <c r="AJ66" s="241">
        <v>-1.5852311366959859E-2</v>
      </c>
      <c r="AK66" s="245">
        <v>8.669232778806173E-4</v>
      </c>
      <c r="AL66" s="248">
        <v>0.72452127976420599</v>
      </c>
      <c r="AM66" s="241">
        <v>3.7262425188773048E-2</v>
      </c>
      <c r="AN66" s="237">
        <v>4.1817619380202196</v>
      </c>
      <c r="AO66" s="203">
        <v>0.21250859333063365</v>
      </c>
      <c r="AP66" s="249">
        <v>-3.7809179729205361E-2</v>
      </c>
      <c r="AQ66" s="250">
        <v>-1.9445415482715711E-3</v>
      </c>
      <c r="AR66" s="300"/>
      <c r="AS66" s="302"/>
      <c r="AX66" s="370"/>
      <c r="AY66" s="371"/>
    </row>
    <row r="67" spans="1:51" s="226" customFormat="1" ht="15">
      <c r="A67" s="373"/>
      <c r="C67" s="369"/>
      <c r="D67" s="369"/>
      <c r="E67" s="369"/>
      <c r="F67" s="369"/>
      <c r="G67" s="369"/>
      <c r="H67" s="72"/>
      <c r="I67" s="133">
        <v>41729</v>
      </c>
      <c r="J67" s="331">
        <v>20.453130999999999</v>
      </c>
      <c r="K67" s="332">
        <v>20.769797669999999</v>
      </c>
      <c r="L67" s="332">
        <v>0.52916666999999862</v>
      </c>
      <c r="M67" s="333">
        <v>-62.519798000000002</v>
      </c>
      <c r="N67" s="334">
        <v>27.447600000000001</v>
      </c>
      <c r="O67" s="335">
        <v>0.152</v>
      </c>
      <c r="P67" s="332">
        <v>-6.7655999999999494E-2</v>
      </c>
      <c r="Q67" s="336">
        <v>20.308287</v>
      </c>
      <c r="R67" s="332">
        <v>0.46151066999999912</v>
      </c>
      <c r="S67" s="337">
        <v>2.2801199725443297E-2</v>
      </c>
      <c r="T67" s="332">
        <v>-0.98625560000000512</v>
      </c>
      <c r="U67" s="337">
        <v>-9.8542382072960955E-2</v>
      </c>
      <c r="V67" s="338">
        <v>-10.9</v>
      </c>
      <c r="W67" s="339">
        <v>-2.2639079460299999E-2</v>
      </c>
      <c r="X67" s="340">
        <v>96.546875</v>
      </c>
      <c r="Y67" s="332">
        <v>-0.609375</v>
      </c>
      <c r="Z67" s="336">
        <v>0.23046899999999937</v>
      </c>
      <c r="AA67" s="336">
        <v>96.269531000000001</v>
      </c>
      <c r="AB67" s="336">
        <v>96.925781000000001</v>
      </c>
      <c r="AC67" s="341">
        <v>-0.37890600000000063</v>
      </c>
      <c r="AD67" s="342">
        <v>7.6721079999999997</v>
      </c>
      <c r="AE67" s="339">
        <v>7.4071805206249994E-2</v>
      </c>
      <c r="AF67" s="343">
        <v>-0.30563693428643168</v>
      </c>
      <c r="AG67" s="332">
        <v>-0.11132660477659154</v>
      </c>
      <c r="AH67" s="337">
        <v>-5.5001548507352133E-3</v>
      </c>
      <c r="AI67" s="332">
        <v>0.35378739696992734</v>
      </c>
      <c r="AJ67" s="337">
        <v>-1.1826319578321087E-2</v>
      </c>
      <c r="AK67" s="341">
        <v>3.6033317465197063E-3</v>
      </c>
      <c r="AL67" s="344">
        <v>0.35018406522340761</v>
      </c>
      <c r="AM67" s="337">
        <v>1.7301044874708085E-2</v>
      </c>
      <c r="AN67" s="332">
        <v>4.5319460032436272</v>
      </c>
      <c r="AO67" s="345">
        <v>0.23348625891481634</v>
      </c>
      <c r="AP67" s="346">
        <v>2.7838386080599326E-3</v>
      </c>
      <c r="AQ67" s="347">
        <v>1.3753714536171983E-4</v>
      </c>
    </row>
    <row r="68" spans="1:51" s="226" customFormat="1" ht="15">
      <c r="A68" s="373"/>
      <c r="I68" s="133">
        <v>41759</v>
      </c>
      <c r="J68" s="234">
        <v>20.40625</v>
      </c>
      <c r="K68" s="237">
        <v>20.72291667</v>
      </c>
      <c r="L68" s="237">
        <v>-4.6880999999999062E-2</v>
      </c>
      <c r="M68" s="238">
        <v>-148.47929400000001</v>
      </c>
      <c r="N68" s="239">
        <v>30.571200000000001</v>
      </c>
      <c r="O68" s="240">
        <v>0.15049999999999999</v>
      </c>
      <c r="P68" s="237">
        <v>-0.15967333000000039</v>
      </c>
      <c r="Q68" s="171">
        <v>20.929470999999999</v>
      </c>
      <c r="R68" s="237">
        <v>-0.20655432999999945</v>
      </c>
      <c r="S68" s="241">
        <v>-9.9449370322151759E-3</v>
      </c>
      <c r="T68" s="237">
        <v>-1.1928099300000046</v>
      </c>
      <c r="U68" s="241">
        <v>-0.10750732132045604</v>
      </c>
      <c r="V68" s="242">
        <v>-10.9</v>
      </c>
      <c r="W68" s="243">
        <v>-2.2587979170300001E-2</v>
      </c>
      <c r="X68" s="244">
        <v>97.484375</v>
      </c>
      <c r="Y68" s="237">
        <v>0.9375</v>
      </c>
      <c r="Z68" s="171">
        <v>0.27734399999999937</v>
      </c>
      <c r="AA68" s="171">
        <v>97.210937999999999</v>
      </c>
      <c r="AB68" s="171">
        <v>96.269531000000001</v>
      </c>
      <c r="AC68" s="245">
        <v>1.2148439999999994</v>
      </c>
      <c r="AD68" s="246">
        <v>7.508197</v>
      </c>
      <c r="AE68" s="243">
        <v>7.3193189192187508E-2</v>
      </c>
      <c r="AF68" s="247">
        <v>-0.30860766445071086</v>
      </c>
      <c r="AG68" s="237">
        <v>0.37130119579626564</v>
      </c>
      <c r="AH68" s="241">
        <v>1.7876977026722553E-2</v>
      </c>
      <c r="AI68" s="237">
        <v>0.16335433603176031</v>
      </c>
      <c r="AJ68" s="241">
        <v>-2.9707301642791784E-3</v>
      </c>
      <c r="AK68" s="245">
        <v>-1.3925297645058649E-3</v>
      </c>
      <c r="AL68" s="248">
        <v>0.16474686579626618</v>
      </c>
      <c r="AM68" s="241">
        <v>7.9320399945073793E-3</v>
      </c>
      <c r="AN68" s="237">
        <v>4.696692869039893</v>
      </c>
      <c r="AO68" s="203">
        <v>0.24327032125320391</v>
      </c>
      <c r="AP68" s="249">
        <v>-7.4082845910582631E-2</v>
      </c>
      <c r="AQ68" s="250">
        <v>-3.5668544820534418E-3</v>
      </c>
    </row>
    <row r="69" spans="1:51" ht="15">
      <c r="A69" s="90"/>
      <c r="I69" s="133">
        <v>41789</v>
      </c>
      <c r="J69" s="234">
        <v>20.171880999999999</v>
      </c>
      <c r="K69" s="237">
        <v>20.505214329999998</v>
      </c>
      <c r="L69" s="237">
        <v>-0.21770234000000244</v>
      </c>
      <c r="M69" s="238">
        <v>-277.435608</v>
      </c>
      <c r="N69" s="239">
        <v>28.568899999999999</v>
      </c>
      <c r="O69" s="240">
        <v>0.151</v>
      </c>
      <c r="P69" s="237">
        <v>-0.10894833000000048</v>
      </c>
      <c r="Q69" s="171">
        <v>20.831865000000001</v>
      </c>
      <c r="R69" s="237">
        <v>-0.32665067000000292</v>
      </c>
      <c r="S69" s="241">
        <v>-1.5762774864258668E-2</v>
      </c>
      <c r="T69" s="237">
        <v>-1.5194606000000075</v>
      </c>
      <c r="U69" s="241">
        <v>-0.12157548248248085</v>
      </c>
      <c r="V69" s="242">
        <v>-10.8</v>
      </c>
      <c r="W69" s="243">
        <v>-2.2145631476399998E-2</v>
      </c>
      <c r="X69" s="244">
        <v>99.039062000000001</v>
      </c>
      <c r="Y69" s="237">
        <v>1.5546870000000013</v>
      </c>
      <c r="Z69" s="171">
        <v>0.27343700000000126</v>
      </c>
      <c r="AA69" s="171">
        <v>98.765625</v>
      </c>
      <c r="AB69" s="171">
        <v>97.210937999999999</v>
      </c>
      <c r="AC69" s="245">
        <v>1.8281240000000025</v>
      </c>
      <c r="AD69" s="246">
        <v>7.1980000000000004</v>
      </c>
      <c r="AE69" s="243">
        <v>7.1288316827599993E-2</v>
      </c>
      <c r="AF69" s="247">
        <v>-0.310648819636966</v>
      </c>
      <c r="AG69" s="237">
        <v>0.56417307796629212</v>
      </c>
      <c r="AH69" s="241">
        <v>2.7224598107998477E-2</v>
      </c>
      <c r="AI69" s="237">
        <v>0.23593572924976247</v>
      </c>
      <c r="AJ69" s="241">
        <v>-2.0411551862551391E-3</v>
      </c>
      <c r="AK69" s="245">
        <v>-1.5866787165267229E-3</v>
      </c>
      <c r="AL69" s="248">
        <v>0.23752240796628921</v>
      </c>
      <c r="AM69" s="241">
        <v>1.1461823243739811E-2</v>
      </c>
      <c r="AN69" s="237">
        <v>4.9342152770061825</v>
      </c>
      <c r="AO69" s="203">
        <v>0.25752046591959576</v>
      </c>
      <c r="AP69" s="249">
        <v>-2.4005448704927018E-2</v>
      </c>
      <c r="AQ69" s="250">
        <v>-1.1584010632865716E-3</v>
      </c>
    </row>
    <row r="70" spans="1:51" ht="15">
      <c r="A70" s="90"/>
      <c r="I70" s="133">
        <v>41820</v>
      </c>
      <c r="J70" s="234">
        <v>20.921880999999999</v>
      </c>
      <c r="K70" s="237">
        <v>21.238547669999999</v>
      </c>
      <c r="L70" s="237">
        <v>0.7333333400000015</v>
      </c>
      <c r="M70" s="238">
        <v>-345.76269500000001</v>
      </c>
      <c r="N70" s="239">
        <v>28.3231</v>
      </c>
      <c r="O70" s="240">
        <v>0.1552</v>
      </c>
      <c r="P70" s="237">
        <v>-9.6720670000003395E-2</v>
      </c>
      <c r="Q70" s="171">
        <v>20.601935000000001</v>
      </c>
      <c r="R70" s="237">
        <v>0.6366126699999981</v>
      </c>
      <c r="S70" s="241">
        <v>3.1046379703947146E-2</v>
      </c>
      <c r="T70" s="237">
        <v>-0.88284793000000938</v>
      </c>
      <c r="U70" s="241">
        <v>-9.4303581370375422E-2</v>
      </c>
      <c r="V70" s="242">
        <v>-11</v>
      </c>
      <c r="W70" s="243">
        <v>-2.3362402437E-2</v>
      </c>
      <c r="X70" s="244">
        <v>98.78125</v>
      </c>
      <c r="Y70" s="237">
        <v>-0.25781200000000126</v>
      </c>
      <c r="Z70" s="171">
        <v>0.27343700000000126</v>
      </c>
      <c r="AA70" s="171">
        <v>98.535156000000001</v>
      </c>
      <c r="AB70" s="171">
        <v>98.765625</v>
      </c>
      <c r="AC70" s="245">
        <v>1.5625E-2</v>
      </c>
      <c r="AD70" s="246">
        <v>7.2728479999999998</v>
      </c>
      <c r="AE70" s="243">
        <v>7.184210164999999E-2</v>
      </c>
      <c r="AF70" s="247">
        <v>-0.32519096602736985</v>
      </c>
      <c r="AG70" s="237">
        <v>4.8538878068275938E-3</v>
      </c>
      <c r="AH70" s="241">
        <v>2.3671480476681242E-4</v>
      </c>
      <c r="AI70" s="237">
        <v>0.64334112772942709</v>
      </c>
      <c r="AJ70" s="241">
        <v>-1.4542146390403854E-2</v>
      </c>
      <c r="AK70" s="245">
        <v>1.8745699226014084E-3</v>
      </c>
      <c r="AL70" s="248">
        <v>0.64146655780682571</v>
      </c>
      <c r="AM70" s="241">
        <v>3.1283094508713957E-2</v>
      </c>
      <c r="AN70" s="237">
        <v>5.5756818348130084</v>
      </c>
      <c r="AO70" s="203">
        <v>0.2968595975016004</v>
      </c>
      <c r="AP70" s="249">
        <v>-7.801427822377055E-3</v>
      </c>
      <c r="AQ70" s="250">
        <v>-3.804606816990562E-4</v>
      </c>
    </row>
    <row r="71" spans="1:51" ht="15">
      <c r="A71" s="90"/>
      <c r="I71" s="133">
        <v>41851</v>
      </c>
      <c r="J71" s="234">
        <v>21.875</v>
      </c>
      <c r="K71" s="237">
        <v>22.19166667</v>
      </c>
      <c r="L71" s="237">
        <v>0.95311900000000094</v>
      </c>
      <c r="M71" s="238">
        <v>-370.33459499999998</v>
      </c>
      <c r="N71" s="239">
        <v>28.829499999999999</v>
      </c>
      <c r="O71" s="240">
        <v>0.156</v>
      </c>
      <c r="P71" s="237">
        <v>-0.13153233000000242</v>
      </c>
      <c r="Q71" s="171">
        <v>21.370080000000002</v>
      </c>
      <c r="R71" s="237">
        <v>0.82158666999999852</v>
      </c>
      <c r="S71" s="241">
        <v>3.8683750073952139E-2</v>
      </c>
      <c r="T71" s="237">
        <v>-6.1261260000010864E-2</v>
      </c>
      <c r="U71" s="241">
        <v>-5.9267847469233526E-2</v>
      </c>
      <c r="V71" s="242">
        <v>-11</v>
      </c>
      <c r="W71" s="243">
        <v>-2.4410833337000001E-2</v>
      </c>
      <c r="X71" s="244">
        <v>97.96875</v>
      </c>
      <c r="Y71" s="237">
        <v>-0.8125</v>
      </c>
      <c r="Z71" s="171">
        <v>0.24609399999999937</v>
      </c>
      <c r="AA71" s="171">
        <v>97.714843999999999</v>
      </c>
      <c r="AB71" s="171">
        <v>98.535156000000001</v>
      </c>
      <c r="AC71" s="245">
        <v>-0.56640600000000063</v>
      </c>
      <c r="AD71" s="246">
        <v>7.148028</v>
      </c>
      <c r="AE71" s="243">
        <v>7.0028336812500008E-2</v>
      </c>
      <c r="AF71" s="247">
        <v>-0.34858507924241727</v>
      </c>
      <c r="AG71" s="237">
        <v>-0.18419011430369867</v>
      </c>
      <c r="AH71" s="241">
        <v>-8.6724439526471003E-3</v>
      </c>
      <c r="AI71" s="237">
        <v>0.64690041418991284</v>
      </c>
      <c r="AJ71" s="241">
        <v>-2.3394113215047418E-2</v>
      </c>
      <c r="AK71" s="245">
        <v>9.5038584936130138E-3</v>
      </c>
      <c r="AL71" s="248">
        <v>0.63739655569629983</v>
      </c>
      <c r="AM71" s="241">
        <v>3.0011306121305037E-2</v>
      </c>
      <c r="AN71" s="237">
        <v>6.2130783905093079</v>
      </c>
      <c r="AO71" s="203">
        <v>0.3357800478785733</v>
      </c>
      <c r="AP71" s="249">
        <v>-4.5747633508919194E-2</v>
      </c>
      <c r="AQ71" s="250">
        <v>-2.1539906692178822E-3</v>
      </c>
    </row>
    <row r="72" spans="1:51" ht="15">
      <c r="A72" s="90"/>
      <c r="I72" s="133">
        <v>41880</v>
      </c>
      <c r="J72" s="234">
        <v>21.203130999999999</v>
      </c>
      <c r="K72" s="237">
        <v>21.536464329999998</v>
      </c>
      <c r="L72" s="237">
        <v>-0.65520234000000244</v>
      </c>
      <c r="M72" s="238">
        <v>-473.35031099999998</v>
      </c>
      <c r="N72" s="239">
        <v>27.0383</v>
      </c>
      <c r="O72" s="240">
        <v>0.157</v>
      </c>
      <c r="P72" s="237">
        <v>-0.11457233000000144</v>
      </c>
      <c r="Q72" s="171">
        <v>22.306239000000001</v>
      </c>
      <c r="R72" s="237">
        <v>-0.76977467000000388</v>
      </c>
      <c r="S72" s="241">
        <v>-3.4687555533655816E-2</v>
      </c>
      <c r="T72" s="237">
        <v>-0.83103593000001474</v>
      </c>
      <c r="U72" s="241">
        <v>-9.1899546252440012E-2</v>
      </c>
      <c r="V72" s="242">
        <v>-10.6</v>
      </c>
      <c r="W72" s="243">
        <v>-2.2828652189799997E-2</v>
      </c>
      <c r="X72" s="244">
        <v>99.53125</v>
      </c>
      <c r="Y72" s="237">
        <v>1.5625</v>
      </c>
      <c r="Z72" s="171">
        <v>0.25390600000000063</v>
      </c>
      <c r="AA72" s="171">
        <v>99.242187999999999</v>
      </c>
      <c r="AB72" s="171">
        <v>97.714843999999999</v>
      </c>
      <c r="AC72" s="245">
        <v>1.8164060000000006</v>
      </c>
      <c r="AD72" s="246">
        <v>6.8048909999999996</v>
      </c>
      <c r="AE72" s="243">
        <v>6.7729930734374999E-2</v>
      </c>
      <c r="AF72" s="247">
        <v>-0.33705411982968059</v>
      </c>
      <c r="AG72" s="237">
        <v>0.63317202944640238</v>
      </c>
      <c r="AH72" s="241">
        <v>2.8531972783385467E-2</v>
      </c>
      <c r="AI72" s="237">
        <v>-0.12759407851240095</v>
      </c>
      <c r="AJ72" s="241">
        <v>1.1530959412736685E-2</v>
      </c>
      <c r="AK72" s="245">
        <v>9.0085620412005355E-3</v>
      </c>
      <c r="AL72" s="248">
        <v>-0.1366026405536015</v>
      </c>
      <c r="AM72" s="241">
        <v>-6.1555827502703516E-3</v>
      </c>
      <c r="AN72" s="237">
        <v>6.0764757499557067</v>
      </c>
      <c r="AO72" s="203">
        <v>0.32755754325769648</v>
      </c>
      <c r="AP72" s="249">
        <v>-2.8992266650526358E-2</v>
      </c>
      <c r="AQ72" s="250">
        <v>-1.3064483655803919E-3</v>
      </c>
    </row>
    <row r="73" spans="1:51" ht="15">
      <c r="A73" s="90"/>
      <c r="I73" s="133">
        <v>41912</v>
      </c>
      <c r="J73" s="234">
        <v>22.109380999999999</v>
      </c>
      <c r="K73" s="237">
        <v>22.426047669999999</v>
      </c>
      <c r="L73" s="237">
        <v>0.8895833400000015</v>
      </c>
      <c r="M73" s="238">
        <v>-466.23168900000002</v>
      </c>
      <c r="N73" s="239">
        <v>27.607900000000001</v>
      </c>
      <c r="O73" s="240">
        <v>0.1565</v>
      </c>
      <c r="P73" s="237">
        <v>-0.11041867000000138</v>
      </c>
      <c r="Q73" s="171">
        <v>21.646882999999999</v>
      </c>
      <c r="R73" s="237">
        <v>0.77916467000000011</v>
      </c>
      <c r="S73" s="241">
        <v>3.6178857311997797E-2</v>
      </c>
      <c r="T73" s="237">
        <v>-5.187126000001463E-2</v>
      </c>
      <c r="U73" s="241">
        <v>-5.9045509511346461E-2</v>
      </c>
      <c r="V73" s="242">
        <v>-10.7</v>
      </c>
      <c r="W73" s="243">
        <v>-2.3995871006899996E-2</v>
      </c>
      <c r="X73" s="244">
        <v>98.578125</v>
      </c>
      <c r="Y73" s="237">
        <v>-0.953125</v>
      </c>
      <c r="Z73" s="171">
        <v>0.28906200000000126</v>
      </c>
      <c r="AA73" s="171">
        <v>98.304687999999999</v>
      </c>
      <c r="AB73" s="171">
        <v>99.242187999999999</v>
      </c>
      <c r="AC73" s="245">
        <v>-0.66406299999999874</v>
      </c>
      <c r="AD73" s="246">
        <v>6.9646030000000003</v>
      </c>
      <c r="AE73" s="243">
        <v>6.8655750510937502E-2</v>
      </c>
      <c r="AF73" s="247">
        <v>-0.34950999484125123</v>
      </c>
      <c r="AG73" s="237">
        <v>-0.22382516997645677</v>
      </c>
      <c r="AH73" s="241">
        <v>-1.0392846594817859E-2</v>
      </c>
      <c r="AI73" s="237">
        <v>0.56127550295874495</v>
      </c>
      <c r="AJ73" s="241">
        <v>-1.2455875011570638E-2</v>
      </c>
      <c r="AK73" s="245">
        <v>5.9360029352016324E-3</v>
      </c>
      <c r="AL73" s="248">
        <v>0.55533950002354338</v>
      </c>
      <c r="AM73" s="241">
        <v>2.5786010717179939E-2</v>
      </c>
      <c r="AN73" s="237">
        <v>6.6318152499792502</v>
      </c>
      <c r="AO73" s="203">
        <v>0.36178995629581245</v>
      </c>
      <c r="AP73" s="249">
        <v>-9.3886118711991873E-3</v>
      </c>
      <c r="AQ73" s="250">
        <v>-4.3594026054318398E-4</v>
      </c>
    </row>
    <row r="74" spans="1:51" ht="15">
      <c r="A74" s="90"/>
      <c r="I74" s="133">
        <v>41943</v>
      </c>
      <c r="J74" s="234">
        <v>21.09375</v>
      </c>
      <c r="K74" s="237">
        <v>21.443750000000001</v>
      </c>
      <c r="L74" s="237">
        <v>-0.98229766999999768</v>
      </c>
      <c r="M74" s="238">
        <v>-512.23992899999996</v>
      </c>
      <c r="N74" s="239">
        <v>27.106000000000002</v>
      </c>
      <c r="O74" s="240">
        <v>0.15590000000000001</v>
      </c>
      <c r="P74" s="237">
        <v>-0.1234863300000022</v>
      </c>
      <c r="Q74" s="171">
        <v>22.549534000000001</v>
      </c>
      <c r="R74" s="237">
        <v>-1.1057839999999999</v>
      </c>
      <c r="S74" s="241">
        <v>-4.9308019686377484E-2</v>
      </c>
      <c r="T74" s="237">
        <v>-1.1576552600000145</v>
      </c>
      <c r="U74" s="241">
        <v>-0.10544211205234622</v>
      </c>
      <c r="V74" s="242">
        <v>-10.199999999999999</v>
      </c>
      <c r="W74" s="243">
        <v>-2.1872625E-2</v>
      </c>
      <c r="X74" s="244">
        <v>100.039062</v>
      </c>
      <c r="Y74" s="237">
        <v>1.4609370000000013</v>
      </c>
      <c r="Z74" s="171">
        <v>0.27343700000000126</v>
      </c>
      <c r="AA74" s="171">
        <v>99.75</v>
      </c>
      <c r="AB74" s="171">
        <v>98.304687999999999</v>
      </c>
      <c r="AC74" s="245">
        <v>1.7343740000000025</v>
      </c>
      <c r="AD74" s="246">
        <v>6.6523269999999997</v>
      </c>
      <c r="AE74" s="243">
        <v>6.6549255319727399E-2</v>
      </c>
      <c r="AF74" s="247">
        <v>-0.32866821566846638</v>
      </c>
      <c r="AG74" s="237">
        <v>0.60618104779280113</v>
      </c>
      <c r="AH74" s="241">
        <v>2.7030222030773075E-2</v>
      </c>
      <c r="AI74" s="237">
        <v>-0.48437868903752335</v>
      </c>
      <c r="AJ74" s="241">
        <v>2.0841779172784847E-2</v>
      </c>
      <c r="AK74" s="245">
        <v>1.52242631696754E-2</v>
      </c>
      <c r="AL74" s="248">
        <v>-0.49960295220719875</v>
      </c>
      <c r="AM74" s="241">
        <v>-2.227779765560441E-2</v>
      </c>
      <c r="AN74" s="237">
        <v>6.1322122977720515</v>
      </c>
      <c r="AO74" s="203">
        <v>0.33145227520001996</v>
      </c>
      <c r="AP74" s="249">
        <v>-3.3616279112263336E-2</v>
      </c>
      <c r="AQ74" s="250">
        <v>-1.4989836643053626E-3</v>
      </c>
    </row>
    <row r="75" spans="1:51" ht="15">
      <c r="I75" s="133">
        <v>41971</v>
      </c>
      <c r="J75" s="234">
        <v>20.703130999999999</v>
      </c>
      <c r="K75" s="237">
        <v>21.019797669999999</v>
      </c>
      <c r="L75" s="237">
        <v>-0.42395233000000232</v>
      </c>
      <c r="M75" s="238">
        <v>-613.08990500000004</v>
      </c>
      <c r="N75" s="239">
        <v>29.440899999999999</v>
      </c>
      <c r="O75" s="240">
        <v>0.154</v>
      </c>
      <c r="P75" s="237">
        <v>-0.15431799999999996</v>
      </c>
      <c r="Q75" s="171">
        <v>21.598068000000001</v>
      </c>
      <c r="R75" s="237">
        <v>-0.57827033000000228</v>
      </c>
      <c r="S75" s="241">
        <v>-2.6966847216555043E-2</v>
      </c>
      <c r="T75" s="237">
        <v>-1.7359255900000168</v>
      </c>
      <c r="U75" s="241">
        <v>-0.12956551794299476</v>
      </c>
      <c r="V75" s="242">
        <v>-9.6999999999999993</v>
      </c>
      <c r="W75" s="243">
        <v>-2.0389203739899997E-2</v>
      </c>
      <c r="X75" s="244">
        <v>101.117188</v>
      </c>
      <c r="Y75" s="237">
        <v>1.0781259999999975</v>
      </c>
      <c r="Z75" s="171">
        <v>0.28906200000000126</v>
      </c>
      <c r="AA75" s="171">
        <v>100.832031</v>
      </c>
      <c r="AB75" s="171">
        <v>99.75</v>
      </c>
      <c r="AC75" s="245">
        <v>1.3671879999999987</v>
      </c>
      <c r="AD75" s="246">
        <v>6.2499140000000004</v>
      </c>
      <c r="AE75" s="243">
        <v>6.3197372892183204E-2</v>
      </c>
      <c r="AF75" s="247">
        <v>-0.32262739425394549</v>
      </c>
      <c r="AG75" s="237">
        <v>0.4493512404433388</v>
      </c>
      <c r="AH75" s="241">
        <v>2.0954881512950801E-2</v>
      </c>
      <c r="AI75" s="237">
        <v>-0.1256627062424876</v>
      </c>
      <c r="AJ75" s="241">
        <v>6.0408214145208916E-3</v>
      </c>
      <c r="AK75" s="245">
        <v>3.2563833141758679E-3</v>
      </c>
      <c r="AL75" s="248">
        <v>-0.12891908955666348</v>
      </c>
      <c r="AM75" s="241">
        <v>-6.0119657036042419E-3</v>
      </c>
      <c r="AN75" s="237">
        <v>6.0032932082153883</v>
      </c>
      <c r="AO75" s="203">
        <v>0.32344762978553154</v>
      </c>
      <c r="AP75" s="249">
        <v>-6.1058680162165563E-2</v>
      </c>
      <c r="AQ75" s="250">
        <v>-2.8473881742776129E-3</v>
      </c>
    </row>
    <row r="76" spans="1:51" ht="15">
      <c r="I76" s="133">
        <v>42004</v>
      </c>
      <c r="J76" s="501">
        <v>20.640630999999999</v>
      </c>
      <c r="K76" s="502">
        <v>20.973964329999998</v>
      </c>
      <c r="L76" s="502">
        <v>-4.5833340000001499E-2</v>
      </c>
      <c r="M76" s="503">
        <v>-676.31408699999997</v>
      </c>
      <c r="N76" s="504">
        <v>22.940799999999999</v>
      </c>
      <c r="O76" s="505">
        <v>0.17125000000000001</v>
      </c>
      <c r="P76" s="502">
        <v>1.3539670000000115E-2</v>
      </c>
      <c r="Q76" s="506">
        <v>21.006257999999999</v>
      </c>
      <c r="R76" s="502">
        <v>-3.2293670000001384E-2</v>
      </c>
      <c r="S76" s="507">
        <v>-1.5363454257265163E-3</v>
      </c>
      <c r="T76" s="502">
        <v>-1.7682192600000182</v>
      </c>
      <c r="U76" s="507">
        <v>-0.13090280597789772</v>
      </c>
      <c r="V76" s="508">
        <v>-9.3000000000000007</v>
      </c>
      <c r="W76" s="509">
        <v>-1.9505786826899997E-2</v>
      </c>
      <c r="X76" s="510">
        <v>101.210938</v>
      </c>
      <c r="Y76" s="502">
        <v>9.375E-2</v>
      </c>
      <c r="Z76" s="506">
        <v>0.28515699999999811</v>
      </c>
      <c r="AA76" s="506">
        <v>100.957031</v>
      </c>
      <c r="AB76" s="506">
        <v>100.832031</v>
      </c>
      <c r="AC76" s="511">
        <v>0.37890699999999811</v>
      </c>
      <c r="AD76" s="512">
        <v>5.9987959999999996</v>
      </c>
      <c r="AE76" s="509">
        <v>6.0714377003064791E-2</v>
      </c>
      <c r="AF76" s="513">
        <v>-0.32127129997422799</v>
      </c>
      <c r="AG76" s="502">
        <v>0.12224577807457911</v>
      </c>
      <c r="AH76" s="507">
        <v>5.8157447561472701E-3</v>
      </c>
      <c r="AI76" s="502">
        <v>9.0015674993939476E-2</v>
      </c>
      <c r="AJ76" s="507">
        <v>1.3560942797175013E-3</v>
      </c>
      <c r="AK76" s="511">
        <v>6.3566919361757873E-5</v>
      </c>
      <c r="AL76" s="514">
        <v>8.9952108074577722E-2</v>
      </c>
      <c r="AM76" s="507">
        <v>4.2793993304207538E-3</v>
      </c>
      <c r="AN76" s="502">
        <v>6.0932453162899662</v>
      </c>
      <c r="AO76" s="232">
        <v>0.32911119068628247</v>
      </c>
      <c r="AP76" s="515">
        <v>0.10515243008675043</v>
      </c>
      <c r="AQ76" s="516">
        <v>5.0025424477242574E-3</v>
      </c>
    </row>
    <row r="77" spans="1:51" ht="15">
      <c r="I77" s="133">
        <v>42034</v>
      </c>
      <c r="J77" s="331">
        <v>19.609380999999999</v>
      </c>
      <c r="K77" s="332">
        <v>19.942714329999998</v>
      </c>
      <c r="L77" s="332">
        <v>-1.03125</v>
      </c>
      <c r="M77" s="333">
        <v>-855.57299799999998</v>
      </c>
      <c r="N77" s="334">
        <v>26.617799999999999</v>
      </c>
      <c r="O77" s="335">
        <v>0.17125000000000001</v>
      </c>
      <c r="P77" s="332">
        <v>-7.1493670000002396E-2</v>
      </c>
      <c r="Q77" s="336">
        <v>21.045458</v>
      </c>
      <c r="R77" s="332">
        <v>-1.1027436700000024</v>
      </c>
      <c r="S77" s="337">
        <v>-5.2576787709260039E-2</v>
      </c>
      <c r="T77" s="332">
        <v>-2.8709629300000206</v>
      </c>
      <c r="U77" s="337">
        <v>-0.17659714464671139</v>
      </c>
      <c r="V77" s="338">
        <v>-15.2</v>
      </c>
      <c r="W77" s="339">
        <v>-3.0312925781599994E-2</v>
      </c>
      <c r="X77" s="340">
        <v>103.375</v>
      </c>
      <c r="Y77" s="332">
        <v>2.1640620000000013</v>
      </c>
      <c r="Z77" s="336">
        <v>0.25390699999999811</v>
      </c>
      <c r="AA77" s="336">
        <v>103.128906</v>
      </c>
      <c r="AB77" s="336">
        <v>100.957031</v>
      </c>
      <c r="AC77" s="341">
        <v>2.4179689999999994</v>
      </c>
      <c r="AD77" s="342">
        <v>5.4045230000000002</v>
      </c>
      <c r="AE77" s="339">
        <v>5.58692565125E-2</v>
      </c>
      <c r="AF77" s="343">
        <v>-0.54256898469407555</v>
      </c>
      <c r="AG77" s="332">
        <v>0.77682404392738391</v>
      </c>
      <c r="AH77" s="337">
        <v>3.7037540052276038E-2</v>
      </c>
      <c r="AI77" s="332">
        <v>-0.56537058116771999</v>
      </c>
      <c r="AJ77" s="337">
        <v>-0.22129768471984756</v>
      </c>
      <c r="AK77" s="341">
        <v>-0.23945095509510153</v>
      </c>
      <c r="AL77" s="344">
        <v>-0.32591962607261848</v>
      </c>
      <c r="AM77" s="337">
        <v>-1.5539247656984001E-2</v>
      </c>
      <c r="AN77" s="332">
        <v>5.7673256902173478</v>
      </c>
      <c r="AO77" s="345">
        <v>0.30845780273053935</v>
      </c>
      <c r="AP77" s="346">
        <v>6.6268393196715208E-2</v>
      </c>
      <c r="AQ77" s="347">
        <v>3.159554967962283E-3</v>
      </c>
    </row>
    <row r="78" spans="1:51" ht="15">
      <c r="I78" s="149">
        <v>42062</v>
      </c>
      <c r="J78" s="271">
        <v>22.171880999999999</v>
      </c>
      <c r="K78" s="272">
        <v>22.505214329999998</v>
      </c>
      <c r="L78" s="272">
        <v>2.5625</v>
      </c>
      <c r="M78" s="273">
        <v>-924.615906</v>
      </c>
      <c r="N78" s="274">
        <v>22.083200000000001</v>
      </c>
      <c r="O78" s="275">
        <v>0.17299999999999999</v>
      </c>
      <c r="P78" s="272">
        <v>5.6660329999996151E-2</v>
      </c>
      <c r="Q78" s="276">
        <v>19.886054000000001</v>
      </c>
      <c r="R78" s="272">
        <v>2.6191603299999962</v>
      </c>
      <c r="S78" s="277">
        <v>0.13133419486734413</v>
      </c>
      <c r="T78" s="272">
        <v>-0.25180260000002441</v>
      </c>
      <c r="U78" s="277">
        <v>-6.845619358741506E-2</v>
      </c>
      <c r="V78" s="278">
        <v>-16.2</v>
      </c>
      <c r="W78" s="279">
        <v>-3.6458447214599995E-2</v>
      </c>
      <c r="X78" s="280">
        <v>101.898438</v>
      </c>
      <c r="Y78" s="272">
        <v>-1.4765620000000013</v>
      </c>
      <c r="Z78" s="276">
        <v>0.24609399999999937</v>
      </c>
      <c r="AA78" s="276">
        <v>101.632812</v>
      </c>
      <c r="AB78" s="276">
        <v>103.128906</v>
      </c>
      <c r="AC78" s="281">
        <v>-1.2304680000000019</v>
      </c>
      <c r="AD78" s="282">
        <v>6.1613049999999996</v>
      </c>
      <c r="AE78" s="279">
        <v>6.2782735554158989E-2</v>
      </c>
      <c r="AF78" s="283">
        <v>-0.58070816591209906</v>
      </c>
      <c r="AG78" s="272">
        <v>-0.66761377345855077</v>
      </c>
      <c r="AH78" s="277">
        <v>-3.347657507455009E-2</v>
      </c>
      <c r="AI78" s="272">
        <v>1.979703989390269</v>
      </c>
      <c r="AJ78" s="277">
        <v>-3.813918121802351E-2</v>
      </c>
      <c r="AK78" s="281">
        <v>2.8157432848823639E-2</v>
      </c>
      <c r="AL78" s="284">
        <v>1.9515465565414454</v>
      </c>
      <c r="AM78" s="277">
        <v>9.7857619792794059E-2</v>
      </c>
      <c r="AN78" s="272">
        <v>7.7188722467587931</v>
      </c>
      <c r="AO78" s="285">
        <v>0.43650036890505928</v>
      </c>
      <c r="AP78" s="286">
        <v>0.19956912538196789</v>
      </c>
      <c r="AQ78" s="287">
        <v>1.0007119496354331E-2</v>
      </c>
    </row>
    <row r="79" spans="1:51" ht="15">
      <c r="I79" s="149">
        <v>42094</v>
      </c>
      <c r="J79" s="271">
        <v>23.546880999999999</v>
      </c>
      <c r="K79" s="272">
        <v>23.863547669999999</v>
      </c>
      <c r="L79" s="272">
        <v>1.3583333400000015</v>
      </c>
      <c r="M79" s="273">
        <v>-1090.1270750000001</v>
      </c>
      <c r="N79" s="274" t="s">
        <v>326</v>
      </c>
      <c r="O79" s="275">
        <v>0.17624999999999999</v>
      </c>
      <c r="P79" s="272">
        <v>1.6102329999998943E-2</v>
      </c>
      <c r="Q79" s="276">
        <v>22.489111999999999</v>
      </c>
      <c r="R79" s="272">
        <v>1.3744356700000004</v>
      </c>
      <c r="S79" s="277">
        <v>6.1071876492544412E-2</v>
      </c>
      <c r="T79" s="272">
        <v>1.122633069999976</v>
      </c>
      <c r="U79" s="277">
        <v>-1.1565065294790955E-2</v>
      </c>
      <c r="V79" s="278">
        <v>-16.100000000000001</v>
      </c>
      <c r="W79" s="279">
        <v>-3.8420311748700003E-2</v>
      </c>
      <c r="X79" s="280">
        <v>102.242188</v>
      </c>
      <c r="Y79" s="272">
        <v>0.34375</v>
      </c>
      <c r="Z79" s="276">
        <v>0.26562599999999748</v>
      </c>
      <c r="AA79" s="276">
        <v>102.003906</v>
      </c>
      <c r="AB79" s="276">
        <v>101.632812</v>
      </c>
      <c r="AC79" s="281">
        <v>0.60937599999999748</v>
      </c>
      <c r="AD79" s="282">
        <v>5.6016069999999996</v>
      </c>
      <c r="AE79" s="279">
        <v>5.7272055599611599E-2</v>
      </c>
      <c r="AF79" s="283">
        <v>-0.6708387074020189</v>
      </c>
      <c r="AG79" s="272">
        <v>0.35386961931084981</v>
      </c>
      <c r="AH79" s="277">
        <v>1.5723894654899286E-2</v>
      </c>
      <c r="AI79" s="272">
        <v>1.7128141024922701</v>
      </c>
      <c r="AJ79" s="277">
        <v>-9.0130541489919835E-2</v>
      </c>
      <c r="AK79" s="281">
        <v>-1.5491186818579972E-2</v>
      </c>
      <c r="AL79" s="284">
        <v>1.7283052893108501</v>
      </c>
      <c r="AM79" s="277">
        <v>7.6795771147443695E-2</v>
      </c>
      <c r="AN79" s="272">
        <v>9.4471775360696437</v>
      </c>
      <c r="AO79" s="285">
        <v>0.54681752248871063</v>
      </c>
      <c r="AP79" s="286">
        <v>0.19429453249236592</v>
      </c>
      <c r="AQ79" s="287">
        <v>8.6333118024726641E-3</v>
      </c>
    </row>
    <row r="83" spans="9:45" ht="15.75">
      <c r="I83" s="498" t="s">
        <v>270</v>
      </c>
      <c r="AS83" s="71"/>
    </row>
  </sheetData>
  <mergeCells count="4">
    <mergeCell ref="J26:W26"/>
    <mergeCell ref="X26:AE26"/>
    <mergeCell ref="AF26:AK26"/>
    <mergeCell ref="AL26:AQ26"/>
  </mergeCells>
  <dataValidations disablePrompts="1" count="1">
    <dataValidation type="list" allowBlank="1" showInputMessage="1" showErrorMessage="1" sqref="J23">
      <formula1>$B$54:$B$62</formula1>
    </dataValidation>
  </dataValidations>
  <printOptions horizontalCentered="1"/>
  <pageMargins left="0.25" right="0.25" top="0.25" bottom="0.25" header="0.3" footer="0.15"/>
  <pageSetup scale="47" fitToWidth="0" fitToHeight="0" orientation="landscape" horizontalDpi="300" verticalDpi="300" r:id="rId1"/>
  <headerFooter scaleWithDoc="0">
    <oddHeader>&amp;L&amp;G&amp;C&amp;"-,Bold"&amp;12&amp;K2E398A
&amp;15FN30.600.08(IOX) Performance&amp;R&amp;"-,Bold"&amp;14&amp;K2E398A
&amp;12Cello Fixed Income Master Fund, LP&amp;"-,Regular"&amp;10&amp;K000000
&amp;"-,Bold"&amp;K2E398A As of Mar, 2015</oddHeader>
    <oddFooter>&amp;L&amp;8&amp;K2E398AReport Created on &amp;D &amp;T&amp;C&amp;G
&amp;8&amp;K2E398APage &amp;P of &amp;N</oddFooter>
  </headerFooter>
  <rowBreaks count="1" manualBreakCount="1">
    <brk id="83" max="43" man="1"/>
  </rowBreaks>
  <drawing r:id="rId2"/>
  <legacyDrawing r:id="rId3"/>
  <legacyDrawingHF r:id="rId4"/>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8" tint="0.79998168889431442"/>
  </sheetPr>
  <dimension ref="A1:BA83"/>
  <sheetViews>
    <sheetView topLeftCell="H1"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0" width="9" style="67" customWidth="1"/>
    <col min="11" max="11" width="8.85546875" style="67" customWidth="1"/>
    <col min="12" max="12" width="8.5703125" style="67" customWidth="1"/>
    <col min="13" max="13" width="8.28515625" style="67" bestFit="1" customWidth="1"/>
    <col min="14" max="15" width="6.7109375" style="67" customWidth="1"/>
    <col min="16" max="16" width="9" style="67" customWidth="1"/>
    <col min="17" max="17" width="10.85546875" style="67" customWidth="1"/>
    <col min="18" max="18" width="10.28515625" style="67" customWidth="1"/>
    <col min="19" max="19" width="10.7109375" style="67" customWidth="1"/>
    <col min="20" max="20" width="10.85546875" style="67" bestFit="1" customWidth="1"/>
    <col min="21" max="21" width="10.5703125" style="67" customWidth="1"/>
    <col min="22" max="22" width="6.42578125" style="67" customWidth="1"/>
    <col min="23" max="23" width="8.5703125" style="67" customWidth="1"/>
    <col min="24" max="25" width="10.28515625" style="67" customWidth="1"/>
    <col min="26" max="26" width="6.7109375" style="67" customWidth="1"/>
    <col min="27" max="27" width="10.5703125" style="67" hidden="1" customWidth="1"/>
    <col min="28" max="28" width="10.140625" style="67" customWidth="1"/>
    <col min="29" max="29" width="8.5703125" style="67" customWidth="1"/>
    <col min="30" max="30" width="5.7109375" style="67" customWidth="1"/>
    <col min="31" max="31" width="8.5703125" style="67" customWidth="1"/>
    <col min="32" max="32" width="6.85546875" style="67" customWidth="1"/>
    <col min="33" max="33" width="9.85546875" style="67" bestFit="1" customWidth="1"/>
    <col min="34" max="34" width="9.28515625" style="67" customWidth="1"/>
    <col min="35" max="35" width="8" style="67" hidden="1" customWidth="1"/>
    <col min="36" max="36" width="9.42578125" style="67" hidden="1" customWidth="1"/>
    <col min="37" max="37" width="8.7109375" style="67" hidden="1" customWidth="1"/>
    <col min="38" max="38" width="8.42578125" style="67" customWidth="1"/>
    <col min="39" max="39" width="9.28515625" style="67" customWidth="1"/>
    <col min="40" max="40" width="11.140625" style="67" customWidth="1"/>
    <col min="41" max="41" width="10.5703125" style="67" customWidth="1"/>
    <col min="42" max="42" width="8.7109375" style="67" bestFit="1" customWidth="1"/>
    <col min="43" max="43" width="6.5703125" style="67" customWidth="1"/>
    <col min="44" max="44" width="3.140625" style="67" customWidth="1"/>
    <col min="45" max="45" width="10.42578125" style="67" bestFit="1" customWidth="1"/>
    <col min="46" max="46" width="22.42578125" style="67" bestFit="1" customWidth="1"/>
    <col min="47" max="47" width="8.42578125" style="67" bestFit="1" customWidth="1"/>
    <col min="48" max="49" width="9.140625" style="67"/>
    <col min="50" max="50" width="9.28515625" style="67" bestFit="1" customWidth="1"/>
    <col min="51" max="51" width="10.42578125" style="67" bestFit="1" customWidth="1"/>
    <col min="52" max="52" width="9.140625" style="67"/>
    <col min="53" max="53" width="9.28515625" style="67" bestFit="1" customWidth="1"/>
    <col min="54" max="16384" width="9.140625" style="67"/>
  </cols>
  <sheetData>
    <row r="1" spans="46:53">
      <c r="AT1" s="224"/>
      <c r="AU1" s="225"/>
    </row>
    <row r="3" spans="46:53">
      <c r="AT3" s="226"/>
      <c r="AU3" s="226"/>
    </row>
    <row r="4" spans="46:53">
      <c r="AT4" s="227"/>
      <c r="AU4" s="228"/>
      <c r="AW4" s="2"/>
      <c r="AX4" s="1"/>
      <c r="BA4" s="1"/>
    </row>
    <row r="5" spans="46:53">
      <c r="AT5" s="227"/>
      <c r="AU5" s="229"/>
    </row>
    <row r="6" spans="46:53">
      <c r="AT6" s="227"/>
      <c r="AU6" s="230"/>
    </row>
    <row r="7" spans="46:53">
      <c r="AT7" s="226"/>
      <c r="AU7" s="226"/>
    </row>
    <row r="8" spans="46:53">
      <c r="AT8" s="227"/>
      <c r="AU8" s="231"/>
    </row>
    <row r="9" spans="46:53">
      <c r="AT9" s="227"/>
      <c r="AU9" s="230"/>
    </row>
    <row r="10" spans="46:53">
      <c r="AT10" s="227"/>
      <c r="AU10" s="230"/>
    </row>
    <row r="11" spans="46:53">
      <c r="AT11" s="226"/>
      <c r="AU11" s="226"/>
    </row>
    <row r="23" spans="1:53" hidden="1">
      <c r="I23" s="77" t="s">
        <v>77</v>
      </c>
      <c r="J23" s="74">
        <v>3</v>
      </c>
    </row>
    <row r="24" spans="1:53" ht="15">
      <c r="I24" s="75" t="s">
        <v>228</v>
      </c>
    </row>
    <row r="25" spans="1:53" s="76" customFormat="1" ht="8.25" hidden="1" customHeight="1">
      <c r="J25" s="76" t="s">
        <v>7</v>
      </c>
      <c r="L25" s="76" t="s">
        <v>8</v>
      </c>
      <c r="M25" s="76" t="s">
        <v>9</v>
      </c>
      <c r="O25" s="76" t="s">
        <v>10</v>
      </c>
      <c r="W25" s="76" t="s">
        <v>11</v>
      </c>
      <c r="X25" s="76" t="s">
        <v>7</v>
      </c>
      <c r="Y25" s="76" t="s">
        <v>7</v>
      </c>
    </row>
    <row r="26" spans="1:53" ht="22.5" customHeight="1">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151</v>
      </c>
      <c r="AG26" s="638"/>
      <c r="AH26" s="638"/>
      <c r="AI26" s="638"/>
      <c r="AJ26" s="638"/>
      <c r="AK26" s="638"/>
      <c r="AL26" s="639" t="s">
        <v>150</v>
      </c>
      <c r="AM26" s="640"/>
      <c r="AN26" s="640"/>
      <c r="AO26" s="640"/>
      <c r="AP26" s="640"/>
      <c r="AQ26" s="641"/>
      <c r="AU26" s="385" t="s">
        <v>67</v>
      </c>
      <c r="AV26" s="387" t="s">
        <v>150</v>
      </c>
    </row>
    <row r="27" spans="1:53" s="68" customFormat="1" ht="46.5" customHeight="1">
      <c r="A27" s="68" t="s">
        <v>12</v>
      </c>
      <c r="B27" s="68" t="s">
        <v>13</v>
      </c>
      <c r="C27" s="68" t="s">
        <v>14</v>
      </c>
      <c r="D27" s="68" t="s">
        <v>15</v>
      </c>
      <c r="E27" s="68" t="s">
        <v>16</v>
      </c>
      <c r="F27" s="68" t="s">
        <v>17</v>
      </c>
      <c r="G27" s="68" t="s">
        <v>18</v>
      </c>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4" t="s">
        <v>73</v>
      </c>
      <c r="AB27" s="214" t="s">
        <v>122</v>
      </c>
      <c r="AC27" s="214" t="s">
        <v>160</v>
      </c>
      <c r="AD27" s="21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U27" s="143" t="s">
        <v>241</v>
      </c>
      <c r="AV27" s="386" t="s">
        <v>241</v>
      </c>
      <c r="AX27" s="209"/>
      <c r="AY27" s="209"/>
    </row>
    <row r="28" spans="1:53" s="68" customFormat="1" ht="15">
      <c r="C28" s="70">
        <f t="shared" ref="C28:C58" si="0">I28+10</f>
        <v>40553</v>
      </c>
      <c r="D28" s="70">
        <f t="shared" ref="D28:D53" si="1">I28+35</f>
        <v>40578</v>
      </c>
      <c r="E28" s="68" t="str">
        <f t="shared" ref="E28:F53" si="2">"FNMA"&amp;TEXT($J$23,"0.0")&amp;"-TBA-"&amp;TEXT(C28,"mmm")</f>
        <v>FNMA3.0-TBA-Jan</v>
      </c>
      <c r="F28" s="68" t="str">
        <f t="shared" si="2"/>
        <v>FNMA3.0-TBA-Feb</v>
      </c>
      <c r="G28" s="68" t="str">
        <f t="shared" ref="G28:G53" si="3">"FNMA"&amp;TEXT($J$23,"0.0")&amp;"-TBA-GEN"</f>
        <v>FNMA3.0-TBA-GEN</v>
      </c>
      <c r="I28" s="133">
        <v>40543</v>
      </c>
      <c r="J28" s="269">
        <v>18.754000000000001</v>
      </c>
      <c r="K28" s="80">
        <v>19.133166670000001</v>
      </c>
      <c r="L28" s="80"/>
      <c r="M28" s="81">
        <v>713.84002699999996</v>
      </c>
      <c r="N28" s="73">
        <v>24.0992</v>
      </c>
      <c r="O28" s="73">
        <v>0.26062999999999997</v>
      </c>
      <c r="P28" s="80"/>
      <c r="Q28" s="82"/>
      <c r="R28" s="80"/>
      <c r="S28" s="83"/>
      <c r="T28" s="80"/>
      <c r="U28" s="83"/>
      <c r="V28" s="84">
        <v>-8.8000000000000007</v>
      </c>
      <c r="W28" s="172">
        <v>-1.6837186669600001E-2</v>
      </c>
      <c r="X28" s="185">
        <v>90.390625</v>
      </c>
      <c r="Y28" s="80">
        <v>-4.3125</v>
      </c>
      <c r="Z28" s="82">
        <v>0.328125</v>
      </c>
      <c r="AA28" s="82">
        <v>90.125</v>
      </c>
      <c r="AB28" s="82">
        <v>94.375</v>
      </c>
      <c r="AC28" s="187"/>
      <c r="AD28" s="189">
        <v>8.1219999999999999</v>
      </c>
      <c r="AE28" s="172">
        <v>7.341526562499999E-2</v>
      </c>
      <c r="AF28" s="86">
        <v>-0.2293417659973222</v>
      </c>
      <c r="AG28" s="80"/>
      <c r="AH28" s="83"/>
      <c r="AI28" s="80">
        <v>0</v>
      </c>
      <c r="AJ28" s="83">
        <v>0</v>
      </c>
      <c r="AK28" s="187">
        <v>0</v>
      </c>
      <c r="AL28" s="192"/>
      <c r="AM28" s="83"/>
      <c r="AN28" s="80"/>
      <c r="AO28" s="109"/>
      <c r="AP28" s="194"/>
      <c r="AQ28" s="200"/>
      <c r="AU28" s="388"/>
      <c r="AV28" s="389"/>
      <c r="AY28" s="67"/>
      <c r="BA28" s="67"/>
    </row>
    <row r="29" spans="1:53" s="68" customFormat="1" ht="15">
      <c r="C29" s="70">
        <f t="shared" si="0"/>
        <v>40584</v>
      </c>
      <c r="D29" s="70">
        <f t="shared" si="1"/>
        <v>40609</v>
      </c>
      <c r="E29" s="68" t="str">
        <f t="shared" si="2"/>
        <v>FNMA3.0-TBA-Feb</v>
      </c>
      <c r="F29" s="68" t="str">
        <f t="shared" si="2"/>
        <v>FNMA3.0-TBA-Mar</v>
      </c>
      <c r="G29" s="68" t="str">
        <f t="shared" si="3"/>
        <v>FNMA3.0-TBA-GEN</v>
      </c>
      <c r="I29" s="133">
        <v>40574</v>
      </c>
      <c r="J29" s="236">
        <v>19.530999999999999</v>
      </c>
      <c r="K29" s="80">
        <v>19.874055559999999</v>
      </c>
      <c r="L29" s="80">
        <v>0.74088888999999725</v>
      </c>
      <c r="M29" s="81">
        <v>842.08459500000004</v>
      </c>
      <c r="N29" s="73">
        <v>24.642800000000001</v>
      </c>
      <c r="O29" s="73">
        <v>0.26</v>
      </c>
      <c r="P29" s="80">
        <v>7.1861670000000544E-2</v>
      </c>
      <c r="Q29" s="82">
        <v>19.061305000000001</v>
      </c>
      <c r="R29" s="80">
        <v>0.81275055999999779</v>
      </c>
      <c r="S29" s="83">
        <v>4.2478622280249949E-2</v>
      </c>
      <c r="T29" s="80">
        <v>0.81275055999999779</v>
      </c>
      <c r="U29" s="83">
        <v>4.2478622280250011E-2</v>
      </c>
      <c r="V29" s="84">
        <v>-3.7</v>
      </c>
      <c r="W29" s="172">
        <v>-7.3534005572000001E-3</v>
      </c>
      <c r="X29" s="185">
        <v>90.9375</v>
      </c>
      <c r="Y29" s="80">
        <v>0.546875</v>
      </c>
      <c r="Z29" s="82">
        <v>0.265625</v>
      </c>
      <c r="AA29" s="82">
        <v>90.671875</v>
      </c>
      <c r="AB29" s="82">
        <v>90.125</v>
      </c>
      <c r="AC29" s="187">
        <v>0.8125</v>
      </c>
      <c r="AD29" s="189">
        <v>8.2189999999999994</v>
      </c>
      <c r="AE29" s="172">
        <v>7.4741531249999993E-2</v>
      </c>
      <c r="AF29" s="86">
        <v>-9.8384397994254372E-2</v>
      </c>
      <c r="AG29" s="80">
        <v>0.18634018487282428</v>
      </c>
      <c r="AH29" s="83">
        <v>9.7391188864202928E-3</v>
      </c>
      <c r="AI29" s="80">
        <v>1.0348994001861609</v>
      </c>
      <c r="AJ29" s="83">
        <v>0.13095736800306784</v>
      </c>
      <c r="AK29" s="187">
        <v>3.5808655313338864E-2</v>
      </c>
      <c r="AL29" s="192">
        <v>0.99909074487282212</v>
      </c>
      <c r="AM29" s="83">
        <v>5.2217741166670245E-2</v>
      </c>
      <c r="AN29" s="80">
        <v>0.99909074487282212</v>
      </c>
      <c r="AO29" s="109">
        <v>5.2217741166670217E-2</v>
      </c>
      <c r="AP29" s="194">
        <v>9.7995025717224363E-2</v>
      </c>
      <c r="AQ29" s="200">
        <v>5.1217358531077048E-3</v>
      </c>
      <c r="AU29" s="390">
        <f>P29/K28</f>
        <v>3.7558691271255486E-3</v>
      </c>
      <c r="AV29" s="391">
        <f>AP29/K28</f>
        <v>5.1217358531077048E-3</v>
      </c>
      <c r="AY29" s="67"/>
      <c r="BA29" s="67"/>
    </row>
    <row r="30" spans="1:53" s="68" customFormat="1" ht="15">
      <c r="C30" s="70">
        <f t="shared" si="0"/>
        <v>40612</v>
      </c>
      <c r="D30" s="70">
        <f t="shared" si="1"/>
        <v>40637</v>
      </c>
      <c r="E30" s="68" t="str">
        <f t="shared" si="2"/>
        <v>FNMA3.0-TBA-Mar</v>
      </c>
      <c r="F30" s="68" t="str">
        <f t="shared" si="2"/>
        <v>FNMA3.0-TBA-Apr</v>
      </c>
      <c r="G30" s="68" t="str">
        <f t="shared" si="3"/>
        <v>FNMA3.0-TBA-GEN</v>
      </c>
      <c r="I30" s="133">
        <v>40602</v>
      </c>
      <c r="J30" s="235">
        <v>19.66</v>
      </c>
      <c r="K30" s="80">
        <v>20.00305556</v>
      </c>
      <c r="L30" s="80">
        <v>0.12900000000000134</v>
      </c>
      <c r="M30" s="81">
        <v>832.55859399999997</v>
      </c>
      <c r="N30" s="73">
        <v>23.990600000000001</v>
      </c>
      <c r="O30" s="170">
        <v>0.26100000000000001</v>
      </c>
      <c r="P30" s="80">
        <v>6.7209559999998447E-2</v>
      </c>
      <c r="Q30" s="82">
        <v>19.806846</v>
      </c>
      <c r="R30" s="80">
        <v>0.19620955999999978</v>
      </c>
      <c r="S30" s="83">
        <v>9.8726482578073149E-3</v>
      </c>
      <c r="T30" s="80">
        <v>1.0089601199999976</v>
      </c>
      <c r="U30" s="83">
        <v>5.2770647034306561E-2</v>
      </c>
      <c r="V30" s="84">
        <v>-3.8</v>
      </c>
      <c r="W30" s="172">
        <v>-7.6011611127999998E-3</v>
      </c>
      <c r="X30" s="185">
        <v>90.0625</v>
      </c>
      <c r="Y30" s="80">
        <v>-0.875</v>
      </c>
      <c r="Z30" s="82">
        <v>0.265625</v>
      </c>
      <c r="AA30" s="82">
        <v>89.796875</v>
      </c>
      <c r="AB30" s="82">
        <v>90.671875</v>
      </c>
      <c r="AC30" s="187">
        <v>-0.609375</v>
      </c>
      <c r="AD30" s="189">
        <v>8.1370000000000005</v>
      </c>
      <c r="AE30" s="172">
        <v>7.3283856250000001E-2</v>
      </c>
      <c r="AF30" s="86">
        <v>-0.10372217704905505</v>
      </c>
      <c r="AG30" s="80">
        <v>-5.9952992527748758E-2</v>
      </c>
      <c r="AH30" s="83">
        <v>-3.0166461166796074E-3</v>
      </c>
      <c r="AI30" s="80">
        <v>0.1385918458087263</v>
      </c>
      <c r="AJ30" s="83">
        <v>-5.3377790548006787E-3</v>
      </c>
      <c r="AK30" s="187">
        <v>2.3352783364752969E-3</v>
      </c>
      <c r="AL30" s="192">
        <v>0.13625656747225101</v>
      </c>
      <c r="AM30" s="83">
        <v>6.8560021411277075E-3</v>
      </c>
      <c r="AN30" s="80">
        <v>1.1353473123450732</v>
      </c>
      <c r="AO30" s="109">
        <v>5.9431748253041539E-2</v>
      </c>
      <c r="AP30" s="194">
        <v>9.4760763278653695E-2</v>
      </c>
      <c r="AQ30" s="200">
        <v>4.7680637196856916E-3</v>
      </c>
      <c r="AU30" s="392">
        <f t="shared" ref="AU30:AU60" si="4">P30/K29</f>
        <v>3.3817737802479229E-3</v>
      </c>
      <c r="AV30" s="393">
        <f t="shared" ref="AV30:AV60" si="5">AP30/K29</f>
        <v>4.7680637196856916E-3</v>
      </c>
      <c r="AY30" s="67"/>
      <c r="BA30" s="67"/>
    </row>
    <row r="31" spans="1:53" s="68" customFormat="1" ht="15">
      <c r="C31" s="70">
        <f t="shared" si="0"/>
        <v>40643</v>
      </c>
      <c r="D31" s="70">
        <f t="shared" si="1"/>
        <v>40668</v>
      </c>
      <c r="E31" s="68" t="str">
        <f t="shared" si="2"/>
        <v>FNMA3.0-TBA-Apr</v>
      </c>
      <c r="F31" s="68" t="str">
        <f t="shared" si="2"/>
        <v>FNMA3.0-TBA-May</v>
      </c>
      <c r="G31" s="68" t="str">
        <f t="shared" si="3"/>
        <v>FNMA3.0-TBA-GEN</v>
      </c>
      <c r="I31" s="133">
        <v>40633</v>
      </c>
      <c r="J31" s="216">
        <v>20.983999000000001</v>
      </c>
      <c r="K31" s="80">
        <v>21.327054560000001</v>
      </c>
      <c r="L31" s="80">
        <v>1.3239990000000006</v>
      </c>
      <c r="M31" s="81">
        <v>648.43102999999996</v>
      </c>
      <c r="N31" s="73">
        <v>22.39</v>
      </c>
      <c r="O31" s="170">
        <v>0.24345</v>
      </c>
      <c r="P31" s="80">
        <v>9.8437560000000701E-2</v>
      </c>
      <c r="Q31" s="82">
        <v>19.904617999999999</v>
      </c>
      <c r="R31" s="80">
        <v>1.4224365600000013</v>
      </c>
      <c r="S31" s="83">
        <v>7.1110963809171229E-2</v>
      </c>
      <c r="T31" s="80">
        <v>2.4313966799999989</v>
      </c>
      <c r="U31" s="83">
        <v>0.12763418241492075</v>
      </c>
      <c r="V31" s="84">
        <v>-3.8</v>
      </c>
      <c r="W31" s="172">
        <v>-8.1042807327999997E-3</v>
      </c>
      <c r="X31" s="185">
        <v>89.46875</v>
      </c>
      <c r="Y31" s="80">
        <v>-0.59375</v>
      </c>
      <c r="Z31" s="82">
        <v>0.265625</v>
      </c>
      <c r="AA31" s="82">
        <v>89.203125</v>
      </c>
      <c r="AB31" s="82">
        <v>89.796875</v>
      </c>
      <c r="AC31" s="187">
        <v>-0.328125</v>
      </c>
      <c r="AD31" s="189">
        <v>8.2479999999999993</v>
      </c>
      <c r="AE31" s="172">
        <v>7.3793824999999993E-2</v>
      </c>
      <c r="AF31" s="86">
        <v>-0.10982329121440718</v>
      </c>
      <c r="AG31" s="80">
        <v>-3.403383934422119E-2</v>
      </c>
      <c r="AH31" s="83">
        <v>-1.7014320258290174E-3</v>
      </c>
      <c r="AI31" s="80">
        <v>1.3902139889236189</v>
      </c>
      <c r="AJ31" s="83">
        <v>-6.1011141653521256E-3</v>
      </c>
      <c r="AK31" s="187">
        <v>1.8112682678389123E-3</v>
      </c>
      <c r="AL31" s="192">
        <v>1.3884027206557801</v>
      </c>
      <c r="AM31" s="83">
        <v>6.9409531783342207E-2</v>
      </c>
      <c r="AN31" s="80">
        <v>2.5237500330008533</v>
      </c>
      <c r="AO31" s="109">
        <v>0.13296640985569286</v>
      </c>
      <c r="AP31" s="194">
        <v>0.12760937172882761</v>
      </c>
      <c r="AQ31" s="200">
        <v>6.3794939401161975E-3</v>
      </c>
      <c r="AU31" s="394">
        <f t="shared" si="4"/>
        <v>4.9211261601875339E-3</v>
      </c>
      <c r="AV31" s="395">
        <f t="shared" si="5"/>
        <v>6.3794939401161975E-3</v>
      </c>
      <c r="AY31" s="67"/>
      <c r="BA31" s="67"/>
    </row>
    <row r="32" spans="1:53" s="68" customFormat="1" ht="15">
      <c r="C32" s="70">
        <f t="shared" si="0"/>
        <v>40672</v>
      </c>
      <c r="D32" s="70">
        <f t="shared" si="1"/>
        <v>40697</v>
      </c>
      <c r="E32" s="68" t="str">
        <f t="shared" si="2"/>
        <v>FNMA3.0-TBA-May</v>
      </c>
      <c r="F32" s="68" t="str">
        <f t="shared" si="2"/>
        <v>FNMA3.0-TBA-Jun</v>
      </c>
      <c r="G32" s="68" t="str">
        <f t="shared" si="3"/>
        <v>FNMA3.0-TBA-GEN</v>
      </c>
      <c r="I32" s="133">
        <v>40662</v>
      </c>
      <c r="J32" s="217">
        <v>21.09</v>
      </c>
      <c r="K32" s="80">
        <v>21.451111109999999</v>
      </c>
      <c r="L32" s="80">
        <v>0.12405654999999882</v>
      </c>
      <c r="M32" s="81">
        <v>642.51391599999999</v>
      </c>
      <c r="N32" s="73">
        <v>26.547599999999999</v>
      </c>
      <c r="O32" s="170">
        <v>0.21024999999999999</v>
      </c>
      <c r="P32" s="80">
        <v>-2.9375439999999031E-2</v>
      </c>
      <c r="Q32" s="82">
        <v>21.35643</v>
      </c>
      <c r="R32" s="80">
        <v>9.4681109999999791E-2</v>
      </c>
      <c r="S32" s="83">
        <v>4.4394836489788482E-3</v>
      </c>
      <c r="T32" s="80">
        <v>2.5260777899999987</v>
      </c>
      <c r="U32" s="83">
        <v>0.13264029592978144</v>
      </c>
      <c r="V32" s="84">
        <v>-3.9</v>
      </c>
      <c r="W32" s="172">
        <v>-8.3659333329E-3</v>
      </c>
      <c r="X32" s="185">
        <v>90.734375</v>
      </c>
      <c r="Y32" s="80">
        <v>1.265625</v>
      </c>
      <c r="Z32" s="82">
        <v>0.265625</v>
      </c>
      <c r="AA32" s="82">
        <v>90.46875</v>
      </c>
      <c r="AB32" s="82">
        <v>89.203125</v>
      </c>
      <c r="AC32" s="187">
        <v>1.53125</v>
      </c>
      <c r="AD32" s="189">
        <v>8.4529999999999994</v>
      </c>
      <c r="AE32" s="172">
        <v>7.6697767187499988E-2</v>
      </c>
      <c r="AF32" s="86">
        <v>-0.10907662164986022</v>
      </c>
      <c r="AG32" s="80">
        <v>0.16816691467206099</v>
      </c>
      <c r="AH32" s="83">
        <v>7.885144861375596E-3</v>
      </c>
      <c r="AI32" s="80">
        <v>0.26332052650587567</v>
      </c>
      <c r="AJ32" s="83">
        <v>7.4666956454695621E-4</v>
      </c>
      <c r="AK32" s="187">
        <v>4.7250183381487073E-4</v>
      </c>
      <c r="AL32" s="192">
        <v>0.26284802467206081</v>
      </c>
      <c r="AM32" s="83">
        <v>1.2324628510354447E-2</v>
      </c>
      <c r="AN32" s="80">
        <v>2.7865980576729141</v>
      </c>
      <c r="AO32" s="109">
        <v>0.14692979997187416</v>
      </c>
      <c r="AP32" s="194">
        <v>-4.0196237425491055E-4</v>
      </c>
      <c r="AQ32" s="200">
        <v>-1.8847533452125729E-5</v>
      </c>
      <c r="AU32" s="394">
        <f t="shared" si="4"/>
        <v>-1.377379136784045E-3</v>
      </c>
      <c r="AV32" s="395">
        <f t="shared" si="5"/>
        <v>-1.8847533452125729E-5</v>
      </c>
      <c r="AY32" s="67"/>
      <c r="BA32" s="67"/>
    </row>
    <row r="33" spans="3:53" s="68" customFormat="1" ht="15">
      <c r="C33" s="70">
        <f t="shared" si="0"/>
        <v>40704</v>
      </c>
      <c r="D33" s="70">
        <f t="shared" si="1"/>
        <v>40729</v>
      </c>
      <c r="E33" s="68" t="str">
        <f t="shared" si="2"/>
        <v>FNMA3.0-TBA-Jun</v>
      </c>
      <c r="F33" s="68" t="str">
        <f t="shared" si="2"/>
        <v>FNMA3.0-TBA-Jul</v>
      </c>
      <c r="G33" s="68" t="str">
        <f t="shared" si="3"/>
        <v>FNMA3.0-TBA-GEN</v>
      </c>
      <c r="I33" s="133">
        <v>40694</v>
      </c>
      <c r="J33" s="234">
        <v>21.785</v>
      </c>
      <c r="K33" s="237">
        <v>22.12805556</v>
      </c>
      <c r="L33" s="237">
        <v>0.67694445000000059</v>
      </c>
      <c r="M33" s="238">
        <v>536.99230999999997</v>
      </c>
      <c r="N33" s="239">
        <v>23.147099999999998</v>
      </c>
      <c r="O33" s="240">
        <v>0.19042999999999999</v>
      </c>
      <c r="P33" s="237">
        <v>4.8468109999998177E-2</v>
      </c>
      <c r="Q33" s="171">
        <v>21.402643000000001</v>
      </c>
      <c r="R33" s="237">
        <v>0.72541255999999876</v>
      </c>
      <c r="S33" s="241">
        <v>3.3817015644556921E-2</v>
      </c>
      <c r="T33" s="237">
        <v>3.2514903499999974</v>
      </c>
      <c r="U33" s="241">
        <v>0.17094281053689442</v>
      </c>
      <c r="V33" s="242">
        <v>-6.1</v>
      </c>
      <c r="W33" s="243">
        <v>-1.34981138916E-2</v>
      </c>
      <c r="X33" s="244">
        <v>92.179687999999999</v>
      </c>
      <c r="Y33" s="237">
        <v>1.4453129999999987</v>
      </c>
      <c r="Z33" s="171">
        <v>0.265625</v>
      </c>
      <c r="AA33" s="171">
        <v>91.914062000000001</v>
      </c>
      <c r="AB33" s="171">
        <v>90.46875</v>
      </c>
      <c r="AC33" s="245">
        <v>1.7109379999999987</v>
      </c>
      <c r="AD33" s="246">
        <v>8.4260000000000002</v>
      </c>
      <c r="AE33" s="243">
        <v>7.76706051088E-2</v>
      </c>
      <c r="AF33" s="247">
        <v>-0.17378664518825382</v>
      </c>
      <c r="AG33" s="237">
        <v>0.1866233368923684</v>
      </c>
      <c r="AH33" s="241">
        <v>8.6999380095219882E-3</v>
      </c>
      <c r="AI33" s="237">
        <v>0.86527277776719413</v>
      </c>
      <c r="AJ33" s="241">
        <v>-6.4710023538393599E-2</v>
      </c>
      <c r="AK33" s="245">
        <v>-4.6763119125173093E-2</v>
      </c>
      <c r="AL33" s="248">
        <v>0.91203589689236719</v>
      </c>
      <c r="AM33" s="241">
        <v>4.2516953654078912E-2</v>
      </c>
      <c r="AN33" s="237">
        <v>3.6986339545652811</v>
      </c>
      <c r="AO33" s="203">
        <v>0.19569376112176018</v>
      </c>
      <c r="AP33" s="249">
        <v>9.4630187628128096E-2</v>
      </c>
      <c r="AQ33" s="250">
        <v>4.4114352465413204E-3</v>
      </c>
      <c r="AU33" s="394">
        <f t="shared" si="4"/>
        <v>2.2594685073167838E-3</v>
      </c>
      <c r="AV33" s="395">
        <f t="shared" si="5"/>
        <v>4.4114352465413204E-3</v>
      </c>
      <c r="AY33" s="67"/>
      <c r="BA33" s="67"/>
    </row>
    <row r="34" spans="3:53" s="68" customFormat="1" ht="15">
      <c r="C34" s="70">
        <f t="shared" si="0"/>
        <v>40734</v>
      </c>
      <c r="D34" s="70">
        <f t="shared" si="1"/>
        <v>40759</v>
      </c>
      <c r="E34" s="68" t="str">
        <f t="shared" si="2"/>
        <v>FNMA3.0-TBA-Jul</v>
      </c>
      <c r="F34" s="68" t="str">
        <f t="shared" si="2"/>
        <v>FNMA3.0-TBA-Aug</v>
      </c>
      <c r="G34" s="68" t="str">
        <f t="shared" si="3"/>
        <v>FNMA3.0-TBA-GEN</v>
      </c>
      <c r="I34" s="133">
        <v>40724</v>
      </c>
      <c r="J34" s="235">
        <v>22.117000999999998</v>
      </c>
      <c r="K34" s="253">
        <v>22.460056559999998</v>
      </c>
      <c r="L34" s="253">
        <v>0.33200099999999821</v>
      </c>
      <c r="M34" s="254">
        <v>507.26629600000001</v>
      </c>
      <c r="N34" s="255">
        <v>23.317900000000002</v>
      </c>
      <c r="O34" s="256">
        <v>0.18554999999999999</v>
      </c>
      <c r="P34" s="253">
        <v>2.8571559999999607E-2</v>
      </c>
      <c r="Q34" s="257">
        <v>22.099484</v>
      </c>
      <c r="R34" s="253">
        <v>0.36057255999999782</v>
      </c>
      <c r="S34" s="258">
        <v>1.6294814473070577E-2</v>
      </c>
      <c r="T34" s="253">
        <v>3.6120629099999952</v>
      </c>
      <c r="U34" s="258">
        <v>0.19002310639316899</v>
      </c>
      <c r="V34" s="259">
        <v>-6</v>
      </c>
      <c r="W34" s="260">
        <v>-1.3476033935999998E-2</v>
      </c>
      <c r="X34" s="261">
        <v>90.695312000000001</v>
      </c>
      <c r="Y34" s="253">
        <v>-1.4843759999999975</v>
      </c>
      <c r="Z34" s="257">
        <v>0.26562599999999748</v>
      </c>
      <c r="AA34" s="257">
        <v>90.429687999999999</v>
      </c>
      <c r="AB34" s="257">
        <v>91.914062000000001</v>
      </c>
      <c r="AC34" s="262">
        <v>-1.21875</v>
      </c>
      <c r="AD34" s="263">
        <v>8.3819999999999997</v>
      </c>
      <c r="AE34" s="260">
        <v>7.6020810518399998E-2</v>
      </c>
      <c r="AF34" s="264">
        <v>-0.1772676960966928</v>
      </c>
      <c r="AG34" s="253">
        <v>-0.21180247382318435</v>
      </c>
      <c r="AH34" s="258">
        <v>-9.571671277165952E-3</v>
      </c>
      <c r="AI34" s="253">
        <v>0.15135368038844599</v>
      </c>
      <c r="AJ34" s="258">
        <v>-3.4810509084389762E-3</v>
      </c>
      <c r="AK34" s="262">
        <v>2.5835942116325026E-3</v>
      </c>
      <c r="AL34" s="265">
        <v>0.14877008617681348</v>
      </c>
      <c r="AM34" s="258">
        <v>6.7231431959046233E-3</v>
      </c>
      <c r="AN34" s="253">
        <v>3.8474040407420946</v>
      </c>
      <c r="AO34" s="266">
        <v>0.20373258149623164</v>
      </c>
      <c r="AP34" s="267">
        <v>7.5658469043379278E-2</v>
      </c>
      <c r="AQ34" s="268">
        <v>3.4191196256820712E-3</v>
      </c>
      <c r="AU34" s="394">
        <f t="shared" si="4"/>
        <v>1.2911916242495012E-3</v>
      </c>
      <c r="AV34" s="395">
        <f t="shared" si="5"/>
        <v>3.4191196256820712E-3</v>
      </c>
      <c r="AY34" s="67"/>
      <c r="BA34" s="67"/>
    </row>
    <row r="35" spans="3:53" s="68" customFormat="1" ht="15">
      <c r="C35" s="70">
        <f t="shared" si="0"/>
        <v>40763</v>
      </c>
      <c r="D35" s="70">
        <f t="shared" si="1"/>
        <v>40788</v>
      </c>
      <c r="E35" s="68" t="str">
        <f t="shared" si="2"/>
        <v>FNMA3.0-TBA-Aug</v>
      </c>
      <c r="F35" s="68" t="str">
        <f t="shared" si="2"/>
        <v>FNMA3.0-TBA-Sep</v>
      </c>
      <c r="G35" s="68" t="str">
        <f t="shared" si="3"/>
        <v>FNMA3.0-TBA-GEN</v>
      </c>
      <c r="I35" s="133">
        <v>40753</v>
      </c>
      <c r="J35" s="216">
        <v>21.5</v>
      </c>
      <c r="K35" s="134">
        <v>21.84305556</v>
      </c>
      <c r="L35" s="134">
        <v>-0.61700099999999836</v>
      </c>
      <c r="M35" s="135">
        <v>537.20062299999995</v>
      </c>
      <c r="N35" s="136">
        <v>21.901900000000001</v>
      </c>
      <c r="O35" s="251">
        <v>0.19109999999999999</v>
      </c>
      <c r="P35" s="134">
        <v>5.4742559999997553E-2</v>
      </c>
      <c r="Q35" s="137">
        <v>22.405314000000001</v>
      </c>
      <c r="R35" s="134">
        <v>-0.5622584400000008</v>
      </c>
      <c r="S35" s="138">
        <v>-2.5033705436047257E-2</v>
      </c>
      <c r="T35" s="134">
        <v>3.0498044699999944</v>
      </c>
      <c r="U35" s="138">
        <v>0.16023241848563252</v>
      </c>
      <c r="V35" s="139">
        <v>-5.9</v>
      </c>
      <c r="W35" s="173">
        <v>-1.2887402780400001E-2</v>
      </c>
      <c r="X35" s="184">
        <v>93.34375</v>
      </c>
      <c r="Y35" s="134">
        <v>2.6484379999999987</v>
      </c>
      <c r="Z35" s="137">
        <v>0.26562400000000252</v>
      </c>
      <c r="AA35" s="137">
        <v>93.078125</v>
      </c>
      <c r="AB35" s="137">
        <v>90.429687999999999</v>
      </c>
      <c r="AC35" s="186">
        <v>2.9140620000000013</v>
      </c>
      <c r="AD35" s="188">
        <v>8.4090000000000007</v>
      </c>
      <c r="AE35" s="173">
        <v>7.8492759374999999E-2</v>
      </c>
      <c r="AF35" s="141">
        <v>-0.16418588011195143</v>
      </c>
      <c r="AG35" s="134">
        <v>0.516569057022921</v>
      </c>
      <c r="AH35" s="138">
        <v>2.2999454860808285E-2</v>
      </c>
      <c r="AI35" s="134">
        <v>-2.8366193695581583E-2</v>
      </c>
      <c r="AJ35" s="138">
        <v>1.3081815984741368E-2</v>
      </c>
      <c r="AK35" s="186">
        <v>1.7323189281498223E-2</v>
      </c>
      <c r="AL35" s="191">
        <v>-4.5689382977079807E-2</v>
      </c>
      <c r="AM35" s="138">
        <v>-2.0342505752389702E-3</v>
      </c>
      <c r="AN35" s="134">
        <v>3.8017146577650149</v>
      </c>
      <c r="AO35" s="142">
        <v>0.20128388779988904</v>
      </c>
      <c r="AP35" s="193">
        <v>9.8354270218854956E-2</v>
      </c>
      <c r="AQ35" s="252">
        <v>4.3790749126615272E-3</v>
      </c>
      <c r="AU35" s="394">
        <f t="shared" si="4"/>
        <v>2.4373295701085071E-3</v>
      </c>
      <c r="AV35" s="395">
        <f t="shared" si="5"/>
        <v>4.3790749126615272E-3</v>
      </c>
      <c r="AY35" s="67"/>
      <c r="BA35" s="67"/>
    </row>
    <row r="36" spans="3:53" s="68" customFormat="1" ht="15">
      <c r="C36" s="70">
        <f t="shared" si="0"/>
        <v>40796</v>
      </c>
      <c r="D36" s="70">
        <f t="shared" si="1"/>
        <v>40821</v>
      </c>
      <c r="E36" s="68" t="str">
        <f t="shared" si="2"/>
        <v>FNMA3.0-TBA-Sep</v>
      </c>
      <c r="F36" s="68" t="str">
        <f t="shared" si="2"/>
        <v>FNMA3.0-TBA-Oct</v>
      </c>
      <c r="G36" s="68" t="str">
        <f t="shared" si="3"/>
        <v>FNMA3.0-TBA-GEN</v>
      </c>
      <c r="I36" s="133">
        <v>40786</v>
      </c>
      <c r="J36" s="234">
        <v>19.625</v>
      </c>
      <c r="K36" s="237">
        <v>19.96805556</v>
      </c>
      <c r="L36" s="237">
        <v>-1.875</v>
      </c>
      <c r="M36" s="238">
        <v>656.43707300000005</v>
      </c>
      <c r="N36" s="239">
        <v>20.6234</v>
      </c>
      <c r="O36" s="240">
        <v>0.2215</v>
      </c>
      <c r="P36" s="237">
        <v>9.7612559999998183E-2</v>
      </c>
      <c r="Q36" s="171">
        <v>21.745443000000002</v>
      </c>
      <c r="R36" s="237">
        <v>-1.7773874400000018</v>
      </c>
      <c r="S36" s="241">
        <v>-8.1370824476353701E-2</v>
      </c>
      <c r="T36" s="237">
        <v>1.2724170299999926</v>
      </c>
      <c r="U36" s="241">
        <v>6.5823350009262871E-2</v>
      </c>
      <c r="V36" s="242">
        <v>-5.6</v>
      </c>
      <c r="W36" s="243">
        <v>-1.1182111113600001E-2</v>
      </c>
      <c r="X36" s="244">
        <v>96.890625</v>
      </c>
      <c r="Y36" s="237">
        <v>3.546875</v>
      </c>
      <c r="Z36" s="171">
        <v>0.265625</v>
      </c>
      <c r="AA36" s="171">
        <v>96.609375</v>
      </c>
      <c r="AB36" s="171">
        <v>93.078125</v>
      </c>
      <c r="AC36" s="245">
        <v>3.8125</v>
      </c>
      <c r="AD36" s="246">
        <v>8.2390000000000008</v>
      </c>
      <c r="AE36" s="243">
        <v>7.9828185937500004E-2</v>
      </c>
      <c r="AF36" s="247">
        <v>-0.1400772293930721</v>
      </c>
      <c r="AG36" s="237">
        <v>0.62595866792681476</v>
      </c>
      <c r="AH36" s="241">
        <v>2.8657101851313278E-2</v>
      </c>
      <c r="AI36" s="237">
        <v>-1.1086735868139246</v>
      </c>
      <c r="AJ36" s="241">
        <v>2.4108650718879326E-2</v>
      </c>
      <c r="AK36" s="245">
        <v>4.2755185259262557E-2</v>
      </c>
      <c r="AL36" s="248">
        <v>-1.1514287720731871</v>
      </c>
      <c r="AM36" s="241">
        <v>-5.2713722625040427E-2</v>
      </c>
      <c r="AN36" s="237">
        <v>2.6502858856918277</v>
      </c>
      <c r="AO36" s="203">
        <v>0.13795974214447537</v>
      </c>
      <c r="AP36" s="249">
        <v>0.13482057405753295</v>
      </c>
      <c r="AQ36" s="250">
        <v>6.1722396707364763E-3</v>
      </c>
      <c r="AU36" s="394">
        <f t="shared" si="4"/>
        <v>4.4688143438480626E-3</v>
      </c>
      <c r="AV36" s="395">
        <f t="shared" si="5"/>
        <v>6.1722396707364763E-3</v>
      </c>
      <c r="AY36" s="67"/>
      <c r="BA36" s="67"/>
    </row>
    <row r="37" spans="3:53" s="68" customFormat="1" ht="15">
      <c r="C37" s="70">
        <f t="shared" si="0"/>
        <v>40826</v>
      </c>
      <c r="D37" s="70">
        <f t="shared" si="1"/>
        <v>40851</v>
      </c>
      <c r="E37" s="68" t="str">
        <f t="shared" si="2"/>
        <v>FNMA3.0-TBA-Oct</v>
      </c>
      <c r="F37" s="68" t="str">
        <f t="shared" si="2"/>
        <v>FNMA3.0-TBA-Nov</v>
      </c>
      <c r="G37" s="68" t="str">
        <f t="shared" si="3"/>
        <v>FNMA3.0-TBA-GEN</v>
      </c>
      <c r="I37" s="133">
        <v>40816</v>
      </c>
      <c r="J37" s="235">
        <v>17.062000000000001</v>
      </c>
      <c r="K37" s="253">
        <v>17.441166670000001</v>
      </c>
      <c r="L37" s="253">
        <v>-2.5268888899999986</v>
      </c>
      <c r="M37" s="254">
        <v>873.66687000000002</v>
      </c>
      <c r="N37" s="255">
        <v>22.557400000000001</v>
      </c>
      <c r="O37" s="256">
        <v>0.23943999999999999</v>
      </c>
      <c r="P37" s="253">
        <v>9.51785600000008E-2</v>
      </c>
      <c r="Q37" s="257">
        <v>19.872876999999999</v>
      </c>
      <c r="R37" s="253">
        <v>-2.4317103299999978</v>
      </c>
      <c r="S37" s="258">
        <v>-0.12178002623706631</v>
      </c>
      <c r="T37" s="253">
        <v>-1.1592933000000052</v>
      </c>
      <c r="U37" s="258">
        <v>-6.3972645518943105E-2</v>
      </c>
      <c r="V37" s="259">
        <v>-4.3</v>
      </c>
      <c r="W37" s="260">
        <v>-7.4997016681000008E-3</v>
      </c>
      <c r="X37" s="261">
        <v>99.859375</v>
      </c>
      <c r="Y37" s="253">
        <v>2.96875</v>
      </c>
      <c r="Z37" s="257">
        <v>0.28125</v>
      </c>
      <c r="AA37" s="257">
        <v>99.53125</v>
      </c>
      <c r="AB37" s="257">
        <v>96.609375</v>
      </c>
      <c r="AC37" s="262">
        <v>3.25</v>
      </c>
      <c r="AD37" s="263">
        <v>7.7809999999999997</v>
      </c>
      <c r="AE37" s="260">
        <v>7.7700579687499993E-2</v>
      </c>
      <c r="AF37" s="264">
        <v>-9.6520536889977776E-2</v>
      </c>
      <c r="AG37" s="253">
        <v>0.45525099552748433</v>
      </c>
      <c r="AH37" s="258">
        <v>2.2798964784505254E-2</v>
      </c>
      <c r="AI37" s="253">
        <v>-1.9118048690382328</v>
      </c>
      <c r="AJ37" s="258">
        <v>4.3556692503094324E-2</v>
      </c>
      <c r="AK37" s="262">
        <v>6.4654465434280634E-2</v>
      </c>
      <c r="AL37" s="265">
        <v>-1.9764593344725134</v>
      </c>
      <c r="AM37" s="258">
        <v>-9.8981061452561053E-2</v>
      </c>
      <c r="AN37" s="253">
        <v>0.67382655121931423</v>
      </c>
      <c r="AO37" s="266">
        <v>2.5323278976732588E-2</v>
      </c>
      <c r="AP37" s="267">
        <v>0.12232496100030704</v>
      </c>
      <c r="AQ37" s="268">
        <v>6.1260326841912618E-3</v>
      </c>
      <c r="AU37" s="394">
        <f t="shared" si="4"/>
        <v>4.766541224507731E-3</v>
      </c>
      <c r="AV37" s="395">
        <f t="shared" si="5"/>
        <v>6.1260326841912618E-3</v>
      </c>
      <c r="AY37" s="67"/>
      <c r="BA37" s="67"/>
    </row>
    <row r="38" spans="3:53" s="68" customFormat="1" ht="15">
      <c r="C38" s="70">
        <f t="shared" si="0"/>
        <v>40857</v>
      </c>
      <c r="D38" s="70">
        <f t="shared" si="1"/>
        <v>40882</v>
      </c>
      <c r="E38" s="68" t="str">
        <f t="shared" si="2"/>
        <v>FNMA3.0-TBA-Nov</v>
      </c>
      <c r="F38" s="68" t="str">
        <f t="shared" si="2"/>
        <v>FNMA3.0-TBA-Dec</v>
      </c>
      <c r="G38" s="68" t="str">
        <f t="shared" si="3"/>
        <v>FNMA3.0-TBA-GEN</v>
      </c>
      <c r="I38" s="133">
        <v>40847</v>
      </c>
      <c r="J38" s="216">
        <v>16.530999999999999</v>
      </c>
      <c r="K38" s="134">
        <v>16.874055559999999</v>
      </c>
      <c r="L38" s="134">
        <v>-0.56711111000000258</v>
      </c>
      <c r="M38" s="135">
        <v>1075.670044</v>
      </c>
      <c r="N38" s="136">
        <v>20.232900000000001</v>
      </c>
      <c r="O38" s="251">
        <v>0.24528</v>
      </c>
      <c r="P38" s="134">
        <v>0.19537267000000114</v>
      </c>
      <c r="Q38" s="137">
        <v>17.245794</v>
      </c>
      <c r="R38" s="134">
        <v>-0.37173844000000145</v>
      </c>
      <c r="S38" s="138">
        <v>-2.1313851706916888E-2</v>
      </c>
      <c r="T38" s="134">
        <v>-1.5310317400000066</v>
      </c>
      <c r="U38" s="138">
        <v>-8.392299374597012E-2</v>
      </c>
      <c r="V38" s="139">
        <v>-4.7</v>
      </c>
      <c r="W38" s="173">
        <v>-7.9308061132E-3</v>
      </c>
      <c r="X38" s="184">
        <v>98.515625</v>
      </c>
      <c r="Y38" s="134">
        <v>-1.34375</v>
      </c>
      <c r="Z38" s="137">
        <v>0.328125</v>
      </c>
      <c r="AA38" s="137">
        <v>98.1875</v>
      </c>
      <c r="AB38" s="137">
        <v>99.53125</v>
      </c>
      <c r="AC38" s="186">
        <v>-1.015625</v>
      </c>
      <c r="AD38" s="188">
        <v>7.9560000000000004</v>
      </c>
      <c r="AE38" s="173">
        <v>7.8379031250000009E-2</v>
      </c>
      <c r="AF38" s="141">
        <v>-0.10118530411410258</v>
      </c>
      <c r="AG38" s="134">
        <v>-9.8028670278883678E-2</v>
      </c>
      <c r="AH38" s="138">
        <v>-5.6205340006009854E-3</v>
      </c>
      <c r="AI38" s="134">
        <v>-0.46663296980017627</v>
      </c>
      <c r="AJ38" s="138">
        <v>-4.6647672241248023E-3</v>
      </c>
      <c r="AK38" s="186">
        <v>3.1341404787088517E-3</v>
      </c>
      <c r="AL38" s="191">
        <v>-0.46976711027888512</v>
      </c>
      <c r="AM38" s="138">
        <v>-2.6934385707517872E-2</v>
      </c>
      <c r="AN38" s="134">
        <v>0.2040594409404291</v>
      </c>
      <c r="AO38" s="142">
        <v>-2.2931736941236291E-3</v>
      </c>
      <c r="AP38" s="193">
        <v>0.22857409791244104</v>
      </c>
      <c r="AQ38" s="252">
        <v>1.3105436249606176E-2</v>
      </c>
      <c r="AU38" s="394">
        <f t="shared" si="4"/>
        <v>1.1201811994380828E-2</v>
      </c>
      <c r="AV38" s="395">
        <f t="shared" si="5"/>
        <v>1.3105436249606176E-2</v>
      </c>
      <c r="AY38" s="67"/>
      <c r="BA38" s="67"/>
    </row>
    <row r="39" spans="3:53" s="68" customFormat="1" ht="15">
      <c r="C39" s="70">
        <f t="shared" si="0"/>
        <v>40887</v>
      </c>
      <c r="D39" s="70">
        <f t="shared" si="1"/>
        <v>40912</v>
      </c>
      <c r="E39" s="68" t="str">
        <f t="shared" si="2"/>
        <v>FNMA3.0-TBA-Dec</v>
      </c>
      <c r="F39" s="68" t="str">
        <f t="shared" si="2"/>
        <v>FNMA3.0-TBA-Jan</v>
      </c>
      <c r="G39" s="68" t="str">
        <f t="shared" si="3"/>
        <v>FNMA3.0-TBA-GEN</v>
      </c>
      <c r="I39" s="133">
        <v>40877</v>
      </c>
      <c r="J39" s="217">
        <v>17.405999999999999</v>
      </c>
      <c r="K39" s="80">
        <v>17.749055559999999</v>
      </c>
      <c r="L39" s="80">
        <v>0.875</v>
      </c>
      <c r="M39" s="81">
        <v>815.61407499999996</v>
      </c>
      <c r="N39" s="73">
        <v>21.519100000000002</v>
      </c>
      <c r="O39" s="170">
        <v>0.27144000000000001</v>
      </c>
      <c r="P39" s="80">
        <v>0.18415355999999861</v>
      </c>
      <c r="Q39" s="82">
        <v>16.689902</v>
      </c>
      <c r="R39" s="80">
        <v>1.0591535599999986</v>
      </c>
      <c r="S39" s="83">
        <v>6.2768168341861177E-2</v>
      </c>
      <c r="T39" s="80">
        <v>-0.47187818000000803</v>
      </c>
      <c r="U39" s="83">
        <v>-2.6422518003308859E-2</v>
      </c>
      <c r="V39" s="84">
        <v>-4.8</v>
      </c>
      <c r="W39" s="172">
        <v>-8.5195466687999991E-3</v>
      </c>
      <c r="X39" s="185">
        <v>99</v>
      </c>
      <c r="Y39" s="80">
        <v>0.484375</v>
      </c>
      <c r="Z39" s="82">
        <v>0.328125</v>
      </c>
      <c r="AA39" s="82">
        <v>98.742187999999999</v>
      </c>
      <c r="AB39" s="82">
        <v>98.1875</v>
      </c>
      <c r="AC39" s="187">
        <v>0.8125</v>
      </c>
      <c r="AD39" s="189">
        <v>7.6639999999999997</v>
      </c>
      <c r="AE39" s="172">
        <v>7.5873599999999999E-2</v>
      </c>
      <c r="AF39" s="86">
        <v>-0.11228604770038589</v>
      </c>
      <c r="AG39" s="80">
        <v>8.2213059592708346E-2</v>
      </c>
      <c r="AH39" s="83">
        <v>4.872157692048535E-3</v>
      </c>
      <c r="AI39" s="80">
        <v>1.138678158255404</v>
      </c>
      <c r="AJ39" s="83">
        <v>-1.110074358628331E-2</v>
      </c>
      <c r="AK39" s="187">
        <v>-2.688461337302989E-3</v>
      </c>
      <c r="AL39" s="192">
        <v>1.141366619592707</v>
      </c>
      <c r="AM39" s="83">
        <v>6.7640326033909723E-2</v>
      </c>
      <c r="AN39" s="80">
        <v>1.3454260605331361</v>
      </c>
      <c r="AO39" s="109">
        <v>6.5192041323463235E-2</v>
      </c>
      <c r="AP39" s="194">
        <v>0.22099741940168771</v>
      </c>
      <c r="AQ39" s="200">
        <v>1.3096876362405892E-2</v>
      </c>
      <c r="AR39" s="204"/>
      <c r="AS39" s="123"/>
      <c r="AU39" s="394">
        <f t="shared" si="4"/>
        <v>1.0913414344595095E-2</v>
      </c>
      <c r="AV39" s="395">
        <f t="shared" si="5"/>
        <v>1.3096876362405892E-2</v>
      </c>
      <c r="AX39" s="207"/>
      <c r="AY39" s="205"/>
      <c r="BA39" s="67"/>
    </row>
    <row r="40" spans="3:53" s="68" customFormat="1" ht="15">
      <c r="C40" s="70">
        <f>I40+10</f>
        <v>40917</v>
      </c>
      <c r="D40" s="70">
        <f t="shared" si="1"/>
        <v>40942</v>
      </c>
      <c r="E40" s="68" t="str">
        <f t="shared" si="2"/>
        <v>FNMA3.0-TBA-Jan</v>
      </c>
      <c r="F40" s="68" t="str">
        <f t="shared" si="2"/>
        <v>FNMA3.0-TBA-Feb</v>
      </c>
      <c r="G40" s="68" t="str">
        <f t="shared" si="3"/>
        <v>FNMA3.0-TBA-GEN</v>
      </c>
      <c r="I40" s="133">
        <v>40907</v>
      </c>
      <c r="J40" s="217">
        <v>16.983999000000001</v>
      </c>
      <c r="K40" s="80">
        <v>17.363165670000001</v>
      </c>
      <c r="L40" s="80">
        <v>-0.38588988999999785</v>
      </c>
      <c r="M40" s="81">
        <v>790.41332999999997</v>
      </c>
      <c r="N40" s="73">
        <v>20.351900000000001</v>
      </c>
      <c r="O40" s="170">
        <v>0.29530000000000001</v>
      </c>
      <c r="P40" s="80">
        <v>0.18607155999999847</v>
      </c>
      <c r="Q40" s="82">
        <v>17.562984</v>
      </c>
      <c r="R40" s="80">
        <v>-0.19981832999999938</v>
      </c>
      <c r="S40" s="83">
        <v>-1.1257969717009517E-2</v>
      </c>
      <c r="T40" s="80">
        <v>-0.67169651000000741</v>
      </c>
      <c r="U40" s="83">
        <v>-3.7383023812790017E-2</v>
      </c>
      <c r="V40" s="84">
        <v>-4.4000000000000004</v>
      </c>
      <c r="W40" s="172">
        <v>-7.6397928948000017E-3</v>
      </c>
      <c r="X40" s="185">
        <v>99.96875</v>
      </c>
      <c r="Y40" s="80">
        <v>0.96875</v>
      </c>
      <c r="Z40" s="82">
        <v>0.25781200000000126</v>
      </c>
      <c r="AA40" s="82">
        <v>99.671875</v>
      </c>
      <c r="AB40" s="82">
        <v>98.742187999999999</v>
      </c>
      <c r="AC40" s="187">
        <v>1.2265620000000013</v>
      </c>
      <c r="AD40" s="189">
        <v>7.5659999999999998</v>
      </c>
      <c r="AE40" s="172">
        <v>7.5636356249999995E-2</v>
      </c>
      <c r="AF40" s="86">
        <v>-0.10100688707885769</v>
      </c>
      <c r="AG40" s="80">
        <v>0.13772579923948086</v>
      </c>
      <c r="AH40" s="83">
        <v>7.759612829758975E-3</v>
      </c>
      <c r="AI40" s="80">
        <v>-5.6629187334465793E-2</v>
      </c>
      <c r="AJ40" s="83">
        <v>1.12791606215282E-2</v>
      </c>
      <c r="AK40" s="187">
        <v>5.4633434260527216E-3</v>
      </c>
      <c r="AL40" s="192">
        <v>-6.2092530760518516E-2</v>
      </c>
      <c r="AM40" s="83">
        <v>-3.4983568872505419E-3</v>
      </c>
      <c r="AN40" s="80">
        <v>1.2833335297726176</v>
      </c>
      <c r="AO40" s="109">
        <v>6.1465619409454941E-2</v>
      </c>
      <c r="AP40" s="194">
        <v>0.21211234757157305</v>
      </c>
      <c r="AQ40" s="200">
        <v>1.195062728011276E-2</v>
      </c>
      <c r="AR40" s="123"/>
      <c r="AS40" s="123"/>
      <c r="AU40" s="394">
        <f t="shared" si="4"/>
        <v>1.048346259162865E-2</v>
      </c>
      <c r="AV40" s="395">
        <f t="shared" si="5"/>
        <v>1.195062728011276E-2</v>
      </c>
      <c r="AX40" s="207"/>
      <c r="AY40" s="205"/>
      <c r="BA40" s="67"/>
    </row>
    <row r="41" spans="3:53" s="68" customFormat="1" ht="15">
      <c r="C41" s="70">
        <f t="shared" si="0"/>
        <v>40949</v>
      </c>
      <c r="D41" s="70">
        <f t="shared" si="1"/>
        <v>40974</v>
      </c>
      <c r="E41" s="68" t="str">
        <f t="shared" si="2"/>
        <v>FNMA3.0-TBA-Feb</v>
      </c>
      <c r="F41" s="68" t="str">
        <f t="shared" si="2"/>
        <v>FNMA3.0-TBA-Mar</v>
      </c>
      <c r="G41" s="68" t="str">
        <f t="shared" si="3"/>
        <v>FNMA3.0-TBA-GEN</v>
      </c>
      <c r="I41" s="133">
        <v>40939</v>
      </c>
      <c r="J41" s="217">
        <v>16.5</v>
      </c>
      <c r="K41" s="80">
        <v>16.84305556</v>
      </c>
      <c r="L41" s="80">
        <v>-0.52011011000000096</v>
      </c>
      <c r="M41" s="81">
        <v>264.946686</v>
      </c>
      <c r="N41" s="73">
        <v>22.024999999999999</v>
      </c>
      <c r="O41" s="170">
        <v>0.26474999999999999</v>
      </c>
      <c r="P41" s="80">
        <v>0.16313266999999954</v>
      </c>
      <c r="Q41" s="82">
        <v>17.200033000000001</v>
      </c>
      <c r="R41" s="80">
        <v>-0.35697744000000142</v>
      </c>
      <c r="S41" s="83">
        <v>-2.0559467483327966E-2</v>
      </c>
      <c r="T41" s="80">
        <v>-1.0286739500000088</v>
      </c>
      <c r="U41" s="83">
        <v>-5.7173916233610456E-2</v>
      </c>
      <c r="V41" s="84">
        <v>-3.7</v>
      </c>
      <c r="W41" s="172">
        <v>-6.2319305572000007E-3</v>
      </c>
      <c r="X41" s="185">
        <v>101.609375</v>
      </c>
      <c r="Y41" s="80">
        <v>1.640625</v>
      </c>
      <c r="Z41" s="82">
        <v>0.296875</v>
      </c>
      <c r="AA41" s="82">
        <v>101.269531</v>
      </c>
      <c r="AB41" s="82">
        <v>99.671875</v>
      </c>
      <c r="AC41" s="187">
        <v>1.9375</v>
      </c>
      <c r="AD41" s="189">
        <v>7.0720000000000001</v>
      </c>
      <c r="AE41" s="172">
        <v>7.1858149999999996E-2</v>
      </c>
      <c r="AF41" s="86">
        <v>-8.6725452258372929E-2</v>
      </c>
      <c r="AG41" s="80">
        <v>0.19570084371528676</v>
      </c>
      <c r="AH41" s="83">
        <v>1.1271034754533144E-2</v>
      </c>
      <c r="AI41" s="80">
        <v>-0.14956135678353577</v>
      </c>
      <c r="AJ41" s="83">
        <v>1.4281434820484759E-2</v>
      </c>
      <c r="AK41" s="187">
        <v>1.1715239501178904E-2</v>
      </c>
      <c r="AL41" s="192">
        <v>-0.16127659628471466</v>
      </c>
      <c r="AM41" s="83">
        <v>-9.2884327287948206E-3</v>
      </c>
      <c r="AN41" s="80">
        <v>1.1220569334879029</v>
      </c>
      <c r="AO41" s="109">
        <v>5.1606267409641582E-2</v>
      </c>
      <c r="AP41" s="194">
        <v>0.188879288639204</v>
      </c>
      <c r="AQ41" s="200">
        <v>1.0878159676005902E-2</v>
      </c>
      <c r="AR41" s="204"/>
      <c r="AS41" s="221"/>
      <c r="AU41" s="394">
        <f t="shared" si="4"/>
        <v>9.3953299243040352E-3</v>
      </c>
      <c r="AV41" s="395">
        <f t="shared" si="5"/>
        <v>1.0878159676005902E-2</v>
      </c>
      <c r="AX41" s="207"/>
      <c r="AY41" s="205"/>
      <c r="BA41" s="67"/>
    </row>
    <row r="42" spans="3:53" s="68" customFormat="1" ht="15">
      <c r="C42" s="70">
        <f t="shared" si="0"/>
        <v>40978</v>
      </c>
      <c r="D42" s="70">
        <f t="shared" si="1"/>
        <v>41003</v>
      </c>
      <c r="E42" s="68" t="str">
        <f t="shared" si="2"/>
        <v>FNMA3.0-TBA-Mar</v>
      </c>
      <c r="F42" s="68" t="str">
        <f t="shared" si="2"/>
        <v>FNMA3.0-TBA-Apr</v>
      </c>
      <c r="G42" s="68" t="str">
        <f t="shared" si="3"/>
        <v>FNMA3.0-TBA-GEN</v>
      </c>
      <c r="I42" s="133">
        <v>40968</v>
      </c>
      <c r="J42" s="217">
        <v>17.422001000000002</v>
      </c>
      <c r="K42" s="80">
        <v>17.765056560000001</v>
      </c>
      <c r="L42" s="80">
        <v>0.92200100000000162</v>
      </c>
      <c r="M42" s="81">
        <v>118.15630299999999</v>
      </c>
      <c r="N42" s="73">
        <v>20.7102</v>
      </c>
      <c r="O42" s="170">
        <v>0.24349999999999999</v>
      </c>
      <c r="P42" s="80">
        <v>0.19831055999999947</v>
      </c>
      <c r="Q42" s="82">
        <v>16.644745</v>
      </c>
      <c r="R42" s="80">
        <v>1.1203115600000011</v>
      </c>
      <c r="S42" s="83">
        <v>6.6514745855294266E-2</v>
      </c>
      <c r="T42" s="80">
        <v>9.1637609999992264E-2</v>
      </c>
      <c r="U42" s="83">
        <v>5.5379211138533169E-3</v>
      </c>
      <c r="V42" s="84">
        <v>-4.0999999999999996</v>
      </c>
      <c r="W42" s="172">
        <v>-7.2836731896000007E-3</v>
      </c>
      <c r="X42" s="185">
        <v>100.953125</v>
      </c>
      <c r="Y42" s="80">
        <v>-0.65625</v>
      </c>
      <c r="Z42" s="82">
        <v>0.33984399999999937</v>
      </c>
      <c r="AA42" s="82">
        <v>100.5625</v>
      </c>
      <c r="AB42" s="82">
        <v>101.269531</v>
      </c>
      <c r="AC42" s="187">
        <v>-0.31640600000000063</v>
      </c>
      <c r="AD42" s="189">
        <v>7.1929999999999996</v>
      </c>
      <c r="AE42" s="172">
        <v>7.2615582812499996E-2</v>
      </c>
      <c r="AF42" s="86">
        <v>-0.10030454769477103</v>
      </c>
      <c r="AG42" s="80">
        <v>-2.74404534472628E-2</v>
      </c>
      <c r="AH42" s="83">
        <v>-1.6291849985005215E-3</v>
      </c>
      <c r="AI42" s="80">
        <v>1.0973267472428065</v>
      </c>
      <c r="AJ42" s="83">
        <v>-1.3579095436398098E-2</v>
      </c>
      <c r="AK42" s="187">
        <v>4.4556406900681262E-3</v>
      </c>
      <c r="AL42" s="192">
        <v>1.0928711065527383</v>
      </c>
      <c r="AM42" s="83">
        <v>6.4885560856793756E-2</v>
      </c>
      <c r="AN42" s="80">
        <v>2.2149280400406415</v>
      </c>
      <c r="AO42" s="109">
        <v>0.11984032987103554</v>
      </c>
      <c r="AP42" s="194">
        <v>0.23239845870678116</v>
      </c>
      <c r="AQ42" s="200">
        <v>1.3797879955861236E-2</v>
      </c>
      <c r="AR42" s="204"/>
      <c r="AS42" s="221"/>
      <c r="AU42" s="394">
        <f t="shared" si="4"/>
        <v>1.1774025163875875E-2</v>
      </c>
      <c r="AV42" s="395">
        <f t="shared" si="5"/>
        <v>1.3797879955861236E-2</v>
      </c>
      <c r="AX42" s="207"/>
      <c r="AY42" s="205"/>
      <c r="BA42" s="67"/>
    </row>
    <row r="43" spans="3:53" s="68" customFormat="1" ht="15">
      <c r="C43" s="70">
        <f t="shared" si="0"/>
        <v>41008</v>
      </c>
      <c r="D43" s="70">
        <f t="shared" si="1"/>
        <v>41033</v>
      </c>
      <c r="E43" s="68" t="str">
        <f t="shared" si="2"/>
        <v>FNMA3.0-TBA-Apr</v>
      </c>
      <c r="F43" s="68" t="str">
        <f t="shared" si="2"/>
        <v>FNMA3.0-TBA-May</v>
      </c>
      <c r="G43" s="68" t="str">
        <f t="shared" si="3"/>
        <v>FNMA3.0-TBA-GEN</v>
      </c>
      <c r="I43" s="133">
        <v>40998</v>
      </c>
      <c r="J43" s="217">
        <v>18.219000000000001</v>
      </c>
      <c r="K43" s="80">
        <v>18.580111110000001</v>
      </c>
      <c r="L43" s="80">
        <v>0.81505454999999927</v>
      </c>
      <c r="M43" s="81">
        <v>67.018401999999995</v>
      </c>
      <c r="N43" s="73">
        <v>23.064900000000002</v>
      </c>
      <c r="O43" s="170">
        <v>0.24124999999999999</v>
      </c>
      <c r="P43" s="80">
        <v>0.13480356000000171</v>
      </c>
      <c r="Q43" s="82">
        <v>17.630253</v>
      </c>
      <c r="R43" s="80">
        <v>0.94985811000000098</v>
      </c>
      <c r="S43" s="83">
        <v>5.3467778545592252E-2</v>
      </c>
      <c r="T43" s="80">
        <v>1.0414957199999932</v>
      </c>
      <c r="U43" s="83">
        <v>5.9301799999163851E-2</v>
      </c>
      <c r="V43" s="84">
        <v>-4.7</v>
      </c>
      <c r="W43" s="172">
        <v>-8.7326522217000008E-3</v>
      </c>
      <c r="X43" s="185">
        <v>99.65625</v>
      </c>
      <c r="Y43" s="80">
        <v>-1.296875</v>
      </c>
      <c r="Z43" s="82">
        <v>0.390625</v>
      </c>
      <c r="AA43" s="82">
        <v>99.375</v>
      </c>
      <c r="AB43" s="82">
        <v>100.5625</v>
      </c>
      <c r="AC43" s="187">
        <v>-0.90625</v>
      </c>
      <c r="AD43" s="189">
        <v>7.2949999999999999</v>
      </c>
      <c r="AE43" s="172">
        <v>7.2699234375000005E-2</v>
      </c>
      <c r="AF43" s="86">
        <v>-0.12012027769996718</v>
      </c>
      <c r="AG43" s="80">
        <v>-9.0900996348386248E-2</v>
      </c>
      <c r="AH43" s="83">
        <v>-5.1168424959062578E-3</v>
      </c>
      <c r="AI43" s="80">
        <v>0.87180637607685918</v>
      </c>
      <c r="AJ43" s="83">
        <v>-1.9815730005196153E-2</v>
      </c>
      <c r="AK43" s="187">
        <v>1.284926242524438E-2</v>
      </c>
      <c r="AL43" s="192">
        <v>0.85895711365161476</v>
      </c>
      <c r="AM43" s="83">
        <v>4.8350936049685996E-2</v>
      </c>
      <c r="AN43" s="80">
        <v>3.073885153692256</v>
      </c>
      <c r="AO43" s="109">
        <v>0.17398565804648936</v>
      </c>
      <c r="AP43" s="194">
        <v>0.1817255434765514</v>
      </c>
      <c r="AQ43" s="200">
        <v>1.0229381643834821E-2</v>
      </c>
      <c r="AR43" s="204"/>
      <c r="AS43" s="221"/>
      <c r="AU43" s="394">
        <f t="shared" si="4"/>
        <v>7.5881300768569967E-3</v>
      </c>
      <c r="AV43" s="395">
        <f t="shared" si="5"/>
        <v>1.0229381643834821E-2</v>
      </c>
      <c r="AX43" s="207"/>
      <c r="AY43" s="205"/>
      <c r="BA43" s="67"/>
    </row>
    <row r="44" spans="3:53" s="68" customFormat="1" ht="15">
      <c r="C44" s="70">
        <f t="shared" si="0"/>
        <v>41039</v>
      </c>
      <c r="D44" s="70">
        <f t="shared" si="1"/>
        <v>41064</v>
      </c>
      <c r="E44" s="68" t="str">
        <f t="shared" si="2"/>
        <v>FNMA3.0-TBA-May</v>
      </c>
      <c r="F44" s="68" t="str">
        <f t="shared" si="2"/>
        <v>FNMA3.0-TBA-Jun</v>
      </c>
      <c r="G44" s="68" t="str">
        <f t="shared" si="3"/>
        <v>FNMA3.0-TBA-GEN</v>
      </c>
      <c r="I44" s="133">
        <v>41029</v>
      </c>
      <c r="J44" s="217">
        <v>18.766000999999999</v>
      </c>
      <c r="K44" s="80">
        <v>19.109056559999999</v>
      </c>
      <c r="L44" s="80">
        <v>0.52894544999999837</v>
      </c>
      <c r="M44" s="81">
        <v>-148.63769500000001</v>
      </c>
      <c r="N44" s="73">
        <v>25.641999999999999</v>
      </c>
      <c r="O44" s="170">
        <v>0.23874999999999999</v>
      </c>
      <c r="P44" s="80">
        <v>6.2900110000001064E-2</v>
      </c>
      <c r="Q44" s="82">
        <v>18.517211</v>
      </c>
      <c r="R44" s="80">
        <v>0.59184555999999944</v>
      </c>
      <c r="S44" s="83">
        <v>3.1853714786531186E-2</v>
      </c>
      <c r="T44" s="80">
        <v>1.6333412799999927</v>
      </c>
      <c r="U44" s="83">
        <v>9.3044497409196403E-2</v>
      </c>
      <c r="V44" s="84">
        <v>-4.2</v>
      </c>
      <c r="W44" s="172">
        <v>-8.0258037552000012E-3</v>
      </c>
      <c r="X44" s="185">
        <v>101.078125</v>
      </c>
      <c r="Y44" s="80">
        <v>1.421875</v>
      </c>
      <c r="Z44" s="82">
        <v>0.28125</v>
      </c>
      <c r="AA44" s="82">
        <v>100.820312</v>
      </c>
      <c r="AB44" s="82">
        <v>99.375</v>
      </c>
      <c r="AC44" s="187">
        <v>1.703125</v>
      </c>
      <c r="AD44" s="189">
        <v>6.6920000000000002</v>
      </c>
      <c r="AE44" s="172">
        <v>6.764148125000001E-2</v>
      </c>
      <c r="AF44" s="86">
        <v>-0.1186520993757806</v>
      </c>
      <c r="AG44" s="80">
        <v>0.20457984795775661</v>
      </c>
      <c r="AH44" s="83">
        <v>1.1010690234659021E-2</v>
      </c>
      <c r="AI44" s="80">
        <v>0.79746919098510749</v>
      </c>
      <c r="AJ44" s="83">
        <v>1.4681783241865809E-3</v>
      </c>
      <c r="AK44" s="187">
        <v>1.0437830273513974E-3</v>
      </c>
      <c r="AL44" s="192">
        <v>0.79642540795775607</v>
      </c>
      <c r="AM44" s="83">
        <v>4.2864405021190211E-2</v>
      </c>
      <c r="AN44" s="80">
        <v>3.8703105616500122</v>
      </c>
      <c r="AO44" s="109">
        <v>0.2243078547820625</v>
      </c>
      <c r="AP44" s="194">
        <v>9.627101294943935E-2</v>
      </c>
      <c r="AQ44" s="200">
        <v>5.1814013586616997E-3</v>
      </c>
      <c r="AR44" s="204"/>
      <c r="AS44" s="221"/>
      <c r="AU44" s="394">
        <f t="shared" si="4"/>
        <v>3.3853462784809506E-3</v>
      </c>
      <c r="AV44" s="395">
        <f t="shared" si="5"/>
        <v>5.1814013586616997E-3</v>
      </c>
      <c r="AX44" s="207"/>
      <c r="AY44" s="205"/>
      <c r="BA44" s="67"/>
    </row>
    <row r="45" spans="3:53" s="68" customFormat="1" ht="15">
      <c r="C45" s="70">
        <f t="shared" si="0"/>
        <v>41070</v>
      </c>
      <c r="D45" s="70">
        <f t="shared" si="1"/>
        <v>41095</v>
      </c>
      <c r="E45" s="68" t="str">
        <f t="shared" si="2"/>
        <v>FNMA3.0-TBA-Jun</v>
      </c>
      <c r="F45" s="68" t="str">
        <f t="shared" si="2"/>
        <v>FNMA3.0-TBA-Jul</v>
      </c>
      <c r="G45" s="68" t="str">
        <f t="shared" si="3"/>
        <v>FNMA3.0-TBA-GEN</v>
      </c>
      <c r="I45" s="133">
        <v>41060</v>
      </c>
      <c r="J45" s="217">
        <v>17.969000000000001</v>
      </c>
      <c r="K45" s="80">
        <v>18.312055560000001</v>
      </c>
      <c r="L45" s="80">
        <v>-0.79700099999999807</v>
      </c>
      <c r="M45" s="81">
        <v>-248.18710300000001</v>
      </c>
      <c r="N45" s="73">
        <v>27.416</v>
      </c>
      <c r="O45" s="170">
        <v>0.23874999999999999</v>
      </c>
      <c r="P45" s="80">
        <v>1.0324560000000815E-2</v>
      </c>
      <c r="Q45" s="82">
        <v>19.098731999999998</v>
      </c>
      <c r="R45" s="80">
        <v>-0.78667643999999726</v>
      </c>
      <c r="S45" s="83">
        <v>-4.1167727853540732E-2</v>
      </c>
      <c r="T45" s="80">
        <v>0.84666483999999542</v>
      </c>
      <c r="U45" s="83">
        <v>4.8046339008044336E-2</v>
      </c>
      <c r="V45" s="84">
        <v>-3.8</v>
      </c>
      <c r="W45" s="172">
        <v>-6.9585811128000004E-3</v>
      </c>
      <c r="X45" s="185">
        <v>102.492188</v>
      </c>
      <c r="Y45" s="80">
        <v>1.4140629999999987</v>
      </c>
      <c r="Z45" s="82">
        <v>0.25781299999999874</v>
      </c>
      <c r="AA45" s="82">
        <v>102.222656</v>
      </c>
      <c r="AB45" s="82">
        <v>100.820312</v>
      </c>
      <c r="AC45" s="187">
        <v>1.6718759999999975</v>
      </c>
      <c r="AD45" s="189">
        <v>5.68</v>
      </c>
      <c r="AE45" s="172">
        <v>5.8215562783999995E-2</v>
      </c>
      <c r="AF45" s="86">
        <v>-0.11953128648122426</v>
      </c>
      <c r="AG45" s="80">
        <v>0.19837159729598228</v>
      </c>
      <c r="AH45" s="83">
        <v>1.0381025178983629E-2</v>
      </c>
      <c r="AI45" s="80">
        <v>-0.58892645568195745</v>
      </c>
      <c r="AJ45" s="83">
        <v>-8.791871054436573E-4</v>
      </c>
      <c r="AK45" s="187">
        <v>-6.2161297794248666E-4</v>
      </c>
      <c r="AL45" s="192">
        <v>-0.58830484270401495</v>
      </c>
      <c r="AM45" s="83">
        <v>-3.0786702674557104E-2</v>
      </c>
      <c r="AN45" s="80">
        <v>3.2820057189459972</v>
      </c>
      <c r="AO45" s="109">
        <v>0.18661545287476233</v>
      </c>
      <c r="AP45" s="194">
        <v>4.1141279561584532E-2</v>
      </c>
      <c r="AQ45" s="200">
        <v>2.1529728290042034E-3</v>
      </c>
      <c r="AR45" s="204"/>
      <c r="AS45" s="221"/>
      <c r="AU45" s="394">
        <f t="shared" si="4"/>
        <v>5.4029668956094275E-4</v>
      </c>
      <c r="AV45" s="395">
        <f t="shared" si="5"/>
        <v>2.1529728290042034E-3</v>
      </c>
      <c r="AX45" s="207"/>
      <c r="AY45" s="205"/>
      <c r="BA45" s="67"/>
    </row>
    <row r="46" spans="3:53" s="68" customFormat="1" ht="15">
      <c r="C46" s="70">
        <f t="shared" si="0"/>
        <v>41099</v>
      </c>
      <c r="D46" s="70">
        <f t="shared" si="1"/>
        <v>41124</v>
      </c>
      <c r="E46" s="68" t="str">
        <f t="shared" si="2"/>
        <v>FNMA3.0-TBA-Jul</v>
      </c>
      <c r="F46" s="68" t="str">
        <f t="shared" si="2"/>
        <v>FNMA3.0-TBA-Aug</v>
      </c>
      <c r="G46" s="68" t="str">
        <f t="shared" si="3"/>
        <v>FNMA3.0-TBA-GEN</v>
      </c>
      <c r="I46" s="133">
        <v>41089</v>
      </c>
      <c r="J46" s="217">
        <v>17.483999000000001</v>
      </c>
      <c r="K46" s="80">
        <v>17.84511011</v>
      </c>
      <c r="L46" s="80">
        <v>-0.46694545000000076</v>
      </c>
      <c r="M46" s="81">
        <v>-118.103996</v>
      </c>
      <c r="N46" s="73">
        <v>32.361199999999997</v>
      </c>
      <c r="O46" s="170">
        <v>0.24575</v>
      </c>
      <c r="P46" s="80">
        <v>-7.4868439999999481E-2</v>
      </c>
      <c r="Q46" s="82">
        <v>18.386924</v>
      </c>
      <c r="R46" s="80">
        <v>-0.54181389000000024</v>
      </c>
      <c r="S46" s="83">
        <v>-2.9587824710597385E-2</v>
      </c>
      <c r="T46" s="80">
        <v>0.30485094999999518</v>
      </c>
      <c r="U46" s="83">
        <v>1.7036927640891042E-2</v>
      </c>
      <c r="V46" s="84">
        <v>-3.5</v>
      </c>
      <c r="W46" s="172">
        <v>-6.2457885384999993E-3</v>
      </c>
      <c r="X46" s="185">
        <v>102.546875</v>
      </c>
      <c r="Y46" s="80">
        <v>5.4687000000001262E-2</v>
      </c>
      <c r="Z46" s="82">
        <v>0.26953199999999811</v>
      </c>
      <c r="AA46" s="82">
        <v>102.289062</v>
      </c>
      <c r="AB46" s="82">
        <v>102.222656</v>
      </c>
      <c r="AC46" s="187">
        <v>0.32421899999999937</v>
      </c>
      <c r="AD46" s="189">
        <v>5.4340000000000002</v>
      </c>
      <c r="AE46" s="172">
        <v>5.5723971875000007E-2</v>
      </c>
      <c r="AF46" s="86">
        <v>-0.11208441050308743</v>
      </c>
      <c r="AG46" s="80">
        <v>3.8754314171655972E-2</v>
      </c>
      <c r="AH46" s="83">
        <v>2.1163279045695498E-3</v>
      </c>
      <c r="AI46" s="80">
        <v>-0.50285595217503609</v>
      </c>
      <c r="AJ46" s="83">
        <v>7.4468759781368271E-3</v>
      </c>
      <c r="AK46" s="187">
        <v>2.0362365330818904E-4</v>
      </c>
      <c r="AL46" s="192">
        <v>-0.50305957582834426</v>
      </c>
      <c r="AM46" s="83">
        <v>-2.7471496806027833E-2</v>
      </c>
      <c r="AN46" s="80">
        <v>2.7789461431176532</v>
      </c>
      <c r="AO46" s="109">
        <v>0.15401735025113017</v>
      </c>
      <c r="AP46" s="194">
        <v>-4.4658104668281531E-2</v>
      </c>
      <c r="AQ46" s="200">
        <v>-2.4387270190371533E-3</v>
      </c>
      <c r="AR46" s="204"/>
      <c r="AS46" s="221"/>
      <c r="AU46" s="394">
        <f t="shared" si="4"/>
        <v>-4.0884782024983917E-3</v>
      </c>
      <c r="AV46" s="395">
        <f t="shared" si="5"/>
        <v>-2.4387270190371533E-3</v>
      </c>
      <c r="AX46" s="207"/>
      <c r="AY46" s="205"/>
      <c r="BA46" s="67"/>
    </row>
    <row r="47" spans="3:53" s="68" customFormat="1" ht="15">
      <c r="C47" s="70">
        <f t="shared" si="0"/>
        <v>41131</v>
      </c>
      <c r="D47" s="70">
        <f t="shared" si="1"/>
        <v>41156</v>
      </c>
      <c r="E47" s="68" t="str">
        <f t="shared" si="2"/>
        <v>FNMA3.0-TBA-Aug</v>
      </c>
      <c r="F47" s="68" t="str">
        <f t="shared" si="2"/>
        <v>FNMA3.0-TBA-Sep</v>
      </c>
      <c r="G47" s="68" t="str">
        <f t="shared" si="3"/>
        <v>FNMA3.0-TBA-GEN</v>
      </c>
      <c r="I47" s="133">
        <v>41121</v>
      </c>
      <c r="J47" s="217">
        <v>17.766000999999999</v>
      </c>
      <c r="K47" s="80">
        <v>18.109056559999999</v>
      </c>
      <c r="L47" s="80">
        <v>0.26394644999999883</v>
      </c>
      <c r="M47" s="81">
        <v>-282.814392</v>
      </c>
      <c r="N47" s="73">
        <v>33.363799999999998</v>
      </c>
      <c r="O47" s="170">
        <v>0.2457</v>
      </c>
      <c r="P47" s="80">
        <v>-8.124489000000068E-2</v>
      </c>
      <c r="Q47" s="82">
        <v>17.926355000000001</v>
      </c>
      <c r="R47" s="80">
        <v>0.18270155999999815</v>
      </c>
      <c r="S47" s="83">
        <v>1.0238186196319197E-2</v>
      </c>
      <c r="T47" s="80">
        <v>0.48755250999999333</v>
      </c>
      <c r="U47" s="83">
        <v>2.744954107461095E-2</v>
      </c>
      <c r="V47" s="84">
        <v>-4.5999999999999996</v>
      </c>
      <c r="W47" s="172">
        <v>-8.3301660175999978E-3</v>
      </c>
      <c r="X47" s="185">
        <v>104.015625</v>
      </c>
      <c r="Y47" s="80">
        <v>1.46875</v>
      </c>
      <c r="Z47" s="82">
        <v>0.25781299999999874</v>
      </c>
      <c r="AA47" s="82">
        <v>103.746094</v>
      </c>
      <c r="AB47" s="82">
        <v>102.289062</v>
      </c>
      <c r="AC47" s="187">
        <v>1.7265629999999987</v>
      </c>
      <c r="AD47" s="189">
        <v>4.7750000000000004</v>
      </c>
      <c r="AE47" s="172">
        <v>4.9667460937500005E-2</v>
      </c>
      <c r="AF47" s="86">
        <v>-0.16771878127779516</v>
      </c>
      <c r="AG47" s="80">
        <v>0.19352079605144198</v>
      </c>
      <c r="AH47" s="83">
        <v>1.0844471951058305E-2</v>
      </c>
      <c r="AI47" s="80">
        <v>0.3353658650137642</v>
      </c>
      <c r="AJ47" s="83">
        <v>-5.5634370774707731E-2</v>
      </c>
      <c r="AK47" s="187">
        <v>-4.0856491037675989E-2</v>
      </c>
      <c r="AL47" s="192">
        <v>0.37622235605144017</v>
      </c>
      <c r="AM47" s="83">
        <v>2.1082658147377503E-2</v>
      </c>
      <c r="AN47" s="80">
        <v>3.1551684991690934</v>
      </c>
      <c r="AO47" s="109">
        <v>0.17834710354261718</v>
      </c>
      <c r="AP47" s="194">
        <v>-3.8004807842428691E-2</v>
      </c>
      <c r="AQ47" s="200">
        <v>-2.1297043060065877E-3</v>
      </c>
      <c r="AR47" s="204"/>
      <c r="AS47" s="221"/>
      <c r="AU47" s="394">
        <f t="shared" si="4"/>
        <v>-4.5527816583475636E-3</v>
      </c>
      <c r="AV47" s="395">
        <f t="shared" si="5"/>
        <v>-2.1297043060065877E-3</v>
      </c>
      <c r="AX47" s="207"/>
      <c r="AY47" s="205"/>
      <c r="BA47" s="67"/>
    </row>
    <row r="48" spans="3:53" s="68" customFormat="1" ht="15">
      <c r="C48" s="70">
        <f t="shared" si="0"/>
        <v>41162</v>
      </c>
      <c r="D48" s="70">
        <f t="shared" si="1"/>
        <v>41187</v>
      </c>
      <c r="E48" s="68" t="str">
        <f t="shared" si="2"/>
        <v>FNMA3.0-TBA-Sep</v>
      </c>
      <c r="F48" s="68" t="str">
        <f t="shared" si="2"/>
        <v>FNMA3.0-TBA-Oct</v>
      </c>
      <c r="G48" s="68" t="str">
        <f t="shared" si="3"/>
        <v>FNMA3.0-TBA-GEN</v>
      </c>
      <c r="I48" s="133">
        <v>41152</v>
      </c>
      <c r="J48" s="217">
        <v>17.905999999999999</v>
      </c>
      <c r="K48" s="80">
        <v>18.303222219999999</v>
      </c>
      <c r="L48" s="80">
        <v>0.19416565999999946</v>
      </c>
      <c r="M48" s="81">
        <v>-273.53839099999999</v>
      </c>
      <c r="N48" s="73">
        <v>34.956099999999999</v>
      </c>
      <c r="O48" s="170">
        <v>0.23050000000000001</v>
      </c>
      <c r="P48" s="80">
        <v>-0.12764444000000097</v>
      </c>
      <c r="Q48" s="82">
        <v>18.236701</v>
      </c>
      <c r="R48" s="80">
        <v>6.6521219999998493E-2</v>
      </c>
      <c r="S48" s="83">
        <v>3.6733675097648764E-3</v>
      </c>
      <c r="T48" s="80">
        <v>0.55407372999999183</v>
      </c>
      <c r="U48" s="83">
        <v>3.1223740836717306E-2</v>
      </c>
      <c r="V48" s="84">
        <v>-4.9000000000000004</v>
      </c>
      <c r="W48" s="172">
        <v>-8.9685788877999998E-3</v>
      </c>
      <c r="X48" s="185">
        <v>103.773438</v>
      </c>
      <c r="Y48" s="80">
        <v>-0.24218700000000126</v>
      </c>
      <c r="Z48" s="82">
        <v>0.26953100000000063</v>
      </c>
      <c r="AA48" s="82">
        <v>103.539062</v>
      </c>
      <c r="AB48" s="82">
        <v>103.746094</v>
      </c>
      <c r="AC48" s="187">
        <v>2.7343999999999369E-2</v>
      </c>
      <c r="AD48" s="189">
        <v>4.8049999999999997</v>
      </c>
      <c r="AE48" s="172">
        <v>4.9863136958999993E-2</v>
      </c>
      <c r="AF48" s="86">
        <v>-0.17986391219578546</v>
      </c>
      <c r="AG48" s="80">
        <v>4.5861023552599247E-3</v>
      </c>
      <c r="AH48" s="83">
        <v>2.5324910439508425E-4</v>
      </c>
      <c r="AI48" s="80">
        <v>7.2578018766076086E-2</v>
      </c>
      <c r="AJ48" s="83">
        <v>-1.2145130917990299E-2</v>
      </c>
      <c r="AK48" s="187">
        <v>1.470696410817666E-3</v>
      </c>
      <c r="AL48" s="192">
        <v>7.110732235525842E-2</v>
      </c>
      <c r="AM48" s="83">
        <v>3.9266166141599607E-3</v>
      </c>
      <c r="AN48" s="80">
        <v>3.2262758215243519</v>
      </c>
      <c r="AO48" s="109">
        <v>0.18297402085663506</v>
      </c>
      <c r="AP48" s="194">
        <v>-7.9165539881958596E-2</v>
      </c>
      <c r="AQ48" s="200">
        <v>-4.3715993497321429E-3</v>
      </c>
      <c r="AR48" s="204"/>
      <c r="AS48" s="221"/>
      <c r="AU48" s="394">
        <f t="shared" si="4"/>
        <v>-7.0486521248128995E-3</v>
      </c>
      <c r="AV48" s="395">
        <f t="shared" si="5"/>
        <v>-4.3715993497321429E-3</v>
      </c>
      <c r="AX48" s="207"/>
      <c r="AY48" s="205"/>
      <c r="BA48" s="67"/>
    </row>
    <row r="49" spans="1:53" s="68" customFormat="1" ht="15">
      <c r="C49" s="70">
        <f t="shared" si="0"/>
        <v>41190</v>
      </c>
      <c r="D49" s="70">
        <f t="shared" si="1"/>
        <v>41215</v>
      </c>
      <c r="E49" s="68" t="str">
        <f t="shared" si="2"/>
        <v>FNMA3.0-TBA-Oct</v>
      </c>
      <c r="F49" s="68" t="str">
        <f t="shared" si="2"/>
        <v>FNMA3.0-TBA-Nov</v>
      </c>
      <c r="G49" s="68" t="str">
        <f t="shared" si="3"/>
        <v>FNMA3.0-TBA-GEN</v>
      </c>
      <c r="I49" s="133">
        <v>41180</v>
      </c>
      <c r="J49" s="217">
        <v>17.312000000000001</v>
      </c>
      <c r="K49" s="80">
        <v>17.655055560000001</v>
      </c>
      <c r="L49" s="80">
        <v>-0.64816665999999756</v>
      </c>
      <c r="M49" s="81">
        <v>-300.34359699999999</v>
      </c>
      <c r="N49" s="73">
        <v>34.5501</v>
      </c>
      <c r="O49" s="170">
        <v>0.21425</v>
      </c>
      <c r="P49" s="80">
        <v>-0.12544078000000169</v>
      </c>
      <c r="Q49" s="82">
        <v>18.428663</v>
      </c>
      <c r="R49" s="80">
        <v>-0.77360743999999926</v>
      </c>
      <c r="S49" s="83">
        <v>-4.2266188472250291E-2</v>
      </c>
      <c r="T49" s="80">
        <v>-0.21953371000000743</v>
      </c>
      <c r="U49" s="83">
        <v>-1.2362156150546366E-2</v>
      </c>
      <c r="V49" s="84">
        <v>-3.6</v>
      </c>
      <c r="W49" s="172">
        <v>-6.3558200016000004E-3</v>
      </c>
      <c r="X49" s="185">
        <v>105.53125</v>
      </c>
      <c r="Y49" s="80">
        <v>1.7578120000000013</v>
      </c>
      <c r="Z49" s="82">
        <v>0.23437599999999748</v>
      </c>
      <c r="AA49" s="82">
        <v>105.269531</v>
      </c>
      <c r="AB49" s="82">
        <v>103.539062</v>
      </c>
      <c r="AC49" s="187">
        <v>1.9921879999999987</v>
      </c>
      <c r="AD49" s="189">
        <v>4.3460000000000001</v>
      </c>
      <c r="AE49" s="172">
        <v>4.5863881250000002E-2</v>
      </c>
      <c r="AF49" s="86">
        <v>-0.13858007278003756</v>
      </c>
      <c r="AG49" s="80">
        <v>0.35832272750949723</v>
      </c>
      <c r="AH49" s="83">
        <v>1.9577029836744083E-2</v>
      </c>
      <c r="AI49" s="80">
        <v>-0.37900009832496467</v>
      </c>
      <c r="AJ49" s="83">
        <v>4.1283839415747897E-2</v>
      </c>
      <c r="AK49" s="187">
        <v>3.6284614165537347E-2</v>
      </c>
      <c r="AL49" s="192">
        <v>-0.41528471249050203</v>
      </c>
      <c r="AM49" s="83">
        <v>-2.2689158635506204E-2</v>
      </c>
      <c r="AN49" s="80">
        <v>2.81099110903385</v>
      </c>
      <c r="AO49" s="109">
        <v>0.15613333563573617</v>
      </c>
      <c r="AP49" s="194">
        <v>-9.2960936862107962E-2</v>
      </c>
      <c r="AQ49" s="200">
        <v>-5.0789383281665676E-3</v>
      </c>
      <c r="AR49" s="204"/>
      <c r="AS49" s="221"/>
      <c r="AU49" s="394">
        <f t="shared" si="4"/>
        <v>-6.8534806872929781E-3</v>
      </c>
      <c r="AV49" s="395">
        <f t="shared" si="5"/>
        <v>-5.0789383281665676E-3</v>
      </c>
      <c r="AX49" s="207"/>
      <c r="AY49" s="205"/>
      <c r="BA49" s="67"/>
    </row>
    <row r="50" spans="1:53" s="68" customFormat="1" ht="15">
      <c r="C50" s="70">
        <f t="shared" si="0"/>
        <v>41223</v>
      </c>
      <c r="D50" s="70">
        <f t="shared" si="1"/>
        <v>41248</v>
      </c>
      <c r="E50" s="68" t="str">
        <f t="shared" si="2"/>
        <v>FNMA3.0-TBA-Nov</v>
      </c>
      <c r="F50" s="68" t="str">
        <f t="shared" si="2"/>
        <v>FNMA3.0-TBA-Dec</v>
      </c>
      <c r="G50" s="68" t="str">
        <f t="shared" si="3"/>
        <v>FNMA3.0-TBA-GEN</v>
      </c>
      <c r="I50" s="133">
        <v>41213</v>
      </c>
      <c r="J50" s="217">
        <v>17.562999999999999</v>
      </c>
      <c r="K50" s="80">
        <v>17.906055559999999</v>
      </c>
      <c r="L50" s="80">
        <v>0.25099999999999767</v>
      </c>
      <c r="M50" s="81">
        <v>325.16589399999998</v>
      </c>
      <c r="N50" s="73">
        <v>30.781600000000001</v>
      </c>
      <c r="O50" s="170">
        <v>0.21199999999999999</v>
      </c>
      <c r="P50" s="80">
        <v>-1.8406439999999691E-2</v>
      </c>
      <c r="Q50" s="82">
        <v>17.673462000000001</v>
      </c>
      <c r="R50" s="80">
        <v>0.23259355999999798</v>
      </c>
      <c r="S50" s="83">
        <v>1.317433180595428E-2</v>
      </c>
      <c r="T50" s="80">
        <v>1.3059849999990547E-2</v>
      </c>
      <c r="U50" s="83">
        <v>6.4931250844368904E-4</v>
      </c>
      <c r="V50" s="84">
        <v>-4.3</v>
      </c>
      <c r="W50" s="172">
        <v>-7.699603890799999E-3</v>
      </c>
      <c r="X50" s="185">
        <v>104.960938</v>
      </c>
      <c r="Y50" s="80">
        <v>-0.57031200000000126</v>
      </c>
      <c r="Z50" s="82">
        <v>0.26171899999999937</v>
      </c>
      <c r="AA50" s="82">
        <v>104.742188</v>
      </c>
      <c r="AB50" s="82">
        <v>105.269531</v>
      </c>
      <c r="AC50" s="187">
        <v>-0.30859300000000189</v>
      </c>
      <c r="AD50" s="189">
        <v>4.6459999999999999</v>
      </c>
      <c r="AE50" s="172">
        <v>4.8764851794800002E-2</v>
      </c>
      <c r="AF50" s="86">
        <v>-0.15789249033708824</v>
      </c>
      <c r="AG50" s="80">
        <v>-4.2764840399410392E-2</v>
      </c>
      <c r="AH50" s="83">
        <v>-2.4222433202815926E-3</v>
      </c>
      <c r="AI50" s="80">
        <v>0.19533577134148594</v>
      </c>
      <c r="AJ50" s="83">
        <v>-1.9312417557050682E-2</v>
      </c>
      <c r="AK50" s="187">
        <v>5.5070517408983563E-3</v>
      </c>
      <c r="AL50" s="192">
        <v>0.18982871960058759</v>
      </c>
      <c r="AM50" s="83">
        <v>1.0752088485672688E-2</v>
      </c>
      <c r="AN50" s="80">
        <v>3.0008198286344374</v>
      </c>
      <c r="AO50" s="109">
        <v>0.16856418356172753</v>
      </c>
      <c r="AP50" s="194">
        <v>2.2917024678532606E-2</v>
      </c>
      <c r="AQ50" s="200">
        <v>1.2980431922544799E-3</v>
      </c>
      <c r="AR50" s="204"/>
      <c r="AS50" s="221"/>
      <c r="AU50" s="394">
        <f t="shared" si="4"/>
        <v>-1.0425591659820124E-3</v>
      </c>
      <c r="AV50" s="395">
        <f t="shared" si="5"/>
        <v>1.2980431922544799E-3</v>
      </c>
      <c r="AX50" s="207"/>
      <c r="AY50" s="205"/>
      <c r="BA50" s="67"/>
    </row>
    <row r="51" spans="1:53" s="68" customFormat="1" ht="15">
      <c r="C51" s="70">
        <f t="shared" si="0"/>
        <v>41253</v>
      </c>
      <c r="D51" s="70">
        <f t="shared" si="1"/>
        <v>41278</v>
      </c>
      <c r="E51" s="68" t="str">
        <f t="shared" si="2"/>
        <v>FNMA3.0-TBA-Dec</v>
      </c>
      <c r="F51" s="68" t="str">
        <f t="shared" si="2"/>
        <v>FNMA3.0-TBA-Jan</v>
      </c>
      <c r="G51" s="68" t="str">
        <f t="shared" si="3"/>
        <v>FNMA3.0-TBA-GEN</v>
      </c>
      <c r="I51" s="133">
        <v>41243</v>
      </c>
      <c r="J51" s="217">
        <v>16.437999999999999</v>
      </c>
      <c r="K51" s="80">
        <v>16.817166669999999</v>
      </c>
      <c r="L51" s="80">
        <v>-1.0888888899999998</v>
      </c>
      <c r="M51" s="81">
        <v>-186.569199</v>
      </c>
      <c r="N51" s="73">
        <v>37.4191</v>
      </c>
      <c r="O51" s="170">
        <v>0.2145</v>
      </c>
      <c r="P51" s="80">
        <v>-0.17805844000000093</v>
      </c>
      <c r="Q51" s="82">
        <v>18.084114</v>
      </c>
      <c r="R51" s="80">
        <v>-1.2669473300000007</v>
      </c>
      <c r="S51" s="83">
        <v>-7.0755243987414548E-2</v>
      </c>
      <c r="T51" s="80">
        <v>-1.2538874800000102</v>
      </c>
      <c r="U51" s="83">
        <v>-7.0151873743929838E-2</v>
      </c>
      <c r="V51" s="84">
        <v>-4</v>
      </c>
      <c r="W51" s="172">
        <v>-6.7268666679999997E-3</v>
      </c>
      <c r="X51" s="185">
        <v>105.203125</v>
      </c>
      <c r="Y51" s="80">
        <v>0.24218700000000126</v>
      </c>
      <c r="Z51" s="82">
        <v>0.21875</v>
      </c>
      <c r="AA51" s="82">
        <v>104.976562</v>
      </c>
      <c r="AB51" s="82">
        <v>104.742188</v>
      </c>
      <c r="AC51" s="187">
        <v>0.46093700000000126</v>
      </c>
      <c r="AD51" s="189">
        <v>5.2729999999999997</v>
      </c>
      <c r="AE51" s="172">
        <v>5.5473607812499992E-2</v>
      </c>
      <c r="AF51" s="86">
        <v>-0.12126246936627438</v>
      </c>
      <c r="AG51" s="80">
        <v>7.2778490818506639E-2</v>
      </c>
      <c r="AH51" s="83">
        <v>4.064462470511101E-3</v>
      </c>
      <c r="AI51" s="80">
        <v>-1.1897331817370647</v>
      </c>
      <c r="AJ51" s="83">
        <v>3.6630020970813859E-2</v>
      </c>
      <c r="AK51" s="187">
        <v>4.4356574444292711E-3</v>
      </c>
      <c r="AL51" s="192">
        <v>-1.194168839181494</v>
      </c>
      <c r="AM51" s="83">
        <v>-6.6690781516903441E-2</v>
      </c>
      <c r="AN51" s="80">
        <v>1.8066509894529434</v>
      </c>
      <c r="AO51" s="109">
        <v>9.0631724907333622E-2</v>
      </c>
      <c r="AP51" s="194">
        <v>-0.15153227482612841</v>
      </c>
      <c r="AQ51" s="200">
        <v>-8.4626273116583817E-3</v>
      </c>
      <c r="AR51" s="204"/>
      <c r="AS51" s="221"/>
      <c r="AU51" s="394">
        <f t="shared" si="4"/>
        <v>-9.9440348212569123E-3</v>
      </c>
      <c r="AV51" s="395">
        <f t="shared" si="5"/>
        <v>-8.4626273116583817E-3</v>
      </c>
      <c r="AX51" s="207"/>
      <c r="AY51" s="205"/>
      <c r="BA51" s="67"/>
    </row>
    <row r="52" spans="1:53" s="68" customFormat="1" ht="15">
      <c r="C52" s="70">
        <f t="shared" si="0"/>
        <v>41284</v>
      </c>
      <c r="D52" s="70">
        <f t="shared" si="1"/>
        <v>41309</v>
      </c>
      <c r="E52" s="68" t="str">
        <f t="shared" si="2"/>
        <v>FNMA3.0-TBA-Jan</v>
      </c>
      <c r="F52" s="68" t="str">
        <f t="shared" si="2"/>
        <v>FNMA3.0-TBA-Feb</v>
      </c>
      <c r="G52" s="68" t="str">
        <f t="shared" si="3"/>
        <v>FNMA3.0-TBA-GEN</v>
      </c>
      <c r="I52" s="133">
        <v>41274</v>
      </c>
      <c r="J52" s="217">
        <v>16.969000000000001</v>
      </c>
      <c r="K52" s="80">
        <v>17.330111110000001</v>
      </c>
      <c r="L52" s="80">
        <v>0.51294444000000183</v>
      </c>
      <c r="M52" s="81">
        <v>-229.45019500000001</v>
      </c>
      <c r="N52" s="73">
        <v>35.231999999999999</v>
      </c>
      <c r="O52" s="170">
        <v>0.2087</v>
      </c>
      <c r="P52" s="80">
        <v>-8.4704330000000994E-2</v>
      </c>
      <c r="Q52" s="82">
        <v>16.901871</v>
      </c>
      <c r="R52" s="80">
        <v>0.42824011000000084</v>
      </c>
      <c r="S52" s="83">
        <v>2.5464462498545296E-2</v>
      </c>
      <c r="T52" s="80">
        <v>-0.82564737000000932</v>
      </c>
      <c r="U52" s="83">
        <v>-4.6473791003539433E-2</v>
      </c>
      <c r="V52" s="84">
        <v>-4.3</v>
      </c>
      <c r="W52" s="172">
        <v>-7.4519477773000008E-3</v>
      </c>
      <c r="X52" s="185">
        <v>104.859375</v>
      </c>
      <c r="Y52" s="80">
        <v>-0.34375</v>
      </c>
      <c r="Z52" s="82">
        <v>0.22656299999999874</v>
      </c>
      <c r="AA52" s="82">
        <v>104.632812</v>
      </c>
      <c r="AB52" s="82">
        <v>104.976562</v>
      </c>
      <c r="AC52" s="187">
        <v>-0.11718700000000126</v>
      </c>
      <c r="AD52" s="189">
        <v>5.9370000000000003</v>
      </c>
      <c r="AE52" s="172">
        <v>6.2255010937500001E-2</v>
      </c>
      <c r="AF52" s="86">
        <v>-0.11970036893546246</v>
      </c>
      <c r="AG52" s="80">
        <v>-1.4210384997625749E-2</v>
      </c>
      <c r="AH52" s="83">
        <v>-8.4499281457295263E-4</v>
      </c>
      <c r="AI52" s="80">
        <v>0.41376123899082934</v>
      </c>
      <c r="AJ52" s="83">
        <v>1.5621004308119246E-3</v>
      </c>
      <c r="AK52" s="187">
        <v>-2.6848601154579954E-4</v>
      </c>
      <c r="AL52" s="192">
        <v>0.41402972500237512</v>
      </c>
      <c r="AM52" s="83">
        <v>2.4619469683972346E-2</v>
      </c>
      <c r="AN52" s="80">
        <v>2.2206807144553187</v>
      </c>
      <c r="AO52" s="109">
        <v>0.11748249959506807</v>
      </c>
      <c r="AP52" s="194">
        <v>-5.758465531287596E-2</v>
      </c>
      <c r="AQ52" s="200">
        <v>-3.4241591608651142E-3</v>
      </c>
      <c r="AR52" s="204"/>
      <c r="AS52" s="221"/>
      <c r="AU52" s="394">
        <f t="shared" si="4"/>
        <v>-5.0367776963942644E-3</v>
      </c>
      <c r="AV52" s="395">
        <f t="shared" si="5"/>
        <v>-3.4241591608651142E-3</v>
      </c>
      <c r="AX52" s="207"/>
      <c r="AY52" s="205"/>
      <c r="BA52" s="67"/>
    </row>
    <row r="53" spans="1:53" s="68" customFormat="1" ht="15">
      <c r="C53" s="70">
        <f t="shared" si="0"/>
        <v>41315</v>
      </c>
      <c r="D53" s="70">
        <f t="shared" si="1"/>
        <v>41340</v>
      </c>
      <c r="E53" s="68" t="str">
        <f t="shared" si="2"/>
        <v>FNMA3.0-TBA-Feb</v>
      </c>
      <c r="F53" s="68" t="str">
        <f t="shared" si="2"/>
        <v>FNMA3.0-TBA-Mar</v>
      </c>
      <c r="G53" s="68" t="str">
        <f t="shared" si="3"/>
        <v>FNMA3.0-TBA-GEN</v>
      </c>
      <c r="I53" s="133">
        <v>41305</v>
      </c>
      <c r="J53" s="217">
        <v>16.344000000000001</v>
      </c>
      <c r="K53" s="80">
        <v>16.687055560000001</v>
      </c>
      <c r="L53" s="80">
        <v>-0.6430555499999997</v>
      </c>
      <c r="M53" s="81">
        <v>64.033400999999998</v>
      </c>
      <c r="N53" s="73">
        <v>37.130000000000003</v>
      </c>
      <c r="O53" s="170">
        <v>0.19969999999999999</v>
      </c>
      <c r="P53" s="80">
        <v>-0.14782488999999899</v>
      </c>
      <c r="Q53" s="82">
        <v>17.477936</v>
      </c>
      <c r="R53" s="80">
        <v>-0.79088043999999869</v>
      </c>
      <c r="S53" s="83">
        <v>-4.563620134804771E-2</v>
      </c>
      <c r="T53" s="80">
        <v>-1.616527810000008</v>
      </c>
      <c r="U53" s="83">
        <v>-8.9989105067942554E-2</v>
      </c>
      <c r="V53" s="84">
        <v>-4.7</v>
      </c>
      <c r="W53" s="172">
        <v>-7.8429161131999998E-3</v>
      </c>
      <c r="X53" s="185">
        <v>103.234375</v>
      </c>
      <c r="Y53" s="80">
        <v>-1.625</v>
      </c>
      <c r="Z53" s="82">
        <v>0.22656299999999874</v>
      </c>
      <c r="AA53" s="82">
        <v>102.941406</v>
      </c>
      <c r="AB53" s="82">
        <v>104.632812</v>
      </c>
      <c r="AC53" s="187">
        <v>-1.3984370000000013</v>
      </c>
      <c r="AD53" s="189">
        <v>7.0540000000000003</v>
      </c>
      <c r="AE53" s="172">
        <v>7.2821528124999993E-2</v>
      </c>
      <c r="AF53" s="86">
        <v>-0.10770051542639199</v>
      </c>
      <c r="AG53" s="80">
        <v>-0.16739342483300146</v>
      </c>
      <c r="AH53" s="83">
        <v>-9.6591085752710699E-3</v>
      </c>
      <c r="AI53" s="80">
        <v>-0.96802374580911987</v>
      </c>
      <c r="AJ53" s="83">
        <v>1.1999853509070471E-2</v>
      </c>
      <c r="AK53" s="187">
        <v>-9.7498809761197569E-3</v>
      </c>
      <c r="AL53" s="192">
        <v>-0.95827386483300014</v>
      </c>
      <c r="AM53" s="83">
        <v>-5.5295309923318783E-2</v>
      </c>
      <c r="AN53" s="80">
        <v>1.2624068496223186</v>
      </c>
      <c r="AO53" s="109">
        <v>5.5690958446073857E-2</v>
      </c>
      <c r="AP53" s="194">
        <v>-0.12342393812344948</v>
      </c>
      <c r="AQ53" s="200">
        <v>-7.1219357648682428E-3</v>
      </c>
      <c r="AR53" s="204"/>
      <c r="AS53" s="221"/>
      <c r="AU53" s="394">
        <f t="shared" si="4"/>
        <v>-8.5299447338626436E-3</v>
      </c>
      <c r="AV53" s="395">
        <f t="shared" si="5"/>
        <v>-7.1219357648682428E-3</v>
      </c>
      <c r="AX53" s="207"/>
      <c r="AY53" s="205"/>
      <c r="BA53" s="67"/>
    </row>
    <row r="54" spans="1:53" ht="15" customHeight="1">
      <c r="A54" s="67" t="s">
        <v>78</v>
      </c>
      <c r="B54" s="69">
        <v>2.5</v>
      </c>
      <c r="C54" s="70">
        <f t="shared" si="0"/>
        <v>41343</v>
      </c>
      <c r="D54" s="70">
        <f>I54+35</f>
        <v>41368</v>
      </c>
      <c r="E54" s="70" t="str">
        <f t="shared" ref="E54:F58" si="6">"FNMA"&amp;TEXT($J$23,"0.0")&amp;"-TBA-"&amp;TEXT(C54,"mmm")</f>
        <v>FNMA3.0-TBA-Mar</v>
      </c>
      <c r="F54" s="70" t="str">
        <f t="shared" si="6"/>
        <v>FNMA3.0-TBA-Apr</v>
      </c>
      <c r="G54" s="70" t="str">
        <f>"FNMA"&amp;TEXT($J$23,"0.0")&amp;"-TBA-GEN"</f>
        <v>FNMA3.0-TBA-GEN</v>
      </c>
      <c r="H54" s="71"/>
      <c r="I54" s="133">
        <v>41333</v>
      </c>
      <c r="J54" s="217">
        <v>15.984</v>
      </c>
      <c r="K54" s="80">
        <v>16.327055560000002</v>
      </c>
      <c r="L54" s="80">
        <v>-0.35999999999999943</v>
      </c>
      <c r="M54" s="81">
        <v>119.62309999999999</v>
      </c>
      <c r="N54" s="73">
        <v>39.580199999999998</v>
      </c>
      <c r="O54" s="170">
        <v>0.20369999999999999</v>
      </c>
      <c r="P54" s="80">
        <v>-0.1772404399999985</v>
      </c>
      <c r="Q54" s="82">
        <v>16.864296</v>
      </c>
      <c r="R54" s="80">
        <v>-0.53724043999999793</v>
      </c>
      <c r="S54" s="83">
        <v>-3.2195041124438967E-2</v>
      </c>
      <c r="T54" s="80">
        <v>-2.1537682500000059</v>
      </c>
      <c r="U54" s="83">
        <v>-0.1192869432539676</v>
      </c>
      <c r="V54" s="84">
        <v>-4.5</v>
      </c>
      <c r="W54" s="172">
        <v>-7.3471750020000001E-3</v>
      </c>
      <c r="X54" s="185">
        <v>103.507812</v>
      </c>
      <c r="Y54" s="80">
        <v>0.27343700000000126</v>
      </c>
      <c r="Z54" s="82">
        <v>0.29296899999999937</v>
      </c>
      <c r="AA54" s="82">
        <v>103.257812</v>
      </c>
      <c r="AB54" s="82">
        <v>102.941406</v>
      </c>
      <c r="AC54" s="187">
        <v>0.56640600000000063</v>
      </c>
      <c r="AD54" s="189">
        <v>6.8920000000000003</v>
      </c>
      <c r="AE54" s="172">
        <v>7.1337584030399998E-2</v>
      </c>
      <c r="AF54" s="86">
        <v>-0.10299164321108849</v>
      </c>
      <c r="AG54" s="80">
        <v>6.1002218140601049E-2</v>
      </c>
      <c r="AH54" s="83">
        <v>3.6556609955100457E-3</v>
      </c>
      <c r="AI54" s="80">
        <v>-0.47559443191342893</v>
      </c>
      <c r="AJ54" s="83">
        <v>4.7088722153035001E-3</v>
      </c>
      <c r="AK54" s="187">
        <v>6.437899459679745E-4</v>
      </c>
      <c r="AL54" s="192">
        <v>-0.4762382218593969</v>
      </c>
      <c r="AM54" s="83">
        <v>-2.8539380128928923E-2</v>
      </c>
      <c r="AN54" s="80">
        <v>0.78616862776292173</v>
      </c>
      <c r="AO54" s="109">
        <v>2.5562192884308166E-2</v>
      </c>
      <c r="AP54" s="194">
        <v>-0.14706708128008919</v>
      </c>
      <c r="AQ54" s="200">
        <v>-8.8132433401024272E-3</v>
      </c>
      <c r="AR54" s="204"/>
      <c r="AS54" s="221"/>
      <c r="AU54" s="394">
        <f t="shared" si="4"/>
        <v>-1.0621432844321307E-2</v>
      </c>
      <c r="AV54" s="395">
        <f t="shared" si="5"/>
        <v>-8.8132433401024272E-3</v>
      </c>
      <c r="AX54" s="208"/>
      <c r="AY54" s="206"/>
    </row>
    <row r="55" spans="1:53" ht="15" customHeight="1">
      <c r="A55" s="67" t="s">
        <v>80</v>
      </c>
      <c r="B55" s="69">
        <v>3</v>
      </c>
      <c r="C55" s="70">
        <f t="shared" si="0"/>
        <v>41371</v>
      </c>
      <c r="D55" s="70">
        <f>I55+35</f>
        <v>41396</v>
      </c>
      <c r="E55" s="70" t="str">
        <f t="shared" si="6"/>
        <v>FNMA3.0-TBA-Apr</v>
      </c>
      <c r="F55" s="70" t="str">
        <f t="shared" si="6"/>
        <v>FNMA3.0-TBA-May</v>
      </c>
      <c r="G55" s="70" t="str">
        <f>"FNMA"&amp;TEXT($J$23,"0.0")&amp;"-TBA-GEN"</f>
        <v>FNMA3.0-TBA-GEN</v>
      </c>
      <c r="H55" s="71"/>
      <c r="I55" s="133">
        <v>41361</v>
      </c>
      <c r="J55" s="234">
        <v>15.734</v>
      </c>
      <c r="K55" s="237">
        <v>16.077055560000002</v>
      </c>
      <c r="L55" s="237">
        <v>-0.25</v>
      </c>
      <c r="M55" s="238">
        <v>191.848206</v>
      </c>
      <c r="N55" s="239">
        <v>36.8917</v>
      </c>
      <c r="O55" s="240">
        <v>0.20369999999999999</v>
      </c>
      <c r="P55" s="237">
        <v>-0.1017304399999972</v>
      </c>
      <c r="Q55" s="171">
        <v>16.428785999999999</v>
      </c>
      <c r="R55" s="237">
        <v>-0.3517304399999972</v>
      </c>
      <c r="S55" s="241">
        <v>-2.1542796783377709E-2</v>
      </c>
      <c r="T55" s="237">
        <v>-2.5054986900000031</v>
      </c>
      <c r="U55" s="241">
        <v>-0.13825996565991472</v>
      </c>
      <c r="V55" s="242">
        <v>-4.4000000000000004</v>
      </c>
      <c r="W55" s="243">
        <v>-7.0739044464000018E-3</v>
      </c>
      <c r="X55" s="244">
        <v>103.148438</v>
      </c>
      <c r="Y55" s="237">
        <v>-0.35937400000000252</v>
      </c>
      <c r="Z55" s="171">
        <v>0.25</v>
      </c>
      <c r="AA55" s="171">
        <v>102.882812</v>
      </c>
      <c r="AB55" s="171">
        <v>103.257812</v>
      </c>
      <c r="AC55" s="245">
        <v>-0.10937400000000252</v>
      </c>
      <c r="AD55" s="246">
        <v>7.0179999999999998</v>
      </c>
      <c r="AE55" s="243">
        <v>7.2389573788399997E-2</v>
      </c>
      <c r="AF55" s="247">
        <v>-9.7719935015469772E-2</v>
      </c>
      <c r="AG55" s="237">
        <v>-1.1264607984569852E-2</v>
      </c>
      <c r="AH55" s="241">
        <v>-6.8993505553856585E-4</v>
      </c>
      <c r="AI55" s="237">
        <v>-0.36394230541511319</v>
      </c>
      <c r="AJ55" s="241">
        <v>5.2717081956187156E-3</v>
      </c>
      <c r="AK55" s="245">
        <v>-9.4725743054614676E-4</v>
      </c>
      <c r="AL55" s="248">
        <v>-0.36299504798456705</v>
      </c>
      <c r="AM55" s="241">
        <v>-2.2232731838916275E-2</v>
      </c>
      <c r="AN55" s="237">
        <v>0.42317357977835468</v>
      </c>
      <c r="AO55" s="203">
        <v>2.7611436657803967E-3</v>
      </c>
      <c r="AP55" s="249">
        <v>-7.7300456246129759E-2</v>
      </c>
      <c r="AQ55" s="250">
        <v>-4.7345007164371865E-3</v>
      </c>
      <c r="AR55" s="204"/>
      <c r="AS55" s="221"/>
      <c r="AU55" s="394">
        <f t="shared" si="4"/>
        <v>-6.2307891111259986E-3</v>
      </c>
      <c r="AV55" s="395">
        <f t="shared" si="5"/>
        <v>-4.7345007164371865E-3</v>
      </c>
      <c r="AX55" s="208"/>
      <c r="AY55" s="206"/>
    </row>
    <row r="56" spans="1:53" ht="15" customHeight="1">
      <c r="A56" s="67" t="s">
        <v>81</v>
      </c>
      <c r="B56" s="69">
        <v>3.5</v>
      </c>
      <c r="C56" s="70">
        <f t="shared" si="0"/>
        <v>41404</v>
      </c>
      <c r="D56" s="70">
        <f>I56+35</f>
        <v>41429</v>
      </c>
      <c r="E56" s="70" t="str">
        <f t="shared" si="6"/>
        <v>FNMA3.0-TBA-May</v>
      </c>
      <c r="F56" s="70" t="str">
        <f t="shared" si="6"/>
        <v>FNMA3.0-TBA-Jun</v>
      </c>
      <c r="G56" s="70" t="str">
        <f>"FNMA"&amp;TEXT($J$23,"0.0")&amp;"-TBA-GEN"</f>
        <v>FNMA3.0-TBA-GEN</v>
      </c>
      <c r="H56" s="71"/>
      <c r="I56" s="133">
        <v>41394</v>
      </c>
      <c r="J56" s="331">
        <v>14.109</v>
      </c>
      <c r="K56" s="332">
        <v>14.45205556</v>
      </c>
      <c r="L56" s="332">
        <v>-1.6250000000000018</v>
      </c>
      <c r="M56" s="333">
        <v>392.77999899999998</v>
      </c>
      <c r="N56" s="334">
        <v>38.342700000000001</v>
      </c>
      <c r="O56" s="335">
        <v>0.19819999999999999</v>
      </c>
      <c r="P56" s="332">
        <v>-0.12310643999999726</v>
      </c>
      <c r="Q56" s="336">
        <v>16.200161999999999</v>
      </c>
      <c r="R56" s="332">
        <v>-1.748106439999999</v>
      </c>
      <c r="S56" s="337">
        <v>-0.10873299737480031</v>
      </c>
      <c r="T56" s="332">
        <v>-4.2536051300000022</v>
      </c>
      <c r="U56" s="337">
        <v>-0.23195954255157558</v>
      </c>
      <c r="V56" s="338">
        <v>-3.8</v>
      </c>
      <c r="W56" s="339">
        <v>-5.4917811127999996E-3</v>
      </c>
      <c r="X56" s="340">
        <v>104.59375</v>
      </c>
      <c r="Y56" s="332">
        <v>1.4453120000000013</v>
      </c>
      <c r="Z56" s="336">
        <v>0.26562599999999748</v>
      </c>
      <c r="AA56" s="336">
        <v>104.320312</v>
      </c>
      <c r="AB56" s="336">
        <v>102.882812</v>
      </c>
      <c r="AC56" s="341">
        <v>1.7109379999999987</v>
      </c>
      <c r="AD56" s="342">
        <v>6.3730000000000002</v>
      </c>
      <c r="AE56" s="339">
        <v>6.6657596875000003E-2</v>
      </c>
      <c r="AF56" s="343">
        <v>-8.2387925311776397E-2</v>
      </c>
      <c r="AG56" s="332">
        <v>0.1671927501754977</v>
      </c>
      <c r="AH56" s="337">
        <v>1.0399463356429285E-2</v>
      </c>
      <c r="AI56" s="332">
        <v>-1.5698339210200691</v>
      </c>
      <c r="AJ56" s="337">
        <v>1.5332009703693375E-2</v>
      </c>
      <c r="AK56" s="341">
        <v>1.1079768804432248E-2</v>
      </c>
      <c r="AL56" s="344">
        <v>-1.5809136898245013</v>
      </c>
      <c r="AM56" s="337">
        <v>-9.8333534018371027E-2</v>
      </c>
      <c r="AN56" s="332">
        <v>-1.1577401100461466</v>
      </c>
      <c r="AO56" s="345">
        <v>-9.5843903367179295E-2</v>
      </c>
      <c r="AP56" s="346">
        <v>-0.10122206495113156</v>
      </c>
      <c r="AQ56" s="347">
        <v>-6.2960574200523287E-3</v>
      </c>
      <c r="AR56" s="204"/>
      <c r="AS56" s="221"/>
      <c r="AU56" s="394">
        <f t="shared" si="4"/>
        <v>-7.6572752728608006E-3</v>
      </c>
      <c r="AV56" s="395">
        <f t="shared" si="5"/>
        <v>-6.2960574200523287E-3</v>
      </c>
      <c r="AX56" s="208"/>
      <c r="AY56" s="206"/>
    </row>
    <row r="57" spans="1:53" ht="15" customHeight="1">
      <c r="A57" s="67" t="s">
        <v>83</v>
      </c>
      <c r="B57" s="69">
        <v>4</v>
      </c>
      <c r="C57" s="70">
        <f t="shared" si="0"/>
        <v>41435</v>
      </c>
      <c r="D57" s="70">
        <f>I57+35</f>
        <v>41460</v>
      </c>
      <c r="E57" s="70" t="str">
        <f t="shared" si="6"/>
        <v>FNMA3.0-TBA-Jun</v>
      </c>
      <c r="F57" s="70" t="str">
        <f t="shared" si="6"/>
        <v>FNMA3.0-TBA-Jul</v>
      </c>
      <c r="G57" s="70" t="str">
        <f>"FNMA"&amp;TEXT($J$23,"0.0")&amp;"-TBA-GEN"</f>
        <v>FNMA3.0-TBA-GEN</v>
      </c>
      <c r="H57" s="71"/>
      <c r="I57" s="133">
        <v>41425</v>
      </c>
      <c r="J57" s="234">
        <v>13.593999999999999</v>
      </c>
      <c r="K57" s="237">
        <v>13.973166669999999</v>
      </c>
      <c r="L57" s="237">
        <v>-0.47888889000000034</v>
      </c>
      <c r="M57" s="238">
        <v>919.60931400000004</v>
      </c>
      <c r="N57" s="239">
        <v>41.645800000000001</v>
      </c>
      <c r="O57" s="240">
        <v>0.19428000000000001</v>
      </c>
      <c r="P57" s="237">
        <v>-0.12038944000000029</v>
      </c>
      <c r="Q57" s="171">
        <v>14.572445</v>
      </c>
      <c r="R57" s="237">
        <v>-0.59927833000000064</v>
      </c>
      <c r="S57" s="241">
        <v>-4.1466650021652743E-2</v>
      </c>
      <c r="T57" s="237">
        <v>-4.8528834600000028</v>
      </c>
      <c r="U57" s="241">
        <v>-0.26380760740305942</v>
      </c>
      <c r="V57" s="242">
        <v>-4.2</v>
      </c>
      <c r="W57" s="243">
        <v>-5.8687300013999999E-3</v>
      </c>
      <c r="X57" s="244">
        <v>100.46875</v>
      </c>
      <c r="Y57" s="237">
        <v>-4.125</v>
      </c>
      <c r="Z57" s="171">
        <v>0.27343799999999874</v>
      </c>
      <c r="AA57" s="171">
        <v>100.195312</v>
      </c>
      <c r="AB57" s="171">
        <v>104.320312</v>
      </c>
      <c r="AC57" s="245">
        <v>-3.8515620000000013</v>
      </c>
      <c r="AD57" s="246">
        <v>7.5830000000000002</v>
      </c>
      <c r="AE57" s="243">
        <v>7.6185453125000011E-2</v>
      </c>
      <c r="AF57" s="247">
        <v>-7.7032159824146212E-2</v>
      </c>
      <c r="AG57" s="237">
        <v>-0.31732220238967623</v>
      </c>
      <c r="AH57" s="241">
        <v>-2.1956890566346275E-2</v>
      </c>
      <c r="AI57" s="237">
        <v>-0.92764679870791411</v>
      </c>
      <c r="AJ57" s="241">
        <v>5.3557654876301847E-3</v>
      </c>
      <c r="AK57" s="245">
        <v>-1.1046266318237255E-2</v>
      </c>
      <c r="AL57" s="248">
        <v>-0.91660053238967687</v>
      </c>
      <c r="AM57" s="241">
        <v>-6.3423540587999025E-2</v>
      </c>
      <c r="AN57" s="237">
        <v>-2.0743406424358235</v>
      </c>
      <c r="AO57" s="203">
        <v>-0.15318868425985777</v>
      </c>
      <c r="AP57" s="249">
        <v>-9.93259202820055E-2</v>
      </c>
      <c r="AQ57" s="250">
        <v>-6.872788432734582E-3</v>
      </c>
      <c r="AR57" s="204"/>
      <c r="AS57" s="221"/>
      <c r="AU57" s="394">
        <f t="shared" si="4"/>
        <v>-8.3302641274927598E-3</v>
      </c>
      <c r="AV57" s="395">
        <f t="shared" si="5"/>
        <v>-6.872788432734582E-3</v>
      </c>
      <c r="AX57" s="208"/>
      <c r="AY57" s="206"/>
    </row>
    <row r="58" spans="1:53" ht="15" customHeight="1">
      <c r="A58" s="67" t="s">
        <v>84</v>
      </c>
      <c r="B58" s="69">
        <v>4.5</v>
      </c>
      <c r="C58" s="70">
        <f t="shared" si="0"/>
        <v>41463</v>
      </c>
      <c r="D58" s="70">
        <f>I58+35</f>
        <v>41488</v>
      </c>
      <c r="E58" s="70" t="str">
        <f t="shared" si="6"/>
        <v>FNMA3.0-TBA-Jul</v>
      </c>
      <c r="F58" s="70" t="str">
        <f t="shared" si="6"/>
        <v>FNMA3.0-TBA-Aug</v>
      </c>
      <c r="G58" s="70" t="str">
        <f>"FNMA"&amp;TEXT($J$23,"0.0")&amp;"-TBA-GEN"</f>
        <v>FNMA3.0-TBA-GEN</v>
      </c>
      <c r="H58" s="71"/>
      <c r="I58" s="133">
        <v>41453</v>
      </c>
      <c r="J58" s="234">
        <v>14.531000000000001</v>
      </c>
      <c r="K58" s="237">
        <v>14.87405556</v>
      </c>
      <c r="L58" s="237">
        <v>0.90088889000000094</v>
      </c>
      <c r="M58" s="238">
        <v>978.46881099999996</v>
      </c>
      <c r="N58" s="239">
        <v>43.979900000000001</v>
      </c>
      <c r="O58" s="240">
        <v>0.19464999999999999</v>
      </c>
      <c r="P58" s="237">
        <v>-0.14566933000000049</v>
      </c>
      <c r="Q58" s="171">
        <v>14.118836</v>
      </c>
      <c r="R58" s="237">
        <v>0.75521956000000046</v>
      </c>
      <c r="S58" s="241">
        <v>5.4047845977636254E-2</v>
      </c>
      <c r="T58" s="237">
        <v>-4.0976639000000024</v>
      </c>
      <c r="U58" s="241">
        <v>-0.22401799435807235</v>
      </c>
      <c r="V58" s="242">
        <v>-4.5</v>
      </c>
      <c r="W58" s="243">
        <v>-6.693325002E-3</v>
      </c>
      <c r="X58" s="244">
        <v>97.742187999999999</v>
      </c>
      <c r="Y58" s="237">
        <v>-2.7265620000000013</v>
      </c>
      <c r="Z58" s="171">
        <v>0.27343799999999874</v>
      </c>
      <c r="AA58" s="171">
        <v>97.488281000000001</v>
      </c>
      <c r="AB58" s="171">
        <v>100.195312</v>
      </c>
      <c r="AC58" s="245">
        <v>-2.4531240000000025</v>
      </c>
      <c r="AD58" s="246">
        <v>7.9279999999999999</v>
      </c>
      <c r="AE58" s="243">
        <v>7.7490006646400003E-2</v>
      </c>
      <c r="AF58" s="247">
        <v>-8.6376621859677635E-2</v>
      </c>
      <c r="AG58" s="237">
        <v>-0.18896944003644905</v>
      </c>
      <c r="AH58" s="241">
        <v>-1.352373763938286E-2</v>
      </c>
      <c r="AI58" s="237">
        <v>0.5789892475118128</v>
      </c>
      <c r="AJ58" s="241">
        <v>-9.3444620355314228E-3</v>
      </c>
      <c r="AK58" s="245">
        <v>1.2739127548261319E-2</v>
      </c>
      <c r="AL58" s="248">
        <v>0.56625011996355146</v>
      </c>
      <c r="AM58" s="241">
        <v>4.0524108338253401E-2</v>
      </c>
      <c r="AN58" s="237">
        <v>-1.508090522472272</v>
      </c>
      <c r="AO58" s="203">
        <v>-0.11887241075874522</v>
      </c>
      <c r="AP58" s="249">
        <v>-0.12205067927193405</v>
      </c>
      <c r="AQ58" s="250">
        <v>-8.7346470670798954E-3</v>
      </c>
      <c r="AR58" s="204"/>
      <c r="AS58" s="221"/>
      <c r="AU58" s="394">
        <f t="shared" si="4"/>
        <v>-1.0424933262461435E-2</v>
      </c>
      <c r="AV58" s="395">
        <f t="shared" si="5"/>
        <v>-8.7346470670798954E-3</v>
      </c>
      <c r="AX58" s="208"/>
      <c r="AY58" s="206"/>
    </row>
    <row r="59" spans="1:53" s="226" customFormat="1" ht="15" customHeight="1">
      <c r="B59" s="368"/>
      <c r="C59" s="369"/>
      <c r="D59" s="369"/>
      <c r="E59" s="369"/>
      <c r="F59" s="369"/>
      <c r="G59" s="369"/>
      <c r="H59" s="72"/>
      <c r="I59" s="133">
        <v>41486</v>
      </c>
      <c r="J59" s="234">
        <v>15.531000000000001</v>
      </c>
      <c r="K59" s="237">
        <v>15.87405556</v>
      </c>
      <c r="L59" s="237">
        <v>1</v>
      </c>
      <c r="M59" s="238">
        <v>836.54437299999995</v>
      </c>
      <c r="N59" s="239">
        <v>41.183700000000002</v>
      </c>
      <c r="O59" s="240">
        <v>0.18673000000000001</v>
      </c>
      <c r="P59" s="237">
        <v>-0.13092143999999983</v>
      </c>
      <c r="Q59" s="171">
        <v>15.004977</v>
      </c>
      <c r="R59" s="237">
        <v>0.86907856000000017</v>
      </c>
      <c r="S59" s="241">
        <v>5.8429159182191472E-2</v>
      </c>
      <c r="T59" s="237">
        <v>-3.2285853400000022</v>
      </c>
      <c r="U59" s="241">
        <v>-0.17867801822790397</v>
      </c>
      <c r="V59" s="242">
        <v>-4.5999999999999996</v>
      </c>
      <c r="W59" s="243">
        <v>-7.3020655576E-3</v>
      </c>
      <c r="X59" s="244">
        <v>96.953125</v>
      </c>
      <c r="Y59" s="237">
        <v>-0.78906299999999874</v>
      </c>
      <c r="Z59" s="171">
        <v>0.25390699999999811</v>
      </c>
      <c r="AA59" s="171">
        <v>96.683593999999999</v>
      </c>
      <c r="AB59" s="171">
        <v>97.488281000000001</v>
      </c>
      <c r="AC59" s="245">
        <v>-0.53515600000000063</v>
      </c>
      <c r="AD59" s="246">
        <v>8.0239999999999991</v>
      </c>
      <c r="AE59" s="243">
        <v>7.7795187500000001E-2</v>
      </c>
      <c r="AF59" s="247">
        <v>-9.3862689868830257E-2</v>
      </c>
      <c r="AG59" s="237">
        <v>-4.62249674479377E-2</v>
      </c>
      <c r="AH59" s="241">
        <v>-3.1077581538856169E-3</v>
      </c>
      <c r="AI59" s="237">
        <v>0.82580708219281551</v>
      </c>
      <c r="AJ59" s="241">
        <v>-7.4860680091526216E-3</v>
      </c>
      <c r="AK59" s="245">
        <v>2.9534896407529929E-3</v>
      </c>
      <c r="AL59" s="248">
        <v>0.82285359255206247</v>
      </c>
      <c r="AM59" s="241">
        <v>5.5321401028305857E-2</v>
      </c>
      <c r="AN59" s="237">
        <v>-0.68523692992020957</v>
      </c>
      <c r="AO59" s="203">
        <v>-7.0127198037225447E-2</v>
      </c>
      <c r="AP59" s="249">
        <v>-0.10708904600347494</v>
      </c>
      <c r="AQ59" s="250">
        <v>-7.1997207198461572E-3</v>
      </c>
      <c r="AR59" s="300"/>
      <c r="AS59" s="302"/>
      <c r="AU59" s="394">
        <f t="shared" si="4"/>
        <v>-8.8020001990633829E-3</v>
      </c>
      <c r="AV59" s="395">
        <f t="shared" si="5"/>
        <v>-7.1997207198461572E-3</v>
      </c>
      <c r="AX59" s="370"/>
      <c r="AY59" s="371"/>
    </row>
    <row r="60" spans="1:53" s="226" customFormat="1" ht="15" customHeight="1">
      <c r="B60" s="368"/>
      <c r="C60" s="369"/>
      <c r="D60" s="369"/>
      <c r="E60" s="369"/>
      <c r="F60" s="369"/>
      <c r="G60" s="369"/>
      <c r="H60" s="72"/>
      <c r="I60" s="133">
        <v>41516</v>
      </c>
      <c r="J60" s="331">
        <v>16.547001000000002</v>
      </c>
      <c r="K60" s="332">
        <v>16.926167670000002</v>
      </c>
      <c r="L60" s="332">
        <v>1.0521121100000013</v>
      </c>
      <c r="M60" s="333">
        <v>725.40600600000005</v>
      </c>
      <c r="N60" s="334">
        <v>44.004800000000003</v>
      </c>
      <c r="O60" s="335">
        <v>0.18206</v>
      </c>
      <c r="P60" s="332">
        <v>-0.24381643999999802</v>
      </c>
      <c r="Q60" s="336">
        <v>16.117871999999998</v>
      </c>
      <c r="R60" s="332">
        <v>0.80829567000000324</v>
      </c>
      <c r="S60" s="337">
        <v>5.0919291982117976E-2</v>
      </c>
      <c r="T60" s="332">
        <v>-2.4202896699999989</v>
      </c>
      <c r="U60" s="337">
        <v>-0.13685688442671884</v>
      </c>
      <c r="V60" s="338">
        <v>-4.7</v>
      </c>
      <c r="W60" s="339">
        <v>-7.9552988049000004E-3</v>
      </c>
      <c r="X60" s="340">
        <v>95.921875</v>
      </c>
      <c r="Y60" s="332">
        <v>-1.03125</v>
      </c>
      <c r="Z60" s="336">
        <v>0.26953100000000063</v>
      </c>
      <c r="AA60" s="336">
        <v>95.675781000000001</v>
      </c>
      <c r="AB60" s="336">
        <v>96.683593999999999</v>
      </c>
      <c r="AC60" s="341">
        <v>-0.76171899999999937</v>
      </c>
      <c r="AD60" s="342">
        <v>8.0820000000000007</v>
      </c>
      <c r="AE60" s="339">
        <v>7.7524059374999996E-2</v>
      </c>
      <c r="AF60" s="343">
        <v>-0.1026171600021429</v>
      </c>
      <c r="AG60" s="332">
        <v>-7.1496994264195451E-2</v>
      </c>
      <c r="AH60" s="337">
        <v>-4.5040156243597931E-3</v>
      </c>
      <c r="AI60" s="332">
        <v>0.74131269939829714</v>
      </c>
      <c r="AJ60" s="337">
        <v>-8.754470133312639E-3</v>
      </c>
      <c r="AK60" s="341">
        <v>4.5140236624893297E-3</v>
      </c>
      <c r="AL60" s="344">
        <v>0.73679867573580782</v>
      </c>
      <c r="AM60" s="337">
        <v>4.6415276357758183E-2</v>
      </c>
      <c r="AN60" s="332">
        <v>5.1561745815598248E-2</v>
      </c>
      <c r="AO60" s="345">
        <v>-2.696689495656035E-2</v>
      </c>
      <c r="AP60" s="346">
        <v>-0.21615793424746038</v>
      </c>
      <c r="AQ60" s="347">
        <v>-1.3617057936482388E-2</v>
      </c>
      <c r="AR60" s="300"/>
      <c r="AS60" s="302"/>
      <c r="AU60" s="396">
        <f t="shared" si="4"/>
        <v>-1.535942967305565E-2</v>
      </c>
      <c r="AV60" s="397">
        <f t="shared" si="5"/>
        <v>-1.3617057936482388E-2</v>
      </c>
      <c r="AX60" s="370"/>
      <c r="AY60" s="371"/>
    </row>
    <row r="61" spans="1:53" s="226" customFormat="1" ht="15" customHeight="1">
      <c r="B61" s="368"/>
      <c r="C61" s="369"/>
      <c r="D61" s="369"/>
      <c r="E61" s="369"/>
      <c r="F61" s="369"/>
      <c r="G61" s="369"/>
      <c r="H61" s="72"/>
      <c r="I61" s="133">
        <v>41547</v>
      </c>
      <c r="J61" s="331">
        <v>17</v>
      </c>
      <c r="K61" s="332">
        <v>17.34305556</v>
      </c>
      <c r="L61" s="332">
        <v>0.41688788999999815</v>
      </c>
      <c r="M61" s="333">
        <v>496.15508999999997</v>
      </c>
      <c r="N61" s="334">
        <v>43.509399999999999</v>
      </c>
      <c r="O61" s="335">
        <v>0.17885000000000001</v>
      </c>
      <c r="P61" s="332">
        <v>-0.2852183299999993</v>
      </c>
      <c r="Q61" s="336">
        <v>17.211386000000001</v>
      </c>
      <c r="R61" s="332">
        <v>0.13166955999999885</v>
      </c>
      <c r="S61" s="337">
        <v>7.7790532722519607E-3</v>
      </c>
      <c r="T61" s="332">
        <v>-2.2886201100000001</v>
      </c>
      <c r="U61" s="337">
        <v>-0.13014244814909681</v>
      </c>
      <c r="V61" s="338">
        <v>-4.5999999999999996</v>
      </c>
      <c r="W61" s="339">
        <v>-7.9778055576000002E-3</v>
      </c>
      <c r="X61" s="340">
        <v>97.710937999999999</v>
      </c>
      <c r="Y61" s="332">
        <v>1.7890629999999987</v>
      </c>
      <c r="Z61" s="336">
        <v>0.24609399999999937</v>
      </c>
      <c r="AA61" s="336">
        <v>97.4375</v>
      </c>
      <c r="AB61" s="336">
        <v>95.675781000000001</v>
      </c>
      <c r="AC61" s="341">
        <v>2.0351569999999981</v>
      </c>
      <c r="AD61" s="342">
        <v>7.9720000000000004</v>
      </c>
      <c r="AE61" s="339">
        <v>7.7895159773600009E-2</v>
      </c>
      <c r="AF61" s="343">
        <v>-0.10241721797332796</v>
      </c>
      <c r="AG61" s="332">
        <v>0.20884203149848093</v>
      </c>
      <c r="AH61" s="337">
        <v>1.233841207118805E-2</v>
      </c>
      <c r="AI61" s="332">
        <v>0.34069044594142861</v>
      </c>
      <c r="AJ61" s="337">
        <v>1.9994202881493117E-4</v>
      </c>
      <c r="AK61" s="341">
        <v>1.7885444294886348E-4</v>
      </c>
      <c r="AL61" s="344">
        <v>0.34051159149847976</v>
      </c>
      <c r="AM61" s="337">
        <v>2.011746534344001E-2</v>
      </c>
      <c r="AN61" s="332">
        <v>0.39207333731407801</v>
      </c>
      <c r="AO61" s="345">
        <v>-7.3919351878292128E-3</v>
      </c>
      <c r="AP61" s="346">
        <v>-0.26001406716007119</v>
      </c>
      <c r="AQ61" s="347">
        <v>-1.5361662027070724E-2</v>
      </c>
      <c r="AR61" s="300"/>
      <c r="AS61" s="302"/>
      <c r="AU61" s="396">
        <f>P61/K60</f>
        <v>-1.6850732874726347E-2</v>
      </c>
      <c r="AV61" s="397">
        <f>AP61/K60</f>
        <v>-1.5361662027070724E-2</v>
      </c>
      <c r="AX61" s="370"/>
      <c r="AY61" s="371"/>
    </row>
    <row r="62" spans="1:53" s="226" customFormat="1" ht="15" customHeight="1">
      <c r="B62" s="368"/>
      <c r="C62" s="369"/>
      <c r="D62" s="369"/>
      <c r="E62" s="369"/>
      <c r="F62" s="369"/>
      <c r="G62" s="369"/>
      <c r="H62" s="72"/>
      <c r="I62" s="133">
        <v>41578</v>
      </c>
      <c r="J62" s="331">
        <v>17.5</v>
      </c>
      <c r="K62" s="332">
        <v>17.84305556</v>
      </c>
      <c r="L62" s="332">
        <v>0.5</v>
      </c>
      <c r="M62" s="333">
        <v>327.57379200000003</v>
      </c>
      <c r="N62" s="334">
        <v>37.4328</v>
      </c>
      <c r="O62" s="335">
        <v>0.16800000000000001</v>
      </c>
      <c r="P62" s="332">
        <v>-0.15680044000000137</v>
      </c>
      <c r="Q62" s="336">
        <v>17.499856000000001</v>
      </c>
      <c r="R62" s="332">
        <v>0.34319955999999863</v>
      </c>
      <c r="S62" s="337">
        <v>1.9788875081018228E-2</v>
      </c>
      <c r="T62" s="332">
        <v>-1.9454205500000015</v>
      </c>
      <c r="U62" s="337">
        <v>-0.11292894571723899</v>
      </c>
      <c r="V62" s="338">
        <v>-4.5</v>
      </c>
      <c r="W62" s="339">
        <v>-8.0293750020000009E-3</v>
      </c>
      <c r="X62" s="340">
        <v>98.6875</v>
      </c>
      <c r="Y62" s="332">
        <v>0.97656200000000126</v>
      </c>
      <c r="Z62" s="336">
        <v>0.27343799999999874</v>
      </c>
      <c r="AA62" s="336">
        <v>98.453125</v>
      </c>
      <c r="AB62" s="336">
        <v>97.4375</v>
      </c>
      <c r="AC62" s="341">
        <v>1.25</v>
      </c>
      <c r="AD62" s="342">
        <v>7.7620750000000003</v>
      </c>
      <c r="AE62" s="339">
        <v>7.660197765625E-2</v>
      </c>
      <c r="AF62" s="343">
        <v>-0.10481942173910544</v>
      </c>
      <c r="AG62" s="332">
        <v>0.12802152246665996</v>
      </c>
      <c r="AH62" s="337">
        <v>7.3817166775345302E-3</v>
      </c>
      <c r="AI62" s="332">
        <v>0.47004813200970103</v>
      </c>
      <c r="AJ62" s="337">
        <v>-2.4022037657774747E-3</v>
      </c>
      <c r="AK62" s="341">
        <v>-1.1729504569575927E-3</v>
      </c>
      <c r="AL62" s="344">
        <v>0.47122108246665861</v>
      </c>
      <c r="AM62" s="337">
        <v>2.717059175855276E-2</v>
      </c>
      <c r="AN62" s="332">
        <v>0.86329441978073662</v>
      </c>
      <c r="AO62" s="345">
        <v>1.957781331742936E-2</v>
      </c>
      <c r="AP62" s="346">
        <v>-0.12813882695850398</v>
      </c>
      <c r="AQ62" s="347">
        <v>-7.3884804505869889E-3</v>
      </c>
      <c r="AR62" s="300"/>
      <c r="AS62" s="302"/>
      <c r="AX62" s="370"/>
      <c r="AY62" s="371"/>
    </row>
    <row r="63" spans="1:53" s="226" customFormat="1" ht="15" customHeight="1">
      <c r="C63" s="369"/>
      <c r="D63" s="369"/>
      <c r="E63" s="369"/>
      <c r="F63" s="369"/>
      <c r="G63" s="369"/>
      <c r="H63" s="72"/>
      <c r="I63" s="133">
        <v>41607</v>
      </c>
      <c r="J63" s="217">
        <v>18.921880999999999</v>
      </c>
      <c r="K63" s="80">
        <v>19.282992109999999</v>
      </c>
      <c r="L63" s="80">
        <v>1.4399365499999988</v>
      </c>
      <c r="M63" s="81">
        <v>289.29650900000001</v>
      </c>
      <c r="N63" s="73">
        <v>37.805700000000002</v>
      </c>
      <c r="O63" s="170">
        <v>0.16825000000000001</v>
      </c>
      <c r="P63" s="80">
        <v>-0.18662344000000175</v>
      </c>
      <c r="Q63" s="82">
        <v>18.029679000000002</v>
      </c>
      <c r="R63" s="80">
        <v>1.253313109999997</v>
      </c>
      <c r="S63" s="83">
        <v>7.0240946444712918E-2</v>
      </c>
      <c r="T63" s="80">
        <v>-0.69210744000000446</v>
      </c>
      <c r="U63" s="83">
        <v>-5.0620235300708583E-2</v>
      </c>
      <c r="V63" s="84">
        <v>-4.8</v>
      </c>
      <c r="W63" s="172">
        <v>-9.255836212799998E-3</v>
      </c>
      <c r="X63" s="185">
        <v>96.515625</v>
      </c>
      <c r="Y63" s="80">
        <v>-2.171875</v>
      </c>
      <c r="Z63" s="82">
        <v>0.234375</v>
      </c>
      <c r="AA63" s="82">
        <v>96.25</v>
      </c>
      <c r="AB63" s="82">
        <v>98.453125</v>
      </c>
      <c r="AC63" s="187">
        <v>-1.9375</v>
      </c>
      <c r="AD63" s="189">
        <v>8.0552030000000006</v>
      </c>
      <c r="AE63" s="172">
        <v>7.7745295204687495E-2</v>
      </c>
      <c r="AF63" s="86">
        <v>-0.11905332905909316</v>
      </c>
      <c r="AG63" s="80">
        <v>-0.20308762961951679</v>
      </c>
      <c r="AH63" s="83">
        <v>-1.1381886299496385E-2</v>
      </c>
      <c r="AI63" s="80">
        <v>1.0656826141107794</v>
      </c>
      <c r="AJ63" s="83">
        <v>-1.4233907319987721E-2</v>
      </c>
      <c r="AK63" s="187">
        <v>1.5457133730299166E-2</v>
      </c>
      <c r="AL63" s="192">
        <v>1.0502254803804802</v>
      </c>
      <c r="AM63" s="83">
        <v>5.8859060145216531E-2</v>
      </c>
      <c r="AN63" s="80">
        <v>1.9135199001612169</v>
      </c>
      <c r="AO63" s="109">
        <v>7.958920515420842E-2</v>
      </c>
      <c r="AP63" s="194">
        <v>-0.1587203160017768</v>
      </c>
      <c r="AQ63" s="200">
        <v>-8.8953551407187793E-3</v>
      </c>
      <c r="AR63" s="300"/>
      <c r="AS63" s="302"/>
      <c r="AX63" s="370"/>
      <c r="AY63" s="371"/>
    </row>
    <row r="64" spans="1:53" s="226" customFormat="1" ht="15" customHeight="1">
      <c r="C64" s="369"/>
      <c r="D64" s="369"/>
      <c r="E64" s="369"/>
      <c r="F64" s="369"/>
      <c r="G64" s="369"/>
      <c r="H64" s="72"/>
      <c r="I64" s="133">
        <v>41639</v>
      </c>
      <c r="J64" s="234">
        <v>20.6875</v>
      </c>
      <c r="K64" s="237">
        <v>21.04861111</v>
      </c>
      <c r="L64" s="237">
        <v>1.7656190000000009</v>
      </c>
      <c r="M64" s="238">
        <v>186.29620399999999</v>
      </c>
      <c r="N64" s="239">
        <v>33.952800000000003</v>
      </c>
      <c r="O64" s="240">
        <v>0.16769999999999999</v>
      </c>
      <c r="P64" s="237">
        <v>-0.14988489000000271</v>
      </c>
      <c r="Q64" s="171">
        <v>19.432877000000001</v>
      </c>
      <c r="R64" s="237">
        <v>1.6157341099999982</v>
      </c>
      <c r="S64" s="241">
        <v>8.3790632739101312E-2</v>
      </c>
      <c r="T64" s="237">
        <v>0.92362666999999377</v>
      </c>
      <c r="U64" s="241">
        <v>2.892889589314418E-2</v>
      </c>
      <c r="V64" s="242">
        <v>-5.2</v>
      </c>
      <c r="W64" s="243">
        <v>-1.09452777772E-2</v>
      </c>
      <c r="X64" s="244">
        <v>95.0625</v>
      </c>
      <c r="Y64" s="237">
        <v>-1.453125</v>
      </c>
      <c r="Z64" s="171">
        <v>0.265625</v>
      </c>
      <c r="AA64" s="171">
        <v>94.789062000000001</v>
      </c>
      <c r="AB64" s="171">
        <v>96.25</v>
      </c>
      <c r="AC64" s="245">
        <v>-1.1875</v>
      </c>
      <c r="AD64" s="246">
        <v>8.0500100000000003</v>
      </c>
      <c r="AE64" s="243">
        <v>7.6525407562500009E-2</v>
      </c>
      <c r="AF64" s="247">
        <v>-0.14302802331710221</v>
      </c>
      <c r="AG64" s="237">
        <v>-0.14137582825767314</v>
      </c>
      <c r="AH64" s="241">
        <v>-7.3316333612124859E-3</v>
      </c>
      <c r="AI64" s="237">
        <v>1.4917773955391598</v>
      </c>
      <c r="AJ64" s="241">
        <v>-2.3974694258009049E-2</v>
      </c>
      <c r="AK64" s="245">
        <v>1.7419113796834699E-2</v>
      </c>
      <c r="AL64" s="248">
        <v>1.4743582817423251</v>
      </c>
      <c r="AM64" s="241">
        <v>7.6458999377888831E-2</v>
      </c>
      <c r="AN64" s="237">
        <v>3.3878781819035417</v>
      </c>
      <c r="AO64" s="203">
        <v>0.16213351551946942</v>
      </c>
      <c r="AP64" s="249">
        <v>-0.11189307130639745</v>
      </c>
      <c r="AQ64" s="250">
        <v>-5.8026820043332716E-3</v>
      </c>
      <c r="AR64" s="300"/>
      <c r="AS64" s="302"/>
      <c r="AX64" s="370"/>
      <c r="AY64" s="371"/>
    </row>
    <row r="65" spans="1:51" s="226" customFormat="1" ht="15" customHeight="1">
      <c r="C65" s="369"/>
      <c r="D65" s="369"/>
      <c r="E65" s="369"/>
      <c r="F65" s="369"/>
      <c r="G65" s="369"/>
      <c r="H65" s="72"/>
      <c r="I65" s="133">
        <v>41670</v>
      </c>
      <c r="J65" s="234">
        <v>20.578130999999999</v>
      </c>
      <c r="K65" s="237">
        <v>20.957297669999999</v>
      </c>
      <c r="L65" s="237">
        <v>-9.1313440000000412E-2</v>
      </c>
      <c r="M65" s="238">
        <v>24.565598999999999</v>
      </c>
      <c r="N65" s="239">
        <v>33.849699999999999</v>
      </c>
      <c r="O65" s="240">
        <v>0.1565</v>
      </c>
      <c r="P65" s="237">
        <v>-0.21252189000000143</v>
      </c>
      <c r="Q65" s="171">
        <v>21.261133000000001</v>
      </c>
      <c r="R65" s="237">
        <v>-0.30383533000000185</v>
      </c>
      <c r="S65" s="241">
        <v>-1.4434934847347362E-2</v>
      </c>
      <c r="T65" s="237">
        <v>0.61979133999999192</v>
      </c>
      <c r="U65" s="241">
        <v>1.4076374318373608E-2</v>
      </c>
      <c r="V65" s="242">
        <v>-5</v>
      </c>
      <c r="W65" s="243">
        <v>-1.0478648835E-2</v>
      </c>
      <c r="X65" s="244">
        <v>97.265625</v>
      </c>
      <c r="Y65" s="237">
        <v>2.203125</v>
      </c>
      <c r="Z65" s="171">
        <v>0.27343799999999874</v>
      </c>
      <c r="AA65" s="171">
        <v>97.003906000000001</v>
      </c>
      <c r="AB65" s="171">
        <v>94.789062000000001</v>
      </c>
      <c r="AC65" s="245">
        <v>2.4765629999999987</v>
      </c>
      <c r="AD65" s="246">
        <v>7.5514489999999999</v>
      </c>
      <c r="AE65" s="243">
        <v>7.3449640664062496E-2</v>
      </c>
      <c r="AF65" s="247">
        <v>-0.14266439890327473</v>
      </c>
      <c r="AG65" s="237">
        <v>0.3542179105102724</v>
      </c>
      <c r="AH65" s="241">
        <v>1.6828564538492841E-2</v>
      </c>
      <c r="AI65" s="237">
        <v>5.0783135528627392E-2</v>
      </c>
      <c r="AJ65" s="241">
        <v>3.6362441382747912E-4</v>
      </c>
      <c r="AK65" s="245">
        <v>4.0055501835683247E-4</v>
      </c>
      <c r="AL65" s="248">
        <v>5.0382580510270558E-2</v>
      </c>
      <c r="AM65" s="241">
        <v>2.3936296911454772E-3</v>
      </c>
      <c r="AN65" s="237">
        <v>3.4382607624138122</v>
      </c>
      <c r="AO65" s="203">
        <v>0.16491523280729226</v>
      </c>
      <c r="AP65" s="249">
        <v>-0.17351202209268798</v>
      </c>
      <c r="AQ65" s="250">
        <v>-8.2433953093586313E-3</v>
      </c>
      <c r="AR65" s="300"/>
      <c r="AS65" s="302"/>
      <c r="AX65" s="370"/>
      <c r="AY65" s="371"/>
    </row>
    <row r="66" spans="1:51" s="226" customFormat="1" ht="15" customHeight="1">
      <c r="C66" s="372"/>
      <c r="D66" s="369"/>
      <c r="E66" s="369"/>
      <c r="F66" s="369"/>
      <c r="G66" s="369"/>
      <c r="H66" s="72"/>
      <c r="I66" s="133">
        <v>41698</v>
      </c>
      <c r="J66" s="234">
        <v>21.375</v>
      </c>
      <c r="K66" s="237">
        <v>21.75416667</v>
      </c>
      <c r="L66" s="237">
        <v>0.79686900000000094</v>
      </c>
      <c r="M66" s="238">
        <v>-65.660399999999996</v>
      </c>
      <c r="N66" s="239">
        <v>30.785900000000002</v>
      </c>
      <c r="O66" s="240">
        <v>0.1555</v>
      </c>
      <c r="P66" s="237">
        <v>-0.12953733000000156</v>
      </c>
      <c r="Q66" s="171">
        <v>21.086835000000001</v>
      </c>
      <c r="R66" s="237">
        <v>0.66733166999999938</v>
      </c>
      <c r="S66" s="241">
        <v>3.1842448416203623E-2</v>
      </c>
      <c r="T66" s="237">
        <v>1.2871230099999913</v>
      </c>
      <c r="U66" s="241">
        <v>4.6367048957697277E-2</v>
      </c>
      <c r="V66" s="242">
        <v>-5.0999999999999996</v>
      </c>
      <c r="W66" s="243">
        <v>-1.10946250017E-2</v>
      </c>
      <c r="X66" s="244">
        <v>97.15625</v>
      </c>
      <c r="Y66" s="237">
        <v>-0.109375</v>
      </c>
      <c r="Z66" s="171">
        <v>0.26171899999999937</v>
      </c>
      <c r="AA66" s="171">
        <v>96.925781000000001</v>
      </c>
      <c r="AB66" s="171">
        <v>97.003906000000001</v>
      </c>
      <c r="AC66" s="245">
        <v>0.15234399999999937</v>
      </c>
      <c r="AD66" s="246">
        <v>7.6578980000000003</v>
      </c>
      <c r="AE66" s="243">
        <v>7.4401265256250002E-2</v>
      </c>
      <c r="AF66" s="247">
        <v>-0.149118767852782</v>
      </c>
      <c r="AG66" s="237">
        <v>2.1734065186520397E-2</v>
      </c>
      <c r="AH66" s="241">
        <v>1.0370642975421553E-3</v>
      </c>
      <c r="AI66" s="237">
        <v>0.689418708488446</v>
      </c>
      <c r="AJ66" s="241">
        <v>-6.4543689495072665E-3</v>
      </c>
      <c r="AK66" s="245">
        <v>3.5297330192617864E-4</v>
      </c>
      <c r="AL66" s="248">
        <v>0.68906573518651981</v>
      </c>
      <c r="AM66" s="241">
        <v>3.2879512713745784E-2</v>
      </c>
      <c r="AN66" s="237">
        <v>4.1273264976003317</v>
      </c>
      <c r="AO66" s="203">
        <v>0.2032170780148157</v>
      </c>
      <c r="AP66" s="249">
        <v>-9.0510115196339405E-2</v>
      </c>
      <c r="AQ66" s="250">
        <v>-4.318787499301641E-3</v>
      </c>
      <c r="AR66" s="300"/>
      <c r="AS66" s="302"/>
      <c r="AX66" s="370"/>
      <c r="AY66" s="371"/>
    </row>
    <row r="67" spans="1:51" s="226" customFormat="1" ht="15">
      <c r="A67" s="373"/>
      <c r="C67" s="369"/>
      <c r="D67" s="369"/>
      <c r="E67" s="369"/>
      <c r="F67" s="369"/>
      <c r="G67" s="369"/>
      <c r="H67" s="72"/>
      <c r="I67" s="133">
        <v>41729</v>
      </c>
      <c r="J67" s="331">
        <v>21.453130999999999</v>
      </c>
      <c r="K67" s="332">
        <v>21.796186559999999</v>
      </c>
      <c r="L67" s="332">
        <v>4.2019889999998838E-2</v>
      </c>
      <c r="M67" s="333">
        <v>-29.029699000000001</v>
      </c>
      <c r="N67" s="334">
        <v>27.467300000000002</v>
      </c>
      <c r="O67" s="335">
        <v>0.152</v>
      </c>
      <c r="P67" s="332">
        <v>-7.0644330000000366E-2</v>
      </c>
      <c r="Q67" s="336">
        <v>21.824811</v>
      </c>
      <c r="R67" s="332">
        <v>-2.8624440000001528E-2</v>
      </c>
      <c r="S67" s="337">
        <v>-1.3158141350215887E-3</v>
      </c>
      <c r="T67" s="332">
        <v>1.2584985699999898</v>
      </c>
      <c r="U67" s="337">
        <v>4.4990224404257928E-2</v>
      </c>
      <c r="V67" s="338">
        <v>-5.0999999999999996</v>
      </c>
      <c r="W67" s="339">
        <v>-1.1116055145599999E-2</v>
      </c>
      <c r="X67" s="340">
        <v>96.546875</v>
      </c>
      <c r="Y67" s="332">
        <v>-0.609375</v>
      </c>
      <c r="Z67" s="336">
        <v>0.23046899999999937</v>
      </c>
      <c r="AA67" s="336">
        <v>96.269531000000001</v>
      </c>
      <c r="AB67" s="336">
        <v>96.925781000000001</v>
      </c>
      <c r="AC67" s="341">
        <v>-0.37890600000000063</v>
      </c>
      <c r="AD67" s="342">
        <v>7.6721079999999997</v>
      </c>
      <c r="AE67" s="339">
        <v>7.4071805206249994E-2</v>
      </c>
      <c r="AF67" s="343">
        <v>-0.15007134110810161</v>
      </c>
      <c r="AG67" s="332">
        <v>-5.650199585202631E-2</v>
      </c>
      <c r="AH67" s="337">
        <v>-2.5972953461805169E-3</v>
      </c>
      <c r="AI67" s="332">
        <v>-8.4836198688297643E-2</v>
      </c>
      <c r="AJ67" s="337">
        <v>-9.525732553196109E-4</v>
      </c>
      <c r="AK67" s="341">
        <v>2.9023716373019395E-4</v>
      </c>
      <c r="AL67" s="344">
        <v>-8.5126435852027837E-2</v>
      </c>
      <c r="AM67" s="337">
        <v>-3.9131094812021056E-3</v>
      </c>
      <c r="AN67" s="332">
        <v>4.0422000617483036</v>
      </c>
      <c r="AO67" s="345">
        <v>0.19850875785889155</v>
      </c>
      <c r="AP67" s="346">
        <v>-3.6057538086157394E-2</v>
      </c>
      <c r="AQ67" s="347">
        <v>-1.6575003139919122E-3</v>
      </c>
    </row>
    <row r="68" spans="1:51" s="226" customFormat="1" ht="15">
      <c r="A68" s="373"/>
      <c r="I68" s="133">
        <v>41759</v>
      </c>
      <c r="J68" s="234">
        <v>21.75</v>
      </c>
      <c r="K68" s="237">
        <v>22.09305556</v>
      </c>
      <c r="L68" s="237">
        <v>0.29686900000000094</v>
      </c>
      <c r="M68" s="238">
        <v>-135.295807</v>
      </c>
      <c r="N68" s="239">
        <v>27.626899999999999</v>
      </c>
      <c r="O68" s="240">
        <v>0.15049999999999999</v>
      </c>
      <c r="P68" s="237">
        <v>-7.6091440000002564E-2</v>
      </c>
      <c r="Q68" s="171">
        <v>21.872278000000001</v>
      </c>
      <c r="R68" s="237">
        <v>0.22077755999999837</v>
      </c>
      <c r="S68" s="241">
        <v>1.0129182891339612E-2</v>
      </c>
      <c r="T68" s="237">
        <v>1.4792761299999881</v>
      </c>
      <c r="U68" s="241">
        <v>5.5575121506910685E-2</v>
      </c>
      <c r="V68" s="242">
        <v>-5.0999999999999996</v>
      </c>
      <c r="W68" s="243">
        <v>-1.1267458335599998E-2</v>
      </c>
      <c r="X68" s="244">
        <v>97.484375</v>
      </c>
      <c r="Y68" s="237">
        <v>0.9375</v>
      </c>
      <c r="Z68" s="171">
        <v>0.27734399999999937</v>
      </c>
      <c r="AA68" s="171">
        <v>97.210937999999999</v>
      </c>
      <c r="AB68" s="171">
        <v>96.269531000000001</v>
      </c>
      <c r="AC68" s="245">
        <v>1.2148439999999994</v>
      </c>
      <c r="AD68" s="246">
        <v>7.508197</v>
      </c>
      <c r="AE68" s="243">
        <v>7.3193189192187508E-2</v>
      </c>
      <c r="AF68" s="247">
        <v>-0.15394134973425455</v>
      </c>
      <c r="AG68" s="237">
        <v>0.18231326831713049</v>
      </c>
      <c r="AH68" s="241">
        <v>8.3644571409435802E-3</v>
      </c>
      <c r="AI68" s="237">
        <v>0.40127676177361965</v>
      </c>
      <c r="AJ68" s="241">
        <v>-3.8700086261529432E-3</v>
      </c>
      <c r="AK68" s="245">
        <v>-1.8140665435091921E-3</v>
      </c>
      <c r="AL68" s="248">
        <v>0.40309082831712884</v>
      </c>
      <c r="AM68" s="241">
        <v>1.8493640032283192E-2</v>
      </c>
      <c r="AN68" s="237">
        <v>4.4452908900654329</v>
      </c>
      <c r="AO68" s="203">
        <v>0.22067354740227274</v>
      </c>
      <c r="AP68" s="249">
        <v>-3.3396730299305566E-2</v>
      </c>
      <c r="AQ68" s="250">
        <v>-1.5322281357508058E-3</v>
      </c>
    </row>
    <row r="69" spans="1:51" ht="15">
      <c r="A69" s="90"/>
      <c r="I69" s="133">
        <v>41789</v>
      </c>
      <c r="J69" s="234">
        <v>21.75</v>
      </c>
      <c r="K69" s="237">
        <v>22.11111111</v>
      </c>
      <c r="L69" s="237">
        <v>1.8055549999999698E-2</v>
      </c>
      <c r="M69" s="238">
        <v>-253.36140399999999</v>
      </c>
      <c r="N69" s="239">
        <v>28.2913</v>
      </c>
      <c r="O69" s="240">
        <v>0.151</v>
      </c>
      <c r="P69" s="237">
        <v>-0.10203744000000015</v>
      </c>
      <c r="Q69" s="171">
        <v>22.195093</v>
      </c>
      <c r="R69" s="237">
        <v>-8.3981890000000448E-2</v>
      </c>
      <c r="S69" s="241">
        <v>-3.8012799891768544E-3</v>
      </c>
      <c r="T69" s="237">
        <v>1.3952942399999877</v>
      </c>
      <c r="U69" s="241">
        <v>5.1562584920453514E-2</v>
      </c>
      <c r="V69" s="242">
        <v>-4.9000000000000004</v>
      </c>
      <c r="W69" s="243">
        <v>-1.08344444439E-2</v>
      </c>
      <c r="X69" s="244">
        <v>99.039062000000001</v>
      </c>
      <c r="Y69" s="237">
        <v>1.5546870000000013</v>
      </c>
      <c r="Z69" s="171">
        <v>0.27343700000000126</v>
      </c>
      <c r="AA69" s="171">
        <v>98.765625</v>
      </c>
      <c r="AB69" s="171">
        <v>97.210937999999999</v>
      </c>
      <c r="AC69" s="245">
        <v>1.8281240000000025</v>
      </c>
      <c r="AD69" s="246">
        <v>7.1980000000000004</v>
      </c>
      <c r="AE69" s="243">
        <v>7.1288316827599993E-2</v>
      </c>
      <c r="AF69" s="247">
        <v>-0.15198064600264677</v>
      </c>
      <c r="AG69" s="237">
        <v>0.28142387604158475</v>
      </c>
      <c r="AH69" s="241">
        <v>1.2738114711081855E-2</v>
      </c>
      <c r="AI69" s="237">
        <v>0.19896612634277536</v>
      </c>
      <c r="AJ69" s="241">
        <v>1.9607037316077824E-3</v>
      </c>
      <c r="AK69" s="245">
        <v>1.5241403011910554E-3</v>
      </c>
      <c r="AL69" s="248">
        <v>0.19744198604158431</v>
      </c>
      <c r="AM69" s="241">
        <v>8.9368347219050005E-3</v>
      </c>
      <c r="AN69" s="237">
        <v>4.6427328761070168</v>
      </c>
      <c r="AO69" s="203">
        <v>0.23158250514480838</v>
      </c>
      <c r="AP69" s="249">
        <v>-6.0480308098974228E-2</v>
      </c>
      <c r="AQ69" s="250">
        <v>-2.7375257322248925E-3</v>
      </c>
    </row>
    <row r="70" spans="1:51" ht="15">
      <c r="A70" s="90"/>
      <c r="I70" s="133">
        <v>41820</v>
      </c>
      <c r="J70" s="234">
        <v>22.3125</v>
      </c>
      <c r="K70" s="237">
        <v>22.65555556</v>
      </c>
      <c r="L70" s="237">
        <v>0.5444444500000003</v>
      </c>
      <c r="M70" s="238">
        <v>-303.62649499999998</v>
      </c>
      <c r="N70" s="239">
        <v>28.733799999999999</v>
      </c>
      <c r="O70" s="240">
        <v>0.1552</v>
      </c>
      <c r="P70" s="237">
        <v>-0.11432789000000199</v>
      </c>
      <c r="Q70" s="171">
        <v>22.225439000000001</v>
      </c>
      <c r="R70" s="237">
        <v>0.43011655999999832</v>
      </c>
      <c r="S70" s="241">
        <v>1.9452507739670905E-2</v>
      </c>
      <c r="T70" s="237">
        <v>1.825410799999986</v>
      </c>
      <c r="U70" s="241">
        <v>7.2018114242367037E-2</v>
      </c>
      <c r="V70" s="242">
        <v>-4.9000000000000004</v>
      </c>
      <c r="W70" s="243">
        <v>-1.1101222224399999E-2</v>
      </c>
      <c r="X70" s="244">
        <v>98.78125</v>
      </c>
      <c r="Y70" s="237">
        <v>-0.25781200000000126</v>
      </c>
      <c r="Z70" s="171">
        <v>0.27343700000000126</v>
      </c>
      <c r="AA70" s="171">
        <v>98.535156000000001</v>
      </c>
      <c r="AB70" s="171">
        <v>98.765625</v>
      </c>
      <c r="AC70" s="245">
        <v>1.5625E-2</v>
      </c>
      <c r="AD70" s="246">
        <v>7.2728479999999998</v>
      </c>
      <c r="AE70" s="243">
        <v>7.184210164999999E-2</v>
      </c>
      <c r="AF70" s="247">
        <v>-0.15452251492422758</v>
      </c>
      <c r="AG70" s="237">
        <v>2.3746975937913558E-3</v>
      </c>
      <c r="AH70" s="241">
        <v>1.0739838364420194E-4</v>
      </c>
      <c r="AI70" s="237">
        <v>0.43281891974899495</v>
      </c>
      <c r="AJ70" s="241">
        <v>-2.5418689215808143E-3</v>
      </c>
      <c r="AK70" s="245">
        <v>3.2766215520529804E-4</v>
      </c>
      <c r="AL70" s="248">
        <v>0.43249125759378965</v>
      </c>
      <c r="AM70" s="241">
        <v>1.9559906123315107E-2</v>
      </c>
      <c r="AN70" s="237">
        <v>5.0752241337008064</v>
      </c>
      <c r="AO70" s="203">
        <v>0.25567214332855803</v>
      </c>
      <c r="AP70" s="249">
        <v>-7.2075717086665769E-2</v>
      </c>
      <c r="AQ70" s="250">
        <v>-3.2597057980532111E-3</v>
      </c>
    </row>
    <row r="71" spans="1:51" ht="15">
      <c r="A71" s="90"/>
      <c r="I71" s="133">
        <v>41851</v>
      </c>
      <c r="J71" s="234">
        <v>23.203130999999999</v>
      </c>
      <c r="K71" s="237">
        <v>23.546186559999999</v>
      </c>
      <c r="L71" s="237">
        <v>0.89063099999999906</v>
      </c>
      <c r="M71" s="238">
        <v>-330.06518599999998</v>
      </c>
      <c r="N71" s="239">
        <v>28.6934</v>
      </c>
      <c r="O71" s="240">
        <v>0.156</v>
      </c>
      <c r="P71" s="237">
        <v>-0.13018844000000129</v>
      </c>
      <c r="Q71" s="171">
        <v>22.785744000000001</v>
      </c>
      <c r="R71" s="237">
        <v>0.76044255999999777</v>
      </c>
      <c r="S71" s="241">
        <v>3.356539008659816E-2</v>
      </c>
      <c r="T71" s="237">
        <v>2.5858533599999838</v>
      </c>
      <c r="U71" s="241">
        <v>0.10800082042681147</v>
      </c>
      <c r="V71" s="242">
        <v>-5</v>
      </c>
      <c r="W71" s="243">
        <v>-1.1773093279999999E-2</v>
      </c>
      <c r="X71" s="244">
        <v>97.96875</v>
      </c>
      <c r="Y71" s="237">
        <v>-0.8125</v>
      </c>
      <c r="Z71" s="171">
        <v>0.24609399999999937</v>
      </c>
      <c r="AA71" s="171">
        <v>97.714843999999999</v>
      </c>
      <c r="AB71" s="171">
        <v>98.535156000000001</v>
      </c>
      <c r="AC71" s="245">
        <v>-0.56640600000000063</v>
      </c>
      <c r="AD71" s="246">
        <v>7.148028</v>
      </c>
      <c r="AE71" s="243">
        <v>7.0028336812500008E-2</v>
      </c>
      <c r="AF71" s="247">
        <v>-0.16811899033847266</v>
      </c>
      <c r="AG71" s="237">
        <v>-8.752247958817215E-2</v>
      </c>
      <c r="AH71" s="241">
        <v>-3.8631795789064354E-3</v>
      </c>
      <c r="AI71" s="237">
        <v>0.67844364854886263</v>
      </c>
      <c r="AJ71" s="241">
        <v>-1.3596475414245079E-2</v>
      </c>
      <c r="AK71" s="245">
        <v>5.5235681370370635E-3</v>
      </c>
      <c r="AL71" s="248">
        <v>0.67292008041182561</v>
      </c>
      <c r="AM71" s="241">
        <v>2.9702210507691722E-2</v>
      </c>
      <c r="AN71" s="237">
        <v>5.7481442141126315</v>
      </c>
      <c r="AO71" s="203">
        <v>0.29296838165834727</v>
      </c>
      <c r="AP71" s="249">
        <v>-8.8815365191645318E-2</v>
      </c>
      <c r="AQ71" s="250">
        <v>-3.920246623678264E-3</v>
      </c>
    </row>
    <row r="72" spans="1:51" ht="15">
      <c r="A72" s="90"/>
      <c r="I72" s="133">
        <v>41880</v>
      </c>
      <c r="J72" s="234">
        <v>22.953130999999999</v>
      </c>
      <c r="K72" s="237">
        <v>23.314242109999999</v>
      </c>
      <c r="L72" s="237">
        <v>-0.2319444500000003</v>
      </c>
      <c r="M72" s="238">
        <v>-436.85391199999998</v>
      </c>
      <c r="N72" s="239">
        <v>27.7941</v>
      </c>
      <c r="O72" s="240">
        <v>0.157</v>
      </c>
      <c r="P72" s="237">
        <v>-0.1328404400000025</v>
      </c>
      <c r="Q72" s="171">
        <v>23.679027000000001</v>
      </c>
      <c r="R72" s="237">
        <v>-0.3647848900000028</v>
      </c>
      <c r="S72" s="241">
        <v>-1.5492312908948718E-2</v>
      </c>
      <c r="T72" s="237">
        <v>2.221068469999981</v>
      </c>
      <c r="U72" s="241">
        <v>9.0835325013387536E-2</v>
      </c>
      <c r="V72" s="242">
        <v>-4.7</v>
      </c>
      <c r="W72" s="243">
        <v>-1.09576937917E-2</v>
      </c>
      <c r="X72" s="244">
        <v>99.53125</v>
      </c>
      <c r="Y72" s="237">
        <v>1.5625</v>
      </c>
      <c r="Z72" s="171">
        <v>0.25390600000000063</v>
      </c>
      <c r="AA72" s="171">
        <v>99.242187999999999</v>
      </c>
      <c r="AB72" s="171">
        <v>97.714843999999999</v>
      </c>
      <c r="AC72" s="245">
        <v>1.8164060000000006</v>
      </c>
      <c r="AD72" s="246">
        <v>6.8048909999999996</v>
      </c>
      <c r="AE72" s="243">
        <v>6.7729930734374999E-2</v>
      </c>
      <c r="AF72" s="247">
        <v>-0.16178510258151846</v>
      </c>
      <c r="AG72" s="237">
        <v>0.3053723427647439</v>
      </c>
      <c r="AH72" s="241">
        <v>1.2969078537902483E-2</v>
      </c>
      <c r="AI72" s="237">
        <v>-5.446419742513843E-2</v>
      </c>
      <c r="AJ72" s="241">
        <v>6.333887756954204E-3</v>
      </c>
      <c r="AK72" s="245">
        <v>4.9483498101204719E-3</v>
      </c>
      <c r="AL72" s="248">
        <v>-5.9412547235258906E-2</v>
      </c>
      <c r="AM72" s="241">
        <v>-2.523234371046235E-3</v>
      </c>
      <c r="AN72" s="237">
        <v>5.6887316668773726</v>
      </c>
      <c r="AO72" s="203">
        <v>0.2897059193970708</v>
      </c>
      <c r="AP72" s="249">
        <v>-9.1762231743939382E-2</v>
      </c>
      <c r="AQ72" s="250">
        <v>-3.8971164825400664E-3</v>
      </c>
    </row>
    <row r="73" spans="1:51" ht="15">
      <c r="A73" s="90"/>
      <c r="I73" s="133">
        <v>41912</v>
      </c>
      <c r="J73" s="234">
        <v>23.71875</v>
      </c>
      <c r="K73" s="237">
        <v>24.06180556</v>
      </c>
      <c r="L73" s="237">
        <v>0.74756345000000124</v>
      </c>
      <c r="M73" s="238">
        <v>-433.57690400000001</v>
      </c>
      <c r="N73" s="239">
        <v>25.741700000000002</v>
      </c>
      <c r="O73" s="240">
        <v>0.1565</v>
      </c>
      <c r="P73" s="237">
        <v>-7.168289000000172E-2</v>
      </c>
      <c r="Q73" s="171">
        <v>23.385925</v>
      </c>
      <c r="R73" s="237">
        <v>0.67588055999999952</v>
      </c>
      <c r="S73" s="241">
        <v>2.8990029219525832E-2</v>
      </c>
      <c r="T73" s="237">
        <v>2.8969490299999805</v>
      </c>
      <c r="U73" s="241">
        <v>0.12245867295921653</v>
      </c>
      <c r="V73" s="242">
        <v>-4.8</v>
      </c>
      <c r="W73" s="243">
        <v>-1.15496666688E-2</v>
      </c>
      <c r="X73" s="244">
        <v>98.578125</v>
      </c>
      <c r="Y73" s="237">
        <v>-0.953125</v>
      </c>
      <c r="Z73" s="171">
        <v>0.28906200000000126</v>
      </c>
      <c r="AA73" s="171">
        <v>98.304687999999999</v>
      </c>
      <c r="AB73" s="171">
        <v>99.242187999999999</v>
      </c>
      <c r="AC73" s="245">
        <v>-0.66406299999999874</v>
      </c>
      <c r="AD73" s="246">
        <v>6.9646030000000003</v>
      </c>
      <c r="AE73" s="243">
        <v>6.8655750510937502E-2</v>
      </c>
      <c r="AF73" s="247">
        <v>-0.16822577253685445</v>
      </c>
      <c r="AG73" s="237">
        <v>-0.10743550057559069</v>
      </c>
      <c r="AH73" s="241">
        <v>-4.6081489618532015E-3</v>
      </c>
      <c r="AI73" s="237">
        <v>0.57151444119999861</v>
      </c>
      <c r="AJ73" s="241">
        <v>-6.440669955335987E-3</v>
      </c>
      <c r="AK73" s="245">
        <v>3.0693817755898063E-3</v>
      </c>
      <c r="AL73" s="248">
        <v>0.56844505942440882</v>
      </c>
      <c r="AM73" s="241">
        <v>2.4381880257672628E-2</v>
      </c>
      <c r="AN73" s="237">
        <v>6.2571767263017817</v>
      </c>
      <c r="AO73" s="203">
        <v>0.32115137469142163</v>
      </c>
      <c r="AP73" s="249">
        <v>-2.3055211738953287E-2</v>
      </c>
      <c r="AQ73" s="250">
        <v>-9.8888960791328456E-4</v>
      </c>
    </row>
    <row r="74" spans="1:51" ht="15">
      <c r="A74" s="90"/>
      <c r="I74" s="133">
        <v>41943</v>
      </c>
      <c r="J74" s="234">
        <v>23.046880999999999</v>
      </c>
      <c r="K74" s="237">
        <v>23.426047669999999</v>
      </c>
      <c r="L74" s="237">
        <v>-0.63575789000000071</v>
      </c>
      <c r="M74" s="238">
        <v>-479.05371100000002</v>
      </c>
      <c r="N74" s="239">
        <v>25.444500000000001</v>
      </c>
      <c r="O74" s="240">
        <v>0.15590000000000001</v>
      </c>
      <c r="P74" s="237">
        <v>-8.4104440000000835E-2</v>
      </c>
      <c r="Q74" s="171">
        <v>24.145910000000001</v>
      </c>
      <c r="R74" s="237">
        <v>-0.71986233000000155</v>
      </c>
      <c r="S74" s="241">
        <v>-2.991721997773477E-2</v>
      </c>
      <c r="T74" s="237">
        <v>2.1770866999999789</v>
      </c>
      <c r="U74" s="241">
        <v>8.8877829924379315E-2</v>
      </c>
      <c r="V74" s="242">
        <v>-4.5999999999999996</v>
      </c>
      <c r="W74" s="243">
        <v>-1.0775981928199998E-2</v>
      </c>
      <c r="X74" s="244">
        <v>100.039062</v>
      </c>
      <c r="Y74" s="237">
        <v>1.4609370000000013</v>
      </c>
      <c r="Z74" s="171">
        <v>0.27343700000000126</v>
      </c>
      <c r="AA74" s="171">
        <v>99.75</v>
      </c>
      <c r="AB74" s="171">
        <v>98.304687999999999</v>
      </c>
      <c r="AC74" s="245">
        <v>1.7343740000000025</v>
      </c>
      <c r="AD74" s="246">
        <v>6.6523269999999997</v>
      </c>
      <c r="AE74" s="243">
        <v>6.6549255319727399E-2</v>
      </c>
      <c r="AF74" s="247">
        <v>-0.16192490624317535</v>
      </c>
      <c r="AG74" s="237">
        <v>0.29176640601783482</v>
      </c>
      <c r="AH74" s="241">
        <v>1.2125707079225306E-2</v>
      </c>
      <c r="AI74" s="237">
        <v>-0.42349333963192237</v>
      </c>
      <c r="AJ74" s="241">
        <v>6.3008662936790971E-3</v>
      </c>
      <c r="AK74" s="245">
        <v>4.6025843502443334E-3</v>
      </c>
      <c r="AL74" s="248">
        <v>-0.42809592398216673</v>
      </c>
      <c r="AM74" s="241">
        <v>-1.7791512898509464E-2</v>
      </c>
      <c r="AN74" s="237">
        <v>5.8290808023196146</v>
      </c>
      <c r="AO74" s="203">
        <v>0.29764609296771583</v>
      </c>
      <c r="AP74" s="249">
        <v>-3.9828179411585493E-2</v>
      </c>
      <c r="AQ74" s="250">
        <v>-1.6552448365635239E-3</v>
      </c>
    </row>
    <row r="75" spans="1:51" ht="15">
      <c r="I75" s="133">
        <v>41971</v>
      </c>
      <c r="J75" s="234">
        <v>22.796880999999999</v>
      </c>
      <c r="K75" s="237">
        <v>23.139936559999999</v>
      </c>
      <c r="L75" s="237">
        <v>-0.28611111000000022</v>
      </c>
      <c r="M75" s="238">
        <v>-556.62597700000003</v>
      </c>
      <c r="N75" s="239">
        <v>24.6494</v>
      </c>
      <c r="O75" s="240">
        <v>0.154</v>
      </c>
      <c r="P75" s="237">
        <v>-4.6736330000001658E-2</v>
      </c>
      <c r="Q75" s="171">
        <v>23.472784000000001</v>
      </c>
      <c r="R75" s="237">
        <v>-0.33284744000000188</v>
      </c>
      <c r="S75" s="241">
        <v>-1.4208433479210192E-2</v>
      </c>
      <c r="T75" s="237">
        <v>1.8442392599999771</v>
      </c>
      <c r="U75" s="241">
        <v>7.3406581710911967E-2</v>
      </c>
      <c r="V75" s="242">
        <v>-4.2</v>
      </c>
      <c r="W75" s="243">
        <v>-9.7187733551999996E-3</v>
      </c>
      <c r="X75" s="244">
        <v>101.117188</v>
      </c>
      <c r="Y75" s="237">
        <v>1.0781259999999975</v>
      </c>
      <c r="Z75" s="171">
        <v>0.28906200000000126</v>
      </c>
      <c r="AA75" s="171">
        <v>100.832031</v>
      </c>
      <c r="AB75" s="171">
        <v>99.75</v>
      </c>
      <c r="AC75" s="245">
        <v>1.3671879999999987</v>
      </c>
      <c r="AD75" s="246">
        <v>6.2499140000000004</v>
      </c>
      <c r="AE75" s="243">
        <v>6.3197372892183204E-2</v>
      </c>
      <c r="AF75" s="247">
        <v>-0.15378445195468088</v>
      </c>
      <c r="AG75" s="237">
        <v>0.2213817887167942</v>
      </c>
      <c r="AH75" s="241">
        <v>9.4502406823111455E-3</v>
      </c>
      <c r="AI75" s="237">
        <v>-0.10707743357308899</v>
      </c>
      <c r="AJ75" s="241">
        <v>8.1404542884944697E-3</v>
      </c>
      <c r="AK75" s="245">
        <v>4.3882177101186842E-3</v>
      </c>
      <c r="AL75" s="248">
        <v>-0.11146565128320768</v>
      </c>
      <c r="AM75" s="241">
        <v>-4.7581927968990464E-3</v>
      </c>
      <c r="AN75" s="237">
        <v>5.7176151510364068</v>
      </c>
      <c r="AO75" s="203">
        <v>0.29147164267523262</v>
      </c>
      <c r="AP75" s="249">
        <v>-2.283088749077497E-3</v>
      </c>
      <c r="AQ75" s="250">
        <v>-9.7459408485763447E-5</v>
      </c>
    </row>
    <row r="76" spans="1:51" ht="15">
      <c r="I76" s="133">
        <v>42004</v>
      </c>
      <c r="J76" s="501">
        <v>22.78125</v>
      </c>
      <c r="K76" s="502">
        <v>23.14236111</v>
      </c>
      <c r="L76" s="502">
        <v>2.4245500000006359E-3</v>
      </c>
      <c r="M76" s="503">
        <v>-600.17938200000003</v>
      </c>
      <c r="N76" s="504">
        <v>22.417899999999999</v>
      </c>
      <c r="O76" s="505">
        <v>0.17125000000000001</v>
      </c>
      <c r="P76" s="502">
        <v>1.6643559999998558E-2</v>
      </c>
      <c r="Q76" s="506">
        <v>23.123293</v>
      </c>
      <c r="R76" s="502">
        <v>1.9068109999999194E-2</v>
      </c>
      <c r="S76" s="507">
        <v>8.2403467056001275E-4</v>
      </c>
      <c r="T76" s="502">
        <v>1.8633073699999763</v>
      </c>
      <c r="U76" s="507">
        <v>7.4291105949849001E-2</v>
      </c>
      <c r="V76" s="508">
        <v>-3.9</v>
      </c>
      <c r="W76" s="509">
        <v>-9.0255208328999994E-3</v>
      </c>
      <c r="X76" s="510">
        <v>101.210938</v>
      </c>
      <c r="Y76" s="502">
        <v>9.375E-2</v>
      </c>
      <c r="Z76" s="506">
        <v>0.28515699999999811</v>
      </c>
      <c r="AA76" s="506">
        <v>100.957031</v>
      </c>
      <c r="AB76" s="506">
        <v>100.832031</v>
      </c>
      <c r="AC76" s="511">
        <v>0.37890699999999811</v>
      </c>
      <c r="AD76" s="512">
        <v>5.9987959999999996</v>
      </c>
      <c r="AE76" s="509">
        <v>6.0714377003064791E-2</v>
      </c>
      <c r="AF76" s="513">
        <v>-0.14865541373247396</v>
      </c>
      <c r="AG76" s="502">
        <v>5.8270005336791976E-2</v>
      </c>
      <c r="AH76" s="507">
        <v>2.5181575232802616E-3</v>
      </c>
      <c r="AI76" s="502">
        <v>7.7578539003457112E-2</v>
      </c>
      <c r="AJ76" s="507">
        <v>5.129038222206922E-3</v>
      </c>
      <c r="AK76" s="511">
        <v>2.4042366666594947E-4</v>
      </c>
      <c r="AL76" s="514">
        <v>7.7338115336791163E-2</v>
      </c>
      <c r="AM76" s="507">
        <v>3.342192193840274E-3</v>
      </c>
      <c r="AN76" s="502">
        <v>5.7949532663731977</v>
      </c>
      <c r="AO76" s="232">
        <v>0.29578798911794801</v>
      </c>
      <c r="AP76" s="515">
        <v>5.9033691813709356E-2</v>
      </c>
      <c r="AQ76" s="516">
        <v>2.5511604865743574E-3</v>
      </c>
    </row>
    <row r="77" spans="1:51" ht="15">
      <c r="I77" s="133">
        <v>42034</v>
      </c>
      <c r="J77" s="331">
        <v>22.125</v>
      </c>
      <c r="K77" s="332">
        <v>22.48611111</v>
      </c>
      <c r="L77" s="332">
        <v>-0.65625</v>
      </c>
      <c r="M77" s="333">
        <v>-750.32037400000002</v>
      </c>
      <c r="N77" s="334">
        <v>23.8368</v>
      </c>
      <c r="O77" s="335">
        <v>0.17125000000000001</v>
      </c>
      <c r="P77" s="332">
        <v>-1.9647890000001667E-2</v>
      </c>
      <c r="Q77" s="336">
        <v>23.162009000000001</v>
      </c>
      <c r="R77" s="332">
        <v>-0.67589789000000167</v>
      </c>
      <c r="S77" s="337">
        <v>-2.9206090371994963E-2</v>
      </c>
      <c r="T77" s="332">
        <v>1.1874094799999746</v>
      </c>
      <c r="U77" s="337">
        <v>4.2915262823647327E-2</v>
      </c>
      <c r="V77" s="338">
        <v>-9.9</v>
      </c>
      <c r="W77" s="339">
        <v>-2.2261249998900001E-2</v>
      </c>
      <c r="X77" s="340">
        <v>103.375</v>
      </c>
      <c r="Y77" s="332">
        <v>2.1640620000000013</v>
      </c>
      <c r="Z77" s="336">
        <v>0.25390699999999811</v>
      </c>
      <c r="AA77" s="336">
        <v>103.128906</v>
      </c>
      <c r="AB77" s="336">
        <v>100.957031</v>
      </c>
      <c r="AC77" s="341">
        <v>2.4179689999999994</v>
      </c>
      <c r="AD77" s="342">
        <v>5.4045230000000002</v>
      </c>
      <c r="AE77" s="339">
        <v>5.58692565125E-2</v>
      </c>
      <c r="AF77" s="343">
        <v>-0.39845259071810529</v>
      </c>
      <c r="AG77" s="332">
        <v>0.35944418208729623</v>
      </c>
      <c r="AH77" s="337">
        <v>1.5531871634825433E-2</v>
      </c>
      <c r="AI77" s="332">
        <v>-0.58674199712364528</v>
      </c>
      <c r="AJ77" s="337">
        <v>-0.24979717698563134</v>
      </c>
      <c r="AK77" s="341">
        <v>-0.27028828921093984</v>
      </c>
      <c r="AL77" s="344">
        <v>-0.31645370791270544</v>
      </c>
      <c r="AM77" s="337">
        <v>-1.367421873716953E-2</v>
      </c>
      <c r="AN77" s="332">
        <v>5.4784995584604923</v>
      </c>
      <c r="AO77" s="345">
        <v>0.27806910071775204</v>
      </c>
      <c r="AP77" s="346">
        <v>8.1522011951459541E-2</v>
      </c>
      <c r="AQ77" s="347">
        <v>3.5226315743657299E-3</v>
      </c>
    </row>
    <row r="78" spans="1:51" ht="15">
      <c r="I78" s="149">
        <v>42062</v>
      </c>
      <c r="J78" s="271">
        <v>24.296880999999999</v>
      </c>
      <c r="K78" s="272">
        <v>24.657992109999999</v>
      </c>
      <c r="L78" s="272">
        <v>2.1718809999999991</v>
      </c>
      <c r="M78" s="273">
        <v>-816.68450900000005</v>
      </c>
      <c r="N78" s="274">
        <v>20.5489</v>
      </c>
      <c r="O78" s="275">
        <v>0.17299999999999999</v>
      </c>
      <c r="P78" s="272">
        <v>7.5395109999998766E-2</v>
      </c>
      <c r="Q78" s="276">
        <v>22.410716000000001</v>
      </c>
      <c r="R78" s="272">
        <v>2.2472761099999978</v>
      </c>
      <c r="S78" s="277">
        <v>9.9940629974055034E-2</v>
      </c>
      <c r="T78" s="272">
        <v>3.4346855899999724</v>
      </c>
      <c r="U78" s="277">
        <v>0.1471448711997998</v>
      </c>
      <c r="V78" s="278">
        <v>-10.4</v>
      </c>
      <c r="W78" s="279">
        <v>-2.56443117944E-2</v>
      </c>
      <c r="X78" s="280">
        <v>101.898438</v>
      </c>
      <c r="Y78" s="272">
        <v>-1.4765620000000013</v>
      </c>
      <c r="Z78" s="276">
        <v>0.24609399999999937</v>
      </c>
      <c r="AA78" s="276">
        <v>101.632812</v>
      </c>
      <c r="AB78" s="276">
        <v>103.128906</v>
      </c>
      <c r="AC78" s="281">
        <v>-1.2304680000000019</v>
      </c>
      <c r="AD78" s="282">
        <v>6.1613049999999996</v>
      </c>
      <c r="AE78" s="279">
        <v>6.2782735554158989E-2</v>
      </c>
      <c r="AF78" s="283">
        <v>-0.40846120462970514</v>
      </c>
      <c r="AG78" s="272">
        <v>-0.49028316239572634</v>
      </c>
      <c r="AH78" s="277">
        <v>-2.1803821923555653E-2</v>
      </c>
      <c r="AI78" s="272">
        <v>1.7643821170915412</v>
      </c>
      <c r="AJ78" s="277">
        <v>-1.0008613911599851E-2</v>
      </c>
      <c r="AK78" s="281">
        <v>7.3891694872698557E-3</v>
      </c>
      <c r="AL78" s="284">
        <v>1.7569929476042714</v>
      </c>
      <c r="AM78" s="277">
        <v>7.8136808050499371E-2</v>
      </c>
      <c r="AN78" s="272">
        <v>7.2354925060647641</v>
      </c>
      <c r="AO78" s="285">
        <v>0.37793334071580942</v>
      </c>
      <c r="AP78" s="286">
        <v>0.17591496169214116</v>
      </c>
      <c r="AQ78" s="287">
        <v>7.823271922458323E-3</v>
      </c>
    </row>
    <row r="79" spans="1:51" ht="15">
      <c r="I79" s="149">
        <v>42094</v>
      </c>
      <c r="J79" s="271">
        <v>25.5625</v>
      </c>
      <c r="K79" s="272">
        <v>25.90555556</v>
      </c>
      <c r="L79" s="272">
        <v>1.2475634500000012</v>
      </c>
      <c r="M79" s="273">
        <v>-955.13629200000003</v>
      </c>
      <c r="N79" s="274" t="s">
        <v>326</v>
      </c>
      <c r="O79" s="275">
        <v>0.17624999999999999</v>
      </c>
      <c r="P79" s="272">
        <v>3.5456109999998375E-2</v>
      </c>
      <c r="Q79" s="276">
        <v>24.622536</v>
      </c>
      <c r="R79" s="272">
        <v>1.2830195599999996</v>
      </c>
      <c r="S79" s="277">
        <v>5.2032604855919054E-2</v>
      </c>
      <c r="T79" s="272">
        <v>4.717705149999972</v>
      </c>
      <c r="U79" s="277">
        <v>0.20683380699543297</v>
      </c>
      <c r="V79" s="278">
        <v>-10.3</v>
      </c>
      <c r="W79" s="279">
        <v>-2.6682722226800001E-2</v>
      </c>
      <c r="X79" s="280">
        <v>102.242188</v>
      </c>
      <c r="Y79" s="272">
        <v>0.34375</v>
      </c>
      <c r="Z79" s="276">
        <v>0.26562599999999748</v>
      </c>
      <c r="AA79" s="276">
        <v>102.003906</v>
      </c>
      <c r="AB79" s="276">
        <v>101.632812</v>
      </c>
      <c r="AC79" s="281">
        <v>0.60937599999999748</v>
      </c>
      <c r="AD79" s="282">
        <v>5.6016069999999996</v>
      </c>
      <c r="AE79" s="279">
        <v>5.7272055599611599E-2</v>
      </c>
      <c r="AF79" s="283">
        <v>-0.46589426461900829</v>
      </c>
      <c r="AG79" s="272">
        <v>0.24890645503243017</v>
      </c>
      <c r="AH79" s="277">
        <v>1.0094352124132875E-2</v>
      </c>
      <c r="AI79" s="272">
        <v>1.5220547078467683</v>
      </c>
      <c r="AJ79" s="277">
        <v>-5.7433059989303148E-2</v>
      </c>
      <c r="AK79" s="281">
        <v>-9.8713071856614786E-3</v>
      </c>
      <c r="AL79" s="284">
        <v>1.5319260150324299</v>
      </c>
      <c r="AM79" s="277">
        <v>6.2126956980051933E-2</v>
      </c>
      <c r="AN79" s="272">
        <v>8.7674185210971949</v>
      </c>
      <c r="AO79" s="285">
        <v>0.46354014609583993</v>
      </c>
      <c r="AP79" s="286">
        <v>0.1592097399336859</v>
      </c>
      <c r="AQ79" s="287">
        <v>6.4567195586504676E-3</v>
      </c>
    </row>
    <row r="83" spans="9:45" ht="15.75">
      <c r="I83" s="498" t="s">
        <v>270</v>
      </c>
      <c r="AS83" s="71"/>
    </row>
  </sheetData>
  <mergeCells count="4">
    <mergeCell ref="J26:W26"/>
    <mergeCell ref="X26:AE26"/>
    <mergeCell ref="AF26:AK26"/>
    <mergeCell ref="AL26:AQ26"/>
  </mergeCells>
  <dataValidations count="1">
    <dataValidation type="list" allowBlank="1" showInputMessage="1" showErrorMessage="1" sqref="J23">
      <formula1>$B$54:$B$62</formula1>
    </dataValidation>
  </dataValidations>
  <printOptions horizontalCentered="1"/>
  <pageMargins left="0.25" right="0.25" top="0.25" bottom="0.25" header="0.3" footer="0.15"/>
  <pageSetup scale="47" fitToWidth="0" fitToHeight="0" orientation="landscape" horizontalDpi="300" verticalDpi="300" r:id="rId1"/>
  <headerFooter scaleWithDoc="0">
    <oddHeader>&amp;L&amp;G&amp;C&amp;"-,Bold"&amp;12&amp;K2E398A
&amp;15FN30.650.67(IOX) Performance&amp;R&amp;"-,Bold"&amp;14&amp;K2E398A
&amp;12Cello Fixed Income Master Fund, LP&amp;"-,Regular"&amp;10&amp;K000000
&amp;"-,Bold"&amp;K2E398A As of Mar, 2015</oddHeader>
    <oddFooter>&amp;L&amp;8&amp;K2E398AReport Created on &amp;D &amp;T&amp;C&amp;G
&amp;8&amp;K2E398APage &amp;P of &amp;N</oddFooter>
  </headerFooter>
  <rowBreaks count="1" manualBreakCount="1">
    <brk id="83" max="43" man="1"/>
  </rowBreaks>
  <drawing r:id="rId2"/>
  <legacyDrawing r:id="rId3"/>
  <legacyDrawingHF r:id="rId4"/>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2" tint="-9.9978637043366805E-2"/>
  </sheetPr>
  <dimension ref="A1:AY83"/>
  <sheetViews>
    <sheetView topLeftCell="H1"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1" width="8.85546875" style="67" customWidth="1"/>
    <col min="12" max="12" width="8.5703125" style="67" bestFit="1" customWidth="1"/>
    <col min="13" max="13" width="7.28515625" style="67" bestFit="1" customWidth="1"/>
    <col min="14" max="14" width="6.7109375" style="67" customWidth="1"/>
    <col min="15" max="15" width="7.85546875" style="67" customWidth="1"/>
    <col min="16" max="16" width="9" style="67" bestFit="1" customWidth="1"/>
    <col min="17" max="17" width="10.85546875" style="67" customWidth="1"/>
    <col min="18" max="18" width="10.28515625" style="67" customWidth="1"/>
    <col min="19" max="19" width="10.7109375" style="67" customWidth="1"/>
    <col min="20" max="20" width="10.7109375" style="67" bestFit="1" customWidth="1"/>
    <col min="21" max="21" width="10.85546875" style="67" customWidth="1"/>
    <col min="22" max="22" width="5.7109375" style="67" customWidth="1"/>
    <col min="23" max="23" width="8.5703125" style="67" customWidth="1"/>
    <col min="24" max="24" width="10.140625" style="67" bestFit="1" customWidth="1"/>
    <col min="25" max="25" width="10.28515625" style="67" customWidth="1"/>
    <col min="26" max="26" width="6.85546875" style="67" bestFit="1" customWidth="1"/>
    <col min="27" max="27" width="10.5703125" style="67" hidden="1" customWidth="1"/>
    <col min="28" max="28" width="10.140625" style="67" customWidth="1"/>
    <col min="29" max="29" width="8.5703125" style="67" bestFit="1" customWidth="1"/>
    <col min="30" max="30" width="5.7109375" style="67" customWidth="1"/>
    <col min="31" max="31" width="8" style="67" customWidth="1"/>
    <col min="32" max="32" width="6.85546875" style="67" customWidth="1"/>
    <col min="33" max="33" width="9.85546875" style="67" bestFit="1" customWidth="1"/>
    <col min="34" max="34" width="9.7109375" style="67" customWidth="1"/>
    <col min="35" max="35" width="12.42578125" style="67" hidden="1" customWidth="1"/>
    <col min="36" max="36" width="9.42578125" style="67" hidden="1" customWidth="1"/>
    <col min="37" max="37" width="8.7109375" style="67" hidden="1" customWidth="1"/>
    <col min="38" max="38" width="8.42578125" style="67" customWidth="1"/>
    <col min="39" max="39" width="9.28515625" style="67" customWidth="1"/>
    <col min="40" max="40" width="11.140625" style="67" customWidth="1"/>
    <col min="41" max="41" width="10.85546875" style="67" customWidth="1"/>
    <col min="42" max="42" width="8.5703125" style="67" bestFit="1" customWidth="1"/>
    <col min="43" max="43" width="6.5703125" style="67" customWidth="1"/>
    <col min="44" max="44" width="3.7109375" style="67" customWidth="1"/>
    <col min="45" max="45" width="9.42578125" style="67" bestFit="1" customWidth="1"/>
    <col min="46" max="46" width="9.140625" style="67"/>
    <col min="47" max="47" width="9.5703125" style="67" customWidth="1"/>
    <col min="48" max="16384" width="9.140625" style="67"/>
  </cols>
  <sheetData>
    <row r="1" spans="47:47">
      <c r="AU1" s="71"/>
    </row>
    <row r="23" spans="2:51" ht="12.75" hidden="1" customHeight="1">
      <c r="I23" s="77" t="s">
        <v>77</v>
      </c>
      <c r="J23" s="74">
        <v>3</v>
      </c>
    </row>
    <row r="24" spans="2:51" ht="15">
      <c r="I24" s="75" t="s">
        <v>227</v>
      </c>
    </row>
    <row r="25" spans="2:51" s="76" customFormat="1" ht="8.25" hidden="1" customHeight="1">
      <c r="J25" s="76" t="s">
        <v>7</v>
      </c>
      <c r="L25" s="76" t="s">
        <v>8</v>
      </c>
      <c r="M25" s="76" t="s">
        <v>9</v>
      </c>
      <c r="O25" s="76" t="s">
        <v>10</v>
      </c>
      <c r="W25" s="76" t="s">
        <v>11</v>
      </c>
      <c r="X25" s="76" t="s">
        <v>7</v>
      </c>
      <c r="Y25" s="76" t="s">
        <v>7</v>
      </c>
      <c r="AU25" s="398"/>
      <c r="AV25" s="399"/>
    </row>
    <row r="26" spans="2:51" s="163" customFormat="1" ht="22.5" customHeight="1">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75</v>
      </c>
      <c r="AG26" s="638"/>
      <c r="AH26" s="638"/>
      <c r="AI26" s="638"/>
      <c r="AJ26" s="638"/>
      <c r="AK26" s="638"/>
      <c r="AL26" s="639" t="s">
        <v>150</v>
      </c>
      <c r="AM26" s="640"/>
      <c r="AN26" s="640"/>
      <c r="AO26" s="640"/>
      <c r="AP26" s="640"/>
      <c r="AQ26" s="641"/>
      <c r="AU26" s="385" t="s">
        <v>67</v>
      </c>
      <c r="AV26" s="387" t="s">
        <v>150</v>
      </c>
    </row>
    <row r="27" spans="2:51" s="164" customFormat="1" ht="46.5" customHeight="1">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4" t="s">
        <v>73</v>
      </c>
      <c r="AB27" s="214" t="s">
        <v>122</v>
      </c>
      <c r="AC27" s="214" t="s">
        <v>160</v>
      </c>
      <c r="AD27" s="21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U27" s="143" t="s">
        <v>241</v>
      </c>
      <c r="AV27" s="386" t="s">
        <v>241</v>
      </c>
    </row>
    <row r="28" spans="2:51" s="163" customFormat="1" ht="15" customHeight="1">
      <c r="B28" s="165"/>
      <c r="C28" s="166"/>
      <c r="D28" s="166"/>
      <c r="E28" s="166"/>
      <c r="F28" s="166"/>
      <c r="G28" s="166"/>
      <c r="H28" s="167"/>
      <c r="I28" s="133">
        <v>40694</v>
      </c>
      <c r="J28" s="217">
        <v>27.582001000000002</v>
      </c>
      <c r="K28" s="80">
        <v>27.793112110000003</v>
      </c>
      <c r="L28" s="80"/>
      <c r="M28" s="81">
        <v>46.049399999999999</v>
      </c>
      <c r="N28" s="73">
        <v>2.4670999999999998</v>
      </c>
      <c r="O28" s="170">
        <v>0.19042999999999999</v>
      </c>
      <c r="P28" s="80"/>
      <c r="Q28" s="82"/>
      <c r="R28" s="80"/>
      <c r="S28" s="83"/>
      <c r="T28" s="80"/>
      <c r="U28" s="83"/>
      <c r="V28" s="84">
        <v>-0.8</v>
      </c>
      <c r="W28" s="153">
        <v>-2.2234489688000006E-3</v>
      </c>
      <c r="X28" s="185">
        <v>92.179687999999999</v>
      </c>
      <c r="Y28" s="80">
        <v>1.4453129999999987</v>
      </c>
      <c r="Z28" s="82">
        <v>0.265625</v>
      </c>
      <c r="AA28" s="82">
        <v>91.914062000000001</v>
      </c>
      <c r="AB28" s="82">
        <v>90.46875</v>
      </c>
      <c r="AC28" s="187"/>
      <c r="AD28" s="189">
        <v>8.4260000000000002</v>
      </c>
      <c r="AE28" s="172">
        <v>7.76706051088E-2</v>
      </c>
      <c r="AF28" s="86">
        <v>-2.8626646666205593E-2</v>
      </c>
      <c r="AG28" s="80"/>
      <c r="AH28" s="83"/>
      <c r="AI28" s="80">
        <v>0</v>
      </c>
      <c r="AJ28" s="83">
        <v>0</v>
      </c>
      <c r="AK28" s="187">
        <v>0</v>
      </c>
      <c r="AL28" s="192"/>
      <c r="AM28" s="83"/>
      <c r="AN28" s="80"/>
      <c r="AO28" s="109"/>
      <c r="AP28" s="194"/>
      <c r="AQ28" s="200"/>
      <c r="AU28" s="388"/>
      <c r="AV28" s="389"/>
      <c r="AY28" s="167"/>
    </row>
    <row r="29" spans="2:51" s="163" customFormat="1" ht="15" customHeight="1">
      <c r="B29" s="165"/>
      <c r="C29" s="166"/>
      <c r="D29" s="166"/>
      <c r="E29" s="166"/>
      <c r="F29" s="166"/>
      <c r="G29" s="166"/>
      <c r="H29" s="167"/>
      <c r="I29" s="133">
        <v>40724</v>
      </c>
      <c r="J29" s="217">
        <v>27.766000999999999</v>
      </c>
      <c r="K29" s="80">
        <v>27.97711211</v>
      </c>
      <c r="L29" s="80">
        <v>0.1839999999999975</v>
      </c>
      <c r="M29" s="81">
        <v>14.922700000000001</v>
      </c>
      <c r="N29" s="73">
        <v>2.7808000000000002</v>
      </c>
      <c r="O29" s="170">
        <v>0.18554999999999999</v>
      </c>
      <c r="P29" s="80">
        <v>0.22578211000000437</v>
      </c>
      <c r="Q29" s="82">
        <v>27.567329999999998</v>
      </c>
      <c r="R29" s="80">
        <v>0.40978211000000186</v>
      </c>
      <c r="S29" s="83">
        <v>1.4744016732568846E-2</v>
      </c>
      <c r="T29" s="80">
        <v>0.40978211000000186</v>
      </c>
      <c r="U29" s="83">
        <v>1.4744016732568754E-2</v>
      </c>
      <c r="V29" s="84">
        <v>-0.5</v>
      </c>
      <c r="W29" s="172">
        <v>-1.3988556055E-3</v>
      </c>
      <c r="X29" s="185">
        <v>90.695312000000001</v>
      </c>
      <c r="Y29" s="80">
        <v>-1.4843759999999975</v>
      </c>
      <c r="Z29" s="82">
        <v>0.26562599999999748</v>
      </c>
      <c r="AA29" s="82">
        <v>90.429687999999999</v>
      </c>
      <c r="AB29" s="82">
        <v>91.914062000000001</v>
      </c>
      <c r="AC29" s="187">
        <v>-1.21875</v>
      </c>
      <c r="AD29" s="189">
        <v>8.3819999999999997</v>
      </c>
      <c r="AE29" s="172">
        <v>7.6020810518399998E-2</v>
      </c>
      <c r="AF29" s="86">
        <v>-1.8400956211344556E-2</v>
      </c>
      <c r="AG29" s="80">
        <v>-3.4888725624438066E-2</v>
      </c>
      <c r="AH29" s="83">
        <v>-1.2553011511037316E-3</v>
      </c>
      <c r="AI29" s="80">
        <v>0.36730399962825139</v>
      </c>
      <c r="AJ29" s="83">
        <v>1.0225690454861037E-2</v>
      </c>
      <c r="AK29" s="187">
        <v>-7.5893847473123902E-3</v>
      </c>
      <c r="AL29" s="192">
        <v>0.3748933843755638</v>
      </c>
      <c r="AM29" s="83">
        <v>1.3488715581465114E-2</v>
      </c>
      <c r="AN29" s="80">
        <v>0.3748933843755638</v>
      </c>
      <c r="AO29" s="109">
        <v>1.3488715581465138E-2</v>
      </c>
      <c r="AP29" s="194">
        <v>0.23066988239459893</v>
      </c>
      <c r="AQ29" s="200">
        <v>8.2995341249173585E-3</v>
      </c>
      <c r="AR29" s="168"/>
      <c r="AS29" s="168"/>
      <c r="AT29" s="169"/>
      <c r="AU29" s="390">
        <f>P29/K28</f>
        <v>8.1236714012594378E-3</v>
      </c>
      <c r="AV29" s="391">
        <f>AP29/K28</f>
        <v>8.2995341249173585E-3</v>
      </c>
      <c r="AY29" s="167"/>
    </row>
    <row r="30" spans="2:51" s="163" customFormat="1" ht="15" customHeight="1">
      <c r="B30" s="165"/>
      <c r="C30" s="166"/>
      <c r="D30" s="166"/>
      <c r="E30" s="166"/>
      <c r="F30" s="166"/>
      <c r="G30" s="166"/>
      <c r="H30" s="167"/>
      <c r="I30" s="133">
        <v>40753</v>
      </c>
      <c r="J30" s="217">
        <v>26.983999000000001</v>
      </c>
      <c r="K30" s="80">
        <v>27.195110110000002</v>
      </c>
      <c r="L30" s="80">
        <v>-0.78200199999999853</v>
      </c>
      <c r="M30" s="81">
        <v>57.741798000000003</v>
      </c>
      <c r="N30" s="73">
        <v>3.5558000000000001</v>
      </c>
      <c r="O30" s="170">
        <v>0.19109999999999999</v>
      </c>
      <c r="P30" s="80">
        <v>0.20645311000000177</v>
      </c>
      <c r="Q30" s="82">
        <v>27.770658999999998</v>
      </c>
      <c r="R30" s="80">
        <v>-0.57554888999999676</v>
      </c>
      <c r="S30" s="83">
        <v>-2.0572133669017091E-2</v>
      </c>
      <c r="T30" s="80">
        <v>-0.1657667799999949</v>
      </c>
      <c r="U30" s="83">
        <v>-6.1314328194890244E-3</v>
      </c>
      <c r="V30" s="84">
        <v>-1.7</v>
      </c>
      <c r="W30" s="172">
        <v>-4.6231687187000001E-3</v>
      </c>
      <c r="X30" s="185">
        <v>93.34375</v>
      </c>
      <c r="Y30" s="80">
        <v>2.6484379999999987</v>
      </c>
      <c r="Z30" s="82">
        <v>0.26562400000000252</v>
      </c>
      <c r="AA30" s="82">
        <v>93.078125</v>
      </c>
      <c r="AB30" s="82">
        <v>90.429687999999999</v>
      </c>
      <c r="AC30" s="187">
        <v>2.9140620000000013</v>
      </c>
      <c r="AD30" s="189">
        <v>8.4090000000000007</v>
      </c>
      <c r="AE30" s="172">
        <v>7.8492759374999999E-2</v>
      </c>
      <c r="AF30" s="86">
        <v>-5.8899301738301262E-2</v>
      </c>
      <c r="AG30" s="80">
        <v>5.362152725914316E-2</v>
      </c>
      <c r="AH30" s="83">
        <v>1.9166212384006908E-3</v>
      </c>
      <c r="AI30" s="80">
        <v>-0.57555604135621463</v>
      </c>
      <c r="AJ30" s="83">
        <v>-4.0498345526956706E-2</v>
      </c>
      <c r="AK30" s="187">
        <v>-5.3628678615361053E-2</v>
      </c>
      <c r="AL30" s="192">
        <v>-0.52192736274085361</v>
      </c>
      <c r="AM30" s="83">
        <v>-1.8655512430616399E-2</v>
      </c>
      <c r="AN30" s="80">
        <v>-0.14703397836528981</v>
      </c>
      <c r="AO30" s="109">
        <v>-5.4184357503542779E-3</v>
      </c>
      <c r="AP30" s="194">
        <v>0.22209817812493646</v>
      </c>
      <c r="AQ30" s="200">
        <v>7.9385669704469166E-3</v>
      </c>
      <c r="AU30" s="392">
        <f t="shared" ref="AU30:AU55" si="0">P30/K29</f>
        <v>7.3793574257511804E-3</v>
      </c>
      <c r="AV30" s="393">
        <f t="shared" ref="AV30:AV55" si="1">AP30/K29</f>
        <v>7.9385669704469166E-3</v>
      </c>
      <c r="AY30" s="167"/>
    </row>
    <row r="31" spans="2:51" s="163" customFormat="1" ht="15" customHeight="1">
      <c r="B31" s="165"/>
      <c r="C31" s="166"/>
      <c r="D31" s="166"/>
      <c r="E31" s="166"/>
      <c r="F31" s="166"/>
      <c r="G31" s="166"/>
      <c r="H31" s="167"/>
      <c r="I31" s="133">
        <v>40786</v>
      </c>
      <c r="J31" s="217">
        <v>24.016000999999999</v>
      </c>
      <c r="K31" s="80">
        <v>24.22711211</v>
      </c>
      <c r="L31" s="80">
        <v>-2.9679980000000015</v>
      </c>
      <c r="M31" s="81">
        <v>231.72380100000001</v>
      </c>
      <c r="N31" s="73">
        <v>3.5417999999999998</v>
      </c>
      <c r="O31" s="170">
        <v>0.2215</v>
      </c>
      <c r="P31" s="80">
        <v>0.21000811000000041</v>
      </c>
      <c r="Q31" s="82">
        <v>26.985102000000001</v>
      </c>
      <c r="R31" s="80">
        <v>-2.7579898900000011</v>
      </c>
      <c r="S31" s="83">
        <v>-0.1014149190367077</v>
      </c>
      <c r="T31" s="80">
        <v>-2.9237566699999959</v>
      </c>
      <c r="U31" s="83">
        <v>-0.10692453309322925</v>
      </c>
      <c r="V31" s="84">
        <v>-5.0999999999999996</v>
      </c>
      <c r="W31" s="172">
        <v>-1.2355827176099999E-2</v>
      </c>
      <c r="X31" s="185">
        <v>96.890625</v>
      </c>
      <c r="Y31" s="80">
        <v>3.546875</v>
      </c>
      <c r="Z31" s="82">
        <v>0.265625</v>
      </c>
      <c r="AA31" s="82">
        <v>96.609375</v>
      </c>
      <c r="AB31" s="82">
        <v>93.078125</v>
      </c>
      <c r="AC31" s="187">
        <v>3.8125</v>
      </c>
      <c r="AD31" s="189">
        <v>8.2390000000000008</v>
      </c>
      <c r="AE31" s="172">
        <v>7.9828185937500004E-2</v>
      </c>
      <c r="AF31" s="86">
        <v>-0.15478025751172356</v>
      </c>
      <c r="AG31" s="80">
        <v>0.22455358787727356</v>
      </c>
      <c r="AH31" s="83">
        <v>8.257131041903825E-3</v>
      </c>
      <c r="AI31" s="80">
        <v>-2.7034751846271559</v>
      </c>
      <c r="AJ31" s="83">
        <v>-9.5880955773422288E-2</v>
      </c>
      <c r="AK31" s="187">
        <v>-0.17003888250442858</v>
      </c>
      <c r="AL31" s="192">
        <v>-2.5334363021227273</v>
      </c>
      <c r="AM31" s="83">
        <v>-9.3157787994803856E-2</v>
      </c>
      <c r="AN31" s="80">
        <v>-2.6804702804880169</v>
      </c>
      <c r="AO31" s="109">
        <v>-9.807145425626318E-2</v>
      </c>
      <c r="AP31" s="194">
        <v>0.25112161590155196</v>
      </c>
      <c r="AQ31" s="200">
        <v>9.2340724080838057E-3</v>
      </c>
      <c r="AU31" s="394">
        <f t="shared" si="0"/>
        <v>7.7222746718270379E-3</v>
      </c>
      <c r="AV31" s="395">
        <f t="shared" si="1"/>
        <v>9.2340724080838057E-3</v>
      </c>
      <c r="AY31" s="167"/>
    </row>
    <row r="32" spans="2:51" s="163" customFormat="1" ht="15" customHeight="1">
      <c r="B32" s="165"/>
      <c r="C32" s="166"/>
      <c r="D32" s="166"/>
      <c r="E32" s="166"/>
      <c r="F32" s="166"/>
      <c r="G32" s="166"/>
      <c r="H32" s="167"/>
      <c r="I32" s="133">
        <v>40816</v>
      </c>
      <c r="J32" s="217">
        <v>21.25</v>
      </c>
      <c r="K32" s="80">
        <v>21.483333330000001</v>
      </c>
      <c r="L32" s="80">
        <v>-2.7437787799999995</v>
      </c>
      <c r="M32" s="81">
        <v>311.13308699999999</v>
      </c>
      <c r="N32" s="73">
        <v>4.7514000000000003</v>
      </c>
      <c r="O32" s="170">
        <v>0.23943999999999999</v>
      </c>
      <c r="P32" s="80">
        <v>0.19756711000000138</v>
      </c>
      <c r="Q32" s="82">
        <v>24.029544999999999</v>
      </c>
      <c r="R32" s="80">
        <v>-2.5462116699999982</v>
      </c>
      <c r="S32" s="83">
        <v>-0.10509761371637118</v>
      </c>
      <c r="T32" s="80">
        <v>-5.4699683399999941</v>
      </c>
      <c r="U32" s="83">
        <v>-0.20078463353376486</v>
      </c>
      <c r="V32" s="84">
        <v>-10.1</v>
      </c>
      <c r="W32" s="172">
        <v>-2.16981666633E-2</v>
      </c>
      <c r="X32" s="185">
        <v>99.859375</v>
      </c>
      <c r="Y32" s="80">
        <v>2.96875</v>
      </c>
      <c r="Z32" s="82">
        <v>0.28125</v>
      </c>
      <c r="AA32" s="82">
        <v>99.53125</v>
      </c>
      <c r="AB32" s="82">
        <v>96.609375</v>
      </c>
      <c r="AC32" s="187">
        <v>3.25</v>
      </c>
      <c r="AD32" s="189">
        <v>7.7809999999999997</v>
      </c>
      <c r="AE32" s="172">
        <v>7.7700579687499993E-2</v>
      </c>
      <c r="AF32" s="86">
        <v>-0.27925360081696626</v>
      </c>
      <c r="AG32" s="80">
        <v>0.50303583691310161</v>
      </c>
      <c r="AH32" s="83">
        <v>2.0763342928745855E-2</v>
      </c>
      <c r="AI32" s="80">
        <v>-2.2279409520556164</v>
      </c>
      <c r="AJ32" s="83">
        <v>-0.12447334330524271</v>
      </c>
      <c r="AK32" s="187">
        <v>-0.18476511896871964</v>
      </c>
      <c r="AL32" s="192">
        <v>-2.0431758330868965</v>
      </c>
      <c r="AM32" s="83">
        <v>-8.4334270787625315E-2</v>
      </c>
      <c r="AN32" s="80">
        <v>-4.7236461135749135</v>
      </c>
      <c r="AO32" s="109">
        <v>-0.1741349404641046</v>
      </c>
      <c r="AP32" s="194">
        <v>0.27610718522977312</v>
      </c>
      <c r="AQ32" s="200">
        <v>1.1396619785971392E-2</v>
      </c>
      <c r="AU32" s="394">
        <f t="shared" si="0"/>
        <v>8.154794063071737E-3</v>
      </c>
      <c r="AV32" s="395">
        <f t="shared" si="1"/>
        <v>1.1396619785971392E-2</v>
      </c>
      <c r="AY32" s="167"/>
    </row>
    <row r="33" spans="2:51" s="163" customFormat="1" ht="15" customHeight="1">
      <c r="B33" s="165"/>
      <c r="C33" s="166"/>
      <c r="D33" s="166"/>
      <c r="E33" s="166"/>
      <c r="F33" s="166"/>
      <c r="G33" s="166"/>
      <c r="H33" s="167"/>
      <c r="I33" s="133">
        <v>40847</v>
      </c>
      <c r="J33" s="217">
        <v>21.719000000000001</v>
      </c>
      <c r="K33" s="80">
        <v>21.930111110000002</v>
      </c>
      <c r="L33" s="80">
        <v>0.44677778000000146</v>
      </c>
      <c r="M33" s="81">
        <v>327.36889600000001</v>
      </c>
      <c r="N33" s="73">
        <v>10.9551</v>
      </c>
      <c r="O33" s="170">
        <v>0.24528</v>
      </c>
      <c r="P33" s="80">
        <v>9.2889330000001991E-2</v>
      </c>
      <c r="Q33" s="82">
        <v>21.390443999999999</v>
      </c>
      <c r="R33" s="80">
        <v>0.53966711000000345</v>
      </c>
      <c r="S33" s="83">
        <v>2.5120268894510675E-2</v>
      </c>
      <c r="T33" s="80">
        <v>-4.9303012299999907</v>
      </c>
      <c r="U33" s="83">
        <v>-0.18070812862350816</v>
      </c>
      <c r="V33" s="84">
        <v>-9.1</v>
      </c>
      <c r="W33" s="172">
        <v>-1.9956401110100001E-2</v>
      </c>
      <c r="X33" s="185">
        <v>98.515625</v>
      </c>
      <c r="Y33" s="80">
        <v>-1.34375</v>
      </c>
      <c r="Z33" s="82">
        <v>0.328125</v>
      </c>
      <c r="AA33" s="82">
        <v>98.1875</v>
      </c>
      <c r="AB33" s="82">
        <v>99.53125</v>
      </c>
      <c r="AC33" s="187">
        <v>-1.015625</v>
      </c>
      <c r="AD33" s="189">
        <v>7.9560000000000004</v>
      </c>
      <c r="AE33" s="172">
        <v>7.8379031250000009E-2</v>
      </c>
      <c r="AF33" s="86">
        <v>-0.25461403122534765</v>
      </c>
      <c r="AG33" s="80">
        <v>-0.28361693832973134</v>
      </c>
      <c r="AH33" s="83">
        <v>-1.3201719396760453E-2</v>
      </c>
      <c r="AI33" s="80">
        <v>0.23949546085090334</v>
      </c>
      <c r="AJ33" s="83">
        <v>2.4639569591618615E-2</v>
      </c>
      <c r="AK33" s="187">
        <v>-1.6554710819368757E-2</v>
      </c>
      <c r="AL33" s="192">
        <v>0.25605017167027211</v>
      </c>
      <c r="AM33" s="83">
        <v>1.1918549497750222E-2</v>
      </c>
      <c r="AN33" s="80">
        <v>-4.4675959419046416</v>
      </c>
      <c r="AO33" s="109">
        <v>-0.16429182687356358</v>
      </c>
      <c r="AP33" s="194">
        <v>0.17643455899581917</v>
      </c>
      <c r="AQ33" s="200">
        <v>8.2126249351370632E-3</v>
      </c>
      <c r="AU33" s="394">
        <f t="shared" si="0"/>
        <v>4.32378572603947E-3</v>
      </c>
      <c r="AV33" s="395">
        <f t="shared" si="1"/>
        <v>8.2126249351370632E-3</v>
      </c>
      <c r="AY33" s="167"/>
    </row>
    <row r="34" spans="2:51" s="163" customFormat="1" ht="15" customHeight="1">
      <c r="B34" s="165"/>
      <c r="C34" s="166"/>
      <c r="D34" s="166"/>
      <c r="E34" s="166"/>
      <c r="F34" s="166"/>
      <c r="G34" s="166"/>
      <c r="H34" s="167"/>
      <c r="I34" s="133">
        <v>40877</v>
      </c>
      <c r="J34" s="217">
        <v>21.344000000000001</v>
      </c>
      <c r="K34" s="80">
        <v>21.555111110000002</v>
      </c>
      <c r="L34" s="80">
        <v>-0.375</v>
      </c>
      <c r="M34" s="81">
        <v>298.74359099999998</v>
      </c>
      <c r="N34" s="73">
        <v>8.3896999999999995</v>
      </c>
      <c r="O34" s="170">
        <v>0.27144000000000001</v>
      </c>
      <c r="P34" s="80">
        <v>0.1391771100000021</v>
      </c>
      <c r="Q34" s="82">
        <v>21.790934</v>
      </c>
      <c r="R34" s="80">
        <v>-0.2358228899999979</v>
      </c>
      <c r="S34" s="83">
        <v>-1.0753383273669965E-2</v>
      </c>
      <c r="T34" s="80">
        <v>-5.1661241199999886</v>
      </c>
      <c r="U34" s="83">
        <v>-0.18951828812942184</v>
      </c>
      <c r="V34" s="84">
        <v>-9.6</v>
      </c>
      <c r="W34" s="172">
        <v>-2.0692906665599999E-2</v>
      </c>
      <c r="X34" s="185">
        <v>99</v>
      </c>
      <c r="Y34" s="80">
        <v>0.484375</v>
      </c>
      <c r="Z34" s="82">
        <v>0.328125</v>
      </c>
      <c r="AA34" s="82">
        <v>98.742187999999999</v>
      </c>
      <c r="AB34" s="82">
        <v>98.1875</v>
      </c>
      <c r="AC34" s="187">
        <v>0.8125</v>
      </c>
      <c r="AD34" s="189">
        <v>7.6639999999999997</v>
      </c>
      <c r="AE34" s="172">
        <v>7.5873599999999999E-2</v>
      </c>
      <c r="AF34" s="86">
        <v>-0.27272867856013155</v>
      </c>
      <c r="AG34" s="80">
        <v>0.20687390037059497</v>
      </c>
      <c r="AH34" s="83">
        <v>9.4333265952429076E-3</v>
      </c>
      <c r="AI34" s="80">
        <v>-3.3336130780795906E-2</v>
      </c>
      <c r="AJ34" s="83">
        <v>-1.8114647334783907E-2</v>
      </c>
      <c r="AK34" s="187">
        <v>-4.3871411513929769E-3</v>
      </c>
      <c r="AL34" s="192">
        <v>-2.8948989629402927E-2</v>
      </c>
      <c r="AM34" s="83">
        <v>-1.320056678427058E-3</v>
      </c>
      <c r="AN34" s="80">
        <v>-4.4965449315340447</v>
      </c>
      <c r="AO34" s="109">
        <v>-0.16539500902871518</v>
      </c>
      <c r="AP34" s="194">
        <v>0.22866620765254525</v>
      </c>
      <c r="AQ34" s="200">
        <v>1.0427042822791482E-2</v>
      </c>
      <c r="AU34" s="394">
        <f t="shared" si="0"/>
        <v>6.3463932901159882E-3</v>
      </c>
      <c r="AV34" s="395">
        <f t="shared" si="1"/>
        <v>1.0427042822791482E-2</v>
      </c>
      <c r="AY34" s="167"/>
    </row>
    <row r="35" spans="2:51" s="163" customFormat="1" ht="15" customHeight="1">
      <c r="B35" s="165"/>
      <c r="C35" s="166"/>
      <c r="D35" s="166"/>
      <c r="E35" s="166"/>
      <c r="F35" s="166"/>
      <c r="G35" s="166"/>
      <c r="H35" s="167"/>
      <c r="I35" s="133">
        <v>40907</v>
      </c>
      <c r="J35" s="217">
        <v>20.983999000000001</v>
      </c>
      <c r="K35" s="80">
        <v>21.217332330000001</v>
      </c>
      <c r="L35" s="80">
        <v>-0.33777878000000072</v>
      </c>
      <c r="M35" s="81">
        <v>274.25579800000003</v>
      </c>
      <c r="N35" s="73">
        <v>8.9169</v>
      </c>
      <c r="O35" s="170">
        <v>0.29530000000000001</v>
      </c>
      <c r="P35" s="80">
        <v>0.13162711000000371</v>
      </c>
      <c r="Q35" s="82">
        <v>21.423483999999998</v>
      </c>
      <c r="R35" s="80">
        <v>-0.20615166999999701</v>
      </c>
      <c r="S35" s="83">
        <v>-9.5639344630590959E-3</v>
      </c>
      <c r="T35" s="80">
        <v>-5.3722757899999856</v>
      </c>
      <c r="U35" s="83">
        <v>-0.19726968210526008</v>
      </c>
      <c r="V35" s="84">
        <v>-12.1</v>
      </c>
      <c r="W35" s="172">
        <v>-2.5672972119299999E-2</v>
      </c>
      <c r="X35" s="185">
        <v>99.96875</v>
      </c>
      <c r="Y35" s="80">
        <v>0.96875</v>
      </c>
      <c r="Z35" s="82">
        <v>0.25781200000000126</v>
      </c>
      <c r="AA35" s="82">
        <v>99.671875</v>
      </c>
      <c r="AB35" s="82">
        <v>98.742187999999999</v>
      </c>
      <c r="AC35" s="187">
        <v>1.2265620000000013</v>
      </c>
      <c r="AD35" s="189">
        <v>7.5659999999999998</v>
      </c>
      <c r="AE35" s="172">
        <v>7.5636356249999995E-2</v>
      </c>
      <c r="AF35" s="86">
        <v>-0.33942634722438791</v>
      </c>
      <c r="AG35" s="80">
        <v>0.33451863343207244</v>
      </c>
      <c r="AH35" s="83">
        <v>1.5519225659517948E-2</v>
      </c>
      <c r="AI35" s="80">
        <v>9.6060280172826251E-2</v>
      </c>
      <c r="AJ35" s="83">
        <v>-6.669766866425636E-2</v>
      </c>
      <c r="AK35" s="187">
        <v>-3.2306683259249173E-2</v>
      </c>
      <c r="AL35" s="192">
        <v>0.12836696343207543</v>
      </c>
      <c r="AM35" s="83">
        <v>5.9552911964588532E-3</v>
      </c>
      <c r="AN35" s="80">
        <v>-4.3681779681019695</v>
      </c>
      <c r="AO35" s="109">
        <v>-0.1604246932734632</v>
      </c>
      <c r="AP35" s="194">
        <v>0.21913529543061805</v>
      </c>
      <c r="AQ35" s="200">
        <v>1.0166280021120152E-2</v>
      </c>
      <c r="AU35" s="394">
        <f t="shared" si="0"/>
        <v>6.1065382279072693E-3</v>
      </c>
      <c r="AV35" s="395">
        <f t="shared" si="1"/>
        <v>1.0166280021120152E-2</v>
      </c>
      <c r="AY35" s="167"/>
    </row>
    <row r="36" spans="2:51" s="163" customFormat="1" ht="15" customHeight="1">
      <c r="B36" s="165"/>
      <c r="C36" s="166"/>
      <c r="D36" s="166"/>
      <c r="E36" s="166"/>
      <c r="F36" s="166"/>
      <c r="G36" s="166"/>
      <c r="H36" s="167"/>
      <c r="I36" s="133">
        <v>40939</v>
      </c>
      <c r="J36" s="217">
        <v>19.733999000000001</v>
      </c>
      <c r="K36" s="80">
        <v>19.945110110000002</v>
      </c>
      <c r="L36" s="80">
        <v>-1.2722222199999997</v>
      </c>
      <c r="M36" s="81">
        <v>94.880699000000007</v>
      </c>
      <c r="N36" s="73">
        <v>9.1964000000000006</v>
      </c>
      <c r="O36" s="170">
        <v>0.26474999999999999</v>
      </c>
      <c r="P36" s="80">
        <v>0.12886733000000206</v>
      </c>
      <c r="Q36" s="82">
        <v>21.088464999999999</v>
      </c>
      <c r="R36" s="80">
        <v>-1.1433548899999977</v>
      </c>
      <c r="S36" s="83">
        <v>-5.3887777794919309E-2</v>
      </c>
      <c r="T36" s="80">
        <v>-6.5156306799999832</v>
      </c>
      <c r="U36" s="83">
        <v>-0.24052703510521678</v>
      </c>
      <c r="V36" s="84">
        <v>-14.9</v>
      </c>
      <c r="W36" s="172">
        <v>-2.97182140639E-2</v>
      </c>
      <c r="X36" s="185">
        <v>101.609375</v>
      </c>
      <c r="Y36" s="80">
        <v>1.640625</v>
      </c>
      <c r="Z36" s="82">
        <v>0.296875</v>
      </c>
      <c r="AA36" s="82">
        <v>101.269531</v>
      </c>
      <c r="AB36" s="82">
        <v>99.671875</v>
      </c>
      <c r="AC36" s="187">
        <v>1.9375</v>
      </c>
      <c r="AD36" s="189">
        <v>7.0720000000000001</v>
      </c>
      <c r="AE36" s="172">
        <v>7.1858149999999996E-2</v>
      </c>
      <c r="AF36" s="86">
        <v>-0.41356775903498771</v>
      </c>
      <c r="AG36" s="80">
        <v>0.65763854774725161</v>
      </c>
      <c r="AH36" s="83">
        <v>3.0995345574966141E-2</v>
      </c>
      <c r="AI36" s="80">
        <v>-0.54653546912862871</v>
      </c>
      <c r="AJ36" s="83">
        <v>-7.41414118105998E-2</v>
      </c>
      <c r="AK36" s="187">
        <v>-6.0819126875882645E-2</v>
      </c>
      <c r="AL36" s="192">
        <v>-0.48571634225274607</v>
      </c>
      <c r="AM36" s="83">
        <v>-2.2892432219953168E-2</v>
      </c>
      <c r="AN36" s="80">
        <v>-4.8538943103547156</v>
      </c>
      <c r="AO36" s="109">
        <v>-0.17964461407624688</v>
      </c>
      <c r="AP36" s="194">
        <v>0.25164525846351404</v>
      </c>
      <c r="AQ36" s="200">
        <v>1.1860362770851412E-2</v>
      </c>
      <c r="AU36" s="394">
        <f t="shared" si="0"/>
        <v>6.0736820254161539E-3</v>
      </c>
      <c r="AV36" s="395">
        <f t="shared" si="1"/>
        <v>1.1860362770851412E-2</v>
      </c>
      <c r="AY36" s="167"/>
    </row>
    <row r="37" spans="2:51" s="163" customFormat="1" ht="15" customHeight="1">
      <c r="C37" s="166"/>
      <c r="D37" s="166"/>
      <c r="E37" s="166"/>
      <c r="F37" s="166"/>
      <c r="G37" s="166"/>
      <c r="H37" s="167"/>
      <c r="I37" s="133">
        <v>40968</v>
      </c>
      <c r="J37" s="217">
        <v>20.469000000000001</v>
      </c>
      <c r="K37" s="80">
        <v>20.680111110000002</v>
      </c>
      <c r="L37" s="80">
        <v>0.73500100000000046</v>
      </c>
      <c r="M37" s="81">
        <v>51.014198</v>
      </c>
      <c r="N37" s="73">
        <v>9.3459000000000003</v>
      </c>
      <c r="O37" s="170">
        <v>0.24349999999999999</v>
      </c>
      <c r="P37" s="80">
        <v>0.13895311000000277</v>
      </c>
      <c r="Q37" s="82">
        <v>19.806156999999999</v>
      </c>
      <c r="R37" s="80">
        <v>0.87395411000000323</v>
      </c>
      <c r="S37" s="83">
        <v>4.3817963660266961E-2</v>
      </c>
      <c r="T37" s="80">
        <v>-5.64167656999998</v>
      </c>
      <c r="U37" s="83">
        <v>-0.20724847632850196</v>
      </c>
      <c r="V37" s="84">
        <v>-13.2</v>
      </c>
      <c r="W37" s="172">
        <v>-2.7297746665200004E-2</v>
      </c>
      <c r="X37" s="185">
        <v>100.953125</v>
      </c>
      <c r="Y37" s="80">
        <v>-0.65625</v>
      </c>
      <c r="Z37" s="82">
        <v>0.33984399999999937</v>
      </c>
      <c r="AA37" s="82">
        <v>100.5625</v>
      </c>
      <c r="AB37" s="82">
        <v>101.269531</v>
      </c>
      <c r="AC37" s="187">
        <v>-0.31640600000000063</v>
      </c>
      <c r="AD37" s="189">
        <v>7.1929999999999996</v>
      </c>
      <c r="AE37" s="172">
        <v>7.2615582812499996E-2</v>
      </c>
      <c r="AF37" s="86">
        <v>-0.37592133269363487</v>
      </c>
      <c r="AG37" s="80">
        <v>-0.13085532036522457</v>
      </c>
      <c r="AH37" s="83">
        <v>-6.5607720209885853E-3</v>
      </c>
      <c r="AI37" s="80">
        <v>0.73074605599152231</v>
      </c>
      <c r="AJ37" s="83">
        <v>3.7646426341352845E-2</v>
      </c>
      <c r="AK37" s="187">
        <v>-1.2352733643256402E-2</v>
      </c>
      <c r="AL37" s="192">
        <v>0.74309878963477871</v>
      </c>
      <c r="AM37" s="83">
        <v>3.7257191639278375E-2</v>
      </c>
      <c r="AN37" s="80">
        <v>-4.1107955207199369</v>
      </c>
      <c r="AO37" s="109">
        <v>-0.14908047625057153</v>
      </c>
      <c r="AP37" s="194">
        <v>0.26670771938793814</v>
      </c>
      <c r="AQ37" s="200">
        <v>1.3372085584737748E-2</v>
      </c>
      <c r="AU37" s="394">
        <f t="shared" si="0"/>
        <v>6.966775777805057E-3</v>
      </c>
      <c r="AV37" s="395">
        <f t="shared" si="1"/>
        <v>1.3372085584737748E-2</v>
      </c>
      <c r="AY37" s="167"/>
    </row>
    <row r="38" spans="2:51" s="163" customFormat="1" ht="15" customHeight="1">
      <c r="C38" s="166"/>
      <c r="D38" s="166"/>
      <c r="E38" s="166"/>
      <c r="F38" s="166"/>
      <c r="G38" s="166"/>
      <c r="H38" s="167"/>
      <c r="I38" s="133">
        <v>40998</v>
      </c>
      <c r="J38" s="217">
        <v>21.141000999999999</v>
      </c>
      <c r="K38" s="80">
        <v>21.363223219999998</v>
      </c>
      <c r="L38" s="80">
        <v>0.68311210999999616</v>
      </c>
      <c r="M38" s="81">
        <v>61.416801</v>
      </c>
      <c r="N38" s="73">
        <v>11.3017</v>
      </c>
      <c r="O38" s="170">
        <v>0.24124999999999999</v>
      </c>
      <c r="P38" s="80">
        <v>9.4492110000000906E-2</v>
      </c>
      <c r="Q38" s="82">
        <v>20.585619000000001</v>
      </c>
      <c r="R38" s="80">
        <v>0.77760421999999707</v>
      </c>
      <c r="S38" s="83">
        <v>3.7601549424170239E-2</v>
      </c>
      <c r="T38" s="80">
        <v>-4.8640723499999829</v>
      </c>
      <c r="U38" s="83">
        <v>-0.17743979073008198</v>
      </c>
      <c r="V38" s="84">
        <v>-10.1</v>
      </c>
      <c r="W38" s="172">
        <v>-2.1576855452199999E-2</v>
      </c>
      <c r="X38" s="185">
        <v>99.65625</v>
      </c>
      <c r="Y38" s="80">
        <v>-1.296875</v>
      </c>
      <c r="Z38" s="82">
        <v>0.390625</v>
      </c>
      <c r="AA38" s="82">
        <v>99.375</v>
      </c>
      <c r="AB38" s="82">
        <v>100.5625</v>
      </c>
      <c r="AC38" s="187">
        <v>-0.90625</v>
      </c>
      <c r="AD38" s="189">
        <v>7.2949999999999999</v>
      </c>
      <c r="AE38" s="172">
        <v>7.2699234375000005E-2</v>
      </c>
      <c r="AF38" s="86">
        <v>-0.29679618551278586</v>
      </c>
      <c r="AG38" s="80">
        <v>-0.34067870775360659</v>
      </c>
      <c r="AH38" s="83">
        <v>-1.6473736816088439E-2</v>
      </c>
      <c r="AI38" s="80">
        <v>0.38561779962130871</v>
      </c>
      <c r="AJ38" s="83">
        <v>7.9125147180849009E-2</v>
      </c>
      <c r="AK38" s="187">
        <v>-5.1307712625081776E-2</v>
      </c>
      <c r="AL38" s="192">
        <v>0.43692551224639048</v>
      </c>
      <c r="AM38" s="83">
        <v>2.1127812608081796E-2</v>
      </c>
      <c r="AN38" s="80">
        <v>-3.6738700084735463</v>
      </c>
      <c r="AO38" s="109">
        <v>-0.13110240800823536</v>
      </c>
      <c r="AP38" s="194">
        <v>0.21042811996593289</v>
      </c>
      <c r="AQ38" s="200">
        <v>1.0175386333595616E-2</v>
      </c>
      <c r="AU38" s="394">
        <f t="shared" si="0"/>
        <v>4.5692264174687454E-3</v>
      </c>
      <c r="AV38" s="395">
        <f t="shared" si="1"/>
        <v>1.0175386333595616E-2</v>
      </c>
      <c r="AY38" s="167"/>
    </row>
    <row r="39" spans="2:51" s="163" customFormat="1" ht="15" customHeight="1">
      <c r="C39" s="166"/>
      <c r="D39" s="166"/>
      <c r="E39" s="166"/>
      <c r="F39" s="166"/>
      <c r="G39" s="166"/>
      <c r="H39" s="167"/>
      <c r="I39" s="133">
        <v>41029</v>
      </c>
      <c r="J39" s="217">
        <v>20.155999999999999</v>
      </c>
      <c r="K39" s="80">
        <v>20.36711111</v>
      </c>
      <c r="L39" s="80">
        <v>-0.99611210999999855</v>
      </c>
      <c r="M39" s="81">
        <v>69.171302999999995</v>
      </c>
      <c r="N39" s="73">
        <v>11.4191</v>
      </c>
      <c r="O39" s="170">
        <v>0.23874999999999999</v>
      </c>
      <c r="P39" s="80">
        <v>8.4001219999997545E-2</v>
      </c>
      <c r="Q39" s="82">
        <v>21.279222000000001</v>
      </c>
      <c r="R39" s="80">
        <v>-0.91211089000000101</v>
      </c>
      <c r="S39" s="83">
        <v>-4.2695377968343912E-2</v>
      </c>
      <c r="T39" s="80">
        <v>-5.776183239999984</v>
      </c>
      <c r="U39" s="83">
        <v>-0.21255930976658122</v>
      </c>
      <c r="V39" s="84">
        <v>-12.5</v>
      </c>
      <c r="W39" s="172">
        <v>-2.54588888875E-2</v>
      </c>
      <c r="X39" s="185">
        <v>101.078125</v>
      </c>
      <c r="Y39" s="80">
        <v>1.421875</v>
      </c>
      <c r="Z39" s="82">
        <v>0.28125</v>
      </c>
      <c r="AA39" s="82">
        <v>100.820312</v>
      </c>
      <c r="AB39" s="82">
        <v>99.375</v>
      </c>
      <c r="AC39" s="187">
        <v>1.703125</v>
      </c>
      <c r="AD39" s="189">
        <v>6.6920000000000002</v>
      </c>
      <c r="AE39" s="172">
        <v>6.764148125000001E-2</v>
      </c>
      <c r="AF39" s="86">
        <v>-0.37637982517569418</v>
      </c>
      <c r="AG39" s="80">
        <v>0.50548100345146341</v>
      </c>
      <c r="AH39" s="83">
        <v>2.3661270504267261E-2</v>
      </c>
      <c r="AI39" s="80">
        <v>-0.46320888037138647</v>
      </c>
      <c r="AJ39" s="83">
        <v>-7.9583639662908323E-2</v>
      </c>
      <c r="AK39" s="187">
        <v>-5.6578993822848887E-2</v>
      </c>
      <c r="AL39" s="192">
        <v>-0.4066298865485376</v>
      </c>
      <c r="AM39" s="83">
        <v>-1.903410746407665E-2</v>
      </c>
      <c r="AN39" s="80">
        <v>-4.0804998950220837</v>
      </c>
      <c r="AO39" s="109">
        <v>-0.14764109814948401</v>
      </c>
      <c r="AP39" s="194">
        <v>0.18985804583066151</v>
      </c>
      <c r="AQ39" s="200">
        <v>8.8871442232986014E-3</v>
      </c>
      <c r="AU39" s="394">
        <f t="shared" si="0"/>
        <v>3.9320480404547095E-3</v>
      </c>
      <c r="AV39" s="395">
        <f t="shared" si="1"/>
        <v>8.8871442232986014E-3</v>
      </c>
      <c r="AY39" s="167"/>
    </row>
    <row r="40" spans="2:51" s="163" customFormat="1" ht="15" customHeight="1">
      <c r="C40" s="166"/>
      <c r="D40" s="166"/>
      <c r="E40" s="166"/>
      <c r="F40" s="166"/>
      <c r="G40" s="166"/>
      <c r="H40" s="167"/>
      <c r="I40" s="133">
        <v>41060</v>
      </c>
      <c r="J40" s="217">
        <v>18.5</v>
      </c>
      <c r="K40" s="80">
        <v>18.711111110000001</v>
      </c>
      <c r="L40" s="80">
        <v>-1.6559999999999988</v>
      </c>
      <c r="M40" s="81">
        <v>39.609200000000001</v>
      </c>
      <c r="N40" s="73">
        <v>10.1432</v>
      </c>
      <c r="O40" s="170">
        <v>0.23874999999999999</v>
      </c>
      <c r="P40" s="80">
        <v>0.11984010999999839</v>
      </c>
      <c r="Q40" s="82">
        <v>20.247271000000001</v>
      </c>
      <c r="R40" s="80">
        <v>-1.5361598900000004</v>
      </c>
      <c r="S40" s="83">
        <v>-7.5423553281730019E-2</v>
      </c>
      <c r="T40" s="80">
        <v>-7.3123431299999844</v>
      </c>
      <c r="U40" s="83">
        <v>-0.27195088462260375</v>
      </c>
      <c r="V40" s="84">
        <v>-15</v>
      </c>
      <c r="W40" s="172">
        <v>-2.8066666665000004E-2</v>
      </c>
      <c r="X40" s="185">
        <v>102.492188</v>
      </c>
      <c r="Y40" s="80">
        <v>1.4140629999999987</v>
      </c>
      <c r="Z40" s="82">
        <v>0.25781299999999874</v>
      </c>
      <c r="AA40" s="82">
        <v>102.222656</v>
      </c>
      <c r="AB40" s="82">
        <v>100.820312</v>
      </c>
      <c r="AC40" s="187">
        <v>1.6718759999999975</v>
      </c>
      <c r="AD40" s="189">
        <v>5.68</v>
      </c>
      <c r="AE40" s="172">
        <v>5.8215562783999995E-2</v>
      </c>
      <c r="AF40" s="86">
        <v>-0.4821162129641709</v>
      </c>
      <c r="AG40" s="80">
        <v>0.62926039659543798</v>
      </c>
      <c r="AH40" s="83">
        <v>3.0895908270784603E-2</v>
      </c>
      <c r="AI40" s="80">
        <v>-0.98165845026723075</v>
      </c>
      <c r="AJ40" s="83">
        <v>-0.10573638778847672</v>
      </c>
      <c r="AK40" s="187">
        <v>-7.4758956862668313E-2</v>
      </c>
      <c r="AL40" s="192">
        <v>-0.90689949340456244</v>
      </c>
      <c r="AM40" s="83">
        <v>-4.4527645010945416E-2</v>
      </c>
      <c r="AN40" s="80">
        <v>-4.9873993884266463</v>
      </c>
      <c r="AO40" s="109">
        <v>-0.18559463275300303</v>
      </c>
      <c r="AP40" s="194">
        <v>0.24413593721292959</v>
      </c>
      <c r="AQ40" s="200">
        <v>1.1986772983875061E-2</v>
      </c>
      <c r="AU40" s="394">
        <f t="shared" si="0"/>
        <v>5.8840013859971715E-3</v>
      </c>
      <c r="AV40" s="395">
        <f t="shared" si="1"/>
        <v>1.1986772983875061E-2</v>
      </c>
      <c r="AY40" s="167"/>
    </row>
    <row r="41" spans="2:51" s="163" customFormat="1" ht="15">
      <c r="C41" s="166"/>
      <c r="D41" s="166"/>
      <c r="E41" s="166"/>
      <c r="F41" s="166"/>
      <c r="G41" s="166"/>
      <c r="H41" s="167"/>
      <c r="I41" s="133">
        <v>41089</v>
      </c>
      <c r="J41" s="217">
        <v>18.655999999999999</v>
      </c>
      <c r="K41" s="80">
        <v>18.878222219999998</v>
      </c>
      <c r="L41" s="80">
        <v>0.1671111099999969</v>
      </c>
      <c r="M41" s="81">
        <v>85.139999000000003</v>
      </c>
      <c r="N41" s="73">
        <v>10.881600000000001</v>
      </c>
      <c r="O41" s="170">
        <v>0.24575</v>
      </c>
      <c r="P41" s="80">
        <v>0.12455811000000239</v>
      </c>
      <c r="Q41" s="82">
        <v>18.586552999999999</v>
      </c>
      <c r="R41" s="80">
        <v>0.29166921999999929</v>
      </c>
      <c r="S41" s="83">
        <v>1.5588022447481436E-2</v>
      </c>
      <c r="T41" s="80">
        <v>-7.0206739099999851</v>
      </c>
      <c r="U41" s="83">
        <v>-0.26060203866923193</v>
      </c>
      <c r="V41" s="84">
        <v>-15.1</v>
      </c>
      <c r="W41" s="172">
        <v>-2.85061155522E-2</v>
      </c>
      <c r="X41" s="185">
        <v>102.546875</v>
      </c>
      <c r="Y41" s="80">
        <v>5.4687000000001262E-2</v>
      </c>
      <c r="Z41" s="82">
        <v>0.26953199999999811</v>
      </c>
      <c r="AA41" s="82">
        <v>102.289062</v>
      </c>
      <c r="AB41" s="82">
        <v>102.222656</v>
      </c>
      <c r="AC41" s="187">
        <v>0.32421899999999937</v>
      </c>
      <c r="AD41" s="189">
        <v>5.4340000000000002</v>
      </c>
      <c r="AE41" s="172">
        <v>5.5723971875000007E-2</v>
      </c>
      <c r="AF41" s="86">
        <v>-0.51155929114573717</v>
      </c>
      <c r="AG41" s="80">
        <v>0.15631123645103023</v>
      </c>
      <c r="AH41" s="83">
        <v>8.353925939090328E-3</v>
      </c>
      <c r="AI41" s="80">
        <v>0.44717537964277182</v>
      </c>
      <c r="AJ41" s="83">
        <v>-2.9443078181566273E-2</v>
      </c>
      <c r="AK41" s="187">
        <v>-8.0507680825767601E-4</v>
      </c>
      <c r="AL41" s="192">
        <v>0.44798045645102952</v>
      </c>
      <c r="AM41" s="83">
        <v>2.3941948386571762E-2</v>
      </c>
      <c r="AN41" s="80">
        <v>-4.5394189319756171</v>
      </c>
      <c r="AO41" s="109">
        <v>-0.16609618148462846</v>
      </c>
      <c r="AP41" s="194">
        <v>0.26243970886109425</v>
      </c>
      <c r="AQ41" s="200">
        <v>1.4025875177494696E-2</v>
      </c>
      <c r="AU41" s="394">
        <f t="shared" si="0"/>
        <v>6.656906116784979E-3</v>
      </c>
      <c r="AV41" s="395">
        <f t="shared" si="1"/>
        <v>1.4025875177494696E-2</v>
      </c>
    </row>
    <row r="42" spans="2:51" s="163" customFormat="1" ht="15">
      <c r="I42" s="133">
        <v>41121</v>
      </c>
      <c r="J42" s="217">
        <v>17.844000000000001</v>
      </c>
      <c r="K42" s="80">
        <v>18.055111110000002</v>
      </c>
      <c r="L42" s="80">
        <v>-0.8231111099999957</v>
      </c>
      <c r="M42" s="81">
        <v>29.808299999999999</v>
      </c>
      <c r="N42" s="73">
        <v>13.4474</v>
      </c>
      <c r="O42" s="170">
        <v>0.2457</v>
      </c>
      <c r="P42" s="80">
        <v>7.6695219999997732E-2</v>
      </c>
      <c r="Q42" s="82">
        <v>18.801527</v>
      </c>
      <c r="R42" s="80">
        <v>-0.74641588999999797</v>
      </c>
      <c r="S42" s="83">
        <v>-3.9538462960205481E-2</v>
      </c>
      <c r="T42" s="80">
        <v>-7.7670897999999831</v>
      </c>
      <c r="U42" s="83">
        <v>-0.28983669757615993</v>
      </c>
      <c r="V42" s="84">
        <v>-24.4</v>
      </c>
      <c r="W42" s="172">
        <v>-4.4054471108400002E-2</v>
      </c>
      <c r="X42" s="185">
        <v>104.015625</v>
      </c>
      <c r="Y42" s="80">
        <v>1.46875</v>
      </c>
      <c r="Z42" s="82">
        <v>0.25781299999999874</v>
      </c>
      <c r="AA42" s="82">
        <v>103.746094</v>
      </c>
      <c r="AB42" s="82">
        <v>102.289062</v>
      </c>
      <c r="AC42" s="187">
        <v>1.7265629999999987</v>
      </c>
      <c r="AD42" s="189">
        <v>4.7750000000000004</v>
      </c>
      <c r="AE42" s="172">
        <v>4.9667460937500005E-2</v>
      </c>
      <c r="AF42" s="86">
        <v>-0.8869885892463234</v>
      </c>
      <c r="AG42" s="80">
        <v>0.88323934439845675</v>
      </c>
      <c r="AH42" s="83">
        <v>4.6786150417422984E-2</v>
      </c>
      <c r="AI42" s="80">
        <v>-0.13888243639415926</v>
      </c>
      <c r="AJ42" s="83">
        <v>-0.37542929810058623</v>
      </c>
      <c r="AK42" s="187">
        <v>-0.27570589079261804</v>
      </c>
      <c r="AL42" s="192">
        <v>0.13682345439845878</v>
      </c>
      <c r="AM42" s="83">
        <v>7.2476874572175044E-3</v>
      </c>
      <c r="AN42" s="80">
        <v>-4.4025954775771581</v>
      </c>
      <c r="AO42" s="109">
        <v>-0.16005230723864872</v>
      </c>
      <c r="AP42" s="194">
        <v>0.30537240915935898</v>
      </c>
      <c r="AQ42" s="200">
        <v>1.6175909235555074E-2</v>
      </c>
      <c r="AU42" s="394">
        <f t="shared" si="0"/>
        <v>4.0626293676501567E-3</v>
      </c>
      <c r="AV42" s="395">
        <f t="shared" si="1"/>
        <v>1.6175909235555074E-2</v>
      </c>
    </row>
    <row r="43" spans="2:51" s="163" customFormat="1" ht="15">
      <c r="I43" s="133">
        <v>41152</v>
      </c>
      <c r="J43" s="217">
        <v>18.625</v>
      </c>
      <c r="K43" s="80">
        <v>18.869444439999999</v>
      </c>
      <c r="L43" s="80">
        <v>0.81433332999999664</v>
      </c>
      <c r="M43" s="81">
        <v>-28.703699</v>
      </c>
      <c r="N43" s="73">
        <v>13.839399999999999</v>
      </c>
      <c r="O43" s="170">
        <v>0.23050000000000001</v>
      </c>
      <c r="P43" s="80">
        <v>8.1152110000001443E-2</v>
      </c>
      <c r="Q43" s="82">
        <v>17.973959000000001</v>
      </c>
      <c r="R43" s="80">
        <v>0.89548543999999808</v>
      </c>
      <c r="S43" s="83">
        <v>4.9597337537514496E-2</v>
      </c>
      <c r="T43" s="80">
        <v>-6.871604359999985</v>
      </c>
      <c r="U43" s="83">
        <v>-0.25461448855908875</v>
      </c>
      <c r="V43" s="84">
        <v>-20.9</v>
      </c>
      <c r="W43" s="172">
        <v>-3.9437138879599994E-2</v>
      </c>
      <c r="X43" s="185">
        <v>103.773438</v>
      </c>
      <c r="Y43" s="80">
        <v>-0.24218700000000126</v>
      </c>
      <c r="Z43" s="82">
        <v>0.26953100000000063</v>
      </c>
      <c r="AA43" s="82">
        <v>103.539062</v>
      </c>
      <c r="AB43" s="82">
        <v>103.746094</v>
      </c>
      <c r="AC43" s="187">
        <v>2.7343999999999369E-2</v>
      </c>
      <c r="AD43" s="189">
        <v>4.8049999999999997</v>
      </c>
      <c r="AE43" s="172">
        <v>4.9863136958999993E-2</v>
      </c>
      <c r="AF43" s="86">
        <v>-0.79090769824664686</v>
      </c>
      <c r="AG43" s="80">
        <v>2.4253815984350908E-2</v>
      </c>
      <c r="AH43" s="83">
        <v>1.343321336356534E-3</v>
      </c>
      <c r="AI43" s="80">
        <v>0.90810448461007964</v>
      </c>
      <c r="AJ43" s="83">
        <v>9.6080890999676538E-2</v>
      </c>
      <c r="AK43" s="187">
        <v>-1.1634771374269392E-2</v>
      </c>
      <c r="AL43" s="192">
        <v>0.91973925598434902</v>
      </c>
      <c r="AM43" s="83">
        <v>5.0940658873871031E-2</v>
      </c>
      <c r="AN43" s="80">
        <v>-3.4828562215928089</v>
      </c>
      <c r="AO43" s="109">
        <v>-0.11726481834979774</v>
      </c>
      <c r="AP43" s="194">
        <v>0.29432625281611891</v>
      </c>
      <c r="AQ43" s="200">
        <v>1.6301547579682486E-2</v>
      </c>
      <c r="AU43" s="394">
        <f t="shared" si="0"/>
        <v>4.4946890387760913E-3</v>
      </c>
      <c r="AV43" s="395">
        <f t="shared" si="1"/>
        <v>1.6301547579682486E-2</v>
      </c>
    </row>
    <row r="44" spans="2:51" s="163" customFormat="1" ht="15">
      <c r="I44" s="133">
        <v>41180</v>
      </c>
      <c r="J44" s="217">
        <v>17.233999000000001</v>
      </c>
      <c r="K44" s="80">
        <v>17.445110110000002</v>
      </c>
      <c r="L44" s="80">
        <v>-1.4243343299999971</v>
      </c>
      <c r="M44" s="81">
        <v>-27.537299999999998</v>
      </c>
      <c r="N44" s="73">
        <v>17.643599999999999</v>
      </c>
      <c r="O44" s="170">
        <v>0.21425</v>
      </c>
      <c r="P44" s="80">
        <v>-1.345560000000745E-3</v>
      </c>
      <c r="Q44" s="82">
        <v>18.87079</v>
      </c>
      <c r="R44" s="80">
        <v>-1.4256798899999978</v>
      </c>
      <c r="S44" s="83">
        <v>-7.5554947817000909E-2</v>
      </c>
      <c r="T44" s="80">
        <v>-8.2972842499999828</v>
      </c>
      <c r="U44" s="83">
        <v>-0.31093205197955531</v>
      </c>
      <c r="V44" s="84">
        <v>-31.8</v>
      </c>
      <c r="W44" s="172">
        <v>-5.5475450149800008E-2</v>
      </c>
      <c r="X44" s="185">
        <v>105.53125</v>
      </c>
      <c r="Y44" s="80">
        <v>1.7578120000000013</v>
      </c>
      <c r="Z44" s="82">
        <v>0.23437599999999748</v>
      </c>
      <c r="AA44" s="82">
        <v>105.269531</v>
      </c>
      <c r="AB44" s="82">
        <v>103.539062</v>
      </c>
      <c r="AC44" s="187">
        <v>1.9921879999999987</v>
      </c>
      <c r="AD44" s="189">
        <v>4.3460000000000001</v>
      </c>
      <c r="AE44" s="172">
        <v>4.5863881250000002E-2</v>
      </c>
      <c r="AF44" s="86">
        <v>-1.2095672812208846</v>
      </c>
      <c r="AG44" s="80">
        <v>1.5756368255545898</v>
      </c>
      <c r="AH44" s="83">
        <v>8.350202522203086E-2</v>
      </c>
      <c r="AI44" s="80">
        <v>-0.21800548387896368</v>
      </c>
      <c r="AJ44" s="83">
        <v>-0.41865958297423778</v>
      </c>
      <c r="AK44" s="187">
        <v>-0.36796241943355568</v>
      </c>
      <c r="AL44" s="192">
        <v>0.149956935554592</v>
      </c>
      <c r="AM44" s="83">
        <v>7.9470774050299491E-3</v>
      </c>
      <c r="AN44" s="80">
        <v>-3.3328992860382169</v>
      </c>
      <c r="AO44" s="109">
        <v>-0.11024965353308047</v>
      </c>
      <c r="AP44" s="194">
        <v>0.28214798110342226</v>
      </c>
      <c r="AQ44" s="200">
        <v>1.4952638483903465E-2</v>
      </c>
      <c r="AU44" s="394">
        <f t="shared" si="0"/>
        <v>-7.1308935685906457E-5</v>
      </c>
      <c r="AV44" s="395">
        <f t="shared" si="1"/>
        <v>1.4952638483903465E-2</v>
      </c>
    </row>
    <row r="45" spans="2:51" s="163" customFormat="1" ht="15">
      <c r="I45" s="133">
        <v>41213</v>
      </c>
      <c r="J45" s="217">
        <v>17.312999999999999</v>
      </c>
      <c r="K45" s="80">
        <v>17.52411111</v>
      </c>
      <c r="L45" s="80">
        <v>7.9000999999998101E-2</v>
      </c>
      <c r="M45" s="81">
        <v>248.944107</v>
      </c>
      <c r="N45" s="73">
        <v>17.229500000000002</v>
      </c>
      <c r="O45" s="170">
        <v>0.21199999999999999</v>
      </c>
      <c r="P45" s="80">
        <v>3.1724110000002526E-2</v>
      </c>
      <c r="Q45" s="82">
        <v>17.413385999999999</v>
      </c>
      <c r="R45" s="80">
        <v>0.11072511000000063</v>
      </c>
      <c r="S45" s="83">
        <v>6.3470571009196465E-3</v>
      </c>
      <c r="T45" s="80">
        <v>-8.1865591399999822</v>
      </c>
      <c r="U45" s="83">
        <v>-0.30655849836705606</v>
      </c>
      <c r="V45" s="84">
        <v>-22.5</v>
      </c>
      <c r="W45" s="172">
        <v>-3.9429249997499999E-2</v>
      </c>
      <c r="X45" s="185">
        <v>104.960938</v>
      </c>
      <c r="Y45" s="80">
        <v>-0.57031200000000126</v>
      </c>
      <c r="Z45" s="82">
        <v>0.26171899999999937</v>
      </c>
      <c r="AA45" s="82">
        <v>104.742188</v>
      </c>
      <c r="AB45" s="82">
        <v>105.269531</v>
      </c>
      <c r="AC45" s="187">
        <v>-0.30859300000000189</v>
      </c>
      <c r="AD45" s="189">
        <v>4.6459999999999999</v>
      </c>
      <c r="AE45" s="172">
        <v>4.8764851794800002E-2</v>
      </c>
      <c r="AF45" s="86">
        <v>-0.80855879893609162</v>
      </c>
      <c r="AG45" s="80">
        <v>-0.37326399601379873</v>
      </c>
      <c r="AH45" s="83">
        <v>-2.1396482662487403E-2</v>
      </c>
      <c r="AI45" s="80">
        <v>-0.37688886078820077</v>
      </c>
      <c r="AJ45" s="83">
        <v>0.40100848228479302</v>
      </c>
      <c r="AK45" s="187">
        <v>-0.11434997477440269</v>
      </c>
      <c r="AL45" s="192">
        <v>-0.2625388860137981</v>
      </c>
      <c r="AM45" s="83">
        <v>-1.5049425561567756E-2</v>
      </c>
      <c r="AN45" s="80">
        <v>-3.595438172052015</v>
      </c>
      <c r="AO45" s="109">
        <v>-0.12363988514061353</v>
      </c>
      <c r="AP45" s="194">
        <v>0.24333931029875697</v>
      </c>
      <c r="AQ45" s="200">
        <v>1.3948854937824003E-2</v>
      </c>
      <c r="AU45" s="394">
        <f t="shared" si="0"/>
        <v>1.8185101612982896E-3</v>
      </c>
      <c r="AV45" s="395">
        <f t="shared" si="1"/>
        <v>1.3948854937824003E-2</v>
      </c>
    </row>
    <row r="46" spans="2:51" s="163" customFormat="1" ht="15">
      <c r="I46" s="133">
        <v>41243</v>
      </c>
      <c r="J46" s="217">
        <v>17</v>
      </c>
      <c r="K46" s="80">
        <v>17.233333330000001</v>
      </c>
      <c r="L46" s="80">
        <v>-0.2907777799999991</v>
      </c>
      <c r="M46" s="81">
        <v>-40.754100999999999</v>
      </c>
      <c r="N46" s="73">
        <v>19.488099999999999</v>
      </c>
      <c r="O46" s="170">
        <v>0.2145</v>
      </c>
      <c r="P46" s="80">
        <v>-1.0153890000001553E-2</v>
      </c>
      <c r="Q46" s="82">
        <v>17.534265000000001</v>
      </c>
      <c r="R46" s="80">
        <v>-0.30093167000000065</v>
      </c>
      <c r="S46" s="83">
        <v>-1.7172435629461188E-2</v>
      </c>
      <c r="T46" s="80">
        <v>-8.4874908099999828</v>
      </c>
      <c r="U46" s="83">
        <v>-0.31846657791664468</v>
      </c>
      <c r="V46" s="84">
        <v>-23.7</v>
      </c>
      <c r="W46" s="172">
        <v>-4.0842999992099997E-2</v>
      </c>
      <c r="X46" s="185">
        <v>105.203125</v>
      </c>
      <c r="Y46" s="80">
        <v>0.24218700000000126</v>
      </c>
      <c r="Z46" s="82">
        <v>0.21875</v>
      </c>
      <c r="AA46" s="82">
        <v>104.976562</v>
      </c>
      <c r="AB46" s="82">
        <v>104.742188</v>
      </c>
      <c r="AC46" s="187">
        <v>0.46093700000000126</v>
      </c>
      <c r="AD46" s="189">
        <v>5.2729999999999997</v>
      </c>
      <c r="AE46" s="172">
        <v>5.5473607812499992E-2</v>
      </c>
      <c r="AF46" s="86">
        <v>-0.73626002711323113</v>
      </c>
      <c r="AG46" s="80">
        <v>0.37269466710520627</v>
      </c>
      <c r="AH46" s="83">
        <v>2.1267536182906926E-2</v>
      </c>
      <c r="AI46" s="80">
        <v>8.0517908430937216E-2</v>
      </c>
      <c r="AJ46" s="83">
        <v>7.2298771822860486E-2</v>
      </c>
      <c r="AK46" s="187">
        <v>8.7549113257316021E-3</v>
      </c>
      <c r="AL46" s="192">
        <v>7.1762997105205617E-2</v>
      </c>
      <c r="AM46" s="83">
        <v>4.0951005534457388E-3</v>
      </c>
      <c r="AN46" s="80">
        <v>-3.5236751749468094</v>
      </c>
      <c r="AO46" s="109">
        <v>-0.12005110234923511</v>
      </c>
      <c r="AP46" s="194">
        <v>0.15090299093101775</v>
      </c>
      <c r="AQ46" s="200">
        <v>8.6111637836458425E-3</v>
      </c>
      <c r="AU46" s="394">
        <f t="shared" si="0"/>
        <v>-5.7942396828375008E-4</v>
      </c>
      <c r="AV46" s="395">
        <f t="shared" si="1"/>
        <v>8.6111637836458425E-3</v>
      </c>
    </row>
    <row r="47" spans="2:51" s="163" customFormat="1" ht="15">
      <c r="I47" s="133">
        <v>41274</v>
      </c>
      <c r="J47" s="217">
        <v>17.344000000000001</v>
      </c>
      <c r="K47" s="80">
        <v>17.56622222</v>
      </c>
      <c r="L47" s="80">
        <v>0.33288888999999955</v>
      </c>
      <c r="M47" s="81">
        <v>12.963699999999999</v>
      </c>
      <c r="N47" s="73">
        <v>20.8855</v>
      </c>
      <c r="O47" s="170">
        <v>0.2087</v>
      </c>
      <c r="P47" s="80">
        <v>-2.9693670000000338E-2</v>
      </c>
      <c r="Q47" s="82">
        <v>17.263027000000001</v>
      </c>
      <c r="R47" s="80">
        <v>0.30319521999999921</v>
      </c>
      <c r="S47" s="83">
        <v>1.759353307883816E-2</v>
      </c>
      <c r="T47" s="80">
        <v>-8.1842955899999836</v>
      </c>
      <c r="U47" s="83">
        <v>-0.30647599711088735</v>
      </c>
      <c r="V47" s="84">
        <v>-20.5</v>
      </c>
      <c r="W47" s="172">
        <v>-3.6010755551000001E-2</v>
      </c>
      <c r="X47" s="185">
        <v>104.859375</v>
      </c>
      <c r="Y47" s="80">
        <v>-0.34375</v>
      </c>
      <c r="Z47" s="82">
        <v>0.22656299999999874</v>
      </c>
      <c r="AA47" s="82">
        <v>104.632812</v>
      </c>
      <c r="AB47" s="82">
        <v>104.976562</v>
      </c>
      <c r="AC47" s="187">
        <v>-0.11718700000000126</v>
      </c>
      <c r="AD47" s="189">
        <v>5.9370000000000003</v>
      </c>
      <c r="AE47" s="172">
        <v>6.2255010937500001E-2</v>
      </c>
      <c r="AF47" s="86">
        <v>-0.57843947031271858</v>
      </c>
      <c r="AG47" s="80">
        <v>-8.6280103797319152E-2</v>
      </c>
      <c r="AH47" s="83">
        <v>-5.0065824263447441E-3</v>
      </c>
      <c r="AI47" s="80">
        <v>0.18978970800259196</v>
      </c>
      <c r="AJ47" s="83">
        <v>0.15782055680051255</v>
      </c>
      <c r="AK47" s="187">
        <v>-2.7125408200088096E-2</v>
      </c>
      <c r="AL47" s="192">
        <v>0.21691511620268006</v>
      </c>
      <c r="AM47" s="83">
        <v>1.2586950652493416E-2</v>
      </c>
      <c r="AN47" s="80">
        <v>-3.3067600587441293</v>
      </c>
      <c r="AO47" s="109">
        <v>-0.108975228997789</v>
      </c>
      <c r="AP47" s="194">
        <v>0.1013593117124594</v>
      </c>
      <c r="AQ47" s="200">
        <v>5.8815848200424381E-3</v>
      </c>
      <c r="AU47" s="394">
        <f t="shared" si="0"/>
        <v>-1.7230369442404522E-3</v>
      </c>
      <c r="AV47" s="395">
        <f t="shared" si="1"/>
        <v>5.8815848200424381E-3</v>
      </c>
    </row>
    <row r="48" spans="2:51" s="163" customFormat="1" ht="15">
      <c r="I48" s="133">
        <v>41305</v>
      </c>
      <c r="J48" s="217">
        <v>18.577998999999998</v>
      </c>
      <c r="K48" s="80">
        <v>18.789110109999999</v>
      </c>
      <c r="L48" s="80">
        <v>1.2228878899999991</v>
      </c>
      <c r="M48" s="81">
        <v>120.196602</v>
      </c>
      <c r="N48" s="73">
        <v>22.698699999999999</v>
      </c>
      <c r="O48" s="170">
        <v>0.19969999999999999</v>
      </c>
      <c r="P48" s="80">
        <v>-7.0960780000000057E-2</v>
      </c>
      <c r="Q48" s="82">
        <v>17.637183</v>
      </c>
      <c r="R48" s="80">
        <v>1.151927109999999</v>
      </c>
      <c r="S48" s="83">
        <v>6.5576257408862443E-2</v>
      </c>
      <c r="T48" s="80">
        <v>-7.0323684799999846</v>
      </c>
      <c r="U48" s="83">
        <v>-0.26099728857820614</v>
      </c>
      <c r="V48" s="84">
        <v>-13.9</v>
      </c>
      <c r="W48" s="172">
        <v>-2.6116863052899997E-2</v>
      </c>
      <c r="X48" s="185">
        <v>103.234375</v>
      </c>
      <c r="Y48" s="80">
        <v>-1.625</v>
      </c>
      <c r="Z48" s="82">
        <v>0.22656299999999874</v>
      </c>
      <c r="AA48" s="82">
        <v>102.941406</v>
      </c>
      <c r="AB48" s="82">
        <v>104.632812</v>
      </c>
      <c r="AC48" s="187">
        <v>-1.3984370000000013</v>
      </c>
      <c r="AD48" s="189">
        <v>7.0540000000000003</v>
      </c>
      <c r="AE48" s="172">
        <v>7.2821528124999993E-2</v>
      </c>
      <c r="AF48" s="86">
        <v>-0.35864206266132925</v>
      </c>
      <c r="AG48" s="80">
        <v>-0.80891115754570797</v>
      </c>
      <c r="AH48" s="83">
        <v>-4.6049238556524874E-2</v>
      </c>
      <c r="AI48" s="80">
        <v>0.16443055873753723</v>
      </c>
      <c r="AJ48" s="83">
        <v>0.21979740765138933</v>
      </c>
      <c r="AK48" s="187">
        <v>-0.17858539371675383</v>
      </c>
      <c r="AL48" s="192">
        <v>0.34301595245429106</v>
      </c>
      <c r="AM48" s="83">
        <v>1.9527018852337565E-2</v>
      </c>
      <c r="AN48" s="80">
        <v>-2.9637441062898384</v>
      </c>
      <c r="AO48" s="109">
        <v>-9.157617149652908E-2</v>
      </c>
      <c r="AP48" s="194">
        <v>1.0294241642738233E-2</v>
      </c>
      <c r="AQ48" s="200">
        <v>5.8602478744790884E-4</v>
      </c>
      <c r="AU48" s="394">
        <f t="shared" si="0"/>
        <v>-4.0396152975457492E-3</v>
      </c>
      <c r="AV48" s="395">
        <f t="shared" si="1"/>
        <v>5.8602478744790884E-4</v>
      </c>
    </row>
    <row r="49" spans="9:48" s="163" customFormat="1" ht="15">
      <c r="I49" s="133">
        <v>41333</v>
      </c>
      <c r="J49" s="217">
        <v>18.608999000000001</v>
      </c>
      <c r="K49" s="80">
        <v>18.820110110000002</v>
      </c>
      <c r="L49" s="80">
        <v>3.1000000000002359E-2</v>
      </c>
      <c r="M49" s="81">
        <v>100.316597</v>
      </c>
      <c r="N49" s="73">
        <v>21.6999</v>
      </c>
      <c r="O49" s="170">
        <v>0.20369999999999999</v>
      </c>
      <c r="P49" s="80">
        <v>-7.9457890000000475E-2</v>
      </c>
      <c r="Q49" s="82">
        <v>18.868568</v>
      </c>
      <c r="R49" s="80">
        <v>-4.8457889999998116E-2</v>
      </c>
      <c r="S49" s="83">
        <v>-2.5790412486969092E-3</v>
      </c>
      <c r="T49" s="80">
        <v>-7.0808263699999827</v>
      </c>
      <c r="U49" s="83">
        <v>-0.26290320705386183</v>
      </c>
      <c r="V49" s="84">
        <v>-14</v>
      </c>
      <c r="W49" s="172">
        <v>-2.6348154154000002E-2</v>
      </c>
      <c r="X49" s="185">
        <v>103.507812</v>
      </c>
      <c r="Y49" s="80">
        <v>0.27343700000000126</v>
      </c>
      <c r="Z49" s="82">
        <v>0.29296899999999937</v>
      </c>
      <c r="AA49" s="82">
        <v>103.257812</v>
      </c>
      <c r="AB49" s="82">
        <v>102.941406</v>
      </c>
      <c r="AC49" s="187">
        <v>0.56640600000000063</v>
      </c>
      <c r="AD49" s="189">
        <v>6.8920000000000003</v>
      </c>
      <c r="AE49" s="172">
        <v>7.1337584030399998E-2</v>
      </c>
      <c r="AF49" s="86">
        <v>-0.36934463806304296</v>
      </c>
      <c r="AG49" s="80">
        <v>0.2031370161437531</v>
      </c>
      <c r="AH49" s="83">
        <v>1.0811422944168009E-2</v>
      </c>
      <c r="AI49" s="80">
        <v>0.15321588608869577</v>
      </c>
      <c r="AJ49" s="83">
        <v>-1.070257540171371E-2</v>
      </c>
      <c r="AK49" s="187">
        <v>-1.4632400550592026E-3</v>
      </c>
      <c r="AL49" s="192">
        <v>0.15467912614375498</v>
      </c>
      <c r="AM49" s="83">
        <v>8.2323816954710995E-3</v>
      </c>
      <c r="AN49" s="80">
        <v>-2.8090649801460836</v>
      </c>
      <c r="AO49" s="109">
        <v>-8.4097679799027381E-2</v>
      </c>
      <c r="AP49" s="194">
        <v>2.8748639268690923E-2</v>
      </c>
      <c r="AQ49" s="200">
        <v>1.5300692316125304E-3</v>
      </c>
      <c r="AU49" s="394">
        <f t="shared" si="0"/>
        <v>-4.228933117897433E-3</v>
      </c>
      <c r="AV49" s="395">
        <f t="shared" si="1"/>
        <v>1.5300692316125304E-3</v>
      </c>
    </row>
    <row r="50" spans="9:48" s="163" customFormat="1" ht="15">
      <c r="I50" s="133">
        <v>41361</v>
      </c>
      <c r="J50" s="234">
        <v>19.327998999999998</v>
      </c>
      <c r="K50" s="237">
        <v>19.539110109999999</v>
      </c>
      <c r="L50" s="237">
        <v>0.71899999999999764</v>
      </c>
      <c r="M50" s="238">
        <v>67.161697000000004</v>
      </c>
      <c r="N50" s="239">
        <v>20.2119</v>
      </c>
      <c r="O50" s="240">
        <v>0.20369999999999999</v>
      </c>
      <c r="P50" s="237">
        <v>-5.0734889999997534E-2</v>
      </c>
      <c r="Q50" s="171">
        <v>18.870844999999999</v>
      </c>
      <c r="R50" s="80">
        <v>0.66826511000000011</v>
      </c>
      <c r="S50" s="83">
        <v>3.5508034017554431E-2</v>
      </c>
      <c r="T50" s="80">
        <v>-6.4125612599999826</v>
      </c>
      <c r="U50" s="83">
        <v>-0.23673034905570012</v>
      </c>
      <c r="V50" s="84">
        <v>-13.3</v>
      </c>
      <c r="W50" s="172">
        <v>-2.5987016446299999E-2</v>
      </c>
      <c r="X50" s="185">
        <v>103.148438</v>
      </c>
      <c r="Y50" s="80">
        <v>-0.35937400000000252</v>
      </c>
      <c r="Z50" s="82">
        <v>0.25</v>
      </c>
      <c r="AA50" s="82">
        <v>102.882812</v>
      </c>
      <c r="AB50" s="82">
        <v>103.257812</v>
      </c>
      <c r="AC50" s="187">
        <v>-0.10937400000000252</v>
      </c>
      <c r="AD50" s="189">
        <v>7.0179999999999998</v>
      </c>
      <c r="AE50" s="172">
        <v>7.2389573788399997E-2</v>
      </c>
      <c r="AF50" s="86">
        <v>-0.35898838860775645</v>
      </c>
      <c r="AG50" s="80">
        <v>-4.0396700443508196E-2</v>
      </c>
      <c r="AH50" s="83">
        <v>-2.1464646172310942E-3</v>
      </c>
      <c r="AI50" s="80">
        <v>0.62600752616061983</v>
      </c>
      <c r="AJ50" s="83">
        <v>1.0356249455286515E-2</v>
      </c>
      <c r="AK50" s="187">
        <v>-1.860883395872081E-3</v>
      </c>
      <c r="AL50" s="192">
        <v>0.62786840955649192</v>
      </c>
      <c r="AM50" s="83">
        <v>3.3361569400323338E-2</v>
      </c>
      <c r="AN50" s="80">
        <v>-2.1811965705895915</v>
      </c>
      <c r="AO50" s="109">
        <v>-5.3541740979725527E-2</v>
      </c>
      <c r="AP50" s="194">
        <v>3.9012207151941578E-2</v>
      </c>
      <c r="AQ50" s="200">
        <v>2.072900048082746E-3</v>
      </c>
      <c r="AU50" s="394">
        <f t="shared" si="0"/>
        <v>-2.6957807209129834E-3</v>
      </c>
      <c r="AV50" s="395">
        <f t="shared" si="1"/>
        <v>2.072900048082746E-3</v>
      </c>
    </row>
    <row r="51" spans="9:48" s="163" customFormat="1" ht="15">
      <c r="I51" s="133">
        <v>41394</v>
      </c>
      <c r="J51" s="331">
        <v>17.641000999999999</v>
      </c>
      <c r="K51" s="332">
        <v>17.85211211</v>
      </c>
      <c r="L51" s="332">
        <v>-1.6869979999999991</v>
      </c>
      <c r="M51" s="333">
        <v>66.048500000000004</v>
      </c>
      <c r="N51" s="334">
        <v>21.771799999999999</v>
      </c>
      <c r="O51" s="335">
        <v>0.19819999999999999</v>
      </c>
      <c r="P51" s="332">
        <v>-9.8126889999999634E-2</v>
      </c>
      <c r="Q51" s="336">
        <v>19.637236999999999</v>
      </c>
      <c r="R51" s="80">
        <v>-1.7851248899999987</v>
      </c>
      <c r="S51" s="83">
        <v>-9.1361627011169899E-2</v>
      </c>
      <c r="T51" s="80">
        <v>-8.1976861499999814</v>
      </c>
      <c r="U51" s="83">
        <v>-0.30646390621421904</v>
      </c>
      <c r="V51" s="84">
        <v>-16.600000000000001</v>
      </c>
      <c r="W51" s="172">
        <v>-2.9634506102600006E-2</v>
      </c>
      <c r="X51" s="185">
        <v>104.59375</v>
      </c>
      <c r="Y51" s="80">
        <v>1.4453120000000013</v>
      </c>
      <c r="Z51" s="82">
        <v>0.26562599999999748</v>
      </c>
      <c r="AA51" s="82">
        <v>104.320312</v>
      </c>
      <c r="AB51" s="82">
        <v>102.882812</v>
      </c>
      <c r="AC51" s="187">
        <v>1.7109379999999987</v>
      </c>
      <c r="AD51" s="189">
        <v>6.3730000000000002</v>
      </c>
      <c r="AE51" s="172">
        <v>6.6657596875000003E-2</v>
      </c>
      <c r="AF51" s="86">
        <v>-0.44457807499679691</v>
      </c>
      <c r="AG51" s="80">
        <v>0.61420687562777709</v>
      </c>
      <c r="AH51" s="83">
        <v>3.1434741509206693E-2</v>
      </c>
      <c r="AI51" s="80">
        <v>-1.23276991477938</v>
      </c>
      <c r="AJ51" s="83">
        <v>-8.5589686389040465E-2</v>
      </c>
      <c r="AK51" s="187">
        <v>-6.1851900407158482E-2</v>
      </c>
      <c r="AL51" s="192">
        <v>-1.1709180143722215</v>
      </c>
      <c r="AM51" s="83">
        <v>-5.9926885501963199E-2</v>
      </c>
      <c r="AN51" s="80">
        <v>-3.352114584961813</v>
      </c>
      <c r="AO51" s="109">
        <v>-0.11026003670042095</v>
      </c>
      <c r="AP51" s="194">
        <v>1.9964605749098419E-2</v>
      </c>
      <c r="AQ51" s="200">
        <v>1.0217766129932732E-3</v>
      </c>
      <c r="AU51" s="394">
        <f t="shared" si="0"/>
        <v>-5.0220756957492594E-3</v>
      </c>
      <c r="AV51" s="395">
        <f t="shared" si="1"/>
        <v>1.0217766129932732E-3</v>
      </c>
    </row>
    <row r="52" spans="9:48" s="163" customFormat="1" ht="15">
      <c r="I52" s="133">
        <v>41425</v>
      </c>
      <c r="J52" s="234">
        <v>20.297001000000002</v>
      </c>
      <c r="K52" s="237">
        <v>20.530334330000002</v>
      </c>
      <c r="L52" s="237">
        <v>2.6782222200000021</v>
      </c>
      <c r="M52" s="238">
        <v>147.218796</v>
      </c>
      <c r="N52" s="239">
        <v>20.419799999999999</v>
      </c>
      <c r="O52" s="240">
        <v>0.19428000000000001</v>
      </c>
      <c r="P52" s="237">
        <v>-3.4742890000000415E-2</v>
      </c>
      <c r="Q52" s="171">
        <v>17.886855000000001</v>
      </c>
      <c r="R52" s="80">
        <v>2.6434793300000017</v>
      </c>
      <c r="S52" s="83">
        <v>0.14807655888062882</v>
      </c>
      <c r="T52" s="80">
        <v>-5.5542068199999797</v>
      </c>
      <c r="U52" s="83">
        <v>-0.20376746798690759</v>
      </c>
      <c r="V52" s="84">
        <v>-9.1999999999999993</v>
      </c>
      <c r="W52" s="172">
        <v>-1.8887907583600001E-2</v>
      </c>
      <c r="X52" s="185">
        <v>100.46875</v>
      </c>
      <c r="Y52" s="80">
        <v>-4.125</v>
      </c>
      <c r="Z52" s="82">
        <v>0.27343799999999874</v>
      </c>
      <c r="AA52" s="82">
        <v>100.195312</v>
      </c>
      <c r="AB52" s="82">
        <v>104.320312</v>
      </c>
      <c r="AC52" s="187">
        <v>-3.8515620000000013</v>
      </c>
      <c r="AD52" s="189">
        <v>7.5830000000000002</v>
      </c>
      <c r="AE52" s="172">
        <v>7.6185453125000011E-2</v>
      </c>
      <c r="AF52" s="86">
        <v>-0.24792013184734862</v>
      </c>
      <c r="AG52" s="80">
        <v>-1.7123200196908137</v>
      </c>
      <c r="AH52" s="83">
        <v>-9.5916943000354804E-2</v>
      </c>
      <c r="AI52" s="80">
        <v>0.52555230256345087</v>
      </c>
      <c r="AJ52" s="83">
        <v>0.19665794314944829</v>
      </c>
      <c r="AK52" s="187">
        <v>-0.4056070077457371</v>
      </c>
      <c r="AL52" s="192">
        <v>0.93115931030918797</v>
      </c>
      <c r="AM52" s="83">
        <v>5.2159615880274013E-2</v>
      </c>
      <c r="AN52" s="80">
        <v>-2.4209552746526253</v>
      </c>
      <c r="AO52" s="109">
        <v>-6.3851541981385873E-2</v>
      </c>
      <c r="AP52" s="194">
        <v>3.3047895012074585E-2</v>
      </c>
      <c r="AQ52" s="200">
        <v>1.8512036451733096E-3</v>
      </c>
      <c r="AU52" s="394">
        <f t="shared" si="0"/>
        <v>-1.9461501129907713E-3</v>
      </c>
      <c r="AV52" s="395">
        <f t="shared" si="1"/>
        <v>1.8512036451733096E-3</v>
      </c>
    </row>
    <row r="53" spans="9:48" s="163" customFormat="1" ht="15">
      <c r="I53" s="133">
        <v>41453</v>
      </c>
      <c r="J53" s="217">
        <v>22</v>
      </c>
      <c r="K53" s="80">
        <v>22.211111110000001</v>
      </c>
      <c r="L53" s="80">
        <v>1.6807767799999986</v>
      </c>
      <c r="M53" s="81">
        <v>142.47340399999999</v>
      </c>
      <c r="N53" s="73">
        <v>22.3217</v>
      </c>
      <c r="O53" s="170">
        <v>0.19464999999999999</v>
      </c>
      <c r="P53" s="80">
        <v>-0.13272666999999672</v>
      </c>
      <c r="Q53" s="82">
        <v>20.663060999999999</v>
      </c>
      <c r="R53" s="80">
        <v>1.5480501100000019</v>
      </c>
      <c r="S53" s="83">
        <v>7.5403063833106201E-2</v>
      </c>
      <c r="T53" s="80">
        <v>-4.0061567099999777</v>
      </c>
      <c r="U53" s="83">
        <v>-0.14372909554952862</v>
      </c>
      <c r="V53" s="84">
        <v>-5.3</v>
      </c>
      <c r="W53" s="172">
        <v>-1.1771888888300001E-2</v>
      </c>
      <c r="X53" s="185">
        <v>97.742187999999999</v>
      </c>
      <c r="Y53" s="80">
        <v>-2.7265620000000013</v>
      </c>
      <c r="Z53" s="82">
        <v>0.27343799999999874</v>
      </c>
      <c r="AA53" s="82">
        <v>97.488281000000001</v>
      </c>
      <c r="AB53" s="82">
        <v>100.195312</v>
      </c>
      <c r="AC53" s="187">
        <v>-2.4531240000000025</v>
      </c>
      <c r="AD53" s="189">
        <v>7.9279999999999999</v>
      </c>
      <c r="AE53" s="172">
        <v>7.7490006646400003E-2</v>
      </c>
      <c r="AF53" s="86">
        <v>-0.15191492939234241</v>
      </c>
      <c r="AG53" s="80">
        <v>-0.60817882551789582</v>
      </c>
      <c r="AH53" s="83">
        <v>-2.9623425305314827E-2</v>
      </c>
      <c r="AI53" s="80">
        <v>0.80898921607404273</v>
      </c>
      <c r="AJ53" s="83">
        <v>9.6005202455006211E-2</v>
      </c>
      <c r="AK53" s="187">
        <v>-0.13088206840806338</v>
      </c>
      <c r="AL53" s="192">
        <v>0.93987128448210611</v>
      </c>
      <c r="AM53" s="83">
        <v>4.5779638527791378E-2</v>
      </c>
      <c r="AN53" s="80">
        <v>-1.4810839901705193</v>
      </c>
      <c r="AO53" s="109">
        <v>-2.099500396494447E-2</v>
      </c>
      <c r="AP53" s="194">
        <v>-9.1187355536813591E-2</v>
      </c>
      <c r="AQ53" s="200">
        <v>-4.4415913579919563E-3</v>
      </c>
      <c r="AU53" s="394">
        <f t="shared" si="0"/>
        <v>-6.4649054353707984E-3</v>
      </c>
      <c r="AV53" s="395">
        <f t="shared" si="1"/>
        <v>-4.4415913579919563E-3</v>
      </c>
    </row>
    <row r="54" spans="9:48" ht="15">
      <c r="I54" s="133">
        <v>41486</v>
      </c>
      <c r="J54" s="217">
        <v>22.891000999999999</v>
      </c>
      <c r="K54" s="80">
        <v>23.10211211</v>
      </c>
      <c r="L54" s="80">
        <v>0.89100099999999927</v>
      </c>
      <c r="M54" s="81">
        <v>145.46130400000001</v>
      </c>
      <c r="N54" s="73">
        <v>20.402799999999999</v>
      </c>
      <c r="O54" s="170">
        <v>0.18673000000000001</v>
      </c>
      <c r="P54" s="80">
        <v>-0.12623388999999818</v>
      </c>
      <c r="Q54" s="82">
        <v>22.337344999999999</v>
      </c>
      <c r="R54" s="80">
        <v>0.76476711000000108</v>
      </c>
      <c r="S54" s="83">
        <v>3.4431735819631451E-2</v>
      </c>
      <c r="T54" s="80">
        <v>-3.2413895999999767</v>
      </c>
      <c r="U54" s="83">
        <v>-0.11424620197745305</v>
      </c>
      <c r="V54" s="84">
        <v>-3.9</v>
      </c>
      <c r="W54" s="172">
        <v>-9.0098237229000004E-3</v>
      </c>
      <c r="X54" s="185">
        <v>96.953125</v>
      </c>
      <c r="Y54" s="80">
        <v>-0.78906299999999874</v>
      </c>
      <c r="Z54" s="82">
        <v>0.25390699999999811</v>
      </c>
      <c r="AA54" s="82">
        <v>96.683593999999999</v>
      </c>
      <c r="AB54" s="82">
        <v>97.488281000000001</v>
      </c>
      <c r="AC54" s="187">
        <v>-0.53515600000000063</v>
      </c>
      <c r="AD54" s="189">
        <v>8.0239999999999991</v>
      </c>
      <c r="AE54" s="172">
        <v>7.7795187500000001E-2</v>
      </c>
      <c r="AF54" s="86">
        <v>-0.1158146668506969</v>
      </c>
      <c r="AG54" s="80">
        <v>-8.1298185953888491E-2</v>
      </c>
      <c r="AH54" s="83">
        <v>-3.6602484923541714E-3</v>
      </c>
      <c r="AI54" s="80">
        <v>0.6692262333151634</v>
      </c>
      <c r="AJ54" s="83">
        <v>3.6100262541645514E-2</v>
      </c>
      <c r="AK54" s="187">
        <v>-1.4242690730949194E-2</v>
      </c>
      <c r="AL54" s="192">
        <v>0.68346892404611259</v>
      </c>
      <c r="AM54" s="83">
        <v>3.0771487327277278E-2</v>
      </c>
      <c r="AN54" s="80">
        <v>-0.79761506612440669</v>
      </c>
      <c r="AO54" s="109">
        <v>9.1304358638895078E-3</v>
      </c>
      <c r="AP54" s="194">
        <v>-9.6827735383938504E-2</v>
      </c>
      <c r="AQ54" s="200">
        <v>-4.3594278063984028E-3</v>
      </c>
      <c r="AU54" s="394">
        <f t="shared" si="0"/>
        <v>-5.6833667336509122E-3</v>
      </c>
      <c r="AV54" s="395">
        <f t="shared" si="1"/>
        <v>-4.3594278063984028E-3</v>
      </c>
    </row>
    <row r="55" spans="9:48" ht="15">
      <c r="I55" s="133">
        <v>41516</v>
      </c>
      <c r="J55" s="331">
        <v>23.108999000000001</v>
      </c>
      <c r="K55" s="332">
        <v>23.342332330000001</v>
      </c>
      <c r="L55" s="332">
        <v>0.24022022000000121</v>
      </c>
      <c r="M55" s="333">
        <v>151.716995</v>
      </c>
      <c r="N55" s="334">
        <v>19.2789</v>
      </c>
      <c r="O55" s="335">
        <v>0.18206</v>
      </c>
      <c r="P55" s="332">
        <v>-0.11785088999999971</v>
      </c>
      <c r="Q55" s="336">
        <v>23.219963</v>
      </c>
      <c r="R55" s="332">
        <v>0.1223693300000015</v>
      </c>
      <c r="S55" s="337">
        <v>5.2968892808304135E-3</v>
      </c>
      <c r="T55" s="332">
        <v>-3.1190202699999752</v>
      </c>
      <c r="U55" s="337">
        <v>-0.10955446217925258</v>
      </c>
      <c r="V55" s="338">
        <v>-3</v>
      </c>
      <c r="W55" s="339">
        <v>-7.0026996990000005E-3</v>
      </c>
      <c r="X55" s="340">
        <v>95.921875</v>
      </c>
      <c r="Y55" s="332">
        <v>-1.03125</v>
      </c>
      <c r="Z55" s="336">
        <v>0.26953100000000063</v>
      </c>
      <c r="AA55" s="336">
        <v>95.675781000000001</v>
      </c>
      <c r="AB55" s="336">
        <v>96.683593999999999</v>
      </c>
      <c r="AC55" s="341">
        <v>-0.76171899999999937</v>
      </c>
      <c r="AD55" s="342">
        <v>8.0820000000000007</v>
      </c>
      <c r="AE55" s="339">
        <v>7.7524059374999996E-2</v>
      </c>
      <c r="AF55" s="343">
        <v>-9.0329373299796983E-2</v>
      </c>
      <c r="AG55" s="332">
        <v>-8.8218232218845921E-2</v>
      </c>
      <c r="AH55" s="337">
        <v>-3.818621942391999E-3</v>
      </c>
      <c r="AI55" s="332">
        <v>2.1010243293972809E-2</v>
      </c>
      <c r="AJ55" s="337">
        <v>2.5485293550899915E-2</v>
      </c>
      <c r="AK55" s="341">
        <v>-1.3140854487182769E-2</v>
      </c>
      <c r="AL55" s="344">
        <v>3.4151097781155576E-2</v>
      </c>
      <c r="AM55" s="337">
        <v>1.478267338438415E-3</v>
      </c>
      <c r="AN55" s="332">
        <v>-0.76346396834325114</v>
      </c>
      <c r="AO55" s="345">
        <v>1.0622200427451212E-2</v>
      </c>
      <c r="AP55" s="346">
        <v>-9.3504323685132062E-2</v>
      </c>
      <c r="AQ55" s="347">
        <v>-4.0474361495569794E-3</v>
      </c>
      <c r="AU55" s="396">
        <f t="shared" si="0"/>
        <v>-5.1013037006684197E-3</v>
      </c>
      <c r="AV55" s="397">
        <f t="shared" si="1"/>
        <v>-4.0474361495569794E-3</v>
      </c>
    </row>
    <row r="56" spans="9:48" ht="15">
      <c r="I56" s="133">
        <v>41547</v>
      </c>
      <c r="J56" s="217">
        <v>22.577998999999998</v>
      </c>
      <c r="K56" s="80">
        <v>22.789110109999999</v>
      </c>
      <c r="L56" s="80">
        <v>-0.5532222200000021</v>
      </c>
      <c r="M56" s="81">
        <v>162.976303</v>
      </c>
      <c r="N56" s="73">
        <v>14.4284</v>
      </c>
      <c r="O56" s="170">
        <v>0.17885000000000001</v>
      </c>
      <c r="P56" s="80">
        <v>-8.8966699999986076E-3</v>
      </c>
      <c r="Q56" s="82">
        <v>23.351229</v>
      </c>
      <c r="R56" s="80">
        <v>-0.5621188900000007</v>
      </c>
      <c r="S56" s="83">
        <v>-2.4081522019869239E-2</v>
      </c>
      <c r="T56" s="80">
        <v>-3.6811391599999759</v>
      </c>
      <c r="U56" s="83">
        <v>-0.13099774600577718</v>
      </c>
      <c r="V56" s="84">
        <v>-5</v>
      </c>
      <c r="W56" s="172">
        <v>-1.1394555055E-2</v>
      </c>
      <c r="X56" s="185">
        <v>97.710937999999999</v>
      </c>
      <c r="Y56" s="80">
        <v>1.7890629999999987</v>
      </c>
      <c r="Z56" s="82">
        <v>0.24609399999999937</v>
      </c>
      <c r="AA56" s="82">
        <v>97.4375</v>
      </c>
      <c r="AB56" s="82">
        <v>95.675781000000001</v>
      </c>
      <c r="AC56" s="187">
        <v>2.0351569999999981</v>
      </c>
      <c r="AD56" s="189">
        <v>7.9720000000000004</v>
      </c>
      <c r="AE56" s="172">
        <v>7.7895159773600009E-2</v>
      </c>
      <c r="AF56" s="86">
        <v>-0.14628065579578936</v>
      </c>
      <c r="AG56" s="80">
        <v>0.18383445637669477</v>
      </c>
      <c r="AH56" s="83">
        <v>7.8755821730987566E-3</v>
      </c>
      <c r="AI56" s="80">
        <v>-0.42833461828136971</v>
      </c>
      <c r="AJ56" s="83">
        <v>-5.5951282495992377E-2</v>
      </c>
      <c r="AK56" s="187">
        <v>-5.0050184658063768E-2</v>
      </c>
      <c r="AL56" s="192">
        <v>-0.37828443362330594</v>
      </c>
      <c r="AM56" s="83">
        <v>-1.6205939846770483E-2</v>
      </c>
      <c r="AN56" s="80">
        <v>-1.1417484019665571</v>
      </c>
      <c r="AO56" s="109">
        <v>-5.755882160486836E-3</v>
      </c>
      <c r="AP56" s="194">
        <v>2.710212170741029E-2</v>
      </c>
      <c r="AQ56" s="200">
        <v>1.1610717097270582E-3</v>
      </c>
      <c r="AU56" s="396">
        <f>P56/K55</f>
        <v>-3.8113886282753506E-4</v>
      </c>
      <c r="AV56" s="397">
        <f>AP56/K55</f>
        <v>1.1610717097270582E-3</v>
      </c>
    </row>
    <row r="57" spans="9:48" ht="15">
      <c r="I57" s="133">
        <v>41578</v>
      </c>
      <c r="J57" s="501">
        <v>22.171880999999999</v>
      </c>
      <c r="K57" s="502">
        <v>22.38299211</v>
      </c>
      <c r="L57" s="502">
        <v>-0.40611799999999931</v>
      </c>
      <c r="M57" s="503">
        <v>174.40570099999999</v>
      </c>
      <c r="N57" s="504">
        <v>11.0318</v>
      </c>
      <c r="O57" s="505">
        <v>0.16800000000000001</v>
      </c>
      <c r="P57" s="502">
        <v>7.2996109999998282E-2</v>
      </c>
      <c r="Q57" s="506">
        <v>22.716114000000001</v>
      </c>
      <c r="R57" s="502">
        <v>-0.33312189000000103</v>
      </c>
      <c r="S57" s="507">
        <v>-1.4617590963054986E-2</v>
      </c>
      <c r="T57" s="502">
        <v>-4.0142610499999769</v>
      </c>
      <c r="U57" s="507">
        <v>-0.14370046550063764</v>
      </c>
      <c r="V57" s="508">
        <v>-6.3</v>
      </c>
      <c r="W57" s="509">
        <v>-1.4101285029299998E-2</v>
      </c>
      <c r="X57" s="510">
        <v>98.6875</v>
      </c>
      <c r="Y57" s="502">
        <v>0.97656200000000126</v>
      </c>
      <c r="Z57" s="506">
        <v>0.27343799999999874</v>
      </c>
      <c r="AA57" s="506">
        <v>98.453125</v>
      </c>
      <c r="AB57" s="506">
        <v>97.4375</v>
      </c>
      <c r="AC57" s="511">
        <v>1.25</v>
      </c>
      <c r="AD57" s="512">
        <v>7.7620750000000003</v>
      </c>
      <c r="AE57" s="509">
        <v>7.660197765625E-2</v>
      </c>
      <c r="AF57" s="513">
        <v>-0.18408513018527095</v>
      </c>
      <c r="AG57" s="502">
        <v>0.18285081974473671</v>
      </c>
      <c r="AH57" s="507">
        <v>8.0236050842766634E-3</v>
      </c>
      <c r="AI57" s="502">
        <v>-0.16873027681463479</v>
      </c>
      <c r="AJ57" s="507">
        <v>-3.780447438948159E-2</v>
      </c>
      <c r="AK57" s="511">
        <v>-1.8459206559370483E-2</v>
      </c>
      <c r="AL57" s="514">
        <v>-0.15027107025526432</v>
      </c>
      <c r="AM57" s="507">
        <v>-6.5939858787783237E-3</v>
      </c>
      <c r="AN57" s="502">
        <v>-1.2920194722218215</v>
      </c>
      <c r="AO57" s="232">
        <v>-1.2311913833578991E-2</v>
      </c>
      <c r="AP57" s="515">
        <v>0.12333197982759816</v>
      </c>
      <c r="AQ57" s="516">
        <v>5.4118822205997128E-3</v>
      </c>
      <c r="AS57" s="71"/>
      <c r="AU57" s="400"/>
      <c r="AV57" s="400"/>
    </row>
    <row r="58" spans="9:48" ht="15">
      <c r="I58" s="133">
        <v>41607</v>
      </c>
      <c r="J58" s="217">
        <v>23.1875</v>
      </c>
      <c r="K58" s="80">
        <v>23.409722219999999</v>
      </c>
      <c r="L58" s="80">
        <v>1.026730109999999</v>
      </c>
      <c r="M58" s="81">
        <v>178.723297</v>
      </c>
      <c r="N58" s="73">
        <v>12.0985</v>
      </c>
      <c r="O58" s="170">
        <v>0.16825000000000001</v>
      </c>
      <c r="P58" s="80">
        <v>5.5179110000000975E-2</v>
      </c>
      <c r="Q58" s="82">
        <v>22.327812999999999</v>
      </c>
      <c r="R58" s="80">
        <v>1.08190922</v>
      </c>
      <c r="S58" s="83">
        <v>4.8336219513593889E-2</v>
      </c>
      <c r="T58" s="80">
        <v>-2.9323518299999769</v>
      </c>
      <c r="U58" s="83">
        <v>-0.10231018323168817</v>
      </c>
      <c r="V58" s="84">
        <v>-3.7</v>
      </c>
      <c r="W58" s="172">
        <v>-8.6615972213999991E-3</v>
      </c>
      <c r="X58" s="185">
        <v>96.515625</v>
      </c>
      <c r="Y58" s="80">
        <v>-2.171875</v>
      </c>
      <c r="Z58" s="82">
        <v>0.234375</v>
      </c>
      <c r="AA58" s="82">
        <v>96.25</v>
      </c>
      <c r="AB58" s="82">
        <v>98.453125</v>
      </c>
      <c r="AC58" s="187">
        <v>-1.9375</v>
      </c>
      <c r="AD58" s="189">
        <v>8.0552030000000006</v>
      </c>
      <c r="AE58" s="172">
        <v>7.7745295204687495E-2</v>
      </c>
      <c r="AF58" s="86">
        <v>-0.11140992131544142</v>
      </c>
      <c r="AG58" s="80">
        <v>-0.35666493973396246</v>
      </c>
      <c r="AH58" s="83">
        <v>-1.5934640819294934E-2</v>
      </c>
      <c r="AI58" s="80">
        <v>0.646323545633957</v>
      </c>
      <c r="AJ58" s="83">
        <v>7.2675208869829533E-2</v>
      </c>
      <c r="AK58" s="187">
        <v>-7.8920734632080505E-2</v>
      </c>
      <c r="AL58" s="192">
        <v>0.72524428026603749</v>
      </c>
      <c r="AM58" s="83">
        <v>3.2401578694298952E-2</v>
      </c>
      <c r="AN58" s="80">
        <v>-0.56677519195578396</v>
      </c>
      <c r="AO58" s="109">
        <v>1.9690739415763936E-2</v>
      </c>
      <c r="AP58" s="194">
        <v>8.1290810308307565E-2</v>
      </c>
      <c r="AQ58" s="200">
        <v>3.6318115964482445E-3</v>
      </c>
      <c r="AU58" s="400"/>
      <c r="AV58" s="400"/>
    </row>
    <row r="59" spans="9:48" ht="15">
      <c r="I59" s="133">
        <v>41639</v>
      </c>
      <c r="J59" s="217">
        <v>24.21875</v>
      </c>
      <c r="K59" s="80">
        <v>24.440972219999999</v>
      </c>
      <c r="L59" s="80">
        <v>1.03125</v>
      </c>
      <c r="M59" s="81">
        <v>127.94270299999999</v>
      </c>
      <c r="N59" s="73">
        <v>11.273099999999999</v>
      </c>
      <c r="O59" s="170">
        <v>0.16769999999999999</v>
      </c>
      <c r="P59" s="80">
        <v>6.0157220000000677E-2</v>
      </c>
      <c r="Q59" s="82">
        <v>23.349564999999998</v>
      </c>
      <c r="R59" s="80">
        <v>1.0914072200000007</v>
      </c>
      <c r="S59" s="83">
        <v>4.6621963718457171E-2</v>
      </c>
      <c r="T59" s="80">
        <v>-1.8409446099999762</v>
      </c>
      <c r="U59" s="83">
        <v>-6.0458121163887601E-2</v>
      </c>
      <c r="V59" s="84">
        <v>-2.4</v>
      </c>
      <c r="W59" s="172">
        <v>-5.8658333327999993E-3</v>
      </c>
      <c r="X59" s="185">
        <v>95.0625</v>
      </c>
      <c r="Y59" s="80">
        <v>-1.453125</v>
      </c>
      <c r="Z59" s="82">
        <v>0.265625</v>
      </c>
      <c r="AA59" s="82">
        <v>94.789062000000001</v>
      </c>
      <c r="AB59" s="82">
        <v>96.25</v>
      </c>
      <c r="AC59" s="187">
        <v>-1.1875</v>
      </c>
      <c r="AD59" s="189">
        <v>8.0500100000000003</v>
      </c>
      <c r="AE59" s="172">
        <v>7.6525407562500009E-2</v>
      </c>
      <c r="AF59" s="86">
        <v>-7.6652101826563193E-2</v>
      </c>
      <c r="AG59" s="80">
        <v>-0.13229928156208667</v>
      </c>
      <c r="AH59" s="83">
        <v>-5.6514673826012912E-3</v>
      </c>
      <c r="AI59" s="80">
        <v>0.93385421021552584</v>
      </c>
      <c r="AJ59" s="83">
        <v>3.4757819488878225E-2</v>
      </c>
      <c r="AK59" s="187">
        <v>-2.5253728222388087E-2</v>
      </c>
      <c r="AL59" s="192">
        <v>0.95910793843791398</v>
      </c>
      <c r="AM59" s="83">
        <v>4.097049633585588E-2</v>
      </c>
      <c r="AN59" s="80">
        <v>0.39233274648213001</v>
      </c>
      <c r="AO59" s="109">
        <v>6.1467975118703722E-2</v>
      </c>
      <c r="AP59" s="194">
        <v>8.0517934547681524E-2</v>
      </c>
      <c r="AQ59" s="200">
        <v>3.4395083286759961E-3</v>
      </c>
      <c r="AU59" s="400"/>
      <c r="AV59" s="400"/>
    </row>
    <row r="60" spans="9:48" ht="15">
      <c r="I60" s="133">
        <v>41670</v>
      </c>
      <c r="J60" s="217">
        <v>23.359380999999999</v>
      </c>
      <c r="K60" s="80">
        <v>23.59271433</v>
      </c>
      <c r="L60" s="80">
        <v>-0.84825788999999929</v>
      </c>
      <c r="M60" s="81">
        <v>119.59670300000001</v>
      </c>
      <c r="N60" s="73">
        <v>10.908300000000001</v>
      </c>
      <c r="O60" s="170">
        <v>0.1565</v>
      </c>
      <c r="P60" s="80">
        <v>5.6086219999997411E-2</v>
      </c>
      <c r="Q60" s="82">
        <v>24.384886000000002</v>
      </c>
      <c r="R60" s="80">
        <v>-0.79217167000000188</v>
      </c>
      <c r="S60" s="83">
        <v>-3.2411626790843015E-2</v>
      </c>
      <c r="T60" s="80">
        <v>-2.6331162799999781</v>
      </c>
      <c r="U60" s="83">
        <v>-9.0910201895091136E-2</v>
      </c>
      <c r="V60" s="84">
        <v>-5.0999999999999996</v>
      </c>
      <c r="W60" s="172">
        <v>-1.2032284308299999E-2</v>
      </c>
      <c r="X60" s="185">
        <v>97.265625</v>
      </c>
      <c r="Y60" s="80">
        <v>2.203125</v>
      </c>
      <c r="Z60" s="82">
        <v>0.27343799999999874</v>
      </c>
      <c r="AA60" s="82">
        <v>97.003906000000001</v>
      </c>
      <c r="AB60" s="82">
        <v>94.789062000000001</v>
      </c>
      <c r="AC60" s="187">
        <v>2.4765629999999987</v>
      </c>
      <c r="AD60" s="189">
        <v>7.5514489999999999</v>
      </c>
      <c r="AE60" s="172">
        <v>7.3449640664062496E-2</v>
      </c>
      <c r="AF60" s="86">
        <v>-0.16381678929284627</v>
      </c>
      <c r="AG60" s="80">
        <v>0.18983375925589874</v>
      </c>
      <c r="AH60" s="83">
        <v>7.7670297869966952E-3</v>
      </c>
      <c r="AI60" s="80">
        <v>-0.69835526178118057</v>
      </c>
      <c r="AJ60" s="83">
        <v>-8.7164687466283072E-2</v>
      </c>
      <c r="AK60" s="187">
        <v>-9.6017351037077453E-2</v>
      </c>
      <c r="AL60" s="192">
        <v>-0.60233791074410314</v>
      </c>
      <c r="AM60" s="83">
        <v>-2.464459700384632E-2</v>
      </c>
      <c r="AN60" s="80">
        <v>-0.21000516426197313</v>
      </c>
      <c r="AO60" s="109">
        <v>3.5308524639414474E-2</v>
      </c>
      <c r="AP60" s="194">
        <v>0.1008799552306545</v>
      </c>
      <c r="AQ60" s="200">
        <v>4.1274935515087504E-3</v>
      </c>
      <c r="AU60" s="400"/>
      <c r="AV60" s="400"/>
    </row>
    <row r="61" spans="9:48" ht="15">
      <c r="I61" s="133">
        <v>41698</v>
      </c>
      <c r="J61" s="217">
        <v>23.609380999999999</v>
      </c>
      <c r="K61" s="80">
        <v>23.84271433</v>
      </c>
      <c r="L61" s="80">
        <v>0.25</v>
      </c>
      <c r="M61" s="81">
        <v>99.928496999999993</v>
      </c>
      <c r="N61" s="73">
        <v>9.0974000000000004</v>
      </c>
      <c r="O61" s="170">
        <v>0.1555</v>
      </c>
      <c r="P61" s="80">
        <v>0.10522732999999818</v>
      </c>
      <c r="Q61" s="82">
        <v>23.487487000000002</v>
      </c>
      <c r="R61" s="80">
        <v>0.35522732999999818</v>
      </c>
      <c r="S61" s="83">
        <v>1.5056653720775933E-2</v>
      </c>
      <c r="T61" s="80">
        <v>-2.2778889499999799</v>
      </c>
      <c r="U61" s="83">
        <v>-7.7222351603935424E-2</v>
      </c>
      <c r="V61" s="84">
        <v>-5</v>
      </c>
      <c r="W61" s="172">
        <v>-1.1921357165E-2</v>
      </c>
      <c r="X61" s="185">
        <v>97.15625</v>
      </c>
      <c r="Y61" s="80">
        <v>-0.109375</v>
      </c>
      <c r="Z61" s="82">
        <v>0.26171899999999937</v>
      </c>
      <c r="AA61" s="82">
        <v>96.925781000000001</v>
      </c>
      <c r="AB61" s="82">
        <v>97.003906000000001</v>
      </c>
      <c r="AC61" s="187">
        <v>0.15234399999999937</v>
      </c>
      <c r="AD61" s="189">
        <v>7.6578980000000003</v>
      </c>
      <c r="AE61" s="172">
        <v>7.4401265256250002E-2</v>
      </c>
      <c r="AF61" s="86">
        <v>-0.16023057032620233</v>
      </c>
      <c r="AG61" s="80">
        <v>2.4956504948029267E-2</v>
      </c>
      <c r="AH61" s="83">
        <v>1.057805583492998E-3</v>
      </c>
      <c r="AI61" s="80">
        <v>0.37998771359828909</v>
      </c>
      <c r="AJ61" s="83">
        <v>3.5862189666439337E-3</v>
      </c>
      <c r="AK61" s="187">
        <v>-1.9612134973834012E-4</v>
      </c>
      <c r="AL61" s="192">
        <v>0.38018383494802743</v>
      </c>
      <c r="AM61" s="83">
        <v>1.6114459304268931E-2</v>
      </c>
      <c r="AN61" s="80">
        <v>0.1701786706860543</v>
      </c>
      <c r="AO61" s="109">
        <v>5.1991961727079206E-2</v>
      </c>
      <c r="AP61" s="194">
        <v>0.14716271463520142</v>
      </c>
      <c r="AQ61" s="200">
        <v>6.2376338973456902E-3</v>
      </c>
    </row>
    <row r="62" spans="9:48" ht="15">
      <c r="I62" s="133">
        <v>41729</v>
      </c>
      <c r="J62" s="217">
        <v>24.109380999999999</v>
      </c>
      <c r="K62" s="80">
        <v>24.32049211</v>
      </c>
      <c r="L62" s="80">
        <v>0.47777778000000026</v>
      </c>
      <c r="M62" s="81">
        <v>94.080001999999993</v>
      </c>
      <c r="N62" s="73">
        <v>9.6914999999999996</v>
      </c>
      <c r="O62" s="170">
        <v>0.152</v>
      </c>
      <c r="P62" s="80">
        <v>8.9610329999999294E-2</v>
      </c>
      <c r="Q62" s="82">
        <v>23.753104</v>
      </c>
      <c r="R62" s="80">
        <v>0.56738810999999956</v>
      </c>
      <c r="S62" s="83">
        <v>2.3797127380169369E-2</v>
      </c>
      <c r="T62" s="80">
        <v>-1.7105008399999804</v>
      </c>
      <c r="U62" s="83">
        <v>-5.526289436148113E-2</v>
      </c>
      <c r="V62" s="84">
        <v>-4.2</v>
      </c>
      <c r="W62" s="172">
        <v>-1.0214606686199999E-2</v>
      </c>
      <c r="X62" s="185">
        <v>96.546875</v>
      </c>
      <c r="Y62" s="80">
        <v>-0.609375</v>
      </c>
      <c r="Z62" s="82">
        <v>0.23046899999999937</v>
      </c>
      <c r="AA62" s="82">
        <v>96.269531000000001</v>
      </c>
      <c r="AB62" s="82">
        <v>96.925781000000001</v>
      </c>
      <c r="AC62" s="187">
        <v>-0.37890600000000063</v>
      </c>
      <c r="AD62" s="189">
        <v>7.6721079999999997</v>
      </c>
      <c r="AE62" s="172">
        <v>7.4071805206249994E-2</v>
      </c>
      <c r="AF62" s="86">
        <v>-0.13790141414479953</v>
      </c>
      <c r="AG62" s="80">
        <v>-6.0712324480020119E-2</v>
      </c>
      <c r="AH62" s="83">
        <v>-2.5463679864514872E-3</v>
      </c>
      <c r="AI62" s="80">
        <v>0.49987237074595831</v>
      </c>
      <c r="AJ62" s="83">
        <v>2.2329156181402798E-2</v>
      </c>
      <c r="AK62" s="187">
        <v>-6.8034147740211656E-3</v>
      </c>
      <c r="AL62" s="192">
        <v>0.50667578551997949</v>
      </c>
      <c r="AM62" s="83">
        <v>2.1250759393717882E-2</v>
      </c>
      <c r="AN62" s="80">
        <v>0.67685445620603379</v>
      </c>
      <c r="AO62" s="109">
        <v>7.4347589789866664E-2</v>
      </c>
      <c r="AP62" s="194">
        <v>0.12139233101653701</v>
      </c>
      <c r="AQ62" s="200">
        <v>5.0913805087953266E-3</v>
      </c>
    </row>
    <row r="63" spans="9:48" ht="15">
      <c r="I63" s="133">
        <v>41759</v>
      </c>
      <c r="J63" s="217">
        <v>23.75</v>
      </c>
      <c r="K63" s="80">
        <v>23.961111110000001</v>
      </c>
      <c r="L63" s="80">
        <v>-0.35938099999999906</v>
      </c>
      <c r="M63" s="81">
        <v>85.942001000000005</v>
      </c>
      <c r="N63" s="73">
        <v>10.809799999999999</v>
      </c>
      <c r="O63" s="170">
        <v>0.15049999999999999</v>
      </c>
      <c r="P63" s="80">
        <v>5.9325109999999626E-2</v>
      </c>
      <c r="Q63" s="82">
        <v>24.261167</v>
      </c>
      <c r="R63" s="80">
        <v>-0.30005588999999944</v>
      </c>
      <c r="S63" s="83">
        <v>-1.2337574776154455E-2</v>
      </c>
      <c r="T63" s="80">
        <v>-2.0105567299999798</v>
      </c>
      <c r="U63" s="83">
        <v>-6.6918659046104167E-2</v>
      </c>
      <c r="V63" s="84">
        <v>-5.2</v>
      </c>
      <c r="W63" s="172">
        <v>-1.2459777777200002E-2</v>
      </c>
      <c r="X63" s="185">
        <v>97.484375</v>
      </c>
      <c r="Y63" s="80">
        <v>0.9375</v>
      </c>
      <c r="Z63" s="82">
        <v>0.27734399999999937</v>
      </c>
      <c r="AA63" s="82">
        <v>97.210937999999999</v>
      </c>
      <c r="AB63" s="82">
        <v>96.269531000000001</v>
      </c>
      <c r="AC63" s="187">
        <v>1.2148439999999994</v>
      </c>
      <c r="AD63" s="189">
        <v>7.508197</v>
      </c>
      <c r="AE63" s="172">
        <v>7.3193189192187508E-2</v>
      </c>
      <c r="AF63" s="86">
        <v>-0.17023138238291075</v>
      </c>
      <c r="AG63" s="80">
        <v>0.16752870556532476</v>
      </c>
      <c r="AH63" s="83">
        <v>6.8883764690123601E-3</v>
      </c>
      <c r="AI63" s="80">
        <v>-0.14768185704628931</v>
      </c>
      <c r="AJ63" s="83">
        <v>-3.2329968238111212E-2</v>
      </c>
      <c r="AK63" s="187">
        <v>-1.5154672611614631E-2</v>
      </c>
      <c r="AL63" s="192">
        <v>-0.13252718443467468</v>
      </c>
      <c r="AM63" s="83">
        <v>-5.4491983071420953E-3</v>
      </c>
      <c r="AN63" s="80">
        <v>0.54432727177135909</v>
      </c>
      <c r="AO63" s="109">
        <v>6.8493256722301554E-2</v>
      </c>
      <c r="AP63" s="194">
        <v>0.10653776251560551</v>
      </c>
      <c r="AQ63" s="200">
        <v>4.3805759371044863E-3</v>
      </c>
    </row>
    <row r="64" spans="9:48" ht="15">
      <c r="I64" s="133">
        <v>41789</v>
      </c>
      <c r="J64" s="331">
        <v>22.125</v>
      </c>
      <c r="K64" s="332">
        <v>22.347222219999999</v>
      </c>
      <c r="L64" s="332">
        <v>-1.6138888900000019</v>
      </c>
      <c r="M64" s="333">
        <v>125.116798</v>
      </c>
      <c r="N64" s="334">
        <v>13.136100000000001</v>
      </c>
      <c r="O64" s="335">
        <v>0.151</v>
      </c>
      <c r="P64" s="332">
        <v>1.0541110000001908E-2</v>
      </c>
      <c r="Q64" s="336">
        <v>23.950569999999999</v>
      </c>
      <c r="R64" s="332">
        <v>-1.60334778</v>
      </c>
      <c r="S64" s="337">
        <v>-6.6914583912214914E-2</v>
      </c>
      <c r="T64" s="332">
        <v>-3.6139045099999798</v>
      </c>
      <c r="U64" s="337">
        <v>-0.12935540873228568</v>
      </c>
      <c r="V64" s="338">
        <v>-7.2</v>
      </c>
      <c r="W64" s="339">
        <v>-1.6089999998399999E-2</v>
      </c>
      <c r="X64" s="340">
        <v>99.039062000000001</v>
      </c>
      <c r="Y64" s="332">
        <v>1.5546870000000013</v>
      </c>
      <c r="Z64" s="336">
        <v>0.27343700000000126</v>
      </c>
      <c r="AA64" s="336">
        <v>98.765625</v>
      </c>
      <c r="AB64" s="336">
        <v>97.210937999999999</v>
      </c>
      <c r="AC64" s="341">
        <v>1.8281240000000025</v>
      </c>
      <c r="AD64" s="342">
        <v>7.1980000000000004</v>
      </c>
      <c r="AE64" s="339">
        <v>7.1288316827599993E-2</v>
      </c>
      <c r="AF64" s="343">
        <v>-0.22570318271521586</v>
      </c>
      <c r="AG64" s="332">
        <v>0.31120407568737674</v>
      </c>
      <c r="AH64" s="337">
        <v>1.298788166620111E-2</v>
      </c>
      <c r="AI64" s="332">
        <v>-1.3352643477342383</v>
      </c>
      <c r="AJ64" s="337">
        <v>-5.5471800332305116E-2</v>
      </c>
      <c r="AK64" s="341">
        <v>-4.3120643421615257E-2</v>
      </c>
      <c r="AL64" s="344">
        <v>-1.2921437043126232</v>
      </c>
      <c r="AM64" s="337">
        <v>-5.3926702246013793E-2</v>
      </c>
      <c r="AN64" s="332">
        <v>-0.74781643254126406</v>
      </c>
      <c r="AO64" s="345">
        <v>1.0872939015164507E-2</v>
      </c>
      <c r="AP64" s="346">
        <v>7.2256711172102667E-2</v>
      </c>
      <c r="AQ64" s="347">
        <v>3.015582659768513E-3</v>
      </c>
    </row>
    <row r="65" spans="9:43" ht="15">
      <c r="I65" s="133">
        <v>41820</v>
      </c>
      <c r="J65" s="331">
        <v>22.46875</v>
      </c>
      <c r="K65" s="332">
        <v>22.679861110000001</v>
      </c>
      <c r="L65" s="332">
        <v>0.33263889000000191</v>
      </c>
      <c r="M65" s="333">
        <v>113.62750200000001</v>
      </c>
      <c r="N65" s="334">
        <v>14.9199</v>
      </c>
      <c r="O65" s="335">
        <v>0.1552</v>
      </c>
      <c r="P65" s="332">
        <v>-6.2447799999993947E-3</v>
      </c>
      <c r="Q65" s="336">
        <v>22.353466999999998</v>
      </c>
      <c r="R65" s="332">
        <v>0.32639411000000251</v>
      </c>
      <c r="S65" s="337">
        <v>1.4605578571993209E-2</v>
      </c>
      <c r="T65" s="332">
        <v>-3.2875103999999773</v>
      </c>
      <c r="U65" s="337">
        <v>-0.11663914074624415</v>
      </c>
      <c r="V65" s="338">
        <v>-6.9</v>
      </c>
      <c r="W65" s="339">
        <v>-1.5649104165900003E-2</v>
      </c>
      <c r="X65" s="340">
        <v>98.78125</v>
      </c>
      <c r="Y65" s="332">
        <v>-0.25781200000000126</v>
      </c>
      <c r="Z65" s="336">
        <v>0.27343700000000126</v>
      </c>
      <c r="AA65" s="336">
        <v>98.535156000000001</v>
      </c>
      <c r="AB65" s="336">
        <v>98.765625</v>
      </c>
      <c r="AC65" s="341">
        <v>1.5625E-2</v>
      </c>
      <c r="AD65" s="342">
        <v>7.2728479999999998</v>
      </c>
      <c r="AE65" s="339">
        <v>7.184210164999999E-2</v>
      </c>
      <c r="AF65" s="343">
        <v>-0.21782636930833724</v>
      </c>
      <c r="AG65" s="332">
        <v>3.5266122299252478E-3</v>
      </c>
      <c r="AH65" s="337">
        <v>1.578098698445416E-4</v>
      </c>
      <c r="AI65" s="332">
        <v>0.32890535372090063</v>
      </c>
      <c r="AJ65" s="337">
        <v>7.8768134068786244E-3</v>
      </c>
      <c r="AK65" s="341">
        <v>-1.0153685090271009E-3</v>
      </c>
      <c r="AL65" s="344">
        <v>0.32992072222992774</v>
      </c>
      <c r="AM65" s="337">
        <v>1.4763388441837751E-2</v>
      </c>
      <c r="AN65" s="332">
        <v>-0.41789571031133632</v>
      </c>
      <c r="AO65" s="345">
        <v>2.5796848879187539E-2</v>
      </c>
      <c r="AP65" s="346">
        <v>5.3317008944564689E-2</v>
      </c>
      <c r="AQ65" s="347">
        <v>2.3858450244812882E-3</v>
      </c>
    </row>
    <row r="66" spans="9:43" ht="15">
      <c r="I66" s="133">
        <v>41851</v>
      </c>
      <c r="J66" s="234">
        <v>23.078130999999999</v>
      </c>
      <c r="K66" s="237">
        <v>23.28924211</v>
      </c>
      <c r="L66" s="237">
        <v>0.60938099999999906</v>
      </c>
      <c r="M66" s="238">
        <v>80.381500000000003</v>
      </c>
      <c r="N66" s="239">
        <v>16.844100000000001</v>
      </c>
      <c r="O66" s="240">
        <v>0.156</v>
      </c>
      <c r="P66" s="237">
        <v>-5.4967890000000352E-2</v>
      </c>
      <c r="Q66" s="171">
        <v>22.734829000000001</v>
      </c>
      <c r="R66" s="237">
        <v>0.55441310999999871</v>
      </c>
      <c r="S66" s="241">
        <v>2.4445172186506336E-2</v>
      </c>
      <c r="T66" s="237">
        <v>-2.7330972899999786</v>
      </c>
      <c r="U66" s="241">
        <v>-9.5045232438965788E-2</v>
      </c>
      <c r="V66" s="242">
        <v>-6</v>
      </c>
      <c r="W66" s="243">
        <v>-1.3973545265999998E-2</v>
      </c>
      <c r="X66" s="244">
        <v>97.96875</v>
      </c>
      <c r="Y66" s="237">
        <v>-0.8125</v>
      </c>
      <c r="Z66" s="171">
        <v>0.24609399999999937</v>
      </c>
      <c r="AA66" s="171">
        <v>97.714843999999999</v>
      </c>
      <c r="AB66" s="171">
        <v>98.535156000000001</v>
      </c>
      <c r="AC66" s="245">
        <v>-0.56640600000000063</v>
      </c>
      <c r="AD66" s="246">
        <v>7.148028</v>
      </c>
      <c r="AE66" s="243">
        <v>7.0028336812500008E-2</v>
      </c>
      <c r="AF66" s="247">
        <v>-0.19954129859479586</v>
      </c>
      <c r="AG66" s="237">
        <v>-0.1233781625344582</v>
      </c>
      <c r="AH66" s="241">
        <v>-5.4399875702968179E-3</v>
      </c>
      <c r="AI66" s="237">
        <v>0.42360663748816429</v>
      </c>
      <c r="AJ66" s="241">
        <v>1.8285070713541379E-2</v>
      </c>
      <c r="AK66" s="245">
        <v>-7.4283099773761853E-3</v>
      </c>
      <c r="AL66" s="248">
        <v>0.4310349474655405</v>
      </c>
      <c r="AM66" s="241">
        <v>1.9005184616209515E-2</v>
      </c>
      <c r="AN66" s="237">
        <v>1.3139237154204175E-2</v>
      </c>
      <c r="AO66" s="203">
        <v>4.529230737086265E-2</v>
      </c>
      <c r="AP66" s="249">
        <v>-5.8619736636127892E-3</v>
      </c>
      <c r="AQ66" s="250">
        <v>-2.5846603006877007E-4</v>
      </c>
    </row>
    <row r="67" spans="9:43" ht="15">
      <c r="I67" s="133">
        <v>41880</v>
      </c>
      <c r="J67" s="234">
        <v>21.234380999999999</v>
      </c>
      <c r="K67" s="237">
        <v>21.456603219999998</v>
      </c>
      <c r="L67" s="237">
        <v>-1.8326388900000019</v>
      </c>
      <c r="M67" s="238">
        <v>130.74130199999999</v>
      </c>
      <c r="N67" s="239">
        <v>16.39</v>
      </c>
      <c r="O67" s="240">
        <v>0.157</v>
      </c>
      <c r="P67" s="237">
        <v>-5.5191889999999688E-2</v>
      </c>
      <c r="Q67" s="171">
        <v>23.344434</v>
      </c>
      <c r="R67" s="237">
        <v>-1.8878307800000016</v>
      </c>
      <c r="S67" s="241">
        <v>-8.1060206729071688E-2</v>
      </c>
      <c r="T67" s="237">
        <v>-4.6209280699999802</v>
      </c>
      <c r="U67" s="241">
        <v>-0.16840105297792218</v>
      </c>
      <c r="V67" s="242">
        <v>-8.1999999999999993</v>
      </c>
      <c r="W67" s="243">
        <v>-1.75944146404E-2</v>
      </c>
      <c r="X67" s="244">
        <v>99.53125</v>
      </c>
      <c r="Y67" s="237">
        <v>1.5625</v>
      </c>
      <c r="Z67" s="171">
        <v>0.25390600000000063</v>
      </c>
      <c r="AA67" s="171">
        <v>99.242187999999999</v>
      </c>
      <c r="AB67" s="171">
        <v>97.714843999999999</v>
      </c>
      <c r="AC67" s="245">
        <v>1.8164060000000006</v>
      </c>
      <c r="AD67" s="246">
        <v>6.8048909999999996</v>
      </c>
      <c r="AE67" s="243">
        <v>6.7729930734374999E-2</v>
      </c>
      <c r="AF67" s="247">
        <v>-0.25977310842679335</v>
      </c>
      <c r="AG67" s="237">
        <v>0.36244801201537891</v>
      </c>
      <c r="AH67" s="241">
        <v>1.556289424548298E-2</v>
      </c>
      <c r="AI67" s="237">
        <v>-1.5724388694158706</v>
      </c>
      <c r="AJ67" s="241">
        <v>-6.0231809831997496E-2</v>
      </c>
      <c r="AK67" s="245">
        <v>-4.705610143124804E-2</v>
      </c>
      <c r="AL67" s="248">
        <v>-1.5253827679846226</v>
      </c>
      <c r="AM67" s="241">
        <v>-6.5497312483588699E-2</v>
      </c>
      <c r="AN67" s="237">
        <v>-1.5122435308304185</v>
      </c>
      <c r="AO67" s="203">
        <v>-2.3171529521698209E-2</v>
      </c>
      <c r="AP67" s="249">
        <v>1.076606086821387E-2</v>
      </c>
      <c r="AQ67" s="250">
        <v>4.6227613665414678E-4</v>
      </c>
    </row>
    <row r="68" spans="9:43" ht="15">
      <c r="I68" s="133">
        <v>41912</v>
      </c>
      <c r="J68" s="331">
        <v>21.953130999999999</v>
      </c>
      <c r="K68" s="332">
        <v>22.16424211</v>
      </c>
      <c r="L68" s="332">
        <v>0.70763889000000191</v>
      </c>
      <c r="M68" s="333">
        <v>121.040497</v>
      </c>
      <c r="N68" s="334">
        <v>17.404</v>
      </c>
      <c r="O68" s="335">
        <v>0.1565</v>
      </c>
      <c r="P68" s="332">
        <v>-4.6251780000002185E-2</v>
      </c>
      <c r="Q68" s="336">
        <v>21.502855</v>
      </c>
      <c r="R68" s="332">
        <v>0.66138710999999972</v>
      </c>
      <c r="S68" s="337">
        <v>3.0824408841354331E-2</v>
      </c>
      <c r="T68" s="332">
        <v>-3.9595409599999805</v>
      </c>
      <c r="U68" s="337">
        <v>-0.14276750704287389</v>
      </c>
      <c r="V68" s="338">
        <v>-6.6</v>
      </c>
      <c r="W68" s="339">
        <v>-1.4628399792599998E-2</v>
      </c>
      <c r="X68" s="340">
        <v>98.578125</v>
      </c>
      <c r="Y68" s="332">
        <v>-0.953125</v>
      </c>
      <c r="Z68" s="336">
        <v>0.28906200000000126</v>
      </c>
      <c r="AA68" s="336">
        <v>98.304687999999999</v>
      </c>
      <c r="AB68" s="336">
        <v>99.242187999999999</v>
      </c>
      <c r="AC68" s="341">
        <v>-0.66406299999999874</v>
      </c>
      <c r="AD68" s="342">
        <v>6.9646030000000003</v>
      </c>
      <c r="AE68" s="339">
        <v>6.8655750510937502E-2</v>
      </c>
      <c r="AF68" s="343">
        <v>-0.21306882065573746</v>
      </c>
      <c r="AG68" s="332">
        <v>-0.17250570970122134</v>
      </c>
      <c r="AH68" s="337">
        <v>-8.0397492525949472E-3</v>
      </c>
      <c r="AI68" s="332">
        <v>0.46662388815788453</v>
      </c>
      <c r="AJ68" s="337">
        <v>4.6704287771055897E-2</v>
      </c>
      <c r="AK68" s="341">
        <v>-2.2257512140893825E-2</v>
      </c>
      <c r="AL68" s="344">
        <v>0.48888140029877836</v>
      </c>
      <c r="AM68" s="337">
        <v>2.278465958875938E-2</v>
      </c>
      <c r="AN68" s="332">
        <v>-1.0233621305316403</v>
      </c>
      <c r="AO68" s="345">
        <v>-9.1482534524167658E-4</v>
      </c>
      <c r="AP68" s="346">
        <v>1.5338319436386867E-2</v>
      </c>
      <c r="AQ68" s="347">
        <v>7.1485310508467652E-4</v>
      </c>
    </row>
    <row r="69" spans="9:43" ht="15">
      <c r="I69" s="133">
        <v>41943</v>
      </c>
      <c r="J69" s="331">
        <v>21.125</v>
      </c>
      <c r="K69" s="332">
        <v>21.358333330000001</v>
      </c>
      <c r="L69" s="332">
        <v>-0.80590877999999933</v>
      </c>
      <c r="M69" s="333">
        <v>91.578102000000001</v>
      </c>
      <c r="N69" s="334">
        <v>16.634799999999998</v>
      </c>
      <c r="O69" s="335">
        <v>0.15590000000000001</v>
      </c>
      <c r="P69" s="332">
        <v>-4.2075889999999561E-2</v>
      </c>
      <c r="Q69" s="336">
        <v>22.206318</v>
      </c>
      <c r="R69" s="332">
        <v>-0.84798466999999889</v>
      </c>
      <c r="S69" s="337">
        <v>-3.8259132245149388E-2</v>
      </c>
      <c r="T69" s="332">
        <v>-4.8075256299999793</v>
      </c>
      <c r="U69" s="337">
        <v>-0.17556447835575972</v>
      </c>
      <c r="V69" s="338">
        <v>-8.6999999999999993</v>
      </c>
      <c r="W69" s="339">
        <v>-1.8581749997099998E-2</v>
      </c>
      <c r="X69" s="340">
        <v>100.039062</v>
      </c>
      <c r="Y69" s="332">
        <v>1.4609370000000013</v>
      </c>
      <c r="Z69" s="336">
        <v>0.27343700000000126</v>
      </c>
      <c r="AA69" s="336">
        <v>99.75</v>
      </c>
      <c r="AB69" s="336">
        <v>98.304687999999999</v>
      </c>
      <c r="AC69" s="341">
        <v>1.7343740000000025</v>
      </c>
      <c r="AD69" s="342">
        <v>6.6523269999999997</v>
      </c>
      <c r="AE69" s="339">
        <v>6.6549255319727399E-2</v>
      </c>
      <c r="AF69" s="343">
        <v>-0.27921800037921313</v>
      </c>
      <c r="AG69" s="332">
        <v>0.36954102275597456</v>
      </c>
      <c r="AH69" s="337">
        <v>1.6672847233934793E-2</v>
      </c>
      <c r="AI69" s="332">
        <v>-0.52676353933286202</v>
      </c>
      <c r="AJ69" s="337">
        <v>-6.6149179723475671E-2</v>
      </c>
      <c r="AK69" s="341">
        <v>-4.8319892088837732E-2</v>
      </c>
      <c r="AL69" s="344">
        <v>-0.47844364724402433</v>
      </c>
      <c r="AM69" s="337">
        <v>-2.1586285011214595E-2</v>
      </c>
      <c r="AN69" s="332">
        <v>-1.5018057777756646</v>
      </c>
      <c r="AO69" s="345">
        <v>-2.2481362675818461E-2</v>
      </c>
      <c r="AP69" s="346">
        <v>3.4272642369691686E-2</v>
      </c>
      <c r="AQ69" s="347">
        <v>1.5463033745795735E-3</v>
      </c>
    </row>
    <row r="70" spans="9:43" ht="15">
      <c r="I70" s="133">
        <v>41971</v>
      </c>
      <c r="J70" s="234">
        <v>20.40625</v>
      </c>
      <c r="K70" s="237">
        <v>20.617361110000001</v>
      </c>
      <c r="L70" s="237">
        <v>-0.74097221999999974</v>
      </c>
      <c r="M70" s="238">
        <v>53.305500000000002</v>
      </c>
      <c r="N70" s="239">
        <v>15.094099999999999</v>
      </c>
      <c r="O70" s="240">
        <v>0.154</v>
      </c>
      <c r="P70" s="237">
        <v>4.142330000000527E-3</v>
      </c>
      <c r="Q70" s="171">
        <v>21.354191</v>
      </c>
      <c r="R70" s="237">
        <v>-0.73682988999999921</v>
      </c>
      <c r="S70" s="241">
        <v>-3.4498473200858096E-2</v>
      </c>
      <c r="T70" s="237">
        <v>-5.5443555199999786</v>
      </c>
      <c r="U70" s="241">
        <v>-0.20400624510503895</v>
      </c>
      <c r="V70" s="242">
        <v>-10.1</v>
      </c>
      <c r="W70" s="243">
        <v>-2.08235347211E-2</v>
      </c>
      <c r="X70" s="244">
        <v>101.117188</v>
      </c>
      <c r="Y70" s="237">
        <v>1.0781259999999975</v>
      </c>
      <c r="Z70" s="171">
        <v>0.28906200000000126</v>
      </c>
      <c r="AA70" s="171">
        <v>100.832031</v>
      </c>
      <c r="AB70" s="171">
        <v>99.75</v>
      </c>
      <c r="AC70" s="245">
        <v>1.3671879999999987</v>
      </c>
      <c r="AD70" s="246">
        <v>6.2499140000000004</v>
      </c>
      <c r="AE70" s="243">
        <v>6.3197372892183204E-2</v>
      </c>
      <c r="AF70" s="247">
        <v>-0.32950000558766318</v>
      </c>
      <c r="AG70" s="237">
        <v>0.38174349950245529</v>
      </c>
      <c r="AH70" s="241">
        <v>1.7873281290458037E-2</v>
      </c>
      <c r="AI70" s="237">
        <v>-0.38219155907122659</v>
      </c>
      <c r="AJ70" s="241">
        <v>-5.0282005208450054E-2</v>
      </c>
      <c r="AK70" s="245">
        <v>-2.7105168573682649E-2</v>
      </c>
      <c r="AL70" s="248">
        <v>-0.35508639049754392</v>
      </c>
      <c r="AM70" s="241">
        <v>-1.6625191910400058E-2</v>
      </c>
      <c r="AN70" s="237">
        <v>-1.8568921682732085</v>
      </c>
      <c r="AO70" s="203">
        <v>-3.8732797617325732E-2</v>
      </c>
      <c r="AP70" s="249">
        <v>9.9388260615182036E-2</v>
      </c>
      <c r="AQ70" s="250">
        <v>4.6533715472817762E-3</v>
      </c>
    </row>
    <row r="71" spans="9:43" ht="15">
      <c r="I71" s="133">
        <v>42004</v>
      </c>
      <c r="J71" s="234">
        <v>20.015630999999999</v>
      </c>
      <c r="K71" s="237">
        <v>20.237853219999998</v>
      </c>
      <c r="L71" s="237">
        <v>-0.37950789000000285</v>
      </c>
      <c r="M71" s="238">
        <v>-6.1066000000000003</v>
      </c>
      <c r="N71" s="239">
        <v>15.4321</v>
      </c>
      <c r="O71" s="240">
        <v>0.17125000000000001</v>
      </c>
      <c r="P71" s="237">
        <v>8.6821100000022966E-3</v>
      </c>
      <c r="Q71" s="171">
        <v>20.608678999999999</v>
      </c>
      <c r="R71" s="237">
        <v>-0.37082578000000055</v>
      </c>
      <c r="S71" s="241">
        <v>-1.7986093274572349E-2</v>
      </c>
      <c r="T71" s="237">
        <v>-5.9151812999999791</v>
      </c>
      <c r="U71" s="241">
        <v>-0.2183230630265568</v>
      </c>
      <c r="V71" s="242">
        <v>-10.3</v>
      </c>
      <c r="W71" s="243">
        <v>-2.0844988816599998E-2</v>
      </c>
      <c r="X71" s="244">
        <v>101.210938</v>
      </c>
      <c r="Y71" s="237">
        <v>9.375E-2</v>
      </c>
      <c r="Z71" s="171">
        <v>0.28515699999999811</v>
      </c>
      <c r="AA71" s="171">
        <v>100.957031</v>
      </c>
      <c r="AB71" s="171">
        <v>100.832031</v>
      </c>
      <c r="AC71" s="245">
        <v>0.37890699999999811</v>
      </c>
      <c r="AD71" s="246">
        <v>5.9987959999999996</v>
      </c>
      <c r="AE71" s="243">
        <v>6.0714377003064791E-2</v>
      </c>
      <c r="AF71" s="247">
        <v>-0.34332871134538312</v>
      </c>
      <c r="AG71" s="237">
        <v>0.12484985861720407</v>
      </c>
      <c r="AH71" s="241">
        <v>6.0555692821739624E-3</v>
      </c>
      <c r="AI71" s="237">
        <v>-0.24662414196518959</v>
      </c>
      <c r="AJ71" s="241">
        <v>-1.3828705757719939E-2</v>
      </c>
      <c r="AK71" s="245">
        <v>-6.4822058239312214E-4</v>
      </c>
      <c r="AL71" s="248">
        <v>-0.24597592138279648</v>
      </c>
      <c r="AM71" s="241">
        <v>-1.1930523992398388E-2</v>
      </c>
      <c r="AN71" s="237">
        <v>-2.1028680896560048</v>
      </c>
      <c r="AO71" s="203">
        <v>-5.0201219038457867E-2</v>
      </c>
      <c r="AP71" s="249">
        <v>0.10658469534111706</v>
      </c>
      <c r="AQ71" s="250">
        <v>5.1696574926565399E-3</v>
      </c>
    </row>
    <row r="72" spans="9:43" ht="15">
      <c r="I72" s="133">
        <v>42034</v>
      </c>
      <c r="J72" s="234">
        <v>16.046880999999999</v>
      </c>
      <c r="K72" s="237">
        <v>16.269103219999998</v>
      </c>
      <c r="L72" s="237">
        <v>-3.96875</v>
      </c>
      <c r="M72" s="238">
        <v>111.47730300000001</v>
      </c>
      <c r="N72" s="239">
        <v>16.2622</v>
      </c>
      <c r="O72" s="240">
        <v>0.17125000000000001</v>
      </c>
      <c r="P72" s="237">
        <v>-2.3507800000004409E-3</v>
      </c>
      <c r="Q72" s="171">
        <v>20.240203999999999</v>
      </c>
      <c r="R72" s="237">
        <v>-3.9711007800000004</v>
      </c>
      <c r="S72" s="241">
        <v>-0.19622144388692236</v>
      </c>
      <c r="T72" s="237">
        <v>-9.8862820799999795</v>
      </c>
      <c r="U72" s="241">
        <v>-0.37170484025259254</v>
      </c>
      <c r="V72" s="242">
        <v>-31.9</v>
      </c>
      <c r="W72" s="243">
        <v>-5.189843927179999E-2</v>
      </c>
      <c r="X72" s="244">
        <v>103.375</v>
      </c>
      <c r="Y72" s="237">
        <v>2.1640620000000013</v>
      </c>
      <c r="Z72" s="171">
        <v>0.25390699999999811</v>
      </c>
      <c r="AA72" s="171">
        <v>103.128906</v>
      </c>
      <c r="AB72" s="171">
        <v>100.957031</v>
      </c>
      <c r="AC72" s="245">
        <v>2.4179689999999994</v>
      </c>
      <c r="AD72" s="246">
        <v>5.4045230000000002</v>
      </c>
      <c r="AE72" s="243">
        <v>5.58692565125E-2</v>
      </c>
      <c r="AF72" s="247">
        <v>-0.92892661387373943</v>
      </c>
      <c r="AG72" s="237">
        <v>0.83015818084308446</v>
      </c>
      <c r="AH72" s="241">
        <v>4.1020071240692818E-2</v>
      </c>
      <c r="AI72" s="237">
        <v>-3.7745776832275761</v>
      </c>
      <c r="AJ72" s="241">
        <v>-0.58559790252835631</v>
      </c>
      <c r="AK72" s="245">
        <v>-0.63363508407066027</v>
      </c>
      <c r="AL72" s="248">
        <v>-3.140942599156916</v>
      </c>
      <c r="AM72" s="241">
        <v>-0.15520137264622955</v>
      </c>
      <c r="AN72" s="237">
        <v>-5.2438106888129212</v>
      </c>
      <c r="AO72" s="203">
        <v>-0.19761129358140472</v>
      </c>
      <c r="AP72" s="249">
        <v>0.23351018974883736</v>
      </c>
      <c r="AQ72" s="250">
        <v>1.1538288533394028E-2</v>
      </c>
    </row>
    <row r="73" spans="9:43" ht="15">
      <c r="I73" s="133">
        <v>42062</v>
      </c>
      <c r="J73" s="234">
        <v>17.96875</v>
      </c>
      <c r="K73" s="237">
        <v>18.190972219999999</v>
      </c>
      <c r="L73" s="237">
        <v>1.9218690000000009</v>
      </c>
      <c r="M73" s="238">
        <v>54.037899000000003</v>
      </c>
      <c r="N73" s="239">
        <v>13.146599999999999</v>
      </c>
      <c r="O73" s="240">
        <v>0.17299999999999999</v>
      </c>
      <c r="P73" s="237">
        <v>0.11366721999999641</v>
      </c>
      <c r="Q73" s="171">
        <v>16.155436000000002</v>
      </c>
      <c r="R73" s="237">
        <v>2.0355362199999973</v>
      </c>
      <c r="S73" s="241">
        <v>0.12511668236867929</v>
      </c>
      <c r="T73" s="237">
        <v>-7.8507458599999822</v>
      </c>
      <c r="U73" s="241">
        <v>-0.29309463431669747</v>
      </c>
      <c r="V73" s="242">
        <v>-26.3</v>
      </c>
      <c r="W73" s="243">
        <v>-4.7842256938599996E-2</v>
      </c>
      <c r="X73" s="244">
        <v>101.898438</v>
      </c>
      <c r="Y73" s="237">
        <v>-1.4765620000000013</v>
      </c>
      <c r="Z73" s="171">
        <v>0.24609399999999937</v>
      </c>
      <c r="AA73" s="171">
        <v>101.632812</v>
      </c>
      <c r="AB73" s="171">
        <v>103.128906</v>
      </c>
      <c r="AC73" s="245">
        <v>-1.2304680000000019</v>
      </c>
      <c r="AD73" s="246">
        <v>6.1613049999999996</v>
      </c>
      <c r="AE73" s="243">
        <v>6.2782735554158989E-2</v>
      </c>
      <c r="AF73" s="247">
        <v>-0.76202886854666096</v>
      </c>
      <c r="AG73" s="237">
        <v>-1.1430144727199942</v>
      </c>
      <c r="AH73" s="241">
        <v>-7.0256759531457103E-2</v>
      </c>
      <c r="AI73" s="237">
        <v>0.76930431296218216</v>
      </c>
      <c r="AJ73" s="241">
        <v>0.16689774532707846</v>
      </c>
      <c r="AK73" s="245">
        <v>-0.12321743431782092</v>
      </c>
      <c r="AL73" s="248">
        <v>0.89252174728000311</v>
      </c>
      <c r="AM73" s="241">
        <v>5.48599228372222E-2</v>
      </c>
      <c r="AN73" s="237">
        <v>-4.3512889415329177</v>
      </c>
      <c r="AO73" s="203">
        <v>-0.15359231106182203</v>
      </c>
      <c r="AP73" s="249">
        <v>0.30119795237611791</v>
      </c>
      <c r="AQ73" s="250">
        <v>1.8513494462672538E-2</v>
      </c>
    </row>
    <row r="74" spans="9:43" ht="15">
      <c r="I74" s="149">
        <v>42094</v>
      </c>
      <c r="J74" s="271">
        <v>17.546880999999999</v>
      </c>
      <c r="K74" s="272">
        <v>17.75799211</v>
      </c>
      <c r="L74" s="272">
        <v>-0.43298010999999903</v>
      </c>
      <c r="M74" s="273">
        <v>24.672198999999999</v>
      </c>
      <c r="N74" s="274" t="s">
        <v>326</v>
      </c>
      <c r="O74" s="275">
        <v>0.17624999999999999</v>
      </c>
      <c r="P74" s="272">
        <v>-1.8901780000000201E-2</v>
      </c>
      <c r="Q74" s="276">
        <v>18.209873999999999</v>
      </c>
      <c r="R74" s="272">
        <v>-0.45188188999999923</v>
      </c>
      <c r="S74" s="277">
        <v>-2.4840997200973092E-2</v>
      </c>
      <c r="T74" s="272">
        <v>-8.3026277499999814</v>
      </c>
      <c r="U74" s="277">
        <v>-0.3106548685269892</v>
      </c>
      <c r="V74" s="278">
        <v>-26.9</v>
      </c>
      <c r="W74" s="279">
        <v>-4.7768998775899997E-2</v>
      </c>
      <c r="X74" s="280">
        <v>102.242188</v>
      </c>
      <c r="Y74" s="272">
        <v>0.34375</v>
      </c>
      <c r="Z74" s="276">
        <v>0.26562599999999748</v>
      </c>
      <c r="AA74" s="276">
        <v>102.003906</v>
      </c>
      <c r="AB74" s="276">
        <v>101.632812</v>
      </c>
      <c r="AC74" s="281">
        <v>0.60937599999999748</v>
      </c>
      <c r="AD74" s="282">
        <v>5.6016069999999996</v>
      </c>
      <c r="AE74" s="279">
        <v>5.7272055599611599E-2</v>
      </c>
      <c r="AF74" s="283">
        <v>-0.83407166506913277</v>
      </c>
      <c r="AG74" s="272">
        <v>0.46436210379948817</v>
      </c>
      <c r="AH74" s="277">
        <v>2.5527063544682177E-2</v>
      </c>
      <c r="AI74" s="272">
        <v>9.785814718909526E-5</v>
      </c>
      <c r="AJ74" s="277">
        <v>-7.2042796522471808E-2</v>
      </c>
      <c r="AK74" s="281">
        <v>-1.2382355652299842E-2</v>
      </c>
      <c r="AL74" s="284">
        <v>1.2480213799488937E-2</v>
      </c>
      <c r="AM74" s="277">
        <v>6.8606634370908511E-4</v>
      </c>
      <c r="AN74" s="272">
        <v>-4.3388087277334284</v>
      </c>
      <c r="AO74" s="285">
        <v>-0.15301161923338491</v>
      </c>
      <c r="AP74" s="286">
        <v>0.20264934010565117</v>
      </c>
      <c r="AQ74" s="287">
        <v>1.1140104973765453E-2</v>
      </c>
    </row>
    <row r="83" spans="9:9" ht="15.75">
      <c r="I83" s="498" t="s">
        <v>270</v>
      </c>
    </row>
  </sheetData>
  <mergeCells count="4">
    <mergeCell ref="J26:W26"/>
    <mergeCell ref="X26:AE26"/>
    <mergeCell ref="AF26:AK26"/>
    <mergeCell ref="AL26:AQ26"/>
  </mergeCells>
  <dataValidations disablePrompts="1" count="1">
    <dataValidation type="list" allowBlank="1" showInputMessage="1" showErrorMessage="1" sqref="J23">
      <formula1>$B$28:$B$36</formula1>
    </dataValidation>
  </dataValidations>
  <printOptions horizontalCentered="1"/>
  <pageMargins left="0.25" right="0.25" top="0.25" bottom="0.25" header="0.3" footer="0.15"/>
  <pageSetup scale="47" fitToWidth="0" fitToHeight="0" orientation="landscape" horizontalDpi="300" verticalDpi="300" r:id="rId1"/>
  <headerFooter scaleWithDoc="0">
    <oddHeader>&amp;L&amp;G&amp;C&amp;"-,Bold"&amp;12&amp;K2E398A
&amp;15GII30.400.10(IOS) Performance&amp;R&amp;"-,Bold"&amp;14&amp;K2E398A
&amp;12Cello Fixed Income Master Fund, LP&amp;"-,Regular"&amp;10&amp;K000000
&amp;"-,Bold"&amp;K2E398A As of Mar, 2015</oddHeader>
    <oddFooter>&amp;L&amp;8&amp;K2E398AReport Created on &amp;D &amp;T&amp;C&amp;G
&amp;8&amp;K2E398APage &amp;P of &amp;N</oddFooter>
  </headerFooter>
  <rowBreaks count="1" manualBreakCount="1">
    <brk id="83" max="43" man="1"/>
  </rowBreaks>
  <drawing r:id="rId2"/>
  <legacyDrawing r:id="rId3"/>
  <legacyDrawingHF r:id="rId4"/>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2" tint="-9.9978637043366805E-2"/>
  </sheetPr>
  <dimension ref="A1:AY83"/>
  <sheetViews>
    <sheetView topLeftCell="H1"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1" width="8.85546875" style="67" customWidth="1"/>
    <col min="12" max="12" width="8.5703125" style="67" bestFit="1" customWidth="1"/>
    <col min="13" max="13" width="7.28515625" style="67" bestFit="1" customWidth="1"/>
    <col min="14" max="14" width="6.7109375" style="67" customWidth="1"/>
    <col min="15" max="15" width="7.85546875" style="67" customWidth="1"/>
    <col min="16" max="16" width="9" style="67" bestFit="1" customWidth="1"/>
    <col min="17" max="17" width="10.85546875" style="67" customWidth="1"/>
    <col min="18" max="18" width="10.28515625" style="67" customWidth="1"/>
    <col min="19" max="19" width="10.7109375" style="67" customWidth="1"/>
    <col min="20" max="20" width="10.7109375" style="67" bestFit="1" customWidth="1"/>
    <col min="21" max="21" width="10.85546875" style="67" customWidth="1"/>
    <col min="22" max="22" width="5.7109375" style="67" customWidth="1"/>
    <col min="23" max="23" width="8.5703125" style="67" customWidth="1"/>
    <col min="24" max="24" width="10.140625" style="67" bestFit="1" customWidth="1"/>
    <col min="25" max="25" width="10.28515625" style="67" customWidth="1"/>
    <col min="26" max="26" width="6.85546875" style="67" bestFit="1" customWidth="1"/>
    <col min="27" max="27" width="10.5703125" style="67" hidden="1" customWidth="1"/>
    <col min="28" max="28" width="10.140625" style="67" customWidth="1"/>
    <col min="29" max="29" width="8.5703125" style="67" bestFit="1" customWidth="1"/>
    <col min="30" max="30" width="5.7109375" style="67" customWidth="1"/>
    <col min="31" max="31" width="8" style="67" customWidth="1"/>
    <col min="32" max="32" width="6.85546875" style="67" customWidth="1"/>
    <col min="33" max="33" width="9.85546875" style="67" bestFit="1" customWidth="1"/>
    <col min="34" max="34" width="9.7109375" style="67" customWidth="1"/>
    <col min="35" max="35" width="12.42578125" style="67" hidden="1" customWidth="1"/>
    <col min="36" max="36" width="9.42578125" style="67" hidden="1" customWidth="1"/>
    <col min="37" max="37" width="8.7109375" style="67" hidden="1" customWidth="1"/>
    <col min="38" max="38" width="8.42578125" style="67" customWidth="1"/>
    <col min="39" max="39" width="9.28515625" style="67" customWidth="1"/>
    <col min="40" max="40" width="11.140625" style="67" customWidth="1"/>
    <col min="41" max="41" width="10.85546875" style="67" customWidth="1"/>
    <col min="42" max="42" width="8.5703125" style="67" bestFit="1" customWidth="1"/>
    <col min="43" max="43" width="6.5703125" style="67" customWidth="1"/>
    <col min="44" max="44" width="3.7109375" style="67" customWidth="1"/>
    <col min="45" max="45" width="9.42578125" style="67" bestFit="1" customWidth="1"/>
    <col min="46" max="46" width="9.140625" style="67"/>
    <col min="47" max="47" width="9.5703125" style="67" customWidth="1"/>
    <col min="48" max="16384" width="9.140625" style="67"/>
  </cols>
  <sheetData>
    <row r="1" spans="47:47">
      <c r="AU1" s="71"/>
    </row>
    <row r="23" spans="2:51" ht="12.75" hidden="1" customHeight="1">
      <c r="I23" s="77" t="s">
        <v>77</v>
      </c>
      <c r="J23" s="74">
        <v>3</v>
      </c>
    </row>
    <row r="24" spans="2:51" ht="15">
      <c r="I24" s="75" t="s">
        <v>229</v>
      </c>
    </row>
    <row r="25" spans="2:51" s="76" customFormat="1" ht="8.25" hidden="1" customHeight="1">
      <c r="J25" s="76" t="s">
        <v>7</v>
      </c>
      <c r="L25" s="76" t="s">
        <v>8</v>
      </c>
      <c r="M25" s="76" t="s">
        <v>9</v>
      </c>
      <c r="O25" s="76" t="s">
        <v>10</v>
      </c>
      <c r="W25" s="76" t="s">
        <v>11</v>
      </c>
      <c r="X25" s="76" t="s">
        <v>7</v>
      </c>
      <c r="Y25" s="76" t="s">
        <v>7</v>
      </c>
    </row>
    <row r="26" spans="2:51" s="163" customFormat="1" ht="22.5" customHeight="1">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75</v>
      </c>
      <c r="AG26" s="638"/>
      <c r="AH26" s="638"/>
      <c r="AI26" s="638"/>
      <c r="AJ26" s="638"/>
      <c r="AK26" s="638"/>
      <c r="AL26" s="639" t="s">
        <v>150</v>
      </c>
      <c r="AM26" s="640"/>
      <c r="AN26" s="640"/>
      <c r="AO26" s="640"/>
      <c r="AP26" s="640"/>
      <c r="AQ26" s="641"/>
      <c r="AU26" s="385" t="s">
        <v>67</v>
      </c>
      <c r="AV26" s="387" t="s">
        <v>150</v>
      </c>
    </row>
    <row r="27" spans="2:51" s="164" customFormat="1" ht="46.5" customHeight="1">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4" t="s">
        <v>73</v>
      </c>
      <c r="AB27" s="214" t="s">
        <v>122</v>
      </c>
      <c r="AC27" s="214" t="s">
        <v>160</v>
      </c>
      <c r="AD27" s="21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U27" s="143" t="s">
        <v>241</v>
      </c>
      <c r="AV27" s="386" t="s">
        <v>241</v>
      </c>
    </row>
    <row r="28" spans="2:51" s="163" customFormat="1" ht="15" customHeight="1">
      <c r="B28" s="165"/>
      <c r="C28" s="166"/>
      <c r="D28" s="166"/>
      <c r="E28" s="166"/>
      <c r="F28" s="166"/>
      <c r="G28" s="166"/>
      <c r="H28" s="167"/>
      <c r="I28" s="133">
        <v>40694</v>
      </c>
      <c r="J28" s="217">
        <v>28.645</v>
      </c>
      <c r="K28" s="80">
        <v>28.8825</v>
      </c>
      <c r="L28" s="80"/>
      <c r="M28" s="81">
        <v>65.813698000000002</v>
      </c>
      <c r="N28" s="73">
        <v>4.3769</v>
      </c>
      <c r="O28" s="170">
        <v>0.19042999999999999</v>
      </c>
      <c r="P28" s="80"/>
      <c r="Q28" s="82"/>
      <c r="R28" s="80"/>
      <c r="S28" s="83"/>
      <c r="T28" s="80"/>
      <c r="U28" s="83"/>
      <c r="V28" s="84">
        <v>-6.1</v>
      </c>
      <c r="W28" s="153">
        <v>-1.7618324999999997E-2</v>
      </c>
      <c r="X28" s="185">
        <v>92.179687999999999</v>
      </c>
      <c r="Y28" s="80">
        <v>1.4453129999999987</v>
      </c>
      <c r="Z28" s="82">
        <v>0.265625</v>
      </c>
      <c r="AA28" s="82">
        <v>91.914062000000001</v>
      </c>
      <c r="AB28" s="82">
        <v>90.46875</v>
      </c>
      <c r="AC28" s="187"/>
      <c r="AD28" s="189">
        <v>8.4260000000000002</v>
      </c>
      <c r="AE28" s="172">
        <v>7.76706051088E-2</v>
      </c>
      <c r="AF28" s="86">
        <v>-0.2268338836207143</v>
      </c>
      <c r="AG28" s="80"/>
      <c r="AH28" s="83"/>
      <c r="AI28" s="80">
        <v>0</v>
      </c>
      <c r="AJ28" s="83">
        <v>0</v>
      </c>
      <c r="AK28" s="187">
        <v>0</v>
      </c>
      <c r="AL28" s="192"/>
      <c r="AM28" s="83"/>
      <c r="AN28" s="80"/>
      <c r="AO28" s="109"/>
      <c r="AP28" s="194"/>
      <c r="AQ28" s="200"/>
      <c r="AU28" s="388"/>
      <c r="AV28" s="389"/>
      <c r="AY28" s="167"/>
    </row>
    <row r="29" spans="2:51" s="163" customFormat="1" ht="15" customHeight="1">
      <c r="B29" s="165"/>
      <c r="C29" s="166"/>
      <c r="D29" s="166"/>
      <c r="E29" s="166"/>
      <c r="F29" s="166"/>
      <c r="G29" s="166"/>
      <c r="H29" s="167"/>
      <c r="I29" s="133">
        <v>40724</v>
      </c>
      <c r="J29" s="217">
        <v>28.801000999999999</v>
      </c>
      <c r="K29" s="80">
        <v>29.038501</v>
      </c>
      <c r="L29" s="80">
        <v>0.15600099999999983</v>
      </c>
      <c r="M29" s="81">
        <v>38.592201000000003</v>
      </c>
      <c r="N29" s="73">
        <v>4.3502999999999998</v>
      </c>
      <c r="O29" s="170">
        <v>0.18554999999999999</v>
      </c>
      <c r="P29" s="80">
        <v>0.22698000000000107</v>
      </c>
      <c r="Q29" s="82">
        <v>28.655519999999999</v>
      </c>
      <c r="R29" s="80">
        <v>0.3829810000000009</v>
      </c>
      <c r="S29" s="83">
        <v>1.3259967108110478E-2</v>
      </c>
      <c r="T29" s="80">
        <v>0.3829810000000009</v>
      </c>
      <c r="U29" s="83">
        <v>1.3259967108110393E-2</v>
      </c>
      <c r="V29" s="84">
        <v>-5.0999999999999996</v>
      </c>
      <c r="W29" s="172">
        <v>-1.4809635509999999E-2</v>
      </c>
      <c r="X29" s="185">
        <v>90.695312000000001</v>
      </c>
      <c r="Y29" s="80">
        <v>-1.4843759999999975</v>
      </c>
      <c r="Z29" s="82">
        <v>0.26562599999999748</v>
      </c>
      <c r="AA29" s="82">
        <v>90.429687999999999</v>
      </c>
      <c r="AB29" s="82">
        <v>91.914062000000001</v>
      </c>
      <c r="AC29" s="187">
        <v>-1.21875</v>
      </c>
      <c r="AD29" s="189">
        <v>8.3819999999999997</v>
      </c>
      <c r="AE29" s="172">
        <v>7.6020810518399998E-2</v>
      </c>
      <c r="AF29" s="86">
        <v>-0.19481028167169423</v>
      </c>
      <c r="AG29" s="80">
        <v>-0.27645379566274553</v>
      </c>
      <c r="AH29" s="83">
        <v>-9.5716712771659485E-3</v>
      </c>
      <c r="AI29" s="80">
        <v>8.2759671253916117E-2</v>
      </c>
      <c r="AJ29" s="83">
        <v>3.202360194902007E-2</v>
      </c>
      <c r="AK29" s="187">
        <v>-2.3767533083339266E-2</v>
      </c>
      <c r="AL29" s="192">
        <v>0.10652720433725538</v>
      </c>
      <c r="AM29" s="83">
        <v>3.6882958309445296E-3</v>
      </c>
      <c r="AN29" s="80">
        <v>0.10652720433725538</v>
      </c>
      <c r="AO29" s="109">
        <v>3.6882958309445435E-3</v>
      </c>
      <c r="AP29" s="194">
        <v>0.27872667587932604</v>
      </c>
      <c r="AQ29" s="200">
        <v>9.6503653035341832E-3</v>
      </c>
      <c r="AR29" s="168"/>
      <c r="AS29" s="168"/>
      <c r="AT29" s="169"/>
      <c r="AU29" s="390">
        <f>P29/K28</f>
        <v>7.8587379901324701E-3</v>
      </c>
      <c r="AV29" s="391">
        <f>AP29/K28</f>
        <v>9.6503653035341832E-3</v>
      </c>
      <c r="AY29" s="167"/>
    </row>
    <row r="30" spans="2:51" s="163" customFormat="1" ht="15" customHeight="1">
      <c r="B30" s="165"/>
      <c r="C30" s="166"/>
      <c r="D30" s="166"/>
      <c r="E30" s="166"/>
      <c r="F30" s="166"/>
      <c r="G30" s="166"/>
      <c r="H30" s="167"/>
      <c r="I30" s="133">
        <v>40753</v>
      </c>
      <c r="J30" s="217">
        <v>27.641000999999999</v>
      </c>
      <c r="K30" s="80">
        <v>27.878501</v>
      </c>
      <c r="L30" s="80">
        <v>-1.1600000000000001</v>
      </c>
      <c r="M30" s="81">
        <v>101.281097</v>
      </c>
      <c r="N30" s="73">
        <v>5.7317</v>
      </c>
      <c r="O30" s="170">
        <v>0.19109999999999999</v>
      </c>
      <c r="P30" s="80">
        <v>0.19109699999999918</v>
      </c>
      <c r="Q30" s="82">
        <v>28.847404000000001</v>
      </c>
      <c r="R30" s="80">
        <v>-0.96890300000000096</v>
      </c>
      <c r="S30" s="83">
        <v>-3.3366150683880033E-2</v>
      </c>
      <c r="T30" s="80">
        <v>-0.58592200000000005</v>
      </c>
      <c r="U30" s="83">
        <v>-2.0548617636362176E-2</v>
      </c>
      <c r="V30" s="84">
        <v>-7</v>
      </c>
      <c r="W30" s="172">
        <v>-1.9514950699999999E-2</v>
      </c>
      <c r="X30" s="185">
        <v>93.34375</v>
      </c>
      <c r="Y30" s="80">
        <v>2.6484379999999987</v>
      </c>
      <c r="Z30" s="82">
        <v>0.26562400000000252</v>
      </c>
      <c r="AA30" s="82">
        <v>93.078125</v>
      </c>
      <c r="AB30" s="82">
        <v>90.429687999999999</v>
      </c>
      <c r="AC30" s="187">
        <v>2.9140620000000013</v>
      </c>
      <c r="AD30" s="189">
        <v>8.4090000000000007</v>
      </c>
      <c r="AE30" s="172">
        <v>7.8492759374999999E-2</v>
      </c>
      <c r="AF30" s="86">
        <v>-0.24862103021206214</v>
      </c>
      <c r="AG30" s="80">
        <v>0.56768923902878088</v>
      </c>
      <c r="AH30" s="83">
        <v>1.9549536631687046E-2</v>
      </c>
      <c r="AI30" s="80">
        <v>-0.47247097659259751</v>
      </c>
      <c r="AJ30" s="83">
        <v>-5.3810748540367909E-2</v>
      </c>
      <c r="AK30" s="187">
        <v>-7.125721562137742E-2</v>
      </c>
      <c r="AL30" s="192">
        <v>-0.40121376097122008</v>
      </c>
      <c r="AM30" s="83">
        <v>-1.3816614052192986E-2</v>
      </c>
      <c r="AN30" s="80">
        <v>-0.2946865566339647</v>
      </c>
      <c r="AO30" s="109">
        <v>-1.0179277981254953E-2</v>
      </c>
      <c r="AP30" s="194">
        <v>0.25713671252904857</v>
      </c>
      <c r="AQ30" s="200">
        <v>8.8550270735066033E-3</v>
      </c>
      <c r="AU30" s="392">
        <f t="shared" ref="AU30:AU55" si="0">P30/K29</f>
        <v>6.5808148981243621E-3</v>
      </c>
      <c r="AV30" s="393">
        <f t="shared" ref="AV30:AV55" si="1">AP30/K29</f>
        <v>8.8550270735066033E-3</v>
      </c>
      <c r="AY30" s="167"/>
    </row>
    <row r="31" spans="2:51" s="163" customFormat="1" ht="15" customHeight="1">
      <c r="B31" s="165"/>
      <c r="C31" s="166"/>
      <c r="D31" s="166"/>
      <c r="E31" s="166"/>
      <c r="F31" s="166"/>
      <c r="G31" s="166"/>
      <c r="H31" s="167"/>
      <c r="I31" s="133">
        <v>40786</v>
      </c>
      <c r="J31" s="217">
        <v>23.547001000000002</v>
      </c>
      <c r="K31" s="80">
        <v>23.784501000000002</v>
      </c>
      <c r="L31" s="80">
        <v>-4.0939999999999976</v>
      </c>
      <c r="M31" s="81">
        <v>355.19369499999999</v>
      </c>
      <c r="N31" s="73">
        <v>6.3470000000000004</v>
      </c>
      <c r="O31" s="170">
        <v>0.2215</v>
      </c>
      <c r="P31" s="80">
        <v>0.18310500000000118</v>
      </c>
      <c r="Q31" s="82">
        <v>27.695395999999999</v>
      </c>
      <c r="R31" s="80">
        <v>-3.9108949999999965</v>
      </c>
      <c r="S31" s="83">
        <v>-0.14028354680906252</v>
      </c>
      <c r="T31" s="80">
        <v>-4.4968169999999965</v>
      </c>
      <c r="U31" s="83">
        <v>-0.15794953148137258</v>
      </c>
      <c r="V31" s="84">
        <v>-11.4</v>
      </c>
      <c r="W31" s="172">
        <v>-2.7114331140000003E-2</v>
      </c>
      <c r="X31" s="185">
        <v>96.890625</v>
      </c>
      <c r="Y31" s="80">
        <v>3.546875</v>
      </c>
      <c r="Z31" s="82">
        <v>0.265625</v>
      </c>
      <c r="AA31" s="82">
        <v>96.609375</v>
      </c>
      <c r="AB31" s="82">
        <v>93.078125</v>
      </c>
      <c r="AC31" s="187">
        <v>3.8125</v>
      </c>
      <c r="AD31" s="189">
        <v>8.2390000000000008</v>
      </c>
      <c r="AE31" s="172">
        <v>7.9828185937500004E-2</v>
      </c>
      <c r="AF31" s="86">
        <v>-0.33965861583311768</v>
      </c>
      <c r="AG31" s="80">
        <v>0.9478676776834869</v>
      </c>
      <c r="AH31" s="83">
        <v>3.3999951349015747E-2</v>
      </c>
      <c r="AI31" s="80">
        <v>-3.1244767905663506</v>
      </c>
      <c r="AJ31" s="83">
        <v>-9.1037585621055545E-2</v>
      </c>
      <c r="AK31" s="187">
        <v>-0.16144946824984069</v>
      </c>
      <c r="AL31" s="192">
        <v>-2.9630273223165098</v>
      </c>
      <c r="AM31" s="83">
        <v>-0.10628359546004679</v>
      </c>
      <c r="AN31" s="80">
        <v>-3.2577138789504745</v>
      </c>
      <c r="AO31" s="109">
        <v>-0.11538098317826662</v>
      </c>
      <c r="AP31" s="194">
        <v>0.27332681983067308</v>
      </c>
      <c r="AQ31" s="200">
        <v>9.8042150770829856E-3</v>
      </c>
      <c r="AU31" s="394">
        <f t="shared" si="0"/>
        <v>6.5679643249111986E-3</v>
      </c>
      <c r="AV31" s="395">
        <f t="shared" si="1"/>
        <v>9.8042150770829856E-3</v>
      </c>
      <c r="AY31" s="167"/>
    </row>
    <row r="32" spans="2:51" s="163" customFormat="1" ht="15" customHeight="1">
      <c r="B32" s="165"/>
      <c r="C32" s="166"/>
      <c r="D32" s="166"/>
      <c r="E32" s="166"/>
      <c r="F32" s="166"/>
      <c r="G32" s="166"/>
      <c r="H32" s="167"/>
      <c r="I32" s="133">
        <v>40816</v>
      </c>
      <c r="J32" s="217">
        <v>20.219000000000001</v>
      </c>
      <c r="K32" s="80">
        <v>20.4815</v>
      </c>
      <c r="L32" s="80">
        <v>-3.3030010000000019</v>
      </c>
      <c r="M32" s="81">
        <v>501.86279300000001</v>
      </c>
      <c r="N32" s="73">
        <v>7.3391999999999999</v>
      </c>
      <c r="O32" s="170">
        <v>0.23943999999999999</v>
      </c>
      <c r="P32" s="80">
        <v>0.18992600000000337</v>
      </c>
      <c r="Q32" s="82">
        <v>23.594574999999999</v>
      </c>
      <c r="R32" s="80">
        <v>-3.1130749999999985</v>
      </c>
      <c r="S32" s="83">
        <v>-0.13088670643121747</v>
      </c>
      <c r="T32" s="80">
        <v>-7.609891999999995</v>
      </c>
      <c r="U32" s="83">
        <v>-0.26816274395463935</v>
      </c>
      <c r="V32" s="84">
        <v>-15.4</v>
      </c>
      <c r="W32" s="172">
        <v>-3.1541510000000002E-2</v>
      </c>
      <c r="X32" s="185">
        <v>99.859375</v>
      </c>
      <c r="Y32" s="80">
        <v>2.96875</v>
      </c>
      <c r="Z32" s="82">
        <v>0.28125</v>
      </c>
      <c r="AA32" s="82">
        <v>99.53125</v>
      </c>
      <c r="AB32" s="82">
        <v>96.609375</v>
      </c>
      <c r="AC32" s="187">
        <v>3.25</v>
      </c>
      <c r="AD32" s="189">
        <v>7.7809999999999997</v>
      </c>
      <c r="AE32" s="172">
        <v>7.7700579687499993E-2</v>
      </c>
      <c r="AF32" s="86">
        <v>-0.40593661111481016</v>
      </c>
      <c r="AG32" s="80">
        <v>1.1038905014576326</v>
      </c>
      <c r="AH32" s="83">
        <v>4.6412178311314264E-2</v>
      </c>
      <c r="AI32" s="80">
        <v>-2.107565897788628</v>
      </c>
      <c r="AJ32" s="83">
        <v>-6.6277995281692481E-2</v>
      </c>
      <c r="AK32" s="187">
        <v>-9.8381399246262283E-2</v>
      </c>
      <c r="AL32" s="192">
        <v>-2.0091844985423659</v>
      </c>
      <c r="AM32" s="83">
        <v>-8.4474528119903192E-2</v>
      </c>
      <c r="AN32" s="80">
        <v>-5.26689837749284</v>
      </c>
      <c r="AO32" s="109">
        <v>-0.19010875719017528</v>
      </c>
      <c r="AP32" s="194">
        <v>0.30409567187604369</v>
      </c>
      <c r="AQ32" s="200">
        <v>1.2785455195214887E-2</v>
      </c>
      <c r="AU32" s="394">
        <f t="shared" si="0"/>
        <v>7.9852841983106288E-3</v>
      </c>
      <c r="AV32" s="395">
        <f t="shared" si="1"/>
        <v>1.2785455195214887E-2</v>
      </c>
      <c r="AY32" s="167"/>
    </row>
    <row r="33" spans="2:51" s="163" customFormat="1" ht="15" customHeight="1">
      <c r="B33" s="165"/>
      <c r="C33" s="166"/>
      <c r="D33" s="166"/>
      <c r="E33" s="166"/>
      <c r="F33" s="166"/>
      <c r="G33" s="166"/>
      <c r="H33" s="167"/>
      <c r="I33" s="133">
        <v>40847</v>
      </c>
      <c r="J33" s="217">
        <v>20.780999999999999</v>
      </c>
      <c r="K33" s="80">
        <v>21.0185</v>
      </c>
      <c r="L33" s="80">
        <v>0.53699999999999903</v>
      </c>
      <c r="M33" s="81">
        <v>505.72549400000003</v>
      </c>
      <c r="N33" s="73">
        <v>10.518700000000001</v>
      </c>
      <c r="O33" s="170">
        <v>0.24528</v>
      </c>
      <c r="P33" s="80">
        <v>0.15647799999999989</v>
      </c>
      <c r="Q33" s="82">
        <v>20.325022000000001</v>
      </c>
      <c r="R33" s="80">
        <v>0.69347799999999893</v>
      </c>
      <c r="S33" s="83">
        <v>3.3858750579791465E-2</v>
      </c>
      <c r="T33" s="80">
        <v>-6.9164139999999961</v>
      </c>
      <c r="U33" s="83">
        <v>-0.24338364883720054</v>
      </c>
      <c r="V33" s="84">
        <v>-14.2</v>
      </c>
      <c r="W33" s="172">
        <v>-2.9846269999999998E-2</v>
      </c>
      <c r="X33" s="185">
        <v>98.515625</v>
      </c>
      <c r="Y33" s="80">
        <v>-1.34375</v>
      </c>
      <c r="Z33" s="82">
        <v>0.328125</v>
      </c>
      <c r="AA33" s="82">
        <v>98.1875</v>
      </c>
      <c r="AB33" s="82">
        <v>99.53125</v>
      </c>
      <c r="AC33" s="187">
        <v>-1.015625</v>
      </c>
      <c r="AD33" s="189">
        <v>7.9560000000000004</v>
      </c>
      <c r="AE33" s="172">
        <v>7.8379031250000009E-2</v>
      </c>
      <c r="AF33" s="86">
        <v>-0.38079406601494575</v>
      </c>
      <c r="AG33" s="80">
        <v>-0.41227937066347908</v>
      </c>
      <c r="AH33" s="83">
        <v>-2.0129354327733762E-2</v>
      </c>
      <c r="AI33" s="80">
        <v>0.26430598184754844</v>
      </c>
      <c r="AJ33" s="83">
        <v>2.5142545099864411E-2</v>
      </c>
      <c r="AK33" s="187">
        <v>-1.6892647488971402E-2</v>
      </c>
      <c r="AL33" s="192">
        <v>0.28119862933651985</v>
      </c>
      <c r="AM33" s="83">
        <v>1.3729396252057702E-2</v>
      </c>
      <c r="AN33" s="80">
        <v>-4.9856997481563203</v>
      </c>
      <c r="AO33" s="109">
        <v>-0.17898943939656775</v>
      </c>
      <c r="AP33" s="194">
        <v>0.28142605291115397</v>
      </c>
      <c r="AQ33" s="200">
        <v>1.3740500105517367E-2</v>
      </c>
      <c r="AU33" s="394">
        <f t="shared" si="0"/>
        <v>7.6399677757976658E-3</v>
      </c>
      <c r="AV33" s="395">
        <f t="shared" si="1"/>
        <v>1.3740500105517367E-2</v>
      </c>
      <c r="AY33" s="167"/>
    </row>
    <row r="34" spans="2:51" s="163" customFormat="1" ht="15" customHeight="1">
      <c r="B34" s="165"/>
      <c r="C34" s="166"/>
      <c r="D34" s="166"/>
      <c r="E34" s="166"/>
      <c r="F34" s="166"/>
      <c r="G34" s="166"/>
      <c r="H34" s="167"/>
      <c r="I34" s="133">
        <v>40877</v>
      </c>
      <c r="J34" s="217">
        <v>20.577998999999998</v>
      </c>
      <c r="K34" s="80">
        <v>20.815498999999999</v>
      </c>
      <c r="L34" s="80">
        <v>-0.20300100000000043</v>
      </c>
      <c r="M34" s="81">
        <v>461.009186</v>
      </c>
      <c r="N34" s="73">
        <v>13.3064</v>
      </c>
      <c r="O34" s="170">
        <v>0.27144000000000001</v>
      </c>
      <c r="P34" s="80">
        <v>9.5264000000000237E-2</v>
      </c>
      <c r="Q34" s="82">
        <v>20.923235999999999</v>
      </c>
      <c r="R34" s="80">
        <v>-0.10773700000000019</v>
      </c>
      <c r="S34" s="83">
        <v>-5.1258177319980112E-3</v>
      </c>
      <c r="T34" s="80">
        <v>-7.0241509999999963</v>
      </c>
      <c r="U34" s="83">
        <v>-0.2472619263463105</v>
      </c>
      <c r="V34" s="84">
        <v>-14.3</v>
      </c>
      <c r="W34" s="172">
        <v>-2.9766163569999997E-2</v>
      </c>
      <c r="X34" s="185">
        <v>99</v>
      </c>
      <c r="Y34" s="80">
        <v>0.484375</v>
      </c>
      <c r="Z34" s="82">
        <v>0.328125</v>
      </c>
      <c r="AA34" s="82">
        <v>98.742187999999999</v>
      </c>
      <c r="AB34" s="82">
        <v>98.1875</v>
      </c>
      <c r="AC34" s="187">
        <v>0.8125</v>
      </c>
      <c r="AD34" s="189">
        <v>7.6639999999999997</v>
      </c>
      <c r="AE34" s="172">
        <v>7.5873599999999999E-2</v>
      </c>
      <c r="AF34" s="86">
        <v>-0.39231252464625371</v>
      </c>
      <c r="AG34" s="80">
        <v>0.30939517863714344</v>
      </c>
      <c r="AH34" s="83">
        <v>1.4720136005763659E-2</v>
      </c>
      <c r="AI34" s="80">
        <v>0.19886855193737335</v>
      </c>
      <c r="AJ34" s="83">
        <v>-1.151845863130796E-2</v>
      </c>
      <c r="AK34" s="187">
        <v>-2.7896266997698965E-3</v>
      </c>
      <c r="AL34" s="192">
        <v>0.20165817863714325</v>
      </c>
      <c r="AM34" s="83">
        <v>9.5943182737656466E-3</v>
      </c>
      <c r="AN34" s="80">
        <v>-4.7840415695191769</v>
      </c>
      <c r="AO34" s="109">
        <v>-0.17111240277201567</v>
      </c>
      <c r="AP34" s="194">
        <v>0.22399154714955224</v>
      </c>
      <c r="AQ34" s="200">
        <v>1.0656875949737243E-2</v>
      </c>
      <c r="AU34" s="394">
        <f t="shared" si="0"/>
        <v>4.5323881342626843E-3</v>
      </c>
      <c r="AV34" s="395">
        <f t="shared" si="1"/>
        <v>1.0656875949737243E-2</v>
      </c>
      <c r="AY34" s="167"/>
    </row>
    <row r="35" spans="2:51" s="163" customFormat="1" ht="15" customHeight="1">
      <c r="B35" s="165"/>
      <c r="C35" s="166"/>
      <c r="D35" s="166"/>
      <c r="E35" s="166"/>
      <c r="F35" s="166"/>
      <c r="G35" s="166"/>
      <c r="H35" s="167"/>
      <c r="I35" s="133">
        <v>40907</v>
      </c>
      <c r="J35" s="217">
        <v>20.077998999999998</v>
      </c>
      <c r="K35" s="80">
        <v>20.340498999999998</v>
      </c>
      <c r="L35" s="80">
        <v>-0.47500000000000142</v>
      </c>
      <c r="M35" s="81">
        <v>449.8526</v>
      </c>
      <c r="N35" s="73">
        <v>13.9268</v>
      </c>
      <c r="O35" s="170">
        <v>0.29530000000000001</v>
      </c>
      <c r="P35" s="80">
        <v>8.5011999999998977E-2</v>
      </c>
      <c r="Q35" s="82">
        <v>20.730487</v>
      </c>
      <c r="R35" s="80">
        <v>-0.38998800000000244</v>
      </c>
      <c r="S35" s="83">
        <v>-1.8735462455163936E-2</v>
      </c>
      <c r="T35" s="80">
        <v>-7.4141389999999987</v>
      </c>
      <c r="U35" s="83">
        <v>-0.26136482226382163</v>
      </c>
      <c r="V35" s="84">
        <v>-16</v>
      </c>
      <c r="W35" s="172">
        <v>-3.2544798399999998E-2</v>
      </c>
      <c r="X35" s="185">
        <v>99.96875</v>
      </c>
      <c r="Y35" s="80">
        <v>0.96875</v>
      </c>
      <c r="Z35" s="82">
        <v>0.25781200000000126</v>
      </c>
      <c r="AA35" s="82">
        <v>99.671875</v>
      </c>
      <c r="AB35" s="82">
        <v>98.742187999999999</v>
      </c>
      <c r="AC35" s="187">
        <v>1.2265620000000013</v>
      </c>
      <c r="AD35" s="189">
        <v>7.5659999999999998</v>
      </c>
      <c r="AE35" s="172">
        <v>7.5636356249999995E-2</v>
      </c>
      <c r="AF35" s="86">
        <v>-0.43027982855797603</v>
      </c>
      <c r="AG35" s="80">
        <v>0.48119563485515876</v>
      </c>
      <c r="AH35" s="83">
        <v>2.3117179888656948E-2</v>
      </c>
      <c r="AI35" s="80">
        <v>7.2817222022915823E-2</v>
      </c>
      <c r="AJ35" s="83">
        <v>-3.7967303911722317E-2</v>
      </c>
      <c r="AK35" s="187">
        <v>-1.8390412832240497E-2</v>
      </c>
      <c r="AL35" s="192">
        <v>9.1207634855156317E-2</v>
      </c>
      <c r="AM35" s="83">
        <v>4.38171743349301E-3</v>
      </c>
      <c r="AN35" s="80">
        <v>-4.6928339346640202</v>
      </c>
      <c r="AO35" s="109">
        <v>-0.16748045153683566</v>
      </c>
      <c r="AP35" s="194">
        <v>0.19594330316018843</v>
      </c>
      <c r="AQ35" s="200">
        <v>9.4133368198470006E-3</v>
      </c>
      <c r="AU35" s="394">
        <f t="shared" si="0"/>
        <v>4.0840721618059204E-3</v>
      </c>
      <c r="AV35" s="395">
        <f t="shared" si="1"/>
        <v>9.4133368198470006E-3</v>
      </c>
      <c r="AY35" s="167"/>
    </row>
    <row r="36" spans="2:51" s="163" customFormat="1" ht="15" customHeight="1">
      <c r="B36" s="165"/>
      <c r="C36" s="166"/>
      <c r="D36" s="166"/>
      <c r="E36" s="166"/>
      <c r="F36" s="166"/>
      <c r="G36" s="166"/>
      <c r="H36" s="167"/>
      <c r="I36" s="133">
        <v>40939</v>
      </c>
      <c r="J36" s="217">
        <v>18.655999999999999</v>
      </c>
      <c r="K36" s="80">
        <v>18.8935</v>
      </c>
      <c r="L36" s="80">
        <v>-1.4469989999999981</v>
      </c>
      <c r="M36" s="81">
        <v>177.94580099999999</v>
      </c>
      <c r="N36" s="73">
        <v>13.975099999999999</v>
      </c>
      <c r="O36" s="170">
        <v>0.26474999999999999</v>
      </c>
      <c r="P36" s="80">
        <v>9.0255999999996561E-2</v>
      </c>
      <c r="Q36" s="82">
        <v>20.250243000000001</v>
      </c>
      <c r="R36" s="80">
        <v>-1.3567430000000016</v>
      </c>
      <c r="S36" s="83">
        <v>-6.6701559288196502E-2</v>
      </c>
      <c r="T36" s="80">
        <v>-8.7708820000000003</v>
      </c>
      <c r="U36" s="83">
        <v>-0.31063294036393896</v>
      </c>
      <c r="V36" s="84">
        <v>-18.100000000000001</v>
      </c>
      <c r="W36" s="172">
        <v>-3.4197234999999999E-2</v>
      </c>
      <c r="X36" s="185">
        <v>101.609375</v>
      </c>
      <c r="Y36" s="80">
        <v>1.640625</v>
      </c>
      <c r="Z36" s="82">
        <v>0.296875</v>
      </c>
      <c r="AA36" s="82">
        <v>101.269531</v>
      </c>
      <c r="AB36" s="82">
        <v>99.671875</v>
      </c>
      <c r="AC36" s="187">
        <v>1.9375</v>
      </c>
      <c r="AD36" s="189">
        <v>7.0720000000000001</v>
      </c>
      <c r="AE36" s="172">
        <v>7.1858149999999996E-2</v>
      </c>
      <c r="AF36" s="86">
        <v>-0.47589918471321629</v>
      </c>
      <c r="AG36" s="80">
        <v>0.83366716783107853</v>
      </c>
      <c r="AH36" s="83">
        <v>4.0985580925575062E-2</v>
      </c>
      <c r="AI36" s="80">
        <v>-0.56049796026501864</v>
      </c>
      <c r="AJ36" s="83">
        <v>-4.5619356155240265E-2</v>
      </c>
      <c r="AK36" s="187">
        <v>-3.7422128096095533E-2</v>
      </c>
      <c r="AL36" s="192">
        <v>-0.52307583216892306</v>
      </c>
      <c r="AM36" s="83">
        <v>-2.5715978362621444E-2</v>
      </c>
      <c r="AN36" s="80">
        <v>-5.2159097668329437</v>
      </c>
      <c r="AO36" s="109">
        <v>-0.18888950623157374</v>
      </c>
      <c r="AP36" s="194">
        <v>0.23153857046173265</v>
      </c>
      <c r="AQ36" s="200">
        <v>1.138313128216435E-2</v>
      </c>
      <c r="AU36" s="394">
        <f t="shared" si="0"/>
        <v>4.4372559394927616E-3</v>
      </c>
      <c r="AV36" s="395">
        <f t="shared" si="1"/>
        <v>1.138313128216435E-2</v>
      </c>
      <c r="AY36" s="167"/>
    </row>
    <row r="37" spans="2:51" s="163" customFormat="1" ht="15" customHeight="1">
      <c r="C37" s="166"/>
      <c r="D37" s="166"/>
      <c r="E37" s="166"/>
      <c r="F37" s="166"/>
      <c r="G37" s="166"/>
      <c r="H37" s="167"/>
      <c r="I37" s="133">
        <v>40968</v>
      </c>
      <c r="J37" s="217">
        <v>19.562000000000001</v>
      </c>
      <c r="K37" s="80">
        <v>19.799500000000002</v>
      </c>
      <c r="L37" s="80">
        <v>0.90600000000000236</v>
      </c>
      <c r="M37" s="81">
        <v>113.8871</v>
      </c>
      <c r="N37" s="73">
        <v>13.594099999999999</v>
      </c>
      <c r="O37" s="170">
        <v>0.24349999999999999</v>
      </c>
      <c r="P37" s="80">
        <v>0.1181379999999983</v>
      </c>
      <c r="Q37" s="82">
        <v>18.775362000000001</v>
      </c>
      <c r="R37" s="80">
        <v>1.0241380000000007</v>
      </c>
      <c r="S37" s="83">
        <v>5.420583798660919E-2</v>
      </c>
      <c r="T37" s="80">
        <v>-7.7467439999999996</v>
      </c>
      <c r="U37" s="83">
        <v>-0.27326522121600139</v>
      </c>
      <c r="V37" s="84">
        <v>-16</v>
      </c>
      <c r="W37" s="172">
        <v>-3.1679200000000005E-2</v>
      </c>
      <c r="X37" s="185">
        <v>100.953125</v>
      </c>
      <c r="Y37" s="80">
        <v>-0.65625</v>
      </c>
      <c r="Z37" s="82">
        <v>0.33984399999999937</v>
      </c>
      <c r="AA37" s="82">
        <v>100.5625</v>
      </c>
      <c r="AB37" s="82">
        <v>101.269531</v>
      </c>
      <c r="AC37" s="187">
        <v>-0.31640600000000063</v>
      </c>
      <c r="AD37" s="189">
        <v>7.1929999999999996</v>
      </c>
      <c r="AE37" s="172">
        <v>7.2615582812499996E-2</v>
      </c>
      <c r="AF37" s="86">
        <v>-0.43625897876215586</v>
      </c>
      <c r="AG37" s="80">
        <v>-0.15057735743837022</v>
      </c>
      <c r="AH37" s="83">
        <v>-7.9697968845566063E-3</v>
      </c>
      <c r="AI37" s="80">
        <v>0.86055369998393871</v>
      </c>
      <c r="AJ37" s="83">
        <v>3.9640205951060437E-2</v>
      </c>
      <c r="AK37" s="187">
        <v>-1.3006942577691706E-2</v>
      </c>
      <c r="AL37" s="192">
        <v>0.87356064256163046</v>
      </c>
      <c r="AM37" s="83">
        <v>4.623604110205258E-2</v>
      </c>
      <c r="AN37" s="80">
        <v>-4.3423491242713137</v>
      </c>
      <c r="AO37" s="109">
        <v>-0.15138696810339058</v>
      </c>
      <c r="AP37" s="194">
        <v>0.26639799637844408</v>
      </c>
      <c r="AQ37" s="200">
        <v>1.409998128342785E-2</v>
      </c>
      <c r="AU37" s="394">
        <f t="shared" si="0"/>
        <v>6.2528382777144679E-3</v>
      </c>
      <c r="AV37" s="395">
        <f t="shared" si="1"/>
        <v>1.409998128342785E-2</v>
      </c>
      <c r="AY37" s="167"/>
    </row>
    <row r="38" spans="2:51" s="163" customFormat="1" ht="15" customHeight="1">
      <c r="C38" s="166"/>
      <c r="D38" s="166"/>
      <c r="E38" s="166"/>
      <c r="F38" s="166"/>
      <c r="G38" s="166"/>
      <c r="H38" s="167"/>
      <c r="I38" s="133">
        <v>40998</v>
      </c>
      <c r="J38" s="217">
        <v>20.405999999999999</v>
      </c>
      <c r="K38" s="80">
        <v>20.655999999999999</v>
      </c>
      <c r="L38" s="80">
        <v>0.85649999999999693</v>
      </c>
      <c r="M38" s="81">
        <v>115.261703</v>
      </c>
      <c r="N38" s="73">
        <v>16.028199999999998</v>
      </c>
      <c r="O38" s="170">
        <v>0.24124999999999999</v>
      </c>
      <c r="P38" s="80">
        <v>5.8821000000001789E-2</v>
      </c>
      <c r="Q38" s="82">
        <v>19.740679</v>
      </c>
      <c r="R38" s="80">
        <v>0.91532099999999872</v>
      </c>
      <c r="S38" s="83">
        <v>4.622950074496824E-2</v>
      </c>
      <c r="T38" s="80">
        <v>-6.8314230000000009</v>
      </c>
      <c r="U38" s="83">
        <v>-0.23966863521881221</v>
      </c>
      <c r="V38" s="84">
        <v>-12.6</v>
      </c>
      <c r="W38" s="172">
        <v>-2.6026559999999994E-2</v>
      </c>
      <c r="X38" s="185">
        <v>99.65625</v>
      </c>
      <c r="Y38" s="80">
        <v>-1.296875</v>
      </c>
      <c r="Z38" s="82">
        <v>0.390625</v>
      </c>
      <c r="AA38" s="82">
        <v>99.375</v>
      </c>
      <c r="AB38" s="82">
        <v>100.5625</v>
      </c>
      <c r="AC38" s="187">
        <v>-0.90625</v>
      </c>
      <c r="AD38" s="189">
        <v>7.2949999999999999</v>
      </c>
      <c r="AE38" s="172">
        <v>7.2699234375000005E-2</v>
      </c>
      <c r="AF38" s="86">
        <v>-0.35800322003047219</v>
      </c>
      <c r="AG38" s="80">
        <v>-0.39535969950320377</v>
      </c>
      <c r="AH38" s="83">
        <v>-1.9968165837682957E-2</v>
      </c>
      <c r="AI38" s="80">
        <v>0.46921733194421877</v>
      </c>
      <c r="AJ38" s="83">
        <v>7.8255758731683667E-2</v>
      </c>
      <c r="AK38" s="187">
        <v>-5.0743968552576124E-2</v>
      </c>
      <c r="AL38" s="192">
        <v>0.5199613004967949</v>
      </c>
      <c r="AM38" s="83">
        <v>2.6261334907285279E-2</v>
      </c>
      <c r="AN38" s="80">
        <v>-3.8223878237745188</v>
      </c>
      <c r="AO38" s="109">
        <v>-0.1291012570660669</v>
      </c>
      <c r="AP38" s="194">
        <v>0.19866600782440499</v>
      </c>
      <c r="AQ38" s="200">
        <v>1.003389013987247E-2</v>
      </c>
      <c r="AU38" s="394">
        <f t="shared" si="0"/>
        <v>2.9708325967828372E-3</v>
      </c>
      <c r="AV38" s="395">
        <f t="shared" si="1"/>
        <v>1.003389013987247E-2</v>
      </c>
      <c r="AY38" s="167"/>
    </row>
    <row r="39" spans="2:51" s="163" customFormat="1" ht="15" customHeight="1">
      <c r="C39" s="166"/>
      <c r="D39" s="166"/>
      <c r="E39" s="166"/>
      <c r="F39" s="166"/>
      <c r="G39" s="166"/>
      <c r="H39" s="167"/>
      <c r="I39" s="133">
        <v>41029</v>
      </c>
      <c r="J39" s="217">
        <v>19.530999999999999</v>
      </c>
      <c r="K39" s="80">
        <v>19.7685</v>
      </c>
      <c r="L39" s="80">
        <v>-0.88749999999999929</v>
      </c>
      <c r="M39" s="81">
        <v>111.65619700000001</v>
      </c>
      <c r="N39" s="73">
        <v>17.740200000000002</v>
      </c>
      <c r="O39" s="170">
        <v>0.23874999999999999</v>
      </c>
      <c r="P39" s="80">
        <v>9.3250000000004718E-3</v>
      </c>
      <c r="Q39" s="82">
        <v>20.646674999999998</v>
      </c>
      <c r="R39" s="80">
        <v>-0.87817499999999882</v>
      </c>
      <c r="S39" s="83">
        <v>-4.2514281564678486E-2</v>
      </c>
      <c r="T39" s="80">
        <v>-7.7095979999999997</v>
      </c>
      <c r="U39" s="83">
        <v>-0.27199357694357595</v>
      </c>
      <c r="V39" s="84">
        <v>-14.5</v>
      </c>
      <c r="W39" s="172">
        <v>-2.8664324999999997E-2</v>
      </c>
      <c r="X39" s="185">
        <v>101.078125</v>
      </c>
      <c r="Y39" s="80">
        <v>1.421875</v>
      </c>
      <c r="Z39" s="82">
        <v>0.28125</v>
      </c>
      <c r="AA39" s="82">
        <v>100.820312</v>
      </c>
      <c r="AB39" s="82">
        <v>99.375</v>
      </c>
      <c r="AC39" s="187">
        <v>1.703125</v>
      </c>
      <c r="AD39" s="189">
        <v>6.6920000000000002</v>
      </c>
      <c r="AE39" s="172">
        <v>6.764148125000001E-2</v>
      </c>
      <c r="AF39" s="86">
        <v>-0.42376844016850967</v>
      </c>
      <c r="AG39" s="80">
        <v>0.60972423411439791</v>
      </c>
      <c r="AH39" s="83">
        <v>2.951802062908588E-2</v>
      </c>
      <c r="AI39" s="80">
        <v>-0.31520572707748695</v>
      </c>
      <c r="AJ39" s="83">
        <v>-6.5765220138037483E-2</v>
      </c>
      <c r="AK39" s="187">
        <v>-4.6754961191886026E-2</v>
      </c>
      <c r="AL39" s="192">
        <v>-0.26845076588560091</v>
      </c>
      <c r="AM39" s="83">
        <v>-1.2996260935592608E-2</v>
      </c>
      <c r="AN39" s="80">
        <v>-4.0908385896601196</v>
      </c>
      <c r="AO39" s="109">
        <v>-0.1404196843777159</v>
      </c>
      <c r="AP39" s="194">
        <v>0.12850987379739381</v>
      </c>
      <c r="AQ39" s="200">
        <v>6.221430760911785E-3</v>
      </c>
      <c r="AU39" s="394">
        <f t="shared" si="0"/>
        <v>4.5144268009297405E-4</v>
      </c>
      <c r="AV39" s="395">
        <f t="shared" si="1"/>
        <v>6.221430760911785E-3</v>
      </c>
      <c r="AY39" s="167"/>
    </row>
    <row r="40" spans="2:51" s="163" customFormat="1" ht="15" customHeight="1">
      <c r="C40" s="166"/>
      <c r="D40" s="166"/>
      <c r="E40" s="166"/>
      <c r="F40" s="166"/>
      <c r="G40" s="166"/>
      <c r="H40" s="167"/>
      <c r="I40" s="133">
        <v>41060</v>
      </c>
      <c r="J40" s="217">
        <v>17.844000000000001</v>
      </c>
      <c r="K40" s="80">
        <v>18.081500000000002</v>
      </c>
      <c r="L40" s="80">
        <v>-1.6869999999999976</v>
      </c>
      <c r="M40" s="81">
        <v>87.128097999999994</v>
      </c>
      <c r="N40" s="73">
        <v>16.3811</v>
      </c>
      <c r="O40" s="170">
        <v>0.23874999999999999</v>
      </c>
      <c r="P40" s="80">
        <v>5.2158999999999622E-2</v>
      </c>
      <c r="Q40" s="82">
        <v>19.716341</v>
      </c>
      <c r="R40" s="80">
        <v>-1.634840999999998</v>
      </c>
      <c r="S40" s="83">
        <v>-8.2699294331891549E-2</v>
      </c>
      <c r="T40" s="80">
        <v>-9.3444389999999977</v>
      </c>
      <c r="U40" s="83">
        <v>-0.3321991943994268</v>
      </c>
      <c r="V40" s="84">
        <v>-17.600000000000001</v>
      </c>
      <c r="W40" s="172">
        <v>-3.1823440000000008E-2</v>
      </c>
      <c r="X40" s="185">
        <v>102.492188</v>
      </c>
      <c r="Y40" s="80">
        <v>1.4140629999999987</v>
      </c>
      <c r="Z40" s="82">
        <v>0.25781299999999874</v>
      </c>
      <c r="AA40" s="82">
        <v>102.222656</v>
      </c>
      <c r="AB40" s="82">
        <v>100.820312</v>
      </c>
      <c r="AC40" s="187">
        <v>1.6718759999999975</v>
      </c>
      <c r="AD40" s="189">
        <v>5.68</v>
      </c>
      <c r="AE40" s="172">
        <v>5.8215562783999995E-2</v>
      </c>
      <c r="AF40" s="86">
        <v>-0.54664832697875054</v>
      </c>
      <c r="AG40" s="80">
        <v>0.70848828467516622</v>
      </c>
      <c r="AH40" s="83">
        <v>3.5839253594110138E-2</v>
      </c>
      <c r="AI40" s="80">
        <v>-1.0132326660161066</v>
      </c>
      <c r="AJ40" s="83">
        <v>-0.12287988681024087</v>
      </c>
      <c r="AK40" s="187">
        <v>-8.6879950691274743E-2</v>
      </c>
      <c r="AL40" s="192">
        <v>-0.92635271532483177</v>
      </c>
      <c r="AM40" s="83">
        <v>-4.6860040737781411E-2</v>
      </c>
      <c r="AN40" s="80">
        <v>-5.0171913049849515</v>
      </c>
      <c r="AO40" s="109">
        <v>-0.1806996529851711</v>
      </c>
      <c r="AP40" s="194">
        <v>0.19309204512337155</v>
      </c>
      <c r="AQ40" s="200">
        <v>9.7676629548712115E-3</v>
      </c>
      <c r="AU40" s="394">
        <f t="shared" si="0"/>
        <v>2.63849052785996E-3</v>
      </c>
      <c r="AV40" s="395">
        <f t="shared" si="1"/>
        <v>9.7676629548712115E-3</v>
      </c>
      <c r="AY40" s="167"/>
    </row>
    <row r="41" spans="2:51" s="163" customFormat="1" ht="15">
      <c r="C41" s="166"/>
      <c r="D41" s="166"/>
      <c r="E41" s="166"/>
      <c r="F41" s="166"/>
      <c r="G41" s="166"/>
      <c r="H41" s="167"/>
      <c r="I41" s="133">
        <v>41089</v>
      </c>
      <c r="J41" s="217">
        <v>18.047001000000002</v>
      </c>
      <c r="K41" s="80">
        <v>18.297001000000002</v>
      </c>
      <c r="L41" s="80">
        <v>0.21550099999999972</v>
      </c>
      <c r="M41" s="81">
        <v>130.85580400000001</v>
      </c>
      <c r="N41" s="73">
        <v>15.4229</v>
      </c>
      <c r="O41" s="170">
        <v>0.24575</v>
      </c>
      <c r="P41" s="80">
        <v>9.7161000000003384E-2</v>
      </c>
      <c r="Q41" s="82">
        <v>17.984338999999999</v>
      </c>
      <c r="R41" s="80">
        <v>0.3126620000000031</v>
      </c>
      <c r="S41" s="83">
        <v>1.7291817603628187E-2</v>
      </c>
      <c r="T41" s="80">
        <v>-9.0317769999999946</v>
      </c>
      <c r="U41" s="83">
        <v>-0.32065170467342574</v>
      </c>
      <c r="V41" s="84">
        <v>-18.399999999999999</v>
      </c>
      <c r="W41" s="172">
        <v>-3.3666481839999998E-2</v>
      </c>
      <c r="X41" s="185">
        <v>102.546875</v>
      </c>
      <c r="Y41" s="80">
        <v>5.4687000000001262E-2</v>
      </c>
      <c r="Z41" s="82">
        <v>0.26953199999999811</v>
      </c>
      <c r="AA41" s="82">
        <v>102.289062</v>
      </c>
      <c r="AB41" s="82">
        <v>102.222656</v>
      </c>
      <c r="AC41" s="187">
        <v>0.32421899999999937</v>
      </c>
      <c r="AD41" s="189">
        <v>5.4340000000000002</v>
      </c>
      <c r="AE41" s="172">
        <v>5.5723971875000007E-2</v>
      </c>
      <c r="AF41" s="86">
        <v>-0.60416515024307016</v>
      </c>
      <c r="AG41" s="80">
        <v>0.17723377392472317</v>
      </c>
      <c r="AH41" s="83">
        <v>9.8019397685326515E-3</v>
      </c>
      <c r="AI41" s="80">
        <v>0.48832306266779829</v>
      </c>
      <c r="AJ41" s="83">
        <v>-5.7516823264319616E-2</v>
      </c>
      <c r="AK41" s="187">
        <v>-1.5727112569279597E-3</v>
      </c>
      <c r="AL41" s="192">
        <v>0.48989577392472627</v>
      </c>
      <c r="AM41" s="83">
        <v>2.709375737216084E-2</v>
      </c>
      <c r="AN41" s="80">
        <v>-4.5272955310602256</v>
      </c>
      <c r="AO41" s="109">
        <v>-0.15850172816822417</v>
      </c>
      <c r="AP41" s="194">
        <v>0.26000284127531742</v>
      </c>
      <c r="AQ41" s="200">
        <v>1.4379495134547322E-2</v>
      </c>
      <c r="AU41" s="394">
        <f t="shared" si="0"/>
        <v>5.3735033044826691E-3</v>
      </c>
      <c r="AV41" s="395">
        <f t="shared" si="1"/>
        <v>1.4379495134547322E-2</v>
      </c>
    </row>
    <row r="42" spans="2:51" s="163" customFormat="1" ht="15">
      <c r="I42" s="133">
        <v>41121</v>
      </c>
      <c r="J42" s="217">
        <v>17.702998999999998</v>
      </c>
      <c r="K42" s="80">
        <v>17.940498999999999</v>
      </c>
      <c r="L42" s="80">
        <v>-0.35650200000000254</v>
      </c>
      <c r="M42" s="81">
        <v>9.6397999999999993</v>
      </c>
      <c r="N42" s="73">
        <v>14.868399999999999</v>
      </c>
      <c r="O42" s="170">
        <v>0.2457</v>
      </c>
      <c r="P42" s="80">
        <v>0.10344800000000021</v>
      </c>
      <c r="Q42" s="82">
        <v>18.193553000000001</v>
      </c>
      <c r="R42" s="80">
        <v>-0.25305400000000233</v>
      </c>
      <c r="S42" s="83">
        <v>-1.3830353947075933E-2</v>
      </c>
      <c r="T42" s="80">
        <v>-9.2848309999999969</v>
      </c>
      <c r="U42" s="83">
        <v>-0.3300473320511349</v>
      </c>
      <c r="V42" s="84">
        <v>-33.4</v>
      </c>
      <c r="W42" s="172">
        <v>-5.9921266659999993E-2</v>
      </c>
      <c r="X42" s="185">
        <v>104.015625</v>
      </c>
      <c r="Y42" s="80">
        <v>1.46875</v>
      </c>
      <c r="Z42" s="82">
        <v>0.25781299999999874</v>
      </c>
      <c r="AA42" s="82">
        <v>103.746094</v>
      </c>
      <c r="AB42" s="82">
        <v>102.289062</v>
      </c>
      <c r="AC42" s="187">
        <v>1.7265629999999987</v>
      </c>
      <c r="AD42" s="189">
        <v>4.7750000000000004</v>
      </c>
      <c r="AE42" s="172">
        <v>4.9667460937500005E-2</v>
      </c>
      <c r="AF42" s="86">
        <v>-1.2064491626701648</v>
      </c>
      <c r="AG42" s="80">
        <v>1.0431291942991252</v>
      </c>
      <c r="AH42" s="83">
        <v>5.701093825699223E-2</v>
      </c>
      <c r="AI42" s="80">
        <v>0.34777287267297524</v>
      </c>
      <c r="AJ42" s="83">
        <v>-0.60228401242709462</v>
      </c>
      <c r="AK42" s="187">
        <v>-0.44230232162614763</v>
      </c>
      <c r="AL42" s="192">
        <v>0.79007519429912287</v>
      </c>
      <c r="AM42" s="83">
        <v>4.3180584309916295E-2</v>
      </c>
      <c r="AN42" s="80">
        <v>-3.7372203367611028</v>
      </c>
      <c r="AO42" s="109">
        <v>-0.12216534109474342</v>
      </c>
      <c r="AP42" s="194">
        <v>0.41448627797548188</v>
      </c>
      <c r="AQ42" s="200">
        <v>2.2653235793968742E-2</v>
      </c>
      <c r="AU42" s="394">
        <f t="shared" si="0"/>
        <v>5.6538227220952874E-3</v>
      </c>
      <c r="AV42" s="395">
        <f t="shared" si="1"/>
        <v>2.2653235793968742E-2</v>
      </c>
    </row>
    <row r="43" spans="2:51" s="163" customFormat="1" ht="15">
      <c r="I43" s="133">
        <v>41152</v>
      </c>
      <c r="J43" s="217">
        <v>18.530999999999999</v>
      </c>
      <c r="K43" s="80">
        <v>18.805999999999997</v>
      </c>
      <c r="L43" s="80">
        <v>0.8655009999999983</v>
      </c>
      <c r="M43" s="81">
        <v>-63.081001000000001</v>
      </c>
      <c r="N43" s="73">
        <v>15.478899999999999</v>
      </c>
      <c r="O43" s="170">
        <v>0.23050000000000001</v>
      </c>
      <c r="P43" s="80">
        <v>9.8013999999999157E-2</v>
      </c>
      <c r="Q43" s="82">
        <v>17.842485</v>
      </c>
      <c r="R43" s="80">
        <v>0.96351499999999746</v>
      </c>
      <c r="S43" s="83">
        <v>5.3706142733264975E-2</v>
      </c>
      <c r="T43" s="80">
        <v>-8.3213159999999995</v>
      </c>
      <c r="U43" s="83">
        <v>-0.29406675844174146</v>
      </c>
      <c r="V43" s="84">
        <v>-28.4</v>
      </c>
      <c r="W43" s="172">
        <v>-5.3409039999999991E-2</v>
      </c>
      <c r="X43" s="185">
        <v>103.773438</v>
      </c>
      <c r="Y43" s="80">
        <v>-0.24218700000000126</v>
      </c>
      <c r="Z43" s="82">
        <v>0.26953100000000063</v>
      </c>
      <c r="AA43" s="82">
        <v>103.539062</v>
      </c>
      <c r="AB43" s="82">
        <v>103.746094</v>
      </c>
      <c r="AC43" s="187">
        <v>2.7343999999999369E-2</v>
      </c>
      <c r="AD43" s="189">
        <v>4.8049999999999997</v>
      </c>
      <c r="AE43" s="172">
        <v>4.9863136958999993E-2</v>
      </c>
      <c r="AF43" s="86">
        <v>-1.0711127148682125</v>
      </c>
      <c r="AG43" s="80">
        <v>3.2989145904052226E-2</v>
      </c>
      <c r="AH43" s="83">
        <v>1.8388087145208296E-3</v>
      </c>
      <c r="AI43" s="80">
        <v>0.98011578176214387</v>
      </c>
      <c r="AJ43" s="83">
        <v>0.13533644780195231</v>
      </c>
      <c r="AK43" s="187">
        <v>-1.6388364141905799E-2</v>
      </c>
      <c r="AL43" s="192">
        <v>0.99650414590404968</v>
      </c>
      <c r="AM43" s="83">
        <v>5.5544951447785804E-2</v>
      </c>
      <c r="AN43" s="80">
        <v>-2.7407161908570532</v>
      </c>
      <c r="AO43" s="109">
        <v>-7.3406057586667406E-2</v>
      </c>
      <c r="AP43" s="194">
        <v>0.38671208115114403</v>
      </c>
      <c r="AQ43" s="200">
        <v>2.1555257808110247E-2</v>
      </c>
      <c r="AU43" s="394">
        <f t="shared" si="0"/>
        <v>5.4632817069357525E-3</v>
      </c>
      <c r="AV43" s="395">
        <f t="shared" si="1"/>
        <v>2.1555257808110247E-2</v>
      </c>
    </row>
    <row r="44" spans="2:51" s="163" customFormat="1" ht="15">
      <c r="I44" s="133">
        <v>41180</v>
      </c>
      <c r="J44" s="217">
        <v>17.062000000000001</v>
      </c>
      <c r="K44" s="80">
        <v>17.299500000000002</v>
      </c>
      <c r="L44" s="80">
        <v>-1.5064999999999955</v>
      </c>
      <c r="M44" s="81">
        <v>-97.223502999999994</v>
      </c>
      <c r="N44" s="73">
        <v>19.147500000000001</v>
      </c>
      <c r="O44" s="170">
        <v>0.21425</v>
      </c>
      <c r="P44" s="80">
        <v>1.505499999999671E-2</v>
      </c>
      <c r="Q44" s="82">
        <v>18.790945000000001</v>
      </c>
      <c r="R44" s="80">
        <v>-1.4914449999999988</v>
      </c>
      <c r="S44" s="83">
        <v>-7.9306870147825115E-2</v>
      </c>
      <c r="T44" s="80">
        <v>-9.8127609999999983</v>
      </c>
      <c r="U44" s="83">
        <v>-0.35005211436303552</v>
      </c>
      <c r="V44" s="84">
        <v>-38.9</v>
      </c>
      <c r="W44" s="172">
        <v>-6.7295055000000006E-2</v>
      </c>
      <c r="X44" s="185">
        <v>105.53125</v>
      </c>
      <c r="Y44" s="80">
        <v>1.7578120000000013</v>
      </c>
      <c r="Z44" s="82">
        <v>0.23437599999999748</v>
      </c>
      <c r="AA44" s="82">
        <v>105.269531</v>
      </c>
      <c r="AB44" s="82">
        <v>103.539062</v>
      </c>
      <c r="AC44" s="187">
        <v>1.9921879999999987</v>
      </c>
      <c r="AD44" s="189">
        <v>4.3460000000000001</v>
      </c>
      <c r="AE44" s="172">
        <v>4.5863881250000002E-2</v>
      </c>
      <c r="AF44" s="86">
        <v>-1.4672778047976478</v>
      </c>
      <c r="AG44" s="80">
        <v>2.1338578972078732</v>
      </c>
      <c r="AH44" s="83">
        <v>0.11346686680888406</v>
      </c>
      <c r="AI44" s="80">
        <v>0.29422102267835387</v>
      </c>
      <c r="AJ44" s="83">
        <v>-0.39616508992943533</v>
      </c>
      <c r="AK44" s="187">
        <v>-0.34819187452952055</v>
      </c>
      <c r="AL44" s="192">
        <v>0.64241289720787442</v>
      </c>
      <c r="AM44" s="83">
        <v>3.4159996661058942E-2</v>
      </c>
      <c r="AN44" s="80">
        <v>-2.0983032936491788</v>
      </c>
      <c r="AO44" s="109">
        <v>-4.175361160767066E-2</v>
      </c>
      <c r="AP44" s="194">
        <v>0.35894970277724653</v>
      </c>
      <c r="AQ44" s="200">
        <v>1.9086977708031829E-2</v>
      </c>
      <c r="AU44" s="394">
        <f t="shared" si="0"/>
        <v>8.0054238009128538E-4</v>
      </c>
      <c r="AV44" s="395">
        <f t="shared" si="1"/>
        <v>1.9086977708031829E-2</v>
      </c>
    </row>
    <row r="45" spans="2:51" s="163" customFormat="1" ht="15">
      <c r="I45" s="133">
        <v>41213</v>
      </c>
      <c r="J45" s="217">
        <v>17.422001000000002</v>
      </c>
      <c r="K45" s="80">
        <v>17.659501000000002</v>
      </c>
      <c r="L45" s="80">
        <v>0.36000100000000046</v>
      </c>
      <c r="M45" s="81">
        <v>285.63919099999998</v>
      </c>
      <c r="N45" s="73">
        <v>18.7667</v>
      </c>
      <c r="O45" s="170">
        <v>0.21199999999999999</v>
      </c>
      <c r="P45" s="80">
        <v>5.129800000000273E-2</v>
      </c>
      <c r="Q45" s="82">
        <v>17.248201999999999</v>
      </c>
      <c r="R45" s="80">
        <v>0.41129900000000319</v>
      </c>
      <c r="S45" s="83">
        <v>2.3775195814908126E-2</v>
      </c>
      <c r="T45" s="80">
        <v>-9.4014619999999951</v>
      </c>
      <c r="U45" s="83">
        <v>-0.33459947611253116</v>
      </c>
      <c r="V45" s="84">
        <v>-31.4</v>
      </c>
      <c r="W45" s="172">
        <v>-5.545083314000001E-2</v>
      </c>
      <c r="X45" s="185">
        <v>104.960938</v>
      </c>
      <c r="Y45" s="80">
        <v>-0.57031200000000126</v>
      </c>
      <c r="Z45" s="82">
        <v>0.26171899999999937</v>
      </c>
      <c r="AA45" s="82">
        <v>104.742188</v>
      </c>
      <c r="AB45" s="82">
        <v>105.269531</v>
      </c>
      <c r="AC45" s="187">
        <v>-0.30859300000000189</v>
      </c>
      <c r="AD45" s="189">
        <v>4.6459999999999999</v>
      </c>
      <c r="AE45" s="172">
        <v>4.8764851794800002E-2</v>
      </c>
      <c r="AF45" s="86">
        <v>-1.1371065654692087</v>
      </c>
      <c r="AG45" s="80">
        <v>-0.45279165961592333</v>
      </c>
      <c r="AH45" s="83">
        <v>-2.6173684766376097E-2</v>
      </c>
      <c r="AI45" s="80">
        <v>-0.1356429695378607</v>
      </c>
      <c r="AJ45" s="83">
        <v>0.33017123932843906</v>
      </c>
      <c r="AK45" s="187">
        <v>-9.4150309921940581E-2</v>
      </c>
      <c r="AL45" s="192">
        <v>-4.1492659615920136E-2</v>
      </c>
      <c r="AM45" s="83">
        <v>-2.3984889514679689E-3</v>
      </c>
      <c r="AN45" s="80">
        <v>-2.1397959532650987</v>
      </c>
      <c r="AO45" s="109">
        <v>-4.405195498301373E-2</v>
      </c>
      <c r="AP45" s="194">
        <v>0.34890039320803784</v>
      </c>
      <c r="AQ45" s="200">
        <v>2.0168235683576854E-2</v>
      </c>
      <c r="AU45" s="394">
        <f t="shared" si="0"/>
        <v>2.9652880141046115E-3</v>
      </c>
      <c r="AV45" s="395">
        <f t="shared" si="1"/>
        <v>2.0168235683576854E-2</v>
      </c>
    </row>
    <row r="46" spans="2:51" s="163" customFormat="1" ht="15">
      <c r="I46" s="133">
        <v>41243</v>
      </c>
      <c r="J46" s="217">
        <v>16.969000000000001</v>
      </c>
      <c r="K46" s="80">
        <v>17.2315</v>
      </c>
      <c r="L46" s="80">
        <v>-0.42800100000000185</v>
      </c>
      <c r="M46" s="81">
        <v>-101.572502</v>
      </c>
      <c r="N46" s="73">
        <v>22.4831</v>
      </c>
      <c r="O46" s="170">
        <v>0.2145</v>
      </c>
      <c r="P46" s="80">
        <v>-2.4568999999996066E-2</v>
      </c>
      <c r="Q46" s="82">
        <v>17.684069999999998</v>
      </c>
      <c r="R46" s="80">
        <v>-0.45256999999999792</v>
      </c>
      <c r="S46" s="83">
        <v>-2.5627564448168601E-2</v>
      </c>
      <c r="T46" s="80">
        <v>-9.854031999999993</v>
      </c>
      <c r="U46" s="83">
        <v>-0.35165207092230244</v>
      </c>
      <c r="V46" s="84">
        <v>-33</v>
      </c>
      <c r="W46" s="172">
        <v>-5.6863949999999996E-2</v>
      </c>
      <c r="X46" s="185">
        <v>105.203125</v>
      </c>
      <c r="Y46" s="80">
        <v>0.24218700000000126</v>
      </c>
      <c r="Z46" s="82">
        <v>0.21875</v>
      </c>
      <c r="AA46" s="82">
        <v>104.976562</v>
      </c>
      <c r="AB46" s="82">
        <v>104.742188</v>
      </c>
      <c r="AC46" s="187">
        <v>0.46093700000000126</v>
      </c>
      <c r="AD46" s="189">
        <v>5.2729999999999997</v>
      </c>
      <c r="AE46" s="172">
        <v>5.5473607812499992E-2</v>
      </c>
      <c r="AF46" s="86">
        <v>-1.0250631289783665</v>
      </c>
      <c r="AG46" s="80">
        <v>0.52413448896768211</v>
      </c>
      <c r="AH46" s="83">
        <v>2.9680028273034557E-2</v>
      </c>
      <c r="AI46" s="80">
        <v>8.5132220844388068E-2</v>
      </c>
      <c r="AJ46" s="83">
        <v>0.11204343649084225</v>
      </c>
      <c r="AK46" s="187">
        <v>1.3567731876703877E-2</v>
      </c>
      <c r="AL46" s="192">
        <v>7.1564488967684192E-2</v>
      </c>
      <c r="AM46" s="83">
        <v>4.0524638248659569E-3</v>
      </c>
      <c r="AN46" s="80">
        <v>-2.0682314642974147</v>
      </c>
      <c r="AO46" s="109">
        <v>-4.0178010112130957E-2</v>
      </c>
      <c r="AP46" s="194">
        <v>0.19966355946402159</v>
      </c>
      <c r="AQ46" s="200">
        <v>1.1306296789700998E-2</v>
      </c>
      <c r="AU46" s="394">
        <f t="shared" si="0"/>
        <v>-1.3912624144926894E-3</v>
      </c>
      <c r="AV46" s="395">
        <f t="shared" si="1"/>
        <v>1.1306296789700998E-2</v>
      </c>
    </row>
    <row r="47" spans="2:51" s="163" customFormat="1" ht="15">
      <c r="I47" s="133">
        <v>41274</v>
      </c>
      <c r="J47" s="217">
        <v>17.202998999999998</v>
      </c>
      <c r="K47" s="80">
        <v>17.452998999999998</v>
      </c>
      <c r="L47" s="80">
        <v>0.22149899999999789</v>
      </c>
      <c r="M47" s="81">
        <v>-35.065700999999997</v>
      </c>
      <c r="N47" s="73">
        <v>25.074000000000002</v>
      </c>
      <c r="O47" s="170">
        <v>0.2087</v>
      </c>
      <c r="P47" s="80">
        <v>-6.3814999999998179E-2</v>
      </c>
      <c r="Q47" s="82">
        <v>17.295314999999999</v>
      </c>
      <c r="R47" s="80">
        <v>0.15768399999999971</v>
      </c>
      <c r="S47" s="83">
        <v>9.1509154745669091E-3</v>
      </c>
      <c r="T47" s="80">
        <v>-9.6963479999999933</v>
      </c>
      <c r="U47" s="83">
        <v>-0.34571909382520194</v>
      </c>
      <c r="V47" s="84">
        <v>-29.6</v>
      </c>
      <c r="W47" s="172">
        <v>-5.1660877040000004E-2</v>
      </c>
      <c r="X47" s="185">
        <v>104.859375</v>
      </c>
      <c r="Y47" s="80">
        <v>-0.34375</v>
      </c>
      <c r="Z47" s="82">
        <v>0.22656299999999874</v>
      </c>
      <c r="AA47" s="82">
        <v>104.632812</v>
      </c>
      <c r="AB47" s="82">
        <v>104.976562</v>
      </c>
      <c r="AC47" s="187">
        <v>-0.11718700000000126</v>
      </c>
      <c r="AD47" s="189">
        <v>5.9370000000000003</v>
      </c>
      <c r="AE47" s="172">
        <v>6.2255010937500001E-2</v>
      </c>
      <c r="AF47" s="86">
        <v>-0.8298268085096665</v>
      </c>
      <c r="AG47" s="80">
        <v>-0.12012407289558913</v>
      </c>
      <c r="AH47" s="83">
        <v>-6.9711907202268594E-3</v>
      </c>
      <c r="AI47" s="80">
        <v>4.0036845238527741E-3</v>
      </c>
      <c r="AJ47" s="83">
        <v>0.19523632046869999</v>
      </c>
      <c r="AK47" s="187">
        <v>-3.355624258055781E-2</v>
      </c>
      <c r="AL47" s="192">
        <v>3.7559927104410584E-2</v>
      </c>
      <c r="AM47" s="83">
        <v>2.1797247543400506E-3</v>
      </c>
      <c r="AN47" s="80">
        <v>-2.0306715371930042</v>
      </c>
      <c r="AO47" s="109">
        <v>-3.8085862361012413E-2</v>
      </c>
      <c r="AP47" s="194">
        <v>0.12419305121637633</v>
      </c>
      <c r="AQ47" s="200">
        <v>7.2073267687883429E-3</v>
      </c>
      <c r="AU47" s="394">
        <f t="shared" si="0"/>
        <v>-3.7033920436409006E-3</v>
      </c>
      <c r="AV47" s="395">
        <f t="shared" si="1"/>
        <v>7.2073267687883429E-3</v>
      </c>
    </row>
    <row r="48" spans="2:51" s="163" customFormat="1" ht="15">
      <c r="I48" s="133">
        <v>41305</v>
      </c>
      <c r="J48" s="217">
        <v>18.437999999999999</v>
      </c>
      <c r="K48" s="80">
        <v>18.6755</v>
      </c>
      <c r="L48" s="80">
        <v>1.2225010000000012</v>
      </c>
      <c r="M48" s="81">
        <v>85.325301999999994</v>
      </c>
      <c r="N48" s="73">
        <v>24.8202</v>
      </c>
      <c r="O48" s="170">
        <v>0.19969999999999999</v>
      </c>
      <c r="P48" s="80">
        <v>-6.4711000000002628E-2</v>
      </c>
      <c r="Q48" s="82">
        <v>17.517710000000001</v>
      </c>
      <c r="R48" s="80">
        <v>1.1577899999999985</v>
      </c>
      <c r="S48" s="83">
        <v>6.6337596191920867E-2</v>
      </c>
      <c r="T48" s="80">
        <v>-8.5385579999999948</v>
      </c>
      <c r="U48" s="83">
        <v>-0.30231567127529413</v>
      </c>
      <c r="V48" s="84">
        <v>-19.899999999999999</v>
      </c>
      <c r="W48" s="172">
        <v>-3.7164244999999992E-2</v>
      </c>
      <c r="X48" s="185">
        <v>103.234375</v>
      </c>
      <c r="Y48" s="80">
        <v>-1.625</v>
      </c>
      <c r="Z48" s="82">
        <v>0.22656299999999874</v>
      </c>
      <c r="AA48" s="82">
        <v>102.941406</v>
      </c>
      <c r="AB48" s="82">
        <v>104.632812</v>
      </c>
      <c r="AC48" s="187">
        <v>-1.3984370000000013</v>
      </c>
      <c r="AD48" s="189">
        <v>7.0540000000000003</v>
      </c>
      <c r="AE48" s="172">
        <v>7.2821528124999993E-2</v>
      </c>
      <c r="AF48" s="86">
        <v>-0.5103469531181305</v>
      </c>
      <c r="AG48" s="80">
        <v>-1.1604605126118335</v>
      </c>
      <c r="AH48" s="83">
        <v>-6.6490607866982257E-2</v>
      </c>
      <c r="AI48" s="80">
        <v>-0.26224789511745794</v>
      </c>
      <c r="AJ48" s="83">
        <v>0.31947985539153601</v>
      </c>
      <c r="AK48" s="187">
        <v>-0.25957738250562301</v>
      </c>
      <c r="AL48" s="192">
        <v>-2.6705126118349298E-3</v>
      </c>
      <c r="AM48" s="83">
        <v>-1.5301167506139948E-4</v>
      </c>
      <c r="AN48" s="80">
        <v>-2.0333420498048391</v>
      </c>
      <c r="AO48" s="109">
        <v>-3.8233046454477781E-2</v>
      </c>
      <c r="AP48" s="194">
        <v>5.0914736739299735E-2</v>
      </c>
      <c r="AQ48" s="200">
        <v>2.9172485908753984E-3</v>
      </c>
      <c r="AU48" s="394">
        <f t="shared" si="0"/>
        <v>-3.7077295426420774E-3</v>
      </c>
      <c r="AV48" s="395">
        <f t="shared" si="1"/>
        <v>2.9172485908753984E-3</v>
      </c>
    </row>
    <row r="49" spans="9:48" s="163" customFormat="1" ht="15">
      <c r="I49" s="133">
        <v>41333</v>
      </c>
      <c r="J49" s="217">
        <v>18.562000000000001</v>
      </c>
      <c r="K49" s="80">
        <v>18.799500000000002</v>
      </c>
      <c r="L49" s="80">
        <v>0.12400000000000233</v>
      </c>
      <c r="M49" s="81">
        <v>50.291697999999997</v>
      </c>
      <c r="N49" s="73">
        <v>24.962599999999998</v>
      </c>
      <c r="O49" s="170">
        <v>0.20369999999999999</v>
      </c>
      <c r="P49" s="80">
        <v>-9.914799999999957E-2</v>
      </c>
      <c r="Q49" s="82">
        <v>18.774647999999999</v>
      </c>
      <c r="R49" s="80">
        <v>2.4852000000002761E-2</v>
      </c>
      <c r="S49" s="83">
        <v>1.3307274236300374E-3</v>
      </c>
      <c r="T49" s="80">
        <v>-8.513705999999992</v>
      </c>
      <c r="U49" s="83">
        <v>-0.3013872436060232</v>
      </c>
      <c r="V49" s="84">
        <v>-19.899999999999999</v>
      </c>
      <c r="W49" s="172">
        <v>-3.7411004999999997E-2</v>
      </c>
      <c r="X49" s="185">
        <v>103.507812</v>
      </c>
      <c r="Y49" s="80">
        <v>0.27343700000000126</v>
      </c>
      <c r="Z49" s="82">
        <v>0.29296899999999937</v>
      </c>
      <c r="AA49" s="82">
        <v>103.257812</v>
      </c>
      <c r="AB49" s="82">
        <v>102.941406</v>
      </c>
      <c r="AC49" s="187">
        <v>0.56640600000000063</v>
      </c>
      <c r="AD49" s="189">
        <v>6.8920000000000003</v>
      </c>
      <c r="AE49" s="172">
        <v>7.1337584030399998E-2</v>
      </c>
      <c r="AF49" s="86">
        <v>-0.52442209122273564</v>
      </c>
      <c r="AG49" s="80">
        <v>0.28906357632782814</v>
      </c>
      <c r="AH49" s="83">
        <v>1.5478224215031894E-2</v>
      </c>
      <c r="AI49" s="80">
        <v>0.31199124455887645</v>
      </c>
      <c r="AJ49" s="83">
        <v>-1.4075138104605145E-2</v>
      </c>
      <c r="AK49" s="187">
        <v>-1.9243317689544674E-3</v>
      </c>
      <c r="AL49" s="192">
        <v>0.3139155763278309</v>
      </c>
      <c r="AM49" s="83">
        <v>1.6808951638661931E-2</v>
      </c>
      <c r="AN49" s="80">
        <v>-1.7194264734770082</v>
      </c>
      <c r="AO49" s="109">
        <v>-2.2066752244667809E-2</v>
      </c>
      <c r="AP49" s="194">
        <v>5.4491415643433738E-2</v>
      </c>
      <c r="AQ49" s="200">
        <v>2.9178022351976514E-3</v>
      </c>
      <c r="AU49" s="394">
        <f t="shared" si="0"/>
        <v>-5.3089877111723686E-3</v>
      </c>
      <c r="AV49" s="395">
        <f t="shared" si="1"/>
        <v>2.9178022351976514E-3</v>
      </c>
    </row>
    <row r="50" spans="9:48" s="163" customFormat="1" ht="15">
      <c r="I50" s="133">
        <v>41361</v>
      </c>
      <c r="J50" s="234">
        <v>19.312000000000001</v>
      </c>
      <c r="K50" s="237">
        <v>19.549500000000002</v>
      </c>
      <c r="L50" s="237">
        <v>0.75</v>
      </c>
      <c r="M50" s="238">
        <v>13.5314</v>
      </c>
      <c r="N50" s="239">
        <v>24.0504</v>
      </c>
      <c r="O50" s="240">
        <v>0.20369999999999999</v>
      </c>
      <c r="P50" s="237">
        <v>-8.3546999999999372E-2</v>
      </c>
      <c r="Q50" s="171">
        <v>18.883047000000001</v>
      </c>
      <c r="R50" s="80">
        <v>0.66645300000000063</v>
      </c>
      <c r="S50" s="83">
        <v>3.5450570493896147E-2</v>
      </c>
      <c r="T50" s="80">
        <v>-7.8472529999999914</v>
      </c>
      <c r="U50" s="83">
        <v>-0.27662102283754342</v>
      </c>
      <c r="V50" s="84">
        <v>-18.3</v>
      </c>
      <c r="W50" s="172">
        <v>-3.5775585000000006E-2</v>
      </c>
      <c r="X50" s="185">
        <v>103.148438</v>
      </c>
      <c r="Y50" s="80">
        <v>-0.35937400000000252</v>
      </c>
      <c r="Z50" s="82">
        <v>0.25</v>
      </c>
      <c r="AA50" s="82">
        <v>102.882812</v>
      </c>
      <c r="AB50" s="82">
        <v>103.257812</v>
      </c>
      <c r="AC50" s="187">
        <v>-0.10937400000000252</v>
      </c>
      <c r="AD50" s="189">
        <v>7.0179999999999998</v>
      </c>
      <c r="AE50" s="172">
        <v>7.2389573788399997E-2</v>
      </c>
      <c r="AF50" s="86">
        <v>-0.49420908464766833</v>
      </c>
      <c r="AG50" s="80">
        <v>-5.7358141805396813E-2</v>
      </c>
      <c r="AH50" s="83">
        <v>-3.0510461344927689E-3</v>
      </c>
      <c r="AI50" s="80">
        <v>0.60366597368214969</v>
      </c>
      <c r="AJ50" s="83">
        <v>3.0213006575067314E-2</v>
      </c>
      <c r="AK50" s="187">
        <v>-5.4288845124541582E-3</v>
      </c>
      <c r="AL50" s="192">
        <v>0.60909485819460385</v>
      </c>
      <c r="AM50" s="83">
        <v>3.2399524359403374E-2</v>
      </c>
      <c r="AN50" s="80">
        <v>-1.1103316152824043</v>
      </c>
      <c r="AO50" s="109">
        <v>9.6178198378513713E-3</v>
      </c>
      <c r="AP50" s="194">
        <v>4.000527116191771E-2</v>
      </c>
      <c r="AQ50" s="200">
        <v>2.1279965510741087E-3</v>
      </c>
      <c r="AU50" s="394">
        <f t="shared" si="0"/>
        <v>-4.4441075560519884E-3</v>
      </c>
      <c r="AV50" s="395">
        <f t="shared" si="1"/>
        <v>2.1279965510741087E-3</v>
      </c>
    </row>
    <row r="51" spans="9:48" s="163" customFormat="1" ht="15">
      <c r="I51" s="133">
        <v>41394</v>
      </c>
      <c r="J51" s="331">
        <v>17.391000999999999</v>
      </c>
      <c r="K51" s="332">
        <v>17.628501</v>
      </c>
      <c r="L51" s="332">
        <v>-1.9209990000000019</v>
      </c>
      <c r="M51" s="333">
        <v>24.764199999999999</v>
      </c>
      <c r="N51" s="334">
        <v>25.325500000000002</v>
      </c>
      <c r="O51" s="335">
        <v>0.19819999999999999</v>
      </c>
      <c r="P51" s="332">
        <v>-0.13015199999999894</v>
      </c>
      <c r="Q51" s="336">
        <v>19.679652000000001</v>
      </c>
      <c r="R51" s="80">
        <v>-2.0511510000000008</v>
      </c>
      <c r="S51" s="83">
        <v>-0.10492089311747106</v>
      </c>
      <c r="T51" s="80">
        <v>-9.8984039999999922</v>
      </c>
      <c r="U51" s="83">
        <v>-0.35251859118383111</v>
      </c>
      <c r="V51" s="84">
        <v>-24.7</v>
      </c>
      <c r="W51" s="172">
        <v>-4.3542397470000001E-2</v>
      </c>
      <c r="X51" s="185">
        <v>104.59375</v>
      </c>
      <c r="Y51" s="80">
        <v>1.4453120000000013</v>
      </c>
      <c r="Z51" s="82">
        <v>0.26562599999999748</v>
      </c>
      <c r="AA51" s="82">
        <v>104.320312</v>
      </c>
      <c r="AB51" s="82">
        <v>102.882812</v>
      </c>
      <c r="AC51" s="187">
        <v>1.7109379999999987</v>
      </c>
      <c r="AD51" s="189">
        <v>6.3730000000000002</v>
      </c>
      <c r="AE51" s="172">
        <v>6.6657596875000003E-2</v>
      </c>
      <c r="AF51" s="86">
        <v>-0.65322483124696351</v>
      </c>
      <c r="AG51" s="80">
        <v>0.84556110286891173</v>
      </c>
      <c r="AH51" s="83">
        <v>4.3252313505149062E-2</v>
      </c>
      <c r="AI51" s="80">
        <v>-1.3205035805055496</v>
      </c>
      <c r="AJ51" s="83">
        <v>-0.15901574659929518</v>
      </c>
      <c r="AK51" s="187">
        <v>-0.11491368337446035</v>
      </c>
      <c r="AL51" s="192">
        <v>-1.2055898971310892</v>
      </c>
      <c r="AM51" s="83">
        <v>-6.1668579612322007E-2</v>
      </c>
      <c r="AN51" s="80">
        <v>-2.3159215124134933</v>
      </c>
      <c r="AO51" s="109">
        <v>-5.2643877062838129E-2</v>
      </c>
      <c r="AP51" s="194">
        <v>4.336149902480535E-2</v>
      </c>
      <c r="AQ51" s="200">
        <v>2.218036217028842E-3</v>
      </c>
      <c r="AU51" s="394">
        <f t="shared" si="0"/>
        <v>-6.657561574464765E-3</v>
      </c>
      <c r="AV51" s="395">
        <f t="shared" si="1"/>
        <v>2.218036217028842E-3</v>
      </c>
    </row>
    <row r="52" spans="9:48" s="163" customFormat="1" ht="15">
      <c r="I52" s="133">
        <v>41425</v>
      </c>
      <c r="J52" s="234">
        <v>18.280999999999999</v>
      </c>
      <c r="K52" s="237">
        <v>18.543499999999998</v>
      </c>
      <c r="L52" s="237">
        <v>0.91499899999999812</v>
      </c>
      <c r="M52" s="238">
        <v>355.20400999999998</v>
      </c>
      <c r="N52" s="239">
        <v>27.678599999999999</v>
      </c>
      <c r="O52" s="240">
        <v>0.19428000000000001</v>
      </c>
      <c r="P52" s="237">
        <v>-0.12693200000000004</v>
      </c>
      <c r="Q52" s="171">
        <v>17.755433</v>
      </c>
      <c r="R52" s="80">
        <v>0.78806699999999807</v>
      </c>
      <c r="S52" s="83">
        <v>4.4704141322055579E-2</v>
      </c>
      <c r="T52" s="80">
        <v>-9.1103369999999941</v>
      </c>
      <c r="U52" s="83">
        <v>-0.32357349078070941</v>
      </c>
      <c r="V52" s="84">
        <v>-11.7</v>
      </c>
      <c r="W52" s="172">
        <v>-2.1695894999999996E-2</v>
      </c>
      <c r="X52" s="185">
        <v>100.46875</v>
      </c>
      <c r="Y52" s="80">
        <v>-4.125</v>
      </c>
      <c r="Z52" s="82">
        <v>0.27343799999999874</v>
      </c>
      <c r="AA52" s="82">
        <v>100.195312</v>
      </c>
      <c r="AB52" s="82">
        <v>104.320312</v>
      </c>
      <c r="AC52" s="187">
        <v>-3.8515620000000013</v>
      </c>
      <c r="AD52" s="189">
        <v>7.5830000000000002</v>
      </c>
      <c r="AE52" s="172">
        <v>7.6185453125000011E-2</v>
      </c>
      <c r="AF52" s="86">
        <v>-0.28477739660355922</v>
      </c>
      <c r="AG52" s="80">
        <v>-2.5159359374872179</v>
      </c>
      <c r="AH52" s="83">
        <v>-0.14271978868125076</v>
      </c>
      <c r="AI52" s="80">
        <v>-2.487791771439241</v>
      </c>
      <c r="AJ52" s="83">
        <v>0.36844743464340429</v>
      </c>
      <c r="AK52" s="187">
        <v>-0.75992283395202131</v>
      </c>
      <c r="AL52" s="192">
        <v>-1.7278689374872198</v>
      </c>
      <c r="AM52" s="83">
        <v>-9.8015647359195199E-2</v>
      </c>
      <c r="AN52" s="80">
        <v>-4.0437904499007136</v>
      </c>
      <c r="AO52" s="109">
        <v>-0.14549960073222135</v>
      </c>
      <c r="AP52" s="194">
        <v>-4.9063038227516384E-2</v>
      </c>
      <c r="AQ52" s="200">
        <v>-2.783165637708866E-3</v>
      </c>
      <c r="AU52" s="394">
        <f t="shared" si="0"/>
        <v>-7.2003853305507961E-3</v>
      </c>
      <c r="AV52" s="395">
        <f t="shared" si="1"/>
        <v>-2.783165637708866E-3</v>
      </c>
    </row>
    <row r="53" spans="9:48" s="163" customFormat="1" ht="15">
      <c r="I53" s="133">
        <v>41453</v>
      </c>
      <c r="J53" s="217">
        <v>20.687999999999999</v>
      </c>
      <c r="K53" s="80">
        <v>20.9255</v>
      </c>
      <c r="L53" s="80">
        <v>2.3820000000000014</v>
      </c>
      <c r="M53" s="81">
        <v>297.15210000000002</v>
      </c>
      <c r="N53" s="73">
        <v>28.562000000000001</v>
      </c>
      <c r="O53" s="170">
        <v>0.19464999999999999</v>
      </c>
      <c r="P53" s="80">
        <v>-0.172817000000002</v>
      </c>
      <c r="Q53" s="82">
        <v>18.716317</v>
      </c>
      <c r="R53" s="80">
        <v>2.2091829999999995</v>
      </c>
      <c r="S53" s="83">
        <v>0.11913516865748104</v>
      </c>
      <c r="T53" s="80">
        <v>-6.9011539999999947</v>
      </c>
      <c r="U53" s="83">
        <v>-0.24298730452047801</v>
      </c>
      <c r="V53" s="84">
        <v>-7.8</v>
      </c>
      <c r="W53" s="172">
        <v>-1.6321889999999999E-2</v>
      </c>
      <c r="X53" s="185">
        <v>97.742187999999999</v>
      </c>
      <c r="Y53" s="80">
        <v>-2.7265620000000013</v>
      </c>
      <c r="Z53" s="82">
        <v>0.27343799999999874</v>
      </c>
      <c r="AA53" s="82">
        <v>97.488281000000001</v>
      </c>
      <c r="AB53" s="82">
        <v>100.195312</v>
      </c>
      <c r="AC53" s="187">
        <v>-2.4531240000000025</v>
      </c>
      <c r="AD53" s="189">
        <v>7.9279999999999999</v>
      </c>
      <c r="AE53" s="172">
        <v>7.7490006646400003E-2</v>
      </c>
      <c r="AF53" s="86">
        <v>-0.2106321925416724</v>
      </c>
      <c r="AG53" s="80">
        <v>-0.69859426626571031</v>
      </c>
      <c r="AH53" s="83">
        <v>-3.767326913828082E-2</v>
      </c>
      <c r="AI53" s="80">
        <v>1.4095079857955959</v>
      </c>
      <c r="AJ53" s="83">
        <v>7.4145204061886821E-2</v>
      </c>
      <c r="AK53" s="187">
        <v>-0.10108074793869318</v>
      </c>
      <c r="AL53" s="192">
        <v>1.5105887337342891</v>
      </c>
      <c r="AM53" s="83">
        <v>8.1461899519200215E-2</v>
      </c>
      <c r="AN53" s="80">
        <v>-2.5332017161664244</v>
      </c>
      <c r="AO53" s="109">
        <v>-7.5890375067953042E-2</v>
      </c>
      <c r="AP53" s="194">
        <v>-0.11522215453579245</v>
      </c>
      <c r="AQ53" s="200">
        <v>-6.2136141794047759E-3</v>
      </c>
      <c r="AU53" s="394">
        <f t="shared" si="0"/>
        <v>-9.3195459325371155E-3</v>
      </c>
      <c r="AV53" s="395">
        <f t="shared" si="1"/>
        <v>-6.2136141794047759E-3</v>
      </c>
    </row>
    <row r="54" spans="9:48" ht="15">
      <c r="I54" s="133">
        <v>41486</v>
      </c>
      <c r="J54" s="217">
        <v>21.780999999999999</v>
      </c>
      <c r="K54" s="80">
        <v>22.0185</v>
      </c>
      <c r="L54" s="80">
        <v>1.093</v>
      </c>
      <c r="M54" s="81">
        <v>291.31689499999999</v>
      </c>
      <c r="N54" s="73">
        <v>25.624600000000001</v>
      </c>
      <c r="O54" s="170">
        <v>0.18673000000000001</v>
      </c>
      <c r="P54" s="80">
        <v>-0.17385099999999909</v>
      </c>
      <c r="Q54" s="82">
        <v>21.099350999999999</v>
      </c>
      <c r="R54" s="80">
        <v>0.91914900000000088</v>
      </c>
      <c r="S54" s="83">
        <v>4.3924828558457425E-2</v>
      </c>
      <c r="T54" s="80">
        <v>-5.9820049999999938</v>
      </c>
      <c r="U54" s="83">
        <v>-0.20973565165496422</v>
      </c>
      <c r="V54" s="84">
        <v>-6.4</v>
      </c>
      <c r="W54" s="172">
        <v>-1.409184E-2</v>
      </c>
      <c r="X54" s="185">
        <v>96.953125</v>
      </c>
      <c r="Y54" s="80">
        <v>-0.78906299999999874</v>
      </c>
      <c r="Z54" s="82">
        <v>0.25390699999999811</v>
      </c>
      <c r="AA54" s="82">
        <v>96.683593999999999</v>
      </c>
      <c r="AB54" s="82">
        <v>97.488281000000001</v>
      </c>
      <c r="AC54" s="187">
        <v>-0.53515600000000063</v>
      </c>
      <c r="AD54" s="189">
        <v>8.0239999999999991</v>
      </c>
      <c r="AE54" s="172">
        <v>7.7795187500000001E-2</v>
      </c>
      <c r="AF54" s="86">
        <v>-0.18114025369499881</v>
      </c>
      <c r="AG54" s="80">
        <v>-0.11272108163183137</v>
      </c>
      <c r="AH54" s="83">
        <v>-5.3867808000684029E-3</v>
      </c>
      <c r="AI54" s="80">
        <v>0.79479241949708312</v>
      </c>
      <c r="AJ54" s="83">
        <v>2.9491938846673588E-2</v>
      </c>
      <c r="AK54" s="187">
        <v>-1.1635498871086381E-2</v>
      </c>
      <c r="AL54" s="192">
        <v>0.80642791836816952</v>
      </c>
      <c r="AM54" s="83">
        <v>3.8538047758389024E-2</v>
      </c>
      <c r="AN54" s="80">
        <v>-1.7267737977982549</v>
      </c>
      <c r="AO54" s="109">
        <v>-4.027699420833486E-2</v>
      </c>
      <c r="AP54" s="194">
        <v>-0.12785822160506338</v>
      </c>
      <c r="AQ54" s="200">
        <v>-6.1101632747156999E-3</v>
      </c>
      <c r="AU54" s="394">
        <f t="shared" si="0"/>
        <v>-8.3080929965830726E-3</v>
      </c>
      <c r="AV54" s="395">
        <f t="shared" si="1"/>
        <v>-6.1101632747156999E-3</v>
      </c>
    </row>
    <row r="55" spans="9:48" ht="15">
      <c r="I55" s="133">
        <v>41516</v>
      </c>
      <c r="J55" s="331">
        <v>22.922001000000002</v>
      </c>
      <c r="K55" s="332">
        <v>23.184501000000001</v>
      </c>
      <c r="L55" s="332">
        <v>1.1660010000000014</v>
      </c>
      <c r="M55" s="333">
        <v>231.76649499999999</v>
      </c>
      <c r="N55" s="334">
        <v>25.308499999999999</v>
      </c>
      <c r="O55" s="335">
        <v>0.18206</v>
      </c>
      <c r="P55" s="332">
        <v>-0.19525199999999998</v>
      </c>
      <c r="Q55" s="336">
        <v>22.213751999999999</v>
      </c>
      <c r="R55" s="332">
        <v>0.97074900000000142</v>
      </c>
      <c r="S55" s="337">
        <v>4.4087880645820622E-2</v>
      </c>
      <c r="T55" s="332">
        <v>-5.0112559999999924</v>
      </c>
      <c r="U55" s="337">
        <v>-0.17489457138648101</v>
      </c>
      <c r="V55" s="338">
        <v>-5.6</v>
      </c>
      <c r="W55" s="339">
        <v>-1.2983320559999999E-2</v>
      </c>
      <c r="X55" s="340">
        <v>95.921875</v>
      </c>
      <c r="Y55" s="332">
        <v>-1.03125</v>
      </c>
      <c r="Z55" s="336">
        <v>0.26953100000000063</v>
      </c>
      <c r="AA55" s="336">
        <v>95.675781000000001</v>
      </c>
      <c r="AB55" s="336">
        <v>96.683593999999999</v>
      </c>
      <c r="AC55" s="341">
        <v>-0.76171899999999937</v>
      </c>
      <c r="AD55" s="342">
        <v>8.0820000000000007</v>
      </c>
      <c r="AE55" s="339">
        <v>7.7524059374999996E-2</v>
      </c>
      <c r="AF55" s="343">
        <v>-0.16747472545519035</v>
      </c>
      <c r="AG55" s="332">
        <v>-0.13797797290430069</v>
      </c>
      <c r="AH55" s="337">
        <v>-6.2664565208484088E-3</v>
      </c>
      <c r="AI55" s="332">
        <v>0.82572473909704946</v>
      </c>
      <c r="AJ55" s="337">
        <v>1.3665528239808461E-2</v>
      </c>
      <c r="AK55" s="341">
        <v>-7.0462879986512381E-3</v>
      </c>
      <c r="AL55" s="344">
        <v>0.83277102709570072</v>
      </c>
      <c r="AM55" s="337">
        <v>3.7821424124972219E-2</v>
      </c>
      <c r="AN55" s="332">
        <v>-0.89400277070255418</v>
      </c>
      <c r="AO55" s="345">
        <v>-3.9789033637952498E-3</v>
      </c>
      <c r="AP55" s="346">
        <v>-0.15011236977333697</v>
      </c>
      <c r="AQ55" s="347">
        <v>-6.8175565898374989E-3</v>
      </c>
      <c r="AU55" s="396">
        <f t="shared" si="0"/>
        <v>-8.8676340350160084E-3</v>
      </c>
      <c r="AV55" s="397">
        <f t="shared" si="1"/>
        <v>-6.8175565898374989E-3</v>
      </c>
    </row>
    <row r="56" spans="9:48" ht="15">
      <c r="I56" s="133">
        <v>41547</v>
      </c>
      <c r="J56" s="217">
        <v>22.297001000000002</v>
      </c>
      <c r="K56" s="80">
        <v>22.534501000000002</v>
      </c>
      <c r="L56" s="80">
        <v>-0.64999999999999858</v>
      </c>
      <c r="M56" s="81">
        <v>229.14030500000001</v>
      </c>
      <c r="N56" s="73">
        <v>19.1404</v>
      </c>
      <c r="O56" s="170">
        <v>0.17885000000000001</v>
      </c>
      <c r="P56" s="80">
        <v>-7.1798999999998614E-2</v>
      </c>
      <c r="Q56" s="82">
        <v>23.2563</v>
      </c>
      <c r="R56" s="80">
        <v>-0.72179899999999719</v>
      </c>
      <c r="S56" s="83">
        <v>-3.1132824467518069E-2</v>
      </c>
      <c r="T56" s="80">
        <v>-5.7330549999999896</v>
      </c>
      <c r="U56" s="83">
        <v>-0.20058243386270203</v>
      </c>
      <c r="V56" s="84">
        <v>-7.4</v>
      </c>
      <c r="W56" s="172">
        <v>-1.6675530740000003E-2</v>
      </c>
      <c r="X56" s="185">
        <v>97.710937999999999</v>
      </c>
      <c r="Y56" s="80">
        <v>1.7890629999999987</v>
      </c>
      <c r="Z56" s="82">
        <v>0.24609399999999937</v>
      </c>
      <c r="AA56" s="82">
        <v>97.4375</v>
      </c>
      <c r="AB56" s="82">
        <v>95.675781000000001</v>
      </c>
      <c r="AC56" s="187">
        <v>2.0351569999999981</v>
      </c>
      <c r="AD56" s="189">
        <v>7.9720000000000004</v>
      </c>
      <c r="AE56" s="172">
        <v>7.7895159773600009E-2</v>
      </c>
      <c r="AF56" s="86">
        <v>-0.21407659716556129</v>
      </c>
      <c r="AG56" s="80">
        <v>0.34083735983320851</v>
      </c>
      <c r="AH56" s="83">
        <v>1.4701086723117677E-2</v>
      </c>
      <c r="AI56" s="80">
        <v>-0.42264848237067432</v>
      </c>
      <c r="AJ56" s="83">
        <v>-4.6601871710370946E-2</v>
      </c>
      <c r="AK56" s="187">
        <v>-4.168684220388566E-2</v>
      </c>
      <c r="AL56" s="192">
        <v>-0.38096164016678868</v>
      </c>
      <c r="AM56" s="83">
        <v>-1.6431737744400394E-2</v>
      </c>
      <c r="AN56" s="80">
        <v>-1.2749644108693428</v>
      </c>
      <c r="AO56" s="109">
        <v>-2.0345260811611476E-2</v>
      </c>
      <c r="AP56" s="194">
        <v>-1.9116033897137105E-2</v>
      </c>
      <c r="AQ56" s="200">
        <v>-8.2451780597465115E-4</v>
      </c>
      <c r="AU56" s="396">
        <f>P56/K55</f>
        <v>-3.0968533676872584E-3</v>
      </c>
      <c r="AV56" s="397">
        <f>AP56/K55</f>
        <v>-8.2451780597465115E-4</v>
      </c>
    </row>
    <row r="57" spans="9:48" ht="15">
      <c r="I57" s="133">
        <v>41578</v>
      </c>
      <c r="J57" s="501">
        <v>21.859380999999999</v>
      </c>
      <c r="K57" s="502">
        <v>22.096881</v>
      </c>
      <c r="L57" s="502">
        <v>-0.43762000000000256</v>
      </c>
      <c r="M57" s="503">
        <v>226.95829800000001</v>
      </c>
      <c r="N57" s="504">
        <v>14.0868</v>
      </c>
      <c r="O57" s="505">
        <v>0.16800000000000001</v>
      </c>
      <c r="P57" s="502">
        <v>5.4633000000002596E-2</v>
      </c>
      <c r="Q57" s="506">
        <v>22.479868</v>
      </c>
      <c r="R57" s="502">
        <v>-0.38298699999999997</v>
      </c>
      <c r="S57" s="507">
        <v>-1.6995583793934461E-2</v>
      </c>
      <c r="T57" s="502">
        <v>-6.1160419999999895</v>
      </c>
      <c r="U57" s="507">
        <v>-0.21416900209433165</v>
      </c>
      <c r="V57" s="508">
        <v>-8.5</v>
      </c>
      <c r="W57" s="509">
        <v>-1.8782348849999998E-2</v>
      </c>
      <c r="X57" s="510">
        <v>98.6875</v>
      </c>
      <c r="Y57" s="502">
        <v>0.97656200000000126</v>
      </c>
      <c r="Z57" s="506">
        <v>0.27343799999999874</v>
      </c>
      <c r="AA57" s="506">
        <v>98.453125</v>
      </c>
      <c r="AB57" s="506">
        <v>97.4375</v>
      </c>
      <c r="AC57" s="511">
        <v>1.25</v>
      </c>
      <c r="AD57" s="512">
        <v>7.7620750000000003</v>
      </c>
      <c r="AE57" s="509">
        <v>7.660197765625E-2</v>
      </c>
      <c r="AF57" s="513">
        <v>-0.24519404622013091</v>
      </c>
      <c r="AG57" s="502">
        <v>0.26759574645695161</v>
      </c>
      <c r="AH57" s="507">
        <v>1.1874935524729463E-2</v>
      </c>
      <c r="AI57" s="502">
        <v>-0.13058531268486268</v>
      </c>
      <c r="AJ57" s="507">
        <v>-3.1117449054569618E-2</v>
      </c>
      <c r="AK57" s="511">
        <v>-1.5194059141814327E-2</v>
      </c>
      <c r="AL57" s="514">
        <v>-0.11539125354304836</v>
      </c>
      <c r="AM57" s="507">
        <v>-5.1206482692049997E-3</v>
      </c>
      <c r="AN57" s="502">
        <v>-1.3903556644123911</v>
      </c>
      <c r="AO57" s="232">
        <v>-2.5361728156254926E-2</v>
      </c>
      <c r="AP57" s="515">
        <v>0.12167836961034244</v>
      </c>
      <c r="AQ57" s="516">
        <v>5.3996478382344667E-3</v>
      </c>
      <c r="AS57" s="71"/>
    </row>
    <row r="58" spans="9:48" ht="15">
      <c r="I58" s="133">
        <v>41607</v>
      </c>
      <c r="J58" s="217">
        <v>21.953130999999999</v>
      </c>
      <c r="K58" s="80">
        <v>22.203130999999999</v>
      </c>
      <c r="L58" s="80">
        <v>0.10624999999999929</v>
      </c>
      <c r="M58" s="81">
        <v>346.71551499999998</v>
      </c>
      <c r="N58" s="73">
        <v>15.6252</v>
      </c>
      <c r="O58" s="170">
        <v>0.16825000000000001</v>
      </c>
      <c r="P58" s="80">
        <v>2.7712000000001069E-2</v>
      </c>
      <c r="Q58" s="82">
        <v>22.069168999999999</v>
      </c>
      <c r="R58" s="80">
        <v>0.13396200000000036</v>
      </c>
      <c r="S58" s="83">
        <v>6.0624845651293668E-3</v>
      </c>
      <c r="T58" s="80">
        <v>-5.9820799999999892</v>
      </c>
      <c r="U58" s="83">
        <v>-0.20940491379872828</v>
      </c>
      <c r="V58" s="84">
        <v>-6.3</v>
      </c>
      <c r="W58" s="172">
        <v>-1.3987972529999998E-2</v>
      </c>
      <c r="X58" s="185">
        <v>96.515625</v>
      </c>
      <c r="Y58" s="80">
        <v>-2.171875</v>
      </c>
      <c r="Z58" s="82">
        <v>0.234375</v>
      </c>
      <c r="AA58" s="82">
        <v>96.25</v>
      </c>
      <c r="AB58" s="82">
        <v>98.453125</v>
      </c>
      <c r="AC58" s="187">
        <v>-1.9375</v>
      </c>
      <c r="AD58" s="189">
        <v>8.0552030000000006</v>
      </c>
      <c r="AE58" s="172">
        <v>7.7745295204687495E-2</v>
      </c>
      <c r="AF58" s="86">
        <v>-0.1799205018538102</v>
      </c>
      <c r="AG58" s="80">
        <v>-0.47506346455150367</v>
      </c>
      <c r="AH58" s="83">
        <v>-2.1499118565715392E-2</v>
      </c>
      <c r="AI58" s="80">
        <v>-0.41198445413680473</v>
      </c>
      <c r="AJ58" s="83">
        <v>6.5273544366320713E-2</v>
      </c>
      <c r="AK58" s="187">
        <v>-7.0882989585301398E-2</v>
      </c>
      <c r="AL58" s="192">
        <v>-0.34110146455150331</v>
      </c>
      <c r="AM58" s="83">
        <v>-1.5436634000586024E-2</v>
      </c>
      <c r="AN58" s="80">
        <v>-1.7314571289638945</v>
      </c>
      <c r="AO58" s="109">
        <v>-4.0406862441670466E-2</v>
      </c>
      <c r="AP58" s="194">
        <v>6.9880867621987836E-2</v>
      </c>
      <c r="AQ58" s="200">
        <v>3.1624765333165272E-3</v>
      </c>
    </row>
    <row r="59" spans="9:48" ht="15">
      <c r="I59" s="133">
        <v>41639</v>
      </c>
      <c r="J59" s="217">
        <v>23.421880999999999</v>
      </c>
      <c r="K59" s="80">
        <v>23.671880999999999</v>
      </c>
      <c r="L59" s="80">
        <v>1.46875</v>
      </c>
      <c r="M59" s="81">
        <v>265.16110200000003</v>
      </c>
      <c r="N59" s="73">
        <v>13.4261</v>
      </c>
      <c r="O59" s="170">
        <v>0.16769999999999999</v>
      </c>
      <c r="P59" s="80">
        <v>7.3318999999997914E-2</v>
      </c>
      <c r="Q59" s="82">
        <v>22.129812000000001</v>
      </c>
      <c r="R59" s="80">
        <v>1.5420689999999979</v>
      </c>
      <c r="S59" s="83">
        <v>6.9452772223881312E-2</v>
      </c>
      <c r="T59" s="80">
        <v>-4.4400109999999913</v>
      </c>
      <c r="U59" s="83">
        <v>-0.15449589335547154</v>
      </c>
      <c r="V59" s="84">
        <v>-5</v>
      </c>
      <c r="W59" s="172">
        <v>-1.1835940499999999E-2</v>
      </c>
      <c r="X59" s="185">
        <v>95.0625</v>
      </c>
      <c r="Y59" s="80">
        <v>-1.453125</v>
      </c>
      <c r="Z59" s="82">
        <v>0.265625</v>
      </c>
      <c r="AA59" s="82">
        <v>94.789062000000001</v>
      </c>
      <c r="AB59" s="82">
        <v>96.25</v>
      </c>
      <c r="AC59" s="187">
        <v>-1.1875</v>
      </c>
      <c r="AD59" s="189">
        <v>8.0500100000000003</v>
      </c>
      <c r="AE59" s="172">
        <v>7.6525407562500009E-2</v>
      </c>
      <c r="AF59" s="86">
        <v>-0.1546668077570619</v>
      </c>
      <c r="AG59" s="80">
        <v>-0.2136555959513996</v>
      </c>
      <c r="AH59" s="83">
        <v>-9.6227687865913878E-3</v>
      </c>
      <c r="AI59" s="80">
        <v>1.3100650169314298</v>
      </c>
      <c r="AJ59" s="83">
        <v>2.5253694096748297E-2</v>
      </c>
      <c r="AK59" s="187">
        <v>-1.8348387117168685E-2</v>
      </c>
      <c r="AL59" s="192">
        <v>1.3284134040485984</v>
      </c>
      <c r="AM59" s="83">
        <v>5.9830003437289926E-2</v>
      </c>
      <c r="AN59" s="80">
        <v>-0.40304372491529605</v>
      </c>
      <c r="AO59" s="109">
        <v>1.7005598276844225E-2</v>
      </c>
      <c r="AP59" s="194">
        <v>0.11440237081046747</v>
      </c>
      <c r="AQ59" s="200">
        <v>5.1525332535518288E-3</v>
      </c>
    </row>
    <row r="60" spans="9:48" ht="15">
      <c r="I60" s="133">
        <v>41670</v>
      </c>
      <c r="J60" s="217">
        <v>22.640630999999999</v>
      </c>
      <c r="K60" s="80">
        <v>22.903130999999998</v>
      </c>
      <c r="L60" s="80">
        <v>-0.76875000000000071</v>
      </c>
      <c r="M60" s="81">
        <v>216.35560599999999</v>
      </c>
      <c r="N60" s="73">
        <v>14.3674</v>
      </c>
      <c r="O60" s="170">
        <v>0.1565</v>
      </c>
      <c r="P60" s="80">
        <v>3.1296999999998576E-2</v>
      </c>
      <c r="Q60" s="82">
        <v>23.640584</v>
      </c>
      <c r="R60" s="80">
        <v>-0.73745300000000213</v>
      </c>
      <c r="S60" s="83">
        <v>-3.1153122136766492E-2</v>
      </c>
      <c r="T60" s="80">
        <v>-5.1774639999999934</v>
      </c>
      <c r="U60" s="83">
        <v>-0.1808359860569061</v>
      </c>
      <c r="V60" s="84">
        <v>-7.3</v>
      </c>
      <c r="W60" s="172">
        <v>-1.671928563E-2</v>
      </c>
      <c r="X60" s="185">
        <v>97.265625</v>
      </c>
      <c r="Y60" s="80">
        <v>2.203125</v>
      </c>
      <c r="Z60" s="82">
        <v>0.27343799999999874</v>
      </c>
      <c r="AA60" s="82">
        <v>97.003906000000001</v>
      </c>
      <c r="AB60" s="82">
        <v>94.789062000000001</v>
      </c>
      <c r="AC60" s="187">
        <v>2.4765629999999987</v>
      </c>
      <c r="AD60" s="189">
        <v>7.5514489999999999</v>
      </c>
      <c r="AE60" s="172">
        <v>7.3449640664062496E-2</v>
      </c>
      <c r="AF60" s="86">
        <v>-0.22762923656045098</v>
      </c>
      <c r="AG60" s="80">
        <v>0.38304209341925233</v>
      </c>
      <c r="AH60" s="83">
        <v>1.6181312056243114E-2</v>
      </c>
      <c r="AI60" s="80">
        <v>-0.43478358205948309</v>
      </c>
      <c r="AJ60" s="83">
        <v>-7.2962428803389073E-2</v>
      </c>
      <c r="AK60" s="187">
        <v>-8.037267547873328E-2</v>
      </c>
      <c r="AL60" s="192">
        <v>-0.35441090658074981</v>
      </c>
      <c r="AM60" s="83">
        <v>-1.4971810080523378E-2</v>
      </c>
      <c r="AN60" s="80">
        <v>-0.75745463149604586</v>
      </c>
      <c r="AO60" s="109">
        <v>1.7791836086142876E-3</v>
      </c>
      <c r="AP60" s="194">
        <v>9.3539483186614883E-2</v>
      </c>
      <c r="AQ60" s="200">
        <v>3.9515019185258193E-3</v>
      </c>
    </row>
    <row r="61" spans="9:48" ht="15">
      <c r="I61" s="133">
        <v>41698</v>
      </c>
      <c r="J61" s="217">
        <v>23.140630999999999</v>
      </c>
      <c r="K61" s="80">
        <v>23.403130999999998</v>
      </c>
      <c r="L61" s="80">
        <v>0.5</v>
      </c>
      <c r="M61" s="81">
        <v>170.42370600000001</v>
      </c>
      <c r="N61" s="73">
        <v>11.135400000000001</v>
      </c>
      <c r="O61" s="170">
        <v>0.1555</v>
      </c>
      <c r="P61" s="80">
        <v>0.11305999999999727</v>
      </c>
      <c r="Q61" s="82">
        <v>22.790071000000001</v>
      </c>
      <c r="R61" s="80">
        <v>0.61305999999999727</v>
      </c>
      <c r="S61" s="83">
        <v>2.6767519253153522E-2</v>
      </c>
      <c r="T61" s="80">
        <v>-4.5644039999999961</v>
      </c>
      <c r="U61" s="83">
        <v>-0.15890899754219379</v>
      </c>
      <c r="V61" s="84">
        <v>-7.3</v>
      </c>
      <c r="W61" s="172">
        <v>-1.7084285629999998E-2</v>
      </c>
      <c r="X61" s="185">
        <v>97.15625</v>
      </c>
      <c r="Y61" s="80">
        <v>-0.109375</v>
      </c>
      <c r="Z61" s="82">
        <v>0.26171899999999937</v>
      </c>
      <c r="AA61" s="82">
        <v>96.925781000000001</v>
      </c>
      <c r="AB61" s="82">
        <v>97.003906000000001</v>
      </c>
      <c r="AC61" s="187">
        <v>0.15234399999999937</v>
      </c>
      <c r="AD61" s="189">
        <v>7.6578980000000003</v>
      </c>
      <c r="AE61" s="172">
        <v>7.4401265256250002E-2</v>
      </c>
      <c r="AF61" s="86">
        <v>-0.22962359001770941</v>
      </c>
      <c r="AG61" s="80">
        <v>3.4677948414565202E-2</v>
      </c>
      <c r="AH61" s="83">
        <v>1.5141138744115467E-3</v>
      </c>
      <c r="AI61" s="80">
        <v>0.64784701461925631</v>
      </c>
      <c r="AJ61" s="83">
        <v>-1.9943534572584298E-3</v>
      </c>
      <c r="AK61" s="187">
        <v>1.0906620469382038E-4</v>
      </c>
      <c r="AL61" s="192">
        <v>0.64773794841456245</v>
      </c>
      <c r="AM61" s="83">
        <v>2.828163312756507E-2</v>
      </c>
      <c r="AN61" s="80">
        <v>-0.10971668308148341</v>
      </c>
      <c r="AO61" s="109">
        <v>3.0111134954264651E-2</v>
      </c>
      <c r="AP61" s="194">
        <v>0.17315685635584202</v>
      </c>
      <c r="AQ61" s="200">
        <v>7.5604010803519408E-3</v>
      </c>
    </row>
    <row r="62" spans="9:48" ht="15">
      <c r="I62" s="133">
        <v>41729</v>
      </c>
      <c r="J62" s="217">
        <v>23.953130999999999</v>
      </c>
      <c r="K62" s="80">
        <v>24.190631</v>
      </c>
      <c r="L62" s="80">
        <v>0.78750000000000142</v>
      </c>
      <c r="M62" s="81">
        <v>147.80239900000001</v>
      </c>
      <c r="N62" s="73">
        <v>11.3369</v>
      </c>
      <c r="O62" s="170">
        <v>0.152</v>
      </c>
      <c r="P62" s="80">
        <v>0.10263399999999834</v>
      </c>
      <c r="Q62" s="82">
        <v>23.300497</v>
      </c>
      <c r="R62" s="80">
        <v>0.89013399999999976</v>
      </c>
      <c r="S62" s="83">
        <v>3.8034825340250406E-2</v>
      </c>
      <c r="T62" s="80">
        <v>-3.6742699999999964</v>
      </c>
      <c r="U62" s="83">
        <v>-0.12691824816845498</v>
      </c>
      <c r="V62" s="84">
        <v>-6.6</v>
      </c>
      <c r="W62" s="172">
        <v>-1.5965816460000001E-2</v>
      </c>
      <c r="X62" s="185">
        <v>96.546875</v>
      </c>
      <c r="Y62" s="80">
        <v>-0.609375</v>
      </c>
      <c r="Z62" s="82">
        <v>0.23046899999999937</v>
      </c>
      <c r="AA62" s="82">
        <v>96.269531000000001</v>
      </c>
      <c r="AB62" s="82">
        <v>96.925781000000001</v>
      </c>
      <c r="AC62" s="187">
        <v>-0.37890600000000063</v>
      </c>
      <c r="AD62" s="189">
        <v>7.6721079999999997</v>
      </c>
      <c r="AE62" s="172">
        <v>7.4071805206249994E-2</v>
      </c>
      <c r="AF62" s="86">
        <v>-0.21554512429586156</v>
      </c>
      <c r="AG62" s="80">
        <v>-8.7005755999250339E-2</v>
      </c>
      <c r="AH62" s="83">
        <v>-3.7176972602191707E-3</v>
      </c>
      <c r="AI62" s="80">
        <v>0.79883871147612395</v>
      </c>
      <c r="AJ62" s="83">
        <v>1.4078465721847844E-2</v>
      </c>
      <c r="AK62" s="187">
        <v>-4.2895325246255153E-3</v>
      </c>
      <c r="AL62" s="192">
        <v>0.80312824400074945</v>
      </c>
      <c r="AM62" s="83">
        <v>3.4317128080031234E-2</v>
      </c>
      <c r="AN62" s="80">
        <v>0.69341156091926603</v>
      </c>
      <c r="AO62" s="109">
        <v>6.546159070915647E-2</v>
      </c>
      <c r="AP62" s="194">
        <v>0.15231046925134112</v>
      </c>
      <c r="AQ62" s="200">
        <v>6.5081236032623639E-3</v>
      </c>
    </row>
    <row r="63" spans="9:48" ht="15">
      <c r="I63" s="133">
        <v>41759</v>
      </c>
      <c r="J63" s="217">
        <v>23.40625</v>
      </c>
      <c r="K63" s="80">
        <v>23.643750000000001</v>
      </c>
      <c r="L63" s="80">
        <v>-0.54688099999999906</v>
      </c>
      <c r="M63" s="81">
        <v>144.96679700000001</v>
      </c>
      <c r="N63" s="73">
        <v>13.4521</v>
      </c>
      <c r="O63" s="170">
        <v>0.15049999999999999</v>
      </c>
      <c r="P63" s="80">
        <v>4.4629000000000474E-2</v>
      </c>
      <c r="Q63" s="82">
        <v>24.146001999999999</v>
      </c>
      <c r="R63" s="80">
        <v>-0.50225199999999859</v>
      </c>
      <c r="S63" s="83">
        <v>-2.076225295652679E-2</v>
      </c>
      <c r="T63" s="80">
        <v>-4.176521999999995</v>
      </c>
      <c r="U63" s="83">
        <v>-0.1450453923517091</v>
      </c>
      <c r="V63" s="84">
        <v>-7.5</v>
      </c>
      <c r="W63" s="172">
        <v>-1.77328125E-2</v>
      </c>
      <c r="X63" s="185">
        <v>97.484375</v>
      </c>
      <c r="Y63" s="80">
        <v>0.9375</v>
      </c>
      <c r="Z63" s="82">
        <v>0.27734399999999937</v>
      </c>
      <c r="AA63" s="82">
        <v>97.210937999999999</v>
      </c>
      <c r="AB63" s="82">
        <v>96.269531000000001</v>
      </c>
      <c r="AC63" s="187">
        <v>1.2148439999999994</v>
      </c>
      <c r="AD63" s="189">
        <v>7.508197</v>
      </c>
      <c r="AE63" s="172">
        <v>7.3193189192187508E-2</v>
      </c>
      <c r="AF63" s="86">
        <v>-0.24227407899166614</v>
      </c>
      <c r="AG63" s="80">
        <v>0.26185370098008148</v>
      </c>
      <c r="AH63" s="83">
        <v>1.082459159416228E-2</v>
      </c>
      <c r="AI63" s="80">
        <v>-0.25292749653357549</v>
      </c>
      <c r="AJ63" s="83">
        <v>-2.672895469580458E-2</v>
      </c>
      <c r="AK63" s="187">
        <v>-1.2529197513658396E-2</v>
      </c>
      <c r="AL63" s="192">
        <v>-0.24039829901991711</v>
      </c>
      <c r="AM63" s="83">
        <v>-9.9376613623645086E-3</v>
      </c>
      <c r="AN63" s="80">
        <v>0.45301326189934893</v>
      </c>
      <c r="AO63" s="109">
        <v>5.4873394226082617E-2</v>
      </c>
      <c r="AP63" s="194">
        <v>0.11182226216386497</v>
      </c>
      <c r="AQ63" s="200">
        <v>4.6225442471453087E-3</v>
      </c>
    </row>
    <row r="64" spans="9:48" ht="15">
      <c r="I64" s="133">
        <v>41789</v>
      </c>
      <c r="J64" s="331">
        <v>21.828130999999999</v>
      </c>
      <c r="K64" s="332">
        <v>22.078130999999999</v>
      </c>
      <c r="L64" s="332">
        <v>-1.5656190000000016</v>
      </c>
      <c r="M64" s="333">
        <v>157.39210499999999</v>
      </c>
      <c r="N64" s="334">
        <v>15.587</v>
      </c>
      <c r="O64" s="335">
        <v>0.151</v>
      </c>
      <c r="P64" s="332">
        <v>2.8690000000004545E-3</v>
      </c>
      <c r="Q64" s="336">
        <v>23.640881</v>
      </c>
      <c r="R64" s="332">
        <v>-1.5627500000000012</v>
      </c>
      <c r="S64" s="337">
        <v>-6.6095691250330477E-2</v>
      </c>
      <c r="T64" s="332">
        <v>-5.7392719999999962</v>
      </c>
      <c r="U64" s="337">
        <v>-0.20155420813187797</v>
      </c>
      <c r="V64" s="338">
        <v>-8.9</v>
      </c>
      <c r="W64" s="339">
        <v>-1.9649536589999999E-2</v>
      </c>
      <c r="X64" s="340">
        <v>99.039062000000001</v>
      </c>
      <c r="Y64" s="332">
        <v>1.5546870000000013</v>
      </c>
      <c r="Z64" s="336">
        <v>0.27343700000000126</v>
      </c>
      <c r="AA64" s="336">
        <v>98.765625</v>
      </c>
      <c r="AB64" s="336">
        <v>97.210937999999999</v>
      </c>
      <c r="AC64" s="341">
        <v>1.8281240000000025</v>
      </c>
      <c r="AD64" s="342">
        <v>7.1980000000000004</v>
      </c>
      <c r="AE64" s="339">
        <v>7.1288316827599993E-2</v>
      </c>
      <c r="AF64" s="343">
        <v>-0.27563473882430733</v>
      </c>
      <c r="AG64" s="332">
        <v>0.44290705838256128</v>
      </c>
      <c r="AH64" s="337">
        <v>1.8732521633943906E-2</v>
      </c>
      <c r="AI64" s="332">
        <v>-1.1457756336940546</v>
      </c>
      <c r="AJ64" s="337">
        <v>-3.3360659832641193E-2</v>
      </c>
      <c r="AK64" s="341">
        <v>-2.5932692076614739E-2</v>
      </c>
      <c r="AL64" s="344">
        <v>-1.1198429416174398</v>
      </c>
      <c r="AM64" s="337">
        <v>-4.7363169616386563E-2</v>
      </c>
      <c r="AN64" s="332">
        <v>-0.66682967971809082</v>
      </c>
      <c r="AO64" s="345">
        <v>4.9112467315393094E-3</v>
      </c>
      <c r="AP64" s="346">
        <v>7.8237736079902934E-2</v>
      </c>
      <c r="AQ64" s="347">
        <v>3.3090239949205573E-3</v>
      </c>
    </row>
    <row r="65" spans="9:43" ht="15">
      <c r="I65" s="133">
        <v>41820</v>
      </c>
      <c r="J65" s="331">
        <v>22.234380999999999</v>
      </c>
      <c r="K65" s="332">
        <v>22.471881</v>
      </c>
      <c r="L65" s="332">
        <v>0.39375000000000071</v>
      </c>
      <c r="M65" s="333">
        <v>137.741501</v>
      </c>
      <c r="N65" s="334">
        <v>16.777799999999999</v>
      </c>
      <c r="O65" s="335">
        <v>0.1552</v>
      </c>
      <c r="P65" s="332">
        <v>1.556000000000779E-3</v>
      </c>
      <c r="Q65" s="336">
        <v>22.076574999999998</v>
      </c>
      <c r="R65" s="332">
        <v>0.39530600000000149</v>
      </c>
      <c r="S65" s="337">
        <v>1.7904867037884752E-2</v>
      </c>
      <c r="T65" s="332">
        <v>-5.3439659999999947</v>
      </c>
      <c r="U65" s="337">
        <v>-0.18725814239152061</v>
      </c>
      <c r="V65" s="338">
        <v>-8.4</v>
      </c>
      <c r="W65" s="339">
        <v>-1.8876380040000001E-2</v>
      </c>
      <c r="X65" s="340">
        <v>98.78125</v>
      </c>
      <c r="Y65" s="332">
        <v>-0.25781200000000126</v>
      </c>
      <c r="Z65" s="336">
        <v>0.27343700000000126</v>
      </c>
      <c r="AA65" s="336">
        <v>98.535156000000001</v>
      </c>
      <c r="AB65" s="336">
        <v>98.765625</v>
      </c>
      <c r="AC65" s="341">
        <v>1.5625E-2</v>
      </c>
      <c r="AD65" s="342">
        <v>7.2728479999999998</v>
      </c>
      <c r="AE65" s="339">
        <v>7.184210164999999E-2</v>
      </c>
      <c r="AF65" s="343">
        <v>-0.26274816029132697</v>
      </c>
      <c r="AG65" s="332">
        <v>4.3067927941298021E-3</v>
      </c>
      <c r="AH65" s="337">
        <v>1.9507053355783614E-4</v>
      </c>
      <c r="AI65" s="332">
        <v>0.39795163550175894</v>
      </c>
      <c r="AJ65" s="337">
        <v>1.2886578532980364E-2</v>
      </c>
      <c r="AK65" s="341">
        <v>-1.6611572923723749E-3</v>
      </c>
      <c r="AL65" s="344">
        <v>0.39961279279413131</v>
      </c>
      <c r="AM65" s="337">
        <v>1.8099937571442588E-2</v>
      </c>
      <c r="AN65" s="332">
        <v>-0.26721688692395951</v>
      </c>
      <c r="AO65" s="345">
        <v>2.3100077562220767E-2</v>
      </c>
      <c r="AP65" s="346">
        <v>7.3401068705580677E-2</v>
      </c>
      <c r="AQ65" s="347">
        <v>3.3246051808271579E-3</v>
      </c>
    </row>
    <row r="66" spans="9:43" ht="15">
      <c r="I66" s="133">
        <v>41851</v>
      </c>
      <c r="J66" s="234">
        <v>22.921880999999999</v>
      </c>
      <c r="K66" s="237">
        <v>23.159381</v>
      </c>
      <c r="L66" s="237">
        <v>0.6875</v>
      </c>
      <c r="M66" s="238">
        <v>111.85900100000001</v>
      </c>
      <c r="N66" s="239">
        <v>19.2605</v>
      </c>
      <c r="O66" s="240">
        <v>0.156</v>
      </c>
      <c r="P66" s="237">
        <v>-6.2345000000000539E-2</v>
      </c>
      <c r="Q66" s="171">
        <v>22.534226</v>
      </c>
      <c r="R66" s="237">
        <v>0.62515499999999946</v>
      </c>
      <c r="S66" s="241">
        <v>2.7819433540076127E-2</v>
      </c>
      <c r="T66" s="237">
        <v>-4.7188109999999952</v>
      </c>
      <c r="U66" s="241">
        <v>-0.16464812429854347</v>
      </c>
      <c r="V66" s="242">
        <v>-7.9</v>
      </c>
      <c r="W66" s="243">
        <v>-1.8295910990000001E-2</v>
      </c>
      <c r="X66" s="244">
        <v>97.96875</v>
      </c>
      <c r="Y66" s="237">
        <v>-0.8125</v>
      </c>
      <c r="Z66" s="171">
        <v>0.24609399999999937</v>
      </c>
      <c r="AA66" s="171">
        <v>97.714843999999999</v>
      </c>
      <c r="AB66" s="171">
        <v>98.535156000000001</v>
      </c>
      <c r="AC66" s="245">
        <v>-0.56640600000000063</v>
      </c>
      <c r="AD66" s="246">
        <v>7.148028</v>
      </c>
      <c r="AE66" s="243">
        <v>7.0028336812500008E-2</v>
      </c>
      <c r="AF66" s="247">
        <v>-0.26126439414071867</v>
      </c>
      <c r="AG66" s="237">
        <v>-0.14882213447796952</v>
      </c>
      <c r="AH66" s="241">
        <v>-6.6225935638396056E-3</v>
      </c>
      <c r="AI66" s="237">
        <v>0.47573008552334528</v>
      </c>
      <c r="AJ66" s="241">
        <v>1.4837661506083011E-3</v>
      </c>
      <c r="AK66" s="245">
        <v>-6.0277999868462231E-4</v>
      </c>
      <c r="AL66" s="248">
        <v>0.47633286552202991</v>
      </c>
      <c r="AM66" s="241">
        <v>2.1196839976236521E-2</v>
      </c>
      <c r="AN66" s="237">
        <v>0.20911597859807041</v>
      </c>
      <c r="AO66" s="203">
        <v>4.4786566185982313E-2</v>
      </c>
      <c r="AP66" s="249">
        <v>1.9505998116653156E-3</v>
      </c>
      <c r="AQ66" s="250">
        <v>8.6801804070843719E-5</v>
      </c>
    </row>
    <row r="67" spans="9:43" ht="15">
      <c r="I67" s="133">
        <v>41880</v>
      </c>
      <c r="J67" s="234">
        <v>22.046880999999999</v>
      </c>
      <c r="K67" s="237">
        <v>22.296880999999999</v>
      </c>
      <c r="L67" s="237">
        <v>-0.86250000000000071</v>
      </c>
      <c r="M67" s="238">
        <v>49.789397999999998</v>
      </c>
      <c r="N67" s="239">
        <v>19.251100000000001</v>
      </c>
      <c r="O67" s="240">
        <v>0.157</v>
      </c>
      <c r="P67" s="237">
        <v>-7.595799999999997E-2</v>
      </c>
      <c r="Q67" s="171">
        <v>23.235339</v>
      </c>
      <c r="R67" s="237">
        <v>-0.93845800000000068</v>
      </c>
      <c r="S67" s="241">
        <v>-4.0521722061569808E-2</v>
      </c>
      <c r="T67" s="237">
        <v>-5.6572689999999959</v>
      </c>
      <c r="U67" s="241">
        <v>-0.19849802082932888</v>
      </c>
      <c r="V67" s="242">
        <v>-9.6</v>
      </c>
      <c r="W67" s="243">
        <v>-2.1405005759999998E-2</v>
      </c>
      <c r="X67" s="244">
        <v>99.53125</v>
      </c>
      <c r="Y67" s="237">
        <v>1.5625</v>
      </c>
      <c r="Z67" s="171">
        <v>0.25390600000000063</v>
      </c>
      <c r="AA67" s="171">
        <v>99.242187999999999</v>
      </c>
      <c r="AB67" s="171">
        <v>97.714843999999999</v>
      </c>
      <c r="AC67" s="245">
        <v>1.8164060000000006</v>
      </c>
      <c r="AD67" s="246">
        <v>6.8048909999999996</v>
      </c>
      <c r="AE67" s="243">
        <v>6.7729930734374999E-2</v>
      </c>
      <c r="AF67" s="247">
        <v>-0.31603466189780566</v>
      </c>
      <c r="AG67" s="237">
        <v>0.47456221310356639</v>
      </c>
      <c r="AH67" s="241">
        <v>2.0491144089885924E-2</v>
      </c>
      <c r="AI67" s="237">
        <v>-0.50668505858165847</v>
      </c>
      <c r="AJ67" s="241">
        <v>-5.4770267757086988E-2</v>
      </c>
      <c r="AK67" s="245">
        <v>-4.2789271685224207E-2</v>
      </c>
      <c r="AL67" s="248">
        <v>-0.46389578689643429</v>
      </c>
      <c r="AM67" s="241">
        <v>-2.0030577971683883E-2</v>
      </c>
      <c r="AN67" s="237">
        <v>-0.25477980829836389</v>
      </c>
      <c r="AO67" s="203">
        <v>2.385888740822617E-2</v>
      </c>
      <c r="AP67" s="249">
        <v>4.2850968638244724E-3</v>
      </c>
      <c r="AQ67" s="250">
        <v>1.850263987549785E-4</v>
      </c>
    </row>
    <row r="68" spans="9:43" ht="15">
      <c r="I68" s="133">
        <v>41912</v>
      </c>
      <c r="J68" s="331">
        <v>22.921880999999999</v>
      </c>
      <c r="K68" s="332">
        <v>23.159381</v>
      </c>
      <c r="L68" s="332">
        <v>0.86250000000000071</v>
      </c>
      <c r="M68" s="333">
        <v>47.794701000000003</v>
      </c>
      <c r="N68" s="334">
        <v>19.193899999999999</v>
      </c>
      <c r="O68" s="335">
        <v>0.1565</v>
      </c>
      <c r="P68" s="332">
        <v>-5.7802000000002351E-2</v>
      </c>
      <c r="Q68" s="336">
        <v>22.354683000000001</v>
      </c>
      <c r="R68" s="332">
        <v>0.80469799999999836</v>
      </c>
      <c r="S68" s="337">
        <v>3.6090159874827263E-2</v>
      </c>
      <c r="T68" s="332">
        <v>-4.8525709999999975</v>
      </c>
      <c r="U68" s="337">
        <v>-0.16957168626106889</v>
      </c>
      <c r="V68" s="338">
        <v>-8.3000000000000007</v>
      </c>
      <c r="W68" s="339">
        <v>-1.922228623E-2</v>
      </c>
      <c r="X68" s="340">
        <v>98.578125</v>
      </c>
      <c r="Y68" s="332">
        <v>-0.953125</v>
      </c>
      <c r="Z68" s="336">
        <v>0.28906200000000126</v>
      </c>
      <c r="AA68" s="336">
        <v>98.304687999999999</v>
      </c>
      <c r="AB68" s="336">
        <v>99.242187999999999</v>
      </c>
      <c r="AC68" s="341">
        <v>-0.66406299999999874</v>
      </c>
      <c r="AD68" s="342">
        <v>6.9646030000000003</v>
      </c>
      <c r="AE68" s="339">
        <v>6.8655750510937502E-2</v>
      </c>
      <c r="AF68" s="343">
        <v>-0.27998071664714685</v>
      </c>
      <c r="AG68" s="332">
        <v>-0.20986692568384213</v>
      </c>
      <c r="AH68" s="337">
        <v>-9.4123893688916466E-3</v>
      </c>
      <c r="AI68" s="332">
        <v>0.57764911603263913</v>
      </c>
      <c r="AJ68" s="337">
        <v>3.6053945250658803E-2</v>
      </c>
      <c r="AK68" s="341">
        <v>-1.7181958283517085E-2</v>
      </c>
      <c r="AL68" s="344">
        <v>0.59483107431615623</v>
      </c>
      <c r="AM68" s="337">
        <v>2.6677770505935616E-2</v>
      </c>
      <c r="AN68" s="332">
        <v>0.34005126601779234</v>
      </c>
      <c r="AO68" s="345">
        <v>5.1173159836965354E-2</v>
      </c>
      <c r="AP68" s="346">
        <v>2.3129785915455572E-2</v>
      </c>
      <c r="AQ68" s="347">
        <v>1.037355220914332E-3</v>
      </c>
    </row>
    <row r="69" spans="9:43" ht="15">
      <c r="I69" s="133">
        <v>41943</v>
      </c>
      <c r="J69" s="331">
        <v>21.984380999999999</v>
      </c>
      <c r="K69" s="332">
        <v>22.246880999999998</v>
      </c>
      <c r="L69" s="332">
        <v>-0.91250000000000142</v>
      </c>
      <c r="M69" s="333">
        <v>4.4317000000000002</v>
      </c>
      <c r="N69" s="334">
        <v>18.510300000000001</v>
      </c>
      <c r="O69" s="335">
        <v>0.15590000000000001</v>
      </c>
      <c r="P69" s="332">
        <v>-5.8764000000000038E-2</v>
      </c>
      <c r="Q69" s="336">
        <v>23.218145</v>
      </c>
      <c r="R69" s="332">
        <v>-0.97126400000000146</v>
      </c>
      <c r="S69" s="337">
        <v>-4.1938253876474568E-2</v>
      </c>
      <c r="T69" s="332">
        <v>-5.823834999999999</v>
      </c>
      <c r="U69" s="337">
        <v>-0.20439839970886486</v>
      </c>
      <c r="V69" s="338">
        <v>-10.1</v>
      </c>
      <c r="W69" s="339">
        <v>-2.2469349809999997E-2</v>
      </c>
      <c r="X69" s="340">
        <v>100.039062</v>
      </c>
      <c r="Y69" s="332">
        <v>1.4609370000000013</v>
      </c>
      <c r="Z69" s="336">
        <v>0.27343700000000126</v>
      </c>
      <c r="AA69" s="336">
        <v>99.75</v>
      </c>
      <c r="AB69" s="336">
        <v>98.304687999999999</v>
      </c>
      <c r="AC69" s="341">
        <v>1.7343740000000025</v>
      </c>
      <c r="AD69" s="342">
        <v>6.6523269999999997</v>
      </c>
      <c r="AE69" s="339">
        <v>6.6549255319727399E-2</v>
      </c>
      <c r="AF69" s="343">
        <v>-0.33763487963988292</v>
      </c>
      <c r="AG69" s="332">
        <v>0.48559127545417941</v>
      </c>
      <c r="AH69" s="337">
        <v>2.0967368491160425E-2</v>
      </c>
      <c r="AI69" s="332">
        <v>-0.52778727450588148</v>
      </c>
      <c r="AJ69" s="337">
        <v>-5.7654162992736069E-2</v>
      </c>
      <c r="AK69" s="341">
        <v>-4.2114549960059464E-2</v>
      </c>
      <c r="AL69" s="344">
        <v>-0.48567272454582205</v>
      </c>
      <c r="AM69" s="337">
        <v>-2.0970885385314143E-2</v>
      </c>
      <c r="AN69" s="332">
        <v>-0.14562145852802971</v>
      </c>
      <c r="AO69" s="345">
        <v>2.9129127981905922E-2</v>
      </c>
      <c r="AP69" s="346">
        <v>3.3557868584091058E-2</v>
      </c>
      <c r="AQ69" s="347">
        <v>1.4489967838126182E-3</v>
      </c>
    </row>
    <row r="70" spans="9:43" ht="15">
      <c r="I70" s="133">
        <v>41971</v>
      </c>
      <c r="J70" s="234">
        <v>21.15625</v>
      </c>
      <c r="K70" s="237">
        <v>21.393750000000001</v>
      </c>
      <c r="L70" s="237">
        <v>-0.85313099999999764</v>
      </c>
      <c r="M70" s="238">
        <v>-39.075001</v>
      </c>
      <c r="N70" s="239">
        <v>17.7121</v>
      </c>
      <c r="O70" s="240">
        <v>0.154</v>
      </c>
      <c r="P70" s="237">
        <v>-2.3515000000003283E-2</v>
      </c>
      <c r="Q70" s="171">
        <v>22.270396000000002</v>
      </c>
      <c r="R70" s="237">
        <v>-0.87664600000000092</v>
      </c>
      <c r="S70" s="241">
        <v>-3.9405344056993918E-2</v>
      </c>
      <c r="T70" s="237">
        <v>-6.7004809999999999</v>
      </c>
      <c r="U70" s="241">
        <v>-0.23574935450063195</v>
      </c>
      <c r="V70" s="242">
        <v>-11.6</v>
      </c>
      <c r="W70" s="243">
        <v>-2.4816749999999999E-2</v>
      </c>
      <c r="X70" s="244">
        <v>101.117188</v>
      </c>
      <c r="Y70" s="237">
        <v>1.0781259999999975</v>
      </c>
      <c r="Z70" s="171">
        <v>0.28906200000000126</v>
      </c>
      <c r="AA70" s="171">
        <v>100.832031</v>
      </c>
      <c r="AB70" s="171">
        <v>99.75</v>
      </c>
      <c r="AC70" s="245">
        <v>1.3671879999999987</v>
      </c>
      <c r="AD70" s="246">
        <v>6.2499140000000004</v>
      </c>
      <c r="AE70" s="243">
        <v>6.3197372892183204E-2</v>
      </c>
      <c r="AF70" s="247">
        <v>-0.39268641818922112</v>
      </c>
      <c r="AG70" s="237">
        <v>0.4616103558250918</v>
      </c>
      <c r="AH70" s="241">
        <v>2.0749441498117954E-2</v>
      </c>
      <c r="AI70" s="237">
        <v>-0.44471189169993097</v>
      </c>
      <c r="AJ70" s="241">
        <v>-5.5051538549338197E-2</v>
      </c>
      <c r="AK70" s="245">
        <v>-2.9676247525021827E-2</v>
      </c>
      <c r="AL70" s="248">
        <v>-0.41503564417490912</v>
      </c>
      <c r="AM70" s="241">
        <v>-1.8655902558875968E-2</v>
      </c>
      <c r="AN70" s="237">
        <v>-0.56065710270293878</v>
      </c>
      <c r="AO70" s="203">
        <v>9.9297952497745534E-3</v>
      </c>
      <c r="AP70" s="249">
        <v>8.9995721414609847E-2</v>
      </c>
      <c r="AQ70" s="250">
        <v>4.0453185961038694E-3</v>
      </c>
    </row>
    <row r="71" spans="9:43" ht="15">
      <c r="I71" s="133">
        <v>42004</v>
      </c>
      <c r="J71" s="234">
        <v>20.875</v>
      </c>
      <c r="K71" s="237">
        <v>21.125</v>
      </c>
      <c r="L71" s="237">
        <v>-0.26875000000000071</v>
      </c>
      <c r="M71" s="238">
        <v>-122.870003</v>
      </c>
      <c r="N71" s="239">
        <v>17.328900000000001</v>
      </c>
      <c r="O71" s="240">
        <v>0.17125000000000001</v>
      </c>
      <c r="P71" s="237">
        <v>1.1600000000200339E-4</v>
      </c>
      <c r="Q71" s="171">
        <v>21.393633999999999</v>
      </c>
      <c r="R71" s="237">
        <v>-0.26863399999999871</v>
      </c>
      <c r="S71" s="241">
        <v>-1.2556657902424712E-2</v>
      </c>
      <c r="T71" s="237">
        <v>-6.9691149999999986</v>
      </c>
      <c r="U71" s="241">
        <v>-0.24534578840787469</v>
      </c>
      <c r="V71" s="242">
        <v>-11.7</v>
      </c>
      <c r="W71" s="243">
        <v>-2.4716249999999999E-2</v>
      </c>
      <c r="X71" s="244">
        <v>101.210938</v>
      </c>
      <c r="Y71" s="237">
        <v>9.375E-2</v>
      </c>
      <c r="Z71" s="171">
        <v>0.28515699999999811</v>
      </c>
      <c r="AA71" s="171">
        <v>100.957031</v>
      </c>
      <c r="AB71" s="171">
        <v>100.832031</v>
      </c>
      <c r="AC71" s="245">
        <v>0.37890699999999811</v>
      </c>
      <c r="AD71" s="246">
        <v>5.9987959999999996</v>
      </c>
      <c r="AE71" s="243">
        <v>6.0714377003064791E-2</v>
      </c>
      <c r="AF71" s="247">
        <v>-0.40709056437740193</v>
      </c>
      <c r="AG71" s="237">
        <v>0.14879163265682246</v>
      </c>
      <c r="AH71" s="241">
        <v>6.9549112547740563E-3</v>
      </c>
      <c r="AI71" s="237">
        <v>-0.12051756169574722</v>
      </c>
      <c r="AJ71" s="241">
        <v>-1.4404146188180811E-2</v>
      </c>
      <c r="AK71" s="245">
        <v>-6.7519435257097551E-4</v>
      </c>
      <c r="AL71" s="248">
        <v>-0.11984236734317624</v>
      </c>
      <c r="AM71" s="241">
        <v>-5.6017466476506565E-3</v>
      </c>
      <c r="AN71" s="237">
        <v>-0.680499470046115</v>
      </c>
      <c r="AO71" s="203">
        <v>4.2724244048715221E-3</v>
      </c>
      <c r="AP71" s="249">
        <v>0.11620072406616803</v>
      </c>
      <c r="AQ71" s="250">
        <v>5.4315266872880181E-3</v>
      </c>
    </row>
    <row r="72" spans="9:43" ht="15">
      <c r="I72" s="133">
        <v>42034</v>
      </c>
      <c r="J72" s="234">
        <v>16.46875</v>
      </c>
      <c r="K72" s="237">
        <v>16.71875</v>
      </c>
      <c r="L72" s="237">
        <v>-4.40625</v>
      </c>
      <c r="M72" s="238">
        <v>33.204200999999998</v>
      </c>
      <c r="N72" s="239">
        <v>18.2592</v>
      </c>
      <c r="O72" s="240">
        <v>0.17125000000000001</v>
      </c>
      <c r="P72" s="237">
        <v>-1.5518000000000143E-2</v>
      </c>
      <c r="Q72" s="171">
        <v>21.140518</v>
      </c>
      <c r="R72" s="237">
        <v>-4.4217680000000001</v>
      </c>
      <c r="S72" s="241">
        <v>-0.20931446153846153</v>
      </c>
      <c r="T72" s="237">
        <v>-11.390882999999999</v>
      </c>
      <c r="U72" s="241">
        <v>-0.40330582835501261</v>
      </c>
      <c r="V72" s="242">
        <v>-30.3</v>
      </c>
      <c r="W72" s="243">
        <v>-5.0657812500000003E-2</v>
      </c>
      <c r="X72" s="244">
        <v>103.375</v>
      </c>
      <c r="Y72" s="237">
        <v>2.1640620000000013</v>
      </c>
      <c r="Z72" s="171">
        <v>0.25390699999999811</v>
      </c>
      <c r="AA72" s="171">
        <v>103.128906</v>
      </c>
      <c r="AB72" s="171">
        <v>100.957031</v>
      </c>
      <c r="AC72" s="245">
        <v>2.4179689999999994</v>
      </c>
      <c r="AD72" s="246">
        <v>5.4045230000000002</v>
      </c>
      <c r="AE72" s="243">
        <v>5.58692565125E-2</v>
      </c>
      <c r="AF72" s="247">
        <v>-0.90672072016326177</v>
      </c>
      <c r="AG72" s="237">
        <v>0.98433236485706188</v>
      </c>
      <c r="AH72" s="241">
        <v>4.65956149044763E-2</v>
      </c>
      <c r="AI72" s="237">
        <v>-3.978050952238068</v>
      </c>
      <c r="AJ72" s="241">
        <v>-0.49963015578585984</v>
      </c>
      <c r="AK72" s="245">
        <v>-0.54061531709513</v>
      </c>
      <c r="AL72" s="248">
        <v>-3.437435635142938</v>
      </c>
      <c r="AM72" s="241">
        <v>-0.16271884663398523</v>
      </c>
      <c r="AN72" s="237">
        <v>-4.1179351051890531</v>
      </c>
      <c r="AO72" s="203">
        <v>-0.15914162620060535</v>
      </c>
      <c r="AP72" s="249">
        <v>0.21470473789449146</v>
      </c>
      <c r="AQ72" s="250">
        <v>1.0163537888496638E-2</v>
      </c>
    </row>
    <row r="73" spans="9:43" ht="15">
      <c r="I73" s="133">
        <v>42062</v>
      </c>
      <c r="J73" s="234">
        <v>18.421880999999999</v>
      </c>
      <c r="K73" s="237">
        <v>18.671880999999999</v>
      </c>
      <c r="L73" s="237">
        <v>1.9531309999999991</v>
      </c>
      <c r="M73" s="238">
        <v>-16.263000000000002</v>
      </c>
      <c r="N73" s="239">
        <v>15.098699999999999</v>
      </c>
      <c r="O73" s="240">
        <v>0.17299999999999999</v>
      </c>
      <c r="P73" s="237">
        <v>0.11978699999999876</v>
      </c>
      <c r="Q73" s="171">
        <v>16.598963000000001</v>
      </c>
      <c r="R73" s="237">
        <v>2.0729179999999978</v>
      </c>
      <c r="S73" s="241">
        <v>0.12398761869158866</v>
      </c>
      <c r="T73" s="237">
        <v>-9.3179650000000009</v>
      </c>
      <c r="U73" s="241">
        <v>-0.3293231389256005</v>
      </c>
      <c r="V73" s="242">
        <v>-27.1</v>
      </c>
      <c r="W73" s="243">
        <v>-5.0600797510000003E-2</v>
      </c>
      <c r="X73" s="244">
        <v>101.898438</v>
      </c>
      <c r="Y73" s="237">
        <v>-1.4765620000000013</v>
      </c>
      <c r="Z73" s="171">
        <v>0.24609399999999937</v>
      </c>
      <c r="AA73" s="171">
        <v>101.632812</v>
      </c>
      <c r="AB73" s="171">
        <v>103.128906</v>
      </c>
      <c r="AC73" s="245">
        <v>-1.2304680000000019</v>
      </c>
      <c r="AD73" s="246">
        <v>6.1613049999999996</v>
      </c>
      <c r="AE73" s="243">
        <v>6.2782735554158989E-2</v>
      </c>
      <c r="AF73" s="247">
        <v>-0.80596675285596087</v>
      </c>
      <c r="AG73" s="237">
        <v>-1.1156908310978502</v>
      </c>
      <c r="AH73" s="241">
        <v>-6.6732909523609732E-2</v>
      </c>
      <c r="AI73" s="237">
        <v>0.88284242916454614</v>
      </c>
      <c r="AJ73" s="241">
        <v>0.10075396730730091</v>
      </c>
      <c r="AK73" s="245">
        <v>-7.4384739737601485E-2</v>
      </c>
      <c r="AL73" s="248">
        <v>0.95722716890214765</v>
      </c>
      <c r="AM73" s="241">
        <v>5.7254709167978923E-2</v>
      </c>
      <c r="AN73" s="237">
        <v>-3.1607079362869053</v>
      </c>
      <c r="AO73" s="203">
        <v>-0.11099852455726134</v>
      </c>
      <c r="AP73" s="249">
        <v>0.31813058207733308</v>
      </c>
      <c r="AQ73" s="250">
        <v>1.9028371264438616E-2</v>
      </c>
    </row>
    <row r="74" spans="9:43" ht="15">
      <c r="I74" s="149">
        <v>42094</v>
      </c>
      <c r="J74" s="271">
        <v>18.0625</v>
      </c>
      <c r="K74" s="272">
        <v>18.3</v>
      </c>
      <c r="L74" s="272">
        <v>-0.37188099999999835</v>
      </c>
      <c r="M74" s="273">
        <v>-56.599997999999999</v>
      </c>
      <c r="N74" s="274" t="s">
        <v>326</v>
      </c>
      <c r="O74" s="275">
        <v>0.17624999999999999</v>
      </c>
      <c r="P74" s="272">
        <v>-4.5560000000008927E-3</v>
      </c>
      <c r="Q74" s="276">
        <v>18.676437</v>
      </c>
      <c r="R74" s="272">
        <v>-0.37643699999999924</v>
      </c>
      <c r="S74" s="277">
        <v>-2.0160636199427324E-2</v>
      </c>
      <c r="T74" s="272">
        <v>-9.6944020000000002</v>
      </c>
      <c r="U74" s="277">
        <v>-0.34284441112909536</v>
      </c>
      <c r="V74" s="278">
        <v>-26.8</v>
      </c>
      <c r="W74" s="279">
        <v>-4.9044000000000004E-2</v>
      </c>
      <c r="X74" s="280">
        <v>102.242188</v>
      </c>
      <c r="Y74" s="272">
        <v>0.34375</v>
      </c>
      <c r="Z74" s="276">
        <v>0.26562599999999748</v>
      </c>
      <c r="AA74" s="276">
        <v>102.003906</v>
      </c>
      <c r="AB74" s="276">
        <v>101.632812</v>
      </c>
      <c r="AC74" s="281">
        <v>0.60937599999999748</v>
      </c>
      <c r="AD74" s="282">
        <v>5.6016069999999996</v>
      </c>
      <c r="AE74" s="279">
        <v>5.7272055599611599E-2</v>
      </c>
      <c r="AF74" s="283">
        <v>-0.85633385228681413</v>
      </c>
      <c r="AG74" s="272">
        <v>0.49113679598835197</v>
      </c>
      <c r="AH74" s="277">
        <v>2.6303552169615475E-2</v>
      </c>
      <c r="AI74" s="272">
        <v>0.10604295077367482</v>
      </c>
      <c r="AJ74" s="277">
        <v>-5.0367099430853268E-2</v>
      </c>
      <c r="AK74" s="281">
        <v>-8.6568452146779055E-3</v>
      </c>
      <c r="AL74" s="284">
        <v>0.11469979598835273</v>
      </c>
      <c r="AM74" s="277">
        <v>6.1429159701881526E-3</v>
      </c>
      <c r="AN74" s="272">
        <v>-3.0460081402985524</v>
      </c>
      <c r="AO74" s="285">
        <v>-0.10553746319624324</v>
      </c>
      <c r="AP74" s="286">
        <v>0.22290853584753423</v>
      </c>
      <c r="AQ74" s="287">
        <v>1.1938193899561283E-2</v>
      </c>
    </row>
    <row r="83" spans="9:9" ht="15.75">
      <c r="I83" s="498" t="s">
        <v>270</v>
      </c>
    </row>
  </sheetData>
  <mergeCells count="4">
    <mergeCell ref="J26:W26"/>
    <mergeCell ref="X26:AE26"/>
    <mergeCell ref="AF26:AK26"/>
    <mergeCell ref="AL26:AQ26"/>
  </mergeCells>
  <dataValidations disablePrompts="1" count="1">
    <dataValidation type="list" allowBlank="1" showInputMessage="1" showErrorMessage="1" sqref="J23">
      <formula1>$B$28:$B$36</formula1>
    </dataValidation>
  </dataValidations>
  <printOptions horizontalCentered="1"/>
  <pageMargins left="0.25" right="0.25" top="0.25" bottom="0.25" header="0.3" footer="0.15"/>
  <pageSetup scale="47" fitToWidth="0" fitToHeight="0" orientation="landscape" horizontalDpi="300" verticalDpi="300" r:id="rId1"/>
  <headerFooter scaleWithDoc="0">
    <oddHeader>&amp;L&amp;G&amp;C&amp;"-,Bold"&amp;12&amp;K2E398A
&amp;15GII30.450.10(IOS) Performance&amp;R&amp;"-,Bold"&amp;14&amp;K2E398A
&amp;12Cello Fixed Income Master Fund, LP&amp;"-,Regular"&amp;10&amp;K000000
&amp;"-,Bold"&amp;K2E398A As of Mar, 2015</oddHeader>
    <oddFooter>&amp;L&amp;8&amp;K2E398AReport Created on &amp;D &amp;T&amp;C&amp;G
&amp;8&amp;K2E398APage &amp;P of &amp;N</oddFooter>
  </headerFooter>
  <rowBreaks count="1" manualBreakCount="1">
    <brk id="83" max="43" man="1"/>
  </rowBreaks>
  <drawing r:id="rId2"/>
  <legacyDrawing r:id="rId3"/>
  <legacyDrawingHF r:id="rId4"/>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2" tint="-9.9978637043366805E-2"/>
  </sheetPr>
  <dimension ref="A1:AY83"/>
  <sheetViews>
    <sheetView topLeftCell="H1"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1" width="8.85546875" style="67" customWidth="1"/>
    <col min="12" max="12" width="8.5703125" style="67" bestFit="1" customWidth="1"/>
    <col min="13" max="13" width="8.140625" style="67" customWidth="1"/>
    <col min="14" max="14" width="6.7109375" style="67" customWidth="1"/>
    <col min="15" max="15" width="7.85546875" style="67" customWidth="1"/>
    <col min="16" max="16" width="9" style="67" bestFit="1" customWidth="1"/>
    <col min="17" max="17" width="10.85546875" style="67" customWidth="1"/>
    <col min="18" max="18" width="10.28515625" style="67" customWidth="1"/>
    <col min="19" max="19" width="10.7109375" style="67" customWidth="1"/>
    <col min="20" max="20" width="10.7109375" style="67" bestFit="1" customWidth="1"/>
    <col min="21" max="21" width="10.85546875" style="67" customWidth="1"/>
    <col min="22" max="22" width="5.7109375" style="67" customWidth="1"/>
    <col min="23" max="23" width="8.5703125" style="67" customWidth="1"/>
    <col min="24" max="24" width="10.140625" style="67" bestFit="1" customWidth="1"/>
    <col min="25" max="25" width="10.28515625" style="67" customWidth="1"/>
    <col min="26" max="26" width="6.85546875" style="67" bestFit="1" customWidth="1"/>
    <col min="27" max="27" width="10.5703125" style="67" hidden="1" customWidth="1"/>
    <col min="28" max="28" width="10.140625" style="67" customWidth="1"/>
    <col min="29" max="29" width="8.5703125" style="67" bestFit="1" customWidth="1"/>
    <col min="30" max="30" width="5.7109375" style="67" customWidth="1"/>
    <col min="31" max="31" width="8" style="67" customWidth="1"/>
    <col min="32" max="32" width="6.85546875" style="67" customWidth="1"/>
    <col min="33" max="33" width="9.85546875" style="67" bestFit="1" customWidth="1"/>
    <col min="34" max="34" width="9.7109375" style="67" customWidth="1"/>
    <col min="35" max="35" width="12.42578125" style="67" hidden="1" customWidth="1"/>
    <col min="36" max="36" width="9.42578125" style="67" hidden="1" customWidth="1"/>
    <col min="37" max="37" width="8.7109375" style="67" hidden="1" customWidth="1"/>
    <col min="38" max="38" width="8.42578125" style="67" customWidth="1"/>
    <col min="39" max="39" width="9.28515625" style="67" customWidth="1"/>
    <col min="40" max="40" width="11.140625" style="67" customWidth="1"/>
    <col min="41" max="41" width="10.85546875" style="67" customWidth="1"/>
    <col min="42" max="42" width="8.5703125" style="67" bestFit="1" customWidth="1"/>
    <col min="43" max="43" width="6.5703125" style="67" customWidth="1"/>
    <col min="44" max="44" width="3.7109375" style="67" customWidth="1"/>
    <col min="45" max="45" width="9.42578125" style="67" bestFit="1" customWidth="1"/>
    <col min="46" max="46" width="9.140625" style="67"/>
    <col min="47" max="47" width="9.5703125" style="67" customWidth="1"/>
    <col min="48" max="16384" width="9.140625" style="67"/>
  </cols>
  <sheetData>
    <row r="1" spans="47:47">
      <c r="AU1" s="71"/>
    </row>
    <row r="23" spans="2:51" ht="12.75" hidden="1" customHeight="1">
      <c r="I23" s="77" t="s">
        <v>77</v>
      </c>
      <c r="J23" s="74">
        <v>3</v>
      </c>
    </row>
    <row r="24" spans="2:51" ht="15">
      <c r="I24" s="75" t="s">
        <v>230</v>
      </c>
    </row>
    <row r="25" spans="2:51" s="76" customFormat="1" ht="8.25" hidden="1" customHeight="1">
      <c r="J25" s="76" t="s">
        <v>7</v>
      </c>
      <c r="L25" s="76" t="s">
        <v>8</v>
      </c>
      <c r="M25" s="76" t="s">
        <v>9</v>
      </c>
      <c r="O25" s="76" t="s">
        <v>10</v>
      </c>
      <c r="W25" s="76" t="s">
        <v>11</v>
      </c>
      <c r="X25" s="76" t="s">
        <v>7</v>
      </c>
      <c r="Y25" s="76" t="s">
        <v>7</v>
      </c>
    </row>
    <row r="26" spans="2:51" s="163" customFormat="1" ht="22.5" customHeight="1">
      <c r="I26" s="78"/>
      <c r="J26" s="633" t="s">
        <v>67</v>
      </c>
      <c r="K26" s="634"/>
      <c r="L26" s="634"/>
      <c r="M26" s="634"/>
      <c r="N26" s="634"/>
      <c r="O26" s="634"/>
      <c r="P26" s="634"/>
      <c r="Q26" s="634"/>
      <c r="R26" s="634"/>
      <c r="S26" s="634"/>
      <c r="T26" s="634"/>
      <c r="U26" s="634"/>
      <c r="V26" s="634"/>
      <c r="W26" s="634"/>
      <c r="X26" s="635" t="s">
        <v>90</v>
      </c>
      <c r="Y26" s="634"/>
      <c r="Z26" s="634"/>
      <c r="AA26" s="634"/>
      <c r="AB26" s="634"/>
      <c r="AC26" s="634"/>
      <c r="AD26" s="634"/>
      <c r="AE26" s="636"/>
      <c r="AF26" s="637" t="s">
        <v>75</v>
      </c>
      <c r="AG26" s="638"/>
      <c r="AH26" s="638"/>
      <c r="AI26" s="638"/>
      <c r="AJ26" s="638"/>
      <c r="AK26" s="638"/>
      <c r="AL26" s="639" t="s">
        <v>150</v>
      </c>
      <c r="AM26" s="640"/>
      <c r="AN26" s="640"/>
      <c r="AO26" s="640"/>
      <c r="AP26" s="640"/>
      <c r="AQ26" s="641"/>
      <c r="AU26" s="385" t="s">
        <v>67</v>
      </c>
      <c r="AV26" s="387" t="s">
        <v>150</v>
      </c>
    </row>
    <row r="27" spans="2:51" s="164" customFormat="1" ht="46.5" customHeight="1">
      <c r="I27" s="143" t="s">
        <v>19</v>
      </c>
      <c r="J27" s="143" t="s">
        <v>68</v>
      </c>
      <c r="K27" s="144" t="s">
        <v>157</v>
      </c>
      <c r="L27" s="144" t="s">
        <v>188</v>
      </c>
      <c r="M27" s="145" t="s">
        <v>8</v>
      </c>
      <c r="N27" s="144" t="s">
        <v>70</v>
      </c>
      <c r="O27" s="144" t="s">
        <v>123</v>
      </c>
      <c r="P27" s="144" t="s">
        <v>154</v>
      </c>
      <c r="Q27" s="144" t="s">
        <v>122</v>
      </c>
      <c r="R27" s="144" t="s">
        <v>147</v>
      </c>
      <c r="S27" s="145" t="s">
        <v>148</v>
      </c>
      <c r="T27" s="144" t="s">
        <v>145</v>
      </c>
      <c r="U27" s="145" t="s">
        <v>71</v>
      </c>
      <c r="V27" s="144" t="s">
        <v>269</v>
      </c>
      <c r="W27" s="144" t="s">
        <v>72</v>
      </c>
      <c r="X27" s="213" t="s">
        <v>68</v>
      </c>
      <c r="Y27" s="214" t="s">
        <v>69</v>
      </c>
      <c r="Z27" s="214" t="s">
        <v>186</v>
      </c>
      <c r="AA27" s="214" t="s">
        <v>73</v>
      </c>
      <c r="AB27" s="214" t="s">
        <v>122</v>
      </c>
      <c r="AC27" s="214" t="s">
        <v>160</v>
      </c>
      <c r="AD27" s="214" t="s">
        <v>269</v>
      </c>
      <c r="AE27" s="214" t="s">
        <v>72</v>
      </c>
      <c r="AF27" s="146" t="s">
        <v>146</v>
      </c>
      <c r="AG27" s="147" t="s">
        <v>149</v>
      </c>
      <c r="AH27" s="147" t="s">
        <v>189</v>
      </c>
      <c r="AI27" s="190" t="s">
        <v>105</v>
      </c>
      <c r="AJ27" s="147" t="s">
        <v>74</v>
      </c>
      <c r="AK27" s="190" t="s">
        <v>91</v>
      </c>
      <c r="AL27" s="201" t="s">
        <v>155</v>
      </c>
      <c r="AM27" s="196" t="s">
        <v>76</v>
      </c>
      <c r="AN27" s="197" t="s">
        <v>145</v>
      </c>
      <c r="AO27" s="196" t="s">
        <v>71</v>
      </c>
      <c r="AP27" s="195" t="s">
        <v>154</v>
      </c>
      <c r="AQ27" s="198" t="s">
        <v>156</v>
      </c>
      <c r="AU27" s="143" t="s">
        <v>241</v>
      </c>
      <c r="AV27" s="386" t="s">
        <v>241</v>
      </c>
    </row>
    <row r="28" spans="2:51" s="163" customFormat="1" ht="15" customHeight="1">
      <c r="B28" s="165"/>
      <c r="C28" s="166"/>
      <c r="D28" s="166"/>
      <c r="E28" s="166"/>
      <c r="F28" s="166"/>
      <c r="G28" s="166"/>
      <c r="H28" s="167"/>
      <c r="I28" s="133">
        <v>40694</v>
      </c>
      <c r="J28" s="217">
        <v>28.805</v>
      </c>
      <c r="K28" s="80">
        <v>29.06888889</v>
      </c>
      <c r="L28" s="80"/>
      <c r="M28" s="81">
        <v>40.898499000000001</v>
      </c>
      <c r="N28" s="73">
        <v>7.3811999999999998</v>
      </c>
      <c r="O28" s="170">
        <v>0.19042999999999999</v>
      </c>
      <c r="P28" s="80"/>
      <c r="Q28" s="82"/>
      <c r="R28" s="80"/>
      <c r="S28" s="83"/>
      <c r="T28" s="80"/>
      <c r="U28" s="83"/>
      <c r="V28" s="84">
        <v>-10.199999999999999</v>
      </c>
      <c r="W28" s="153">
        <v>-2.9650266667799997E-2</v>
      </c>
      <c r="X28" s="185">
        <v>92.179687999999999</v>
      </c>
      <c r="Y28" s="80">
        <v>1.4453129999999987</v>
      </c>
      <c r="Z28" s="82">
        <v>0.265625</v>
      </c>
      <c r="AA28" s="82">
        <v>91.914062000000001</v>
      </c>
      <c r="AB28" s="82">
        <v>90.46875</v>
      </c>
      <c r="AC28" s="187"/>
      <c r="AD28" s="189">
        <v>8.4260000000000002</v>
      </c>
      <c r="AE28" s="172">
        <v>7.76706051088E-2</v>
      </c>
      <c r="AF28" s="86">
        <v>-0.3817437320884301</v>
      </c>
      <c r="AG28" s="80"/>
      <c r="AH28" s="83"/>
      <c r="AI28" s="80">
        <v>0</v>
      </c>
      <c r="AJ28" s="83">
        <v>0</v>
      </c>
      <c r="AK28" s="187">
        <v>0</v>
      </c>
      <c r="AL28" s="192"/>
      <c r="AM28" s="83"/>
      <c r="AN28" s="80"/>
      <c r="AO28" s="109"/>
      <c r="AP28" s="194"/>
      <c r="AQ28" s="200"/>
      <c r="AU28" s="388"/>
      <c r="AV28" s="389"/>
      <c r="AY28" s="167"/>
    </row>
    <row r="29" spans="2:51" s="163" customFormat="1" ht="15" customHeight="1">
      <c r="B29" s="165"/>
      <c r="C29" s="166"/>
      <c r="D29" s="166"/>
      <c r="E29" s="166"/>
      <c r="F29" s="166"/>
      <c r="G29" s="166"/>
      <c r="H29" s="167"/>
      <c r="I29" s="133">
        <v>40724</v>
      </c>
      <c r="J29" s="217">
        <v>29.117000999999998</v>
      </c>
      <c r="K29" s="80">
        <v>29.380889889999999</v>
      </c>
      <c r="L29" s="80">
        <v>0.31200099999999864</v>
      </c>
      <c r="M29" s="81">
        <v>6.9797000000000002</v>
      </c>
      <c r="N29" s="73">
        <v>7.0892999999999997</v>
      </c>
      <c r="O29" s="170">
        <v>0.18554999999999999</v>
      </c>
      <c r="P29" s="80">
        <v>0.20044388999999896</v>
      </c>
      <c r="Q29" s="82">
        <v>28.868445000000001</v>
      </c>
      <c r="R29" s="80">
        <v>0.5124448899999976</v>
      </c>
      <c r="S29" s="83">
        <v>1.7628636991910755E-2</v>
      </c>
      <c r="T29" s="80">
        <v>0.5124448899999976</v>
      </c>
      <c r="U29" s="83">
        <v>1.7628636991910751E-2</v>
      </c>
      <c r="V29" s="84">
        <v>-8.5</v>
      </c>
      <c r="W29" s="172">
        <v>-2.49737564065E-2</v>
      </c>
      <c r="X29" s="185">
        <v>90.695312000000001</v>
      </c>
      <c r="Y29" s="80">
        <v>-1.4843759999999975</v>
      </c>
      <c r="Z29" s="82">
        <v>0.26562599999999748</v>
      </c>
      <c r="AA29" s="82">
        <v>90.429687999999999</v>
      </c>
      <c r="AB29" s="82">
        <v>91.914062000000001</v>
      </c>
      <c r="AC29" s="187">
        <v>-1.21875</v>
      </c>
      <c r="AD29" s="189">
        <v>8.3819999999999997</v>
      </c>
      <c r="AE29" s="172">
        <v>7.6020810518399998E-2</v>
      </c>
      <c r="AF29" s="86">
        <v>-0.32851210393837327</v>
      </c>
      <c r="AG29" s="80">
        <v>-0.4652501734827742</v>
      </c>
      <c r="AH29" s="83">
        <v>-1.6005089676572576E-2</v>
      </c>
      <c r="AI29" s="80">
        <v>7.6868408837890909E-3</v>
      </c>
      <c r="AJ29" s="83">
        <v>5.3231628150056831E-2</v>
      </c>
      <c r="AK29" s="187">
        <v>-3.950787563343431E-2</v>
      </c>
      <c r="AL29" s="192">
        <v>4.7194716517223401E-2</v>
      </c>
      <c r="AM29" s="83">
        <v>1.6235473153381819E-3</v>
      </c>
      <c r="AN29" s="80">
        <v>4.7194716517223401E-2</v>
      </c>
      <c r="AO29" s="109">
        <v>1.6235473153380919E-3</v>
      </c>
      <c r="AP29" s="194">
        <v>0.28770524612073245</v>
      </c>
      <c r="AQ29" s="200">
        <v>9.8973595863757306E-3</v>
      </c>
      <c r="AR29" s="168"/>
      <c r="AS29" s="168"/>
      <c r="AT29" s="169"/>
      <c r="AU29" s="390">
        <f>P29/K28</f>
        <v>6.8954782124112674E-3</v>
      </c>
      <c r="AV29" s="391">
        <f>AP29/K28</f>
        <v>9.8973595863757306E-3</v>
      </c>
      <c r="AY29" s="167"/>
    </row>
    <row r="30" spans="2:51" s="163" customFormat="1" ht="15" customHeight="1">
      <c r="B30" s="165"/>
      <c r="C30" s="166"/>
      <c r="D30" s="166"/>
      <c r="E30" s="166"/>
      <c r="F30" s="166"/>
      <c r="G30" s="166"/>
      <c r="H30" s="167"/>
      <c r="I30" s="133">
        <v>40753</v>
      </c>
      <c r="J30" s="217">
        <v>27.530999999999999</v>
      </c>
      <c r="K30" s="80">
        <v>27.794888889999999</v>
      </c>
      <c r="L30" s="80">
        <v>-1.5860009999999996</v>
      </c>
      <c r="M30" s="81">
        <v>96.610496999999995</v>
      </c>
      <c r="N30" s="73">
        <v>9.4518000000000004</v>
      </c>
      <c r="O30" s="170">
        <v>0.19109999999999999</v>
      </c>
      <c r="P30" s="80">
        <v>0.13525188999999926</v>
      </c>
      <c r="Q30" s="82">
        <v>29.245638</v>
      </c>
      <c r="R30" s="80">
        <v>-1.4507491100000003</v>
      </c>
      <c r="S30" s="83">
        <v>-4.937730325499002E-2</v>
      </c>
      <c r="T30" s="80">
        <v>-0.93830422000000269</v>
      </c>
      <c r="U30" s="83">
        <v>-3.261912081780094E-2</v>
      </c>
      <c r="V30" s="84">
        <v>-11.2</v>
      </c>
      <c r="W30" s="172">
        <v>-3.1130275556799994E-2</v>
      </c>
      <c r="X30" s="185">
        <v>93.34375</v>
      </c>
      <c r="Y30" s="80">
        <v>2.6484379999999987</v>
      </c>
      <c r="Z30" s="82">
        <v>0.26562400000000252</v>
      </c>
      <c r="AA30" s="82">
        <v>93.078125</v>
      </c>
      <c r="AB30" s="82">
        <v>90.429687999999999</v>
      </c>
      <c r="AC30" s="187">
        <v>2.9140620000000013</v>
      </c>
      <c r="AD30" s="189">
        <v>8.4090000000000007</v>
      </c>
      <c r="AE30" s="172">
        <v>7.8492759374999999E-2</v>
      </c>
      <c r="AF30" s="86">
        <v>-0.3966006011850694</v>
      </c>
      <c r="AG30" s="80">
        <v>0.95730463862686432</v>
      </c>
      <c r="AH30" s="83">
        <v>3.2582561052811744E-2</v>
      </c>
      <c r="AI30" s="80">
        <v>-0.58360855310865867</v>
      </c>
      <c r="AJ30" s="83">
        <v>-6.8088497246696134E-2</v>
      </c>
      <c r="AK30" s="187">
        <v>-9.0164081735522664E-2</v>
      </c>
      <c r="AL30" s="192">
        <v>-0.49344447137313596</v>
      </c>
      <c r="AM30" s="83">
        <v>-1.6794742202178276E-2</v>
      </c>
      <c r="AN30" s="80">
        <v>-0.44624975485591256</v>
      </c>
      <c r="AO30" s="109">
        <v>-1.5198461945454267E-2</v>
      </c>
      <c r="AP30" s="194">
        <v>0.24059852808918314</v>
      </c>
      <c r="AQ30" s="200">
        <v>8.1889462500954607E-3</v>
      </c>
      <c r="AU30" s="392">
        <f t="shared" ref="AU30:AU55" si="0">P30/K29</f>
        <v>4.6033966468127041E-3</v>
      </c>
      <c r="AV30" s="393">
        <f t="shared" ref="AV30:AV55" si="1">AP30/K29</f>
        <v>8.1889462500954607E-3</v>
      </c>
      <c r="AY30" s="167"/>
    </row>
    <row r="31" spans="2:51" s="163" customFormat="1" ht="15" customHeight="1">
      <c r="B31" s="165"/>
      <c r="C31" s="166"/>
      <c r="D31" s="166"/>
      <c r="E31" s="166"/>
      <c r="F31" s="166"/>
      <c r="G31" s="166"/>
      <c r="H31" s="167"/>
      <c r="I31" s="133">
        <v>40786</v>
      </c>
      <c r="J31" s="217">
        <v>22.891000999999999</v>
      </c>
      <c r="K31" s="80">
        <v>23.15488989</v>
      </c>
      <c r="L31" s="80">
        <v>-4.6399989999999995</v>
      </c>
      <c r="M31" s="81">
        <v>403.75561499999998</v>
      </c>
      <c r="N31" s="73">
        <v>9.4847000000000001</v>
      </c>
      <c r="O31" s="170">
        <v>0.2215</v>
      </c>
      <c r="P31" s="80">
        <v>0.14951689000000101</v>
      </c>
      <c r="Q31" s="82">
        <v>27.645371999999998</v>
      </c>
      <c r="R31" s="80">
        <v>-4.4904821099999985</v>
      </c>
      <c r="S31" s="83">
        <v>-0.16155783632636059</v>
      </c>
      <c r="T31" s="80">
        <v>-5.4287863300000012</v>
      </c>
      <c r="U31" s="83">
        <v>-0.18890708256196942</v>
      </c>
      <c r="V31" s="84">
        <v>-15.9</v>
      </c>
      <c r="W31" s="172">
        <v>-3.68162749251E-2</v>
      </c>
      <c r="X31" s="185">
        <v>96.890625</v>
      </c>
      <c r="Y31" s="80">
        <v>3.546875</v>
      </c>
      <c r="Z31" s="82">
        <v>0.265625</v>
      </c>
      <c r="AA31" s="82">
        <v>96.609375</v>
      </c>
      <c r="AB31" s="82">
        <v>93.078125</v>
      </c>
      <c r="AC31" s="187">
        <v>3.8125</v>
      </c>
      <c r="AD31" s="189">
        <v>8.2390000000000008</v>
      </c>
      <c r="AE31" s="172">
        <v>7.9828185937500004E-2</v>
      </c>
      <c r="AF31" s="86">
        <v>-0.46119393160110916</v>
      </c>
      <c r="AG31" s="80">
        <v>1.512039792018077</v>
      </c>
      <c r="AH31" s="83">
        <v>5.4399922158425186E-2</v>
      </c>
      <c r="AI31" s="80">
        <v>-3.0929945523916169</v>
      </c>
      <c r="AJ31" s="83">
        <v>-6.4593330416039763E-2</v>
      </c>
      <c r="AK31" s="187">
        <v>-0.11455223440969552</v>
      </c>
      <c r="AL31" s="192">
        <v>-2.9784423179819215</v>
      </c>
      <c r="AM31" s="83">
        <v>-0.10715791416793541</v>
      </c>
      <c r="AN31" s="80">
        <v>-3.4246920728378338</v>
      </c>
      <c r="AO31" s="109">
        <v>-0.12072774063275404</v>
      </c>
      <c r="AP31" s="194">
        <v>0.27202152808154562</v>
      </c>
      <c r="AQ31" s="200">
        <v>9.7867463747773106E-3</v>
      </c>
      <c r="AU31" s="394">
        <f t="shared" si="0"/>
        <v>5.3792943944378909E-3</v>
      </c>
      <c r="AV31" s="395">
        <f t="shared" si="1"/>
        <v>9.7867463747773106E-3</v>
      </c>
      <c r="AY31" s="167"/>
    </row>
    <row r="32" spans="2:51" s="163" customFormat="1" ht="15" customHeight="1">
      <c r="B32" s="165"/>
      <c r="C32" s="166"/>
      <c r="D32" s="166"/>
      <c r="E32" s="166"/>
      <c r="F32" s="166"/>
      <c r="G32" s="166"/>
      <c r="H32" s="167"/>
      <c r="I32" s="133">
        <v>40816</v>
      </c>
      <c r="J32" s="217">
        <v>19.030999999999999</v>
      </c>
      <c r="K32" s="80">
        <v>19.32266667</v>
      </c>
      <c r="L32" s="80">
        <v>-3.8322232199999995</v>
      </c>
      <c r="M32" s="81">
        <v>651.40380900000002</v>
      </c>
      <c r="N32" s="73">
        <v>12.5326</v>
      </c>
      <c r="O32" s="170">
        <v>0.23943999999999999</v>
      </c>
      <c r="P32" s="80">
        <v>0.12837589000000094</v>
      </c>
      <c r="Q32" s="82">
        <v>23.026513999999999</v>
      </c>
      <c r="R32" s="80">
        <v>-3.7038473299999985</v>
      </c>
      <c r="S32" s="83">
        <v>-0.15995961749745113</v>
      </c>
      <c r="T32" s="80">
        <v>-9.1326336599999998</v>
      </c>
      <c r="U32" s="83">
        <v>-0.3186491953902485</v>
      </c>
      <c r="V32" s="84">
        <v>-21</v>
      </c>
      <c r="W32" s="172">
        <v>-4.0577600007000003E-2</v>
      </c>
      <c r="X32" s="185">
        <v>99.859375</v>
      </c>
      <c r="Y32" s="80">
        <v>2.96875</v>
      </c>
      <c r="Z32" s="82">
        <v>0.28125</v>
      </c>
      <c r="AA32" s="82">
        <v>99.53125</v>
      </c>
      <c r="AB32" s="82">
        <v>96.609375</v>
      </c>
      <c r="AC32" s="187">
        <v>3.25</v>
      </c>
      <c r="AD32" s="189">
        <v>7.7809999999999997</v>
      </c>
      <c r="AE32" s="172">
        <v>7.7700579687499993E-2</v>
      </c>
      <c r="AF32" s="86">
        <v>-0.52223033818019104</v>
      </c>
      <c r="AG32" s="80">
        <v>1.4988802777036048</v>
      </c>
      <c r="AH32" s="83">
        <v>6.4732775013148849E-2</v>
      </c>
      <c r="AI32" s="80">
        <v>-2.2955679683122185</v>
      </c>
      <c r="AJ32" s="83">
        <v>-6.1036406579081881E-2</v>
      </c>
      <c r="AK32" s="187">
        <v>-9.0600916015824665E-2</v>
      </c>
      <c r="AL32" s="192">
        <v>-2.2049670522963938</v>
      </c>
      <c r="AM32" s="83">
        <v>-9.5226842484302299E-2</v>
      </c>
      <c r="AN32" s="80">
        <v>-5.6296591251342276</v>
      </c>
      <c r="AO32" s="109">
        <v>-0.20445806157633539</v>
      </c>
      <c r="AP32" s="194">
        <v>0.27525317261317966</v>
      </c>
      <c r="AQ32" s="200">
        <v>1.1887474910086029E-2</v>
      </c>
      <c r="AU32" s="394">
        <f t="shared" si="0"/>
        <v>5.544223730273197E-3</v>
      </c>
      <c r="AV32" s="395">
        <f t="shared" si="1"/>
        <v>1.1887474910086029E-2</v>
      </c>
      <c r="AY32" s="167"/>
    </row>
    <row r="33" spans="2:51" s="163" customFormat="1" ht="15" customHeight="1">
      <c r="B33" s="165"/>
      <c r="C33" s="166"/>
      <c r="D33" s="166"/>
      <c r="E33" s="166"/>
      <c r="F33" s="166"/>
      <c r="G33" s="166"/>
      <c r="H33" s="167"/>
      <c r="I33" s="133">
        <v>40847</v>
      </c>
      <c r="J33" s="217">
        <v>20.469000000000001</v>
      </c>
      <c r="K33" s="80">
        <v>20.732888890000002</v>
      </c>
      <c r="L33" s="80">
        <v>1.4102222200000014</v>
      </c>
      <c r="M33" s="81">
        <v>548.16021699999999</v>
      </c>
      <c r="N33" s="73">
        <v>15.911</v>
      </c>
      <c r="O33" s="170">
        <v>0.24528</v>
      </c>
      <c r="P33" s="80">
        <v>0.11358166999999852</v>
      </c>
      <c r="Q33" s="82">
        <v>19.209085000000002</v>
      </c>
      <c r="R33" s="80">
        <v>1.5238038899999999</v>
      </c>
      <c r="S33" s="83">
        <v>7.886095206340378E-2</v>
      </c>
      <c r="T33" s="80">
        <v>-7.6088297699999998</v>
      </c>
      <c r="U33" s="83">
        <v>-0.26491722224955727</v>
      </c>
      <c r="V33" s="84">
        <v>-18.899999999999999</v>
      </c>
      <c r="W33" s="172">
        <v>-3.9185160002100004E-2</v>
      </c>
      <c r="X33" s="185">
        <v>98.515625</v>
      </c>
      <c r="Y33" s="80">
        <v>-1.34375</v>
      </c>
      <c r="Z33" s="82">
        <v>0.328125</v>
      </c>
      <c r="AA33" s="82">
        <v>98.1875</v>
      </c>
      <c r="AB33" s="82">
        <v>99.53125</v>
      </c>
      <c r="AC33" s="187">
        <v>-1.015625</v>
      </c>
      <c r="AD33" s="189">
        <v>7.9560000000000004</v>
      </c>
      <c r="AE33" s="172">
        <v>7.8379031250000009E-2</v>
      </c>
      <c r="AF33" s="86">
        <v>-0.4999444287224461</v>
      </c>
      <c r="AG33" s="80">
        <v>-0.53039018721425657</v>
      </c>
      <c r="AH33" s="83">
        <v>-2.744911953781877E-2</v>
      </c>
      <c r="AI33" s="80">
        <v>0.97844035736882096</v>
      </c>
      <c r="AJ33" s="83">
        <v>2.2285909457744946E-2</v>
      </c>
      <c r="AK33" s="187">
        <v>-1.4973345416922385E-2</v>
      </c>
      <c r="AL33" s="192">
        <v>0.99341370278574337</v>
      </c>
      <c r="AM33" s="83">
        <v>5.1411832525585011E-2</v>
      </c>
      <c r="AN33" s="80">
        <v>-4.6362454223484839</v>
      </c>
      <c r="AO33" s="109">
        <v>-0.16355779267101866</v>
      </c>
      <c r="AP33" s="194">
        <v>0.27762593567455118</v>
      </c>
      <c r="AQ33" s="200">
        <v>1.4367889298923107E-2</v>
      </c>
      <c r="AU33" s="394">
        <f t="shared" si="0"/>
        <v>5.8781570856543952E-3</v>
      </c>
      <c r="AV33" s="395">
        <f t="shared" si="1"/>
        <v>1.4367889298923107E-2</v>
      </c>
      <c r="AY33" s="167"/>
    </row>
    <row r="34" spans="2:51" s="163" customFormat="1" ht="15" customHeight="1">
      <c r="B34" s="165"/>
      <c r="C34" s="166"/>
      <c r="D34" s="166"/>
      <c r="E34" s="166"/>
      <c r="F34" s="166"/>
      <c r="G34" s="166"/>
      <c r="H34" s="167"/>
      <c r="I34" s="133">
        <v>40877</v>
      </c>
      <c r="J34" s="217">
        <v>20.733999000000001</v>
      </c>
      <c r="K34" s="80">
        <v>20.997887890000001</v>
      </c>
      <c r="L34" s="80">
        <v>0.26499899999999954</v>
      </c>
      <c r="M34" s="81">
        <v>457.890198</v>
      </c>
      <c r="N34" s="73">
        <v>19.454999999999998</v>
      </c>
      <c r="O34" s="170">
        <v>0.27144000000000001</v>
      </c>
      <c r="P34" s="80">
        <v>1.6525890000000487E-2</v>
      </c>
      <c r="Q34" s="82">
        <v>20.716363000000001</v>
      </c>
      <c r="R34" s="80">
        <v>0.28152489000000003</v>
      </c>
      <c r="S34" s="83">
        <v>1.3578661974877346E-2</v>
      </c>
      <c r="T34" s="80">
        <v>-7.3273048799999998</v>
      </c>
      <c r="U34" s="83">
        <v>-0.2549357816869301</v>
      </c>
      <c r="V34" s="84">
        <v>-18.899999999999999</v>
      </c>
      <c r="W34" s="172">
        <v>-3.9686008112099998E-2</v>
      </c>
      <c r="X34" s="185">
        <v>99</v>
      </c>
      <c r="Y34" s="80">
        <v>0.484375</v>
      </c>
      <c r="Z34" s="82">
        <v>0.328125</v>
      </c>
      <c r="AA34" s="82">
        <v>98.742187999999999</v>
      </c>
      <c r="AB34" s="82">
        <v>98.1875</v>
      </c>
      <c r="AC34" s="187">
        <v>0.8125</v>
      </c>
      <c r="AD34" s="189">
        <v>7.6639999999999997</v>
      </c>
      <c r="AE34" s="172">
        <v>7.5873599999999999E-2</v>
      </c>
      <c r="AF34" s="86">
        <v>-0.52305423905152781</v>
      </c>
      <c r="AG34" s="80">
        <v>0.40620484833698745</v>
      </c>
      <c r="AH34" s="83">
        <v>1.9592293697812194E-2</v>
      </c>
      <c r="AI34" s="80">
        <v>0.68213283114791301</v>
      </c>
      <c r="AJ34" s="83">
        <v>-2.3109810329081715E-2</v>
      </c>
      <c r="AK34" s="187">
        <v>-5.5969071890744782E-3</v>
      </c>
      <c r="AL34" s="192">
        <v>0.68772973833698747</v>
      </c>
      <c r="AM34" s="83">
        <v>3.3170955672689538E-2</v>
      </c>
      <c r="AN34" s="80">
        <v>-3.9485156840114963</v>
      </c>
      <c r="AO34" s="109">
        <v>-0.13581220528894244</v>
      </c>
      <c r="AP34" s="194">
        <v>0.18815306218878305</v>
      </c>
      <c r="AQ34" s="200">
        <v>9.0751010718787984E-3</v>
      </c>
      <c r="AU34" s="394">
        <f t="shared" si="0"/>
        <v>7.9708573598594569E-4</v>
      </c>
      <c r="AV34" s="395">
        <f t="shared" si="1"/>
        <v>9.0751010718787984E-3</v>
      </c>
      <c r="AY34" s="167"/>
    </row>
    <row r="35" spans="2:51" s="163" customFormat="1" ht="15" customHeight="1">
      <c r="B35" s="165"/>
      <c r="C35" s="166"/>
      <c r="D35" s="166"/>
      <c r="E35" s="166"/>
      <c r="F35" s="166"/>
      <c r="G35" s="166"/>
      <c r="H35" s="167"/>
      <c r="I35" s="133">
        <v>40907</v>
      </c>
      <c r="J35" s="217">
        <v>20.344000000000001</v>
      </c>
      <c r="K35" s="80">
        <v>20.635666670000003</v>
      </c>
      <c r="L35" s="80">
        <v>-0.36222121999999857</v>
      </c>
      <c r="M35" s="81">
        <v>440.04580700000002</v>
      </c>
      <c r="N35" s="73">
        <v>19.430299999999999</v>
      </c>
      <c r="O35" s="170">
        <v>0.29530000000000001</v>
      </c>
      <c r="P35" s="80">
        <v>1.1239890000002362E-2</v>
      </c>
      <c r="Q35" s="82">
        <v>20.986647999999999</v>
      </c>
      <c r="R35" s="80">
        <v>-0.35098132999999621</v>
      </c>
      <c r="S35" s="83">
        <v>-1.6715077813476038E-2</v>
      </c>
      <c r="T35" s="80">
        <v>-7.678286209999996</v>
      </c>
      <c r="U35" s="83">
        <v>-0.26738958807206981</v>
      </c>
      <c r="V35" s="84">
        <v>-21.6</v>
      </c>
      <c r="W35" s="172">
        <v>-4.4573040007200006E-2</v>
      </c>
      <c r="X35" s="185">
        <v>99.96875</v>
      </c>
      <c r="Y35" s="80">
        <v>0.96875</v>
      </c>
      <c r="Z35" s="82">
        <v>0.25781200000000126</v>
      </c>
      <c r="AA35" s="82">
        <v>99.671875</v>
      </c>
      <c r="AB35" s="82">
        <v>98.742187999999999</v>
      </c>
      <c r="AC35" s="187">
        <v>1.2265620000000013</v>
      </c>
      <c r="AD35" s="189">
        <v>7.5659999999999998</v>
      </c>
      <c r="AE35" s="172">
        <v>7.5636356249999995E-2</v>
      </c>
      <c r="AF35" s="86">
        <v>-0.5893070768754809</v>
      </c>
      <c r="AG35" s="80">
        <v>0.64155845355952068</v>
      </c>
      <c r="AH35" s="83">
        <v>3.0553475517175962E-2</v>
      </c>
      <c r="AI35" s="80">
        <v>0.2584859052385472</v>
      </c>
      <c r="AJ35" s="83">
        <v>-6.6252837823953081E-2</v>
      </c>
      <c r="AK35" s="187">
        <v>-3.2091218320977277E-2</v>
      </c>
      <c r="AL35" s="192">
        <v>0.29057712355952448</v>
      </c>
      <c r="AM35" s="83">
        <v>1.3838397703699925E-2</v>
      </c>
      <c r="AN35" s="80">
        <v>-3.6579385604519716</v>
      </c>
      <c r="AO35" s="109">
        <v>-0.12385323089504741</v>
      </c>
      <c r="AP35" s="194">
        <v>0.16317032610342458</v>
      </c>
      <c r="AQ35" s="200">
        <v>7.7707970896031186E-3</v>
      </c>
      <c r="AU35" s="394">
        <f t="shared" si="0"/>
        <v>5.3528669449441288E-4</v>
      </c>
      <c r="AV35" s="395">
        <f t="shared" si="1"/>
        <v>7.7707970896031186E-3</v>
      </c>
      <c r="AY35" s="167"/>
    </row>
    <row r="36" spans="2:51" s="163" customFormat="1" ht="15" customHeight="1">
      <c r="B36" s="165"/>
      <c r="C36" s="166"/>
      <c r="D36" s="166"/>
      <c r="E36" s="166"/>
      <c r="F36" s="166"/>
      <c r="G36" s="166"/>
      <c r="H36" s="167"/>
      <c r="I36" s="133">
        <v>40939</v>
      </c>
      <c r="J36" s="217">
        <v>18.266000999999999</v>
      </c>
      <c r="K36" s="80">
        <v>18.52988989</v>
      </c>
      <c r="L36" s="80">
        <v>-2.1057767800000029</v>
      </c>
      <c r="M36" s="81">
        <v>258.01910400000003</v>
      </c>
      <c r="N36" s="73">
        <v>18.768799999999999</v>
      </c>
      <c r="O36" s="170">
        <v>0.26474999999999999</v>
      </c>
      <c r="P36" s="80">
        <v>3.1864670000000928E-2</v>
      </c>
      <c r="Q36" s="82">
        <v>20.603802000000002</v>
      </c>
      <c r="R36" s="80">
        <v>-2.073912110000002</v>
      </c>
      <c r="S36" s="83">
        <v>-0.10050133795846983</v>
      </c>
      <c r="T36" s="80">
        <v>-9.752198319999998</v>
      </c>
      <c r="U36" s="83">
        <v>-0.34101791467313247</v>
      </c>
      <c r="V36" s="84">
        <v>-23.4</v>
      </c>
      <c r="W36" s="172">
        <v>-4.3359942342599996E-2</v>
      </c>
      <c r="X36" s="185">
        <v>101.609375</v>
      </c>
      <c r="Y36" s="80">
        <v>1.640625</v>
      </c>
      <c r="Z36" s="82">
        <v>0.296875</v>
      </c>
      <c r="AA36" s="82">
        <v>101.269531</v>
      </c>
      <c r="AB36" s="82">
        <v>99.671875</v>
      </c>
      <c r="AC36" s="187">
        <v>1.9375</v>
      </c>
      <c r="AD36" s="189">
        <v>7.0720000000000001</v>
      </c>
      <c r="AE36" s="172">
        <v>7.1858149999999996E-2</v>
      </c>
      <c r="AF36" s="86">
        <v>-0.60341022337201833</v>
      </c>
      <c r="AG36" s="80">
        <v>1.1417824614462442</v>
      </c>
      <c r="AH36" s="83">
        <v>5.5330534249526331E-2</v>
      </c>
      <c r="AI36" s="80">
        <v>-0.94369863591419867</v>
      </c>
      <c r="AJ36" s="83">
        <v>-1.4103146496537433E-2</v>
      </c>
      <c r="AK36" s="187">
        <v>-1.1568987360440864E-2</v>
      </c>
      <c r="AL36" s="192">
        <v>-0.93212964855375779</v>
      </c>
      <c r="AM36" s="83">
        <v>-4.5170803708943497E-2</v>
      </c>
      <c r="AN36" s="80">
        <v>-4.5900682090057296</v>
      </c>
      <c r="AO36" s="109">
        <v>-0.16342948462251228</v>
      </c>
      <c r="AP36" s="194">
        <v>0.21100208006356888</v>
      </c>
      <c r="AQ36" s="200">
        <v>1.0225115739552157E-2</v>
      </c>
      <c r="AU36" s="394">
        <f t="shared" si="0"/>
        <v>1.54415510337379E-3</v>
      </c>
      <c r="AV36" s="395">
        <f t="shared" si="1"/>
        <v>1.0225115739552157E-2</v>
      </c>
      <c r="AY36" s="167"/>
    </row>
    <row r="37" spans="2:51" s="163" customFormat="1" ht="15" customHeight="1">
      <c r="C37" s="166"/>
      <c r="D37" s="166"/>
      <c r="E37" s="166"/>
      <c r="F37" s="166"/>
      <c r="G37" s="166"/>
      <c r="H37" s="167"/>
      <c r="I37" s="133">
        <v>40968</v>
      </c>
      <c r="J37" s="217">
        <v>18.905999999999999</v>
      </c>
      <c r="K37" s="80">
        <v>19.169888889999999</v>
      </c>
      <c r="L37" s="80">
        <v>0.63999899999999954</v>
      </c>
      <c r="M37" s="81">
        <v>222.942902</v>
      </c>
      <c r="N37" s="73">
        <v>19.060700000000001</v>
      </c>
      <c r="O37" s="170">
        <v>0.24349999999999999</v>
      </c>
      <c r="P37" s="80">
        <v>6.6727889999999235E-2</v>
      </c>
      <c r="Q37" s="82">
        <v>18.463162000000001</v>
      </c>
      <c r="R37" s="80">
        <v>0.70672688999999878</v>
      </c>
      <c r="S37" s="83">
        <v>3.8139832141225898E-2</v>
      </c>
      <c r="T37" s="80">
        <v>-9.0454714299999992</v>
      </c>
      <c r="U37" s="83">
        <v>-0.31588444855469078</v>
      </c>
      <c r="V37" s="84">
        <v>-21</v>
      </c>
      <c r="W37" s="172">
        <v>-4.0256766669000001E-2</v>
      </c>
      <c r="X37" s="185">
        <v>100.953125</v>
      </c>
      <c r="Y37" s="80">
        <v>-0.65625</v>
      </c>
      <c r="Z37" s="82">
        <v>0.33984399999999937</v>
      </c>
      <c r="AA37" s="82">
        <v>100.5625</v>
      </c>
      <c r="AB37" s="82">
        <v>101.269531</v>
      </c>
      <c r="AC37" s="187">
        <v>-0.31640600000000063</v>
      </c>
      <c r="AD37" s="189">
        <v>7.1929999999999996</v>
      </c>
      <c r="AE37" s="172">
        <v>7.2615582812499996E-2</v>
      </c>
      <c r="AF37" s="86">
        <v>-0.55438192616241355</v>
      </c>
      <c r="AG37" s="80">
        <v>-0.19092261513624723</v>
      </c>
      <c r="AH37" s="83">
        <v>-1.0303494314841136E-2</v>
      </c>
      <c r="AI37" s="80">
        <v>0.49971686484185002</v>
      </c>
      <c r="AJ37" s="83">
        <v>4.9028297209604776E-2</v>
      </c>
      <c r="AK37" s="187">
        <v>-1.6087410021901567E-2</v>
      </c>
      <c r="AL37" s="192">
        <v>0.51580427486375158</v>
      </c>
      <c r="AM37" s="83">
        <v>2.7836337826384762E-2</v>
      </c>
      <c r="AN37" s="80">
        <v>-4.0742639341419782</v>
      </c>
      <c r="AO37" s="109">
        <v>-0.14014242514087161</v>
      </c>
      <c r="AP37" s="194">
        <v>0.25513126131473818</v>
      </c>
      <c r="AQ37" s="200">
        <v>1.3768633425740135E-2</v>
      </c>
      <c r="AU37" s="394">
        <f t="shared" si="0"/>
        <v>3.6010947931217974E-3</v>
      </c>
      <c r="AV37" s="395">
        <f t="shared" si="1"/>
        <v>1.3768633425740135E-2</v>
      </c>
      <c r="AY37" s="167"/>
    </row>
    <row r="38" spans="2:51" s="163" customFormat="1" ht="15" customHeight="1">
      <c r="C38" s="166"/>
      <c r="D38" s="166"/>
      <c r="E38" s="166"/>
      <c r="F38" s="166"/>
      <c r="G38" s="166"/>
      <c r="H38" s="167"/>
      <c r="I38" s="133">
        <v>40998</v>
      </c>
      <c r="J38" s="217">
        <v>20.452998999999998</v>
      </c>
      <c r="K38" s="80">
        <v>20.730776779999999</v>
      </c>
      <c r="L38" s="80">
        <v>1.5608878900000001</v>
      </c>
      <c r="M38" s="81">
        <v>144.951797</v>
      </c>
      <c r="N38" s="73">
        <v>21.517399999999999</v>
      </c>
      <c r="O38" s="170">
        <v>0.24124999999999999</v>
      </c>
      <c r="P38" s="80">
        <v>5.3778899999983309E-3</v>
      </c>
      <c r="Q38" s="82">
        <v>19.164511000000001</v>
      </c>
      <c r="R38" s="80">
        <v>1.5662657799999984</v>
      </c>
      <c r="S38" s="83">
        <v>8.1704478778541242E-2</v>
      </c>
      <c r="T38" s="80">
        <v>-7.4792056500000008</v>
      </c>
      <c r="U38" s="83">
        <v>-0.25998914399955741</v>
      </c>
      <c r="V38" s="84">
        <v>-17.8</v>
      </c>
      <c r="W38" s="172">
        <v>-3.6900782668400002E-2</v>
      </c>
      <c r="X38" s="185">
        <v>99.65625</v>
      </c>
      <c r="Y38" s="80">
        <v>-1.296875</v>
      </c>
      <c r="Z38" s="82">
        <v>0.390625</v>
      </c>
      <c r="AA38" s="82">
        <v>99.375</v>
      </c>
      <c r="AB38" s="82">
        <v>100.5625</v>
      </c>
      <c r="AC38" s="187">
        <v>-0.90625</v>
      </c>
      <c r="AD38" s="189">
        <v>7.2949999999999999</v>
      </c>
      <c r="AE38" s="172">
        <v>7.2699234375000005E-2</v>
      </c>
      <c r="AF38" s="86">
        <v>-0.50758144821796825</v>
      </c>
      <c r="AG38" s="80">
        <v>-0.50240862058468727</v>
      </c>
      <c r="AH38" s="83">
        <v>-2.6208217661958879E-2</v>
      </c>
      <c r="AI38" s="80">
        <v>1.0335099744982099</v>
      </c>
      <c r="AJ38" s="83">
        <v>4.6800477944445307E-2</v>
      </c>
      <c r="AK38" s="187">
        <v>-3.0347184917101255E-2</v>
      </c>
      <c r="AL38" s="192">
        <v>1.0638571594153112</v>
      </c>
      <c r="AM38" s="83">
        <v>5.5496261116582367E-2</v>
      </c>
      <c r="AN38" s="80">
        <v>-3.010406774726667</v>
      </c>
      <c r="AO38" s="109">
        <v>-9.2423544643418176E-2</v>
      </c>
      <c r="AP38" s="194">
        <v>0.20365189321014218</v>
      </c>
      <c r="AQ38" s="200">
        <v>1.0623530182085589E-2</v>
      </c>
      <c r="AU38" s="394">
        <f t="shared" si="0"/>
        <v>2.8053840222327605E-4</v>
      </c>
      <c r="AV38" s="395">
        <f t="shared" si="1"/>
        <v>1.0623530182085589E-2</v>
      </c>
      <c r="AY38" s="167"/>
    </row>
    <row r="39" spans="2:51" s="163" customFormat="1" ht="15" customHeight="1">
      <c r="C39" s="166"/>
      <c r="D39" s="166"/>
      <c r="E39" s="166"/>
      <c r="F39" s="166"/>
      <c r="G39" s="166"/>
      <c r="H39" s="167"/>
      <c r="I39" s="133">
        <v>41029</v>
      </c>
      <c r="J39" s="217">
        <v>19.641000999999999</v>
      </c>
      <c r="K39" s="80">
        <v>19.90488989</v>
      </c>
      <c r="L39" s="80">
        <v>-0.8258868899999996</v>
      </c>
      <c r="M39" s="81">
        <v>144.46159399999999</v>
      </c>
      <c r="N39" s="73">
        <v>22.4849</v>
      </c>
      <c r="O39" s="170">
        <v>0.23874999999999999</v>
      </c>
      <c r="P39" s="80">
        <v>-5.0478220000002239E-2</v>
      </c>
      <c r="Q39" s="82">
        <v>20.781255000000002</v>
      </c>
      <c r="R39" s="80">
        <v>-0.87636511000000183</v>
      </c>
      <c r="S39" s="83">
        <v>-4.2273626275570839E-2</v>
      </c>
      <c r="T39" s="80">
        <v>-8.3555707600000027</v>
      </c>
      <c r="U39" s="83">
        <v>-0.29127208636598545</v>
      </c>
      <c r="V39" s="84">
        <v>-20.2</v>
      </c>
      <c r="W39" s="172">
        <v>-4.0207877577799998E-2</v>
      </c>
      <c r="X39" s="185">
        <v>101.078125</v>
      </c>
      <c r="Y39" s="80">
        <v>1.421875</v>
      </c>
      <c r="Z39" s="82">
        <v>0.28125</v>
      </c>
      <c r="AA39" s="82">
        <v>100.820312</v>
      </c>
      <c r="AB39" s="82">
        <v>99.375</v>
      </c>
      <c r="AC39" s="187">
        <v>1.703125</v>
      </c>
      <c r="AD39" s="189">
        <v>6.6920000000000002</v>
      </c>
      <c r="AE39" s="172">
        <v>6.764148125000001E-2</v>
      </c>
      <c r="AF39" s="86">
        <v>-0.59442633181247773</v>
      </c>
      <c r="AG39" s="80">
        <v>0.86447465399622714</v>
      </c>
      <c r="AH39" s="83">
        <v>4.1700060888708639E-2</v>
      </c>
      <c r="AI39" s="80">
        <v>-7.3631740434246279E-2</v>
      </c>
      <c r="AJ39" s="83">
        <v>-8.6844883594509481E-2</v>
      </c>
      <c r="AK39" s="187">
        <v>-6.1741284430471582E-2</v>
      </c>
      <c r="AL39" s="192">
        <v>-1.1890456003774696E-2</v>
      </c>
      <c r="AM39" s="83">
        <v>-5.73565386862204E-4</v>
      </c>
      <c r="AN39" s="80">
        <v>-3.0222972307304419</v>
      </c>
      <c r="AO39" s="109">
        <v>-9.2944099084141807E-2</v>
      </c>
      <c r="AP39" s="194">
        <v>0.11670418582225711</v>
      </c>
      <c r="AQ39" s="200">
        <v>5.6295134070831051E-3</v>
      </c>
      <c r="AU39" s="394">
        <f t="shared" si="0"/>
        <v>-2.4349410799069074E-3</v>
      </c>
      <c r="AV39" s="395">
        <f t="shared" si="1"/>
        <v>5.6295134070831051E-3</v>
      </c>
      <c r="AY39" s="167"/>
    </row>
    <row r="40" spans="2:51" s="163" customFormat="1" ht="15" customHeight="1">
      <c r="C40" s="166"/>
      <c r="D40" s="166"/>
      <c r="E40" s="166"/>
      <c r="F40" s="166"/>
      <c r="G40" s="166"/>
      <c r="H40" s="167"/>
      <c r="I40" s="133">
        <v>41060</v>
      </c>
      <c r="J40" s="217">
        <v>17.969000000000001</v>
      </c>
      <c r="K40" s="80">
        <v>18.232888890000002</v>
      </c>
      <c r="L40" s="80">
        <v>-1.6720009999999981</v>
      </c>
      <c r="M40" s="81">
        <v>145.51539600000001</v>
      </c>
      <c r="N40" s="73">
        <v>23.318899999999999</v>
      </c>
      <c r="O40" s="170">
        <v>0.23874999999999999</v>
      </c>
      <c r="P40" s="80">
        <v>-4.963010999999895E-2</v>
      </c>
      <c r="Q40" s="82">
        <v>19.954519999999999</v>
      </c>
      <c r="R40" s="80">
        <v>-1.721631109999997</v>
      </c>
      <c r="S40" s="83">
        <v>-8.6492872832465442E-2</v>
      </c>
      <c r="T40" s="80">
        <v>-10.07720187</v>
      </c>
      <c r="U40" s="83">
        <v>-0.35257199967275077</v>
      </c>
      <c r="V40" s="84">
        <v>-23.2</v>
      </c>
      <c r="W40" s="172">
        <v>-4.2300302224800003E-2</v>
      </c>
      <c r="X40" s="185">
        <v>102.492188</v>
      </c>
      <c r="Y40" s="80">
        <v>1.4140629999999987</v>
      </c>
      <c r="Z40" s="82">
        <v>0.25781299999999874</v>
      </c>
      <c r="AA40" s="82">
        <v>102.222656</v>
      </c>
      <c r="AB40" s="82">
        <v>100.820312</v>
      </c>
      <c r="AC40" s="187">
        <v>1.6718759999999975</v>
      </c>
      <c r="AD40" s="189">
        <v>5.68</v>
      </c>
      <c r="AE40" s="172">
        <v>5.8215562783999995E-2</v>
      </c>
      <c r="AF40" s="86">
        <v>-0.72661501842297482</v>
      </c>
      <c r="AG40" s="80">
        <v>0.99380711792531651</v>
      </c>
      <c r="AH40" s="83">
        <v>4.9927787765587914E-2</v>
      </c>
      <c r="AI40" s="80">
        <v>-0.8212855574519301</v>
      </c>
      <c r="AJ40" s="83">
        <v>-0.1321886866104971</v>
      </c>
      <c r="AK40" s="187">
        <v>-9.3461565377249589E-2</v>
      </c>
      <c r="AL40" s="192">
        <v>-0.72782399207468051</v>
      </c>
      <c r="AM40" s="83">
        <v>-3.6565085066877528E-2</v>
      </c>
      <c r="AN40" s="80">
        <v>-3.7501212228051224</v>
      </c>
      <c r="AO40" s="109">
        <v>-0.1261106752615434</v>
      </c>
      <c r="AP40" s="194">
        <v>0.13770068774468255</v>
      </c>
      <c r="AQ40" s="200">
        <v>6.9179326540189448E-3</v>
      </c>
      <c r="AU40" s="394">
        <f t="shared" si="0"/>
        <v>-2.4933627000334516E-3</v>
      </c>
      <c r="AV40" s="395">
        <f t="shared" si="1"/>
        <v>6.9179326540189448E-3</v>
      </c>
      <c r="AY40" s="167"/>
    </row>
    <row r="41" spans="2:51" s="163" customFormat="1" ht="15">
      <c r="C41" s="166"/>
      <c r="D41" s="166"/>
      <c r="E41" s="166"/>
      <c r="F41" s="166"/>
      <c r="G41" s="166"/>
      <c r="H41" s="167"/>
      <c r="I41" s="133">
        <v>41089</v>
      </c>
      <c r="J41" s="217">
        <v>18.108999000000001</v>
      </c>
      <c r="K41" s="80">
        <v>18.386776780000002</v>
      </c>
      <c r="L41" s="80">
        <v>0.15388789000000003</v>
      </c>
      <c r="M41" s="81">
        <v>197.52160599999999</v>
      </c>
      <c r="N41" s="73">
        <v>20.142600000000002</v>
      </c>
      <c r="O41" s="170">
        <v>0.24575</v>
      </c>
      <c r="P41" s="80">
        <v>5.1823890000001427E-2</v>
      </c>
      <c r="Q41" s="82">
        <v>18.181065</v>
      </c>
      <c r="R41" s="80">
        <v>0.20571178000000145</v>
      </c>
      <c r="S41" s="83">
        <v>1.1282456731956832E-2</v>
      </c>
      <c r="T41" s="80">
        <v>-9.8714900899999982</v>
      </c>
      <c r="U41" s="83">
        <v>-0.34526742127200116</v>
      </c>
      <c r="V41" s="84">
        <v>-23.6</v>
      </c>
      <c r="W41" s="172">
        <v>-4.3392793200800008E-2</v>
      </c>
      <c r="X41" s="185">
        <v>102.546875</v>
      </c>
      <c r="Y41" s="80">
        <v>5.4687000000001262E-2</v>
      </c>
      <c r="Z41" s="82">
        <v>0.26953199999999811</v>
      </c>
      <c r="AA41" s="82">
        <v>102.289062</v>
      </c>
      <c r="AB41" s="82">
        <v>102.222656</v>
      </c>
      <c r="AC41" s="187">
        <v>0.32421899999999937</v>
      </c>
      <c r="AD41" s="189">
        <v>5.4340000000000002</v>
      </c>
      <c r="AE41" s="172">
        <v>5.5723971875000007E-2</v>
      </c>
      <c r="AF41" s="86">
        <v>-0.77870962425540491</v>
      </c>
      <c r="AG41" s="80">
        <v>0.23558239465807801</v>
      </c>
      <c r="AH41" s="83">
        <v>1.2920738785793039E-2</v>
      </c>
      <c r="AI41" s="80">
        <v>0.43986972580350037</v>
      </c>
      <c r="AJ41" s="83">
        <v>-5.2094605832430085E-2</v>
      </c>
      <c r="AK41" s="187">
        <v>-1.4244488545790848E-3</v>
      </c>
      <c r="AL41" s="192">
        <v>0.44129417465807946</v>
      </c>
      <c r="AM41" s="83">
        <v>2.4203195517749871E-2</v>
      </c>
      <c r="AN41" s="80">
        <v>-3.3088270481470428</v>
      </c>
      <c r="AO41" s="109">
        <v>-0.10495976107402405</v>
      </c>
      <c r="AP41" s="194">
        <v>0.26171105244480775</v>
      </c>
      <c r="AQ41" s="200">
        <v>1.4353789683232568E-2</v>
      </c>
      <c r="AU41" s="394">
        <f t="shared" si="0"/>
        <v>2.8423301602207825E-3</v>
      </c>
      <c r="AV41" s="395">
        <f t="shared" si="1"/>
        <v>1.4353789683232568E-2</v>
      </c>
    </row>
    <row r="42" spans="2:51" s="163" customFormat="1" ht="15">
      <c r="I42" s="133">
        <v>41121</v>
      </c>
      <c r="J42" s="217">
        <v>17.733999000000001</v>
      </c>
      <c r="K42" s="80">
        <v>17.997887890000001</v>
      </c>
      <c r="L42" s="80">
        <v>-0.38888889000000049</v>
      </c>
      <c r="M42" s="81">
        <v>95.457497000000004</v>
      </c>
      <c r="N42" s="73">
        <v>19.063300000000002</v>
      </c>
      <c r="O42" s="170">
        <v>0.2457</v>
      </c>
      <c r="P42" s="80">
        <v>6.8935780000000335E-2</v>
      </c>
      <c r="Q42" s="82">
        <v>18.317841000000001</v>
      </c>
      <c r="R42" s="80">
        <v>-0.31995311000000015</v>
      </c>
      <c r="S42" s="83">
        <v>-1.7401261451546274E-2</v>
      </c>
      <c r="T42" s="80">
        <v>-10.191443199999998</v>
      </c>
      <c r="U42" s="83">
        <v>-0.35666059405529216</v>
      </c>
      <c r="V42" s="84">
        <v>-27.1</v>
      </c>
      <c r="W42" s="172">
        <v>-4.8774276181900007E-2</v>
      </c>
      <c r="X42" s="185">
        <v>104.015625</v>
      </c>
      <c r="Y42" s="80">
        <v>1.46875</v>
      </c>
      <c r="Z42" s="82">
        <v>0.25781299999999874</v>
      </c>
      <c r="AA42" s="82">
        <v>103.746094</v>
      </c>
      <c r="AB42" s="82">
        <v>102.289062</v>
      </c>
      <c r="AC42" s="187">
        <v>1.7265629999999987</v>
      </c>
      <c r="AD42" s="189">
        <v>4.7750000000000004</v>
      </c>
      <c r="AE42" s="172">
        <v>4.9667460937500005E-2</v>
      </c>
      <c r="AF42" s="86">
        <v>-0.98201670190622481</v>
      </c>
      <c r="AG42" s="80">
        <v>1.3444912249832837</v>
      </c>
      <c r="AH42" s="83">
        <v>7.3122725155707446E-2</v>
      </c>
      <c r="AI42" s="80">
        <v>0.87523447983346259</v>
      </c>
      <c r="AJ42" s="83">
        <v>-0.2033070776508199</v>
      </c>
      <c r="AK42" s="187">
        <v>-0.14930363514982087</v>
      </c>
      <c r="AL42" s="192">
        <v>1.0245381149832835</v>
      </c>
      <c r="AM42" s="83">
        <v>5.5721463704161173E-2</v>
      </c>
      <c r="AN42" s="80">
        <v>-2.2842889331637592</v>
      </c>
      <c r="AO42" s="109">
        <v>-5.5086808886946503E-2</v>
      </c>
      <c r="AP42" s="194">
        <v>0.32211245196854865</v>
      </c>
      <c r="AQ42" s="200">
        <v>1.7518701391911314E-2</v>
      </c>
      <c r="AU42" s="394">
        <f t="shared" si="0"/>
        <v>3.7492041604042536E-3</v>
      </c>
      <c r="AV42" s="395">
        <f t="shared" si="1"/>
        <v>1.7518701391911314E-2</v>
      </c>
    </row>
    <row r="43" spans="2:51" s="163" customFormat="1" ht="15">
      <c r="I43" s="133">
        <v>41152</v>
      </c>
      <c r="J43" s="217">
        <v>18.780999999999999</v>
      </c>
      <c r="K43" s="80">
        <v>19.086555559999997</v>
      </c>
      <c r="L43" s="80">
        <v>1.088667669999996</v>
      </c>
      <c r="M43" s="81">
        <v>-10.7936</v>
      </c>
      <c r="N43" s="73">
        <v>18.694900000000001</v>
      </c>
      <c r="O43" s="170">
        <v>0.23050000000000001</v>
      </c>
      <c r="P43" s="80">
        <v>8.3105890000002347E-2</v>
      </c>
      <c r="Q43" s="82">
        <v>17.914781999999999</v>
      </c>
      <c r="R43" s="80">
        <v>1.1717735599999983</v>
      </c>
      <c r="S43" s="83">
        <v>6.5106170633003002E-2</v>
      </c>
      <c r="T43" s="80">
        <v>-9.01966964</v>
      </c>
      <c r="U43" s="83">
        <v>-0.31477522891692122</v>
      </c>
      <c r="V43" s="84">
        <v>-25.3</v>
      </c>
      <c r="W43" s="172">
        <v>-4.8288985566799995E-2</v>
      </c>
      <c r="X43" s="185">
        <v>103.773438</v>
      </c>
      <c r="Y43" s="80">
        <v>-0.24218700000000126</v>
      </c>
      <c r="Z43" s="82">
        <v>0.26953100000000063</v>
      </c>
      <c r="AA43" s="82">
        <v>103.539062</v>
      </c>
      <c r="AB43" s="82">
        <v>103.746094</v>
      </c>
      <c r="AC43" s="187">
        <v>2.7343999999999369E-2</v>
      </c>
      <c r="AD43" s="189">
        <v>4.8049999999999997</v>
      </c>
      <c r="AE43" s="172">
        <v>4.9863136958999993E-2</v>
      </c>
      <c r="AF43" s="86">
        <v>-0.96843055836029035</v>
      </c>
      <c r="AG43" s="80">
        <v>2.685226469692319E-2</v>
      </c>
      <c r="AH43" s="83">
        <v>1.4919675498058227E-3</v>
      </c>
      <c r="AI43" s="80">
        <v>1.1969806310234419</v>
      </c>
      <c r="AJ43" s="83">
        <v>1.3586143545934459E-2</v>
      </c>
      <c r="AK43" s="187">
        <v>-1.6451936734796231E-3</v>
      </c>
      <c r="AL43" s="192">
        <v>1.1986258246969215</v>
      </c>
      <c r="AM43" s="83">
        <v>6.6598138182808811E-2</v>
      </c>
      <c r="AN43" s="80">
        <v>-1.0856631084668378</v>
      </c>
      <c r="AO43" s="109">
        <v>7.8426503855595353E-3</v>
      </c>
      <c r="AP43" s="194">
        <v>0.34412794682541037</v>
      </c>
      <c r="AQ43" s="200">
        <v>1.9120462852566994E-2</v>
      </c>
      <c r="AU43" s="394">
        <f t="shared" si="0"/>
        <v>4.6175357079636936E-3</v>
      </c>
      <c r="AV43" s="395">
        <f t="shared" si="1"/>
        <v>1.9120462852566994E-2</v>
      </c>
    </row>
    <row r="44" spans="2:51" s="163" customFormat="1" ht="15">
      <c r="I44" s="133">
        <v>41180</v>
      </c>
      <c r="J44" s="217">
        <v>18.141000999999999</v>
      </c>
      <c r="K44" s="80">
        <v>18.40488989</v>
      </c>
      <c r="L44" s="80">
        <v>-0.68166566999999745</v>
      </c>
      <c r="M44" s="81">
        <v>-91.805496000000005</v>
      </c>
      <c r="N44" s="73">
        <v>21.0029</v>
      </c>
      <c r="O44" s="170">
        <v>0.21425</v>
      </c>
      <c r="P44" s="80">
        <v>1.6816559999998759E-2</v>
      </c>
      <c r="Q44" s="82">
        <v>19.069738999999998</v>
      </c>
      <c r="R44" s="80">
        <v>-0.66484910999999869</v>
      </c>
      <c r="S44" s="83">
        <v>-3.4833373046802313E-2</v>
      </c>
      <c r="T44" s="80">
        <v>-9.6845187499999987</v>
      </c>
      <c r="U44" s="83">
        <v>-0.33864391898896784</v>
      </c>
      <c r="V44" s="84">
        <v>-26.4</v>
      </c>
      <c r="W44" s="172">
        <v>-4.8588909309599998E-2</v>
      </c>
      <c r="X44" s="185">
        <v>105.53125</v>
      </c>
      <c r="Y44" s="80">
        <v>1.7578120000000013</v>
      </c>
      <c r="Z44" s="82">
        <v>0.23437599999999748</v>
      </c>
      <c r="AA44" s="82">
        <v>105.269531</v>
      </c>
      <c r="AB44" s="82">
        <v>103.539062</v>
      </c>
      <c r="AC44" s="187">
        <v>1.9921879999999987</v>
      </c>
      <c r="AD44" s="189">
        <v>4.3460000000000001</v>
      </c>
      <c r="AE44" s="172">
        <v>4.5863881250000002E-2</v>
      </c>
      <c r="AF44" s="86">
        <v>-1.0594155571951294</v>
      </c>
      <c r="AG44" s="80">
        <v>1.929295737198669</v>
      </c>
      <c r="AH44" s="83">
        <v>0.10108139895298475</v>
      </c>
      <c r="AI44" s="80">
        <v>1.1844793658127373</v>
      </c>
      <c r="AJ44" s="83">
        <v>-9.0984998834839015E-2</v>
      </c>
      <c r="AK44" s="187">
        <v>-7.9967261385933075E-2</v>
      </c>
      <c r="AL44" s="192">
        <v>1.2644466271986703</v>
      </c>
      <c r="AM44" s="83">
        <v>6.6248025906182437E-2</v>
      </c>
      <c r="AN44" s="80">
        <v>0.17878351873183251</v>
      </c>
      <c r="AO44" s="109">
        <v>7.4610236397657514E-2</v>
      </c>
      <c r="AP44" s="194">
        <v>0.26511814063316175</v>
      </c>
      <c r="AQ44" s="200">
        <v>1.389030827483478E-2</v>
      </c>
      <c r="AU44" s="394">
        <f t="shared" si="0"/>
        <v>8.8106834924377327E-4</v>
      </c>
      <c r="AV44" s="395">
        <f t="shared" si="1"/>
        <v>1.389030827483478E-2</v>
      </c>
    </row>
    <row r="45" spans="2:51" s="163" customFormat="1" ht="15">
      <c r="I45" s="133">
        <v>41213</v>
      </c>
      <c r="J45" s="217">
        <v>18.780999999999999</v>
      </c>
      <c r="K45" s="80">
        <v>19.044888889999999</v>
      </c>
      <c r="L45" s="80">
        <v>0.63999899999999954</v>
      </c>
      <c r="M45" s="81">
        <v>224.54980499999999</v>
      </c>
      <c r="N45" s="73">
        <v>20.9756</v>
      </c>
      <c r="O45" s="170">
        <v>0.21199999999999999</v>
      </c>
      <c r="P45" s="80">
        <v>3.2040890000001099E-2</v>
      </c>
      <c r="Q45" s="82">
        <v>18.372848999999999</v>
      </c>
      <c r="R45" s="80">
        <v>0.67203989000000064</v>
      </c>
      <c r="S45" s="83">
        <v>3.6514203237105088E-2</v>
      </c>
      <c r="T45" s="80">
        <v>-9.0124788599999981</v>
      </c>
      <c r="U45" s="83">
        <v>-0.31449502863483569</v>
      </c>
      <c r="V45" s="84">
        <v>-24.7</v>
      </c>
      <c r="W45" s="172">
        <v>-4.7040875558299999E-2</v>
      </c>
      <c r="X45" s="185">
        <v>104.960938</v>
      </c>
      <c r="Y45" s="80">
        <v>-0.57031200000000126</v>
      </c>
      <c r="Z45" s="82">
        <v>0.26171899999999937</v>
      </c>
      <c r="AA45" s="82">
        <v>104.742188</v>
      </c>
      <c r="AB45" s="82">
        <v>105.269531</v>
      </c>
      <c r="AC45" s="187">
        <v>-0.30859300000000189</v>
      </c>
      <c r="AD45" s="189">
        <v>4.6459999999999999</v>
      </c>
      <c r="AE45" s="172">
        <v>4.8764851794800002E-2</v>
      </c>
      <c r="AF45" s="86">
        <v>-0.96464715521428412</v>
      </c>
      <c r="AG45" s="80">
        <v>-0.32692822504151858</v>
      </c>
      <c r="AH45" s="83">
        <v>-1.7763117682065014E-2</v>
      </c>
      <c r="AI45" s="80">
        <v>0.31808788652323211</v>
      </c>
      <c r="AJ45" s="83">
        <v>9.476840198084524E-2</v>
      </c>
      <c r="AK45" s="187">
        <v>-2.7023778435249966E-2</v>
      </c>
      <c r="AL45" s="192">
        <v>0.34511166495848206</v>
      </c>
      <c r="AM45" s="83">
        <v>1.8751085555040074E-2</v>
      </c>
      <c r="AN45" s="80">
        <v>0.52389518369031451</v>
      </c>
      <c r="AO45" s="109">
        <v>9.4760344878671798E-2</v>
      </c>
      <c r="AP45" s="194">
        <v>0.28450737881552773</v>
      </c>
      <c r="AQ45" s="200">
        <v>1.5458249438922763E-2</v>
      </c>
      <c r="AU45" s="394">
        <f t="shared" si="0"/>
        <v>1.7408900673407451E-3</v>
      </c>
      <c r="AV45" s="395">
        <f t="shared" si="1"/>
        <v>1.5458249438922763E-2</v>
      </c>
    </row>
    <row r="46" spans="2:51" s="163" customFormat="1" ht="15">
      <c r="I46" s="133">
        <v>41243</v>
      </c>
      <c r="J46" s="217">
        <v>18.202998999999998</v>
      </c>
      <c r="K46" s="80">
        <v>18.49466567</v>
      </c>
      <c r="L46" s="80">
        <v>-0.55022321999999946</v>
      </c>
      <c r="M46" s="81">
        <v>-141.69700599999999</v>
      </c>
      <c r="N46" s="73">
        <v>27.904900000000001</v>
      </c>
      <c r="O46" s="170">
        <v>0.2145</v>
      </c>
      <c r="P46" s="80">
        <v>-0.12781810999999976</v>
      </c>
      <c r="Q46" s="82">
        <v>19.172706999999999</v>
      </c>
      <c r="R46" s="80">
        <v>-0.67804132999999922</v>
      </c>
      <c r="S46" s="83">
        <v>-3.5602272815360027E-2</v>
      </c>
      <c r="T46" s="80">
        <v>-9.6905201899999973</v>
      </c>
      <c r="U46" s="83">
        <v>-0.33890056364166377</v>
      </c>
      <c r="V46" s="84">
        <v>-24.6</v>
      </c>
      <c r="W46" s="172">
        <v>-4.5496877548200004E-2</v>
      </c>
      <c r="X46" s="185">
        <v>105.203125</v>
      </c>
      <c r="Y46" s="80">
        <v>0.24218700000000126</v>
      </c>
      <c r="Z46" s="82">
        <v>0.21875</v>
      </c>
      <c r="AA46" s="82">
        <v>104.976562</v>
      </c>
      <c r="AB46" s="82">
        <v>104.742188</v>
      </c>
      <c r="AC46" s="187">
        <v>0.46093700000000126</v>
      </c>
      <c r="AD46" s="189">
        <v>5.2729999999999997</v>
      </c>
      <c r="AE46" s="172">
        <v>5.5473607812499992E-2</v>
      </c>
      <c r="AF46" s="86">
        <v>-0.82015357108156384</v>
      </c>
      <c r="AG46" s="80">
        <v>0.44464156578300768</v>
      </c>
      <c r="AH46" s="83">
        <v>2.3347028609680048E-2</v>
      </c>
      <c r="AI46" s="80">
        <v>-0.21590253038681589</v>
      </c>
      <c r="AJ46" s="83">
        <v>0.14449358413272029</v>
      </c>
      <c r="AK46" s="187">
        <v>1.7497233830175655E-2</v>
      </c>
      <c r="AL46" s="192">
        <v>-0.23339976421699155</v>
      </c>
      <c r="AM46" s="83">
        <v>-1.2255244205679982E-2</v>
      </c>
      <c r="AN46" s="80">
        <v>0.29049541947332297</v>
      </c>
      <c r="AO46" s="109">
        <v>8.134378950548915E-2</v>
      </c>
      <c r="AP46" s="194">
        <v>5.159048367409233E-2</v>
      </c>
      <c r="AQ46" s="200">
        <v>2.7088886667740665E-3</v>
      </c>
      <c r="AU46" s="394">
        <f t="shared" si="0"/>
        <v>-6.7114127437684287E-3</v>
      </c>
      <c r="AV46" s="395">
        <f t="shared" si="1"/>
        <v>2.7088886667740665E-3</v>
      </c>
    </row>
    <row r="47" spans="2:51" s="163" customFormat="1" ht="15">
      <c r="I47" s="133">
        <v>41274</v>
      </c>
      <c r="J47" s="217">
        <v>18.483999000000001</v>
      </c>
      <c r="K47" s="80">
        <v>18.761776780000002</v>
      </c>
      <c r="L47" s="80">
        <v>0.26711111000000187</v>
      </c>
      <c r="M47" s="81">
        <v>-92.714202999999998</v>
      </c>
      <c r="N47" s="73">
        <v>24.764500000000002</v>
      </c>
      <c r="O47" s="170">
        <v>0.2087</v>
      </c>
      <c r="P47" s="80">
        <v>-4.5937330000000998E-2</v>
      </c>
      <c r="Q47" s="82">
        <v>18.540603000000001</v>
      </c>
      <c r="R47" s="80">
        <v>0.22117378000000087</v>
      </c>
      <c r="S47" s="83">
        <v>1.1958787682156618E-2</v>
      </c>
      <c r="T47" s="80">
        <v>-9.4693464099999964</v>
      </c>
      <c r="U47" s="83">
        <v>-0.33099461584546108</v>
      </c>
      <c r="V47" s="84">
        <v>-23.6</v>
      </c>
      <c r="W47" s="172">
        <v>-4.4277793200800004E-2</v>
      </c>
      <c r="X47" s="185">
        <v>104.859375</v>
      </c>
      <c r="Y47" s="80">
        <v>-0.34375</v>
      </c>
      <c r="Z47" s="82">
        <v>0.22656299999999874</v>
      </c>
      <c r="AA47" s="82">
        <v>104.632812</v>
      </c>
      <c r="AB47" s="82">
        <v>104.976562</v>
      </c>
      <c r="AC47" s="187">
        <v>-0.11718700000000126</v>
      </c>
      <c r="AD47" s="189">
        <v>5.9370000000000003</v>
      </c>
      <c r="AE47" s="172">
        <v>6.2255010937500001E-2</v>
      </c>
      <c r="AF47" s="86">
        <v>-0.71123259853334608</v>
      </c>
      <c r="AG47" s="80">
        <v>-9.6111336534336261E-2</v>
      </c>
      <c r="AH47" s="83">
        <v>-5.19670580962366E-3</v>
      </c>
      <c r="AI47" s="80">
        <v>0.10634165130893969</v>
      </c>
      <c r="AJ47" s="83">
        <v>0.10892097254821775</v>
      </c>
      <c r="AK47" s="187">
        <v>-1.8720792156724925E-2</v>
      </c>
      <c r="AL47" s="192">
        <v>0.12506244346566461</v>
      </c>
      <c r="AM47" s="83">
        <v>6.7620818725329579E-3</v>
      </c>
      <c r="AN47" s="80">
        <v>0.41555786293898755</v>
      </c>
      <c r="AO47" s="109">
        <v>8.8655924742480297E-2</v>
      </c>
      <c r="AP47" s="194">
        <v>0.1152016612215086</v>
      </c>
      <c r="AQ47" s="200">
        <v>6.2289128809922736E-3</v>
      </c>
      <c r="AU47" s="394">
        <f t="shared" si="0"/>
        <v>-2.4838151075374914E-3</v>
      </c>
      <c r="AV47" s="395">
        <f t="shared" si="1"/>
        <v>6.2289128809922736E-3</v>
      </c>
    </row>
    <row r="48" spans="2:51" s="163" customFormat="1" ht="15">
      <c r="I48" s="133">
        <v>41305</v>
      </c>
      <c r="J48" s="217">
        <v>19.25</v>
      </c>
      <c r="K48" s="80">
        <v>19.51388889</v>
      </c>
      <c r="L48" s="80">
        <v>0.75211210999999878</v>
      </c>
      <c r="M48" s="81">
        <v>64.229797000000005</v>
      </c>
      <c r="N48" s="73">
        <v>24.335599999999999</v>
      </c>
      <c r="O48" s="170">
        <v>0.19969999999999999</v>
      </c>
      <c r="P48" s="80">
        <v>-4.3929219999998992E-2</v>
      </c>
      <c r="Q48" s="82">
        <v>18.805706000000001</v>
      </c>
      <c r="R48" s="80">
        <v>0.70818288999999979</v>
      </c>
      <c r="S48" s="83">
        <v>3.7746046033066583E-2</v>
      </c>
      <c r="T48" s="80">
        <v>-8.7611635199999967</v>
      </c>
      <c r="U48" s="83">
        <v>-0.30574230781879452</v>
      </c>
      <c r="V48" s="84">
        <v>-20.5</v>
      </c>
      <c r="W48" s="172">
        <v>-4.00034722245E-2</v>
      </c>
      <c r="X48" s="185">
        <v>103.234375</v>
      </c>
      <c r="Y48" s="80">
        <v>-1.625</v>
      </c>
      <c r="Z48" s="82">
        <v>0.22656299999999874</v>
      </c>
      <c r="AA48" s="82">
        <v>102.941406</v>
      </c>
      <c r="AB48" s="82">
        <v>104.632812</v>
      </c>
      <c r="AC48" s="187">
        <v>-1.3984370000000013</v>
      </c>
      <c r="AD48" s="189">
        <v>7.0540000000000003</v>
      </c>
      <c r="AE48" s="172">
        <v>7.2821528124999993E-2</v>
      </c>
      <c r="AF48" s="86">
        <v>-0.54933579745584338</v>
      </c>
      <c r="AG48" s="80">
        <v>-0.99461398139517776</v>
      </c>
      <c r="AH48" s="83">
        <v>-5.3012781947999368E-2</v>
      </c>
      <c r="AI48" s="80">
        <v>-0.41797224227064889</v>
      </c>
      <c r="AJ48" s="83">
        <v>0.16189680107750271</v>
      </c>
      <c r="AK48" s="187">
        <v>-0.13154115087547094</v>
      </c>
      <c r="AL48" s="192">
        <v>-0.28643109139517797</v>
      </c>
      <c r="AM48" s="83">
        <v>-1.5266735914932782E-2</v>
      </c>
      <c r="AN48" s="80">
        <v>0.12912677154380958</v>
      </c>
      <c r="AO48" s="109">
        <v>7.2035702237210009E-2</v>
      </c>
      <c r="AP48" s="194">
        <v>8.052994627898856E-2</v>
      </c>
      <c r="AQ48" s="200">
        <v>4.2922345374470736E-3</v>
      </c>
      <c r="AU48" s="394">
        <f t="shared" si="0"/>
        <v>-2.341421098604446E-3</v>
      </c>
      <c r="AV48" s="395">
        <f t="shared" si="1"/>
        <v>4.2922345374470736E-3</v>
      </c>
    </row>
    <row r="49" spans="9:48" s="163" customFormat="1" ht="15">
      <c r="I49" s="133">
        <v>41333</v>
      </c>
      <c r="J49" s="217">
        <v>19.266000999999999</v>
      </c>
      <c r="K49" s="80">
        <v>19.52988989</v>
      </c>
      <c r="L49" s="80">
        <v>1.6000999999999266E-2</v>
      </c>
      <c r="M49" s="81">
        <v>41.310299000000001</v>
      </c>
      <c r="N49" s="73">
        <v>25.546399999999998</v>
      </c>
      <c r="O49" s="170">
        <v>0.20369999999999999</v>
      </c>
      <c r="P49" s="80">
        <v>-8.9151109999999534E-2</v>
      </c>
      <c r="Q49" s="82">
        <v>19.60304</v>
      </c>
      <c r="R49" s="80">
        <v>-7.3150110000000268E-2</v>
      </c>
      <c r="S49" s="83">
        <v>-3.7486177364413737E-3</v>
      </c>
      <c r="T49" s="80">
        <v>-8.8343136299999969</v>
      </c>
      <c r="U49" s="83">
        <v>-0.30834481451736584</v>
      </c>
      <c r="V49" s="84">
        <v>-20.100000000000001</v>
      </c>
      <c r="W49" s="172">
        <v>-3.9255078678900004E-2</v>
      </c>
      <c r="X49" s="185">
        <v>103.507812</v>
      </c>
      <c r="Y49" s="80">
        <v>0.27343700000000126</v>
      </c>
      <c r="Z49" s="82">
        <v>0.29296899999999937</v>
      </c>
      <c r="AA49" s="82">
        <v>103.257812</v>
      </c>
      <c r="AB49" s="82">
        <v>102.941406</v>
      </c>
      <c r="AC49" s="187">
        <v>0.56640600000000063</v>
      </c>
      <c r="AD49" s="189">
        <v>6.8920000000000003</v>
      </c>
      <c r="AE49" s="172">
        <v>7.1337584030399998E-2</v>
      </c>
      <c r="AF49" s="86">
        <v>-0.55027205101551713</v>
      </c>
      <c r="AG49" s="80">
        <v>0.31114709169377475</v>
      </c>
      <c r="AH49" s="83">
        <v>1.5944904342118284E-2</v>
      </c>
      <c r="AI49" s="80">
        <v>0.23786897851147623</v>
      </c>
      <c r="AJ49" s="83">
        <v>-9.3625355967374979E-4</v>
      </c>
      <c r="AK49" s="187">
        <v>-1.2800318229825615E-4</v>
      </c>
      <c r="AL49" s="192">
        <v>0.23799698169377448</v>
      </c>
      <c r="AM49" s="83">
        <v>1.219628660567691E-2</v>
      </c>
      <c r="AN49" s="80">
        <v>0.36712375323758406</v>
      </c>
      <c r="AO49" s="109">
        <v>8.511055691321312E-2</v>
      </c>
      <c r="AP49" s="194">
        <v>7.2061542513965154E-2</v>
      </c>
      <c r="AQ49" s="200">
        <v>3.6928334951673056E-3</v>
      </c>
      <c r="AU49" s="394">
        <f t="shared" si="0"/>
        <v>-4.5685978075690236E-3</v>
      </c>
      <c r="AV49" s="395">
        <f t="shared" si="1"/>
        <v>3.6928334951673056E-3</v>
      </c>
    </row>
    <row r="50" spans="9:48" s="163" customFormat="1" ht="15">
      <c r="I50" s="133">
        <v>41361</v>
      </c>
      <c r="J50" s="234">
        <v>20.062000000000001</v>
      </c>
      <c r="K50" s="237">
        <v>20.325888890000002</v>
      </c>
      <c r="L50" s="237">
        <v>0.7959990000000019</v>
      </c>
      <c r="M50" s="238">
        <v>0.43869999999999998</v>
      </c>
      <c r="N50" s="239">
        <v>27.111000000000001</v>
      </c>
      <c r="O50" s="240">
        <v>0.20369999999999999</v>
      </c>
      <c r="P50" s="237">
        <v>-0.12454911000000024</v>
      </c>
      <c r="Q50" s="171">
        <v>19.654439</v>
      </c>
      <c r="R50" s="80">
        <v>0.67144989000000166</v>
      </c>
      <c r="S50" s="83">
        <v>3.438062855355923E-2</v>
      </c>
      <c r="T50" s="80">
        <v>-8.1628637399999953</v>
      </c>
      <c r="U50" s="83">
        <v>-0.28456527449814428</v>
      </c>
      <c r="V50" s="84">
        <v>-19.399999999999999</v>
      </c>
      <c r="W50" s="172">
        <v>-3.9432224446600002E-2</v>
      </c>
      <c r="X50" s="185">
        <v>103.148438</v>
      </c>
      <c r="Y50" s="80">
        <v>-0.35937400000000252</v>
      </c>
      <c r="Z50" s="82">
        <v>0.25</v>
      </c>
      <c r="AA50" s="82">
        <v>102.882812</v>
      </c>
      <c r="AB50" s="82">
        <v>103.257812</v>
      </c>
      <c r="AC50" s="187">
        <v>-0.10937400000000252</v>
      </c>
      <c r="AD50" s="189">
        <v>7.0179999999999998</v>
      </c>
      <c r="AE50" s="172">
        <v>7.2389573788399997E-2</v>
      </c>
      <c r="AF50" s="86">
        <v>-0.54472242870034393</v>
      </c>
      <c r="AG50" s="80">
        <v>-6.0185455307772556E-2</v>
      </c>
      <c r="AH50" s="83">
        <v>-3.0817099147389285E-3</v>
      </c>
      <c r="AI50" s="80">
        <v>0.61026723970728258</v>
      </c>
      <c r="AJ50" s="83">
        <v>5.5496223151731972E-3</v>
      </c>
      <c r="AK50" s="187">
        <v>-9.9719498494653326E-4</v>
      </c>
      <c r="AL50" s="192">
        <v>0.61126443469222913</v>
      </c>
      <c r="AM50" s="83">
        <v>3.1298918638820297E-2</v>
      </c>
      <c r="AN50" s="80">
        <v>0.97838818792981319</v>
      </c>
      <c r="AO50" s="109">
        <v>0.11907334394816482</v>
      </c>
      <c r="AP50" s="194">
        <v>1.1631497175085742E-2</v>
      </c>
      <c r="AQ50" s="200">
        <v>5.9557412973646536E-4</v>
      </c>
      <c r="AU50" s="394">
        <f t="shared" si="0"/>
        <v>-6.3773585361468843E-3</v>
      </c>
      <c r="AV50" s="395">
        <f t="shared" si="1"/>
        <v>5.9557412973646536E-4</v>
      </c>
    </row>
    <row r="51" spans="9:48" s="163" customFormat="1" ht="15">
      <c r="I51" s="133">
        <v>41394</v>
      </c>
      <c r="J51" s="331">
        <v>16.202998999999998</v>
      </c>
      <c r="K51" s="332">
        <v>16.466887889999999</v>
      </c>
      <c r="L51" s="332">
        <v>-3.8590010000000028</v>
      </c>
      <c r="M51" s="333">
        <v>298.17379799999998</v>
      </c>
      <c r="N51" s="334">
        <v>29.749199999999998</v>
      </c>
      <c r="O51" s="335">
        <v>0.19819999999999999</v>
      </c>
      <c r="P51" s="332">
        <v>-0.21029710999999907</v>
      </c>
      <c r="Q51" s="336">
        <v>20.536186000000001</v>
      </c>
      <c r="R51" s="80">
        <v>-4.0692981100000019</v>
      </c>
      <c r="S51" s="83">
        <v>-0.20020271349618707</v>
      </c>
      <c r="T51" s="80">
        <v>-12.232161849999997</v>
      </c>
      <c r="U51" s="83">
        <v>-0.42779724787301554</v>
      </c>
      <c r="V51" s="84">
        <v>-19.3</v>
      </c>
      <c r="W51" s="172">
        <v>-3.1781093627699999E-2</v>
      </c>
      <c r="X51" s="185">
        <v>104.59375</v>
      </c>
      <c r="Y51" s="80">
        <v>1.4453120000000013</v>
      </c>
      <c r="Z51" s="82">
        <v>0.26562599999999748</v>
      </c>
      <c r="AA51" s="82">
        <v>104.320312</v>
      </c>
      <c r="AB51" s="82">
        <v>102.882812</v>
      </c>
      <c r="AC51" s="187">
        <v>1.7109379999999987</v>
      </c>
      <c r="AD51" s="189">
        <v>6.3730000000000002</v>
      </c>
      <c r="AE51" s="172">
        <v>6.6657596875000003E-2</v>
      </c>
      <c r="AF51" s="86">
        <v>-0.4767812690172083</v>
      </c>
      <c r="AG51" s="80">
        <v>0.93198630271570837</v>
      </c>
      <c r="AH51" s="83">
        <v>4.585217934425638E-2</v>
      </c>
      <c r="AI51" s="80">
        <v>-3.0882137205923175</v>
      </c>
      <c r="AJ51" s="83">
        <v>6.7941159683135632E-2</v>
      </c>
      <c r="AK51" s="187">
        <v>4.9098086691976107E-2</v>
      </c>
      <c r="AL51" s="192">
        <v>-3.1373118072842936</v>
      </c>
      <c r="AM51" s="83">
        <v>-0.15435053415193067</v>
      </c>
      <c r="AN51" s="80">
        <v>-2.1589236193544803</v>
      </c>
      <c r="AO51" s="109">
        <v>-5.3656224445421619E-2</v>
      </c>
      <c r="AP51" s="194">
        <v>-8.3651608636035296E-2</v>
      </c>
      <c r="AQ51" s="200">
        <v>-4.1155203144493469E-3</v>
      </c>
      <c r="AU51" s="394">
        <f t="shared" si="0"/>
        <v>-1.0346268797300261E-2</v>
      </c>
      <c r="AV51" s="395">
        <f t="shared" si="1"/>
        <v>-4.1155203144493469E-3</v>
      </c>
    </row>
    <row r="52" spans="9:48" s="163" customFormat="1" ht="15">
      <c r="I52" s="133">
        <v>41425</v>
      </c>
      <c r="J52" s="234">
        <v>16.530999999999999</v>
      </c>
      <c r="K52" s="237">
        <v>16.82266667</v>
      </c>
      <c r="L52" s="237">
        <v>0.3557787800000014</v>
      </c>
      <c r="M52" s="238">
        <v>720.27758800000004</v>
      </c>
      <c r="N52" s="239">
        <v>35.681399999999996</v>
      </c>
      <c r="O52" s="240">
        <v>0.19428000000000001</v>
      </c>
      <c r="P52" s="237">
        <v>-0.21101310999999967</v>
      </c>
      <c r="Q52" s="171">
        <v>16.677900999999999</v>
      </c>
      <c r="R52" s="80">
        <v>0.14476567000000173</v>
      </c>
      <c r="S52" s="83">
        <v>8.7913193413987432E-3</v>
      </c>
      <c r="T52" s="80">
        <v>-12.087396179999995</v>
      </c>
      <c r="U52" s="83">
        <v>-0.42276683075104005</v>
      </c>
      <c r="V52" s="84">
        <v>-13.3</v>
      </c>
      <c r="W52" s="172">
        <v>-2.2374146671100003E-2</v>
      </c>
      <c r="X52" s="185">
        <v>100.46875</v>
      </c>
      <c r="Y52" s="80">
        <v>-4.125</v>
      </c>
      <c r="Z52" s="82">
        <v>0.27343799999999874</v>
      </c>
      <c r="AA52" s="82">
        <v>100.195312</v>
      </c>
      <c r="AB52" s="82">
        <v>104.320312</v>
      </c>
      <c r="AC52" s="187">
        <v>-3.8515620000000013</v>
      </c>
      <c r="AD52" s="189">
        <v>7.5830000000000002</v>
      </c>
      <c r="AE52" s="172">
        <v>7.6185453125000011E-2</v>
      </c>
      <c r="AF52" s="86">
        <v>-0.29368003671763948</v>
      </c>
      <c r="AG52" s="80">
        <v>-1.8363526180584575</v>
      </c>
      <c r="AH52" s="83">
        <v>-0.11151789156065346</v>
      </c>
      <c r="AI52" s="80">
        <v>-2.0692332396763167</v>
      </c>
      <c r="AJ52" s="83">
        <v>0.18310123229956882</v>
      </c>
      <c r="AK52" s="187">
        <v>-0.37764629161786067</v>
      </c>
      <c r="AL52" s="192">
        <v>-1.6915869480584558</v>
      </c>
      <c r="AM52" s="83">
        <v>-0.10272657221925471</v>
      </c>
      <c r="AN52" s="80">
        <v>-3.8505105674129361</v>
      </c>
      <c r="AO52" s="109">
        <v>-0.1508708766491712</v>
      </c>
      <c r="AP52" s="194">
        <v>-0.13070982812000215</v>
      </c>
      <c r="AQ52" s="200">
        <v>-7.9377371725096596E-3</v>
      </c>
      <c r="AU52" s="394">
        <f t="shared" si="0"/>
        <v>-1.2814389179642352E-2</v>
      </c>
      <c r="AV52" s="395">
        <f t="shared" si="1"/>
        <v>-7.9377371725096596E-3</v>
      </c>
    </row>
    <row r="53" spans="9:48" s="163" customFormat="1" ht="15">
      <c r="I53" s="133">
        <v>41453</v>
      </c>
      <c r="J53" s="217">
        <v>20.344000000000001</v>
      </c>
      <c r="K53" s="80">
        <v>20.607888890000002</v>
      </c>
      <c r="L53" s="80">
        <v>3.7852222200000014</v>
      </c>
      <c r="M53" s="81">
        <v>423.85058600000002</v>
      </c>
      <c r="N53" s="73">
        <v>27.3963</v>
      </c>
      <c r="O53" s="170">
        <v>0.19464999999999999</v>
      </c>
      <c r="P53" s="80">
        <v>-5.3770329999998978E-2</v>
      </c>
      <c r="Q53" s="82">
        <v>16.876436999999999</v>
      </c>
      <c r="R53" s="80">
        <v>3.7314518900000024</v>
      </c>
      <c r="S53" s="83">
        <v>0.22181096274435083</v>
      </c>
      <c r="T53" s="80">
        <v>-8.3559442899999929</v>
      </c>
      <c r="U53" s="83">
        <v>-0.29473018575195553</v>
      </c>
      <c r="V53" s="84">
        <v>-8.8000000000000007</v>
      </c>
      <c r="W53" s="172">
        <v>-1.8134942223200001E-2</v>
      </c>
      <c r="X53" s="185">
        <v>97.742187999999999</v>
      </c>
      <c r="Y53" s="80">
        <v>-2.7265620000000013</v>
      </c>
      <c r="Z53" s="82">
        <v>0.27343799999999874</v>
      </c>
      <c r="AA53" s="82">
        <v>97.488281000000001</v>
      </c>
      <c r="AB53" s="82">
        <v>100.195312</v>
      </c>
      <c r="AC53" s="187">
        <v>-2.4531240000000025</v>
      </c>
      <c r="AD53" s="189">
        <v>7.9279999999999999</v>
      </c>
      <c r="AE53" s="172">
        <v>7.7490006646400003E-2</v>
      </c>
      <c r="AF53" s="86">
        <v>-0.23402943176857383</v>
      </c>
      <c r="AG53" s="80">
        <v>-0.72043354639292334</v>
      </c>
      <c r="AH53" s="83">
        <v>-4.2825169191379055E-2</v>
      </c>
      <c r="AI53" s="80">
        <v>2.9296978072415119</v>
      </c>
      <c r="AJ53" s="83">
        <v>5.9650604949065655E-2</v>
      </c>
      <c r="AK53" s="187">
        <v>-8.1320536365567214E-2</v>
      </c>
      <c r="AL53" s="192">
        <v>3.0110183436070792</v>
      </c>
      <c r="AM53" s="83">
        <v>0.17898579355297178</v>
      </c>
      <c r="AN53" s="80">
        <v>-0.83949222380585686</v>
      </c>
      <c r="AO53" s="109">
        <v>1.1111733227160414E-3</v>
      </c>
      <c r="AP53" s="194">
        <v>1.0222209763936022E-2</v>
      </c>
      <c r="AQ53" s="200">
        <v>6.076450282502103E-4</v>
      </c>
      <c r="AU53" s="394">
        <f t="shared" si="0"/>
        <v>-3.1963024088141776E-3</v>
      </c>
      <c r="AV53" s="395">
        <f t="shared" si="1"/>
        <v>6.076450282502103E-4</v>
      </c>
    </row>
    <row r="54" spans="9:48" ht="15">
      <c r="I54" s="133">
        <v>41486</v>
      </c>
      <c r="J54" s="217">
        <v>20.827998999999998</v>
      </c>
      <c r="K54" s="80">
        <v>21.091887889999999</v>
      </c>
      <c r="L54" s="80">
        <v>0.48399899999999718</v>
      </c>
      <c r="M54" s="81">
        <v>476.71160900000001</v>
      </c>
      <c r="N54" s="73">
        <v>27.358899999999998</v>
      </c>
      <c r="O54" s="170">
        <v>0.18673000000000001</v>
      </c>
      <c r="P54" s="80">
        <v>-0.16161510999999962</v>
      </c>
      <c r="Q54" s="82">
        <v>20.769504000000001</v>
      </c>
      <c r="R54" s="80">
        <v>0.32238388999999756</v>
      </c>
      <c r="S54" s="83">
        <v>1.5643712547209757E-2</v>
      </c>
      <c r="T54" s="80">
        <v>-8.0335603999999954</v>
      </c>
      <c r="U54" s="83">
        <v>-0.28369714750963515</v>
      </c>
      <c r="V54" s="84">
        <v>-7.2</v>
      </c>
      <c r="W54" s="172">
        <v>-1.5186159280799999E-2</v>
      </c>
      <c r="X54" s="185">
        <v>96.953125</v>
      </c>
      <c r="Y54" s="80">
        <v>-0.78906299999999874</v>
      </c>
      <c r="Z54" s="82">
        <v>0.25390699999999811</v>
      </c>
      <c r="AA54" s="82">
        <v>96.683593999999999</v>
      </c>
      <c r="AB54" s="82">
        <v>97.488281000000001</v>
      </c>
      <c r="AC54" s="187">
        <v>-0.53515600000000063</v>
      </c>
      <c r="AD54" s="189">
        <v>8.0239999999999991</v>
      </c>
      <c r="AE54" s="172">
        <v>7.7795187500000001E-2</v>
      </c>
      <c r="AF54" s="86">
        <v>-0.1952069243460593</v>
      </c>
      <c r="AG54" s="80">
        <v>-0.12524225458754304</v>
      </c>
      <c r="AH54" s="83">
        <v>-6.077393723154096E-3</v>
      </c>
      <c r="AI54" s="80">
        <v>0.18182493332528876</v>
      </c>
      <c r="AJ54" s="83">
        <v>3.8822507422514529E-2</v>
      </c>
      <c r="AK54" s="187">
        <v>-1.5316702087165767E-2</v>
      </c>
      <c r="AL54" s="192">
        <v>0.19714163541245452</v>
      </c>
      <c r="AM54" s="83">
        <v>9.5663188240556613E-3</v>
      </c>
      <c r="AN54" s="80">
        <v>-0.64235058839340231</v>
      </c>
      <c r="AO54" s="109">
        <v>1.0688121985045429E-2</v>
      </c>
      <c r="AP54" s="194">
        <v>-0.11205070546006511</v>
      </c>
      <c r="AQ54" s="200">
        <v>-5.4372723988451738E-3</v>
      </c>
      <c r="AU54" s="394">
        <f t="shared" si="0"/>
        <v>-7.8423904002327717E-3</v>
      </c>
      <c r="AV54" s="395">
        <f t="shared" si="1"/>
        <v>-5.4372723988451738E-3</v>
      </c>
    </row>
    <row r="55" spans="9:48" ht="15">
      <c r="I55" s="133">
        <v>41516</v>
      </c>
      <c r="J55" s="331">
        <v>22.719000000000001</v>
      </c>
      <c r="K55" s="332">
        <v>23.010666670000003</v>
      </c>
      <c r="L55" s="332">
        <v>1.9187787800000038</v>
      </c>
      <c r="M55" s="333">
        <v>326.45651199999998</v>
      </c>
      <c r="N55" s="334">
        <v>25.189399999999999</v>
      </c>
      <c r="O55" s="335">
        <v>0.18206</v>
      </c>
      <c r="P55" s="332">
        <v>-0.1234581100000014</v>
      </c>
      <c r="Q55" s="336">
        <v>21.215346</v>
      </c>
      <c r="R55" s="332">
        <v>1.7953206700000024</v>
      </c>
      <c r="S55" s="337">
        <v>8.511901254942629E-2</v>
      </c>
      <c r="T55" s="332">
        <v>-6.238239729999993</v>
      </c>
      <c r="U55" s="337">
        <v>-0.22272615601931789</v>
      </c>
      <c r="V55" s="338">
        <v>-6.5</v>
      </c>
      <c r="W55" s="339">
        <v>-1.4956933335500003E-2</v>
      </c>
      <c r="X55" s="340">
        <v>95.921875</v>
      </c>
      <c r="Y55" s="332">
        <v>-1.03125</v>
      </c>
      <c r="Z55" s="336">
        <v>0.26953100000000063</v>
      </c>
      <c r="AA55" s="336">
        <v>95.675781000000001</v>
      </c>
      <c r="AB55" s="336">
        <v>96.683593999999999</v>
      </c>
      <c r="AC55" s="341">
        <v>-0.76171899999999937</v>
      </c>
      <c r="AD55" s="342">
        <v>8.0820000000000007</v>
      </c>
      <c r="AE55" s="339">
        <v>7.7524059374999996E-2</v>
      </c>
      <c r="AF55" s="343">
        <v>-0.19293279345899841</v>
      </c>
      <c r="AG55" s="332">
        <v>-0.14869282320595581</v>
      </c>
      <c r="AH55" s="337">
        <v>-7.0497635859544583E-3</v>
      </c>
      <c r="AI55" s="332">
        <v>1.6454552480554057</v>
      </c>
      <c r="AJ55" s="337">
        <v>2.2741308870608823E-3</v>
      </c>
      <c r="AK55" s="341">
        <v>-1.1725987386407674E-3</v>
      </c>
      <c r="AL55" s="344">
        <v>1.6466278467940465</v>
      </c>
      <c r="AM55" s="337">
        <v>7.8069248963471838E-2</v>
      </c>
      <c r="AN55" s="332">
        <v>1.0042772584006441</v>
      </c>
      <c r="AO55" s="345">
        <v>8.9591784604719615E-2</v>
      </c>
      <c r="AP55" s="346">
        <v>-7.1456741246203964E-2</v>
      </c>
      <c r="AQ55" s="347">
        <v>-3.3878779186989113E-3</v>
      </c>
      <c r="AU55" s="396">
        <f t="shared" si="0"/>
        <v>-5.8533456390375974E-3</v>
      </c>
      <c r="AV55" s="397">
        <f t="shared" si="1"/>
        <v>-3.3878779186989113E-3</v>
      </c>
    </row>
    <row r="56" spans="9:48" ht="15">
      <c r="I56" s="133">
        <v>41547</v>
      </c>
      <c r="J56" s="217">
        <v>22.530999999999999</v>
      </c>
      <c r="K56" s="80">
        <v>22.794888889999999</v>
      </c>
      <c r="L56" s="80">
        <v>-0.21577778000000336</v>
      </c>
      <c r="M56" s="81">
        <v>278.16570999999999</v>
      </c>
      <c r="N56" s="73">
        <v>23.296500000000002</v>
      </c>
      <c r="O56" s="170">
        <v>0.17885000000000001</v>
      </c>
      <c r="P56" s="80">
        <v>-0.12546532999999727</v>
      </c>
      <c r="Q56" s="82">
        <v>23.136132</v>
      </c>
      <c r="R56" s="80">
        <v>-0.34124311000000063</v>
      </c>
      <c r="S56" s="83">
        <v>-1.4829779375531696E-2</v>
      </c>
      <c r="T56" s="80">
        <v>-6.5794828399999936</v>
      </c>
      <c r="U56" s="83">
        <v>-0.23425295563992277</v>
      </c>
      <c r="V56" s="84">
        <v>-8.4</v>
      </c>
      <c r="W56" s="172">
        <v>-1.91477066676E-2</v>
      </c>
      <c r="X56" s="185">
        <v>97.710937999999999</v>
      </c>
      <c r="Y56" s="80">
        <v>1.7890629999999987</v>
      </c>
      <c r="Z56" s="82">
        <v>0.24609399999999937</v>
      </c>
      <c r="AA56" s="82">
        <v>97.4375</v>
      </c>
      <c r="AB56" s="82">
        <v>95.675781000000001</v>
      </c>
      <c r="AC56" s="187">
        <v>2.0351569999999981</v>
      </c>
      <c r="AD56" s="189">
        <v>7.9720000000000004</v>
      </c>
      <c r="AE56" s="172">
        <v>7.7895159773600009E-2</v>
      </c>
      <c r="AF56" s="86">
        <v>-0.24581381851262962</v>
      </c>
      <c r="AG56" s="80">
        <v>0.39264852513763449</v>
      </c>
      <c r="AH56" s="83">
        <v>1.7063761375047306E-2</v>
      </c>
      <c r="AI56" s="80">
        <v>4.1016724748715871E-3</v>
      </c>
      <c r="AJ56" s="83">
        <v>-5.2881025053631209E-2</v>
      </c>
      <c r="AK56" s="187">
        <v>-4.7303742662762271E-2</v>
      </c>
      <c r="AL56" s="192">
        <v>5.1405415137633859E-2</v>
      </c>
      <c r="AM56" s="83">
        <v>2.2339819995156121E-3</v>
      </c>
      <c r="AN56" s="80">
        <v>1.055682673538278</v>
      </c>
      <c r="AO56" s="109">
        <v>9.2025913038346729E-2</v>
      </c>
      <c r="AP56" s="194">
        <v>-6.4972024146950344E-2</v>
      </c>
      <c r="AQ56" s="200">
        <v>-2.8235611370468101E-3</v>
      </c>
      <c r="AU56" s="396">
        <f>P56/K55</f>
        <v>-5.4524856580349243E-3</v>
      </c>
      <c r="AV56" s="397">
        <f>AP56/K55</f>
        <v>-2.8235611370468101E-3</v>
      </c>
    </row>
    <row r="57" spans="9:48" ht="15">
      <c r="I57" s="133">
        <v>41578</v>
      </c>
      <c r="J57" s="501">
        <v>21.828130999999999</v>
      </c>
      <c r="K57" s="502">
        <v>22.09201989</v>
      </c>
      <c r="L57" s="502">
        <v>-0.70286899999999974</v>
      </c>
      <c r="M57" s="503">
        <v>297.11749300000002</v>
      </c>
      <c r="N57" s="504">
        <v>16.509899999999998</v>
      </c>
      <c r="O57" s="505">
        <v>0.16800000000000001</v>
      </c>
      <c r="P57" s="502">
        <v>4.0898889999997579E-2</v>
      </c>
      <c r="Q57" s="506">
        <v>22.753990000000002</v>
      </c>
      <c r="R57" s="502">
        <v>-0.66197011000000217</v>
      </c>
      <c r="S57" s="507">
        <v>-2.9040286758774465E-2</v>
      </c>
      <c r="T57" s="502">
        <v>-7.2414529499999958</v>
      </c>
      <c r="U57" s="507">
        <v>-0.25649046939282338</v>
      </c>
      <c r="V57" s="508">
        <v>-9.6999999999999993</v>
      </c>
      <c r="W57" s="509">
        <v>-2.1429259293299998E-2</v>
      </c>
      <c r="X57" s="510">
        <v>98.6875</v>
      </c>
      <c r="Y57" s="502">
        <v>0.97656200000000126</v>
      </c>
      <c r="Z57" s="506">
        <v>0.27343799999999874</v>
      </c>
      <c r="AA57" s="506">
        <v>98.453125</v>
      </c>
      <c r="AB57" s="506">
        <v>97.4375</v>
      </c>
      <c r="AC57" s="511">
        <v>1.25</v>
      </c>
      <c r="AD57" s="512">
        <v>7.7620750000000003</v>
      </c>
      <c r="AE57" s="509">
        <v>7.660197765625E-2</v>
      </c>
      <c r="AF57" s="513">
        <v>-0.27974812072690097</v>
      </c>
      <c r="AG57" s="502">
        <v>0.30726727314078706</v>
      </c>
      <c r="AH57" s="507">
        <v>1.3479656541584796E-2</v>
      </c>
      <c r="AI57" s="502">
        <v>-0.37127231187870174</v>
      </c>
      <c r="AJ57" s="507">
        <v>-3.393430221427135E-2</v>
      </c>
      <c r="AK57" s="511">
        <v>-1.6569475019486652E-2</v>
      </c>
      <c r="AL57" s="514">
        <v>-0.35470283685921511</v>
      </c>
      <c r="AM57" s="507">
        <v>-1.5560630217189671E-2</v>
      </c>
      <c r="AN57" s="502">
        <v>0.70097983667906294</v>
      </c>
      <c r="AO57" s="232">
        <v>7.5033301617968062E-2</v>
      </c>
      <c r="AP57" s="515">
        <v>0.11739265663531957</v>
      </c>
      <c r="AQ57" s="516">
        <v>5.1499552027568394E-3</v>
      </c>
      <c r="AS57" s="71"/>
    </row>
    <row r="58" spans="9:48" ht="15">
      <c r="I58" s="133">
        <v>41607</v>
      </c>
      <c r="J58" s="217">
        <v>22.109380999999999</v>
      </c>
      <c r="K58" s="80">
        <v>22.38715878</v>
      </c>
      <c r="L58" s="80">
        <v>0.29513889000000049</v>
      </c>
      <c r="M58" s="81">
        <v>405.90429699999999</v>
      </c>
      <c r="N58" s="73">
        <v>17.698899999999998</v>
      </c>
      <c r="O58" s="170">
        <v>0.16825000000000001</v>
      </c>
      <c r="P58" s="80">
        <v>2.6347890000000262E-2</v>
      </c>
      <c r="Q58" s="82">
        <v>22.065671999999999</v>
      </c>
      <c r="R58" s="80">
        <v>0.32148678000000075</v>
      </c>
      <c r="S58" s="83">
        <v>1.4552167778262884E-2</v>
      </c>
      <c r="T58" s="80">
        <v>-6.919966169999995</v>
      </c>
      <c r="U58" s="83">
        <v>-0.24567079395869018</v>
      </c>
      <c r="V58" s="84">
        <v>-7</v>
      </c>
      <c r="W58" s="172">
        <v>-1.5671011146000002E-2</v>
      </c>
      <c r="X58" s="185">
        <v>96.515625</v>
      </c>
      <c r="Y58" s="80">
        <v>-2.171875</v>
      </c>
      <c r="Z58" s="82">
        <v>0.234375</v>
      </c>
      <c r="AA58" s="82">
        <v>96.25</v>
      </c>
      <c r="AB58" s="82">
        <v>98.453125</v>
      </c>
      <c r="AC58" s="187">
        <v>-1.9375</v>
      </c>
      <c r="AD58" s="189">
        <v>8.0552030000000006</v>
      </c>
      <c r="AE58" s="172">
        <v>7.7745295204687495E-2</v>
      </c>
      <c r="AF58" s="86">
        <v>-0.20156861074025673</v>
      </c>
      <c r="AG58" s="80">
        <v>-0.54201198390837069</v>
      </c>
      <c r="AH58" s="83">
        <v>-2.4534288245581092E-2</v>
      </c>
      <c r="AI58" s="80">
        <v>-0.30542326553449139</v>
      </c>
      <c r="AJ58" s="83">
        <v>7.8179509986644247E-2</v>
      </c>
      <c r="AK58" s="187">
        <v>-8.4898061626121485E-2</v>
      </c>
      <c r="AL58" s="192">
        <v>-0.22052520390836994</v>
      </c>
      <c r="AM58" s="83">
        <v>-9.9821204673182073E-3</v>
      </c>
      <c r="AN58" s="80">
        <v>0.480454632770693</v>
      </c>
      <c r="AO58" s="109">
        <v>6.4302189694838807E-2</v>
      </c>
      <c r="AP58" s="194">
        <v>7.3590533142247935E-2</v>
      </c>
      <c r="AQ58" s="200">
        <v>3.331091204365557E-3</v>
      </c>
    </row>
    <row r="59" spans="9:48" ht="15">
      <c r="I59" s="133">
        <v>41639</v>
      </c>
      <c r="J59" s="217">
        <v>23.40625</v>
      </c>
      <c r="K59" s="80">
        <v>23.684027780000001</v>
      </c>
      <c r="L59" s="80">
        <v>1.2968690000000009</v>
      </c>
      <c r="M59" s="81">
        <v>341.89700299999998</v>
      </c>
      <c r="N59" s="73">
        <v>15.4649</v>
      </c>
      <c r="O59" s="170">
        <v>0.16769999999999999</v>
      </c>
      <c r="P59" s="80">
        <v>7.0678780000001495E-2</v>
      </c>
      <c r="Q59" s="82">
        <v>22.316479999999999</v>
      </c>
      <c r="R59" s="80">
        <v>1.3675477800000024</v>
      </c>
      <c r="S59" s="83">
        <v>6.108625902192321E-2</v>
      </c>
      <c r="T59" s="80">
        <v>-5.5524183899999926</v>
      </c>
      <c r="U59" s="83">
        <v>-0.19959164469064905</v>
      </c>
      <c r="V59" s="84">
        <v>-5.7</v>
      </c>
      <c r="W59" s="172">
        <v>-1.3499895834600002E-2</v>
      </c>
      <c r="X59" s="185">
        <v>95.0625</v>
      </c>
      <c r="Y59" s="80">
        <v>-1.453125</v>
      </c>
      <c r="Z59" s="82">
        <v>0.265625</v>
      </c>
      <c r="AA59" s="82">
        <v>94.789062000000001</v>
      </c>
      <c r="AB59" s="82">
        <v>96.25</v>
      </c>
      <c r="AC59" s="187">
        <v>-1.1875</v>
      </c>
      <c r="AD59" s="189">
        <v>8.0500100000000003</v>
      </c>
      <c r="AE59" s="172">
        <v>7.6525407562500009E-2</v>
      </c>
      <c r="AF59" s="86">
        <v>-0.17641063621352601</v>
      </c>
      <c r="AG59" s="80">
        <v>-0.23936272525405486</v>
      </c>
      <c r="AH59" s="83">
        <v>-1.0691965318434877E-2</v>
      </c>
      <c r="AI59" s="80">
        <v>1.1099062138788698</v>
      </c>
      <c r="AJ59" s="83">
        <v>2.5157974526730714E-2</v>
      </c>
      <c r="AK59" s="187">
        <v>-1.8278840867077786E-2</v>
      </c>
      <c r="AL59" s="192">
        <v>1.1281850547459475</v>
      </c>
      <c r="AM59" s="83">
        <v>5.039429370348833E-2</v>
      </c>
      <c r="AN59" s="80">
        <v>1.6086396875166407</v>
      </c>
      <c r="AO59" s="109">
        <v>0.11793694683158629</v>
      </c>
      <c r="AP59" s="194">
        <v>0.11753785524421934</v>
      </c>
      <c r="AQ59" s="200">
        <v>5.2502354764743103E-3</v>
      </c>
    </row>
    <row r="60" spans="9:48" ht="15">
      <c r="I60" s="133">
        <v>41670</v>
      </c>
      <c r="J60" s="217">
        <v>22.75</v>
      </c>
      <c r="K60" s="80">
        <v>23.041666670000001</v>
      </c>
      <c r="L60" s="80">
        <v>-0.64236110999999951</v>
      </c>
      <c r="M60" s="81">
        <v>273.24200400000001</v>
      </c>
      <c r="N60" s="73">
        <v>16.015999999999998</v>
      </c>
      <c r="O60" s="170">
        <v>0.1565</v>
      </c>
      <c r="P60" s="80">
        <v>3.7177780000000382E-2</v>
      </c>
      <c r="Q60" s="82">
        <v>23.646850000000001</v>
      </c>
      <c r="R60" s="80">
        <v>-0.60518332999999913</v>
      </c>
      <c r="S60" s="83">
        <v>-2.5552382205489842E-2</v>
      </c>
      <c r="T60" s="80">
        <v>-6.1576017199999917</v>
      </c>
      <c r="U60" s="83">
        <v>-0.22004398490598109</v>
      </c>
      <c r="V60" s="84">
        <v>-8</v>
      </c>
      <c r="W60" s="172">
        <v>-1.8433333336000002E-2</v>
      </c>
      <c r="X60" s="185">
        <v>97.265625</v>
      </c>
      <c r="Y60" s="80">
        <v>2.203125</v>
      </c>
      <c r="Z60" s="82">
        <v>0.27343799999999874</v>
      </c>
      <c r="AA60" s="82">
        <v>97.003906000000001</v>
      </c>
      <c r="AB60" s="82">
        <v>94.789062000000001</v>
      </c>
      <c r="AC60" s="187">
        <v>2.4765629999999987</v>
      </c>
      <c r="AD60" s="189">
        <v>7.5514489999999999</v>
      </c>
      <c r="AE60" s="172">
        <v>7.3449640664062496E-2</v>
      </c>
      <c r="AF60" s="86">
        <v>-0.25096560268155377</v>
      </c>
      <c r="AG60" s="80">
        <v>0.43689205445287838</v>
      </c>
      <c r="AH60" s="83">
        <v>1.8446695744117149E-2</v>
      </c>
      <c r="AI60" s="80">
        <v>-0.25041823079705761</v>
      </c>
      <c r="AJ60" s="83">
        <v>-7.4554966468027756E-2</v>
      </c>
      <c r="AK60" s="187">
        <v>-8.2126955249936823E-2</v>
      </c>
      <c r="AL60" s="192">
        <v>-0.16829127554712076</v>
      </c>
      <c r="AM60" s="83">
        <v>-7.1056864613726926E-3</v>
      </c>
      <c r="AN60" s="80">
        <v>1.44034841196952</v>
      </c>
      <c r="AO60" s="109">
        <v>0.10999323740381683</v>
      </c>
      <c r="AP60" s="194">
        <v>0.10580131246603876</v>
      </c>
      <c r="AQ60" s="200">
        <v>4.4672009950681938E-3</v>
      </c>
    </row>
    <row r="61" spans="9:48" ht="15">
      <c r="I61" s="133">
        <v>41698</v>
      </c>
      <c r="J61" s="217">
        <v>23.453130999999999</v>
      </c>
      <c r="K61" s="80">
        <v>23.744797670000001</v>
      </c>
      <c r="L61" s="80">
        <v>0.70313099999999906</v>
      </c>
      <c r="M61" s="81">
        <v>206.91149899999999</v>
      </c>
      <c r="N61" s="73">
        <v>13.9148</v>
      </c>
      <c r="O61" s="170">
        <v>0.1555</v>
      </c>
      <c r="P61" s="80">
        <v>9.4949670000001873E-2</v>
      </c>
      <c r="Q61" s="82">
        <v>22.946717</v>
      </c>
      <c r="R61" s="80">
        <v>0.79808067000000094</v>
      </c>
      <c r="S61" s="83">
        <v>3.4636412436219004E-2</v>
      </c>
      <c r="T61" s="80">
        <v>-5.3595210499999908</v>
      </c>
      <c r="U61" s="83">
        <v>-0.19302910668507478</v>
      </c>
      <c r="V61" s="84">
        <v>-7.8</v>
      </c>
      <c r="W61" s="172">
        <v>-1.85209421826E-2</v>
      </c>
      <c r="X61" s="185">
        <v>97.15625</v>
      </c>
      <c r="Y61" s="80">
        <v>-0.109375</v>
      </c>
      <c r="Z61" s="82">
        <v>0.26171899999999937</v>
      </c>
      <c r="AA61" s="82">
        <v>96.925781000000001</v>
      </c>
      <c r="AB61" s="82">
        <v>97.003906000000001</v>
      </c>
      <c r="AC61" s="187">
        <v>0.15234399999999937</v>
      </c>
      <c r="AD61" s="189">
        <v>7.6578980000000003</v>
      </c>
      <c r="AE61" s="172">
        <v>7.4401265256250002E-2</v>
      </c>
      <c r="AF61" s="86">
        <v>-0.24893316153711736</v>
      </c>
      <c r="AG61" s="80">
        <v>3.8233103774918467E-2</v>
      </c>
      <c r="AH61" s="83">
        <v>1.6593028760674483E-3</v>
      </c>
      <c r="AI61" s="80">
        <v>0.83620262464983308</v>
      </c>
      <c r="AJ61" s="83">
        <v>2.0324411444364032E-3</v>
      </c>
      <c r="AK61" s="187">
        <v>-1.111491250863658E-4</v>
      </c>
      <c r="AL61" s="192">
        <v>0.83631377377491944</v>
      </c>
      <c r="AM61" s="83">
        <v>3.6295715312286453E-2</v>
      </c>
      <c r="AN61" s="80">
        <v>2.2766621857444393</v>
      </c>
      <c r="AO61" s="109">
        <v>0.15028123594718901</v>
      </c>
      <c r="AP61" s="194">
        <v>0.16010020810433453</v>
      </c>
      <c r="AQ61" s="200">
        <v>6.9482911282968633E-3</v>
      </c>
    </row>
    <row r="62" spans="9:48" ht="15">
      <c r="I62" s="133">
        <v>41729</v>
      </c>
      <c r="J62" s="217">
        <v>24.5</v>
      </c>
      <c r="K62" s="80">
        <v>24.76388889</v>
      </c>
      <c r="L62" s="80">
        <v>1.01909122</v>
      </c>
      <c r="M62" s="81">
        <v>163.371399</v>
      </c>
      <c r="N62" s="73">
        <v>13.5831</v>
      </c>
      <c r="O62" s="170">
        <v>0.152</v>
      </c>
      <c r="P62" s="80">
        <v>9.2350670000001855E-2</v>
      </c>
      <c r="Q62" s="82">
        <v>23.652446999999999</v>
      </c>
      <c r="R62" s="80">
        <v>1.1114418900000018</v>
      </c>
      <c r="S62" s="83">
        <v>4.680780630126135E-2</v>
      </c>
      <c r="T62" s="80">
        <v>-4.248079159999989</v>
      </c>
      <c r="U62" s="83">
        <v>-0.15525656942003396</v>
      </c>
      <c r="V62" s="84">
        <v>-6.9</v>
      </c>
      <c r="W62" s="172">
        <v>-1.7087083334100001E-2</v>
      </c>
      <c r="X62" s="185">
        <v>96.546875</v>
      </c>
      <c r="Y62" s="80">
        <v>-0.609375</v>
      </c>
      <c r="Z62" s="82">
        <v>0.23046899999999937</v>
      </c>
      <c r="AA62" s="82">
        <v>96.269531000000001</v>
      </c>
      <c r="AB62" s="82">
        <v>96.925781000000001</v>
      </c>
      <c r="AC62" s="187">
        <v>-0.37890600000000063</v>
      </c>
      <c r="AD62" s="189">
        <v>7.6721079999999997</v>
      </c>
      <c r="AE62" s="172">
        <v>7.4071805206249994E-2</v>
      </c>
      <c r="AF62" s="86">
        <v>-0.23068269075556749</v>
      </c>
      <c r="AG62" s="80">
        <v>-9.4322268505383153E-2</v>
      </c>
      <c r="AH62" s="83">
        <v>-3.9723340588643198E-3</v>
      </c>
      <c r="AI62" s="80">
        <v>1.0115589311783653</v>
      </c>
      <c r="AJ62" s="83">
        <v>1.8250470781549871E-2</v>
      </c>
      <c r="AK62" s="187">
        <v>-5.5606903162534766E-3</v>
      </c>
      <c r="AL62" s="192">
        <v>1.0171196214946188</v>
      </c>
      <c r="AM62" s="83">
        <v>4.2835472242397032E-2</v>
      </c>
      <c r="AN62" s="80">
        <v>3.2937818072390579</v>
      </c>
      <c r="AO62" s="109">
        <v>0.19955407590055474</v>
      </c>
      <c r="AP62" s="194">
        <v>0.14551587905574659</v>
      </c>
      <c r="AQ62" s="200">
        <v>6.1283267635334031E-3</v>
      </c>
    </row>
    <row r="63" spans="9:48" ht="15">
      <c r="I63" s="133">
        <v>41759</v>
      </c>
      <c r="J63" s="217">
        <v>23.875</v>
      </c>
      <c r="K63" s="80">
        <v>24.13888889</v>
      </c>
      <c r="L63" s="80">
        <v>-0.625</v>
      </c>
      <c r="M63" s="81">
        <v>167.252396</v>
      </c>
      <c r="N63" s="73">
        <v>14.914</v>
      </c>
      <c r="O63" s="170">
        <v>0.15049999999999999</v>
      </c>
      <c r="P63" s="80">
        <v>4.6080889999998931E-2</v>
      </c>
      <c r="Q63" s="82">
        <v>24.717808000000002</v>
      </c>
      <c r="R63" s="80">
        <v>-0.57891911000000107</v>
      </c>
      <c r="S63" s="83">
        <v>-2.3377552393791291E-2</v>
      </c>
      <c r="T63" s="80">
        <v>-4.82699826999999</v>
      </c>
      <c r="U63" s="83">
        <v>-0.17500460322772804</v>
      </c>
      <c r="V63" s="84">
        <v>-7.9</v>
      </c>
      <c r="W63" s="172">
        <v>-1.9069722223100001E-2</v>
      </c>
      <c r="X63" s="185">
        <v>97.484375</v>
      </c>
      <c r="Y63" s="80">
        <v>0.9375</v>
      </c>
      <c r="Z63" s="82">
        <v>0.27734399999999937</v>
      </c>
      <c r="AA63" s="82">
        <v>97.210937999999999</v>
      </c>
      <c r="AB63" s="82">
        <v>96.269531000000001</v>
      </c>
      <c r="AC63" s="187">
        <v>1.2148439999999994</v>
      </c>
      <c r="AD63" s="189">
        <v>7.508197</v>
      </c>
      <c r="AE63" s="172">
        <v>7.3193189192187508E-2</v>
      </c>
      <c r="AF63" s="86">
        <v>-0.2605395725144255</v>
      </c>
      <c r="AG63" s="80">
        <v>0.2802434827682565</v>
      </c>
      <c r="AH63" s="83">
        <v>1.1316618484806022E-2</v>
      </c>
      <c r="AI63" s="80">
        <v>-0.31267104055620926</v>
      </c>
      <c r="AJ63" s="83">
        <v>-2.9856881758858006E-2</v>
      </c>
      <c r="AK63" s="187">
        <v>-1.3995413324464689E-2</v>
      </c>
      <c r="AL63" s="192">
        <v>-0.29867562723174457</v>
      </c>
      <c r="AM63" s="83">
        <v>-1.2060933908985268E-2</v>
      </c>
      <c r="AN63" s="80">
        <v>2.9951061800073133</v>
      </c>
      <c r="AO63" s="109">
        <v>0.18508633347086434</v>
      </c>
      <c r="AP63" s="194">
        <v>0.11833997719943959</v>
      </c>
      <c r="AQ63" s="200">
        <v>4.7787315524270057E-3</v>
      </c>
    </row>
    <row r="64" spans="9:48" ht="15">
      <c r="I64" s="133">
        <v>41789</v>
      </c>
      <c r="J64" s="331">
        <v>22.203130999999999</v>
      </c>
      <c r="K64" s="332">
        <v>22.48090878</v>
      </c>
      <c r="L64" s="332">
        <v>-1.6579801100000005</v>
      </c>
      <c r="M64" s="333">
        <v>191.41279599999999</v>
      </c>
      <c r="N64" s="334">
        <v>16.7195</v>
      </c>
      <c r="O64" s="335">
        <v>0.151</v>
      </c>
      <c r="P64" s="332">
        <v>1.2314889999998968E-2</v>
      </c>
      <c r="Q64" s="336">
        <v>24.126574000000002</v>
      </c>
      <c r="R64" s="332">
        <v>-1.6456652200000015</v>
      </c>
      <c r="S64" s="337">
        <v>-6.8174853759807891E-2</v>
      </c>
      <c r="T64" s="332">
        <v>-6.4726634899999915</v>
      </c>
      <c r="U64" s="337">
        <v>-0.23124854375519244</v>
      </c>
      <c r="V64" s="338">
        <v>-9.9</v>
      </c>
      <c r="W64" s="339">
        <v>-2.22560996922E-2</v>
      </c>
      <c r="X64" s="340">
        <v>99.039062000000001</v>
      </c>
      <c r="Y64" s="332">
        <v>1.5546870000000013</v>
      </c>
      <c r="Z64" s="336">
        <v>0.27343700000000126</v>
      </c>
      <c r="AA64" s="336">
        <v>98.765625</v>
      </c>
      <c r="AB64" s="336">
        <v>97.210937999999999</v>
      </c>
      <c r="AC64" s="341">
        <v>1.8281240000000025</v>
      </c>
      <c r="AD64" s="342">
        <v>7.1980000000000004</v>
      </c>
      <c r="AE64" s="339">
        <v>7.1288316827599993E-2</v>
      </c>
      <c r="AF64" s="343">
        <v>-0.3121984173931755</v>
      </c>
      <c r="AG64" s="332">
        <v>0.47629864546336226</v>
      </c>
      <c r="AH64" s="337">
        <v>1.9731589454420918E-2</v>
      </c>
      <c r="AI64" s="332">
        <v>-1.2095232418206439</v>
      </c>
      <c r="AJ64" s="337">
        <v>-5.1658844878749999E-2</v>
      </c>
      <c r="AK64" s="341">
        <v>-4.0156667284004632E-2</v>
      </c>
      <c r="AL64" s="344">
        <v>-1.1693665745366393</v>
      </c>
      <c r="AM64" s="337">
        <v>-4.8443264305386979E-2</v>
      </c>
      <c r="AN64" s="332">
        <v>1.825739605470674</v>
      </c>
      <c r="AO64" s="345">
        <v>0.12767688299383328</v>
      </c>
      <c r="AP64" s="346">
        <v>9.7681488656737092E-2</v>
      </c>
      <c r="AQ64" s="347">
        <v>4.04664394876947E-3</v>
      </c>
    </row>
    <row r="65" spans="9:43" ht="15">
      <c r="I65" s="133">
        <v>41820</v>
      </c>
      <c r="J65" s="331">
        <v>23.125</v>
      </c>
      <c r="K65" s="332">
        <v>23.38888889</v>
      </c>
      <c r="L65" s="332">
        <v>0.90798011000000045</v>
      </c>
      <c r="M65" s="333">
        <v>127.60839799999999</v>
      </c>
      <c r="N65" s="334">
        <v>19.821000000000002</v>
      </c>
      <c r="O65" s="335">
        <v>0.1552</v>
      </c>
      <c r="P65" s="332">
        <v>-3.0781220000001497E-2</v>
      </c>
      <c r="Q65" s="336">
        <v>22.511690000000002</v>
      </c>
      <c r="R65" s="332">
        <v>0.87719888999999895</v>
      </c>
      <c r="S65" s="337">
        <v>3.9019725518409355E-2</v>
      </c>
      <c r="T65" s="332">
        <v>-5.5954645999999926</v>
      </c>
      <c r="U65" s="337">
        <v>-0.20125207294064262</v>
      </c>
      <c r="V65" s="338">
        <v>-9.6</v>
      </c>
      <c r="W65" s="339">
        <v>-2.24533333344E-2</v>
      </c>
      <c r="X65" s="340">
        <v>98.78125</v>
      </c>
      <c r="Y65" s="332">
        <v>-0.25781200000000126</v>
      </c>
      <c r="Z65" s="336">
        <v>0.27343700000000126</v>
      </c>
      <c r="AA65" s="336">
        <v>98.535156000000001</v>
      </c>
      <c r="AB65" s="336">
        <v>98.765625</v>
      </c>
      <c r="AC65" s="341">
        <v>1.5625E-2</v>
      </c>
      <c r="AD65" s="342">
        <v>7.2728479999999998</v>
      </c>
      <c r="AE65" s="339">
        <v>7.184210164999999E-2</v>
      </c>
      <c r="AF65" s="343">
        <v>-0.3125372562705368</v>
      </c>
      <c r="AG65" s="332">
        <v>4.8781002717683672E-3</v>
      </c>
      <c r="AH65" s="337">
        <v>2.169885710362447E-4</v>
      </c>
      <c r="AI65" s="332">
        <v>0.88212066863609251</v>
      </c>
      <c r="AJ65" s="337">
        <v>-3.3883887736130269E-4</v>
      </c>
      <c r="AK65" s="341">
        <v>4.36783643251363E-5</v>
      </c>
      <c r="AL65" s="344">
        <v>0.88207699027176734</v>
      </c>
      <c r="AM65" s="337">
        <v>3.9236714089445603E-2</v>
      </c>
      <c r="AN65" s="332">
        <v>2.7078165957424414</v>
      </c>
      <c r="AO65" s="345">
        <v>0.17192321843713954</v>
      </c>
      <c r="AP65" s="346">
        <v>5.4678029742845663E-2</v>
      </c>
      <c r="AQ65" s="347">
        <v>2.4321983723135619E-3</v>
      </c>
    </row>
    <row r="66" spans="9:43" ht="15">
      <c r="I66" s="133">
        <v>41851</v>
      </c>
      <c r="J66" s="234">
        <v>24.109380999999999</v>
      </c>
      <c r="K66" s="237">
        <v>24.37326989</v>
      </c>
      <c r="L66" s="237">
        <v>0.98438099999999906</v>
      </c>
      <c r="M66" s="238">
        <v>80.474700999999996</v>
      </c>
      <c r="N66" s="239">
        <v>19.956099999999999</v>
      </c>
      <c r="O66" s="240">
        <v>0.156</v>
      </c>
      <c r="P66" s="237">
        <v>-5.2789109999999084E-2</v>
      </c>
      <c r="Q66" s="171">
        <v>23.441678</v>
      </c>
      <c r="R66" s="237">
        <v>0.93159188999999998</v>
      </c>
      <c r="S66" s="241">
        <v>3.9830532112122063E-2</v>
      </c>
      <c r="T66" s="237">
        <v>-4.6638727099999926</v>
      </c>
      <c r="U66" s="241">
        <v>-0.16943751798241391</v>
      </c>
      <c r="V66" s="242">
        <v>-8.1999999999999993</v>
      </c>
      <c r="W66" s="243">
        <v>-1.9986081309799997E-2</v>
      </c>
      <c r="X66" s="244">
        <v>97.96875</v>
      </c>
      <c r="Y66" s="237">
        <v>-0.8125</v>
      </c>
      <c r="Z66" s="171">
        <v>0.24609399999999937</v>
      </c>
      <c r="AA66" s="171">
        <v>97.714843999999999</v>
      </c>
      <c r="AB66" s="171">
        <v>98.535156000000001</v>
      </c>
      <c r="AC66" s="245">
        <v>-0.56640600000000063</v>
      </c>
      <c r="AD66" s="246">
        <v>7.148028</v>
      </c>
      <c r="AE66" s="243">
        <v>7.0028336812500008E-2</v>
      </c>
      <c r="AF66" s="247">
        <v>-0.28539991408495791</v>
      </c>
      <c r="AG66" s="237">
        <v>-0.17702297717516988</v>
      </c>
      <c r="AH66" s="241">
        <v>-7.5686783586738342E-3</v>
      </c>
      <c r="AI66" s="237">
        <v>0.74354436756193865</v>
      </c>
      <c r="AJ66" s="241">
        <v>2.7137342185578894E-2</v>
      </c>
      <c r="AK66" s="245">
        <v>-1.1024545262891426E-2</v>
      </c>
      <c r="AL66" s="248">
        <v>0.75456891282483007</v>
      </c>
      <c r="AM66" s="241">
        <v>3.2261853753448227E-2</v>
      </c>
      <c r="AN66" s="237">
        <v>3.4623855085672712</v>
      </c>
      <c r="AO66" s="203">
        <v>0.20973163392062899</v>
      </c>
      <c r="AP66" s="249">
        <v>1.7446096456824364E-2</v>
      </c>
      <c r="AQ66" s="250">
        <v>7.4591386272665147E-4</v>
      </c>
    </row>
    <row r="67" spans="9:43" ht="15">
      <c r="I67" s="133">
        <v>41880</v>
      </c>
      <c r="J67" s="234">
        <v>22.28125</v>
      </c>
      <c r="K67" s="237">
        <v>22.559027780000001</v>
      </c>
      <c r="L67" s="237">
        <v>-1.8142421099999986</v>
      </c>
      <c r="M67" s="238">
        <v>103.4002</v>
      </c>
      <c r="N67" s="239">
        <v>19.150700000000001</v>
      </c>
      <c r="O67" s="240">
        <v>0.157</v>
      </c>
      <c r="P67" s="237">
        <v>-5.2760110000001248E-2</v>
      </c>
      <c r="Q67" s="171">
        <v>24.426030000000001</v>
      </c>
      <c r="R67" s="237">
        <v>-1.8670022199999998</v>
      </c>
      <c r="S67" s="241">
        <v>-7.6600399881757514E-2</v>
      </c>
      <c r="T67" s="237">
        <v>-6.5308749299999924</v>
      </c>
      <c r="U67" s="241">
        <v>-0.23305893623174601</v>
      </c>
      <c r="V67" s="242">
        <v>-10.5</v>
      </c>
      <c r="W67" s="243">
        <v>-2.3686979168999998E-2</v>
      </c>
      <c r="X67" s="244">
        <v>99.53125</v>
      </c>
      <c r="Y67" s="237">
        <v>1.5625</v>
      </c>
      <c r="Z67" s="171">
        <v>0.25390600000000063</v>
      </c>
      <c r="AA67" s="171">
        <v>99.242187999999999</v>
      </c>
      <c r="AB67" s="171">
        <v>97.714843999999999</v>
      </c>
      <c r="AC67" s="245">
        <v>1.8164060000000006</v>
      </c>
      <c r="AD67" s="246">
        <v>6.8048909999999996</v>
      </c>
      <c r="AE67" s="243">
        <v>6.7729930734374999E-2</v>
      </c>
      <c r="AF67" s="247">
        <v>-0.34972690673339396</v>
      </c>
      <c r="AG67" s="237">
        <v>0.51840211634340227</v>
      </c>
      <c r="AH67" s="241">
        <v>2.1269288802160072E-2</v>
      </c>
      <c r="AI67" s="237">
        <v>-1.3988555666631881</v>
      </c>
      <c r="AJ67" s="241">
        <v>-6.4326992648436054E-2</v>
      </c>
      <c r="AK67" s="245">
        <v>-5.0255463006590666E-2</v>
      </c>
      <c r="AL67" s="248">
        <v>-1.3486001036565975</v>
      </c>
      <c r="AM67" s="241">
        <v>-5.5331111079597435E-2</v>
      </c>
      <c r="AN67" s="237">
        <v>2.1137854049106739</v>
      </c>
      <c r="AO67" s="203">
        <v>0.14279583850766375</v>
      </c>
      <c r="AP67" s="249">
        <v>3.6037649981048095E-2</v>
      </c>
      <c r="AQ67" s="250">
        <v>1.4785726389479575E-3</v>
      </c>
    </row>
    <row r="68" spans="9:43" ht="15">
      <c r="I68" s="133">
        <v>41912</v>
      </c>
      <c r="J68" s="331">
        <v>23.546880999999999</v>
      </c>
      <c r="K68" s="332">
        <v>23.81076989</v>
      </c>
      <c r="L68" s="332">
        <v>1.2517421099999986</v>
      </c>
      <c r="M68" s="333">
        <v>69.542800999999997</v>
      </c>
      <c r="N68" s="334">
        <v>18.911799999999999</v>
      </c>
      <c r="O68" s="335">
        <v>0.1565</v>
      </c>
      <c r="P68" s="332">
        <v>-1.1969219999997449E-2</v>
      </c>
      <c r="Q68" s="336">
        <v>22.570996999999998</v>
      </c>
      <c r="R68" s="332">
        <v>1.2397728900000011</v>
      </c>
      <c r="S68" s="337">
        <v>5.4956840431711243E-2</v>
      </c>
      <c r="T68" s="332">
        <v>-5.2911020399999913</v>
      </c>
      <c r="U68" s="337">
        <v>-0.1909102785697071</v>
      </c>
      <c r="V68" s="338">
        <v>-8.6999999999999993</v>
      </c>
      <c r="W68" s="339">
        <v>-2.0715369804299999E-2</v>
      </c>
      <c r="X68" s="340">
        <v>98.578125</v>
      </c>
      <c r="Y68" s="332">
        <v>-0.953125</v>
      </c>
      <c r="Z68" s="336">
        <v>0.28906200000000126</v>
      </c>
      <c r="AA68" s="336">
        <v>98.304687999999999</v>
      </c>
      <c r="AB68" s="336">
        <v>99.242187999999999</v>
      </c>
      <c r="AC68" s="341">
        <v>-0.66406299999999874</v>
      </c>
      <c r="AD68" s="342">
        <v>6.9646030000000003</v>
      </c>
      <c r="AE68" s="339">
        <v>6.8655750510937502E-2</v>
      </c>
      <c r="AF68" s="343">
        <v>-0.30172810944656192</v>
      </c>
      <c r="AG68" s="332">
        <v>-0.23224069886609736</v>
      </c>
      <c r="AH68" s="337">
        <v>-1.0294800872225236E-2</v>
      </c>
      <c r="AI68" s="332">
        <v>0.98465776430189778</v>
      </c>
      <c r="AJ68" s="337">
        <v>4.799879728683204E-2</v>
      </c>
      <c r="AK68" s="341">
        <v>-2.2874426832005895E-2</v>
      </c>
      <c r="AL68" s="344">
        <v>1.0075321911339037</v>
      </c>
      <c r="AM68" s="337">
        <v>4.4662039559486E-2</v>
      </c>
      <c r="AN68" s="332">
        <v>3.1213175960445776</v>
      </c>
      <c r="AO68" s="345">
        <v>0.19383543145550908</v>
      </c>
      <c r="AP68" s="346">
        <v>7.5248910772845012E-2</v>
      </c>
      <c r="AQ68" s="347">
        <v>3.3356451131975602E-3</v>
      </c>
    </row>
    <row r="69" spans="9:43" ht="15">
      <c r="I69" s="133">
        <v>41943</v>
      </c>
      <c r="J69" s="331">
        <v>22.390630999999999</v>
      </c>
      <c r="K69" s="332">
        <v>22.682297670000001</v>
      </c>
      <c r="L69" s="332">
        <v>-1.128472219999999</v>
      </c>
      <c r="M69" s="333">
        <v>49.428001000000002</v>
      </c>
      <c r="N69" s="334">
        <v>19.195499999999999</v>
      </c>
      <c r="O69" s="335">
        <v>0.15590000000000001</v>
      </c>
      <c r="P69" s="332">
        <v>-4.3421110000000596E-2</v>
      </c>
      <c r="Q69" s="336">
        <v>23.854191</v>
      </c>
      <c r="R69" s="332">
        <v>-1.1718933299999996</v>
      </c>
      <c r="S69" s="337">
        <v>-4.9216944072529509E-2</v>
      </c>
      <c r="T69" s="332">
        <v>-6.4629953699999909</v>
      </c>
      <c r="U69" s="337">
        <v>-0.23073120213900034</v>
      </c>
      <c r="V69" s="338">
        <v>-11.1</v>
      </c>
      <c r="W69" s="339">
        <v>-2.5177350413699999E-2</v>
      </c>
      <c r="X69" s="340">
        <v>100.039062</v>
      </c>
      <c r="Y69" s="332">
        <v>1.4609370000000013</v>
      </c>
      <c r="Z69" s="336">
        <v>0.27343700000000126</v>
      </c>
      <c r="AA69" s="336">
        <v>99.75</v>
      </c>
      <c r="AB69" s="336">
        <v>98.304687999999999</v>
      </c>
      <c r="AC69" s="341">
        <v>1.7343740000000025</v>
      </c>
      <c r="AD69" s="342">
        <v>6.6523269999999997</v>
      </c>
      <c r="AE69" s="339">
        <v>6.6549255319727399E-2</v>
      </c>
      <c r="AF69" s="343">
        <v>-0.3783265536592203</v>
      </c>
      <c r="AG69" s="332">
        <v>0.5233093880932721</v>
      </c>
      <c r="AH69" s="337">
        <v>2.1977844081095863E-2</v>
      </c>
      <c r="AI69" s="332">
        <v>-0.70453669255308182</v>
      </c>
      <c r="AJ69" s="337">
        <v>-7.6598444212658379E-2</v>
      </c>
      <c r="AK69" s="341">
        <v>-5.5952750646354292E-2</v>
      </c>
      <c r="AL69" s="344">
        <v>-0.64858394190672752</v>
      </c>
      <c r="AM69" s="337">
        <v>-2.7239099991433646E-2</v>
      </c>
      <c r="AN69" s="332">
        <v>2.47273365413785</v>
      </c>
      <c r="AO69" s="345">
        <v>0.16131642876477614</v>
      </c>
      <c r="AP69" s="346">
        <v>6.0027367852916097E-2</v>
      </c>
      <c r="AQ69" s="347">
        <v>2.5210175114130295E-3</v>
      </c>
    </row>
    <row r="70" spans="9:43" ht="15">
      <c r="I70" s="133">
        <v>41971</v>
      </c>
      <c r="J70" s="234">
        <v>21.53125</v>
      </c>
      <c r="K70" s="237">
        <v>21.79513889</v>
      </c>
      <c r="L70" s="237">
        <v>-0.88715878000000004</v>
      </c>
      <c r="M70" s="238">
        <v>14.855399999999999</v>
      </c>
      <c r="N70" s="239">
        <v>18.389500000000002</v>
      </c>
      <c r="O70" s="240">
        <v>0.154</v>
      </c>
      <c r="P70" s="237">
        <v>-2.6703300000008312E-3</v>
      </c>
      <c r="Q70" s="171">
        <v>22.684968000000001</v>
      </c>
      <c r="R70" s="237">
        <v>-0.88982911000000087</v>
      </c>
      <c r="S70" s="241">
        <v>-3.9230113410287544E-2</v>
      </c>
      <c r="T70" s="237">
        <v>-7.3528244799999918</v>
      </c>
      <c r="U70" s="241">
        <v>-0.26090970432208294</v>
      </c>
      <c r="V70" s="242">
        <v>-12.7</v>
      </c>
      <c r="W70" s="243">
        <v>-2.7679826390299995E-2</v>
      </c>
      <c r="X70" s="244">
        <v>101.117188</v>
      </c>
      <c r="Y70" s="237">
        <v>1.0781259999999975</v>
      </c>
      <c r="Z70" s="171">
        <v>0.28906200000000126</v>
      </c>
      <c r="AA70" s="171">
        <v>100.832031</v>
      </c>
      <c r="AB70" s="171">
        <v>99.75</v>
      </c>
      <c r="AC70" s="245">
        <v>1.3671879999999987</v>
      </c>
      <c r="AD70" s="246">
        <v>6.2499140000000004</v>
      </c>
      <c r="AE70" s="243">
        <v>6.3197372892183204E-2</v>
      </c>
      <c r="AF70" s="247">
        <v>-0.43799014300044858</v>
      </c>
      <c r="AG70" s="237">
        <v>0.51724352424424158</v>
      </c>
      <c r="AH70" s="241">
        <v>2.2803841646446464E-2</v>
      </c>
      <c r="AI70" s="237">
        <v>-0.40474801921680975</v>
      </c>
      <c r="AJ70" s="241">
        <v>-5.9663589341228285E-2</v>
      </c>
      <c r="AK70" s="245">
        <v>-3.2162433461050466E-2</v>
      </c>
      <c r="AL70" s="248">
        <v>-0.37258558575575929</v>
      </c>
      <c r="AM70" s="241">
        <v>-1.6426271763841076E-2</v>
      </c>
      <c r="AN70" s="237">
        <v>2.1001480683820906</v>
      </c>
      <c r="AO70" s="203">
        <v>0.14224032950207266</v>
      </c>
      <c r="AP70" s="249">
        <v>0.12393597671599538</v>
      </c>
      <c r="AQ70" s="250">
        <v>5.4639956903446887E-3</v>
      </c>
    </row>
    <row r="71" spans="9:43" ht="15">
      <c r="I71" s="133">
        <v>42004</v>
      </c>
      <c r="J71" s="234">
        <v>21.140630999999999</v>
      </c>
      <c r="K71" s="237">
        <v>21.41840878</v>
      </c>
      <c r="L71" s="237">
        <v>-0.37673011000000045</v>
      </c>
      <c r="M71" s="238">
        <v>-54.736697999999997</v>
      </c>
      <c r="N71" s="239">
        <v>17.127400000000002</v>
      </c>
      <c r="O71" s="240">
        <v>0.17125000000000001</v>
      </c>
      <c r="P71" s="237">
        <v>4.1698889999999267E-2</v>
      </c>
      <c r="Q71" s="171">
        <v>21.753440000000001</v>
      </c>
      <c r="R71" s="237">
        <v>-0.33503122000000118</v>
      </c>
      <c r="S71" s="241">
        <v>-1.5371832301271524E-2</v>
      </c>
      <c r="T71" s="237">
        <v>-7.687855699999993</v>
      </c>
      <c r="U71" s="241">
        <v>-0.27227087640274106</v>
      </c>
      <c r="V71" s="242">
        <v>-12.6</v>
      </c>
      <c r="W71" s="243">
        <v>-2.6987195062799996E-2</v>
      </c>
      <c r="X71" s="244">
        <v>101.210938</v>
      </c>
      <c r="Y71" s="237">
        <v>9.375E-2</v>
      </c>
      <c r="Z71" s="171">
        <v>0.28515699999999811</v>
      </c>
      <c r="AA71" s="171">
        <v>100.957031</v>
      </c>
      <c r="AB71" s="171">
        <v>100.832031</v>
      </c>
      <c r="AC71" s="245">
        <v>0.37890699999999811</v>
      </c>
      <c r="AD71" s="246">
        <v>5.9987959999999996</v>
      </c>
      <c r="AE71" s="243">
        <v>6.0714377003064791E-2</v>
      </c>
      <c r="AF71" s="247">
        <v>-0.44449430917223631</v>
      </c>
      <c r="AG71" s="237">
        <v>0.16595753111387015</v>
      </c>
      <c r="AH71" s="241">
        <v>7.614428701347457E-3</v>
      </c>
      <c r="AI71" s="237">
        <v>-0.16937857167543358</v>
      </c>
      <c r="AJ71" s="241">
        <v>-6.5041661717877286E-3</v>
      </c>
      <c r="AK71" s="245">
        <v>-3.0488278930254978E-4</v>
      </c>
      <c r="AL71" s="248">
        <v>-0.16907368888613103</v>
      </c>
      <c r="AM71" s="241">
        <v>-7.7574035999240665E-3</v>
      </c>
      <c r="AN71" s="237">
        <v>1.9310743794959595</v>
      </c>
      <c r="AO71" s="203">
        <v>0.13337951025801487</v>
      </c>
      <c r="AP71" s="249">
        <v>0.16844955372062581</v>
      </c>
      <c r="AQ71" s="250">
        <v>7.7287671609155692E-3</v>
      </c>
    </row>
    <row r="72" spans="9:43" ht="15">
      <c r="I72" s="133">
        <v>42034</v>
      </c>
      <c r="J72" s="234">
        <v>17.15625</v>
      </c>
      <c r="K72" s="237">
        <v>17.434027780000001</v>
      </c>
      <c r="L72" s="237">
        <v>-3.9843809999999991</v>
      </c>
      <c r="M72" s="238">
        <v>92.598602</v>
      </c>
      <c r="N72" s="239">
        <v>18.632300000000001</v>
      </c>
      <c r="O72" s="240">
        <v>0.17125000000000001</v>
      </c>
      <c r="P72" s="237">
        <v>1.511577999999858E-2</v>
      </c>
      <c r="Q72" s="171">
        <v>21.403293000000001</v>
      </c>
      <c r="R72" s="237">
        <v>-3.9692652200000005</v>
      </c>
      <c r="S72" s="241">
        <v>-0.18532026635453919</v>
      </c>
      <c r="T72" s="237">
        <v>-11.657120919999993</v>
      </c>
      <c r="U72" s="241">
        <v>-0.40713383142174053</v>
      </c>
      <c r="V72" s="242">
        <v>-22.1</v>
      </c>
      <c r="W72" s="243">
        <v>-3.8529201393800006E-2</v>
      </c>
      <c r="X72" s="244">
        <v>103.375</v>
      </c>
      <c r="Y72" s="237">
        <v>2.1640620000000013</v>
      </c>
      <c r="Z72" s="171">
        <v>0.25390699999999811</v>
      </c>
      <c r="AA72" s="171">
        <v>103.128906</v>
      </c>
      <c r="AB72" s="171">
        <v>100.957031</v>
      </c>
      <c r="AC72" s="245">
        <v>2.4179689999999994</v>
      </c>
      <c r="AD72" s="246">
        <v>5.4045230000000002</v>
      </c>
      <c r="AE72" s="243">
        <v>5.58692565125E-2</v>
      </c>
      <c r="AF72" s="247">
        <v>-0.68963153975710434</v>
      </c>
      <c r="AG72" s="237">
        <v>1.0747734602548829</v>
      </c>
      <c r="AH72" s="241">
        <v>5.0179892974051399E-2</v>
      </c>
      <c r="AI72" s="237">
        <v>-3.1597378424920932</v>
      </c>
      <c r="AJ72" s="241">
        <v>-0.24513723058486803</v>
      </c>
      <c r="AK72" s="245">
        <v>-0.26524608274697548</v>
      </c>
      <c r="AL72" s="248">
        <v>-2.8944917597451179</v>
      </c>
      <c r="AM72" s="241">
        <v>-0.13514037338048779</v>
      </c>
      <c r="AN72" s="237">
        <v>-0.96341738024915835</v>
      </c>
      <c r="AO72" s="203">
        <v>-1.9785819940047689E-2</v>
      </c>
      <c r="AP72" s="249">
        <v>0.19021805536510436</v>
      </c>
      <c r="AQ72" s="250">
        <v>8.8810544853698686E-3</v>
      </c>
    </row>
    <row r="73" spans="9:43" ht="15">
      <c r="I73" s="133">
        <v>42062</v>
      </c>
      <c r="J73" s="234">
        <v>18.9375</v>
      </c>
      <c r="K73" s="237">
        <v>19.215277780000001</v>
      </c>
      <c r="L73" s="237">
        <v>1.78125</v>
      </c>
      <c r="M73" s="238">
        <v>48.372298999999998</v>
      </c>
      <c r="N73" s="239">
        <v>15.242699999999999</v>
      </c>
      <c r="O73" s="240">
        <v>0.17299999999999999</v>
      </c>
      <c r="P73" s="237">
        <v>0.14999678000000216</v>
      </c>
      <c r="Q73" s="171">
        <v>17.284030999999999</v>
      </c>
      <c r="R73" s="237">
        <v>1.9312467800000022</v>
      </c>
      <c r="S73" s="241">
        <v>0.11077456135612525</v>
      </c>
      <c r="T73" s="237">
        <v>-9.7258741399999913</v>
      </c>
      <c r="U73" s="241">
        <v>-0.34145934165459724</v>
      </c>
      <c r="V73" s="242">
        <v>-20.7</v>
      </c>
      <c r="W73" s="243">
        <v>-3.9775625004599996E-2</v>
      </c>
      <c r="X73" s="244">
        <v>101.898438</v>
      </c>
      <c r="Y73" s="237">
        <v>-1.4765620000000013</v>
      </c>
      <c r="Z73" s="171">
        <v>0.24609399999999937</v>
      </c>
      <c r="AA73" s="171">
        <v>101.632812</v>
      </c>
      <c r="AB73" s="171">
        <v>103.128906</v>
      </c>
      <c r="AC73" s="245">
        <v>-1.2304680000000019</v>
      </c>
      <c r="AD73" s="246">
        <v>6.1613049999999996</v>
      </c>
      <c r="AE73" s="243">
        <v>6.2782735554158989E-2</v>
      </c>
      <c r="AF73" s="247">
        <v>-0.63354399348030788</v>
      </c>
      <c r="AG73" s="237">
        <v>-0.84856954146184593</v>
      </c>
      <c r="AH73" s="241">
        <v>-4.8673178233391907E-2</v>
      </c>
      <c r="AI73" s="237">
        <v>1.0412688687853766</v>
      </c>
      <c r="AJ73" s="241">
        <v>5.6087546276796463E-2</v>
      </c>
      <c r="AK73" s="245">
        <v>-4.1408369752779603E-2</v>
      </c>
      <c r="AL73" s="248">
        <v>1.0826772385381562</v>
      </c>
      <c r="AM73" s="241">
        <v>6.210138312273334E-2</v>
      </c>
      <c r="AN73" s="237">
        <v>0.11925985828899788</v>
      </c>
      <c r="AO73" s="203">
        <v>4.1086836398191329E-2</v>
      </c>
      <c r="AP73" s="249">
        <v>0.30590815553154466</v>
      </c>
      <c r="AQ73" s="250">
        <v>1.7546613977664813E-2</v>
      </c>
    </row>
    <row r="74" spans="9:43" ht="15">
      <c r="I74" s="149">
        <v>42094</v>
      </c>
      <c r="J74" s="271">
        <v>19.1875</v>
      </c>
      <c r="K74" s="272">
        <v>19.45138889</v>
      </c>
      <c r="L74" s="272">
        <v>0.23611110999999951</v>
      </c>
      <c r="M74" s="273">
        <v>-54.413601</v>
      </c>
      <c r="N74" s="274" t="s">
        <v>326</v>
      </c>
      <c r="O74" s="275">
        <v>0.17624999999999999</v>
      </c>
      <c r="P74" s="272">
        <v>6.170477999999946E-2</v>
      </c>
      <c r="Q74" s="276">
        <v>19.153573000000002</v>
      </c>
      <c r="R74" s="272">
        <v>0.29781588999999897</v>
      </c>
      <c r="S74" s="277">
        <v>1.5498911512482906E-2</v>
      </c>
      <c r="T74" s="272">
        <v>-9.4280582499999923</v>
      </c>
      <c r="U74" s="277">
        <v>-0.33125267826352967</v>
      </c>
      <c r="V74" s="278">
        <v>-20.399999999999999</v>
      </c>
      <c r="W74" s="279">
        <v>-3.9680833335599998E-2</v>
      </c>
      <c r="X74" s="280">
        <v>102.242188</v>
      </c>
      <c r="Y74" s="272">
        <v>0.34375</v>
      </c>
      <c r="Z74" s="276">
        <v>0.26562599999999748</v>
      </c>
      <c r="AA74" s="276">
        <v>102.003906</v>
      </c>
      <c r="AB74" s="276">
        <v>101.632812</v>
      </c>
      <c r="AC74" s="281">
        <v>0.60937599999999748</v>
      </c>
      <c r="AD74" s="282">
        <v>5.6016069999999996</v>
      </c>
      <c r="AE74" s="279">
        <v>5.7272055599611599E-2</v>
      </c>
      <c r="AF74" s="283">
        <v>-0.69284807259247561</v>
      </c>
      <c r="AG74" s="272">
        <v>0.38606650457105451</v>
      </c>
      <c r="AH74" s="277">
        <v>2.0091643170149085E-2</v>
      </c>
      <c r="AI74" s="272">
        <v>0.67368950597364963</v>
      </c>
      <c r="AJ74" s="277">
        <v>-5.9304079112167729E-2</v>
      </c>
      <c r="AK74" s="281">
        <v>-1.0192888597403828E-2</v>
      </c>
      <c r="AL74" s="284">
        <v>0.68388239457105349</v>
      </c>
      <c r="AM74" s="277">
        <v>3.5590554682631989E-2</v>
      </c>
      <c r="AN74" s="272">
        <v>0.80314225286005136</v>
      </c>
      <c r="AO74" s="285">
        <v>7.8139694378389635E-2</v>
      </c>
      <c r="AP74" s="286">
        <v>0.24574324213044663</v>
      </c>
      <c r="AQ74" s="287">
        <v>1.2788950799671793E-2</v>
      </c>
    </row>
    <row r="83" spans="9:9" ht="15.75">
      <c r="I83" s="498" t="s">
        <v>270</v>
      </c>
    </row>
  </sheetData>
  <mergeCells count="4">
    <mergeCell ref="J26:W26"/>
    <mergeCell ref="X26:AE26"/>
    <mergeCell ref="AF26:AK26"/>
    <mergeCell ref="AL26:AQ26"/>
  </mergeCells>
  <dataValidations count="1">
    <dataValidation type="list" allowBlank="1" showInputMessage="1" showErrorMessage="1" sqref="J23">
      <formula1>$B$28:$B$36</formula1>
    </dataValidation>
  </dataValidations>
  <printOptions horizontalCentered="1"/>
  <pageMargins left="0.25" right="0.25" top="0.25" bottom="0.25" header="0.3" footer="0.15"/>
  <pageSetup scale="47" fitToWidth="0" fitToHeight="0" orientation="landscape" horizontalDpi="300" verticalDpi="300" r:id="rId1"/>
  <headerFooter scaleWithDoc="0">
    <oddHeader>&amp;L&amp;G&amp;C&amp;"-,Bold"&amp;12&amp;K2E398A
&amp;15GII30.500.10(IOS) Performance&amp;R&amp;"-,Bold"&amp;14&amp;K2E398A
&amp;12Cello Fixed Income Master Fund, LP&amp;"-,Regular"&amp;10&amp;K000000
&amp;"-,Bold"&amp;K2E398A As of Mar, 2015</oddHeader>
    <oddFooter>&amp;L&amp;8&amp;K2E398AReport Created on &amp;D &amp;T&amp;C&amp;G
&amp;8&amp;K2E398APage &amp;P of &amp;N</oddFooter>
  </headerFooter>
  <rowBreaks count="1" manualBreakCount="1">
    <brk id="83" max="43" man="1"/>
  </rowBreaks>
  <drawing r:id="rId2"/>
  <legacyDrawing r:id="rId3"/>
  <legacyDrawingHF r:id="rId4"/>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FF00"/>
    <pageSetUpPr fitToPage="1"/>
  </sheetPr>
  <dimension ref="A8:D56"/>
  <sheetViews>
    <sheetView topLeftCell="A22" workbookViewId="0">
      <selection activeCell="C39" sqref="C39"/>
    </sheetView>
  </sheetViews>
  <sheetFormatPr defaultRowHeight="15.75"/>
  <cols>
    <col min="1" max="2" width="9.140625" style="154"/>
    <col min="3" max="3" width="168.140625" style="154" customWidth="1"/>
    <col min="4" max="16384" width="9.140625" style="154"/>
  </cols>
  <sheetData>
    <row r="8" spans="3:3">
      <c r="C8" s="157" t="s">
        <v>121</v>
      </c>
    </row>
    <row r="9" spans="3:3">
      <c r="C9" s="155"/>
    </row>
    <row r="10" spans="3:3" ht="18.75" customHeight="1">
      <c r="C10" s="158" t="s">
        <v>106</v>
      </c>
    </row>
    <row r="11" spans="3:3">
      <c r="C11" s="156" t="s">
        <v>110</v>
      </c>
    </row>
    <row r="12" spans="3:3">
      <c r="C12" s="156" t="s">
        <v>158</v>
      </c>
    </row>
    <row r="13" spans="3:3">
      <c r="C13" s="156" t="s">
        <v>163</v>
      </c>
    </row>
    <row r="14" spans="3:3" ht="18.75">
      <c r="C14" s="156" t="s">
        <v>164</v>
      </c>
    </row>
    <row r="15" spans="3:3">
      <c r="C15" s="156" t="s">
        <v>111</v>
      </c>
    </row>
    <row r="16" spans="3:3" ht="31.5">
      <c r="C16" s="156" t="s">
        <v>112</v>
      </c>
    </row>
    <row r="17" spans="1:4">
      <c r="C17" s="156" t="s">
        <v>165</v>
      </c>
    </row>
    <row r="18" spans="1:4" ht="34.5">
      <c r="C18" s="159" t="s">
        <v>170</v>
      </c>
    </row>
    <row r="19" spans="1:4" ht="50.25">
      <c r="C19" s="156" t="s">
        <v>232</v>
      </c>
    </row>
    <row r="20" spans="1:4">
      <c r="C20" s="156" t="s">
        <v>166</v>
      </c>
    </row>
    <row r="21" spans="1:4" ht="18.75">
      <c r="C21" s="156" t="s">
        <v>167</v>
      </c>
    </row>
    <row r="22" spans="1:4">
      <c r="A22" s="154" t="s">
        <v>171</v>
      </c>
      <c r="C22" s="156" t="s">
        <v>159</v>
      </c>
    </row>
    <row r="23" spans="1:4">
      <c r="C23" s="156" t="s">
        <v>113</v>
      </c>
    </row>
    <row r="24" spans="1:4">
      <c r="C24" s="156" t="s">
        <v>114</v>
      </c>
    </row>
    <row r="25" spans="1:4">
      <c r="C25" s="156" t="s">
        <v>330</v>
      </c>
      <c r="D25" s="3"/>
    </row>
    <row r="26" spans="1:4" ht="7.5" customHeight="1">
      <c r="C26" s="160"/>
    </row>
    <row r="27" spans="1:4" ht="18.75" customHeight="1">
      <c r="C27" s="161" t="s">
        <v>107</v>
      </c>
    </row>
    <row r="28" spans="1:4" ht="18.75" customHeight="1">
      <c r="C28" s="156" t="s">
        <v>168</v>
      </c>
    </row>
    <row r="29" spans="1:4" ht="18.75" hidden="1" customHeight="1">
      <c r="C29" s="156" t="s">
        <v>172</v>
      </c>
    </row>
    <row r="30" spans="1:4" ht="18.75" customHeight="1">
      <c r="C30" s="156" t="s">
        <v>184</v>
      </c>
    </row>
    <row r="31" spans="1:4" ht="18.75" hidden="1" customHeight="1">
      <c r="C31" s="156" t="s">
        <v>116</v>
      </c>
    </row>
    <row r="32" spans="1:4" ht="30" hidden="1" customHeight="1">
      <c r="C32" s="156" t="s">
        <v>185</v>
      </c>
    </row>
    <row r="33" spans="3:3">
      <c r="C33" s="156" t="s">
        <v>173</v>
      </c>
    </row>
    <row r="34" spans="3:3" hidden="1">
      <c r="C34" s="156" t="s">
        <v>174</v>
      </c>
    </row>
    <row r="35" spans="3:3" ht="18.75">
      <c r="C35" s="156" t="s">
        <v>175</v>
      </c>
    </row>
    <row r="36" spans="3:3" ht="50.25">
      <c r="C36" s="156" t="s">
        <v>187</v>
      </c>
    </row>
    <row r="37" spans="3:3" ht="18.75" customHeight="1">
      <c r="C37" s="156" t="s">
        <v>115</v>
      </c>
    </row>
    <row r="38" spans="3:3">
      <c r="C38" s="156" t="s">
        <v>331</v>
      </c>
    </row>
    <row r="39" spans="3:3" ht="7.5" customHeight="1">
      <c r="C39" s="160"/>
    </row>
    <row r="40" spans="3:3" ht="18.75" customHeight="1">
      <c r="C40" s="162" t="s">
        <v>108</v>
      </c>
    </row>
    <row r="41" spans="3:3" ht="18.75" customHeight="1">
      <c r="C41" s="156" t="s">
        <v>117</v>
      </c>
    </row>
    <row r="42" spans="3:3" ht="18.75" customHeight="1">
      <c r="C42" s="156" t="s">
        <v>169</v>
      </c>
    </row>
    <row r="43" spans="3:3" ht="31.5" hidden="1">
      <c r="C43" s="156" t="s">
        <v>118</v>
      </c>
    </row>
    <row r="44" spans="3:3" ht="18.75" hidden="1" customHeight="1">
      <c r="C44" s="156" t="s">
        <v>119</v>
      </c>
    </row>
    <row r="45" spans="3:3" ht="78.75" hidden="1">
      <c r="C45" s="156" t="s">
        <v>144</v>
      </c>
    </row>
    <row r="46" spans="3:3">
      <c r="C46" s="156" t="s">
        <v>190</v>
      </c>
    </row>
    <row r="47" spans="3:3" ht="7.5" customHeight="1">
      <c r="C47" s="156"/>
    </row>
    <row r="48" spans="3:3" ht="18.75" customHeight="1">
      <c r="C48" s="162" t="s">
        <v>109</v>
      </c>
    </row>
    <row r="49" spans="3:3" ht="18.75" customHeight="1">
      <c r="C49" s="156" t="s">
        <v>161</v>
      </c>
    </row>
    <row r="50" spans="3:3" ht="18.75" customHeight="1">
      <c r="C50" s="156" t="s">
        <v>176</v>
      </c>
    </row>
    <row r="51" spans="3:3" ht="18.75" customHeight="1">
      <c r="C51" s="156" t="s">
        <v>162</v>
      </c>
    </row>
    <row r="52" spans="3:3" ht="18.75" customHeight="1">
      <c r="C52" s="156" t="s">
        <v>120</v>
      </c>
    </row>
    <row r="53" spans="3:3" ht="18.75" customHeight="1">
      <c r="C53" s="156" t="s">
        <v>177</v>
      </c>
    </row>
    <row r="54" spans="3:3" ht="18.75">
      <c r="C54" s="156" t="s">
        <v>178</v>
      </c>
    </row>
    <row r="56" spans="3:3">
      <c r="C56" s="223"/>
    </row>
  </sheetData>
  <printOptions horizontalCentered="1"/>
  <pageMargins left="0.25" right="0.25" top="0.25" bottom="0.25" header="0.3" footer="0.15"/>
  <pageSetup scale="64" orientation="landscape" errors="dash" horizontalDpi="300" verticalDpi="300" r:id="rId1"/>
  <headerFooter scaleWithDoc="0">
    <oddHeader xml:space="preserve">&amp;L&amp;G&amp;C&amp;"-,Bold"&amp;12&amp;K2E398A
&amp;15IOS Performance&amp;R&amp;"-,Bold"&amp;14&amp;K2E398A
&amp;12Cello Fixed Income Master Fund, LP&amp;"-,Regular"&amp;10&amp;K000000
</oddHeader>
    <oddFooter>&amp;L&amp;8&amp;K2E398AReport Created on &amp;D &amp;T&amp;C&amp;G
&amp;8&amp;K2E398APage &amp;P of &amp;N</oddFooter>
  </headerFooter>
  <legacyDrawingHF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0000"/>
    <pageSetUpPr fitToPage="1"/>
  </sheetPr>
  <dimension ref="A1:BG213"/>
  <sheetViews>
    <sheetView topLeftCell="H1" workbookViewId="0"/>
  </sheetViews>
  <sheetFormatPr defaultRowHeight="12.75"/>
  <cols>
    <col min="1" max="2" width="15.5703125" style="67" hidden="1" customWidth="1"/>
    <col min="3" max="3" width="12.5703125" style="67" hidden="1" customWidth="1"/>
    <col min="4" max="4" width="11.85546875" style="67" hidden="1" customWidth="1"/>
    <col min="5" max="7" width="17.85546875" style="67" hidden="1" customWidth="1"/>
    <col min="8" max="8" width="1.7109375" style="67" customWidth="1"/>
    <col min="9" max="9" width="10" style="67" customWidth="1"/>
    <col min="10" max="10" width="7.140625" style="67" bestFit="1" customWidth="1"/>
    <col min="11" max="13" width="7.140625" style="67" customWidth="1"/>
    <col min="14" max="14" width="8.140625" style="67" bestFit="1" customWidth="1"/>
    <col min="15" max="26" width="7.140625" style="67" customWidth="1"/>
    <col min="27" max="27" width="7" style="67" bestFit="1" customWidth="1"/>
    <col min="28" max="28" width="8" style="67" bestFit="1" customWidth="1"/>
    <col min="29" max="29" width="7.5703125" style="67" bestFit="1" customWidth="1"/>
    <col min="30" max="32" width="7.140625" style="67" customWidth="1"/>
    <col min="33" max="33" width="9" style="67" customWidth="1"/>
    <col min="34" max="43" width="7.140625" style="67" customWidth="1"/>
    <col min="44" max="45" width="7" style="67" bestFit="1" customWidth="1"/>
    <col min="46" max="46" width="9.140625" style="67"/>
    <col min="47" max="47" width="9.42578125" style="67" customWidth="1"/>
    <col min="48" max="16384" width="9.140625" style="67"/>
  </cols>
  <sheetData>
    <row r="1" spans="39:39">
      <c r="AM1" s="71"/>
    </row>
    <row r="23" spans="2:59" ht="15">
      <c r="I23" s="75" t="s">
        <v>249</v>
      </c>
    </row>
    <row r="24" spans="2:59" s="76" customFormat="1" ht="8.25" hidden="1" customHeight="1"/>
    <row r="25" spans="2:59" s="163" customFormat="1" ht="22.5" customHeight="1">
      <c r="I25" s="304"/>
      <c r="J25" s="633" t="s">
        <v>192</v>
      </c>
      <c r="K25" s="634"/>
      <c r="L25" s="634"/>
      <c r="M25" s="634"/>
      <c r="N25" s="634"/>
      <c r="O25" s="634"/>
      <c r="P25" s="634"/>
      <c r="Q25" s="634"/>
      <c r="R25" s="634"/>
      <c r="S25" s="634"/>
      <c r="T25" s="634"/>
      <c r="U25" s="634"/>
      <c r="V25" s="634"/>
      <c r="W25" s="634"/>
      <c r="X25" s="634"/>
      <c r="Y25" s="634"/>
      <c r="Z25" s="634"/>
      <c r="AA25" s="644" t="s">
        <v>45</v>
      </c>
      <c r="AB25" s="640"/>
      <c r="AC25" s="640"/>
      <c r="AD25" s="640"/>
      <c r="AE25" s="640"/>
      <c r="AF25" s="640"/>
      <c r="AG25" s="640"/>
      <c r="AH25" s="640"/>
      <c r="AI25" s="640"/>
      <c r="AJ25" s="640"/>
      <c r="AK25" s="640"/>
      <c r="AL25" s="640"/>
      <c r="AM25" s="640"/>
      <c r="AN25" s="640"/>
      <c r="AO25" s="640"/>
      <c r="AP25" s="640"/>
      <c r="AQ25" s="641"/>
    </row>
    <row r="26" spans="2:59" s="164" customFormat="1" ht="45">
      <c r="I26" s="143" t="s">
        <v>19</v>
      </c>
      <c r="J26" s="143" t="s">
        <v>196</v>
      </c>
      <c r="K26" s="144" t="s">
        <v>213</v>
      </c>
      <c r="L26" s="144" t="s">
        <v>197</v>
      </c>
      <c r="M26" s="144" t="s">
        <v>198</v>
      </c>
      <c r="N26" s="144" t="s">
        <v>199</v>
      </c>
      <c r="O26" s="144" t="s">
        <v>200</v>
      </c>
      <c r="P26" s="144" t="s">
        <v>201</v>
      </c>
      <c r="Q26" s="144" t="s">
        <v>202</v>
      </c>
      <c r="R26" s="144" t="s">
        <v>203</v>
      </c>
      <c r="S26" s="144" t="s">
        <v>204</v>
      </c>
      <c r="T26" s="144" t="s">
        <v>206</v>
      </c>
      <c r="U26" s="144" t="s">
        <v>205</v>
      </c>
      <c r="V26" s="144" t="s">
        <v>207</v>
      </c>
      <c r="W26" s="144" t="s">
        <v>208</v>
      </c>
      <c r="X26" s="143" t="s">
        <v>209</v>
      </c>
      <c r="Y26" s="144" t="s">
        <v>210</v>
      </c>
      <c r="Z26" s="144" t="s">
        <v>211</v>
      </c>
      <c r="AA26" s="201" t="s">
        <v>196</v>
      </c>
      <c r="AB26" s="197" t="s">
        <v>213</v>
      </c>
      <c r="AC26" s="197" t="s">
        <v>197</v>
      </c>
      <c r="AD26" s="197" t="s">
        <v>198</v>
      </c>
      <c r="AE26" s="197" t="s">
        <v>199</v>
      </c>
      <c r="AF26" s="197" t="s">
        <v>200</v>
      </c>
      <c r="AG26" s="197" t="s">
        <v>201</v>
      </c>
      <c r="AH26" s="197" t="s">
        <v>202</v>
      </c>
      <c r="AI26" s="197" t="s">
        <v>203</v>
      </c>
      <c r="AJ26" s="197" t="s">
        <v>204</v>
      </c>
      <c r="AK26" s="197" t="s">
        <v>206</v>
      </c>
      <c r="AL26" s="197" t="s">
        <v>205</v>
      </c>
      <c r="AM26" s="197" t="s">
        <v>207</v>
      </c>
      <c r="AN26" s="197" t="s">
        <v>208</v>
      </c>
      <c r="AO26" s="195" t="s">
        <v>209</v>
      </c>
      <c r="AP26" s="197" t="s">
        <v>210</v>
      </c>
      <c r="AQ26" s="309" t="s">
        <v>211</v>
      </c>
    </row>
    <row r="27" spans="2:59" s="163" customFormat="1" ht="15" customHeight="1">
      <c r="B27" s="165"/>
      <c r="C27" s="166"/>
      <c r="D27" s="166"/>
      <c r="E27" s="166"/>
      <c r="F27" s="166"/>
      <c r="G27" s="166"/>
      <c r="H27" s="167"/>
      <c r="I27" s="148">
        <v>40633</v>
      </c>
      <c r="J27" s="414"/>
      <c r="K27" s="415"/>
      <c r="L27" s="415"/>
      <c r="M27" s="415"/>
      <c r="N27" s="415">
        <f>'FN30.350.10(IOX)'!$V28</f>
        <v>-1.1000000000000001</v>
      </c>
      <c r="O27" s="415">
        <f>'FN30.400.10(IOX)'!$V28</f>
        <v>-4.3</v>
      </c>
      <c r="P27" s="415">
        <f>'FN30.450.10(IOX)'!$V28</f>
        <v>-10.1</v>
      </c>
      <c r="Q27" s="415">
        <f>'FN30.500.10(IOX)'!$V28</f>
        <v>-8.8000000000000007</v>
      </c>
      <c r="R27" s="415">
        <f>'FN30.400.09(IOX)'!$V30</f>
        <v>-8.6999999999999993</v>
      </c>
      <c r="S27" s="415">
        <f>'FN30.450.09(IOX)'!$V30</f>
        <v>-14.7</v>
      </c>
      <c r="T27" s="415">
        <f>'FN30.500.09(IOX)'!$V30</f>
        <v>-11.9</v>
      </c>
      <c r="U27" s="415">
        <f>'FN30.550.08(IOX)'!$V30</f>
        <v>-18.7</v>
      </c>
      <c r="V27" s="415">
        <f>'FN30.600.08(IOX)'!$V30</f>
        <v>-11.7</v>
      </c>
      <c r="W27" s="416">
        <f>'FN30.650.67(IOX)'!$V30</f>
        <v>-3.8</v>
      </c>
      <c r="X27" s="417"/>
      <c r="Y27" s="415"/>
      <c r="Z27" s="416"/>
      <c r="AA27" s="418"/>
      <c r="AB27" s="415"/>
      <c r="AC27" s="415"/>
      <c r="AD27" s="415"/>
      <c r="AE27" s="415">
        <v>0</v>
      </c>
      <c r="AF27" s="415">
        <v>0</v>
      </c>
      <c r="AG27" s="415">
        <v>0</v>
      </c>
      <c r="AH27" s="415">
        <v>0</v>
      </c>
      <c r="AI27" s="415">
        <v>0</v>
      </c>
      <c r="AJ27" s="415">
        <v>0</v>
      </c>
      <c r="AK27" s="415">
        <v>0</v>
      </c>
      <c r="AL27" s="415">
        <v>0</v>
      </c>
      <c r="AM27" s="415">
        <v>0</v>
      </c>
      <c r="AN27" s="416">
        <v>0</v>
      </c>
      <c r="AO27" s="417"/>
      <c r="AP27" s="415"/>
      <c r="AQ27" s="419"/>
    </row>
    <row r="28" spans="2:59" s="163" customFormat="1" ht="15" customHeight="1">
      <c r="B28" s="165"/>
      <c r="C28" s="166"/>
      <c r="D28" s="166"/>
      <c r="E28" s="166"/>
      <c r="F28" s="166"/>
      <c r="G28" s="166"/>
      <c r="H28" s="167"/>
      <c r="I28" s="148">
        <v>40662</v>
      </c>
      <c r="J28" s="417"/>
      <c r="K28" s="415"/>
      <c r="L28" s="415"/>
      <c r="M28" s="415"/>
      <c r="N28" s="415">
        <f>'FN30.350.10(IOX)'!$V29</f>
        <v>-1.4</v>
      </c>
      <c r="O28" s="415">
        <f>'FN30.400.10(IOX)'!$V29</f>
        <v>-4.3</v>
      </c>
      <c r="P28" s="415">
        <f>'FN30.450.10(IOX)'!$V29</f>
        <v>-10</v>
      </c>
      <c r="Q28" s="415">
        <f>'FN30.500.10(IOX)'!$V29</f>
        <v>-8.8000000000000007</v>
      </c>
      <c r="R28" s="415">
        <f>'FN30.400.09(IOX)'!$V31</f>
        <v>-8.3000000000000007</v>
      </c>
      <c r="S28" s="415">
        <f>'FN30.450.09(IOX)'!$V31</f>
        <v>-14.7</v>
      </c>
      <c r="T28" s="415">
        <f>'FN30.500.09(IOX)'!$V31</f>
        <v>-11.5</v>
      </c>
      <c r="U28" s="415">
        <f>'FN30.550.08(IOX)'!$V31</f>
        <v>-18.3</v>
      </c>
      <c r="V28" s="415">
        <f>'FN30.600.08(IOX)'!$V31</f>
        <v>-11.8</v>
      </c>
      <c r="W28" s="416">
        <f>'FN30.650.67(IOX)'!$V31</f>
        <v>-3.8</v>
      </c>
      <c r="X28" s="417"/>
      <c r="Y28" s="415"/>
      <c r="Z28" s="416"/>
      <c r="AA28" s="420"/>
      <c r="AB28" s="415"/>
      <c r="AC28" s="415"/>
      <c r="AD28" s="415"/>
      <c r="AE28" s="415">
        <v>0</v>
      </c>
      <c r="AF28" s="415">
        <v>0</v>
      </c>
      <c r="AG28" s="415">
        <v>0</v>
      </c>
      <c r="AH28" s="415">
        <v>0</v>
      </c>
      <c r="AI28" s="415">
        <v>0</v>
      </c>
      <c r="AJ28" s="415">
        <v>0</v>
      </c>
      <c r="AK28" s="415">
        <v>0</v>
      </c>
      <c r="AL28" s="415">
        <v>0</v>
      </c>
      <c r="AM28" s="415">
        <v>0</v>
      </c>
      <c r="AN28" s="416">
        <v>0</v>
      </c>
      <c r="AO28" s="417"/>
      <c r="AP28" s="415"/>
      <c r="AQ28" s="419"/>
    </row>
    <row r="29" spans="2:59" s="163" customFormat="1" ht="15" customHeight="1">
      <c r="B29" s="165"/>
      <c r="C29" s="166"/>
      <c r="D29" s="166"/>
      <c r="E29" s="166"/>
      <c r="F29" s="166"/>
      <c r="G29" s="166"/>
      <c r="H29" s="167"/>
      <c r="I29" s="148">
        <v>40694</v>
      </c>
      <c r="J29" s="417"/>
      <c r="K29" s="415"/>
      <c r="L29" s="415"/>
      <c r="M29" s="415"/>
      <c r="N29" s="415">
        <f>'FN30.350.10(IOX)'!$V30</f>
        <v>-2.2000000000000002</v>
      </c>
      <c r="O29" s="415">
        <f>'FN30.400.10(IOX)'!$V30</f>
        <v>-6</v>
      </c>
      <c r="P29" s="415">
        <f>'FN30.450.10(IOX)'!$V30</f>
        <v>-12.9</v>
      </c>
      <c r="Q29" s="415">
        <f>'FN30.500.10(IOX)'!$V30</f>
        <v>-10.7</v>
      </c>
      <c r="R29" s="415">
        <f>'FN30.400.09(IOX)'!$V32</f>
        <v>-9.3000000000000007</v>
      </c>
      <c r="S29" s="415">
        <f>'FN30.450.09(IOX)'!$V32</f>
        <v>-16.8</v>
      </c>
      <c r="T29" s="415">
        <f>'FN30.500.09(IOX)'!$V32</f>
        <v>-13.3</v>
      </c>
      <c r="U29" s="415">
        <f>'FN30.550.08(IOX)'!$V32</f>
        <v>-20.399999999999999</v>
      </c>
      <c r="V29" s="415">
        <f>'FN30.600.08(IOX)'!$V32</f>
        <v>-12.7</v>
      </c>
      <c r="W29" s="416">
        <f>'FN30.650.67(IOX)'!$V32</f>
        <v>-3.9</v>
      </c>
      <c r="X29" s="417"/>
      <c r="Y29" s="415"/>
      <c r="Z29" s="416"/>
      <c r="AA29" s="420"/>
      <c r="AB29" s="415"/>
      <c r="AC29" s="415"/>
      <c r="AD29" s="415"/>
      <c r="AE29" s="415">
        <v>0</v>
      </c>
      <c r="AF29" s="415">
        <v>0</v>
      </c>
      <c r="AG29" s="415">
        <v>0</v>
      </c>
      <c r="AH29" s="415">
        <v>0</v>
      </c>
      <c r="AI29" s="415">
        <v>0</v>
      </c>
      <c r="AJ29" s="415">
        <v>0</v>
      </c>
      <c r="AK29" s="415">
        <v>0</v>
      </c>
      <c r="AL29" s="415">
        <v>0</v>
      </c>
      <c r="AM29" s="415">
        <v>0</v>
      </c>
      <c r="AN29" s="416">
        <v>0</v>
      </c>
      <c r="AO29" s="417"/>
      <c r="AP29" s="415"/>
      <c r="AQ29" s="419"/>
    </row>
    <row r="30" spans="2:59" s="163" customFormat="1" ht="15" customHeight="1">
      <c r="B30" s="165"/>
      <c r="C30" s="166"/>
      <c r="D30" s="166"/>
      <c r="E30" s="166"/>
      <c r="F30" s="166"/>
      <c r="G30" s="166"/>
      <c r="H30" s="167"/>
      <c r="I30" s="148">
        <v>40724</v>
      </c>
      <c r="J30" s="417"/>
      <c r="K30" s="415"/>
      <c r="L30" s="415"/>
      <c r="M30" s="415"/>
      <c r="N30" s="415">
        <f>'FN30.350.10(IOX)'!$V31</f>
        <v>-4.5</v>
      </c>
      <c r="O30" s="415">
        <f>'FN30.400.10(IOX)'!$V31</f>
        <v>-10.3</v>
      </c>
      <c r="P30" s="415">
        <f>'FN30.450.10(IOX)'!$V31</f>
        <v>-15.2</v>
      </c>
      <c r="Q30" s="415">
        <f>'FN30.500.10(IOX)'!$V31</f>
        <v>-10.9</v>
      </c>
      <c r="R30" s="415">
        <f>'FN30.400.09(IOX)'!$V33</f>
        <v>-14.4</v>
      </c>
      <c r="S30" s="415">
        <f>'FN30.450.09(IOX)'!$V33</f>
        <v>-20.3</v>
      </c>
      <c r="T30" s="415">
        <f>'FN30.500.09(IOX)'!$V33</f>
        <v>-14.1</v>
      </c>
      <c r="U30" s="415">
        <f>'FN30.550.08(IOX)'!$V33</f>
        <v>-19.7</v>
      </c>
      <c r="V30" s="415">
        <f>'FN30.600.08(IOX)'!$V33</f>
        <v>-12.6</v>
      </c>
      <c r="W30" s="416">
        <f>'FN30.650.67(IOX)'!$V33</f>
        <v>-6.1</v>
      </c>
      <c r="X30" s="417">
        <f>'GII30.400.10(IOX)'!$V28</f>
        <v>-0.8</v>
      </c>
      <c r="Y30" s="415">
        <f>'GII30.450.10(IOX)'!$V28</f>
        <v>-6.1</v>
      </c>
      <c r="Z30" s="416">
        <f>'GII30.500.10(IOX)'!$V28</f>
        <v>-10.199999999999999</v>
      </c>
      <c r="AA30" s="420"/>
      <c r="AB30" s="415"/>
      <c r="AC30" s="415"/>
      <c r="AD30" s="415"/>
      <c r="AE30" s="415">
        <v>0</v>
      </c>
      <c r="AF30" s="415">
        <v>0</v>
      </c>
      <c r="AG30" s="415">
        <v>0</v>
      </c>
      <c r="AH30" s="415">
        <v>0</v>
      </c>
      <c r="AI30" s="415">
        <v>0</v>
      </c>
      <c r="AJ30" s="415">
        <v>0</v>
      </c>
      <c r="AK30" s="415">
        <v>0</v>
      </c>
      <c r="AL30" s="415">
        <v>0</v>
      </c>
      <c r="AM30" s="415">
        <v>0</v>
      </c>
      <c r="AN30" s="416">
        <v>0</v>
      </c>
      <c r="AO30" s="417">
        <v>0</v>
      </c>
      <c r="AP30" s="415">
        <v>0</v>
      </c>
      <c r="AQ30" s="419">
        <v>0</v>
      </c>
    </row>
    <row r="31" spans="2:59" s="163" customFormat="1" ht="15" customHeight="1">
      <c r="B31" s="165"/>
      <c r="C31" s="166"/>
      <c r="D31" s="166"/>
      <c r="E31" s="166"/>
      <c r="F31" s="166"/>
      <c r="G31" s="166"/>
      <c r="H31" s="167"/>
      <c r="I31" s="148">
        <v>40753</v>
      </c>
      <c r="J31" s="417"/>
      <c r="K31" s="415"/>
      <c r="L31" s="415"/>
      <c r="M31" s="415"/>
      <c r="N31" s="415">
        <f>'FN30.350.10(IOX)'!$V32</f>
        <v>-3.4</v>
      </c>
      <c r="O31" s="415">
        <f>'FN30.400.10(IOX)'!$V32</f>
        <v>-8.4</v>
      </c>
      <c r="P31" s="415">
        <f>'FN30.450.10(IOX)'!$V32</f>
        <v>-13.1</v>
      </c>
      <c r="Q31" s="415">
        <f>'FN30.500.10(IOX)'!$V32</f>
        <v>-9.6</v>
      </c>
      <c r="R31" s="415">
        <f>'FN30.400.09(IOX)'!$V34</f>
        <v>-11.7</v>
      </c>
      <c r="S31" s="415">
        <f>'FN30.450.09(IOX)'!$V34</f>
        <v>-17.2</v>
      </c>
      <c r="T31" s="415">
        <f>'FN30.500.09(IOX)'!$V34</f>
        <v>-12.5</v>
      </c>
      <c r="U31" s="415">
        <f>'FN30.550.08(IOX)'!$V34</f>
        <v>-18.5</v>
      </c>
      <c r="V31" s="415">
        <f>'FN30.600.08(IOX)'!$V34</f>
        <v>-12.2</v>
      </c>
      <c r="W31" s="416">
        <f>'FN30.650.67(IOX)'!$V34</f>
        <v>-6</v>
      </c>
      <c r="X31" s="417">
        <f>'GII30.400.10(IOX)'!$V29</f>
        <v>-0.5</v>
      </c>
      <c r="Y31" s="415">
        <f>'GII30.450.10(IOX)'!$V29</f>
        <v>-5.0999999999999996</v>
      </c>
      <c r="Z31" s="416">
        <f>'GII30.500.10(IOX)'!$V29</f>
        <v>-8.5</v>
      </c>
      <c r="AA31" s="420"/>
      <c r="AB31" s="415"/>
      <c r="AC31" s="415"/>
      <c r="AD31" s="415"/>
      <c r="AE31" s="415">
        <v>0</v>
      </c>
      <c r="AF31" s="415">
        <v>0</v>
      </c>
      <c r="AG31" s="415">
        <v>0</v>
      </c>
      <c r="AH31" s="415">
        <v>0</v>
      </c>
      <c r="AI31" s="415">
        <v>0</v>
      </c>
      <c r="AJ31" s="415">
        <v>0</v>
      </c>
      <c r="AK31" s="415">
        <v>0</v>
      </c>
      <c r="AL31" s="415">
        <v>0</v>
      </c>
      <c r="AM31" s="415">
        <v>0</v>
      </c>
      <c r="AN31" s="416">
        <v>0</v>
      </c>
      <c r="AO31" s="417">
        <v>0</v>
      </c>
      <c r="AP31" s="415">
        <v>0</v>
      </c>
      <c r="AQ31" s="419">
        <v>0</v>
      </c>
      <c r="BE31" s="413"/>
      <c r="BF31" s="413"/>
      <c r="BG31" s="413"/>
    </row>
    <row r="32" spans="2:59" s="163" customFormat="1" ht="15" customHeight="1">
      <c r="B32" s="165"/>
      <c r="C32" s="166"/>
      <c r="D32" s="166"/>
      <c r="E32" s="166"/>
      <c r="F32" s="166"/>
      <c r="G32" s="166"/>
      <c r="H32" s="167"/>
      <c r="I32" s="148">
        <v>40786</v>
      </c>
      <c r="J32" s="417"/>
      <c r="K32" s="415"/>
      <c r="L32" s="415"/>
      <c r="M32" s="415"/>
      <c r="N32" s="415">
        <f>'FN30.350.10(IOX)'!$V33</f>
        <v>-5.6</v>
      </c>
      <c r="O32" s="415">
        <f>'FN30.400.10(IOX)'!$V33</f>
        <v>-11.2</v>
      </c>
      <c r="P32" s="415">
        <f>'FN30.450.10(IOX)'!$V33</f>
        <v>-15.3</v>
      </c>
      <c r="Q32" s="415">
        <f>'FN30.500.10(IOX)'!$V33</f>
        <v>-10.5</v>
      </c>
      <c r="R32" s="415">
        <f>'FN30.400.09(IOX)'!$V35</f>
        <v>-16</v>
      </c>
      <c r="S32" s="415">
        <f>'FN30.450.09(IOX)'!$V35</f>
        <v>-20.7</v>
      </c>
      <c r="T32" s="415">
        <f>'FN30.500.09(IOX)'!$V35</f>
        <v>-13.5</v>
      </c>
      <c r="U32" s="415">
        <f>'FN30.550.08(IOX)'!$V35</f>
        <v>-19.100000000000001</v>
      </c>
      <c r="V32" s="415">
        <f>'FN30.600.08(IOX)'!$V35</f>
        <v>-12.3</v>
      </c>
      <c r="W32" s="416">
        <f>'FN30.650.67(IOX)'!$V35</f>
        <v>-5.9</v>
      </c>
      <c r="X32" s="417">
        <f>'GII30.400.10(IOX)'!$V30</f>
        <v>-1.7</v>
      </c>
      <c r="Y32" s="415">
        <f>'GII30.450.10(IOX)'!$V30</f>
        <v>-7</v>
      </c>
      <c r="Z32" s="416">
        <f>'GII30.500.10(IOX)'!$V30</f>
        <v>-11.2</v>
      </c>
      <c r="AA32" s="420"/>
      <c r="AB32" s="415"/>
      <c r="AC32" s="415"/>
      <c r="AD32" s="415"/>
      <c r="AE32" s="415">
        <v>0</v>
      </c>
      <c r="AF32" s="415">
        <v>0</v>
      </c>
      <c r="AG32" s="415">
        <v>0</v>
      </c>
      <c r="AH32" s="415">
        <v>0</v>
      </c>
      <c r="AI32" s="415">
        <v>0</v>
      </c>
      <c r="AJ32" s="415">
        <v>0</v>
      </c>
      <c r="AK32" s="415">
        <v>0</v>
      </c>
      <c r="AL32" s="415">
        <v>0</v>
      </c>
      <c r="AM32" s="415">
        <v>0</v>
      </c>
      <c r="AN32" s="416">
        <v>0</v>
      </c>
      <c r="AO32" s="417">
        <v>0</v>
      </c>
      <c r="AP32" s="415">
        <v>0</v>
      </c>
      <c r="AQ32" s="419">
        <v>0</v>
      </c>
      <c r="BG32" s="413"/>
    </row>
    <row r="33" spans="2:43" s="163" customFormat="1" ht="15" customHeight="1">
      <c r="B33" s="165"/>
      <c r="C33" s="166"/>
      <c r="D33" s="166"/>
      <c r="E33" s="166"/>
      <c r="F33" s="166"/>
      <c r="G33" s="166"/>
      <c r="H33" s="167"/>
      <c r="I33" s="148">
        <v>40816</v>
      </c>
      <c r="J33" s="417"/>
      <c r="K33" s="415"/>
      <c r="L33" s="415"/>
      <c r="M33" s="415"/>
      <c r="N33" s="415">
        <f>'FN30.350.10(IOX)'!$V34</f>
        <v>-10.9</v>
      </c>
      <c r="O33" s="415">
        <f>'FN30.400.10(IOX)'!$V34</f>
        <v>-16.100000000000001</v>
      </c>
      <c r="P33" s="415">
        <f>'FN30.450.10(IOX)'!$V34</f>
        <v>-18.5</v>
      </c>
      <c r="Q33" s="415">
        <f>'FN30.500.10(IOX)'!$V34</f>
        <v>-12.5</v>
      </c>
      <c r="R33" s="415">
        <f>'FN30.400.09(IOX)'!$V36</f>
        <v>-24.3</v>
      </c>
      <c r="S33" s="415">
        <f>'FN30.450.09(IOX)'!$V36</f>
        <v>-26</v>
      </c>
      <c r="T33" s="415">
        <f>'FN30.500.09(IOX)'!$V36</f>
        <v>-15.4</v>
      </c>
      <c r="U33" s="415">
        <f>'FN30.550.08(IOX)'!$V36</f>
        <v>-19.5</v>
      </c>
      <c r="V33" s="415">
        <f>'FN30.600.08(IOX)'!$V36</f>
        <v>-12</v>
      </c>
      <c r="W33" s="416">
        <f>'FN30.650.67(IOX)'!$V36</f>
        <v>-5.6</v>
      </c>
      <c r="X33" s="417">
        <f>'GII30.400.10(IOX)'!$V31</f>
        <v>-5.0999999999999996</v>
      </c>
      <c r="Y33" s="415">
        <f>'GII30.450.10(IOX)'!$V31</f>
        <v>-11.4</v>
      </c>
      <c r="Z33" s="416">
        <f>'GII30.500.10(IOX)'!$V31</f>
        <v>-15.9</v>
      </c>
      <c r="AA33" s="420"/>
      <c r="AB33" s="415"/>
      <c r="AC33" s="415"/>
      <c r="AD33" s="415"/>
      <c r="AE33" s="415">
        <v>0</v>
      </c>
      <c r="AF33" s="415">
        <v>0</v>
      </c>
      <c r="AG33" s="415">
        <v>0</v>
      </c>
      <c r="AH33" s="415">
        <v>0</v>
      </c>
      <c r="AI33" s="415">
        <v>0</v>
      </c>
      <c r="AJ33" s="415">
        <v>0</v>
      </c>
      <c r="AK33" s="415">
        <v>0</v>
      </c>
      <c r="AL33" s="415">
        <v>0</v>
      </c>
      <c r="AM33" s="415">
        <v>0</v>
      </c>
      <c r="AN33" s="416">
        <v>0</v>
      </c>
      <c r="AO33" s="417">
        <v>0</v>
      </c>
      <c r="AP33" s="415">
        <v>0</v>
      </c>
      <c r="AQ33" s="419">
        <v>0</v>
      </c>
    </row>
    <row r="34" spans="2:43" s="163" customFormat="1" ht="15" customHeight="1">
      <c r="B34" s="165"/>
      <c r="C34" s="166"/>
      <c r="D34" s="166"/>
      <c r="E34" s="166"/>
      <c r="F34" s="166"/>
      <c r="G34" s="166"/>
      <c r="H34" s="167"/>
      <c r="I34" s="148">
        <v>40847</v>
      </c>
      <c r="J34" s="417"/>
      <c r="K34" s="415"/>
      <c r="L34" s="415"/>
      <c r="M34" s="415"/>
      <c r="N34" s="415">
        <f>'FN30.350.10(IOX)'!$V35</f>
        <v>-18.2</v>
      </c>
      <c r="O34" s="415">
        <f>'FN30.400.10(IOX)'!$V35</f>
        <v>-20.3</v>
      </c>
      <c r="P34" s="415">
        <f>'FN30.450.10(IOX)'!$V35</f>
        <v>-21</v>
      </c>
      <c r="Q34" s="415">
        <f>'FN30.500.10(IOX)'!$V35</f>
        <v>-13.8</v>
      </c>
      <c r="R34" s="415">
        <f>'FN30.400.09(IOX)'!$V37</f>
        <v>-31.6</v>
      </c>
      <c r="S34" s="415">
        <f>'FN30.450.09(IOX)'!$V37</f>
        <v>-28.8</v>
      </c>
      <c r="T34" s="415">
        <f>'FN30.500.09(IOX)'!$V37</f>
        <v>-16.399999999999999</v>
      </c>
      <c r="U34" s="415">
        <f>'FN30.550.08(IOX)'!$V37</f>
        <v>-17.399999999999999</v>
      </c>
      <c r="V34" s="415">
        <f>'FN30.600.08(IOX)'!$V37</f>
        <v>-9.9</v>
      </c>
      <c r="W34" s="416">
        <f>'FN30.650.67(IOX)'!$V37</f>
        <v>-4.3</v>
      </c>
      <c r="X34" s="417">
        <f>'GII30.400.10(IOX)'!$V32</f>
        <v>-10.1</v>
      </c>
      <c r="Y34" s="415">
        <f>'GII30.450.10(IOX)'!$V32</f>
        <v>-15.4</v>
      </c>
      <c r="Z34" s="416">
        <f>'GII30.500.10(IOX)'!$V32</f>
        <v>-21</v>
      </c>
      <c r="AA34" s="420"/>
      <c r="AB34" s="415"/>
      <c r="AC34" s="415"/>
      <c r="AD34" s="415"/>
      <c r="AE34" s="415">
        <v>0</v>
      </c>
      <c r="AF34" s="415">
        <v>0</v>
      </c>
      <c r="AG34" s="415">
        <v>0</v>
      </c>
      <c r="AH34" s="415">
        <v>0</v>
      </c>
      <c r="AI34" s="415">
        <v>0</v>
      </c>
      <c r="AJ34" s="415">
        <v>0</v>
      </c>
      <c r="AK34" s="415">
        <v>0</v>
      </c>
      <c r="AL34" s="415">
        <v>0</v>
      </c>
      <c r="AM34" s="415">
        <v>0</v>
      </c>
      <c r="AN34" s="416">
        <v>0</v>
      </c>
      <c r="AO34" s="417">
        <v>0</v>
      </c>
      <c r="AP34" s="415">
        <v>0</v>
      </c>
      <c r="AQ34" s="419">
        <v>0</v>
      </c>
    </row>
    <row r="35" spans="2:43" s="163" customFormat="1" ht="15" customHeight="1">
      <c r="C35" s="166"/>
      <c r="D35" s="166"/>
      <c r="E35" s="166"/>
      <c r="F35" s="166"/>
      <c r="G35" s="166"/>
      <c r="H35" s="167"/>
      <c r="I35" s="148">
        <v>40877</v>
      </c>
      <c r="J35" s="417"/>
      <c r="K35" s="415"/>
      <c r="L35" s="415"/>
      <c r="M35" s="415"/>
      <c r="N35" s="415">
        <f>'FN30.350.10(IOX)'!$V36</f>
        <v>-14.9</v>
      </c>
      <c r="O35" s="415">
        <f>'FN30.400.10(IOX)'!$V36</f>
        <v>-17.7</v>
      </c>
      <c r="P35" s="415">
        <f>'FN30.450.10(IOX)'!$V36</f>
        <v>-19.3</v>
      </c>
      <c r="Q35" s="415">
        <f>'FN30.500.10(IOX)'!$V36</f>
        <v>-13.4</v>
      </c>
      <c r="R35" s="415">
        <f>'FN30.400.09(IOX)'!$V38</f>
        <v>-28.2</v>
      </c>
      <c r="S35" s="415">
        <f>'FN30.450.09(IOX)'!$V38</f>
        <v>-26.9</v>
      </c>
      <c r="T35" s="415">
        <f>'FN30.500.09(IOX)'!$V38</f>
        <v>-16.3</v>
      </c>
      <c r="U35" s="415">
        <f>'FN30.550.08(IOX)'!$V38</f>
        <v>-17.5</v>
      </c>
      <c r="V35" s="415">
        <f>'FN30.600.08(IOX)'!$V38</f>
        <v>-10.3</v>
      </c>
      <c r="W35" s="416">
        <f>'FN30.650.67(IOX)'!$V38</f>
        <v>-4.7</v>
      </c>
      <c r="X35" s="417">
        <f>'GII30.400.10(IOX)'!$V33</f>
        <v>-9.1</v>
      </c>
      <c r="Y35" s="415">
        <f>'GII30.450.10(IOX)'!$V33</f>
        <v>-14.2</v>
      </c>
      <c r="Z35" s="416">
        <f>'GII30.500.10(IOX)'!$V33</f>
        <v>-18.899999999999999</v>
      </c>
      <c r="AA35" s="420"/>
      <c r="AB35" s="415"/>
      <c r="AC35" s="415"/>
      <c r="AD35" s="415"/>
      <c r="AE35" s="415">
        <v>0</v>
      </c>
      <c r="AF35" s="415">
        <v>0</v>
      </c>
      <c r="AG35" s="415">
        <v>0</v>
      </c>
      <c r="AH35" s="415">
        <v>0</v>
      </c>
      <c r="AI35" s="415">
        <v>0</v>
      </c>
      <c r="AJ35" s="415">
        <v>0</v>
      </c>
      <c r="AK35" s="415">
        <v>0</v>
      </c>
      <c r="AL35" s="415">
        <v>0</v>
      </c>
      <c r="AM35" s="415">
        <v>0</v>
      </c>
      <c r="AN35" s="416">
        <v>0</v>
      </c>
      <c r="AO35" s="417">
        <v>0</v>
      </c>
      <c r="AP35" s="415">
        <v>0</v>
      </c>
      <c r="AQ35" s="419">
        <v>0</v>
      </c>
    </row>
    <row r="36" spans="2:43" s="163" customFormat="1" ht="15" customHeight="1">
      <c r="C36" s="166"/>
      <c r="D36" s="166"/>
      <c r="E36" s="166"/>
      <c r="F36" s="166"/>
      <c r="G36" s="166"/>
      <c r="H36" s="167"/>
      <c r="I36" s="148">
        <v>40907</v>
      </c>
      <c r="J36" s="417"/>
      <c r="K36" s="415"/>
      <c r="L36" s="415"/>
      <c r="M36" s="415"/>
      <c r="N36" s="415">
        <f>'FN30.350.10(IOX)'!$V37</f>
        <v>-16</v>
      </c>
      <c r="O36" s="415">
        <f>'FN30.400.10(IOX)'!$V37</f>
        <v>-17.7</v>
      </c>
      <c r="P36" s="415">
        <f>'FN30.450.10(IOX)'!$V37</f>
        <v>-19.600000000000001</v>
      </c>
      <c r="Q36" s="415">
        <f>'FN30.500.10(IOX)'!$V37</f>
        <v>-13.8</v>
      </c>
      <c r="R36" s="415">
        <f>'FN30.400.09(IOX)'!$V39</f>
        <v>-28.6</v>
      </c>
      <c r="S36" s="415">
        <f>'FN30.450.09(IOX)'!$V39</f>
        <v>-26.8</v>
      </c>
      <c r="T36" s="415">
        <f>'FN30.500.09(IOX)'!$V39</f>
        <v>-16.5</v>
      </c>
      <c r="U36" s="415">
        <f>'FN30.550.08(IOX)'!$V39</f>
        <v>-18.3</v>
      </c>
      <c r="V36" s="415">
        <f>'FN30.600.08(IOX)'!$V39</f>
        <v>-10.8</v>
      </c>
      <c r="W36" s="416">
        <f>'FN30.650.67(IOX)'!$V39</f>
        <v>-4.8</v>
      </c>
      <c r="X36" s="417">
        <f>'GII30.400.10(IOX)'!$V34</f>
        <v>-9.6</v>
      </c>
      <c r="Y36" s="415">
        <f>'GII30.450.10(IOX)'!$V34</f>
        <v>-14.3</v>
      </c>
      <c r="Z36" s="416">
        <f>'GII30.500.10(IOX)'!$V34</f>
        <v>-18.899999999999999</v>
      </c>
      <c r="AA36" s="420"/>
      <c r="AB36" s="415"/>
      <c r="AC36" s="415"/>
      <c r="AD36" s="415"/>
      <c r="AE36" s="415">
        <v>0</v>
      </c>
      <c r="AF36" s="415">
        <v>0</v>
      </c>
      <c r="AG36" s="415">
        <v>0</v>
      </c>
      <c r="AH36" s="415">
        <v>0</v>
      </c>
      <c r="AI36" s="415">
        <v>0</v>
      </c>
      <c r="AJ36" s="415">
        <v>0</v>
      </c>
      <c r="AK36" s="415">
        <v>0</v>
      </c>
      <c r="AL36" s="415">
        <v>0</v>
      </c>
      <c r="AM36" s="415">
        <v>0</v>
      </c>
      <c r="AN36" s="416">
        <v>0</v>
      </c>
      <c r="AO36" s="417">
        <v>0</v>
      </c>
      <c r="AP36" s="415">
        <v>0</v>
      </c>
      <c r="AQ36" s="419">
        <v>0</v>
      </c>
    </row>
    <row r="37" spans="2:43" s="163" customFormat="1" ht="15" customHeight="1">
      <c r="C37" s="166"/>
      <c r="D37" s="166"/>
      <c r="E37" s="166"/>
      <c r="F37" s="166"/>
      <c r="G37" s="166"/>
      <c r="H37" s="167"/>
      <c r="I37" s="148">
        <v>40939</v>
      </c>
      <c r="J37" s="417"/>
      <c r="K37" s="415"/>
      <c r="L37" s="415"/>
      <c r="M37" s="415"/>
      <c r="N37" s="415">
        <f>'FN30.350.10(IOX)'!$V38</f>
        <v>-19.3</v>
      </c>
      <c r="O37" s="415">
        <f>'FN30.400.10(IOX)'!$V38</f>
        <v>-19.899999999999999</v>
      </c>
      <c r="P37" s="415">
        <f>'FN30.450.10(IOX)'!$V38</f>
        <v>-21.8</v>
      </c>
      <c r="Q37" s="415">
        <f>'FN30.500.10(IOX)'!$V38</f>
        <v>-14.7</v>
      </c>
      <c r="R37" s="415">
        <f>'FN30.400.09(IOX)'!$V40</f>
        <v>-32.6</v>
      </c>
      <c r="S37" s="415">
        <f>'FN30.450.09(IOX)'!$V40</f>
        <v>-29.3</v>
      </c>
      <c r="T37" s="415">
        <f>'FN30.500.09(IOX)'!$V40</f>
        <v>-17.100000000000001</v>
      </c>
      <c r="U37" s="415">
        <f>'FN30.550.08(IOX)'!$V40</f>
        <v>-18.2</v>
      </c>
      <c r="V37" s="415">
        <f>'FN30.600.08(IOX)'!$V40</f>
        <v>-10.199999999999999</v>
      </c>
      <c r="W37" s="416">
        <f>'FN30.650.67(IOX)'!$V40</f>
        <v>-4.4000000000000004</v>
      </c>
      <c r="X37" s="417">
        <f>'GII30.400.10(IOX)'!$V35</f>
        <v>-12.1</v>
      </c>
      <c r="Y37" s="415">
        <f>'GII30.450.10(IOX)'!$V35</f>
        <v>-16</v>
      </c>
      <c r="Z37" s="416">
        <f>'GII30.500.10(IOX)'!$V35</f>
        <v>-21.6</v>
      </c>
      <c r="AA37" s="420"/>
      <c r="AB37" s="415"/>
      <c r="AC37" s="415"/>
      <c r="AD37" s="415"/>
      <c r="AE37" s="415">
        <v>0</v>
      </c>
      <c r="AF37" s="415">
        <v>0</v>
      </c>
      <c r="AG37" s="415">
        <v>0</v>
      </c>
      <c r="AH37" s="415">
        <v>0</v>
      </c>
      <c r="AI37" s="415">
        <v>0</v>
      </c>
      <c r="AJ37" s="415">
        <v>0</v>
      </c>
      <c r="AK37" s="415">
        <v>0</v>
      </c>
      <c r="AL37" s="415">
        <v>0</v>
      </c>
      <c r="AM37" s="415">
        <v>0</v>
      </c>
      <c r="AN37" s="416">
        <v>0</v>
      </c>
      <c r="AO37" s="417">
        <v>0</v>
      </c>
      <c r="AP37" s="415">
        <v>0</v>
      </c>
      <c r="AQ37" s="419">
        <v>0</v>
      </c>
    </row>
    <row r="38" spans="2:43" s="163" customFormat="1" ht="15" customHeight="1">
      <c r="C38" s="166"/>
      <c r="D38" s="166"/>
      <c r="E38" s="166"/>
      <c r="F38" s="166"/>
      <c r="G38" s="166"/>
      <c r="H38" s="167"/>
      <c r="I38" s="148">
        <v>40968</v>
      </c>
      <c r="J38" s="417"/>
      <c r="K38" s="415"/>
      <c r="L38" s="415"/>
      <c r="M38" s="415"/>
      <c r="N38" s="415">
        <f>'FN30.350.10(IOX)'!$V39</f>
        <v>-23.9</v>
      </c>
      <c r="O38" s="415">
        <f>'FN30.400.10(IOX)'!$V39</f>
        <v>-23.4</v>
      </c>
      <c r="P38" s="415">
        <f>'FN30.450.10(IOX)'!$V39</f>
        <v>-24.6</v>
      </c>
      <c r="Q38" s="415">
        <f>'FN30.500.10(IOX)'!$V39</f>
        <v>-14.7</v>
      </c>
      <c r="R38" s="415">
        <f>'FN30.400.09(IOX)'!$V41</f>
        <v>-38.200000000000003</v>
      </c>
      <c r="S38" s="415">
        <f>'FN30.450.09(IOX)'!$V41</f>
        <v>-32.5</v>
      </c>
      <c r="T38" s="415">
        <f>'FN30.500.09(IOX)'!$V41</f>
        <v>-16.7</v>
      </c>
      <c r="U38" s="415">
        <f>'FN30.550.08(IOX)'!$V41</f>
        <v>-17.5</v>
      </c>
      <c r="V38" s="415">
        <f>'FN30.600.08(IOX)'!$V41</f>
        <v>-8.8000000000000007</v>
      </c>
      <c r="W38" s="416">
        <f>'FN30.650.67(IOX)'!$V41</f>
        <v>-3.7</v>
      </c>
      <c r="X38" s="417">
        <f>'GII30.400.10(IOX)'!$V36</f>
        <v>-14.9</v>
      </c>
      <c r="Y38" s="415">
        <f>'GII30.450.10(IOX)'!$V36</f>
        <v>-18.100000000000001</v>
      </c>
      <c r="Z38" s="416">
        <f>'GII30.500.10(IOX)'!$V36</f>
        <v>-23.4</v>
      </c>
      <c r="AA38" s="420"/>
      <c r="AB38" s="415"/>
      <c r="AC38" s="415"/>
      <c r="AD38" s="415"/>
      <c r="AE38" s="415">
        <v>0</v>
      </c>
      <c r="AF38" s="415">
        <v>0</v>
      </c>
      <c r="AG38" s="415">
        <v>0</v>
      </c>
      <c r="AH38" s="415">
        <v>0</v>
      </c>
      <c r="AI38" s="415">
        <v>0</v>
      </c>
      <c r="AJ38" s="415">
        <v>0</v>
      </c>
      <c r="AK38" s="415">
        <v>0</v>
      </c>
      <c r="AL38" s="415">
        <v>0</v>
      </c>
      <c r="AM38" s="415">
        <v>0</v>
      </c>
      <c r="AN38" s="416">
        <v>0</v>
      </c>
      <c r="AO38" s="417">
        <v>0</v>
      </c>
      <c r="AP38" s="415">
        <v>0</v>
      </c>
      <c r="AQ38" s="419">
        <v>0</v>
      </c>
    </row>
    <row r="39" spans="2:43" s="163" customFormat="1" ht="15">
      <c r="C39" s="166"/>
      <c r="D39" s="166"/>
      <c r="E39" s="166"/>
      <c r="F39" s="166"/>
      <c r="G39" s="166"/>
      <c r="H39" s="167"/>
      <c r="I39" s="148">
        <v>40998</v>
      </c>
      <c r="J39" s="417"/>
      <c r="K39" s="415"/>
      <c r="L39" s="415">
        <f>'FN30.400.11(IOX)'!$V28</f>
        <v>-21.5</v>
      </c>
      <c r="M39" s="415">
        <f>'FN30.450.11(IOX)'!$V28</f>
        <v>-22</v>
      </c>
      <c r="N39" s="415">
        <f>'FN30.350.10(IOX)'!$V40</f>
        <v>-21.4</v>
      </c>
      <c r="O39" s="415">
        <f>'FN30.400.10(IOX)'!$V40</f>
        <v>-21.5</v>
      </c>
      <c r="P39" s="415">
        <f>'FN30.450.10(IOX)'!$V40</f>
        <v>-22.6</v>
      </c>
      <c r="Q39" s="415">
        <f>'FN30.500.10(IOX)'!$V40</f>
        <v>-14.5</v>
      </c>
      <c r="R39" s="415">
        <f>'FN30.400.09(IOX)'!$V42</f>
        <v>-35.200000000000003</v>
      </c>
      <c r="S39" s="415">
        <f>'FN30.450.09(IOX)'!$V42</f>
        <v>-30.2</v>
      </c>
      <c r="T39" s="415">
        <f>'FN30.500.09(IOX)'!$V42</f>
        <v>-16.5</v>
      </c>
      <c r="U39" s="415">
        <f>'FN30.550.08(IOX)'!$V42</f>
        <v>-18.100000000000001</v>
      </c>
      <c r="V39" s="415">
        <f>'FN30.600.08(IOX)'!$V42</f>
        <v>-9.6</v>
      </c>
      <c r="W39" s="416">
        <f>'FN30.650.67(IOX)'!$V42</f>
        <v>-4.0999999999999996</v>
      </c>
      <c r="X39" s="417">
        <f>'GII30.400.10(IOX)'!$V37</f>
        <v>-13.2</v>
      </c>
      <c r="Y39" s="415">
        <f>'GII30.450.10(IOX)'!$V37</f>
        <v>-16</v>
      </c>
      <c r="Z39" s="416">
        <f>'GII30.500.10(IOX)'!$V37</f>
        <v>-21</v>
      </c>
      <c r="AA39" s="420"/>
      <c r="AB39" s="415"/>
      <c r="AC39" s="415">
        <v>0</v>
      </c>
      <c r="AD39" s="415">
        <v>0</v>
      </c>
      <c r="AE39" s="415">
        <v>0</v>
      </c>
      <c r="AF39" s="415">
        <v>0</v>
      </c>
      <c r="AG39" s="415">
        <v>0</v>
      </c>
      <c r="AH39" s="415">
        <v>0</v>
      </c>
      <c r="AI39" s="415">
        <v>0</v>
      </c>
      <c r="AJ39" s="415">
        <v>0</v>
      </c>
      <c r="AK39" s="415">
        <v>0</v>
      </c>
      <c r="AL39" s="415">
        <v>0</v>
      </c>
      <c r="AM39" s="415">
        <v>0</v>
      </c>
      <c r="AN39" s="416">
        <v>0</v>
      </c>
      <c r="AO39" s="417">
        <v>0</v>
      </c>
      <c r="AP39" s="415">
        <v>0</v>
      </c>
      <c r="AQ39" s="419">
        <v>0</v>
      </c>
    </row>
    <row r="40" spans="2:43" s="163" customFormat="1" ht="15">
      <c r="I40" s="148">
        <v>41029</v>
      </c>
      <c r="J40" s="417"/>
      <c r="K40" s="415"/>
      <c r="L40" s="415">
        <f>'FN30.400.11(IOX)'!$V29</f>
        <v>-19.3</v>
      </c>
      <c r="M40" s="415">
        <f>'FN30.450.11(IOX)'!$V29</f>
        <v>-19.2</v>
      </c>
      <c r="N40" s="415">
        <f>'FN30.350.10(IOX)'!$V41</f>
        <v>-17.5</v>
      </c>
      <c r="O40" s="415">
        <f>'FN30.400.10(IOX)'!$V41</f>
        <v>-18.600000000000001</v>
      </c>
      <c r="P40" s="415">
        <f>'FN30.450.10(IOX)'!$V41</f>
        <v>-19.899999999999999</v>
      </c>
      <c r="Q40" s="415">
        <f>'FN30.500.10(IOX)'!$V41</f>
        <v>-13.9</v>
      </c>
      <c r="R40" s="415">
        <f>'FN30.400.09(IOX)'!$V43</f>
        <v>-30.7</v>
      </c>
      <c r="S40" s="415">
        <f>'FN30.450.09(IOX)'!$V43</f>
        <v>-27.3</v>
      </c>
      <c r="T40" s="415">
        <f>'FN30.500.09(IOX)'!$V43</f>
        <v>-16.100000000000001</v>
      </c>
      <c r="U40" s="415">
        <f>'FN30.550.08(IOX)'!$V43</f>
        <v>-18.5</v>
      </c>
      <c r="V40" s="415">
        <f>'FN30.600.08(IOX)'!$V43</f>
        <v>-10.7</v>
      </c>
      <c r="W40" s="416">
        <f>'FN30.650.67(IOX)'!$V43</f>
        <v>-4.7</v>
      </c>
      <c r="X40" s="417">
        <f>'GII30.400.10(IOX)'!$V38</f>
        <v>-10.1</v>
      </c>
      <c r="Y40" s="415">
        <f>'GII30.450.10(IOX)'!$V38</f>
        <v>-12.6</v>
      </c>
      <c r="Z40" s="416">
        <f>'GII30.500.10(IOX)'!$V38</f>
        <v>-17.8</v>
      </c>
      <c r="AA40" s="420"/>
      <c r="AB40" s="415"/>
      <c r="AC40" s="415">
        <v>0</v>
      </c>
      <c r="AD40" s="415">
        <v>0</v>
      </c>
      <c r="AE40" s="415">
        <v>0</v>
      </c>
      <c r="AF40" s="415">
        <v>0</v>
      </c>
      <c r="AG40" s="415">
        <v>0</v>
      </c>
      <c r="AH40" s="415">
        <v>0</v>
      </c>
      <c r="AI40" s="415">
        <v>0</v>
      </c>
      <c r="AJ40" s="415">
        <v>0</v>
      </c>
      <c r="AK40" s="415">
        <v>0</v>
      </c>
      <c r="AL40" s="415">
        <v>0</v>
      </c>
      <c r="AM40" s="415">
        <v>0</v>
      </c>
      <c r="AN40" s="416">
        <v>0</v>
      </c>
      <c r="AO40" s="417">
        <v>0</v>
      </c>
      <c r="AP40" s="415">
        <v>0</v>
      </c>
      <c r="AQ40" s="419">
        <v>0</v>
      </c>
    </row>
    <row r="41" spans="2:43" s="163" customFormat="1" ht="15">
      <c r="I41" s="148">
        <v>41060</v>
      </c>
      <c r="J41" s="417"/>
      <c r="K41" s="415"/>
      <c r="L41" s="415">
        <f>'FN30.400.11(IOX)'!$V30</f>
        <v>-22.4</v>
      </c>
      <c r="M41" s="415">
        <f>'FN30.450.11(IOX)'!$V30</f>
        <v>-21.8</v>
      </c>
      <c r="N41" s="415">
        <f>'FN30.350.10(IOX)'!$V42</f>
        <v>-21.9</v>
      </c>
      <c r="O41" s="415">
        <f>'FN30.400.10(IOX)'!$V42</f>
        <v>-21.7</v>
      </c>
      <c r="P41" s="415">
        <f>'FN30.450.10(IOX)'!$V42</f>
        <v>-21.7</v>
      </c>
      <c r="Q41" s="415">
        <f>'FN30.500.10(IOX)'!$V42</f>
        <v>-14.4</v>
      </c>
      <c r="R41" s="415">
        <f>'FN30.400.09(IOX)'!$V44</f>
        <v>-35</v>
      </c>
      <c r="S41" s="415">
        <f>'FN30.450.09(IOX)'!$V44</f>
        <v>-28.9</v>
      </c>
      <c r="T41" s="415">
        <f>'FN30.500.09(IOX)'!$V44</f>
        <v>-16.3</v>
      </c>
      <c r="U41" s="415">
        <f>'FN30.550.08(IOX)'!$V44</f>
        <v>-17.8</v>
      </c>
      <c r="V41" s="415">
        <f>'FN30.600.08(IOX)'!$V44</f>
        <v>-9.5</v>
      </c>
      <c r="W41" s="416">
        <f>'FN30.650.67(IOX)'!$V44</f>
        <v>-4.2</v>
      </c>
      <c r="X41" s="417">
        <f>'GII30.400.10(IOX)'!$V39</f>
        <v>-12.5</v>
      </c>
      <c r="Y41" s="415">
        <f>'GII30.450.10(IOX)'!$V39</f>
        <v>-14.5</v>
      </c>
      <c r="Z41" s="416">
        <f>'GII30.500.10(IOX)'!$V39</f>
        <v>-20.2</v>
      </c>
      <c r="AA41" s="420"/>
      <c r="AB41" s="415"/>
      <c r="AC41" s="415">
        <v>0</v>
      </c>
      <c r="AD41" s="415">
        <v>0</v>
      </c>
      <c r="AE41" s="415">
        <v>0</v>
      </c>
      <c r="AF41" s="415">
        <v>0</v>
      </c>
      <c r="AG41" s="415">
        <v>0</v>
      </c>
      <c r="AH41" s="415">
        <v>0</v>
      </c>
      <c r="AI41" s="415">
        <v>0</v>
      </c>
      <c r="AJ41" s="415">
        <v>0</v>
      </c>
      <c r="AK41" s="415">
        <v>0</v>
      </c>
      <c r="AL41" s="415">
        <v>0</v>
      </c>
      <c r="AM41" s="415">
        <v>0</v>
      </c>
      <c r="AN41" s="416">
        <v>0</v>
      </c>
      <c r="AO41" s="417">
        <v>0</v>
      </c>
      <c r="AP41" s="415">
        <v>0</v>
      </c>
      <c r="AQ41" s="419">
        <v>0</v>
      </c>
    </row>
    <row r="42" spans="2:43" s="163" customFormat="1" ht="15">
      <c r="I42" s="148">
        <v>41089</v>
      </c>
      <c r="J42" s="417"/>
      <c r="K42" s="415"/>
      <c r="L42" s="415">
        <f>'FN30.400.11(IOX)'!$V31</f>
        <v>-24.8</v>
      </c>
      <c r="M42" s="415">
        <f>'FN30.450.11(IOX)'!$V31</f>
        <v>-24.3</v>
      </c>
      <c r="N42" s="415">
        <f>'FN30.350.10(IOX)'!$V43</f>
        <v>-25.7</v>
      </c>
      <c r="O42" s="415">
        <f>'FN30.400.10(IOX)'!$V43</f>
        <v>-24.2</v>
      </c>
      <c r="P42" s="415">
        <f>'FN30.450.10(IOX)'!$V43</f>
        <v>-24.1</v>
      </c>
      <c r="Q42" s="415">
        <f>'FN30.500.10(IOX)'!$V43</f>
        <v>-14.4</v>
      </c>
      <c r="R42" s="415">
        <f>'FN30.400.09(IOX)'!$V45</f>
        <v>-37.299999999999997</v>
      </c>
      <c r="S42" s="415">
        <f>'FN30.450.09(IOX)'!$V45</f>
        <v>-31.3</v>
      </c>
      <c r="T42" s="415">
        <f>'FN30.500.09(IOX)'!$V45</f>
        <v>-15.9</v>
      </c>
      <c r="U42" s="415">
        <f>'FN30.550.08(IOX)'!$V45</f>
        <v>-16.3</v>
      </c>
      <c r="V42" s="415">
        <f>'FN30.600.08(IOX)'!$V45</f>
        <v>-8.1999999999999993</v>
      </c>
      <c r="W42" s="416">
        <f>'FN30.650.67(IOX)'!$V45</f>
        <v>-3.8</v>
      </c>
      <c r="X42" s="417">
        <f>'GII30.400.10(IOX)'!$V40</f>
        <v>-15</v>
      </c>
      <c r="Y42" s="415">
        <f>'GII30.450.10(IOX)'!$V40</f>
        <v>-17.600000000000001</v>
      </c>
      <c r="Z42" s="416">
        <f>'GII30.500.10(IOX)'!$V40</f>
        <v>-23.2</v>
      </c>
      <c r="AA42" s="420"/>
      <c r="AB42" s="415"/>
      <c r="AC42" s="415">
        <v>0</v>
      </c>
      <c r="AD42" s="415">
        <v>0</v>
      </c>
      <c r="AE42" s="415">
        <v>0</v>
      </c>
      <c r="AF42" s="415">
        <v>0</v>
      </c>
      <c r="AG42" s="415">
        <v>0</v>
      </c>
      <c r="AH42" s="415">
        <v>0</v>
      </c>
      <c r="AI42" s="415">
        <v>0</v>
      </c>
      <c r="AJ42" s="415">
        <v>0</v>
      </c>
      <c r="AK42" s="415">
        <v>0</v>
      </c>
      <c r="AL42" s="415">
        <v>0</v>
      </c>
      <c r="AM42" s="415">
        <v>0</v>
      </c>
      <c r="AN42" s="416">
        <v>0</v>
      </c>
      <c r="AO42" s="417">
        <v>0</v>
      </c>
      <c r="AP42" s="415">
        <v>0</v>
      </c>
      <c r="AQ42" s="419">
        <v>0</v>
      </c>
    </row>
    <row r="43" spans="2:43" s="163" customFormat="1" ht="15">
      <c r="I43" s="148">
        <v>41121</v>
      </c>
      <c r="J43" s="417"/>
      <c r="K43" s="415"/>
      <c r="L43" s="415">
        <f>'FN30.400.11(IOX)'!$V32</f>
        <v>-24.7</v>
      </c>
      <c r="M43" s="415">
        <f>'FN30.450.11(IOX)'!$V32</f>
        <v>-24.5</v>
      </c>
      <c r="N43" s="415">
        <f>'FN30.350.10(IOX)'!$V44</f>
        <v>-26.5</v>
      </c>
      <c r="O43" s="415">
        <f>'FN30.400.10(IOX)'!$V44</f>
        <v>-24.6</v>
      </c>
      <c r="P43" s="415">
        <f>'FN30.450.10(IOX)'!$V44</f>
        <v>-24.7</v>
      </c>
      <c r="Q43" s="415">
        <f>'FN30.500.10(IOX)'!$V44</f>
        <v>-14.1</v>
      </c>
      <c r="R43" s="415">
        <f>'FN30.400.09(IOX)'!$V46</f>
        <v>-37.9</v>
      </c>
      <c r="S43" s="415">
        <f>'FN30.450.09(IOX)'!$V46</f>
        <v>-32.700000000000003</v>
      </c>
      <c r="T43" s="415">
        <f>'FN30.500.09(IOX)'!$V46</f>
        <v>-15.7</v>
      </c>
      <c r="U43" s="415">
        <f>'FN30.550.08(IOX)'!$V46</f>
        <v>-16.100000000000001</v>
      </c>
      <c r="V43" s="415">
        <f>'FN30.600.08(IOX)'!$V46</f>
        <v>-7.9</v>
      </c>
      <c r="W43" s="416">
        <f>'FN30.650.67(IOX)'!$V46</f>
        <v>-3.5</v>
      </c>
      <c r="X43" s="417">
        <f>'GII30.400.10(IOX)'!$V41</f>
        <v>-15.1</v>
      </c>
      <c r="Y43" s="415">
        <f>'GII30.450.10(IOX)'!$V41</f>
        <v>-18.399999999999999</v>
      </c>
      <c r="Z43" s="416">
        <f>'GII30.500.10(IOX)'!$V41</f>
        <v>-23.6</v>
      </c>
      <c r="AA43" s="420"/>
      <c r="AB43" s="415"/>
      <c r="AC43" s="415">
        <v>0</v>
      </c>
      <c r="AD43" s="415">
        <v>0</v>
      </c>
      <c r="AE43" s="415">
        <v>0</v>
      </c>
      <c r="AF43" s="415">
        <v>0</v>
      </c>
      <c r="AG43" s="415">
        <v>0</v>
      </c>
      <c r="AH43" s="415">
        <v>0</v>
      </c>
      <c r="AI43" s="415">
        <v>0</v>
      </c>
      <c r="AJ43" s="415">
        <v>0</v>
      </c>
      <c r="AK43" s="415">
        <v>0</v>
      </c>
      <c r="AL43" s="415">
        <v>0</v>
      </c>
      <c r="AM43" s="415">
        <v>0</v>
      </c>
      <c r="AN43" s="416">
        <v>0</v>
      </c>
      <c r="AO43" s="417">
        <v>0</v>
      </c>
      <c r="AP43" s="415">
        <v>0</v>
      </c>
      <c r="AQ43" s="419">
        <v>0</v>
      </c>
    </row>
    <row r="44" spans="2:43" s="163" customFormat="1" ht="15">
      <c r="I44" s="148">
        <v>41152</v>
      </c>
      <c r="J44" s="417"/>
      <c r="K44" s="415"/>
      <c r="L44" s="415">
        <f>'FN30.400.11(IOX)'!$V33</f>
        <v>-27.6</v>
      </c>
      <c r="M44" s="415">
        <f>'FN30.450.11(IOX)'!$V33</f>
        <v>-20.5</v>
      </c>
      <c r="N44" s="415">
        <f>'FN30.350.10(IOX)'!$V45</f>
        <v>-43.8</v>
      </c>
      <c r="O44" s="415">
        <f>'FN30.400.10(IOX)'!$V45</f>
        <v>-33.200000000000003</v>
      </c>
      <c r="P44" s="415">
        <f>'FN30.450.10(IOX)'!$V45</f>
        <v>-22.5</v>
      </c>
      <c r="Q44" s="415">
        <f>'FN30.500.10(IOX)'!$V45</f>
        <v>-12.5</v>
      </c>
      <c r="R44" s="415">
        <f>'FN30.400.09(IOX)'!$V47</f>
        <v>-44.4</v>
      </c>
      <c r="S44" s="415">
        <f>'FN30.450.09(IOX)'!$V47</f>
        <v>-28.4</v>
      </c>
      <c r="T44" s="415">
        <f>'FN30.500.09(IOX)'!$V47</f>
        <v>-13.3</v>
      </c>
      <c r="U44" s="415">
        <f>'FN30.550.08(IOX)'!$V47</f>
        <v>-18.100000000000001</v>
      </c>
      <c r="V44" s="415">
        <f>'FN30.600.08(IOX)'!$V47</f>
        <v>-9.8000000000000007</v>
      </c>
      <c r="W44" s="416">
        <f>'FN30.650.67(IOX)'!$V47</f>
        <v>-4.5999999999999996</v>
      </c>
      <c r="X44" s="417">
        <f>'GII30.400.10(IOX)'!$V42</f>
        <v>-24.4</v>
      </c>
      <c r="Y44" s="415">
        <f>'GII30.450.10(IOX)'!$V42</f>
        <v>-33.4</v>
      </c>
      <c r="Z44" s="416">
        <f>'GII30.500.10(IOX)'!$V42</f>
        <v>-27.1</v>
      </c>
      <c r="AA44" s="420"/>
      <c r="AB44" s="415"/>
      <c r="AC44" s="415">
        <v>0</v>
      </c>
      <c r="AD44" s="415">
        <v>0</v>
      </c>
      <c r="AE44" s="415">
        <v>0</v>
      </c>
      <c r="AF44" s="415">
        <v>0</v>
      </c>
      <c r="AG44" s="415">
        <v>0</v>
      </c>
      <c r="AH44" s="415">
        <v>0</v>
      </c>
      <c r="AI44" s="415">
        <v>0</v>
      </c>
      <c r="AJ44" s="415">
        <v>0</v>
      </c>
      <c r="AK44" s="415">
        <v>0</v>
      </c>
      <c r="AL44" s="415">
        <v>0</v>
      </c>
      <c r="AM44" s="415">
        <v>0</v>
      </c>
      <c r="AN44" s="416">
        <v>0</v>
      </c>
      <c r="AO44" s="417">
        <v>0</v>
      </c>
      <c r="AP44" s="415">
        <v>0</v>
      </c>
      <c r="AQ44" s="419">
        <v>0</v>
      </c>
    </row>
    <row r="45" spans="2:43" s="163" customFormat="1" ht="15">
      <c r="I45" s="148">
        <v>41180</v>
      </c>
      <c r="J45" s="417"/>
      <c r="K45" s="415"/>
      <c r="L45" s="415">
        <f>'FN30.400.11(IOX)'!$V34</f>
        <v>-25.1</v>
      </c>
      <c r="M45" s="415">
        <f>'FN30.450.11(IOX)'!$V34</f>
        <v>-19.100000000000001</v>
      </c>
      <c r="N45" s="415">
        <f>'FN30.350.10(IOX)'!$V46</f>
        <v>-39</v>
      </c>
      <c r="O45" s="415">
        <f>'FN30.400.10(IOX)'!$V46</f>
        <v>-29.3</v>
      </c>
      <c r="P45" s="415">
        <f>'FN30.450.10(IOX)'!$V46</f>
        <v>-21.2</v>
      </c>
      <c r="Q45" s="415">
        <f>'FN30.500.10(IOX)'!$V46</f>
        <v>-12</v>
      </c>
      <c r="R45" s="415">
        <f>'FN30.400.09(IOX)'!$V48</f>
        <v>-39.799999999999997</v>
      </c>
      <c r="S45" s="415">
        <f>'FN30.450.09(IOX)'!$V48</f>
        <v>-27.1</v>
      </c>
      <c r="T45" s="415">
        <f>'FN30.500.09(IOX)'!$V48</f>
        <v>-13.1</v>
      </c>
      <c r="U45" s="415">
        <f>'FN30.550.08(IOX)'!$V48</f>
        <v>-18.3</v>
      </c>
      <c r="V45" s="415">
        <f>'FN30.600.08(IOX)'!$V48</f>
        <v>-10.3</v>
      </c>
      <c r="W45" s="416">
        <f>'FN30.650.67(IOX)'!$V48</f>
        <v>-4.9000000000000004</v>
      </c>
      <c r="X45" s="417">
        <f>'GII30.400.10(IOX)'!$V43</f>
        <v>-20.9</v>
      </c>
      <c r="Y45" s="415">
        <f>'GII30.450.10(IOX)'!$V43</f>
        <v>-28.4</v>
      </c>
      <c r="Z45" s="416">
        <f>'GII30.500.10(IOX)'!$V43</f>
        <v>-25.3</v>
      </c>
      <c r="AA45" s="420"/>
      <c r="AB45" s="415"/>
      <c r="AC45" s="415">
        <v>0</v>
      </c>
      <c r="AD45" s="415">
        <v>0</v>
      </c>
      <c r="AE45" s="415">
        <v>0</v>
      </c>
      <c r="AF45" s="415">
        <v>0</v>
      </c>
      <c r="AG45" s="415">
        <v>0</v>
      </c>
      <c r="AH45" s="415">
        <v>0</v>
      </c>
      <c r="AI45" s="415">
        <v>0</v>
      </c>
      <c r="AJ45" s="415">
        <v>0</v>
      </c>
      <c r="AK45" s="415">
        <v>0</v>
      </c>
      <c r="AL45" s="415">
        <v>0</v>
      </c>
      <c r="AM45" s="415">
        <v>0</v>
      </c>
      <c r="AN45" s="416">
        <v>0</v>
      </c>
      <c r="AO45" s="417">
        <v>0</v>
      </c>
      <c r="AP45" s="415">
        <v>0</v>
      </c>
      <c r="AQ45" s="419">
        <v>0</v>
      </c>
    </row>
    <row r="46" spans="2:43" s="163" customFormat="1" ht="15">
      <c r="I46" s="148">
        <v>41213</v>
      </c>
      <c r="J46" s="417"/>
      <c r="K46" s="415"/>
      <c r="L46" s="415">
        <f>'FN30.400.11(IOX)'!$V35</f>
        <v>-26.6</v>
      </c>
      <c r="M46" s="415">
        <f>'FN30.450.11(IOX)'!$V35</f>
        <v>-18.5</v>
      </c>
      <c r="N46" s="415">
        <f>'FN30.350.10(IOX)'!$V47</f>
        <v>-44.7</v>
      </c>
      <c r="O46" s="415">
        <f>'FN30.400.10(IOX)'!$V47</f>
        <v>-32.6</v>
      </c>
      <c r="P46" s="415">
        <f>'FN30.450.10(IOX)'!$V47</f>
        <v>-20.6</v>
      </c>
      <c r="Q46" s="415">
        <f>'FN30.500.10(IOX)'!$V47</f>
        <v>-11.2</v>
      </c>
      <c r="R46" s="415">
        <f>'FN30.400.09(IOX)'!$V49</f>
        <v>-41.1</v>
      </c>
      <c r="S46" s="415">
        <f>'FN30.450.09(IOX)'!$V49</f>
        <v>-24.9</v>
      </c>
      <c r="T46" s="415">
        <f>'FN30.500.09(IOX)'!$V49</f>
        <v>-12</v>
      </c>
      <c r="U46" s="415">
        <f>'FN30.550.08(IOX)'!$V49</f>
        <v>-14.4</v>
      </c>
      <c r="V46" s="415">
        <f>'FN30.600.08(IOX)'!$V49</f>
        <v>-8.1999999999999993</v>
      </c>
      <c r="W46" s="416">
        <f>'FN30.650.67(IOX)'!$V49</f>
        <v>-3.6</v>
      </c>
      <c r="X46" s="417">
        <f>'GII30.400.10(IOX)'!$V44</f>
        <v>-31.8</v>
      </c>
      <c r="Y46" s="415">
        <f>'GII30.450.10(IOX)'!$V44</f>
        <v>-38.9</v>
      </c>
      <c r="Z46" s="416">
        <f>'GII30.500.10(IOX)'!$V44</f>
        <v>-26.4</v>
      </c>
      <c r="AA46" s="420"/>
      <c r="AB46" s="415"/>
      <c r="AC46" s="415">
        <v>0</v>
      </c>
      <c r="AD46" s="415">
        <v>0</v>
      </c>
      <c r="AE46" s="415">
        <v>0</v>
      </c>
      <c r="AF46" s="415">
        <v>0</v>
      </c>
      <c r="AG46" s="415">
        <v>0</v>
      </c>
      <c r="AH46" s="415">
        <v>0</v>
      </c>
      <c r="AI46" s="415">
        <v>0</v>
      </c>
      <c r="AJ46" s="415">
        <v>0</v>
      </c>
      <c r="AK46" s="415">
        <v>0</v>
      </c>
      <c r="AL46" s="415">
        <v>0</v>
      </c>
      <c r="AM46" s="415">
        <v>0</v>
      </c>
      <c r="AN46" s="416">
        <v>0</v>
      </c>
      <c r="AO46" s="417">
        <v>0</v>
      </c>
      <c r="AP46" s="415">
        <v>0</v>
      </c>
      <c r="AQ46" s="419">
        <v>0</v>
      </c>
    </row>
    <row r="47" spans="2:43" s="163" customFormat="1" ht="15">
      <c r="I47" s="148">
        <v>41243</v>
      </c>
      <c r="J47" s="417"/>
      <c r="K47" s="415"/>
      <c r="L47" s="415">
        <f>'FN30.400.11(IOX)'!$V36</f>
        <v>-24.1</v>
      </c>
      <c r="M47" s="415">
        <f>'FN30.450.11(IOX)'!$V36</f>
        <v>-17.5</v>
      </c>
      <c r="N47" s="415">
        <f>'FN30.350.10(IOX)'!$V48</f>
        <v>-37.9</v>
      </c>
      <c r="O47" s="415">
        <f>'FN30.400.10(IOX)'!$V48</f>
        <v>-28.4</v>
      </c>
      <c r="P47" s="415">
        <f>'FN30.450.10(IOX)'!$V48</f>
        <v>-19.2</v>
      </c>
      <c r="Q47" s="415">
        <f>'FN30.500.10(IOX)'!$V48</f>
        <v>-11.2</v>
      </c>
      <c r="R47" s="415">
        <f>'FN30.400.09(IOX)'!$V50</f>
        <v>-37.1</v>
      </c>
      <c r="S47" s="415">
        <f>'FN30.450.09(IOX)'!$V50</f>
        <v>-23.6</v>
      </c>
      <c r="T47" s="415">
        <f>'FN30.500.09(IOX)'!$V50</f>
        <v>-12.2</v>
      </c>
      <c r="U47" s="415">
        <f>'FN30.550.08(IOX)'!$V50</f>
        <v>-15.8</v>
      </c>
      <c r="V47" s="415">
        <f>'FN30.600.08(IOX)'!$V50</f>
        <v>-9.4</v>
      </c>
      <c r="W47" s="416">
        <f>'FN30.650.67(IOX)'!$V50</f>
        <v>-4.3</v>
      </c>
      <c r="X47" s="417">
        <f>'GII30.400.10(IOX)'!$V45</f>
        <v>-22.5</v>
      </c>
      <c r="Y47" s="415">
        <f>'GII30.450.10(IOX)'!$V45</f>
        <v>-31.4</v>
      </c>
      <c r="Z47" s="416">
        <f>'GII30.500.10(IOX)'!$V45</f>
        <v>-24.7</v>
      </c>
      <c r="AA47" s="420"/>
      <c r="AB47" s="415"/>
      <c r="AC47" s="415">
        <v>0</v>
      </c>
      <c r="AD47" s="415">
        <v>0</v>
      </c>
      <c r="AE47" s="415">
        <v>0</v>
      </c>
      <c r="AF47" s="415">
        <v>0</v>
      </c>
      <c r="AG47" s="415">
        <v>0</v>
      </c>
      <c r="AH47" s="415">
        <v>0</v>
      </c>
      <c r="AI47" s="415">
        <v>0</v>
      </c>
      <c r="AJ47" s="415">
        <v>0</v>
      </c>
      <c r="AK47" s="415">
        <v>0</v>
      </c>
      <c r="AL47" s="415">
        <v>0</v>
      </c>
      <c r="AM47" s="415">
        <v>0</v>
      </c>
      <c r="AN47" s="416">
        <v>0</v>
      </c>
      <c r="AO47" s="417">
        <v>0</v>
      </c>
      <c r="AP47" s="415">
        <v>0</v>
      </c>
      <c r="AQ47" s="419">
        <v>0</v>
      </c>
    </row>
    <row r="48" spans="2:43" s="163" customFormat="1" ht="15">
      <c r="I48" s="148">
        <v>41274</v>
      </c>
      <c r="J48" s="417"/>
      <c r="K48" s="415"/>
      <c r="L48" s="415">
        <f>'FN30.400.11(IOX)'!$V37</f>
        <v>-25.1</v>
      </c>
      <c r="M48" s="415">
        <f>'FN30.450.11(IOX)'!$V37</f>
        <v>-17</v>
      </c>
      <c r="N48" s="415">
        <f>'FN30.350.10(IOX)'!$V49</f>
        <v>-39.6</v>
      </c>
      <c r="O48" s="415">
        <f>'FN30.400.10(IOX)'!$V49</f>
        <v>-29.4</v>
      </c>
      <c r="P48" s="415">
        <f>'FN30.450.10(IOX)'!$V49</f>
        <v>-18.7</v>
      </c>
      <c r="Q48" s="415">
        <f>'FN30.500.10(IOX)'!$V49</f>
        <v>-10.8</v>
      </c>
      <c r="R48" s="415">
        <f>'FN30.400.09(IOX)'!$V51</f>
        <v>-36.9</v>
      </c>
      <c r="S48" s="415">
        <f>'FN30.450.09(IOX)'!$V51</f>
        <v>-22.7</v>
      </c>
      <c r="T48" s="415">
        <f>'FN30.500.09(IOX)'!$V51</f>
        <v>-11.5</v>
      </c>
      <c r="U48" s="415">
        <f>'FN30.550.08(IOX)'!$V51</f>
        <v>-14.3</v>
      </c>
      <c r="V48" s="415">
        <f>'FN30.600.08(IOX)'!$V51</f>
        <v>-8.6</v>
      </c>
      <c r="W48" s="416">
        <f>'FN30.650.67(IOX)'!$V51</f>
        <v>-4</v>
      </c>
      <c r="X48" s="417">
        <f>'GII30.400.10(IOX)'!$V46</f>
        <v>-23.7</v>
      </c>
      <c r="Y48" s="415">
        <f>'GII30.450.10(IOX)'!$V46</f>
        <v>-33</v>
      </c>
      <c r="Z48" s="416">
        <f>'GII30.500.10(IOX)'!$V46</f>
        <v>-24.6</v>
      </c>
      <c r="AA48" s="420"/>
      <c r="AB48" s="415"/>
      <c r="AC48" s="415">
        <v>0</v>
      </c>
      <c r="AD48" s="415">
        <v>0</v>
      </c>
      <c r="AE48" s="415">
        <v>0</v>
      </c>
      <c r="AF48" s="415">
        <v>0</v>
      </c>
      <c r="AG48" s="415">
        <v>0</v>
      </c>
      <c r="AH48" s="415">
        <v>0</v>
      </c>
      <c r="AI48" s="415">
        <v>0</v>
      </c>
      <c r="AJ48" s="415">
        <v>0</v>
      </c>
      <c r="AK48" s="415">
        <v>0</v>
      </c>
      <c r="AL48" s="415">
        <v>0</v>
      </c>
      <c r="AM48" s="415">
        <v>0</v>
      </c>
      <c r="AN48" s="416">
        <v>0</v>
      </c>
      <c r="AO48" s="417">
        <v>0</v>
      </c>
      <c r="AP48" s="415">
        <v>0</v>
      </c>
      <c r="AQ48" s="419">
        <v>0</v>
      </c>
    </row>
    <row r="49" spans="9:43" s="163" customFormat="1" ht="15">
      <c r="I49" s="148">
        <v>41305</v>
      </c>
      <c r="J49" s="417"/>
      <c r="K49" s="415"/>
      <c r="L49" s="415">
        <f>'FN30.400.11(IOX)'!$V38</f>
        <v>-24.1</v>
      </c>
      <c r="M49" s="415">
        <f>'FN30.450.11(IOX)'!$V38</f>
        <v>-16.8</v>
      </c>
      <c r="N49" s="415">
        <f>'FN30.350.10(IOX)'!$V50</f>
        <v>-36.4</v>
      </c>
      <c r="O49" s="415">
        <f>'FN30.400.10(IOX)'!$V50</f>
        <v>-27.5</v>
      </c>
      <c r="P49" s="415">
        <f>'FN30.450.10(IOX)'!$V50</f>
        <v>-18.399999999999999</v>
      </c>
      <c r="Q49" s="415">
        <f>'FN30.500.10(IOX)'!$V50</f>
        <v>-10.9</v>
      </c>
      <c r="R49" s="415">
        <f>'FN30.400.09(IOX)'!$V52</f>
        <v>-35.1</v>
      </c>
      <c r="S49" s="415">
        <f>'FN30.450.09(IOX)'!$V52</f>
        <v>-22.6</v>
      </c>
      <c r="T49" s="415">
        <f>'FN30.500.09(IOX)'!$V52</f>
        <v>-11.7</v>
      </c>
      <c r="U49" s="415">
        <f>'FN30.550.08(IOX)'!$V52</f>
        <v>-15.5</v>
      </c>
      <c r="V49" s="415">
        <f>'FN30.600.08(IOX)'!$V52</f>
        <v>-9.3000000000000007</v>
      </c>
      <c r="W49" s="416">
        <f>'FN30.650.67(IOX)'!$V52</f>
        <v>-4.3</v>
      </c>
      <c r="X49" s="417">
        <f>'GII30.400.10(IOX)'!$V47</f>
        <v>-20.5</v>
      </c>
      <c r="Y49" s="415">
        <f>'GII30.450.10(IOX)'!$V47</f>
        <v>-29.6</v>
      </c>
      <c r="Z49" s="416">
        <f>'GII30.500.10(IOX)'!$V47</f>
        <v>-23.6</v>
      </c>
      <c r="AA49" s="420"/>
      <c r="AB49" s="415"/>
      <c r="AC49" s="415">
        <v>0</v>
      </c>
      <c r="AD49" s="415">
        <v>0</v>
      </c>
      <c r="AE49" s="415">
        <v>0</v>
      </c>
      <c r="AF49" s="415">
        <v>0</v>
      </c>
      <c r="AG49" s="415">
        <v>0</v>
      </c>
      <c r="AH49" s="415">
        <v>0</v>
      </c>
      <c r="AI49" s="415">
        <v>0</v>
      </c>
      <c r="AJ49" s="415">
        <v>0</v>
      </c>
      <c r="AK49" s="415">
        <v>0</v>
      </c>
      <c r="AL49" s="415">
        <v>0</v>
      </c>
      <c r="AM49" s="415">
        <v>0</v>
      </c>
      <c r="AN49" s="416">
        <v>0</v>
      </c>
      <c r="AO49" s="417">
        <v>0</v>
      </c>
      <c r="AP49" s="415">
        <v>0</v>
      </c>
      <c r="AQ49" s="419">
        <v>0</v>
      </c>
    </row>
    <row r="50" spans="9:43" s="163" customFormat="1" ht="15">
      <c r="I50" s="148">
        <v>41333</v>
      </c>
      <c r="J50" s="417"/>
      <c r="K50" s="415"/>
      <c r="L50" s="415">
        <f>'FN30.400.11(IOX)'!$V39</f>
        <v>-20.9</v>
      </c>
      <c r="M50" s="415">
        <f>'FN30.450.11(IOX)'!$V39</f>
        <v>-16.2</v>
      </c>
      <c r="N50" s="415">
        <f>'FN30.350.10(IOX)'!$V51</f>
        <v>-30.2</v>
      </c>
      <c r="O50" s="415">
        <f>'FN30.400.10(IOX)'!$V51</f>
        <v>-23</v>
      </c>
      <c r="P50" s="415">
        <f>'FN30.450.10(IOX)'!$V51</f>
        <v>-17.600000000000001</v>
      </c>
      <c r="Q50" s="415">
        <f>'FN30.500.10(IOX)'!$V51</f>
        <v>-10.7</v>
      </c>
      <c r="R50" s="415">
        <f>'FN30.400.09(IOX)'!$V53</f>
        <v>-31</v>
      </c>
      <c r="S50" s="415">
        <f>'FN30.450.09(IOX)'!$V53</f>
        <v>-22</v>
      </c>
      <c r="T50" s="415">
        <f>'FN30.500.09(IOX)'!$V53</f>
        <v>-11.6</v>
      </c>
      <c r="U50" s="415">
        <f>'FN30.550.08(IOX)'!$V53</f>
        <v>-16.7</v>
      </c>
      <c r="V50" s="415">
        <f>'FN30.600.08(IOX)'!$V53</f>
        <v>-9.8000000000000007</v>
      </c>
      <c r="W50" s="416">
        <f>'FN30.650.67(IOX)'!$V53</f>
        <v>-4.7</v>
      </c>
      <c r="X50" s="417">
        <f>'GII30.400.10(IOX)'!$V48</f>
        <v>-13.9</v>
      </c>
      <c r="Y50" s="415">
        <f>'GII30.450.10(IOX)'!$V48</f>
        <v>-19.899999999999999</v>
      </c>
      <c r="Z50" s="416">
        <f>'GII30.500.10(IOX)'!$V48</f>
        <v>-20.5</v>
      </c>
      <c r="AA50" s="420"/>
      <c r="AB50" s="415"/>
      <c r="AC50" s="415">
        <v>0</v>
      </c>
      <c r="AD50" s="415">
        <v>0</v>
      </c>
      <c r="AE50" s="415">
        <v>0</v>
      </c>
      <c r="AF50" s="415">
        <v>0</v>
      </c>
      <c r="AG50" s="415">
        <v>0</v>
      </c>
      <c r="AH50" s="415">
        <v>0</v>
      </c>
      <c r="AI50" s="415">
        <v>0</v>
      </c>
      <c r="AJ50" s="415">
        <v>0</v>
      </c>
      <c r="AK50" s="415">
        <v>0</v>
      </c>
      <c r="AL50" s="415">
        <v>0</v>
      </c>
      <c r="AM50" s="415">
        <v>0</v>
      </c>
      <c r="AN50" s="416">
        <v>0</v>
      </c>
      <c r="AO50" s="417">
        <v>0</v>
      </c>
      <c r="AP50" s="415">
        <v>0</v>
      </c>
      <c r="AQ50" s="419">
        <v>0</v>
      </c>
    </row>
    <row r="51" spans="9:43" s="163" customFormat="1" ht="15">
      <c r="I51" s="148">
        <v>41361</v>
      </c>
      <c r="J51" s="417">
        <f>'FN30.300.12(IOX)'!$V29</f>
        <v>-24.1</v>
      </c>
      <c r="K51" s="415">
        <f>'FN30.350.12(IOX)'!$V28</f>
        <v>-20.3</v>
      </c>
      <c r="L51" s="415">
        <f>'FN30.400.11(IOX)'!$V40</f>
        <v>-20.2</v>
      </c>
      <c r="M51" s="415">
        <f>'FN30.450.11(IOX)'!$V40</f>
        <v>-15.8</v>
      </c>
      <c r="N51" s="415">
        <f>'FN30.350.10(IOX)'!$V52</f>
        <v>-30.2</v>
      </c>
      <c r="O51" s="415">
        <f>'FN30.400.10(IOX)'!$V52</f>
        <v>-22.1</v>
      </c>
      <c r="P51" s="415">
        <f>'FN30.450.10(IOX)'!$V52</f>
        <v>-17.100000000000001</v>
      </c>
      <c r="Q51" s="415">
        <f>'FN30.500.10(IOX)'!$V52</f>
        <v>-10.4</v>
      </c>
      <c r="R51" s="415">
        <f>'FN30.400.09(IOX)'!$V54</f>
        <v>-30</v>
      </c>
      <c r="S51" s="415">
        <f>'FN30.450.09(IOX)'!$V54</f>
        <v>-21.3</v>
      </c>
      <c r="T51" s="415">
        <f>'FN30.500.09(IOX)'!$V54</f>
        <v>-11.4</v>
      </c>
      <c r="U51" s="415">
        <f>'FN30.550.08(IOX)'!$V54</f>
        <v>-16.2</v>
      </c>
      <c r="V51" s="415">
        <f>'FN30.600.08(IOX)'!$V54</f>
        <v>-9.5</v>
      </c>
      <c r="W51" s="416">
        <f>'FN30.650.67(IOX)'!$V54</f>
        <v>-4.5</v>
      </c>
      <c r="X51" s="417">
        <f>'GII30.400.10(IOX)'!$V49</f>
        <v>-14</v>
      </c>
      <c r="Y51" s="415">
        <f>'GII30.450.10(IOX)'!$V49</f>
        <v>-19.899999999999999</v>
      </c>
      <c r="Z51" s="416">
        <f>'GII30.500.10(IOX)'!$V49</f>
        <v>-20.100000000000001</v>
      </c>
      <c r="AA51" s="420">
        <v>0</v>
      </c>
      <c r="AB51" s="415">
        <v>0</v>
      </c>
      <c r="AC51" s="415">
        <v>0</v>
      </c>
      <c r="AD51" s="415">
        <v>0</v>
      </c>
      <c r="AE51" s="415">
        <v>0</v>
      </c>
      <c r="AF51" s="415">
        <v>0</v>
      </c>
      <c r="AG51" s="415">
        <v>0</v>
      </c>
      <c r="AH51" s="415">
        <v>0</v>
      </c>
      <c r="AI51" s="415">
        <v>0</v>
      </c>
      <c r="AJ51" s="415">
        <v>0</v>
      </c>
      <c r="AK51" s="415">
        <v>0</v>
      </c>
      <c r="AL51" s="415">
        <v>0</v>
      </c>
      <c r="AM51" s="415">
        <v>0</v>
      </c>
      <c r="AN51" s="416">
        <v>0</v>
      </c>
      <c r="AO51" s="417">
        <v>0</v>
      </c>
      <c r="AP51" s="415">
        <v>0</v>
      </c>
      <c r="AQ51" s="419">
        <v>0</v>
      </c>
    </row>
    <row r="52" spans="9:43" ht="15">
      <c r="I52" s="148">
        <v>41394</v>
      </c>
      <c r="J52" s="417">
        <f>'FN30.300.12(IOX)'!$V30</f>
        <v>-30.9</v>
      </c>
      <c r="K52" s="415">
        <f>'FN30.350.12(IOX)'!$V29</f>
        <v>-19.899999999999999</v>
      </c>
      <c r="L52" s="415">
        <f>'FN30.400.11(IOX)'!$V41</f>
        <v>-19.5</v>
      </c>
      <c r="M52" s="415">
        <f>'FN30.450.11(IOX)'!$V41</f>
        <v>-15.7</v>
      </c>
      <c r="N52" s="415">
        <f>'FN30.350.10(IOX)'!$V53</f>
        <v>-29</v>
      </c>
      <c r="O52" s="415">
        <f>'FN30.400.10(IOX)'!$V53</f>
        <v>-21.1</v>
      </c>
      <c r="P52" s="415">
        <f>'FN30.450.10(IOX)'!$V53</f>
        <v>-16.899999999999999</v>
      </c>
      <c r="Q52" s="415">
        <f>'FN30.500.10(IOX)'!$V53</f>
        <v>-10.4</v>
      </c>
      <c r="R52" s="415">
        <f>'FN30.400.09(IOX)'!$V55</f>
        <v>-28.9</v>
      </c>
      <c r="S52" s="415">
        <f>'FN30.450.09(IOX)'!$V55</f>
        <v>-21.1</v>
      </c>
      <c r="T52" s="415">
        <f>'FN30.500.09(IOX)'!$V55</f>
        <v>-11.4</v>
      </c>
      <c r="U52" s="415">
        <f>'FN30.550.08(IOX)'!$V55</f>
        <v>-16.5</v>
      </c>
      <c r="V52" s="415">
        <f>'FN30.600.08(IOX)'!$V55</f>
        <v>-9.6</v>
      </c>
      <c r="W52" s="416">
        <f>'FN30.650.67(IOX)'!$V55</f>
        <v>-4.4000000000000004</v>
      </c>
      <c r="X52" s="417">
        <f>'GII30.400.10(IOX)'!$V50</f>
        <v>-13.3</v>
      </c>
      <c r="Y52" s="415">
        <f>'GII30.450.10(IOX)'!$V50</f>
        <v>-18.3</v>
      </c>
      <c r="Z52" s="416">
        <f>'GII30.500.10(IOX)'!$V50</f>
        <v>-19.399999999999999</v>
      </c>
      <c r="AA52" s="420">
        <v>0</v>
      </c>
      <c r="AB52" s="415">
        <v>0</v>
      </c>
      <c r="AC52" s="415">
        <v>0</v>
      </c>
      <c r="AD52" s="415">
        <v>0</v>
      </c>
      <c r="AE52" s="415">
        <v>0</v>
      </c>
      <c r="AF52" s="415">
        <v>0</v>
      </c>
      <c r="AG52" s="415">
        <v>0</v>
      </c>
      <c r="AH52" s="415">
        <v>0</v>
      </c>
      <c r="AI52" s="415">
        <v>0</v>
      </c>
      <c r="AJ52" s="415">
        <v>0</v>
      </c>
      <c r="AK52" s="415">
        <v>0</v>
      </c>
      <c r="AL52" s="415">
        <v>0</v>
      </c>
      <c r="AM52" s="415">
        <v>0</v>
      </c>
      <c r="AN52" s="416">
        <v>0</v>
      </c>
      <c r="AO52" s="417">
        <v>0</v>
      </c>
      <c r="AP52" s="415">
        <v>0</v>
      </c>
      <c r="AQ52" s="419">
        <v>0</v>
      </c>
    </row>
    <row r="53" spans="9:43" ht="15">
      <c r="I53" s="148">
        <v>41425</v>
      </c>
      <c r="J53" s="417">
        <f>'FN30.300.12(IOX)'!$V31</f>
        <v>-14.3</v>
      </c>
      <c r="K53" s="415">
        <f>'FN30.350.12(IOX)'!$V30</f>
        <v>-21.5</v>
      </c>
      <c r="L53" s="415">
        <f>'FN30.400.11(IOX)'!$V42</f>
        <v>-21.4</v>
      </c>
      <c r="M53" s="415">
        <f>'FN30.450.11(IOX)'!$V42</f>
        <v>-15.3</v>
      </c>
      <c r="N53" s="415">
        <f>'FN30.350.10(IOX)'!$V54</f>
        <v>-32</v>
      </c>
      <c r="O53" s="415">
        <f>'FN30.400.10(IOX)'!$V54</f>
        <v>-23.4</v>
      </c>
      <c r="P53" s="415">
        <f>'FN30.450.10(IOX)'!$V54</f>
        <v>-15.9</v>
      </c>
      <c r="Q53" s="415">
        <f>'FN30.500.10(IOX)'!$V54</f>
        <v>-9.8000000000000007</v>
      </c>
      <c r="R53" s="415">
        <f>'FN30.400.09(IOX)'!$V56</f>
        <v>-29.4</v>
      </c>
      <c r="S53" s="415">
        <f>'FN30.450.09(IOX)'!$V56</f>
        <v>-18.899999999999999</v>
      </c>
      <c r="T53" s="415">
        <f>'FN30.500.09(IOX)'!$V56</f>
        <v>-10.6</v>
      </c>
      <c r="U53" s="415">
        <f>'FN30.550.08(IOX)'!$V56</f>
        <v>-13.8</v>
      </c>
      <c r="V53" s="415">
        <f>'FN30.600.08(IOX)'!$V56</f>
        <v>-8.1999999999999993</v>
      </c>
      <c r="W53" s="416">
        <f>'FN30.650.67(IOX)'!$V56</f>
        <v>-3.8</v>
      </c>
      <c r="X53" s="417">
        <f>'GII30.400.10(IOX)'!$V51</f>
        <v>-16.600000000000001</v>
      </c>
      <c r="Y53" s="415">
        <f>'GII30.450.10(IOX)'!$V51</f>
        <v>-24.7</v>
      </c>
      <c r="Z53" s="416">
        <f>'GII30.500.10(IOX)'!$V51</f>
        <v>-19.3</v>
      </c>
      <c r="AA53" s="420">
        <v>0</v>
      </c>
      <c r="AB53" s="415">
        <v>0</v>
      </c>
      <c r="AC53" s="415">
        <v>0</v>
      </c>
      <c r="AD53" s="415">
        <v>0</v>
      </c>
      <c r="AE53" s="415">
        <v>0</v>
      </c>
      <c r="AF53" s="415">
        <v>0</v>
      </c>
      <c r="AG53" s="415">
        <v>0</v>
      </c>
      <c r="AH53" s="415">
        <v>0</v>
      </c>
      <c r="AI53" s="415">
        <v>0</v>
      </c>
      <c r="AJ53" s="415">
        <v>0</v>
      </c>
      <c r="AK53" s="415">
        <v>0</v>
      </c>
      <c r="AL53" s="415">
        <v>0</v>
      </c>
      <c r="AM53" s="415">
        <v>0</v>
      </c>
      <c r="AN53" s="416">
        <v>0</v>
      </c>
      <c r="AO53" s="417">
        <v>0</v>
      </c>
      <c r="AP53" s="415">
        <v>0</v>
      </c>
      <c r="AQ53" s="419">
        <v>0</v>
      </c>
    </row>
    <row r="54" spans="9:43" ht="15">
      <c r="I54" s="148">
        <v>41453</v>
      </c>
      <c r="J54" s="417">
        <f>'FN30.300.12(IOX)'!$V32</f>
        <v>-6.5</v>
      </c>
      <c r="K54" s="415">
        <f>'FN30.350.12(IOX)'!$V31</f>
        <v>-14.7</v>
      </c>
      <c r="L54" s="415">
        <f>'FN30.400.11(IOX)'!$V43</f>
        <v>-15.9</v>
      </c>
      <c r="M54" s="415">
        <f>'FN30.450.11(IOX)'!$V43</f>
        <v>-13.3</v>
      </c>
      <c r="N54" s="415">
        <f>'FN30.350.10(IOX)'!$V55</f>
        <v>-21.3</v>
      </c>
      <c r="O54" s="415">
        <f>'FN30.400.10(IOX)'!$V55</f>
        <v>-16.7</v>
      </c>
      <c r="P54" s="415">
        <f>'FN30.450.10(IOX)'!$V55</f>
        <v>-14</v>
      </c>
      <c r="Q54" s="415">
        <f>'FN30.500.10(IOX)'!$V55</f>
        <v>-8.8000000000000007</v>
      </c>
      <c r="R54" s="415">
        <f>'FN30.400.09(IOX)'!$V57</f>
        <v>-22.5</v>
      </c>
      <c r="S54" s="415">
        <f>'FN30.450.09(IOX)'!$V57</f>
        <v>-17.8</v>
      </c>
      <c r="T54" s="415">
        <f>'FN30.500.09(IOX)'!$V57</f>
        <v>-9.6999999999999993</v>
      </c>
      <c r="U54" s="415">
        <f>'FN30.550.08(IOX)'!$V57</f>
        <v>-15.5</v>
      </c>
      <c r="V54" s="415">
        <f>'FN30.600.08(IOX)'!$V57</f>
        <v>-8.6</v>
      </c>
      <c r="W54" s="416">
        <f>'FN30.650.67(IOX)'!$V57</f>
        <v>-4.2</v>
      </c>
      <c r="X54" s="417">
        <f>'GII30.400.10(IOX)'!$V52</f>
        <v>-9.1999999999999993</v>
      </c>
      <c r="Y54" s="415">
        <f>'GII30.450.10(IOX)'!$V52</f>
        <v>-11.7</v>
      </c>
      <c r="Z54" s="416">
        <f>'GII30.500.10(IOX)'!$V52</f>
        <v>-13.3</v>
      </c>
      <c r="AA54" s="420">
        <v>0</v>
      </c>
      <c r="AB54" s="415">
        <v>0</v>
      </c>
      <c r="AC54" s="415">
        <v>0</v>
      </c>
      <c r="AD54" s="415">
        <v>0</v>
      </c>
      <c r="AE54" s="415">
        <v>0</v>
      </c>
      <c r="AF54" s="415">
        <v>0</v>
      </c>
      <c r="AG54" s="415">
        <v>0</v>
      </c>
      <c r="AH54" s="415">
        <v>0</v>
      </c>
      <c r="AI54" s="415">
        <v>0</v>
      </c>
      <c r="AJ54" s="415">
        <v>0</v>
      </c>
      <c r="AK54" s="415">
        <v>0</v>
      </c>
      <c r="AL54" s="415">
        <v>0</v>
      </c>
      <c r="AM54" s="415">
        <v>0</v>
      </c>
      <c r="AN54" s="416">
        <v>0</v>
      </c>
      <c r="AO54" s="417">
        <v>0</v>
      </c>
      <c r="AP54" s="415">
        <v>0</v>
      </c>
      <c r="AQ54" s="419">
        <v>0</v>
      </c>
    </row>
    <row r="55" spans="9:43" ht="15">
      <c r="I55" s="148">
        <v>41486</v>
      </c>
      <c r="J55" s="417">
        <f>'FN30.300.12(IOX)'!$V33</f>
        <v>-4.3</v>
      </c>
      <c r="K55" s="415">
        <f>'FN30.350.12(IOX)'!$V32</f>
        <v>-9.6999999999999993</v>
      </c>
      <c r="L55" s="415">
        <f>'FN30.400.11(IOX)'!$V44</f>
        <v>-12.7</v>
      </c>
      <c r="M55" s="415">
        <f>'FN30.450.11(IOX)'!$V44</f>
        <v>-10.6</v>
      </c>
      <c r="N55" s="415">
        <f>'FN30.350.10(IOX)'!$V56</f>
        <v>-14.6</v>
      </c>
      <c r="O55" s="415">
        <f>'FN30.400.10(IOX)'!$V56</f>
        <v>-13.4</v>
      </c>
      <c r="P55" s="415">
        <f>'FN30.450.10(IOX)'!$V56</f>
        <v>-11.6</v>
      </c>
      <c r="Q55" s="415">
        <f>'FN30.500.10(IOX)'!$V56</f>
        <v>-8.3000000000000007</v>
      </c>
      <c r="R55" s="415">
        <f>'FN30.400.09(IOX)'!$V58</f>
        <v>-16.8</v>
      </c>
      <c r="S55" s="415">
        <f>'FN30.450.09(IOX)'!$V58</f>
        <v>-14.1</v>
      </c>
      <c r="T55" s="415">
        <f>'FN30.500.09(IOX)'!$V58</f>
        <v>-9.1999999999999993</v>
      </c>
      <c r="U55" s="415">
        <f>'FN30.550.08(IOX)'!$V58</f>
        <v>-15.5</v>
      </c>
      <c r="V55" s="415">
        <f>'FN30.600.08(IOX)'!$V58</f>
        <v>-9.5</v>
      </c>
      <c r="W55" s="416">
        <f>'FN30.650.67(IOX)'!$V58</f>
        <v>-4.5</v>
      </c>
      <c r="X55" s="417">
        <f>'GII30.400.10(IOX)'!$V53</f>
        <v>-5.3</v>
      </c>
      <c r="Y55" s="415">
        <f>'GII30.450.10(IOX)'!$V53</f>
        <v>-7.8</v>
      </c>
      <c r="Z55" s="416">
        <f>'GII30.500.10(IOX)'!$V53</f>
        <v>-8.8000000000000007</v>
      </c>
      <c r="AA55" s="420">
        <v>0</v>
      </c>
      <c r="AB55" s="415">
        <v>0</v>
      </c>
      <c r="AC55" s="415">
        <v>0</v>
      </c>
      <c r="AD55" s="415">
        <v>0</v>
      </c>
      <c r="AE55" s="415">
        <v>0</v>
      </c>
      <c r="AF55" s="415">
        <v>0</v>
      </c>
      <c r="AG55" s="415">
        <v>0</v>
      </c>
      <c r="AH55" s="415">
        <v>0</v>
      </c>
      <c r="AI55" s="415">
        <v>0</v>
      </c>
      <c r="AJ55" s="415">
        <v>0</v>
      </c>
      <c r="AK55" s="415">
        <v>0</v>
      </c>
      <c r="AL55" s="415">
        <v>0</v>
      </c>
      <c r="AM55" s="415">
        <v>0</v>
      </c>
      <c r="AN55" s="416">
        <v>0</v>
      </c>
      <c r="AO55" s="417">
        <v>0</v>
      </c>
      <c r="AP55" s="415">
        <v>0</v>
      </c>
      <c r="AQ55" s="419">
        <v>0</v>
      </c>
    </row>
    <row r="56" spans="9:43" ht="15">
      <c r="I56" s="148">
        <v>41516</v>
      </c>
      <c r="J56" s="417">
        <f>'FN30.300.12(IOX)'!$V34</f>
        <v>-3.5</v>
      </c>
      <c r="K56" s="415">
        <f>'FN30.350.12(IOX)'!$V33</f>
        <v>-8</v>
      </c>
      <c r="L56" s="415">
        <f>'FN30.400.11(IOX)'!$V45</f>
        <v>-11.2</v>
      </c>
      <c r="M56" s="415">
        <f>'FN30.450.11(IOX)'!$V45</f>
        <v>-9.5</v>
      </c>
      <c r="N56" s="415">
        <f>'FN30.350.10(IOX)'!$V57</f>
        <v>-12.3</v>
      </c>
      <c r="O56" s="415">
        <f>'FN30.400.10(IOX)'!$V57</f>
        <v>-11.9</v>
      </c>
      <c r="P56" s="415">
        <f>'FN30.450.10(IOX)'!$V57</f>
        <v>-10.4</v>
      </c>
      <c r="Q56" s="415">
        <f>'FN30.500.10(IOX)'!$V57</f>
        <v>-7.8</v>
      </c>
      <c r="R56" s="415">
        <f>'FN30.400.09(IOX)'!$V59</f>
        <v>-14.3</v>
      </c>
      <c r="S56" s="415">
        <f>'FN30.450.09(IOX)'!$V59</f>
        <v>-12.4</v>
      </c>
      <c r="T56" s="415">
        <f>'FN30.500.09(IOX)'!$V59</f>
        <v>-8.6</v>
      </c>
      <c r="U56" s="415">
        <f>'FN30.550.08(IOX)'!$V59</f>
        <v>-15.3</v>
      </c>
      <c r="V56" s="415">
        <f>'FN30.600.08(IOX)'!$V59</f>
        <v>-9.6</v>
      </c>
      <c r="W56" s="416">
        <f>'FN30.650.67(IOX)'!$V59</f>
        <v>-4.5999999999999996</v>
      </c>
      <c r="X56" s="417">
        <f>'GII30.400.10(IOX)'!$V54</f>
        <v>-3.9</v>
      </c>
      <c r="Y56" s="415">
        <f>'GII30.450.10(IOX)'!$V54</f>
        <v>-6.4</v>
      </c>
      <c r="Z56" s="416">
        <f>'GII30.500.10(IOX)'!$V54</f>
        <v>-7.2</v>
      </c>
      <c r="AA56" s="420">
        <v>0</v>
      </c>
      <c r="AB56" s="415">
        <v>0</v>
      </c>
      <c r="AC56" s="415">
        <v>0</v>
      </c>
      <c r="AD56" s="415">
        <v>0</v>
      </c>
      <c r="AE56" s="415">
        <v>0</v>
      </c>
      <c r="AF56" s="415">
        <v>0</v>
      </c>
      <c r="AG56" s="415">
        <v>0</v>
      </c>
      <c r="AH56" s="415">
        <v>0</v>
      </c>
      <c r="AI56" s="415">
        <v>0</v>
      </c>
      <c r="AJ56" s="415">
        <v>0</v>
      </c>
      <c r="AK56" s="415">
        <v>0</v>
      </c>
      <c r="AL56" s="415">
        <v>0</v>
      </c>
      <c r="AM56" s="415">
        <v>0</v>
      </c>
      <c r="AN56" s="416">
        <v>0</v>
      </c>
      <c r="AO56" s="417">
        <v>0</v>
      </c>
      <c r="AP56" s="415">
        <v>0</v>
      </c>
      <c r="AQ56" s="419">
        <v>0</v>
      </c>
    </row>
    <row r="57" spans="9:43" ht="15">
      <c r="I57" s="305">
        <v>41547</v>
      </c>
      <c r="J57" s="421">
        <f>'FN30.300.12(IOX)'!$V35</f>
        <v>-5.9</v>
      </c>
      <c r="K57" s="422">
        <f>'FN30.350.12(IOX)'!$V34</f>
        <v>-6.7</v>
      </c>
      <c r="L57" s="422">
        <f>'FN30.400.11(IOX)'!$V46</f>
        <v>-10.3</v>
      </c>
      <c r="M57" s="422">
        <f>'FN30.450.11(IOX)'!$V46</f>
        <v>-8.9</v>
      </c>
      <c r="N57" s="422">
        <f>'FN30.350.10(IOX)'!$V58</f>
        <v>-10.4</v>
      </c>
      <c r="O57" s="422">
        <f>'FN30.400.10(IOX)'!$V58</f>
        <v>-10.9</v>
      </c>
      <c r="P57" s="422">
        <f>'FN30.450.10(IOX)'!$V58</f>
        <v>-9.8000000000000007</v>
      </c>
      <c r="Q57" s="422">
        <f>'FN30.500.10(IOX)'!$V58</f>
        <v>-7.4</v>
      </c>
      <c r="R57" s="422">
        <f>'FN30.400.09(IOX)'!$V60</f>
        <v>-13.8</v>
      </c>
      <c r="S57" s="422">
        <f>'FN30.450.09(IOX)'!$V60</f>
        <v>-11.9</v>
      </c>
      <c r="T57" s="422">
        <f>'FN30.500.09(IOX)'!$V60</f>
        <v>-8.1999999999999993</v>
      </c>
      <c r="U57" s="422">
        <f>'FN30.550.08(IOX)'!$V60</f>
        <v>-15.3</v>
      </c>
      <c r="V57" s="422">
        <f>'FN30.600.08(IOX)'!$V60</f>
        <v>-9.6999999999999993</v>
      </c>
      <c r="W57" s="423">
        <f>'FN30.650.67(IOX)'!$V60</f>
        <v>-4.7</v>
      </c>
      <c r="X57" s="421">
        <f>'GII30.400.10(IOX)'!$V55</f>
        <v>-3</v>
      </c>
      <c r="Y57" s="422">
        <f>'GII30.450.10(IOX)'!$V55</f>
        <v>-5.6</v>
      </c>
      <c r="Z57" s="423">
        <f>'GII30.500.10(IOX)'!$V55</f>
        <v>-6.5</v>
      </c>
      <c r="AA57" s="424">
        <v>0</v>
      </c>
      <c r="AB57" s="422">
        <v>0</v>
      </c>
      <c r="AC57" s="422">
        <v>0</v>
      </c>
      <c r="AD57" s="422">
        <v>0</v>
      </c>
      <c r="AE57" s="422">
        <v>0</v>
      </c>
      <c r="AF57" s="422">
        <v>0</v>
      </c>
      <c r="AG57" s="422">
        <v>0</v>
      </c>
      <c r="AH57" s="422">
        <v>0</v>
      </c>
      <c r="AI57" s="422">
        <v>0</v>
      </c>
      <c r="AJ57" s="422">
        <v>0</v>
      </c>
      <c r="AK57" s="422">
        <v>0</v>
      </c>
      <c r="AL57" s="422">
        <v>0</v>
      </c>
      <c r="AM57" s="422">
        <v>0</v>
      </c>
      <c r="AN57" s="423">
        <v>0</v>
      </c>
      <c r="AO57" s="421">
        <v>0</v>
      </c>
      <c r="AP57" s="422">
        <v>0</v>
      </c>
      <c r="AQ57" s="425">
        <v>0</v>
      </c>
    </row>
    <row r="63" spans="9:43">
      <c r="I63" s="67">
        <v>-10</v>
      </c>
    </row>
    <row r="70" spans="9:43" ht="15">
      <c r="I70" s="75" t="s">
        <v>250</v>
      </c>
    </row>
    <row r="71" spans="9:43" hidden="1">
      <c r="I71" s="76"/>
      <c r="J71" s="76"/>
      <c r="K71" s="76"/>
      <c r="L71" s="76"/>
      <c r="M71" s="76"/>
      <c r="N71" s="76"/>
      <c r="O71" s="76"/>
      <c r="P71" s="76"/>
      <c r="Q71" s="76"/>
      <c r="R71" s="76"/>
      <c r="S71" s="76"/>
      <c r="T71" s="76"/>
      <c r="U71" s="76"/>
      <c r="V71" s="76"/>
      <c r="W71" s="76"/>
      <c r="X71" s="76"/>
      <c r="Y71" s="76"/>
      <c r="Z71" s="76"/>
      <c r="AA71" s="76"/>
      <c r="AB71" s="76"/>
      <c r="AC71" s="76"/>
      <c r="AD71" s="76"/>
      <c r="AE71" s="76"/>
      <c r="AF71" s="76"/>
      <c r="AG71" s="76"/>
      <c r="AH71" s="76"/>
      <c r="AI71" s="76"/>
    </row>
    <row r="72" spans="9:43" ht="22.5" customHeight="1">
      <c r="I72" s="304"/>
      <c r="J72" s="633" t="s">
        <v>258</v>
      </c>
      <c r="K72" s="634"/>
      <c r="L72" s="634"/>
      <c r="M72" s="634"/>
      <c r="N72" s="634"/>
      <c r="O72" s="634"/>
      <c r="P72" s="634"/>
      <c r="Q72" s="634"/>
      <c r="R72" s="634"/>
      <c r="S72" s="634"/>
      <c r="T72" s="634"/>
      <c r="U72" s="634"/>
      <c r="V72" s="634"/>
      <c r="W72" s="634"/>
      <c r="X72" s="634"/>
      <c r="Y72" s="634"/>
      <c r="Z72" s="645"/>
      <c r="AA72" s="644" t="s">
        <v>259</v>
      </c>
      <c r="AB72" s="640"/>
      <c r="AC72" s="640"/>
      <c r="AD72" s="640"/>
      <c r="AE72" s="640"/>
      <c r="AF72" s="640"/>
      <c r="AG72" s="640"/>
      <c r="AH72" s="640"/>
      <c r="AI72" s="640"/>
      <c r="AJ72" s="640"/>
      <c r="AK72" s="640"/>
      <c r="AL72" s="640"/>
      <c r="AM72" s="640"/>
      <c r="AN72" s="640"/>
      <c r="AO72" s="640"/>
      <c r="AP72" s="640"/>
      <c r="AQ72" s="641"/>
    </row>
    <row r="73" spans="9:43" ht="45">
      <c r="I73" s="143" t="s">
        <v>19</v>
      </c>
      <c r="J73" s="143" t="s">
        <v>196</v>
      </c>
      <c r="K73" s="144" t="s">
        <v>213</v>
      </c>
      <c r="L73" s="144" t="s">
        <v>197</v>
      </c>
      <c r="M73" s="144" t="s">
        <v>198</v>
      </c>
      <c r="N73" s="144" t="s">
        <v>199</v>
      </c>
      <c r="O73" s="144" t="s">
        <v>200</v>
      </c>
      <c r="P73" s="144" t="s">
        <v>201</v>
      </c>
      <c r="Q73" s="144" t="s">
        <v>202</v>
      </c>
      <c r="R73" s="144" t="s">
        <v>203</v>
      </c>
      <c r="S73" s="144" t="s">
        <v>204</v>
      </c>
      <c r="T73" s="144" t="s">
        <v>206</v>
      </c>
      <c r="U73" s="144" t="s">
        <v>205</v>
      </c>
      <c r="V73" s="144" t="s">
        <v>207</v>
      </c>
      <c r="W73" s="144" t="s">
        <v>208</v>
      </c>
      <c r="X73" s="143" t="s">
        <v>209</v>
      </c>
      <c r="Y73" s="144" t="s">
        <v>210</v>
      </c>
      <c r="Z73" s="144" t="s">
        <v>211</v>
      </c>
      <c r="AA73" s="201" t="s">
        <v>196</v>
      </c>
      <c r="AB73" s="197" t="s">
        <v>213</v>
      </c>
      <c r="AC73" s="197" t="s">
        <v>197</v>
      </c>
      <c r="AD73" s="197" t="s">
        <v>198</v>
      </c>
      <c r="AE73" s="197" t="s">
        <v>199</v>
      </c>
      <c r="AF73" s="197" t="s">
        <v>200</v>
      </c>
      <c r="AG73" s="197" t="s">
        <v>201</v>
      </c>
      <c r="AH73" s="197" t="s">
        <v>202</v>
      </c>
      <c r="AI73" s="197" t="s">
        <v>203</v>
      </c>
      <c r="AJ73" s="197" t="s">
        <v>204</v>
      </c>
      <c r="AK73" s="197" t="s">
        <v>206</v>
      </c>
      <c r="AL73" s="197" t="s">
        <v>205</v>
      </c>
      <c r="AM73" s="197" t="s">
        <v>207</v>
      </c>
      <c r="AN73" s="197" t="s">
        <v>208</v>
      </c>
      <c r="AO73" s="195" t="s">
        <v>209</v>
      </c>
      <c r="AP73" s="197" t="s">
        <v>210</v>
      </c>
      <c r="AQ73" s="309" t="s">
        <v>211</v>
      </c>
    </row>
    <row r="74" spans="9:43" ht="15">
      <c r="I74" s="148">
        <v>40633</v>
      </c>
      <c r="J74" s="426"/>
      <c r="K74" s="427"/>
      <c r="L74" s="427"/>
      <c r="M74" s="427"/>
      <c r="N74" s="427">
        <f t="shared" ref="N74:W74" si="0">(Scale/N27)</f>
        <v>9.0909090909090899</v>
      </c>
      <c r="O74" s="427">
        <f t="shared" si="0"/>
        <v>2.3255813953488373</v>
      </c>
      <c r="P74" s="427">
        <f t="shared" si="0"/>
        <v>0.99009900990099009</v>
      </c>
      <c r="Q74" s="427">
        <f t="shared" si="0"/>
        <v>1.1363636363636362</v>
      </c>
      <c r="R74" s="427">
        <f t="shared" si="0"/>
        <v>1.149425287356322</v>
      </c>
      <c r="S74" s="427">
        <f t="shared" si="0"/>
        <v>0.68027210884353739</v>
      </c>
      <c r="T74" s="427">
        <f t="shared" si="0"/>
        <v>0.84033613445378152</v>
      </c>
      <c r="U74" s="427">
        <f t="shared" si="0"/>
        <v>0.53475935828877008</v>
      </c>
      <c r="V74" s="427">
        <f t="shared" si="0"/>
        <v>0.85470085470085477</v>
      </c>
      <c r="W74" s="428">
        <f t="shared" si="0"/>
        <v>2.6315789473684212</v>
      </c>
      <c r="X74" s="429"/>
      <c r="Y74" s="427"/>
      <c r="Z74" s="428"/>
      <c r="AA74" s="430"/>
      <c r="AB74" s="427"/>
      <c r="AC74" s="427"/>
      <c r="AD74" s="427"/>
      <c r="AE74" s="427">
        <f t="shared" ref="AE74:AE85" si="1">(1-N74)</f>
        <v>-8.0909090909090899</v>
      </c>
      <c r="AF74" s="427">
        <f t="shared" ref="AF74:AF85" si="2">(1-O74)</f>
        <v>-1.3255813953488373</v>
      </c>
      <c r="AG74" s="427">
        <f t="shared" ref="AG74:AG85" si="3">(1-P74)</f>
        <v>9.9009900990099098E-3</v>
      </c>
      <c r="AH74" s="427">
        <f t="shared" ref="AH74:AH85" si="4">(1-Q74)</f>
        <v>-0.13636363636363624</v>
      </c>
      <c r="AI74" s="427">
        <f t="shared" ref="AI74:AI85" si="5">(1-R74)</f>
        <v>-0.14942528735632199</v>
      </c>
      <c r="AJ74" s="427">
        <f t="shared" ref="AJ74:AJ85" si="6">(1-S74)</f>
        <v>0.31972789115646261</v>
      </c>
      <c r="AK74" s="427">
        <f t="shared" ref="AK74:AK85" si="7">(1-T74)</f>
        <v>0.15966386554621848</v>
      </c>
      <c r="AL74" s="427">
        <f t="shared" ref="AL74:AL85" si="8">(1-U74)</f>
        <v>0.46524064171122992</v>
      </c>
      <c r="AM74" s="427">
        <f t="shared" ref="AM74:AM85" si="9">(1-V74)</f>
        <v>0.14529914529914523</v>
      </c>
      <c r="AN74" s="428">
        <f t="shared" ref="AN74:AN85" si="10">(1-W74)</f>
        <v>-1.6315789473684212</v>
      </c>
      <c r="AO74" s="429"/>
      <c r="AP74" s="427"/>
      <c r="AQ74" s="431"/>
    </row>
    <row r="75" spans="9:43" ht="15">
      <c r="I75" s="148">
        <v>40662</v>
      </c>
      <c r="J75" s="429"/>
      <c r="K75" s="427"/>
      <c r="L75" s="427"/>
      <c r="M75" s="427"/>
      <c r="N75" s="427">
        <f t="shared" ref="N75:W75" si="11">(Scale/N28)</f>
        <v>7.1428571428571432</v>
      </c>
      <c r="O75" s="427">
        <f t="shared" si="11"/>
        <v>2.3255813953488373</v>
      </c>
      <c r="P75" s="427">
        <f t="shared" si="11"/>
        <v>1</v>
      </c>
      <c r="Q75" s="427">
        <f t="shared" si="11"/>
        <v>1.1363636363636362</v>
      </c>
      <c r="R75" s="427">
        <f t="shared" si="11"/>
        <v>1.2048192771084336</v>
      </c>
      <c r="S75" s="427">
        <f t="shared" si="11"/>
        <v>0.68027210884353739</v>
      </c>
      <c r="T75" s="427">
        <f t="shared" si="11"/>
        <v>0.86956521739130432</v>
      </c>
      <c r="U75" s="427">
        <f t="shared" si="11"/>
        <v>0.54644808743169393</v>
      </c>
      <c r="V75" s="427">
        <f t="shared" si="11"/>
        <v>0.84745762711864403</v>
      </c>
      <c r="W75" s="428">
        <f t="shared" si="11"/>
        <v>2.6315789473684212</v>
      </c>
      <c r="X75" s="429"/>
      <c r="Y75" s="427"/>
      <c r="Z75" s="428"/>
      <c r="AA75" s="432"/>
      <c r="AB75" s="427"/>
      <c r="AC75" s="427"/>
      <c r="AD75" s="427"/>
      <c r="AE75" s="427">
        <f t="shared" si="1"/>
        <v>-6.1428571428571432</v>
      </c>
      <c r="AF75" s="427">
        <f t="shared" si="2"/>
        <v>-1.3255813953488373</v>
      </c>
      <c r="AG75" s="427">
        <f t="shared" si="3"/>
        <v>0</v>
      </c>
      <c r="AH75" s="427">
        <f t="shared" si="4"/>
        <v>-0.13636363636363624</v>
      </c>
      <c r="AI75" s="427">
        <f t="shared" si="5"/>
        <v>-0.20481927710843362</v>
      </c>
      <c r="AJ75" s="427">
        <f t="shared" si="6"/>
        <v>0.31972789115646261</v>
      </c>
      <c r="AK75" s="427">
        <f t="shared" si="7"/>
        <v>0.13043478260869568</v>
      </c>
      <c r="AL75" s="427">
        <f t="shared" si="8"/>
        <v>0.45355191256830607</v>
      </c>
      <c r="AM75" s="427">
        <f t="shared" si="9"/>
        <v>0.15254237288135597</v>
      </c>
      <c r="AN75" s="428">
        <f t="shared" si="10"/>
        <v>-1.6315789473684212</v>
      </c>
      <c r="AO75" s="429"/>
      <c r="AP75" s="427"/>
      <c r="AQ75" s="431"/>
    </row>
    <row r="76" spans="9:43" ht="15">
      <c r="I76" s="148">
        <v>40694</v>
      </c>
      <c r="J76" s="429"/>
      <c r="K76" s="427"/>
      <c r="L76" s="427"/>
      <c r="M76" s="427"/>
      <c r="N76" s="427">
        <f t="shared" ref="N76:W76" si="12">(Scale/N29)</f>
        <v>4.545454545454545</v>
      </c>
      <c r="O76" s="427">
        <f t="shared" si="12"/>
        <v>1.6666666666666667</v>
      </c>
      <c r="P76" s="427">
        <f t="shared" si="12"/>
        <v>0.77519379844961234</v>
      </c>
      <c r="Q76" s="427">
        <f t="shared" si="12"/>
        <v>0.93457943925233655</v>
      </c>
      <c r="R76" s="427">
        <f t="shared" si="12"/>
        <v>1.075268817204301</v>
      </c>
      <c r="S76" s="427">
        <f t="shared" si="12"/>
        <v>0.59523809523809523</v>
      </c>
      <c r="T76" s="427">
        <f t="shared" si="12"/>
        <v>0.75187969924812026</v>
      </c>
      <c r="U76" s="427">
        <f t="shared" si="12"/>
        <v>0.49019607843137258</v>
      </c>
      <c r="V76" s="427">
        <f t="shared" si="12"/>
        <v>0.78740157480314965</v>
      </c>
      <c r="W76" s="428">
        <f t="shared" si="12"/>
        <v>2.5641025641025643</v>
      </c>
      <c r="X76" s="429"/>
      <c r="Y76" s="427"/>
      <c r="Z76" s="428"/>
      <c r="AA76" s="432"/>
      <c r="AB76" s="427"/>
      <c r="AC76" s="427"/>
      <c r="AD76" s="427"/>
      <c r="AE76" s="427">
        <f t="shared" si="1"/>
        <v>-3.545454545454545</v>
      </c>
      <c r="AF76" s="427">
        <f t="shared" si="2"/>
        <v>-0.66666666666666674</v>
      </c>
      <c r="AG76" s="427">
        <f t="shared" si="3"/>
        <v>0.22480620155038766</v>
      </c>
      <c r="AH76" s="427">
        <f t="shared" si="4"/>
        <v>6.5420560747663448E-2</v>
      </c>
      <c r="AI76" s="427">
        <f t="shared" si="5"/>
        <v>-7.5268817204301008E-2</v>
      </c>
      <c r="AJ76" s="427">
        <f t="shared" si="6"/>
        <v>0.40476190476190477</v>
      </c>
      <c r="AK76" s="427">
        <f t="shared" si="7"/>
        <v>0.24812030075187974</v>
      </c>
      <c r="AL76" s="427">
        <f t="shared" si="8"/>
        <v>0.50980392156862742</v>
      </c>
      <c r="AM76" s="427">
        <f t="shared" si="9"/>
        <v>0.21259842519685035</v>
      </c>
      <c r="AN76" s="428">
        <f t="shared" si="10"/>
        <v>-1.5641025641025643</v>
      </c>
      <c r="AO76" s="429"/>
      <c r="AP76" s="427"/>
      <c r="AQ76" s="431"/>
    </row>
    <row r="77" spans="9:43" ht="15">
      <c r="I77" s="148">
        <v>40724</v>
      </c>
      <c r="J77" s="429"/>
      <c r="K77" s="427"/>
      <c r="L77" s="427"/>
      <c r="M77" s="427"/>
      <c r="N77" s="427">
        <f t="shared" ref="N77:W77" si="13">(Scale/N30)</f>
        <v>2.2222222222222223</v>
      </c>
      <c r="O77" s="427">
        <f t="shared" si="13"/>
        <v>0.97087378640776689</v>
      </c>
      <c r="P77" s="427">
        <f t="shared" si="13"/>
        <v>0.65789473684210531</v>
      </c>
      <c r="Q77" s="427">
        <f t="shared" si="13"/>
        <v>0.9174311926605504</v>
      </c>
      <c r="R77" s="427">
        <f t="shared" si="13"/>
        <v>0.69444444444444442</v>
      </c>
      <c r="S77" s="427">
        <f t="shared" si="13"/>
        <v>0.49261083743842365</v>
      </c>
      <c r="T77" s="427">
        <f t="shared" si="13"/>
        <v>0.70921985815602839</v>
      </c>
      <c r="U77" s="427">
        <f t="shared" si="13"/>
        <v>0.50761421319796951</v>
      </c>
      <c r="V77" s="427">
        <f t="shared" si="13"/>
        <v>0.79365079365079372</v>
      </c>
      <c r="W77" s="428">
        <f t="shared" si="13"/>
        <v>1.639344262295082</v>
      </c>
      <c r="X77" s="429">
        <f t="shared" ref="X77:Z104" si="14">(Scale/X30)</f>
        <v>12.5</v>
      </c>
      <c r="Y77" s="427">
        <f t="shared" si="14"/>
        <v>1.639344262295082</v>
      </c>
      <c r="Z77" s="428">
        <f t="shared" si="14"/>
        <v>0.98039215686274517</v>
      </c>
      <c r="AA77" s="432"/>
      <c r="AB77" s="427"/>
      <c r="AC77" s="427"/>
      <c r="AD77" s="427"/>
      <c r="AE77" s="427">
        <f t="shared" si="1"/>
        <v>-1.2222222222222223</v>
      </c>
      <c r="AF77" s="427">
        <f t="shared" si="2"/>
        <v>2.9126213592233108E-2</v>
      </c>
      <c r="AG77" s="427">
        <f t="shared" si="3"/>
        <v>0.34210526315789469</v>
      </c>
      <c r="AH77" s="427">
        <f t="shared" si="4"/>
        <v>8.2568807339449601E-2</v>
      </c>
      <c r="AI77" s="427">
        <f t="shared" si="5"/>
        <v>0.30555555555555558</v>
      </c>
      <c r="AJ77" s="427">
        <f t="shared" si="6"/>
        <v>0.50738916256157629</v>
      </c>
      <c r="AK77" s="427">
        <f t="shared" si="7"/>
        <v>0.29078014184397161</v>
      </c>
      <c r="AL77" s="427">
        <f t="shared" si="8"/>
        <v>0.49238578680203049</v>
      </c>
      <c r="AM77" s="427">
        <f t="shared" si="9"/>
        <v>0.20634920634920628</v>
      </c>
      <c r="AN77" s="428">
        <f t="shared" si="10"/>
        <v>-0.63934426229508201</v>
      </c>
      <c r="AO77" s="429">
        <f t="shared" ref="AO77:AO86" si="15">(1-X77)</f>
        <v>-11.5</v>
      </c>
      <c r="AP77" s="427">
        <f t="shared" ref="AP77:AP86" si="16">(1-Y77)</f>
        <v>-0.63934426229508201</v>
      </c>
      <c r="AQ77" s="431">
        <f t="shared" ref="AQ77:AQ86" si="17">(1-Z77)</f>
        <v>1.9607843137254832E-2</v>
      </c>
    </row>
    <row r="78" spans="9:43" ht="15">
      <c r="I78" s="148">
        <v>40753</v>
      </c>
      <c r="J78" s="429"/>
      <c r="K78" s="427"/>
      <c r="L78" s="427"/>
      <c r="M78" s="427"/>
      <c r="N78" s="427">
        <f t="shared" ref="N78:W78" si="18">(Scale/N31)</f>
        <v>2.9411764705882355</v>
      </c>
      <c r="O78" s="427">
        <f t="shared" si="18"/>
        <v>1.1904761904761905</v>
      </c>
      <c r="P78" s="427">
        <f t="shared" si="18"/>
        <v>0.76335877862595425</v>
      </c>
      <c r="Q78" s="427">
        <f t="shared" si="18"/>
        <v>1.0416666666666667</v>
      </c>
      <c r="R78" s="427">
        <f t="shared" si="18"/>
        <v>0.85470085470085477</v>
      </c>
      <c r="S78" s="427">
        <f t="shared" si="18"/>
        <v>0.58139534883720934</v>
      </c>
      <c r="T78" s="427">
        <f t="shared" si="18"/>
        <v>0.8</v>
      </c>
      <c r="U78" s="427">
        <f t="shared" si="18"/>
        <v>0.54054054054054057</v>
      </c>
      <c r="V78" s="427">
        <f t="shared" si="18"/>
        <v>0.81967213114754101</v>
      </c>
      <c r="W78" s="428">
        <f t="shared" si="18"/>
        <v>1.6666666666666667</v>
      </c>
      <c r="X78" s="429">
        <f t="shared" si="14"/>
        <v>20</v>
      </c>
      <c r="Y78" s="427">
        <f t="shared" si="14"/>
        <v>1.9607843137254903</v>
      </c>
      <c r="Z78" s="428">
        <f t="shared" si="14"/>
        <v>1.1764705882352942</v>
      </c>
      <c r="AA78" s="432"/>
      <c r="AB78" s="427"/>
      <c r="AC78" s="427"/>
      <c r="AD78" s="427"/>
      <c r="AE78" s="427">
        <f t="shared" si="1"/>
        <v>-1.9411764705882355</v>
      </c>
      <c r="AF78" s="427">
        <f t="shared" si="2"/>
        <v>-0.19047619047619047</v>
      </c>
      <c r="AG78" s="427">
        <f t="shared" si="3"/>
        <v>0.23664122137404575</v>
      </c>
      <c r="AH78" s="427">
        <f t="shared" si="4"/>
        <v>-4.1666666666666741E-2</v>
      </c>
      <c r="AI78" s="427">
        <f t="shared" si="5"/>
        <v>0.14529914529914523</v>
      </c>
      <c r="AJ78" s="427">
        <f t="shared" si="6"/>
        <v>0.41860465116279066</v>
      </c>
      <c r="AK78" s="427">
        <f t="shared" si="7"/>
        <v>0.19999999999999996</v>
      </c>
      <c r="AL78" s="427">
        <f t="shared" si="8"/>
        <v>0.45945945945945943</v>
      </c>
      <c r="AM78" s="427">
        <f t="shared" si="9"/>
        <v>0.18032786885245899</v>
      </c>
      <c r="AN78" s="428">
        <f t="shared" si="10"/>
        <v>-0.66666666666666674</v>
      </c>
      <c r="AO78" s="429">
        <f t="shared" si="15"/>
        <v>-19</v>
      </c>
      <c r="AP78" s="427">
        <f t="shared" si="16"/>
        <v>-0.96078431372549034</v>
      </c>
      <c r="AQ78" s="431">
        <f t="shared" si="17"/>
        <v>-0.17647058823529416</v>
      </c>
    </row>
    <row r="79" spans="9:43" ht="15">
      <c r="I79" s="148">
        <v>40786</v>
      </c>
      <c r="J79" s="429"/>
      <c r="K79" s="427"/>
      <c r="L79" s="427"/>
      <c r="M79" s="427"/>
      <c r="N79" s="427">
        <f t="shared" ref="N79:W79" si="19">(Scale/N32)</f>
        <v>1.7857142857142858</v>
      </c>
      <c r="O79" s="427">
        <f t="shared" si="19"/>
        <v>0.8928571428571429</v>
      </c>
      <c r="P79" s="427">
        <f t="shared" si="19"/>
        <v>0.65359477124183007</v>
      </c>
      <c r="Q79" s="427">
        <f t="shared" si="19"/>
        <v>0.95238095238095233</v>
      </c>
      <c r="R79" s="427">
        <f t="shared" si="19"/>
        <v>0.625</v>
      </c>
      <c r="S79" s="427">
        <f t="shared" si="19"/>
        <v>0.48309178743961356</v>
      </c>
      <c r="T79" s="427">
        <f t="shared" si="19"/>
        <v>0.7407407407407407</v>
      </c>
      <c r="U79" s="427">
        <f t="shared" si="19"/>
        <v>0.52356020942408377</v>
      </c>
      <c r="V79" s="427">
        <f t="shared" si="19"/>
        <v>0.81300813008130079</v>
      </c>
      <c r="W79" s="428">
        <f t="shared" si="19"/>
        <v>1.6949152542372881</v>
      </c>
      <c r="X79" s="429">
        <f t="shared" si="14"/>
        <v>5.882352941176471</v>
      </c>
      <c r="Y79" s="427">
        <f t="shared" si="14"/>
        <v>1.4285714285714286</v>
      </c>
      <c r="Z79" s="428">
        <f t="shared" si="14"/>
        <v>0.8928571428571429</v>
      </c>
      <c r="AA79" s="432"/>
      <c r="AB79" s="427"/>
      <c r="AC79" s="427"/>
      <c r="AD79" s="427"/>
      <c r="AE79" s="427">
        <f t="shared" si="1"/>
        <v>-0.78571428571428581</v>
      </c>
      <c r="AF79" s="427">
        <f t="shared" si="2"/>
        <v>0.1071428571428571</v>
      </c>
      <c r="AG79" s="427">
        <f t="shared" si="3"/>
        <v>0.34640522875816993</v>
      </c>
      <c r="AH79" s="427">
        <f t="shared" si="4"/>
        <v>4.7619047619047672E-2</v>
      </c>
      <c r="AI79" s="427">
        <f t="shared" si="5"/>
        <v>0.375</v>
      </c>
      <c r="AJ79" s="427">
        <f t="shared" si="6"/>
        <v>0.51690821256038644</v>
      </c>
      <c r="AK79" s="427">
        <f t="shared" si="7"/>
        <v>0.2592592592592593</v>
      </c>
      <c r="AL79" s="427">
        <f t="shared" si="8"/>
        <v>0.47643979057591623</v>
      </c>
      <c r="AM79" s="427">
        <f t="shared" si="9"/>
        <v>0.18699186991869921</v>
      </c>
      <c r="AN79" s="428">
        <f t="shared" si="10"/>
        <v>-0.69491525423728806</v>
      </c>
      <c r="AO79" s="429">
        <f t="shared" si="15"/>
        <v>-4.882352941176471</v>
      </c>
      <c r="AP79" s="427">
        <f t="shared" si="16"/>
        <v>-0.4285714285714286</v>
      </c>
      <c r="AQ79" s="431">
        <f t="shared" si="17"/>
        <v>0.1071428571428571</v>
      </c>
    </row>
    <row r="80" spans="9:43" ht="15">
      <c r="I80" s="148">
        <v>40816</v>
      </c>
      <c r="J80" s="429"/>
      <c r="K80" s="427"/>
      <c r="L80" s="427"/>
      <c r="M80" s="427"/>
      <c r="N80" s="427">
        <f t="shared" ref="N80:W80" si="20">(Scale/N33)</f>
        <v>0.9174311926605504</v>
      </c>
      <c r="O80" s="427">
        <f t="shared" si="20"/>
        <v>0.6211180124223602</v>
      </c>
      <c r="P80" s="427">
        <f t="shared" si="20"/>
        <v>0.54054054054054057</v>
      </c>
      <c r="Q80" s="427">
        <f t="shared" si="20"/>
        <v>0.8</v>
      </c>
      <c r="R80" s="427">
        <f t="shared" si="20"/>
        <v>0.41152263374485598</v>
      </c>
      <c r="S80" s="427">
        <f t="shared" si="20"/>
        <v>0.38461538461538464</v>
      </c>
      <c r="T80" s="427">
        <f t="shared" si="20"/>
        <v>0.64935064935064934</v>
      </c>
      <c r="U80" s="427">
        <f t="shared" si="20"/>
        <v>0.51282051282051277</v>
      </c>
      <c r="V80" s="427">
        <f t="shared" si="20"/>
        <v>0.83333333333333337</v>
      </c>
      <c r="W80" s="428">
        <f t="shared" si="20"/>
        <v>1.7857142857142858</v>
      </c>
      <c r="X80" s="429">
        <f t="shared" si="14"/>
        <v>1.9607843137254903</v>
      </c>
      <c r="Y80" s="427">
        <f t="shared" si="14"/>
        <v>0.8771929824561403</v>
      </c>
      <c r="Z80" s="428">
        <f t="shared" si="14"/>
        <v>0.62893081761006286</v>
      </c>
      <c r="AA80" s="432"/>
      <c r="AB80" s="427"/>
      <c r="AC80" s="427"/>
      <c r="AD80" s="427"/>
      <c r="AE80" s="427">
        <f t="shared" si="1"/>
        <v>8.2568807339449601E-2</v>
      </c>
      <c r="AF80" s="427">
        <f t="shared" si="2"/>
        <v>0.3788819875776398</v>
      </c>
      <c r="AG80" s="427">
        <f t="shared" si="3"/>
        <v>0.45945945945945943</v>
      </c>
      <c r="AH80" s="427">
        <f t="shared" si="4"/>
        <v>0.19999999999999996</v>
      </c>
      <c r="AI80" s="427">
        <f t="shared" si="5"/>
        <v>0.58847736625514402</v>
      </c>
      <c r="AJ80" s="427">
        <f t="shared" si="6"/>
        <v>0.61538461538461542</v>
      </c>
      <c r="AK80" s="427">
        <f t="shared" si="7"/>
        <v>0.35064935064935066</v>
      </c>
      <c r="AL80" s="427">
        <f t="shared" si="8"/>
        <v>0.48717948717948723</v>
      </c>
      <c r="AM80" s="427">
        <f t="shared" si="9"/>
        <v>0.16666666666666663</v>
      </c>
      <c r="AN80" s="428">
        <f t="shared" si="10"/>
        <v>-0.78571428571428581</v>
      </c>
      <c r="AO80" s="429">
        <f t="shared" si="15"/>
        <v>-0.96078431372549034</v>
      </c>
      <c r="AP80" s="427">
        <f t="shared" si="16"/>
        <v>0.1228070175438597</v>
      </c>
      <c r="AQ80" s="431">
        <f t="shared" si="17"/>
        <v>0.37106918238993714</v>
      </c>
    </row>
    <row r="81" spans="9:43" ht="15">
      <c r="I81" s="148">
        <v>40847</v>
      </c>
      <c r="J81" s="429"/>
      <c r="K81" s="427"/>
      <c r="L81" s="427"/>
      <c r="M81" s="427"/>
      <c r="N81" s="427">
        <f t="shared" ref="N81:W81" si="21">(Scale/N34)</f>
        <v>0.5494505494505495</v>
      </c>
      <c r="O81" s="427">
        <f t="shared" si="21"/>
        <v>0.49261083743842365</v>
      </c>
      <c r="P81" s="427">
        <f t="shared" si="21"/>
        <v>0.47619047619047616</v>
      </c>
      <c r="Q81" s="427">
        <f t="shared" si="21"/>
        <v>0.72463768115942029</v>
      </c>
      <c r="R81" s="427">
        <f t="shared" si="21"/>
        <v>0.31645569620253161</v>
      </c>
      <c r="S81" s="427">
        <f t="shared" si="21"/>
        <v>0.34722222222222221</v>
      </c>
      <c r="T81" s="427">
        <f t="shared" si="21"/>
        <v>0.60975609756097571</v>
      </c>
      <c r="U81" s="427">
        <f t="shared" si="21"/>
        <v>0.57471264367816099</v>
      </c>
      <c r="V81" s="427">
        <f t="shared" si="21"/>
        <v>1.0101010101010102</v>
      </c>
      <c r="W81" s="428">
        <f t="shared" si="21"/>
        <v>2.3255813953488373</v>
      </c>
      <c r="X81" s="429">
        <f t="shared" si="14"/>
        <v>0.99009900990099009</v>
      </c>
      <c r="Y81" s="427">
        <f t="shared" si="14"/>
        <v>0.64935064935064934</v>
      </c>
      <c r="Z81" s="428">
        <f t="shared" si="14"/>
        <v>0.47619047619047616</v>
      </c>
      <c r="AA81" s="432"/>
      <c r="AB81" s="427"/>
      <c r="AC81" s="427"/>
      <c r="AD81" s="427"/>
      <c r="AE81" s="427">
        <f t="shared" si="1"/>
        <v>0.4505494505494505</v>
      </c>
      <c r="AF81" s="427">
        <f t="shared" si="2"/>
        <v>0.50738916256157629</v>
      </c>
      <c r="AG81" s="427">
        <f t="shared" si="3"/>
        <v>0.52380952380952384</v>
      </c>
      <c r="AH81" s="427">
        <f t="shared" si="4"/>
        <v>0.27536231884057971</v>
      </c>
      <c r="AI81" s="427">
        <f t="shared" si="5"/>
        <v>0.68354430379746844</v>
      </c>
      <c r="AJ81" s="427">
        <f t="shared" si="6"/>
        <v>0.65277777777777779</v>
      </c>
      <c r="AK81" s="427">
        <f t="shared" si="7"/>
        <v>0.39024390243902429</v>
      </c>
      <c r="AL81" s="427">
        <f t="shared" si="8"/>
        <v>0.42528735632183901</v>
      </c>
      <c r="AM81" s="427">
        <f t="shared" si="9"/>
        <v>-1.0101010101010166E-2</v>
      </c>
      <c r="AN81" s="428">
        <f t="shared" si="10"/>
        <v>-1.3255813953488373</v>
      </c>
      <c r="AO81" s="429">
        <f t="shared" si="15"/>
        <v>9.9009900990099098E-3</v>
      </c>
      <c r="AP81" s="427">
        <f t="shared" si="16"/>
        <v>0.35064935064935066</v>
      </c>
      <c r="AQ81" s="431">
        <f t="shared" si="17"/>
        <v>0.52380952380952384</v>
      </c>
    </row>
    <row r="82" spans="9:43" ht="15">
      <c r="I82" s="148">
        <v>40877</v>
      </c>
      <c r="J82" s="429"/>
      <c r="K82" s="427"/>
      <c r="L82" s="427"/>
      <c r="M82" s="427"/>
      <c r="N82" s="427">
        <f t="shared" ref="N82:W82" si="22">(Scale/N35)</f>
        <v>0.67114093959731547</v>
      </c>
      <c r="O82" s="427">
        <f t="shared" si="22"/>
        <v>0.56497175141242939</v>
      </c>
      <c r="P82" s="427">
        <f t="shared" si="22"/>
        <v>0.51813471502590669</v>
      </c>
      <c r="Q82" s="427">
        <f t="shared" si="22"/>
        <v>0.74626865671641784</v>
      </c>
      <c r="R82" s="427">
        <f t="shared" si="22"/>
        <v>0.3546099290780142</v>
      </c>
      <c r="S82" s="427">
        <f t="shared" si="22"/>
        <v>0.37174721189591081</v>
      </c>
      <c r="T82" s="427">
        <f t="shared" si="22"/>
        <v>0.61349693251533743</v>
      </c>
      <c r="U82" s="427">
        <f t="shared" si="22"/>
        <v>0.5714285714285714</v>
      </c>
      <c r="V82" s="427">
        <f t="shared" si="22"/>
        <v>0.97087378640776689</v>
      </c>
      <c r="W82" s="428">
        <f t="shared" si="22"/>
        <v>2.1276595744680851</v>
      </c>
      <c r="X82" s="429">
        <f t="shared" si="14"/>
        <v>1.098901098901099</v>
      </c>
      <c r="Y82" s="427">
        <f t="shared" si="14"/>
        <v>0.70422535211267612</v>
      </c>
      <c r="Z82" s="428">
        <f t="shared" si="14"/>
        <v>0.52910052910052918</v>
      </c>
      <c r="AA82" s="432"/>
      <c r="AB82" s="427"/>
      <c r="AC82" s="427"/>
      <c r="AD82" s="427"/>
      <c r="AE82" s="427">
        <f t="shared" si="1"/>
        <v>0.32885906040268453</v>
      </c>
      <c r="AF82" s="427">
        <f t="shared" si="2"/>
        <v>0.43502824858757061</v>
      </c>
      <c r="AG82" s="427">
        <f t="shared" si="3"/>
        <v>0.48186528497409331</v>
      </c>
      <c r="AH82" s="427">
        <f t="shared" si="4"/>
        <v>0.25373134328358216</v>
      </c>
      <c r="AI82" s="427">
        <f t="shared" si="5"/>
        <v>0.64539007092198575</v>
      </c>
      <c r="AJ82" s="427">
        <f t="shared" si="6"/>
        <v>0.62825278810408913</v>
      </c>
      <c r="AK82" s="427">
        <f t="shared" si="7"/>
        <v>0.38650306748466257</v>
      </c>
      <c r="AL82" s="427">
        <f t="shared" si="8"/>
        <v>0.4285714285714286</v>
      </c>
      <c r="AM82" s="427">
        <f t="shared" si="9"/>
        <v>2.9126213592233108E-2</v>
      </c>
      <c r="AN82" s="428">
        <f t="shared" si="10"/>
        <v>-1.1276595744680851</v>
      </c>
      <c r="AO82" s="429">
        <f t="shared" si="15"/>
        <v>-9.8901098901098994E-2</v>
      </c>
      <c r="AP82" s="427">
        <f t="shared" si="16"/>
        <v>0.29577464788732388</v>
      </c>
      <c r="AQ82" s="431">
        <f t="shared" si="17"/>
        <v>0.47089947089947082</v>
      </c>
    </row>
    <row r="83" spans="9:43" ht="15">
      <c r="I83" s="148">
        <v>40907</v>
      </c>
      <c r="J83" s="429"/>
      <c r="K83" s="427"/>
      <c r="L83" s="427"/>
      <c r="M83" s="427"/>
      <c r="N83" s="427">
        <f t="shared" ref="N83:W83" si="23">(Scale/N36)</f>
        <v>0.625</v>
      </c>
      <c r="O83" s="427">
        <f t="shared" si="23"/>
        <v>0.56497175141242939</v>
      </c>
      <c r="P83" s="427">
        <f t="shared" si="23"/>
        <v>0.51020408163265307</v>
      </c>
      <c r="Q83" s="427">
        <f t="shared" si="23"/>
        <v>0.72463768115942029</v>
      </c>
      <c r="R83" s="427">
        <f t="shared" si="23"/>
        <v>0.34965034965034963</v>
      </c>
      <c r="S83" s="427">
        <f t="shared" si="23"/>
        <v>0.37313432835820892</v>
      </c>
      <c r="T83" s="427">
        <f t="shared" si="23"/>
        <v>0.60606060606060608</v>
      </c>
      <c r="U83" s="427">
        <f t="shared" si="23"/>
        <v>0.54644808743169393</v>
      </c>
      <c r="V83" s="427">
        <f t="shared" si="23"/>
        <v>0.92592592592592582</v>
      </c>
      <c r="W83" s="428">
        <f t="shared" si="23"/>
        <v>2.0833333333333335</v>
      </c>
      <c r="X83" s="429">
        <f t="shared" si="14"/>
        <v>1.0416666666666667</v>
      </c>
      <c r="Y83" s="427">
        <f t="shared" si="14"/>
        <v>0.69930069930069927</v>
      </c>
      <c r="Z83" s="428">
        <f t="shared" si="14"/>
        <v>0.52910052910052918</v>
      </c>
      <c r="AA83" s="432"/>
      <c r="AB83" s="427"/>
      <c r="AC83" s="427"/>
      <c r="AD83" s="427"/>
      <c r="AE83" s="427">
        <f t="shared" si="1"/>
        <v>0.375</v>
      </c>
      <c r="AF83" s="427">
        <f t="shared" si="2"/>
        <v>0.43502824858757061</v>
      </c>
      <c r="AG83" s="427">
        <f t="shared" si="3"/>
        <v>0.48979591836734693</v>
      </c>
      <c r="AH83" s="427">
        <f t="shared" si="4"/>
        <v>0.27536231884057971</v>
      </c>
      <c r="AI83" s="427">
        <f t="shared" si="5"/>
        <v>0.65034965034965042</v>
      </c>
      <c r="AJ83" s="427">
        <f t="shared" si="6"/>
        <v>0.62686567164179108</v>
      </c>
      <c r="AK83" s="427">
        <f t="shared" si="7"/>
        <v>0.39393939393939392</v>
      </c>
      <c r="AL83" s="427">
        <f t="shared" si="8"/>
        <v>0.45355191256830607</v>
      </c>
      <c r="AM83" s="427">
        <f t="shared" si="9"/>
        <v>7.4074074074074181E-2</v>
      </c>
      <c r="AN83" s="428">
        <f t="shared" si="10"/>
        <v>-1.0833333333333335</v>
      </c>
      <c r="AO83" s="429">
        <f t="shared" si="15"/>
        <v>-4.1666666666666741E-2</v>
      </c>
      <c r="AP83" s="427">
        <f t="shared" si="16"/>
        <v>0.30069930069930073</v>
      </c>
      <c r="AQ83" s="431">
        <f t="shared" si="17"/>
        <v>0.47089947089947082</v>
      </c>
    </row>
    <row r="84" spans="9:43" ht="15">
      <c r="I84" s="148">
        <v>40939</v>
      </c>
      <c r="J84" s="429"/>
      <c r="K84" s="427"/>
      <c r="L84" s="427"/>
      <c r="M84" s="427"/>
      <c r="N84" s="427">
        <f t="shared" ref="N84:W84" si="24">(Scale/N37)</f>
        <v>0.51813471502590669</v>
      </c>
      <c r="O84" s="427">
        <f t="shared" si="24"/>
        <v>0.50251256281407042</v>
      </c>
      <c r="P84" s="427">
        <f t="shared" si="24"/>
        <v>0.4587155963302752</v>
      </c>
      <c r="Q84" s="427">
        <f t="shared" si="24"/>
        <v>0.68027210884353739</v>
      </c>
      <c r="R84" s="427">
        <f t="shared" si="24"/>
        <v>0.30674846625766872</v>
      </c>
      <c r="S84" s="427">
        <f t="shared" si="24"/>
        <v>0.34129692832764502</v>
      </c>
      <c r="T84" s="427">
        <f t="shared" si="24"/>
        <v>0.58479532163742687</v>
      </c>
      <c r="U84" s="427">
        <f t="shared" si="24"/>
        <v>0.5494505494505495</v>
      </c>
      <c r="V84" s="427">
        <f t="shared" si="24"/>
        <v>0.98039215686274517</v>
      </c>
      <c r="W84" s="428">
        <f t="shared" si="24"/>
        <v>2.2727272727272725</v>
      </c>
      <c r="X84" s="429">
        <f t="shared" si="14"/>
        <v>0.82644628099173556</v>
      </c>
      <c r="Y84" s="427">
        <f t="shared" si="14"/>
        <v>0.625</v>
      </c>
      <c r="Z84" s="428">
        <f t="shared" si="14"/>
        <v>0.46296296296296291</v>
      </c>
      <c r="AA84" s="432"/>
      <c r="AB84" s="427"/>
      <c r="AC84" s="427"/>
      <c r="AD84" s="427"/>
      <c r="AE84" s="427">
        <f t="shared" si="1"/>
        <v>0.48186528497409331</v>
      </c>
      <c r="AF84" s="427">
        <f t="shared" si="2"/>
        <v>0.49748743718592958</v>
      </c>
      <c r="AG84" s="427">
        <f t="shared" si="3"/>
        <v>0.54128440366972486</v>
      </c>
      <c r="AH84" s="427">
        <f t="shared" si="4"/>
        <v>0.31972789115646261</v>
      </c>
      <c r="AI84" s="427">
        <f t="shared" si="5"/>
        <v>0.69325153374233128</v>
      </c>
      <c r="AJ84" s="427">
        <f t="shared" si="6"/>
        <v>0.65870307167235498</v>
      </c>
      <c r="AK84" s="427">
        <f t="shared" si="7"/>
        <v>0.41520467836257313</v>
      </c>
      <c r="AL84" s="427">
        <f t="shared" si="8"/>
        <v>0.4505494505494505</v>
      </c>
      <c r="AM84" s="427">
        <f t="shared" si="9"/>
        <v>1.9607843137254832E-2</v>
      </c>
      <c r="AN84" s="428">
        <f t="shared" si="10"/>
        <v>-1.2727272727272725</v>
      </c>
      <c r="AO84" s="429">
        <f t="shared" si="15"/>
        <v>0.17355371900826444</v>
      </c>
      <c r="AP84" s="427">
        <f t="shared" si="16"/>
        <v>0.375</v>
      </c>
      <c r="AQ84" s="431">
        <f t="shared" si="17"/>
        <v>0.53703703703703709</v>
      </c>
    </row>
    <row r="85" spans="9:43" ht="15">
      <c r="I85" s="148">
        <v>40968</v>
      </c>
      <c r="J85" s="429"/>
      <c r="K85" s="427"/>
      <c r="L85" s="427"/>
      <c r="M85" s="427"/>
      <c r="N85" s="427">
        <f t="shared" ref="N85:W85" si="25">(Scale/N38)</f>
        <v>0.41841004184100422</v>
      </c>
      <c r="O85" s="427">
        <f t="shared" si="25"/>
        <v>0.42735042735042739</v>
      </c>
      <c r="P85" s="427">
        <f t="shared" si="25"/>
        <v>0.4065040650406504</v>
      </c>
      <c r="Q85" s="427">
        <f t="shared" si="25"/>
        <v>0.68027210884353739</v>
      </c>
      <c r="R85" s="427">
        <f t="shared" si="25"/>
        <v>0.26178010471204188</v>
      </c>
      <c r="S85" s="427">
        <f t="shared" si="25"/>
        <v>0.30769230769230771</v>
      </c>
      <c r="T85" s="427">
        <f t="shared" si="25"/>
        <v>0.5988023952095809</v>
      </c>
      <c r="U85" s="427">
        <f t="shared" si="25"/>
        <v>0.5714285714285714</v>
      </c>
      <c r="V85" s="427">
        <f t="shared" si="25"/>
        <v>1.1363636363636362</v>
      </c>
      <c r="W85" s="428">
        <f t="shared" si="25"/>
        <v>2.7027027027027026</v>
      </c>
      <c r="X85" s="429">
        <f t="shared" si="14"/>
        <v>0.67114093959731547</v>
      </c>
      <c r="Y85" s="427">
        <f t="shared" si="14"/>
        <v>0.55248618784530379</v>
      </c>
      <c r="Z85" s="428">
        <f t="shared" si="14"/>
        <v>0.42735042735042739</v>
      </c>
      <c r="AA85" s="432"/>
      <c r="AB85" s="427"/>
      <c r="AC85" s="427"/>
      <c r="AD85" s="427"/>
      <c r="AE85" s="427">
        <f t="shared" si="1"/>
        <v>0.58158995815899583</v>
      </c>
      <c r="AF85" s="427">
        <f t="shared" si="2"/>
        <v>0.57264957264957261</v>
      </c>
      <c r="AG85" s="427">
        <f t="shared" si="3"/>
        <v>0.5934959349593496</v>
      </c>
      <c r="AH85" s="427">
        <f t="shared" si="4"/>
        <v>0.31972789115646261</v>
      </c>
      <c r="AI85" s="427">
        <f t="shared" si="5"/>
        <v>0.73821989528795817</v>
      </c>
      <c r="AJ85" s="427">
        <f t="shared" si="6"/>
        <v>0.69230769230769229</v>
      </c>
      <c r="AK85" s="427">
        <f t="shared" si="7"/>
        <v>0.4011976047904191</v>
      </c>
      <c r="AL85" s="427">
        <f t="shared" si="8"/>
        <v>0.4285714285714286</v>
      </c>
      <c r="AM85" s="427">
        <f t="shared" si="9"/>
        <v>-0.13636363636363624</v>
      </c>
      <c r="AN85" s="428">
        <f t="shared" si="10"/>
        <v>-1.7027027027027026</v>
      </c>
      <c r="AO85" s="429">
        <f t="shared" si="15"/>
        <v>0.32885906040268453</v>
      </c>
      <c r="AP85" s="427">
        <f t="shared" si="16"/>
        <v>0.44751381215469621</v>
      </c>
      <c r="AQ85" s="431">
        <f t="shared" si="17"/>
        <v>0.57264957264957261</v>
      </c>
    </row>
    <row r="86" spans="9:43" ht="15">
      <c r="I86" s="148">
        <v>40998</v>
      </c>
      <c r="J86" s="429"/>
      <c r="K86" s="427"/>
      <c r="L86" s="427">
        <f t="shared" ref="L86:M104" si="26">(Scale/L39)</f>
        <v>0.46511627906976744</v>
      </c>
      <c r="M86" s="427">
        <f t="shared" si="26"/>
        <v>0.45454545454545453</v>
      </c>
      <c r="N86" s="427">
        <f t="shared" ref="N86:W86" si="27">(Scale/N39)</f>
        <v>0.46728971962616828</v>
      </c>
      <c r="O86" s="427">
        <f t="shared" si="27"/>
        <v>0.46511627906976744</v>
      </c>
      <c r="P86" s="427">
        <f t="shared" si="27"/>
        <v>0.44247787610619466</v>
      </c>
      <c r="Q86" s="427">
        <f t="shared" si="27"/>
        <v>0.68965517241379315</v>
      </c>
      <c r="R86" s="427">
        <f t="shared" si="27"/>
        <v>0.28409090909090906</v>
      </c>
      <c r="S86" s="427">
        <f t="shared" si="27"/>
        <v>0.33112582781456956</v>
      </c>
      <c r="T86" s="427">
        <f t="shared" si="27"/>
        <v>0.60606060606060608</v>
      </c>
      <c r="U86" s="427">
        <f t="shared" si="27"/>
        <v>0.55248618784530379</v>
      </c>
      <c r="V86" s="427">
        <f t="shared" si="27"/>
        <v>1.0416666666666667</v>
      </c>
      <c r="W86" s="428">
        <f t="shared" si="27"/>
        <v>2.4390243902439028</v>
      </c>
      <c r="X86" s="429">
        <f t="shared" si="14"/>
        <v>0.75757575757575757</v>
      </c>
      <c r="Y86" s="427">
        <f t="shared" si="14"/>
        <v>0.625</v>
      </c>
      <c r="Z86" s="428">
        <f t="shared" si="14"/>
        <v>0.47619047619047616</v>
      </c>
      <c r="AA86" s="432"/>
      <c r="AB86" s="427"/>
      <c r="AC86" s="427">
        <f t="shared" ref="AC86:AC102" si="28">(1-L86)</f>
        <v>0.53488372093023262</v>
      </c>
      <c r="AD86" s="427">
        <f t="shared" ref="AD86:AD102" si="29">(1-M86)</f>
        <v>0.54545454545454541</v>
      </c>
      <c r="AE86" s="427">
        <f t="shared" ref="AE86:AE102" si="30">(1-N86)</f>
        <v>0.53271028037383172</v>
      </c>
      <c r="AF86" s="427">
        <f t="shared" ref="AF86:AF102" si="31">(1-O86)</f>
        <v>0.53488372093023262</v>
      </c>
      <c r="AG86" s="427">
        <f t="shared" ref="AG86:AG102" si="32">(1-P86)</f>
        <v>0.55752212389380529</v>
      </c>
      <c r="AH86" s="427">
        <f t="shared" ref="AH86:AH102" si="33">(1-Q86)</f>
        <v>0.31034482758620685</v>
      </c>
      <c r="AI86" s="427">
        <f t="shared" ref="AI86:AI102" si="34">(1-R86)</f>
        <v>0.71590909090909094</v>
      </c>
      <c r="AJ86" s="427">
        <f t="shared" ref="AJ86:AJ102" si="35">(1-S86)</f>
        <v>0.66887417218543044</v>
      </c>
      <c r="AK86" s="427">
        <f t="shared" ref="AK86:AK102" si="36">(1-T86)</f>
        <v>0.39393939393939392</v>
      </c>
      <c r="AL86" s="427">
        <f t="shared" ref="AL86:AL102" si="37">(1-U86)</f>
        <v>0.44751381215469621</v>
      </c>
      <c r="AM86" s="427">
        <f t="shared" ref="AM86:AM102" si="38">(1-V86)</f>
        <v>-4.1666666666666741E-2</v>
      </c>
      <c r="AN86" s="428">
        <f t="shared" ref="AN86:AN102" si="39">(1-W86)</f>
        <v>-1.4390243902439028</v>
      </c>
      <c r="AO86" s="429">
        <f t="shared" si="15"/>
        <v>0.24242424242424243</v>
      </c>
      <c r="AP86" s="427">
        <f t="shared" si="16"/>
        <v>0.375</v>
      </c>
      <c r="AQ86" s="431">
        <f t="shared" si="17"/>
        <v>0.52380952380952384</v>
      </c>
    </row>
    <row r="87" spans="9:43" ht="15">
      <c r="I87" s="148">
        <v>41029</v>
      </c>
      <c r="J87" s="429"/>
      <c r="K87" s="427"/>
      <c r="L87" s="427">
        <f t="shared" si="26"/>
        <v>0.51813471502590669</v>
      </c>
      <c r="M87" s="427">
        <f t="shared" si="26"/>
        <v>0.52083333333333337</v>
      </c>
      <c r="N87" s="427">
        <f t="shared" ref="N87:W87" si="40">(Scale/N40)</f>
        <v>0.5714285714285714</v>
      </c>
      <c r="O87" s="427">
        <f t="shared" si="40"/>
        <v>0.5376344086021505</v>
      </c>
      <c r="P87" s="427">
        <f t="shared" si="40"/>
        <v>0.50251256281407042</v>
      </c>
      <c r="Q87" s="427">
        <f t="shared" si="40"/>
        <v>0.71942446043165464</v>
      </c>
      <c r="R87" s="427">
        <f t="shared" si="40"/>
        <v>0.32573289902280134</v>
      </c>
      <c r="S87" s="427">
        <f t="shared" si="40"/>
        <v>0.36630036630036628</v>
      </c>
      <c r="T87" s="427">
        <f t="shared" si="40"/>
        <v>0.6211180124223602</v>
      </c>
      <c r="U87" s="427">
        <f t="shared" si="40"/>
        <v>0.54054054054054057</v>
      </c>
      <c r="V87" s="427">
        <f t="shared" si="40"/>
        <v>0.93457943925233655</v>
      </c>
      <c r="W87" s="428">
        <f t="shared" si="40"/>
        <v>2.1276595744680851</v>
      </c>
      <c r="X87" s="429">
        <f t="shared" si="14"/>
        <v>0.99009900990099009</v>
      </c>
      <c r="Y87" s="427">
        <f t="shared" si="14"/>
        <v>0.79365079365079372</v>
      </c>
      <c r="Z87" s="428">
        <f t="shared" si="14"/>
        <v>0.56179775280898869</v>
      </c>
      <c r="AA87" s="432"/>
      <c r="AB87" s="427"/>
      <c r="AC87" s="427">
        <f t="shared" si="28"/>
        <v>0.48186528497409331</v>
      </c>
      <c r="AD87" s="427">
        <f t="shared" si="29"/>
        <v>0.47916666666666663</v>
      </c>
      <c r="AE87" s="427">
        <f t="shared" si="30"/>
        <v>0.4285714285714286</v>
      </c>
      <c r="AF87" s="427">
        <f t="shared" si="31"/>
        <v>0.4623655913978495</v>
      </c>
      <c r="AG87" s="427">
        <f t="shared" si="32"/>
        <v>0.49748743718592958</v>
      </c>
      <c r="AH87" s="427">
        <f t="shared" si="33"/>
        <v>0.28057553956834536</v>
      </c>
      <c r="AI87" s="427">
        <f t="shared" si="34"/>
        <v>0.67426710097719866</v>
      </c>
      <c r="AJ87" s="427">
        <f t="shared" si="35"/>
        <v>0.63369963369963367</v>
      </c>
      <c r="AK87" s="427">
        <f t="shared" si="36"/>
        <v>0.3788819875776398</v>
      </c>
      <c r="AL87" s="427">
        <f t="shared" si="37"/>
        <v>0.45945945945945943</v>
      </c>
      <c r="AM87" s="427">
        <f t="shared" si="38"/>
        <v>6.5420560747663448E-2</v>
      </c>
      <c r="AN87" s="428">
        <f t="shared" si="39"/>
        <v>-1.1276595744680851</v>
      </c>
      <c r="AO87" s="429">
        <f t="shared" ref="AO87:AO102" si="41">(1-X87)</f>
        <v>9.9009900990099098E-3</v>
      </c>
      <c r="AP87" s="427">
        <f t="shared" ref="AP87:AP102" si="42">(1-Y87)</f>
        <v>0.20634920634920628</v>
      </c>
      <c r="AQ87" s="431">
        <f t="shared" ref="AQ87:AQ102" si="43">(1-Z87)</f>
        <v>0.43820224719101131</v>
      </c>
    </row>
    <row r="88" spans="9:43" ht="15">
      <c r="I88" s="148">
        <v>41060</v>
      </c>
      <c r="J88" s="429"/>
      <c r="K88" s="427"/>
      <c r="L88" s="427">
        <f t="shared" si="26"/>
        <v>0.44642857142857145</v>
      </c>
      <c r="M88" s="427">
        <f t="shared" si="26"/>
        <v>0.4587155963302752</v>
      </c>
      <c r="N88" s="427">
        <f t="shared" ref="N88:W88" si="44">(Scale/N41)</f>
        <v>0.45662100456621008</v>
      </c>
      <c r="O88" s="427">
        <f t="shared" si="44"/>
        <v>0.46082949308755761</v>
      </c>
      <c r="P88" s="427">
        <f t="shared" si="44"/>
        <v>0.46082949308755761</v>
      </c>
      <c r="Q88" s="427">
        <f t="shared" si="44"/>
        <v>0.69444444444444442</v>
      </c>
      <c r="R88" s="427">
        <f t="shared" si="44"/>
        <v>0.2857142857142857</v>
      </c>
      <c r="S88" s="427">
        <f t="shared" si="44"/>
        <v>0.34602076124567477</v>
      </c>
      <c r="T88" s="427">
        <f t="shared" si="44"/>
        <v>0.61349693251533743</v>
      </c>
      <c r="U88" s="427">
        <f t="shared" si="44"/>
        <v>0.56179775280898869</v>
      </c>
      <c r="V88" s="427">
        <f t="shared" si="44"/>
        <v>1.0526315789473684</v>
      </c>
      <c r="W88" s="428">
        <f t="shared" si="44"/>
        <v>2.3809523809523809</v>
      </c>
      <c r="X88" s="429">
        <f t="shared" si="14"/>
        <v>0.8</v>
      </c>
      <c r="Y88" s="427">
        <f t="shared" si="14"/>
        <v>0.68965517241379315</v>
      </c>
      <c r="Z88" s="428">
        <f t="shared" si="14"/>
        <v>0.49504950495049505</v>
      </c>
      <c r="AA88" s="432"/>
      <c r="AB88" s="427"/>
      <c r="AC88" s="427">
        <f t="shared" si="28"/>
        <v>0.5535714285714286</v>
      </c>
      <c r="AD88" s="427">
        <f t="shared" si="29"/>
        <v>0.54128440366972486</v>
      </c>
      <c r="AE88" s="427">
        <f t="shared" si="30"/>
        <v>0.54337899543378998</v>
      </c>
      <c r="AF88" s="427">
        <f t="shared" si="31"/>
        <v>0.53917050691244239</v>
      </c>
      <c r="AG88" s="427">
        <f t="shared" si="32"/>
        <v>0.53917050691244239</v>
      </c>
      <c r="AH88" s="427">
        <f t="shared" si="33"/>
        <v>0.30555555555555558</v>
      </c>
      <c r="AI88" s="427">
        <f t="shared" si="34"/>
        <v>0.7142857142857143</v>
      </c>
      <c r="AJ88" s="427">
        <f t="shared" si="35"/>
        <v>0.65397923875432529</v>
      </c>
      <c r="AK88" s="427">
        <f t="shared" si="36"/>
        <v>0.38650306748466257</v>
      </c>
      <c r="AL88" s="427">
        <f t="shared" si="37"/>
        <v>0.43820224719101131</v>
      </c>
      <c r="AM88" s="427">
        <f t="shared" si="38"/>
        <v>-5.2631578947368363E-2</v>
      </c>
      <c r="AN88" s="428">
        <f t="shared" si="39"/>
        <v>-1.3809523809523809</v>
      </c>
      <c r="AO88" s="429">
        <f t="shared" si="41"/>
        <v>0.19999999999999996</v>
      </c>
      <c r="AP88" s="427">
        <f t="shared" si="42"/>
        <v>0.31034482758620685</v>
      </c>
      <c r="AQ88" s="431">
        <f t="shared" si="43"/>
        <v>0.50495049504950495</v>
      </c>
    </row>
    <row r="89" spans="9:43" ht="15">
      <c r="I89" s="148">
        <v>41089</v>
      </c>
      <c r="J89" s="429"/>
      <c r="K89" s="427"/>
      <c r="L89" s="427">
        <f t="shared" si="26"/>
        <v>0.40322580645161288</v>
      </c>
      <c r="M89" s="427">
        <f t="shared" si="26"/>
        <v>0.41152263374485598</v>
      </c>
      <c r="N89" s="427">
        <f t="shared" ref="N89:W89" si="45">(Scale/N42)</f>
        <v>0.38910505836575876</v>
      </c>
      <c r="O89" s="427">
        <f t="shared" si="45"/>
        <v>0.41322314049586778</v>
      </c>
      <c r="P89" s="427">
        <f t="shared" si="45"/>
        <v>0.41493775933609955</v>
      </c>
      <c r="Q89" s="427">
        <f t="shared" si="45"/>
        <v>0.69444444444444442</v>
      </c>
      <c r="R89" s="427">
        <f t="shared" si="45"/>
        <v>0.26809651474530832</v>
      </c>
      <c r="S89" s="427">
        <f t="shared" si="45"/>
        <v>0.31948881789137379</v>
      </c>
      <c r="T89" s="427">
        <f t="shared" si="45"/>
        <v>0.62893081761006286</v>
      </c>
      <c r="U89" s="427">
        <f t="shared" si="45"/>
        <v>0.61349693251533743</v>
      </c>
      <c r="V89" s="427">
        <f t="shared" si="45"/>
        <v>1.2195121951219514</v>
      </c>
      <c r="W89" s="428">
        <f t="shared" si="45"/>
        <v>2.6315789473684212</v>
      </c>
      <c r="X89" s="429">
        <f t="shared" si="14"/>
        <v>0.66666666666666663</v>
      </c>
      <c r="Y89" s="427">
        <f t="shared" si="14"/>
        <v>0.56818181818181812</v>
      </c>
      <c r="Z89" s="428">
        <f t="shared" si="14"/>
        <v>0.43103448275862072</v>
      </c>
      <c r="AA89" s="432"/>
      <c r="AB89" s="427"/>
      <c r="AC89" s="427">
        <f t="shared" si="28"/>
        <v>0.59677419354838712</v>
      </c>
      <c r="AD89" s="427">
        <f t="shared" si="29"/>
        <v>0.58847736625514402</v>
      </c>
      <c r="AE89" s="427">
        <f t="shared" si="30"/>
        <v>0.6108949416342413</v>
      </c>
      <c r="AF89" s="427">
        <f t="shared" si="31"/>
        <v>0.58677685950413228</v>
      </c>
      <c r="AG89" s="427">
        <f t="shared" si="32"/>
        <v>0.58506224066390045</v>
      </c>
      <c r="AH89" s="427">
        <f t="shared" si="33"/>
        <v>0.30555555555555558</v>
      </c>
      <c r="AI89" s="427">
        <f t="shared" si="34"/>
        <v>0.73190348525469173</v>
      </c>
      <c r="AJ89" s="427">
        <f t="shared" si="35"/>
        <v>0.68051118210862627</v>
      </c>
      <c r="AK89" s="427">
        <f t="shared" si="36"/>
        <v>0.37106918238993714</v>
      </c>
      <c r="AL89" s="427">
        <f t="shared" si="37"/>
        <v>0.38650306748466257</v>
      </c>
      <c r="AM89" s="427">
        <f t="shared" si="38"/>
        <v>-0.21951219512195141</v>
      </c>
      <c r="AN89" s="428">
        <f t="shared" si="39"/>
        <v>-1.6315789473684212</v>
      </c>
      <c r="AO89" s="429">
        <f t="shared" si="41"/>
        <v>0.33333333333333337</v>
      </c>
      <c r="AP89" s="427">
        <f t="shared" si="42"/>
        <v>0.43181818181818188</v>
      </c>
      <c r="AQ89" s="431">
        <f t="shared" si="43"/>
        <v>0.56896551724137923</v>
      </c>
    </row>
    <row r="90" spans="9:43" ht="15">
      <c r="I90" s="148">
        <v>41121</v>
      </c>
      <c r="J90" s="429"/>
      <c r="K90" s="427"/>
      <c r="L90" s="427">
        <f t="shared" si="26"/>
        <v>0.40485829959514169</v>
      </c>
      <c r="M90" s="427">
        <f t="shared" si="26"/>
        <v>0.40816326530612246</v>
      </c>
      <c r="N90" s="427">
        <f t="shared" ref="N90:W90" si="46">(Scale/N43)</f>
        <v>0.37735849056603776</v>
      </c>
      <c r="O90" s="427">
        <f t="shared" si="46"/>
        <v>0.4065040650406504</v>
      </c>
      <c r="P90" s="427">
        <f t="shared" si="46"/>
        <v>0.40485829959514169</v>
      </c>
      <c r="Q90" s="427">
        <f t="shared" si="46"/>
        <v>0.70921985815602839</v>
      </c>
      <c r="R90" s="427">
        <f t="shared" si="46"/>
        <v>0.26385224274406333</v>
      </c>
      <c r="S90" s="427">
        <f t="shared" si="46"/>
        <v>0.3058103975535168</v>
      </c>
      <c r="T90" s="427">
        <f t="shared" si="46"/>
        <v>0.63694267515923575</v>
      </c>
      <c r="U90" s="427">
        <f t="shared" si="46"/>
        <v>0.6211180124223602</v>
      </c>
      <c r="V90" s="427">
        <f t="shared" si="46"/>
        <v>1.2658227848101264</v>
      </c>
      <c r="W90" s="428">
        <f t="shared" si="46"/>
        <v>2.8571428571428572</v>
      </c>
      <c r="X90" s="429">
        <f t="shared" si="14"/>
        <v>0.66225165562913912</v>
      </c>
      <c r="Y90" s="427">
        <f t="shared" si="14"/>
        <v>0.5434782608695653</v>
      </c>
      <c r="Z90" s="428">
        <f t="shared" si="14"/>
        <v>0.42372881355932202</v>
      </c>
      <c r="AA90" s="432"/>
      <c r="AB90" s="427"/>
      <c r="AC90" s="427">
        <f t="shared" si="28"/>
        <v>0.59514170040485825</v>
      </c>
      <c r="AD90" s="427">
        <f t="shared" si="29"/>
        <v>0.59183673469387754</v>
      </c>
      <c r="AE90" s="427">
        <f t="shared" si="30"/>
        <v>0.62264150943396224</v>
      </c>
      <c r="AF90" s="427">
        <f t="shared" si="31"/>
        <v>0.5934959349593496</v>
      </c>
      <c r="AG90" s="427">
        <f t="shared" si="32"/>
        <v>0.59514170040485825</v>
      </c>
      <c r="AH90" s="427">
        <f t="shared" si="33"/>
        <v>0.29078014184397161</v>
      </c>
      <c r="AI90" s="427">
        <f t="shared" si="34"/>
        <v>0.73614775725593673</v>
      </c>
      <c r="AJ90" s="427">
        <f t="shared" si="35"/>
        <v>0.6941896024464832</v>
      </c>
      <c r="AK90" s="427">
        <f t="shared" si="36"/>
        <v>0.36305732484076425</v>
      </c>
      <c r="AL90" s="427">
        <f t="shared" si="37"/>
        <v>0.3788819875776398</v>
      </c>
      <c r="AM90" s="427">
        <f t="shared" si="38"/>
        <v>-0.26582278481012644</v>
      </c>
      <c r="AN90" s="428">
        <f t="shared" si="39"/>
        <v>-1.8571428571428572</v>
      </c>
      <c r="AO90" s="429">
        <f t="shared" si="41"/>
        <v>0.33774834437086088</v>
      </c>
      <c r="AP90" s="427">
        <f t="shared" si="42"/>
        <v>0.4565217391304347</v>
      </c>
      <c r="AQ90" s="431">
        <f t="shared" si="43"/>
        <v>0.57627118644067798</v>
      </c>
    </row>
    <row r="91" spans="9:43" ht="15">
      <c r="I91" s="148">
        <v>41152</v>
      </c>
      <c r="J91" s="429"/>
      <c r="K91" s="427"/>
      <c r="L91" s="427">
        <f t="shared" si="26"/>
        <v>0.36231884057971014</v>
      </c>
      <c r="M91" s="427">
        <f t="shared" si="26"/>
        <v>0.48780487804878048</v>
      </c>
      <c r="N91" s="427">
        <f t="shared" ref="N91:W91" si="47">(Scale/N44)</f>
        <v>0.22831050228310504</v>
      </c>
      <c r="O91" s="427">
        <f t="shared" si="47"/>
        <v>0.3012048192771084</v>
      </c>
      <c r="P91" s="427">
        <f t="shared" si="47"/>
        <v>0.44444444444444442</v>
      </c>
      <c r="Q91" s="427">
        <f t="shared" si="47"/>
        <v>0.8</v>
      </c>
      <c r="R91" s="427">
        <f t="shared" si="47"/>
        <v>0.22522522522522523</v>
      </c>
      <c r="S91" s="427">
        <f t="shared" si="47"/>
        <v>0.35211267605633806</v>
      </c>
      <c r="T91" s="427">
        <f t="shared" si="47"/>
        <v>0.75187969924812026</v>
      </c>
      <c r="U91" s="427">
        <f t="shared" si="47"/>
        <v>0.55248618784530379</v>
      </c>
      <c r="V91" s="427">
        <f t="shared" si="47"/>
        <v>1.0204081632653061</v>
      </c>
      <c r="W91" s="428">
        <f t="shared" si="47"/>
        <v>2.1739130434782612</v>
      </c>
      <c r="X91" s="429">
        <f t="shared" si="14"/>
        <v>0.4098360655737705</v>
      </c>
      <c r="Y91" s="427">
        <f t="shared" si="14"/>
        <v>0.29940119760479045</v>
      </c>
      <c r="Z91" s="428">
        <f t="shared" si="14"/>
        <v>0.36900369003690037</v>
      </c>
      <c r="AA91" s="432"/>
      <c r="AB91" s="427"/>
      <c r="AC91" s="427">
        <f t="shared" si="28"/>
        <v>0.6376811594202898</v>
      </c>
      <c r="AD91" s="427">
        <f t="shared" si="29"/>
        <v>0.51219512195121952</v>
      </c>
      <c r="AE91" s="427">
        <f t="shared" si="30"/>
        <v>0.77168949771689499</v>
      </c>
      <c r="AF91" s="427">
        <f t="shared" si="31"/>
        <v>0.6987951807228916</v>
      </c>
      <c r="AG91" s="427">
        <f t="shared" si="32"/>
        <v>0.55555555555555558</v>
      </c>
      <c r="AH91" s="427">
        <f t="shared" si="33"/>
        <v>0.19999999999999996</v>
      </c>
      <c r="AI91" s="427">
        <f t="shared" si="34"/>
        <v>0.77477477477477474</v>
      </c>
      <c r="AJ91" s="427">
        <f t="shared" si="35"/>
        <v>0.647887323943662</v>
      </c>
      <c r="AK91" s="427">
        <f t="shared" si="36"/>
        <v>0.24812030075187974</v>
      </c>
      <c r="AL91" s="427">
        <f t="shared" si="37"/>
        <v>0.44751381215469621</v>
      </c>
      <c r="AM91" s="427">
        <f t="shared" si="38"/>
        <v>-2.0408163265306145E-2</v>
      </c>
      <c r="AN91" s="428">
        <f t="shared" si="39"/>
        <v>-1.1739130434782612</v>
      </c>
      <c r="AO91" s="429">
        <f t="shared" si="41"/>
        <v>0.5901639344262295</v>
      </c>
      <c r="AP91" s="427">
        <f t="shared" si="42"/>
        <v>0.70059880239520955</v>
      </c>
      <c r="AQ91" s="431">
        <f t="shared" si="43"/>
        <v>0.63099630996309963</v>
      </c>
    </row>
    <row r="92" spans="9:43" ht="15">
      <c r="I92" s="148">
        <v>41180</v>
      </c>
      <c r="J92" s="429"/>
      <c r="K92" s="427"/>
      <c r="L92" s="427">
        <f t="shared" si="26"/>
        <v>0.39840637450199201</v>
      </c>
      <c r="M92" s="427">
        <f t="shared" si="26"/>
        <v>0.52356020942408377</v>
      </c>
      <c r="N92" s="427">
        <f t="shared" ref="N92:W92" si="48">(Scale/N45)</f>
        <v>0.25641025641025639</v>
      </c>
      <c r="O92" s="427">
        <f t="shared" si="48"/>
        <v>0.34129692832764502</v>
      </c>
      <c r="P92" s="427">
        <f t="shared" si="48"/>
        <v>0.47169811320754718</v>
      </c>
      <c r="Q92" s="427">
        <f t="shared" si="48"/>
        <v>0.83333333333333337</v>
      </c>
      <c r="R92" s="427">
        <f t="shared" si="48"/>
        <v>0.25125628140703521</v>
      </c>
      <c r="S92" s="427">
        <f t="shared" si="48"/>
        <v>0.36900369003690037</v>
      </c>
      <c r="T92" s="427">
        <f t="shared" si="48"/>
        <v>0.76335877862595425</v>
      </c>
      <c r="U92" s="427">
        <f t="shared" si="48"/>
        <v>0.54644808743169393</v>
      </c>
      <c r="V92" s="427">
        <f t="shared" si="48"/>
        <v>0.97087378640776689</v>
      </c>
      <c r="W92" s="428">
        <f t="shared" si="48"/>
        <v>2.0408163265306123</v>
      </c>
      <c r="X92" s="429">
        <f t="shared" si="14"/>
        <v>0.47846889952153115</v>
      </c>
      <c r="Y92" s="427">
        <f t="shared" si="14"/>
        <v>0.35211267605633806</v>
      </c>
      <c r="Z92" s="428">
        <f t="shared" si="14"/>
        <v>0.39525691699604742</v>
      </c>
      <c r="AA92" s="432"/>
      <c r="AB92" s="427"/>
      <c r="AC92" s="427">
        <f t="shared" si="28"/>
        <v>0.60159362549800799</v>
      </c>
      <c r="AD92" s="427">
        <f t="shared" si="29"/>
        <v>0.47643979057591623</v>
      </c>
      <c r="AE92" s="427">
        <f t="shared" si="30"/>
        <v>0.74358974358974361</v>
      </c>
      <c r="AF92" s="427">
        <f t="shared" si="31"/>
        <v>0.65870307167235498</v>
      </c>
      <c r="AG92" s="427">
        <f t="shared" si="32"/>
        <v>0.52830188679245282</v>
      </c>
      <c r="AH92" s="427">
        <f t="shared" si="33"/>
        <v>0.16666666666666663</v>
      </c>
      <c r="AI92" s="427">
        <f t="shared" si="34"/>
        <v>0.74874371859296485</v>
      </c>
      <c r="AJ92" s="427">
        <f t="shared" si="35"/>
        <v>0.63099630996309963</v>
      </c>
      <c r="AK92" s="427">
        <f t="shared" si="36"/>
        <v>0.23664122137404575</v>
      </c>
      <c r="AL92" s="427">
        <f t="shared" si="37"/>
        <v>0.45355191256830607</v>
      </c>
      <c r="AM92" s="427">
        <f t="shared" si="38"/>
        <v>2.9126213592233108E-2</v>
      </c>
      <c r="AN92" s="428">
        <f t="shared" si="39"/>
        <v>-1.0408163265306123</v>
      </c>
      <c r="AO92" s="429">
        <f t="shared" si="41"/>
        <v>0.52153110047846885</v>
      </c>
      <c r="AP92" s="427">
        <f t="shared" si="42"/>
        <v>0.647887323943662</v>
      </c>
      <c r="AQ92" s="431">
        <f t="shared" si="43"/>
        <v>0.60474308300395263</v>
      </c>
    </row>
    <row r="93" spans="9:43" ht="15">
      <c r="I93" s="148">
        <v>41213</v>
      </c>
      <c r="J93" s="429"/>
      <c r="K93" s="427"/>
      <c r="L93" s="427">
        <f t="shared" si="26"/>
        <v>0.37593984962406013</v>
      </c>
      <c r="M93" s="427">
        <f t="shared" si="26"/>
        <v>0.54054054054054057</v>
      </c>
      <c r="N93" s="427">
        <f t="shared" ref="N93:W93" si="49">(Scale/N46)</f>
        <v>0.22371364653243847</v>
      </c>
      <c r="O93" s="427">
        <f t="shared" si="49"/>
        <v>0.30674846625766872</v>
      </c>
      <c r="P93" s="427">
        <f t="shared" si="49"/>
        <v>0.48543689320388345</v>
      </c>
      <c r="Q93" s="427">
        <f t="shared" si="49"/>
        <v>0.8928571428571429</v>
      </c>
      <c r="R93" s="427">
        <f t="shared" si="49"/>
        <v>0.24330900243309</v>
      </c>
      <c r="S93" s="427">
        <f t="shared" si="49"/>
        <v>0.40160642570281124</v>
      </c>
      <c r="T93" s="427">
        <f t="shared" si="49"/>
        <v>0.83333333333333337</v>
      </c>
      <c r="U93" s="427">
        <f t="shared" si="49"/>
        <v>0.69444444444444442</v>
      </c>
      <c r="V93" s="427">
        <f t="shared" si="49"/>
        <v>1.2195121951219514</v>
      </c>
      <c r="W93" s="428">
        <f t="shared" si="49"/>
        <v>2.7777777777777777</v>
      </c>
      <c r="X93" s="429">
        <f t="shared" si="14"/>
        <v>0.31446540880503143</v>
      </c>
      <c r="Y93" s="427">
        <f t="shared" si="14"/>
        <v>0.25706940874035988</v>
      </c>
      <c r="Z93" s="428">
        <f t="shared" si="14"/>
        <v>0.37878787878787878</v>
      </c>
      <c r="AA93" s="432"/>
      <c r="AB93" s="427"/>
      <c r="AC93" s="427">
        <f t="shared" si="28"/>
        <v>0.62406015037593987</v>
      </c>
      <c r="AD93" s="427">
        <f t="shared" si="29"/>
        <v>0.45945945945945943</v>
      </c>
      <c r="AE93" s="427">
        <f t="shared" si="30"/>
        <v>0.77628635346756147</v>
      </c>
      <c r="AF93" s="427">
        <f t="shared" si="31"/>
        <v>0.69325153374233128</v>
      </c>
      <c r="AG93" s="427">
        <f t="shared" si="32"/>
        <v>0.5145631067961165</v>
      </c>
      <c r="AH93" s="427">
        <f t="shared" si="33"/>
        <v>0.1071428571428571</v>
      </c>
      <c r="AI93" s="427">
        <f t="shared" si="34"/>
        <v>0.75669099756691005</v>
      </c>
      <c r="AJ93" s="427">
        <f t="shared" si="35"/>
        <v>0.59839357429718876</v>
      </c>
      <c r="AK93" s="427">
        <f t="shared" si="36"/>
        <v>0.16666666666666663</v>
      </c>
      <c r="AL93" s="427">
        <f t="shared" si="37"/>
        <v>0.30555555555555558</v>
      </c>
      <c r="AM93" s="427">
        <f t="shared" si="38"/>
        <v>-0.21951219512195141</v>
      </c>
      <c r="AN93" s="428">
        <f t="shared" si="39"/>
        <v>-1.7777777777777777</v>
      </c>
      <c r="AO93" s="429">
        <f t="shared" si="41"/>
        <v>0.68553459119496862</v>
      </c>
      <c r="AP93" s="427">
        <f t="shared" si="42"/>
        <v>0.74293059125964012</v>
      </c>
      <c r="AQ93" s="431">
        <f t="shared" si="43"/>
        <v>0.62121212121212122</v>
      </c>
    </row>
    <row r="94" spans="9:43" ht="15">
      <c r="I94" s="148">
        <v>41243</v>
      </c>
      <c r="J94" s="429"/>
      <c r="K94" s="427"/>
      <c r="L94" s="427">
        <f t="shared" si="26"/>
        <v>0.41493775933609955</v>
      </c>
      <c r="M94" s="427">
        <f t="shared" si="26"/>
        <v>0.5714285714285714</v>
      </c>
      <c r="N94" s="427">
        <f t="shared" ref="N94:W94" si="50">(Scale/N47)</f>
        <v>0.26385224274406333</v>
      </c>
      <c r="O94" s="427">
        <f t="shared" si="50"/>
        <v>0.35211267605633806</v>
      </c>
      <c r="P94" s="427">
        <f t="shared" si="50"/>
        <v>0.52083333333333337</v>
      </c>
      <c r="Q94" s="427">
        <f t="shared" si="50"/>
        <v>0.8928571428571429</v>
      </c>
      <c r="R94" s="427">
        <f t="shared" si="50"/>
        <v>0.26954177897574122</v>
      </c>
      <c r="S94" s="427">
        <f t="shared" si="50"/>
        <v>0.42372881355932202</v>
      </c>
      <c r="T94" s="427">
        <f t="shared" si="50"/>
        <v>0.81967213114754101</v>
      </c>
      <c r="U94" s="427">
        <f t="shared" si="50"/>
        <v>0.63291139240506322</v>
      </c>
      <c r="V94" s="427">
        <f t="shared" si="50"/>
        <v>1.0638297872340425</v>
      </c>
      <c r="W94" s="428">
        <f t="shared" si="50"/>
        <v>2.3255813953488373</v>
      </c>
      <c r="X94" s="429">
        <f t="shared" si="14"/>
        <v>0.44444444444444442</v>
      </c>
      <c r="Y94" s="427">
        <f t="shared" si="14"/>
        <v>0.31847133757961787</v>
      </c>
      <c r="Z94" s="428">
        <f t="shared" si="14"/>
        <v>0.40485829959514169</v>
      </c>
      <c r="AA94" s="432"/>
      <c r="AB94" s="427"/>
      <c r="AC94" s="427">
        <f t="shared" si="28"/>
        <v>0.58506224066390045</v>
      </c>
      <c r="AD94" s="427">
        <f t="shared" si="29"/>
        <v>0.4285714285714286</v>
      </c>
      <c r="AE94" s="427">
        <f t="shared" si="30"/>
        <v>0.73614775725593673</v>
      </c>
      <c r="AF94" s="427">
        <f t="shared" si="31"/>
        <v>0.647887323943662</v>
      </c>
      <c r="AG94" s="427">
        <f t="shared" si="32"/>
        <v>0.47916666666666663</v>
      </c>
      <c r="AH94" s="427">
        <f t="shared" si="33"/>
        <v>0.1071428571428571</v>
      </c>
      <c r="AI94" s="427">
        <f t="shared" si="34"/>
        <v>0.73045822102425872</v>
      </c>
      <c r="AJ94" s="427">
        <f t="shared" si="35"/>
        <v>0.57627118644067798</v>
      </c>
      <c r="AK94" s="427">
        <f t="shared" si="36"/>
        <v>0.18032786885245899</v>
      </c>
      <c r="AL94" s="427">
        <f t="shared" si="37"/>
        <v>0.36708860759493678</v>
      </c>
      <c r="AM94" s="427">
        <f t="shared" si="38"/>
        <v>-6.3829787234042534E-2</v>
      </c>
      <c r="AN94" s="428">
        <f t="shared" si="39"/>
        <v>-1.3255813953488373</v>
      </c>
      <c r="AO94" s="429">
        <f t="shared" si="41"/>
        <v>0.55555555555555558</v>
      </c>
      <c r="AP94" s="427">
        <f t="shared" si="42"/>
        <v>0.68152866242038213</v>
      </c>
      <c r="AQ94" s="431">
        <f t="shared" si="43"/>
        <v>0.59514170040485825</v>
      </c>
    </row>
    <row r="95" spans="9:43" ht="15">
      <c r="I95" s="148">
        <v>41274</v>
      </c>
      <c r="J95" s="429"/>
      <c r="K95" s="427"/>
      <c r="L95" s="427">
        <f t="shared" si="26"/>
        <v>0.39840637450199201</v>
      </c>
      <c r="M95" s="427">
        <f t="shared" si="26"/>
        <v>0.58823529411764708</v>
      </c>
      <c r="N95" s="427">
        <f t="shared" ref="N95:W95" si="51">(Scale/N48)</f>
        <v>0.25252525252525254</v>
      </c>
      <c r="O95" s="427">
        <f t="shared" si="51"/>
        <v>0.3401360544217687</v>
      </c>
      <c r="P95" s="427">
        <f t="shared" si="51"/>
        <v>0.53475935828877008</v>
      </c>
      <c r="Q95" s="427">
        <f t="shared" si="51"/>
        <v>0.92592592592592582</v>
      </c>
      <c r="R95" s="427">
        <f t="shared" si="51"/>
        <v>0.2710027100271003</v>
      </c>
      <c r="S95" s="427">
        <f t="shared" si="51"/>
        <v>0.44052863436123352</v>
      </c>
      <c r="T95" s="427">
        <f t="shared" si="51"/>
        <v>0.86956521739130432</v>
      </c>
      <c r="U95" s="427">
        <f t="shared" si="51"/>
        <v>0.69930069930069927</v>
      </c>
      <c r="V95" s="427">
        <f t="shared" si="51"/>
        <v>1.1627906976744187</v>
      </c>
      <c r="W95" s="428">
        <f t="shared" si="51"/>
        <v>2.5</v>
      </c>
      <c r="X95" s="429">
        <f t="shared" si="14"/>
        <v>0.4219409282700422</v>
      </c>
      <c r="Y95" s="427">
        <f t="shared" si="14"/>
        <v>0.30303030303030304</v>
      </c>
      <c r="Z95" s="428">
        <f t="shared" si="14"/>
        <v>0.4065040650406504</v>
      </c>
      <c r="AA95" s="432"/>
      <c r="AB95" s="427"/>
      <c r="AC95" s="427">
        <f t="shared" si="28"/>
        <v>0.60159362549800799</v>
      </c>
      <c r="AD95" s="427">
        <f t="shared" si="29"/>
        <v>0.41176470588235292</v>
      </c>
      <c r="AE95" s="427">
        <f t="shared" si="30"/>
        <v>0.7474747474747474</v>
      </c>
      <c r="AF95" s="427">
        <f t="shared" si="31"/>
        <v>0.65986394557823136</v>
      </c>
      <c r="AG95" s="427">
        <f t="shared" si="32"/>
        <v>0.46524064171122992</v>
      </c>
      <c r="AH95" s="427">
        <f t="shared" si="33"/>
        <v>7.4074074074074181E-2</v>
      </c>
      <c r="AI95" s="427">
        <f t="shared" si="34"/>
        <v>0.7289972899728997</v>
      </c>
      <c r="AJ95" s="427">
        <f t="shared" si="35"/>
        <v>0.55947136563876643</v>
      </c>
      <c r="AK95" s="427">
        <f t="shared" si="36"/>
        <v>0.13043478260869568</v>
      </c>
      <c r="AL95" s="427">
        <f t="shared" si="37"/>
        <v>0.30069930069930073</v>
      </c>
      <c r="AM95" s="427">
        <f t="shared" si="38"/>
        <v>-0.16279069767441867</v>
      </c>
      <c r="AN95" s="428">
        <f t="shared" si="39"/>
        <v>-1.5</v>
      </c>
      <c r="AO95" s="429">
        <f t="shared" si="41"/>
        <v>0.57805907172995785</v>
      </c>
      <c r="AP95" s="427">
        <f t="shared" si="42"/>
        <v>0.69696969696969702</v>
      </c>
      <c r="AQ95" s="431">
        <f t="shared" si="43"/>
        <v>0.5934959349593496</v>
      </c>
    </row>
    <row r="96" spans="9:43" ht="15">
      <c r="I96" s="148">
        <v>41305</v>
      </c>
      <c r="J96" s="429"/>
      <c r="K96" s="427"/>
      <c r="L96" s="427">
        <f t="shared" si="26"/>
        <v>0.41493775933609955</v>
      </c>
      <c r="M96" s="427">
        <f t="shared" si="26"/>
        <v>0.59523809523809523</v>
      </c>
      <c r="N96" s="427">
        <f t="shared" ref="N96:W96" si="52">(Scale/N49)</f>
        <v>0.27472527472527475</v>
      </c>
      <c r="O96" s="427">
        <f t="shared" si="52"/>
        <v>0.36363636363636365</v>
      </c>
      <c r="P96" s="427">
        <f t="shared" si="52"/>
        <v>0.5434782608695653</v>
      </c>
      <c r="Q96" s="427">
        <f t="shared" si="52"/>
        <v>0.9174311926605504</v>
      </c>
      <c r="R96" s="427">
        <f t="shared" si="52"/>
        <v>0.28490028490028491</v>
      </c>
      <c r="S96" s="427">
        <f t="shared" si="52"/>
        <v>0.44247787610619466</v>
      </c>
      <c r="T96" s="427">
        <f t="shared" si="52"/>
        <v>0.85470085470085477</v>
      </c>
      <c r="U96" s="427">
        <f t="shared" si="52"/>
        <v>0.64516129032258063</v>
      </c>
      <c r="V96" s="427">
        <f t="shared" si="52"/>
        <v>1.075268817204301</v>
      </c>
      <c r="W96" s="428">
        <f t="shared" si="52"/>
        <v>2.3255813953488373</v>
      </c>
      <c r="X96" s="429">
        <f t="shared" si="14"/>
        <v>0.48780487804878048</v>
      </c>
      <c r="Y96" s="427">
        <f t="shared" si="14"/>
        <v>0.33783783783783783</v>
      </c>
      <c r="Z96" s="428">
        <f t="shared" si="14"/>
        <v>0.42372881355932202</v>
      </c>
      <c r="AA96" s="432"/>
      <c r="AB96" s="427"/>
      <c r="AC96" s="427">
        <f t="shared" si="28"/>
        <v>0.58506224066390045</v>
      </c>
      <c r="AD96" s="427">
        <f t="shared" si="29"/>
        <v>0.40476190476190477</v>
      </c>
      <c r="AE96" s="427">
        <f t="shared" si="30"/>
        <v>0.72527472527472525</v>
      </c>
      <c r="AF96" s="427">
        <f t="shared" si="31"/>
        <v>0.63636363636363635</v>
      </c>
      <c r="AG96" s="427">
        <f t="shared" si="32"/>
        <v>0.4565217391304347</v>
      </c>
      <c r="AH96" s="427">
        <f t="shared" si="33"/>
        <v>8.2568807339449601E-2</v>
      </c>
      <c r="AI96" s="427">
        <f t="shared" si="34"/>
        <v>0.71509971509971515</v>
      </c>
      <c r="AJ96" s="427">
        <f t="shared" si="35"/>
        <v>0.55752212389380529</v>
      </c>
      <c r="AK96" s="427">
        <f t="shared" si="36"/>
        <v>0.14529914529914523</v>
      </c>
      <c r="AL96" s="427">
        <f t="shared" si="37"/>
        <v>0.35483870967741937</v>
      </c>
      <c r="AM96" s="427">
        <f t="shared" si="38"/>
        <v>-7.5268817204301008E-2</v>
      </c>
      <c r="AN96" s="428">
        <f t="shared" si="39"/>
        <v>-1.3255813953488373</v>
      </c>
      <c r="AO96" s="429">
        <f t="shared" si="41"/>
        <v>0.51219512195121952</v>
      </c>
      <c r="AP96" s="427">
        <f t="shared" si="42"/>
        <v>0.66216216216216217</v>
      </c>
      <c r="AQ96" s="431">
        <f t="shared" si="43"/>
        <v>0.57627118644067798</v>
      </c>
    </row>
    <row r="97" spans="9:43" ht="15">
      <c r="I97" s="148">
        <v>41333</v>
      </c>
      <c r="J97" s="429"/>
      <c r="K97" s="427"/>
      <c r="L97" s="427">
        <f t="shared" si="26"/>
        <v>0.47846889952153115</v>
      </c>
      <c r="M97" s="427">
        <f t="shared" si="26"/>
        <v>0.61728395061728403</v>
      </c>
      <c r="N97" s="427">
        <f t="shared" ref="N97:W97" si="53">(Scale/N50)</f>
        <v>0.33112582781456956</v>
      </c>
      <c r="O97" s="427">
        <f t="shared" si="53"/>
        <v>0.43478260869565216</v>
      </c>
      <c r="P97" s="427">
        <f t="shared" si="53"/>
        <v>0.56818181818181812</v>
      </c>
      <c r="Q97" s="427">
        <f t="shared" si="53"/>
        <v>0.93457943925233655</v>
      </c>
      <c r="R97" s="427">
        <f t="shared" si="53"/>
        <v>0.32258064516129031</v>
      </c>
      <c r="S97" s="427">
        <f t="shared" si="53"/>
        <v>0.45454545454545453</v>
      </c>
      <c r="T97" s="427">
        <f t="shared" si="53"/>
        <v>0.86206896551724144</v>
      </c>
      <c r="U97" s="427">
        <f t="shared" si="53"/>
        <v>0.5988023952095809</v>
      </c>
      <c r="V97" s="427">
        <f t="shared" si="53"/>
        <v>1.0204081632653061</v>
      </c>
      <c r="W97" s="428">
        <f t="shared" si="53"/>
        <v>2.1276595744680851</v>
      </c>
      <c r="X97" s="429">
        <f t="shared" si="14"/>
        <v>0.71942446043165464</v>
      </c>
      <c r="Y97" s="427">
        <f t="shared" si="14"/>
        <v>0.50251256281407042</v>
      </c>
      <c r="Z97" s="428">
        <f t="shared" si="14"/>
        <v>0.48780487804878048</v>
      </c>
      <c r="AA97" s="432"/>
      <c r="AB97" s="427"/>
      <c r="AC97" s="427">
        <f t="shared" si="28"/>
        <v>0.52153110047846885</v>
      </c>
      <c r="AD97" s="427">
        <f t="shared" si="29"/>
        <v>0.38271604938271597</v>
      </c>
      <c r="AE97" s="427">
        <f t="shared" si="30"/>
        <v>0.66887417218543044</v>
      </c>
      <c r="AF97" s="427">
        <f t="shared" si="31"/>
        <v>0.56521739130434789</v>
      </c>
      <c r="AG97" s="427">
        <f t="shared" si="32"/>
        <v>0.43181818181818188</v>
      </c>
      <c r="AH97" s="427">
        <f t="shared" si="33"/>
        <v>6.5420560747663448E-2</v>
      </c>
      <c r="AI97" s="427">
        <f t="shared" si="34"/>
        <v>0.67741935483870974</v>
      </c>
      <c r="AJ97" s="427">
        <f t="shared" si="35"/>
        <v>0.54545454545454541</v>
      </c>
      <c r="AK97" s="427">
        <f t="shared" si="36"/>
        <v>0.13793103448275856</v>
      </c>
      <c r="AL97" s="427">
        <f t="shared" si="37"/>
        <v>0.4011976047904191</v>
      </c>
      <c r="AM97" s="427">
        <f t="shared" si="38"/>
        <v>-2.0408163265306145E-2</v>
      </c>
      <c r="AN97" s="428">
        <f t="shared" si="39"/>
        <v>-1.1276595744680851</v>
      </c>
      <c r="AO97" s="429">
        <f t="shared" si="41"/>
        <v>0.28057553956834536</v>
      </c>
      <c r="AP97" s="427">
        <f t="shared" si="42"/>
        <v>0.49748743718592958</v>
      </c>
      <c r="AQ97" s="431">
        <f t="shared" si="43"/>
        <v>0.51219512195121952</v>
      </c>
    </row>
    <row r="98" spans="9:43" ht="15">
      <c r="I98" s="148">
        <v>41361</v>
      </c>
      <c r="J98" s="429">
        <f t="shared" ref="J98:K104" si="54">(Scale/J51)</f>
        <v>0.41493775933609955</v>
      </c>
      <c r="K98" s="427">
        <f t="shared" si="54"/>
        <v>0.49261083743842365</v>
      </c>
      <c r="L98" s="427">
        <f t="shared" si="26"/>
        <v>0.49504950495049505</v>
      </c>
      <c r="M98" s="427">
        <f t="shared" si="26"/>
        <v>0.63291139240506322</v>
      </c>
      <c r="N98" s="427">
        <f t="shared" ref="N98:W98" si="55">(Scale/N51)</f>
        <v>0.33112582781456956</v>
      </c>
      <c r="O98" s="427">
        <f t="shared" si="55"/>
        <v>0.45248868778280538</v>
      </c>
      <c r="P98" s="427">
        <f t="shared" si="55"/>
        <v>0.58479532163742687</v>
      </c>
      <c r="Q98" s="427">
        <f t="shared" si="55"/>
        <v>0.96153846153846145</v>
      </c>
      <c r="R98" s="427">
        <f t="shared" si="55"/>
        <v>0.33333333333333331</v>
      </c>
      <c r="S98" s="427">
        <f t="shared" si="55"/>
        <v>0.46948356807511737</v>
      </c>
      <c r="T98" s="427">
        <f t="shared" si="55"/>
        <v>0.8771929824561403</v>
      </c>
      <c r="U98" s="427">
        <f t="shared" si="55"/>
        <v>0.61728395061728403</v>
      </c>
      <c r="V98" s="427">
        <f t="shared" si="55"/>
        <v>1.0526315789473684</v>
      </c>
      <c r="W98" s="428">
        <f t="shared" si="55"/>
        <v>2.2222222222222223</v>
      </c>
      <c r="X98" s="429">
        <f t="shared" si="14"/>
        <v>0.7142857142857143</v>
      </c>
      <c r="Y98" s="427">
        <f t="shared" si="14"/>
        <v>0.50251256281407042</v>
      </c>
      <c r="Z98" s="428">
        <f t="shared" si="14"/>
        <v>0.49751243781094523</v>
      </c>
      <c r="AA98" s="432">
        <f t="shared" ref="AA98:AB104" si="56">(1-J98)</f>
        <v>0.58506224066390045</v>
      </c>
      <c r="AB98" s="427">
        <f t="shared" si="56"/>
        <v>0.50738916256157629</v>
      </c>
      <c r="AC98" s="427">
        <f t="shared" si="28"/>
        <v>0.50495049504950495</v>
      </c>
      <c r="AD98" s="427">
        <f t="shared" si="29"/>
        <v>0.36708860759493678</v>
      </c>
      <c r="AE98" s="427">
        <f t="shared" si="30"/>
        <v>0.66887417218543044</v>
      </c>
      <c r="AF98" s="427">
        <f t="shared" si="31"/>
        <v>0.54751131221719462</v>
      </c>
      <c r="AG98" s="427">
        <f t="shared" si="32"/>
        <v>0.41520467836257313</v>
      </c>
      <c r="AH98" s="427">
        <f t="shared" si="33"/>
        <v>3.8461538461538547E-2</v>
      </c>
      <c r="AI98" s="427">
        <f t="shared" si="34"/>
        <v>0.66666666666666674</v>
      </c>
      <c r="AJ98" s="427">
        <f t="shared" si="35"/>
        <v>0.53051643192488263</v>
      </c>
      <c r="AK98" s="427">
        <f t="shared" si="36"/>
        <v>0.1228070175438597</v>
      </c>
      <c r="AL98" s="427">
        <f t="shared" si="37"/>
        <v>0.38271604938271597</v>
      </c>
      <c r="AM98" s="427">
        <f t="shared" si="38"/>
        <v>-5.2631578947368363E-2</v>
      </c>
      <c r="AN98" s="428">
        <f t="shared" si="39"/>
        <v>-1.2222222222222223</v>
      </c>
      <c r="AO98" s="429">
        <f t="shared" si="41"/>
        <v>0.2857142857142857</v>
      </c>
      <c r="AP98" s="427">
        <f t="shared" si="42"/>
        <v>0.49748743718592958</v>
      </c>
      <c r="AQ98" s="431">
        <f t="shared" si="43"/>
        <v>0.50248756218905477</v>
      </c>
    </row>
    <row r="99" spans="9:43" ht="15">
      <c r="I99" s="148">
        <v>41394</v>
      </c>
      <c r="J99" s="429">
        <f t="shared" si="54"/>
        <v>0.3236245954692557</v>
      </c>
      <c r="K99" s="427">
        <f t="shared" si="54"/>
        <v>0.50251256281407042</v>
      </c>
      <c r="L99" s="427">
        <f t="shared" si="26"/>
        <v>0.51282051282051277</v>
      </c>
      <c r="M99" s="427">
        <f t="shared" si="26"/>
        <v>0.63694267515923575</v>
      </c>
      <c r="N99" s="427">
        <f t="shared" ref="N99:W99" si="57">(Scale/N52)</f>
        <v>0.34482758620689657</v>
      </c>
      <c r="O99" s="427">
        <f t="shared" si="57"/>
        <v>0.47393364928909948</v>
      </c>
      <c r="P99" s="427">
        <f t="shared" si="57"/>
        <v>0.59171597633136097</v>
      </c>
      <c r="Q99" s="427">
        <f t="shared" si="57"/>
        <v>0.96153846153846145</v>
      </c>
      <c r="R99" s="427">
        <f t="shared" si="57"/>
        <v>0.34602076124567477</v>
      </c>
      <c r="S99" s="427">
        <f t="shared" si="57"/>
        <v>0.47393364928909948</v>
      </c>
      <c r="T99" s="427">
        <f t="shared" si="57"/>
        <v>0.8771929824561403</v>
      </c>
      <c r="U99" s="427">
        <f t="shared" si="57"/>
        <v>0.60606060606060608</v>
      </c>
      <c r="V99" s="427">
        <f t="shared" si="57"/>
        <v>1.0416666666666667</v>
      </c>
      <c r="W99" s="428">
        <f t="shared" si="57"/>
        <v>2.2727272727272725</v>
      </c>
      <c r="X99" s="429">
        <f t="shared" si="14"/>
        <v>0.75187969924812026</v>
      </c>
      <c r="Y99" s="427">
        <f t="shared" si="14"/>
        <v>0.54644808743169393</v>
      </c>
      <c r="Z99" s="428">
        <f t="shared" si="14"/>
        <v>0.51546391752577325</v>
      </c>
      <c r="AA99" s="432">
        <f t="shared" si="56"/>
        <v>0.6763754045307443</v>
      </c>
      <c r="AB99" s="427">
        <f t="shared" si="56"/>
        <v>0.49748743718592958</v>
      </c>
      <c r="AC99" s="427">
        <f t="shared" si="28"/>
        <v>0.48717948717948723</v>
      </c>
      <c r="AD99" s="427">
        <f t="shared" si="29"/>
        <v>0.36305732484076425</v>
      </c>
      <c r="AE99" s="427">
        <f t="shared" si="30"/>
        <v>0.65517241379310343</v>
      </c>
      <c r="AF99" s="427">
        <f t="shared" si="31"/>
        <v>0.52606635071090047</v>
      </c>
      <c r="AG99" s="427">
        <f t="shared" si="32"/>
        <v>0.40828402366863903</v>
      </c>
      <c r="AH99" s="427">
        <f t="shared" si="33"/>
        <v>3.8461538461538547E-2</v>
      </c>
      <c r="AI99" s="427">
        <f t="shared" si="34"/>
        <v>0.65397923875432529</v>
      </c>
      <c r="AJ99" s="427">
        <f t="shared" si="35"/>
        <v>0.52606635071090047</v>
      </c>
      <c r="AK99" s="427">
        <f t="shared" si="36"/>
        <v>0.1228070175438597</v>
      </c>
      <c r="AL99" s="427">
        <f t="shared" si="37"/>
        <v>0.39393939393939392</v>
      </c>
      <c r="AM99" s="427">
        <f t="shared" si="38"/>
        <v>-4.1666666666666741E-2</v>
      </c>
      <c r="AN99" s="428">
        <f t="shared" si="39"/>
        <v>-1.2727272727272725</v>
      </c>
      <c r="AO99" s="429">
        <f t="shared" si="41"/>
        <v>0.24812030075187974</v>
      </c>
      <c r="AP99" s="427">
        <f t="shared" si="42"/>
        <v>0.45355191256830607</v>
      </c>
      <c r="AQ99" s="431">
        <f t="shared" si="43"/>
        <v>0.48453608247422675</v>
      </c>
    </row>
    <row r="100" spans="9:43" ht="15">
      <c r="I100" s="148">
        <v>41425</v>
      </c>
      <c r="J100" s="429">
        <f t="shared" si="54"/>
        <v>0.69930069930069927</v>
      </c>
      <c r="K100" s="427">
        <f t="shared" si="54"/>
        <v>0.46511627906976744</v>
      </c>
      <c r="L100" s="427">
        <f t="shared" si="26"/>
        <v>0.46728971962616828</v>
      </c>
      <c r="M100" s="427">
        <f t="shared" si="26"/>
        <v>0.65359477124183007</v>
      </c>
      <c r="N100" s="427">
        <f t="shared" ref="N100:W100" si="58">(Scale/N53)</f>
        <v>0.3125</v>
      </c>
      <c r="O100" s="427">
        <f t="shared" si="58"/>
        <v>0.42735042735042739</v>
      </c>
      <c r="P100" s="427">
        <f t="shared" si="58"/>
        <v>0.62893081761006286</v>
      </c>
      <c r="Q100" s="427">
        <f t="shared" si="58"/>
        <v>1.0204081632653061</v>
      </c>
      <c r="R100" s="427">
        <f t="shared" si="58"/>
        <v>0.3401360544217687</v>
      </c>
      <c r="S100" s="427">
        <f t="shared" si="58"/>
        <v>0.52910052910052918</v>
      </c>
      <c r="T100" s="427">
        <f t="shared" si="58"/>
        <v>0.94339622641509435</v>
      </c>
      <c r="U100" s="427">
        <f t="shared" si="58"/>
        <v>0.72463768115942029</v>
      </c>
      <c r="V100" s="427">
        <f t="shared" si="58"/>
        <v>1.2195121951219514</v>
      </c>
      <c r="W100" s="428">
        <f t="shared" si="58"/>
        <v>2.6315789473684212</v>
      </c>
      <c r="X100" s="429">
        <f t="shared" si="14"/>
        <v>0.60240963855421681</v>
      </c>
      <c r="Y100" s="427">
        <f t="shared" si="14"/>
        <v>0.40485829959514169</v>
      </c>
      <c r="Z100" s="428">
        <f t="shared" si="14"/>
        <v>0.51813471502590669</v>
      </c>
      <c r="AA100" s="432">
        <f t="shared" si="56"/>
        <v>0.30069930069930073</v>
      </c>
      <c r="AB100" s="427">
        <f t="shared" si="56"/>
        <v>0.53488372093023262</v>
      </c>
      <c r="AC100" s="427">
        <f t="shared" si="28"/>
        <v>0.53271028037383172</v>
      </c>
      <c r="AD100" s="427">
        <f t="shared" si="29"/>
        <v>0.34640522875816993</v>
      </c>
      <c r="AE100" s="427">
        <f t="shared" si="30"/>
        <v>0.6875</v>
      </c>
      <c r="AF100" s="427">
        <f t="shared" si="31"/>
        <v>0.57264957264957261</v>
      </c>
      <c r="AG100" s="427">
        <f t="shared" si="32"/>
        <v>0.37106918238993714</v>
      </c>
      <c r="AH100" s="427">
        <f t="shared" si="33"/>
        <v>-2.0408163265306145E-2</v>
      </c>
      <c r="AI100" s="427">
        <f t="shared" si="34"/>
        <v>0.65986394557823136</v>
      </c>
      <c r="AJ100" s="427">
        <f t="shared" si="35"/>
        <v>0.47089947089947082</v>
      </c>
      <c r="AK100" s="427">
        <f t="shared" si="36"/>
        <v>5.6603773584905648E-2</v>
      </c>
      <c r="AL100" s="427">
        <f t="shared" si="37"/>
        <v>0.27536231884057971</v>
      </c>
      <c r="AM100" s="427">
        <f t="shared" si="38"/>
        <v>-0.21951219512195141</v>
      </c>
      <c r="AN100" s="428">
        <f t="shared" si="39"/>
        <v>-1.6315789473684212</v>
      </c>
      <c r="AO100" s="429">
        <f t="shared" si="41"/>
        <v>0.39759036144578319</v>
      </c>
      <c r="AP100" s="427">
        <f t="shared" si="42"/>
        <v>0.59514170040485825</v>
      </c>
      <c r="AQ100" s="431">
        <f t="shared" si="43"/>
        <v>0.48186528497409331</v>
      </c>
    </row>
    <row r="101" spans="9:43" ht="15">
      <c r="I101" s="148">
        <v>41453</v>
      </c>
      <c r="J101" s="429">
        <f t="shared" si="54"/>
        <v>1.5384615384615385</v>
      </c>
      <c r="K101" s="427">
        <f t="shared" si="54"/>
        <v>0.68027210884353739</v>
      </c>
      <c r="L101" s="427">
        <f t="shared" si="26"/>
        <v>0.62893081761006286</v>
      </c>
      <c r="M101" s="427">
        <f t="shared" si="26"/>
        <v>0.75187969924812026</v>
      </c>
      <c r="N101" s="427">
        <f t="shared" ref="N101:W101" si="59">(Scale/N54)</f>
        <v>0.46948356807511737</v>
      </c>
      <c r="O101" s="427">
        <f t="shared" si="59"/>
        <v>0.5988023952095809</v>
      </c>
      <c r="P101" s="427">
        <f t="shared" si="59"/>
        <v>0.7142857142857143</v>
      </c>
      <c r="Q101" s="427">
        <f t="shared" si="59"/>
        <v>1.1363636363636362</v>
      </c>
      <c r="R101" s="427">
        <f t="shared" si="59"/>
        <v>0.44444444444444442</v>
      </c>
      <c r="S101" s="427">
        <f t="shared" si="59"/>
        <v>0.56179775280898869</v>
      </c>
      <c r="T101" s="427">
        <f t="shared" si="59"/>
        <v>1.0309278350515465</v>
      </c>
      <c r="U101" s="427">
        <f t="shared" si="59"/>
        <v>0.64516129032258063</v>
      </c>
      <c r="V101" s="427">
        <f t="shared" si="59"/>
        <v>1.1627906976744187</v>
      </c>
      <c r="W101" s="428">
        <f t="shared" si="59"/>
        <v>2.3809523809523809</v>
      </c>
      <c r="X101" s="429">
        <f t="shared" si="14"/>
        <v>1.0869565217391306</v>
      </c>
      <c r="Y101" s="427">
        <f t="shared" si="14"/>
        <v>0.85470085470085477</v>
      </c>
      <c r="Z101" s="428">
        <f t="shared" si="14"/>
        <v>0.75187969924812026</v>
      </c>
      <c r="AA101" s="432">
        <f t="shared" si="56"/>
        <v>-0.53846153846153855</v>
      </c>
      <c r="AB101" s="427">
        <f t="shared" si="56"/>
        <v>0.31972789115646261</v>
      </c>
      <c r="AC101" s="427">
        <f t="shared" si="28"/>
        <v>0.37106918238993714</v>
      </c>
      <c r="AD101" s="427">
        <f t="shared" si="29"/>
        <v>0.24812030075187974</v>
      </c>
      <c r="AE101" s="427">
        <f t="shared" si="30"/>
        <v>0.53051643192488263</v>
      </c>
      <c r="AF101" s="427">
        <f t="shared" si="31"/>
        <v>0.4011976047904191</v>
      </c>
      <c r="AG101" s="427">
        <f t="shared" si="32"/>
        <v>0.2857142857142857</v>
      </c>
      <c r="AH101" s="427">
        <f t="shared" si="33"/>
        <v>-0.13636363636363624</v>
      </c>
      <c r="AI101" s="427">
        <f t="shared" si="34"/>
        <v>0.55555555555555558</v>
      </c>
      <c r="AJ101" s="427">
        <f t="shared" si="35"/>
        <v>0.43820224719101131</v>
      </c>
      <c r="AK101" s="427">
        <f t="shared" si="36"/>
        <v>-3.0927835051546504E-2</v>
      </c>
      <c r="AL101" s="427">
        <f t="shared" si="37"/>
        <v>0.35483870967741937</v>
      </c>
      <c r="AM101" s="427">
        <f t="shared" si="38"/>
        <v>-0.16279069767441867</v>
      </c>
      <c r="AN101" s="428">
        <f t="shared" si="39"/>
        <v>-1.3809523809523809</v>
      </c>
      <c r="AO101" s="429">
        <f t="shared" si="41"/>
        <v>-8.6956521739130599E-2</v>
      </c>
      <c r="AP101" s="427">
        <f t="shared" si="42"/>
        <v>0.14529914529914523</v>
      </c>
      <c r="AQ101" s="431">
        <f t="shared" si="43"/>
        <v>0.24812030075187974</v>
      </c>
    </row>
    <row r="102" spans="9:43" ht="15">
      <c r="I102" s="148">
        <v>41486</v>
      </c>
      <c r="J102" s="429">
        <f t="shared" si="54"/>
        <v>2.3255813953488373</v>
      </c>
      <c r="K102" s="427">
        <f t="shared" si="54"/>
        <v>1.0309278350515465</v>
      </c>
      <c r="L102" s="427">
        <f t="shared" si="26"/>
        <v>0.78740157480314965</v>
      </c>
      <c r="M102" s="427">
        <f t="shared" si="26"/>
        <v>0.94339622641509435</v>
      </c>
      <c r="N102" s="427">
        <f t="shared" ref="N102:W102" si="60">(Scale/N55)</f>
        <v>0.68493150684931503</v>
      </c>
      <c r="O102" s="427">
        <f t="shared" si="60"/>
        <v>0.74626865671641784</v>
      </c>
      <c r="P102" s="427">
        <f t="shared" si="60"/>
        <v>0.86206896551724144</v>
      </c>
      <c r="Q102" s="427">
        <f t="shared" si="60"/>
        <v>1.2048192771084336</v>
      </c>
      <c r="R102" s="427">
        <f t="shared" si="60"/>
        <v>0.59523809523809523</v>
      </c>
      <c r="S102" s="427">
        <f t="shared" si="60"/>
        <v>0.70921985815602839</v>
      </c>
      <c r="T102" s="427">
        <f t="shared" si="60"/>
        <v>1.0869565217391306</v>
      </c>
      <c r="U102" s="427">
        <f t="shared" si="60"/>
        <v>0.64516129032258063</v>
      </c>
      <c r="V102" s="427">
        <f t="shared" si="60"/>
        <v>1.0526315789473684</v>
      </c>
      <c r="W102" s="428">
        <f t="shared" si="60"/>
        <v>2.2222222222222223</v>
      </c>
      <c r="X102" s="429">
        <f t="shared" si="14"/>
        <v>1.8867924528301887</v>
      </c>
      <c r="Y102" s="427">
        <f t="shared" si="14"/>
        <v>1.2820512820512822</v>
      </c>
      <c r="Z102" s="428">
        <f t="shared" si="14"/>
        <v>1.1363636363636362</v>
      </c>
      <c r="AA102" s="432">
        <f t="shared" si="56"/>
        <v>-1.3255813953488373</v>
      </c>
      <c r="AB102" s="427">
        <f t="shared" si="56"/>
        <v>-3.0927835051546504E-2</v>
      </c>
      <c r="AC102" s="427">
        <f t="shared" si="28"/>
        <v>0.21259842519685035</v>
      </c>
      <c r="AD102" s="427">
        <f t="shared" si="29"/>
        <v>5.6603773584905648E-2</v>
      </c>
      <c r="AE102" s="427">
        <f t="shared" si="30"/>
        <v>0.31506849315068497</v>
      </c>
      <c r="AF102" s="427">
        <f t="shared" si="31"/>
        <v>0.25373134328358216</v>
      </c>
      <c r="AG102" s="427">
        <f t="shared" si="32"/>
        <v>0.13793103448275856</v>
      </c>
      <c r="AH102" s="427">
        <f t="shared" si="33"/>
        <v>-0.20481927710843362</v>
      </c>
      <c r="AI102" s="427">
        <f t="shared" si="34"/>
        <v>0.40476190476190477</v>
      </c>
      <c r="AJ102" s="427">
        <f t="shared" si="35"/>
        <v>0.29078014184397161</v>
      </c>
      <c r="AK102" s="427">
        <f t="shared" si="36"/>
        <v>-8.6956521739130599E-2</v>
      </c>
      <c r="AL102" s="427">
        <f t="shared" si="37"/>
        <v>0.35483870967741937</v>
      </c>
      <c r="AM102" s="427">
        <f t="shared" si="38"/>
        <v>-5.2631578947368363E-2</v>
      </c>
      <c r="AN102" s="428">
        <f t="shared" si="39"/>
        <v>-1.2222222222222223</v>
      </c>
      <c r="AO102" s="429">
        <f t="shared" si="41"/>
        <v>-0.8867924528301887</v>
      </c>
      <c r="AP102" s="427">
        <f t="shared" si="42"/>
        <v>-0.28205128205128216</v>
      </c>
      <c r="AQ102" s="431">
        <f t="shared" si="43"/>
        <v>-0.13636363636363624</v>
      </c>
    </row>
    <row r="103" spans="9:43" ht="15">
      <c r="I103" s="148">
        <v>41516</v>
      </c>
      <c r="J103" s="429">
        <f t="shared" si="54"/>
        <v>2.8571428571428572</v>
      </c>
      <c r="K103" s="427">
        <f t="shared" si="54"/>
        <v>1.25</v>
      </c>
      <c r="L103" s="427">
        <f t="shared" si="26"/>
        <v>0.8928571428571429</v>
      </c>
      <c r="M103" s="427">
        <f t="shared" si="26"/>
        <v>1.0526315789473684</v>
      </c>
      <c r="N103" s="427">
        <f t="shared" ref="N103:W103" si="61">(Scale/N56)</f>
        <v>0.81300813008130079</v>
      </c>
      <c r="O103" s="427">
        <f t="shared" si="61"/>
        <v>0.84033613445378152</v>
      </c>
      <c r="P103" s="427">
        <f t="shared" si="61"/>
        <v>0.96153846153846145</v>
      </c>
      <c r="Q103" s="427">
        <f t="shared" si="61"/>
        <v>1.2820512820512822</v>
      </c>
      <c r="R103" s="427">
        <f t="shared" si="61"/>
        <v>0.69930069930069927</v>
      </c>
      <c r="S103" s="427">
        <f t="shared" si="61"/>
        <v>0.80645161290322576</v>
      </c>
      <c r="T103" s="427">
        <f t="shared" si="61"/>
        <v>1.1627906976744187</v>
      </c>
      <c r="U103" s="427">
        <f t="shared" si="61"/>
        <v>0.65359477124183007</v>
      </c>
      <c r="V103" s="427">
        <f t="shared" si="61"/>
        <v>1.0416666666666667</v>
      </c>
      <c r="W103" s="428">
        <f t="shared" si="61"/>
        <v>2.1739130434782612</v>
      </c>
      <c r="X103" s="429">
        <f t="shared" si="14"/>
        <v>2.5641025641025643</v>
      </c>
      <c r="Y103" s="427">
        <f t="shared" si="14"/>
        <v>1.5625</v>
      </c>
      <c r="Z103" s="428">
        <f t="shared" si="14"/>
        <v>1.3888888888888888</v>
      </c>
      <c r="AA103" s="432">
        <f t="shared" si="56"/>
        <v>-1.8571428571428572</v>
      </c>
      <c r="AB103" s="427">
        <f t="shared" si="56"/>
        <v>-0.25</v>
      </c>
      <c r="AC103" s="427">
        <f t="shared" ref="AC103:AQ104" si="62">(1-L103)</f>
        <v>0.1071428571428571</v>
      </c>
      <c r="AD103" s="427">
        <f t="shared" si="62"/>
        <v>-5.2631578947368363E-2</v>
      </c>
      <c r="AE103" s="427">
        <f t="shared" si="62"/>
        <v>0.18699186991869921</v>
      </c>
      <c r="AF103" s="427">
        <f t="shared" si="62"/>
        <v>0.15966386554621848</v>
      </c>
      <c r="AG103" s="427">
        <f t="shared" si="62"/>
        <v>3.8461538461538547E-2</v>
      </c>
      <c r="AH103" s="427">
        <f t="shared" si="62"/>
        <v>-0.28205128205128216</v>
      </c>
      <c r="AI103" s="427">
        <f t="shared" si="62"/>
        <v>0.30069930069930073</v>
      </c>
      <c r="AJ103" s="427">
        <f t="shared" si="62"/>
        <v>0.19354838709677424</v>
      </c>
      <c r="AK103" s="427">
        <f t="shared" si="62"/>
        <v>-0.16279069767441867</v>
      </c>
      <c r="AL103" s="427">
        <f t="shared" si="62"/>
        <v>0.34640522875816993</v>
      </c>
      <c r="AM103" s="427">
        <f t="shared" si="62"/>
        <v>-4.1666666666666741E-2</v>
      </c>
      <c r="AN103" s="428">
        <f t="shared" si="62"/>
        <v>-1.1739130434782612</v>
      </c>
      <c r="AO103" s="429">
        <f t="shared" si="62"/>
        <v>-1.5641025641025643</v>
      </c>
      <c r="AP103" s="427">
        <f t="shared" si="62"/>
        <v>-0.5625</v>
      </c>
      <c r="AQ103" s="431">
        <f t="shared" si="62"/>
        <v>-0.38888888888888884</v>
      </c>
    </row>
    <row r="104" spans="9:43" ht="15">
      <c r="I104" s="305">
        <v>41547</v>
      </c>
      <c r="J104" s="433">
        <f t="shared" si="54"/>
        <v>1.6949152542372881</v>
      </c>
      <c r="K104" s="434">
        <f t="shared" si="54"/>
        <v>1.4925373134328357</v>
      </c>
      <c r="L104" s="434">
        <f t="shared" si="26"/>
        <v>0.97087378640776689</v>
      </c>
      <c r="M104" s="434">
        <f t="shared" si="26"/>
        <v>1.1235955056179774</v>
      </c>
      <c r="N104" s="434">
        <f t="shared" ref="N104:W104" si="63">(Scale/N57)</f>
        <v>0.96153846153846145</v>
      </c>
      <c r="O104" s="434">
        <f t="shared" si="63"/>
        <v>0.9174311926605504</v>
      </c>
      <c r="P104" s="434">
        <f t="shared" si="63"/>
        <v>1.0204081632653061</v>
      </c>
      <c r="Q104" s="434">
        <f t="shared" si="63"/>
        <v>1.3513513513513513</v>
      </c>
      <c r="R104" s="434">
        <f t="shared" si="63"/>
        <v>0.72463768115942029</v>
      </c>
      <c r="S104" s="434">
        <f t="shared" si="63"/>
        <v>0.84033613445378152</v>
      </c>
      <c r="T104" s="434">
        <f t="shared" si="63"/>
        <v>1.2195121951219514</v>
      </c>
      <c r="U104" s="434">
        <f t="shared" si="63"/>
        <v>0.65359477124183007</v>
      </c>
      <c r="V104" s="434">
        <f t="shared" si="63"/>
        <v>1.0309278350515465</v>
      </c>
      <c r="W104" s="435">
        <f t="shared" si="63"/>
        <v>2.1276595744680851</v>
      </c>
      <c r="X104" s="433">
        <f t="shared" si="14"/>
        <v>3.3333333333333335</v>
      </c>
      <c r="Y104" s="434">
        <f t="shared" si="14"/>
        <v>1.7857142857142858</v>
      </c>
      <c r="Z104" s="435">
        <f t="shared" si="14"/>
        <v>1.5384615384615385</v>
      </c>
      <c r="AA104" s="436">
        <f t="shared" si="56"/>
        <v>-0.69491525423728806</v>
      </c>
      <c r="AB104" s="434">
        <f t="shared" si="56"/>
        <v>-0.49253731343283569</v>
      </c>
      <c r="AC104" s="434">
        <f t="shared" si="62"/>
        <v>2.9126213592233108E-2</v>
      </c>
      <c r="AD104" s="434">
        <f t="shared" si="62"/>
        <v>-0.12359550561797739</v>
      </c>
      <c r="AE104" s="434">
        <f t="shared" si="62"/>
        <v>3.8461538461538547E-2</v>
      </c>
      <c r="AF104" s="434">
        <f t="shared" si="62"/>
        <v>8.2568807339449601E-2</v>
      </c>
      <c r="AG104" s="434">
        <f t="shared" si="62"/>
        <v>-2.0408163265306145E-2</v>
      </c>
      <c r="AH104" s="434">
        <f t="shared" si="62"/>
        <v>-0.35135135135135132</v>
      </c>
      <c r="AI104" s="434">
        <f t="shared" si="62"/>
        <v>0.27536231884057971</v>
      </c>
      <c r="AJ104" s="434">
        <f t="shared" si="62"/>
        <v>0.15966386554621848</v>
      </c>
      <c r="AK104" s="434">
        <f t="shared" si="62"/>
        <v>-0.21951219512195141</v>
      </c>
      <c r="AL104" s="434">
        <f t="shared" si="62"/>
        <v>0.34640522875816993</v>
      </c>
      <c r="AM104" s="434">
        <f t="shared" si="62"/>
        <v>-3.0927835051546504E-2</v>
      </c>
      <c r="AN104" s="435">
        <f t="shared" si="62"/>
        <v>-1.1276595744680851</v>
      </c>
      <c r="AO104" s="433">
        <f t="shared" si="62"/>
        <v>-2.3333333333333335</v>
      </c>
      <c r="AP104" s="434">
        <f t="shared" si="62"/>
        <v>-0.78571428571428581</v>
      </c>
      <c r="AQ104" s="437">
        <f t="shared" si="62"/>
        <v>-0.53846153846153855</v>
      </c>
    </row>
    <row r="121" spans="9:43" ht="15">
      <c r="I121" s="450" t="s">
        <v>261</v>
      </c>
    </row>
    <row r="122" spans="9:43" hidden="1">
      <c r="I122" s="76"/>
      <c r="J122" s="76"/>
      <c r="K122" s="76"/>
      <c r="L122" s="76"/>
      <c r="M122" s="76"/>
      <c r="N122" s="76"/>
      <c r="O122" s="76"/>
      <c r="P122" s="76"/>
      <c r="Q122" s="76"/>
      <c r="R122" s="76"/>
      <c r="S122" s="76"/>
      <c r="T122" s="76"/>
      <c r="U122" s="76"/>
      <c r="V122" s="76"/>
      <c r="W122" s="76"/>
      <c r="X122" s="76"/>
      <c r="Y122" s="76"/>
      <c r="Z122" s="76"/>
      <c r="AA122" s="76"/>
      <c r="AB122" s="76"/>
      <c r="AC122" s="76"/>
      <c r="AD122" s="76"/>
      <c r="AE122" s="76"/>
      <c r="AF122" s="76"/>
      <c r="AG122" s="76"/>
      <c r="AH122" s="76"/>
      <c r="AI122" s="76"/>
    </row>
    <row r="123" spans="9:43" ht="15">
      <c r="I123" s="304"/>
      <c r="J123" s="633" t="s">
        <v>262</v>
      </c>
      <c r="K123" s="634"/>
      <c r="L123" s="634"/>
      <c r="M123" s="634"/>
      <c r="N123" s="634"/>
      <c r="O123" s="634"/>
      <c r="P123" s="634"/>
      <c r="Q123" s="634"/>
      <c r="R123" s="634"/>
      <c r="S123" s="634"/>
      <c r="T123" s="634"/>
      <c r="U123" s="634"/>
      <c r="V123" s="634"/>
      <c r="W123" s="634"/>
      <c r="X123" s="634"/>
      <c r="Y123" s="634"/>
      <c r="Z123" s="645"/>
      <c r="AA123" s="644" t="s">
        <v>257</v>
      </c>
      <c r="AB123" s="640"/>
      <c r="AC123" s="640"/>
      <c r="AD123" s="640"/>
      <c r="AE123" s="640"/>
      <c r="AF123" s="640"/>
      <c r="AG123" s="640"/>
      <c r="AH123" s="640"/>
      <c r="AI123" s="640"/>
      <c r="AJ123" s="640"/>
      <c r="AK123" s="640"/>
      <c r="AL123" s="640"/>
      <c r="AM123" s="640"/>
      <c r="AN123" s="640"/>
      <c r="AO123" s="640"/>
      <c r="AP123" s="640"/>
      <c r="AQ123" s="641"/>
    </row>
    <row r="124" spans="9:43" ht="45">
      <c r="I124" s="143" t="s">
        <v>19</v>
      </c>
      <c r="J124" s="143" t="s">
        <v>196</v>
      </c>
      <c r="K124" s="144" t="s">
        <v>213</v>
      </c>
      <c r="L124" s="144" t="s">
        <v>197</v>
      </c>
      <c r="M124" s="144" t="s">
        <v>198</v>
      </c>
      <c r="N124" s="144" t="s">
        <v>199</v>
      </c>
      <c r="O124" s="144" t="s">
        <v>200</v>
      </c>
      <c r="P124" s="144" t="s">
        <v>201</v>
      </c>
      <c r="Q124" s="144" t="s">
        <v>202</v>
      </c>
      <c r="R124" s="144" t="s">
        <v>203</v>
      </c>
      <c r="S124" s="144" t="s">
        <v>204</v>
      </c>
      <c r="T124" s="144" t="s">
        <v>206</v>
      </c>
      <c r="U124" s="144" t="s">
        <v>205</v>
      </c>
      <c r="V124" s="144" t="s">
        <v>207</v>
      </c>
      <c r="W124" s="144" t="s">
        <v>208</v>
      </c>
      <c r="X124" s="143" t="s">
        <v>209</v>
      </c>
      <c r="Y124" s="144" t="s">
        <v>210</v>
      </c>
      <c r="Z124" s="144" t="s">
        <v>211</v>
      </c>
      <c r="AA124" s="201" t="s">
        <v>196</v>
      </c>
      <c r="AB124" s="197" t="s">
        <v>213</v>
      </c>
      <c r="AC124" s="197" t="s">
        <v>197</v>
      </c>
      <c r="AD124" s="197" t="s">
        <v>198</v>
      </c>
      <c r="AE124" s="197" t="s">
        <v>199</v>
      </c>
      <c r="AF124" s="197" t="s">
        <v>200</v>
      </c>
      <c r="AG124" s="197" t="s">
        <v>201</v>
      </c>
      <c r="AH124" s="197" t="s">
        <v>202</v>
      </c>
      <c r="AI124" s="197" t="s">
        <v>203</v>
      </c>
      <c r="AJ124" s="197" t="s">
        <v>204</v>
      </c>
      <c r="AK124" s="197" t="s">
        <v>206</v>
      </c>
      <c r="AL124" s="197" t="s">
        <v>205</v>
      </c>
      <c r="AM124" s="197" t="s">
        <v>207</v>
      </c>
      <c r="AN124" s="197" t="s">
        <v>208</v>
      </c>
      <c r="AO124" s="195" t="s">
        <v>209</v>
      </c>
      <c r="AP124" s="197" t="s">
        <v>210</v>
      </c>
      <c r="AQ124" s="309" t="s">
        <v>211</v>
      </c>
    </row>
    <row r="125" spans="9:43" ht="15">
      <c r="I125" s="148">
        <v>40633</v>
      </c>
      <c r="J125" s="438"/>
      <c r="K125" s="439"/>
      <c r="L125" s="439"/>
      <c r="M125" s="439"/>
      <c r="N125" s="439">
        <f>N74*'Monthly Summary'!N27</f>
        <v>0.29217654172486851</v>
      </c>
      <c r="O125" s="439">
        <f>O74*'Monthly Summary'!O27</f>
        <v>7.691400275753342E-2</v>
      </c>
      <c r="P125" s="439">
        <f>P74*'Monthly Summary'!P27</f>
        <v>4.1839818976081085E-2</v>
      </c>
      <c r="Q125" s="439">
        <f>Q74*'Monthly Summary'!Q27</f>
        <v>8.1073592050943208E-2</v>
      </c>
      <c r="R125" s="439">
        <f>R74*'Monthly Summary'!R27</f>
        <v>2.456733524598996E-2</v>
      </c>
      <c r="S125" s="439">
        <f>S74*'Monthly Summary'!S27</f>
        <v>1.4200104460615738E-2</v>
      </c>
      <c r="T125" s="439">
        <f>T74*'Monthly Summary'!T27</f>
        <v>5.2967590368516448E-2</v>
      </c>
      <c r="U125" s="439">
        <f>U74*'Monthly Summary'!U27</f>
        <v>2.0164785152754851E-2</v>
      </c>
      <c r="V125" s="439">
        <f>V74*'Monthly Summary'!V27</f>
        <v>5.4300607533475306E-2</v>
      </c>
      <c r="W125" s="440">
        <f>W74*'Monthly Summary'!W27</f>
        <v>0.18713411528729273</v>
      </c>
      <c r="X125" s="441"/>
      <c r="Y125" s="439"/>
      <c r="Z125" s="440"/>
      <c r="AA125" s="442"/>
      <c r="AB125" s="439"/>
      <c r="AC125" s="439"/>
      <c r="AD125" s="439"/>
      <c r="AE125" s="439">
        <f>AE74*'Monthly Summary'!AE27</f>
        <v>-0.25605218923253342</v>
      </c>
      <c r="AF125" s="439">
        <f>AF74*'Monthly Summary'!AF27</f>
        <v>-4.1288833533050531E-2</v>
      </c>
      <c r="AG125" s="439">
        <f>AG74*'Monthly Summary'!AG27</f>
        <v>3.7362366276531074E-4</v>
      </c>
      <c r="AH125" s="439">
        <f>AH74*'Monthly Summary'!AH27</f>
        <v>-9.1915367221671717E-3</v>
      </c>
      <c r="AI125" s="439">
        <f>AI74*'Monthly Summary'!AI27</f>
        <v>-2.6116847310371904E-3</v>
      </c>
      <c r="AJ125" s="439">
        <f>AJ74*'Monthly Summary'!AJ27</f>
        <v>4.5696463277008761E-3</v>
      </c>
      <c r="AK125" s="439">
        <f>AK74*'Monthly Summary'!AK27</f>
        <v>9.2131261571036169E-3</v>
      </c>
      <c r="AL125" s="439">
        <f>AL74*'Monthly Summary'!AL27</f>
        <v>1.3647979234288178E-2</v>
      </c>
      <c r="AM125" s="439">
        <f>AM74*'Monthly Summary'!AM27</f>
        <v>8.4699363217672873E-3</v>
      </c>
      <c r="AN125" s="440">
        <f>AN74*'Monthly Summary'!AN27</f>
        <v>-0.11324713080440045</v>
      </c>
      <c r="AO125" s="441"/>
      <c r="AP125" s="439"/>
      <c r="AQ125" s="443"/>
    </row>
    <row r="126" spans="9:43" ht="15">
      <c r="I126" s="148">
        <v>40662</v>
      </c>
      <c r="J126" s="441"/>
      <c r="K126" s="439"/>
      <c r="L126" s="439"/>
      <c r="M126" s="439"/>
      <c r="N126" s="439">
        <f>N75*'Monthly Summary'!N28</f>
        <v>9.6629872130599995E-2</v>
      </c>
      <c r="O126" s="439">
        <f>O75*'Monthly Summary'!O28</f>
        <v>4.5879958990062572E-2</v>
      </c>
      <c r="P126" s="439">
        <f>P75*'Monthly Summary'!P28</f>
        <v>1.561615582927529E-2</v>
      </c>
      <c r="Q126" s="439">
        <f>Q75*'Monthly Summary'!Q28</f>
        <v>3.5157447758346942E-2</v>
      </c>
      <c r="R126" s="439">
        <f>R75*'Monthly Summary'!R28</f>
        <v>1.7607493985566429E-2</v>
      </c>
      <c r="S126" s="439">
        <f>S75*'Monthly Summary'!S28</f>
        <v>1.2379430370017042E-2</v>
      </c>
      <c r="T126" s="439">
        <f>T75*'Monthly Summary'!T28</f>
        <v>3.5533636342370237E-2</v>
      </c>
      <c r="U126" s="439">
        <f>U75*'Monthly Summary'!U28</f>
        <v>6.6616294363774737E-3</v>
      </c>
      <c r="V126" s="439">
        <f>V75*'Monthly Summary'!V28</f>
        <v>4.1973852818013102E-3</v>
      </c>
      <c r="W126" s="440">
        <f>W75*'Monthly Summary'!W28</f>
        <v>1.1682851707839075E-2</v>
      </c>
      <c r="X126" s="441"/>
      <c r="Y126" s="439"/>
      <c r="Z126" s="440"/>
      <c r="AA126" s="444"/>
      <c r="AB126" s="439"/>
      <c r="AC126" s="439"/>
      <c r="AD126" s="439"/>
      <c r="AE126" s="439">
        <f>AE75*'Monthly Summary'!AE28</f>
        <v>-0.10094701787648182</v>
      </c>
      <c r="AF126" s="439">
        <f>AF75*'Monthly Summary'!AF28</f>
        <v>-3.7979293916399065E-2</v>
      </c>
      <c r="AG126" s="439">
        <f>AG75*'Monthly Summary'!AG28</f>
        <v>0</v>
      </c>
      <c r="AH126" s="439">
        <f>AH75*'Monthly Summary'!AH28</f>
        <v>-6.7089394766991842E-3</v>
      </c>
      <c r="AI126" s="439">
        <f>AI75*'Monthly Summary'!AI28</f>
        <v>-6.5208387839511611E-3</v>
      </c>
      <c r="AJ126" s="439">
        <f>AJ75*'Monthly Summary'!AJ28</f>
        <v>1.5571011444556776E-2</v>
      </c>
      <c r="AK126" s="439">
        <f>AK75*'Monthly Summary'!AK28</f>
        <v>8.4426026334774845E-3</v>
      </c>
      <c r="AL126" s="439">
        <f>AL75*'Monthly Summary'!AL28</f>
        <v>2.2751968839934744E-2</v>
      </c>
      <c r="AM126" s="439">
        <f>AM75*'Monthly Summary'!AM28</f>
        <v>4.4905979692705725E-3</v>
      </c>
      <c r="AN126" s="440">
        <f>AN75*'Monthly Summary'!AN28</f>
        <v>-2.0108604411630943E-2</v>
      </c>
      <c r="AO126" s="441"/>
      <c r="AP126" s="439"/>
      <c r="AQ126" s="443"/>
    </row>
    <row r="127" spans="9:43" ht="15">
      <c r="I127" s="148">
        <v>40694</v>
      </c>
      <c r="J127" s="441"/>
      <c r="K127" s="439"/>
      <c r="L127" s="439"/>
      <c r="M127" s="439"/>
      <c r="N127" s="439">
        <f>N76*'Monthly Summary'!N29</f>
        <v>0.12926092778429521</v>
      </c>
      <c r="O127" s="439">
        <f>O76*'Monthly Summary'!O29</f>
        <v>3.7834943159777909E-2</v>
      </c>
      <c r="P127" s="439">
        <f>P76*'Monthly Summary'!P29</f>
        <v>1.2861838505018654E-2</v>
      </c>
      <c r="Q127" s="439">
        <f>Q76*'Monthly Summary'!Q29</f>
        <v>1.1959493114426081E-2</v>
      </c>
      <c r="R127" s="439">
        <f>R76*'Monthly Summary'!R29</f>
        <v>2.2515401185247384E-2</v>
      </c>
      <c r="S127" s="439">
        <f>S76*'Monthly Summary'!S29</f>
        <v>1.6977547607428649E-3</v>
      </c>
      <c r="T127" s="439">
        <f>T76*'Monthly Summary'!T29</f>
        <v>-5.9201946141553682E-3</v>
      </c>
      <c r="U127" s="439">
        <f>U76*'Monthly Summary'!U29</f>
        <v>-1.5896668715856987E-2</v>
      </c>
      <c r="V127" s="439">
        <f>V76*'Monthly Summary'!V29</f>
        <v>2.2758587742282171E-3</v>
      </c>
      <c r="W127" s="440">
        <f>W76*'Monthly Summary'!W29</f>
        <v>8.6710296524504932E-2</v>
      </c>
      <c r="X127" s="441"/>
      <c r="Y127" s="439"/>
      <c r="Z127" s="440"/>
      <c r="AA127" s="444"/>
      <c r="AB127" s="439"/>
      <c r="AC127" s="439"/>
      <c r="AD127" s="439"/>
      <c r="AE127" s="439">
        <f>AE76*'Monthly Summary'!AE29</f>
        <v>-0.11822339969079425</v>
      </c>
      <c r="AF127" s="439">
        <f>AF76*'Monthly Summary'!AF29</f>
        <v>-2.405699060701064E-2</v>
      </c>
      <c r="AG127" s="439">
        <f>AG76*'Monthly Summary'!AG29</f>
        <v>1.0199117840202531E-2</v>
      </c>
      <c r="AH127" s="439">
        <f>AH76*'Monthly Summary'!AH29</f>
        <v>2.3986918530522297E-3</v>
      </c>
      <c r="AI127" s="439">
        <f>AI76*'Monthly Summary'!AI29</f>
        <v>-3.1376054180097218E-3</v>
      </c>
      <c r="AJ127" s="439">
        <f>AJ76*'Monthly Summary'!AJ29</f>
        <v>1.6323595920574259E-2</v>
      </c>
      <c r="AK127" s="439">
        <f>AK76*'Monthly Summary'!AK29</f>
        <v>5.4078217853857974E-3</v>
      </c>
      <c r="AL127" s="439">
        <f>AL76*'Monthly Summary'!AL29</f>
        <v>6.6672992275673667E-3</v>
      </c>
      <c r="AM127" s="439">
        <f>AM76*'Monthly Summary'!AM29</f>
        <v>6.6375158756337626E-3</v>
      </c>
      <c r="AN127" s="440">
        <f>AN76*'Monthly Summary'!AN29</f>
        <v>-6.6500876228174716E-2</v>
      </c>
      <c r="AO127" s="441"/>
      <c r="AP127" s="439"/>
      <c r="AQ127" s="443"/>
    </row>
    <row r="128" spans="9:43" ht="15">
      <c r="I128" s="148">
        <v>40724</v>
      </c>
      <c r="J128" s="441"/>
      <c r="K128" s="439"/>
      <c r="L128" s="439"/>
      <c r="M128" s="439"/>
      <c r="N128" s="439">
        <f>N77*'Monthly Summary'!N30</f>
        <v>3.782313748352098E-2</v>
      </c>
      <c r="O128" s="439">
        <f>O77*'Monthly Summary'!O30</f>
        <v>1.8329916615224571E-2</v>
      </c>
      <c r="P128" s="439">
        <f>P77*'Monthly Summary'!P30</f>
        <v>1.5383360039418729E-2</v>
      </c>
      <c r="Q128" s="439">
        <f>Q77*'Monthly Summary'!Q30</f>
        <v>3.3021763418020302E-2</v>
      </c>
      <c r="R128" s="439">
        <f>R77*'Monthly Summary'!R30</f>
        <v>3.6917631143719887E-3</v>
      </c>
      <c r="S128" s="439">
        <f>S77*'Monthly Summary'!S30</f>
        <v>4.0231171369775583E-3</v>
      </c>
      <c r="T128" s="439">
        <f>T77*'Monthly Summary'!T30</f>
        <v>1.5162219885028994E-2</v>
      </c>
      <c r="U128" s="439">
        <f>U77*'Monthly Summary'!U30</f>
        <v>1.8603839518845893E-3</v>
      </c>
      <c r="V128" s="439">
        <f>V77*'Monthly Summary'!V30</f>
        <v>1.3579831567922734E-2</v>
      </c>
      <c r="W128" s="440">
        <f>W77*'Monthly Summary'!W30</f>
        <v>2.6712810611591111E-2</v>
      </c>
      <c r="X128" s="441">
        <f>X77*'Monthly Summary'!X30</f>
        <v>0.18430020915711057</v>
      </c>
      <c r="Y128" s="439">
        <f>Y77*'Monthly Summary'!Y30</f>
        <v>2.1737650996902422E-2</v>
      </c>
      <c r="Z128" s="440">
        <f>Z77*'Monthly Summary'!Z30</f>
        <v>1.7282977443049762E-2</v>
      </c>
      <c r="AA128" s="444"/>
      <c r="AB128" s="439"/>
      <c r="AC128" s="439"/>
      <c r="AD128" s="439"/>
      <c r="AE128" s="439">
        <f>AE77*'Monthly Summary'!AE30</f>
        <v>-1.2172530202098386E-2</v>
      </c>
      <c r="AF128" s="439">
        <f>AF77*'Monthly Summary'!AF30</f>
        <v>7.915956679283812E-5</v>
      </c>
      <c r="AG128" s="439">
        <f>AG77*'Monthly Summary'!AG30</f>
        <v>-1.6011026167651714E-4</v>
      </c>
      <c r="AH128" s="439">
        <f>AH77*'Monthly Summary'!AH30</f>
        <v>1.5597449126301299E-3</v>
      </c>
      <c r="AI128" s="439">
        <f>AI77*'Monthly Summary'!AI30</f>
        <v>-5.2797805607468478E-3</v>
      </c>
      <c r="AJ128" s="439">
        <f>AJ77*'Monthly Summary'!AJ30</f>
        <v>-1.2018191669373653E-2</v>
      </c>
      <c r="AK128" s="439">
        <f>AK77*'Monthly Summary'!AK30</f>
        <v>-2.1690824654473672E-4</v>
      </c>
      <c r="AL128" s="439">
        <f>AL77*'Monthly Summary'!AL30</f>
        <v>-1.3415954023804692E-2</v>
      </c>
      <c r="AM128" s="439">
        <f>AM77*'Monthly Summary'!AM30</f>
        <v>-5.4897253342721635E-4</v>
      </c>
      <c r="AN128" s="440">
        <f>AN77*'Monthly Summary'!AN30</f>
        <v>-4.2984030268898412E-3</v>
      </c>
      <c r="AO128" s="441">
        <f>AO77*'Monthly Summary'!AO30</f>
        <v>-0.15512022918684881</v>
      </c>
      <c r="AP128" s="439">
        <f>AP77*'Monthly Summary'!AP30</f>
        <v>-2.358090777161257E-3</v>
      </c>
      <c r="AQ128" s="443">
        <f>AQ77*'Monthly Summary'!AQ30</f>
        <v>3.1834261085062275E-5</v>
      </c>
    </row>
    <row r="129" spans="9:43" ht="15">
      <c r="I129" s="148">
        <v>40753</v>
      </c>
      <c r="J129" s="441"/>
      <c r="K129" s="439"/>
      <c r="L129" s="439"/>
      <c r="M129" s="439"/>
      <c r="N129" s="439">
        <f>N78*'Monthly Summary'!N31</f>
        <v>-6.0863493666417801E-2</v>
      </c>
      <c r="O129" s="439">
        <f>O78*'Monthly Summary'!O31</f>
        <v>-4.2880824500503949E-2</v>
      </c>
      <c r="P129" s="439">
        <f>P78*'Monthly Summary'!P31</f>
        <v>-4.753903821189575E-2</v>
      </c>
      <c r="Q129" s="439">
        <f>Q78*'Monthly Summary'!Q31</f>
        <v>-6.7572144491267541E-2</v>
      </c>
      <c r="R129" s="439">
        <f>R78*'Monthly Summary'!R31</f>
        <v>-3.9807110311290847E-2</v>
      </c>
      <c r="S129" s="439">
        <f>S78*'Monthly Summary'!S31</f>
        <v>-4.2756180319005299E-2</v>
      </c>
      <c r="T129" s="439">
        <f>T78*'Monthly Summary'!T31</f>
        <v>-6.4249385969784231E-2</v>
      </c>
      <c r="U129" s="439">
        <f>U78*'Monthly Summary'!U31</f>
        <v>-2.5826647339701771E-2</v>
      </c>
      <c r="V129" s="439">
        <f>V78*'Monthly Summary'!V31</f>
        <v>-3.3002050683003943E-2</v>
      </c>
      <c r="W129" s="440">
        <f>W78*'Monthly Summary'!W31</f>
        <v>-4.1722842393412098E-2</v>
      </c>
      <c r="X129" s="441">
        <f>X78*'Monthly Summary'!X31</f>
        <v>-0.41144267338034179</v>
      </c>
      <c r="Y129" s="439">
        <f>Y78*'Monthly Summary'!Y31</f>
        <v>-6.5423824870353017E-2</v>
      </c>
      <c r="Z129" s="440">
        <f>Z78*'Monthly Summary'!Z31</f>
        <v>-5.8090945005870614E-2</v>
      </c>
      <c r="AA129" s="444"/>
      <c r="AB129" s="439"/>
      <c r="AC129" s="439"/>
      <c r="AD129" s="439"/>
      <c r="AE129" s="439">
        <f>AE78*'Monthly Summary'!AE31</f>
        <v>1.4870505472946636E-2</v>
      </c>
      <c r="AF129" s="439">
        <f>AF78*'Monthly Summary'!AF31</f>
        <v>7.2774395719842067E-4</v>
      </c>
      <c r="AG129" s="439">
        <f>AG78*'Monthly Summary'!AG31</f>
        <v>-2.8540501676033981E-3</v>
      </c>
      <c r="AH129" s="439">
        <f>AH78*'Monthly Summary'!AH31</f>
        <v>1.1695887889301515E-3</v>
      </c>
      <c r="AI129" s="439">
        <f>AI78*'Monthly Summary'!AI31</f>
        <v>-2.5069654235709566E-4</v>
      </c>
      <c r="AJ129" s="439">
        <f>AJ78*'Monthly Summary'!AJ31</f>
        <v>-3.185103996713868E-3</v>
      </c>
      <c r="AK129" s="439">
        <f>AK78*'Monthly Summary'!AK31</f>
        <v>-6.4792403004426012E-3</v>
      </c>
      <c r="AL129" s="439">
        <f>AL78*'Monthly Summary'!AL31</f>
        <v>1.0629910814065236E-2</v>
      </c>
      <c r="AM129" s="439">
        <f>AM78*'Monthly Summary'!AM31</f>
        <v>1.172682298702171E-3</v>
      </c>
      <c r="AN129" s="440">
        <f>AN78*'Monthly Summary'!AN31</f>
        <v>1.3561670501593137E-3</v>
      </c>
      <c r="AO129" s="441">
        <f>AO78*'Monthly Summary'!AO31</f>
        <v>0.35445473618171158</v>
      </c>
      <c r="AP129" s="439">
        <f>AP78*'Monthly Summary'!AP31</f>
        <v>1.3274786050146203E-2</v>
      </c>
      <c r="AQ129" s="443">
        <f>AQ78*'Monthly Summary'!AQ31</f>
        <v>2.9637780356785198E-3</v>
      </c>
    </row>
    <row r="130" spans="9:43" ht="15">
      <c r="I130" s="148">
        <v>40786</v>
      </c>
      <c r="J130" s="441"/>
      <c r="K130" s="439"/>
      <c r="L130" s="439"/>
      <c r="M130" s="439"/>
      <c r="N130" s="439">
        <f>N79*'Monthly Summary'!N32</f>
        <v>-0.19213237757439561</v>
      </c>
      <c r="O130" s="439">
        <f>O79*'Monthly Summary'!O32</f>
        <v>-0.14815401299177194</v>
      </c>
      <c r="P130" s="439">
        <f>P79*'Monthly Summary'!P32</f>
        <v>-0.16552755318991447</v>
      </c>
      <c r="Q130" s="439">
        <f>Q79*'Monthly Summary'!Q32</f>
        <v>-0.21223649051900176</v>
      </c>
      <c r="R130" s="439">
        <f>R79*'Monthly Summary'!R32</f>
        <v>-0.10336419060115662</v>
      </c>
      <c r="S130" s="439">
        <f>S79*'Monthly Summary'!S32</f>
        <v>-0.1221350332676194</v>
      </c>
      <c r="T130" s="439">
        <f>T79*'Monthly Summary'!T32</f>
        <v>-0.17321644718624338</v>
      </c>
      <c r="U130" s="439">
        <f>U79*'Monthly Summary'!U32</f>
        <v>-8.874264755888317E-2</v>
      </c>
      <c r="V130" s="439">
        <f>V79*'Monthly Summary'!V32</f>
        <v>-0.10284646304392109</v>
      </c>
      <c r="W130" s="440">
        <f>W79*'Monthly Summary'!W32</f>
        <v>-0.13791665165483677</v>
      </c>
      <c r="X130" s="441">
        <f>X79*'Monthly Summary'!X32</f>
        <v>-0.59655834727475121</v>
      </c>
      <c r="Y130" s="439">
        <f>Y79*'Monthly Summary'!Y32</f>
        <v>-0.20040506687008933</v>
      </c>
      <c r="Z130" s="440">
        <f>Z79*'Monthly Summary'!Z32</f>
        <v>-0.14424806814853625</v>
      </c>
      <c r="AA130" s="444"/>
      <c r="AB130" s="439"/>
      <c r="AC130" s="439"/>
      <c r="AD130" s="439"/>
      <c r="AE130" s="439">
        <f>AE79*'Monthly Summary'!AE32</f>
        <v>6.3166848141924178E-2</v>
      </c>
      <c r="AF130" s="439">
        <f>AF79*'Monthly Summary'!AF32</f>
        <v>-1.1949918470609926E-2</v>
      </c>
      <c r="AG130" s="439">
        <f>AG79*'Monthly Summary'!AG32</f>
        <v>-6.1986782883542736E-2</v>
      </c>
      <c r="AH130" s="439">
        <f>AH79*'Monthly Summary'!AH32</f>
        <v>-8.1832565724489735E-3</v>
      </c>
      <c r="AI130" s="439">
        <f>AI79*'Monthly Summary'!AI32</f>
        <v>-3.2875698918680481E-2</v>
      </c>
      <c r="AJ130" s="439">
        <f>AJ79*'Monthly Summary'!AJ32</f>
        <v>-7.8713131391428659E-2</v>
      </c>
      <c r="AK130" s="439">
        <f>AK79*'Monthly Summary'!AK32</f>
        <v>-4.3625780840677315E-2</v>
      </c>
      <c r="AL130" s="439">
        <f>AL79*'Monthly Summary'!AL32</f>
        <v>-3.6555872524863212E-2</v>
      </c>
      <c r="AM130" s="439">
        <f>AM79*'Monthly Summary'!AM32</f>
        <v>-1.2483273913996677E-2</v>
      </c>
      <c r="AN130" s="440">
        <f>AN79*'Monthly Summary'!AN32</f>
        <v>3.6631569959773853E-2</v>
      </c>
      <c r="AO130" s="441">
        <f>AO79*'Monthly Summary'!AO32</f>
        <v>0.45482920020992473</v>
      </c>
      <c r="AP130" s="439">
        <f>AP79*'Monthly Summary'!AP32</f>
        <v>4.5550112340020057E-2</v>
      </c>
      <c r="AQ130" s="443">
        <f>AQ79*'Monthly Summary'!AQ32</f>
        <v>-1.1481205089421645E-2</v>
      </c>
    </row>
    <row r="131" spans="9:43" ht="15">
      <c r="I131" s="148">
        <v>40816</v>
      </c>
      <c r="J131" s="441"/>
      <c r="K131" s="439"/>
      <c r="L131" s="439"/>
      <c r="M131" s="439"/>
      <c r="N131" s="439">
        <f>N80*'Monthly Summary'!N33</f>
        <v>-0.14404305785663229</v>
      </c>
      <c r="O131" s="439">
        <f>O80*'Monthly Summary'!O33</f>
        <v>-0.12191623828874991</v>
      </c>
      <c r="P131" s="439">
        <f>P80*'Monthly Summary'!P33</f>
        <v>-9.3014323253413259E-2</v>
      </c>
      <c r="Q131" s="439">
        <f>Q80*'Monthly Summary'!Q33</f>
        <v>-0.10976287595796619</v>
      </c>
      <c r="R131" s="439">
        <f>R80*'Monthly Summary'!R33</f>
        <v>-9.071609911826066E-2</v>
      </c>
      <c r="S131" s="439">
        <f>S80*'Monthly Summary'!S33</f>
        <v>-7.8136328904601732E-2</v>
      </c>
      <c r="T131" s="439">
        <f>T80*'Monthly Summary'!T33</f>
        <v>-0.10961941368005508</v>
      </c>
      <c r="U131" s="439">
        <f>U80*'Monthly Summary'!U33</f>
        <v>-9.4685582138428648E-2</v>
      </c>
      <c r="V131" s="439">
        <f>V80*'Monthly Summary'!V33</f>
        <v>-0.12867066409389966</v>
      </c>
      <c r="W131" s="440">
        <f>W80*'Monthly Summary'!W33</f>
        <v>-0.21746433256618986</v>
      </c>
      <c r="X131" s="441">
        <f>X80*'Monthly Summary'!X33</f>
        <v>-0.20607375238504153</v>
      </c>
      <c r="Y131" s="439">
        <f>Y80*'Monthly Summary'!Y33</f>
        <v>-0.11481290037826093</v>
      </c>
      <c r="Z131" s="440">
        <f>Z80*'Monthly Summary'!Z33</f>
        <v>-0.10060353301726487</v>
      </c>
      <c r="AA131" s="444"/>
      <c r="AB131" s="439"/>
      <c r="AC131" s="439"/>
      <c r="AD131" s="439"/>
      <c r="AE131" s="439">
        <f>AE80*'Monthly Summary'!AE33</f>
        <v>-9.2997558667299984E-3</v>
      </c>
      <c r="AF131" s="439">
        <f>AF80*'Monthly Summary'!AF33</f>
        <v>-4.9534318715872806E-2</v>
      </c>
      <c r="AG131" s="439">
        <f>AG80*'Monthly Summary'!AG33</f>
        <v>-4.4456603217491508E-2</v>
      </c>
      <c r="AH131" s="439">
        <f>AH80*'Monthly Summary'!AH33</f>
        <v>-1.7262609710694557E-2</v>
      </c>
      <c r="AI131" s="439">
        <f>AI80*'Monthly Summary'!AI33</f>
        <v>-7.150523666439397E-2</v>
      </c>
      <c r="AJ131" s="439">
        <f>AJ80*'Monthly Summary'!AJ33</f>
        <v>-5.9878226863062059E-2</v>
      </c>
      <c r="AK131" s="439">
        <f>AK80*'Monthly Summary'!AK33</f>
        <v>-3.7209767345028254E-2</v>
      </c>
      <c r="AL131" s="439">
        <f>AL80*'Monthly Summary'!AL33</f>
        <v>-5.1274487772078679E-2</v>
      </c>
      <c r="AM131" s="439">
        <f>AM80*'Monthly Summary'!AM33</f>
        <v>-1.7591645395742338E-2</v>
      </c>
      <c r="AN131" s="440">
        <f>AN80*'Monthly Summary'!AN33</f>
        <v>7.7770833998440841E-2</v>
      </c>
      <c r="AO131" s="441">
        <f>AO80*'Monthly Summary'!AO33</f>
        <v>8.102704448222825E-2</v>
      </c>
      <c r="AP131" s="439">
        <f>AP80*'Monthly Summary'!AP33</f>
        <v>-1.037406485683022E-2</v>
      </c>
      <c r="AQ131" s="443">
        <f>AQ80*'Monthly Summary'!AQ33</f>
        <v>-3.5335746582225387E-2</v>
      </c>
    </row>
    <row r="132" spans="9:43" ht="15">
      <c r="I132" s="148">
        <v>40847</v>
      </c>
      <c r="J132" s="441"/>
      <c r="K132" s="439"/>
      <c r="L132" s="439"/>
      <c r="M132" s="439"/>
      <c r="N132" s="439">
        <f>N81*'Monthly Summary'!N34</f>
        <v>-5.5912575820858193E-3</v>
      </c>
      <c r="O132" s="439">
        <f>O81*'Monthly Summary'!O34</f>
        <v>-6.4271883271926952E-3</v>
      </c>
      <c r="P132" s="439">
        <f>P81*'Monthly Summary'!P34</f>
        <v>3.9560304327420415E-2</v>
      </c>
      <c r="Q132" s="439">
        <f>Q81*'Monthly Summary'!Q34</f>
        <v>0.11883421156829228</v>
      </c>
      <c r="R132" s="439">
        <f>R81*'Monthly Summary'!R34</f>
        <v>7.2487227096179494E-3</v>
      </c>
      <c r="S132" s="439">
        <f>S81*'Monthly Summary'!S34</f>
        <v>2.2343324108510646E-2</v>
      </c>
      <c r="T132" s="439">
        <f>T81*'Monthly Summary'!T34</f>
        <v>0.11993503364648582</v>
      </c>
      <c r="U132" s="439">
        <f>U81*'Monthly Summary'!U34</f>
        <v>1.085411276149883E-3</v>
      </c>
      <c r="V132" s="439">
        <f>V81*'Monthly Summary'!V34</f>
        <v>-7.0160795377210254E-3</v>
      </c>
      <c r="W132" s="440">
        <f>W81*'Monthly Summary'!W34</f>
        <v>-4.9567096992829976E-2</v>
      </c>
      <c r="X132" s="441">
        <f>X81*'Monthly Summary'!X34</f>
        <v>2.4871553360901657E-2</v>
      </c>
      <c r="Y132" s="439">
        <f>Y81*'Monthly Summary'!Y34</f>
        <v>2.1986201675189262E-2</v>
      </c>
      <c r="Z132" s="440">
        <f>Z81*'Monthly Summary'!Z34</f>
        <v>3.7552834315906558E-2</v>
      </c>
      <c r="AA132" s="444"/>
      <c r="AB132" s="439"/>
      <c r="AC132" s="439"/>
      <c r="AD132" s="439"/>
      <c r="AE132" s="439">
        <f>AE81*'Monthly Summary'!AE34</f>
        <v>-1.5303058846363415E-2</v>
      </c>
      <c r="AF132" s="439">
        <f>AF81*'Monthly Summary'!AF34</f>
        <v>-2.0083143559843392E-2</v>
      </c>
      <c r="AG132" s="439">
        <f>AG81*'Monthly Summary'!AG34</f>
        <v>2.913822452606692E-2</v>
      </c>
      <c r="AH132" s="439">
        <f>AH81*'Monthly Summary'!AH34</f>
        <v>4.0190016860536248E-2</v>
      </c>
      <c r="AI132" s="439">
        <f>AI81*'Monthly Summary'!AI34</f>
        <v>-1.2576139043267388E-2</v>
      </c>
      <c r="AJ132" s="439">
        <f>AJ81*'Monthly Summary'!AJ34</f>
        <v>1.7431951833000354E-2</v>
      </c>
      <c r="AK132" s="439">
        <f>AK81*'Monthly Summary'!AK34</f>
        <v>6.8392975579368034E-2</v>
      </c>
      <c r="AL132" s="439">
        <f>AL81*'Monthly Summary'!AL34</f>
        <v>-8.8693425404042705E-3</v>
      </c>
      <c r="AM132" s="439">
        <f>AM81*'Monthly Summary'!AM34</f>
        <v>2.0087088841444378E-4</v>
      </c>
      <c r="AN132" s="440">
        <f>AN81*'Monthly Summary'!AN34</f>
        <v>3.5703720589035322E-2</v>
      </c>
      <c r="AO132" s="441">
        <f>AO81*'Monthly Summary'!AO34</f>
        <v>1.1800544057178448E-4</v>
      </c>
      <c r="AP132" s="439">
        <f>AP81*'Monthly Summary'!AP34</f>
        <v>4.8142038805916616E-3</v>
      </c>
      <c r="AQ132" s="443">
        <f>AQ81*'Monthly Summary'!AQ34</f>
        <v>2.6930007513401674E-2</v>
      </c>
    </row>
    <row r="133" spans="9:43" ht="15">
      <c r="I133" s="148">
        <v>40877</v>
      </c>
      <c r="J133" s="441"/>
      <c r="K133" s="439"/>
      <c r="L133" s="439"/>
      <c r="M133" s="439"/>
      <c r="N133" s="439">
        <f>N82*'Monthly Summary'!N35</f>
        <v>-1.327823664080382E-2</v>
      </c>
      <c r="O133" s="439">
        <f>O82*'Monthly Summary'!O35</f>
        <v>-1.8110478639319888E-2</v>
      </c>
      <c r="P133" s="439">
        <f>P82*'Monthly Summary'!P35</f>
        <v>1.152049778931828E-2</v>
      </c>
      <c r="Q133" s="439">
        <f>Q82*'Monthly Summary'!Q35</f>
        <v>2.8123569648325651E-2</v>
      </c>
      <c r="R133" s="439">
        <f>R82*'Monthly Summary'!R35</f>
        <v>-2.4409581125665703E-2</v>
      </c>
      <c r="S133" s="439">
        <f>S82*'Monthly Summary'!S35</f>
        <v>-1.0560475256081333E-2</v>
      </c>
      <c r="T133" s="439">
        <f>T82*'Monthly Summary'!T35</f>
        <v>1.1502139703976306E-2</v>
      </c>
      <c r="U133" s="439">
        <f>U82*'Monthly Summary'!U35</f>
        <v>3.1528425352530892E-2</v>
      </c>
      <c r="V133" s="439">
        <f>V82*'Monthly Summary'!V35</f>
        <v>7.8573325546713299E-2</v>
      </c>
      <c r="W133" s="440">
        <f>W82*'Monthly Summary'!W35</f>
        <v>0.13354929434438548</v>
      </c>
      <c r="X133" s="441">
        <f>X82*'Monthly Summary'!X35</f>
        <v>-1.1816904696340622E-2</v>
      </c>
      <c r="Y133" s="439">
        <f>Y82*'Monthly Summary'!Y35</f>
        <v>-3.6097307971816985E-3</v>
      </c>
      <c r="Z133" s="440">
        <f>Z82*'Monthly Summary'!Z35</f>
        <v>7.18447723538484E-3</v>
      </c>
      <c r="AA133" s="444"/>
      <c r="AB133" s="439"/>
      <c r="AC133" s="439"/>
      <c r="AD133" s="439"/>
      <c r="AE133" s="439">
        <f>AE82*'Monthly Summary'!AE35</f>
        <v>-1.4268524027092294E-3</v>
      </c>
      <c r="AF133" s="439">
        <f>AF82*'Monthly Summary'!AF35</f>
        <v>-5.9630229716861587E-3</v>
      </c>
      <c r="AG133" s="439">
        <f>AG82*'Monthly Summary'!AG35</f>
        <v>2.0354715398545022E-2</v>
      </c>
      <c r="AH133" s="439">
        <f>AH82*'Monthly Summary'!AH35</f>
        <v>1.308655328744456E-2</v>
      </c>
      <c r="AI133" s="439">
        <f>AI82*'Monthly Summary'!AI35</f>
        <v>-2.555878445822576E-2</v>
      </c>
      <c r="AJ133" s="439">
        <f>AJ82*'Monthly Summary'!AJ35</f>
        <v>-3.2816807732633933E-4</v>
      </c>
      <c r="AK133" s="439">
        <f>AK82*'Monthly Summary'!AK35</f>
        <v>1.3777112579442469E-2</v>
      </c>
      <c r="AL133" s="439">
        <f>AL82*'Monthly Summary'!AL35</f>
        <v>3.1421038735752221E-2</v>
      </c>
      <c r="AM133" s="439">
        <f>AM82*'Monthly Summary'!AM35</f>
        <v>2.66818855525557E-3</v>
      </c>
      <c r="AN133" s="440">
        <f>AN82*'Monthly Summary'!AN35</f>
        <v>-7.6275261272281181E-2</v>
      </c>
      <c r="AO133" s="441">
        <f>AO82*'Monthly Summary'!AO35</f>
        <v>1.3055505610817071E-4</v>
      </c>
      <c r="AP133" s="439">
        <f>AP82*'Monthly Summary'!AP35</f>
        <v>2.8377561091419514E-3</v>
      </c>
      <c r="AQ133" s="443">
        <f>AQ82*'Monthly Summary'!AQ35</f>
        <v>1.5620185475499303E-2</v>
      </c>
    </row>
    <row r="134" spans="9:43" ht="15">
      <c r="I134" s="148">
        <v>40907</v>
      </c>
      <c r="J134" s="441"/>
      <c r="K134" s="439"/>
      <c r="L134" s="439"/>
      <c r="M134" s="439"/>
      <c r="N134" s="439">
        <f>N83*'Monthly Summary'!N36</f>
        <v>-1.6272143134063888E-2</v>
      </c>
      <c r="O134" s="439">
        <f>O83*'Monthly Summary'!O36</f>
        <v>-1.6030703133482684E-2</v>
      </c>
      <c r="P134" s="439">
        <f>P83*'Monthly Summary'!P36</f>
        <v>-1.2783222325524607E-3</v>
      </c>
      <c r="Q134" s="439">
        <f>Q83*'Monthly Summary'!Q36</f>
        <v>-3.0805749210631239E-4</v>
      </c>
      <c r="R134" s="439">
        <f>R83*'Monthly Summary'!R36</f>
        <v>-1.9405924114403682E-2</v>
      </c>
      <c r="S134" s="439">
        <f>S83*'Monthly Summary'!S36</f>
        <v>-1.153955307509737E-2</v>
      </c>
      <c r="T134" s="439">
        <f>T83*'Monthly Summary'!T36</f>
        <v>-1.6777913258070608E-2</v>
      </c>
      <c r="U134" s="439">
        <f>U83*'Monthly Summary'!U36</f>
        <v>-2.8653619258414809E-2</v>
      </c>
      <c r="V134" s="439">
        <f>V83*'Monthly Summary'!V36</f>
        <v>-2.1286521986404242E-2</v>
      </c>
      <c r="W134" s="440">
        <f>W83*'Monthly Summary'!W36</f>
        <v>-2.3454103577103164E-2</v>
      </c>
      <c r="X134" s="441">
        <f>X83*'Monthly Summary'!X36</f>
        <v>-9.9624317323532257E-3</v>
      </c>
      <c r="Y134" s="439">
        <f>Y83*'Monthly Summary'!Y36</f>
        <v>-1.3101721996618135E-2</v>
      </c>
      <c r="Z134" s="440">
        <f>Z83*'Monthly Summary'!Z36</f>
        <v>-8.843956515066689E-3</v>
      </c>
      <c r="AA134" s="444"/>
      <c r="AB134" s="439"/>
      <c r="AC134" s="439"/>
      <c r="AD134" s="439"/>
      <c r="AE134" s="439">
        <f>AE83*'Monthly Summary'!AE36</f>
        <v>-6.3769843239614153E-5</v>
      </c>
      <c r="AF134" s="439">
        <f>AF83*'Monthly Summary'!AF36</f>
        <v>1.0407083495669127E-4</v>
      </c>
      <c r="AG134" s="439">
        <f>AG83*'Monthly Summary'!AG36</f>
        <v>1.429203631626759E-2</v>
      </c>
      <c r="AH134" s="439">
        <f>AH83*'Monthly Summary'!AH36</f>
        <v>6.0259649765587904E-3</v>
      </c>
      <c r="AI134" s="439">
        <f>AI83*'Monthly Summary'!AI36</f>
        <v>-6.0265191374748199E-3</v>
      </c>
      <c r="AJ134" s="439">
        <f>AJ83*'Monthly Summary'!AJ36</f>
        <v>7.7721957379928361E-3</v>
      </c>
      <c r="AK134" s="439">
        <f>AK83*'Monthly Summary'!AK36</f>
        <v>-3.9783457744728163E-4</v>
      </c>
      <c r="AL134" s="439">
        <f>AL83*'Monthly Summary'!AL36</f>
        <v>-1.0364840133026068E-2</v>
      </c>
      <c r="AM134" s="439">
        <f>AM83*'Monthly Summary'!AM36</f>
        <v>-4.0965295395251072E-4</v>
      </c>
      <c r="AN134" s="440">
        <f>AN83*'Monthly Summary'!AN36</f>
        <v>3.7898866278547544E-3</v>
      </c>
      <c r="AO134" s="441">
        <f>AO83*'Monthly Summary'!AO36</f>
        <v>-2.4813713318578597E-4</v>
      </c>
      <c r="AP134" s="439">
        <f>AP83*'Monthly Summary'!AP36</f>
        <v>1.3175793681132828E-3</v>
      </c>
      <c r="AQ134" s="443">
        <f>AQ83*'Monthly Summary'!AQ36</f>
        <v>6.5164941567687467E-3</v>
      </c>
    </row>
    <row r="135" spans="9:43" ht="15">
      <c r="I135" s="148">
        <v>40939</v>
      </c>
      <c r="J135" s="441"/>
      <c r="K135" s="439"/>
      <c r="L135" s="439"/>
      <c r="M135" s="439"/>
      <c r="N135" s="439">
        <f>N84*'Monthly Summary'!N37</f>
        <v>-3.0795100253073832E-2</v>
      </c>
      <c r="O135" s="439">
        <f>O84*'Monthly Summary'!O37</f>
        <v>-3.9938183466777077E-2</v>
      </c>
      <c r="P135" s="439">
        <f>P84*'Monthly Summary'!P37</f>
        <v>-4.0599818997676958E-2</v>
      </c>
      <c r="Q135" s="439">
        <f>Q84*'Monthly Summary'!Q37</f>
        <v>-6.339174516982525E-2</v>
      </c>
      <c r="R135" s="439">
        <f>R84*'Monthly Summary'!R37</f>
        <v>-3.6984538216082774E-2</v>
      </c>
      <c r="S135" s="439">
        <f>S84*'Monthly Summary'!S37</f>
        <v>-3.6366003208244076E-2</v>
      </c>
      <c r="T135" s="439">
        <f>T84*'Monthly Summary'!T37</f>
        <v>-6.3997788288356255E-2</v>
      </c>
      <c r="U135" s="439">
        <f>U84*'Monthly Summary'!U37</f>
        <v>-1.3795904682354573E-2</v>
      </c>
      <c r="V135" s="439">
        <f>V84*'Monthly Summary'!V37</f>
        <v>-4.0116981312050354E-2</v>
      </c>
      <c r="W135" s="440">
        <f>W84*'Monthly Summary'!W37</f>
        <v>-4.672606246210901E-2</v>
      </c>
      <c r="X135" s="441">
        <f>X84*'Monthly Summary'!X37</f>
        <v>-4.4535353549520089E-2</v>
      </c>
      <c r="Y135" s="439">
        <f>Y84*'Monthly Summary'!Y37</f>
        <v>-4.1688474555122812E-2</v>
      </c>
      <c r="Z135" s="440">
        <f>Z84*'Monthly Summary'!Z37</f>
        <v>-4.6528397202995286E-2</v>
      </c>
      <c r="AA135" s="444"/>
      <c r="AB135" s="439"/>
      <c r="AC135" s="439"/>
      <c r="AD135" s="439"/>
      <c r="AE135" s="439">
        <f>AE84*'Monthly Summary'!AE37</f>
        <v>-4.8165743223681622E-3</v>
      </c>
      <c r="AF135" s="439">
        <f>AF84*'Monthly Summary'!AF37</f>
        <v>-1.4178973434409726E-2</v>
      </c>
      <c r="AG135" s="439">
        <f>AG84*'Monthly Summary'!AG37</f>
        <v>-1.7680920484647204E-2</v>
      </c>
      <c r="AH135" s="439">
        <f>AH84*'Monthly Summary'!AH37</f>
        <v>-1.7754605832930204E-2</v>
      </c>
      <c r="AI135" s="439">
        <f>AI84*'Monthly Summary'!AI37</f>
        <v>-2.5692923310972286E-2</v>
      </c>
      <c r="AJ135" s="439">
        <f>AJ84*'Monthly Summary'!AJ37</f>
        <v>-2.0747529200436144E-2</v>
      </c>
      <c r="AK135" s="439">
        <f>AK84*'Monthly Summary'!AK37</f>
        <v>-2.7251078149009008E-2</v>
      </c>
      <c r="AL135" s="439">
        <f>AL84*'Monthly Summary'!AL37</f>
        <v>9.6924683848264668E-3</v>
      </c>
      <c r="AM135" s="439">
        <f>AM84*'Monthly Summary'!AM37</f>
        <v>-2.9001986467131776E-4</v>
      </c>
      <c r="AN135" s="440">
        <f>AN84*'Monthly Summary'!AN37</f>
        <v>1.1821641654829769E-2</v>
      </c>
      <c r="AO135" s="441">
        <f>AO84*'Monthly Summary'!AO37</f>
        <v>-3.9730667489174913E-3</v>
      </c>
      <c r="AP135" s="439">
        <f>AP84*'Monthly Summary'!AP37</f>
        <v>-9.643491885983041E-3</v>
      </c>
      <c r="AQ135" s="443">
        <f>AQ84*'Monthly Summary'!AQ37</f>
        <v>-2.4258394584432619E-2</v>
      </c>
    </row>
    <row r="136" spans="9:43" ht="15">
      <c r="I136" s="148">
        <v>40968</v>
      </c>
      <c r="J136" s="441"/>
      <c r="K136" s="439"/>
      <c r="L136" s="439"/>
      <c r="M136" s="439"/>
      <c r="N136" s="439">
        <f>N85*'Monthly Summary'!N38</f>
        <v>5.0750530515349293E-2</v>
      </c>
      <c r="O136" s="439">
        <f>O85*'Monthly Summary'!O38</f>
        <v>6.9466476223890461E-2</v>
      </c>
      <c r="P136" s="439">
        <f>P85*'Monthly Summary'!P38</f>
        <v>5.4653967999893319E-2</v>
      </c>
      <c r="Q136" s="439">
        <f>Q85*'Monthly Summary'!Q38</f>
        <v>7.4058827552013318E-2</v>
      </c>
      <c r="R136" s="439">
        <f>R85*'Monthly Summary'!R38</f>
        <v>3.593489567738823E-2</v>
      </c>
      <c r="S136" s="439">
        <f>S85*'Monthly Summary'!S38</f>
        <v>4.0875668597203242E-2</v>
      </c>
      <c r="T136" s="439">
        <f>T85*'Monthly Summary'!T38</f>
        <v>6.441643491047444E-2</v>
      </c>
      <c r="U136" s="439">
        <f>U85*'Monthly Summary'!U38</f>
        <v>4.5439817777964728E-2</v>
      </c>
      <c r="V136" s="439">
        <f>V85*'Monthly Summary'!V38</f>
        <v>0.10178726593336053</v>
      </c>
      <c r="W136" s="440">
        <f>W85*'Monthly Summary'!W38</f>
        <v>0.1797695833926872</v>
      </c>
      <c r="X136" s="441">
        <f>X85*'Monthly Summary'!X38</f>
        <v>2.9408029302192593E-2</v>
      </c>
      <c r="Y136" s="439">
        <f>Y85*'Monthly Summary'!Y38</f>
        <v>2.9947976788181868E-2</v>
      </c>
      <c r="Z136" s="440">
        <f>Z85*'Monthly Summary'!Z38</f>
        <v>1.6299073564626454E-2</v>
      </c>
      <c r="AA136" s="444"/>
      <c r="AB136" s="439"/>
      <c r="AC136" s="439"/>
      <c r="AD136" s="439"/>
      <c r="AE136" s="439">
        <f>AE85*'Monthly Summary'!AE38</f>
        <v>6.4422785665211937E-2</v>
      </c>
      <c r="AF136" s="439">
        <f>AF85*'Monthly Summary'!AF38</f>
        <v>8.7184786523822125E-2</v>
      </c>
      <c r="AG136" s="439">
        <f>AG85*'Monthly Summary'!AG38</f>
        <v>7.3366117339815171E-2</v>
      </c>
      <c r="AH136" s="439">
        <f>AH85*'Monthly Summary'!AH38</f>
        <v>3.2738143681080731E-2</v>
      </c>
      <c r="AI136" s="439">
        <f>AI85*'Monthly Summary'!AI38</f>
        <v>8.8919374200041659E-2</v>
      </c>
      <c r="AJ136" s="439">
        <f>AJ85*'Monthly Summary'!AJ38</f>
        <v>8.206304827174464E-2</v>
      </c>
      <c r="AK136" s="439">
        <f>AK85*'Monthly Summary'!AK38</f>
        <v>4.0208865581922333E-2</v>
      </c>
      <c r="AL136" s="439">
        <f>AL85*'Monthly Summary'!AL38</f>
        <v>3.0777461309486012E-2</v>
      </c>
      <c r="AM136" s="439">
        <f>AM85*'Monthly Summary'!AM38</f>
        <v>-1.1686087588165249E-2</v>
      </c>
      <c r="AN136" s="440">
        <f>AN85*'Monthly Summary'!AN38</f>
        <v>-0.11048081983724342</v>
      </c>
      <c r="AO136" s="441">
        <f>AO85*'Monthly Summary'!AO38</f>
        <v>1.2252365035735841E-2</v>
      </c>
      <c r="AP136" s="439">
        <f>AP85*'Monthly Summary'!AP38</f>
        <v>2.0691267012520772E-2</v>
      </c>
      <c r="AQ136" s="443">
        <f>AQ85*'Monthly Summary'!AQ38</f>
        <v>1.5940466960408368E-2</v>
      </c>
    </row>
    <row r="137" spans="9:43" ht="15">
      <c r="I137" s="148">
        <v>40998</v>
      </c>
      <c r="J137" s="441"/>
      <c r="K137" s="439"/>
      <c r="L137" s="439">
        <f>L86*'Monthly Summary'!L39</f>
        <v>4.7881737595648212E-2</v>
      </c>
      <c r="M137" s="439">
        <f>M86*'Monthly Summary'!M39</f>
        <v>3.7270479048465151E-2</v>
      </c>
      <c r="N137" s="439">
        <f>N86*'Monthly Summary'!N39</f>
        <v>4.646374799391733E-2</v>
      </c>
      <c r="O137" s="439">
        <f>O86*'Monthly Summary'!O39</f>
        <v>5.4080411878192569E-2</v>
      </c>
      <c r="P137" s="439">
        <f>P86*'Monthly Summary'!P39</f>
        <v>4.0149701607413789E-2</v>
      </c>
      <c r="Q137" s="439">
        <f>Q86*'Monthly Summary'!Q39</f>
        <v>5.9204533752876758E-2</v>
      </c>
      <c r="R137" s="439">
        <f>R86*'Monthly Summary'!R39</f>
        <v>4.1818916672791646E-2</v>
      </c>
      <c r="S137" s="439">
        <f>S86*'Monthly Summary'!S39</f>
        <v>3.5298034913208098E-2</v>
      </c>
      <c r="T137" s="439">
        <f>T86*'Monthly Summary'!T39</f>
        <v>6.7620282028484358E-2</v>
      </c>
      <c r="U137" s="439">
        <f>U86*'Monthly Summary'!U39</f>
        <v>2.8344881058338683E-2</v>
      </c>
      <c r="V137" s="439">
        <f>V86*'Monthly Summary'!V39</f>
        <v>6.0105646726520683E-2</v>
      </c>
      <c r="W137" s="440">
        <f>W86*'Monthly Summary'!W39</f>
        <v>0.13040921596485916</v>
      </c>
      <c r="X137" s="441">
        <f>X86*'Monthly Summary'!X39</f>
        <v>2.8486022291038058E-2</v>
      </c>
      <c r="Y137" s="439">
        <f>Y86*'Monthly Summary'!Y39</f>
        <v>2.8893437965605149E-2</v>
      </c>
      <c r="Z137" s="440">
        <f>Z86*'Monthly Summary'!Z39</f>
        <v>3.8906894656448206E-2</v>
      </c>
      <c r="AA137" s="444"/>
      <c r="AB137" s="439"/>
      <c r="AC137" s="439">
        <f>AC86*'Monthly Summary'!AC39</f>
        <v>4.0711879039160827E-2</v>
      </c>
      <c r="AD137" s="439">
        <f>AD86*'Monthly Summary'!AD39</f>
        <v>2.9748450479895962E-2</v>
      </c>
      <c r="AE137" s="439">
        <f>AE86*'Monthly Summary'!AE39</f>
        <v>3.8741354553716634E-2</v>
      </c>
      <c r="AF137" s="439">
        <f>AF86*'Monthly Summary'!AF39</f>
        <v>4.784035446408684E-2</v>
      </c>
      <c r="AG137" s="439">
        <f>AG86*'Monthly Summary'!AG39</f>
        <v>3.4863693428166059E-2</v>
      </c>
      <c r="AH137" s="439">
        <f>AH86*'Monthly Summary'!AH39</f>
        <v>2.1025993546946207E-2</v>
      </c>
      <c r="AI137" s="439">
        <f>AI86*'Monthly Summary'!AI39</f>
        <v>7.3933808821084315E-2</v>
      </c>
      <c r="AJ137" s="439">
        <f>AJ86*'Monthly Summary'!AJ39</f>
        <v>4.6092221154605616E-2</v>
      </c>
      <c r="AK137" s="439">
        <f>AK86*'Monthly Summary'!AK39</f>
        <v>3.5841115946956131E-2</v>
      </c>
      <c r="AL137" s="439">
        <f>AL86*'Monthly Summary'!AL39</f>
        <v>1.2850469701927342E-2</v>
      </c>
      <c r="AM137" s="439">
        <f>AM86*'Monthly Summary'!AM39</f>
        <v>-1.9050217231187565E-3</v>
      </c>
      <c r="AN137" s="440">
        <f>AN86*'Monthly Summary'!AN39</f>
        <v>-6.9578176266621328E-2</v>
      </c>
      <c r="AO137" s="441">
        <f>AO86*'Monthly Summary'!AO39</f>
        <v>5.1218939655955868E-3</v>
      </c>
      <c r="AP137" s="439">
        <f>AP86*'Monthly Summary'!AP39</f>
        <v>9.8480005902319805E-3</v>
      </c>
      <c r="AQ137" s="443">
        <f>AQ86*'Monthly Summary'!AQ39</f>
        <v>2.9069470108686005E-2</v>
      </c>
    </row>
    <row r="138" spans="9:43" ht="15">
      <c r="I138" s="148">
        <v>41029</v>
      </c>
      <c r="J138" s="441"/>
      <c r="K138" s="439"/>
      <c r="L138" s="439">
        <f>L87*'Monthly Summary'!L40</f>
        <v>-3.3877369542535E-2</v>
      </c>
      <c r="M138" s="439">
        <f>M87*'Monthly Summary'!M40</f>
        <v>-3.3888934064287383E-2</v>
      </c>
      <c r="N138" s="439">
        <f>N87*'Monthly Summary'!N40</f>
        <v>-4.0361415220815933E-2</v>
      </c>
      <c r="O138" s="439">
        <f>O87*'Monthly Summary'!O40</f>
        <v>-4.0030635215055295E-2</v>
      </c>
      <c r="P138" s="439">
        <f>P87*'Monthly Summary'!P40</f>
        <v>-3.9412990959475293E-2</v>
      </c>
      <c r="Q138" s="439">
        <f>Q87*'Monthly Summary'!Q40</f>
        <v>-2.3432006856136146E-2</v>
      </c>
      <c r="R138" s="439">
        <f>R87*'Monthly Summary'!R40</f>
        <v>-2.982891544027232E-2</v>
      </c>
      <c r="S138" s="439">
        <f>S87*'Monthly Summary'!S40</f>
        <v>-3.4812132456965419E-2</v>
      </c>
      <c r="T138" s="439">
        <f>T87*'Monthly Summary'!T40</f>
        <v>-2.4557444543527845E-2</v>
      </c>
      <c r="U138" s="439">
        <f>U87*'Monthly Summary'!U40</f>
        <v>-2.4823270658529115E-2</v>
      </c>
      <c r="V138" s="439">
        <f>V87*'Monthly Summary'!V40</f>
        <v>-4.0393582984455445E-2</v>
      </c>
      <c r="W138" s="440">
        <f>W87*'Monthly Summary'!W40</f>
        <v>6.7773861247938688E-2</v>
      </c>
      <c r="X138" s="441">
        <f>X87*'Monthly Summary'!X40</f>
        <v>-4.2272651453805855E-2</v>
      </c>
      <c r="Y138" s="439">
        <f>Y87*'Monthly Summary'!Y40</f>
        <v>-3.3741493305300387E-2</v>
      </c>
      <c r="Z138" s="440">
        <f>Z87*'Monthly Summary'!Z40</f>
        <v>-2.3749228244702714E-2</v>
      </c>
      <c r="AA138" s="444"/>
      <c r="AB138" s="439"/>
      <c r="AC138" s="439">
        <f>AC87*'Monthly Summary'!AC40</f>
        <v>-9.7188432102322548E-3</v>
      </c>
      <c r="AD138" s="439">
        <f>AD87*'Monthly Summary'!AD40</f>
        <v>-9.6249788798118373E-3</v>
      </c>
      <c r="AE138" s="439">
        <f>AE87*'Monthly Summary'!AE40</f>
        <v>-1.2700811041156064E-2</v>
      </c>
      <c r="AF138" s="439">
        <f>AF87*'Monthly Summary'!AF40</f>
        <v>-1.427912585557147E-2</v>
      </c>
      <c r="AG138" s="439">
        <f>AG87*'Monthly Summary'!AG40</f>
        <v>-1.5826130555598766E-2</v>
      </c>
      <c r="AH138" s="439">
        <f>AH87*'Monthly Summary'!AH40</f>
        <v>-1.952479176036678E-6</v>
      </c>
      <c r="AI138" s="439">
        <f>AI87*'Monthly Summary'!AI40</f>
        <v>-1.3251963927865457E-2</v>
      </c>
      <c r="AJ138" s="439">
        <f>AJ87*'Monthly Summary'!AJ40</f>
        <v>-1.9696278286805268E-2</v>
      </c>
      <c r="AK138" s="439">
        <f>AK87*'Monthly Summary'!AK40</f>
        <v>-6.8957086699453186E-4</v>
      </c>
      <c r="AL138" s="439">
        <f>AL87*'Monthly Summary'!AL40</f>
        <v>-1.1868296353664109E-3</v>
      </c>
      <c r="AM138" s="439">
        <f>AM87*'Monthly Summary'!AM40</f>
        <v>-1.1876607739626636E-3</v>
      </c>
      <c r="AN138" s="440">
        <f>AN87*'Monthly Summary'!AN40</f>
        <v>-4.8336456726022999E-2</v>
      </c>
      <c r="AO138" s="441">
        <f>AO87*'Monthly Summary'!AO40</f>
        <v>-1.8845650954531354E-4</v>
      </c>
      <c r="AP138" s="439">
        <f>AP87*'Monthly Summary'!AP40</f>
        <v>-2.6817681295667277E-3</v>
      </c>
      <c r="AQ138" s="443">
        <f>AQ87*'Monthly Summary'!AQ40</f>
        <v>-2.5133764143399953E-4</v>
      </c>
    </row>
    <row r="139" spans="9:43" ht="15">
      <c r="I139" s="148">
        <v>41060</v>
      </c>
      <c r="J139" s="441"/>
      <c r="K139" s="439"/>
      <c r="L139" s="439">
        <f>L88*'Monthly Summary'!L41</f>
        <v>-5.2720823811675983E-2</v>
      </c>
      <c r="M139" s="439">
        <f>M88*'Monthly Summary'!M41</f>
        <v>-4.9023211456217117E-2</v>
      </c>
      <c r="N139" s="439">
        <f>N88*'Monthly Summary'!N41</f>
        <v>-7.0250318985124321E-2</v>
      </c>
      <c r="O139" s="439">
        <f>O88*'Monthly Summary'!O41</f>
        <v>-6.5342444925532789E-2</v>
      </c>
      <c r="P139" s="439">
        <f>P88*'Monthly Summary'!P41</f>
        <v>-5.736090263110926E-2</v>
      </c>
      <c r="Q139" s="439">
        <f>Q88*'Monthly Summary'!Q41</f>
        <v>-6.4631051254656166E-2</v>
      </c>
      <c r="R139" s="439">
        <f>R88*'Monthly Summary'!R41</f>
        <v>-5.302680823722241E-2</v>
      </c>
      <c r="S139" s="439">
        <f>S88*'Monthly Summary'!S41</f>
        <v>-5.0081071547529693E-2</v>
      </c>
      <c r="T139" s="439">
        <f>T88*'Monthly Summary'!T41</f>
        <v>-6.5448420405750551E-2</v>
      </c>
      <c r="U139" s="439">
        <f>U88*'Monthly Summary'!U41</f>
        <v>-6.0501813394153385E-2</v>
      </c>
      <c r="V139" s="439">
        <f>V88*'Monthly Summary'!V41</f>
        <v>-0.10198764279385654</v>
      </c>
      <c r="W139" s="440">
        <f>W88*'Monthly Summary'!W41</f>
        <v>-9.8018399651287461E-2</v>
      </c>
      <c r="X139" s="441">
        <f>X88*'Monthly Summary'!X41</f>
        <v>-6.0338842625384019E-2</v>
      </c>
      <c r="Y139" s="439">
        <f>Y88*'Monthly Summary'!Y41</f>
        <v>-5.7033996090959695E-2</v>
      </c>
      <c r="Z139" s="440">
        <f>Z88*'Monthly Summary'!Z41</f>
        <v>-4.2818253877458141E-2</v>
      </c>
      <c r="AA139" s="444"/>
      <c r="AB139" s="439"/>
      <c r="AC139" s="439">
        <f>AC88*'Monthly Summary'!AC41</f>
        <v>-3.4725080521859894E-2</v>
      </c>
      <c r="AD139" s="439">
        <f>AD88*'Monthly Summary'!AD41</f>
        <v>-2.8681652110715536E-2</v>
      </c>
      <c r="AE139" s="439">
        <f>AE88*'Monthly Summary'!AE41</f>
        <v>-5.4184974918511E-2</v>
      </c>
      <c r="AF139" s="439">
        <f>AF88*'Monthly Summary'!AF41</f>
        <v>-4.7532090421418982E-2</v>
      </c>
      <c r="AG139" s="439">
        <f>AG88*'Monthly Summary'!AG41</f>
        <v>-3.8193685936943444E-2</v>
      </c>
      <c r="AH139" s="439">
        <f>AH88*'Monthly Summary'!AH41</f>
        <v>-1.7562302840732531E-2</v>
      </c>
      <c r="AI139" s="439">
        <f>AI88*'Monthly Summary'!AI41</f>
        <v>-7.0775204051486823E-2</v>
      </c>
      <c r="AJ139" s="439">
        <f>AJ88*'Monthly Summary'!AJ41</f>
        <v>-4.7938611919404787E-2</v>
      </c>
      <c r="AK139" s="439">
        <f>AK88*'Monthly Summary'!AK41</f>
        <v>-2.5660967087147404E-2</v>
      </c>
      <c r="AL139" s="439">
        <f>AL88*'Monthly Summary'!AL41</f>
        <v>-2.7912367686470055E-2</v>
      </c>
      <c r="AM139" s="439">
        <f>AM88*'Monthly Summary'!AM41</f>
        <v>3.8635458088614382E-3</v>
      </c>
      <c r="AN139" s="440">
        <f>AN88*'Monthly Summary'!AN41</f>
        <v>4.2514970360102669E-2</v>
      </c>
      <c r="AO139" s="441">
        <f>AO88*'Monthly Summary'!AO41</f>
        <v>-8.9055290021890811E-3</v>
      </c>
      <c r="AP139" s="439">
        <f>AP88*'Monthly Summary'!AP41</f>
        <v>-1.4542771263449401E-2</v>
      </c>
      <c r="AQ139" s="443">
        <f>AQ88*'Monthly Summary'!AQ41</f>
        <v>-1.8463557806047068E-2</v>
      </c>
    </row>
    <row r="140" spans="9:43" ht="15">
      <c r="I140" s="148">
        <v>41089</v>
      </c>
      <c r="J140" s="441"/>
      <c r="K140" s="439"/>
      <c r="L140" s="439">
        <f>L89*'Monthly Summary'!L42</f>
        <v>-4.4774580154830265E-3</v>
      </c>
      <c r="M140" s="439">
        <f>M89*'Monthly Summary'!M42</f>
        <v>4.7901831410009643E-3</v>
      </c>
      <c r="N140" s="439">
        <f>N89*'Monthly Summary'!N42</f>
        <v>1.2977058832417954E-2</v>
      </c>
      <c r="O140" s="439">
        <f>O89*'Monthly Summary'!O42</f>
        <v>1.3203409586990568E-2</v>
      </c>
      <c r="P140" s="439">
        <f>P89*'Monthly Summary'!P42</f>
        <v>1.4731520173405059E-2</v>
      </c>
      <c r="Q140" s="439">
        <f>Q89*'Monthly Summary'!Q42</f>
        <v>1.3771691324104701E-2</v>
      </c>
      <c r="R140" s="439">
        <f>R89*'Monthly Summary'!R42</f>
        <v>1.4068778378232833E-2</v>
      </c>
      <c r="S140" s="439">
        <f>S89*'Monthly Summary'!S42</f>
        <v>2.1931049579443515E-2</v>
      </c>
      <c r="T140" s="439">
        <f>T89*'Monthly Summary'!T42</f>
        <v>1.5927087379290994E-2</v>
      </c>
      <c r="U140" s="439">
        <f>U89*'Monthly Summary'!U42</f>
        <v>-1.8944087340568187E-4</v>
      </c>
      <c r="V140" s="439">
        <f>V89*'Monthly Summary'!V42</f>
        <v>-2.0433811489980178E-2</v>
      </c>
      <c r="W140" s="440">
        <f>W89*'Monthly Summary'!W42</f>
        <v>-7.786269660683523E-2</v>
      </c>
      <c r="X140" s="441">
        <f>X89*'Monthly Summary'!X42</f>
        <v>1.0392014964987623E-2</v>
      </c>
      <c r="Y140" s="439">
        <f>Y89*'Monthly Summary'!Y42</f>
        <v>9.8248963656978328E-3</v>
      </c>
      <c r="Z140" s="440">
        <f>Z89*'Monthly Summary'!Z42</f>
        <v>4.8631279017055315E-3</v>
      </c>
      <c r="AA140" s="444"/>
      <c r="AB140" s="439"/>
      <c r="AC140" s="439">
        <f>AC89*'Monthly Summary'!AC42</f>
        <v>1.6159023969875763E-3</v>
      </c>
      <c r="AD140" s="439">
        <f>AD89*'Monthly Summary'!AD42</f>
        <v>1.4814037953564157E-2</v>
      </c>
      <c r="AE140" s="439">
        <f>AE89*'Monthly Summary'!AE42</f>
        <v>2.9117758183144066E-2</v>
      </c>
      <c r="AF140" s="439">
        <f>AF89*'Monthly Summary'!AF42</f>
        <v>2.6657224835865453E-2</v>
      </c>
      <c r="AG140" s="439">
        <f>AG89*'Monthly Summary'!AG42</f>
        <v>2.8624133827246045E-2</v>
      </c>
      <c r="AH140" s="439">
        <f>AH89*'Monthly Summary'!AH42</f>
        <v>8.5100291247392316E-3</v>
      </c>
      <c r="AI140" s="439">
        <f>AI89*'Monthly Summary'!AI42</f>
        <v>5.3611910181720027E-2</v>
      </c>
      <c r="AJ140" s="439">
        <f>AJ89*'Monthly Summary'!AJ42</f>
        <v>5.8575710437722965E-2</v>
      </c>
      <c r="AK140" s="439">
        <f>AK89*'Monthly Summary'!AK42</f>
        <v>1.2682859089823886E-2</v>
      </c>
      <c r="AL140" s="439">
        <f>AL89*'Monthly Summary'!AL42</f>
        <v>3.3893011441723576E-3</v>
      </c>
      <c r="AM140" s="439">
        <f>AM89*'Monthly Summary'!AM42</f>
        <v>2.6756149555055946E-3</v>
      </c>
      <c r="AN140" s="440">
        <f>AN89*'Monthly Summary'!AN42</f>
        <v>4.4821915841413838E-2</v>
      </c>
      <c r="AO140" s="441">
        <f>AO89*'Monthly Summary'!AO42</f>
        <v>7.980649462190589E-3</v>
      </c>
      <c r="AP140" s="439">
        <f>AP89*'Monthly Summary'!AP42</f>
        <v>1.1699577047069455E-2</v>
      </c>
      <c r="AQ140" s="443">
        <f>AQ89*'Monthly Summary'!AQ42</f>
        <v>1.3770783656650786E-2</v>
      </c>
    </row>
    <row r="141" spans="9:43" ht="15">
      <c r="I141" s="148">
        <v>41121</v>
      </c>
      <c r="J141" s="441"/>
      <c r="K141" s="439"/>
      <c r="L141" s="439">
        <f>L90*'Monthly Summary'!L43</f>
        <v>-2.853538568613698E-2</v>
      </c>
      <c r="M141" s="439">
        <f>M90*'Monthly Summary'!M43</f>
        <v>8.5972690434570915E-3</v>
      </c>
      <c r="N141" s="439">
        <f>N90*'Monthly Summary'!N43</f>
        <v>-4.7822567782274374E-2</v>
      </c>
      <c r="O141" s="439">
        <f>O90*'Monthly Summary'!O43</f>
        <v>-1.8797370286516294E-2</v>
      </c>
      <c r="P141" s="439">
        <f>P90*'Monthly Summary'!P43</f>
        <v>1.7914068145412009E-3</v>
      </c>
      <c r="Q141" s="439">
        <f>Q90*'Monthly Summary'!Q43</f>
        <v>-1.4723115727415278E-3</v>
      </c>
      <c r="R141" s="439">
        <f>R90*'Monthly Summary'!R43</f>
        <v>-7.6503966578791906E-3</v>
      </c>
      <c r="S141" s="439">
        <f>S90*'Monthly Summary'!S43</f>
        <v>2.4600181613978187E-3</v>
      </c>
      <c r="T141" s="439">
        <f>T90*'Monthly Summary'!T43</f>
        <v>-5.073770537010496E-3</v>
      </c>
      <c r="U141" s="439">
        <f>U90*'Monthly Summary'!U43</f>
        <v>-8.739183598206475E-3</v>
      </c>
      <c r="V141" s="439">
        <f>V90*'Monthly Summary'!V43</f>
        <v>-2.4961441931697859E-2</v>
      </c>
      <c r="W141" s="440">
        <f>W90*'Monthly Summary'!W43</f>
        <v>2.9251960560911991E-2</v>
      </c>
      <c r="X141" s="441">
        <f>X90*'Monthly Summary'!X43</f>
        <v>-2.6184412556427474E-2</v>
      </c>
      <c r="Y141" s="439">
        <f>Y90*'Monthly Summary'!Y43</f>
        <v>-7.5164967103673562E-3</v>
      </c>
      <c r="Z141" s="440">
        <f>Z90*'Monthly Summary'!Z43</f>
        <v>-7.3734158692992683E-3</v>
      </c>
      <c r="AA141" s="444"/>
      <c r="AB141" s="439"/>
      <c r="AC141" s="439">
        <f>AC90*'Monthly Summary'!AC43</f>
        <v>3.5997652358235308E-3</v>
      </c>
      <c r="AD141" s="439">
        <f>AD90*'Monthly Summary'!AD43</f>
        <v>5.7393138195968627E-2</v>
      </c>
      <c r="AE141" s="439">
        <f>AE90*'Monthly Summary'!AE43</f>
        <v>-2.7783297642906404E-2</v>
      </c>
      <c r="AF141" s="439">
        <f>AF90*'Monthly Summary'!AF43</f>
        <v>1.7792779520386586E-2</v>
      </c>
      <c r="AG141" s="439">
        <f>AG90*'Monthly Summary'!AG43</f>
        <v>4.8180150211820448E-2</v>
      </c>
      <c r="AH141" s="439">
        <f>AH90*'Monthly Summary'!AH43</f>
        <v>1.2099876540701418E-2</v>
      </c>
      <c r="AI141" s="439">
        <f>AI90*'Monthly Summary'!AI43</f>
        <v>6.5101326877239005E-2</v>
      </c>
      <c r="AJ141" s="439">
        <f>AJ90*'Monthly Summary'!AJ43</f>
        <v>7.5918387880379801E-2</v>
      </c>
      <c r="AK141" s="439">
        <f>AK90*'Monthly Summary'!AK43</f>
        <v>1.4768947971341827E-2</v>
      </c>
      <c r="AL141" s="439">
        <f>AL90*'Monthly Summary'!AL43</f>
        <v>1.3569463405509961E-2</v>
      </c>
      <c r="AM141" s="439">
        <f>AM90*'Monthly Summary'!AM43</f>
        <v>-1.2647803649784336E-3</v>
      </c>
      <c r="AN141" s="440">
        <f>AN90*'Monthly Summary'!AN43</f>
        <v>-3.9153507987986794E-2</v>
      </c>
      <c r="AO141" s="441">
        <f>AO90*'Monthly Summary'!AO43</f>
        <v>2.4478944391926665E-3</v>
      </c>
      <c r="AP141" s="439">
        <f>AP90*'Monthly Summary'!AP43</f>
        <v>1.9712875445831349E-2</v>
      </c>
      <c r="AQ141" s="443">
        <f>AQ90*'Monthly Summary'!AQ43</f>
        <v>3.2110673999008132E-2</v>
      </c>
    </row>
    <row r="142" spans="9:43" ht="15">
      <c r="I142" s="148">
        <v>41152</v>
      </c>
      <c r="J142" s="441"/>
      <c r="K142" s="439"/>
      <c r="L142" s="439">
        <f>L91*'Monthly Summary'!L44</f>
        <v>2.8994681177187353E-2</v>
      </c>
      <c r="M142" s="439">
        <f>M91*'Monthly Summary'!M44</f>
        <v>2.6123491838183077E-2</v>
      </c>
      <c r="N142" s="439">
        <f>N91*'Monthly Summary'!N44</f>
        <v>1.7216518096922449E-2</v>
      </c>
      <c r="O142" s="439">
        <f>O91*'Monthly Summary'!O44</f>
        <v>2.071595057121486E-2</v>
      </c>
      <c r="P142" s="439">
        <f>P91*'Monthly Summary'!P44</f>
        <v>1.8702299783264601E-2</v>
      </c>
      <c r="Q142" s="439">
        <f>Q91*'Monthly Summary'!Q44</f>
        <v>4.0469418255578871E-2</v>
      </c>
      <c r="R142" s="439">
        <f>R91*'Monthly Summary'!R44</f>
        <v>1.6639668250290618E-2</v>
      </c>
      <c r="S142" s="439">
        <f>S91*'Monthly Summary'!S44</f>
        <v>2.1482641516923501E-2</v>
      </c>
      <c r="T142" s="439">
        <f>T91*'Monthly Summary'!T44</f>
        <v>5.8092107328729665E-2</v>
      </c>
      <c r="U142" s="439">
        <f>U91*'Monthly Summary'!U44</f>
        <v>1.5016585385726198E-2</v>
      </c>
      <c r="V142" s="439">
        <f>V91*'Monthly Summary'!V44</f>
        <v>3.3504168625157885E-2</v>
      </c>
      <c r="W142" s="440">
        <f>W91*'Monthly Summary'!W44</f>
        <v>7.9855815429671247E-3</v>
      </c>
      <c r="X142" s="441">
        <f>X91*'Monthly Summary'!X44</f>
        <v>2.0326777679309221E-2</v>
      </c>
      <c r="Y142" s="439">
        <f>Y91*'Monthly Summary'!Y44</f>
        <v>1.6079683453073347E-2</v>
      </c>
      <c r="Z142" s="440">
        <f>Z91*'Monthly Summary'!Z44</f>
        <v>2.4024417207750184E-2</v>
      </c>
      <c r="AA142" s="444"/>
      <c r="AB142" s="439"/>
      <c r="AC142" s="439">
        <f>AC91*'Monthly Summary'!AC44</f>
        <v>5.1999591966926578E-2</v>
      </c>
      <c r="AD142" s="439">
        <f>AD91*'Monthly Summary'!AD44</f>
        <v>2.8007735037950576E-2</v>
      </c>
      <c r="AE142" s="439">
        <f>AE91*'Monthly Summary'!AE44</f>
        <v>6.0052661543370439E-2</v>
      </c>
      <c r="AF142" s="439">
        <f>AF91*'Monthly Summary'!AF44</f>
        <v>4.9338261677819774E-2</v>
      </c>
      <c r="AG142" s="439">
        <f>AG91*'Monthly Summary'!AG44</f>
        <v>2.406605164319783E-2</v>
      </c>
      <c r="AH142" s="439">
        <f>AH91*'Monthly Summary'!AH44</f>
        <v>1.0254989946718132E-2</v>
      </c>
      <c r="AI142" s="439">
        <f>AI91*'Monthly Summary'!AI44</f>
        <v>5.9134321648649929E-2</v>
      </c>
      <c r="AJ142" s="439">
        <f>AJ91*'Monthly Summary'!AJ44</f>
        <v>4.0541056808719576E-2</v>
      </c>
      <c r="AK142" s="439">
        <f>AK91*'Monthly Summary'!AK44</f>
        <v>1.9352074123807701E-2</v>
      </c>
      <c r="AL142" s="439">
        <f>AL91*'Monthly Summary'!AL44</f>
        <v>1.260937280278609E-2</v>
      </c>
      <c r="AM142" s="439">
        <f>AM91*'Monthly Summary'!AM44</f>
        <v>-6.8109420312903164E-4</v>
      </c>
      <c r="AN142" s="440">
        <f>AN91*'Monthly Summary'!AN44</f>
        <v>-4.6095064601008248E-3</v>
      </c>
      <c r="AO142" s="441">
        <f>AO91*'Monthly Summary'!AO44</f>
        <v>3.006333966326815E-2</v>
      </c>
      <c r="AP142" s="439">
        <f>AP91*'Monthly Summary'!AP44</f>
        <v>3.8914726463418793E-2</v>
      </c>
      <c r="AQ142" s="443">
        <f>AQ91*'Monthly Summary'!AQ44</f>
        <v>4.202317944376497E-2</v>
      </c>
    </row>
    <row r="143" spans="9:43" ht="15">
      <c r="I143" s="148">
        <v>41180</v>
      </c>
      <c r="J143" s="441"/>
      <c r="K143" s="439"/>
      <c r="L143" s="439">
        <f>L92*'Monthly Summary'!L45</f>
        <v>-7.0584915871926918E-2</v>
      </c>
      <c r="M143" s="439">
        <f>M92*'Monthly Summary'!M45</f>
        <v>-7.3485219530262214E-2</v>
      </c>
      <c r="N143" s="439">
        <f>N92*'Monthly Summary'!N45</f>
        <v>-5.9263711819520989E-2</v>
      </c>
      <c r="O143" s="439">
        <f>O92*'Monthly Summary'!O45</f>
        <v>-6.2832472331465924E-2</v>
      </c>
      <c r="P143" s="439">
        <f>P92*'Monthly Summary'!P45</f>
        <v>-6.4915650957668464E-2</v>
      </c>
      <c r="Q143" s="439">
        <f>Q92*'Monthly Summary'!Q45</f>
        <v>-4.1362360307543915E-2</v>
      </c>
      <c r="R143" s="439">
        <f>R92*'Monthly Summary'!R45</f>
        <v>-4.3754458148472487E-2</v>
      </c>
      <c r="S143" s="439">
        <f>S92*'Monthly Summary'!S45</f>
        <v>-4.91829466530294E-2</v>
      </c>
      <c r="T143" s="439">
        <f>T92*'Monthly Summary'!T45</f>
        <v>-4.0095214134844653E-2</v>
      </c>
      <c r="U143" s="439">
        <f>U92*'Monthly Summary'!U45</f>
        <v>-5.3068445622203066E-2</v>
      </c>
      <c r="V143" s="439">
        <f>V92*'Monthly Summary'!V45</f>
        <v>-4.7279395765525443E-2</v>
      </c>
      <c r="W143" s="440">
        <f>W92*'Monthly Summary'!W45</f>
        <v>-8.625752749438835E-2</v>
      </c>
      <c r="X143" s="441">
        <f>X92*'Monthly Summary'!X45</f>
        <v>-3.6150692735407136E-2</v>
      </c>
      <c r="Y143" s="439">
        <f>Y92*'Monthly Summary'!Y45</f>
        <v>-2.7924954277403213E-2</v>
      </c>
      <c r="Z143" s="440">
        <f>Z92*'Monthly Summary'!Z45</f>
        <v>-1.3768131639052297E-2</v>
      </c>
      <c r="AA143" s="444"/>
      <c r="AB143" s="439"/>
      <c r="AC143" s="439">
        <f>AC92*'Monthly Summary'!AC45</f>
        <v>-4.6254008571745248E-2</v>
      </c>
      <c r="AD143" s="439">
        <f>AD92*'Monthly Summary'!AD45</f>
        <v>-3.0514208647156746E-2</v>
      </c>
      <c r="AE143" s="439">
        <f>AE92*'Monthly Summary'!AE45</f>
        <v>-5.6000710140778572E-2</v>
      </c>
      <c r="AF143" s="439">
        <f>AF92*'Monthly Summary'!AF45</f>
        <v>-4.4157145916227054E-2</v>
      </c>
      <c r="AG143" s="439">
        <f>AG92*'Monthly Summary'!AG45</f>
        <v>-2.795803230288791E-2</v>
      </c>
      <c r="AH143" s="439">
        <f>AH92*'Monthly Summary'!AH45</f>
        <v>-2.8184763834793332E-4</v>
      </c>
      <c r="AI143" s="439">
        <f>AI92*'Monthly Summary'!AI45</f>
        <v>-1.1327981377351365E-2</v>
      </c>
      <c r="AJ143" s="439">
        <f>AJ92*'Monthly Summary'!AJ45</f>
        <v>-1.5782999958655015E-2</v>
      </c>
      <c r="AK143" s="439">
        <f>AK92*'Monthly Summary'!AK45</f>
        <v>-4.4048525902525198E-5</v>
      </c>
      <c r="AL143" s="439">
        <f>AL92*'Monthly Summary'!AL45</f>
        <v>-1.0885718510311025E-2</v>
      </c>
      <c r="AM143" s="439">
        <f>AM92*'Monthly Summary'!AM45</f>
        <v>-2.1978820949163666E-4</v>
      </c>
      <c r="AN143" s="440">
        <f>AN92*'Monthly Summary'!AN45</f>
        <v>2.3615246743077887E-2</v>
      </c>
      <c r="AO143" s="441">
        <f>AO92*'Monthly Summary'!AO45</f>
        <v>4.1446480246328434E-3</v>
      </c>
      <c r="AP143" s="439">
        <f>AP92*'Monthly Summary'!AP45</f>
        <v>2.2131828822657906E-2</v>
      </c>
      <c r="AQ143" s="443">
        <f>AQ92*'Monthly Summary'!AQ45</f>
        <v>4.0063035429430488E-2</v>
      </c>
    </row>
    <row r="144" spans="9:43" ht="15">
      <c r="I144" s="148">
        <v>41213</v>
      </c>
      <c r="J144" s="441"/>
      <c r="K144" s="439"/>
      <c r="L144" s="439">
        <f>L93*'Monthly Summary'!L46</f>
        <v>1.9989671193904809E-3</v>
      </c>
      <c r="M144" s="439">
        <f>M93*'Monthly Summary'!M46</f>
        <v>1.9891662427480482E-2</v>
      </c>
      <c r="N144" s="439">
        <f>N93*'Monthly Summary'!N46</f>
        <v>9.29509495629649E-4</v>
      </c>
      <c r="O144" s="439">
        <f>O93*'Monthly Summary'!O46</f>
        <v>3.356967453354343E-3</v>
      </c>
      <c r="P144" s="439">
        <f>P93*'Monthly Summary'!P46</f>
        <v>2.1878538080666792E-2</v>
      </c>
      <c r="Q144" s="439">
        <f>Q93*'Monthly Summary'!Q46</f>
        <v>-6.148280707028682E-3</v>
      </c>
      <c r="R144" s="439">
        <f>R93*'Monthly Summary'!R46</f>
        <v>-3.1983513292309996E-3</v>
      </c>
      <c r="S144" s="439">
        <f>S93*'Monthly Summary'!S46</f>
        <v>9.1891932948485536E-3</v>
      </c>
      <c r="T144" s="439">
        <f>T93*'Monthly Summary'!T46</f>
        <v>-4.656713811168633E-4</v>
      </c>
      <c r="U144" s="439">
        <f>U93*'Monthly Summary'!U46</f>
        <v>3.1180887168322215E-2</v>
      </c>
      <c r="V144" s="439">
        <f>V93*'Monthly Summary'!V46</f>
        <v>5.4531207541292724E-2</v>
      </c>
      <c r="W144" s="440">
        <f>W93*'Monthly Summary'!W46</f>
        <v>3.6595366127650776E-2</v>
      </c>
      <c r="X144" s="441">
        <f>X93*'Monthly Summary'!X46</f>
        <v>1.9959299059495741E-3</v>
      </c>
      <c r="Y144" s="439">
        <f>Y93*'Monthly Summary'!Y46</f>
        <v>6.1118755308247107E-3</v>
      </c>
      <c r="Z144" s="440">
        <f>Z93*'Monthly Summary'!Z46</f>
        <v>1.3831137589812532E-2</v>
      </c>
      <c r="AA144" s="444"/>
      <c r="AB144" s="439"/>
      <c r="AC144" s="439">
        <f>AC93*'Monthly Summary'!AC46</f>
        <v>-7.8509476697769219E-3</v>
      </c>
      <c r="AD144" s="439">
        <f>AD93*'Monthly Summary'!AD46</f>
        <v>1.1188727446026869E-2</v>
      </c>
      <c r="AE144" s="439">
        <f>AE93*'Monthly Summary'!AE46</f>
        <v>-2.0122336276212696E-2</v>
      </c>
      <c r="AF144" s="439">
        <f>AF93*'Monthly Summary'!AF46</f>
        <v>-7.6195588438536313E-3</v>
      </c>
      <c r="AG144" s="439">
        <f>AG93*'Monthly Summary'!AG46</f>
        <v>1.6059089478011001E-2</v>
      </c>
      <c r="AH144" s="439">
        <f>AH93*'Monthly Summary'!AH46</f>
        <v>-1.545208124937305E-3</v>
      </c>
      <c r="AI144" s="439">
        <f>AI93*'Monthly Summary'!AI46</f>
        <v>-3.0872363539674392E-2</v>
      </c>
      <c r="AJ144" s="439">
        <f>AJ93*'Monthly Summary'!AJ46</f>
        <v>3.6665020448255325E-3</v>
      </c>
      <c r="AK144" s="439">
        <f>AK93*'Monthly Summary'!AK46</f>
        <v>-1.4388250097131462E-3</v>
      </c>
      <c r="AL144" s="439">
        <f>AL93*'Monthly Summary'!AL46</f>
        <v>1.0759070740384274E-2</v>
      </c>
      <c r="AM144" s="439">
        <f>AM93*'Monthly Summary'!AM46</f>
        <v>-8.6044956972919015E-3</v>
      </c>
      <c r="AN144" s="440">
        <f>AN93*'Monthly Summary'!AN46</f>
        <v>-1.9114823974529221E-2</v>
      </c>
      <c r="AO144" s="441">
        <f>AO93*'Monthly Summary'!AO46</f>
        <v>-1.0316901800068463E-2</v>
      </c>
      <c r="AP144" s="439">
        <f>AP93*'Monthly Summary'!AP46</f>
        <v>-1.7819108148438125E-3</v>
      </c>
      <c r="AQ144" s="443">
        <f>AQ93*'Monthly Summary'!AQ46</f>
        <v>1.1648401632676409E-2</v>
      </c>
    </row>
    <row r="145" spans="9:43" ht="15">
      <c r="I145" s="148">
        <v>41243</v>
      </c>
      <c r="J145" s="441"/>
      <c r="K145" s="439"/>
      <c r="L145" s="439">
        <f>L94*'Monthly Summary'!L47</f>
        <v>-4.0424588750726589E-3</v>
      </c>
      <c r="M145" s="439">
        <f>M94*'Monthly Summary'!M47</f>
        <v>-4.1299209291928769E-2</v>
      </c>
      <c r="N145" s="439">
        <f>N94*'Monthly Summary'!N47</f>
        <v>1.4877874335407391E-3</v>
      </c>
      <c r="O145" s="439">
        <f>O94*'Monthly Summary'!O47</f>
        <v>-1.1451244956586271E-2</v>
      </c>
      <c r="P145" s="439">
        <f>P94*'Monthly Summary'!P47</f>
        <v>-2.642955911768281E-2</v>
      </c>
      <c r="Q145" s="439">
        <f>Q94*'Monthly Summary'!Q47</f>
        <v>-6.2221612072710951E-2</v>
      </c>
      <c r="R145" s="439">
        <f>R94*'Monthly Summary'!R47</f>
        <v>-1.4534029321361022E-2</v>
      </c>
      <c r="S145" s="439">
        <f>S94*'Monthly Summary'!S47</f>
        <v>-3.2641830188816334E-2</v>
      </c>
      <c r="T145" s="439">
        <f>T94*'Monthly Summary'!T47</f>
        <v>-7.6101317636989047E-2</v>
      </c>
      <c r="U145" s="439">
        <f>U94*'Monthly Summary'!U47</f>
        <v>-6.5519722769727826E-2</v>
      </c>
      <c r="V145" s="439">
        <f>V94*'Monthly Summary'!V47</f>
        <v>-8.6639000133880678E-2</v>
      </c>
      <c r="W145" s="440">
        <f>W94*'Monthly Summary'!W47</f>
        <v>-0.16454707904049895</v>
      </c>
      <c r="X145" s="441">
        <f>X94*'Monthly Summary'!X47</f>
        <v>-7.6321936130938611E-3</v>
      </c>
      <c r="Y145" s="439">
        <f>Y94*'Monthly Summary'!Y47</f>
        <v>-8.1616447287161161E-3</v>
      </c>
      <c r="Z145" s="440">
        <f>Z94*'Monthly Summary'!Z47</f>
        <v>-1.4413875633748999E-2</v>
      </c>
      <c r="AA145" s="444"/>
      <c r="AB145" s="439"/>
      <c r="AC145" s="439">
        <f>AC94*'Monthly Summary'!AC47</f>
        <v>7.6277889941025589E-3</v>
      </c>
      <c r="AD145" s="439">
        <f>AD94*'Monthly Summary'!AD47</f>
        <v>-2.3885228241310938E-2</v>
      </c>
      <c r="AE145" s="439">
        <f>AE94*'Monthly Summary'!AE47</f>
        <v>3.0522671806383257E-2</v>
      </c>
      <c r="AF145" s="439">
        <f>AF94*'Monthly Summary'!AF47</f>
        <v>-3.6781722416526301E-3</v>
      </c>
      <c r="AG145" s="439">
        <f>AG94*'Monthly Summary'!AG47</f>
        <v>-1.5619135149035129E-2</v>
      </c>
      <c r="AH145" s="439">
        <f>AH94*'Monthly Summary'!AH47</f>
        <v>-6.3323248523036082E-3</v>
      </c>
      <c r="AI145" s="439">
        <f>AI94*'Monthly Summary'!AI47</f>
        <v>-1.3771653658364915E-2</v>
      </c>
      <c r="AJ145" s="439">
        <f>AJ94*'Monthly Summary'!AJ47</f>
        <v>-3.1537844964010915E-2</v>
      </c>
      <c r="AK145" s="439">
        <f>AK94*'Monthly Summary'!AK47</f>
        <v>-1.4662797453364469E-2</v>
      </c>
      <c r="AL145" s="439">
        <f>AL94*'Monthly Summary'!AL47</f>
        <v>-3.2519140990403921E-2</v>
      </c>
      <c r="AM145" s="439">
        <f>AM94*'Monthly Summary'!AM47</f>
        <v>4.6312057098219879E-3</v>
      </c>
      <c r="AN145" s="440">
        <f>AN94*'Monthly Summary'!AN47</f>
        <v>8.8404059220081321E-2</v>
      </c>
      <c r="AO145" s="441">
        <f>AO94*'Monthly Summary'!AO47</f>
        <v>2.2750558630254105E-3</v>
      </c>
      <c r="AP145" s="439">
        <f>AP94*'Monthly Summary'!AP47</f>
        <v>2.7618702500678814E-3</v>
      </c>
      <c r="AQ145" s="443">
        <f>AQ94*'Monthly Summary'!AQ47</f>
        <v>-7.2936068754451706E-3</v>
      </c>
    </row>
    <row r="146" spans="9:43" ht="15">
      <c r="I146" s="148">
        <v>41274</v>
      </c>
      <c r="J146" s="441"/>
      <c r="K146" s="439"/>
      <c r="L146" s="439">
        <f>L95*'Monthly Summary'!L48</f>
        <v>8.0475755206665459E-3</v>
      </c>
      <c r="M146" s="439">
        <f>M95*'Monthly Summary'!M48</f>
        <v>2.4532310966521208E-2</v>
      </c>
      <c r="N146" s="439">
        <f>N95*'Monthly Summary'!N48</f>
        <v>1.2710339998384613E-3</v>
      </c>
      <c r="O146" s="439">
        <f>O95*'Monthly Summary'!O48</f>
        <v>6.6792430549231663E-4</v>
      </c>
      <c r="P146" s="439">
        <f>P95*'Monthly Summary'!P48</f>
        <v>1.5992248221405138E-2</v>
      </c>
      <c r="Q146" s="439">
        <f>Q95*'Monthly Summary'!Q48</f>
        <v>2.2195994578501313E-2</v>
      </c>
      <c r="R146" s="439">
        <f>R95*'Monthly Summary'!R48</f>
        <v>7.7537140525749853E-3</v>
      </c>
      <c r="S146" s="439">
        <f>S95*'Monthly Summary'!S48</f>
        <v>2.4127613943565038E-2</v>
      </c>
      <c r="T146" s="439">
        <f>T95*'Monthly Summary'!T48</f>
        <v>1.7501992686759865E-2</v>
      </c>
      <c r="U146" s="439">
        <f>U95*'Monthly Summary'!U48</f>
        <v>3.4801721781391799E-2</v>
      </c>
      <c r="V146" s="439">
        <f>V95*'Monthly Summary'!V48</f>
        <v>4.8317218958836949E-2</v>
      </c>
      <c r="W146" s="440">
        <f>W95*'Monthly Summary'!W48</f>
        <v>6.3661156246363232E-2</v>
      </c>
      <c r="X146" s="441">
        <f>X95*'Monthly Summary'!X48</f>
        <v>7.4234316788346667E-3</v>
      </c>
      <c r="Y146" s="439">
        <f>Y95*'Monthly Summary'!Y48</f>
        <v>2.7730046892626998E-3</v>
      </c>
      <c r="Z146" s="440">
        <f>Z95*'Monthly Summary'!Z48</f>
        <v>4.8612958057547223E-3</v>
      </c>
      <c r="AA146" s="444"/>
      <c r="AB146" s="439"/>
      <c r="AC146" s="439">
        <f>AC95*'Monthly Summary'!AC48</f>
        <v>8.961991161193587E-3</v>
      </c>
      <c r="AD146" s="439">
        <f>AD95*'Monthly Summary'!AD48</f>
        <v>1.5693880251062175E-2</v>
      </c>
      <c r="AE146" s="439">
        <f>AE95*'Monthly Summary'!AE48</f>
        <v>-2.4906861883180038E-3</v>
      </c>
      <c r="AF146" s="439">
        <f>AF95*'Monthly Summary'!AF48</f>
        <v>-2.8024419980237263E-3</v>
      </c>
      <c r="AG146" s="439">
        <f>AG95*'Monthly Summary'!AG48</f>
        <v>1.2075396580926295E-2</v>
      </c>
      <c r="AH146" s="439">
        <f>AH95*'Monthly Summary'!AH48</f>
        <v>1.6066810033655171E-3</v>
      </c>
      <c r="AI146" s="439">
        <f>AI95*'Monthly Summary'!AI48</f>
        <v>1.5174914123423602E-2</v>
      </c>
      <c r="AJ146" s="439">
        <f>AJ95*'Monthly Summary'!AJ48</f>
        <v>2.7959217522058467E-2</v>
      </c>
      <c r="AK146" s="439">
        <f>AK95*'Monthly Summary'!AK48</f>
        <v>2.3084265975491232E-3</v>
      </c>
      <c r="AL146" s="439">
        <f>AL95*'Monthly Summary'!AL48</f>
        <v>1.4056373090332551E-2</v>
      </c>
      <c r="AM146" s="439">
        <f>AM95*'Monthly Summary'!AM48</f>
        <v>-6.4686631691366417E-3</v>
      </c>
      <c r="AN146" s="440">
        <f>AN95*'Monthly Summary'!AN48</f>
        <v>-3.692920452595852E-2</v>
      </c>
      <c r="AO146" s="441">
        <f>AO95*'Monthly Summary'!AO48</f>
        <v>7.2760010100911317E-3</v>
      </c>
      <c r="AP146" s="439">
        <f>AP95*'Monthly Summary'!AP48</f>
        <v>1.5192021015097324E-3</v>
      </c>
      <c r="AQ146" s="443">
        <f>AQ95*'Monthly Summary'!AQ48</f>
        <v>4.0132681032106175E-3</v>
      </c>
    </row>
    <row r="147" spans="9:43" ht="15">
      <c r="I147" s="148">
        <v>41305</v>
      </c>
      <c r="J147" s="441"/>
      <c r="K147" s="439"/>
      <c r="L147" s="439">
        <f>L96*'Monthly Summary'!L49</f>
        <v>5.8378456733626273E-2</v>
      </c>
      <c r="M147" s="439">
        <f>M96*'Monthly Summary'!M49</f>
        <v>4.9278309869989996E-2</v>
      </c>
      <c r="N147" s="439">
        <f>N96*'Monthly Summary'!N49</f>
        <v>5.353456842997726E-2</v>
      </c>
      <c r="O147" s="439">
        <f>O96*'Monthly Summary'!O49</f>
        <v>5.1522587130263628E-2</v>
      </c>
      <c r="P147" s="439">
        <f>P96*'Monthly Summary'!P49</f>
        <v>4.2009864338036031E-2</v>
      </c>
      <c r="Q147" s="439">
        <f>Q96*'Monthly Summary'!Q49</f>
        <v>1.4750566635417397E-2</v>
      </c>
      <c r="R147" s="439">
        <f>R96*'Monthly Summary'!R49</f>
        <v>3.8390997325259024E-2</v>
      </c>
      <c r="S147" s="439">
        <f>S96*'Monthly Summary'!S49</f>
        <v>2.0201161383849257E-2</v>
      </c>
      <c r="T147" s="439">
        <f>T96*'Monthly Summary'!T49</f>
        <v>1.0805317860727947E-2</v>
      </c>
      <c r="U147" s="439">
        <f>U96*'Monthly Summary'!U49</f>
        <v>-5.3038279199591545E-3</v>
      </c>
      <c r="V147" s="439">
        <f>V96*'Monthly Summary'!V49</f>
        <v>-4.2344194543131708E-2</v>
      </c>
      <c r="W147" s="440">
        <f>W96*'Monthly Summary'!W49</f>
        <v>-0.10613070080941328</v>
      </c>
      <c r="X147" s="441">
        <f>X96*'Monthly Summary'!X49</f>
        <v>3.1988418248225584E-2</v>
      </c>
      <c r="Y147" s="439">
        <f>Y96*'Monthly Summary'!Y49</f>
        <v>2.2411350064838131E-2</v>
      </c>
      <c r="Z147" s="440">
        <f>Z96*'Monthly Summary'!Z49</f>
        <v>1.5994087302146857E-2</v>
      </c>
      <c r="AA147" s="444"/>
      <c r="AB147" s="439"/>
      <c r="AC147" s="439">
        <f>AC96*'Monthly Summary'!AC49</f>
        <v>5.0640733084803255E-2</v>
      </c>
      <c r="AD147" s="439">
        <f>AD96*'Monthly Summary'!AD49</f>
        <v>1.8234381336745924E-2</v>
      </c>
      <c r="AE147" s="439">
        <f>AE96*'Monthly Summary'!AE49</f>
        <v>8.2028826611615244E-2</v>
      </c>
      <c r="AF147" s="439">
        <f>AF96*'Monthly Summary'!AF49</f>
        <v>5.0854201880927923E-2</v>
      </c>
      <c r="AG147" s="439">
        <f>AG96*'Monthly Summary'!AG49</f>
        <v>1.6419329757374212E-2</v>
      </c>
      <c r="AH147" s="439">
        <f>AH96*'Monthly Summary'!AH49</f>
        <v>-6.9412289065986816E-4</v>
      </c>
      <c r="AI147" s="439">
        <f>AI96*'Monthly Summary'!AI49</f>
        <v>3.9979164858655068E-2</v>
      </c>
      <c r="AJ147" s="439">
        <f>AJ96*'Monthly Summary'!AJ49</f>
        <v>-2.8499710862140036E-3</v>
      </c>
      <c r="AK147" s="439">
        <f>AK96*'Monthly Summary'!AK49</f>
        <v>-1.9818133073880658E-3</v>
      </c>
      <c r="AL147" s="439">
        <f>AL96*'Monthly Summary'!AL49</f>
        <v>-1.5271779115045188E-2</v>
      </c>
      <c r="AM147" s="439">
        <f>AM96*'Monthly Summary'!AM49</f>
        <v>4.5365066419005519E-3</v>
      </c>
      <c r="AN147" s="440">
        <f>AN96*'Monthly Summary'!AN49</f>
        <v>7.329843408439933E-2</v>
      </c>
      <c r="AO147" s="441">
        <f>AO96*'Monthly Summary'!AO49</f>
        <v>1.0001643802416802E-2</v>
      </c>
      <c r="AP147" s="439">
        <f>AP96*'Monthly Summary'!AP49</f>
        <v>-1.0131854159471047E-4</v>
      </c>
      <c r="AQ147" s="443">
        <f>AQ96*'Monthly Summary'!AQ49</f>
        <v>-8.7977800187748235E-3</v>
      </c>
    </row>
    <row r="148" spans="9:43" ht="15">
      <c r="I148" s="148">
        <v>41333</v>
      </c>
      <c r="J148" s="441"/>
      <c r="K148" s="439"/>
      <c r="L148" s="439">
        <f>L97*'Monthly Summary'!L50</f>
        <v>-1.4941132208313954E-2</v>
      </c>
      <c r="M148" s="439">
        <f>M97*'Monthly Summary'!M50</f>
        <v>-8.6569561089177936E-3</v>
      </c>
      <c r="N148" s="439">
        <f>N97*'Monthly Summary'!N50</f>
        <v>2.6130190369441949E-3</v>
      </c>
      <c r="O148" s="439">
        <f>O97*'Monthly Summary'!O50</f>
        <v>-1.1028094412855025E-2</v>
      </c>
      <c r="P148" s="439">
        <f>P97*'Monthly Summary'!P50</f>
        <v>-8.5988977823696182E-3</v>
      </c>
      <c r="Q148" s="439">
        <f>Q97*'Monthly Summary'!Q50</f>
        <v>-1.2606514995327616E-2</v>
      </c>
      <c r="R148" s="439">
        <f>R97*'Monthly Summary'!R50</f>
        <v>-7.2232248691957244E-3</v>
      </c>
      <c r="S148" s="439">
        <f>S97*'Monthly Summary'!S50</f>
        <v>-8.2389882628091261E-3</v>
      </c>
      <c r="T148" s="439">
        <f>T97*'Monthly Summary'!T50</f>
        <v>4.4855456231161703E-3</v>
      </c>
      <c r="U148" s="439">
        <f>U97*'Monthly Summary'!U50</f>
        <v>3.2510938332632397E-3</v>
      </c>
      <c r="V148" s="439">
        <f>V97*'Monthly Summary'!V50</f>
        <v>-1.1787104480074726E-2</v>
      </c>
      <c r="W148" s="440">
        <f>W97*'Monthly Summary'!W50</f>
        <v>-6.8500087498806317E-2</v>
      </c>
      <c r="X148" s="441">
        <f>X97*'Monthly Summary'!X50</f>
        <v>-1.8554253587747547E-3</v>
      </c>
      <c r="Y148" s="439">
        <f>Y97*'Monthly Summary'!Y50</f>
        <v>6.6870724805529521E-4</v>
      </c>
      <c r="Z148" s="440">
        <f>Z97*'Monthly Summary'!Z50</f>
        <v>-1.8285940177762798E-3</v>
      </c>
      <c r="AA148" s="444"/>
      <c r="AB148" s="439"/>
      <c r="AC148" s="439">
        <f>AC97*'Monthly Summary'!AC50</f>
        <v>-7.8078117983261452E-3</v>
      </c>
      <c r="AD148" s="439">
        <f>AD97*'Monthly Summary'!AD50</f>
        <v>-5.4495147430301343E-4</v>
      </c>
      <c r="AE148" s="439">
        <f>AE97*'Monthly Summary'!AE50</f>
        <v>2.0989862733202361E-2</v>
      </c>
      <c r="AF148" s="439">
        <f>AF97*'Monthly Summary'!AF50</f>
        <v>-4.2251199831731109E-3</v>
      </c>
      <c r="AG148" s="439">
        <f>AG97*'Monthly Summary'!AG50</f>
        <v>-6.2388070483998482E-4</v>
      </c>
      <c r="AH148" s="439">
        <f>AH97*'Monthly Summary'!AH50</f>
        <v>-3.3799590140547875E-4</v>
      </c>
      <c r="AI148" s="439">
        <f>AI97*'Monthly Summary'!AI50</f>
        <v>1.1650322227125893E-3</v>
      </c>
      <c r="AJ148" s="439">
        <f>AJ97*'Monthly Summary'!AJ50</f>
        <v>-5.531833736431756E-4</v>
      </c>
      <c r="AK148" s="439">
        <f>AK97*'Monthly Summary'!AK50</f>
        <v>1.9621676385956233E-3</v>
      </c>
      <c r="AL148" s="439">
        <f>AL97*'Monthly Summary'!AL50</f>
        <v>7.3894942874177128E-3</v>
      </c>
      <c r="AM148" s="439">
        <f>AM97*'Monthly Summary'!AM50</f>
        <v>8.0182047239364952E-5</v>
      </c>
      <c r="AN148" s="440">
        <f>AN97*'Monthly Summary'!AN50</f>
        <v>3.2182705251770909E-2</v>
      </c>
      <c r="AO148" s="441">
        <f>AO97*'Monthly Summary'!AO50</f>
        <v>2.3098049361393734E-3</v>
      </c>
      <c r="AP148" s="439">
        <f>AP97*'Monthly Summary'!AP50</f>
        <v>8.362242272500155E-3</v>
      </c>
      <c r="AQ148" s="443">
        <f>AQ97*'Monthly Summary'!AQ50</f>
        <v>6.2468785053467106E-3</v>
      </c>
    </row>
    <row r="149" spans="9:43" ht="15">
      <c r="I149" s="148">
        <v>41361</v>
      </c>
      <c r="J149" s="441">
        <f>J98*'Monthly Summary'!J51</f>
        <v>1.9157716958372213E-2</v>
      </c>
      <c r="K149" s="439">
        <f>K98*'Monthly Summary'!K51</f>
        <v>3.3258460286195397E-2</v>
      </c>
      <c r="L149" s="439">
        <f>L98*'Monthly Summary'!L51</f>
        <v>3.0665782353944827E-2</v>
      </c>
      <c r="M149" s="439">
        <f>M98*'Monthly Summary'!M51</f>
        <v>1.8655891808221511E-2</v>
      </c>
      <c r="N149" s="439">
        <f>N98*'Monthly Summary'!N51</f>
        <v>2.6564828562909884E-2</v>
      </c>
      <c r="O149" s="439">
        <f>O98*'Monthly Summary'!O51</f>
        <v>2.6322860024511525E-2</v>
      </c>
      <c r="P149" s="439">
        <f>P98*'Monthly Summary'!P51</f>
        <v>2.149858955571881E-2</v>
      </c>
      <c r="Q149" s="439">
        <f>Q98*'Monthly Summary'!Q51</f>
        <v>2.2784326420073345E-2</v>
      </c>
      <c r="R149" s="439">
        <f>R98*'Monthly Summary'!R51</f>
        <v>1.7786589676002613E-2</v>
      </c>
      <c r="S149" s="439">
        <f>S98*'Monthly Summary'!S51</f>
        <v>1.9200615390869188E-2</v>
      </c>
      <c r="T149" s="439">
        <f>T98*'Monthly Summary'!T51</f>
        <v>2.9395474347772687E-2</v>
      </c>
      <c r="U149" s="439">
        <f>U98*'Monthly Summary'!U51</f>
        <v>8.1559391150998039E-3</v>
      </c>
      <c r="V149" s="439">
        <f>V98*'Monthly Summary'!V51</f>
        <v>1.7317335184407229E-2</v>
      </c>
      <c r="W149" s="440">
        <f>W98*'Monthly Summary'!W51</f>
        <v>-4.7872881740839354E-2</v>
      </c>
      <c r="X149" s="441">
        <f>X98*'Monthly Summary'!X51</f>
        <v>2.5362881441110308E-2</v>
      </c>
      <c r="Y149" s="439">
        <f>Y98*'Monthly Summary'!Y51</f>
        <v>1.7814357032108617E-2</v>
      </c>
      <c r="Z149" s="440">
        <f>Z98*'Monthly Summary'!Z51</f>
        <v>1.7104790325153843E-2</v>
      </c>
      <c r="AA149" s="444">
        <f>AA98*'Monthly Summary'!AA51</f>
        <v>2.4725002864104347E-2</v>
      </c>
      <c r="AB149" s="439">
        <f>AB98*'Monthly Summary'!AB51</f>
        <v>3.2677029412104083E-2</v>
      </c>
      <c r="AC149" s="439">
        <f>AC98*'Monthly Summary'!AC51</f>
        <v>2.9715245208469642E-2</v>
      </c>
      <c r="AD149" s="439">
        <f>AD98*'Monthly Summary'!AD51</f>
        <v>9.9311676216298824E-3</v>
      </c>
      <c r="AE149" s="439">
        <f>AE98*'Monthly Summary'!AE51</f>
        <v>5.0563911892215957E-2</v>
      </c>
      <c r="AF149" s="439">
        <f>AF98*'Monthly Summary'!AF51</f>
        <v>2.9995501924766362E-2</v>
      </c>
      <c r="AG149" s="439">
        <f>AG98*'Monthly Summary'!AG51</f>
        <v>1.4175434385821731E-2</v>
      </c>
      <c r="AH149" s="439">
        <f>AH98*'Monthly Summary'!AH51</f>
        <v>8.5004549631061881E-4</v>
      </c>
      <c r="AI149" s="439">
        <f>AI98*'Monthly Summary'!AI51</f>
        <v>3.2506801327389388E-2</v>
      </c>
      <c r="AJ149" s="439">
        <f>AJ98*'Monthly Summary'!AJ51</f>
        <v>1.9964191807774229E-2</v>
      </c>
      <c r="AK149" s="439">
        <f>AK98*'Monthly Summary'!AK51</f>
        <v>3.9007199469650688E-3</v>
      </c>
      <c r="AL149" s="439">
        <f>AL98*'Monthly Summary'!AL51</f>
        <v>4.1061050637309629E-3</v>
      </c>
      <c r="AM149" s="439">
        <f>AM98*'Monthly Summary'!AM51</f>
        <v>-7.8920730860496439E-4</v>
      </c>
      <c r="AN149" s="440">
        <f>AN98*'Monthly Summary'!AN51</f>
        <v>2.7173338914231005E-2</v>
      </c>
      <c r="AO149" s="441">
        <f>AO98*'Monthly Summary'!AO51</f>
        <v>9.5318769715209539E-3</v>
      </c>
      <c r="AP149" s="439">
        <f>AP98*'Monthly Summary'!AP51</f>
        <v>1.6118356339602683E-2</v>
      </c>
      <c r="AQ149" s="443">
        <f>AQ98*'Monthly Summary'!AQ51</f>
        <v>1.5727317325974381E-2</v>
      </c>
    </row>
    <row r="150" spans="9:43" ht="15">
      <c r="I150" s="148">
        <v>41394</v>
      </c>
      <c r="J150" s="441">
        <f>J99*'Monthly Summary'!J52</f>
        <v>-2.2267775325682346E-2</v>
      </c>
      <c r="K150" s="439">
        <f>K99*'Monthly Summary'!K52</f>
        <v>-6.2654954135958951E-2</v>
      </c>
      <c r="L150" s="439">
        <f>L99*'Monthly Summary'!L52</f>
        <v>-6.4359286723074935E-2</v>
      </c>
      <c r="M150" s="439">
        <f>M99*'Monthly Summary'!M52</f>
        <v>-8.284644288242185E-2</v>
      </c>
      <c r="N150" s="439">
        <f>N99*'Monthly Summary'!N52</f>
        <v>-6.0145906324350483E-2</v>
      </c>
      <c r="O150" s="439">
        <f>O99*'Monthly Summary'!O52</f>
        <v>-7.3747821409288206E-2</v>
      </c>
      <c r="P150" s="439">
        <f>P99*'Monthly Summary'!P52</f>
        <v>-0.10401330977904916</v>
      </c>
      <c r="Q150" s="439">
        <f>Q99*'Monthly Summary'!Q52</f>
        <v>-0.12667651403368538</v>
      </c>
      <c r="R150" s="439">
        <f>R99*'Monthly Summary'!R52</f>
        <v>-7.4880290470578273E-2</v>
      </c>
      <c r="S150" s="439">
        <f>S99*'Monthly Summary'!S52</f>
        <v>-9.3978741044138892E-2</v>
      </c>
      <c r="T150" s="439">
        <f>T99*'Monthly Summary'!T52</f>
        <v>-0.11057577242034643</v>
      </c>
      <c r="U150" s="439">
        <f>U99*'Monthly Summary'!U52</f>
        <v>-8.9848139792228693E-2</v>
      </c>
      <c r="V150" s="439">
        <f>V99*'Monthly Summary'!V52</f>
        <v>-0.13356710153199725</v>
      </c>
      <c r="W150" s="440">
        <f>W99*'Monthly Summary'!W52</f>
        <v>-0.2471204485790916</v>
      </c>
      <c r="X150" s="441">
        <f>X99*'Monthly Summary'!X52</f>
        <v>-6.8692952639977364E-2</v>
      </c>
      <c r="Y150" s="439">
        <f>Y99*'Monthly Summary'!Y52</f>
        <v>-5.733382137566724E-2</v>
      </c>
      <c r="Z150" s="440">
        <f>Z99*'Monthly Summary'!Z52</f>
        <v>-0.10319727499803458</v>
      </c>
      <c r="AA150" s="444">
        <f>AA99*'Monthly Summary'!AA52</f>
        <v>-8.0128359411213435E-3</v>
      </c>
      <c r="AB150" s="439">
        <f>AB99*'Monthly Summary'!AB52</f>
        <v>-3.8629612042633453E-2</v>
      </c>
      <c r="AC150" s="439">
        <f>AC99*'Monthly Summary'!AC52</f>
        <v>-3.8687935594630699E-2</v>
      </c>
      <c r="AD150" s="439">
        <f>AD99*'Monthly Summary'!AD52</f>
        <v>-3.3750440367606147E-2</v>
      </c>
      <c r="AE150" s="439">
        <f>AE99*'Monthly Summary'!AE52</f>
        <v>-6.9370448431684911E-2</v>
      </c>
      <c r="AF150" s="439">
        <f>AF99*'Monthly Summary'!AF52</f>
        <v>-5.5625071933317866E-2</v>
      </c>
      <c r="AG150" s="439">
        <f>AG99*'Monthly Summary'!AG52</f>
        <v>-5.5460934393143438E-2</v>
      </c>
      <c r="AH150" s="439">
        <f>AH99*'Monthly Summary'!AH52</f>
        <v>-4.1216548016720349E-3</v>
      </c>
      <c r="AI150" s="439">
        <f>AI99*'Monthly Summary'!AI52</f>
        <v>-9.6853326844730789E-2</v>
      </c>
      <c r="AJ150" s="439">
        <f>AJ99*'Monthly Summary'!AJ52</f>
        <v>-7.8081392728002116E-2</v>
      </c>
      <c r="AK150" s="439">
        <f>AK99*'Monthly Summary'!AK52</f>
        <v>-1.2171687979984641E-2</v>
      </c>
      <c r="AL150" s="439">
        <f>AL99*'Monthly Summary'!AL52</f>
        <v>-4.3038447270223566E-2</v>
      </c>
      <c r="AM150" s="439">
        <f>AM99*'Monthly Summary'!AM52</f>
        <v>4.3972783016045071E-3</v>
      </c>
      <c r="AN150" s="440">
        <f>AN99*'Monthly Summary'!AN52</f>
        <v>0.12515177056883584</v>
      </c>
      <c r="AO150" s="441">
        <f>AO99*'Monthly Summary'!AO52</f>
        <v>-1.486907685387057E-2</v>
      </c>
      <c r="AP150" s="439">
        <f>AP99*'Monthly Summary'!AP52</f>
        <v>-2.7969902228539494E-2</v>
      </c>
      <c r="AQ150" s="443">
        <f>AQ99*'Monthly Summary'!AQ52</f>
        <v>-7.4788403145780835E-2</v>
      </c>
    </row>
    <row r="151" spans="9:43" ht="15">
      <c r="I151" s="148">
        <v>41425</v>
      </c>
      <c r="J151" s="441">
        <f>J100*'Monthly Summary'!J53</f>
        <v>0.11570418079860163</v>
      </c>
      <c r="K151" s="439">
        <f>K100*'Monthly Summary'!K53</f>
        <v>0.10257035730681913</v>
      </c>
      <c r="L151" s="439">
        <f>L100*'Monthly Summary'!L53</f>
        <v>0.12370200136601159</v>
      </c>
      <c r="M151" s="439">
        <f>M100*'Monthly Summary'!M53</f>
        <v>0.11701604646503769</v>
      </c>
      <c r="N151" s="439">
        <f>N100*'Monthly Summary'!N53</f>
        <v>0.10147478015014802</v>
      </c>
      <c r="O151" s="439">
        <f>O100*'Monthly Summary'!O53</f>
        <v>0.11624819502525335</v>
      </c>
      <c r="P151" s="439">
        <f>P100*'Monthly Summary'!P53</f>
        <v>0.11483316183937523</v>
      </c>
      <c r="Q151" s="439">
        <f>Q100*'Monthly Summary'!Q53</f>
        <v>1.2332662072725998E-2</v>
      </c>
      <c r="R151" s="439">
        <f>R100*'Monthly Summary'!R53</f>
        <v>0.13479860417413361</v>
      </c>
      <c r="S151" s="439">
        <f>S100*'Monthly Summary'!S53</f>
        <v>0.14110627409644724</v>
      </c>
      <c r="T151" s="439">
        <f>T100*'Monthly Summary'!T53</f>
        <v>6.0961477494032353E-3</v>
      </c>
      <c r="U151" s="439">
        <f>U100*'Monthly Summary'!U53</f>
        <v>2.9294600682185593E-2</v>
      </c>
      <c r="V151" s="439">
        <f>V100*'Monthly Summary'!V53</f>
        <v>-6.9616705455766009E-2</v>
      </c>
      <c r="W151" s="440">
        <f>W100*'Monthly Summary'!W53</f>
        <v>-0.10912276321487564</v>
      </c>
      <c r="X151" s="441">
        <f>X100*'Monthly Summary'!X53</f>
        <v>8.9202746313631814E-2</v>
      </c>
      <c r="Y151" s="439">
        <f>Y100*'Monthly Summary'!Y53</f>
        <v>1.8098842640508331E-2</v>
      </c>
      <c r="Z151" s="440">
        <f>Z100*'Monthly Summary'!Z53</f>
        <v>4.5550877416573798E-3</v>
      </c>
      <c r="AA151" s="444">
        <f>AA100*'Monthly Summary'!AA53</f>
        <v>-3.9353150565723926E-3</v>
      </c>
      <c r="AB151" s="439">
        <f>AB100*'Monthly Summary'!AB53</f>
        <v>5.1507426294162481E-2</v>
      </c>
      <c r="AC151" s="439">
        <f>AC100*'Monthly Summary'!AC53</f>
        <v>7.5149609858214339E-2</v>
      </c>
      <c r="AD151" s="439">
        <f>AD100*'Monthly Summary'!AD53</f>
        <v>3.1394420415513324E-2</v>
      </c>
      <c r="AE151" s="439">
        <f>AE100*'Monthly Summary'!AE53</f>
        <v>9.6125676209373512E-2</v>
      </c>
      <c r="AF151" s="439">
        <f>AF100*'Monthly Summary'!AF53</f>
        <v>7.8345651441986824E-2</v>
      </c>
      <c r="AG151" s="439">
        <f>AG100*'Monthly Summary'!AG53</f>
        <v>3.3660603816430587E-2</v>
      </c>
      <c r="AH151" s="439">
        <f>AH100*'Monthly Summary'!AH53</f>
        <v>9.0897257782686402E-4</v>
      </c>
      <c r="AI151" s="439">
        <f>AI100*'Monthly Summary'!AI53</f>
        <v>0.1494135876275251</v>
      </c>
      <c r="AJ151" s="439">
        <f>AJ100*'Monthly Summary'!AJ53</f>
        <v>7.4159234987816486E-2</v>
      </c>
      <c r="AK151" s="439">
        <f>AK100*'Monthly Summary'!AK53</f>
        <v>-3.1011085928799539E-3</v>
      </c>
      <c r="AL151" s="439">
        <f>AL100*'Monthly Summary'!AL53</f>
        <v>-1.082494230711575E-2</v>
      </c>
      <c r="AM151" s="439">
        <f>AM100*'Monthly Summary'!AM53</f>
        <v>2.2931639355570348E-2</v>
      </c>
      <c r="AN151" s="440">
        <f>AN100*'Monthly Summary'!AN53</f>
        <v>0.10348051359094579</v>
      </c>
      <c r="AO151" s="441">
        <f>AO100*'Monthly Summary'!AO53</f>
        <v>2.0738160530711359E-2</v>
      </c>
      <c r="AP151" s="439">
        <f>AP100*'Monthly Summary'!AP53</f>
        <v>-5.8333199035634387E-2</v>
      </c>
      <c r="AQ151" s="443">
        <f>AQ100*'Monthly Summary'!AQ53</f>
        <v>-4.9500368996842951E-2</v>
      </c>
    </row>
    <row r="152" spans="9:43" ht="15">
      <c r="I152" s="148">
        <v>41453</v>
      </c>
      <c r="J152" s="441">
        <f>J101*'Monthly Summary'!J54</f>
        <v>4.1934914067264545E-2</v>
      </c>
      <c r="K152" s="439">
        <f>K101*'Monthly Summary'!K54</f>
        <v>2.5757963946532979E-2</v>
      </c>
      <c r="L152" s="439">
        <f>L101*'Monthly Summary'!L54</f>
        <v>5.5191788200416994E-2</v>
      </c>
      <c r="M152" s="439">
        <f>M101*'Monthly Summary'!M54</f>
        <v>8.6235990377121347E-2</v>
      </c>
      <c r="N152" s="439">
        <f>N101*'Monthly Summary'!N54</f>
        <v>3.2251901089473282E-2</v>
      </c>
      <c r="O152" s="439">
        <f>O101*'Monthly Summary'!O54</f>
        <v>7.064196495832481E-2</v>
      </c>
      <c r="P152" s="439">
        <f>P101*'Monthly Summary'!P54</f>
        <v>0.12144806928380733</v>
      </c>
      <c r="Q152" s="439">
        <f>Q101*'Monthly Summary'!Q54</f>
        <v>0.1732045142566965</v>
      </c>
      <c r="R152" s="439">
        <f>R101*'Monthly Summary'!R54</f>
        <v>6.8076899741496458E-2</v>
      </c>
      <c r="S152" s="439">
        <f>S101*'Monthly Summary'!S54</f>
        <v>0.10990436808277745</v>
      </c>
      <c r="T152" s="439">
        <f>T101*'Monthly Summary'!T54</f>
        <v>0.17090737016360658</v>
      </c>
      <c r="U152" s="439">
        <f>U101*'Monthly Summary'!U54</f>
        <v>7.0143909187165426E-2</v>
      </c>
      <c r="V152" s="439">
        <f>V101*'Monthly Summary'!V54</f>
        <v>0.11779793173163629</v>
      </c>
      <c r="W152" s="440">
        <f>W101*'Monthly Summary'!W54</f>
        <v>0.12868534756580061</v>
      </c>
      <c r="X152" s="441">
        <f>X101*'Monthly Summary'!X54</f>
        <v>8.1959851992506758E-2</v>
      </c>
      <c r="Y152" s="439">
        <f>Y101*'Monthly Summary'!Y54</f>
        <v>0.10182493047647953</v>
      </c>
      <c r="Z152" s="440">
        <f>Z101*'Monthly Summary'!Z54</f>
        <v>0.1667751599581585</v>
      </c>
      <c r="AA152" s="444">
        <f>AA101*'Monthly Summary'!AA54</f>
        <v>1.0116299081992656E-2</v>
      </c>
      <c r="AB152" s="439">
        <f>AB101*'Monthly Summary'!AB54</f>
        <v>-3.0274633511055546E-3</v>
      </c>
      <c r="AC152" s="439">
        <f>AC101*'Monthly Summary'!AC54</f>
        <v>1.3565523592446298E-2</v>
      </c>
      <c r="AD152" s="439">
        <f>AD101*'Monthly Summary'!AD54</f>
        <v>1.7832082964934944E-2</v>
      </c>
      <c r="AE152" s="439">
        <f>AE101*'Monthly Summary'!AE54</f>
        <v>5.9354106098544102E-5</v>
      </c>
      <c r="AF152" s="439">
        <f>AF101*'Monthly Summary'!AF54</f>
        <v>2.5756535049728774E-2</v>
      </c>
      <c r="AG152" s="439">
        <f>AG101*'Monthly Summary'!AG54</f>
        <v>3.5699477580777357E-2</v>
      </c>
      <c r="AH152" s="439">
        <f>AH101*'Monthly Summary'!AH54</f>
        <v>-1.6920616670979889E-2</v>
      </c>
      <c r="AI152" s="439">
        <f>AI101*'Monthly Summary'!AI54</f>
        <v>4.4846905512040632E-2</v>
      </c>
      <c r="AJ152" s="439">
        <f>AJ101*'Monthly Summary'!AJ54</f>
        <v>6.0609894345712553E-2</v>
      </c>
      <c r="AK152" s="439">
        <f>AK101*'Monthly Summary'!AK54</f>
        <v>-4.1612398449522936E-3</v>
      </c>
      <c r="AL152" s="439">
        <f>AL101*'Monthly Summary'!AL54</f>
        <v>2.0869493620415808E-2</v>
      </c>
      <c r="AM152" s="439">
        <f>AM101*'Monthly Summary'!AM54</f>
        <v>-1.1983797895968134E-2</v>
      </c>
      <c r="AN152" s="440">
        <f>AN101*'Monthly Summary'!AN54</f>
        <v>-5.5961863895683264E-2</v>
      </c>
      <c r="AO152" s="441">
        <f>AO101*'Monthly Summary'!AO54</f>
        <v>-3.9808381328514317E-3</v>
      </c>
      <c r="AP152" s="439">
        <f>AP101*'Monthly Summary'!AP54</f>
        <v>1.1836344374584641E-2</v>
      </c>
      <c r="AQ152" s="443">
        <f>AQ101*'Monthly Summary'!AQ54</f>
        <v>4.4410008926677215E-2</v>
      </c>
    </row>
    <row r="153" spans="9:43" ht="15">
      <c r="I153" s="148">
        <v>41486</v>
      </c>
      <c r="J153" s="441">
        <f>J102*'Monthly Summary'!J55</f>
        <v>9.7120696641038951E-2</v>
      </c>
      <c r="K153" s="439">
        <f>K102*'Monthly Summary'!K55</f>
        <v>7.4023789710111851E-2</v>
      </c>
      <c r="L153" s="439">
        <f>L102*'Monthly Summary'!L55</f>
        <v>6.172516662528605E-2</v>
      </c>
      <c r="M153" s="439">
        <f>M102*'Monthly Summary'!M55</f>
        <v>3.9502766571835636E-2</v>
      </c>
      <c r="N153" s="439">
        <f>N102*'Monthly Summary'!N55</f>
        <v>5.4952467981686834E-2</v>
      </c>
      <c r="O153" s="439">
        <f>O102*'Monthly Summary'!O55</f>
        <v>4.9018174316382196E-2</v>
      </c>
      <c r="P153" s="439">
        <f>P102*'Monthly Summary'!P55</f>
        <v>2.291753797710723E-2</v>
      </c>
      <c r="Q153" s="439">
        <f>Q102*'Monthly Summary'!Q55</f>
        <v>5.2525870821890724E-2</v>
      </c>
      <c r="R153" s="439">
        <f>R102*'Monthly Summary'!R55</f>
        <v>4.4006306817998511E-2</v>
      </c>
      <c r="S153" s="439">
        <f>S102*'Monthly Summary'!S55</f>
        <v>1.4784011199743286E-2</v>
      </c>
      <c r="T153" s="439">
        <f>T102*'Monthly Summary'!T55</f>
        <v>4.0558376230218428E-2</v>
      </c>
      <c r="U153" s="439">
        <f>U102*'Monthly Summary'!U55</f>
        <v>5.4256996173066195E-2</v>
      </c>
      <c r="V153" s="439">
        <f>V102*'Monthly Summary'!V55</f>
        <v>6.8847816998809139E-2</v>
      </c>
      <c r="W153" s="440">
        <f>W102*'Monthly Summary'!W55</f>
        <v>0.1298425759604255</v>
      </c>
      <c r="X153" s="441">
        <f>X102*'Monthly Summary'!X55</f>
        <v>6.4965539282323487E-2</v>
      </c>
      <c r="Y153" s="439">
        <f>Y102*'Monthly Summary'!Y55</f>
        <v>5.6313882767253111E-2</v>
      </c>
      <c r="Z153" s="440">
        <f>Z102*'Monthly Summary'!Z55</f>
        <v>1.7776946076374721E-2</v>
      </c>
      <c r="AA153" s="444">
        <f>AA102*'Monthly Summary'!AA55</f>
        <v>-4.9408283410898035E-2</v>
      </c>
      <c r="AB153" s="439">
        <f>AB102*'Monthly Summary'!AB55</f>
        <v>-2.0135298143776547E-3</v>
      </c>
      <c r="AC153" s="439">
        <f>AC102*'Monthly Summary'!AC55</f>
        <v>1.4801140096495861E-2</v>
      </c>
      <c r="AD153" s="439">
        <f>AD102*'Monthly Summary'!AD55</f>
        <v>1.9557982404587219E-3</v>
      </c>
      <c r="AE153" s="439">
        <f>AE102*'Monthly Summary'!AE55</f>
        <v>2.2101315825381766E-2</v>
      </c>
      <c r="AF153" s="439">
        <f>AF102*'Monthly Summary'!AF55</f>
        <v>1.4318095329078597E-2</v>
      </c>
      <c r="AG153" s="439">
        <f>AG102*'Monthly Summary'!AG55</f>
        <v>2.5618253994000471E-3</v>
      </c>
      <c r="AH153" s="439">
        <f>AH102*'Monthly Summary'!AH55</f>
        <v>-7.7553560704757421E-3</v>
      </c>
      <c r="AI153" s="439">
        <f>AI102*'Monthly Summary'!AI55</f>
        <v>2.5228120759256276E-2</v>
      </c>
      <c r="AJ153" s="439">
        <f>AJ102*'Monthly Summary'!AJ55</f>
        <v>3.2299316072434072E-3</v>
      </c>
      <c r="AK153" s="439">
        <f>AK102*'Monthly Summary'!AK55</f>
        <v>-2.6921797599489244E-3</v>
      </c>
      <c r="AL153" s="439">
        <f>AL102*'Monthly Summary'!AL55</f>
        <v>2.6042976818215099E-2</v>
      </c>
      <c r="AM153" s="439">
        <f>AM102*'Monthly Summary'!AM55</f>
        <v>-3.097084388397607E-3</v>
      </c>
      <c r="AN153" s="440">
        <f>AN102*'Monthly Summary'!AN55</f>
        <v>-6.7615045701262713E-2</v>
      </c>
      <c r="AO153" s="441">
        <f>AO102*'Monthly Summary'!AO55</f>
        <v>-2.7287922724189284E-2</v>
      </c>
      <c r="AP153" s="439">
        <f>AP102*'Monthly Summary'!AP55</f>
        <v>-1.0869705778007164E-2</v>
      </c>
      <c r="AQ153" s="443">
        <f>AQ102*'Monthly Summary'!AQ55</f>
        <v>-1.3044980214621344E-3</v>
      </c>
    </row>
    <row r="154" spans="9:43" ht="15">
      <c r="I154" s="148">
        <v>41516</v>
      </c>
      <c r="J154" s="441">
        <f>J103*'Monthly Summary'!J56</f>
        <v>3.5628794306996898E-2</v>
      </c>
      <c r="K154" s="439">
        <f>K103*'Monthly Summary'!K56</f>
        <v>1.2231695651677076E-2</v>
      </c>
      <c r="L154" s="439">
        <f>L103*'Monthly Summary'!L56</f>
        <v>2.224643266089274E-2</v>
      </c>
      <c r="M154" s="439">
        <f>M103*'Monthly Summary'!M56</f>
        <v>6.5524925529708095E-2</v>
      </c>
      <c r="N154" s="439">
        <f>N103*'Monthly Summary'!N56</f>
        <v>1.9528973638943358E-3</v>
      </c>
      <c r="O154" s="439">
        <f>O103*'Monthly Summary'!O56</f>
        <v>2.6623265437070387E-2</v>
      </c>
      <c r="P154" s="439">
        <f>P103*'Monthly Summary'!P56</f>
        <v>5.323105877575128E-2</v>
      </c>
      <c r="Q154" s="439">
        <f>Q103*'Monthly Summary'!Q56</f>
        <v>0.11518822064514191</v>
      </c>
      <c r="R154" s="439">
        <f>R103*'Monthly Summary'!R56</f>
        <v>1.9259557488966211E-2</v>
      </c>
      <c r="S154" s="439">
        <f>S103*'Monthly Summary'!S56</f>
        <v>4.5439717117252067E-2</v>
      </c>
      <c r="T154" s="439">
        <f>T103*'Monthly Summary'!T56</f>
        <v>9.0410478093198937E-2</v>
      </c>
      <c r="U154" s="439">
        <f>U103*'Monthly Summary'!U56</f>
        <v>3.8937631175699136E-2</v>
      </c>
      <c r="V154" s="439">
        <f>V103*'Monthly Summary'!V56</f>
        <v>6.1102992606219299E-2</v>
      </c>
      <c r="W154" s="440">
        <f>W103*'Monthly Summary'!W56</f>
        <v>0.11069411300460431</v>
      </c>
      <c r="X154" s="441">
        <f>X103*'Monthly Summary'!X56</f>
        <v>1.3581767386744652E-2</v>
      </c>
      <c r="Y154" s="439">
        <f>Y103*'Monthly Summary'!Y56</f>
        <v>6.8887313509094716E-2</v>
      </c>
      <c r="Z154" s="440">
        <f>Z103*'Monthly Summary'!Z56</f>
        <v>0.11822085076309206</v>
      </c>
      <c r="AA154" s="444">
        <f>AA103*'Monthly Summary'!AA56</f>
        <v>-1.5339633274650086E-2</v>
      </c>
      <c r="AB154" s="439">
        <f>AB103*'Monthly Summary'!AB56</f>
        <v>-4.8807146757028752E-4</v>
      </c>
      <c r="AC154" s="439">
        <f>AC103*'Monthly Summary'!AC56</f>
        <v>1.4946113216480511E-3</v>
      </c>
      <c r="AD154" s="439">
        <f>AD103*'Monthly Summary'!AD56</f>
        <v>-2.7866793607941196E-3</v>
      </c>
      <c r="AE154" s="439">
        <f>AE103*'Monthly Summary'!AE56</f>
        <v>-1.8028414184842001E-3</v>
      </c>
      <c r="AF154" s="439">
        <f>AF103*'Monthly Summary'!AF56</f>
        <v>3.1980661534165029E-3</v>
      </c>
      <c r="AG154" s="439">
        <f>AG103*'Monthly Summary'!AG56</f>
        <v>1.7375888184770301E-3</v>
      </c>
      <c r="AH154" s="439">
        <f>AH103*'Monthly Summary'!AH56</f>
        <v>-2.3187314112889584E-2</v>
      </c>
      <c r="AI154" s="439">
        <f>AI103*'Monthly Summary'!AI56</f>
        <v>4.0713342453104458E-3</v>
      </c>
      <c r="AJ154" s="439">
        <f>AJ103*'Monthly Summary'!AJ56</f>
        <v>8.5556109128223454E-3</v>
      </c>
      <c r="AK154" s="439">
        <f>AK103*'Monthly Summary'!AK56</f>
        <v>-1.1286679569112265E-2</v>
      </c>
      <c r="AL154" s="439">
        <f>AL103*'Monthly Summary'!AL56</f>
        <v>1.5447535216792955E-2</v>
      </c>
      <c r="AM154" s="439">
        <f>AM103*'Monthly Summary'!AM56</f>
        <v>-2.0524661716957498E-3</v>
      </c>
      <c r="AN154" s="440">
        <f>AN103*'Monthly Summary'!AN56</f>
        <v>-5.4487498333020488E-2</v>
      </c>
      <c r="AO154" s="441">
        <f>AO103*'Monthly Summary'!AO56</f>
        <v>-2.3121617344805979E-3</v>
      </c>
      <c r="AP154" s="439">
        <f>AP103*'Monthly Summary'!AP56</f>
        <v>-2.1274551070296875E-2</v>
      </c>
      <c r="AQ154" s="443">
        <f>AQ103*'Monthly Summary'!AQ56</f>
        <v>-3.0360263485794601E-2</v>
      </c>
    </row>
    <row r="155" spans="9:43" ht="15">
      <c r="I155" s="305">
        <v>41547</v>
      </c>
      <c r="J155" s="445">
        <f>J104*'Monthly Summary'!J57</f>
        <v>3.7527500231631213E-2</v>
      </c>
      <c r="K155" s="446">
        <f>K104*'Monthly Summary'!K57</f>
        <v>3.9743459989523673E-2</v>
      </c>
      <c r="L155" s="446">
        <f>L104*'Monthly Summary'!L57</f>
        <v>-1.5802355933946646E-2</v>
      </c>
      <c r="M155" s="446">
        <f>M104*'Monthly Summary'!M57</f>
        <v>-1.1708525611180326E-2</v>
      </c>
      <c r="N155" s="446">
        <f>N104*'Monthly Summary'!N57</f>
        <v>8.0201013578493664E-3</v>
      </c>
      <c r="O155" s="446">
        <f>O104*'Monthly Summary'!O57</f>
        <v>-1.5824438851192495E-2</v>
      </c>
      <c r="P155" s="446">
        <f>P104*'Monthly Summary'!P57</f>
        <v>-2.0005557416916273E-2</v>
      </c>
      <c r="Q155" s="446">
        <f>Q104*'Monthly Summary'!Q57</f>
        <v>-3.4660774989866035E-2</v>
      </c>
      <c r="R155" s="446">
        <f>R104*'Monthly Summary'!R57</f>
        <v>-2.3516367008784345E-2</v>
      </c>
      <c r="S155" s="446">
        <f>S104*'Monthly Summary'!S57</f>
        <v>-2.7615791208058418E-2</v>
      </c>
      <c r="T155" s="446">
        <f>T104*'Monthly Summary'!T57</f>
        <v>-4.5685813065694691E-2</v>
      </c>
      <c r="U155" s="446">
        <f>U104*'Monthly Summary'!U57</f>
        <v>-4.035432228416596E-2</v>
      </c>
      <c r="V155" s="446">
        <f>V104*'Monthly Summary'!V57</f>
        <v>-3.5220834068667488E-2</v>
      </c>
      <c r="W155" s="447">
        <f>W104*'Monthly Summary'!W57</f>
        <v>1.6551177175004171E-2</v>
      </c>
      <c r="X155" s="445">
        <f>X104*'Monthly Summary'!X57</f>
        <v>-8.0271740066230807E-2</v>
      </c>
      <c r="Y155" s="446">
        <f>Y104*'Monthly Summary'!Y57</f>
        <v>-5.559432940628227E-2</v>
      </c>
      <c r="Z155" s="447">
        <f>Z104*'Monthly Summary'!Z57</f>
        <v>-2.2815045193125688E-2</v>
      </c>
      <c r="AA155" s="448">
        <f>AA104*'Monthly Summary'!AA57</f>
        <v>-2.1771280981068633E-2</v>
      </c>
      <c r="AB155" s="446">
        <f>AB104*'Monthly Summary'!AB57</f>
        <v>-2.1778482186951439E-2</v>
      </c>
      <c r="AC155" s="446">
        <f>AC104*'Monthly Summary'!AC57</f>
        <v>3.1348753929147729E-4</v>
      </c>
      <c r="AD155" s="446">
        <f>AD104*'Monthly Summary'!AD57</f>
        <v>-1.599775646239706E-3</v>
      </c>
      <c r="AE155" s="446">
        <f>AE104*'Monthly Summary'!AE57</f>
        <v>1.3708816773938118E-3</v>
      </c>
      <c r="AF155" s="446">
        <f>AF104*'Monthly Summary'!AF57</f>
        <v>9.3847515532230247E-4</v>
      </c>
      <c r="AG155" s="446">
        <f>AG104*'Monthly Summary'!AG57</f>
        <v>-1.2492766320159181E-4</v>
      </c>
      <c r="AH155" s="446">
        <f>AH104*'Monthly Summary'!AH57</f>
        <v>2.1862969473462469E-3</v>
      </c>
      <c r="AI155" s="446">
        <f>AI104*'Monthly Summary'!AI57</f>
        <v>1.0395179559203722E-3</v>
      </c>
      <c r="AJ155" s="446">
        <f>AJ104*'Monthly Summary'!AJ57</f>
        <v>-2.5913161990188683E-4</v>
      </c>
      <c r="AK155" s="446">
        <f>AK104*'Monthly Summary'!AK57</f>
        <v>3.498097047965794E-3</v>
      </c>
      <c r="AL155" s="446">
        <f>AL104*'Monthly Summary'!AL57</f>
        <v>-7.4742623048001527E-3</v>
      </c>
      <c r="AM155" s="446">
        <f>AM104*'Monthly Summary'!AM57</f>
        <v>2.6906680475015013E-4</v>
      </c>
      <c r="AN155" s="447">
        <f>AN104*'Monthly Summary'!AN57</f>
        <v>-2.2685652408560009E-2</v>
      </c>
      <c r="AO155" s="445">
        <f>AO104*'Monthly Summary'!AO57</f>
        <v>3.7813859642464462E-2</v>
      </c>
      <c r="AP155" s="446">
        <f>AP104*'Monthly Summary'!AP57</f>
        <v>1.2910651084886026E-2</v>
      </c>
      <c r="AQ155" s="449">
        <f>AQ104*'Monthly Summary'!AQ57</f>
        <v>-1.2029133843545604E-3</v>
      </c>
    </row>
    <row r="176" spans="9:33" ht="15">
      <c r="I176" s="450" t="s">
        <v>266</v>
      </c>
      <c r="AG176" s="450" t="s">
        <v>265</v>
      </c>
    </row>
    <row r="177" spans="9:55" ht="12.75" hidden="1" customHeight="1">
      <c r="I177" s="76"/>
      <c r="J177" s="76"/>
      <c r="K177" s="76"/>
      <c r="L177" s="76"/>
      <c r="M177" s="76"/>
      <c r="N177" s="76"/>
      <c r="O177" s="76"/>
      <c r="P177" s="76"/>
      <c r="Q177" s="76"/>
      <c r="R177" s="76"/>
      <c r="S177" s="76"/>
      <c r="T177" s="76"/>
      <c r="U177" s="76"/>
      <c r="V177" s="76"/>
      <c r="W177" s="76"/>
      <c r="X177" s="76"/>
      <c r="Y177" s="76"/>
      <c r="Z177" s="76"/>
      <c r="AA177" s="76"/>
      <c r="AG177" s="76"/>
      <c r="AH177" s="76"/>
      <c r="AI177" s="76"/>
      <c r="AJ177" s="76"/>
      <c r="AK177" s="76"/>
      <c r="AL177" s="76"/>
      <c r="AM177" s="76"/>
      <c r="AN177" s="76"/>
      <c r="AO177" s="76"/>
      <c r="AP177" s="76"/>
      <c r="AQ177" s="76"/>
      <c r="AR177" s="76"/>
      <c r="AS177" s="76"/>
      <c r="AT177" s="76"/>
      <c r="AU177" s="76"/>
      <c r="AV177" s="76"/>
      <c r="AW177" s="76"/>
      <c r="AX177" s="76"/>
    </row>
    <row r="178" spans="9:55" ht="15">
      <c r="I178" s="304"/>
      <c r="J178" s="649" t="s">
        <v>267</v>
      </c>
      <c r="K178" s="634"/>
      <c r="L178" s="634"/>
      <c r="M178" s="634"/>
      <c r="N178" s="634"/>
      <c r="O178" s="634"/>
      <c r="P178" s="634"/>
      <c r="Q178" s="634"/>
      <c r="R178" s="634"/>
      <c r="S178" s="634"/>
      <c r="T178" s="634"/>
      <c r="U178" s="634"/>
      <c r="V178" s="634"/>
      <c r="W178" s="634"/>
      <c r="X178" s="634"/>
      <c r="Y178" s="634"/>
      <c r="Z178" s="645"/>
      <c r="AA178" s="469"/>
      <c r="AB178" s="464"/>
      <c r="AG178" s="304"/>
      <c r="AH178" s="456" t="s">
        <v>262</v>
      </c>
      <c r="AI178" s="457"/>
      <c r="AJ178" s="457"/>
      <c r="AK178" s="457"/>
      <c r="AL178" s="457"/>
      <c r="AM178" s="457"/>
      <c r="AN178" s="457"/>
      <c r="AO178" s="457"/>
      <c r="AP178" s="457"/>
      <c r="AQ178" s="457"/>
      <c r="AR178" s="457"/>
      <c r="AS178" s="457"/>
      <c r="AT178" s="457"/>
      <c r="AU178" s="457"/>
      <c r="AV178" s="457"/>
      <c r="AW178" s="457"/>
      <c r="AX178" s="458"/>
      <c r="AY178" s="469"/>
    </row>
    <row r="179" spans="9:55" ht="45">
      <c r="I179" s="143" t="s">
        <v>19</v>
      </c>
      <c r="J179" s="143" t="s">
        <v>196</v>
      </c>
      <c r="K179" s="144" t="s">
        <v>213</v>
      </c>
      <c r="L179" s="144" t="s">
        <v>197</v>
      </c>
      <c r="M179" s="144" t="s">
        <v>198</v>
      </c>
      <c r="N179" s="144" t="s">
        <v>199</v>
      </c>
      <c r="O179" s="144" t="s">
        <v>200</v>
      </c>
      <c r="P179" s="144" t="s">
        <v>201</v>
      </c>
      <c r="Q179" s="144" t="s">
        <v>202</v>
      </c>
      <c r="R179" s="144" t="s">
        <v>203</v>
      </c>
      <c r="S179" s="144" t="s">
        <v>204</v>
      </c>
      <c r="T179" s="144" t="s">
        <v>206</v>
      </c>
      <c r="U179" s="144" t="s">
        <v>205</v>
      </c>
      <c r="V179" s="144" t="s">
        <v>207</v>
      </c>
      <c r="W179" s="144" t="s">
        <v>208</v>
      </c>
      <c r="X179" s="143" t="s">
        <v>209</v>
      </c>
      <c r="Y179" s="144" t="s">
        <v>210</v>
      </c>
      <c r="Z179" s="451" t="s">
        <v>211</v>
      </c>
      <c r="AA179" s="470" t="s">
        <v>260</v>
      </c>
      <c r="AB179" s="468" t="s">
        <v>264</v>
      </c>
      <c r="AG179" s="143" t="s">
        <v>19</v>
      </c>
      <c r="AH179" s="143" t="s">
        <v>196</v>
      </c>
      <c r="AI179" s="144" t="s">
        <v>213</v>
      </c>
      <c r="AJ179" s="144" t="s">
        <v>197</v>
      </c>
      <c r="AK179" s="144" t="s">
        <v>198</v>
      </c>
      <c r="AL179" s="144" t="s">
        <v>199</v>
      </c>
      <c r="AM179" s="144" t="s">
        <v>200</v>
      </c>
      <c r="AN179" s="144" t="s">
        <v>201</v>
      </c>
      <c r="AO179" s="144" t="s">
        <v>202</v>
      </c>
      <c r="AP179" s="144" t="s">
        <v>203</v>
      </c>
      <c r="AQ179" s="144" t="s">
        <v>204</v>
      </c>
      <c r="AR179" s="144" t="s">
        <v>206</v>
      </c>
      <c r="AS179" s="144" t="s">
        <v>205</v>
      </c>
      <c r="AT179" s="144" t="s">
        <v>207</v>
      </c>
      <c r="AU179" s="144" t="s">
        <v>208</v>
      </c>
      <c r="AV179" s="143" t="s">
        <v>209</v>
      </c>
      <c r="AW179" s="144" t="s">
        <v>210</v>
      </c>
      <c r="AX179" s="144" t="s">
        <v>211</v>
      </c>
      <c r="AY179" s="470" t="s">
        <v>260</v>
      </c>
    </row>
    <row r="180" spans="9:55" ht="15">
      <c r="I180" s="148">
        <v>40633</v>
      </c>
      <c r="J180" s="438"/>
      <c r="K180" s="439"/>
      <c r="L180" s="439"/>
      <c r="M180" s="439"/>
      <c r="N180" s="439">
        <f t="shared" ref="N180:W180" si="64">N125+AE125</f>
        <v>3.6124352492335088E-2</v>
      </c>
      <c r="O180" s="439">
        <f t="shared" si="64"/>
        <v>3.5625169224482889E-2</v>
      </c>
      <c r="P180" s="439">
        <f t="shared" si="64"/>
        <v>4.2213442638846396E-2</v>
      </c>
      <c r="Q180" s="439">
        <f t="shared" si="64"/>
        <v>7.1882055328776034E-2</v>
      </c>
      <c r="R180" s="439">
        <f t="shared" si="64"/>
        <v>2.1955650514952768E-2</v>
      </c>
      <c r="S180" s="439">
        <f t="shared" si="64"/>
        <v>1.8769750788316615E-2</v>
      </c>
      <c r="T180" s="439">
        <f t="shared" si="64"/>
        <v>6.2180716525620065E-2</v>
      </c>
      <c r="U180" s="439">
        <f t="shared" si="64"/>
        <v>3.3812764387043032E-2</v>
      </c>
      <c r="V180" s="439">
        <f t="shared" si="64"/>
        <v>6.2770543855242597E-2</v>
      </c>
      <c r="W180" s="440">
        <f t="shared" si="64"/>
        <v>7.3886984482892284E-2</v>
      </c>
      <c r="X180" s="441"/>
      <c r="Y180" s="439"/>
      <c r="Z180" s="443"/>
      <c r="AA180" s="440">
        <f>AVERAGE(J180:Z180)</f>
        <v>4.5922143023850774E-2</v>
      </c>
      <c r="AB180" s="477" t="e">
        <f>[2]!YBHIST("10 Year Treasury",$I180,"Yield","govt","")/100</f>
        <v>#VALUE!</v>
      </c>
      <c r="AG180" s="148">
        <v>40633</v>
      </c>
      <c r="AH180" s="438"/>
      <c r="AI180" s="439"/>
      <c r="AJ180" s="439"/>
      <c r="AK180" s="439"/>
      <c r="AL180" s="439">
        <v>0.29217654172486851</v>
      </c>
      <c r="AM180" s="439">
        <v>7.691400275753342E-2</v>
      </c>
      <c r="AN180" s="439">
        <v>4.1839818976081085E-2</v>
      </c>
      <c r="AO180" s="439">
        <v>8.1073592050943208E-2</v>
      </c>
      <c r="AP180" s="439">
        <v>2.456733524598996E-2</v>
      </c>
      <c r="AQ180" s="439">
        <v>1.4200104460615738E-2</v>
      </c>
      <c r="AR180" s="439">
        <v>5.2967590368516448E-2</v>
      </c>
      <c r="AS180" s="439">
        <v>2.0164785152754851E-2</v>
      </c>
      <c r="AT180" s="439">
        <v>5.4300607533475306E-2</v>
      </c>
      <c r="AU180" s="440">
        <v>0.18713411528729273</v>
      </c>
      <c r="AV180" s="441"/>
      <c r="AW180" s="439"/>
      <c r="AX180" s="440"/>
      <c r="AY180" s="471">
        <f>AVERAGE(AH180:AU180)</f>
        <v>8.4533849355807128E-2</v>
      </c>
      <c r="BB180" s="473">
        <f>1+AY180</f>
        <v>1.0845338493558072</v>
      </c>
      <c r="BC180" s="163"/>
    </row>
    <row r="181" spans="9:55" ht="15">
      <c r="I181" s="148">
        <v>40662</v>
      </c>
      <c r="J181" s="441"/>
      <c r="K181" s="439"/>
      <c r="L181" s="439"/>
      <c r="M181" s="439"/>
      <c r="N181" s="439">
        <f t="shared" ref="N181:W181" si="65">N126+AE126</f>
        <v>-4.317145745881823E-3</v>
      </c>
      <c r="O181" s="439">
        <f t="shared" si="65"/>
        <v>7.900665073663507E-3</v>
      </c>
      <c r="P181" s="439">
        <f t="shared" si="65"/>
        <v>1.561615582927529E-2</v>
      </c>
      <c r="Q181" s="439">
        <f t="shared" si="65"/>
        <v>2.8448508281647758E-2</v>
      </c>
      <c r="R181" s="439">
        <f t="shared" si="65"/>
        <v>1.1086655201615267E-2</v>
      </c>
      <c r="S181" s="439">
        <f t="shared" si="65"/>
        <v>2.7950441814573818E-2</v>
      </c>
      <c r="T181" s="439">
        <f t="shared" si="65"/>
        <v>4.3976238975847723E-2</v>
      </c>
      <c r="U181" s="439">
        <f t="shared" si="65"/>
        <v>2.9413598276312219E-2</v>
      </c>
      <c r="V181" s="439">
        <f t="shared" si="65"/>
        <v>8.6879832510718819E-3</v>
      </c>
      <c r="W181" s="440">
        <f t="shared" si="65"/>
        <v>-8.4257527037918684E-3</v>
      </c>
      <c r="X181" s="441"/>
      <c r="Y181" s="439"/>
      <c r="Z181" s="443"/>
      <c r="AA181" s="440">
        <f t="shared" ref="AA181:AA210" si="66">AVERAGE(J181:Z181)</f>
        <v>1.6033734825433375E-2</v>
      </c>
      <c r="AB181" s="471" t="e">
        <f>[2]!YBHIST("10 Year Treasury",$I181,"Yield","govt","")/100</f>
        <v>#VALUE!</v>
      </c>
      <c r="AG181" s="148">
        <v>40662</v>
      </c>
      <c r="AH181" s="441"/>
      <c r="AI181" s="439"/>
      <c r="AJ181" s="439"/>
      <c r="AK181" s="439"/>
      <c r="AL181" s="439">
        <v>9.6629872130599995E-2</v>
      </c>
      <c r="AM181" s="439">
        <v>4.5879958990062572E-2</v>
      </c>
      <c r="AN181" s="439">
        <v>1.561615582927529E-2</v>
      </c>
      <c r="AO181" s="439">
        <v>3.5157447758346942E-2</v>
      </c>
      <c r="AP181" s="439">
        <v>1.7607493985566429E-2</v>
      </c>
      <c r="AQ181" s="439">
        <v>1.2379430370017042E-2</v>
      </c>
      <c r="AR181" s="439">
        <v>3.5533636342370237E-2</v>
      </c>
      <c r="AS181" s="439">
        <v>6.6616294363774737E-3</v>
      </c>
      <c r="AT181" s="439">
        <v>4.1973852818013102E-3</v>
      </c>
      <c r="AU181" s="440">
        <v>1.1682851707839075E-2</v>
      </c>
      <c r="AV181" s="441"/>
      <c r="AW181" s="439"/>
      <c r="AX181" s="440"/>
      <c r="AY181" s="471">
        <f t="shared" ref="AY181:AY210" si="67">AVERAGE(AH181:AX181)</f>
        <v>2.8134586183225636E-2</v>
      </c>
      <c r="BB181" s="163">
        <f t="shared" ref="BB181:BB211" si="68">1+AY181</f>
        <v>1.0281345861832256</v>
      </c>
      <c r="BC181" s="163">
        <f>PRODUCT($BA$180:BB181)</f>
        <v>1.1150467604091336</v>
      </c>
    </row>
    <row r="182" spans="9:55" ht="15">
      <c r="I182" s="148">
        <v>40694</v>
      </c>
      <c r="J182" s="441"/>
      <c r="K182" s="439"/>
      <c r="L182" s="439"/>
      <c r="M182" s="439"/>
      <c r="N182" s="439">
        <f t="shared" ref="N182:W182" si="69">N127+AE127</f>
        <v>1.1037528093500962E-2</v>
      </c>
      <c r="O182" s="439">
        <f t="shared" si="69"/>
        <v>1.3777952552767269E-2</v>
      </c>
      <c r="P182" s="439">
        <f t="shared" si="69"/>
        <v>2.3060956345221185E-2</v>
      </c>
      <c r="Q182" s="439">
        <f t="shared" si="69"/>
        <v>1.4358184967478311E-2</v>
      </c>
      <c r="R182" s="439">
        <f t="shared" si="69"/>
        <v>1.9377795767237662E-2</v>
      </c>
      <c r="S182" s="439">
        <f t="shared" si="69"/>
        <v>1.8021350681317123E-2</v>
      </c>
      <c r="T182" s="439">
        <f t="shared" si="69"/>
        <v>-5.1237282876957085E-4</v>
      </c>
      <c r="U182" s="439">
        <f t="shared" si="69"/>
        <v>-9.2293694882896217E-3</v>
      </c>
      <c r="V182" s="439">
        <f t="shared" si="69"/>
        <v>8.9133746498619802E-3</v>
      </c>
      <c r="W182" s="440">
        <f t="shared" si="69"/>
        <v>2.0209420296330216E-2</v>
      </c>
      <c r="X182" s="441"/>
      <c r="Y182" s="439"/>
      <c r="Z182" s="443"/>
      <c r="AA182" s="440">
        <f t="shared" si="66"/>
        <v>1.1901482103665552E-2</v>
      </c>
      <c r="AB182" s="471" t="e">
        <f>[2]!YBHIST("10 Year Treasury",$I182,"Yield","govt","")/100</f>
        <v>#VALUE!</v>
      </c>
      <c r="AG182" s="148">
        <v>40694</v>
      </c>
      <c r="AH182" s="441"/>
      <c r="AI182" s="439"/>
      <c r="AJ182" s="439"/>
      <c r="AK182" s="439"/>
      <c r="AL182" s="439">
        <v>0.12926092778429521</v>
      </c>
      <c r="AM182" s="439">
        <v>3.7834943159777909E-2</v>
      </c>
      <c r="AN182" s="439">
        <v>1.2861838505018654E-2</v>
      </c>
      <c r="AO182" s="439">
        <v>1.1959493114426081E-2</v>
      </c>
      <c r="AP182" s="439">
        <v>2.2515401185247384E-2</v>
      </c>
      <c r="AQ182" s="439">
        <v>1.6977547607428649E-3</v>
      </c>
      <c r="AR182" s="439">
        <v>-5.9201946141553682E-3</v>
      </c>
      <c r="AS182" s="439">
        <v>-1.5896668715856987E-2</v>
      </c>
      <c r="AT182" s="439">
        <v>2.2758587742282171E-3</v>
      </c>
      <c r="AU182" s="440">
        <v>8.6710296524504932E-2</v>
      </c>
      <c r="AV182" s="441"/>
      <c r="AW182" s="439"/>
      <c r="AX182" s="440"/>
      <c r="AY182" s="471">
        <f t="shared" si="67"/>
        <v>2.832996504782289E-2</v>
      </c>
      <c r="BB182" s="163">
        <f t="shared" si="68"/>
        <v>1.0283299650478228</v>
      </c>
      <c r="BC182" s="163">
        <f>PRODUCT($BA$180:BB182)</f>
        <v>1.1466359961582124</v>
      </c>
    </row>
    <row r="183" spans="9:55" ht="15">
      <c r="I183" s="148">
        <v>40724</v>
      </c>
      <c r="J183" s="441"/>
      <c r="K183" s="439"/>
      <c r="L183" s="439"/>
      <c r="M183" s="439"/>
      <c r="N183" s="439">
        <f t="shared" ref="N183:Z183" si="70">N128+AE128</f>
        <v>2.5650607281422592E-2</v>
      </c>
      <c r="O183" s="439">
        <f t="shared" si="70"/>
        <v>1.8409076182017408E-2</v>
      </c>
      <c r="P183" s="439">
        <f t="shared" si="70"/>
        <v>1.5223249777742212E-2</v>
      </c>
      <c r="Q183" s="439">
        <f t="shared" si="70"/>
        <v>3.4581508330650435E-2</v>
      </c>
      <c r="R183" s="439">
        <f t="shared" si="70"/>
        <v>-1.5880174463748591E-3</v>
      </c>
      <c r="S183" s="439">
        <f t="shared" si="70"/>
        <v>-7.9950745323960938E-3</v>
      </c>
      <c r="T183" s="439">
        <f t="shared" si="70"/>
        <v>1.4945311638484258E-2</v>
      </c>
      <c r="U183" s="439">
        <f t="shared" si="70"/>
        <v>-1.1555570071920103E-2</v>
      </c>
      <c r="V183" s="439">
        <f t="shared" si="70"/>
        <v>1.3030859034495518E-2</v>
      </c>
      <c r="W183" s="440">
        <f t="shared" si="70"/>
        <v>2.2414407584701271E-2</v>
      </c>
      <c r="X183" s="441">
        <f t="shared" si="70"/>
        <v>2.9179979970261755E-2</v>
      </c>
      <c r="Y183" s="439">
        <f t="shared" si="70"/>
        <v>1.9379560219741167E-2</v>
      </c>
      <c r="Z183" s="443">
        <f t="shared" si="70"/>
        <v>1.7314811704134823E-2</v>
      </c>
      <c r="AA183" s="440">
        <f t="shared" si="66"/>
        <v>1.4537746897920031E-2</v>
      </c>
      <c r="AB183" s="471" t="e">
        <f>[2]!YBHIST("10 Year Treasury",$I183,"Yield","govt","")/100</f>
        <v>#VALUE!</v>
      </c>
      <c r="AG183" s="148">
        <v>40724</v>
      </c>
      <c r="AH183" s="441"/>
      <c r="AI183" s="439"/>
      <c r="AJ183" s="439"/>
      <c r="AK183" s="439"/>
      <c r="AL183" s="439">
        <v>3.782313748352098E-2</v>
      </c>
      <c r="AM183" s="439">
        <v>1.8329916615224571E-2</v>
      </c>
      <c r="AN183" s="439">
        <v>1.5383360039418729E-2</v>
      </c>
      <c r="AO183" s="439">
        <v>3.3021763418020302E-2</v>
      </c>
      <c r="AP183" s="439">
        <v>3.6917631143719887E-3</v>
      </c>
      <c r="AQ183" s="439">
        <v>4.0231171369775583E-3</v>
      </c>
      <c r="AR183" s="439">
        <v>1.5162219885028994E-2</v>
      </c>
      <c r="AS183" s="439">
        <v>1.8603839518845893E-3</v>
      </c>
      <c r="AT183" s="439">
        <v>1.3579831567922734E-2</v>
      </c>
      <c r="AU183" s="440">
        <v>2.6712810611591111E-2</v>
      </c>
      <c r="AV183" s="441">
        <v>0.18430020915711057</v>
      </c>
      <c r="AW183" s="439">
        <v>2.1737650996902422E-2</v>
      </c>
      <c r="AX183" s="440">
        <v>1.7282977443049762E-2</v>
      </c>
      <c r="AY183" s="471">
        <f t="shared" si="67"/>
        <v>3.022378010930956E-2</v>
      </c>
      <c r="BB183" s="163">
        <f t="shared" si="68"/>
        <v>1.0302237801093095</v>
      </c>
      <c r="BC183" s="163">
        <f>PRODUCT($BA$180:BB183)</f>
        <v>1.1812916703715173</v>
      </c>
    </row>
    <row r="184" spans="9:55" ht="15">
      <c r="I184" s="148">
        <v>40753</v>
      </c>
      <c r="J184" s="441"/>
      <c r="K184" s="439"/>
      <c r="L184" s="439"/>
      <c r="M184" s="439"/>
      <c r="N184" s="439">
        <f t="shared" ref="N184:Z184" si="71">N129+AE129</f>
        <v>-4.5992988193471168E-2</v>
      </c>
      <c r="O184" s="439">
        <f t="shared" si="71"/>
        <v>-4.2153080543305528E-2</v>
      </c>
      <c r="P184" s="439">
        <f t="shared" si="71"/>
        <v>-5.039308837949915E-2</v>
      </c>
      <c r="Q184" s="439">
        <f t="shared" si="71"/>
        <v>-6.6402555702337385E-2</v>
      </c>
      <c r="R184" s="439">
        <f t="shared" si="71"/>
        <v>-4.0057806853647945E-2</v>
      </c>
      <c r="S184" s="439">
        <f t="shared" si="71"/>
        <v>-4.5941284315719165E-2</v>
      </c>
      <c r="T184" s="439">
        <f t="shared" si="71"/>
        <v>-7.072862627022683E-2</v>
      </c>
      <c r="U184" s="439">
        <f t="shared" si="71"/>
        <v>-1.5196736525636535E-2</v>
      </c>
      <c r="V184" s="439">
        <f t="shared" si="71"/>
        <v>-3.1829368384301775E-2</v>
      </c>
      <c r="W184" s="440">
        <f t="shared" si="71"/>
        <v>-4.0366675343252785E-2</v>
      </c>
      <c r="X184" s="441">
        <f t="shared" si="71"/>
        <v>-5.6987937198630212E-2</v>
      </c>
      <c r="Y184" s="439">
        <f t="shared" si="71"/>
        <v>-5.2149038820206814E-2</v>
      </c>
      <c r="Z184" s="443">
        <f t="shared" si="71"/>
        <v>-5.5127166970192092E-2</v>
      </c>
      <c r="AA184" s="440">
        <f t="shared" si="66"/>
        <v>-4.717895026926365E-2</v>
      </c>
      <c r="AB184" s="471" t="e">
        <f>[2]!YBHIST("10 Year Treasury",$I184,"Yield","govt","")/100</f>
        <v>#VALUE!</v>
      </c>
      <c r="AG184" s="148">
        <v>40753</v>
      </c>
      <c r="AH184" s="441"/>
      <c r="AI184" s="439"/>
      <c r="AJ184" s="439"/>
      <c r="AK184" s="439"/>
      <c r="AL184" s="439">
        <v>-6.0863493666417801E-2</v>
      </c>
      <c r="AM184" s="439">
        <v>-4.2880824500503949E-2</v>
      </c>
      <c r="AN184" s="439">
        <v>-4.753903821189575E-2</v>
      </c>
      <c r="AO184" s="439">
        <v>-6.7572144491267541E-2</v>
      </c>
      <c r="AP184" s="439">
        <v>-3.9807110311290847E-2</v>
      </c>
      <c r="AQ184" s="439">
        <v>-4.2756180319005299E-2</v>
      </c>
      <c r="AR184" s="439">
        <v>-6.4249385969784231E-2</v>
      </c>
      <c r="AS184" s="439">
        <v>-2.5826647339701771E-2</v>
      </c>
      <c r="AT184" s="439">
        <v>-3.3002050683003943E-2</v>
      </c>
      <c r="AU184" s="440">
        <v>-4.1722842393412098E-2</v>
      </c>
      <c r="AV184" s="441">
        <v>-0.41144267338034179</v>
      </c>
      <c r="AW184" s="439">
        <v>-6.5423824870353017E-2</v>
      </c>
      <c r="AX184" s="440">
        <v>-5.8090945005870614E-2</v>
      </c>
      <c r="AY184" s="471">
        <f t="shared" si="67"/>
        <v>-7.7013627780219127E-2</v>
      </c>
      <c r="BB184" s="163">
        <f t="shared" si="68"/>
        <v>0.92298637221978086</v>
      </c>
      <c r="BC184" s="163">
        <f>PRODUCT($BA$180:BB184)</f>
        <v>1.090316113369652</v>
      </c>
    </row>
    <row r="185" spans="9:55" ht="15">
      <c r="I185" s="148">
        <v>40786</v>
      </c>
      <c r="J185" s="441"/>
      <c r="K185" s="439"/>
      <c r="L185" s="439"/>
      <c r="M185" s="439"/>
      <c r="N185" s="439">
        <f t="shared" ref="N185:Z185" si="72">N130+AE130</f>
        <v>-0.12896552943247142</v>
      </c>
      <c r="O185" s="439">
        <f t="shared" si="72"/>
        <v>-0.16010393146238186</v>
      </c>
      <c r="P185" s="439">
        <f t="shared" si="72"/>
        <v>-0.2275143360734572</v>
      </c>
      <c r="Q185" s="439">
        <f t="shared" si="72"/>
        <v>-0.22041974709145074</v>
      </c>
      <c r="R185" s="439">
        <f t="shared" si="72"/>
        <v>-0.13623988951983709</v>
      </c>
      <c r="S185" s="439">
        <f t="shared" si="72"/>
        <v>-0.20084816465904806</v>
      </c>
      <c r="T185" s="439">
        <f t="shared" si="72"/>
        <v>-0.21684222802692069</v>
      </c>
      <c r="U185" s="439">
        <f t="shared" si="72"/>
        <v>-0.12529852008374637</v>
      </c>
      <c r="V185" s="439">
        <f t="shared" si="72"/>
        <v>-0.11532973695791776</v>
      </c>
      <c r="W185" s="440">
        <f t="shared" si="72"/>
        <v>-0.10128508169506292</v>
      </c>
      <c r="X185" s="441">
        <f t="shared" si="72"/>
        <v>-0.14172914706482648</v>
      </c>
      <c r="Y185" s="439">
        <f t="shared" si="72"/>
        <v>-0.15485495453006926</v>
      </c>
      <c r="Z185" s="443">
        <f t="shared" si="72"/>
        <v>-0.15572927323795788</v>
      </c>
      <c r="AA185" s="440">
        <f t="shared" si="66"/>
        <v>-0.16039696460270367</v>
      </c>
      <c r="AB185" s="471" t="e">
        <f>[2]!YBHIST("10 Year Treasury",$I185,"Yield","govt","")/100</f>
        <v>#VALUE!</v>
      </c>
      <c r="AG185" s="148">
        <v>40786</v>
      </c>
      <c r="AH185" s="441"/>
      <c r="AI185" s="439"/>
      <c r="AJ185" s="439"/>
      <c r="AK185" s="439"/>
      <c r="AL185" s="439">
        <v>-0.19213237757439561</v>
      </c>
      <c r="AM185" s="439">
        <v>-0.14815401299177194</v>
      </c>
      <c r="AN185" s="439">
        <v>-0.16552755318991447</v>
      </c>
      <c r="AO185" s="439">
        <v>-0.21223649051900176</v>
      </c>
      <c r="AP185" s="439">
        <v>-0.10336419060115662</v>
      </c>
      <c r="AQ185" s="439">
        <v>-0.1221350332676194</v>
      </c>
      <c r="AR185" s="439">
        <v>-0.17321644718624338</v>
      </c>
      <c r="AS185" s="439">
        <v>-8.874264755888317E-2</v>
      </c>
      <c r="AT185" s="439">
        <v>-0.10284646304392109</v>
      </c>
      <c r="AU185" s="440">
        <v>-0.13791665165483677</v>
      </c>
      <c r="AV185" s="441">
        <v>-0.59655834727475121</v>
      </c>
      <c r="AW185" s="439">
        <v>-0.20040506687008933</v>
      </c>
      <c r="AX185" s="440">
        <v>-0.14424806814853625</v>
      </c>
      <c r="AY185" s="471">
        <f t="shared" si="67"/>
        <v>-0.18365256537547084</v>
      </c>
      <c r="BB185" s="163">
        <f t="shared" si="68"/>
        <v>0.81634743462452919</v>
      </c>
      <c r="BC185" s="163">
        <f>PRODUCT($BA$180:BB185)</f>
        <v>0.89007676207910269</v>
      </c>
    </row>
    <row r="186" spans="9:55" ht="15">
      <c r="I186" s="148">
        <v>40816</v>
      </c>
      <c r="J186" s="441"/>
      <c r="K186" s="439"/>
      <c r="L186" s="439"/>
      <c r="M186" s="439"/>
      <c r="N186" s="439">
        <f t="shared" ref="N186:Z186" si="73">N131+AE131</f>
        <v>-0.15334281372336228</v>
      </c>
      <c r="O186" s="439">
        <f t="shared" si="73"/>
        <v>-0.17145055700462272</v>
      </c>
      <c r="P186" s="439">
        <f t="shared" si="73"/>
        <v>-0.13747092647090475</v>
      </c>
      <c r="Q186" s="439">
        <f t="shared" si="73"/>
        <v>-0.12702548566866073</v>
      </c>
      <c r="R186" s="439">
        <f t="shared" si="73"/>
        <v>-0.16222133578265463</v>
      </c>
      <c r="S186" s="439">
        <f t="shared" si="73"/>
        <v>-0.1380145557676638</v>
      </c>
      <c r="T186" s="439">
        <f t="shared" si="73"/>
        <v>-0.14682918102508333</v>
      </c>
      <c r="U186" s="439">
        <f t="shared" si="73"/>
        <v>-0.14596006991050733</v>
      </c>
      <c r="V186" s="439">
        <f t="shared" si="73"/>
        <v>-0.146262309489642</v>
      </c>
      <c r="W186" s="440">
        <f t="shared" si="73"/>
        <v>-0.13969349856774901</v>
      </c>
      <c r="X186" s="441">
        <f t="shared" si="73"/>
        <v>-0.12504670790281328</v>
      </c>
      <c r="Y186" s="439">
        <f t="shared" si="73"/>
        <v>-0.12518696523509115</v>
      </c>
      <c r="Z186" s="443">
        <f t="shared" si="73"/>
        <v>-0.13593927959949026</v>
      </c>
      <c r="AA186" s="440">
        <f t="shared" si="66"/>
        <v>-0.14264951431909578</v>
      </c>
      <c r="AB186" s="471" t="e">
        <f>[2]!YBHIST("10 Year Treasury",$I186,"Yield","govt","")/100</f>
        <v>#VALUE!</v>
      </c>
      <c r="AG186" s="148">
        <v>40816</v>
      </c>
      <c r="AH186" s="441"/>
      <c r="AI186" s="439"/>
      <c r="AJ186" s="439"/>
      <c r="AK186" s="439"/>
      <c r="AL186" s="439">
        <v>-0.14404305785663229</v>
      </c>
      <c r="AM186" s="439">
        <v>-0.12191623828874991</v>
      </c>
      <c r="AN186" s="439">
        <v>-9.3014323253413259E-2</v>
      </c>
      <c r="AO186" s="439">
        <v>-0.10976287595796619</v>
      </c>
      <c r="AP186" s="439">
        <v>-9.071609911826066E-2</v>
      </c>
      <c r="AQ186" s="439">
        <v>-7.8136328904601732E-2</v>
      </c>
      <c r="AR186" s="439">
        <v>-0.10961941368005508</v>
      </c>
      <c r="AS186" s="439">
        <v>-9.4685582138428648E-2</v>
      </c>
      <c r="AT186" s="439">
        <v>-0.12867066409389966</v>
      </c>
      <c r="AU186" s="440">
        <v>-0.21746433256618986</v>
      </c>
      <c r="AV186" s="441">
        <v>-0.20607375238504153</v>
      </c>
      <c r="AW186" s="439">
        <v>-0.11481290037826093</v>
      </c>
      <c r="AX186" s="440">
        <v>-0.10060353301726487</v>
      </c>
      <c r="AY186" s="471">
        <f t="shared" si="67"/>
        <v>-0.12380916166452036</v>
      </c>
      <c r="BB186" s="163">
        <f t="shared" si="68"/>
        <v>0.87619083833547962</v>
      </c>
      <c r="BC186" s="163">
        <f>PRODUCT($BA$180:BB186)</f>
        <v>0.77987710434901825</v>
      </c>
    </row>
    <row r="187" spans="9:55" ht="15">
      <c r="I187" s="148">
        <v>40847</v>
      </c>
      <c r="J187" s="441"/>
      <c r="K187" s="439"/>
      <c r="L187" s="439"/>
      <c r="M187" s="439"/>
      <c r="N187" s="439">
        <f t="shared" ref="N187:Z187" si="74">N132+AE132</f>
        <v>-2.0894316428449234E-2</v>
      </c>
      <c r="O187" s="439">
        <f t="shared" si="74"/>
        <v>-2.6510331887036089E-2</v>
      </c>
      <c r="P187" s="439">
        <f t="shared" si="74"/>
        <v>6.8698528853487331E-2</v>
      </c>
      <c r="Q187" s="439">
        <f t="shared" si="74"/>
        <v>0.15902422842882852</v>
      </c>
      <c r="R187" s="439">
        <f t="shared" si="74"/>
        <v>-5.3274163336494386E-3</v>
      </c>
      <c r="S187" s="439">
        <f t="shared" si="74"/>
        <v>3.9775275941511E-2</v>
      </c>
      <c r="T187" s="439">
        <f t="shared" si="74"/>
        <v>0.18832800922585385</v>
      </c>
      <c r="U187" s="439">
        <f t="shared" si="74"/>
        <v>-7.7839312642543875E-3</v>
      </c>
      <c r="V187" s="439">
        <f t="shared" si="74"/>
        <v>-6.8152086493065813E-3</v>
      </c>
      <c r="W187" s="440">
        <f t="shared" si="74"/>
        <v>-1.3863376403794654E-2</v>
      </c>
      <c r="X187" s="441">
        <f t="shared" si="74"/>
        <v>2.4989558801473442E-2</v>
      </c>
      <c r="Y187" s="439">
        <f t="shared" si="74"/>
        <v>2.6800405555780924E-2</v>
      </c>
      <c r="Z187" s="443">
        <f t="shared" si="74"/>
        <v>6.4482841829308232E-2</v>
      </c>
      <c r="AA187" s="440">
        <f t="shared" si="66"/>
        <v>3.7761866743827158E-2</v>
      </c>
      <c r="AB187" s="471" t="e">
        <f t="shared" ref="AB187:AB210" ca="1" si="75">[4]!YBHIST("10 Year Treasury",$I187,"Yield","govt","")/100</f>
        <v>#NAME?</v>
      </c>
      <c r="AG187" s="148">
        <v>40847</v>
      </c>
      <c r="AH187" s="441"/>
      <c r="AI187" s="439"/>
      <c r="AJ187" s="439"/>
      <c r="AK187" s="439"/>
      <c r="AL187" s="439">
        <v>-5.5912575820858193E-3</v>
      </c>
      <c r="AM187" s="439">
        <v>-6.4271883271926952E-3</v>
      </c>
      <c r="AN187" s="439">
        <v>3.9560304327420415E-2</v>
      </c>
      <c r="AO187" s="439">
        <v>0.11883421156829228</v>
      </c>
      <c r="AP187" s="439">
        <v>7.2487227096179494E-3</v>
      </c>
      <c r="AQ187" s="439">
        <v>2.2343324108510646E-2</v>
      </c>
      <c r="AR187" s="439">
        <v>0.11993503364648582</v>
      </c>
      <c r="AS187" s="439">
        <v>1.085411276149883E-3</v>
      </c>
      <c r="AT187" s="439">
        <v>-7.0160795377210254E-3</v>
      </c>
      <c r="AU187" s="440">
        <v>-4.9567096992829976E-2</v>
      </c>
      <c r="AV187" s="441">
        <v>2.4871553360901657E-2</v>
      </c>
      <c r="AW187" s="439">
        <v>2.1986201675189262E-2</v>
      </c>
      <c r="AX187" s="440">
        <v>3.7552834315906558E-2</v>
      </c>
      <c r="AY187" s="471">
        <f t="shared" si="67"/>
        <v>2.4985844196049607E-2</v>
      </c>
      <c r="BB187" s="163">
        <f t="shared" si="68"/>
        <v>1.0249858441960495</v>
      </c>
      <c r="BC187" s="163">
        <f>PRODUCT($BA$180:BB187)</f>
        <v>0.79936299217034912</v>
      </c>
    </row>
    <row r="188" spans="9:55" ht="15">
      <c r="I188" s="148">
        <v>40877</v>
      </c>
      <c r="J188" s="441"/>
      <c r="K188" s="439"/>
      <c r="L188" s="439"/>
      <c r="M188" s="439"/>
      <c r="N188" s="439">
        <f t="shared" ref="N188:Z188" si="76">N133+AE133</f>
        <v>-1.470508904351305E-2</v>
      </c>
      <c r="O188" s="439">
        <f t="shared" si="76"/>
        <v>-2.4073501611006048E-2</v>
      </c>
      <c r="P188" s="439">
        <f t="shared" si="76"/>
        <v>3.1875213187863301E-2</v>
      </c>
      <c r="Q188" s="439">
        <f t="shared" si="76"/>
        <v>4.1210122935770213E-2</v>
      </c>
      <c r="R188" s="439">
        <f t="shared" si="76"/>
        <v>-4.9968365583891464E-2</v>
      </c>
      <c r="S188" s="439">
        <f t="shared" si="76"/>
        <v>-1.0888643333407673E-2</v>
      </c>
      <c r="T188" s="439">
        <f t="shared" si="76"/>
        <v>2.5279252283418777E-2</v>
      </c>
      <c r="U188" s="439">
        <f t="shared" si="76"/>
        <v>6.2949464088283114E-2</v>
      </c>
      <c r="V188" s="439">
        <f t="shared" si="76"/>
        <v>8.1241514101968865E-2</v>
      </c>
      <c r="W188" s="440">
        <f t="shared" si="76"/>
        <v>5.7274033072104297E-2</v>
      </c>
      <c r="X188" s="441">
        <f t="shared" si="76"/>
        <v>-1.1686349640232451E-2</v>
      </c>
      <c r="Y188" s="439">
        <f t="shared" si="76"/>
        <v>-7.7197468803974706E-4</v>
      </c>
      <c r="Z188" s="443">
        <f t="shared" si="76"/>
        <v>2.2804662710884143E-2</v>
      </c>
      <c r="AA188" s="440">
        <f t="shared" si="66"/>
        <v>1.6195410652323251E-2</v>
      </c>
      <c r="AB188" s="471" t="e">
        <f t="shared" ca="1" si="75"/>
        <v>#NAME?</v>
      </c>
      <c r="AG188" s="148">
        <v>40877</v>
      </c>
      <c r="AH188" s="441"/>
      <c r="AI188" s="439"/>
      <c r="AJ188" s="439"/>
      <c r="AK188" s="439"/>
      <c r="AL188" s="439">
        <v>-1.327823664080382E-2</v>
      </c>
      <c r="AM188" s="439">
        <v>-1.8110478639319888E-2</v>
      </c>
      <c r="AN188" s="439">
        <v>1.152049778931828E-2</v>
      </c>
      <c r="AO188" s="439">
        <v>2.8123569648325651E-2</v>
      </c>
      <c r="AP188" s="439">
        <v>-2.4409581125665703E-2</v>
      </c>
      <c r="AQ188" s="439">
        <v>-1.0560475256081333E-2</v>
      </c>
      <c r="AR188" s="439">
        <v>1.1502139703976306E-2</v>
      </c>
      <c r="AS188" s="439">
        <v>3.1528425352530892E-2</v>
      </c>
      <c r="AT188" s="439">
        <v>7.8573325546713299E-2</v>
      </c>
      <c r="AU188" s="440">
        <v>0.13354929434438548</v>
      </c>
      <c r="AV188" s="441">
        <v>-1.1816904696340622E-2</v>
      </c>
      <c r="AW188" s="439">
        <v>-3.6097307971816985E-3</v>
      </c>
      <c r="AX188" s="440">
        <v>7.18447723538484E-3</v>
      </c>
      <c r="AY188" s="471">
        <f t="shared" si="67"/>
        <v>1.6938178651172441E-2</v>
      </c>
      <c r="BB188" s="163">
        <f t="shared" si="68"/>
        <v>1.0169381786511724</v>
      </c>
      <c r="BC188" s="163">
        <f>PRODUCT($BA$180:BB188)</f>
        <v>0.8129027453388662</v>
      </c>
    </row>
    <row r="189" spans="9:55" ht="15">
      <c r="I189" s="148">
        <v>40907</v>
      </c>
      <c r="J189" s="441"/>
      <c r="K189" s="439"/>
      <c r="L189" s="439"/>
      <c r="M189" s="439"/>
      <c r="N189" s="439">
        <f t="shared" ref="N189:Z189" si="77">N134+AE134</f>
        <v>-1.6335912977303503E-2</v>
      </c>
      <c r="O189" s="439">
        <f t="shared" si="77"/>
        <v>-1.5926632298525992E-2</v>
      </c>
      <c r="P189" s="439">
        <f t="shared" si="77"/>
        <v>1.3013714083715129E-2</v>
      </c>
      <c r="Q189" s="439">
        <f t="shared" si="77"/>
        <v>5.7179074844524776E-3</v>
      </c>
      <c r="R189" s="439">
        <f t="shared" si="77"/>
        <v>-2.5432443251878503E-2</v>
      </c>
      <c r="S189" s="439">
        <f t="shared" si="77"/>
        <v>-3.7673573371045342E-3</v>
      </c>
      <c r="T189" s="439">
        <f t="shared" si="77"/>
        <v>-1.7175747835517889E-2</v>
      </c>
      <c r="U189" s="439">
        <f t="shared" si="77"/>
        <v>-3.9018459391440878E-2</v>
      </c>
      <c r="V189" s="439">
        <f t="shared" si="77"/>
        <v>-2.1696174940356753E-2</v>
      </c>
      <c r="W189" s="440">
        <f t="shared" si="77"/>
        <v>-1.9664216949248411E-2</v>
      </c>
      <c r="X189" s="441">
        <f t="shared" si="77"/>
        <v>-1.0210568865539012E-2</v>
      </c>
      <c r="Y189" s="439">
        <f t="shared" si="77"/>
        <v>-1.1784142628504853E-2</v>
      </c>
      <c r="Z189" s="443">
        <f t="shared" si="77"/>
        <v>-2.3274623582979423E-3</v>
      </c>
      <c r="AA189" s="440">
        <f t="shared" si="66"/>
        <v>-1.2662115174273127E-2</v>
      </c>
      <c r="AB189" s="471" t="e">
        <f t="shared" ca="1" si="75"/>
        <v>#NAME?</v>
      </c>
      <c r="AG189" s="148">
        <v>40907</v>
      </c>
      <c r="AH189" s="441"/>
      <c r="AI189" s="439"/>
      <c r="AJ189" s="439"/>
      <c r="AK189" s="439"/>
      <c r="AL189" s="439">
        <v>-1.6272143134063888E-2</v>
      </c>
      <c r="AM189" s="439">
        <v>-1.6030703133482684E-2</v>
      </c>
      <c r="AN189" s="439">
        <v>-1.2783222325524607E-3</v>
      </c>
      <c r="AO189" s="439">
        <v>-3.0805749210631239E-4</v>
      </c>
      <c r="AP189" s="439">
        <v>-1.9405924114403682E-2</v>
      </c>
      <c r="AQ189" s="439">
        <v>-1.153955307509737E-2</v>
      </c>
      <c r="AR189" s="439">
        <v>-1.6777913258070608E-2</v>
      </c>
      <c r="AS189" s="439">
        <v>-2.8653619258414809E-2</v>
      </c>
      <c r="AT189" s="439">
        <v>-2.1286521986404242E-2</v>
      </c>
      <c r="AU189" s="440">
        <v>-2.3454103577103164E-2</v>
      </c>
      <c r="AV189" s="441">
        <v>-9.9624317323532257E-3</v>
      </c>
      <c r="AW189" s="439">
        <v>-1.3101721996618135E-2</v>
      </c>
      <c r="AX189" s="440">
        <v>-8.843956515066689E-3</v>
      </c>
      <c r="AY189" s="471">
        <f t="shared" si="67"/>
        <v>-1.4378074731210562E-2</v>
      </c>
      <c r="BB189" s="163">
        <f t="shared" si="68"/>
        <v>0.98562192526878944</v>
      </c>
      <c r="BC189" s="163">
        <f>PRODUCT($BA$180:BB189)</f>
        <v>0.8012147689171778</v>
      </c>
    </row>
    <row r="190" spans="9:55" ht="15">
      <c r="I190" s="148">
        <v>40939</v>
      </c>
      <c r="J190" s="441"/>
      <c r="K190" s="439"/>
      <c r="L190" s="439"/>
      <c r="M190" s="439"/>
      <c r="N190" s="439">
        <f t="shared" ref="N190:Z190" si="78">N135+AE135</f>
        <v>-3.5611674575441996E-2</v>
      </c>
      <c r="O190" s="439">
        <f t="shared" si="78"/>
        <v>-5.4117156901186805E-2</v>
      </c>
      <c r="P190" s="439">
        <f t="shared" si="78"/>
        <v>-5.8280739482324165E-2</v>
      </c>
      <c r="Q190" s="439">
        <f t="shared" si="78"/>
        <v>-8.1146351002755454E-2</v>
      </c>
      <c r="R190" s="439">
        <f t="shared" si="78"/>
        <v>-6.2677461527055056E-2</v>
      </c>
      <c r="S190" s="439">
        <f t="shared" si="78"/>
        <v>-5.7113532408680223E-2</v>
      </c>
      <c r="T190" s="439">
        <f t="shared" si="78"/>
        <v>-9.1248866437365267E-2</v>
      </c>
      <c r="U190" s="439">
        <f t="shared" si="78"/>
        <v>-4.1034362975281066E-3</v>
      </c>
      <c r="V190" s="439">
        <f t="shared" si="78"/>
        <v>-4.040700117672167E-2</v>
      </c>
      <c r="W190" s="440">
        <f t="shared" si="78"/>
        <v>-3.4904420807279242E-2</v>
      </c>
      <c r="X190" s="441">
        <f t="shared" si="78"/>
        <v>-4.8508420298437577E-2</v>
      </c>
      <c r="Y190" s="439">
        <f t="shared" si="78"/>
        <v>-5.1331966441105853E-2</v>
      </c>
      <c r="Z190" s="443">
        <f t="shared" si="78"/>
        <v>-7.0786791787427902E-2</v>
      </c>
      <c r="AA190" s="440">
        <f t="shared" si="66"/>
        <v>-5.3095216857177635E-2</v>
      </c>
      <c r="AB190" s="471" t="e">
        <f t="shared" ca="1" si="75"/>
        <v>#NAME?</v>
      </c>
      <c r="AG190" s="148">
        <v>40939</v>
      </c>
      <c r="AH190" s="441"/>
      <c r="AI190" s="439"/>
      <c r="AJ190" s="439"/>
      <c r="AK190" s="439"/>
      <c r="AL190" s="439">
        <v>-3.0795100253073832E-2</v>
      </c>
      <c r="AM190" s="439">
        <v>-3.9938183466777077E-2</v>
      </c>
      <c r="AN190" s="439">
        <v>-4.0599818997676958E-2</v>
      </c>
      <c r="AO190" s="439">
        <v>-6.339174516982525E-2</v>
      </c>
      <c r="AP190" s="439">
        <v>-3.6984538216082774E-2</v>
      </c>
      <c r="AQ190" s="439">
        <v>-3.6366003208244076E-2</v>
      </c>
      <c r="AR190" s="439">
        <v>-6.3997788288356255E-2</v>
      </c>
      <c r="AS190" s="439">
        <v>-1.3795904682354573E-2</v>
      </c>
      <c r="AT190" s="439">
        <v>-4.0116981312050354E-2</v>
      </c>
      <c r="AU190" s="440">
        <v>-4.672606246210901E-2</v>
      </c>
      <c r="AV190" s="441">
        <v>-4.4535353549520089E-2</v>
      </c>
      <c r="AW190" s="439">
        <v>-4.1688474555122812E-2</v>
      </c>
      <c r="AX190" s="440">
        <v>-4.6528397202995286E-2</v>
      </c>
      <c r="AY190" s="471">
        <f t="shared" si="67"/>
        <v>-4.1958796258783723E-2</v>
      </c>
      <c r="BB190" s="163">
        <f t="shared" si="68"/>
        <v>0.95804120374121626</v>
      </c>
      <c r="BC190" s="163">
        <f>PRODUCT($BA$180:BB190)</f>
        <v>0.76759676166865343</v>
      </c>
    </row>
    <row r="191" spans="9:55" ht="15">
      <c r="I191" s="148">
        <v>40968</v>
      </c>
      <c r="J191" s="441"/>
      <c r="K191" s="439"/>
      <c r="L191" s="439"/>
      <c r="M191" s="439"/>
      <c r="N191" s="439">
        <f t="shared" ref="N191:Z191" si="79">N136+AE136</f>
        <v>0.11517331618056123</v>
      </c>
      <c r="O191" s="439">
        <f t="shared" si="79"/>
        <v>0.15665126274771257</v>
      </c>
      <c r="P191" s="439">
        <f t="shared" si="79"/>
        <v>0.12802008533970849</v>
      </c>
      <c r="Q191" s="439">
        <f t="shared" si="79"/>
        <v>0.10679697123309405</v>
      </c>
      <c r="R191" s="439">
        <f t="shared" si="79"/>
        <v>0.1248542698774299</v>
      </c>
      <c r="S191" s="439">
        <f t="shared" si="79"/>
        <v>0.12293871686894789</v>
      </c>
      <c r="T191" s="439">
        <f t="shared" si="79"/>
        <v>0.10462530049239677</v>
      </c>
      <c r="U191" s="439">
        <f t="shared" si="79"/>
        <v>7.621727908745074E-2</v>
      </c>
      <c r="V191" s="439">
        <f t="shared" si="79"/>
        <v>9.0101178345195279E-2</v>
      </c>
      <c r="W191" s="440">
        <f t="shared" si="79"/>
        <v>6.9288763555443778E-2</v>
      </c>
      <c r="X191" s="441">
        <f t="shared" si="79"/>
        <v>4.1660394337928432E-2</v>
      </c>
      <c r="Y191" s="439">
        <f t="shared" si="79"/>
        <v>5.0639243800702644E-2</v>
      </c>
      <c r="Z191" s="443">
        <f t="shared" si="79"/>
        <v>3.2239540525034818E-2</v>
      </c>
      <c r="AA191" s="440">
        <f t="shared" si="66"/>
        <v>9.3785101722431249E-2</v>
      </c>
      <c r="AB191" s="471" t="e">
        <f t="shared" ca="1" si="75"/>
        <v>#NAME?</v>
      </c>
      <c r="AG191" s="148">
        <v>40968</v>
      </c>
      <c r="AH191" s="441"/>
      <c r="AI191" s="439"/>
      <c r="AJ191" s="439"/>
      <c r="AK191" s="439"/>
      <c r="AL191" s="439">
        <v>5.0750530515349293E-2</v>
      </c>
      <c r="AM191" s="439">
        <v>6.9466476223890461E-2</v>
      </c>
      <c r="AN191" s="439">
        <v>5.4653967999893319E-2</v>
      </c>
      <c r="AO191" s="439">
        <v>7.4058827552013318E-2</v>
      </c>
      <c r="AP191" s="439">
        <v>3.593489567738823E-2</v>
      </c>
      <c r="AQ191" s="439">
        <v>4.0875668597203242E-2</v>
      </c>
      <c r="AR191" s="439">
        <v>6.441643491047444E-2</v>
      </c>
      <c r="AS191" s="439">
        <v>4.5439817777964728E-2</v>
      </c>
      <c r="AT191" s="439">
        <v>0.10178726593336053</v>
      </c>
      <c r="AU191" s="440">
        <v>0.1797695833926872</v>
      </c>
      <c r="AV191" s="441">
        <v>2.9408029302192593E-2</v>
      </c>
      <c r="AW191" s="439">
        <v>2.9947976788181868E-2</v>
      </c>
      <c r="AX191" s="440">
        <v>1.6299073564626454E-2</v>
      </c>
      <c r="AY191" s="471">
        <f t="shared" si="67"/>
        <v>6.0985272941171211E-2</v>
      </c>
      <c r="BB191" s="163">
        <f t="shared" si="68"/>
        <v>1.0609852729411713</v>
      </c>
      <c r="BC191" s="163">
        <f>PRODUCT($BA$180:BB191)</f>
        <v>0.81440885968777543</v>
      </c>
    </row>
    <row r="192" spans="9:55" ht="15">
      <c r="I192" s="148">
        <v>40998</v>
      </c>
      <c r="J192" s="441"/>
      <c r="K192" s="439"/>
      <c r="L192" s="439">
        <f t="shared" ref="L192:Z192" si="80">L137+AC137</f>
        <v>8.8593616634809039E-2</v>
      </c>
      <c r="M192" s="439">
        <f t="shared" si="80"/>
        <v>6.701892952836111E-2</v>
      </c>
      <c r="N192" s="439">
        <f t="shared" si="80"/>
        <v>8.5205102547633971E-2</v>
      </c>
      <c r="O192" s="439">
        <f t="shared" si="80"/>
        <v>0.10192076634227941</v>
      </c>
      <c r="P192" s="439">
        <f t="shared" si="80"/>
        <v>7.5013395035579855E-2</v>
      </c>
      <c r="Q192" s="439">
        <f t="shared" si="80"/>
        <v>8.0230527299822968E-2</v>
      </c>
      <c r="R192" s="439">
        <f t="shared" si="80"/>
        <v>0.11575272549387597</v>
      </c>
      <c r="S192" s="439">
        <f t="shared" si="80"/>
        <v>8.1390256067813721E-2</v>
      </c>
      <c r="T192" s="439">
        <f t="shared" si="80"/>
        <v>0.10346139797544049</v>
      </c>
      <c r="U192" s="439">
        <f t="shared" si="80"/>
        <v>4.1195350760266022E-2</v>
      </c>
      <c r="V192" s="439">
        <f t="shared" si="80"/>
        <v>5.8200625003401923E-2</v>
      </c>
      <c r="W192" s="440">
        <f t="shared" si="80"/>
        <v>6.0831039698237832E-2</v>
      </c>
      <c r="X192" s="441">
        <f t="shared" si="80"/>
        <v>3.3607916256633646E-2</v>
      </c>
      <c r="Y192" s="439">
        <f t="shared" si="80"/>
        <v>3.8741438555837129E-2</v>
      </c>
      <c r="Z192" s="443">
        <f t="shared" si="80"/>
        <v>6.7976364765134217E-2</v>
      </c>
      <c r="AA192" s="440">
        <f t="shared" si="66"/>
        <v>7.3275963464341815E-2</v>
      </c>
      <c r="AB192" s="471" t="e">
        <f t="shared" ca="1" si="75"/>
        <v>#NAME?</v>
      </c>
      <c r="AG192" s="148">
        <v>40998</v>
      </c>
      <c r="AH192" s="441"/>
      <c r="AI192" s="439"/>
      <c r="AJ192" s="439">
        <v>4.7881737595648212E-2</v>
      </c>
      <c r="AK192" s="439">
        <v>3.7270479048465151E-2</v>
      </c>
      <c r="AL192" s="439">
        <v>4.646374799391733E-2</v>
      </c>
      <c r="AM192" s="439">
        <v>5.4080411878192569E-2</v>
      </c>
      <c r="AN192" s="439">
        <v>4.0149701607413789E-2</v>
      </c>
      <c r="AO192" s="439">
        <v>5.9204533752876758E-2</v>
      </c>
      <c r="AP192" s="439">
        <v>4.1818916672791646E-2</v>
      </c>
      <c r="AQ192" s="439">
        <v>3.5298034913208098E-2</v>
      </c>
      <c r="AR192" s="439">
        <v>6.7620282028484358E-2</v>
      </c>
      <c r="AS192" s="439">
        <v>2.8344881058338683E-2</v>
      </c>
      <c r="AT192" s="439">
        <v>6.0105646726520683E-2</v>
      </c>
      <c r="AU192" s="440">
        <v>0.13040921596485916</v>
      </c>
      <c r="AV192" s="441">
        <v>2.8486022291038058E-2</v>
      </c>
      <c r="AW192" s="439">
        <v>2.8893437965605149E-2</v>
      </c>
      <c r="AX192" s="440">
        <v>3.8906894656448206E-2</v>
      </c>
      <c r="AY192" s="471">
        <f t="shared" si="67"/>
        <v>4.9662262943587193E-2</v>
      </c>
      <c r="BB192" s="163">
        <f t="shared" si="68"/>
        <v>1.0496622629435872</v>
      </c>
      <c r="BC192" s="163">
        <f>PRODUCT($BA$180:BB192)</f>
        <v>0.85485424662117682</v>
      </c>
    </row>
    <row r="193" spans="9:55" ht="15">
      <c r="I193" s="148">
        <v>41029</v>
      </c>
      <c r="J193" s="441"/>
      <c r="K193" s="439"/>
      <c r="L193" s="439">
        <f t="shared" ref="L193:Z193" si="81">L138+AC138</f>
        <v>-4.3596212752767254E-2</v>
      </c>
      <c r="M193" s="439">
        <f t="shared" si="81"/>
        <v>-4.3513912944099217E-2</v>
      </c>
      <c r="N193" s="439">
        <f t="shared" si="81"/>
        <v>-5.3062226261971997E-2</v>
      </c>
      <c r="O193" s="439">
        <f t="shared" si="81"/>
        <v>-5.4309761070626766E-2</v>
      </c>
      <c r="P193" s="439">
        <f t="shared" si="81"/>
        <v>-5.5239121515074055E-2</v>
      </c>
      <c r="Q193" s="439">
        <f t="shared" si="81"/>
        <v>-2.3433959335312182E-2</v>
      </c>
      <c r="R193" s="439">
        <f t="shared" si="81"/>
        <v>-4.3080879368137773E-2</v>
      </c>
      <c r="S193" s="439">
        <f t="shared" si="81"/>
        <v>-5.4508410743770691E-2</v>
      </c>
      <c r="T193" s="439">
        <f t="shared" si="81"/>
        <v>-2.5247015410522378E-2</v>
      </c>
      <c r="U193" s="439">
        <f t="shared" si="81"/>
        <v>-2.6010100293895527E-2</v>
      </c>
      <c r="V193" s="439">
        <f t="shared" si="81"/>
        <v>-4.158124375841811E-2</v>
      </c>
      <c r="W193" s="440">
        <f t="shared" si="81"/>
        <v>1.943740452191569E-2</v>
      </c>
      <c r="X193" s="441">
        <f t="shared" si="81"/>
        <v>-4.2461107963351168E-2</v>
      </c>
      <c r="Y193" s="439">
        <f t="shared" si="81"/>
        <v>-3.6423261434867113E-2</v>
      </c>
      <c r="Z193" s="443">
        <f t="shared" si="81"/>
        <v>-2.4000565886136714E-2</v>
      </c>
      <c r="AA193" s="440">
        <f t="shared" si="66"/>
        <v>-3.6468691614469015E-2</v>
      </c>
      <c r="AB193" s="471" t="e">
        <f t="shared" ca="1" si="75"/>
        <v>#NAME?</v>
      </c>
      <c r="AG193" s="148">
        <v>41029</v>
      </c>
      <c r="AH193" s="441"/>
      <c r="AI193" s="439"/>
      <c r="AJ193" s="439">
        <v>-3.3877369542535E-2</v>
      </c>
      <c r="AK193" s="439">
        <v>-3.3888934064287383E-2</v>
      </c>
      <c r="AL193" s="439">
        <v>-4.0361415220815933E-2</v>
      </c>
      <c r="AM193" s="439">
        <v>-4.0030635215055295E-2</v>
      </c>
      <c r="AN193" s="439">
        <v>-3.9412990959475293E-2</v>
      </c>
      <c r="AO193" s="439">
        <v>-2.3432006856136146E-2</v>
      </c>
      <c r="AP193" s="439">
        <v>-2.982891544027232E-2</v>
      </c>
      <c r="AQ193" s="439">
        <v>-3.4812132456965419E-2</v>
      </c>
      <c r="AR193" s="439">
        <v>-2.4557444543527845E-2</v>
      </c>
      <c r="AS193" s="439">
        <v>-2.4823270658529115E-2</v>
      </c>
      <c r="AT193" s="439">
        <v>-4.0393582984455445E-2</v>
      </c>
      <c r="AU193" s="440">
        <v>6.7773861247938688E-2</v>
      </c>
      <c r="AV193" s="441">
        <v>-4.2272651453805855E-2</v>
      </c>
      <c r="AW193" s="439">
        <v>-3.3741493305300387E-2</v>
      </c>
      <c r="AX193" s="440">
        <v>-2.3749228244702714E-2</v>
      </c>
      <c r="AY193" s="471">
        <f t="shared" si="67"/>
        <v>-2.6493880646528363E-2</v>
      </c>
      <c r="BB193" s="163">
        <f t="shared" si="68"/>
        <v>0.97350611935347164</v>
      </c>
      <c r="BC193" s="163">
        <f>PRODUCT($BA$180:BB193)</f>
        <v>0.8322058402410174</v>
      </c>
    </row>
    <row r="194" spans="9:55" ht="15">
      <c r="I194" s="148">
        <v>41060</v>
      </c>
      <c r="J194" s="441"/>
      <c r="K194" s="439"/>
      <c r="L194" s="439">
        <f t="shared" ref="L194:Z194" si="82">L139+AC139</f>
        <v>-8.7445904333535884E-2</v>
      </c>
      <c r="M194" s="439">
        <f t="shared" si="82"/>
        <v>-7.7704863566932653E-2</v>
      </c>
      <c r="N194" s="439">
        <f t="shared" si="82"/>
        <v>-0.12443529390363532</v>
      </c>
      <c r="O194" s="439">
        <f t="shared" si="82"/>
        <v>-0.11287453534695177</v>
      </c>
      <c r="P194" s="439">
        <f t="shared" si="82"/>
        <v>-9.5554588568052712E-2</v>
      </c>
      <c r="Q194" s="439">
        <f t="shared" si="82"/>
        <v>-8.2193354095388693E-2</v>
      </c>
      <c r="R194" s="439">
        <f t="shared" si="82"/>
        <v>-0.12380201228870924</v>
      </c>
      <c r="S194" s="439">
        <f t="shared" si="82"/>
        <v>-9.8019683466934487E-2</v>
      </c>
      <c r="T194" s="439">
        <f t="shared" si="82"/>
        <v>-9.1109387492897959E-2</v>
      </c>
      <c r="U194" s="439">
        <f t="shared" si="82"/>
        <v>-8.8414181080623433E-2</v>
      </c>
      <c r="V194" s="439">
        <f t="shared" si="82"/>
        <v>-9.8124096984995107E-2</v>
      </c>
      <c r="W194" s="440">
        <f t="shared" si="82"/>
        <v>-5.5503429291184792E-2</v>
      </c>
      <c r="X194" s="441">
        <f t="shared" si="82"/>
        <v>-6.9244371627573104E-2</v>
      </c>
      <c r="Y194" s="439">
        <f t="shared" si="82"/>
        <v>-7.1576767354409099E-2</v>
      </c>
      <c r="Z194" s="443">
        <f t="shared" si="82"/>
        <v>-6.1281811683505209E-2</v>
      </c>
      <c r="AA194" s="440">
        <f t="shared" si="66"/>
        <v>-8.9152285405688619E-2</v>
      </c>
      <c r="AB194" s="471" t="e">
        <f t="shared" ca="1" si="75"/>
        <v>#NAME?</v>
      </c>
      <c r="AG194" s="148">
        <v>41060</v>
      </c>
      <c r="AH194" s="441"/>
      <c r="AI194" s="439"/>
      <c r="AJ194" s="439">
        <v>-5.2720823811675983E-2</v>
      </c>
      <c r="AK194" s="439">
        <v>-4.9023211456217117E-2</v>
      </c>
      <c r="AL194" s="439">
        <v>-7.0250318985124321E-2</v>
      </c>
      <c r="AM194" s="439">
        <v>-6.5342444925532789E-2</v>
      </c>
      <c r="AN194" s="439">
        <v>-5.736090263110926E-2</v>
      </c>
      <c r="AO194" s="439">
        <v>-6.4631051254656166E-2</v>
      </c>
      <c r="AP194" s="439">
        <v>-5.302680823722241E-2</v>
      </c>
      <c r="AQ194" s="439">
        <v>-5.0081071547529693E-2</v>
      </c>
      <c r="AR194" s="439">
        <v>-6.5448420405750551E-2</v>
      </c>
      <c r="AS194" s="439">
        <v>-6.0501813394153385E-2</v>
      </c>
      <c r="AT194" s="439">
        <v>-0.10198764279385654</v>
      </c>
      <c r="AU194" s="440">
        <v>-9.8018399651287461E-2</v>
      </c>
      <c r="AV194" s="441">
        <v>-6.0338842625384019E-2</v>
      </c>
      <c r="AW194" s="439">
        <v>-5.7033996090959695E-2</v>
      </c>
      <c r="AX194" s="440">
        <v>-4.2818253877458141E-2</v>
      </c>
      <c r="AY194" s="471">
        <f t="shared" si="67"/>
        <v>-6.3238933445861165E-2</v>
      </c>
      <c r="BB194" s="163">
        <f t="shared" si="68"/>
        <v>0.93676106655413882</v>
      </c>
      <c r="BC194" s="163">
        <f>PRODUCT($BA$180:BB194)</f>
        <v>0.77957803049675878</v>
      </c>
    </row>
    <row r="195" spans="9:55" ht="15">
      <c r="I195" s="148">
        <v>41089</v>
      </c>
      <c r="J195" s="441"/>
      <c r="K195" s="439"/>
      <c r="L195" s="439">
        <f t="shared" ref="L195:Z195" si="83">L140+AC140</f>
        <v>-2.8615556184954502E-3</v>
      </c>
      <c r="M195" s="439">
        <f t="shared" si="83"/>
        <v>1.9604221094565121E-2</v>
      </c>
      <c r="N195" s="439">
        <f t="shared" si="83"/>
        <v>4.2094817015562017E-2</v>
      </c>
      <c r="O195" s="439">
        <f t="shared" si="83"/>
        <v>3.986063442285602E-2</v>
      </c>
      <c r="P195" s="439">
        <f t="shared" si="83"/>
        <v>4.3355654000651105E-2</v>
      </c>
      <c r="Q195" s="439">
        <f t="shared" si="83"/>
        <v>2.2281720448843932E-2</v>
      </c>
      <c r="R195" s="439">
        <f t="shared" si="83"/>
        <v>6.7680688559952865E-2</v>
      </c>
      <c r="S195" s="439">
        <f t="shared" si="83"/>
        <v>8.0506760017166473E-2</v>
      </c>
      <c r="T195" s="439">
        <f t="shared" si="83"/>
        <v>2.860994646911488E-2</v>
      </c>
      <c r="U195" s="439">
        <f t="shared" si="83"/>
        <v>3.1998602707666757E-3</v>
      </c>
      <c r="V195" s="439">
        <f t="shared" si="83"/>
        <v>-1.7758196534474583E-2</v>
      </c>
      <c r="W195" s="440">
        <f t="shared" si="83"/>
        <v>-3.3040780765421392E-2</v>
      </c>
      <c r="X195" s="441">
        <f t="shared" si="83"/>
        <v>1.8372664427178213E-2</v>
      </c>
      <c r="Y195" s="439">
        <f t="shared" si="83"/>
        <v>2.1524473412767288E-2</v>
      </c>
      <c r="Z195" s="443">
        <f t="shared" si="83"/>
        <v>1.8633911558356316E-2</v>
      </c>
      <c r="AA195" s="440">
        <f t="shared" si="66"/>
        <v>2.3470987918625969E-2</v>
      </c>
      <c r="AB195" s="471" t="e">
        <f t="shared" ca="1" si="75"/>
        <v>#NAME?</v>
      </c>
      <c r="AG195" s="148">
        <v>41089</v>
      </c>
      <c r="AH195" s="441"/>
      <c r="AI195" s="439"/>
      <c r="AJ195" s="439">
        <v>-4.4774580154830265E-3</v>
      </c>
      <c r="AK195" s="439">
        <v>4.7901831410009643E-3</v>
      </c>
      <c r="AL195" s="439">
        <v>1.2977058832417954E-2</v>
      </c>
      <c r="AM195" s="439">
        <v>1.3203409586990568E-2</v>
      </c>
      <c r="AN195" s="439">
        <v>1.4731520173405059E-2</v>
      </c>
      <c r="AO195" s="439">
        <v>1.3771691324104701E-2</v>
      </c>
      <c r="AP195" s="439">
        <v>1.4068778378232833E-2</v>
      </c>
      <c r="AQ195" s="439">
        <v>2.1931049579443515E-2</v>
      </c>
      <c r="AR195" s="439">
        <v>1.5927087379290994E-2</v>
      </c>
      <c r="AS195" s="439">
        <v>-1.8944087340568187E-4</v>
      </c>
      <c r="AT195" s="439">
        <v>-2.0433811489980178E-2</v>
      </c>
      <c r="AU195" s="440">
        <v>-7.786269660683523E-2</v>
      </c>
      <c r="AV195" s="441">
        <v>1.0392014964987623E-2</v>
      </c>
      <c r="AW195" s="439">
        <v>9.8248963656978328E-3</v>
      </c>
      <c r="AX195" s="440">
        <v>4.8631279017055315E-3</v>
      </c>
      <c r="AY195" s="471">
        <f t="shared" si="67"/>
        <v>2.2344940427715646E-3</v>
      </c>
      <c r="BB195" s="163">
        <f t="shared" si="68"/>
        <v>1.0022344940427717</v>
      </c>
      <c r="BC195" s="163">
        <f>PRODUCT($BA$180:BB195)</f>
        <v>0.78131999296177945</v>
      </c>
    </row>
    <row r="196" spans="9:55" ht="15">
      <c r="I196" s="148">
        <v>41121</v>
      </c>
      <c r="J196" s="441"/>
      <c r="K196" s="439"/>
      <c r="L196" s="439">
        <f t="shared" ref="L196:Z196" si="84">L141+AC141</f>
        <v>-2.4935620450313448E-2</v>
      </c>
      <c r="M196" s="439">
        <f t="shared" si="84"/>
        <v>6.5990407239425716E-2</v>
      </c>
      <c r="N196" s="439">
        <f t="shared" si="84"/>
        <v>-7.5605865425180774E-2</v>
      </c>
      <c r="O196" s="439">
        <f t="shared" si="84"/>
        <v>-1.0045907661297079E-3</v>
      </c>
      <c r="P196" s="439">
        <f t="shared" si="84"/>
        <v>4.9971557026361649E-2</v>
      </c>
      <c r="Q196" s="439">
        <f t="shared" si="84"/>
        <v>1.062756496795989E-2</v>
      </c>
      <c r="R196" s="439">
        <f t="shared" si="84"/>
        <v>5.7450930219359812E-2</v>
      </c>
      <c r="S196" s="439">
        <f t="shared" si="84"/>
        <v>7.8378406041777621E-2</v>
      </c>
      <c r="T196" s="439">
        <f t="shared" si="84"/>
        <v>9.6951774343313306E-3</v>
      </c>
      <c r="U196" s="439">
        <f t="shared" si="84"/>
        <v>4.830279807303486E-3</v>
      </c>
      <c r="V196" s="439">
        <f t="shared" si="84"/>
        <v>-2.6226222296676292E-2</v>
      </c>
      <c r="W196" s="440">
        <f t="shared" si="84"/>
        <v>-9.9015474270748027E-3</v>
      </c>
      <c r="X196" s="441">
        <f t="shared" si="84"/>
        <v>-2.3736518117234807E-2</v>
      </c>
      <c r="Y196" s="439">
        <f t="shared" si="84"/>
        <v>1.2196378735463993E-2</v>
      </c>
      <c r="Z196" s="443">
        <f t="shared" si="84"/>
        <v>2.4737258129708863E-2</v>
      </c>
      <c r="AA196" s="440">
        <f t="shared" si="66"/>
        <v>1.0164506341272169E-2</v>
      </c>
      <c r="AB196" s="471" t="e">
        <f t="shared" ca="1" si="75"/>
        <v>#NAME?</v>
      </c>
      <c r="AG196" s="148">
        <v>41121</v>
      </c>
      <c r="AH196" s="441"/>
      <c r="AI196" s="439"/>
      <c r="AJ196" s="439">
        <v>-2.853538568613698E-2</v>
      </c>
      <c r="AK196" s="439">
        <v>8.5972690434570915E-3</v>
      </c>
      <c r="AL196" s="439">
        <v>-4.7822567782274374E-2</v>
      </c>
      <c r="AM196" s="439">
        <v>-1.8797370286516294E-2</v>
      </c>
      <c r="AN196" s="439">
        <v>1.7914068145412009E-3</v>
      </c>
      <c r="AO196" s="439">
        <v>-1.4723115727415278E-3</v>
      </c>
      <c r="AP196" s="439">
        <v>-7.6503966578791906E-3</v>
      </c>
      <c r="AQ196" s="439">
        <v>2.4600181613978187E-3</v>
      </c>
      <c r="AR196" s="439">
        <v>-5.073770537010496E-3</v>
      </c>
      <c r="AS196" s="439">
        <v>-8.739183598206475E-3</v>
      </c>
      <c r="AT196" s="439">
        <v>-2.4961441931697859E-2</v>
      </c>
      <c r="AU196" s="440">
        <v>2.9251960560911991E-2</v>
      </c>
      <c r="AV196" s="441">
        <v>-2.6184412556427474E-2</v>
      </c>
      <c r="AW196" s="439">
        <v>-7.5164967103673562E-3</v>
      </c>
      <c r="AX196" s="440">
        <v>-7.3734158692992683E-3</v>
      </c>
      <c r="AY196" s="471">
        <f t="shared" si="67"/>
        <v>-9.4684065738832781E-3</v>
      </c>
      <c r="BB196" s="163">
        <f t="shared" si="68"/>
        <v>0.99053159342611674</v>
      </c>
      <c r="BC196" s="163">
        <f>PRODUCT($BA$180:BB196)</f>
        <v>0.77392213760411377</v>
      </c>
    </row>
    <row r="197" spans="9:55" ht="15">
      <c r="I197" s="148">
        <v>41152</v>
      </c>
      <c r="J197" s="441"/>
      <c r="K197" s="439"/>
      <c r="L197" s="439">
        <f t="shared" ref="L197:Z197" si="85">L142+AC142</f>
        <v>8.0994273144113935E-2</v>
      </c>
      <c r="M197" s="439">
        <f t="shared" si="85"/>
        <v>5.4131226876133656E-2</v>
      </c>
      <c r="N197" s="439">
        <f t="shared" si="85"/>
        <v>7.7269179640292895E-2</v>
      </c>
      <c r="O197" s="439">
        <f t="shared" si="85"/>
        <v>7.0054212249034631E-2</v>
      </c>
      <c r="P197" s="439">
        <f t="shared" si="85"/>
        <v>4.2768351426462431E-2</v>
      </c>
      <c r="Q197" s="439">
        <f t="shared" si="85"/>
        <v>5.0724408202297004E-2</v>
      </c>
      <c r="R197" s="439">
        <f t="shared" si="85"/>
        <v>7.5773989898940547E-2</v>
      </c>
      <c r="S197" s="439">
        <f t="shared" si="85"/>
        <v>6.2023698325643077E-2</v>
      </c>
      <c r="T197" s="439">
        <f t="shared" si="85"/>
        <v>7.744418145253737E-2</v>
      </c>
      <c r="U197" s="439">
        <f t="shared" si="85"/>
        <v>2.7625958188512288E-2</v>
      </c>
      <c r="V197" s="439">
        <f t="shared" si="85"/>
        <v>3.282307442202885E-2</v>
      </c>
      <c r="W197" s="440">
        <f t="shared" si="85"/>
        <v>3.3760750828662998E-3</v>
      </c>
      <c r="X197" s="441">
        <f t="shared" si="85"/>
        <v>5.0390117342577367E-2</v>
      </c>
      <c r="Y197" s="439">
        <f t="shared" si="85"/>
        <v>5.499440991649214E-2</v>
      </c>
      <c r="Z197" s="443">
        <f t="shared" si="85"/>
        <v>6.6047596651515161E-2</v>
      </c>
      <c r="AA197" s="440">
        <f t="shared" si="66"/>
        <v>5.5096050187963173E-2</v>
      </c>
      <c r="AB197" s="471" t="e">
        <f t="shared" ca="1" si="75"/>
        <v>#NAME?</v>
      </c>
      <c r="AG197" s="148">
        <v>41152</v>
      </c>
      <c r="AH197" s="441"/>
      <c r="AI197" s="439"/>
      <c r="AJ197" s="439">
        <v>2.8994681177187353E-2</v>
      </c>
      <c r="AK197" s="439">
        <v>2.6123491838183077E-2</v>
      </c>
      <c r="AL197" s="439">
        <v>1.7216518096922449E-2</v>
      </c>
      <c r="AM197" s="439">
        <v>2.071595057121486E-2</v>
      </c>
      <c r="AN197" s="439">
        <v>1.8702299783264601E-2</v>
      </c>
      <c r="AO197" s="439">
        <v>4.0469418255578871E-2</v>
      </c>
      <c r="AP197" s="439">
        <v>1.6639668250290618E-2</v>
      </c>
      <c r="AQ197" s="439">
        <v>2.1482641516923501E-2</v>
      </c>
      <c r="AR197" s="439">
        <v>5.8092107328729665E-2</v>
      </c>
      <c r="AS197" s="439">
        <v>1.5016585385726198E-2</v>
      </c>
      <c r="AT197" s="439">
        <v>3.3504168625157885E-2</v>
      </c>
      <c r="AU197" s="440">
        <v>7.9855815429671247E-3</v>
      </c>
      <c r="AV197" s="441">
        <v>2.0326777679309221E-2</v>
      </c>
      <c r="AW197" s="439">
        <v>1.6079683453073347E-2</v>
      </c>
      <c r="AX197" s="440">
        <v>2.4024417207750184E-2</v>
      </c>
      <c r="AY197" s="471">
        <f t="shared" si="67"/>
        <v>2.4358266047485262E-2</v>
      </c>
      <c r="BB197" s="163">
        <f t="shared" si="68"/>
        <v>1.0243582660474853</v>
      </c>
      <c r="BC197" s="163">
        <f>PRODUCT($BA$180:BB197)</f>
        <v>0.79277353893191327</v>
      </c>
    </row>
    <row r="198" spans="9:55" ht="15">
      <c r="I198" s="148">
        <v>41180</v>
      </c>
      <c r="J198" s="441"/>
      <c r="K198" s="439"/>
      <c r="L198" s="439">
        <f t="shared" ref="L198:Z198" si="86">L143+AC143</f>
        <v>-0.11683892444367217</v>
      </c>
      <c r="M198" s="439">
        <f t="shared" si="86"/>
        <v>-0.10399942817741896</v>
      </c>
      <c r="N198" s="439">
        <f t="shared" si="86"/>
        <v>-0.11526442196029957</v>
      </c>
      <c r="O198" s="439">
        <f t="shared" si="86"/>
        <v>-0.10698961824769299</v>
      </c>
      <c r="P198" s="439">
        <f t="shared" si="86"/>
        <v>-9.2873683260556367E-2</v>
      </c>
      <c r="Q198" s="439">
        <f t="shared" si="86"/>
        <v>-4.1644207945891847E-2</v>
      </c>
      <c r="R198" s="439">
        <f t="shared" si="86"/>
        <v>-5.5082439525823854E-2</v>
      </c>
      <c r="S198" s="439">
        <f t="shared" si="86"/>
        <v>-6.4965946611684422E-2</v>
      </c>
      <c r="T198" s="439">
        <f t="shared" si="86"/>
        <v>-4.0139262660747181E-2</v>
      </c>
      <c r="U198" s="439">
        <f t="shared" si="86"/>
        <v>-6.3954164132514091E-2</v>
      </c>
      <c r="V198" s="439">
        <f t="shared" si="86"/>
        <v>-4.7499183975017081E-2</v>
      </c>
      <c r="W198" s="440">
        <f t="shared" si="86"/>
        <v>-6.2642280751310467E-2</v>
      </c>
      <c r="X198" s="441">
        <f t="shared" si="86"/>
        <v>-3.2006044710774291E-2</v>
      </c>
      <c r="Y198" s="439">
        <f t="shared" si="86"/>
        <v>-5.793125454745307E-3</v>
      </c>
      <c r="Z198" s="443">
        <f t="shared" si="86"/>
        <v>2.6294903790378191E-2</v>
      </c>
      <c r="AA198" s="440">
        <f t="shared" si="66"/>
        <v>-6.1559855204518024E-2</v>
      </c>
      <c r="AB198" s="471" t="e">
        <f t="shared" ca="1" si="75"/>
        <v>#NAME?</v>
      </c>
      <c r="AG198" s="148">
        <v>41180</v>
      </c>
      <c r="AH198" s="441"/>
      <c r="AI198" s="439"/>
      <c r="AJ198" s="439">
        <v>-7.0584915871926918E-2</v>
      </c>
      <c r="AK198" s="439">
        <v>-7.3485219530262214E-2</v>
      </c>
      <c r="AL198" s="439">
        <v>-5.9263711819520989E-2</v>
      </c>
      <c r="AM198" s="439">
        <v>-6.2832472331465924E-2</v>
      </c>
      <c r="AN198" s="439">
        <v>-6.4915650957668464E-2</v>
      </c>
      <c r="AO198" s="439">
        <v>-4.1362360307543915E-2</v>
      </c>
      <c r="AP198" s="439">
        <v>-4.3754458148472487E-2</v>
      </c>
      <c r="AQ198" s="439">
        <v>-4.91829466530294E-2</v>
      </c>
      <c r="AR198" s="439">
        <v>-4.0095214134844653E-2</v>
      </c>
      <c r="AS198" s="439">
        <v>-5.3068445622203066E-2</v>
      </c>
      <c r="AT198" s="439">
        <v>-4.7279395765525443E-2</v>
      </c>
      <c r="AU198" s="440">
        <v>-8.625752749438835E-2</v>
      </c>
      <c r="AV198" s="441">
        <v>-3.6150692735407136E-2</v>
      </c>
      <c r="AW198" s="439">
        <v>-2.7924954277403213E-2</v>
      </c>
      <c r="AX198" s="440">
        <v>-1.3768131639052297E-2</v>
      </c>
      <c r="AY198" s="471">
        <f t="shared" si="67"/>
        <v>-5.1328406485914302E-2</v>
      </c>
      <c r="BB198" s="163">
        <f t="shared" si="68"/>
        <v>0.9486715935140857</v>
      </c>
      <c r="BC198" s="163">
        <f>PRODUCT($BA$180:BB198)</f>
        <v>0.75208173647433918</v>
      </c>
    </row>
    <row r="199" spans="9:55" ht="15">
      <c r="I199" s="148">
        <v>41213</v>
      </c>
      <c r="J199" s="441"/>
      <c r="K199" s="439"/>
      <c r="L199" s="439">
        <f t="shared" ref="L199:Z199" si="87">L144+AC144</f>
        <v>-5.851980550386441E-3</v>
      </c>
      <c r="M199" s="439">
        <f t="shared" si="87"/>
        <v>3.108038987350735E-2</v>
      </c>
      <c r="N199" s="439">
        <f t="shared" si="87"/>
        <v>-1.9192826780583046E-2</v>
      </c>
      <c r="O199" s="439">
        <f t="shared" si="87"/>
        <v>-4.2625913904992888E-3</v>
      </c>
      <c r="P199" s="439">
        <f t="shared" si="87"/>
        <v>3.7937627558677793E-2</v>
      </c>
      <c r="Q199" s="439">
        <f t="shared" si="87"/>
        <v>-7.6934888319659875E-3</v>
      </c>
      <c r="R199" s="439">
        <f t="shared" si="87"/>
        <v>-3.4070714868905394E-2</v>
      </c>
      <c r="S199" s="439">
        <f t="shared" si="87"/>
        <v>1.2855695339674086E-2</v>
      </c>
      <c r="T199" s="439">
        <f t="shared" si="87"/>
        <v>-1.9044963908300095E-3</v>
      </c>
      <c r="U199" s="439">
        <f t="shared" si="87"/>
        <v>4.1939957908706485E-2</v>
      </c>
      <c r="V199" s="439">
        <f t="shared" si="87"/>
        <v>4.5926711844000823E-2</v>
      </c>
      <c r="W199" s="440">
        <f t="shared" si="87"/>
        <v>1.7480542153121555E-2</v>
      </c>
      <c r="X199" s="441">
        <f t="shared" si="87"/>
        <v>-8.3209718941188882E-3</v>
      </c>
      <c r="Y199" s="439">
        <f t="shared" si="87"/>
        <v>4.3299647159808982E-3</v>
      </c>
      <c r="Z199" s="443">
        <f t="shared" si="87"/>
        <v>2.5479539222488939E-2</v>
      </c>
      <c r="AA199" s="440">
        <f t="shared" si="66"/>
        <v>9.0488905272579252E-3</v>
      </c>
      <c r="AB199" s="471" t="e">
        <f t="shared" ca="1" si="75"/>
        <v>#NAME?</v>
      </c>
      <c r="AG199" s="148">
        <v>41213</v>
      </c>
      <c r="AH199" s="441"/>
      <c r="AI199" s="439"/>
      <c r="AJ199" s="439">
        <v>1.9989671193904809E-3</v>
      </c>
      <c r="AK199" s="439">
        <v>1.9891662427480482E-2</v>
      </c>
      <c r="AL199" s="439">
        <v>9.29509495629649E-4</v>
      </c>
      <c r="AM199" s="439">
        <v>3.356967453354343E-3</v>
      </c>
      <c r="AN199" s="439">
        <v>2.1878538080666792E-2</v>
      </c>
      <c r="AO199" s="439">
        <v>-6.148280707028682E-3</v>
      </c>
      <c r="AP199" s="439">
        <v>-3.1983513292309996E-3</v>
      </c>
      <c r="AQ199" s="439">
        <v>9.1891932948485536E-3</v>
      </c>
      <c r="AR199" s="439">
        <v>-4.656713811168633E-4</v>
      </c>
      <c r="AS199" s="439">
        <v>3.1180887168322215E-2</v>
      </c>
      <c r="AT199" s="439">
        <v>5.4531207541292724E-2</v>
      </c>
      <c r="AU199" s="440">
        <v>3.6595366127650776E-2</v>
      </c>
      <c r="AV199" s="441">
        <v>1.9959299059495741E-3</v>
      </c>
      <c r="AW199" s="439">
        <v>6.1118755308247107E-3</v>
      </c>
      <c r="AX199" s="440">
        <v>1.3831137589812532E-2</v>
      </c>
      <c r="AY199" s="471">
        <f t="shared" si="67"/>
        <v>1.2778595887856419E-2</v>
      </c>
      <c r="BB199" s="163">
        <f t="shared" si="68"/>
        <v>1.0127785958878563</v>
      </c>
      <c r="BC199" s="163">
        <f>PRODUCT($BA$180:BB199)</f>
        <v>0.76169228505938202</v>
      </c>
    </row>
    <row r="200" spans="9:55" ht="15">
      <c r="I200" s="148">
        <v>41243</v>
      </c>
      <c r="J200" s="441"/>
      <c r="K200" s="439"/>
      <c r="L200" s="439">
        <f t="shared" ref="L200:Z200" si="88">L145+AC145</f>
        <v>3.5853301190298999E-3</v>
      </c>
      <c r="M200" s="439">
        <f t="shared" si="88"/>
        <v>-6.5184437533239714E-2</v>
      </c>
      <c r="N200" s="439">
        <f t="shared" si="88"/>
        <v>3.2010459239923995E-2</v>
      </c>
      <c r="O200" s="439">
        <f t="shared" si="88"/>
        <v>-1.5129417198238902E-2</v>
      </c>
      <c r="P200" s="439">
        <f t="shared" si="88"/>
        <v>-4.2048694266717937E-2</v>
      </c>
      <c r="Q200" s="439">
        <f t="shared" si="88"/>
        <v>-6.8553936925014561E-2</v>
      </c>
      <c r="R200" s="439">
        <f t="shared" si="88"/>
        <v>-2.8305682979725938E-2</v>
      </c>
      <c r="S200" s="439">
        <f t="shared" si="88"/>
        <v>-6.4179675152827242E-2</v>
      </c>
      <c r="T200" s="439">
        <f t="shared" si="88"/>
        <v>-9.0764115090353509E-2</v>
      </c>
      <c r="U200" s="439">
        <f t="shared" si="88"/>
        <v>-9.8038863760131739E-2</v>
      </c>
      <c r="V200" s="439">
        <f t="shared" si="88"/>
        <v>-8.2007794424058686E-2</v>
      </c>
      <c r="W200" s="440">
        <f t="shared" si="88"/>
        <v>-7.6143019820417629E-2</v>
      </c>
      <c r="X200" s="441">
        <f t="shared" si="88"/>
        <v>-5.3571377500684506E-3</v>
      </c>
      <c r="Y200" s="439">
        <f t="shared" si="88"/>
        <v>-5.3997744786482352E-3</v>
      </c>
      <c r="Z200" s="443">
        <f t="shared" si="88"/>
        <v>-2.170748250919417E-2</v>
      </c>
      <c r="AA200" s="440">
        <f t="shared" si="66"/>
        <v>-4.1814949501978851E-2</v>
      </c>
      <c r="AB200" s="471" t="e">
        <f t="shared" ca="1" si="75"/>
        <v>#NAME?</v>
      </c>
      <c r="AG200" s="148">
        <v>41243</v>
      </c>
      <c r="AH200" s="441"/>
      <c r="AI200" s="439"/>
      <c r="AJ200" s="439">
        <v>-4.0424588750726589E-3</v>
      </c>
      <c r="AK200" s="439">
        <v>-4.1299209291928769E-2</v>
      </c>
      <c r="AL200" s="439">
        <v>1.4877874335407391E-3</v>
      </c>
      <c r="AM200" s="439">
        <v>-1.1451244956586271E-2</v>
      </c>
      <c r="AN200" s="439">
        <v>-2.642955911768281E-2</v>
      </c>
      <c r="AO200" s="439">
        <v>-6.2221612072710951E-2</v>
      </c>
      <c r="AP200" s="439">
        <v>-1.4534029321361022E-2</v>
      </c>
      <c r="AQ200" s="439">
        <v>-3.2641830188816334E-2</v>
      </c>
      <c r="AR200" s="439">
        <v>-7.6101317636989047E-2</v>
      </c>
      <c r="AS200" s="439">
        <v>-6.5519722769727826E-2</v>
      </c>
      <c r="AT200" s="439">
        <v>-8.6639000133880678E-2</v>
      </c>
      <c r="AU200" s="440">
        <v>-0.16454707904049895</v>
      </c>
      <c r="AV200" s="441">
        <v>-7.6321936130938611E-3</v>
      </c>
      <c r="AW200" s="439">
        <v>-8.1616447287161161E-3</v>
      </c>
      <c r="AX200" s="440">
        <v>-1.4413875633748999E-2</v>
      </c>
      <c r="AY200" s="471">
        <f t="shared" si="67"/>
        <v>-4.0943132663151569E-2</v>
      </c>
      <c r="BB200" s="163">
        <f t="shared" si="68"/>
        <v>0.95905686733684847</v>
      </c>
      <c r="BC200" s="163">
        <f>PRODUCT($BA$180:BB200)</f>
        <v>0.73050621678369676</v>
      </c>
    </row>
    <row r="201" spans="9:55" ht="15">
      <c r="I201" s="148">
        <v>41274</v>
      </c>
      <c r="J201" s="441"/>
      <c r="K201" s="439"/>
      <c r="L201" s="439">
        <f t="shared" ref="L201:Z201" si="89">L146+AC146</f>
        <v>1.7009566681860135E-2</v>
      </c>
      <c r="M201" s="439">
        <f t="shared" si="89"/>
        <v>4.0226191217583383E-2</v>
      </c>
      <c r="N201" s="439">
        <f t="shared" si="89"/>
        <v>-1.2196521884795424E-3</v>
      </c>
      <c r="O201" s="439">
        <f t="shared" si="89"/>
        <v>-2.1345176925314097E-3</v>
      </c>
      <c r="P201" s="439">
        <f t="shared" si="89"/>
        <v>2.8067644802331433E-2</v>
      </c>
      <c r="Q201" s="439">
        <f t="shared" si="89"/>
        <v>2.3802675581866831E-2</v>
      </c>
      <c r="R201" s="439">
        <f t="shared" si="89"/>
        <v>2.2928628175998587E-2</v>
      </c>
      <c r="S201" s="439">
        <f t="shared" si="89"/>
        <v>5.2086831465623505E-2</v>
      </c>
      <c r="T201" s="439">
        <f t="shared" si="89"/>
        <v>1.9810419284308989E-2</v>
      </c>
      <c r="U201" s="439">
        <f t="shared" si="89"/>
        <v>4.885809487172435E-2</v>
      </c>
      <c r="V201" s="439">
        <f t="shared" si="89"/>
        <v>4.1848555789700308E-2</v>
      </c>
      <c r="W201" s="440">
        <f t="shared" si="89"/>
        <v>2.6731951720404712E-2</v>
      </c>
      <c r="X201" s="441">
        <f t="shared" si="89"/>
        <v>1.4699432688925798E-2</v>
      </c>
      <c r="Y201" s="439">
        <f t="shared" si="89"/>
        <v>4.2922067907724317E-3</v>
      </c>
      <c r="Z201" s="443">
        <f t="shared" si="89"/>
        <v>8.874563908965339E-3</v>
      </c>
      <c r="AA201" s="440">
        <f t="shared" si="66"/>
        <v>2.3058839539936989E-2</v>
      </c>
      <c r="AB201" s="471" t="e">
        <f t="shared" ca="1" si="75"/>
        <v>#NAME?</v>
      </c>
      <c r="AG201" s="148">
        <v>41274</v>
      </c>
      <c r="AH201" s="441"/>
      <c r="AI201" s="439"/>
      <c r="AJ201" s="439">
        <v>8.0475755206665459E-3</v>
      </c>
      <c r="AK201" s="439">
        <v>2.4532310966521208E-2</v>
      </c>
      <c r="AL201" s="439">
        <v>1.2710339998384613E-3</v>
      </c>
      <c r="AM201" s="439">
        <v>6.6792430549231663E-4</v>
      </c>
      <c r="AN201" s="439">
        <v>1.5992248221405138E-2</v>
      </c>
      <c r="AO201" s="439">
        <v>2.2195994578501313E-2</v>
      </c>
      <c r="AP201" s="439">
        <v>7.7537140525749853E-3</v>
      </c>
      <c r="AQ201" s="439">
        <v>2.4127613943565038E-2</v>
      </c>
      <c r="AR201" s="439">
        <v>1.7501992686759865E-2</v>
      </c>
      <c r="AS201" s="439">
        <v>3.4801721781391799E-2</v>
      </c>
      <c r="AT201" s="439">
        <v>4.8317218958836949E-2</v>
      </c>
      <c r="AU201" s="440">
        <v>6.3661156246363232E-2</v>
      </c>
      <c r="AV201" s="441">
        <v>7.4234316788346667E-3</v>
      </c>
      <c r="AW201" s="439">
        <v>2.7730046892626998E-3</v>
      </c>
      <c r="AX201" s="440">
        <v>4.8612958057547223E-3</v>
      </c>
      <c r="AY201" s="471">
        <f t="shared" si="67"/>
        <v>1.8928549162384598E-2</v>
      </c>
      <c r="BB201" s="163">
        <f t="shared" si="68"/>
        <v>1.0189285491623845</v>
      </c>
      <c r="BC201" s="163">
        <f>PRODUCT($BA$180:BB201)</f>
        <v>0.74433363962151444</v>
      </c>
    </row>
    <row r="202" spans="9:55" ht="15">
      <c r="I202" s="148">
        <v>41305</v>
      </c>
      <c r="J202" s="441"/>
      <c r="K202" s="439"/>
      <c r="L202" s="439">
        <f t="shared" ref="L202:Z202" si="90">L147+AC147</f>
        <v>0.10901918981842953</v>
      </c>
      <c r="M202" s="439">
        <f t="shared" si="90"/>
        <v>6.751269120673592E-2</v>
      </c>
      <c r="N202" s="439">
        <f t="shared" si="90"/>
        <v>0.13556339504159251</v>
      </c>
      <c r="O202" s="439">
        <f t="shared" si="90"/>
        <v>0.10237678901119154</v>
      </c>
      <c r="P202" s="439">
        <f t="shared" si="90"/>
        <v>5.8429194095410239E-2</v>
      </c>
      <c r="Q202" s="439">
        <f t="shared" si="90"/>
        <v>1.4056443744757528E-2</v>
      </c>
      <c r="R202" s="439">
        <f t="shared" si="90"/>
        <v>7.8370162183914099E-2</v>
      </c>
      <c r="S202" s="439">
        <f t="shared" si="90"/>
        <v>1.7351190297635252E-2</v>
      </c>
      <c r="T202" s="439">
        <f t="shared" si="90"/>
        <v>8.823504553339882E-3</v>
      </c>
      <c r="U202" s="439">
        <f t="shared" si="90"/>
        <v>-2.0575607035004342E-2</v>
      </c>
      <c r="V202" s="439">
        <f t="shared" si="90"/>
        <v>-3.7807687901231159E-2</v>
      </c>
      <c r="W202" s="440">
        <f t="shared" si="90"/>
        <v>-3.283226672501395E-2</v>
      </c>
      <c r="X202" s="441">
        <f t="shared" si="90"/>
        <v>4.1990062050642388E-2</v>
      </c>
      <c r="Y202" s="439">
        <f t="shared" si="90"/>
        <v>2.2310031523243422E-2</v>
      </c>
      <c r="Z202" s="443">
        <f t="shared" si="90"/>
        <v>7.1963072833720332E-3</v>
      </c>
      <c r="AA202" s="440">
        <f t="shared" si="66"/>
        <v>3.8118893276600993E-2</v>
      </c>
      <c r="AB202" s="471" t="e">
        <f t="shared" ca="1" si="75"/>
        <v>#NAME?</v>
      </c>
      <c r="AG202" s="148">
        <v>41305</v>
      </c>
      <c r="AH202" s="441"/>
      <c r="AI202" s="439"/>
      <c r="AJ202" s="439">
        <v>5.8378456733626273E-2</v>
      </c>
      <c r="AK202" s="439">
        <v>4.9278309869989996E-2</v>
      </c>
      <c r="AL202" s="439">
        <v>5.353456842997726E-2</v>
      </c>
      <c r="AM202" s="439">
        <v>5.1522587130263628E-2</v>
      </c>
      <c r="AN202" s="439">
        <v>4.2009864338036031E-2</v>
      </c>
      <c r="AO202" s="439">
        <v>1.4750566635417397E-2</v>
      </c>
      <c r="AP202" s="439">
        <v>3.8390997325259024E-2</v>
      </c>
      <c r="AQ202" s="439">
        <v>2.0201161383849257E-2</v>
      </c>
      <c r="AR202" s="439">
        <v>1.0805317860727947E-2</v>
      </c>
      <c r="AS202" s="439">
        <v>-5.3038279199591545E-3</v>
      </c>
      <c r="AT202" s="439">
        <v>-4.2344194543131708E-2</v>
      </c>
      <c r="AU202" s="440">
        <v>-0.10613070080941328</v>
      </c>
      <c r="AV202" s="441">
        <v>3.1988418248225584E-2</v>
      </c>
      <c r="AW202" s="439">
        <v>2.2411350064838131E-2</v>
      </c>
      <c r="AX202" s="440">
        <v>1.5994087302146857E-2</v>
      </c>
      <c r="AY202" s="471">
        <f t="shared" si="67"/>
        <v>1.7032464136656884E-2</v>
      </c>
      <c r="BB202" s="163">
        <f t="shared" si="68"/>
        <v>1.0170324641366568</v>
      </c>
      <c r="BC202" s="163">
        <f>PRODUCT($BA$180:BB202)</f>
        <v>0.75701147564407512</v>
      </c>
    </row>
    <row r="203" spans="9:55" ht="15">
      <c r="I203" s="148">
        <v>41333</v>
      </c>
      <c r="J203" s="441"/>
      <c r="K203" s="439"/>
      <c r="L203" s="439">
        <f t="shared" ref="L203:Z203" si="91">L148+AC148</f>
        <v>-2.2748944006640098E-2</v>
      </c>
      <c r="M203" s="439">
        <f t="shared" si="91"/>
        <v>-9.2019075832208072E-3</v>
      </c>
      <c r="N203" s="439">
        <f t="shared" si="91"/>
        <v>2.3602881770146557E-2</v>
      </c>
      <c r="O203" s="439">
        <f t="shared" si="91"/>
        <v>-1.5253214396028135E-2</v>
      </c>
      <c r="P203" s="439">
        <f t="shared" si="91"/>
        <v>-9.2227784872096034E-3</v>
      </c>
      <c r="Q203" s="439">
        <f t="shared" si="91"/>
        <v>-1.2944510896733095E-2</v>
      </c>
      <c r="R203" s="439">
        <f t="shared" si="91"/>
        <v>-6.0581926464831348E-3</v>
      </c>
      <c r="S203" s="439">
        <f t="shared" si="91"/>
        <v>-8.792171636452302E-3</v>
      </c>
      <c r="T203" s="439">
        <f t="shared" si="91"/>
        <v>6.4477132617117936E-3</v>
      </c>
      <c r="U203" s="439">
        <f t="shared" si="91"/>
        <v>1.0640588120680953E-2</v>
      </c>
      <c r="V203" s="439">
        <f t="shared" si="91"/>
        <v>-1.1706922432835361E-2</v>
      </c>
      <c r="W203" s="440">
        <f t="shared" si="91"/>
        <v>-3.6317382247035408E-2</v>
      </c>
      <c r="X203" s="441">
        <f t="shared" si="91"/>
        <v>4.5437957736461877E-4</v>
      </c>
      <c r="Y203" s="439">
        <f t="shared" si="91"/>
        <v>9.0309495205554494E-3</v>
      </c>
      <c r="Z203" s="443">
        <f t="shared" si="91"/>
        <v>4.4182844875704308E-3</v>
      </c>
      <c r="AA203" s="440">
        <f t="shared" si="66"/>
        <v>-5.1767485063072098E-3</v>
      </c>
      <c r="AB203" s="471" t="e">
        <f t="shared" ca="1" si="75"/>
        <v>#NAME?</v>
      </c>
      <c r="AG203" s="148">
        <v>41333</v>
      </c>
      <c r="AH203" s="441"/>
      <c r="AI203" s="439"/>
      <c r="AJ203" s="439">
        <v>-1.4941132208313954E-2</v>
      </c>
      <c r="AK203" s="439">
        <v>-8.6569561089177936E-3</v>
      </c>
      <c r="AL203" s="439">
        <v>2.6130190369441949E-3</v>
      </c>
      <c r="AM203" s="439">
        <v>-1.1028094412855025E-2</v>
      </c>
      <c r="AN203" s="439">
        <v>-8.5988977823696182E-3</v>
      </c>
      <c r="AO203" s="439">
        <v>-1.2606514995327616E-2</v>
      </c>
      <c r="AP203" s="439">
        <v>-7.2232248691957244E-3</v>
      </c>
      <c r="AQ203" s="439">
        <v>-8.2389882628091261E-3</v>
      </c>
      <c r="AR203" s="439">
        <v>4.4855456231161703E-3</v>
      </c>
      <c r="AS203" s="439">
        <v>3.2510938332632397E-3</v>
      </c>
      <c r="AT203" s="439">
        <v>-1.1787104480074726E-2</v>
      </c>
      <c r="AU203" s="440">
        <v>-6.8500087498806317E-2</v>
      </c>
      <c r="AV203" s="441">
        <v>-1.8554253587747547E-3</v>
      </c>
      <c r="AW203" s="439">
        <v>6.6870724805529521E-4</v>
      </c>
      <c r="AX203" s="440">
        <v>-1.8285940177762798E-3</v>
      </c>
      <c r="AY203" s="471">
        <f t="shared" si="67"/>
        <v>-9.6164436169227999E-3</v>
      </c>
      <c r="BB203" s="163">
        <f t="shared" si="68"/>
        <v>0.99038355638307718</v>
      </c>
      <c r="BC203" s="163">
        <f>PRODUCT($BA$180:BB203)</f>
        <v>0.74973171747118028</v>
      </c>
    </row>
    <row r="204" spans="9:55" ht="15">
      <c r="I204" s="148">
        <v>41361</v>
      </c>
      <c r="J204" s="441">
        <f>J149+AA149</f>
        <v>4.388271982247656E-2</v>
      </c>
      <c r="K204" s="439">
        <f t="shared" ref="K204:K210" si="92">K149+AB149</f>
        <v>6.5935489698299488E-2</v>
      </c>
      <c r="L204" s="439">
        <f t="shared" ref="L204:Z204" si="93">L149+AC149</f>
        <v>6.0381027562414466E-2</v>
      </c>
      <c r="M204" s="439">
        <f t="shared" si="93"/>
        <v>2.8587059429851396E-2</v>
      </c>
      <c r="N204" s="439">
        <f t="shared" si="93"/>
        <v>7.7128740455125841E-2</v>
      </c>
      <c r="O204" s="439">
        <f t="shared" si="93"/>
        <v>5.631836194927789E-2</v>
      </c>
      <c r="P204" s="439">
        <f t="shared" si="93"/>
        <v>3.5674023941540539E-2</v>
      </c>
      <c r="Q204" s="439">
        <f t="shared" si="93"/>
        <v>2.3634371916383963E-2</v>
      </c>
      <c r="R204" s="439">
        <f t="shared" si="93"/>
        <v>5.0293391003392002E-2</v>
      </c>
      <c r="S204" s="439">
        <f t="shared" si="93"/>
        <v>3.9164807198643417E-2</v>
      </c>
      <c r="T204" s="439">
        <f t="shared" si="93"/>
        <v>3.3296194294737756E-2</v>
      </c>
      <c r="U204" s="439">
        <f t="shared" si="93"/>
        <v>1.2262044178830766E-2</v>
      </c>
      <c r="V204" s="439">
        <f t="shared" si="93"/>
        <v>1.6528127875802264E-2</v>
      </c>
      <c r="W204" s="440">
        <f t="shared" si="93"/>
        <v>-2.0699542826608349E-2</v>
      </c>
      <c r="X204" s="441">
        <f t="shared" si="93"/>
        <v>3.489475841263126E-2</v>
      </c>
      <c r="Y204" s="439">
        <f t="shared" si="93"/>
        <v>3.3932713371711304E-2</v>
      </c>
      <c r="Z204" s="443">
        <f t="shared" si="93"/>
        <v>3.283210765112822E-2</v>
      </c>
      <c r="AA204" s="440">
        <f t="shared" si="66"/>
        <v>3.6708611525625816E-2</v>
      </c>
      <c r="AB204" s="471" t="e">
        <f t="shared" ca="1" si="75"/>
        <v>#NAME?</v>
      </c>
      <c r="AG204" s="148">
        <v>41361</v>
      </c>
      <c r="AH204" s="441">
        <v>1.9157716958372213E-2</v>
      </c>
      <c r="AI204" s="439">
        <v>3.3258460286195397E-2</v>
      </c>
      <c r="AJ204" s="439">
        <v>3.0665782353944827E-2</v>
      </c>
      <c r="AK204" s="439">
        <v>1.8655891808221511E-2</v>
      </c>
      <c r="AL204" s="439">
        <v>2.6564828562909884E-2</v>
      </c>
      <c r="AM204" s="439">
        <v>2.6322860024511525E-2</v>
      </c>
      <c r="AN204" s="439">
        <v>2.149858955571881E-2</v>
      </c>
      <c r="AO204" s="439">
        <v>2.2784326420073345E-2</v>
      </c>
      <c r="AP204" s="439">
        <v>1.7786589676002613E-2</v>
      </c>
      <c r="AQ204" s="439">
        <v>1.9200615390869188E-2</v>
      </c>
      <c r="AR204" s="439">
        <v>2.9395474347772687E-2</v>
      </c>
      <c r="AS204" s="439">
        <v>8.1559391150998039E-3</v>
      </c>
      <c r="AT204" s="439">
        <v>1.7317335184407229E-2</v>
      </c>
      <c r="AU204" s="440">
        <v>-4.7872881740839354E-2</v>
      </c>
      <c r="AV204" s="441">
        <v>2.5362881441110308E-2</v>
      </c>
      <c r="AW204" s="439">
        <v>1.7814357032108617E-2</v>
      </c>
      <c r="AX204" s="440">
        <v>1.7104790325153843E-2</v>
      </c>
      <c r="AY204" s="471">
        <f t="shared" si="67"/>
        <v>1.7833738631860736E-2</v>
      </c>
      <c r="BB204" s="163">
        <f t="shared" si="68"/>
        <v>1.0178337386318608</v>
      </c>
      <c r="BC204" s="163">
        <f>PRODUCT($BA$180:BB204)</f>
        <v>0.76310223696457735</v>
      </c>
    </row>
    <row r="205" spans="9:55" ht="15">
      <c r="I205" s="148">
        <v>41394</v>
      </c>
      <c r="J205" s="441">
        <f t="shared" ref="J205:J210" si="94">J150+AA150</f>
        <v>-3.0280611266803689E-2</v>
      </c>
      <c r="K205" s="439">
        <f t="shared" si="92"/>
        <v>-0.10128456617859241</v>
      </c>
      <c r="L205" s="439">
        <f t="shared" ref="L205:Z205" si="95">L150+AC150</f>
        <v>-0.10304722231770563</v>
      </c>
      <c r="M205" s="439">
        <f t="shared" si="95"/>
        <v>-0.116596883250028</v>
      </c>
      <c r="N205" s="439">
        <f t="shared" si="95"/>
        <v>-0.1295163547560354</v>
      </c>
      <c r="O205" s="439">
        <f t="shared" si="95"/>
        <v>-0.12937289334260607</v>
      </c>
      <c r="P205" s="439">
        <f t="shared" si="95"/>
        <v>-0.15947424417219258</v>
      </c>
      <c r="Q205" s="439">
        <f t="shared" si="95"/>
        <v>-0.13079816883535741</v>
      </c>
      <c r="R205" s="439">
        <f t="shared" si="95"/>
        <v>-0.17173361731530906</v>
      </c>
      <c r="S205" s="439">
        <f t="shared" si="95"/>
        <v>-0.17206013377214102</v>
      </c>
      <c r="T205" s="439">
        <f t="shared" si="95"/>
        <v>-0.12274746040033106</v>
      </c>
      <c r="U205" s="439">
        <f t="shared" si="95"/>
        <v>-0.13288658706245227</v>
      </c>
      <c r="V205" s="439">
        <f t="shared" si="95"/>
        <v>-0.12916982323039275</v>
      </c>
      <c r="W205" s="440">
        <f t="shared" si="95"/>
        <v>-0.12196867801025577</v>
      </c>
      <c r="X205" s="441">
        <f t="shared" si="95"/>
        <v>-8.3562029493847931E-2</v>
      </c>
      <c r="Y205" s="439">
        <f t="shared" si="95"/>
        <v>-8.5303723604206738E-2</v>
      </c>
      <c r="Z205" s="443">
        <f t="shared" si="95"/>
        <v>-0.17798567814381541</v>
      </c>
      <c r="AA205" s="440">
        <f t="shared" si="66"/>
        <v>-0.12339933383247491</v>
      </c>
      <c r="AB205" s="471" t="e">
        <f t="shared" ca="1" si="75"/>
        <v>#NAME?</v>
      </c>
      <c r="AG205" s="148">
        <v>41394</v>
      </c>
      <c r="AH205" s="441">
        <v>-2.2267775325682346E-2</v>
      </c>
      <c r="AI205" s="439">
        <v>-6.2654954135958951E-2</v>
      </c>
      <c r="AJ205" s="439">
        <v>-6.4359286723074935E-2</v>
      </c>
      <c r="AK205" s="439">
        <v>-8.284644288242185E-2</v>
      </c>
      <c r="AL205" s="439">
        <v>-6.0145906324350483E-2</v>
      </c>
      <c r="AM205" s="439">
        <v>-7.3747821409288206E-2</v>
      </c>
      <c r="AN205" s="439">
        <v>-0.10401330977904916</v>
      </c>
      <c r="AO205" s="439">
        <v>-0.12667651403368538</v>
      </c>
      <c r="AP205" s="439">
        <v>-7.4880290470578273E-2</v>
      </c>
      <c r="AQ205" s="439">
        <v>-9.3978741044138892E-2</v>
      </c>
      <c r="AR205" s="439">
        <v>-0.11057577242034643</v>
      </c>
      <c r="AS205" s="439">
        <v>-8.9848139792228693E-2</v>
      </c>
      <c r="AT205" s="439">
        <v>-0.13356710153199725</v>
      </c>
      <c r="AU205" s="440">
        <v>-0.2471204485790916</v>
      </c>
      <c r="AV205" s="441">
        <v>-6.8692952639977364E-2</v>
      </c>
      <c r="AW205" s="439">
        <v>-5.733382137566724E-2</v>
      </c>
      <c r="AX205" s="440">
        <v>-0.10319727499803458</v>
      </c>
      <c r="AY205" s="471">
        <f t="shared" si="67"/>
        <v>-9.2700385497974797E-2</v>
      </c>
      <c r="BB205" s="67">
        <f t="shared" si="68"/>
        <v>0.90729961450202523</v>
      </c>
      <c r="BC205" s="67">
        <f>PRODUCT($BA$180:BB205)</f>
        <v>0.69236236542359419</v>
      </c>
    </row>
    <row r="206" spans="9:55" ht="15">
      <c r="I206" s="148">
        <v>41425</v>
      </c>
      <c r="J206" s="441">
        <f t="shared" si="94"/>
        <v>0.11176886574202924</v>
      </c>
      <c r="K206" s="439">
        <f t="shared" si="92"/>
        <v>0.15407778360098162</v>
      </c>
      <c r="L206" s="439">
        <f t="shared" ref="L206:Z206" si="96">L151+AC151</f>
        <v>0.19885161122422593</v>
      </c>
      <c r="M206" s="439">
        <f t="shared" si="96"/>
        <v>0.14841046688055101</v>
      </c>
      <c r="N206" s="439">
        <f t="shared" si="96"/>
        <v>0.19760045635952153</v>
      </c>
      <c r="O206" s="439">
        <f t="shared" si="96"/>
        <v>0.19459384646724018</v>
      </c>
      <c r="P206" s="439">
        <f t="shared" si="96"/>
        <v>0.1484937656558058</v>
      </c>
      <c r="Q206" s="439">
        <f t="shared" si="96"/>
        <v>1.3241634650552862E-2</v>
      </c>
      <c r="R206" s="439">
        <f t="shared" si="96"/>
        <v>0.28421219180165869</v>
      </c>
      <c r="S206" s="439">
        <f t="shared" si="96"/>
        <v>0.21526550908426373</v>
      </c>
      <c r="T206" s="439">
        <f t="shared" si="96"/>
        <v>2.9950391565232814E-3</v>
      </c>
      <c r="U206" s="439">
        <f t="shared" si="96"/>
        <v>1.8469658375069843E-2</v>
      </c>
      <c r="V206" s="439">
        <f t="shared" si="96"/>
        <v>-4.6685066100195662E-2</v>
      </c>
      <c r="W206" s="440">
        <f t="shared" si="96"/>
        <v>-5.6422496239298542E-3</v>
      </c>
      <c r="X206" s="441">
        <f t="shared" si="96"/>
        <v>0.10994090684434317</v>
      </c>
      <c r="Y206" s="439">
        <f t="shared" si="96"/>
        <v>-4.0234356395126056E-2</v>
      </c>
      <c r="Z206" s="443">
        <f t="shared" si="96"/>
        <v>-4.4945281255185571E-2</v>
      </c>
      <c r="AA206" s="440">
        <f t="shared" si="66"/>
        <v>9.7671457792254682E-2</v>
      </c>
      <c r="AB206" s="471" t="e">
        <f t="shared" ca="1" si="75"/>
        <v>#NAME?</v>
      </c>
      <c r="AG206" s="148">
        <v>41425</v>
      </c>
      <c r="AH206" s="441">
        <v>0.11570418079860163</v>
      </c>
      <c r="AI206" s="439">
        <v>0.10257035730681913</v>
      </c>
      <c r="AJ206" s="439">
        <v>0.12370200136601159</v>
      </c>
      <c r="AK206" s="439">
        <v>0.11701604646503769</v>
      </c>
      <c r="AL206" s="439">
        <v>0.10147478015014802</v>
      </c>
      <c r="AM206" s="439">
        <v>0.11624819502525335</v>
      </c>
      <c r="AN206" s="439">
        <v>0.11483316183937523</v>
      </c>
      <c r="AO206" s="439">
        <v>1.2332662072725998E-2</v>
      </c>
      <c r="AP206" s="439">
        <v>0.13479860417413361</v>
      </c>
      <c r="AQ206" s="439">
        <v>0.14110627409644724</v>
      </c>
      <c r="AR206" s="439">
        <v>6.0961477494032353E-3</v>
      </c>
      <c r="AS206" s="439">
        <v>2.9294600682185593E-2</v>
      </c>
      <c r="AT206" s="439">
        <v>-6.9616705455766009E-2</v>
      </c>
      <c r="AU206" s="440">
        <v>-0.10912276321487564</v>
      </c>
      <c r="AV206" s="441">
        <v>8.9202746313631814E-2</v>
      </c>
      <c r="AW206" s="439">
        <v>1.8098842640508331E-2</v>
      </c>
      <c r="AX206" s="440">
        <v>4.5550877416573798E-3</v>
      </c>
      <c r="AY206" s="471">
        <f t="shared" si="67"/>
        <v>6.1664365867723434E-2</v>
      </c>
      <c r="BB206" s="67">
        <f t="shared" si="68"/>
        <v>1.0616643658677234</v>
      </c>
      <c r="BC206" s="67">
        <f>PRODUCT($BA$180:BB206)</f>
        <v>0.73505645163811706</v>
      </c>
    </row>
    <row r="207" spans="9:55" ht="15">
      <c r="I207" s="148">
        <v>41453</v>
      </c>
      <c r="J207" s="441">
        <f t="shared" si="94"/>
        <v>5.2051213149257203E-2</v>
      </c>
      <c r="K207" s="439">
        <f t="shared" si="92"/>
        <v>2.2730500595427423E-2</v>
      </c>
      <c r="L207" s="439">
        <f t="shared" ref="L207:Z207" si="97">L152+AC152</f>
        <v>6.875731179286329E-2</v>
      </c>
      <c r="M207" s="439">
        <f t="shared" si="97"/>
        <v>0.10406807334205628</v>
      </c>
      <c r="N207" s="439">
        <f t="shared" si="97"/>
        <v>3.2311255195571827E-2</v>
      </c>
      <c r="O207" s="439">
        <f t="shared" si="97"/>
        <v>9.6398500008053584E-2</v>
      </c>
      <c r="P207" s="439">
        <f t="shared" si="97"/>
        <v>0.15714754686458468</v>
      </c>
      <c r="Q207" s="439">
        <f t="shared" si="97"/>
        <v>0.15628389758571662</v>
      </c>
      <c r="R207" s="439">
        <f t="shared" si="97"/>
        <v>0.1129238052535371</v>
      </c>
      <c r="S207" s="439">
        <f t="shared" si="97"/>
        <v>0.17051426242848999</v>
      </c>
      <c r="T207" s="439">
        <f t="shared" si="97"/>
        <v>0.16674613031865429</v>
      </c>
      <c r="U207" s="439">
        <f t="shared" si="97"/>
        <v>9.1013402807581231E-2</v>
      </c>
      <c r="V207" s="439">
        <f t="shared" si="97"/>
        <v>0.10581413383566815</v>
      </c>
      <c r="W207" s="440">
        <f t="shared" si="97"/>
        <v>7.2723483670117342E-2</v>
      </c>
      <c r="X207" s="441">
        <f t="shared" si="97"/>
        <v>7.7979013859655333E-2</v>
      </c>
      <c r="Y207" s="439">
        <f t="shared" si="97"/>
        <v>0.11366127485106417</v>
      </c>
      <c r="Z207" s="443">
        <f t="shared" si="97"/>
        <v>0.21118516888483571</v>
      </c>
      <c r="AA207" s="440">
        <f t="shared" si="66"/>
        <v>0.10660641026136083</v>
      </c>
      <c r="AB207" s="471" t="e">
        <f t="shared" ca="1" si="75"/>
        <v>#NAME?</v>
      </c>
      <c r="AG207" s="148">
        <v>41453</v>
      </c>
      <c r="AH207" s="441">
        <v>4.1934914067264545E-2</v>
      </c>
      <c r="AI207" s="439">
        <v>2.5757963946532979E-2</v>
      </c>
      <c r="AJ207" s="439">
        <v>5.5191788200416994E-2</v>
      </c>
      <c r="AK207" s="439">
        <v>8.6235990377121347E-2</v>
      </c>
      <c r="AL207" s="439">
        <v>3.2251901089473282E-2</v>
      </c>
      <c r="AM207" s="439">
        <v>7.064196495832481E-2</v>
      </c>
      <c r="AN207" s="439">
        <v>0.12144806928380733</v>
      </c>
      <c r="AO207" s="439">
        <v>0.1732045142566965</v>
      </c>
      <c r="AP207" s="439">
        <v>6.8076899741496458E-2</v>
      </c>
      <c r="AQ207" s="439">
        <v>0.10990436808277745</v>
      </c>
      <c r="AR207" s="439">
        <v>0.17090737016360658</v>
      </c>
      <c r="AS207" s="439">
        <v>7.0143909187165426E-2</v>
      </c>
      <c r="AT207" s="439">
        <v>0.11779793173163629</v>
      </c>
      <c r="AU207" s="440">
        <v>0.12868534756580061</v>
      </c>
      <c r="AV207" s="441">
        <v>8.1959851992506758E-2</v>
      </c>
      <c r="AW207" s="439">
        <v>0.10182493047647953</v>
      </c>
      <c r="AX207" s="440">
        <v>0.1667751599581585</v>
      </c>
      <c r="AY207" s="471">
        <f t="shared" si="67"/>
        <v>9.5455463239956781E-2</v>
      </c>
      <c r="BB207" s="67">
        <f t="shared" si="68"/>
        <v>1.0954554632399567</v>
      </c>
      <c r="BC207" s="67">
        <f>PRODUCT($BA$180:BB207)</f>
        <v>0.80522160573675239</v>
      </c>
    </row>
    <row r="208" spans="9:55" ht="15">
      <c r="I208" s="148">
        <v>41486</v>
      </c>
      <c r="J208" s="441">
        <f t="shared" si="94"/>
        <v>4.7712413230140915E-2</v>
      </c>
      <c r="K208" s="439">
        <f t="shared" si="92"/>
        <v>7.2010259895734202E-2</v>
      </c>
      <c r="L208" s="439">
        <f t="shared" ref="L208:Z208" si="98">L153+AC153</f>
        <v>7.6526306721781914E-2</v>
      </c>
      <c r="M208" s="439">
        <f t="shared" si="98"/>
        <v>4.145856481229436E-2</v>
      </c>
      <c r="N208" s="439">
        <f t="shared" si="98"/>
        <v>7.7053783807068593E-2</v>
      </c>
      <c r="O208" s="439">
        <f t="shared" si="98"/>
        <v>6.3336269645460797E-2</v>
      </c>
      <c r="P208" s="439">
        <f t="shared" si="98"/>
        <v>2.5479363376507278E-2</v>
      </c>
      <c r="Q208" s="439">
        <f t="shared" si="98"/>
        <v>4.4770514751414983E-2</v>
      </c>
      <c r="R208" s="439">
        <f t="shared" si="98"/>
        <v>6.9234427577254787E-2</v>
      </c>
      <c r="S208" s="439">
        <f t="shared" si="98"/>
        <v>1.8013942806986694E-2</v>
      </c>
      <c r="T208" s="439">
        <f t="shared" si="98"/>
        <v>3.7866196470269502E-2</v>
      </c>
      <c r="U208" s="439">
        <f t="shared" si="98"/>
        <v>8.029997299128129E-2</v>
      </c>
      <c r="V208" s="439">
        <f t="shared" si="98"/>
        <v>6.5750732610411533E-2</v>
      </c>
      <c r="W208" s="440">
        <f t="shared" si="98"/>
        <v>6.2227530259162792E-2</v>
      </c>
      <c r="X208" s="441">
        <f t="shared" si="98"/>
        <v>3.7677616558134203E-2</v>
      </c>
      <c r="Y208" s="439">
        <f t="shared" si="98"/>
        <v>4.5444176989245945E-2</v>
      </c>
      <c r="Z208" s="443">
        <f t="shared" si="98"/>
        <v>1.6472448054912586E-2</v>
      </c>
      <c r="AA208" s="440">
        <f t="shared" si="66"/>
        <v>5.1843207091650731E-2</v>
      </c>
      <c r="AB208" s="471" t="e">
        <f t="shared" ca="1" si="75"/>
        <v>#NAME?</v>
      </c>
      <c r="AG208" s="148">
        <v>41486</v>
      </c>
      <c r="AH208" s="441">
        <v>9.7120696641038951E-2</v>
      </c>
      <c r="AI208" s="439">
        <v>7.4023789710111851E-2</v>
      </c>
      <c r="AJ208" s="439">
        <v>6.172516662528605E-2</v>
      </c>
      <c r="AK208" s="439">
        <v>3.9502766571835636E-2</v>
      </c>
      <c r="AL208" s="439">
        <v>5.4952467981686834E-2</v>
      </c>
      <c r="AM208" s="439">
        <v>4.9018174316382196E-2</v>
      </c>
      <c r="AN208" s="439">
        <v>2.291753797710723E-2</v>
      </c>
      <c r="AO208" s="439">
        <v>5.2525870821890724E-2</v>
      </c>
      <c r="AP208" s="439">
        <v>4.4006306817998511E-2</v>
      </c>
      <c r="AQ208" s="439">
        <v>1.4784011199743286E-2</v>
      </c>
      <c r="AR208" s="439">
        <v>4.0558376230218428E-2</v>
      </c>
      <c r="AS208" s="439">
        <v>5.4256996173066195E-2</v>
      </c>
      <c r="AT208" s="439">
        <v>6.8847816998809139E-2</v>
      </c>
      <c r="AU208" s="440">
        <v>0.1298425759604255</v>
      </c>
      <c r="AV208" s="441">
        <v>6.4965539282323487E-2</v>
      </c>
      <c r="AW208" s="439">
        <v>5.6313882767253111E-2</v>
      </c>
      <c r="AX208" s="440">
        <v>1.7776946076374721E-2</v>
      </c>
      <c r="AY208" s="471">
        <f t="shared" si="67"/>
        <v>5.5478760126561881E-2</v>
      </c>
      <c r="BB208" s="67">
        <f t="shared" si="68"/>
        <v>1.0554787601265618</v>
      </c>
      <c r="BC208" s="67">
        <f>PRODUCT($BA$180:BB208)</f>
        <v>0.8498943020501466</v>
      </c>
    </row>
    <row r="209" spans="9:55" ht="15">
      <c r="I209" s="148">
        <v>41516</v>
      </c>
      <c r="J209" s="441">
        <f t="shared" si="94"/>
        <v>2.0289161032346813E-2</v>
      </c>
      <c r="K209" s="439">
        <f t="shared" si="92"/>
        <v>1.1743624184106788E-2</v>
      </c>
      <c r="L209" s="439">
        <f t="shared" ref="L209:Z209" si="99">L154+AC154</f>
        <v>2.3741043982540792E-2</v>
      </c>
      <c r="M209" s="439">
        <f t="shared" si="99"/>
        <v>6.2738246168913978E-2</v>
      </c>
      <c r="N209" s="439">
        <f t="shared" si="99"/>
        <v>1.5005594541013566E-4</v>
      </c>
      <c r="O209" s="439">
        <f t="shared" si="99"/>
        <v>2.9821331590486888E-2</v>
      </c>
      <c r="P209" s="439">
        <f t="shared" si="99"/>
        <v>5.4968647594228308E-2</v>
      </c>
      <c r="Q209" s="439">
        <f t="shared" si="99"/>
        <v>9.2000906532252319E-2</v>
      </c>
      <c r="R209" s="439">
        <f t="shared" si="99"/>
        <v>2.3330891734276656E-2</v>
      </c>
      <c r="S209" s="439">
        <f t="shared" si="99"/>
        <v>5.399532803007441E-2</v>
      </c>
      <c r="T209" s="439">
        <f t="shared" si="99"/>
        <v>7.9123798524086672E-2</v>
      </c>
      <c r="U209" s="439">
        <f t="shared" si="99"/>
        <v>5.4385166392492093E-2</v>
      </c>
      <c r="V209" s="439">
        <f t="shared" si="99"/>
        <v>5.9050526434523548E-2</v>
      </c>
      <c r="W209" s="440">
        <f t="shared" si="99"/>
        <v>5.6206614671583825E-2</v>
      </c>
      <c r="X209" s="441">
        <f t="shared" si="99"/>
        <v>1.1269605652264054E-2</v>
      </c>
      <c r="Y209" s="439">
        <f t="shared" si="99"/>
        <v>4.7612762438797841E-2</v>
      </c>
      <c r="Z209" s="443">
        <f t="shared" si="99"/>
        <v>8.7860587277297467E-2</v>
      </c>
      <c r="AA209" s="440">
        <f t="shared" si="66"/>
        <v>4.5193429305040167E-2</v>
      </c>
      <c r="AB209" s="471" t="e">
        <f t="shared" ca="1" si="75"/>
        <v>#NAME?</v>
      </c>
      <c r="AG209" s="148">
        <v>41516</v>
      </c>
      <c r="AH209" s="441">
        <v>3.5628794306996898E-2</v>
      </c>
      <c r="AI209" s="439">
        <v>1.2231695651677076E-2</v>
      </c>
      <c r="AJ209" s="439">
        <v>2.224643266089274E-2</v>
      </c>
      <c r="AK209" s="439">
        <v>6.5524925529708095E-2</v>
      </c>
      <c r="AL209" s="439">
        <v>1.9528973638943358E-3</v>
      </c>
      <c r="AM209" s="439">
        <v>2.6623265437070387E-2</v>
      </c>
      <c r="AN209" s="439">
        <v>5.323105877575128E-2</v>
      </c>
      <c r="AO209" s="439">
        <v>0.11518822064514191</v>
      </c>
      <c r="AP209" s="439">
        <v>1.9259557488966211E-2</v>
      </c>
      <c r="AQ209" s="439">
        <v>4.5439717117252067E-2</v>
      </c>
      <c r="AR209" s="439">
        <v>9.0410478093198937E-2</v>
      </c>
      <c r="AS209" s="439">
        <v>3.8937631175699136E-2</v>
      </c>
      <c r="AT209" s="439">
        <v>6.1102992606219299E-2</v>
      </c>
      <c r="AU209" s="440">
        <v>0.11069411300460431</v>
      </c>
      <c r="AV209" s="441">
        <v>1.3581767386744652E-2</v>
      </c>
      <c r="AW209" s="439">
        <v>6.8887313509094716E-2</v>
      </c>
      <c r="AX209" s="440">
        <v>0.11822085076309206</v>
      </c>
      <c r="AY209" s="471">
        <f t="shared" si="67"/>
        <v>5.2891865383294365E-2</v>
      </c>
      <c r="BB209" s="67">
        <f t="shared" si="68"/>
        <v>1.0528918653832944</v>
      </c>
      <c r="BC209" s="67">
        <f>PRODUCT($BA$180:BB209)</f>
        <v>0.89484679706421189</v>
      </c>
    </row>
    <row r="210" spans="9:55" ht="15">
      <c r="I210" s="305">
        <v>41547</v>
      </c>
      <c r="J210" s="445">
        <f t="shared" si="94"/>
        <v>1.5756219250562579E-2</v>
      </c>
      <c r="K210" s="446">
        <f t="shared" si="92"/>
        <v>1.7964977802572234E-2</v>
      </c>
      <c r="L210" s="446">
        <f t="shared" ref="L210:Z210" si="100">L155+AC155</f>
        <v>-1.5488868394655169E-2</v>
      </c>
      <c r="M210" s="446">
        <f t="shared" si="100"/>
        <v>-1.3308301257420031E-2</v>
      </c>
      <c r="N210" s="446">
        <f t="shared" si="100"/>
        <v>9.3909830352431785E-3</v>
      </c>
      <c r="O210" s="446">
        <f t="shared" si="100"/>
        <v>-1.4885963695870192E-2</v>
      </c>
      <c r="P210" s="446">
        <f t="shared" si="100"/>
        <v>-2.0130485080117864E-2</v>
      </c>
      <c r="Q210" s="446">
        <f t="shared" si="100"/>
        <v>-3.2474478042519787E-2</v>
      </c>
      <c r="R210" s="446">
        <f t="shared" si="100"/>
        <v>-2.2476849052863974E-2</v>
      </c>
      <c r="S210" s="446">
        <f t="shared" si="100"/>
        <v>-2.7874922827960304E-2</v>
      </c>
      <c r="T210" s="446">
        <f t="shared" si="100"/>
        <v>-4.2187716017728895E-2</v>
      </c>
      <c r="U210" s="446">
        <f t="shared" si="100"/>
        <v>-4.7828584588966112E-2</v>
      </c>
      <c r="V210" s="446">
        <f t="shared" si="100"/>
        <v>-3.4951767263917341E-2</v>
      </c>
      <c r="W210" s="447">
        <f t="shared" si="100"/>
        <v>-6.1344752335558382E-3</v>
      </c>
      <c r="X210" s="445">
        <f t="shared" si="100"/>
        <v>-4.2457880423766345E-2</v>
      </c>
      <c r="Y210" s="446">
        <f t="shared" si="100"/>
        <v>-4.2683678321396246E-2</v>
      </c>
      <c r="Z210" s="449">
        <f t="shared" si="100"/>
        <v>-2.401795857748025E-2</v>
      </c>
      <c r="AA210" s="447">
        <f t="shared" si="66"/>
        <v>-2.0222926393520021E-2</v>
      </c>
      <c r="AB210" s="472" t="e">
        <f t="shared" ca="1" si="75"/>
        <v>#NAME?</v>
      </c>
      <c r="AG210" s="305">
        <v>41547</v>
      </c>
      <c r="AH210" s="445">
        <v>3.7527500231631213E-2</v>
      </c>
      <c r="AI210" s="446">
        <v>3.9743459989523673E-2</v>
      </c>
      <c r="AJ210" s="446">
        <v>-1.5802355933946646E-2</v>
      </c>
      <c r="AK210" s="446">
        <v>-1.1708525611180326E-2</v>
      </c>
      <c r="AL210" s="446">
        <v>8.0201013578493664E-3</v>
      </c>
      <c r="AM210" s="446">
        <v>-1.5824438851192495E-2</v>
      </c>
      <c r="AN210" s="446">
        <v>-2.0005557416916273E-2</v>
      </c>
      <c r="AO210" s="446">
        <v>-3.4660774989866035E-2</v>
      </c>
      <c r="AP210" s="446">
        <v>-2.3516367008784345E-2</v>
      </c>
      <c r="AQ210" s="446">
        <v>-2.7615791208058418E-2</v>
      </c>
      <c r="AR210" s="446">
        <v>-4.5685813065694691E-2</v>
      </c>
      <c r="AS210" s="446">
        <v>-4.035432228416596E-2</v>
      </c>
      <c r="AT210" s="446">
        <v>-3.5220834068667488E-2</v>
      </c>
      <c r="AU210" s="447">
        <v>1.6551177175004171E-2</v>
      </c>
      <c r="AV210" s="445">
        <v>-8.0271740066230807E-2</v>
      </c>
      <c r="AW210" s="446">
        <v>-5.559432940628227E-2</v>
      </c>
      <c r="AX210" s="447">
        <v>-2.2815045193125688E-2</v>
      </c>
      <c r="AY210" s="472">
        <f t="shared" si="67"/>
        <v>-1.924903860882959E-2</v>
      </c>
      <c r="BB210" s="67">
        <f t="shared" si="68"/>
        <v>0.98075096139117046</v>
      </c>
      <c r="BC210" s="474">
        <f>PRODUCT($BA$180:BB210)</f>
        <v>0.87762185651853541</v>
      </c>
    </row>
    <row r="211" spans="9:55">
      <c r="AA211" s="476"/>
      <c r="AY211" s="475">
        <f>AVERAGE(AY180:AY210)</f>
        <v>-2.3032435933733149E-3</v>
      </c>
      <c r="BB211" s="67">
        <f t="shared" si="68"/>
        <v>0.99769675640662669</v>
      </c>
    </row>
    <row r="212" spans="9:55">
      <c r="AA212" s="459"/>
    </row>
    <row r="213" spans="9:55">
      <c r="AA213" s="459"/>
    </row>
  </sheetData>
  <mergeCells count="7">
    <mergeCell ref="J178:Z178"/>
    <mergeCell ref="J25:Z25"/>
    <mergeCell ref="AA25:AQ25"/>
    <mergeCell ref="J72:Z72"/>
    <mergeCell ref="AA72:AQ72"/>
    <mergeCell ref="J123:Z123"/>
    <mergeCell ref="AA123:AQ123"/>
  </mergeCells>
  <printOptions horizontalCentered="1"/>
  <pageMargins left="0.25" right="0.25" top="0.25" bottom="0.25" header="0.3" footer="0.15"/>
  <pageSetup scale="69" orientation="landscape" horizontalDpi="300" verticalDpi="300" r:id="rId1"/>
  <headerFooter scaleWithDoc="0">
    <oddHeader>&amp;L&amp;G&amp;C&amp;"-,Bold"&amp;12&amp;K2E398A
&amp;15IOS Monthly Return (%):  
Weighted Average Duration of -10 Years &amp;R&amp;"-,Bold"&amp;14&amp;K2E398A
&amp;12Cello Fixed Income Master Fund, LP&amp;"-,Regular"&amp;10&amp;K000000
&amp;"-,Bold"&amp;K2E398A As of Oct, 2013</oddHeader>
    <oddFooter>&amp;L&amp;8&amp;K2E398AReport Created on &amp;D &amp;T&amp;C&amp;G
&amp;8&amp;K2E398APage &amp;P of &amp;N</oddFooter>
  </headerFooter>
  <rowBreaks count="2" manualBreakCount="2">
    <brk id="293" max="42" man="1"/>
    <brk id="377" max="42" man="1"/>
  </rowBreaks>
  <legacyDrawingHF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tint="0.79998168889431442"/>
    <pageSetUpPr fitToPage="1"/>
  </sheetPr>
  <dimension ref="C2:AK35"/>
  <sheetViews>
    <sheetView workbookViewId="0"/>
  </sheetViews>
  <sheetFormatPr defaultRowHeight="12.75"/>
  <cols>
    <col min="1" max="18" width="9.140625" style="174" customWidth="1"/>
    <col min="19" max="25" width="9.28515625" style="174" customWidth="1"/>
    <col min="26" max="33" width="9.140625" style="174"/>
    <col min="34" max="34" width="17.28515625" style="174" customWidth="1"/>
    <col min="35" max="16384" width="9.140625" style="174"/>
  </cols>
  <sheetData>
    <row r="2" spans="3:37">
      <c r="AD2" s="175"/>
      <c r="AE2" s="176"/>
      <c r="AF2" s="176"/>
      <c r="AG2" s="176"/>
      <c r="AH2" s="176"/>
      <c r="AI2" s="175"/>
      <c r="AJ2" s="175"/>
      <c r="AK2" s="175"/>
    </row>
    <row r="3" spans="3:37">
      <c r="AD3" s="175"/>
      <c r="AE3" s="176"/>
      <c r="AF3" s="176"/>
      <c r="AG3" s="176"/>
      <c r="AH3" s="176"/>
      <c r="AI3" s="175"/>
      <c r="AJ3" s="175"/>
      <c r="AK3" s="175"/>
    </row>
    <row r="4" spans="3:37">
      <c r="AD4" s="175"/>
      <c r="AE4" s="176"/>
      <c r="AF4" s="176"/>
      <c r="AG4" s="176"/>
      <c r="AH4" s="176"/>
      <c r="AI4" s="175"/>
      <c r="AJ4" s="175"/>
      <c r="AK4" s="175"/>
    </row>
    <row r="5" spans="3:37">
      <c r="AD5" s="175"/>
      <c r="AE5" s="176"/>
      <c r="AF5" s="176"/>
      <c r="AG5" s="176"/>
      <c r="AH5" s="176"/>
      <c r="AI5" s="175"/>
      <c r="AJ5" s="175"/>
      <c r="AK5" s="175"/>
    </row>
    <row r="6" spans="3:37">
      <c r="AD6" s="175"/>
      <c r="AE6" s="175"/>
      <c r="AF6" s="177"/>
      <c r="AG6" s="177"/>
      <c r="AH6" s="177"/>
      <c r="AI6" s="177"/>
      <c r="AJ6" s="175"/>
      <c r="AK6" s="175"/>
    </row>
    <row r="7" spans="3:37">
      <c r="AD7" s="175"/>
      <c r="AE7" s="175"/>
      <c r="AF7" s="175"/>
      <c r="AG7" s="175"/>
      <c r="AH7" s="175"/>
      <c r="AI7" s="175"/>
      <c r="AJ7" s="175"/>
      <c r="AK7" s="175"/>
    </row>
    <row r="8" spans="3:37" ht="18.75">
      <c r="C8" s="178" t="s">
        <v>124</v>
      </c>
      <c r="D8" s="179"/>
      <c r="E8" s="179"/>
      <c r="F8" s="180"/>
      <c r="G8" s="180"/>
      <c r="H8" s="180"/>
      <c r="I8" s="180"/>
      <c r="AD8" s="175"/>
      <c r="AE8" s="175"/>
      <c r="AF8" s="175"/>
      <c r="AG8" s="175"/>
      <c r="AH8" s="175"/>
      <c r="AI8" s="175"/>
      <c r="AJ8" s="175"/>
      <c r="AK8" s="175"/>
    </row>
    <row r="9" spans="3:37" ht="18.75">
      <c r="C9" s="179"/>
      <c r="D9" s="179"/>
      <c r="E9" s="179"/>
      <c r="F9" s="180"/>
      <c r="G9" s="180"/>
      <c r="H9" s="180"/>
      <c r="I9" s="180"/>
    </row>
    <row r="10" spans="3:37" ht="18.75">
      <c r="C10" s="181" t="s">
        <v>125</v>
      </c>
      <c r="D10" s="179"/>
      <c r="E10" s="179"/>
      <c r="F10" s="180"/>
      <c r="G10" s="180"/>
      <c r="H10" s="180"/>
      <c r="I10" s="180"/>
    </row>
    <row r="11" spans="3:37" ht="18.75">
      <c r="C11" s="181" t="s">
        <v>126</v>
      </c>
      <c r="D11" s="179"/>
      <c r="E11" s="179"/>
      <c r="F11" s="180"/>
      <c r="G11" s="180"/>
      <c r="H11" s="180"/>
      <c r="I11" s="180"/>
      <c r="J11" s="180"/>
      <c r="K11" s="180"/>
      <c r="L11" s="180"/>
      <c r="M11" s="180"/>
      <c r="N11" s="180"/>
      <c r="O11" s="180"/>
      <c r="P11" s="180"/>
      <c r="Q11" s="180"/>
      <c r="R11" s="180"/>
      <c r="S11" s="180"/>
    </row>
    <row r="12" spans="3:37" ht="18.75">
      <c r="C12" s="181" t="s">
        <v>127</v>
      </c>
      <c r="D12" s="179"/>
      <c r="E12" s="179"/>
      <c r="F12" s="180"/>
      <c r="G12" s="180"/>
      <c r="H12" s="180"/>
      <c r="I12" s="180"/>
      <c r="J12" s="180"/>
      <c r="K12" s="180"/>
      <c r="L12" s="180"/>
      <c r="M12" s="180"/>
      <c r="N12" s="180"/>
      <c r="O12" s="180"/>
      <c r="P12" s="180"/>
      <c r="Q12" s="180"/>
      <c r="R12" s="180"/>
      <c r="S12" s="180"/>
    </row>
    <row r="13" spans="3:37" ht="18.75">
      <c r="C13" s="179"/>
      <c r="D13" s="179"/>
      <c r="E13" s="179"/>
      <c r="F13" s="180"/>
      <c r="G13" s="180"/>
      <c r="H13" s="180"/>
      <c r="I13" s="180"/>
      <c r="J13" s="180"/>
      <c r="K13" s="180"/>
      <c r="L13" s="180"/>
      <c r="M13" s="180"/>
      <c r="N13" s="180"/>
      <c r="O13" s="180"/>
      <c r="P13" s="180"/>
      <c r="Q13" s="180"/>
      <c r="R13" s="180"/>
      <c r="S13" s="180"/>
    </row>
    <row r="14" spans="3:37" ht="18.75">
      <c r="C14" s="179" t="s">
        <v>128</v>
      </c>
      <c r="D14" s="179"/>
      <c r="E14" s="179"/>
      <c r="F14" s="180"/>
      <c r="G14" s="180"/>
      <c r="H14" s="180"/>
      <c r="I14" s="180"/>
      <c r="J14" s="180"/>
      <c r="K14" s="180"/>
      <c r="L14" s="180"/>
      <c r="M14" s="180"/>
      <c r="N14" s="180"/>
      <c r="O14" s="180"/>
      <c r="P14" s="180"/>
      <c r="Q14" s="180"/>
      <c r="R14" s="180"/>
      <c r="S14" s="180"/>
    </row>
    <row r="15" spans="3:37" ht="18.75">
      <c r="C15" s="179" t="s">
        <v>129</v>
      </c>
      <c r="D15" s="179"/>
      <c r="E15" s="179"/>
      <c r="F15" s="180"/>
      <c r="G15" s="180"/>
      <c r="H15" s="180"/>
      <c r="I15" s="180"/>
      <c r="J15" s="180"/>
      <c r="K15" s="180"/>
      <c r="L15" s="180"/>
      <c r="M15" s="180"/>
      <c r="N15" s="180"/>
      <c r="O15" s="180"/>
      <c r="P15" s="180"/>
      <c r="Q15" s="180"/>
      <c r="R15" s="180"/>
      <c r="S15" s="180"/>
    </row>
    <row r="16" spans="3:37" ht="18.75">
      <c r="C16" s="179" t="s">
        <v>130</v>
      </c>
      <c r="D16" s="179"/>
      <c r="E16" s="179"/>
      <c r="F16" s="180"/>
      <c r="G16" s="180"/>
      <c r="H16" s="180"/>
      <c r="I16" s="180"/>
      <c r="J16" s="180"/>
      <c r="K16" s="180"/>
      <c r="L16" s="180"/>
      <c r="M16" s="180"/>
      <c r="N16" s="180"/>
      <c r="O16" s="180"/>
      <c r="P16" s="180"/>
      <c r="Q16" s="180"/>
      <c r="R16" s="180"/>
      <c r="S16" s="180"/>
    </row>
    <row r="17" spans="3:19" ht="18.75">
      <c r="C17" s="179" t="s">
        <v>131</v>
      </c>
      <c r="D17" s="179"/>
      <c r="E17" s="179"/>
      <c r="F17" s="180"/>
      <c r="G17" s="180"/>
      <c r="H17" s="180"/>
      <c r="I17" s="180"/>
      <c r="J17" s="180"/>
      <c r="K17" s="180"/>
      <c r="L17" s="180"/>
      <c r="M17" s="180"/>
      <c r="N17" s="180"/>
      <c r="O17" s="180"/>
      <c r="P17" s="180"/>
      <c r="Q17" s="180"/>
      <c r="R17" s="180"/>
      <c r="S17" s="180"/>
    </row>
    <row r="18" spans="3:19" ht="18.75">
      <c r="C18" s="179"/>
      <c r="D18" s="179"/>
      <c r="E18" s="179"/>
      <c r="F18" s="180"/>
      <c r="G18" s="180"/>
      <c r="H18" s="180"/>
      <c r="I18" s="180"/>
      <c r="J18" s="180"/>
      <c r="K18" s="180"/>
      <c r="L18" s="180"/>
      <c r="M18" s="180"/>
      <c r="N18" s="180"/>
      <c r="O18" s="180"/>
      <c r="P18" s="180"/>
      <c r="Q18" s="180"/>
      <c r="R18" s="180"/>
      <c r="S18" s="180"/>
    </row>
    <row r="19" spans="3:19" ht="18.75">
      <c r="C19" s="179" t="s">
        <v>132</v>
      </c>
      <c r="D19" s="179"/>
      <c r="E19" s="179"/>
      <c r="F19" s="180"/>
      <c r="G19" s="180"/>
      <c r="H19" s="180"/>
      <c r="I19" s="180"/>
      <c r="J19" s="180"/>
      <c r="K19" s="180"/>
      <c r="L19" s="180"/>
      <c r="M19" s="180"/>
      <c r="N19" s="180"/>
      <c r="O19" s="180"/>
      <c r="P19" s="180"/>
      <c r="Q19" s="180"/>
      <c r="R19" s="180"/>
      <c r="S19" s="180"/>
    </row>
    <row r="20" spans="3:19" ht="18.75">
      <c r="C20" s="179" t="s">
        <v>133</v>
      </c>
      <c r="D20" s="179"/>
      <c r="E20" s="179"/>
      <c r="F20" s="180"/>
      <c r="G20" s="180"/>
      <c r="H20" s="180"/>
      <c r="I20" s="180"/>
      <c r="J20" s="180"/>
      <c r="K20" s="180"/>
      <c r="L20" s="180"/>
      <c r="M20" s="180"/>
      <c r="N20" s="180"/>
      <c r="O20" s="180"/>
      <c r="P20" s="180"/>
      <c r="Q20" s="180"/>
      <c r="R20" s="180"/>
      <c r="S20" s="180"/>
    </row>
    <row r="21" spans="3:19" ht="18.75">
      <c r="C21" s="179" t="s">
        <v>134</v>
      </c>
      <c r="D21" s="179"/>
      <c r="E21" s="179"/>
      <c r="F21" s="180"/>
      <c r="G21" s="180"/>
      <c r="H21" s="180"/>
      <c r="I21" s="180"/>
      <c r="J21" s="180"/>
      <c r="K21" s="180"/>
      <c r="L21" s="180"/>
      <c r="M21" s="180"/>
      <c r="N21" s="180"/>
      <c r="O21" s="180"/>
      <c r="P21" s="180"/>
      <c r="Q21" s="180"/>
      <c r="R21" s="180"/>
      <c r="S21" s="180"/>
    </row>
    <row r="22" spans="3:19" ht="18.75">
      <c r="C22" s="179"/>
      <c r="D22" s="179"/>
      <c r="E22" s="179"/>
      <c r="F22" s="180"/>
      <c r="G22" s="180"/>
      <c r="H22" s="180"/>
      <c r="I22" s="180"/>
      <c r="J22" s="180"/>
      <c r="K22" s="180"/>
      <c r="L22" s="180"/>
      <c r="M22" s="180"/>
      <c r="N22" s="180"/>
      <c r="O22" s="180"/>
      <c r="P22" s="180"/>
      <c r="Q22" s="180"/>
      <c r="R22" s="180"/>
      <c r="S22" s="180"/>
    </row>
    <row r="23" spans="3:19" ht="18.75">
      <c r="C23" s="179" t="s">
        <v>135</v>
      </c>
      <c r="D23" s="179"/>
      <c r="E23" s="179"/>
      <c r="F23" s="180"/>
      <c r="G23" s="180"/>
      <c r="H23" s="180"/>
      <c r="I23" s="180"/>
      <c r="J23" s="180"/>
      <c r="K23" s="180"/>
      <c r="L23" s="180"/>
      <c r="M23" s="180"/>
      <c r="N23" s="180"/>
      <c r="O23" s="180"/>
      <c r="P23" s="180"/>
      <c r="Q23" s="180"/>
      <c r="R23" s="180"/>
      <c r="S23" s="180"/>
    </row>
    <row r="24" spans="3:19" ht="18.75">
      <c r="C24" s="179" t="s">
        <v>136</v>
      </c>
      <c r="D24" s="179"/>
      <c r="E24" s="179"/>
      <c r="F24" s="180"/>
      <c r="G24" s="180"/>
      <c r="H24" s="180"/>
      <c r="I24" s="180"/>
      <c r="J24" s="180"/>
      <c r="K24" s="180"/>
      <c r="L24" s="180"/>
      <c r="M24" s="180"/>
      <c r="N24" s="180"/>
      <c r="O24" s="180"/>
      <c r="P24" s="180"/>
      <c r="Q24" s="180"/>
      <c r="R24" s="180"/>
      <c r="S24" s="180"/>
    </row>
    <row r="25" spans="3:19" ht="18.75">
      <c r="C25" s="179"/>
      <c r="D25" s="179"/>
      <c r="E25" s="179"/>
      <c r="F25" s="180"/>
      <c r="G25" s="180"/>
      <c r="H25" s="180"/>
      <c r="I25" s="180"/>
      <c r="J25" s="180"/>
      <c r="K25" s="180"/>
      <c r="L25" s="180"/>
      <c r="M25" s="180"/>
      <c r="N25" s="180"/>
      <c r="O25" s="180"/>
      <c r="P25" s="180"/>
      <c r="Q25" s="180"/>
      <c r="R25" s="180"/>
      <c r="S25" s="180"/>
    </row>
    <row r="26" spans="3:19" ht="18.75">
      <c r="C26" s="179" t="s">
        <v>137</v>
      </c>
      <c r="D26" s="179"/>
      <c r="E26" s="179"/>
      <c r="F26" s="180"/>
      <c r="G26" s="180"/>
      <c r="H26" s="180"/>
      <c r="I26" s="180"/>
      <c r="J26" s="180"/>
      <c r="K26" s="180"/>
      <c r="L26" s="180"/>
      <c r="M26" s="180"/>
      <c r="N26" s="180"/>
      <c r="O26" s="180"/>
      <c r="P26" s="180"/>
      <c r="Q26" s="180"/>
      <c r="R26" s="180"/>
      <c r="S26" s="180"/>
    </row>
    <row r="27" spans="3:19" ht="18.75">
      <c r="C27" s="179" t="s">
        <v>138</v>
      </c>
      <c r="D27" s="179"/>
      <c r="E27" s="179"/>
      <c r="F27" s="180"/>
      <c r="G27" s="180"/>
      <c r="H27" s="180"/>
      <c r="I27" s="180"/>
      <c r="J27" s="180"/>
      <c r="K27" s="180"/>
      <c r="L27" s="180"/>
      <c r="M27" s="180"/>
      <c r="N27" s="180"/>
      <c r="O27" s="180"/>
      <c r="P27" s="180"/>
      <c r="Q27" s="180"/>
      <c r="R27" s="180"/>
      <c r="S27" s="180"/>
    </row>
    <row r="28" spans="3:19" ht="18.75">
      <c r="C28" s="179" t="s">
        <v>139</v>
      </c>
      <c r="D28" s="179"/>
      <c r="E28" s="179"/>
      <c r="F28" s="180"/>
      <c r="G28" s="180"/>
      <c r="H28" s="180"/>
      <c r="I28" s="180"/>
      <c r="J28" s="180"/>
      <c r="K28" s="180"/>
      <c r="L28" s="180"/>
      <c r="M28" s="180"/>
      <c r="N28" s="180"/>
      <c r="O28" s="180"/>
      <c r="P28" s="180"/>
      <c r="Q28" s="180"/>
      <c r="R28" s="180"/>
      <c r="S28" s="180"/>
    </row>
    <row r="29" spans="3:19" ht="18.75">
      <c r="C29" s="179" t="s">
        <v>140</v>
      </c>
      <c r="D29" s="179"/>
      <c r="E29" s="179"/>
      <c r="F29" s="180"/>
      <c r="G29" s="180"/>
      <c r="H29" s="180"/>
      <c r="I29" s="180"/>
      <c r="J29" s="180"/>
      <c r="K29" s="180"/>
      <c r="L29" s="180"/>
      <c r="M29" s="180"/>
      <c r="N29" s="180"/>
      <c r="O29" s="180"/>
      <c r="P29" s="180"/>
      <c r="Q29" s="180"/>
      <c r="R29" s="180"/>
      <c r="S29" s="180"/>
    </row>
    <row r="30" spans="3:19" ht="18.75">
      <c r="D30" s="179"/>
      <c r="E30" s="179"/>
      <c r="F30" s="180"/>
      <c r="G30" s="180"/>
      <c r="H30" s="180"/>
      <c r="I30" s="180"/>
      <c r="J30" s="180"/>
      <c r="K30" s="180"/>
      <c r="L30" s="180"/>
      <c r="M30" s="180"/>
      <c r="N30" s="180"/>
      <c r="O30" s="180"/>
      <c r="P30" s="180"/>
      <c r="Q30" s="180"/>
      <c r="R30" s="180"/>
      <c r="S30" s="180"/>
    </row>
    <row r="31" spans="3:19" ht="18.75">
      <c r="C31" s="182" t="s">
        <v>141</v>
      </c>
      <c r="D31" s="179"/>
      <c r="E31" s="179"/>
      <c r="F31" s="180"/>
      <c r="G31" s="180"/>
      <c r="H31" s="180"/>
      <c r="I31" s="180"/>
      <c r="J31" s="180"/>
      <c r="K31" s="180"/>
      <c r="L31" s="180"/>
      <c r="M31" s="180"/>
      <c r="N31" s="180"/>
      <c r="O31" s="180"/>
      <c r="P31" s="180"/>
      <c r="Q31" s="180"/>
      <c r="R31" s="180"/>
      <c r="S31" s="180"/>
    </row>
    <row r="32" spans="3:19" ht="18.75">
      <c r="D32" s="179"/>
      <c r="E32" s="179"/>
      <c r="F32" s="180"/>
      <c r="G32" s="180"/>
      <c r="H32" s="180"/>
      <c r="I32" s="180"/>
      <c r="J32" s="180"/>
      <c r="K32" s="180"/>
      <c r="L32" s="180"/>
      <c r="M32" s="180"/>
      <c r="N32" s="180"/>
      <c r="O32" s="180"/>
      <c r="P32" s="180"/>
      <c r="Q32" s="180"/>
      <c r="R32" s="180"/>
      <c r="S32" s="180"/>
    </row>
    <row r="33" spans="3:19" ht="18.75">
      <c r="C33" s="179" t="s">
        <v>142</v>
      </c>
      <c r="J33" s="180"/>
      <c r="K33" s="180"/>
      <c r="L33" s="180"/>
      <c r="M33" s="180"/>
      <c r="N33" s="180"/>
      <c r="O33" s="180"/>
      <c r="P33" s="180"/>
      <c r="Q33" s="180"/>
      <c r="R33" s="180"/>
      <c r="S33" s="180"/>
    </row>
    <row r="34" spans="3:19" ht="18.75">
      <c r="C34" s="179" t="s">
        <v>143</v>
      </c>
      <c r="J34" s="180"/>
      <c r="K34" s="180"/>
      <c r="L34" s="180"/>
      <c r="M34" s="180"/>
      <c r="N34" s="180"/>
      <c r="O34" s="180"/>
      <c r="P34" s="180"/>
      <c r="Q34" s="180"/>
      <c r="R34" s="180"/>
      <c r="S34" s="180"/>
    </row>
    <row r="35" spans="3:19" ht="15">
      <c r="J35" s="180"/>
      <c r="K35" s="180"/>
      <c r="L35" s="180"/>
      <c r="M35" s="180"/>
      <c r="N35" s="180"/>
      <c r="O35" s="180"/>
      <c r="P35" s="180"/>
      <c r="Q35" s="180"/>
      <c r="R35" s="180"/>
      <c r="S35" s="180"/>
    </row>
  </sheetData>
  <printOptions horizontalCentered="1" verticalCentered="1"/>
  <pageMargins left="0.25" right="0.25" top="0.25" bottom="0.25" header="0.1" footer="0.1"/>
  <pageSetup scale="73" orientation="landscape" horizontalDpi="300" verticalDpi="300" r:id="rId1"/>
  <headerFooter scaleWithDoc="0">
    <oddHeader xml:space="preserve">&amp;L&amp;G&amp;C&amp;"-,Bold"&amp;13&amp;K2E398A
&amp;R&amp;"-,Bold"&amp;12&amp;K2E398A
&amp;K2E398ACello Fixed Income Master Fund, LP
</oddHeader>
    <oddFooter>&amp;L&amp;8&amp;K2E398AReport created on &amp;D &amp;T&amp;C&amp;G
&amp;8&amp;K2E398APage &amp;P of &amp;N</oddFooter>
  </headerFooter>
  <legacyDrawingHF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theme="9" tint="0.59999389629810485"/>
  </sheetPr>
  <dimension ref="I23:AV147"/>
  <sheetViews>
    <sheetView topLeftCell="H6" zoomScaleNormal="100" workbookViewId="0">
      <selection activeCell="N11" sqref="N11"/>
    </sheetView>
  </sheetViews>
  <sheetFormatPr defaultRowHeight="12.75"/>
  <cols>
    <col min="1" max="7" width="0" style="174" hidden="1" customWidth="1"/>
    <col min="8" max="8" width="7.140625" style="174" customWidth="1"/>
    <col min="9" max="9" width="9.140625" style="174"/>
    <col min="10" max="29" width="7.140625" style="174" customWidth="1"/>
    <col min="30" max="30" width="6.85546875" style="174" bestFit="1" customWidth="1"/>
    <col min="31" max="48" width="7.140625" style="174" customWidth="1"/>
    <col min="49" max="16384" width="9.140625" style="174"/>
  </cols>
  <sheetData>
    <row r="23" spans="9:48" ht="15">
      <c r="I23" s="75"/>
      <c r="J23" s="67"/>
      <c r="K23" s="67"/>
      <c r="L23" s="67"/>
      <c r="M23" s="67"/>
      <c r="N23" s="67"/>
      <c r="O23" s="67"/>
      <c r="P23" s="67"/>
      <c r="Q23" s="67"/>
      <c r="R23" s="67"/>
      <c r="S23" s="67"/>
      <c r="T23" s="67"/>
      <c r="U23" s="67"/>
      <c r="V23" s="67"/>
      <c r="W23" s="67"/>
      <c r="X23" s="67"/>
      <c r="Y23" s="67"/>
      <c r="Z23" s="67"/>
      <c r="AA23" s="67"/>
      <c r="AB23" s="67"/>
      <c r="AC23" s="67"/>
      <c r="AD23" s="67"/>
      <c r="AE23" s="67"/>
      <c r="AF23" s="67"/>
      <c r="AG23" s="67"/>
      <c r="AH23" s="67"/>
      <c r="AI23" s="67"/>
      <c r="AJ23" s="67"/>
      <c r="AK23" s="67"/>
      <c r="AL23" s="67"/>
      <c r="AM23" s="67"/>
      <c r="AN23" s="67"/>
      <c r="AO23" s="67"/>
      <c r="AP23" s="67"/>
      <c r="AQ23" s="67"/>
      <c r="AR23" s="67"/>
      <c r="AS23" s="67"/>
      <c r="AT23" s="67"/>
      <c r="AU23" s="67"/>
      <c r="AV23" s="67"/>
    </row>
    <row r="24" spans="9:48" ht="15">
      <c r="I24" s="75" t="s">
        <v>193</v>
      </c>
      <c r="J24" s="76"/>
      <c r="K24" s="76"/>
      <c r="L24" s="76"/>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76"/>
      <c r="AL24" s="76"/>
      <c r="AM24" s="76"/>
      <c r="AN24" s="76"/>
      <c r="AO24" s="76"/>
      <c r="AP24" s="76"/>
      <c r="AQ24" s="76"/>
      <c r="AR24" s="76"/>
      <c r="AS24" s="76"/>
      <c r="AT24" s="76"/>
      <c r="AU24" s="76"/>
      <c r="AV24" s="76"/>
    </row>
    <row r="25" spans="9:48" ht="15">
      <c r="I25" s="633" t="s">
        <v>192</v>
      </c>
      <c r="J25" s="634"/>
      <c r="K25" s="634"/>
      <c r="L25" s="634"/>
      <c r="M25" s="634"/>
      <c r="N25" s="634"/>
      <c r="O25" s="634"/>
      <c r="P25" s="634"/>
      <c r="Q25" s="634"/>
      <c r="R25" s="634"/>
      <c r="S25" s="634"/>
      <c r="T25" s="634"/>
      <c r="U25" s="634"/>
      <c r="V25" s="634"/>
      <c r="W25" s="634"/>
      <c r="X25" s="634"/>
      <c r="Y25" s="634"/>
      <c r="Z25" s="634"/>
      <c r="AA25" s="634"/>
      <c r="AB25" s="634"/>
      <c r="AC25" s="634"/>
      <c r="AD25" s="634"/>
      <c r="AE25" s="645"/>
      <c r="AF25" s="531"/>
    </row>
    <row r="26" spans="9:48" ht="45">
      <c r="I26" s="143" t="s">
        <v>19</v>
      </c>
      <c r="J26" s="143" t="s">
        <v>337</v>
      </c>
      <c r="K26" s="144" t="s">
        <v>338</v>
      </c>
      <c r="L26" s="144" t="s">
        <v>278</v>
      </c>
      <c r="M26" s="144" t="s">
        <v>279</v>
      </c>
      <c r="N26" s="144" t="s">
        <v>280</v>
      </c>
      <c r="O26" s="144" t="s">
        <v>196</v>
      </c>
      <c r="P26" s="144" t="s">
        <v>213</v>
      </c>
      <c r="Q26" s="144" t="s">
        <v>197</v>
      </c>
      <c r="R26" s="144" t="s">
        <v>198</v>
      </c>
      <c r="S26" s="144" t="s">
        <v>199</v>
      </c>
      <c r="T26" s="144" t="s">
        <v>200</v>
      </c>
      <c r="U26" s="144" t="s">
        <v>201</v>
      </c>
      <c r="V26" s="144" t="s">
        <v>202</v>
      </c>
      <c r="W26" s="144" t="s">
        <v>203</v>
      </c>
      <c r="X26" s="144" t="s">
        <v>204</v>
      </c>
      <c r="Y26" s="144" t="s">
        <v>206</v>
      </c>
      <c r="Z26" s="144" t="s">
        <v>205</v>
      </c>
      <c r="AA26" s="144" t="s">
        <v>207</v>
      </c>
      <c r="AB26" s="144" t="s">
        <v>208</v>
      </c>
      <c r="AC26" s="143" t="s">
        <v>209</v>
      </c>
      <c r="AD26" s="144" t="s">
        <v>210</v>
      </c>
      <c r="AE26" s="144" t="s">
        <v>211</v>
      </c>
      <c r="AF26" s="465" t="s">
        <v>260</v>
      </c>
    </row>
    <row r="27" spans="9:48" ht="15">
      <c r="I27" s="148">
        <f>'Monthly Summary Avg'!I27</f>
        <v>40633</v>
      </c>
      <c r="J27" s="306"/>
      <c r="K27" s="83"/>
      <c r="L27" s="83"/>
      <c r="M27" s="83"/>
      <c r="N27" s="83"/>
      <c r="O27" s="83"/>
      <c r="P27" s="83"/>
      <c r="Q27" s="83"/>
      <c r="R27" s="83"/>
      <c r="S27" s="83">
        <f>'FN30.350.10(IOX)'!$S29</f>
        <v>3.2139419589735541E-2</v>
      </c>
      <c r="T27" s="83">
        <f>'FN30.400.10(IOX)'!$S29</f>
        <v>3.3073021185739369E-2</v>
      </c>
      <c r="U27" s="83">
        <f>'FN30.450.10(IOX)'!$S29</f>
        <v>4.2258217165841896E-2</v>
      </c>
      <c r="V27" s="83">
        <f>'FN30.500.10(IOX)'!$S29</f>
        <v>7.1344761004830032E-2</v>
      </c>
      <c r="W27" s="83">
        <f>'FN30.400.09(IOX)'!$S31</f>
        <v>2.1373581664011262E-2</v>
      </c>
      <c r="X27" s="83">
        <f>'FN30.450.09(IOX)'!$S31</f>
        <v>2.0874153557105136E-2</v>
      </c>
      <c r="Y27" s="83">
        <f>'FN30.500.09(IOX)'!$S31</f>
        <v>6.3031432538534576E-2</v>
      </c>
      <c r="Z27" s="83">
        <f>'FN30.550.08(IOX)'!$S31</f>
        <v>3.7708148235651572E-2</v>
      </c>
      <c r="AA27" s="83">
        <f>'FN30.600.08(IOX)'!$S31</f>
        <v>6.3531710814166101E-2</v>
      </c>
      <c r="AB27" s="109">
        <f>'FN30.650.67(IOX)'!$S31</f>
        <v>7.1110963809171229E-2</v>
      </c>
      <c r="AC27" s="307"/>
      <c r="AD27" s="83"/>
      <c r="AE27" s="109"/>
      <c r="AF27" s="466">
        <f>AVERAGE(O27:AE27)</f>
        <v>4.5644540956478664E-2</v>
      </c>
    </row>
    <row r="28" spans="9:48" ht="15">
      <c r="I28" s="148">
        <f>'Monthly Summary Avg'!I28</f>
        <v>40662</v>
      </c>
      <c r="J28" s="307"/>
      <c r="K28" s="83"/>
      <c r="L28" s="83"/>
      <c r="M28" s="83"/>
      <c r="N28" s="83"/>
      <c r="O28" s="83"/>
      <c r="P28" s="83"/>
      <c r="Q28" s="83"/>
      <c r="R28" s="83"/>
      <c r="S28" s="83">
        <f>'FN30.350.10(IOX)'!$S30</f>
        <v>1.3528182098283999E-2</v>
      </c>
      <c r="T28" s="83">
        <f>'FN30.400.10(IOX)'!$S30</f>
        <v>1.9728382365726906E-2</v>
      </c>
      <c r="U28" s="83">
        <f>'FN30.450.10(IOX)'!$S30</f>
        <v>1.561615582927529E-2</v>
      </c>
      <c r="V28" s="83">
        <f>'FN30.500.10(IOX)'!$S30</f>
        <v>3.0938554027345314E-2</v>
      </c>
      <c r="W28" s="83">
        <f>'FN30.400.09(IOX)'!$S32</f>
        <v>1.4614220008020137E-2</v>
      </c>
      <c r="X28" s="83">
        <f>'FN30.450.09(IOX)'!$S32</f>
        <v>1.8197762643925051E-2</v>
      </c>
      <c r="Y28" s="83">
        <f>'FN30.500.09(IOX)'!$S32</f>
        <v>4.0863681793725772E-2</v>
      </c>
      <c r="Z28" s="83">
        <f>'FN30.550.08(IOX)'!$S32</f>
        <v>1.2190781868570779E-2</v>
      </c>
      <c r="AA28" s="83">
        <f>'FN30.600.08(IOX)'!$S32</f>
        <v>4.9529146325255468E-3</v>
      </c>
      <c r="AB28" s="109">
        <f>'FN30.650.67(IOX)'!$S32</f>
        <v>4.4394836489788482E-3</v>
      </c>
      <c r="AC28" s="307"/>
      <c r="AD28" s="83"/>
      <c r="AE28" s="109"/>
      <c r="AF28" s="467">
        <f t="shared" ref="AF28:AF73" si="0">AVERAGE(O28:AE28)</f>
        <v>1.750701189163776E-2</v>
      </c>
    </row>
    <row r="29" spans="9:48" ht="15">
      <c r="I29" s="148">
        <f>'Monthly Summary Avg'!I29</f>
        <v>40694</v>
      </c>
      <c r="J29" s="307"/>
      <c r="K29" s="83"/>
      <c r="L29" s="83"/>
      <c r="M29" s="83"/>
      <c r="N29" s="83"/>
      <c r="O29" s="83"/>
      <c r="P29" s="83"/>
      <c r="Q29" s="83"/>
      <c r="R29" s="83"/>
      <c r="S29" s="83">
        <f>'FN30.350.10(IOX)'!$S31</f>
        <v>2.8437404112544952E-2</v>
      </c>
      <c r="T29" s="83">
        <f>'FN30.400.10(IOX)'!$S31</f>
        <v>2.2700965895866745E-2</v>
      </c>
      <c r="U29" s="83">
        <f>'FN30.450.10(IOX)'!$S31</f>
        <v>1.6591771671474066E-2</v>
      </c>
      <c r="V29" s="83">
        <f>'FN30.500.10(IOX)'!$S31</f>
        <v>1.2796657632435905E-2</v>
      </c>
      <c r="W29" s="83">
        <f>'FN30.400.09(IOX)'!$S33</f>
        <v>2.0939323102280069E-2</v>
      </c>
      <c r="X29" s="83">
        <f>'FN30.450.09(IOX)'!$S33</f>
        <v>2.8522279980480129E-3</v>
      </c>
      <c r="Y29" s="83">
        <f>'FN30.500.09(IOX)'!$S33</f>
        <v>-7.8738588368266402E-3</v>
      </c>
      <c r="Z29" s="83">
        <f>'FN30.550.08(IOX)'!$S33</f>
        <v>-3.2429204180348253E-2</v>
      </c>
      <c r="AA29" s="83">
        <f>'FN30.600.08(IOX)'!$S33</f>
        <v>2.8903406432698358E-3</v>
      </c>
      <c r="AB29" s="109">
        <f>'FN30.650.67(IOX)'!$S33</f>
        <v>3.3817015644556921E-2</v>
      </c>
      <c r="AC29" s="307"/>
      <c r="AD29" s="83"/>
      <c r="AE29" s="109"/>
      <c r="AF29" s="467">
        <f t="shared" si="0"/>
        <v>1.0072264368330164E-2</v>
      </c>
    </row>
    <row r="30" spans="9:48" ht="12" customHeight="1">
      <c r="I30" s="148">
        <f>'Monthly Summary Avg'!I30</f>
        <v>40724</v>
      </c>
      <c r="J30" s="307"/>
      <c r="K30" s="83"/>
      <c r="L30" s="83"/>
      <c r="M30" s="83"/>
      <c r="N30" s="83"/>
      <c r="O30" s="83"/>
      <c r="P30" s="83"/>
      <c r="Q30" s="83"/>
      <c r="R30" s="83"/>
      <c r="S30" s="83">
        <f>'FN30.350.10(IOX)'!$S32</f>
        <v>1.7020411867584441E-2</v>
      </c>
      <c r="T30" s="83">
        <f>'FN30.400.10(IOX)'!$S32</f>
        <v>1.8879814113681309E-2</v>
      </c>
      <c r="U30" s="83">
        <f>'FN30.450.10(IOX)'!$S32</f>
        <v>2.3382707259916466E-2</v>
      </c>
      <c r="V30" s="83">
        <f>'FN30.500.10(IOX)'!$S32</f>
        <v>3.5993722125642127E-2</v>
      </c>
      <c r="W30" s="83">
        <f>'FN30.400.09(IOX)'!$S34</f>
        <v>5.3161388846956637E-3</v>
      </c>
      <c r="X30" s="83">
        <f>'FN30.450.09(IOX)'!$S34</f>
        <v>8.1669277880644427E-3</v>
      </c>
      <c r="Y30" s="83">
        <f>'FN30.500.09(IOX)'!$S34</f>
        <v>2.137873003789088E-2</v>
      </c>
      <c r="Z30" s="83">
        <f>'FN30.550.08(IOX)'!$S34</f>
        <v>3.6649563852126413E-3</v>
      </c>
      <c r="AA30" s="83">
        <f>'FN30.600.08(IOX)'!$S34</f>
        <v>1.7110587775582643E-2</v>
      </c>
      <c r="AB30" s="109">
        <f>'FN30.650.67(IOX)'!$S34</f>
        <v>1.6294814473070577E-2</v>
      </c>
      <c r="AC30" s="307">
        <f>'GII30.400.10(IOX)'!$S29</f>
        <v>1.4744016732568846E-2</v>
      </c>
      <c r="AD30" s="83">
        <f>'GII30.450.10(IOX)'!$S29</f>
        <v>1.3259967108110478E-2</v>
      </c>
      <c r="AE30" s="109">
        <f>'GII30.500.10(IOX)'!$S29</f>
        <v>1.7628636991910755E-2</v>
      </c>
      <c r="AF30" s="467">
        <f t="shared" si="0"/>
        <v>1.6372417811071634E-2</v>
      </c>
    </row>
    <row r="31" spans="9:48" ht="15">
      <c r="I31" s="148">
        <f>'Monthly Summary Avg'!I31</f>
        <v>40753</v>
      </c>
      <c r="J31" s="307"/>
      <c r="K31" s="83"/>
      <c r="L31" s="83"/>
      <c r="M31" s="83"/>
      <c r="N31" s="83"/>
      <c r="O31" s="83"/>
      <c r="P31" s="83"/>
      <c r="Q31" s="83"/>
      <c r="R31" s="83"/>
      <c r="S31" s="83">
        <f>'FN30.350.10(IOX)'!$S33</f>
        <v>-2.069358784658205E-2</v>
      </c>
      <c r="T31" s="83">
        <f>'FN30.400.10(IOX)'!$S33</f>
        <v>-3.6019892580423318E-2</v>
      </c>
      <c r="U31" s="83">
        <f>'FN30.450.10(IOX)'!$S33</f>
        <v>-6.2276140057583432E-2</v>
      </c>
      <c r="V31" s="83">
        <f>'FN30.500.10(IOX)'!$S33</f>
        <v>-6.4869258711616834E-2</v>
      </c>
      <c r="W31" s="83">
        <f>'FN30.400.09(IOX)'!$S35</f>
        <v>-4.6574319064210286E-2</v>
      </c>
      <c r="X31" s="83">
        <f>'FN30.450.09(IOX)'!$S35</f>
        <v>-7.3540630148689112E-2</v>
      </c>
      <c r="Y31" s="83">
        <f>'FN30.500.09(IOX)'!$S35</f>
        <v>-8.0311732462230279E-2</v>
      </c>
      <c r="Z31" s="83">
        <f>'FN30.550.08(IOX)'!$S35</f>
        <v>-4.7779297578448274E-2</v>
      </c>
      <c r="AA31" s="83">
        <f>'FN30.600.08(IOX)'!$S35</f>
        <v>-4.026250183326481E-2</v>
      </c>
      <c r="AB31" s="109">
        <f>'FN30.650.67(IOX)'!$S35</f>
        <v>-2.5033705436047257E-2</v>
      </c>
      <c r="AC31" s="307">
        <f>'GII30.400.10(IOX)'!$S30</f>
        <v>-2.0572133669017091E-2</v>
      </c>
      <c r="AD31" s="83">
        <f>'GII30.450.10(IOX)'!$S30</f>
        <v>-3.3366150683880033E-2</v>
      </c>
      <c r="AE31" s="109">
        <f>'GII30.500.10(IOX)'!$S30</f>
        <v>-4.937730325499002E-2</v>
      </c>
      <c r="AF31" s="467">
        <f t="shared" si="0"/>
        <v>-4.620589640976791E-2</v>
      </c>
    </row>
    <row r="32" spans="9:48" ht="15">
      <c r="I32" s="148">
        <f>'Monthly Summary Avg'!I32</f>
        <v>40786</v>
      </c>
      <c r="J32" s="307"/>
      <c r="K32" s="83"/>
      <c r="L32" s="83"/>
      <c r="M32" s="83"/>
      <c r="N32" s="83"/>
      <c r="O32" s="83"/>
      <c r="P32" s="83"/>
      <c r="Q32" s="83"/>
      <c r="R32" s="83"/>
      <c r="S32" s="83">
        <f>'FN30.350.10(IOX)'!$S34</f>
        <v>-0.10759413144166154</v>
      </c>
      <c r="T32" s="83">
        <f>'FN30.400.10(IOX)'!$S34</f>
        <v>-0.16593249455078457</v>
      </c>
      <c r="U32" s="83">
        <f>'FN30.450.10(IOX)'!$S34</f>
        <v>-0.25325715638056912</v>
      </c>
      <c r="V32" s="83">
        <f>'FN30.500.10(IOX)'!$S34</f>
        <v>-0.22284831504495187</v>
      </c>
      <c r="W32" s="83">
        <f>'FN30.400.09(IOX)'!$S36</f>
        <v>-0.16538270496185059</v>
      </c>
      <c r="X32" s="83">
        <f>'FN30.450.09(IOX)'!$S36</f>
        <v>-0.25281951886397214</v>
      </c>
      <c r="Y32" s="83">
        <f>'FN30.500.09(IOX)'!$S36</f>
        <v>-0.23384220370142858</v>
      </c>
      <c r="Z32" s="83">
        <f>'FN30.550.08(IOX)'!$S36</f>
        <v>-0.16949845683746687</v>
      </c>
      <c r="AA32" s="83">
        <f>'FN30.600.08(IOX)'!$S36</f>
        <v>-0.12650114954402294</v>
      </c>
      <c r="AB32" s="109">
        <f>'FN30.650.67(IOX)'!$S36</f>
        <v>-8.1370824476353701E-2</v>
      </c>
      <c r="AC32" s="307">
        <f>'GII30.400.10(IOX)'!$S31</f>
        <v>-0.1014149190367077</v>
      </c>
      <c r="AD32" s="83">
        <f>'GII30.450.10(IOX)'!$S31</f>
        <v>-0.14028354680906252</v>
      </c>
      <c r="AE32" s="109">
        <f>'GII30.500.10(IOX)'!$S31</f>
        <v>-0.16155783632636059</v>
      </c>
      <c r="AF32" s="467">
        <f t="shared" si="0"/>
        <v>-0.16786948138270713</v>
      </c>
    </row>
    <row r="33" spans="9:32" ht="15">
      <c r="I33" s="148">
        <f>'Monthly Summary Avg'!I33</f>
        <v>40816</v>
      </c>
      <c r="J33" s="307"/>
      <c r="K33" s="83"/>
      <c r="L33" s="83"/>
      <c r="M33" s="83"/>
      <c r="N33" s="83"/>
      <c r="O33" s="83"/>
      <c r="P33" s="83"/>
      <c r="Q33" s="83"/>
      <c r="R33" s="83"/>
      <c r="S33" s="83">
        <f>'FN30.350.10(IOX)'!$S35</f>
        <v>-0.1570069330637292</v>
      </c>
      <c r="T33" s="83">
        <f>'FN30.400.10(IOX)'!$S35</f>
        <v>-0.19628514364488736</v>
      </c>
      <c r="U33" s="83">
        <f>'FN30.450.10(IOX)'!$S35</f>
        <v>-0.17207649801881453</v>
      </c>
      <c r="V33" s="83">
        <f>'FN30.500.10(IOX)'!$S35</f>
        <v>-0.13720359494745774</v>
      </c>
      <c r="W33" s="83">
        <f>'FN30.400.09(IOX)'!$S37</f>
        <v>-0.22044012085737338</v>
      </c>
      <c r="X33" s="83">
        <f>'FN30.450.09(IOX)'!$S37</f>
        <v>-0.20315445515196451</v>
      </c>
      <c r="Y33" s="83">
        <f>'FN30.500.09(IOX)'!$S37</f>
        <v>-0.16881389706728483</v>
      </c>
      <c r="Z33" s="83">
        <f>'FN30.550.08(IOX)'!$S37</f>
        <v>-0.18463688516993587</v>
      </c>
      <c r="AA33" s="83">
        <f>'FN30.600.08(IOX)'!$S37</f>
        <v>-0.15440479691267958</v>
      </c>
      <c r="AB33" s="109">
        <f>'FN30.650.67(IOX)'!$S37</f>
        <v>-0.12178002623706631</v>
      </c>
      <c r="AC33" s="307">
        <f>'GII30.400.10(IOX)'!$S32</f>
        <v>-0.10509761371637118</v>
      </c>
      <c r="AD33" s="83">
        <f>'GII30.450.10(IOX)'!$S32</f>
        <v>-0.13088670643121747</v>
      </c>
      <c r="AE33" s="109">
        <f>'GII30.500.10(IOX)'!$S32</f>
        <v>-0.15995961749745113</v>
      </c>
      <c r="AF33" s="467">
        <f t="shared" si="0"/>
        <v>-0.16244202220894102</v>
      </c>
    </row>
    <row r="34" spans="9:32" ht="15">
      <c r="I34" s="148">
        <f>'Monthly Summary Avg'!I34</f>
        <v>40847</v>
      </c>
      <c r="J34" s="307"/>
      <c r="K34" s="83"/>
      <c r="L34" s="83"/>
      <c r="M34" s="83"/>
      <c r="N34" s="83"/>
      <c r="O34" s="83"/>
      <c r="P34" s="83"/>
      <c r="Q34" s="83"/>
      <c r="R34" s="83"/>
      <c r="S34" s="83">
        <f>'FN30.350.10(IOX)'!$S36</f>
        <v>-1.017608879939619E-2</v>
      </c>
      <c r="T34" s="83">
        <f>'FN30.400.10(IOX)'!$S36</f>
        <v>-1.304719230420117E-2</v>
      </c>
      <c r="U34" s="83">
        <f>'FN30.450.10(IOX)'!$S36</f>
        <v>8.3076639087582879E-2</v>
      </c>
      <c r="V34" s="83">
        <f>'FN30.500.10(IOX)'!$S36</f>
        <v>0.16399121196424335</v>
      </c>
      <c r="W34" s="83">
        <f>'FN30.400.09(IOX)'!$S38</f>
        <v>2.2905963762392723E-2</v>
      </c>
      <c r="X34" s="83">
        <f>'FN30.450.09(IOX)'!$S38</f>
        <v>6.4348773432510664E-2</v>
      </c>
      <c r="Y34" s="83">
        <f>'FN30.500.09(IOX)'!$S38</f>
        <v>0.1966934551802367</v>
      </c>
      <c r="Z34" s="83">
        <f>'FN30.550.08(IOX)'!$S38</f>
        <v>1.8886156205007961E-3</v>
      </c>
      <c r="AA34" s="83">
        <f>'FN30.600.08(IOX)'!$S38</f>
        <v>-6.9459187423438146E-3</v>
      </c>
      <c r="AB34" s="109">
        <f>'FN30.650.67(IOX)'!$S38</f>
        <v>-2.1313851706916888E-2</v>
      </c>
      <c r="AC34" s="307">
        <f>'GII30.400.10(IOX)'!$S33</f>
        <v>2.5120268894510675E-2</v>
      </c>
      <c r="AD34" s="83">
        <f>'GII30.450.10(IOX)'!$S33</f>
        <v>3.3858750579791465E-2</v>
      </c>
      <c r="AE34" s="109">
        <f>'GII30.500.10(IOX)'!$S33</f>
        <v>7.886095206340378E-2</v>
      </c>
      <c r="AF34" s="467">
        <f t="shared" si="0"/>
        <v>4.7635506079408849E-2</v>
      </c>
    </row>
    <row r="35" spans="9:32" ht="15">
      <c r="I35" s="148">
        <f>'Monthly Summary Avg'!I35</f>
        <v>40877</v>
      </c>
      <c r="J35" s="307"/>
      <c r="K35" s="83"/>
      <c r="L35" s="83"/>
      <c r="M35" s="83"/>
      <c r="N35" s="83"/>
      <c r="O35" s="83"/>
      <c r="P35" s="83"/>
      <c r="Q35" s="83"/>
      <c r="R35" s="83"/>
      <c r="S35" s="83">
        <f>'FN30.350.10(IOX)'!$S37</f>
        <v>-1.9784572594797691E-2</v>
      </c>
      <c r="T35" s="83">
        <f>'FN30.400.10(IOX)'!$S37</f>
        <v>-3.2055547191596201E-2</v>
      </c>
      <c r="U35" s="83">
        <f>'FN30.450.10(IOX)'!$S37</f>
        <v>2.2234560733384284E-2</v>
      </c>
      <c r="V35" s="83">
        <f>'FN30.500.10(IOX)'!$S37</f>
        <v>3.7685583328756378E-2</v>
      </c>
      <c r="W35" s="83">
        <f>'FN30.400.09(IOX)'!$S39</f>
        <v>-6.8835018774377282E-2</v>
      </c>
      <c r="X35" s="83">
        <f>'FN30.450.09(IOX)'!$S39</f>
        <v>-2.8407678438858785E-2</v>
      </c>
      <c r="Y35" s="83">
        <f>'FN30.500.09(IOX)'!$S39</f>
        <v>1.8748487717481378E-2</v>
      </c>
      <c r="Z35" s="83">
        <f>'FN30.550.08(IOX)'!$S39</f>
        <v>5.5174744366929068E-2</v>
      </c>
      <c r="AA35" s="83">
        <f>'FN30.600.08(IOX)'!$S39</f>
        <v>8.0930525313114704E-2</v>
      </c>
      <c r="AB35" s="109">
        <f>'FN30.650.67(IOX)'!$S39</f>
        <v>6.2768168341861177E-2</v>
      </c>
      <c r="AC35" s="307">
        <f>'GII30.400.10(IOX)'!$S34</f>
        <v>-1.0753383273669965E-2</v>
      </c>
      <c r="AD35" s="83">
        <f>'GII30.450.10(IOX)'!$S34</f>
        <v>-5.1258177319980112E-3</v>
      </c>
      <c r="AE35" s="109">
        <f>'GII30.500.10(IOX)'!$S34</f>
        <v>1.3578661974877346E-2</v>
      </c>
      <c r="AF35" s="467">
        <f t="shared" si="0"/>
        <v>9.7045164439312596E-3</v>
      </c>
    </row>
    <row r="36" spans="9:32" ht="15">
      <c r="I36" s="148">
        <f>'Monthly Summary Avg'!I36</f>
        <v>40907</v>
      </c>
      <c r="J36" s="307"/>
      <c r="K36" s="83"/>
      <c r="L36" s="83"/>
      <c r="M36" s="83"/>
      <c r="N36" s="83"/>
      <c r="O36" s="83"/>
      <c r="P36" s="83"/>
      <c r="Q36" s="83"/>
      <c r="R36" s="83"/>
      <c r="S36" s="83">
        <f>'FN30.350.10(IOX)'!$S38</f>
        <v>-2.6035429014502221E-2</v>
      </c>
      <c r="T36" s="83">
        <f>'FN30.400.10(IOX)'!$S38</f>
        <v>-2.8374344546264349E-2</v>
      </c>
      <c r="U36" s="83">
        <f>'FN30.450.10(IOX)'!$S38</f>
        <v>-2.5055115758028232E-3</v>
      </c>
      <c r="V36" s="83">
        <f>'FN30.500.10(IOX)'!$S38</f>
        <v>-4.2511933910671109E-4</v>
      </c>
      <c r="W36" s="83">
        <f>'FN30.400.09(IOX)'!$S40</f>
        <v>-5.550094296719453E-2</v>
      </c>
      <c r="X36" s="83">
        <f>'FN30.450.09(IOX)'!$S40</f>
        <v>-3.0926002241260957E-2</v>
      </c>
      <c r="Y36" s="83">
        <f>'FN30.500.09(IOX)'!$S40</f>
        <v>-2.7683556875816501E-2</v>
      </c>
      <c r="Z36" s="83">
        <f>'FN30.550.08(IOX)'!$S40</f>
        <v>-5.2436123242899105E-2</v>
      </c>
      <c r="AA36" s="83">
        <f>'FN30.600.08(IOX)'!$S40</f>
        <v>-2.2989443745316585E-2</v>
      </c>
      <c r="AB36" s="109">
        <f>'FN30.650.67(IOX)'!$S40</f>
        <v>-1.1257969717009517E-2</v>
      </c>
      <c r="AC36" s="307">
        <f>'GII30.400.10(IOX)'!$S35</f>
        <v>-9.5639344630590959E-3</v>
      </c>
      <c r="AD36" s="83">
        <f>'GII30.450.10(IOX)'!$S35</f>
        <v>-1.8735462455163936E-2</v>
      </c>
      <c r="AE36" s="109">
        <f>'GII30.500.10(IOX)'!$S35</f>
        <v>-1.6715077813476038E-2</v>
      </c>
      <c r="AF36" s="467">
        <f t="shared" si="0"/>
        <v>-2.3319147538220952E-2</v>
      </c>
    </row>
    <row r="37" spans="9:32" ht="15">
      <c r="I37" s="148">
        <f>'Monthly Summary Avg'!I37</f>
        <v>40939</v>
      </c>
      <c r="J37" s="307"/>
      <c r="K37" s="83"/>
      <c r="L37" s="83"/>
      <c r="M37" s="83"/>
      <c r="N37" s="83"/>
      <c r="O37" s="83"/>
      <c r="P37" s="83"/>
      <c r="Q37" s="83"/>
      <c r="R37" s="83"/>
      <c r="S37" s="83">
        <f>'FN30.350.10(IOX)'!$S39</f>
        <v>-5.9434543488432502E-2</v>
      </c>
      <c r="T37" s="83">
        <f>'FN30.400.10(IOX)'!$S39</f>
        <v>-7.9476985098886371E-2</v>
      </c>
      <c r="U37" s="83">
        <f>'FN30.450.10(IOX)'!$S39</f>
        <v>-8.8507605414935769E-2</v>
      </c>
      <c r="V37" s="83">
        <f>'FN30.500.10(IOX)'!$S39</f>
        <v>-9.3185865399643131E-2</v>
      </c>
      <c r="W37" s="83">
        <f>'FN30.400.09(IOX)'!$S41</f>
        <v>-0.12056959458442984</v>
      </c>
      <c r="X37" s="83">
        <f>'FN30.450.09(IOX)'!$S41</f>
        <v>-0.10655238940015514</v>
      </c>
      <c r="Y37" s="83">
        <f>'FN30.500.09(IOX)'!$S41</f>
        <v>-0.10943621797308919</v>
      </c>
      <c r="Z37" s="83">
        <f>'FN30.550.08(IOX)'!$S41</f>
        <v>-2.5108546521885322E-2</v>
      </c>
      <c r="AA37" s="83">
        <f>'FN30.600.08(IOX)'!$S41</f>
        <v>-4.0919320938291356E-2</v>
      </c>
      <c r="AB37" s="109">
        <f>'FN30.650.67(IOX)'!$S41</f>
        <v>-2.0559467483327966E-2</v>
      </c>
      <c r="AC37" s="307">
        <f>'GII30.400.10(IOX)'!$S36</f>
        <v>-5.3887777794919309E-2</v>
      </c>
      <c r="AD37" s="83">
        <f>'GII30.450.10(IOX)'!$S36</f>
        <v>-6.6701559288196502E-2</v>
      </c>
      <c r="AE37" s="109">
        <f>'GII30.500.10(IOX)'!$S36</f>
        <v>-0.10050133795846983</v>
      </c>
      <c r="AF37" s="467">
        <f t="shared" si="0"/>
        <v>-7.4218554718820162E-2</v>
      </c>
    </row>
    <row r="38" spans="9:32" ht="15">
      <c r="I38" s="148">
        <f>'Monthly Summary Avg'!I38</f>
        <v>40968</v>
      </c>
      <c r="J38" s="307"/>
      <c r="K38" s="83"/>
      <c r="L38" s="83"/>
      <c r="M38" s="83"/>
      <c r="N38" s="83"/>
      <c r="O38" s="83"/>
      <c r="P38" s="83"/>
      <c r="Q38" s="83"/>
      <c r="R38" s="83"/>
      <c r="S38" s="83">
        <f>'FN30.350.10(IOX)'!$S40</f>
        <v>0.1212937679316848</v>
      </c>
      <c r="T38" s="83">
        <f>'FN30.400.10(IOX)'!$S40</f>
        <v>0.16255155436390367</v>
      </c>
      <c r="U38" s="83">
        <f>'FN30.450.10(IOX)'!$S40</f>
        <v>0.13444876127973757</v>
      </c>
      <c r="V38" s="83">
        <f>'FN30.500.10(IOX)'!$S40</f>
        <v>0.10886647650145957</v>
      </c>
      <c r="W38" s="83">
        <f>'FN30.400.09(IOX)'!$S42</f>
        <v>0.13727130148762304</v>
      </c>
      <c r="X38" s="83">
        <f>'FN30.450.09(IOX)'!$S42</f>
        <v>0.13284592294091052</v>
      </c>
      <c r="Y38" s="83">
        <f>'FN30.500.09(IOX)'!$S42</f>
        <v>0.1075754463004923</v>
      </c>
      <c r="Z38" s="83">
        <f>'FN30.550.08(IOX)'!$S42</f>
        <v>7.9519681111438284E-2</v>
      </c>
      <c r="AA38" s="83">
        <f>'FN30.600.08(IOX)'!$S42</f>
        <v>8.9572794021357274E-2</v>
      </c>
      <c r="AB38" s="109">
        <f>'FN30.650.67(IOX)'!$S42</f>
        <v>6.6514745855294266E-2</v>
      </c>
      <c r="AC38" s="307">
        <f>'GII30.400.10(IOX)'!$S37</f>
        <v>4.3817963660266961E-2</v>
      </c>
      <c r="AD38" s="83">
        <f>'GII30.450.10(IOX)'!$S37</f>
        <v>5.420583798660919E-2</v>
      </c>
      <c r="AE38" s="109">
        <f>'GII30.500.10(IOX)'!$S37</f>
        <v>3.8139832141225898E-2</v>
      </c>
      <c r="AF38" s="467">
        <f t="shared" si="0"/>
        <v>9.8201852737077183E-2</v>
      </c>
    </row>
    <row r="39" spans="9:32" ht="15">
      <c r="I39" s="148">
        <f>'Monthly Summary Avg'!I39</f>
        <v>40998</v>
      </c>
      <c r="J39" s="307"/>
      <c r="K39" s="83"/>
      <c r="L39" s="83"/>
      <c r="M39" s="83"/>
      <c r="N39" s="83"/>
      <c r="O39" s="83"/>
      <c r="P39" s="83"/>
      <c r="Q39" s="83">
        <f>'FN30.400.11(IOX)'!$S29</f>
        <v>0.10294573583064366</v>
      </c>
      <c r="R39" s="83">
        <f>'FN30.450.11(IOX)'!$S29</f>
        <v>8.199505390662333E-2</v>
      </c>
      <c r="S39" s="83">
        <f>'FN30.350.10(IOX)'!$S41</f>
        <v>9.9432420706983077E-2</v>
      </c>
      <c r="T39" s="83">
        <f>'FN30.400.10(IOX)'!$S41</f>
        <v>0.11627288553811403</v>
      </c>
      <c r="U39" s="83">
        <f>'FN30.450.10(IOX)'!$S41</f>
        <v>9.0738325632755176E-2</v>
      </c>
      <c r="V39" s="83">
        <f>'FN30.500.10(IOX)'!$S41</f>
        <v>8.5846573941671292E-2</v>
      </c>
      <c r="W39" s="83">
        <f>'FN30.400.09(IOX)'!$S43</f>
        <v>0.14720258668822661</v>
      </c>
      <c r="X39" s="83">
        <f>'FN30.450.09(IOX)'!$S43</f>
        <v>0.10660006543788846</v>
      </c>
      <c r="Y39" s="83">
        <f>'FN30.500.09(IOX)'!$S43</f>
        <v>0.11157346534699919</v>
      </c>
      <c r="Z39" s="83">
        <f>'FN30.550.08(IOX)'!$S43</f>
        <v>5.1304234715593026E-2</v>
      </c>
      <c r="AA39" s="83">
        <f>'FN30.600.08(IOX)'!$S43</f>
        <v>5.7701420857459849E-2</v>
      </c>
      <c r="AB39" s="109">
        <f>'FN30.650.67(IOX)'!$S43</f>
        <v>5.3467778545592252E-2</v>
      </c>
      <c r="AC39" s="307">
        <f>'GII30.400.10(IOX)'!$S38</f>
        <v>3.7601549424170239E-2</v>
      </c>
      <c r="AD39" s="83">
        <f>'GII30.450.10(IOX)'!$S38</f>
        <v>4.622950074496824E-2</v>
      </c>
      <c r="AE39" s="109">
        <f>'GII30.500.10(IOX)'!$S38</f>
        <v>8.1704478778541242E-2</v>
      </c>
      <c r="AF39" s="467">
        <f t="shared" si="0"/>
        <v>8.4707738406415295E-2</v>
      </c>
    </row>
    <row r="40" spans="9:32" ht="15">
      <c r="I40" s="148">
        <f>'Monthly Summary Avg'!I40</f>
        <v>41029</v>
      </c>
      <c r="J40" s="307"/>
      <c r="K40" s="83"/>
      <c r="L40" s="83"/>
      <c r="M40" s="83"/>
      <c r="N40" s="83"/>
      <c r="O40" s="83"/>
      <c r="P40" s="83"/>
      <c r="Q40" s="83">
        <f>'FN30.400.11(IOX)'!$S30</f>
        <v>-6.5383323217092559E-2</v>
      </c>
      <c r="R40" s="83">
        <f>'FN30.450.11(IOX)'!$S30</f>
        <v>-6.5066753403431765E-2</v>
      </c>
      <c r="S40" s="83">
        <f>'FN30.350.10(IOX)'!$S42</f>
        <v>-7.0632476636427882E-2</v>
      </c>
      <c r="T40" s="83">
        <f>'FN30.400.10(IOX)'!$S42</f>
        <v>-7.445698150000285E-2</v>
      </c>
      <c r="U40" s="83">
        <f>'FN30.450.10(IOX)'!$S42</f>
        <v>-7.8431852009355818E-2</v>
      </c>
      <c r="V40" s="83">
        <f>'FN30.500.10(IOX)'!$S42</f>
        <v>-3.2570489530029244E-2</v>
      </c>
      <c r="W40" s="83">
        <f>'FN30.400.09(IOX)'!$S44</f>
        <v>-9.1574770401636016E-2</v>
      </c>
      <c r="X40" s="83">
        <f>'FN30.450.09(IOX)'!$S44</f>
        <v>-9.5037121607515609E-2</v>
      </c>
      <c r="Y40" s="83">
        <f>'FN30.500.09(IOX)'!$S44</f>
        <v>-3.9537485715079833E-2</v>
      </c>
      <c r="Z40" s="83">
        <f>'FN30.550.08(IOX)'!$S44</f>
        <v>-4.592305071827886E-2</v>
      </c>
      <c r="AA40" s="83">
        <f>'FN30.600.08(IOX)'!$S44</f>
        <v>-4.3221133793367325E-2</v>
      </c>
      <c r="AB40" s="109">
        <f>'FN30.650.67(IOX)'!$S44</f>
        <v>3.1853714786531186E-2</v>
      </c>
      <c r="AC40" s="307">
        <f>'GII30.400.10(IOX)'!$S39</f>
        <v>-4.2695377968343912E-2</v>
      </c>
      <c r="AD40" s="83">
        <f>'GII30.450.10(IOX)'!$S39</f>
        <v>-4.2514281564678486E-2</v>
      </c>
      <c r="AE40" s="109">
        <f>'GII30.500.10(IOX)'!$S39</f>
        <v>-4.2273626275570839E-2</v>
      </c>
      <c r="AF40" s="467">
        <f t="shared" si="0"/>
        <v>-5.3164333970285318E-2</v>
      </c>
    </row>
    <row r="41" spans="9:32" ht="15">
      <c r="I41" s="148">
        <f>'Monthly Summary Avg'!I41</f>
        <v>41060</v>
      </c>
      <c r="J41" s="307"/>
      <c r="K41" s="83"/>
      <c r="L41" s="83"/>
      <c r="M41" s="83"/>
      <c r="N41" s="83"/>
      <c r="O41" s="83"/>
      <c r="P41" s="83"/>
      <c r="Q41" s="83">
        <f>'FN30.400.11(IOX)'!$S31</f>
        <v>-0.1180946453381542</v>
      </c>
      <c r="R41" s="83">
        <f>'FN30.450.11(IOX)'!$S31</f>
        <v>-0.10687060097455332</v>
      </c>
      <c r="S41" s="83">
        <f>'FN30.350.10(IOX)'!$S43</f>
        <v>-0.15384819857742224</v>
      </c>
      <c r="T41" s="83">
        <f>'FN30.400.10(IOX)'!$S43</f>
        <v>-0.14179310548840615</v>
      </c>
      <c r="U41" s="83">
        <f>'FN30.450.10(IOX)'!$S43</f>
        <v>-0.12447315870950709</v>
      </c>
      <c r="V41" s="83">
        <f>'FN30.500.10(IOX)'!$S43</f>
        <v>-9.3068713806704881E-2</v>
      </c>
      <c r="W41" s="83">
        <f>'FN30.400.09(IOX)'!$S45</f>
        <v>-0.18559382883027845</v>
      </c>
      <c r="X41" s="83">
        <f>'FN30.450.09(IOX)'!$S45</f>
        <v>-0.1447342967723608</v>
      </c>
      <c r="Y41" s="83">
        <f>'FN30.500.09(IOX)'!$S45</f>
        <v>-0.1066809252613734</v>
      </c>
      <c r="Z41" s="83">
        <f>'FN30.550.08(IOX)'!$S45</f>
        <v>-0.10769322784159303</v>
      </c>
      <c r="AA41" s="83">
        <f>'FN30.600.08(IOX)'!$S45</f>
        <v>-9.6888260654163713E-2</v>
      </c>
      <c r="AB41" s="109">
        <f>'FN30.650.67(IOX)'!$S45</f>
        <v>-4.1167727853540732E-2</v>
      </c>
      <c r="AC41" s="307">
        <f>'GII30.400.10(IOX)'!$S40</f>
        <v>-7.5423553281730019E-2</v>
      </c>
      <c r="AD41" s="83">
        <f>'GII30.450.10(IOX)'!$S40</f>
        <v>-8.2699294331891549E-2</v>
      </c>
      <c r="AE41" s="109">
        <f>'GII30.500.10(IOX)'!$S40</f>
        <v>-8.6492872832465442E-2</v>
      </c>
      <c r="AF41" s="467">
        <f t="shared" si="0"/>
        <v>-0.11103482737027634</v>
      </c>
    </row>
    <row r="42" spans="9:32" ht="15">
      <c r="I42" s="148">
        <f>'Monthly Summary Avg'!I42</f>
        <v>41089</v>
      </c>
      <c r="J42" s="307"/>
      <c r="K42" s="83"/>
      <c r="L42" s="83"/>
      <c r="M42" s="83"/>
      <c r="N42" s="83"/>
      <c r="O42" s="83"/>
      <c r="P42" s="83"/>
      <c r="Q42" s="83">
        <f>'FN30.400.11(IOX)'!$S32</f>
        <v>-1.1104095878397906E-2</v>
      </c>
      <c r="R42" s="83">
        <f>'FN30.450.11(IOX)'!$S32</f>
        <v>1.1640145032632342E-2</v>
      </c>
      <c r="S42" s="83">
        <f>'FN30.350.10(IOX)'!$S44</f>
        <v>3.335104119931414E-2</v>
      </c>
      <c r="T42" s="83">
        <f>'FN30.400.10(IOX)'!$S44</f>
        <v>3.1952251200517173E-2</v>
      </c>
      <c r="U42" s="83">
        <f>'FN30.450.10(IOX)'!$S44</f>
        <v>3.5502963617906197E-2</v>
      </c>
      <c r="V42" s="83">
        <f>'FN30.500.10(IOX)'!$S44</f>
        <v>1.983123550671077E-2</v>
      </c>
      <c r="W42" s="83">
        <f>'FN30.400.09(IOX)'!$S46</f>
        <v>5.2476543350808466E-2</v>
      </c>
      <c r="X42" s="83">
        <f>'FN30.450.09(IOX)'!$S46</f>
        <v>6.864418518365821E-2</v>
      </c>
      <c r="Y42" s="83">
        <f>'FN30.500.09(IOX)'!$S46</f>
        <v>2.5324068933072683E-2</v>
      </c>
      <c r="Z42" s="83">
        <f>'FN30.550.08(IOX)'!$S46</f>
        <v>-3.0878862365126144E-4</v>
      </c>
      <c r="AA42" s="83">
        <f>'FN30.600.08(IOX)'!$S46</f>
        <v>-1.6755725421783742E-2</v>
      </c>
      <c r="AB42" s="109">
        <f>'FN30.650.67(IOX)'!$S46</f>
        <v>-2.9587824710597385E-2</v>
      </c>
      <c r="AC42" s="307">
        <f>'GII30.400.10(IOX)'!$S41</f>
        <v>1.5588022447481436E-2</v>
      </c>
      <c r="AD42" s="83">
        <f>'GII30.450.10(IOX)'!$S41</f>
        <v>1.7291817603628187E-2</v>
      </c>
      <c r="AE42" s="109">
        <f>'GII30.500.10(IOX)'!$S41</f>
        <v>1.1282456731956832E-2</v>
      </c>
      <c r="AF42" s="467">
        <f t="shared" si="0"/>
        <v>1.7675219744883744E-2</v>
      </c>
    </row>
    <row r="43" spans="9:32" ht="15">
      <c r="I43" s="148">
        <f>'Monthly Summary Avg'!I43</f>
        <v>41121</v>
      </c>
      <c r="J43" s="307"/>
      <c r="K43" s="83"/>
      <c r="L43" s="83"/>
      <c r="M43" s="83"/>
      <c r="N43" s="83"/>
      <c r="O43" s="83"/>
      <c r="P43" s="83"/>
      <c r="Q43" s="83">
        <f>'FN30.400.11(IOX)'!$S33</f>
        <v>-7.0482402644758343E-2</v>
      </c>
      <c r="R43" s="83">
        <f>'FN30.450.11(IOX)'!$S33</f>
        <v>2.1063309156469874E-2</v>
      </c>
      <c r="S43" s="83">
        <f>'FN30.350.10(IOX)'!$S45</f>
        <v>-0.12672980462302708</v>
      </c>
      <c r="T43" s="83">
        <f>'FN30.400.10(IOX)'!$S45</f>
        <v>-4.6241530904830082E-2</v>
      </c>
      <c r="U43" s="83">
        <f>'FN30.450.10(IOX)'!$S45</f>
        <v>4.4247748319167666E-3</v>
      </c>
      <c r="V43" s="83">
        <f>'FN30.500.10(IOX)'!$S45</f>
        <v>-2.0759593175655542E-3</v>
      </c>
      <c r="W43" s="83">
        <f>'FN30.400.09(IOX)'!$S47</f>
        <v>-2.8995003333362131E-2</v>
      </c>
      <c r="X43" s="83">
        <f>'FN30.450.09(IOX)'!$S47</f>
        <v>8.0442593877708673E-3</v>
      </c>
      <c r="Y43" s="83">
        <f>'FN30.500.09(IOX)'!$S47</f>
        <v>-7.9658197431064781E-3</v>
      </c>
      <c r="Z43" s="83">
        <f>'FN30.550.08(IOX)'!$S47</f>
        <v>-1.4070085593112425E-2</v>
      </c>
      <c r="AA43" s="83">
        <f>'FN30.600.08(IOX)'!$S47</f>
        <v>-1.9719539126041311E-2</v>
      </c>
      <c r="AB43" s="109">
        <f>'FN30.650.67(IOX)'!$S47</f>
        <v>1.0238186196319197E-2</v>
      </c>
      <c r="AC43" s="307">
        <f>'GII30.400.10(IOX)'!$S42</f>
        <v>-3.9538462960205481E-2</v>
      </c>
      <c r="AD43" s="83">
        <f>'GII30.450.10(IOX)'!$S42</f>
        <v>-1.3830353947075933E-2</v>
      </c>
      <c r="AE43" s="109">
        <f>'GII30.500.10(IOX)'!$S42</f>
        <v>-1.7401261451546274E-2</v>
      </c>
      <c r="AF43" s="467">
        <f t="shared" si="0"/>
        <v>-2.288531293814362E-2</v>
      </c>
    </row>
    <row r="44" spans="9:32" ht="15">
      <c r="I44" s="148">
        <f>'Monthly Summary Avg'!I44</f>
        <v>41152</v>
      </c>
      <c r="J44" s="307"/>
      <c r="K44" s="83"/>
      <c r="L44" s="83"/>
      <c r="M44" s="83"/>
      <c r="N44" s="83"/>
      <c r="O44" s="83"/>
      <c r="P44" s="83"/>
      <c r="Q44" s="83">
        <f>'FN30.400.11(IOX)'!$S34</f>
        <v>8.0025320049037091E-2</v>
      </c>
      <c r="R44" s="83">
        <f>'FN30.450.11(IOX)'!$S34</f>
        <v>5.3553158268275308E-2</v>
      </c>
      <c r="S44" s="83">
        <f>'FN30.350.10(IOX)'!$S46</f>
        <v>7.5408349264520322E-2</v>
      </c>
      <c r="T44" s="83">
        <f>'FN30.400.10(IOX)'!$S46</f>
        <v>6.8776955896433345E-2</v>
      </c>
      <c r="U44" s="83">
        <f>'FN30.450.10(IOX)'!$S46</f>
        <v>4.2080174512345359E-2</v>
      </c>
      <c r="V44" s="83">
        <f>'FN30.500.10(IOX)'!$S46</f>
        <v>5.0586772819473588E-2</v>
      </c>
      <c r="W44" s="83">
        <f>'FN30.400.09(IOX)'!$S48</f>
        <v>7.3880127031290349E-2</v>
      </c>
      <c r="X44" s="83">
        <f>'FN30.450.09(IOX)'!$S48</f>
        <v>6.1010701908062737E-2</v>
      </c>
      <c r="Y44" s="83">
        <f>'FN30.500.09(IOX)'!$S48</f>
        <v>7.7262502747210457E-2</v>
      </c>
      <c r="Z44" s="83">
        <f>'FN30.550.08(IOX)'!$S48</f>
        <v>2.7180019548164423E-2</v>
      </c>
      <c r="AA44" s="83">
        <f>'FN30.600.08(IOX)'!$S48</f>
        <v>3.2834085252654729E-2</v>
      </c>
      <c r="AB44" s="109">
        <f>'FN30.650.67(IOX)'!$S48</f>
        <v>3.6733675097648764E-3</v>
      </c>
      <c r="AC44" s="307">
        <f>'GII30.400.10(IOX)'!$S43</f>
        <v>4.9597337537514496E-2</v>
      </c>
      <c r="AD44" s="83">
        <f>'GII30.450.10(IOX)'!$S43</f>
        <v>5.3706142733264975E-2</v>
      </c>
      <c r="AE44" s="109">
        <f>'GII30.500.10(IOX)'!$S43</f>
        <v>6.5106170633003002E-2</v>
      </c>
      <c r="AF44" s="467">
        <f t="shared" si="0"/>
        <v>5.4312079047400999E-2</v>
      </c>
    </row>
    <row r="45" spans="9:32" ht="15">
      <c r="I45" s="148">
        <f>'Monthly Summary Avg'!I45</f>
        <v>41180</v>
      </c>
      <c r="J45" s="307"/>
      <c r="K45" s="83"/>
      <c r="L45" s="83"/>
      <c r="M45" s="83"/>
      <c r="N45" s="83"/>
      <c r="O45" s="83"/>
      <c r="P45" s="83"/>
      <c r="Q45" s="83">
        <f>'FN30.400.11(IOX)'!$S35</f>
        <v>-0.17716813883853658</v>
      </c>
      <c r="R45" s="83">
        <f>'FN30.450.11(IOX)'!$S35</f>
        <v>-0.14035676930280083</v>
      </c>
      <c r="S45" s="83">
        <f>'FN30.350.10(IOX)'!$S47</f>
        <v>-0.23112847609613188</v>
      </c>
      <c r="T45" s="83">
        <f>'FN30.400.10(IOX)'!$S47</f>
        <v>-0.18409914393119517</v>
      </c>
      <c r="U45" s="83">
        <f>'FN30.450.10(IOX)'!$S47</f>
        <v>-0.13762118003025714</v>
      </c>
      <c r="V45" s="83">
        <f>'FN30.500.10(IOX)'!$S47</f>
        <v>-4.9634832369052695E-2</v>
      </c>
      <c r="W45" s="83">
        <f>'FN30.400.09(IOX)'!$S49</f>
        <v>-0.17414274343092048</v>
      </c>
      <c r="X45" s="83">
        <f>'FN30.450.09(IOX)'!$S49</f>
        <v>-0.13328578542970967</v>
      </c>
      <c r="Y45" s="83">
        <f>'FN30.500.09(IOX)'!$S49</f>
        <v>-5.2524730516646495E-2</v>
      </c>
      <c r="Z45" s="83">
        <f>'FN30.550.08(IOX)'!$S49</f>
        <v>-9.7115255488631619E-2</v>
      </c>
      <c r="AA45" s="83">
        <f>'FN30.600.08(IOX)'!$S49</f>
        <v>-4.8697777638491209E-2</v>
      </c>
      <c r="AB45" s="109">
        <f>'FN30.650.67(IOX)'!$S49</f>
        <v>-4.2266188472250291E-2</v>
      </c>
      <c r="AC45" s="307">
        <f>'GII30.400.10(IOX)'!$S44</f>
        <v>-7.5554947817000909E-2</v>
      </c>
      <c r="AD45" s="83">
        <f>'GII30.450.10(IOX)'!$S44</f>
        <v>-7.9306870147825115E-2</v>
      </c>
      <c r="AE45" s="109">
        <f>'GII30.500.10(IOX)'!$S44</f>
        <v>-3.4833373046802313E-2</v>
      </c>
      <c r="AF45" s="467">
        <f t="shared" si="0"/>
        <v>-0.11051574750375016</v>
      </c>
    </row>
    <row r="46" spans="9:32" ht="15">
      <c r="I46" s="148">
        <f>'Monthly Summary Avg'!I46</f>
        <v>41213</v>
      </c>
      <c r="J46" s="307"/>
      <c r="K46" s="83"/>
      <c r="L46" s="83"/>
      <c r="M46" s="83"/>
      <c r="N46" s="83"/>
      <c r="O46" s="83"/>
      <c r="P46" s="83"/>
      <c r="Q46" s="83">
        <f>'FN30.400.11(IOX)'!$S36</f>
        <v>5.3172525375786801E-3</v>
      </c>
      <c r="R46" s="83">
        <f>'FN30.450.11(IOX)'!$S36</f>
        <v>3.6799575490838891E-2</v>
      </c>
      <c r="S46" s="83">
        <f>'FN30.350.10(IOX)'!$S48</f>
        <v>4.1549074454645309E-3</v>
      </c>
      <c r="T46" s="83">
        <f>'FN30.400.10(IOX)'!$S48</f>
        <v>1.0943713897935158E-2</v>
      </c>
      <c r="U46" s="83">
        <f>'FN30.450.10(IOX)'!$S48</f>
        <v>4.5069788446173598E-2</v>
      </c>
      <c r="V46" s="83">
        <f>'FN30.500.10(IOX)'!$S48</f>
        <v>-6.8860743918721231E-3</v>
      </c>
      <c r="W46" s="83">
        <f>'FN30.400.09(IOX)'!$S50</f>
        <v>-1.314522396313941E-2</v>
      </c>
      <c r="X46" s="83">
        <f>'FN30.450.09(IOX)'!$S50</f>
        <v>2.2881091304172898E-2</v>
      </c>
      <c r="Y46" s="83">
        <f>'FN30.500.09(IOX)'!$S50</f>
        <v>-5.5880565734023595E-4</v>
      </c>
      <c r="Z46" s="83">
        <f>'FN30.550.08(IOX)'!$S50</f>
        <v>4.4900477522383991E-2</v>
      </c>
      <c r="AA46" s="83">
        <f>'FN30.600.08(IOX)'!$S50</f>
        <v>4.4715590183860024E-2</v>
      </c>
      <c r="AB46" s="109">
        <f>'FN30.650.67(IOX)'!$S50</f>
        <v>1.317433180595428E-2</v>
      </c>
      <c r="AC46" s="307">
        <f>'GII30.400.10(IOX)'!$S45</f>
        <v>6.3470571009196465E-3</v>
      </c>
      <c r="AD46" s="83">
        <f>'GII30.450.10(IOX)'!$S45</f>
        <v>2.3775195814908126E-2</v>
      </c>
      <c r="AE46" s="109">
        <f>'GII30.500.10(IOX)'!$S45</f>
        <v>3.6514203237105088E-2</v>
      </c>
      <c r="AF46" s="467">
        <f t="shared" si="0"/>
        <v>1.8266872051662875E-2</v>
      </c>
    </row>
    <row r="47" spans="9:32" ht="15">
      <c r="I47" s="148">
        <f>'Monthly Summary Avg'!I47</f>
        <v>41243</v>
      </c>
      <c r="J47" s="307"/>
      <c r="K47" s="83"/>
      <c r="L47" s="83"/>
      <c r="M47" s="83"/>
      <c r="N47" s="83"/>
      <c r="O47" s="83"/>
      <c r="P47" s="83"/>
      <c r="Q47" s="83">
        <f>'FN30.400.11(IOX)'!$S37</f>
        <v>-9.7423258889251085E-3</v>
      </c>
      <c r="R47" s="83">
        <f>'FN30.450.11(IOX)'!$S37</f>
        <v>-7.2273616260875348E-2</v>
      </c>
      <c r="S47" s="83">
        <f>'FN30.350.10(IOX)'!$S49</f>
        <v>5.6387143731194012E-3</v>
      </c>
      <c r="T47" s="83">
        <f>'FN30.400.10(IOX)'!$S49</f>
        <v>-3.2521535676705009E-2</v>
      </c>
      <c r="U47" s="83">
        <f>'FN30.450.10(IOX)'!$S49</f>
        <v>-5.0744753505950993E-2</v>
      </c>
      <c r="V47" s="83">
        <f>'FN30.500.10(IOX)'!$S49</f>
        <v>-6.9688205521436258E-2</v>
      </c>
      <c r="W47" s="83">
        <f>'FN30.400.09(IOX)'!$S51</f>
        <v>-5.3921248782249395E-2</v>
      </c>
      <c r="X47" s="83">
        <f>'FN30.450.09(IOX)'!$S51</f>
        <v>-7.703471924560655E-2</v>
      </c>
      <c r="Y47" s="83">
        <f>'FN30.500.09(IOX)'!$S51</f>
        <v>-9.2843607517126642E-2</v>
      </c>
      <c r="Z47" s="83">
        <f>'FN30.550.08(IOX)'!$S51</f>
        <v>-0.10352116197616998</v>
      </c>
      <c r="AA47" s="83">
        <f>'FN30.600.08(IOX)'!$S51</f>
        <v>-8.1440660125847844E-2</v>
      </c>
      <c r="AB47" s="109">
        <f>'FN30.650.67(IOX)'!$S51</f>
        <v>-7.0755243987414548E-2</v>
      </c>
      <c r="AC47" s="307">
        <f>'GII30.400.10(IOX)'!$S46</f>
        <v>-1.7172435629461188E-2</v>
      </c>
      <c r="AD47" s="83">
        <f>'GII30.450.10(IOX)'!$S46</f>
        <v>-2.5627564448168601E-2</v>
      </c>
      <c r="AE47" s="109">
        <f>'GII30.500.10(IOX)'!$S46</f>
        <v>-3.5602272815360027E-2</v>
      </c>
      <c r="AF47" s="467">
        <f t="shared" si="0"/>
        <v>-5.2483375800545198E-2</v>
      </c>
    </row>
    <row r="48" spans="9:32" ht="15">
      <c r="I48" s="148">
        <f>'Monthly Summary Avg'!I48</f>
        <v>41274</v>
      </c>
      <c r="J48" s="307"/>
      <c r="K48" s="83"/>
      <c r="L48" s="83"/>
      <c r="M48" s="83"/>
      <c r="N48" s="83"/>
      <c r="O48" s="83"/>
      <c r="P48" s="83"/>
      <c r="Q48" s="83">
        <f>'FN30.400.11(IOX)'!$S38</f>
        <v>2.0199414556873029E-2</v>
      </c>
      <c r="R48" s="83">
        <f>'FN30.450.11(IOX)'!$S38</f>
        <v>4.1704928643086052E-2</v>
      </c>
      <c r="S48" s="83">
        <f>'FN30.350.10(IOX)'!$S50</f>
        <v>5.0332946393603067E-3</v>
      </c>
      <c r="T48" s="83">
        <f>'FN30.400.10(IOX)'!$S50</f>
        <v>1.963697458147411E-3</v>
      </c>
      <c r="U48" s="83">
        <f>'FN30.450.10(IOX)'!$S50</f>
        <v>2.9905504174027604E-2</v>
      </c>
      <c r="V48" s="83">
        <f>'FN30.500.10(IOX)'!$S50</f>
        <v>2.3971674144781421E-2</v>
      </c>
      <c r="W48" s="83">
        <f>'FN30.400.09(IOX)'!$S52</f>
        <v>2.8611204854001693E-2</v>
      </c>
      <c r="X48" s="83">
        <f>'FN30.450.09(IOX)'!$S52</f>
        <v>5.476968365189263E-2</v>
      </c>
      <c r="Y48" s="83">
        <f>'FN30.500.09(IOX)'!$S52</f>
        <v>2.0127291589773846E-2</v>
      </c>
      <c r="Z48" s="83">
        <f>'FN30.550.08(IOX)'!$S52</f>
        <v>4.9766462147390278E-2</v>
      </c>
      <c r="AA48" s="83">
        <f>'FN30.600.08(IOX)'!$S52</f>
        <v>4.1552808304599773E-2</v>
      </c>
      <c r="AB48" s="109">
        <f>'FN30.650.67(IOX)'!$S52</f>
        <v>2.5464462498545296E-2</v>
      </c>
      <c r="AC48" s="307">
        <f>'GII30.400.10(IOX)'!$S47</f>
        <v>1.759353307883816E-2</v>
      </c>
      <c r="AD48" s="83">
        <f>'GII30.450.10(IOX)'!$S47</f>
        <v>9.1509154745669091E-3</v>
      </c>
      <c r="AE48" s="109">
        <f>'GII30.500.10(IOX)'!$S47</f>
        <v>1.1958787682156618E-2</v>
      </c>
      <c r="AF48" s="467">
        <f t="shared" si="0"/>
        <v>2.5451577526536071E-2</v>
      </c>
    </row>
    <row r="49" spans="9:32" ht="15">
      <c r="I49" s="148">
        <f>'Monthly Summary Avg'!I49</f>
        <v>41305</v>
      </c>
      <c r="J49" s="307"/>
      <c r="K49" s="83"/>
      <c r="L49" s="83"/>
      <c r="M49" s="83"/>
      <c r="N49" s="83"/>
      <c r="O49" s="83"/>
      <c r="P49" s="83"/>
      <c r="Q49" s="83">
        <f>'FN30.400.11(IOX)'!$S39</f>
        <v>0.14069208072803932</v>
      </c>
      <c r="R49" s="83">
        <f>'FN30.450.11(IOX)'!$S39</f>
        <v>8.2787560581583194E-2</v>
      </c>
      <c r="S49" s="83">
        <f>'FN30.350.10(IOX)'!$S51</f>
        <v>0.19486582908511721</v>
      </c>
      <c r="T49" s="83">
        <f>'FN30.400.10(IOX)'!$S51</f>
        <v>0.14168711460822497</v>
      </c>
      <c r="U49" s="83">
        <f>'FN30.450.10(IOX)'!$S51</f>
        <v>7.7298150381986286E-2</v>
      </c>
      <c r="V49" s="83">
        <f>'FN30.500.10(IOX)'!$S51</f>
        <v>1.6078117632604964E-2</v>
      </c>
      <c r="W49" s="83">
        <f>'FN30.400.09(IOX)'!$S53</f>
        <v>0.13475240061165916</v>
      </c>
      <c r="X49" s="83">
        <f>'FN30.450.09(IOX)'!$S53</f>
        <v>4.5654624727499322E-2</v>
      </c>
      <c r="Y49" s="83">
        <f>'FN30.500.09(IOX)'!$S53</f>
        <v>1.2642221897051697E-2</v>
      </c>
      <c r="Z49" s="83">
        <f>'FN30.550.08(IOX)'!$S53</f>
        <v>-8.2209332759366899E-3</v>
      </c>
      <c r="AA49" s="83">
        <f>'FN30.600.08(IOX)'!$S53</f>
        <v>-3.9380100925112488E-2</v>
      </c>
      <c r="AB49" s="109">
        <f>'FN30.650.67(IOX)'!$S53</f>
        <v>-4.563620134804771E-2</v>
      </c>
      <c r="AC49" s="307">
        <f>'GII30.400.10(IOX)'!$S48</f>
        <v>6.5576257408862443E-2</v>
      </c>
      <c r="AD49" s="83">
        <f>'GII30.450.10(IOX)'!$S48</f>
        <v>6.6337596191920867E-2</v>
      </c>
      <c r="AE49" s="109">
        <f>'GII30.500.10(IOX)'!$S48</f>
        <v>3.7746046033066583E-2</v>
      </c>
      <c r="AF49" s="467">
        <f t="shared" si="0"/>
        <v>6.1525384289234604E-2</v>
      </c>
    </row>
    <row r="50" spans="9:32" ht="15">
      <c r="I50" s="148">
        <f>'Monthly Summary Avg'!I50</f>
        <v>41333</v>
      </c>
      <c r="J50" s="307"/>
      <c r="K50" s="83"/>
      <c r="L50" s="83"/>
      <c r="M50" s="83"/>
      <c r="N50" s="83"/>
      <c r="O50" s="83"/>
      <c r="P50" s="83"/>
      <c r="Q50" s="83">
        <f>'FN30.400.11(IOX)'!$S40</f>
        <v>-3.1226966315376161E-2</v>
      </c>
      <c r="R50" s="83">
        <f>'FN30.450.11(IOX)'!$S40</f>
        <v>-1.4024268896446824E-2</v>
      </c>
      <c r="S50" s="83">
        <f>'FN30.350.10(IOX)'!$S52</f>
        <v>7.8913174915714677E-3</v>
      </c>
      <c r="T50" s="83">
        <f>'FN30.400.10(IOX)'!$S52</f>
        <v>-2.536461714956656E-2</v>
      </c>
      <c r="U50" s="83">
        <f>'FN30.450.10(IOX)'!$S52</f>
        <v>-1.513406009697053E-2</v>
      </c>
      <c r="V50" s="83">
        <f>'FN30.500.10(IOX)'!$S52</f>
        <v>-1.3488971045000547E-2</v>
      </c>
      <c r="W50" s="83">
        <f>'FN30.400.09(IOX)'!$S54</f>
        <v>-2.2391997094506746E-2</v>
      </c>
      <c r="X50" s="83">
        <f>'FN30.450.09(IOX)'!$S54</f>
        <v>-1.8125774178180079E-2</v>
      </c>
      <c r="Y50" s="83">
        <f>'FN30.500.09(IOX)'!$S54</f>
        <v>5.2032329228147572E-3</v>
      </c>
      <c r="Z50" s="83">
        <f>'FN30.550.08(IOX)'!$S54</f>
        <v>5.42932670154961E-3</v>
      </c>
      <c r="AA50" s="83">
        <f>'FN30.600.08(IOX)'!$S54</f>
        <v>-1.1551362390473231E-2</v>
      </c>
      <c r="AB50" s="109">
        <f>'FN30.650.67(IOX)'!$S54</f>
        <v>-3.2195041124438967E-2</v>
      </c>
      <c r="AC50" s="307">
        <f>'GII30.400.10(IOX)'!$S49</f>
        <v>-2.5790412486969092E-3</v>
      </c>
      <c r="AD50" s="83">
        <f>'GII30.450.10(IOX)'!$S49</f>
        <v>1.3307274236300374E-3</v>
      </c>
      <c r="AE50" s="109">
        <f>'GII30.500.10(IOX)'!$S49</f>
        <v>-3.7486177364413737E-3</v>
      </c>
      <c r="AF50" s="467">
        <f t="shared" si="0"/>
        <v>-1.1331740849102134E-2</v>
      </c>
    </row>
    <row r="51" spans="9:32" ht="15">
      <c r="I51" s="148">
        <f>'Monthly Summary Avg'!I51</f>
        <v>41361</v>
      </c>
      <c r="J51" s="307"/>
      <c r="K51" s="83"/>
      <c r="L51" s="83"/>
      <c r="M51" s="83"/>
      <c r="N51" s="83"/>
      <c r="O51" s="83">
        <f>'FN30.300.12(IOX)'!$S29</f>
        <v>4.6170097869677039E-2</v>
      </c>
      <c r="P51" s="83">
        <f>'FN30.350.12(IOX)'!$S29</f>
        <v>6.751467438097665E-2</v>
      </c>
      <c r="Q51" s="83">
        <f>'FN30.400.11(IOX)'!$S41</f>
        <v>6.1944880354968548E-2</v>
      </c>
      <c r="R51" s="83">
        <f>'FN30.450.11(IOX)'!$S41</f>
        <v>2.9476309056989992E-2</v>
      </c>
      <c r="S51" s="83">
        <f>'FN30.350.10(IOX)'!$S53</f>
        <v>8.0225782259987846E-2</v>
      </c>
      <c r="T51" s="83">
        <f>'FN30.400.10(IOX)'!$S53</f>
        <v>5.8173520654170474E-2</v>
      </c>
      <c r="U51" s="83">
        <f>'FN30.450.10(IOX)'!$S53</f>
        <v>3.6762588140279169E-2</v>
      </c>
      <c r="V51" s="83">
        <f>'FN30.500.10(IOX)'!$S53</f>
        <v>2.3695699476876282E-2</v>
      </c>
      <c r="W51" s="83">
        <f>'FN30.400.09(IOX)'!$S55</f>
        <v>5.3359769028007847E-2</v>
      </c>
      <c r="X51" s="83">
        <f>'FN30.450.09(IOX)'!$S55</f>
        <v>4.089731078255137E-2</v>
      </c>
      <c r="Y51" s="83">
        <f>'FN30.500.09(IOX)'!$S55</f>
        <v>3.3510840756460866E-2</v>
      </c>
      <c r="Z51" s="83">
        <f>'FN30.550.08(IOX)'!$S55</f>
        <v>1.3212621366461679E-2</v>
      </c>
      <c r="AA51" s="83">
        <f>'FN30.600.08(IOX)'!$S55</f>
        <v>1.6451468425186869E-2</v>
      </c>
      <c r="AB51" s="109">
        <f>'FN30.650.67(IOX)'!$S55</f>
        <v>-2.1542796783377709E-2</v>
      </c>
      <c r="AC51" s="307">
        <f>'GII30.400.10(IOX)'!$S50</f>
        <v>3.5508034017554431E-2</v>
      </c>
      <c r="AD51" s="83">
        <f>'GII30.450.10(IOX)'!$S50</f>
        <v>3.5450570493896147E-2</v>
      </c>
      <c r="AE51" s="109">
        <f>'GII30.500.10(IOX)'!$S50</f>
        <v>3.438062855355923E-2</v>
      </c>
      <c r="AF51" s="467">
        <f t="shared" si="0"/>
        <v>3.79524705196604E-2</v>
      </c>
    </row>
    <row r="52" spans="9:32" ht="15">
      <c r="I52" s="148">
        <f>'Monthly Summary Avg'!I52</f>
        <v>41394</v>
      </c>
      <c r="J52" s="307"/>
      <c r="K52" s="83"/>
      <c r="L52" s="83"/>
      <c r="M52" s="83"/>
      <c r="N52" s="83"/>
      <c r="O52" s="83">
        <f>'FN30.300.12(IOX)'!$S30</f>
        <v>-6.880742575635844E-2</v>
      </c>
      <c r="P52" s="83">
        <f>'FN30.350.12(IOX)'!$S30</f>
        <v>-0.12468335873055829</v>
      </c>
      <c r="Q52" s="83">
        <f>'FN30.400.11(IOX)'!$S42</f>
        <v>-0.12550060910999614</v>
      </c>
      <c r="R52" s="83">
        <f>'FN30.450.11(IOX)'!$S42</f>
        <v>-0.1300689153254023</v>
      </c>
      <c r="S52" s="83">
        <f>'FN30.350.10(IOX)'!$S54</f>
        <v>-0.17442312834061638</v>
      </c>
      <c r="T52" s="83">
        <f>'FN30.400.10(IOX)'!$S54</f>
        <v>-0.15560790317359813</v>
      </c>
      <c r="U52" s="83">
        <f>'FN30.450.10(IOX)'!$S54</f>
        <v>-0.17578249352659306</v>
      </c>
      <c r="V52" s="83">
        <f>'FN30.500.10(IOX)'!$S54</f>
        <v>-0.1317435745950328</v>
      </c>
      <c r="W52" s="83">
        <f>'FN30.400.09(IOX)'!$S56</f>
        <v>-0.21640403945997119</v>
      </c>
      <c r="X52" s="83">
        <f>'FN30.450.09(IOX)'!$S56</f>
        <v>-0.19829514360313308</v>
      </c>
      <c r="Y52" s="83">
        <f>'FN30.500.09(IOX)'!$S56</f>
        <v>-0.12605638055919494</v>
      </c>
      <c r="Z52" s="83">
        <f>'FN30.550.08(IOX)'!$S56</f>
        <v>-0.14824943065717733</v>
      </c>
      <c r="AA52" s="83">
        <f>'FN30.600.08(IOX)'!$S56</f>
        <v>-0.12822441747071733</v>
      </c>
      <c r="AB52" s="109">
        <f>'FN30.650.67(IOX)'!$S56</f>
        <v>-0.10873299737480031</v>
      </c>
      <c r="AC52" s="307">
        <f>'GII30.400.10(IOX)'!$S51</f>
        <v>-9.1361627011169899E-2</v>
      </c>
      <c r="AD52" s="83">
        <f>'GII30.450.10(IOX)'!$S51</f>
        <v>-0.10492089311747106</v>
      </c>
      <c r="AE52" s="109">
        <f>'GII30.500.10(IOX)'!$S51</f>
        <v>-0.20020271349618707</v>
      </c>
      <c r="AF52" s="467">
        <f t="shared" si="0"/>
        <v>-0.14170970890046927</v>
      </c>
    </row>
    <row r="53" spans="9:32" ht="15">
      <c r="I53" s="148">
        <f>'Monthly Summary Avg'!I53</f>
        <v>41425</v>
      </c>
      <c r="J53" s="307"/>
      <c r="K53" s="83"/>
      <c r="L53" s="83"/>
      <c r="M53" s="83"/>
      <c r="N53" s="83"/>
      <c r="O53" s="83">
        <f>'FN30.300.12(IOX)'!$S31</f>
        <v>0.16545697854200034</v>
      </c>
      <c r="P53" s="83">
        <f>'FN30.350.12(IOX)'!$S31</f>
        <v>0.22052626820966112</v>
      </c>
      <c r="Q53" s="83">
        <f>'FN30.400.11(IOX)'!$S43</f>
        <v>0.26472228292326477</v>
      </c>
      <c r="R53" s="83">
        <f>'FN30.450.11(IOX)'!$S43</f>
        <v>0.17903455109150765</v>
      </c>
      <c r="S53" s="83">
        <f>'FN30.350.10(IOX)'!$S55</f>
        <v>0.32471929648047365</v>
      </c>
      <c r="T53" s="83">
        <f>'FN30.400.10(IOX)'!$S55</f>
        <v>0.27202077635909283</v>
      </c>
      <c r="U53" s="83">
        <f>'FN30.450.10(IOX)'!$S55</f>
        <v>0.18258472732460662</v>
      </c>
      <c r="V53" s="83">
        <f>'FN30.500.10(IOX)'!$S55</f>
        <v>1.2086008831271478E-2</v>
      </c>
      <c r="W53" s="83">
        <f>'FN30.400.09(IOX)'!$S57</f>
        <v>0.39630789627195284</v>
      </c>
      <c r="X53" s="83">
        <f>'FN30.450.09(IOX)'!$S57</f>
        <v>0.26669085804228526</v>
      </c>
      <c r="Y53" s="83">
        <f>'FN30.500.09(IOX)'!$S57</f>
        <v>6.4619166143674292E-3</v>
      </c>
      <c r="Z53" s="83">
        <f>'FN30.550.08(IOX)'!$S57</f>
        <v>4.0426548941416118E-2</v>
      </c>
      <c r="AA53" s="83">
        <f>'FN30.600.08(IOX)'!$S57</f>
        <v>-5.7085698473728123E-2</v>
      </c>
      <c r="AB53" s="109">
        <f>'FN30.650.67(IOX)'!$S57</f>
        <v>-4.1466650021652743E-2</v>
      </c>
      <c r="AC53" s="307">
        <f>'GII30.400.10(IOX)'!$S52</f>
        <v>0.14807655888062882</v>
      </c>
      <c r="AD53" s="83">
        <f>'GII30.450.10(IOX)'!$S52</f>
        <v>4.4704141322055579E-2</v>
      </c>
      <c r="AE53" s="109">
        <f>'GII30.500.10(IOX)'!$S52</f>
        <v>8.7913193413987432E-3</v>
      </c>
      <c r="AF53" s="467">
        <f t="shared" si="0"/>
        <v>0.14317986945180014</v>
      </c>
    </row>
    <row r="54" spans="9:32" ht="15">
      <c r="I54" s="148">
        <f>'Monthly Summary Avg'!I54</f>
        <v>41453</v>
      </c>
      <c r="J54" s="307"/>
      <c r="K54" s="83"/>
      <c r="L54" s="83"/>
      <c r="M54" s="83"/>
      <c r="N54" s="83"/>
      <c r="O54" s="83">
        <f>'FN30.300.12(IOX)'!$S32</f>
        <v>2.7257694143721953E-2</v>
      </c>
      <c r="P54" s="83">
        <f>'FN30.350.12(IOX)'!$S32</f>
        <v>3.7864207001403478E-2</v>
      </c>
      <c r="Q54" s="83">
        <f>'FN30.400.11(IOX)'!$S44</f>
        <v>8.7754943238663022E-2</v>
      </c>
      <c r="R54" s="83">
        <f>'FN30.450.11(IOX)'!$S44</f>
        <v>0.1146938672015714</v>
      </c>
      <c r="S54" s="83">
        <f>'FN30.350.10(IOX)'!$S56</f>
        <v>6.8696549320578087E-2</v>
      </c>
      <c r="T54" s="83">
        <f>'FN30.400.10(IOX)'!$S56</f>
        <v>0.11797208148040242</v>
      </c>
      <c r="U54" s="83">
        <f>'FN30.450.10(IOX)'!$S56</f>
        <v>0.17002729699733027</v>
      </c>
      <c r="V54" s="83">
        <f>'FN30.500.10(IOX)'!$S56</f>
        <v>0.15241997254589293</v>
      </c>
      <c r="W54" s="83">
        <f>'FN30.400.09(IOX)'!$S58</f>
        <v>0.15317302441836703</v>
      </c>
      <c r="X54" s="83">
        <f>'FN30.450.09(IOX)'!$S58</f>
        <v>0.1956297751873439</v>
      </c>
      <c r="Y54" s="83">
        <f>'FN30.500.09(IOX)'!$S58</f>
        <v>0.16578014905869837</v>
      </c>
      <c r="Z54" s="83">
        <f>'FN30.550.08(IOX)'!$S58</f>
        <v>0.1087230592401064</v>
      </c>
      <c r="AA54" s="83">
        <f>'FN30.600.08(IOX)'!$S58</f>
        <v>0.1013062212892072</v>
      </c>
      <c r="AB54" s="109">
        <f>'FN30.650.67(IOX)'!$S58</f>
        <v>5.4047845977636254E-2</v>
      </c>
      <c r="AC54" s="307">
        <f>'GII30.400.10(IOX)'!$S53</f>
        <v>7.5403063833106201E-2</v>
      </c>
      <c r="AD54" s="83">
        <f>'GII30.450.10(IOX)'!$S53</f>
        <v>0.11913516865748104</v>
      </c>
      <c r="AE54" s="109">
        <f>'GII30.500.10(IOX)'!$S53</f>
        <v>0.22181096274435083</v>
      </c>
      <c r="AF54" s="467">
        <f t="shared" si="0"/>
        <v>0.11598211072563888</v>
      </c>
    </row>
    <row r="55" spans="9:32" ht="15">
      <c r="I55" s="148">
        <f>'Monthly Summary Avg'!I55</f>
        <v>41486</v>
      </c>
      <c r="J55" s="307"/>
      <c r="K55" s="83"/>
      <c r="L55" s="83"/>
      <c r="M55" s="83"/>
      <c r="N55" s="83"/>
      <c r="O55" s="83">
        <f>'FN30.300.12(IOX)'!$S33</f>
        <v>4.1761899555646749E-2</v>
      </c>
      <c r="P55" s="83">
        <f>'FN30.350.12(IOX)'!$S33</f>
        <v>7.180307601880849E-2</v>
      </c>
      <c r="Q55" s="83">
        <f>'FN30.400.11(IOX)'!$S45</f>
        <v>7.8390961614113283E-2</v>
      </c>
      <c r="R55" s="83">
        <f>'FN30.450.11(IOX)'!$S45</f>
        <v>4.1872932566145771E-2</v>
      </c>
      <c r="S55" s="83">
        <f>'FN30.350.10(IOX)'!$S57</f>
        <v>8.0230603253262783E-2</v>
      </c>
      <c r="T55" s="83">
        <f>'FN30.400.10(IOX)'!$S57</f>
        <v>6.5684353583952151E-2</v>
      </c>
      <c r="U55" s="83">
        <f>'FN30.450.10(IOX)'!$S57</f>
        <v>2.6584344053444384E-2</v>
      </c>
      <c r="V55" s="83">
        <f>'FN30.500.10(IOX)'!$S57</f>
        <v>4.3596472782169306E-2</v>
      </c>
      <c r="W55" s="83">
        <f>'FN30.400.09(IOX)'!$S59</f>
        <v>7.3930595454237497E-2</v>
      </c>
      <c r="X55" s="83">
        <f>'FN30.450.09(IOX)'!$S59</f>
        <v>2.0845455791638032E-2</v>
      </c>
      <c r="Y55" s="83">
        <f>'FN30.500.09(IOX)'!$S59</f>
        <v>3.7313706131800947E-2</v>
      </c>
      <c r="Z55" s="83">
        <f>'FN30.550.08(IOX)'!$S59</f>
        <v>8.4098344068252603E-2</v>
      </c>
      <c r="AA55" s="83">
        <f>'FN30.600.08(IOX)'!$S59</f>
        <v>6.5405426148868684E-2</v>
      </c>
      <c r="AB55" s="109">
        <f>'FN30.650.67(IOX)'!$S59</f>
        <v>5.8429159182191472E-2</v>
      </c>
      <c r="AC55" s="307">
        <f>'GII30.400.10(IOX)'!$S54</f>
        <v>3.4431735819631451E-2</v>
      </c>
      <c r="AD55" s="83">
        <f>'GII30.450.10(IOX)'!$S54</f>
        <v>4.3924828558457425E-2</v>
      </c>
      <c r="AE55" s="109">
        <f>'GII30.500.10(IOX)'!$S54</f>
        <v>1.5643712547209757E-2</v>
      </c>
      <c r="AF55" s="467">
        <f t="shared" si="0"/>
        <v>5.1996918066460632E-2</v>
      </c>
    </row>
    <row r="56" spans="9:32" ht="15">
      <c r="I56" s="148">
        <f>'Monthly Summary Avg'!I56</f>
        <v>41516</v>
      </c>
      <c r="J56" s="307"/>
      <c r="K56" s="83"/>
      <c r="L56" s="83"/>
      <c r="M56" s="83"/>
      <c r="N56" s="83"/>
      <c r="O56" s="83">
        <f>'FN30.300.12(IOX)'!$S34</f>
        <v>1.2470078007448914E-2</v>
      </c>
      <c r="P56" s="83">
        <f>'FN30.350.12(IOX)'!$S34</f>
        <v>9.7853565213416611E-3</v>
      </c>
      <c r="Q56" s="83">
        <f>'FN30.400.11(IOX)'!$S46</f>
        <v>2.4916004580199866E-2</v>
      </c>
      <c r="R56" s="83">
        <f>'FN30.450.11(IOX)'!$S46</f>
        <v>6.2248679253222694E-2</v>
      </c>
      <c r="S56" s="83">
        <f>'FN30.350.10(IOX)'!$S58</f>
        <v>2.4020637575900331E-3</v>
      </c>
      <c r="T56" s="83">
        <f>'FN30.400.10(IOX)'!$S58</f>
        <v>3.168168587011376E-2</v>
      </c>
      <c r="U56" s="83">
        <f>'FN30.450.10(IOX)'!$S58</f>
        <v>5.5360301126781336E-2</v>
      </c>
      <c r="V56" s="83">
        <f>'FN30.500.10(IOX)'!$S58</f>
        <v>8.9846812103210674E-2</v>
      </c>
      <c r="W56" s="83">
        <f>'FN30.400.09(IOX)'!$S60</f>
        <v>2.7541167209221683E-2</v>
      </c>
      <c r="X56" s="83">
        <f>'FN30.450.09(IOX)'!$S60</f>
        <v>5.6345249225392566E-2</v>
      </c>
      <c r="Y56" s="83">
        <f>'FN30.500.09(IOX)'!$S60</f>
        <v>7.7753011160151084E-2</v>
      </c>
      <c r="Z56" s="83">
        <f>'FN30.550.08(IOX)'!$S60</f>
        <v>5.957457569881968E-2</v>
      </c>
      <c r="AA56" s="83">
        <f>'FN30.600.08(IOX)'!$S60</f>
        <v>5.865887290197052E-2</v>
      </c>
      <c r="AB56" s="109">
        <f>'FN30.650.67(IOX)'!$S60</f>
        <v>5.0919291982117976E-2</v>
      </c>
      <c r="AC56" s="307">
        <f>'GII30.400.10(IOX)'!$S55</f>
        <v>5.2968892808304135E-3</v>
      </c>
      <c r="AD56" s="83">
        <f>'GII30.450.10(IOX)'!$S55</f>
        <v>4.4087880645820622E-2</v>
      </c>
      <c r="AE56" s="109">
        <f>'GII30.500.10(IOX)'!$S55</f>
        <v>8.511901254942629E-2</v>
      </c>
      <c r="AF56" s="467">
        <f t="shared" si="0"/>
        <v>4.4353348933744693E-2</v>
      </c>
    </row>
    <row r="57" spans="9:32" ht="15">
      <c r="I57" s="148">
        <f>'Monthly Summary Avg'!I57</f>
        <v>41547</v>
      </c>
      <c r="J57" s="307"/>
      <c r="K57" s="83"/>
      <c r="L57" s="83"/>
      <c r="M57" s="83"/>
      <c r="N57" s="83"/>
      <c r="O57" s="83">
        <f>'FN30.300.12(IOX)'!$S35</f>
        <v>2.2141225136662418E-2</v>
      </c>
      <c r="P57" s="83">
        <f>'FN30.350.12(IOX)'!$S35</f>
        <v>2.6628118192980863E-2</v>
      </c>
      <c r="Q57" s="83">
        <f>'FN30.400.11(IOX)'!$S47</f>
        <v>-1.6276426611965048E-2</v>
      </c>
      <c r="R57" s="83">
        <f>'FN30.450.11(IOX)'!$S47</f>
        <v>-1.0420587793950491E-2</v>
      </c>
      <c r="S57" s="83">
        <f>'FN30.350.10(IOX)'!$S59</f>
        <v>8.3409054121633425E-3</v>
      </c>
      <c r="T57" s="83">
        <f>'FN30.400.10(IOX)'!$S59</f>
        <v>-1.724863834779982E-2</v>
      </c>
      <c r="U57" s="83">
        <f>'FN30.450.10(IOX)'!$S59</f>
        <v>-1.9605446268577947E-2</v>
      </c>
      <c r="V57" s="83">
        <f>'FN30.500.10(IOX)'!$S59</f>
        <v>-2.5648973492500865E-2</v>
      </c>
      <c r="W57" s="83">
        <f>'FN30.400.09(IOX)'!$S61</f>
        <v>-3.2452586472122395E-2</v>
      </c>
      <c r="X57" s="83">
        <f>'FN30.450.09(IOX)'!$S61</f>
        <v>-3.2862791537589517E-2</v>
      </c>
      <c r="Y57" s="83">
        <f>'FN30.500.09(IOX)'!$S61</f>
        <v>-3.7462366713869641E-2</v>
      </c>
      <c r="Z57" s="83">
        <f>'FN30.550.08(IOX)'!$S61</f>
        <v>-6.1742113094773912E-2</v>
      </c>
      <c r="AA57" s="83">
        <f>'FN30.600.08(IOX)'!$S61</f>
        <v>-3.4164209046607462E-2</v>
      </c>
      <c r="AB57" s="109">
        <f>'FN30.650.67(IOX)'!$S61</f>
        <v>7.7790532722519607E-3</v>
      </c>
      <c r="AC57" s="307">
        <f>'GII30.400.10(IOX)'!$S56</f>
        <v>-2.4081522019869239E-2</v>
      </c>
      <c r="AD57" s="83">
        <f>'GII30.450.10(IOX)'!$S56</f>
        <v>-3.1132824467518069E-2</v>
      </c>
      <c r="AE57" s="109">
        <f>'GII30.500.10(IOX)'!$S56</f>
        <v>-1.4829779375531696E-2</v>
      </c>
      <c r="AF57" s="467">
        <f t="shared" si="0"/>
        <v>-1.7237586072271622E-2</v>
      </c>
    </row>
    <row r="58" spans="9:32" ht="15">
      <c r="I58" s="148">
        <f>'Monthly Summary Avg'!I58</f>
        <v>41578</v>
      </c>
      <c r="J58" s="307"/>
      <c r="K58" s="83"/>
      <c r="L58" s="83"/>
      <c r="M58" s="83"/>
      <c r="N58" s="83"/>
      <c r="O58" s="83">
        <f>'FN30.300.12(IOX)'!$S36</f>
        <v>-7.8770300695785566E-3</v>
      </c>
      <c r="P58" s="83">
        <f>'FN30.350.12(IOX)'!$S36</f>
        <v>-1.5976846430258731E-2</v>
      </c>
      <c r="Q58" s="83">
        <f>'FN30.400.11(IOX)'!$S48</f>
        <v>-2.1402588101362339E-2</v>
      </c>
      <c r="R58" s="83">
        <f>'FN30.450.11(IOX)'!$S48</f>
        <v>-1.3468209843158488E-2</v>
      </c>
      <c r="S58" s="83">
        <f>'FN30.350.10(IOX)'!$S60</f>
        <v>-2.068621287175702E-2</v>
      </c>
      <c r="T58" s="83">
        <f>'FN30.400.10(IOX)'!$S60</f>
        <v>-2.2386056096455536E-2</v>
      </c>
      <c r="U58" s="83">
        <f>'FN30.450.10(IOX)'!$S60</f>
        <v>-2.7787859617998761E-2</v>
      </c>
      <c r="V58" s="83">
        <f>'FN30.500.10(IOX)'!$S60</f>
        <v>-3.2784227308246802E-2</v>
      </c>
      <c r="W58" s="83">
        <f>'FN30.400.09(IOX)'!$S62</f>
        <v>-4.8712902934151078E-2</v>
      </c>
      <c r="X58" s="83">
        <f>'FN30.450.09(IOX)'!$S62</f>
        <v>-5.0821186164892319E-2</v>
      </c>
      <c r="Y58" s="83">
        <f>'FN30.500.09(IOX)'!$S62</f>
        <v>-5.3795702908059032E-2</v>
      </c>
      <c r="Z58" s="83">
        <f>'FN30.550.08(IOX)'!$S62</f>
        <v>-3.1804271905363592E-2</v>
      </c>
      <c r="AA58" s="83">
        <f>'FN30.600.08(IOX)'!$S62</f>
        <v>-1.7696597537223392E-2</v>
      </c>
      <c r="AB58" s="109">
        <f>'FN30.650.67(IOX)'!$S62</f>
        <v>1.9788875081018228E-2</v>
      </c>
      <c r="AC58" s="307">
        <f>'GII30.400.10(IOX)'!$S57</f>
        <v>-1.4617590963054986E-2</v>
      </c>
      <c r="AD58" s="83">
        <f>'GII30.450.10(IOX)'!$S57</f>
        <v>-1.6995583793934461E-2</v>
      </c>
      <c r="AE58" s="109">
        <f>'GII30.500.10(IOX)'!$S57</f>
        <v>-2.9040286758774465E-2</v>
      </c>
      <c r="AF58" s="467">
        <f t="shared" si="0"/>
        <v>-2.3886134013132432E-2</v>
      </c>
    </row>
    <row r="59" spans="9:32" ht="15">
      <c r="I59" s="148">
        <f>'Monthly Summary Avg'!I59</f>
        <v>41607</v>
      </c>
      <c r="J59" s="307"/>
      <c r="K59" s="83"/>
      <c r="L59" s="83"/>
      <c r="M59" s="83"/>
      <c r="N59" s="83"/>
      <c r="O59" s="83">
        <f>'FN30.300.12(IOX)'!$S37</f>
        <v>4.3259669722969664E-2</v>
      </c>
      <c r="P59" s="83">
        <f>'FN30.350.12(IOX)'!$S37</f>
        <v>7.0375745152935557E-2</v>
      </c>
      <c r="Q59" s="83">
        <f>'FN30.400.11(IOX)'!$S49</f>
        <v>9.4115108646836337E-2</v>
      </c>
      <c r="R59" s="83">
        <f>'FN30.450.11(IOX)'!$S49</f>
        <v>9.0267394675643209E-2</v>
      </c>
      <c r="S59" s="83">
        <f>'FN30.350.10(IOX)'!$S61</f>
        <v>8.8829503755105135E-2</v>
      </c>
      <c r="T59" s="83">
        <f>'FN30.400.10(IOX)'!$S61</f>
        <v>9.7896305228912142E-2</v>
      </c>
      <c r="U59" s="83">
        <f>'FN30.450.10(IOX)'!$S61</f>
        <v>9.0522838342013273E-2</v>
      </c>
      <c r="V59" s="83">
        <f>'FN30.500.10(IOX)'!$S61</f>
        <v>6.964803839840801E-2</v>
      </c>
      <c r="W59" s="83">
        <f>'FN30.400.09(IOX)'!$S63</f>
        <v>0.1133927629332705</v>
      </c>
      <c r="X59" s="83">
        <f>'FN30.450.09(IOX)'!$S63</f>
        <v>0.10320318619316299</v>
      </c>
      <c r="Y59" s="83">
        <f>'FN30.500.09(IOX)'!$S63</f>
        <v>8.3647256396820038E-2</v>
      </c>
      <c r="Z59" s="83">
        <f>'FN30.550.08(IOX)'!$S63</f>
        <v>0.1076025394954246</v>
      </c>
      <c r="AA59" s="83">
        <f>'FN30.600.08(IOX)'!$S63</f>
        <v>9.4694017224079399E-2</v>
      </c>
      <c r="AB59" s="109">
        <f>'FN30.650.67(IOX)'!$S63</f>
        <v>7.0240946444712918E-2</v>
      </c>
      <c r="AC59" s="307">
        <f>'GII30.400.10(IOX)'!$S58</f>
        <v>4.8336219513593889E-2</v>
      </c>
      <c r="AD59" s="83">
        <f>'GII30.450.10(IOX)'!$S58</f>
        <v>6.0624845651293668E-3</v>
      </c>
      <c r="AE59" s="109">
        <f>'GII30.500.10(IOX)'!$S58</f>
        <v>1.4552167778262884E-2</v>
      </c>
      <c r="AF59" s="467">
        <f t="shared" si="0"/>
        <v>7.5685069674545871E-2</v>
      </c>
    </row>
    <row r="60" spans="9:32" ht="15">
      <c r="I60" s="148">
        <f>'Monthly Summary Avg'!I60</f>
        <v>41639</v>
      </c>
      <c r="J60" s="307"/>
      <c r="K60" s="83"/>
      <c r="L60" s="83"/>
      <c r="M60" s="83"/>
      <c r="N60" s="83"/>
      <c r="O60" s="83">
        <f>'FN30.300.12(IOX)'!$S38</f>
        <v>1.7970305302027978E-2</v>
      </c>
      <c r="P60" s="83">
        <f>'FN30.350.12(IOX)'!$S38</f>
        <v>3.0146013096117745E-2</v>
      </c>
      <c r="Q60" s="83">
        <f>'FN30.400.11(IOX)'!$S50</f>
        <v>5.5388010421464677E-2</v>
      </c>
      <c r="R60" s="83">
        <f>'FN30.450.11(IOX)'!$S50</f>
        <v>6.9338288393981734E-2</v>
      </c>
      <c r="S60" s="83">
        <f>'FN30.350.10(IOX)'!$S62</f>
        <v>2.9537424050448995E-2</v>
      </c>
      <c r="T60" s="83">
        <f>'FN30.400.10(IOX)'!$S62</f>
        <v>6.4118335703900117E-2</v>
      </c>
      <c r="U60" s="83">
        <f>'FN30.450.10(IOX)'!$S62</f>
        <v>9.7143216791295631E-2</v>
      </c>
      <c r="V60" s="83">
        <f>'FN30.500.10(IOX)'!$S62</f>
        <v>0.11358290016810856</v>
      </c>
      <c r="W60" s="83">
        <f>'FN30.400.09(IOX)'!$S64</f>
        <v>8.1133908286021517E-2</v>
      </c>
      <c r="X60" s="83">
        <f>'FN30.450.09(IOX)'!$S64</f>
        <v>0.14060558308157109</v>
      </c>
      <c r="Y60" s="83">
        <f>'FN30.500.09(IOX)'!$S64</f>
        <v>0.13283703444834652</v>
      </c>
      <c r="Z60" s="83">
        <f>'FN30.550.08(IOX)'!$S64</f>
        <v>0.10807841788754775</v>
      </c>
      <c r="AA60" s="83">
        <f>'FN30.600.08(IOX)'!$S64</f>
        <v>0.10641942008778441</v>
      </c>
      <c r="AB60" s="109">
        <f>'FN30.650.67(IOX)'!$S64</f>
        <v>8.3790632739101312E-2</v>
      </c>
      <c r="AC60" s="307">
        <f>'GII30.400.10(IOX)'!$S59</f>
        <v>4.6621963718457171E-2</v>
      </c>
      <c r="AD60" s="83">
        <f>'GII30.450.10(IOX)'!$S59</f>
        <v>6.9452772223881312E-2</v>
      </c>
      <c r="AE60" s="109">
        <f>'GII30.500.10(IOX)'!$S59</f>
        <v>6.108625902192321E-2</v>
      </c>
      <c r="AF60" s="467">
        <f t="shared" si="0"/>
        <v>7.6897087377763532E-2</v>
      </c>
    </row>
    <row r="61" spans="9:32" ht="15">
      <c r="I61" s="148">
        <f>'Monthly Summary Avg'!I61</f>
        <v>41670</v>
      </c>
      <c r="J61" s="307"/>
      <c r="K61" s="83"/>
      <c r="L61" s="83"/>
      <c r="M61" s="83"/>
      <c r="N61" s="83"/>
      <c r="O61" s="83">
        <f>'FN30.300.12(IOX)'!$S39</f>
        <v>-1.00638761933452E-2</v>
      </c>
      <c r="P61" s="83">
        <f>'FN30.350.12(IOX)'!$S39</f>
        <v>-1.4970989078766305E-2</v>
      </c>
      <c r="Q61" s="83">
        <f>'FN30.400.11(IOX)'!$S51</f>
        <v>-3.8404655221228011E-2</v>
      </c>
      <c r="R61" s="83">
        <f>'FN30.450.11(IOX)'!$S51</f>
        <v>-5.0179639174699094E-2</v>
      </c>
      <c r="S61" s="83">
        <f>'FN30.350.10(IOX)'!$S63</f>
        <v>-2.8178665742403117E-2</v>
      </c>
      <c r="T61" s="83">
        <f>'FN30.400.10(IOX)'!$S63</f>
        <v>-4.4721940274066861E-2</v>
      </c>
      <c r="U61" s="83">
        <f>'FN30.450.10(IOX)'!$S63</f>
        <v>-5.0137135026746875E-2</v>
      </c>
      <c r="V61" s="83">
        <f>'FN30.500.10(IOX)'!$S63</f>
        <v>-4.8480953773095491E-2</v>
      </c>
      <c r="W61" s="83">
        <f>'FN30.400.09(IOX)'!$S65</f>
        <v>-4.261902309962274E-2</v>
      </c>
      <c r="X61" s="83">
        <f>'FN30.450.09(IOX)'!$S65</f>
        <v>-6.4716706507304239E-2</v>
      </c>
      <c r="Y61" s="83">
        <f>'FN30.500.09(IOX)'!$S65</f>
        <v>-3.6423885197429992E-2</v>
      </c>
      <c r="Z61" s="83">
        <f>'FN30.550.08(IOX)'!$S65</f>
        <v>8.5304411781322934E-3</v>
      </c>
      <c r="AA61" s="83">
        <f>'FN30.600.08(IOX)'!$S65</f>
        <v>-9.657692805096851E-3</v>
      </c>
      <c r="AB61" s="109">
        <f>'FN30.650.67(IOX)'!$S65</f>
        <v>-1.4434934847347362E-2</v>
      </c>
      <c r="AC61" s="307">
        <f>'GII30.400.10(IOX)'!$S60</f>
        <v>-3.2411626790843015E-2</v>
      </c>
      <c r="AD61" s="83">
        <f>'GII30.450.10(IOX)'!$S60</f>
        <v>-3.1153122136766492E-2</v>
      </c>
      <c r="AE61" s="109">
        <f>'GII30.500.10(IOX)'!$S60</f>
        <v>-2.5552382205489842E-2</v>
      </c>
      <c r="AF61" s="467">
        <f t="shared" si="0"/>
        <v>-3.1386869817418783E-2</v>
      </c>
    </row>
    <row r="62" spans="9:32" ht="15">
      <c r="I62" s="148">
        <f>'Monthly Summary Avg'!I62</f>
        <v>41698</v>
      </c>
      <c r="J62" s="525"/>
      <c r="K62" s="507"/>
      <c r="L62" s="507"/>
      <c r="M62" s="507"/>
      <c r="N62" s="507"/>
      <c r="O62" s="507">
        <f>'FN30.300.12(IOX)'!$S40</f>
        <v>8.8258451290591563E-3</v>
      </c>
      <c r="P62" s="507">
        <f>'FN30.350.12(IOX)'!$S40</f>
        <v>1.4286874067060244E-2</v>
      </c>
      <c r="Q62" s="507">
        <f>'FN30.400.11(IOX)'!$S52</f>
        <v>2.2266594825557984E-2</v>
      </c>
      <c r="R62" s="507">
        <f>'FN30.450.11(IOX)'!$S52</f>
        <v>1.8085189281418248E-2</v>
      </c>
      <c r="S62" s="507">
        <f>'FN30.350.10(IOX)'!$S64</f>
        <v>1.7590120499272822E-2</v>
      </c>
      <c r="T62" s="507">
        <f>'FN30.400.10(IOX)'!$S64</f>
        <v>2.3687446836971146E-2</v>
      </c>
      <c r="U62" s="507">
        <f>'FN30.450.10(IOX)'!$S64</f>
        <v>2.5166764107046487E-2</v>
      </c>
      <c r="V62" s="507">
        <f>'FN30.500.10(IOX)'!$S64</f>
        <v>5.8852717618059019E-2</v>
      </c>
      <c r="W62" s="507">
        <f>'FN30.400.09(IOX)'!$S66</f>
        <v>2.639305763119543E-2</v>
      </c>
      <c r="X62" s="507">
        <f>'FN30.450.09(IOX)'!$S66</f>
        <v>3.0948381412839784E-2</v>
      </c>
      <c r="Y62" s="507">
        <f>'FN30.500.09(IOX)'!$S66</f>
        <v>5.889330845916943E-2</v>
      </c>
      <c r="Z62" s="507">
        <f>'FN30.550.08(IOX)'!$S66</f>
        <v>2.9961871732579047E-2</v>
      </c>
      <c r="AA62" s="507">
        <f>'FN30.600.08(IOX)'!$S66</f>
        <v>3.5084590163934518E-2</v>
      </c>
      <c r="AB62" s="232">
        <f>'FN30.650.67(IOX)'!$S66</f>
        <v>3.1842448416203623E-2</v>
      </c>
      <c r="AC62" s="525">
        <f>'GII30.400.10(IOX)'!$S61</f>
        <v>1.5056653720775933E-2</v>
      </c>
      <c r="AD62" s="507">
        <f>'GII30.450.10(IOX)'!$S61</f>
        <v>2.6767519253153522E-2</v>
      </c>
      <c r="AE62" s="232">
        <f>'GII30.500.10(IOX)'!$S61</f>
        <v>3.4636412436219004E-2</v>
      </c>
      <c r="AF62" s="526">
        <f t="shared" si="0"/>
        <v>2.813798797591267E-2</v>
      </c>
    </row>
    <row r="63" spans="9:32" ht="15">
      <c r="I63" s="148">
        <f>'Monthly Summary Avg'!I63</f>
        <v>41729</v>
      </c>
      <c r="J63" s="307"/>
      <c r="K63" s="83"/>
      <c r="L63" s="83">
        <f>'FN30.300.13(IOX)'!S29</f>
        <v>1.3776130568273579E-2</v>
      </c>
      <c r="M63" s="83">
        <f>'FN30.350.13(IOX)'!S29</f>
        <v>1.5228123325724119E-2</v>
      </c>
      <c r="N63" s="83">
        <f>'FN30.400.13(IOX)'!S29</f>
        <v>1.1158444736382953E-2</v>
      </c>
      <c r="O63" s="83">
        <f>'FN30.300.12(IOX)'!$S41</f>
        <v>1.2257150265374862E-2</v>
      </c>
      <c r="P63" s="83">
        <f>'FN30.350.12(IOX)'!$S41</f>
        <v>1.6475994708733493E-2</v>
      </c>
      <c r="Q63" s="83">
        <f>'FN30.400.11(IOX)'!$S53</f>
        <v>2.1451157266469505E-2</v>
      </c>
      <c r="R63" s="83">
        <f>'FN30.450.11(IOX)'!$S53</f>
        <v>2.9550858183234597E-2</v>
      </c>
      <c r="S63" s="83">
        <f>'FN30.350.10(IOX)'!$S65</f>
        <v>2.2519386817882812E-2</v>
      </c>
      <c r="T63" s="83">
        <f>'FN30.400.10(IOX)'!$S65</f>
        <v>2.4765762182350114E-2</v>
      </c>
      <c r="U63" s="83">
        <f>'FN30.450.10(IOX)'!$S65</f>
        <v>4.2742237620433901E-2</v>
      </c>
      <c r="V63" s="83">
        <f>'FN30.500.10(IOX)'!$S65</f>
        <v>3.9647714975169723E-2</v>
      </c>
      <c r="W63" s="83">
        <f>'FN30.400.09(IOX)'!$S67</f>
        <v>3.2992187316821409E-2</v>
      </c>
      <c r="X63" s="83">
        <f>'FN30.450.09(IOX)'!$S67</f>
        <v>4.2782637544926817E-2</v>
      </c>
      <c r="Y63" s="83">
        <f>'FN30.500.09(IOX)'!$S67</f>
        <v>4.6299811417685841E-2</v>
      </c>
      <c r="Z63" s="83">
        <f>'FN30.550.08(IOX)'!$S67</f>
        <v>3.4926186428142603E-2</v>
      </c>
      <c r="AA63" s="83">
        <f>'FN30.600.08(IOX)'!$S67</f>
        <v>2.2801199725443297E-2</v>
      </c>
      <c r="AB63" s="109">
        <f>'FN30.650.67(IOX)'!$S67</f>
        <v>-1.3158141350215887E-3</v>
      </c>
      <c r="AC63" s="307">
        <f>'GII30.400.10(IOX)'!$S62</f>
        <v>2.3797127380169369E-2</v>
      </c>
      <c r="AD63" s="83">
        <f>'GII30.450.10(IOX)'!$S62</f>
        <v>3.8034825340250406E-2</v>
      </c>
      <c r="AE63" s="109">
        <f>'GII30.500.10(IOX)'!$S62</f>
        <v>4.680780630126135E-2</v>
      </c>
      <c r="AF63" s="467">
        <f t="shared" si="0"/>
        <v>2.9208013490548742E-2</v>
      </c>
    </row>
    <row r="64" spans="9:32" ht="15">
      <c r="I64" s="148">
        <f>'Monthly Summary Avg'!I64</f>
        <v>41759</v>
      </c>
      <c r="J64" s="307"/>
      <c r="K64" s="83"/>
      <c r="L64" s="83">
        <f>'FN30.300.13(IOX)'!S30</f>
        <v>4.7152579326349671E-3</v>
      </c>
      <c r="M64" s="83">
        <f>'FN30.350.13(IOX)'!S30</f>
        <v>-2.1495406180380007E-3</v>
      </c>
      <c r="N64" s="83">
        <f>'FN30.400.13(IOX)'!S30</f>
        <v>-2.4031126712532908E-2</v>
      </c>
      <c r="O64" s="83">
        <f>'FN30.300.12(IOX)'!$S42</f>
        <v>6.442486310743567E-3</v>
      </c>
      <c r="P64" s="83">
        <f>'FN30.350.12(IOX)'!$S42</f>
        <v>-6.6202796207384422E-3</v>
      </c>
      <c r="Q64" s="83">
        <f>'FN30.400.11(IOX)'!$S54</f>
        <v>-7.6360730064535271E-3</v>
      </c>
      <c r="R64" s="83">
        <f>'FN30.450.11(IOX)'!$S54</f>
        <v>-1.9223325243769164E-2</v>
      </c>
      <c r="S64" s="83">
        <f>'FN30.350.10(IOX)'!$S66</f>
        <v>-1.1094797283033255E-2</v>
      </c>
      <c r="T64" s="83">
        <f>'FN30.400.10(IOX)'!$S66</f>
        <v>-9.727195735156546E-3</v>
      </c>
      <c r="U64" s="83">
        <f>'FN30.450.10(IOX)'!$S66</f>
        <v>-1.8428546104670832E-2</v>
      </c>
      <c r="V64" s="83">
        <f>'FN30.500.10(IOX)'!$S66</f>
        <v>-1.7524114495654757E-2</v>
      </c>
      <c r="W64" s="83">
        <f>'FN30.400.09(IOX)'!$S68</f>
        <v>-1.0779408051658931E-2</v>
      </c>
      <c r="X64" s="83">
        <f>'FN30.450.09(IOX)'!$S68</f>
        <v>-2.3870951239008696E-2</v>
      </c>
      <c r="Y64" s="83">
        <f>'FN30.500.09(IOX)'!$S68</f>
        <v>-2.0184406666402883E-2</v>
      </c>
      <c r="Z64" s="83">
        <f>'FN30.550.08(IOX)'!$S68</f>
        <v>-2.0175113793020283E-2</v>
      </c>
      <c r="AA64" s="83">
        <f>'FN30.600.08(IOX)'!$S68</f>
        <v>-9.9449370322151759E-3</v>
      </c>
      <c r="AB64" s="109">
        <f>'FN30.650.67(IOX)'!$S68</f>
        <v>1.0129182891339612E-2</v>
      </c>
      <c r="AC64" s="307">
        <f>'GII30.400.10(IOX)'!$S63</f>
        <v>-1.2337574776154455E-2</v>
      </c>
      <c r="AD64" s="83">
        <f>'GII30.450.10(IOX)'!$S63</f>
        <v>-2.076225295652679E-2</v>
      </c>
      <c r="AE64" s="109">
        <f>'GII30.500.10(IOX)'!$S63</f>
        <v>-2.3377552393791291E-2</v>
      </c>
      <c r="AF64" s="467">
        <f t="shared" si="0"/>
        <v>-1.2653815246833641E-2</v>
      </c>
    </row>
    <row r="65" spans="9:32" ht="15">
      <c r="I65" s="148">
        <f>'Monthly Summary Avg'!I65</f>
        <v>41789</v>
      </c>
      <c r="J65" s="307"/>
      <c r="K65" s="83"/>
      <c r="L65" s="83">
        <f>'FN30.300.13(IOX)'!S31</f>
        <v>-7.5303778831593915E-3</v>
      </c>
      <c r="M65" s="83">
        <f>'FN30.350.13(IOX)'!S31</f>
        <v>-2.1562041015947796E-2</v>
      </c>
      <c r="N65" s="83">
        <f>'FN30.400.13(IOX)'!S31</f>
        <v>-4.3998490843547379E-2</v>
      </c>
      <c r="O65" s="83">
        <f>'FN30.300.12(IOX)'!$S43</f>
        <v>-4.6730820708354801E-3</v>
      </c>
      <c r="P65" s="83">
        <f>'FN30.350.12(IOX)'!$S43</f>
        <v>-1.921055481049434E-2</v>
      </c>
      <c r="Q65" s="83">
        <f>'FN30.400.11(IOX)'!$S55</f>
        <v>-3.1159057206444147E-2</v>
      </c>
      <c r="R65" s="83">
        <f>'FN30.450.11(IOX)'!$S55</f>
        <v>-4.5598654464506588E-2</v>
      </c>
      <c r="S65" s="83">
        <f>'FN30.350.10(IOX)'!$S67</f>
        <v>-2.5982680006412486E-2</v>
      </c>
      <c r="T65" s="83">
        <f>'FN30.400.10(IOX)'!$S67</f>
        <v>-3.4656515513401959E-2</v>
      </c>
      <c r="U65" s="83">
        <f>'FN30.450.10(IOX)'!$S67</f>
        <v>-5.5460215354058297E-2</v>
      </c>
      <c r="V65" s="83">
        <f>'FN30.500.10(IOX)'!$S67</f>
        <v>-6.4017010312118983E-2</v>
      </c>
      <c r="W65" s="83">
        <f>'FN30.400.09(IOX)'!$S69</f>
        <v>-4.42472281636897E-2</v>
      </c>
      <c r="X65" s="83">
        <f>'FN30.450.09(IOX)'!$S69</f>
        <v>-7.0456817933296848E-2</v>
      </c>
      <c r="Y65" s="83">
        <f>'FN30.500.09(IOX)'!$S69</f>
        <v>-6.9902524645533079E-2</v>
      </c>
      <c r="Z65" s="83">
        <f>'FN30.550.08(IOX)'!$S69</f>
        <v>-5.0632398501348833E-2</v>
      </c>
      <c r="AA65" s="83">
        <f>'FN30.600.08(IOX)'!$S69</f>
        <v>-1.5762774864258668E-2</v>
      </c>
      <c r="AB65" s="109">
        <f>'FN30.650.67(IOX)'!$S69</f>
        <v>-3.8012799891768544E-3</v>
      </c>
      <c r="AC65" s="307">
        <f>'GII30.400.10(IOX)'!$S64</f>
        <v>-6.6914583912214914E-2</v>
      </c>
      <c r="AD65" s="83">
        <f>'GII30.450.10(IOX)'!$S64</f>
        <v>-6.6095691250330477E-2</v>
      </c>
      <c r="AE65" s="109">
        <f>'GII30.500.10(IOX)'!$S64</f>
        <v>-6.8174853759807891E-2</v>
      </c>
      <c r="AF65" s="467">
        <f t="shared" si="0"/>
        <v>-4.3337995456348803E-2</v>
      </c>
    </row>
    <row r="66" spans="9:32" ht="15">
      <c r="I66" s="148">
        <f>'Monthly Summary Avg'!I66</f>
        <v>41820</v>
      </c>
      <c r="J66" s="307"/>
      <c r="K66" s="83"/>
      <c r="L66" s="83">
        <f>'FN30.300.13(IOX)'!S32</f>
        <v>8.8172895717800442E-3</v>
      </c>
      <c r="M66" s="83">
        <f>'FN30.350.13(IOX)'!S32</f>
        <v>1.8112341007459114E-2</v>
      </c>
      <c r="N66" s="83">
        <f>'FN30.400.13(IOX)'!S32</f>
        <v>3.8418419935384217E-2</v>
      </c>
      <c r="O66" s="83">
        <f>'FN30.300.12(IOX)'!$S44</f>
        <v>6.2638144939738179E-3</v>
      </c>
      <c r="P66" s="83">
        <f>'FN30.350.12(IOX)'!$S44</f>
        <v>1.8024064875735331E-2</v>
      </c>
      <c r="Q66" s="83">
        <f>'FN30.400.11(IOX)'!$S56</f>
        <v>2.7656065071783472E-2</v>
      </c>
      <c r="R66" s="83">
        <f>'FN30.450.11(IOX)'!$S56</f>
        <v>4.6856988296488891E-2</v>
      </c>
      <c r="S66" s="83">
        <f>'FN30.350.10(IOX)'!$S68</f>
        <v>1.9038926112221591E-2</v>
      </c>
      <c r="T66" s="83">
        <f>'FN30.400.10(IOX)'!$S68</f>
        <v>4.1091531187730367E-2</v>
      </c>
      <c r="U66" s="83">
        <f>'FN30.450.10(IOX)'!$S68</f>
        <v>5.8056786885245903E-2</v>
      </c>
      <c r="V66" s="83">
        <f>'FN30.500.10(IOX)'!$S68</f>
        <v>7.2888589982718605E-2</v>
      </c>
      <c r="W66" s="83">
        <f>'FN30.400.09(IOX)'!$S70</f>
        <v>3.646976091387992E-2</v>
      </c>
      <c r="X66" s="83">
        <f>'FN30.450.09(IOX)'!$S70</f>
        <v>5.6621476274726294E-2</v>
      </c>
      <c r="Y66" s="83">
        <f>'FN30.500.09(IOX)'!$S70</f>
        <v>7.3008290827151115E-2</v>
      </c>
      <c r="Z66" s="83">
        <f>'FN30.550.08(IOX)'!$S70</f>
        <v>1.7124373802177122E-2</v>
      </c>
      <c r="AA66" s="83">
        <f>'FN30.600.08(IOX)'!$S70</f>
        <v>3.1046379703947146E-2</v>
      </c>
      <c r="AB66" s="109">
        <f>'FN30.650.67(IOX)'!$S70</f>
        <v>1.9452507739670905E-2</v>
      </c>
      <c r="AC66" s="307">
        <f>'GII30.400.10(IOX)'!$S65</f>
        <v>1.4605578571993209E-2</v>
      </c>
      <c r="AD66" s="83">
        <f>'GII30.450.10(IOX)'!$S65</f>
        <v>1.7904867037884752E-2</v>
      </c>
      <c r="AE66" s="109">
        <f>'GII30.500.10(IOX)'!$S65</f>
        <v>3.9019725518409355E-2</v>
      </c>
      <c r="AF66" s="467">
        <f t="shared" si="0"/>
        <v>3.5007631017396339E-2</v>
      </c>
    </row>
    <row r="67" spans="9:32" ht="15">
      <c r="I67" s="148">
        <f>'Monthly Summary Avg'!I67</f>
        <v>41851</v>
      </c>
      <c r="J67" s="307"/>
      <c r="K67" s="83"/>
      <c r="L67" s="83">
        <f>'FN30.300.13(IOX)'!S33</f>
        <v>1.4595929326820137E-3</v>
      </c>
      <c r="M67" s="83">
        <f>'FN30.350.13(IOX)'!S33</f>
        <v>-1.9803421935605512E-3</v>
      </c>
      <c r="N67" s="83">
        <f>'FN30.400.13(IOX)'!S33</f>
        <v>2.9021222840205467E-3</v>
      </c>
      <c r="O67" s="83">
        <f>'FN30.300.12(IOX)'!$S45</f>
        <v>-3.6010182388696271E-4</v>
      </c>
      <c r="P67" s="83">
        <f>'FN30.350.12(IOX)'!$S45</f>
        <v>-4.1822153832377995E-4</v>
      </c>
      <c r="Q67" s="83">
        <f>'FN30.400.11(IOX)'!$S57</f>
        <v>4.8322605788469215E-3</v>
      </c>
      <c r="R67" s="83">
        <f>'FN30.450.11(IOX)'!$S57</f>
        <v>1.4444543925597761E-2</v>
      </c>
      <c r="S67" s="83">
        <f>'FN30.350.10(IOX)'!$S69</f>
        <v>6.901267944235105E-3</v>
      </c>
      <c r="T67" s="83">
        <f>'FN30.400.10(IOX)'!$S69</f>
        <v>7.1193687214265375E-3</v>
      </c>
      <c r="U67" s="83">
        <f>'FN30.450.10(IOX)'!$S69</f>
        <v>2.0018679782552343E-2</v>
      </c>
      <c r="V67" s="83">
        <f>'FN30.500.10(IOX)'!$S69</f>
        <v>3.2011815895642157E-2</v>
      </c>
      <c r="W67" s="83">
        <f>'FN30.400.09(IOX)'!$S71</f>
        <v>9.3386278027632313E-3</v>
      </c>
      <c r="X67" s="83">
        <f>'FN30.450.09(IOX)'!$S71</f>
        <v>2.9551374042861893E-2</v>
      </c>
      <c r="Y67" s="83">
        <f>'FN30.500.09(IOX)'!$S71</f>
        <v>4.1563780693710965E-2</v>
      </c>
      <c r="Z67" s="83">
        <f>'FN30.550.08(IOX)'!$S71</f>
        <v>4.4652283450425594E-2</v>
      </c>
      <c r="AA67" s="83">
        <f>'FN30.600.08(IOX)'!$S71</f>
        <v>3.8683750073952139E-2</v>
      </c>
      <c r="AB67" s="109">
        <f>'FN30.650.67(IOX)'!$S71</f>
        <v>3.356539008659816E-2</v>
      </c>
      <c r="AC67" s="307">
        <f>'GII30.400.10(IOX)'!$S66</f>
        <v>2.4445172186506336E-2</v>
      </c>
      <c r="AD67" s="83">
        <f>'GII30.450.10(IOX)'!$S66</f>
        <v>2.7819433540076127E-2</v>
      </c>
      <c r="AE67" s="109">
        <f>'GII30.500.10(IOX)'!$S66</f>
        <v>3.9830532112122063E-2</v>
      </c>
      <c r="AF67" s="467">
        <f t="shared" si="0"/>
        <v>2.1999997498535682E-2</v>
      </c>
    </row>
    <row r="68" spans="9:32" ht="15">
      <c r="I68" s="148">
        <f>'Monthly Summary Avg'!I68</f>
        <v>41880</v>
      </c>
      <c r="J68" s="307"/>
      <c r="K68" s="83"/>
      <c r="L68" s="83">
        <f>'FN30.300.13(IOX)'!S34</f>
        <v>-2.2712010939191698E-2</v>
      </c>
      <c r="M68" s="83">
        <f>'FN30.350.13(IOX)'!S34</f>
        <v>-3.8057772449806446E-2</v>
      </c>
      <c r="N68" s="83">
        <f>'FN30.400.13(IOX)'!S34</f>
        <v>-7.5664831934421764E-2</v>
      </c>
      <c r="O68" s="83">
        <f>'FN30.300.12(IOX)'!$S46</f>
        <v>-2.1119117165488203E-2</v>
      </c>
      <c r="P68" s="83">
        <f>'FN30.350.12(IOX)'!$S46</f>
        <v>-3.8249423534653687E-2</v>
      </c>
      <c r="Q68" s="83">
        <f>'FN30.400.11(IOX)'!$S58</f>
        <v>-6.3509608169018378E-2</v>
      </c>
      <c r="R68" s="83">
        <f>'FN30.450.11(IOX)'!$S58</f>
        <v>-6.5152958507242884E-2</v>
      </c>
      <c r="S68" s="83">
        <f>'FN30.350.10(IOX)'!$S70</f>
        <v>-4.9379545154745116E-2</v>
      </c>
      <c r="T68" s="83">
        <f>'FN30.400.10(IOX)'!$S70</f>
        <v>-5.5288529558565398E-2</v>
      </c>
      <c r="U68" s="83">
        <f>'FN30.450.10(IOX)'!$S70</f>
        <v>-7.4098395854724067E-2</v>
      </c>
      <c r="V68" s="83">
        <f>'FN30.500.10(IOX)'!$S70</f>
        <v>-6.4091381524885277E-2</v>
      </c>
      <c r="W68" s="83">
        <f>'FN30.400.09(IOX)'!$S72</f>
        <v>-6.4303282961419128E-2</v>
      </c>
      <c r="X68" s="83">
        <f>'FN30.450.09(IOX)'!$S72</f>
        <v>-8.3697176852352589E-2</v>
      </c>
      <c r="Y68" s="83">
        <f>'FN30.500.09(IOX)'!$S72</f>
        <v>-6.6981246864482882E-2</v>
      </c>
      <c r="Z68" s="83">
        <f>'FN30.550.08(IOX)'!$S72</f>
        <v>-4.2763409046265986E-2</v>
      </c>
      <c r="AA68" s="83">
        <f>'FN30.600.08(IOX)'!$S72</f>
        <v>-3.4687555533655816E-2</v>
      </c>
      <c r="AB68" s="109">
        <f>'FN30.650.67(IOX)'!$S72</f>
        <v>-1.5492312908948718E-2</v>
      </c>
      <c r="AC68" s="307">
        <f>'GII30.400.10(IOX)'!$S67</f>
        <v>-8.1060206729071688E-2</v>
      </c>
      <c r="AD68" s="83">
        <f>'GII30.450.10(IOX)'!$S67</f>
        <v>-4.0521722061569808E-2</v>
      </c>
      <c r="AE68" s="109">
        <f>'GII30.500.10(IOX)'!$S67</f>
        <v>-7.6600399881757514E-2</v>
      </c>
      <c r="AF68" s="467">
        <f t="shared" si="0"/>
        <v>-5.511742778287336E-2</v>
      </c>
    </row>
    <row r="69" spans="9:32" ht="15">
      <c r="I69" s="148">
        <f>'Monthly Summary Avg'!I69</f>
        <v>41912</v>
      </c>
      <c r="J69" s="307"/>
      <c r="K69" s="83"/>
      <c r="L69" s="83">
        <f>'FN30.300.13(IOX)'!S35</f>
        <v>2.2425047019269475E-2</v>
      </c>
      <c r="M69" s="83">
        <f>'FN30.350.13(IOX)'!S35</f>
        <v>2.9466035387862279E-2</v>
      </c>
      <c r="N69" s="83">
        <f>'FN30.400.13(IOX)'!S35</f>
        <v>5.7017041785299802E-2</v>
      </c>
      <c r="O69" s="83">
        <f>'FN30.300.12(IOX)'!$S47</f>
        <v>2.4498184120603336E-2</v>
      </c>
      <c r="P69" s="83">
        <f>'FN30.350.12(IOX)'!$S47</f>
        <v>3.5297309658378268E-2</v>
      </c>
      <c r="Q69" s="83">
        <f>'FN30.400.11(IOX)'!$S59</f>
        <v>4.4422942110069863E-2</v>
      </c>
      <c r="R69" s="83">
        <f>'FN30.450.11(IOX)'!$S59</f>
        <v>7.0061144356955471E-2</v>
      </c>
      <c r="S69" s="83">
        <f>'FN30.350.10(IOX)'!$S71</f>
        <v>4.0230041899582472E-2</v>
      </c>
      <c r="T69" s="83">
        <f>'FN30.400.10(IOX)'!$S71</f>
        <v>3.8964789825887511E-2</v>
      </c>
      <c r="U69" s="83">
        <f>'FN30.450.10(IOX)'!$S71</f>
        <v>7.2811162790697687E-2</v>
      </c>
      <c r="V69" s="83">
        <f>'FN30.500.10(IOX)'!$S71</f>
        <v>7.8288689532156938E-2</v>
      </c>
      <c r="W69" s="83">
        <f>'FN30.400.09(IOX)'!$S73</f>
        <v>4.9176842849953897E-2</v>
      </c>
      <c r="X69" s="83">
        <f>'FN30.450.09(IOX)'!$S73</f>
        <v>8.3593616385048627E-2</v>
      </c>
      <c r="Y69" s="83">
        <f>'FN30.500.09(IOX)'!$S73</f>
        <v>7.9358386054579663E-2</v>
      </c>
      <c r="Z69" s="83">
        <f>'FN30.550.08(IOX)'!$S73</f>
        <v>4.0166346392975991E-2</v>
      </c>
      <c r="AA69" s="83">
        <f>'FN30.600.08(IOX)'!$S73</f>
        <v>3.6178857311997797E-2</v>
      </c>
      <c r="AB69" s="109">
        <f>'FN30.650.67(IOX)'!$S73</f>
        <v>2.8990029219525832E-2</v>
      </c>
      <c r="AC69" s="307">
        <f>'GII30.400.10(IOX)'!$S68</f>
        <v>3.0824408841354331E-2</v>
      </c>
      <c r="AD69" s="83">
        <f>'GII30.450.10(IOX)'!$S68</f>
        <v>3.6090159874827263E-2</v>
      </c>
      <c r="AE69" s="109">
        <f>'GII30.500.10(IOX)'!$S68</f>
        <v>5.4956840431711243E-2</v>
      </c>
      <c r="AF69" s="467">
        <f t="shared" si="0"/>
        <v>4.9641750097429771E-2</v>
      </c>
    </row>
    <row r="70" spans="9:32" ht="15">
      <c r="I70" s="148">
        <f>'Monthly Summary Avg'!I70</f>
        <v>41943</v>
      </c>
      <c r="J70" s="307"/>
      <c r="K70" s="83"/>
      <c r="L70" s="83">
        <f>'FN30.300.13(IOX)'!S36</f>
        <v>-1.1695772809680809E-2</v>
      </c>
      <c r="M70" s="83">
        <f>'FN30.350.13(IOX)'!S36</f>
        <v>-3.0548053707080844E-2</v>
      </c>
      <c r="N70" s="83">
        <f>'FN30.400.13(IOX)'!S36</f>
        <v>-7.0486566445673138E-2</v>
      </c>
      <c r="O70" s="83">
        <f>'FN30.300.12(IOX)'!$S48</f>
        <v>-1.4529556532839721E-2</v>
      </c>
      <c r="P70" s="83">
        <f>'FN30.350.12(IOX)'!$S48</f>
        <v>-3.0947407046216527E-2</v>
      </c>
      <c r="Q70" s="83">
        <f>'FN30.400.11(IOX)'!$S60</f>
        <v>-4.7086846473482484E-2</v>
      </c>
      <c r="R70" s="83">
        <f>'FN30.450.11(IOX)'!$S60</f>
        <v>-5.3576822980603997E-2</v>
      </c>
      <c r="S70" s="83">
        <f>'FN30.350.10(IOX)'!$S72</f>
        <v>-3.9781103695743308E-2</v>
      </c>
      <c r="T70" s="83">
        <f>'FN30.400.10(IOX)'!$S72</f>
        <v>-4.7061884258595393E-2</v>
      </c>
      <c r="U70" s="83">
        <f>'FN30.450.10(IOX)'!$S72</f>
        <v>-5.9853616258265144E-2</v>
      </c>
      <c r="V70" s="83">
        <f>'FN30.500.10(IOX)'!$S72</f>
        <v>-7.3396751885048947E-2</v>
      </c>
      <c r="W70" s="83">
        <f>'FN30.400.09(IOX)'!$S74</f>
        <v>-6.5278274424317759E-2</v>
      </c>
      <c r="X70" s="83">
        <f>'FN30.450.09(IOX)'!$S74</f>
        <v>-6.9221951916251578E-2</v>
      </c>
      <c r="Y70" s="83">
        <f>'FN30.500.09(IOX)'!$S74</f>
        <v>-7.5241795025305258E-2</v>
      </c>
      <c r="Z70" s="83">
        <f>'FN30.550.08(IOX)'!$S74</f>
        <v>-5.7756057867864134E-2</v>
      </c>
      <c r="AA70" s="83">
        <f>'FN30.600.08(IOX)'!$S74</f>
        <v>-4.9308019686377484E-2</v>
      </c>
      <c r="AB70" s="109">
        <f>'FN30.650.67(IOX)'!$S74</f>
        <v>-2.991721997773477E-2</v>
      </c>
      <c r="AC70" s="307">
        <f>'GII30.400.10(IOX)'!$S69</f>
        <v>-3.8259132245149388E-2</v>
      </c>
      <c r="AD70" s="83">
        <f>'GII30.450.10(IOX)'!$S69</f>
        <v>-4.1938253876474568E-2</v>
      </c>
      <c r="AE70" s="109">
        <f>'GII30.500.10(IOX)'!$S69</f>
        <v>-4.9216944072529509E-2</v>
      </c>
      <c r="AF70" s="467">
        <f t="shared" si="0"/>
        <v>-4.9551272836635289E-2</v>
      </c>
    </row>
    <row r="71" spans="9:32" ht="15">
      <c r="I71" s="148">
        <f>'Monthly Summary Avg'!I71</f>
        <v>41971</v>
      </c>
      <c r="J71" s="307"/>
      <c r="K71" s="83"/>
      <c r="L71" s="83">
        <f>'FN30.300.13(IOX)'!S37</f>
        <v>-1.4531752630114055E-2</v>
      </c>
      <c r="M71" s="83">
        <f>'FN30.350.13(IOX)'!S37</f>
        <v>-2.9416929556207866E-2</v>
      </c>
      <c r="N71" s="83">
        <f>'FN30.400.13(IOX)'!S37</f>
        <v>-5.37544107694971E-2</v>
      </c>
      <c r="O71" s="83">
        <f>'FN30.300.12(IOX)'!$S49</f>
        <v>-1.4124792235226866E-2</v>
      </c>
      <c r="P71" s="83">
        <f>'FN30.350.12(IOX)'!$S49</f>
        <v>-2.8890443777244014E-2</v>
      </c>
      <c r="Q71" s="83">
        <f>'FN30.400.11(IOX)'!$S61</f>
        <v>-4.4449062703651225E-2</v>
      </c>
      <c r="R71" s="83">
        <f>'FN30.450.11(IOX)'!$S61</f>
        <v>-4.0368141457149925E-2</v>
      </c>
      <c r="S71" s="83">
        <f>'FN30.350.10(IOX)'!$S73</f>
        <v>-4.0078110251945825E-2</v>
      </c>
      <c r="T71" s="83">
        <f>'FN30.400.10(IOX)'!$S73</f>
        <v>-4.5332608335053856E-2</v>
      </c>
      <c r="U71" s="83">
        <f>'FN30.450.10(IOX)'!$S73</f>
        <v>-4.2971491732583779E-2</v>
      </c>
      <c r="V71" s="83">
        <f>'FN30.500.10(IOX)'!$S73</f>
        <v>-3.5397231112035243E-2</v>
      </c>
      <c r="W71" s="83">
        <f>'FN30.400.09(IOX)'!$S75</f>
        <v>-5.873033809154507E-2</v>
      </c>
      <c r="X71" s="83">
        <f>'FN30.450.09(IOX)'!$S75</f>
        <v>-5.4902118535046118E-2</v>
      </c>
      <c r="Y71" s="83">
        <f>'FN30.500.09(IOX)'!$S75</f>
        <v>-4.078537412442361E-2</v>
      </c>
      <c r="Z71" s="83">
        <f>'FN30.550.08(IOX)'!$S75</f>
        <v>-3.4876537587259851E-2</v>
      </c>
      <c r="AA71" s="83">
        <f>'FN30.600.08(IOX)'!$S75</f>
        <v>-2.6966847216555043E-2</v>
      </c>
      <c r="AB71" s="109">
        <f>'FN30.650.67(IOX)'!$S75</f>
        <v>-1.4208433479210192E-2</v>
      </c>
      <c r="AC71" s="307">
        <f>'GII30.400.10(IOX)'!$S70</f>
        <v>-3.4498473200858096E-2</v>
      </c>
      <c r="AD71" s="83">
        <f>'GII30.450.10(IOX)'!$S70</f>
        <v>-3.9405344056993918E-2</v>
      </c>
      <c r="AE71" s="109">
        <f>'GII30.500.10(IOX)'!$S70</f>
        <v>-3.9230113410287544E-2</v>
      </c>
      <c r="AF71" s="467">
        <f t="shared" si="0"/>
        <v>-3.7365615371004135E-2</v>
      </c>
    </row>
    <row r="72" spans="9:32" ht="15">
      <c r="I72" s="148">
        <f>'Monthly Summary Avg'!I72</f>
        <v>42004</v>
      </c>
      <c r="J72" s="307"/>
      <c r="K72" s="83"/>
      <c r="L72" s="83">
        <f>'FN30.300.13(IOX)'!S38</f>
        <v>-3.8647895837242346E-2</v>
      </c>
      <c r="M72" s="83">
        <f>'FN30.350.13(IOX)'!S38</f>
        <v>-4.6762236260368281E-2</v>
      </c>
      <c r="N72" s="83">
        <f>'FN30.400.13(IOX)'!S38</f>
        <v>-6.6324429438189531E-2</v>
      </c>
      <c r="O72" s="83">
        <f>'FN30.300.12(IOX)'!$S50</f>
        <v>-2.4051343304466209E-2</v>
      </c>
      <c r="P72" s="83">
        <f>'FN30.350.12(IOX)'!$S50</f>
        <v>-1.0772490887586059E-2</v>
      </c>
      <c r="Q72" s="83">
        <f>'FN30.400.11(IOX)'!$S62</f>
        <v>-1.4030079739839827E-2</v>
      </c>
      <c r="R72" s="83">
        <f>'FN30.450.11(IOX)'!$S62</f>
        <v>-1.0379063735921854E-2</v>
      </c>
      <c r="S72" s="83">
        <f>'FN30.350.10(IOX)'!$S74</f>
        <v>-1.9820354163755396E-2</v>
      </c>
      <c r="T72" s="83">
        <f>'FN30.400.10(IOX)'!$S74</f>
        <v>-1.5934732157516198E-2</v>
      </c>
      <c r="U72" s="83">
        <f>'FN30.450.10(IOX)'!$S74</f>
        <v>-8.3233966887237779E-3</v>
      </c>
      <c r="V72" s="83">
        <f>'FN30.500.10(IOX)'!$S74</f>
        <v>-6.6295687860770921E-3</v>
      </c>
      <c r="W72" s="83">
        <f>'FN30.400.09(IOX)'!$S76</f>
        <v>-2.0592110972778688E-2</v>
      </c>
      <c r="X72" s="83">
        <f>'FN30.450.09(IOX)'!$S76</f>
        <v>-1.2992310236890788E-2</v>
      </c>
      <c r="Y72" s="83">
        <f>'FN30.500.09(IOX)'!$S76</f>
        <v>-1.1157747519166719E-2</v>
      </c>
      <c r="Z72" s="83">
        <f>'FN30.550.08(IOX)'!$S76</f>
        <v>-4.1007830544771999E-3</v>
      </c>
      <c r="AA72" s="83">
        <f>'FN30.600.08(IOX)'!$S76</f>
        <v>-1.5363454257265163E-3</v>
      </c>
      <c r="AB72" s="109">
        <f>'FN30.650.67(IOX)'!$S76</f>
        <v>8.2403467056001275E-4</v>
      </c>
      <c r="AC72" s="307">
        <f>'GII30.400.10(IOX)'!$S71</f>
        <v>-1.7986093274572349E-2</v>
      </c>
      <c r="AD72" s="83">
        <f>'GII30.450.10(IOX)'!$S71</f>
        <v>-1.2556657902424712E-2</v>
      </c>
      <c r="AE72" s="109">
        <f>'GII30.500.10(IOX)'!$S71</f>
        <v>-1.5371832301271524E-2</v>
      </c>
      <c r="AF72" s="467">
        <f t="shared" si="0"/>
        <v>-1.2082992675331465E-2</v>
      </c>
    </row>
    <row r="73" spans="9:32" ht="15">
      <c r="I73" s="148">
        <f>'Monthly Summary Avg'!I73</f>
        <v>42034</v>
      </c>
      <c r="J73" s="307"/>
      <c r="K73" s="83"/>
      <c r="L73" s="83">
        <f>'FN30.300.13(IOX)'!S39</f>
        <v>-0.1543519522923798</v>
      </c>
      <c r="M73" s="83">
        <f>'FN30.350.13(IOX)'!S39</f>
        <v>-0.20538215507980268</v>
      </c>
      <c r="N73" s="83">
        <f>'FN30.400.13(IOX)'!S39</f>
        <v>-0.25534246502297897</v>
      </c>
      <c r="O73" s="83">
        <f>'FN30.300.12(IOX)'!$S51</f>
        <v>-0.15328310071475995</v>
      </c>
      <c r="P73" s="83">
        <f>'FN30.350.12(IOX)'!$S51</f>
        <v>-0.18982650650418195</v>
      </c>
      <c r="Q73" s="83">
        <f>'FN30.400.11(IOX)'!$S63</f>
        <v>-0.20992353468066263</v>
      </c>
      <c r="R73" s="83">
        <f>'FN30.450.11(IOX)'!$S63</f>
        <v>-0.18530635835665413</v>
      </c>
      <c r="S73" s="83">
        <f>'FN30.350.10(IOX)'!$S75</f>
        <v>-0.20611717722384093</v>
      </c>
      <c r="T73" s="83">
        <f>'FN30.400.10(IOX)'!$S75</f>
        <v>-0.20891871810663035</v>
      </c>
      <c r="U73" s="83">
        <f>'FN30.450.10(IOX)'!$S75</f>
        <v>-0.19745606866952792</v>
      </c>
      <c r="V73" s="83">
        <f>'FN30.500.10(IOX)'!$S75</f>
        <v>-0.16668340873691057</v>
      </c>
      <c r="W73" s="83">
        <f>'FN30.400.09(IOX)'!$S77</f>
        <v>-0.22133454827340321</v>
      </c>
      <c r="X73" s="83">
        <f>'FN30.450.09(IOX)'!$S77</f>
        <v>-0.20466676721675331</v>
      </c>
      <c r="Y73" s="83">
        <f>'FN30.500.09(IOX)'!$S77</f>
        <v>-0.16901893243980637</v>
      </c>
      <c r="Z73" s="83">
        <f>'FN30.550.08(IOX)'!$S77</f>
        <v>-6.8195082717700389E-2</v>
      </c>
      <c r="AA73" s="83">
        <f>'FN30.600.08(IOX)'!$S77</f>
        <v>-5.2576787709260039E-2</v>
      </c>
      <c r="AB73" s="109">
        <f>'FN30.650.67(IOX)'!$S77</f>
        <v>-2.9206090371994963E-2</v>
      </c>
      <c r="AC73" s="307">
        <f>'GII30.400.10(IOX)'!$S72</f>
        <v>-0.19622144388692236</v>
      </c>
      <c r="AD73" s="83">
        <f>'GII30.450.10(IOX)'!$S72</f>
        <v>-0.20931446153846153</v>
      </c>
      <c r="AE73" s="109">
        <f>'GII30.500.10(IOX)'!$S72</f>
        <v>-0.18532026635453919</v>
      </c>
      <c r="AF73" s="467">
        <f t="shared" si="0"/>
        <v>-0.16784525020600061</v>
      </c>
    </row>
    <row r="74" spans="9:32" ht="15">
      <c r="I74" s="148">
        <f>'Monthly Summary Avg'!I74</f>
        <v>42062</v>
      </c>
      <c r="J74" s="307"/>
      <c r="K74" s="83"/>
      <c r="L74" s="83">
        <f>'FN30.300.13(IOX)'!S40</f>
        <v>0.12538945511372568</v>
      </c>
      <c r="M74" s="83">
        <f>'FN30.350.13(IOX)'!S40</f>
        <v>0.17866217408769508</v>
      </c>
      <c r="N74" s="83">
        <f>'FN30.400.13(IOX)'!S40</f>
        <v>0.23339077529496696</v>
      </c>
      <c r="O74" s="83">
        <f>'FN30.300.12(IOX)'!$S52</f>
        <v>0.12309119037679349</v>
      </c>
      <c r="P74" s="83">
        <f>'FN30.350.12(IOX)'!$S52</f>
        <v>0.15776579407937832</v>
      </c>
      <c r="Q74" s="83">
        <f>'FN30.400.11(IOX)'!$S64</f>
        <v>0.19466423623726919</v>
      </c>
      <c r="R74" s="83">
        <f>'FN30.450.11(IOX)'!$S64</f>
        <v>0.16650679231403856</v>
      </c>
      <c r="S74" s="83">
        <f>'FN30.350.10(IOX)'!$S76</f>
        <v>0.18823231572352989</v>
      </c>
      <c r="T74" s="83">
        <f>'FN30.400.10(IOX)'!$S76</f>
        <v>0.19145152354124126</v>
      </c>
      <c r="U74" s="83">
        <f>'FN30.450.10(IOX)'!$S76</f>
        <v>0.18527014946619208</v>
      </c>
      <c r="V74" s="83">
        <f>'FN30.500.10(IOX)'!$S76</f>
        <v>0.15910996650141579</v>
      </c>
      <c r="W74" s="83">
        <f>'FN30.400.09(IOX)'!$S78</f>
        <v>0.22127344858884887</v>
      </c>
      <c r="X74" s="83">
        <f>'FN30.450.09(IOX)'!$S78</f>
        <v>0.20184180544747071</v>
      </c>
      <c r="Y74" s="83">
        <f>'FN30.500.09(IOX)'!$S78</f>
        <v>0.17200927588326348</v>
      </c>
      <c r="Z74" s="83">
        <f>'FN30.550.08(IOX)'!$S78</f>
        <v>0.14405521461085735</v>
      </c>
      <c r="AA74" s="83">
        <f>'FN30.600.08(IOX)'!$S78</f>
        <v>0.13133419486734413</v>
      </c>
      <c r="AB74" s="109">
        <f>'FN30.650.67(IOX)'!$S78</f>
        <v>9.9940629974055034E-2</v>
      </c>
      <c r="AC74" s="307">
        <f>'GII30.400.10(IOX)'!$S73</f>
        <v>0.12511668236867929</v>
      </c>
      <c r="AD74" s="83">
        <f>'GII30.450.10(IOX)'!$S73</f>
        <v>0.12398761869158866</v>
      </c>
      <c r="AE74" s="109">
        <f>'GII30.500.10(IOX)'!$S73</f>
        <v>0.11077456135612525</v>
      </c>
      <c r="AF74" s="467">
        <f t="shared" ref="AF74" si="1">AVERAGE(O74:AE74)</f>
        <v>0.15861325882518185</v>
      </c>
    </row>
    <row r="75" spans="9:32" ht="15">
      <c r="I75" s="305">
        <f>'Monthly Summary Avg'!I75</f>
        <v>42094</v>
      </c>
      <c r="J75" s="495">
        <f>'FN30.350.14(IOX)'!S28</f>
        <v>0</v>
      </c>
      <c r="K75" s="277">
        <f>'FN30.400.14(IOX)'!S28</f>
        <v>0</v>
      </c>
      <c r="L75" s="277">
        <f>'FN30.300.13(IOX)'!S41</f>
        <v>-1.813660874044289E-2</v>
      </c>
      <c r="M75" s="277">
        <f>'FN30.350.13(IOX)'!S41</f>
        <v>-3.1865280861844342E-2</v>
      </c>
      <c r="N75" s="277">
        <f>'FN30.400.13(IOX)'!S41</f>
        <v>-5.5461712360118549E-2</v>
      </c>
      <c r="O75" s="277">
        <f>'FN30.300.12(IOX)'!$S53</f>
        <v>-1.7386661157230473E-2</v>
      </c>
      <c r="P75" s="277">
        <f>'FN30.350.12(IOX)'!$S53</f>
        <v>-2.3105584056740042E-2</v>
      </c>
      <c r="Q75" s="277">
        <f>'FN30.400.11(IOX)'!$S65</f>
        <v>-3.2835569886801835E-2</v>
      </c>
      <c r="R75" s="277">
        <f>'FN30.450.11(IOX)'!$S65</f>
        <v>-1.9669333333333264E-2</v>
      </c>
      <c r="S75" s="277">
        <f>'FN30.350.10(IOX)'!$S77</f>
        <v>-2.5194879706926306E-2</v>
      </c>
      <c r="T75" s="277">
        <f>'FN30.400.10(IOX)'!$S77</f>
        <v>-3.4117742453333939E-2</v>
      </c>
      <c r="U75" s="277">
        <f>'FN30.450.10(IOX)'!$S77</f>
        <v>-3.0223158033439414E-2</v>
      </c>
      <c r="V75" s="277">
        <f>'FN30.500.10(IOX)'!$S77</f>
        <v>-2.1303796280247308E-2</v>
      </c>
      <c r="W75" s="277">
        <f>'FN30.400.09(IOX)'!$S79</f>
        <v>-4.0849581021376168E-2</v>
      </c>
      <c r="X75" s="277">
        <f>'FN30.450.09(IOX)'!$S79</f>
        <v>-3.342405456146464E-2</v>
      </c>
      <c r="Y75" s="277">
        <f>'FN30.500.09(IOX)'!$S79</f>
        <v>-1.9137617908097107E-2</v>
      </c>
      <c r="Z75" s="277">
        <f>'FN30.550.08(IOX)'!$S79</f>
        <v>4.2097837393055712E-2</v>
      </c>
      <c r="AA75" s="277">
        <f>'FN30.600.08(IOX)'!$S79</f>
        <v>6.1071876492544412E-2</v>
      </c>
      <c r="AB75" s="285">
        <f>'FN30.650.67(IOX)'!$S79</f>
        <v>5.2032604855919054E-2</v>
      </c>
      <c r="AC75" s="495">
        <f>'GII30.400.10(IOX)'!$S74</f>
        <v>-2.4840997200973092E-2</v>
      </c>
      <c r="AD75" s="277">
        <f>'GII30.450.10(IOX)'!$S74</f>
        <v>-2.0160636199427324E-2</v>
      </c>
      <c r="AE75" s="285">
        <f>'GII30.500.10(IOX)'!$S74</f>
        <v>1.5498911512482906E-2</v>
      </c>
      <c r="AF75" s="496">
        <f t="shared" ref="AF75" si="2">AVERAGE(O75:AE75)</f>
        <v>-1.0091081267375812E-2</v>
      </c>
    </row>
    <row r="91" spans="9:35" hidden="1"/>
    <row r="92" spans="9:35" hidden="1"/>
    <row r="93" spans="9:35" hidden="1"/>
    <row r="94" spans="9:35" hidden="1"/>
    <row r="95" spans="9:35" hidden="1"/>
    <row r="96" spans="9:35" ht="15">
      <c r="I96" s="75" t="s">
        <v>193</v>
      </c>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row>
    <row r="97" spans="9:35" ht="22.5" customHeight="1">
      <c r="I97" s="644" t="s">
        <v>327</v>
      </c>
      <c r="J97" s="640"/>
      <c r="K97" s="640"/>
      <c r="L97" s="640"/>
      <c r="M97" s="640"/>
      <c r="N97" s="640"/>
      <c r="O97" s="640"/>
      <c r="P97" s="640"/>
      <c r="Q97" s="640"/>
      <c r="R97" s="640"/>
      <c r="S97" s="640"/>
      <c r="T97" s="640"/>
      <c r="U97" s="640"/>
      <c r="V97" s="640"/>
      <c r="W97" s="640"/>
      <c r="X97" s="640"/>
      <c r="Y97" s="640"/>
      <c r="Z97" s="640"/>
      <c r="AA97" s="640"/>
      <c r="AB97" s="640"/>
      <c r="AC97" s="640"/>
      <c r="AD97" s="640"/>
      <c r="AE97" s="640"/>
      <c r="AF97" s="641"/>
      <c r="AG97" s="163"/>
      <c r="AH97" s="163"/>
      <c r="AI97" s="163"/>
    </row>
    <row r="98" spans="9:35" ht="45">
      <c r="I98" s="143" t="s">
        <v>19</v>
      </c>
      <c r="J98" s="195" t="s">
        <v>337</v>
      </c>
      <c r="K98" s="197" t="s">
        <v>338</v>
      </c>
      <c r="L98" s="197" t="s">
        <v>278</v>
      </c>
      <c r="M98" s="197" t="s">
        <v>279</v>
      </c>
      <c r="N98" s="197" t="s">
        <v>280</v>
      </c>
      <c r="O98" s="197" t="s">
        <v>196</v>
      </c>
      <c r="P98" s="197" t="s">
        <v>213</v>
      </c>
      <c r="Q98" s="197" t="s">
        <v>197</v>
      </c>
      <c r="R98" s="197" t="s">
        <v>198</v>
      </c>
      <c r="S98" s="197" t="s">
        <v>199</v>
      </c>
      <c r="T98" s="197" t="s">
        <v>200</v>
      </c>
      <c r="U98" s="197" t="s">
        <v>201</v>
      </c>
      <c r="V98" s="197" t="s">
        <v>202</v>
      </c>
      <c r="W98" s="197" t="s">
        <v>203</v>
      </c>
      <c r="X98" s="197" t="s">
        <v>204</v>
      </c>
      <c r="Y98" s="197" t="s">
        <v>206</v>
      </c>
      <c r="Z98" s="197" t="s">
        <v>205</v>
      </c>
      <c r="AA98" s="197" t="s">
        <v>207</v>
      </c>
      <c r="AB98" s="197" t="s">
        <v>208</v>
      </c>
      <c r="AC98" s="195" t="s">
        <v>209</v>
      </c>
      <c r="AD98" s="197" t="s">
        <v>210</v>
      </c>
      <c r="AE98" s="197" t="s">
        <v>211</v>
      </c>
      <c r="AF98" s="386" t="s">
        <v>260</v>
      </c>
      <c r="AG98" s="164"/>
      <c r="AH98" s="164"/>
      <c r="AI98" s="164"/>
    </row>
    <row r="99" spans="9:35" ht="15">
      <c r="I99" s="148">
        <f>I27</f>
        <v>40633</v>
      </c>
      <c r="J99" s="306"/>
      <c r="K99" s="83"/>
      <c r="L99" s="83"/>
      <c r="M99" s="83"/>
      <c r="N99" s="83"/>
      <c r="O99" s="83"/>
      <c r="P99" s="83"/>
      <c r="Q99" s="83"/>
      <c r="R99" s="83"/>
      <c r="S99" s="83">
        <f>'FN30.350.10(IOX)'!$AM29</f>
        <v>3.1646899792785031E-2</v>
      </c>
      <c r="T99" s="83">
        <f>'FN30.400.10(IOX)'!$AM29</f>
        <v>3.1147716524932853E-2</v>
      </c>
      <c r="U99" s="83">
        <f>'FN30.450.10(IOX)'!$AM29</f>
        <v>3.7735989939296354E-2</v>
      </c>
      <c r="V99" s="83">
        <f>'FN30.500.10(IOX)'!$AM29</f>
        <v>6.7404602629225985E-2</v>
      </c>
      <c r="W99" s="83">
        <f>'FN30.400.09(IOX)'!$AM31</f>
        <v>1.7478197815402718E-2</v>
      </c>
      <c r="X99" s="83">
        <f>'FN30.450.09(IOX)'!$AM31</f>
        <v>1.4292298088766569E-2</v>
      </c>
      <c r="Y99" s="83">
        <f>'FN30.500.09(IOX)'!$AM31</f>
        <v>5.7703263826070023E-2</v>
      </c>
      <c r="Z99" s="83">
        <f>'FN30.550.08(IOX)'!$AM31</f>
        <v>2.9335311687492982E-2</v>
      </c>
      <c r="AA99" s="83">
        <f>'FN30.600.08(IOX)'!$AM31</f>
        <v>5.829309115569254E-2</v>
      </c>
      <c r="AB99" s="109">
        <f>'FN30.650.67(IOX)'!$AM31</f>
        <v>6.9409531783342207E-2</v>
      </c>
      <c r="AC99" s="307"/>
      <c r="AD99" s="83"/>
      <c r="AE99" s="109"/>
      <c r="AF99" s="466">
        <f>AVERAGE(O99:AE99)</f>
        <v>4.1444690324300724E-2</v>
      </c>
      <c r="AG99" s="163"/>
      <c r="AH99" s="473">
        <f>1+AF99</f>
        <v>1.0414446903243006</v>
      </c>
      <c r="AI99" s="163"/>
    </row>
    <row r="100" spans="9:35" ht="15">
      <c r="I100" s="148">
        <f t="shared" ref="I100:I147" si="3">I28</f>
        <v>40662</v>
      </c>
      <c r="J100" s="307"/>
      <c r="K100" s="83"/>
      <c r="L100" s="83"/>
      <c r="M100" s="83"/>
      <c r="N100" s="83"/>
      <c r="O100" s="83"/>
      <c r="P100" s="83"/>
      <c r="Q100" s="83"/>
      <c r="R100" s="83"/>
      <c r="S100" s="83">
        <f>'FN30.350.10(IOX)'!$AM30</f>
        <v>1.643323546826448E-2</v>
      </c>
      <c r="T100" s="83">
        <f>'FN30.400.10(IOX)'!$AM30</f>
        <v>2.8651046287809817E-2</v>
      </c>
      <c r="U100" s="83">
        <f>'FN30.450.10(IOX)'!$AM30</f>
        <v>3.6366537043421597E-2</v>
      </c>
      <c r="V100" s="83">
        <f>'FN30.500.10(IOX)'!$AM30</f>
        <v>4.9198889495794061E-2</v>
      </c>
      <c r="W100" s="83">
        <f>'FN30.400.09(IOX)'!$AM32</f>
        <v>3.183703641576157E-2</v>
      </c>
      <c r="X100" s="83">
        <f>'FN30.450.09(IOX)'!$AM32</f>
        <v>4.8700823028720128E-2</v>
      </c>
      <c r="Y100" s="83">
        <f>'FN30.500.09(IOX)'!$AM32</f>
        <v>6.4726620189994033E-2</v>
      </c>
      <c r="Z100" s="83">
        <f>'FN30.550.08(IOX)'!$AM32</f>
        <v>5.0163979490458525E-2</v>
      </c>
      <c r="AA100" s="83">
        <f>'FN30.600.08(IOX)'!$AM32</f>
        <v>2.9438364465218192E-2</v>
      </c>
      <c r="AB100" s="109">
        <f>'FN30.650.67(IOX)'!$AM32</f>
        <v>1.2324628510354447E-2</v>
      </c>
      <c r="AC100" s="307"/>
      <c r="AD100" s="83"/>
      <c r="AE100" s="109"/>
      <c r="AF100" s="467">
        <f t="shared" ref="AF100:AF145" si="4">AVERAGE(O100:AE100)</f>
        <v>3.6784116039579685E-2</v>
      </c>
      <c r="AG100" s="163"/>
      <c r="AH100" s="163">
        <f t="shared" ref="AH100:AH145" si="5">1+AF100</f>
        <v>1.0367841160395797</v>
      </c>
      <c r="AI100" s="163">
        <f>PRODUCT($AH$99:AH100)</f>
        <v>1.0797533126619938</v>
      </c>
    </row>
    <row r="101" spans="9:35" ht="15">
      <c r="I101" s="148">
        <f t="shared" si="3"/>
        <v>40694</v>
      </c>
      <c r="J101" s="307"/>
      <c r="K101" s="83"/>
      <c r="L101" s="83"/>
      <c r="M101" s="83"/>
      <c r="N101" s="83"/>
      <c r="O101" s="83"/>
      <c r="P101" s="83"/>
      <c r="Q101" s="83"/>
      <c r="R101" s="83"/>
      <c r="S101" s="83">
        <f>'FN30.350.10(IOX)'!$AM31</f>
        <v>3.3345061451249665E-2</v>
      </c>
      <c r="T101" s="83">
        <f>'FN30.400.10(IOX)'!$AM31</f>
        <v>3.6085485910515955E-2</v>
      </c>
      <c r="U101" s="83">
        <f>'FN30.450.10(IOX)'!$AM31</f>
        <v>4.5368489702969868E-2</v>
      </c>
      <c r="V101" s="83">
        <f>'FN30.500.10(IOX)'!$AM31</f>
        <v>3.6665718325226998E-2</v>
      </c>
      <c r="W101" s="83">
        <f>'FN30.400.09(IOX)'!$AM33</f>
        <v>4.1685329124986341E-2</v>
      </c>
      <c r="X101" s="83">
        <f>'FN30.450.09(IOX)'!$AM33</f>
        <v>4.0328884039065815E-2</v>
      </c>
      <c r="Y101" s="83">
        <f>'FN30.500.09(IOX)'!$AM33</f>
        <v>2.1795160528979118E-2</v>
      </c>
      <c r="Z101" s="83">
        <f>'FN30.550.08(IOX)'!$AM33</f>
        <v>1.3078163869459066E-2</v>
      </c>
      <c r="AA101" s="83">
        <f>'FN30.600.08(IOX)'!$AM33</f>
        <v>3.1220908007610668E-2</v>
      </c>
      <c r="AB101" s="109">
        <f>'FN30.650.67(IOX)'!$AM33</f>
        <v>4.2516953654078912E-2</v>
      </c>
      <c r="AC101" s="307"/>
      <c r="AD101" s="83"/>
      <c r="AE101" s="109"/>
      <c r="AF101" s="467">
        <f t="shared" si="4"/>
        <v>3.4209015461414242E-2</v>
      </c>
      <c r="AG101" s="163"/>
      <c r="AH101" s="163">
        <f t="shared" si="5"/>
        <v>1.0342090154614143</v>
      </c>
      <c r="AI101" s="163">
        <f>PRODUCT($AH$99:AH101)</f>
        <v>1.1166906104293612</v>
      </c>
    </row>
    <row r="102" spans="9:35" ht="15">
      <c r="I102" s="148">
        <f t="shared" si="3"/>
        <v>40724</v>
      </c>
      <c r="J102" s="307"/>
      <c r="K102" s="83"/>
      <c r="L102" s="83"/>
      <c r="M102" s="83"/>
      <c r="N102" s="83"/>
      <c r="O102" s="83"/>
      <c r="P102" s="83"/>
      <c r="Q102" s="83"/>
      <c r="R102" s="83"/>
      <c r="S102" s="83">
        <f>'FN30.350.10(IOX)'!$AM32</f>
        <v>9.9593428926259518E-3</v>
      </c>
      <c r="T102" s="83">
        <f>'FN30.400.10(IOX)'!$AM32</f>
        <v>2.7178117932207661E-3</v>
      </c>
      <c r="U102" s="83">
        <f>'FN30.450.10(IOX)'!$AM32</f>
        <v>-4.6801461105443475E-4</v>
      </c>
      <c r="V102" s="83">
        <f>'FN30.500.10(IOX)'!$AM32</f>
        <v>1.8890243941853783E-2</v>
      </c>
      <c r="W102" s="83">
        <f>'FN30.400.09(IOX)'!$AM34</f>
        <v>-1.7279281835171502E-2</v>
      </c>
      <c r="X102" s="83">
        <f>'FN30.450.09(IOX)'!$AM34</f>
        <v>-2.3686338921192738E-2</v>
      </c>
      <c r="Y102" s="83">
        <f>'FN30.500.09(IOX)'!$AM34</f>
        <v>-7.4595275031238734E-4</v>
      </c>
      <c r="Z102" s="83">
        <f>'FN30.550.08(IOX)'!$AM34</f>
        <v>-2.7246834460716744E-2</v>
      </c>
      <c r="AA102" s="83">
        <f>'FN30.600.08(IOX)'!$AM34</f>
        <v>-2.6604053543011264E-3</v>
      </c>
      <c r="AB102" s="109">
        <f>'FN30.650.67(IOX)'!$AM34</f>
        <v>6.7231431959046233E-3</v>
      </c>
      <c r="AC102" s="307">
        <f>'GII30.400.10(IOX)'!$AM29</f>
        <v>1.3488715581465114E-2</v>
      </c>
      <c r="AD102" s="83">
        <f>'GII30.450.10(IOX)'!$AM29</f>
        <v>3.6882958309445296E-3</v>
      </c>
      <c r="AE102" s="109">
        <f>'GII30.500.10(IOX)'!$AM29</f>
        <v>1.6235473153381819E-3</v>
      </c>
      <c r="AF102" s="467">
        <f t="shared" si="4"/>
        <v>-1.1535174908766145E-3</v>
      </c>
      <c r="AG102" s="163"/>
      <c r="AH102" s="163">
        <f t="shared" si="5"/>
        <v>0.99884648250912333</v>
      </c>
      <c r="AI102" s="163">
        <f>PRODUCT($AH$99:AH102)</f>
        <v>1.1154024882783333</v>
      </c>
    </row>
    <row r="103" spans="9:35" ht="15">
      <c r="I103" s="148">
        <f t="shared" si="3"/>
        <v>40753</v>
      </c>
      <c r="J103" s="307"/>
      <c r="K103" s="83"/>
      <c r="L103" s="83"/>
      <c r="M103" s="83"/>
      <c r="N103" s="83"/>
      <c r="O103" s="83"/>
      <c r="P103" s="83"/>
      <c r="Q103" s="83"/>
      <c r="R103" s="83"/>
      <c r="S103" s="83">
        <f>'FN30.350.10(IOX)'!$AM33</f>
        <v>-7.6605634254573573E-3</v>
      </c>
      <c r="T103" s="83">
        <f>'FN30.400.10(IOX)'!$AM33</f>
        <v>-3.8206557752917089E-3</v>
      </c>
      <c r="U103" s="83">
        <f>'FN30.450.10(IOX)'!$AM33</f>
        <v>-1.206066361148533E-2</v>
      </c>
      <c r="V103" s="83">
        <f>'FN30.500.10(IOX)'!$AM33</f>
        <v>-2.8070130934323586E-2</v>
      </c>
      <c r="W103" s="83">
        <f>'FN30.400.09(IOX)'!$AM35</f>
        <v>-1.7253820856341297E-3</v>
      </c>
      <c r="X103" s="83">
        <f>'FN30.450.09(IOX)'!$AM35</f>
        <v>-7.6088595477053524E-3</v>
      </c>
      <c r="Y103" s="83">
        <f>'FN30.500.09(IOX)'!$AM35</f>
        <v>-3.2396201502213014E-2</v>
      </c>
      <c r="Z103" s="83">
        <f>'FN30.550.08(IOX)'!$AM35</f>
        <v>2.3135688242377279E-2</v>
      </c>
      <c r="AA103" s="83">
        <f>'FN30.600.08(IOX)'!$AM35</f>
        <v>6.5030563837120406E-3</v>
      </c>
      <c r="AB103" s="109">
        <f>'FN30.650.67(IOX)'!$AM35</f>
        <v>-2.0342505752389702E-3</v>
      </c>
      <c r="AC103" s="307">
        <f>'GII30.400.10(IOX)'!$AM30</f>
        <v>-1.8655512430616399E-2</v>
      </c>
      <c r="AD103" s="83">
        <f>'GII30.450.10(IOX)'!$AM30</f>
        <v>-1.3816614052192986E-2</v>
      </c>
      <c r="AE103" s="109">
        <f>'GII30.500.10(IOX)'!$AM30</f>
        <v>-1.6794742202178276E-2</v>
      </c>
      <c r="AF103" s="467">
        <f t="shared" si="4"/>
        <v>-8.8465255012498308E-3</v>
      </c>
      <c r="AG103" s="163"/>
      <c r="AH103" s="163">
        <f t="shared" si="5"/>
        <v>0.99115347449875013</v>
      </c>
      <c r="AI103" s="163">
        <f>PRODUCT($AH$99:AH103)</f>
        <v>1.1055350517216216</v>
      </c>
    </row>
    <row r="104" spans="9:35" ht="15">
      <c r="I104" s="148">
        <f t="shared" si="3"/>
        <v>40786</v>
      </c>
      <c r="J104" s="307"/>
      <c r="K104" s="83"/>
      <c r="L104" s="83"/>
      <c r="M104" s="83"/>
      <c r="N104" s="83"/>
      <c r="O104" s="83"/>
      <c r="P104" s="83"/>
      <c r="Q104" s="83"/>
      <c r="R104" s="83"/>
      <c r="S104" s="83">
        <f>'FN30.350.10(IOX)'!$AM34</f>
        <v>-8.0394170362448947E-2</v>
      </c>
      <c r="T104" s="83">
        <f>'FN30.400.10(IOX)'!$AM34</f>
        <v>-0.11153257239235936</v>
      </c>
      <c r="U104" s="83">
        <f>'FN30.450.10(IOX)'!$AM34</f>
        <v>-0.1789429770034347</v>
      </c>
      <c r="V104" s="83">
        <f>'FN30.500.10(IOX)'!$AM34</f>
        <v>-0.17184838802142824</v>
      </c>
      <c r="W104" s="83">
        <f>'FN30.400.09(IOX)'!$AM36</f>
        <v>-8.7668530449814611E-2</v>
      </c>
      <c r="X104" s="83">
        <f>'FN30.450.09(IOX)'!$AM36</f>
        <v>-0.15227680558902554</v>
      </c>
      <c r="Y104" s="83">
        <f>'FN30.500.09(IOX)'!$AM36</f>
        <v>-0.16827086895689819</v>
      </c>
      <c r="Z104" s="83">
        <f>'FN30.550.08(IOX)'!$AM36</f>
        <v>-7.6727161013723885E-2</v>
      </c>
      <c r="AA104" s="83">
        <f>'FN30.600.08(IOX)'!$AM36</f>
        <v>-6.6758377887895265E-2</v>
      </c>
      <c r="AB104" s="109">
        <f>'FN30.650.67(IOX)'!$AM36</f>
        <v>-5.2713722625040427E-2</v>
      </c>
      <c r="AC104" s="307">
        <f>'GII30.400.10(IOX)'!$AM31</f>
        <v>-9.3157787994803856E-2</v>
      </c>
      <c r="AD104" s="83">
        <f>'GII30.450.10(IOX)'!$AM31</f>
        <v>-0.10628359546004679</v>
      </c>
      <c r="AE104" s="109">
        <f>'GII30.500.10(IOX)'!$AM31</f>
        <v>-0.10715791416793541</v>
      </c>
      <c r="AF104" s="467">
        <f t="shared" si="4"/>
        <v>-0.11182560553268116</v>
      </c>
      <c r="AG104" s="163"/>
      <c r="AH104" s="163">
        <f t="shared" si="5"/>
        <v>0.88817439446731883</v>
      </c>
      <c r="AI104" s="163">
        <f>PRODUCT($AH$99:AH104)</f>
        <v>0.98190792512524727</v>
      </c>
    </row>
    <row r="105" spans="9:35" ht="15">
      <c r="I105" s="148">
        <f t="shared" si="3"/>
        <v>40816</v>
      </c>
      <c r="J105" s="307"/>
      <c r="K105" s="83"/>
      <c r="L105" s="83"/>
      <c r="M105" s="83"/>
      <c r="N105" s="83"/>
      <c r="O105" s="83"/>
      <c r="P105" s="83"/>
      <c r="Q105" s="83"/>
      <c r="R105" s="83"/>
      <c r="S105" s="83">
        <f>'FN30.350.10(IOX)'!$AM35</f>
        <v>-0.11263037660817433</v>
      </c>
      <c r="T105" s="83">
        <f>'FN30.400.10(IOX)'!$AM35</f>
        <v>-0.13073811988943476</v>
      </c>
      <c r="U105" s="83">
        <f>'FN30.450.10(IOX)'!$AM35</f>
        <v>-9.675848935571682E-2</v>
      </c>
      <c r="V105" s="83">
        <f>'FN30.500.10(IOX)'!$AM35</f>
        <v>-8.6313048553472813E-2</v>
      </c>
      <c r="W105" s="83">
        <f>'FN30.400.09(IOX)'!$AM37</f>
        <v>-0.12150889866746667</v>
      </c>
      <c r="X105" s="83">
        <f>'FN30.450.09(IOX)'!$AM37</f>
        <v>-9.7302118652475844E-2</v>
      </c>
      <c r="Y105" s="83">
        <f>'FN30.500.09(IOX)'!$AM37</f>
        <v>-0.10611674390989538</v>
      </c>
      <c r="Z105" s="83">
        <f>'FN30.550.08(IOX)'!$AM37</f>
        <v>-0.10524763279531939</v>
      </c>
      <c r="AA105" s="83">
        <f>'FN30.600.08(IOX)'!$AM37</f>
        <v>-0.10554987237445404</v>
      </c>
      <c r="AB105" s="109">
        <f>'FN30.650.67(IOX)'!$AM37</f>
        <v>-9.8981061452561053E-2</v>
      </c>
      <c r="AC105" s="307">
        <f>'GII30.400.10(IOX)'!$AM32</f>
        <v>-8.4334270787625315E-2</v>
      </c>
      <c r="AD105" s="83">
        <f>'GII30.450.10(IOX)'!$AM32</f>
        <v>-8.4474528119903192E-2</v>
      </c>
      <c r="AE105" s="109">
        <f>'GII30.500.10(IOX)'!$AM32</f>
        <v>-9.5226842484302299E-2</v>
      </c>
      <c r="AF105" s="467">
        <f t="shared" si="4"/>
        <v>-0.10193707720390785</v>
      </c>
      <c r="AG105" s="163"/>
      <c r="AH105" s="163">
        <f t="shared" si="5"/>
        <v>0.89806292279609212</v>
      </c>
      <c r="AI105" s="163">
        <f>PRODUCT($AH$99:AH105)</f>
        <v>0.88181510115462591</v>
      </c>
    </row>
    <row r="106" spans="9:35" ht="15">
      <c r="I106" s="148">
        <f t="shared" si="3"/>
        <v>40847</v>
      </c>
      <c r="J106" s="307"/>
      <c r="K106" s="83"/>
      <c r="L106" s="83"/>
      <c r="M106" s="83"/>
      <c r="N106" s="83"/>
      <c r="O106" s="83"/>
      <c r="P106" s="83"/>
      <c r="Q106" s="83"/>
      <c r="R106" s="83"/>
      <c r="S106" s="83">
        <f>'FN30.350.10(IOX)'!$AM36</f>
        <v>-3.3965325732172459E-2</v>
      </c>
      <c r="T106" s="83">
        <f>'FN30.400.10(IOX)'!$AM36</f>
        <v>-3.958134119075931E-2</v>
      </c>
      <c r="U106" s="83">
        <f>'FN30.450.10(IOX)'!$AM36</f>
        <v>5.5627519549764116E-2</v>
      </c>
      <c r="V106" s="83">
        <f>'FN30.500.10(IOX)'!$AM36</f>
        <v>0.14595321912510531</v>
      </c>
      <c r="W106" s="83">
        <f>'FN30.400.09(IOX)'!$AM38</f>
        <v>-1.8398425637372658E-2</v>
      </c>
      <c r="X106" s="83">
        <f>'FN30.450.09(IOX)'!$AM38</f>
        <v>2.6704266637787775E-2</v>
      </c>
      <c r="Y106" s="83">
        <f>'FN30.500.09(IOX)'!$AM38</f>
        <v>0.17525699992213062</v>
      </c>
      <c r="Z106" s="83">
        <f>'FN30.550.08(IOX)'!$AM38</f>
        <v>-2.0854940567977612E-2</v>
      </c>
      <c r="AA106" s="83">
        <f>'FN30.600.08(IOX)'!$AM38</f>
        <v>-1.9886217953029806E-2</v>
      </c>
      <c r="AB106" s="109">
        <f>'FN30.650.67(IOX)'!$AM38</f>
        <v>-2.6934385707517872E-2</v>
      </c>
      <c r="AC106" s="307">
        <f>'GII30.400.10(IOX)'!$AM33</f>
        <v>1.1918549497750222E-2</v>
      </c>
      <c r="AD106" s="83">
        <f>'GII30.450.10(IOX)'!$AM33</f>
        <v>1.3729396252057702E-2</v>
      </c>
      <c r="AE106" s="109">
        <f>'GII30.500.10(IOX)'!$AM33</f>
        <v>5.1411832525585011E-2</v>
      </c>
      <c r="AF106" s="467">
        <f t="shared" si="4"/>
        <v>2.4690857440103929E-2</v>
      </c>
      <c r="AG106" s="163"/>
      <c r="AH106" s="163">
        <f t="shared" si="5"/>
        <v>1.0246908574401039</v>
      </c>
      <c r="AI106" s="163">
        <f>PRODUCT($AH$99:AH106)</f>
        <v>0.90358787210576563</v>
      </c>
    </row>
    <row r="107" spans="9:35" ht="15">
      <c r="I107" s="148">
        <f t="shared" si="3"/>
        <v>40877</v>
      </c>
      <c r="J107" s="307"/>
      <c r="K107" s="83"/>
      <c r="L107" s="83"/>
      <c r="M107" s="83"/>
      <c r="N107" s="83"/>
      <c r="O107" s="83"/>
      <c r="P107" s="83"/>
      <c r="Q107" s="83"/>
      <c r="R107" s="83"/>
      <c r="S107" s="83">
        <f>'FN30.350.10(IOX)'!$AM37</f>
        <v>-4.3387960817076569E-3</v>
      </c>
      <c r="T107" s="83">
        <f>'FN30.400.10(IOX)'!$AM37</f>
        <v>-1.3707208649200652E-2</v>
      </c>
      <c r="U107" s="83">
        <f>'FN30.450.10(IOX)'!$AM37</f>
        <v>4.2241506149668699E-2</v>
      </c>
      <c r="V107" s="83">
        <f>'FN30.500.10(IOX)'!$AM37</f>
        <v>5.1576415897575605E-2</v>
      </c>
      <c r="W107" s="83">
        <f>'FN30.400.09(IOX)'!$AM39</f>
        <v>-3.9602072622086072E-2</v>
      </c>
      <c r="X107" s="83">
        <f>'FN30.450.09(IOX)'!$AM39</f>
        <v>-5.2235037160227986E-4</v>
      </c>
      <c r="Y107" s="83">
        <f>'FN30.500.09(IOX)'!$AM39</f>
        <v>3.5645545245224168E-2</v>
      </c>
      <c r="Z107" s="83">
        <f>'FN30.550.08(IOX)'!$AM39</f>
        <v>7.3315757050088512E-2</v>
      </c>
      <c r="AA107" s="83">
        <f>'FN30.600.08(IOX)'!$AM39</f>
        <v>9.1607807063774263E-2</v>
      </c>
      <c r="AB107" s="109">
        <f>'FN30.650.67(IOX)'!$AM39</f>
        <v>6.7640326033909723E-2</v>
      </c>
      <c r="AC107" s="307">
        <f>'GII30.400.10(IOX)'!$AM34</f>
        <v>-1.320056678427058E-3</v>
      </c>
      <c r="AD107" s="83">
        <f>'GII30.450.10(IOX)'!$AM34</f>
        <v>9.5943182737656466E-3</v>
      </c>
      <c r="AE107" s="109">
        <f>'GII30.500.10(IOX)'!$AM34</f>
        <v>3.3170955672689538E-2</v>
      </c>
      <c r="AF107" s="467">
        <f t="shared" si="4"/>
        <v>2.656170361412865E-2</v>
      </c>
      <c r="AG107" s="163"/>
      <c r="AH107" s="163">
        <f t="shared" si="5"/>
        <v>1.0265617036141286</v>
      </c>
      <c r="AI107" s="163">
        <f>PRODUCT($AH$99:AH107)</f>
        <v>0.9275887053539601</v>
      </c>
    </row>
    <row r="108" spans="9:35" ht="15">
      <c r="I108" s="148">
        <f t="shared" si="3"/>
        <v>40907</v>
      </c>
      <c r="J108" s="307"/>
      <c r="K108" s="83"/>
      <c r="L108" s="83"/>
      <c r="M108" s="83"/>
      <c r="N108" s="83"/>
      <c r="O108" s="83"/>
      <c r="P108" s="83"/>
      <c r="Q108" s="83"/>
      <c r="R108" s="83"/>
      <c r="S108" s="83">
        <f>'FN30.350.10(IOX)'!$AM38</f>
        <v>-1.7005291530563775E-4</v>
      </c>
      <c r="T108" s="83">
        <f>'FN30.400.10(IOX)'!$AM38</f>
        <v>2.3922776347187476E-4</v>
      </c>
      <c r="U108" s="83">
        <f>'FN30.450.10(IOX)'!$AM38</f>
        <v>2.9179574145712997E-2</v>
      </c>
      <c r="V108" s="83">
        <f>'FN30.500.10(IOX)'!$AM38</f>
        <v>2.1883767546450345E-2</v>
      </c>
      <c r="W108" s="83">
        <f>'FN30.400.09(IOX)'!$AM40</f>
        <v>-9.2665831898806356E-3</v>
      </c>
      <c r="X108" s="83">
        <f>'FN30.450.09(IOX)'!$AM40</f>
        <v>1.2398502724893333E-2</v>
      </c>
      <c r="Y108" s="83">
        <f>'FN30.500.09(IOX)'!$AM40</f>
        <v>-1.0098877735200227E-3</v>
      </c>
      <c r="Z108" s="83">
        <f>'FN30.550.08(IOX)'!$AM40</f>
        <v>-2.2852599329443016E-2</v>
      </c>
      <c r="AA108" s="83">
        <f>'FN30.600.08(IOX)'!$AM40</f>
        <v>-5.5303148783588871E-3</v>
      </c>
      <c r="AB108" s="109">
        <f>'FN30.650.67(IOX)'!$AM40</f>
        <v>-3.4983568872505419E-3</v>
      </c>
      <c r="AC108" s="307">
        <f>'GII30.400.10(IOX)'!$AM35</f>
        <v>5.9552911964588532E-3</v>
      </c>
      <c r="AD108" s="83">
        <f>'GII30.450.10(IOX)'!$AM35</f>
        <v>4.38171743349301E-3</v>
      </c>
      <c r="AE108" s="109">
        <f>'GII30.500.10(IOX)'!$AM35</f>
        <v>1.3838397703699925E-2</v>
      </c>
      <c r="AF108" s="467">
        <f t="shared" si="4"/>
        <v>3.5037448877247388E-3</v>
      </c>
      <c r="AG108" s="163"/>
      <c r="AH108" s="163">
        <f t="shared" si="5"/>
        <v>1.0035037448877246</v>
      </c>
      <c r="AI108" s="163">
        <f>PRODUCT($AH$99:AH108)</f>
        <v>0.93083873953825513</v>
      </c>
    </row>
    <row r="109" spans="9:35" ht="15">
      <c r="I109" s="148">
        <f t="shared" si="3"/>
        <v>40939</v>
      </c>
      <c r="J109" s="307"/>
      <c r="K109" s="83"/>
      <c r="L109" s="83"/>
      <c r="M109" s="83"/>
      <c r="N109" s="83"/>
      <c r="O109" s="83"/>
      <c r="P109" s="83"/>
      <c r="Q109" s="83"/>
      <c r="R109" s="83"/>
      <c r="S109" s="83">
        <f>'FN30.350.10(IOX)'!$AM39</f>
        <v>-9.9956864969575829E-3</v>
      </c>
      <c r="T109" s="83">
        <f>'FN30.400.10(IOX)'!$AM39</f>
        <v>-2.8501168822702382E-2</v>
      </c>
      <c r="U109" s="83">
        <f>'FN30.450.10(IOX)'!$AM39</f>
        <v>-3.2664751403839745E-2</v>
      </c>
      <c r="V109" s="83">
        <f>'FN30.500.10(IOX)'!$AM39</f>
        <v>-5.5530362924271055E-2</v>
      </c>
      <c r="W109" s="83">
        <f>'FN30.400.09(IOX)'!$AM41</f>
        <v>-3.7061473448570643E-2</v>
      </c>
      <c r="X109" s="83">
        <f>'FN30.450.09(IOX)'!$AM41</f>
        <v>-3.1497544330195804E-2</v>
      </c>
      <c r="Y109" s="83">
        <f>'FN30.500.09(IOX)'!$AM41</f>
        <v>-6.5632878358880847E-2</v>
      </c>
      <c r="Z109" s="83">
        <f>'FN30.550.08(IOX)'!$AM41</f>
        <v>2.1512551780956308E-2</v>
      </c>
      <c r="AA109" s="83">
        <f>'FN30.600.08(IOX)'!$AM41</f>
        <v>-1.4791013098237257E-2</v>
      </c>
      <c r="AB109" s="109">
        <f>'FN30.650.67(IOX)'!$AM41</f>
        <v>-9.2884327287948206E-3</v>
      </c>
      <c r="AC109" s="307">
        <f>'GII30.400.10(IOX)'!$AM36</f>
        <v>-2.2892432219953168E-2</v>
      </c>
      <c r="AD109" s="83">
        <f>'GII30.450.10(IOX)'!$AM36</f>
        <v>-2.5715978362621444E-2</v>
      </c>
      <c r="AE109" s="109">
        <f>'GII30.500.10(IOX)'!$AM36</f>
        <v>-4.5170803708943497E-2</v>
      </c>
      <c r="AF109" s="467">
        <f t="shared" si="4"/>
        <v>-2.7479228778693226E-2</v>
      </c>
      <c r="AG109" s="163"/>
      <c r="AH109" s="163">
        <f t="shared" si="5"/>
        <v>0.97252077122130676</v>
      </c>
      <c r="AI109" s="163">
        <f>PRODUCT($AH$99:AH109)</f>
        <v>0.90526000885841296</v>
      </c>
    </row>
    <row r="110" spans="9:35" ht="15">
      <c r="I110" s="148">
        <f t="shared" si="3"/>
        <v>40968</v>
      </c>
      <c r="J110" s="307"/>
      <c r="K110" s="83"/>
      <c r="L110" s="83"/>
      <c r="M110" s="83"/>
      <c r="N110" s="83"/>
      <c r="O110" s="83"/>
      <c r="P110" s="83"/>
      <c r="Q110" s="83"/>
      <c r="R110" s="83"/>
      <c r="S110" s="83">
        <f>'FN30.350.10(IOX)'!$AM40</f>
        <v>0.11077011348191117</v>
      </c>
      <c r="T110" s="83">
        <f>'FN30.400.10(IOX)'!$AM40</f>
        <v>0.15224806004906252</v>
      </c>
      <c r="U110" s="83">
        <f>'FN30.450.10(IOX)'!$AM40</f>
        <v>0.12361688264105843</v>
      </c>
      <c r="V110" s="83">
        <f>'FN30.500.10(IOX)'!$AM40</f>
        <v>0.10239376853444399</v>
      </c>
      <c r="W110" s="83">
        <f>'FN30.400.09(IOX)'!$AM42</f>
        <v>0.12045106717877982</v>
      </c>
      <c r="X110" s="83">
        <f>'FN30.450.09(IOX)'!$AM42</f>
        <v>0.11853551417029783</v>
      </c>
      <c r="Y110" s="83">
        <f>'FN30.500.09(IOX)'!$AM42</f>
        <v>0.10022209779374672</v>
      </c>
      <c r="Z110" s="83">
        <f>'FN30.550.08(IOX)'!$AM42</f>
        <v>7.1814076388800691E-2</v>
      </c>
      <c r="AA110" s="83">
        <f>'FN30.600.08(IOX)'!$AM42</f>
        <v>8.569797564654523E-2</v>
      </c>
      <c r="AB110" s="109">
        <f>'FN30.650.67(IOX)'!$AM42</f>
        <v>6.4885560856793756E-2</v>
      </c>
      <c r="AC110" s="307">
        <f>'GII30.400.10(IOX)'!$AM37</f>
        <v>3.7257191639278375E-2</v>
      </c>
      <c r="AD110" s="83">
        <f>'GII30.450.10(IOX)'!$AM37</f>
        <v>4.623604110205258E-2</v>
      </c>
      <c r="AE110" s="109">
        <f>'GII30.500.10(IOX)'!$AM37</f>
        <v>2.7836337826384762E-2</v>
      </c>
      <c r="AF110" s="467">
        <f t="shared" si="4"/>
        <v>8.9381899023781214E-2</v>
      </c>
      <c r="AG110" s="163"/>
      <c r="AH110" s="163">
        <f t="shared" si="5"/>
        <v>1.0893818990237811</v>
      </c>
      <c r="AI110" s="163">
        <f>PRODUCT($AH$99:AH110)</f>
        <v>0.98617386756046288</v>
      </c>
    </row>
    <row r="111" spans="9:35" ht="15">
      <c r="I111" s="148">
        <f t="shared" si="3"/>
        <v>40998</v>
      </c>
      <c r="J111" s="307"/>
      <c r="K111" s="83"/>
      <c r="L111" s="83"/>
      <c r="M111" s="83"/>
      <c r="N111" s="83"/>
      <c r="O111" s="83"/>
      <c r="P111" s="83"/>
      <c r="Q111" s="83">
        <f>'FN30.400.11(IOX)'!$AM29</f>
        <v>7.6113512986257195E-2</v>
      </c>
      <c r="R111" s="83">
        <f>'FN30.450.11(IOX)'!$AM29</f>
        <v>5.4538825879809266E-2</v>
      </c>
      <c r="S111" s="83">
        <f>'FN30.350.10(IOX)'!$AM41</f>
        <v>7.2724998899082113E-2</v>
      </c>
      <c r="T111" s="83">
        <f>'FN30.400.10(IOX)'!$AM41</f>
        <v>8.9440662693727566E-2</v>
      </c>
      <c r="U111" s="83">
        <f>'FN30.450.10(IOX)'!$AM41</f>
        <v>6.2533291387028012E-2</v>
      </c>
      <c r="V111" s="83">
        <f>'FN30.500.10(IOX)'!$AM41</f>
        <v>6.7750423651271124E-2</v>
      </c>
      <c r="W111" s="83">
        <f>'FN30.400.09(IOX)'!$AM43</f>
        <v>0.10327262184532411</v>
      </c>
      <c r="X111" s="83">
        <f>'FN30.450.09(IOX)'!$AM43</f>
        <v>6.8910152419261864E-2</v>
      </c>
      <c r="Y111" s="83">
        <f>'FN30.500.09(IOX)'!$AM43</f>
        <v>9.0981294326888645E-2</v>
      </c>
      <c r="Z111" s="83">
        <f>'FN30.550.08(IOX)'!$AM43</f>
        <v>2.8715247111714179E-2</v>
      </c>
      <c r="AA111" s="83">
        <f>'FN30.600.08(IOX)'!$AM43</f>
        <v>4.5720521354850073E-2</v>
      </c>
      <c r="AB111" s="109">
        <f>'FN30.650.67(IOX)'!$AM43</f>
        <v>4.8350936049685996E-2</v>
      </c>
      <c r="AC111" s="307">
        <f>'GII30.400.10(IOX)'!$AM38</f>
        <v>2.1127812608081796E-2</v>
      </c>
      <c r="AD111" s="83">
        <f>'GII30.450.10(IOX)'!$AM38</f>
        <v>2.6261334907285279E-2</v>
      </c>
      <c r="AE111" s="109">
        <f>'GII30.500.10(IOX)'!$AM38</f>
        <v>5.5496261116582367E-2</v>
      </c>
      <c r="AF111" s="467">
        <f t="shared" si="4"/>
        <v>6.0795859815789978E-2</v>
      </c>
      <c r="AG111" s="163"/>
      <c r="AH111" s="163">
        <f t="shared" si="5"/>
        <v>1.0607958598157901</v>
      </c>
      <c r="AI111" s="163">
        <f>PRODUCT($AH$99:AH111)</f>
        <v>1.0461291557666643</v>
      </c>
    </row>
    <row r="112" spans="9:35" ht="15">
      <c r="I112" s="148">
        <f t="shared" si="3"/>
        <v>41029</v>
      </c>
      <c r="J112" s="307"/>
      <c r="K112" s="83"/>
      <c r="L112" s="83"/>
      <c r="M112" s="83"/>
      <c r="N112" s="83"/>
      <c r="O112" s="83"/>
      <c r="P112" s="83"/>
      <c r="Q112" s="83">
        <f>'FN30.400.11(IOX)'!$AM30</f>
        <v>-2.0169212253492743E-2</v>
      </c>
      <c r="R112" s="83">
        <f>'FN30.450.11(IOX)'!$AM30</f>
        <v>-2.0086912444824707E-2</v>
      </c>
      <c r="S112" s="83">
        <f>'FN30.350.10(IOX)'!$AM42</f>
        <v>-2.9635225762697479E-2</v>
      </c>
      <c r="T112" s="83">
        <f>'FN30.400.10(IOX)'!$AM42</f>
        <v>-3.0882760571352245E-2</v>
      </c>
      <c r="U112" s="83">
        <f>'FN30.450.10(IOX)'!$AM42</f>
        <v>-3.1812121015799541E-2</v>
      </c>
      <c r="V112" s="83">
        <f>'FN30.500.10(IOX)'!$AM42</f>
        <v>-6.9588360376691852E-6</v>
      </c>
      <c r="W112" s="83">
        <f>'FN30.400.09(IOX)'!$AM44</f>
        <v>-1.9653878868863262E-2</v>
      </c>
      <c r="X112" s="83">
        <f>'FN30.450.09(IOX)'!$AM44</f>
        <v>-3.1081410244496177E-2</v>
      </c>
      <c r="Y112" s="83">
        <f>'FN30.500.09(IOX)'!$AM44</f>
        <v>-1.8200149112478625E-3</v>
      </c>
      <c r="Z112" s="83">
        <f>'FN30.550.08(IOX)'!$AM44</f>
        <v>-2.5830997946210119E-3</v>
      </c>
      <c r="AA112" s="83">
        <f>'FN30.600.08(IOX)'!$AM44</f>
        <v>-1.8154243259143599E-2</v>
      </c>
      <c r="AB112" s="109">
        <f>'FN30.650.67(IOX)'!$AM44</f>
        <v>4.2864405021190211E-2</v>
      </c>
      <c r="AC112" s="307">
        <f>'GII30.400.10(IOX)'!$AM39</f>
        <v>-1.903410746407665E-2</v>
      </c>
      <c r="AD112" s="83">
        <f>'GII30.450.10(IOX)'!$AM39</f>
        <v>-1.2996260935592608E-2</v>
      </c>
      <c r="AE112" s="109">
        <f>'GII30.500.10(IOX)'!$AM39</f>
        <v>-5.73565386862204E-4</v>
      </c>
      <c r="AF112" s="467">
        <f t="shared" si="4"/>
        <v>-1.3041691115194506E-2</v>
      </c>
      <c r="AG112" s="163"/>
      <c r="AH112" s="163">
        <f t="shared" si="5"/>
        <v>0.98695830888480551</v>
      </c>
      <c r="AI112" s="163">
        <f>PRODUCT($AH$99:AH112)</f>
        <v>1.0324858624505564</v>
      </c>
    </row>
    <row r="113" spans="9:35" ht="15">
      <c r="I113" s="148">
        <f t="shared" si="3"/>
        <v>41060</v>
      </c>
      <c r="J113" s="307"/>
      <c r="K113" s="83"/>
      <c r="L113" s="83"/>
      <c r="M113" s="83"/>
      <c r="N113" s="83"/>
      <c r="O113" s="83"/>
      <c r="P113" s="83"/>
      <c r="Q113" s="83">
        <f>'FN30.400.11(IOX)'!$AM31</f>
        <v>-6.2729177716908197E-2</v>
      </c>
      <c r="R113" s="83">
        <f>'FN30.450.11(IOX)'!$AM31</f>
        <v>-5.2988136950304965E-2</v>
      </c>
      <c r="S113" s="83">
        <f>'FN30.350.10(IOX)'!$AM43</f>
        <v>-9.9718567287007634E-2</v>
      </c>
      <c r="T113" s="83">
        <f>'FN30.400.10(IOX)'!$AM43</f>
        <v>-8.8157808730324097E-2</v>
      </c>
      <c r="U113" s="83">
        <f>'FN30.450.10(IOX)'!$AM43</f>
        <v>-7.0837861951425024E-2</v>
      </c>
      <c r="V113" s="83">
        <f>'FN30.500.10(IOX)'!$AM43</f>
        <v>-5.7476627478761005E-2</v>
      </c>
      <c r="W113" s="83">
        <f>'FN30.400.09(IOX)'!$AM45</f>
        <v>-9.9085285672081552E-2</v>
      </c>
      <c r="X113" s="83">
        <f>'FN30.450.09(IOX)'!$AM45</f>
        <v>-7.3302956850306786E-2</v>
      </c>
      <c r="Y113" s="83">
        <f>'FN30.500.09(IOX)'!$AM45</f>
        <v>-6.6392660876270271E-2</v>
      </c>
      <c r="Z113" s="83">
        <f>'FN30.550.08(IOX)'!$AM45</f>
        <v>-6.3697454463995759E-2</v>
      </c>
      <c r="AA113" s="83">
        <f>'FN30.600.08(IOX)'!$AM45</f>
        <v>-7.3407370368367406E-2</v>
      </c>
      <c r="AB113" s="109">
        <f>'FN30.650.67(IOX)'!$AM45</f>
        <v>-3.0786702674557104E-2</v>
      </c>
      <c r="AC113" s="307">
        <f>'GII30.400.10(IOX)'!$AM40</f>
        <v>-4.4527645010945416E-2</v>
      </c>
      <c r="AD113" s="83">
        <f>'GII30.450.10(IOX)'!$AM40</f>
        <v>-4.6860040737781411E-2</v>
      </c>
      <c r="AE113" s="109">
        <f>'GII30.500.10(IOX)'!$AM40</f>
        <v>-3.6565085066877528E-2</v>
      </c>
      <c r="AF113" s="467">
        <f t="shared" si="4"/>
        <v>-6.4435558789060945E-2</v>
      </c>
      <c r="AG113" s="163"/>
      <c r="AH113" s="163">
        <f t="shared" si="5"/>
        <v>0.93556444121093907</v>
      </c>
      <c r="AI113" s="163">
        <f>PRODUCT($AH$99:AH113)</f>
        <v>0.96595705896174933</v>
      </c>
    </row>
    <row r="114" spans="9:35" ht="15">
      <c r="I114" s="148">
        <f t="shared" si="3"/>
        <v>41089</v>
      </c>
      <c r="J114" s="307"/>
      <c r="K114" s="83"/>
      <c r="L114" s="83"/>
      <c r="M114" s="83"/>
      <c r="N114" s="83"/>
      <c r="O114" s="83"/>
      <c r="P114" s="83"/>
      <c r="Q114" s="83">
        <f>'FN30.400.11(IOX)'!$AM32</f>
        <v>2.7077283408981005E-3</v>
      </c>
      <c r="R114" s="83">
        <f>'FN30.450.11(IOX)'!$AM32</f>
        <v>2.5173505053958673E-2</v>
      </c>
      <c r="S114" s="83">
        <f>'FN30.350.10(IOX)'!$AM44</f>
        <v>4.7664100974955569E-2</v>
      </c>
      <c r="T114" s="83">
        <f>'FN30.400.10(IOX)'!$AM44</f>
        <v>4.5429918382249572E-2</v>
      </c>
      <c r="U114" s="83">
        <f>'FN30.450.10(IOX)'!$AM44</f>
        <v>4.8924937960044657E-2</v>
      </c>
      <c r="V114" s="83">
        <f>'FN30.500.10(IOX)'!$AM44</f>
        <v>2.7851004408237484E-2</v>
      </c>
      <c r="W114" s="83">
        <f>'FN30.400.09(IOX)'!$AM46</f>
        <v>7.324997251934641E-2</v>
      </c>
      <c r="X114" s="83">
        <f>'FN30.450.09(IOX)'!$AM46</f>
        <v>8.6076043976560032E-2</v>
      </c>
      <c r="Y114" s="83">
        <f>'FN30.500.09(IOX)'!$AM46</f>
        <v>3.4179230428508435E-2</v>
      </c>
      <c r="Z114" s="83">
        <f>'FN30.550.08(IOX)'!$AM46</f>
        <v>8.7691442301602272E-3</v>
      </c>
      <c r="AA114" s="83">
        <f>'FN30.600.08(IOX)'!$AM46</f>
        <v>-1.2188912575081031E-2</v>
      </c>
      <c r="AB114" s="109">
        <f>'FN30.650.67(IOX)'!$AM46</f>
        <v>-2.7471496806027833E-2</v>
      </c>
      <c r="AC114" s="307">
        <f>'GII30.400.10(IOX)'!$AM41</f>
        <v>2.3941948386571762E-2</v>
      </c>
      <c r="AD114" s="83">
        <f>'GII30.450.10(IOX)'!$AM41</f>
        <v>2.709375737216084E-2</v>
      </c>
      <c r="AE114" s="109">
        <f>'GII30.500.10(IOX)'!$AM41</f>
        <v>2.4203195517749871E-2</v>
      </c>
      <c r="AF114" s="467">
        <f t="shared" si="4"/>
        <v>2.9040271878019518E-2</v>
      </c>
      <c r="AG114" s="163"/>
      <c r="AH114" s="163">
        <f t="shared" si="5"/>
        <v>1.0290402718780196</v>
      </c>
      <c r="AI114" s="163">
        <f>PRODUCT($AH$99:AH114)</f>
        <v>0.99400871457649076</v>
      </c>
    </row>
    <row r="115" spans="9:35" ht="15">
      <c r="I115" s="148">
        <f t="shared" si="3"/>
        <v>41121</v>
      </c>
      <c r="J115" s="307"/>
      <c r="K115" s="83"/>
      <c r="L115" s="83"/>
      <c r="M115" s="83"/>
      <c r="N115" s="83"/>
      <c r="O115" s="83"/>
      <c r="P115" s="83"/>
      <c r="Q115" s="83">
        <f>'FN30.400.11(IOX)'!$AM33</f>
        <v>6.0485851241388585E-3</v>
      </c>
      <c r="R115" s="83">
        <f>'FN30.450.11(IOX)'!$AM33</f>
        <v>9.6974612813878022E-2</v>
      </c>
      <c r="S115" s="83">
        <f>'FN30.350.10(IOX)'!$AM45</f>
        <v>-4.4621659850728468E-2</v>
      </c>
      <c r="T115" s="83">
        <f>'FN30.400.10(IOX)'!$AM45</f>
        <v>2.9979614808322605E-2</v>
      </c>
      <c r="U115" s="83">
        <f>'FN30.450.10(IOX)'!$AM45</f>
        <v>8.0955762600813955E-2</v>
      </c>
      <c r="V115" s="83">
        <f>'FN30.500.10(IOX)'!$AM45</f>
        <v>4.1611770542412198E-2</v>
      </c>
      <c r="W115" s="83">
        <f>'FN30.400.09(IOX)'!$AM47</f>
        <v>8.8435135793812111E-2</v>
      </c>
      <c r="X115" s="83">
        <f>'FN30.450.09(IOX)'!$AM47</f>
        <v>0.10936261161622993</v>
      </c>
      <c r="Y115" s="83">
        <f>'FN30.500.09(IOX)'!$AM47</f>
        <v>4.067938300878364E-2</v>
      </c>
      <c r="Z115" s="83">
        <f>'FN30.550.08(IOX)'!$AM47</f>
        <v>3.5814485381755794E-2</v>
      </c>
      <c r="AA115" s="83">
        <f>'FN30.600.08(IOX)'!$AM47</f>
        <v>4.7579832777760143E-3</v>
      </c>
      <c r="AB115" s="109">
        <f>'FN30.650.67(IOX)'!$AM47</f>
        <v>2.1082658147377503E-2</v>
      </c>
      <c r="AC115" s="307">
        <f>'GII30.400.10(IOX)'!$AM42</f>
        <v>7.2476874572175044E-3</v>
      </c>
      <c r="AD115" s="83">
        <f>'GII30.450.10(IOX)'!$AM42</f>
        <v>4.3180584309916295E-2</v>
      </c>
      <c r="AE115" s="109">
        <f>'GII30.500.10(IOX)'!$AM42</f>
        <v>5.5721463704161173E-2</v>
      </c>
      <c r="AF115" s="467">
        <f t="shared" si="4"/>
        <v>4.1148711915724473E-2</v>
      </c>
      <c r="AG115" s="163"/>
      <c r="AH115" s="163">
        <f t="shared" si="5"/>
        <v>1.0411487119157246</v>
      </c>
      <c r="AI115" s="163">
        <f>PRODUCT($AH$99:AH115)</f>
        <v>1.0349108928143185</v>
      </c>
    </row>
    <row r="116" spans="9:35" ht="15">
      <c r="I116" s="148">
        <f t="shared" si="3"/>
        <v>41152</v>
      </c>
      <c r="J116" s="307"/>
      <c r="K116" s="83"/>
      <c r="L116" s="83"/>
      <c r="M116" s="83"/>
      <c r="N116" s="83"/>
      <c r="O116" s="83"/>
      <c r="P116" s="83"/>
      <c r="Q116" s="83">
        <f>'FN30.400.11(IOX)'!$AM34</f>
        <v>8.1544814675407598E-2</v>
      </c>
      <c r="R116" s="83">
        <f>'FN30.450.11(IOX)'!$AM34</f>
        <v>5.4681768407427313E-2</v>
      </c>
      <c r="S116" s="83">
        <f>'FN30.350.10(IOX)'!$AM46</f>
        <v>7.7819721171586545E-2</v>
      </c>
      <c r="T116" s="83">
        <f>'FN30.400.10(IOX)'!$AM46</f>
        <v>7.0604753780328294E-2</v>
      </c>
      <c r="U116" s="83">
        <f>'FN30.450.10(IOX)'!$AM46</f>
        <v>4.3318892957756094E-2</v>
      </c>
      <c r="V116" s="83">
        <f>'FN30.500.10(IOX)'!$AM46</f>
        <v>5.1274949733590668E-2</v>
      </c>
      <c r="W116" s="83">
        <f>'FN30.400.09(IOX)'!$AM48</f>
        <v>7.632453143023421E-2</v>
      </c>
      <c r="X116" s="83">
        <f>'FN30.450.09(IOX)'!$AM48</f>
        <v>6.2574239856936734E-2</v>
      </c>
      <c r="Y116" s="83">
        <f>'FN30.500.09(IOX)'!$AM48</f>
        <v>7.7994722983831019E-2</v>
      </c>
      <c r="Z116" s="83">
        <f>'FN30.550.08(IOX)'!$AM48</f>
        <v>2.8176499719805948E-2</v>
      </c>
      <c r="AA116" s="83">
        <f>'FN30.600.08(IOX)'!$AM48</f>
        <v>3.3373615953322514E-2</v>
      </c>
      <c r="AB116" s="109">
        <f>'FN30.650.67(IOX)'!$AM48</f>
        <v>3.9266166141599607E-3</v>
      </c>
      <c r="AC116" s="307">
        <f>'GII30.400.10(IOX)'!$AM43</f>
        <v>5.0940658873871031E-2</v>
      </c>
      <c r="AD116" s="83">
        <f>'GII30.450.10(IOX)'!$AM43</f>
        <v>5.5544951447785804E-2</v>
      </c>
      <c r="AE116" s="109">
        <f>'GII30.500.10(IOX)'!$AM43</f>
        <v>6.6598138182808811E-2</v>
      </c>
      <c r="AF116" s="467">
        <f t="shared" si="4"/>
        <v>5.5646591719256837E-2</v>
      </c>
      <c r="AG116" s="163"/>
      <c r="AH116" s="163">
        <f t="shared" si="5"/>
        <v>1.0556465917192568</v>
      </c>
      <c r="AI116" s="163">
        <f>PRODUCT($AH$99:AH116)</f>
        <v>1.0925001567325683</v>
      </c>
    </row>
    <row r="117" spans="9:35" ht="15">
      <c r="I117" s="148">
        <f t="shared" si="3"/>
        <v>41180</v>
      </c>
      <c r="J117" s="307"/>
      <c r="K117" s="83"/>
      <c r="L117" s="83"/>
      <c r="M117" s="83"/>
      <c r="N117" s="83"/>
      <c r="O117" s="83"/>
      <c r="P117" s="83"/>
      <c r="Q117" s="83">
        <f>'FN30.400.11(IOX)'!$AM35</f>
        <v>-7.688580232786793E-2</v>
      </c>
      <c r="R117" s="83">
        <f>'FN30.450.11(IOX)'!$AM35</f>
        <v>-6.4046306061614711E-2</v>
      </c>
      <c r="S117" s="83">
        <f>'FN30.350.10(IOX)'!$AM47</f>
        <v>-7.5311299844495319E-2</v>
      </c>
      <c r="T117" s="83">
        <f>'FN30.400.10(IOX)'!$AM47</f>
        <v>-6.7036496131888737E-2</v>
      </c>
      <c r="U117" s="83">
        <f>'FN30.450.10(IOX)'!$AM47</f>
        <v>-5.2920561144752118E-2</v>
      </c>
      <c r="V117" s="83">
        <f>'FN30.500.10(IOX)'!$AM47</f>
        <v>-1.6910858300876002E-3</v>
      </c>
      <c r="W117" s="83">
        <f>'FN30.400.09(IOX)'!$AM49</f>
        <v>-1.5129317410019607E-2</v>
      </c>
      <c r="X117" s="83">
        <f>'FN30.450.09(IOX)'!$AM49</f>
        <v>-2.501282449588017E-2</v>
      </c>
      <c r="Y117" s="83">
        <f>'FN30.500.09(IOX)'!$AM49</f>
        <v>-1.8614054494292911E-4</v>
      </c>
      <c r="Z117" s="83">
        <f>'FN30.550.08(IOX)'!$AM49</f>
        <v>-2.4001042016709849E-2</v>
      </c>
      <c r="AA117" s="83">
        <f>'FN30.600.08(IOX)'!$AM49</f>
        <v>-7.5460618592128334E-3</v>
      </c>
      <c r="AB117" s="109">
        <f>'FN30.650.67(IOX)'!$AM49</f>
        <v>-2.2689158635506204E-2</v>
      </c>
      <c r="AC117" s="307">
        <f>'GII30.400.10(IOX)'!$AM44</f>
        <v>7.9470774050299491E-3</v>
      </c>
      <c r="AD117" s="83">
        <f>'GII30.450.10(IOX)'!$AM44</f>
        <v>3.4159996661058942E-2</v>
      </c>
      <c r="AE117" s="109">
        <f>'GII30.500.10(IOX)'!$AM44</f>
        <v>6.6248025906182437E-2</v>
      </c>
      <c r="AF117" s="467">
        <f t="shared" si="4"/>
        <v>-2.1606733088713779E-2</v>
      </c>
      <c r="AG117" s="163"/>
      <c r="AH117" s="163">
        <f t="shared" si="5"/>
        <v>0.97839326691128625</v>
      </c>
      <c r="AI117" s="163">
        <f>PRODUCT($AH$99:AH117)</f>
        <v>1.0688947974466698</v>
      </c>
    </row>
    <row r="118" spans="9:35" ht="15">
      <c r="I118" s="148">
        <f t="shared" si="3"/>
        <v>41213</v>
      </c>
      <c r="J118" s="307"/>
      <c r="K118" s="83"/>
      <c r="L118" s="83"/>
      <c r="M118" s="83"/>
      <c r="N118" s="83"/>
      <c r="O118" s="83"/>
      <c r="P118" s="83"/>
      <c r="Q118" s="83">
        <f>'FN30.400.11(IOX)'!$AM36</f>
        <v>-1.2580434217835309E-2</v>
      </c>
      <c r="R118" s="83">
        <f>'FN30.450.11(IOX)'!$AM36</f>
        <v>2.435193620605848E-2</v>
      </c>
      <c r="S118" s="83">
        <f>'FN30.350.10(IOX)'!$AM48</f>
        <v>-2.5921280448031919E-2</v>
      </c>
      <c r="T118" s="83">
        <f>'FN30.400.10(IOX)'!$AM48</f>
        <v>-1.0991045057948158E-2</v>
      </c>
      <c r="U118" s="83">
        <f>'FN30.450.10(IOX)'!$AM48</f>
        <v>3.1209173891228927E-2</v>
      </c>
      <c r="V118" s="83">
        <f>'FN30.500.10(IOX)'!$AM48</f>
        <v>-1.4421942499414853E-2</v>
      </c>
      <c r="W118" s="83">
        <f>'FN30.400.09(IOX)'!$AM50</f>
        <v>-4.0799168536354256E-2</v>
      </c>
      <c r="X118" s="83">
        <f>'FN30.450.09(IOX)'!$AM50</f>
        <v>6.1272416722252185E-3</v>
      </c>
      <c r="Y118" s="83">
        <f>'FN30.500.09(IOX)'!$AM50</f>
        <v>-8.6329500582788786E-3</v>
      </c>
      <c r="Z118" s="83">
        <f>'FN30.550.08(IOX)'!$AM50</f>
        <v>3.5211504241257623E-2</v>
      </c>
      <c r="AA118" s="83">
        <f>'FN30.600.08(IOX)'!$AM50</f>
        <v>3.919825817655196E-2</v>
      </c>
      <c r="AB118" s="109">
        <f>'FN30.650.67(IOX)'!$AM50</f>
        <v>1.0752088485672688E-2</v>
      </c>
      <c r="AC118" s="307">
        <f>'GII30.400.10(IOX)'!$AM45</f>
        <v>-1.5049425561567756E-2</v>
      </c>
      <c r="AD118" s="83">
        <f>'GII30.450.10(IOX)'!$AM45</f>
        <v>-2.3984889514679689E-3</v>
      </c>
      <c r="AE118" s="109">
        <f>'GII30.500.10(IOX)'!$AM45</f>
        <v>1.8751085555040074E-2</v>
      </c>
      <c r="AF118" s="467">
        <f t="shared" si="4"/>
        <v>2.3204368598090581E-3</v>
      </c>
      <c r="AG118" s="163"/>
      <c r="AH118" s="163">
        <f t="shared" si="5"/>
        <v>1.0023204368598091</v>
      </c>
      <c r="AI118" s="163">
        <f>PRODUCT($AH$99:AH118)</f>
        <v>1.0713751003339234</v>
      </c>
    </row>
    <row r="119" spans="9:35" ht="15">
      <c r="I119" s="148">
        <f t="shared" si="3"/>
        <v>41243</v>
      </c>
      <c r="J119" s="307"/>
      <c r="K119" s="83"/>
      <c r="L119" s="83"/>
      <c r="M119" s="83"/>
      <c r="N119" s="83"/>
      <c r="O119" s="83"/>
      <c r="P119" s="83"/>
      <c r="Q119" s="83">
        <f>'FN30.400.11(IOX)'!$AM37</f>
        <v>1.3037568422544089E-2</v>
      </c>
      <c r="R119" s="83">
        <f>'FN30.450.11(IOX)'!$AM37</f>
        <v>-5.5732199229725519E-2</v>
      </c>
      <c r="S119" s="83">
        <f>'FN30.350.10(IOX)'!$AM49</f>
        <v>4.1462697543438183E-2</v>
      </c>
      <c r="T119" s="83">
        <f>'FN30.400.10(IOX)'!$AM49</f>
        <v>-5.6771788947247116E-3</v>
      </c>
      <c r="U119" s="83">
        <f>'FN30.450.10(IOX)'!$AM49</f>
        <v>-3.2596455963203749E-2</v>
      </c>
      <c r="V119" s="83">
        <f>'FN30.500.10(IOX)'!$AM49</f>
        <v>-5.9101698621500366E-2</v>
      </c>
      <c r="W119" s="83">
        <f>'FN30.400.09(IOX)'!$AM51</f>
        <v>-1.8853444676211747E-2</v>
      </c>
      <c r="X119" s="83">
        <f>'FN30.450.09(IOX)'!$AM51</f>
        <v>-5.4727436849313062E-2</v>
      </c>
      <c r="Y119" s="83">
        <f>'FN30.500.09(IOX)'!$AM51</f>
        <v>-8.1311876786839335E-2</v>
      </c>
      <c r="Z119" s="83">
        <f>'FN30.550.08(IOX)'!$AM51</f>
        <v>-8.8586625456617551E-2</v>
      </c>
      <c r="AA119" s="83">
        <f>'FN30.600.08(IOX)'!$AM51</f>
        <v>-7.2555556120544498E-2</v>
      </c>
      <c r="AB119" s="109">
        <f>'FN30.650.67(IOX)'!$AM51</f>
        <v>-6.6690781516903441E-2</v>
      </c>
      <c r="AC119" s="307">
        <f>'GII30.400.10(IOX)'!$AM46</f>
        <v>4.0951005534457388E-3</v>
      </c>
      <c r="AD119" s="83">
        <f>'GII30.450.10(IOX)'!$AM46</f>
        <v>4.0524638248659569E-3</v>
      </c>
      <c r="AE119" s="109">
        <f>'GII30.500.10(IOX)'!$AM46</f>
        <v>-1.2255244205679982E-2</v>
      </c>
      <c r="AF119" s="467">
        <f t="shared" si="4"/>
        <v>-3.2362711198464664E-2</v>
      </c>
      <c r="AG119" s="163"/>
      <c r="AH119" s="163">
        <f t="shared" si="5"/>
        <v>0.96763728880153532</v>
      </c>
      <c r="AI119" s="163">
        <f>PRODUCT($AH$99:AH119)</f>
        <v>1.0367024973765904</v>
      </c>
    </row>
    <row r="120" spans="9:35" ht="15">
      <c r="I120" s="148">
        <f t="shared" si="3"/>
        <v>41274</v>
      </c>
      <c r="J120" s="307"/>
      <c r="K120" s="83"/>
      <c r="L120" s="83"/>
      <c r="M120" s="83"/>
      <c r="N120" s="83"/>
      <c r="O120" s="83"/>
      <c r="P120" s="83"/>
      <c r="Q120" s="83">
        <f>'FN30.400.11(IOX)'!$AM38</f>
        <v>1.4897084645427749E-2</v>
      </c>
      <c r="R120" s="83">
        <f>'FN30.450.11(IOX)'!$AM38</f>
        <v>3.8113709181151E-2</v>
      </c>
      <c r="S120" s="83">
        <f>'FN30.350.10(IOX)'!$AM50</f>
        <v>-3.3321342249119242E-3</v>
      </c>
      <c r="T120" s="83">
        <f>'FN30.400.10(IOX)'!$AM50</f>
        <v>-4.2469997289637908E-3</v>
      </c>
      <c r="U120" s="83">
        <f>'FN30.450.10(IOX)'!$AM50</f>
        <v>2.5955162765899049E-2</v>
      </c>
      <c r="V120" s="83">
        <f>'FN30.500.10(IOX)'!$AM50</f>
        <v>2.1690193545434448E-2</v>
      </c>
      <c r="W120" s="83">
        <f>'FN30.400.09(IOX)'!$AM52</f>
        <v>2.0816146139566206E-2</v>
      </c>
      <c r="X120" s="83">
        <f>'FN30.450.09(IOX)'!$AM52</f>
        <v>4.9974349429191128E-2</v>
      </c>
      <c r="Y120" s="83">
        <f>'FN30.500.09(IOX)'!$AM52</f>
        <v>1.7697937247876609E-2</v>
      </c>
      <c r="Z120" s="83">
        <f>'FN30.550.08(IOX)'!$AM52</f>
        <v>4.6745612835291966E-2</v>
      </c>
      <c r="AA120" s="83">
        <f>'FN30.600.08(IOX)'!$AM52</f>
        <v>3.9736073753267924E-2</v>
      </c>
      <c r="AB120" s="109">
        <f>'FN30.650.67(IOX)'!$AM52</f>
        <v>2.4619469683972346E-2</v>
      </c>
      <c r="AC120" s="307">
        <f>'GII30.400.10(IOX)'!$AM47</f>
        <v>1.2586950652493416E-2</v>
      </c>
      <c r="AD120" s="83">
        <f>'GII30.450.10(IOX)'!$AM47</f>
        <v>2.1797247543400506E-3</v>
      </c>
      <c r="AE120" s="109">
        <f>'GII30.500.10(IOX)'!$AM47</f>
        <v>6.7620818725329579E-3</v>
      </c>
      <c r="AF120" s="467">
        <f t="shared" si="4"/>
        <v>2.0946357503504605E-2</v>
      </c>
      <c r="AG120" s="163"/>
      <c r="AH120" s="163">
        <f t="shared" si="5"/>
        <v>1.0209463575035047</v>
      </c>
      <c r="AI120" s="163">
        <f>PRODUCT($AH$99:AH120)</f>
        <v>1.0584176385114166</v>
      </c>
    </row>
    <row r="121" spans="9:35" ht="15">
      <c r="I121" s="148">
        <f t="shared" si="3"/>
        <v>41305</v>
      </c>
      <c r="J121" s="307"/>
      <c r="K121" s="83"/>
      <c r="L121" s="83"/>
      <c r="M121" s="83"/>
      <c r="N121" s="83"/>
      <c r="O121" s="83"/>
      <c r="P121" s="83"/>
      <c r="Q121" s="83">
        <f>'FN30.400.11(IOX)'!$AM39</f>
        <v>8.6556146620124702E-2</v>
      </c>
      <c r="R121" s="83">
        <f>'FN30.450.11(IOX)'!$AM39</f>
        <v>4.5049648008431108E-2</v>
      </c>
      <c r="S121" s="83">
        <f>'FN30.350.10(IOX)'!$AM51</f>
        <v>0.11310035184328769</v>
      </c>
      <c r="T121" s="83">
        <f>'FN30.400.10(IOX)'!$AM51</f>
        <v>7.9913745812886738E-2</v>
      </c>
      <c r="U121" s="83">
        <f>'FN30.450.10(IOX)'!$AM51</f>
        <v>3.596615089710542E-2</v>
      </c>
      <c r="V121" s="83">
        <f>'FN30.500.10(IOX)'!$AM51</f>
        <v>-8.4065994535472855E-3</v>
      </c>
      <c r="W121" s="83">
        <f>'FN30.400.09(IOX)'!$AM53</f>
        <v>5.5907118985609273E-2</v>
      </c>
      <c r="X121" s="83">
        <f>'FN30.450.09(IOX)'!$AM53</f>
        <v>-5.1118529006695624E-3</v>
      </c>
      <c r="Y121" s="83">
        <f>'FN30.500.09(IOX)'!$AM53</f>
        <v>-1.363953864496493E-2</v>
      </c>
      <c r="Z121" s="83">
        <f>'FN30.550.08(IOX)'!$AM53</f>
        <v>-4.3038650233309161E-2</v>
      </c>
      <c r="AA121" s="83">
        <f>'FN30.600.08(IOX)'!$AM53</f>
        <v>-6.0270731099535957E-2</v>
      </c>
      <c r="AB121" s="109">
        <f>'FN30.650.67(IOX)'!$AM53</f>
        <v>-5.5295309923318783E-2</v>
      </c>
      <c r="AC121" s="307">
        <f>'GII30.400.10(IOX)'!$AM48</f>
        <v>1.9527018852337565E-2</v>
      </c>
      <c r="AD121" s="83">
        <f>'GII30.450.10(IOX)'!$AM48</f>
        <v>-1.5301167506139948E-4</v>
      </c>
      <c r="AE121" s="109">
        <f>'GII30.500.10(IOX)'!$AM48</f>
        <v>-1.5266735914932782E-2</v>
      </c>
      <c r="AF121" s="467">
        <f t="shared" si="4"/>
        <v>1.5655850078296181E-2</v>
      </c>
      <c r="AG121" s="163"/>
      <c r="AH121" s="163">
        <f t="shared" si="5"/>
        <v>1.0156558500782962</v>
      </c>
      <c r="AI121" s="163">
        <f>PRODUCT($AH$99:AH121)</f>
        <v>1.0749880663801756</v>
      </c>
    </row>
    <row r="122" spans="9:35" ht="15">
      <c r="I122" s="148">
        <f t="shared" si="3"/>
        <v>41333</v>
      </c>
      <c r="J122" s="307"/>
      <c r="K122" s="83"/>
      <c r="L122" s="83"/>
      <c r="M122" s="83"/>
      <c r="N122" s="83"/>
      <c r="O122" s="83"/>
      <c r="P122" s="83"/>
      <c r="Q122" s="83">
        <f>'FN30.400.11(IOX)'!$AM40</f>
        <v>-1.497094188853362E-2</v>
      </c>
      <c r="R122" s="83">
        <f>'FN30.450.11(IOX)'!$AM40</f>
        <v>-1.4239054651143258E-3</v>
      </c>
      <c r="S122" s="83">
        <f>'FN30.350.10(IOX)'!$AM52</f>
        <v>3.1380883888253039E-2</v>
      </c>
      <c r="T122" s="83">
        <f>'FN30.400.10(IOX)'!$AM52</f>
        <v>-7.4752122779216572E-3</v>
      </c>
      <c r="U122" s="83">
        <f>'FN30.450.10(IOX)'!$AM52</f>
        <v>-1.4447763691031225E-3</v>
      </c>
      <c r="V122" s="83">
        <f>'FN30.500.10(IOX)'!$AM52</f>
        <v>-5.1665087786266122E-3</v>
      </c>
      <c r="W122" s="83">
        <f>'FN30.400.09(IOX)'!$AM54</f>
        <v>1.7198094716233459E-3</v>
      </c>
      <c r="X122" s="83">
        <f>'FN30.450.09(IOX)'!$AM54</f>
        <v>-1.0141695183458221E-3</v>
      </c>
      <c r="Y122" s="83">
        <f>'FN30.500.09(IOX)'!$AM54</f>
        <v>1.4225715379818274E-2</v>
      </c>
      <c r="Z122" s="83">
        <f>'FN30.550.08(IOX)'!$AM54</f>
        <v>1.8418590238787436E-2</v>
      </c>
      <c r="AA122" s="83">
        <f>'FN30.600.08(IOX)'!$AM54</f>
        <v>-3.9289203147288782E-3</v>
      </c>
      <c r="AB122" s="109">
        <f>'FN30.650.67(IOX)'!$AM54</f>
        <v>-2.8539380128928923E-2</v>
      </c>
      <c r="AC122" s="307">
        <f>'GII30.400.10(IOX)'!$AM49</f>
        <v>8.2323816954710995E-3</v>
      </c>
      <c r="AD122" s="83">
        <f>'GII30.450.10(IOX)'!$AM49</f>
        <v>1.6808951638661931E-2</v>
      </c>
      <c r="AE122" s="109">
        <f>'GII30.500.10(IOX)'!$AM49</f>
        <v>1.219628660567691E-2</v>
      </c>
      <c r="AF122" s="467">
        <f t="shared" si="4"/>
        <v>2.6012536117992718E-3</v>
      </c>
      <c r="AG122" s="163"/>
      <c r="AH122" s="163">
        <f t="shared" si="5"/>
        <v>1.0026012536117992</v>
      </c>
      <c r="AI122" s="163">
        <f>PRODUCT($AH$99:AH122)</f>
        <v>1.0777843829704881</v>
      </c>
    </row>
    <row r="123" spans="9:35" ht="15">
      <c r="I123" s="148">
        <f t="shared" si="3"/>
        <v>41361</v>
      </c>
      <c r="J123" s="441"/>
      <c r="K123" s="83"/>
      <c r="L123" s="83"/>
      <c r="M123" s="83"/>
      <c r="N123" s="83"/>
      <c r="O123" s="83">
        <f>'FN30.300.12(IOX)'!$AM29</f>
        <v>4.2260465888291826E-2</v>
      </c>
      <c r="P123" s="83">
        <f>'FN30.350.12(IOX)'!AM29</f>
        <v>6.4402300685991551E-2</v>
      </c>
      <c r="Q123" s="83">
        <f>'FN30.400.11(IOX)'!$AM41</f>
        <v>5.8847838550106543E-2</v>
      </c>
      <c r="R123" s="83">
        <f>'FN30.450.11(IOX)'!$AM41</f>
        <v>2.7053870417543469E-2</v>
      </c>
      <c r="S123" s="83">
        <f>'FN30.350.10(IOX)'!$AM53</f>
        <v>7.5595551442817918E-2</v>
      </c>
      <c r="T123" s="83">
        <f>'FN30.400.10(IOX)'!$AM53</f>
        <v>5.478517293696996E-2</v>
      </c>
      <c r="U123" s="83">
        <f>'FN30.450.10(IOX)'!$AM53</f>
        <v>3.4140834929232616E-2</v>
      </c>
      <c r="V123" s="83">
        <f>'FN30.500.10(IOX)'!$AM53</f>
        <v>2.210118290407604E-2</v>
      </c>
      <c r="W123" s="83">
        <f>'FN30.400.09(IOX)'!$AM55</f>
        <v>4.8760201991084079E-2</v>
      </c>
      <c r="X123" s="83">
        <f>'FN30.450.09(IOX)'!$AM55</f>
        <v>3.7631618186335494E-2</v>
      </c>
      <c r="Y123" s="83">
        <f>'FN30.500.09(IOX)'!$AM55</f>
        <v>3.1763005282429833E-2</v>
      </c>
      <c r="Z123" s="83">
        <f>'FN30.550.08(IOX)'!$AM55</f>
        <v>1.0728855166522841E-2</v>
      </c>
      <c r="AA123" s="83">
        <f>'FN30.600.08(IOX)'!$AM55</f>
        <v>1.499493886349434E-2</v>
      </c>
      <c r="AB123" s="109">
        <f>'FN30.650.67(IOX)'!$AM55</f>
        <v>-2.2232731838916275E-2</v>
      </c>
      <c r="AC123" s="307">
        <f>'GII30.400.10(IOX)'!$AM50</f>
        <v>3.3361569400323338E-2</v>
      </c>
      <c r="AD123" s="83">
        <f>'GII30.450.10(IOX)'!$AM50</f>
        <v>3.2399524359403374E-2</v>
      </c>
      <c r="AE123" s="109">
        <f>'GII30.500.10(IOX)'!$AM50</f>
        <v>3.1298918638820297E-2</v>
      </c>
      <c r="AF123" s="467">
        <f t="shared" si="4"/>
        <v>3.5170183400266307E-2</v>
      </c>
      <c r="AG123" s="163"/>
      <c r="AH123" s="163">
        <f t="shared" si="5"/>
        <v>1.0351701834002662</v>
      </c>
      <c r="AI123" s="163">
        <f>PRODUCT($AH$99:AH123)</f>
        <v>1.115690257385503</v>
      </c>
    </row>
    <row r="124" spans="9:35" ht="15">
      <c r="I124" s="148">
        <f t="shared" si="3"/>
        <v>41394</v>
      </c>
      <c r="J124" s="307"/>
      <c r="K124" s="83"/>
      <c r="L124" s="83"/>
      <c r="M124" s="83"/>
      <c r="N124" s="83"/>
      <c r="O124" s="83">
        <f>'FN30.300.12(IOX)'!$AM30</f>
        <v>-1.1846728735916245E-2</v>
      </c>
      <c r="P124" s="83">
        <f>'FN30.350.12(IOX)'!AM30</f>
        <v>-7.7649422186707659E-2</v>
      </c>
      <c r="Q124" s="83">
        <f>'FN30.400.11(IOX)'!$AM42</f>
        <v>-7.9412078325820895E-2</v>
      </c>
      <c r="R124" s="83">
        <f>'FN30.450.11(IOX)'!$AM42</f>
        <v>-9.2961739258143272E-2</v>
      </c>
      <c r="S124" s="83">
        <f>'FN30.350.10(IOX)'!$AM54</f>
        <v>-0.10588121076415065</v>
      </c>
      <c r="T124" s="83">
        <f>'FN30.400.10(IOX)'!$AM54</f>
        <v>-0.10573774935072135</v>
      </c>
      <c r="U124" s="83">
        <f>'FN30.450.10(IOX)'!$AM54</f>
        <v>-0.13583910018030784</v>
      </c>
      <c r="V124" s="83">
        <f>'FN30.500.10(IOX)'!$AM54</f>
        <v>-0.10716302484347268</v>
      </c>
      <c r="W124" s="83">
        <f>'FN30.400.09(IOX)'!$AM56</f>
        <v>-0.14809847332342432</v>
      </c>
      <c r="X124" s="83">
        <f>'FN30.450.09(IOX)'!$AM56</f>
        <v>-0.14842498978025628</v>
      </c>
      <c r="Y124" s="83">
        <f>'FN30.500.09(IOX)'!$AM56</f>
        <v>-9.9112316408446324E-2</v>
      </c>
      <c r="Z124" s="83">
        <f>'FN30.550.08(IOX)'!$AM56</f>
        <v>-0.10925144307056753</v>
      </c>
      <c r="AA124" s="83">
        <f>'FN30.600.08(IOX)'!$AM56</f>
        <v>-0.10553467923850798</v>
      </c>
      <c r="AB124" s="109">
        <f>'FN30.650.67(IOX)'!$AM56</f>
        <v>-9.8333534018371027E-2</v>
      </c>
      <c r="AC124" s="307">
        <f>'GII30.400.10(IOX)'!$AM51</f>
        <v>-5.9926885501963199E-2</v>
      </c>
      <c r="AD124" s="83">
        <f>'GII30.450.10(IOX)'!$AM51</f>
        <v>-6.1668579612322007E-2</v>
      </c>
      <c r="AE124" s="109">
        <f>'GII30.500.10(IOX)'!$AM51</f>
        <v>-0.15435053415193067</v>
      </c>
      <c r="AF124" s="467">
        <f t="shared" si="4"/>
        <v>-0.10007014639711941</v>
      </c>
      <c r="AG124" s="67"/>
      <c r="AH124" s="67">
        <f t="shared" si="5"/>
        <v>0.89992985360288058</v>
      </c>
      <c r="AI124" s="67">
        <f>PRODUCT($AH$99:AH124)</f>
        <v>1.0040429699950959</v>
      </c>
    </row>
    <row r="125" spans="9:35" ht="15">
      <c r="I125" s="148">
        <f t="shared" si="3"/>
        <v>41425</v>
      </c>
      <c r="J125" s="307"/>
      <c r="K125" s="83"/>
      <c r="L125" s="83"/>
      <c r="M125" s="83"/>
      <c r="N125" s="83"/>
      <c r="O125" s="83">
        <f>'FN30.300.12(IOX)'!$AM31</f>
        <v>-1.3087210536973303E-2</v>
      </c>
      <c r="P125" s="83">
        <f>'FN30.350.12(IOX)'!AM31</f>
        <v>9.6296492636912451E-2</v>
      </c>
      <c r="Q125" s="83">
        <f>'FN30.400.11(IOX)'!$AM43</f>
        <v>0.14107032026015676</v>
      </c>
      <c r="R125" s="83">
        <f>'FN30.450.11(IOX)'!$AM43</f>
        <v>9.0629175916481869E-2</v>
      </c>
      <c r="S125" s="83">
        <f>'FN30.350.10(IOX)'!$AM55</f>
        <v>0.13981916539545239</v>
      </c>
      <c r="T125" s="83">
        <f>'FN30.400.10(IOX)'!$AM55</f>
        <v>0.13681255550317103</v>
      </c>
      <c r="U125" s="83">
        <f>'FN30.450.10(IOX)'!$AM55</f>
        <v>9.0712474691736669E-2</v>
      </c>
      <c r="V125" s="83">
        <f>'FN30.500.10(IOX)'!$AM55</f>
        <v>-4.4539656313516286E-2</v>
      </c>
      <c r="W125" s="83">
        <f>'FN30.400.09(IOX)'!$AM57</f>
        <v>0.22643090083758957</v>
      </c>
      <c r="X125" s="83">
        <f>'FN30.450.09(IOX)'!$AM57</f>
        <v>0.15748421812019459</v>
      </c>
      <c r="Y125" s="83">
        <f>'FN30.500.09(IOX)'!$AM57</f>
        <v>-5.4786251807545865E-2</v>
      </c>
      <c r="Z125" s="83">
        <f>'FN30.550.08(IOX)'!$AM57</f>
        <v>-3.93116325889993E-2</v>
      </c>
      <c r="AA125" s="83">
        <f>'FN30.600.08(IOX)'!$AM57</f>
        <v>-0.10446635706426483</v>
      </c>
      <c r="AB125" s="109">
        <f>'FN30.650.67(IOX)'!$AM57</f>
        <v>-6.3423540587999025E-2</v>
      </c>
      <c r="AC125" s="307">
        <f>'GII30.400.10(IOX)'!$AM52</f>
        <v>5.2159615880274013E-2</v>
      </c>
      <c r="AD125" s="83">
        <f>'GII30.450.10(IOX)'!$AM52</f>
        <v>-9.8015647359195199E-2</v>
      </c>
      <c r="AE125" s="109">
        <f>'GII30.500.10(IOX)'!$AM52</f>
        <v>-0.10272657221925471</v>
      </c>
      <c r="AF125" s="467">
        <f t="shared" si="4"/>
        <v>3.5944591221424751E-2</v>
      </c>
      <c r="AG125" s="67"/>
      <c r="AH125" s="67">
        <f t="shared" si="5"/>
        <v>1.0359445912214247</v>
      </c>
      <c r="AI125" s="67">
        <f>PRODUCT($AH$99:AH125)</f>
        <v>1.0401328841203148</v>
      </c>
    </row>
    <row r="126" spans="9:35" ht="15">
      <c r="I126" s="148">
        <f t="shared" si="3"/>
        <v>41453</v>
      </c>
      <c r="J126" s="307"/>
      <c r="K126" s="83"/>
      <c r="L126" s="83"/>
      <c r="M126" s="83"/>
      <c r="N126" s="83"/>
      <c r="O126" s="83">
        <f>'FN30.300.12(IOX)'!$AM32</f>
        <v>-1.8787412580843502E-2</v>
      </c>
      <c r="P126" s="83">
        <f>'FN30.350.12(IOX)'!AM32</f>
        <v>-9.4688747364365215E-3</v>
      </c>
      <c r="Q126" s="83">
        <f>'FN30.400.11(IOX)'!$AM44</f>
        <v>3.6557936460999342E-2</v>
      </c>
      <c r="R126" s="83">
        <f>'FN30.450.11(IOX)'!$AM44</f>
        <v>7.1868698010192342E-2</v>
      </c>
      <c r="S126" s="83">
        <f>'FN30.350.10(IOX)'!$AM56</f>
        <v>1.1187986370787516E-4</v>
      </c>
      <c r="T126" s="83">
        <f>'FN30.400.10(IOX)'!$AM56</f>
        <v>6.4199124676189642E-2</v>
      </c>
      <c r="U126" s="83">
        <f>'FN30.450.10(IOX)'!$AM56</f>
        <v>0.12494817153272075</v>
      </c>
      <c r="V126" s="83">
        <f>'FN30.500.10(IOX)'!$AM56</f>
        <v>0.12408452225385264</v>
      </c>
      <c r="W126" s="83">
        <f>'FN30.400.09(IOX)'!$AM58</f>
        <v>8.0724429921673127E-2</v>
      </c>
      <c r="X126" s="83">
        <f>'FN30.450.09(IOX)'!$AM58</f>
        <v>0.13831488709662607</v>
      </c>
      <c r="Y126" s="83">
        <f>'FN30.500.09(IOX)'!$AM58</f>
        <v>0.13454675498679033</v>
      </c>
      <c r="Z126" s="83">
        <f>'FN30.550.08(IOX)'!$AM58</f>
        <v>5.8814027475717276E-2</v>
      </c>
      <c r="AA126" s="83">
        <f>'FN30.600.08(IOX)'!$AM58</f>
        <v>7.3614758503804223E-2</v>
      </c>
      <c r="AB126" s="109">
        <f>'FN30.650.67(IOX)'!$AM58</f>
        <v>4.0524108338253401E-2</v>
      </c>
      <c r="AC126" s="307">
        <f>'GII30.400.10(IOX)'!$AM53</f>
        <v>4.5779638527791378E-2</v>
      </c>
      <c r="AD126" s="83">
        <f>'GII30.450.10(IOX)'!$AM53</f>
        <v>8.1461899519200215E-2</v>
      </c>
      <c r="AE126" s="109">
        <f>'GII30.500.10(IOX)'!$AM53</f>
        <v>0.17898579355297178</v>
      </c>
      <c r="AF126" s="467">
        <f t="shared" si="4"/>
        <v>7.2134137847247662E-2</v>
      </c>
      <c r="AG126" s="67"/>
      <c r="AH126" s="67">
        <f t="shared" si="5"/>
        <v>1.0721341378472478</v>
      </c>
      <c r="AI126" s="67">
        <f>PRODUCT($AH$99:AH126)</f>
        <v>1.115161972962905</v>
      </c>
    </row>
    <row r="127" spans="9:35" ht="15">
      <c r="I127" s="148">
        <f t="shared" si="3"/>
        <v>41486</v>
      </c>
      <c r="J127" s="307"/>
      <c r="K127" s="83"/>
      <c r="L127" s="83"/>
      <c r="M127" s="83"/>
      <c r="N127" s="83"/>
      <c r="O127" s="83">
        <f>'FN30.300.12(IOX)'!$AM33</f>
        <v>3.7272915555589745E-2</v>
      </c>
      <c r="P127" s="83">
        <f>'FN30.350.12(IOX)'!AM33</f>
        <v>6.5104130664877261E-2</v>
      </c>
      <c r="Q127" s="83">
        <f>'FN30.400.11(IOX)'!$AM45</f>
        <v>6.9620177490924987E-2</v>
      </c>
      <c r="R127" s="83">
        <f>'FN30.450.11(IOX)'!$AM45</f>
        <v>3.4552435581437425E-2</v>
      </c>
      <c r="S127" s="83">
        <f>'FN30.350.10(IOX)'!$AM57</f>
        <v>7.0147654576211679E-2</v>
      </c>
      <c r="T127" s="83">
        <f>'FN30.400.10(IOX)'!$AM57</f>
        <v>5.6430140414603869E-2</v>
      </c>
      <c r="U127" s="83">
        <f>'FN30.450.10(IOX)'!$AM57</f>
        <v>1.857323414565035E-2</v>
      </c>
      <c r="V127" s="83">
        <f>'FN30.500.10(IOX)'!$AM57</f>
        <v>3.7864385520558055E-2</v>
      </c>
      <c r="W127" s="83">
        <f>'FN30.400.09(IOX)'!$AM59</f>
        <v>6.2328298346397859E-2</v>
      </c>
      <c r="X127" s="83">
        <f>'FN30.450.09(IOX)'!$AM59</f>
        <v>1.1107813576129767E-2</v>
      </c>
      <c r="Y127" s="83">
        <f>'FN30.500.09(IOX)'!$AM59</f>
        <v>3.0960067239412574E-2</v>
      </c>
      <c r="Z127" s="83">
        <f>'FN30.550.08(IOX)'!$AM59</f>
        <v>7.3393843760424363E-2</v>
      </c>
      <c r="AA127" s="83">
        <f>'FN30.600.08(IOX)'!$AM59</f>
        <v>5.8844603379554598E-2</v>
      </c>
      <c r="AB127" s="109">
        <f>'FN30.650.67(IOX)'!$AM59</f>
        <v>5.5321401028305857E-2</v>
      </c>
      <c r="AC127" s="307">
        <f>'GII30.400.10(IOX)'!$AM54</f>
        <v>3.0771487327277278E-2</v>
      </c>
      <c r="AD127" s="83">
        <f>'GII30.450.10(IOX)'!$AM54</f>
        <v>3.8538047758389024E-2</v>
      </c>
      <c r="AE127" s="109">
        <f>'GII30.500.10(IOX)'!$AM54</f>
        <v>9.5663188240556613E-3</v>
      </c>
      <c r="AF127" s="467">
        <f t="shared" si="4"/>
        <v>4.4729232658223546E-2</v>
      </c>
      <c r="AG127" s="67"/>
      <c r="AH127" s="67">
        <f t="shared" si="5"/>
        <v>1.0447292326582236</v>
      </c>
      <c r="AI127" s="67">
        <f>PRODUCT($AH$99:AH127)</f>
        <v>1.1650423123031663</v>
      </c>
    </row>
    <row r="128" spans="9:35" ht="15">
      <c r="I128" s="148">
        <f t="shared" si="3"/>
        <v>41516</v>
      </c>
      <c r="J128" s="307"/>
      <c r="K128" s="83"/>
      <c r="L128" s="83"/>
      <c r="M128" s="83"/>
      <c r="N128" s="83"/>
      <c r="O128" s="83">
        <f>'FN30.300.12(IOX)'!$AM34</f>
        <v>8.2598025325038918E-3</v>
      </c>
      <c r="P128" s="83">
        <f>'FN30.350.12(IOX)'!AM34</f>
        <v>1.9522858702811501E-3</v>
      </c>
      <c r="Q128" s="83">
        <f>'FN30.400.11(IOX)'!$AM46</f>
        <v>1.3949705668715151E-2</v>
      </c>
      <c r="R128" s="83">
        <f>'FN30.450.11(IOX)'!$AM46</f>
        <v>5.2946907855088335E-2</v>
      </c>
      <c r="S128" s="83">
        <f>'FN30.350.10(IOX)'!$AM58</f>
        <v>-9.641282368415504E-3</v>
      </c>
      <c r="T128" s="83">
        <f>'FN30.400.10(IOX)'!$AM58</f>
        <v>2.0029993276661256E-2</v>
      </c>
      <c r="U128" s="83">
        <f>'FN30.450.10(IOX)'!$AM58</f>
        <v>4.5177309280402679E-2</v>
      </c>
      <c r="V128" s="83">
        <f>'FN30.500.10(IOX)'!$AM58</f>
        <v>8.2209568218426676E-2</v>
      </c>
      <c r="W128" s="83">
        <f>'FN30.400.09(IOX)'!$AM60</f>
        <v>1.3539553420451017E-2</v>
      </c>
      <c r="X128" s="83">
        <f>'FN30.450.09(IOX)'!$AM60</f>
        <v>4.4203989716248775E-2</v>
      </c>
      <c r="Y128" s="83">
        <f>'FN30.500.09(IOX)'!$AM60</f>
        <v>6.9332460210261029E-2</v>
      </c>
      <c r="Z128" s="83">
        <f>'FN30.550.08(IOX)'!$AM60</f>
        <v>4.4593828078666457E-2</v>
      </c>
      <c r="AA128" s="83">
        <f>'FN30.600.08(IOX)'!$AM60</f>
        <v>4.9259188120697905E-2</v>
      </c>
      <c r="AB128" s="109">
        <f>'FN30.650.67(IOX)'!$AM60</f>
        <v>4.6415276357758183E-2</v>
      </c>
      <c r="AC128" s="307">
        <f>'GII30.400.10(IOX)'!$AM55</f>
        <v>1.478267338438415E-3</v>
      </c>
      <c r="AD128" s="83">
        <f>'GII30.450.10(IOX)'!$AM55</f>
        <v>3.7821424124972219E-2</v>
      </c>
      <c r="AE128" s="109">
        <f>'GII30.500.10(IOX)'!$AM55</f>
        <v>7.8069248963471838E-2</v>
      </c>
      <c r="AF128" s="467">
        <f t="shared" si="4"/>
        <v>3.5270442744978203E-2</v>
      </c>
      <c r="AG128" s="67"/>
      <c r="AH128" s="67">
        <f t="shared" si="5"/>
        <v>1.0352704427449781</v>
      </c>
      <c r="AI128" s="67">
        <f>PRODUCT($AH$99:AH128)</f>
        <v>1.2061338704747322</v>
      </c>
    </row>
    <row r="129" spans="9:35" ht="15">
      <c r="I129" s="148">
        <f t="shared" si="3"/>
        <v>41547</v>
      </c>
      <c r="J129" s="307"/>
      <c r="K129" s="83"/>
      <c r="L129" s="83"/>
      <c r="M129" s="83"/>
      <c r="N129" s="83"/>
      <c r="O129" s="83">
        <f>'FN30.300.12(IOX)'!$AM35</f>
        <v>3.1329404338610964E-2</v>
      </c>
      <c r="P129" s="83">
        <f>'FN30.350.12(IOX)'!AM35</f>
        <v>4.4216918379568086E-2</v>
      </c>
      <c r="Q129" s="83">
        <f>'FN30.400.11(IOX)'!$AM47</f>
        <v>1.0763072182340684E-2</v>
      </c>
      <c r="R129" s="83">
        <f>'FN30.450.11(IOX)'!$AM47</f>
        <v>1.2943639319575817E-2</v>
      </c>
      <c r="S129" s="83">
        <f>'FN30.350.10(IOX)'!$AM59</f>
        <v>3.564292361223903E-2</v>
      </c>
      <c r="T129" s="83">
        <f>'FN30.400.10(IOX)'!$AM59</f>
        <v>1.1365976881125655E-2</v>
      </c>
      <c r="U129" s="83">
        <f>'FN30.450.10(IOX)'!$AM59</f>
        <v>6.1214554968779915E-3</v>
      </c>
      <c r="V129" s="83">
        <f>'FN30.500.10(IOX)'!$AM59</f>
        <v>-6.2225374655239347E-3</v>
      </c>
      <c r="W129" s="83">
        <f>'FN30.400.09(IOX)'!$AM61</f>
        <v>3.7750915241318776E-3</v>
      </c>
      <c r="X129" s="83">
        <f>'FN30.450.09(IOX)'!$AM61</f>
        <v>-1.6229822509644491E-3</v>
      </c>
      <c r="Y129" s="83">
        <f>'FN30.500.09(IOX)'!$AM61</f>
        <v>-1.5935775440733047E-2</v>
      </c>
      <c r="Z129" s="83">
        <f>'FN30.550.08(IOX)'!$AM61</f>
        <v>-2.1576644011970254E-2</v>
      </c>
      <c r="AA129" s="83">
        <f>'FN30.600.08(IOX)'!$AM61</f>
        <v>-8.6998266869214892E-3</v>
      </c>
      <c r="AB129" s="109">
        <f>'FN30.650.67(IOX)'!$AM61</f>
        <v>2.011746534344001E-2</v>
      </c>
      <c r="AC129" s="307">
        <f>'GII30.400.10(IOX)'!$AM56</f>
        <v>-1.6205939846770483E-2</v>
      </c>
      <c r="AD129" s="83">
        <f>'GII30.450.10(IOX)'!$AM56</f>
        <v>-1.6431737744400394E-2</v>
      </c>
      <c r="AE129" s="109">
        <f>'GII30.500.10(IOX)'!$AM56</f>
        <v>2.2339819995156121E-3</v>
      </c>
      <c r="AF129" s="467">
        <f t="shared" si="4"/>
        <v>5.400852095890688E-3</v>
      </c>
      <c r="AG129" s="67"/>
      <c r="AH129" s="67">
        <f t="shared" si="5"/>
        <v>1.0054008520958906</v>
      </c>
      <c r="AI129" s="474">
        <f>PRODUCT($AH$99:AH129)</f>
        <v>1.2126480211170103</v>
      </c>
    </row>
    <row r="130" spans="9:35" ht="15">
      <c r="I130" s="148">
        <f t="shared" si="3"/>
        <v>41578</v>
      </c>
      <c r="J130" s="307"/>
      <c r="K130" s="83"/>
      <c r="L130" s="83"/>
      <c r="M130" s="83"/>
      <c r="N130" s="83"/>
      <c r="O130" s="83">
        <f>'FN30.300.12(IOX)'!$AM36</f>
        <v>1.5908239298679046E-3</v>
      </c>
      <c r="P130" s="83">
        <f>'FN30.350.12(IOX)'!AM36</f>
        <v>-7.3199677013307326E-4</v>
      </c>
      <c r="Q130" s="83">
        <f>'FN30.400.11(IOX)'!$AM48</f>
        <v>-8.6215908561408693E-4</v>
      </c>
      <c r="R130" s="83">
        <f>'FN30.450.11(IOX)'!$AM48</f>
        <v>3.2208887321369677E-3</v>
      </c>
      <c r="S130" s="83">
        <f>'FN30.350.10(IOX)'!$AM60</f>
        <v>2.2612976692742335E-3</v>
      </c>
      <c r="T130" s="83">
        <f>'FN30.400.10(IOX)'!$AM60</f>
        <v>-8.8279447059408064E-4</v>
      </c>
      <c r="U130" s="83">
        <f>'FN30.450.10(IOX)'!$AM60</f>
        <v>-9.6545121275334999E-3</v>
      </c>
      <c r="V130" s="83">
        <f>'FN30.500.10(IOX)'!$AM60</f>
        <v>-1.9304570766662008E-2</v>
      </c>
      <c r="W130" s="83">
        <f>'FN30.400.09(IOX)'!$AM62</f>
        <v>-2.1272173545924887E-2</v>
      </c>
      <c r="X130" s="83">
        <f>'FN30.450.09(IOX)'!$AM62</f>
        <v>-2.8676036132288731E-2</v>
      </c>
      <c r="Y130" s="83">
        <f>'FN30.500.09(IOX)'!$AM62</f>
        <v>-3.9032269552989975E-2</v>
      </c>
      <c r="Z130" s="83">
        <f>'FN30.550.08(IOX)'!$AM62</f>
        <v>-6.9310961441059393E-3</v>
      </c>
      <c r="AA130" s="83">
        <f>'FN30.600.08(IOX)'!$AM62</f>
        <v>-2.2912757754121995E-3</v>
      </c>
      <c r="AB130" s="109">
        <f>'FN30.650.67(IOX)'!$AM62</f>
        <v>2.717059175855276E-2</v>
      </c>
      <c r="AC130" s="307">
        <f>'GII30.400.10(IOX)'!$AM57</f>
        <v>-6.5939858787783237E-3</v>
      </c>
      <c r="AD130" s="83">
        <f>'GII30.450.10(IOX)'!$AM57</f>
        <v>-5.1206482692049997E-3</v>
      </c>
      <c r="AE130" s="109">
        <f>'GII30.500.10(IOX)'!$AM57</f>
        <v>-1.5560630217189671E-2</v>
      </c>
      <c r="AF130" s="467">
        <f t="shared" si="4"/>
        <v>-7.2159145086235065E-3</v>
      </c>
      <c r="AG130" s="67"/>
      <c r="AH130" s="67">
        <f t="shared" si="5"/>
        <v>0.99278408549137653</v>
      </c>
      <c r="AI130" s="474">
        <f>PRODUCT($AH$99:AH130)</f>
        <v>1.2038976566675785</v>
      </c>
    </row>
    <row r="131" spans="9:35" ht="15">
      <c r="I131" s="148">
        <f t="shared" si="3"/>
        <v>41607</v>
      </c>
      <c r="J131" s="307"/>
      <c r="K131" s="83"/>
      <c r="L131" s="83"/>
      <c r="M131" s="83"/>
      <c r="N131" s="83"/>
      <c r="O131" s="83">
        <f>'FN30.300.12(IOX)'!$AM37</f>
        <v>2.5554513257086398E-2</v>
      </c>
      <c r="P131" s="83">
        <f>'FN30.350.12(IOX)'!AM37</f>
        <v>4.1541633194211391E-2</v>
      </c>
      <c r="Q131" s="83">
        <f>'FN30.400.11(IOX)'!$AM49</f>
        <v>5.8198934101758852E-2</v>
      </c>
      <c r="R131" s="83">
        <f>'FN30.450.11(IOX)'!$AM49</f>
        <v>6.1686213523574507E-2</v>
      </c>
      <c r="S131" s="83">
        <f>'FN30.350.10(IOX)'!$AM61</f>
        <v>4.6337128236985305E-2</v>
      </c>
      <c r="T131" s="83">
        <f>'FN30.400.10(IOX)'!$AM61</f>
        <v>6.0462545843901823E-2</v>
      </c>
      <c r="U131" s="83">
        <f>'FN30.450.10(IOX)'!$AM61</f>
        <v>5.9918210736700769E-2</v>
      </c>
      <c r="V131" s="83">
        <f>'FN30.500.10(IOX)'!$AM61</f>
        <v>4.7137196606070721E-2</v>
      </c>
      <c r="W131" s="83">
        <f>'FN30.400.09(IOX)'!$AM63</f>
        <v>6.5841771282041162E-2</v>
      </c>
      <c r="X131" s="83">
        <f>'FN30.450.09(IOX)'!$AM63</f>
        <v>6.6022357614808125E-2</v>
      </c>
      <c r="Y131" s="83">
        <f>'FN30.500.09(IOX)'!$AM63</f>
        <v>5.9618829764549894E-2</v>
      </c>
      <c r="Z131" s="83">
        <f>'FN30.550.08(IOX)'!$AM63</f>
        <v>6.7892402850514996E-2</v>
      </c>
      <c r="AA131" s="83">
        <f>'FN30.600.08(IOX)'!$AM63</f>
        <v>7.0665590591809255E-2</v>
      </c>
      <c r="AB131" s="109">
        <f>'FN30.650.67(IOX)'!$AM63</f>
        <v>5.8859060145216531E-2</v>
      </c>
      <c r="AC131" s="307">
        <f>'GII30.400.10(IOX)'!$AM58</f>
        <v>3.2401578694298952E-2</v>
      </c>
      <c r="AD131" s="83">
        <f>'GII30.450.10(IOX)'!$AM58</f>
        <v>-1.5436634000586024E-2</v>
      </c>
      <c r="AE131" s="109">
        <f>'GII30.500.10(IOX)'!$AM58</f>
        <v>-9.9821204673182073E-3</v>
      </c>
      <c r="AF131" s="467">
        <f t="shared" si="4"/>
        <v>4.6865835998566148E-2</v>
      </c>
      <c r="AG131" s="67"/>
      <c r="AH131" s="67">
        <f t="shared" si="5"/>
        <v>1.0468658359985661</v>
      </c>
      <c r="AI131" s="474">
        <f>PRODUCT($AH$99:AH131)</f>
        <v>1.2603193268040194</v>
      </c>
    </row>
    <row r="132" spans="9:35" ht="15">
      <c r="I132" s="148">
        <f t="shared" si="3"/>
        <v>41639</v>
      </c>
      <c r="J132" s="307"/>
      <c r="K132" s="83"/>
      <c r="L132" s="83"/>
      <c r="M132" s="83"/>
      <c r="N132" s="83"/>
      <c r="O132" s="83">
        <f>'FN30.300.12(IOX)'!$AM38</f>
        <v>1.1707868472658979E-2</v>
      </c>
      <c r="P132" s="83">
        <f>'FN30.350.12(IOX)'!AM38</f>
        <v>1.8232108884147454E-2</v>
      </c>
      <c r="Q132" s="83">
        <f>'FN30.400.11(IOX)'!$AM50</f>
        <v>3.8128123550276942E-2</v>
      </c>
      <c r="R132" s="83">
        <f>'FN30.450.11(IOX)'!$AM50</f>
        <v>5.4827764033248683E-2</v>
      </c>
      <c r="S132" s="83">
        <f>'FN30.350.10(IOX)'!$AM62</f>
        <v>1.1361083009109705E-2</v>
      </c>
      <c r="T132" s="83">
        <f>'FN30.400.10(IOX)'!$AM62</f>
        <v>4.5789252300868902E-2</v>
      </c>
      <c r="U132" s="83">
        <f>'FN30.450.10(IOX)'!$AM62</f>
        <v>8.1410753537027175E-2</v>
      </c>
      <c r="V132" s="83">
        <f>'FN30.500.10(IOX)'!$AM62</f>
        <v>0.10166899595613826</v>
      </c>
      <c r="W132" s="83">
        <f>'FN30.400.09(IOX)'!$AM64</f>
        <v>5.4862222075010104E-2</v>
      </c>
      <c r="X132" s="83">
        <f>'FN30.450.09(IOX)'!$AM64</f>
        <v>0.11922165244470133</v>
      </c>
      <c r="Y132" s="83">
        <f>'FN30.500.09(IOX)'!$AM64</f>
        <v>0.1197011913428408</v>
      </c>
      <c r="Z132" s="83">
        <f>'FN30.550.08(IOX)'!$AM64</f>
        <v>8.4556094186991032E-2</v>
      </c>
      <c r="AA132" s="83">
        <f>'FN30.600.08(IOX)'!$AM64</f>
        <v>9.1297926280283645E-2</v>
      </c>
      <c r="AB132" s="109">
        <f>'FN30.650.67(IOX)'!$AM64</f>
        <v>7.6458999377888831E-2</v>
      </c>
      <c r="AC132" s="307">
        <f>'GII30.400.10(IOX)'!$AM59</f>
        <v>4.097049633585588E-2</v>
      </c>
      <c r="AD132" s="83">
        <f>'GII30.450.10(IOX)'!$AM59</f>
        <v>5.9830003437289926E-2</v>
      </c>
      <c r="AE132" s="109">
        <f>'GII30.500.10(IOX)'!$AM59</f>
        <v>5.039429370348833E-2</v>
      </c>
      <c r="AF132" s="467">
        <f t="shared" si="4"/>
        <v>6.237757817222505E-2</v>
      </c>
      <c r="AG132" s="67"/>
      <c r="AH132" s="67">
        <f t="shared" si="5"/>
        <v>1.0623775781722251</v>
      </c>
      <c r="AI132" s="474">
        <f>PRODUCT($AH$99:AH132)</f>
        <v>1.3389349941337032</v>
      </c>
    </row>
    <row r="133" spans="9:35" ht="15">
      <c r="I133" s="148">
        <f t="shared" si="3"/>
        <v>41670</v>
      </c>
      <c r="J133" s="307"/>
      <c r="K133" s="83"/>
      <c r="L133" s="83"/>
      <c r="M133" s="83"/>
      <c r="N133" s="83"/>
      <c r="O133" s="83">
        <f>'FN30.300.12(IOX)'!$AM39</f>
        <v>-1.9732201652236428E-3</v>
      </c>
      <c r="P133" s="83">
        <f>'FN30.350.12(IOX)'!AM39</f>
        <v>4.1229591476005713E-3</v>
      </c>
      <c r="Q133" s="83">
        <f>'FN30.400.11(IOX)'!$AM51</f>
        <v>-7.0129098321163744E-3</v>
      </c>
      <c r="R133" s="83">
        <f>'FN30.450.11(IOX)'!$AM51</f>
        <v>-2.2671408679085802E-2</v>
      </c>
      <c r="S133" s="83">
        <f>'FN30.350.10(IOX)'!$AM63</f>
        <v>1.271322199959353E-3</v>
      </c>
      <c r="T133" s="83">
        <f>'FN30.400.10(IOX)'!$AM63</f>
        <v>-1.1388437438206046E-2</v>
      </c>
      <c r="U133" s="83">
        <f>'FN30.450.10(IOX)'!$AM63</f>
        <v>-2.0039894602134681E-2</v>
      </c>
      <c r="V133" s="83">
        <f>'FN30.500.10(IOX)'!$AM63</f>
        <v>-2.4856238170980545E-2</v>
      </c>
      <c r="W133" s="83">
        <f>'FN30.400.09(IOX)'!$AM65</f>
        <v>3.0122768989828386E-3</v>
      </c>
      <c r="X133" s="83">
        <f>'FN30.450.09(IOX)'!$AM65</f>
        <v>-2.4587052607821319E-2</v>
      </c>
      <c r="Y133" s="83">
        <f>'FN30.500.09(IOX)'!$AM65</f>
        <v>-1.0210159666316148E-2</v>
      </c>
      <c r="Z133" s="83">
        <f>'FN30.550.08(IOX)'!$AM65</f>
        <v>5.9663387275860541E-2</v>
      </c>
      <c r="AA133" s="83">
        <f>'FN30.600.08(IOX)'!$AM65</f>
        <v>2.399943627188883E-2</v>
      </c>
      <c r="AB133" s="109">
        <f>'FN30.650.67(IOX)'!$AM65</f>
        <v>2.3936296911454772E-3</v>
      </c>
      <c r="AC133" s="307">
        <f>'GII30.400.10(IOX)'!$AM60</f>
        <v>-2.464459700384632E-2</v>
      </c>
      <c r="AD133" s="83">
        <f>'GII30.450.10(IOX)'!$AM60</f>
        <v>-1.4971810080523378E-2</v>
      </c>
      <c r="AE133" s="109">
        <f>'GII30.500.10(IOX)'!$AM60</f>
        <v>-7.1056864613726926E-3</v>
      </c>
      <c r="AF133" s="467">
        <f t="shared" si="4"/>
        <v>-4.4116707777758432E-3</v>
      </c>
      <c r="AG133" s="67"/>
      <c r="AH133" s="67">
        <f t="shared" si="5"/>
        <v>0.99558832922222418</v>
      </c>
      <c r="AI133" s="474">
        <f>PRODUCT($AH$99:AH133)</f>
        <v>1.333028053746742</v>
      </c>
    </row>
    <row r="134" spans="9:35" ht="15">
      <c r="I134" s="148">
        <f t="shared" si="3"/>
        <v>41698</v>
      </c>
      <c r="J134" s="525"/>
      <c r="K134" s="507"/>
      <c r="L134" s="507"/>
      <c r="M134" s="507"/>
      <c r="N134" s="507"/>
      <c r="O134" s="507">
        <f>'FN30.300.12(IOX)'!$AM40</f>
        <v>9.9251332844538416E-3</v>
      </c>
      <c r="P134" s="507">
        <f>'FN30.350.12(IOX)'!AM40</f>
        <v>1.6257296232390341E-2</v>
      </c>
      <c r="Q134" s="507">
        <f>'FN30.400.11(IOX)'!$AM52</f>
        <v>2.49214794272659E-2</v>
      </c>
      <c r="R134" s="507">
        <f>'FN30.450.11(IOX)'!$AM52</f>
        <v>2.024228302030593E-2</v>
      </c>
      <c r="S134" s="507">
        <f>'FN30.350.10(IOX)'!$AM64</f>
        <v>2.0493900532390859E-2</v>
      </c>
      <c r="T134" s="507">
        <f>'FN30.400.10(IOX)'!$AM64</f>
        <v>2.6466779154384123E-2</v>
      </c>
      <c r="U134" s="507">
        <f>'FN30.450.10(IOX)'!$AM64</f>
        <v>2.751052941949176E-2</v>
      </c>
      <c r="V134" s="507">
        <f>'FN30.500.10(IOX)'!$AM64</f>
        <v>6.0636468209831526E-2</v>
      </c>
      <c r="W134" s="507">
        <f>'FN30.400.09(IOX)'!$AM66</f>
        <v>3.0354643247806463E-2</v>
      </c>
      <c r="X134" s="507">
        <f>'FN30.450.09(IOX)'!$AM66</f>
        <v>3.4101056877367933E-2</v>
      </c>
      <c r="Y134" s="507">
        <f>'FN30.500.09(IOX)'!$AM66</f>
        <v>6.0863730624499526E-2</v>
      </c>
      <c r="Z134" s="507">
        <f>'FN30.550.08(IOX)'!$AM66</f>
        <v>3.3425666486369847E-2</v>
      </c>
      <c r="AA134" s="507">
        <f>'FN30.600.08(IOX)'!$AM66</f>
        <v>3.7262425188773048E-2</v>
      </c>
      <c r="AB134" s="232">
        <f>'FN30.650.67(IOX)'!$AM66</f>
        <v>3.2879512713745784E-2</v>
      </c>
      <c r="AC134" s="525">
        <f>'GII30.400.10(IOX)'!$AM61</f>
        <v>1.6114459304268931E-2</v>
      </c>
      <c r="AD134" s="507">
        <f>'GII30.450.10(IOX)'!$AM61</f>
        <v>2.828163312756507E-2</v>
      </c>
      <c r="AE134" s="232">
        <f>'GII30.500.10(IOX)'!$AM61</f>
        <v>3.6295715312286453E-2</v>
      </c>
      <c r="AF134" s="526">
        <f t="shared" si="4"/>
        <v>3.0354865421364549E-2</v>
      </c>
      <c r="AG134" s="67"/>
      <c r="AH134" s="67">
        <f t="shared" si="5"/>
        <v>1.0303548654213646</v>
      </c>
      <c r="AI134" s="474">
        <f>PRODUCT($AH$99:AH134)</f>
        <v>1.3734919409211279</v>
      </c>
    </row>
    <row r="135" spans="9:35" ht="15">
      <c r="I135" s="148">
        <f t="shared" si="3"/>
        <v>41729</v>
      </c>
      <c r="J135" s="307"/>
      <c r="K135" s="83"/>
      <c r="L135" s="83">
        <f>'FN30.300.13(IOX)'!AM29</f>
        <v>1.3012220172338133E-2</v>
      </c>
      <c r="M135" s="83">
        <f>'FN30.350.13(IOX)'!AM29</f>
        <v>1.2427118540627481E-2</v>
      </c>
      <c r="N135" s="83">
        <f>'FN30.400.13(IOX)'!AM29</f>
        <v>1.5841011073253609E-3</v>
      </c>
      <c r="O135" s="83">
        <f>'FN30.300.12(IOX)'!$AM41</f>
        <v>9.6598549191943446E-3</v>
      </c>
      <c r="P135" s="83">
        <f>'FN30.350.12(IOX)'!AM41</f>
        <v>1.1688822894204696E-2</v>
      </c>
      <c r="Q135" s="83">
        <f>'FN30.400.11(IOX)'!$AM53</f>
        <v>1.4830600501695636E-2</v>
      </c>
      <c r="R135" s="83">
        <f>'FN30.450.11(IOX)'!$AM53</f>
        <v>2.4254412771415504E-2</v>
      </c>
      <c r="S135" s="83">
        <f>'FN30.350.10(IOX)'!$AM65</f>
        <v>1.5440483815547678E-2</v>
      </c>
      <c r="T135" s="83">
        <f>'FN30.400.10(IOX)'!$AM65</f>
        <v>1.7839641259202069E-2</v>
      </c>
      <c r="U135" s="83">
        <f>'FN30.450.10(IOX)'!$AM65</f>
        <v>3.6936518611324506E-2</v>
      </c>
      <c r="V135" s="83">
        <f>'FN30.500.10(IOX)'!$AM65</f>
        <v>3.5166107319015101E-2</v>
      </c>
      <c r="W135" s="83">
        <f>'FN30.400.09(IOX)'!$AM67</f>
        <v>2.3265061608576727E-2</v>
      </c>
      <c r="X135" s="83">
        <f>'FN30.450.09(IOX)'!$AM67</f>
        <v>3.4990751506385261E-2</v>
      </c>
      <c r="Y135" s="83">
        <f>'FN30.500.09(IOX)'!$AM67</f>
        <v>4.130893016424092E-2</v>
      </c>
      <c r="Z135" s="83">
        <f>'FN30.550.08(IOX)'!$AM67</f>
        <v>2.6268535274207545E-2</v>
      </c>
      <c r="AA135" s="83">
        <f>'FN30.600.08(IOX)'!$AM67</f>
        <v>1.7301044874708085E-2</v>
      </c>
      <c r="AB135" s="109">
        <f>'FN30.650.67(IOX)'!$AM67</f>
        <v>-3.9131094812021056E-3</v>
      </c>
      <c r="AC135" s="307">
        <f>'GII30.400.10(IOX)'!$AM62</f>
        <v>2.1250759393717882E-2</v>
      </c>
      <c r="AD135" s="83">
        <f>'GII30.450.10(IOX)'!$AM62</f>
        <v>3.4317128080031234E-2</v>
      </c>
      <c r="AE135" s="109">
        <f>'GII30.500.10(IOX)'!$AM62</f>
        <v>4.2835472242397032E-2</v>
      </c>
      <c r="AF135" s="467">
        <f t="shared" si="4"/>
        <v>2.3731824456156594E-2</v>
      </c>
      <c r="AG135" s="67"/>
      <c r="AH135" s="67">
        <f t="shared" si="5"/>
        <v>1.0237318244561566</v>
      </c>
      <c r="AI135" s="474">
        <f>PRODUCT($AH$99:AH135)</f>
        <v>1.4060874105550141</v>
      </c>
    </row>
    <row r="136" spans="9:35" ht="15">
      <c r="I136" s="148">
        <f t="shared" si="3"/>
        <v>41759</v>
      </c>
      <c r="J136" s="307"/>
      <c r="K136" s="83"/>
      <c r="L136" s="83">
        <f>'FN30.300.13(IOX)'!AM30</f>
        <v>6.8473744587578406E-3</v>
      </c>
      <c r="M136" s="83">
        <f>'FN30.350.13(IOX)'!AM30</f>
        <v>5.8868985958097537E-3</v>
      </c>
      <c r="N136" s="83">
        <f>'FN30.400.13(IOX)'!AM30</f>
        <v>4.506432944804014E-3</v>
      </c>
      <c r="O136" s="83">
        <f>'FN30.300.12(IOX)'!$AM42</f>
        <v>1.3658880706851754E-2</v>
      </c>
      <c r="P136" s="83">
        <f>'FN30.350.12(IOX)'!AM42</f>
        <v>7.3204822808341933E-3</v>
      </c>
      <c r="Q136" s="83">
        <f>'FN30.400.11(IOX)'!$AM54</f>
        <v>1.2537029509939818E-2</v>
      </c>
      <c r="R136" s="83">
        <f>'FN30.450.11(IOX)'!$AM54</f>
        <v>-2.8224288889778302E-3</v>
      </c>
      <c r="S136" s="83">
        <f>'FN30.350.10(IOX)'!$AM66</f>
        <v>9.4063231604559171E-3</v>
      </c>
      <c r="T136" s="83">
        <f>'FN30.400.10(IOX)'!$AM66</f>
        <v>1.1265951598976368E-2</v>
      </c>
      <c r="U136" s="83">
        <f>'FN30.450.10(IOX)'!$AM66</f>
        <v>-3.8756011440035996E-4</v>
      </c>
      <c r="V136" s="83">
        <f>'FN30.500.10(IOX)'!$AM66</f>
        <v>-3.4193436305342091E-3</v>
      </c>
      <c r="W136" s="83">
        <f>'FN30.400.09(IOX)'!$AM68</f>
        <v>1.8086169532773821E-2</v>
      </c>
      <c r="X136" s="83">
        <f>'FN30.450.09(IOX)'!$AM68</f>
        <v>7.435743898665606E-5</v>
      </c>
      <c r="Y136" s="83">
        <f>'FN30.500.09(IOX)'!$AM68</f>
        <v>-4.439546165803201E-3</v>
      </c>
      <c r="Z136" s="83">
        <f>'FN30.550.08(IOX)'!$AM68</f>
        <v>8.0344279372208168E-3</v>
      </c>
      <c r="AA136" s="83">
        <f>'FN30.600.08(IOX)'!$AM68</f>
        <v>7.9320399945073793E-3</v>
      </c>
      <c r="AB136" s="109">
        <f>'FN30.650.67(IOX)'!$AM68</f>
        <v>1.8493640032283192E-2</v>
      </c>
      <c r="AC136" s="307">
        <f>'GII30.400.10(IOX)'!$AM63</f>
        <v>-5.4491983071420953E-3</v>
      </c>
      <c r="AD136" s="83">
        <f>'GII30.450.10(IOX)'!$AM63</f>
        <v>-9.9376613623645086E-3</v>
      </c>
      <c r="AE136" s="109">
        <f>'GII30.500.10(IOX)'!$AM63</f>
        <v>-1.2060933908985268E-2</v>
      </c>
      <c r="AF136" s="467">
        <f t="shared" si="4"/>
        <v>4.017213518507202E-3</v>
      </c>
      <c r="AG136" s="67"/>
      <c r="AH136" s="67">
        <f t="shared" si="5"/>
        <v>1.0040172135185073</v>
      </c>
      <c r="AI136" s="474">
        <f>PRODUCT($AH$99:AH136)</f>
        <v>1.4117359639088984</v>
      </c>
    </row>
    <row r="137" spans="9:35" ht="15">
      <c r="I137" s="148">
        <f t="shared" si="3"/>
        <v>41789</v>
      </c>
      <c r="J137" s="307"/>
      <c r="K137" s="83"/>
      <c r="L137" s="83">
        <f>'FN30.300.13(IOX)'!AM31</f>
        <v>-7.5303778831593915E-3</v>
      </c>
      <c r="M137" s="83">
        <f>'FN30.350.13(IOX)'!AM31</f>
        <v>-2.1562041015947796E-2</v>
      </c>
      <c r="N137" s="83">
        <f>'FN30.400.13(IOX)'!AM31</f>
        <v>-4.3998490843547379E-2</v>
      </c>
      <c r="O137" s="83">
        <f>'FN30.300.12(IOX)'!$AM43</f>
        <v>9.0641004607233885E-3</v>
      </c>
      <c r="P137" s="83">
        <f>'FN30.350.12(IOX)'!AM43</f>
        <v>6.2656746116693737E-3</v>
      </c>
      <c r="Q137" s="83">
        <f>'FN30.400.11(IOX)'!$AM55</f>
        <v>3.3087826000126417E-3</v>
      </c>
      <c r="R137" s="83">
        <f>'FN30.450.11(IOX)'!$AM55</f>
        <v>-1.8623823311627357E-2</v>
      </c>
      <c r="S137" s="83">
        <f>'FN30.350.10(IOX)'!$AM67</f>
        <v>1.0982829351236826E-2</v>
      </c>
      <c r="T137" s="83">
        <f>'FN30.400.10(IOX)'!$AM67</f>
        <v>1.3099260237703402E-3</v>
      </c>
      <c r="U137" s="83">
        <f>'FN30.450.10(IOX)'!$AM67</f>
        <v>-2.5987714649986546E-2</v>
      </c>
      <c r="V137" s="83">
        <f>'FN30.500.10(IOX)'!$AM67</f>
        <v>-4.1288217396267042E-2</v>
      </c>
      <c r="W137" s="83">
        <f>'FN30.400.09(IOX)'!$AM69</f>
        <v>5.7061628601607246E-3</v>
      </c>
      <c r="X137" s="83">
        <f>'FN30.450.09(IOX)'!$AM69</f>
        <v>-3.0993639024455021E-2</v>
      </c>
      <c r="Y137" s="83">
        <f>'FN30.500.09(IOX)'!$AM69</f>
        <v>-4.4676062178488608E-2</v>
      </c>
      <c r="Z137" s="83">
        <f>'FN30.550.08(IOX)'!$AM69</f>
        <v>-7.1729483105989738E-3</v>
      </c>
      <c r="AA137" s="83">
        <f>'FN30.600.08(IOX)'!$AM69</f>
        <v>1.1461823243739811E-2</v>
      </c>
      <c r="AB137" s="109">
        <f>'FN30.650.67(IOX)'!$AM69</f>
        <v>8.9368347219050005E-3</v>
      </c>
      <c r="AC137" s="307">
        <f>'GII30.400.10(IOX)'!$AM64</f>
        <v>-5.3926702246013793E-2</v>
      </c>
      <c r="AD137" s="83">
        <f>'GII30.450.10(IOX)'!$AM64</f>
        <v>-4.7363169616386563E-2</v>
      </c>
      <c r="AE137" s="109">
        <f>'GII30.500.10(IOX)'!$AM64</f>
        <v>-4.8443264305386979E-2</v>
      </c>
      <c r="AF137" s="467">
        <f t="shared" si="4"/>
        <v>-1.5378788656823105E-2</v>
      </c>
      <c r="AG137" s="67"/>
      <c r="AH137" s="67">
        <f t="shared" si="5"/>
        <v>0.98462121134317693</v>
      </c>
      <c r="AI137" s="474">
        <f>PRODUCT($AH$99:AH137)</f>
        <v>1.3900251748807071</v>
      </c>
    </row>
    <row r="138" spans="9:35" ht="15">
      <c r="I138" s="148">
        <f t="shared" si="3"/>
        <v>41820</v>
      </c>
      <c r="J138" s="307"/>
      <c r="K138" s="83"/>
      <c r="L138" s="83">
        <f>'FN30.300.13(IOX)'!AM32</f>
        <v>8.902769917945837E-3</v>
      </c>
      <c r="M138" s="83">
        <f>'FN30.350.13(IOX)'!AM32</f>
        <v>1.830960334476479E-2</v>
      </c>
      <c r="N138" s="83">
        <f>'FN30.400.13(IOX)'!AM32</f>
        <v>3.8961987264848751E-2</v>
      </c>
      <c r="O138" s="83">
        <f>'FN30.300.12(IOX)'!$AM44</f>
        <v>6.4501178125402903E-3</v>
      </c>
      <c r="P138" s="83">
        <f>'FN30.350.12(IOX)'!AM44</f>
        <v>1.8319958381693847E-2</v>
      </c>
      <c r="Q138" s="83">
        <f>'FN30.400.11(IOX)'!$AM56</f>
        <v>2.8006753671438008E-2</v>
      </c>
      <c r="R138" s="83">
        <f>'FN30.450.11(IOX)'!$AM56</f>
        <v>4.7124388353725469E-2</v>
      </c>
      <c r="S138" s="83">
        <f>'FN30.350.10(IOX)'!$AM68</f>
        <v>1.9459752431807035E-2</v>
      </c>
      <c r="T138" s="83">
        <f>'FN30.400.10(IOX)'!$AM68</f>
        <v>4.1453178806124105E-2</v>
      </c>
      <c r="U138" s="83">
        <f>'FN30.450.10(IOX)'!$AM68</f>
        <v>5.83461049799609E-2</v>
      </c>
      <c r="V138" s="83">
        <f>'FN30.500.10(IOX)'!$AM68</f>
        <v>7.3101194946259163E-2</v>
      </c>
      <c r="W138" s="83">
        <f>'FN30.400.09(IOX)'!$AM70</f>
        <v>3.6984834794622522E-2</v>
      </c>
      <c r="X138" s="83">
        <f>'FN30.450.09(IOX)'!$AM70</f>
        <v>5.700723373434629E-2</v>
      </c>
      <c r="Y138" s="83">
        <f>'FN30.500.09(IOX)'!$AM70</f>
        <v>7.3242813828170092E-2</v>
      </c>
      <c r="Z138" s="83">
        <f>'FN30.550.08(IOX)'!$AM70</f>
        <v>1.7505747654301431E-2</v>
      </c>
      <c r="AA138" s="83">
        <f>'FN30.600.08(IOX)'!$AM70</f>
        <v>3.1283094508713957E-2</v>
      </c>
      <c r="AB138" s="109">
        <f>'FN30.650.67(IOX)'!$AM70</f>
        <v>1.9559906123315107E-2</v>
      </c>
      <c r="AC138" s="307">
        <f>'GII30.400.10(IOX)'!$AM65</f>
        <v>1.4763388441837751E-2</v>
      </c>
      <c r="AD138" s="83">
        <f>'GII30.450.10(IOX)'!$AM65</f>
        <v>1.8099937571442588E-2</v>
      </c>
      <c r="AE138" s="109">
        <f>'GII30.500.10(IOX)'!$AM65</f>
        <v>3.9236714089445603E-2</v>
      </c>
      <c r="AF138" s="467">
        <f t="shared" si="4"/>
        <v>3.5290889419396718E-2</v>
      </c>
      <c r="AG138" s="67"/>
      <c r="AH138" s="67">
        <f t="shared" si="5"/>
        <v>1.0352908894193966</v>
      </c>
      <c r="AI138" s="474">
        <f>PRODUCT($AH$99:AH138)</f>
        <v>1.4390803996175996</v>
      </c>
    </row>
    <row r="139" spans="9:35" ht="15">
      <c r="I139" s="148">
        <f t="shared" si="3"/>
        <v>41851</v>
      </c>
      <c r="J139" s="307"/>
      <c r="K139" s="83"/>
      <c r="L139" s="83">
        <f>'FN30.300.13(IOX)'!AM33</f>
        <v>-1.1421402531121162E-3</v>
      </c>
      <c r="M139" s="83">
        <f>'FN30.350.13(IOX)'!AM33</f>
        <v>-8.287574159122079E-3</v>
      </c>
      <c r="N139" s="83">
        <f>'FN30.400.13(IOX)'!AM33</f>
        <v>-1.6098414012233556E-2</v>
      </c>
      <c r="O139" s="83">
        <f>'FN30.300.12(IOX)'!$AM45</f>
        <v>-6.5884933898789711E-3</v>
      </c>
      <c r="P139" s="83">
        <f>'FN30.350.12(IOX)'!AM45</f>
        <v>-1.0825154281500301E-2</v>
      </c>
      <c r="Q139" s="83">
        <f>'FN30.400.11(IOX)'!$AM57</f>
        <v>-7.7822033522761324E-3</v>
      </c>
      <c r="R139" s="83">
        <f>'FN30.450.11(IOX)'!$AM57</f>
        <v>4.7471747785469117E-3</v>
      </c>
      <c r="S139" s="83">
        <f>'FN30.350.10(IOX)'!$AM69</f>
        <v>-7.8418867752649661E-3</v>
      </c>
      <c r="T139" s="83">
        <f>'FN30.400.10(IOX)'!$AM69</f>
        <v>-5.8892972075441138E-3</v>
      </c>
      <c r="U139" s="83">
        <f>'FN30.450.10(IOX)'!$AM69</f>
        <v>9.5329066398063007E-3</v>
      </c>
      <c r="V139" s="83">
        <f>'FN30.500.10(IOX)'!$AM69</f>
        <v>2.4048935539120728E-2</v>
      </c>
      <c r="W139" s="83">
        <f>'FN30.400.09(IOX)'!$AM71</f>
        <v>-8.8735044977956822E-3</v>
      </c>
      <c r="X139" s="83">
        <f>'FN30.450.09(IOX)'!$AM71</f>
        <v>1.567546371862653E-2</v>
      </c>
      <c r="Y139" s="83">
        <f>'FN30.500.09(IOX)'!$AM71</f>
        <v>3.2891336741063863E-2</v>
      </c>
      <c r="Z139" s="83">
        <f>'FN30.550.08(IOX)'!$AM71</f>
        <v>3.0776373126190228E-2</v>
      </c>
      <c r="AA139" s="83">
        <f>'FN30.600.08(IOX)'!$AM71</f>
        <v>3.0011306121305037E-2</v>
      </c>
      <c r="AB139" s="109">
        <f>'FN30.650.67(IOX)'!$AM71</f>
        <v>2.9702210507691722E-2</v>
      </c>
      <c r="AC139" s="307">
        <f>'GII30.400.10(IOX)'!$AM66</f>
        <v>1.9005184616209515E-2</v>
      </c>
      <c r="AD139" s="83">
        <f>'GII30.450.10(IOX)'!$AM66</f>
        <v>2.1196839976236521E-2</v>
      </c>
      <c r="AE139" s="109">
        <f>'GII30.500.10(IOX)'!$AM66</f>
        <v>3.2261853753448227E-2</v>
      </c>
      <c r="AF139" s="467">
        <f t="shared" si="4"/>
        <v>1.1885238000822673E-2</v>
      </c>
      <c r="AG139" s="67"/>
      <c r="AH139" s="67">
        <f t="shared" si="5"/>
        <v>1.0118852380008228</v>
      </c>
      <c r="AI139" s="474">
        <f>PRODUCT($AH$99:AH139)</f>
        <v>1.4561842126693738</v>
      </c>
    </row>
    <row r="140" spans="9:35" ht="15">
      <c r="I140" s="148">
        <f t="shared" si="3"/>
        <v>41880</v>
      </c>
      <c r="J140" s="307"/>
      <c r="K140" s="83"/>
      <c r="L140" s="83">
        <f>'FN30.300.13(IOX)'!AM34</f>
        <v>-1.363365596265996E-2</v>
      </c>
      <c r="M140" s="83">
        <f>'FN30.350.13(IOX)'!AM34</f>
        <v>-1.8604154642952724E-2</v>
      </c>
      <c r="N140" s="83">
        <f>'FN30.400.13(IOX)'!AM34</f>
        <v>-1.9119649509166926E-2</v>
      </c>
      <c r="O140" s="83">
        <f>'FN30.300.12(IOX)'!$AM46</f>
        <v>-2.7030256416666742E-3</v>
      </c>
      <c r="P140" s="83">
        <f>'FN30.350.12(IOX)'!AM46</f>
        <v>-7.9017797559618741E-3</v>
      </c>
      <c r="Q140" s="83">
        <f>'FN30.400.11(IOX)'!$AM58</f>
        <v>-2.5380517267585074E-2</v>
      </c>
      <c r="R140" s="83">
        <f>'FN30.450.11(IOX)'!$AM58</f>
        <v>-3.5842841011583269E-2</v>
      </c>
      <c r="S140" s="83">
        <f>'FN30.350.10(IOX)'!$AM70</f>
        <v>-6.5815859796669153E-3</v>
      </c>
      <c r="T140" s="83">
        <f>'FN30.400.10(IOX)'!$AM70</f>
        <v>-1.5603149232583793E-2</v>
      </c>
      <c r="U140" s="83">
        <f>'FN30.450.10(IOX)'!$AM70</f>
        <v>-4.2194462651483952E-2</v>
      </c>
      <c r="V140" s="83">
        <f>'FN30.500.10(IOX)'!$AM70</f>
        <v>-3.9450132302870547E-2</v>
      </c>
      <c r="W140" s="83">
        <f>'FN30.400.09(IOX)'!$AM72</f>
        <v>-1.0870679385260897E-2</v>
      </c>
      <c r="X140" s="83">
        <f>'FN30.450.09(IOX)'!$AM72</f>
        <v>-4.193674396030659E-2</v>
      </c>
      <c r="Y140" s="83">
        <f>'FN30.500.09(IOX)'!$AM72</f>
        <v>-3.9746181934887659E-2</v>
      </c>
      <c r="Z140" s="83">
        <f>'FN30.550.08(IOX)'!$AM72</f>
        <v>1.8502211241185598E-3</v>
      </c>
      <c r="AA140" s="83">
        <f>'FN30.600.08(IOX)'!$AM72</f>
        <v>-6.1555827502703516E-3</v>
      </c>
      <c r="AB140" s="109">
        <f>'FN30.650.67(IOX)'!$AM72</f>
        <v>-2.523234371046235E-3</v>
      </c>
      <c r="AC140" s="307">
        <f>'GII30.400.10(IOX)'!$AM67</f>
        <v>-6.5497312483588699E-2</v>
      </c>
      <c r="AD140" s="83">
        <f>'GII30.450.10(IOX)'!$AM67</f>
        <v>-2.0030577971683883E-2</v>
      </c>
      <c r="AE140" s="109">
        <f>'GII30.500.10(IOX)'!$AM67</f>
        <v>-5.5331111079597435E-2</v>
      </c>
      <c r="AF140" s="467">
        <f t="shared" si="4"/>
        <v>-2.4464629215054431E-2</v>
      </c>
      <c r="AG140" s="67"/>
      <c r="AH140" s="67">
        <f t="shared" si="5"/>
        <v>0.97553537078494557</v>
      </c>
      <c r="AI140" s="474">
        <f>PRODUCT($AH$99:AH140)</f>
        <v>1.4205592058376015</v>
      </c>
    </row>
    <row r="141" spans="9:35" ht="15">
      <c r="I141" s="148">
        <f t="shared" si="3"/>
        <v>41912</v>
      </c>
      <c r="J141" s="307"/>
      <c r="K141" s="83"/>
      <c r="L141" s="83">
        <f>'FN30.300.13(IOX)'!AM35</f>
        <v>1.7130577999267923E-2</v>
      </c>
      <c r="M141" s="83">
        <f>'FN30.350.13(IOX)'!AM35</f>
        <v>1.9269280238229661E-2</v>
      </c>
      <c r="N141" s="83">
        <f>'FN30.400.13(IOX)'!AM35</f>
        <v>3.1427108188625638E-2</v>
      </c>
      <c r="O141" s="83">
        <f>'FN30.300.12(IOX)'!$AM47</f>
        <v>1.410533752578548E-2</v>
      </c>
      <c r="P141" s="83">
        <f>'FN30.350.12(IOX)'!AM47</f>
        <v>2.0198268379114585E-2</v>
      </c>
      <c r="Q141" s="83">
        <f>'FN30.400.11(IOX)'!$AM59</f>
        <v>2.7853214991916859E-2</v>
      </c>
      <c r="R141" s="83">
        <f>'FN30.450.11(IOX)'!$AM59</f>
        <v>5.7609337587692558E-2</v>
      </c>
      <c r="S141" s="83">
        <f>'FN30.350.10(IOX)'!$AM71</f>
        <v>1.9542394432539377E-2</v>
      </c>
      <c r="T141" s="83">
        <f>'FN30.400.10(IOX)'!$AM71</f>
        <v>2.1904834094771401E-2</v>
      </c>
      <c r="U141" s="83">
        <f>'FN30.450.10(IOX)'!$AM71</f>
        <v>5.9280853072915952E-2</v>
      </c>
      <c r="V141" s="83">
        <f>'FN30.500.10(IOX)'!$AM71</f>
        <v>6.828802582770957E-2</v>
      </c>
      <c r="W141" s="83">
        <f>'FN30.400.09(IOX)'!$AM73</f>
        <v>2.5449777982539539E-2</v>
      </c>
      <c r="X141" s="83">
        <f>'FN30.450.09(IOX)'!$AM73</f>
        <v>6.5945386318376806E-2</v>
      </c>
      <c r="Y141" s="83">
        <f>'FN30.500.09(IOX)'!$AM73</f>
        <v>6.8377265124206082E-2</v>
      </c>
      <c r="Z141" s="83">
        <f>'FN30.550.08(IOX)'!$AM73</f>
        <v>2.3008344939267258E-2</v>
      </c>
      <c r="AA141" s="83">
        <f>'FN30.600.08(IOX)'!$AM73</f>
        <v>2.5786010717179939E-2</v>
      </c>
      <c r="AB141" s="109">
        <f>'FN30.650.67(IOX)'!$AM73</f>
        <v>2.4381880257672628E-2</v>
      </c>
      <c r="AC141" s="307">
        <f>'GII30.400.10(IOX)'!$AM68</f>
        <v>2.278465958875938E-2</v>
      </c>
      <c r="AD141" s="83">
        <f>'GII30.450.10(IOX)'!$AM68</f>
        <v>2.6677770505935616E-2</v>
      </c>
      <c r="AE141" s="109">
        <f>'GII30.500.10(IOX)'!$AM68</f>
        <v>4.4662039559486E-2</v>
      </c>
      <c r="AF141" s="467">
        <f t="shared" si="4"/>
        <v>3.6226788288580537E-2</v>
      </c>
      <c r="AG141" s="67"/>
      <c r="AH141" s="67">
        <f t="shared" si="5"/>
        <v>1.0362267882885805</v>
      </c>
      <c r="AI141" s="474">
        <f>PRODUCT($AH$99:AH141)</f>
        <v>1.4720215034388744</v>
      </c>
    </row>
    <row r="142" spans="9:35" ht="15">
      <c r="I142" s="148">
        <f t="shared" si="3"/>
        <v>41943</v>
      </c>
      <c r="J142" s="307"/>
      <c r="K142" s="83"/>
      <c r="L142" s="83">
        <f>'FN30.300.13(IOX)'!AM36</f>
        <v>-1.0857791153586662E-3</v>
      </c>
      <c r="M142" s="83">
        <f>'FN30.350.13(IOX)'!AM36</f>
        <v>-9.3280663184365595E-3</v>
      </c>
      <c r="N142" s="83">
        <f>'FN30.400.13(IOX)'!AM36</f>
        <v>-1.3647314511804525E-2</v>
      </c>
      <c r="O142" s="83">
        <f>'FN30.300.12(IOX)'!$AM48</f>
        <v>6.9430497532884218E-3</v>
      </c>
      <c r="P142" s="83">
        <f>'FN30.350.12(IOX)'!AM48</f>
        <v>1.8930496266853455E-3</v>
      </c>
      <c r="Q142" s="83">
        <f>'FN30.400.11(IOX)'!$AM60</f>
        <v>-8.4361551584518236E-3</v>
      </c>
      <c r="R142" s="83">
        <f>'FN30.450.11(IOX)'!$AM60</f>
        <v>-2.3767793077508453E-2</v>
      </c>
      <c r="S142" s="83">
        <f>'FN30.350.10(IOX)'!$AM72</f>
        <v>5.6902978513515851E-3</v>
      </c>
      <c r="T142" s="83">
        <f>'FN30.400.10(IOX)'!$AM72</f>
        <v>-7.1480984561454255E-3</v>
      </c>
      <c r="U142" s="83">
        <f>'FN30.450.10(IOX)'!$AM72</f>
        <v>-2.7518397380330999E-2</v>
      </c>
      <c r="V142" s="83">
        <f>'FN30.500.10(IOX)'!$AM72</f>
        <v>-4.8387481034146758E-2</v>
      </c>
      <c r="W142" s="83">
        <f>'FN30.400.09(IOX)'!$AM74</f>
        <v>-1.1470449260255464E-2</v>
      </c>
      <c r="X142" s="83">
        <f>'FN30.450.09(IOX)'!$AM74</f>
        <v>-2.7287214933930735E-2</v>
      </c>
      <c r="Y142" s="83">
        <f>'FN30.500.09(IOX)'!$AM74</f>
        <v>-4.7958954097048319E-2</v>
      </c>
      <c r="Z142" s="83">
        <f>'FN30.550.08(IOX)'!$AM74</f>
        <v>-1.4810845295607845E-2</v>
      </c>
      <c r="AA142" s="83">
        <f>'FN30.600.08(IOX)'!$AM74</f>
        <v>-2.227779765560441E-2</v>
      </c>
      <c r="AB142" s="109">
        <f>'FN30.650.67(IOX)'!$AM74</f>
        <v>-1.7791512898509464E-2</v>
      </c>
      <c r="AC142" s="307">
        <f>'GII30.400.10(IOX)'!$AM69</f>
        <v>-2.1586285011214595E-2</v>
      </c>
      <c r="AD142" s="83">
        <f>'GII30.450.10(IOX)'!$AM69</f>
        <v>-2.0970885385314143E-2</v>
      </c>
      <c r="AE142" s="109">
        <f>'GII30.500.10(IOX)'!$AM69</f>
        <v>-2.7239099991433646E-2</v>
      </c>
      <c r="AF142" s="467">
        <f t="shared" si="4"/>
        <v>-1.8360268964951573E-2</v>
      </c>
      <c r="AG142" s="67"/>
      <c r="AH142" s="67">
        <f t="shared" si="5"/>
        <v>0.98163973103504842</v>
      </c>
      <c r="AI142" s="474">
        <f>PRODUCT($AH$99:AH142)</f>
        <v>1.4449947927135443</v>
      </c>
    </row>
    <row r="143" spans="9:35" ht="15">
      <c r="I143" s="148">
        <f t="shared" si="3"/>
        <v>41971</v>
      </c>
      <c r="J143" s="307"/>
      <c r="K143" s="83"/>
      <c r="L143" s="83">
        <f>'FN30.300.13(IOX)'!AM37</f>
        <v>-1.7944717104772896E-3</v>
      </c>
      <c r="M143" s="83">
        <f>'FN30.350.13(IOX)'!AM37</f>
        <v>-6.2022078800956998E-3</v>
      </c>
      <c r="N143" s="83">
        <f>'FN30.400.13(IOX)'!AM37</f>
        <v>6.8719316120841273E-4</v>
      </c>
      <c r="O143" s="83">
        <f>'FN30.300.12(IOX)'!$AM49</f>
        <v>1.0528009544715253E-2</v>
      </c>
      <c r="P143" s="83">
        <f>'FN30.350.12(IOX)'!AM49</f>
        <v>4.596278640510704E-3</v>
      </c>
      <c r="Q143" s="83">
        <f>'FN30.400.11(IOX)'!$AM61</f>
        <v>-9.3188201672336941E-3</v>
      </c>
      <c r="R143" s="83">
        <f>'FN30.450.11(IOX)'!$AM61</f>
        <v>-1.3455499514046442E-2</v>
      </c>
      <c r="S143" s="83">
        <f>'FN30.350.10(IOX)'!$AM73</f>
        <v>5.1186930112814052E-3</v>
      </c>
      <c r="T143" s="83">
        <f>'FN30.400.10(IOX)'!$AM73</f>
        <v>-8.9697257096392254E-3</v>
      </c>
      <c r="U143" s="83">
        <f>'FN30.450.10(IOX)'!$AM73</f>
        <v>-1.3799009626318932E-2</v>
      </c>
      <c r="V143" s="83">
        <f>'FN30.500.10(IOX)'!$AM73</f>
        <v>-1.4236909584251585E-2</v>
      </c>
      <c r="W143" s="83">
        <f>'FN30.400.09(IOX)'!$AM75</f>
        <v>-8.8084144871622659E-3</v>
      </c>
      <c r="X143" s="83">
        <f>'FN30.450.09(IOX)'!$AM75</f>
        <v>-1.7101155805801529E-2</v>
      </c>
      <c r="Y143" s="83">
        <f>'FN30.500.09(IOX)'!$AM75</f>
        <v>-1.7981532477977145E-2</v>
      </c>
      <c r="Z143" s="83">
        <f>'FN30.550.08(IOX)'!$AM75</f>
        <v>-1.5717508050802298E-4</v>
      </c>
      <c r="AA143" s="83">
        <f>'FN30.600.08(IOX)'!$AM75</f>
        <v>-6.0119657036042419E-3</v>
      </c>
      <c r="AB143" s="109">
        <f>'FN30.650.67(IOX)'!$AM75</f>
        <v>-4.7581927968990464E-3</v>
      </c>
      <c r="AC143" s="307">
        <f>'GII30.400.10(IOX)'!$AM70</f>
        <v>-1.6625191910400058E-2</v>
      </c>
      <c r="AD143" s="83">
        <f>'GII30.450.10(IOX)'!$AM70</f>
        <v>-1.8655902558875968E-2</v>
      </c>
      <c r="AE143" s="109">
        <f>'GII30.500.10(IOX)'!$AM70</f>
        <v>-1.6426271763841076E-2</v>
      </c>
      <c r="AF143" s="467">
        <f t="shared" si="4"/>
        <v>-8.5919285876501078E-3</v>
      </c>
      <c r="AG143" s="67"/>
      <c r="AH143" s="67">
        <f t="shared" si="5"/>
        <v>0.99140807141234988</v>
      </c>
      <c r="AI143" s="474">
        <f>PRODUCT($AH$99:AH143)</f>
        <v>1.4325795006450233</v>
      </c>
    </row>
    <row r="144" spans="9:35" ht="15">
      <c r="I144" s="148">
        <f t="shared" si="3"/>
        <v>42004</v>
      </c>
      <c r="J144" s="307"/>
      <c r="K144" s="83"/>
      <c r="L144" s="83">
        <f>'FN30.300.13(IOX)'!AM38</f>
        <v>-3.3491668527668481E-2</v>
      </c>
      <c r="M144" s="83">
        <f>'FN30.350.13(IOX)'!AM38</f>
        <v>-3.818850945491406E-2</v>
      </c>
      <c r="N144" s="83">
        <f>'FN30.400.13(IOX)'!AM38</f>
        <v>-4.8457502249201007E-2</v>
      </c>
      <c r="O144" s="83">
        <f>'FN30.300.12(IOX)'!$AM50</f>
        <v>-1.457827452641189E-2</v>
      </c>
      <c r="P144" s="83">
        <f>'FN30.350.12(IOX)'!AM50</f>
        <v>4.9926183566844707E-4</v>
      </c>
      <c r="Q144" s="83">
        <f>'FN30.400.11(IOX)'!$AM62</f>
        <v>-2.9381954111053418E-3</v>
      </c>
      <c r="R144" s="83">
        <f>'FN30.450.11(IOX)'!$AM62</f>
        <v>-1.8652930619743036E-3</v>
      </c>
      <c r="S144" s="83">
        <f>'FN30.350.10(IOX)'!$AM74</f>
        <v>-4.7713651555805012E-3</v>
      </c>
      <c r="T144" s="83">
        <f>'FN30.400.10(IOX)'!$AM74</f>
        <v>-4.4831110397416758E-3</v>
      </c>
      <c r="U144" s="83">
        <f>'FN30.450.10(IOX)'!$AM74</f>
        <v>9.098475633038494E-4</v>
      </c>
      <c r="V144" s="83">
        <f>'FN30.500.10(IOX)'!$AM74</f>
        <v>-3.9413110938311128E-4</v>
      </c>
      <c r="W144" s="83">
        <f>'FN30.400.09(IOX)'!$AM76</f>
        <v>-4.7636922550170395E-3</v>
      </c>
      <c r="X144" s="83">
        <f>'FN30.450.09(IOX)'!$AM76</f>
        <v>-1.1209961985695547E-3</v>
      </c>
      <c r="Y144" s="83">
        <f>'FN30.500.09(IOX)'!$AM76</f>
        <v>-4.4426607904193552E-3</v>
      </c>
      <c r="Z144" s="83">
        <f>'FN30.550.08(IOX)'!$AM76</f>
        <v>5.9118909071371713E-3</v>
      </c>
      <c r="AA144" s="83">
        <f>'FN30.600.08(IOX)'!$AM76</f>
        <v>4.2793993304207538E-3</v>
      </c>
      <c r="AB144" s="109">
        <f>'FN30.650.67(IOX)'!$AM76</f>
        <v>3.342192193840274E-3</v>
      </c>
      <c r="AC144" s="307">
        <f>'GII30.400.10(IOX)'!$AM71</f>
        <v>-1.1930523992398388E-2</v>
      </c>
      <c r="AD144" s="83">
        <f>'GII30.450.10(IOX)'!$AM71</f>
        <v>-5.6017466476506565E-3</v>
      </c>
      <c r="AE144" s="109">
        <f>'GII30.500.10(IOX)'!$AM71</f>
        <v>-7.7574035999240665E-3</v>
      </c>
      <c r="AF144" s="467">
        <f t="shared" si="4"/>
        <v>-2.9238118798709059E-3</v>
      </c>
      <c r="AG144" s="67"/>
      <c r="AH144" s="67">
        <f t="shared" si="5"/>
        <v>0.9970761881201291</v>
      </c>
      <c r="AI144" s="474">
        <f>PRODUCT($AH$99:AH144)</f>
        <v>1.4283909076821779</v>
      </c>
    </row>
    <row r="145" spans="9:35" ht="15">
      <c r="I145" s="148">
        <f t="shared" si="3"/>
        <v>42034</v>
      </c>
      <c r="J145" s="307"/>
      <c r="K145" s="83"/>
      <c r="L145" s="83">
        <f>'FN30.300.13(IOX)'!AM39</f>
        <v>-0.11611965288357873</v>
      </c>
      <c r="M145" s="83">
        <f>'FN30.350.13(IOX)'!AM39</f>
        <v>-0.14564418725355102</v>
      </c>
      <c r="N145" s="83">
        <f>'FN30.400.13(IOX)'!AM39</f>
        <v>-0.13825604808352568</v>
      </c>
      <c r="O145" s="83">
        <f>'FN30.300.12(IOX)'!$AM51</f>
        <v>-8.5580070511674711E-2</v>
      </c>
      <c r="P145" s="83">
        <f>'FN30.350.12(IOX)'!AM51</f>
        <v>-0.11336190768657979</v>
      </c>
      <c r="Q145" s="83">
        <f>'FN30.400.11(IOX)'!$AM63</f>
        <v>-0.13624670769495226</v>
      </c>
      <c r="R145" s="83">
        <f>'FN30.450.11(IOX)'!$AM63</f>
        <v>-0.12875441548113589</v>
      </c>
      <c r="S145" s="83">
        <f>'FN30.350.10(IOX)'!$AM75</f>
        <v>-0.10535913815689642</v>
      </c>
      <c r="T145" s="83">
        <f>'FN30.400.10(IOX)'!$AM75</f>
        <v>-0.1324541192890282</v>
      </c>
      <c r="U145" s="83">
        <f>'FN30.450.10(IOX)'!$AM75</f>
        <v>-0.13612508836790951</v>
      </c>
      <c r="V145" s="83">
        <f>'FN30.500.10(IOX)'!$AM75</f>
        <v>-0.12606159061505945</v>
      </c>
      <c r="W145" s="83">
        <f>'FN30.400.09(IOX)'!$AM77</f>
        <v>-0.11818699049340865</v>
      </c>
      <c r="X145" s="83">
        <f>'FN30.450.09(IOX)'!$AM77</f>
        <v>-0.12621090280494279</v>
      </c>
      <c r="Y145" s="83">
        <f>'FN30.500.09(IOX)'!$AM77</f>
        <v>-0.12560934248606351</v>
      </c>
      <c r="Z145" s="83">
        <f>'FN30.550.08(IOX)'!$AM77</f>
        <v>-3.6780774653485835E-3</v>
      </c>
      <c r="AA145" s="83">
        <f>'FN30.600.08(IOX)'!$AM77</f>
        <v>-1.5539247656984001E-2</v>
      </c>
      <c r="AB145" s="109">
        <f>'FN30.650.67(IOX)'!$AM77</f>
        <v>-1.367421873716953E-2</v>
      </c>
      <c r="AC145" s="307">
        <f>'GII30.400.10(IOX)'!$AM72</f>
        <v>-0.15520137264622955</v>
      </c>
      <c r="AD145" s="83">
        <f>'GII30.450.10(IOX)'!$AM72</f>
        <v>-0.16271884663398523</v>
      </c>
      <c r="AE145" s="109">
        <f>'GII30.500.10(IOX)'!$AM72</f>
        <v>-0.13514037338048779</v>
      </c>
      <c r="AF145" s="467">
        <f t="shared" si="4"/>
        <v>-0.10705308294752094</v>
      </c>
      <c r="AG145" s="67"/>
      <c r="AH145" s="67">
        <f t="shared" si="5"/>
        <v>0.89294691705247908</v>
      </c>
      <c r="AI145" s="474">
        <f>PRODUCT($AH$99:AH145)</f>
        <v>1.275477257360593</v>
      </c>
    </row>
    <row r="146" spans="9:35" ht="15">
      <c r="I146" s="148">
        <f t="shared" si="3"/>
        <v>42062</v>
      </c>
      <c r="J146" s="307"/>
      <c r="K146" s="83"/>
      <c r="L146" s="83">
        <f>'FN30.300.13(IOX)'!AM40</f>
        <v>8.5966383150933134E-2</v>
      </c>
      <c r="M146" s="83">
        <f>'FN30.350.13(IOX)'!AM40</f>
        <v>0.12844731147586994</v>
      </c>
      <c r="N146" s="83">
        <f>'FN30.400.13(IOX)'!AM40</f>
        <v>0.15828872200271971</v>
      </c>
      <c r="O146" s="83">
        <f>'FN30.300.12(IOX)'!$AM52</f>
        <v>8.1245471533605867E-2</v>
      </c>
      <c r="P146" s="83">
        <f>'FN30.350.12(IOX)'!AM52</f>
        <v>0.1079914127185341</v>
      </c>
      <c r="Q146" s="83">
        <f>'FN30.400.11(IOX)'!$AM64</f>
        <v>0.1288122892156213</v>
      </c>
      <c r="R146" s="83">
        <f>'FN30.450.11(IOX)'!$AM64</f>
        <v>0.10505965780219992</v>
      </c>
      <c r="S146" s="83">
        <f>'FN30.350.10(IOX)'!$AM76</f>
        <v>0.11511242806069678</v>
      </c>
      <c r="T146" s="83">
        <f>'FN30.400.10(IOX)'!$AM76</f>
        <v>0.12185548588625555</v>
      </c>
      <c r="U146" s="83">
        <f>'FN30.450.10(IOX)'!$AM76</f>
        <v>0.12073964619748698</v>
      </c>
      <c r="V146" s="83">
        <f>'FN30.500.10(IOX)'!$AM76</f>
        <v>0.11396063827587127</v>
      </c>
      <c r="W146" s="83">
        <f>'FN30.400.09(IOX)'!$AM78</f>
        <v>0.13493912339658809</v>
      </c>
      <c r="X146" s="83">
        <f>'FN30.450.09(IOX)'!$AM78</f>
        <v>0.11969205213952874</v>
      </c>
      <c r="Y146" s="83">
        <f>'FN30.500.09(IOX)'!$AM78</f>
        <v>0.1187110445145719</v>
      </c>
      <c r="Z146" s="83">
        <f>'FN30.550.08(IOX)'!$AM78</f>
        <v>9.7364202006879605E-2</v>
      </c>
      <c r="AA146" s="83">
        <f>'FN30.600.08(IOX)'!$AM78</f>
        <v>9.7857619792794059E-2</v>
      </c>
      <c r="AB146" s="109">
        <f>'FN30.650.67(IOX)'!$AM78</f>
        <v>7.8136808050499371E-2</v>
      </c>
      <c r="AC146" s="307">
        <f>'GII30.400.10(IOX)'!$AM73</f>
        <v>5.48599228372222E-2</v>
      </c>
      <c r="AD146" s="83">
        <f>'GII30.450.10(IOX)'!$AM73</f>
        <v>5.7254709167978923E-2</v>
      </c>
      <c r="AE146" s="109">
        <f>'GII30.500.10(IOX)'!$AM73</f>
        <v>6.210138312273334E-2</v>
      </c>
      <c r="AF146" s="467">
        <f t="shared" ref="AF146" si="6">AVERAGE(O146:AE146)</f>
        <v>0.10092317027759225</v>
      </c>
      <c r="AG146" s="67"/>
      <c r="AH146" s="67">
        <f t="shared" ref="AH146" si="7">1+AF146</f>
        <v>1.1009231702775923</v>
      </c>
      <c r="AI146" s="474">
        <f>PRODUCT($AH$99:AH146)</f>
        <v>1.4042024657903927</v>
      </c>
    </row>
    <row r="147" spans="9:35" ht="15">
      <c r="I147" s="305">
        <f t="shared" si="3"/>
        <v>42094</v>
      </c>
      <c r="J147" s="495">
        <f>'FN30.350.14(IOX)'!AM28</f>
        <v>0</v>
      </c>
      <c r="K147" s="277">
        <f>'FN30.400.14(IOX)'!AM28</f>
        <v>0</v>
      </c>
      <c r="L147" s="277">
        <f>'FN30.300.13(IOX)'!AM41</f>
        <v>-6.7804626007934073E-3</v>
      </c>
      <c r="M147" s="277">
        <f>'FN30.350.13(IOX)'!AM41</f>
        <v>-1.5753141894478406E-2</v>
      </c>
      <c r="N147" s="277">
        <f>'FN30.400.13(IOX)'!AM41</f>
        <v>-2.7119877550053174E-2</v>
      </c>
      <c r="O147" s="277">
        <f>'FN30.300.12(IOX)'!$AM53</f>
        <v>-5.642270705114338E-3</v>
      </c>
      <c r="P147" s="277">
        <f>'FN30.350.12(IOX)'!AM53</f>
        <v>-7.0905061674907668E-3</v>
      </c>
      <c r="Q147" s="277">
        <f>'FN30.400.11(IOX)'!$AM65</f>
        <v>-9.7350332950362165E-3</v>
      </c>
      <c r="R147" s="277">
        <f>'FN30.450.11(IOX)'!$AM65</f>
        <v>3.1400200240823714E-3</v>
      </c>
      <c r="S147" s="277">
        <f>'FN30.350.10(IOX)'!$AM77</f>
        <v>-1.3178544902273897E-3</v>
      </c>
      <c r="T147" s="277">
        <f>'FN30.400.10(IOX)'!$AM77</f>
        <v>-9.9495340022850362E-3</v>
      </c>
      <c r="U147" s="277">
        <f>'FN30.450.10(IOX)'!$AM77</f>
        <v>-5.9578885042738472E-3</v>
      </c>
      <c r="V147" s="277">
        <f>'FN30.500.10(IOX)'!$AM77</f>
        <v>-2.5710082037314896E-3</v>
      </c>
      <c r="W147" s="277">
        <f>'FN30.400.09(IOX)'!$AM79</f>
        <v>-1.0760646805210869E-2</v>
      </c>
      <c r="X147" s="277">
        <f>'FN30.450.09(IOX)'!$AM79</f>
        <v>-2.1703874078993863E-3</v>
      </c>
      <c r="Y147" s="277">
        <f>'FN30.500.09(IOX)'!$AM79</f>
        <v>3.2834911368518787E-3</v>
      </c>
      <c r="Z147" s="277">
        <f>'FN30.550.08(IOX)'!$AM79</f>
        <v>6.2868908110021438E-2</v>
      </c>
      <c r="AA147" s="277">
        <f>'FN30.600.08(IOX)'!$AM79</f>
        <v>7.6795771147443695E-2</v>
      </c>
      <c r="AB147" s="285">
        <f>'FN30.650.67(IOX)'!$AM79</f>
        <v>6.2126956980051933E-2</v>
      </c>
      <c r="AC147" s="495">
        <f>'GII30.400.10(IOX)'!$AM74</f>
        <v>6.8606634370908511E-4</v>
      </c>
      <c r="AD147" s="277">
        <f>'GII30.450.10(IOX)'!$AM74</f>
        <v>6.1429159701881526E-3</v>
      </c>
      <c r="AE147" s="285">
        <f>'GII30.500.10(IOX)'!$AM74</f>
        <v>3.5590554682631989E-2</v>
      </c>
      <c r="AF147" s="496">
        <f t="shared" ref="AF147" si="8">AVERAGE(O147:AE147)</f>
        <v>1.1496444400806539E-2</v>
      </c>
      <c r="AG147" s="67"/>
      <c r="AH147" s="67">
        <f t="shared" ref="AH147" si="9">1+AF147</f>
        <v>1.0114964444008065</v>
      </c>
      <c r="AI147" s="474">
        <f>PRODUCT($AH$99:AH147)</f>
        <v>1.4203458013658274</v>
      </c>
    </row>
  </sheetData>
  <mergeCells count="2">
    <mergeCell ref="I25:AE25"/>
    <mergeCell ref="I97:AF97"/>
  </mergeCells>
  <printOptions horizontalCentered="1" verticalCentered="1"/>
  <pageMargins left="0.25" right="0.25" top="0.25" bottom="0.25" header="0.1" footer="0.1"/>
  <pageSetup scale="60" fitToHeight="2" orientation="landscape" horizontalDpi="300" verticalDpi="300" r:id="rId1"/>
  <headerFooter scaleWithDoc="0">
    <oddHeader>&amp;L&amp;G&amp;C&amp;"-,Bold"&amp;12&amp;K08+070
&amp;13
&amp;11
&amp;12&amp;K00+000IOS Monthly Return&amp;R&amp;"-,Bold"&amp;12&amp;K00+000
Sonata Sub-Fund&amp;K2E398A_&amp;K000000
&amp;10&amp;K00+000As of Mar, 2015&amp;K2E398A_</oddHeader>
    <oddFooter>&amp;L&amp;G 
&amp;"-,Bold"&amp;8&amp;K2E398ACELLO CAPITAL MANAGEMENT, LP &amp;"Wingdings,Regular"&amp;5l&amp;"-,Bold"&amp;8 12 EAST 49TH ST &amp;"Wingdings,Regular"&amp;5l&amp;"-,Bold"&amp;8 22ND FLOOR &amp;"Wingdings,Regular"&amp;5l&amp;"-,Bold"&amp;8 NEW YORK, NY 10017</oddFooter>
  </headerFooter>
  <rowBreaks count="1" manualBreakCount="1">
    <brk id="80" max="30" man="1"/>
  </rowBreaks>
  <legacyDrawingHF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9" tint="0.59999389629810485"/>
  </sheetPr>
  <dimension ref="I23:AT147"/>
  <sheetViews>
    <sheetView topLeftCell="H80" zoomScaleNormal="100" workbookViewId="0">
      <selection activeCell="AP126" sqref="AP126"/>
    </sheetView>
  </sheetViews>
  <sheetFormatPr defaultRowHeight="12.75"/>
  <cols>
    <col min="1" max="7" width="0" style="174" hidden="1" customWidth="1"/>
    <col min="8" max="8" width="7.140625" style="174" customWidth="1"/>
    <col min="9" max="9" width="9.140625" style="174"/>
    <col min="10" max="27" width="7.140625" style="174" customWidth="1"/>
    <col min="28" max="28" width="8" style="174" bestFit="1" customWidth="1"/>
    <col min="29" max="46" width="7.140625" style="174" customWidth="1"/>
    <col min="47" max="16384" width="9.140625" style="174"/>
  </cols>
  <sheetData>
    <row r="23" spans="9:46" s="175" customFormat="1" ht="15">
      <c r="J23" s="75"/>
      <c r="K23" s="75"/>
      <c r="L23" s="75"/>
      <c r="M23" s="67"/>
      <c r="N23" s="67"/>
      <c r="O23" s="67"/>
      <c r="P23" s="67"/>
      <c r="Q23" s="67"/>
      <c r="R23" s="67"/>
      <c r="S23" s="67"/>
      <c r="T23" s="67"/>
      <c r="U23" s="67"/>
      <c r="V23" s="67"/>
      <c r="W23" s="67"/>
      <c r="X23" s="67"/>
      <c r="Y23" s="67"/>
      <c r="Z23" s="67"/>
      <c r="AA23" s="67"/>
      <c r="AB23" s="67"/>
      <c r="AC23" s="67"/>
      <c r="AD23" s="67"/>
      <c r="AE23" s="67"/>
      <c r="AF23" s="67"/>
      <c r="AG23" s="67"/>
      <c r="AH23" s="67"/>
      <c r="AI23" s="67"/>
      <c r="AJ23" s="67"/>
      <c r="AK23" s="67"/>
      <c r="AL23" s="67"/>
      <c r="AM23" s="67"/>
      <c r="AN23" s="67"/>
      <c r="AO23" s="67"/>
      <c r="AP23" s="67"/>
      <c r="AQ23" s="67"/>
      <c r="AR23" s="226"/>
      <c r="AS23" s="226"/>
      <c r="AT23" s="226"/>
    </row>
    <row r="24" spans="9:46" s="175" customFormat="1" ht="15">
      <c r="I24" s="75" t="s">
        <v>71</v>
      </c>
      <c r="J24" s="76"/>
      <c r="K24" s="76"/>
      <c r="L24" s="76"/>
      <c r="M24" s="76"/>
      <c r="N24" s="76"/>
      <c r="O24" s="76"/>
      <c r="P24" s="76"/>
      <c r="Q24" s="76"/>
      <c r="R24" s="76"/>
      <c r="S24" s="76"/>
      <c r="T24" s="76"/>
      <c r="U24" s="76"/>
      <c r="V24" s="76"/>
      <c r="W24" s="76"/>
      <c r="X24" s="76"/>
      <c r="Y24" s="76"/>
      <c r="Z24" s="76"/>
      <c r="AA24" s="76"/>
      <c r="AB24" s="76"/>
      <c r="AC24" s="76"/>
      <c r="AD24" s="76"/>
      <c r="AE24" s="76"/>
      <c r="AF24" s="76"/>
      <c r="AG24" s="76"/>
      <c r="AH24" s="76"/>
      <c r="AI24" s="76"/>
      <c r="AJ24" s="67"/>
      <c r="AK24" s="67"/>
      <c r="AL24" s="67"/>
      <c r="AM24" s="67"/>
      <c r="AN24" s="67"/>
      <c r="AO24" s="67"/>
      <c r="AP24" s="67"/>
      <c r="AQ24" s="67"/>
      <c r="AR24" s="485"/>
      <c r="AS24" s="485"/>
      <c r="AT24" s="485"/>
    </row>
    <row r="25" spans="9:46" ht="22.5" customHeight="1">
      <c r="I25" s="633" t="s">
        <v>29</v>
      </c>
      <c r="J25" s="634"/>
      <c r="K25" s="634"/>
      <c r="L25" s="634"/>
      <c r="M25" s="634"/>
      <c r="N25" s="634"/>
      <c r="O25" s="634"/>
      <c r="P25" s="634"/>
      <c r="Q25" s="634"/>
      <c r="R25" s="634"/>
      <c r="S25" s="634"/>
      <c r="T25" s="634"/>
      <c r="U25" s="634"/>
      <c r="V25" s="634"/>
      <c r="W25" s="634"/>
      <c r="X25" s="634"/>
      <c r="Y25" s="634"/>
      <c r="Z25" s="634"/>
      <c r="AA25" s="634"/>
      <c r="AB25" s="634"/>
      <c r="AC25" s="645"/>
    </row>
    <row r="26" spans="9:46" ht="45">
      <c r="I26" s="143" t="s">
        <v>19</v>
      </c>
      <c r="J26" s="143" t="s">
        <v>337</v>
      </c>
      <c r="K26" s="144" t="s">
        <v>338</v>
      </c>
      <c r="L26" s="144" t="s">
        <v>280</v>
      </c>
      <c r="M26" s="144" t="s">
        <v>196</v>
      </c>
      <c r="N26" s="144" t="s">
        <v>213</v>
      </c>
      <c r="O26" s="144" t="s">
        <v>197</v>
      </c>
      <c r="P26" s="144" t="s">
        <v>198</v>
      </c>
      <c r="Q26" s="144" t="s">
        <v>199</v>
      </c>
      <c r="R26" s="144" t="s">
        <v>200</v>
      </c>
      <c r="S26" s="144" t="s">
        <v>201</v>
      </c>
      <c r="T26" s="144" t="s">
        <v>202</v>
      </c>
      <c r="U26" s="144" t="s">
        <v>203</v>
      </c>
      <c r="V26" s="144" t="s">
        <v>204</v>
      </c>
      <c r="W26" s="144" t="s">
        <v>206</v>
      </c>
      <c r="X26" s="144" t="s">
        <v>205</v>
      </c>
      <c r="Y26" s="144" t="s">
        <v>207</v>
      </c>
      <c r="Z26" s="144" t="s">
        <v>208</v>
      </c>
      <c r="AA26" s="143" t="s">
        <v>209</v>
      </c>
      <c r="AB26" s="144" t="s">
        <v>210</v>
      </c>
      <c r="AC26" s="451" t="s">
        <v>211</v>
      </c>
    </row>
    <row r="27" spans="9:46" ht="15">
      <c r="I27" s="148">
        <f>'Monthly Summary Avg'!I27</f>
        <v>40633</v>
      </c>
      <c r="J27" s="306"/>
      <c r="K27" s="83"/>
      <c r="L27" s="83"/>
      <c r="M27" s="83"/>
      <c r="N27" s="83"/>
      <c r="O27" s="83"/>
      <c r="P27" s="83"/>
      <c r="Q27" s="83">
        <f>'FN30.350.10(IOX)'!$U29</f>
        <v>3.2139419589735541E-2</v>
      </c>
      <c r="R27" s="83">
        <f>'FN30.400.10(IOX)'!$U29</f>
        <v>3.3073021185739293E-2</v>
      </c>
      <c r="S27" s="83">
        <f>'FN30.450.10(IOX)'!$U29</f>
        <v>4.2258217165841883E-2</v>
      </c>
      <c r="T27" s="83">
        <f>'FN30.500.10(IOX)'!$U29</f>
        <v>7.1344761004830115E-2</v>
      </c>
      <c r="U27" s="83">
        <f>'FN30.400.09(IOX)'!$U31</f>
        <v>6.0885593959270512E-2</v>
      </c>
      <c r="V27" s="83">
        <f>'FN30.450.09(IOX)'!$U31</f>
        <v>0.10757076505178742</v>
      </c>
      <c r="W27" s="83">
        <f>'FN30.500.09(IOX)'!$U31</f>
        <v>0.15475031465997136</v>
      </c>
      <c r="X27" s="83">
        <f>'FN30.550.08(IOX)'!$U31</f>
        <v>0.10201538247485753</v>
      </c>
      <c r="Y27" s="83">
        <f>'FN30.600.08(IOX)'!$U31</f>
        <v>0.10203039342671838</v>
      </c>
      <c r="Z27" s="109">
        <f>'FN30.650.67(IOX)'!$U31</f>
        <v>0.12763418241492075</v>
      </c>
      <c r="AA27" s="307"/>
      <c r="AB27" s="83"/>
      <c r="AC27" s="87"/>
    </row>
    <row r="28" spans="9:46" ht="15">
      <c r="I28" s="148">
        <f>'Monthly Summary Avg'!I28</f>
        <v>40662</v>
      </c>
      <c r="J28" s="307"/>
      <c r="K28" s="83"/>
      <c r="L28" s="83"/>
      <c r="M28" s="83"/>
      <c r="N28" s="83"/>
      <c r="O28" s="83"/>
      <c r="P28" s="83"/>
      <c r="Q28" s="83">
        <f>'FN30.350.10(IOX)'!$U30</f>
        <v>4.6102389608762673E-2</v>
      </c>
      <c r="R28" s="83">
        <f>'FN30.400.10(IOX)'!$U30</f>
        <v>5.3453880759408268E-2</v>
      </c>
      <c r="S28" s="83">
        <f>'FN30.450.10(IOX)'!$U30</f>
        <v>5.853428389944626E-2</v>
      </c>
      <c r="T28" s="83">
        <f>'FN30.500.10(IOX)'!$U30</f>
        <v>0.10449061877509136</v>
      </c>
      <c r="U28" s="83">
        <f>'FN30.400.09(IOX)'!$U32</f>
        <v>7.6389609432730321E-2</v>
      </c>
      <c r="V28" s="83">
        <f>'FN30.450.09(IOX)'!$U32</f>
        <v>0.12772607494555044</v>
      </c>
      <c r="W28" s="83">
        <f>'FN30.500.09(IOX)'!$U32</f>
        <v>0.20193766406944125</v>
      </c>
      <c r="X28" s="83">
        <f>'FN30.550.08(IOX)'!$U32</f>
        <v>0.11544981161841794</v>
      </c>
      <c r="Y28" s="83">
        <f>'FN30.600.08(IOX)'!$U32</f>
        <v>0.10748865588780943</v>
      </c>
      <c r="Z28" s="109">
        <f>'FN30.650.67(IOX)'!$U32</f>
        <v>0.13264029592978144</v>
      </c>
      <c r="AA28" s="307"/>
      <c r="AB28" s="83"/>
      <c r="AC28" s="87"/>
    </row>
    <row r="29" spans="9:46" ht="15">
      <c r="I29" s="148">
        <f>'Monthly Summary Avg'!I29</f>
        <v>40694</v>
      </c>
      <c r="J29" s="307"/>
      <c r="K29" s="83"/>
      <c r="L29" s="83"/>
      <c r="M29" s="83"/>
      <c r="N29" s="83"/>
      <c r="O29" s="83"/>
      <c r="P29" s="83"/>
      <c r="Q29" s="83">
        <f>'FN30.350.10(IOX)'!$U31</f>
        <v>7.5850826005166017E-2</v>
      </c>
      <c r="R29" s="83">
        <f>'FN30.400.10(IOX)'!$U31</f>
        <v>7.7368301379396209E-2</v>
      </c>
      <c r="S29" s="83">
        <f>'FN30.450.10(IOX)'!$U31</f>
        <v>7.6097243044333185E-2</v>
      </c>
      <c r="T29" s="83">
        <f>'FN30.500.10(IOX)'!$U31</f>
        <v>0.11862440708179345</v>
      </c>
      <c r="U29" s="83">
        <f>'FN30.400.09(IOX)'!$U33</f>
        <v>9.8928479248579393E-2</v>
      </c>
      <c r="V29" s="83">
        <f>'FN30.450.09(IOX)'!$U33</f>
        <v>0.13094260683063896</v>
      </c>
      <c r="W29" s="83">
        <f>'FN30.500.09(IOX)'!$U33</f>
        <v>0.19247377657189335</v>
      </c>
      <c r="X29" s="83">
        <f>'FN30.550.08(IOX)'!$U33</f>
        <v>7.9276661924513325E-2</v>
      </c>
      <c r="Y29" s="83">
        <f>'FN30.600.08(IOX)'!$U33</f>
        <v>0.11068967536188223</v>
      </c>
      <c r="Z29" s="109">
        <f>'FN30.650.67(IOX)'!$U33</f>
        <v>0.17094281053689442</v>
      </c>
      <c r="AA29" s="307"/>
      <c r="AB29" s="83"/>
      <c r="AC29" s="87"/>
    </row>
    <row r="30" spans="9:46" ht="15">
      <c r="I30" s="148">
        <f>'Monthly Summary Avg'!I30</f>
        <v>40724</v>
      </c>
      <c r="J30" s="307"/>
      <c r="K30" s="83"/>
      <c r="L30" s="83"/>
      <c r="M30" s="83"/>
      <c r="N30" s="83"/>
      <c r="O30" s="83"/>
      <c r="P30" s="83"/>
      <c r="Q30" s="83">
        <f>'FN30.350.10(IOX)'!$U32</f>
        <v>9.4162250171854867E-2</v>
      </c>
      <c r="R30" s="83">
        <f>'FN30.400.10(IOX)'!$U32</f>
        <v>9.770881464141179E-2</v>
      </c>
      <c r="S30" s="83">
        <f>'FN30.450.10(IOX)'!$U32</f>
        <v>0.10125930986164189</v>
      </c>
      <c r="T30" s="83">
        <f>'FN30.500.10(IOX)'!$U32</f>
        <v>0.15888786315325665</v>
      </c>
      <c r="U30" s="83">
        <f>'FN30.400.09(IOX)'!$U34</f>
        <v>0.10477053566861216</v>
      </c>
      <c r="V30" s="83">
        <f>'FN30.450.09(IOX)'!$U34</f>
        <v>0.14017893343307031</v>
      </c>
      <c r="W30" s="83">
        <f>'FN30.500.09(IOX)'!$U34</f>
        <v>0.21796735151848812</v>
      </c>
      <c r="X30" s="83">
        <f>'FN30.550.08(IOX)'!$U34</f>
        <v>8.3232163818044658E-2</v>
      </c>
      <c r="Y30" s="83">
        <f>'FN30.600.08(IOX)'!$U34</f>
        <v>0.12969422854359514</v>
      </c>
      <c r="Z30" s="109">
        <f>'FN30.650.67(IOX)'!$U34</f>
        <v>0.19002310639316899</v>
      </c>
      <c r="AA30" s="307">
        <f>'GII30.400.10(IOX)'!$U29</f>
        <v>1.4744016732568754E-2</v>
      </c>
      <c r="AB30" s="83">
        <f>'GII30.450.10(IOX)'!$U29</f>
        <v>1.3259967108110393E-2</v>
      </c>
      <c r="AC30" s="87">
        <f>'GII30.500.10(IOX)'!$U29</f>
        <v>1.7628636991910751E-2</v>
      </c>
    </row>
    <row r="31" spans="9:46" ht="15">
      <c r="I31" s="148">
        <f>'Monthly Summary Avg'!I31</f>
        <v>40753</v>
      </c>
      <c r="J31" s="307"/>
      <c r="K31" s="83"/>
      <c r="L31" s="83"/>
      <c r="M31" s="83"/>
      <c r="N31" s="83"/>
      <c r="O31" s="83"/>
      <c r="P31" s="83"/>
      <c r="Q31" s="83">
        <f>'FN30.350.10(IOX)'!$U33</f>
        <v>7.1520107529509769E-2</v>
      </c>
      <c r="R31" s="83">
        <f>'FN30.400.10(IOX)'!$U33</f>
        <v>5.8169461053444227E-2</v>
      </c>
      <c r="S31" s="83">
        <f>'FN30.450.10(IOX)'!$U33</f>
        <v>3.2677130840980562E-2</v>
      </c>
      <c r="T31" s="83">
        <f>'FN30.500.10(IOX)'!$U33</f>
        <v>8.3711666540615237E-2</v>
      </c>
      <c r="U31" s="83">
        <f>'FN30.400.09(IOX)'!$U35</f>
        <v>5.3316600247643731E-2</v>
      </c>
      <c r="V31" s="83">
        <f>'FN30.450.09(IOX)'!$U35</f>
        <v>5.6329456186142046E-2</v>
      </c>
      <c r="W31" s="83">
        <f>'FN30.500.09(IOX)'!$U35</f>
        <v>0.12015028343560408</v>
      </c>
      <c r="X31" s="83">
        <f>'FN30.550.08(IOX)'!$U35</f>
        <v>3.1476091916435855E-2</v>
      </c>
      <c r="Y31" s="83">
        <f>'FN30.600.08(IOX)'!$U35</f>
        <v>8.4209912595829994E-2</v>
      </c>
      <c r="Z31" s="109">
        <f>'FN30.650.67(IOX)'!$U35</f>
        <v>0.16023241848563252</v>
      </c>
      <c r="AA31" s="307">
        <f>'GII30.400.10(IOX)'!$U30</f>
        <v>-6.1314328194890244E-3</v>
      </c>
      <c r="AB31" s="83">
        <f>'GII30.450.10(IOX)'!$U30</f>
        <v>-2.0548617636362176E-2</v>
      </c>
      <c r="AC31" s="87">
        <f>'GII30.500.10(IOX)'!$U30</f>
        <v>-3.261912081780094E-2</v>
      </c>
    </row>
    <row r="32" spans="9:46" ht="15">
      <c r="I32" s="148">
        <f>'Monthly Summary Avg'!I32</f>
        <v>40786</v>
      </c>
      <c r="J32" s="307"/>
      <c r="K32" s="83"/>
      <c r="L32" s="83"/>
      <c r="M32" s="83"/>
      <c r="N32" s="83"/>
      <c r="O32" s="83"/>
      <c r="P32" s="83"/>
      <c r="Q32" s="83">
        <f>'FN30.350.10(IOX)'!$U34</f>
        <v>-4.3769167762403582E-2</v>
      </c>
      <c r="R32" s="83">
        <f>'FN30.400.10(IOX)'!$U34</f>
        <v>-0.11741523727661296</v>
      </c>
      <c r="S32" s="83">
        <f>'FN30.450.10(IOX)'!$U34</f>
        <v>-0.22885574277505105</v>
      </c>
      <c r="T32" s="83">
        <f>'FN30.500.10(IOX)'!$U34</f>
        <v>-0.15779165234251757</v>
      </c>
      <c r="U32" s="83">
        <f>'FN30.400.09(IOX)'!$U36</f>
        <v>-0.1208837482825319</v>
      </c>
      <c r="V32" s="83">
        <f>'FN30.450.09(IOX)'!$U36</f>
        <v>-0.21073124868867976</v>
      </c>
      <c r="W32" s="83">
        <f>'FN30.500.09(IOX)'!$U36</f>
        <v>-0.14178812731975743</v>
      </c>
      <c r="X32" s="83">
        <f>'FN30.550.08(IOX)'!$U36</f>
        <v>-0.14335751392814122</v>
      </c>
      <c r="Y32" s="83">
        <f>'FN30.600.08(IOX)'!$U36</f>
        <v>-5.2943887694567149E-2</v>
      </c>
      <c r="Z32" s="109">
        <f>'FN30.650.67(IOX)'!$U36</f>
        <v>6.5823350009262871E-2</v>
      </c>
      <c r="AA32" s="307">
        <f>'GII30.400.10(IOX)'!$U31</f>
        <v>-0.10692453309322925</v>
      </c>
      <c r="AB32" s="83">
        <f>'GII30.450.10(IOX)'!$U31</f>
        <v>-0.15794953148137258</v>
      </c>
      <c r="AC32" s="87">
        <f>'GII30.500.10(IOX)'!$U31</f>
        <v>-0.18890708256196942</v>
      </c>
    </row>
    <row r="33" spans="9:29" ht="15">
      <c r="I33" s="148">
        <f>'Monthly Summary Avg'!I33</f>
        <v>40816</v>
      </c>
      <c r="J33" s="307"/>
      <c r="K33" s="83"/>
      <c r="L33" s="83"/>
      <c r="M33" s="83"/>
      <c r="N33" s="83"/>
      <c r="O33" s="83"/>
      <c r="P33" s="83"/>
      <c r="Q33" s="83">
        <f>'FN30.350.10(IOX)'!$U35</f>
        <v>-0.19390403803300593</v>
      </c>
      <c r="R33" s="83">
        <f>'FN30.400.10(IOX)'!$U35</f>
        <v>-0.29065351420656182</v>
      </c>
      <c r="S33" s="83">
        <f>'FN30.450.10(IOX)'!$U35</f>
        <v>-0.36155154602564021</v>
      </c>
      <c r="T33" s="83">
        <f>'FN30.500.10(IOX)'!$U35</f>
        <v>-0.27334566533588245</v>
      </c>
      <c r="U33" s="83">
        <f>'FN30.400.09(IOX)'!$U37</f>
        <v>-0.31467624105881165</v>
      </c>
      <c r="V33" s="83">
        <f>'FN30.450.09(IOX)'!$U37</f>
        <v>-0.37107471182980245</v>
      </c>
      <c r="W33" s="83">
        <f>'FN30.500.09(IOX)'!$U37</f>
        <v>-0.28666621805632164</v>
      </c>
      <c r="X33" s="83">
        <f>'FN30.550.08(IOX)'!$U37</f>
        <v>-0.3015253142606793</v>
      </c>
      <c r="Y33" s="83">
        <f>'FN30.600.08(IOX)'!$U37</f>
        <v>-0.19917389437999944</v>
      </c>
      <c r="Z33" s="109">
        <f>'FN30.650.67(IOX)'!$U37</f>
        <v>-6.3972645518943105E-2</v>
      </c>
      <c r="AA33" s="307">
        <f>'GII30.400.10(IOX)'!$U32</f>
        <v>-0.20078463353376486</v>
      </c>
      <c r="AB33" s="83">
        <f>'GII30.450.10(IOX)'!$U32</f>
        <v>-0.26816274395463935</v>
      </c>
      <c r="AC33" s="87">
        <f>'GII30.500.10(IOX)'!$U32</f>
        <v>-0.3186491953902485</v>
      </c>
    </row>
    <row r="34" spans="9:29" ht="15">
      <c r="I34" s="148">
        <f>'Monthly Summary Avg'!I34</f>
        <v>40847</v>
      </c>
      <c r="J34" s="307"/>
      <c r="K34" s="83"/>
      <c r="L34" s="83"/>
      <c r="M34" s="83"/>
      <c r="N34" s="83"/>
      <c r="O34" s="83"/>
      <c r="P34" s="83"/>
      <c r="Q34" s="83">
        <f>'FN30.350.10(IOX)'!$U36</f>
        <v>-0.20210694212281677</v>
      </c>
      <c r="R34" s="83">
        <f>'FN30.400.10(IOX)'!$U36</f>
        <v>-0.29990849421701815</v>
      </c>
      <c r="S34" s="83">
        <f>'FN30.450.10(IOX)'!$U36</f>
        <v>-0.30851139423878715</v>
      </c>
      <c r="T34" s="83">
        <f>'FN30.500.10(IOX)'!$U36</f>
        <v>-0.15418074031524298</v>
      </c>
      <c r="U34" s="83">
        <f>'FN30.400.09(IOX)'!$U38</f>
        <v>-0.29897823987099803</v>
      </c>
      <c r="V34" s="83">
        <f>'FN30.450.09(IOX)'!$U38</f>
        <v>-0.33060414095536184</v>
      </c>
      <c r="W34" s="83">
        <f>'FN30.500.09(IOX)'!$U38</f>
        <v>-0.14635813178903401</v>
      </c>
      <c r="X34" s="83">
        <f>'FN30.550.08(IOX)'!$U38</f>
        <v>-0.30020616405866773</v>
      </c>
      <c r="Y34" s="83">
        <f>'FN30.600.08(IOX)'!$U38</f>
        <v>-0.20473636743638368</v>
      </c>
      <c r="Z34" s="109">
        <f>'FN30.650.67(IOX)'!$U38</f>
        <v>-8.392299374597012E-2</v>
      </c>
      <c r="AA34" s="307">
        <f>'GII30.400.10(IOX)'!$U33</f>
        <v>-0.18070812862350816</v>
      </c>
      <c r="AB34" s="83">
        <f>'GII30.450.10(IOX)'!$U33</f>
        <v>-0.24338364883720054</v>
      </c>
      <c r="AC34" s="87">
        <f>'GII30.500.10(IOX)'!$U33</f>
        <v>-0.26491722224955727</v>
      </c>
    </row>
    <row r="35" spans="9:29" ht="15">
      <c r="I35" s="148">
        <f>'Monthly Summary Avg'!I35</f>
        <v>40877</v>
      </c>
      <c r="J35" s="307"/>
      <c r="K35" s="83"/>
      <c r="L35" s="83"/>
      <c r="M35" s="83"/>
      <c r="N35" s="83"/>
      <c r="O35" s="83"/>
      <c r="P35" s="83"/>
      <c r="Q35" s="83">
        <f>'FN30.350.10(IOX)'!$U37</f>
        <v>-0.21789291524927301</v>
      </c>
      <c r="R35" s="83">
        <f>'FN30.400.10(IOX)'!$U37</f>
        <v>-0.32235031051908014</v>
      </c>
      <c r="S35" s="83">
        <f>'FN30.450.10(IOX)'!$U37</f>
        <v>-0.2931364488375463</v>
      </c>
      <c r="T35" s="83">
        <f>'FN30.500.10(IOX)'!$U37</f>
        <v>-0.12230554812332606</v>
      </c>
      <c r="U35" s="83">
        <f>'FN30.400.09(IOX)'!$U39</f>
        <v>-0.34723308589072488</v>
      </c>
      <c r="V35" s="83">
        <f>'FN30.450.09(IOX)'!$U39</f>
        <v>-0.34962012326740555</v>
      </c>
      <c r="W35" s="83">
        <f>'FN30.500.09(IOX)'!$U39</f>
        <v>-0.13035363770775299</v>
      </c>
      <c r="X35" s="83">
        <f>'FN30.550.08(IOX)'!$U39</f>
        <v>-0.26159521805105201</v>
      </c>
      <c r="Y35" s="83">
        <f>'FN30.600.08(IOX)'!$U39</f>
        <v>-0.1403752638905944</v>
      </c>
      <c r="Z35" s="109">
        <f>'FN30.650.67(IOX)'!$U39</f>
        <v>-2.6422518003308859E-2</v>
      </c>
      <c r="AA35" s="307">
        <f>'GII30.400.10(IOX)'!$U34</f>
        <v>-0.18951828812942184</v>
      </c>
      <c r="AB35" s="83">
        <f>'GII30.450.10(IOX)'!$U34</f>
        <v>-0.2472619263463105</v>
      </c>
      <c r="AC35" s="87">
        <f>'GII30.500.10(IOX)'!$U34</f>
        <v>-0.2549357816869301</v>
      </c>
    </row>
    <row r="36" spans="9:29" ht="15">
      <c r="I36" s="148">
        <f>'Monthly Summary Avg'!I36</f>
        <v>40907</v>
      </c>
      <c r="J36" s="307"/>
      <c r="K36" s="83"/>
      <c r="L36" s="83"/>
      <c r="M36" s="83"/>
      <c r="N36" s="83"/>
      <c r="O36" s="83"/>
      <c r="P36" s="83"/>
      <c r="Q36" s="83">
        <f>'FN30.350.10(IOX)'!$U38</f>
        <v>-0.23825540873603979</v>
      </c>
      <c r="R36" s="83">
        <f>'FN30.400.10(IOX)'!$U38</f>
        <v>-0.3415781762900808</v>
      </c>
      <c r="S36" s="83">
        <f>'FN30.450.10(IOX)'!$U38</f>
        <v>-0.29490750364749696</v>
      </c>
      <c r="T36" s="83">
        <f>'FN30.500.10(IOX)'!$U38</f>
        <v>-0.12267867300864554</v>
      </c>
      <c r="U36" s="83">
        <f>'FN30.400.09(IOX)'!$U40</f>
        <v>-0.38346226516157533</v>
      </c>
      <c r="V36" s="83">
        <f>'FN30.450.09(IOX)'!$U40</f>
        <v>-0.36973377279290875</v>
      </c>
      <c r="W36" s="83">
        <f>'FN30.500.09(IOX)'!$U40</f>
        <v>-0.15442854224011726</v>
      </c>
      <c r="X36" s="83">
        <f>'FN30.550.08(IOX)'!$U40</f>
        <v>-0.30031430220047317</v>
      </c>
      <c r="Y36" s="83">
        <f>'FN30.600.08(IOX)'!$U40</f>
        <v>-0.16013755840346422</v>
      </c>
      <c r="Z36" s="109">
        <f>'FN30.650.67(IOX)'!$U40</f>
        <v>-3.7383023812790017E-2</v>
      </c>
      <c r="AA36" s="307">
        <f>'GII30.400.10(IOX)'!$U35</f>
        <v>-0.19726968210526008</v>
      </c>
      <c r="AB36" s="83">
        <f>'GII30.450.10(IOX)'!$U35</f>
        <v>-0.26136482226382163</v>
      </c>
      <c r="AC36" s="87">
        <f>'GII30.500.10(IOX)'!$U35</f>
        <v>-0.26738958807206981</v>
      </c>
    </row>
    <row r="37" spans="9:29" ht="15">
      <c r="I37" s="148">
        <f>'Monthly Summary Avg'!I37</f>
        <v>40939</v>
      </c>
      <c r="J37" s="307"/>
      <c r="K37" s="83"/>
      <c r="L37" s="83"/>
      <c r="M37" s="83"/>
      <c r="N37" s="83"/>
      <c r="O37" s="83"/>
      <c r="P37" s="83"/>
      <c r="Q37" s="83">
        <f>'FN30.350.10(IOX)'!$U39</f>
        <v>-0.28352935077259589</v>
      </c>
      <c r="R37" s="83">
        <f>'FN30.400.10(IOX)'!$U39</f>
        <v>-0.3939075577618556</v>
      </c>
      <c r="S37" s="83">
        <f>'FN30.450.10(IOX)'!$U39</f>
        <v>-0.35731355209569626</v>
      </c>
      <c r="T37" s="83">
        <f>'FN30.500.10(IOX)'!$U39</f>
        <v>-0.2044326200978982</v>
      </c>
      <c r="U37" s="83">
        <f>'FN30.400.09(IOX)'!$U41</f>
        <v>-0.45779796989704691</v>
      </c>
      <c r="V37" s="83">
        <f>'FN30.450.09(IOX)'!$U41</f>
        <v>-0.43689014526004533</v>
      </c>
      <c r="W37" s="83">
        <f>'FN30.500.09(IOX)'!$U41</f>
        <v>-0.24696468460335064</v>
      </c>
      <c r="X37" s="83">
        <f>'FN30.550.08(IOX)'!$U41</f>
        <v>-0.31788239309437039</v>
      </c>
      <c r="Y37" s="83">
        <f>'FN30.600.08(IOX)'!$U41</f>
        <v>-0.19450415919516983</v>
      </c>
      <c r="Z37" s="109">
        <f>'FN30.650.67(IOX)'!$U41</f>
        <v>-5.7173916233610456E-2</v>
      </c>
      <c r="AA37" s="307">
        <f>'GII30.400.10(IOX)'!$U36</f>
        <v>-0.24052703510521678</v>
      </c>
      <c r="AB37" s="83">
        <f>'GII30.450.10(IOX)'!$U36</f>
        <v>-0.31063294036393896</v>
      </c>
      <c r="AC37" s="87">
        <f>'GII30.500.10(IOX)'!$U36</f>
        <v>-0.34101791467313247</v>
      </c>
    </row>
    <row r="38" spans="9:29" ht="15">
      <c r="I38" s="148">
        <f>'Monthly Summary Avg'!I38</f>
        <v>40968</v>
      </c>
      <c r="J38" s="307"/>
      <c r="K38" s="83"/>
      <c r="L38" s="83"/>
      <c r="M38" s="83"/>
      <c r="N38" s="83"/>
      <c r="O38" s="83"/>
      <c r="P38" s="83"/>
      <c r="Q38" s="83">
        <f>'FN30.350.10(IOX)'!$U40</f>
        <v>-0.19662592611534357</v>
      </c>
      <c r="R38" s="83">
        <f>'FN30.400.10(IOX)'!$U40</f>
        <v>-0.29538628918783061</v>
      </c>
      <c r="S38" s="83">
        <f>'FN30.450.10(IOX)'!$U40</f>
        <v>-0.27090515528368797</v>
      </c>
      <c r="T38" s="83">
        <f>'FN30.500.10(IOX)'!$U40</f>
        <v>-0.11782200262845832</v>
      </c>
      <c r="U38" s="83">
        <f>'FN30.400.09(IOX)'!$U42</f>
        <v>-0.38336919155558313</v>
      </c>
      <c r="V38" s="83">
        <f>'FN30.450.09(IOX)'!$U42</f>
        <v>-0.36208329688999397</v>
      </c>
      <c r="W38" s="83">
        <f>'FN30.500.09(IOX)'!$U42</f>
        <v>-0.16595657446952405</v>
      </c>
      <c r="X38" s="83">
        <f>'FN30.550.08(IOX)'!$U42</f>
        <v>-0.26364061851273735</v>
      </c>
      <c r="Y38" s="83">
        <f>'FN30.600.08(IOX)'!$U42</f>
        <v>-0.12235364616169875</v>
      </c>
      <c r="Z38" s="109">
        <f>'FN30.650.67(IOX)'!$U42</f>
        <v>5.5379211138533169E-3</v>
      </c>
      <c r="AA38" s="307">
        <f>'GII30.400.10(IOX)'!$U37</f>
        <v>-0.20724847632850196</v>
      </c>
      <c r="AB38" s="83">
        <f>'GII30.450.10(IOX)'!$U37</f>
        <v>-0.27326522121600139</v>
      </c>
      <c r="AC38" s="87">
        <f>'GII30.500.10(IOX)'!$U37</f>
        <v>-0.31588444855469078</v>
      </c>
    </row>
    <row r="39" spans="9:29" ht="15">
      <c r="I39" s="148">
        <f>'Monthly Summary Avg'!I39</f>
        <v>40998</v>
      </c>
      <c r="J39" s="307"/>
      <c r="K39" s="83"/>
      <c r="L39" s="83"/>
      <c r="M39" s="83"/>
      <c r="N39" s="83"/>
      <c r="O39" s="83">
        <f>'FN30.400.11(IOX)'!$U29</f>
        <v>0.10294573583064359</v>
      </c>
      <c r="P39" s="83">
        <f>'FN30.450.11(IOX)'!$U29</f>
        <v>8.1995053906623427E-2</v>
      </c>
      <c r="Q39" s="83">
        <f>'FN30.350.10(IOX)'!$U41</f>
        <v>-0.11674449721576152</v>
      </c>
      <c r="R39" s="83">
        <f>'FN30.400.10(IOX)'!$U41</f>
        <v>-0.21345881984198145</v>
      </c>
      <c r="S39" s="83">
        <f>'FN30.450.10(IOX)'!$U41</f>
        <v>-0.20474830984665615</v>
      </c>
      <c r="T39" s="83">
        <f>'FN30.500.10(IOX)'!$U41</f>
        <v>-4.2090043947386691E-2</v>
      </c>
      <c r="U39" s="83">
        <f>'FN30.400.09(IOX)'!$U43</f>
        <v>-0.29259954152091272</v>
      </c>
      <c r="V39" s="83">
        <f>'FN30.450.09(IOX)'!$U43</f>
        <v>-0.29408133459454522</v>
      </c>
      <c r="W39" s="83">
        <f>'FN30.500.09(IOX)'!$U43</f>
        <v>-7.2899459233207065E-2</v>
      </c>
      <c r="X39" s="83">
        <f>'FN30.550.08(IOX)'!$U43</f>
        <v>-0.22586226396988596</v>
      </c>
      <c r="Y39" s="83">
        <f>'FN30.600.08(IOX)'!$U43</f>
        <v>-7.1712204534859825E-2</v>
      </c>
      <c r="Z39" s="109">
        <f>'FN30.650.67(IOX)'!$U43</f>
        <v>5.9301799999163851E-2</v>
      </c>
      <c r="AA39" s="307">
        <f>'GII30.400.10(IOX)'!$U38</f>
        <v>-0.17743979073008198</v>
      </c>
      <c r="AB39" s="83">
        <f>'GII30.450.10(IOX)'!$U38</f>
        <v>-0.23966863521881221</v>
      </c>
      <c r="AC39" s="87">
        <f>'GII30.500.10(IOX)'!$U38</f>
        <v>-0.25998914399955741</v>
      </c>
    </row>
    <row r="40" spans="9:29" ht="15">
      <c r="I40" s="148">
        <f>'Monthly Summary Avg'!I40</f>
        <v>41029</v>
      </c>
      <c r="J40" s="307"/>
      <c r="K40" s="83"/>
      <c r="L40" s="83"/>
      <c r="M40" s="83"/>
      <c r="N40" s="83"/>
      <c r="O40" s="83">
        <f>'FN30.400.11(IOX)'!$U30</f>
        <v>3.0831478293914527E-2</v>
      </c>
      <c r="P40" s="83">
        <f>'FN30.450.11(IOX)'!$U30</f>
        <v>1.1593148550348431E-2</v>
      </c>
      <c r="Q40" s="83">
        <f>'FN30.350.10(IOX)'!$U42</f>
        <v>-0.17913102088016564</v>
      </c>
      <c r="R40" s="83">
        <f>'FN30.400.10(IOX)'!$U42</f>
        <v>-0.2720223019419975</v>
      </c>
      <c r="S40" s="83">
        <f>'FN30.450.10(IOX)'!$U42</f>
        <v>-0.26712137271895331</v>
      </c>
      <c r="T40" s="83">
        <f>'FN30.500.10(IOX)'!$U42</f>
        <v>-7.3289640141709134E-2</v>
      </c>
      <c r="U40" s="83">
        <f>'FN30.400.09(IOX)'!$U44</f>
        <v>-0.35737957608814719</v>
      </c>
      <c r="V40" s="83">
        <f>'FN30.450.09(IOX)'!$U44</f>
        <v>-0.36116981264369863</v>
      </c>
      <c r="W40" s="83">
        <f>'FN30.500.09(IOX)'!$U44</f>
        <v>-0.10955468362021692</v>
      </c>
      <c r="X40" s="83">
        <f>'FN30.550.08(IOX)'!$U44</f>
        <v>-0.26141303048453046</v>
      </c>
      <c r="Y40" s="83">
        <f>'FN30.600.08(IOX)'!$U44</f>
        <v>-0.11183385554140868</v>
      </c>
      <c r="Z40" s="109">
        <f>'FN30.650.67(IOX)'!$U44</f>
        <v>9.3044497409196403E-2</v>
      </c>
      <c r="AA40" s="307">
        <f>'GII30.400.10(IOX)'!$U39</f>
        <v>-0.21255930976658122</v>
      </c>
      <c r="AB40" s="83">
        <f>'GII30.450.10(IOX)'!$U39</f>
        <v>-0.27199357694357595</v>
      </c>
      <c r="AC40" s="87">
        <f>'GII30.500.10(IOX)'!$U39</f>
        <v>-0.29127208636598545</v>
      </c>
    </row>
    <row r="41" spans="9:29" ht="15">
      <c r="I41" s="148">
        <f>'Monthly Summary Avg'!I41</f>
        <v>41060</v>
      </c>
      <c r="J41" s="307"/>
      <c r="K41" s="83"/>
      <c r="L41" s="83"/>
      <c r="M41" s="83"/>
      <c r="N41" s="83"/>
      <c r="O41" s="83">
        <f>'FN30.400.11(IOX)'!$U31</f>
        <v>-9.0904199538610508E-2</v>
      </c>
      <c r="P41" s="83">
        <f>'FN30.450.11(IOX)'!$U31</f>
        <v>-9.651641917696796E-2</v>
      </c>
      <c r="Q41" s="83">
        <f>'FN30.350.10(IOX)'!$U43</f>
        <v>-0.30542023458583978</v>
      </c>
      <c r="R41" s="83">
        <f>'FN30.400.10(IOX)'!$U43</f>
        <v>-0.37524452047594292</v>
      </c>
      <c r="S41" s="83">
        <f>'FN30.450.10(IOX)'!$U43</f>
        <v>-0.35834509040731277</v>
      </c>
      <c r="T41" s="83">
        <f>'FN30.500.10(IOX)'!$U43</f>
        <v>-0.1595373814050689</v>
      </c>
      <c r="U41" s="83">
        <f>'FN30.400.09(IOX)'!$U45</f>
        <v>-0.4766459610464846</v>
      </c>
      <c r="V41" s="83">
        <f>'FN30.450.09(IOX)'!$U45</f>
        <v>-0.45363045056766838</v>
      </c>
      <c r="W41" s="83">
        <f>'FN30.500.09(IOX)'!$U45</f>
        <v>-0.20454821386626854</v>
      </c>
      <c r="X41" s="83">
        <f>'FN30.550.08(IOX)'!$U45</f>
        <v>-0.34095384527339168</v>
      </c>
      <c r="Y41" s="83">
        <f>'FN30.600.08(IOX)'!$U45</f>
        <v>-0.19788672844991628</v>
      </c>
      <c r="Z41" s="109">
        <f>'FN30.650.67(IOX)'!$U45</f>
        <v>4.8046339008044336E-2</v>
      </c>
      <c r="AA41" s="307">
        <f>'GII30.400.10(IOX)'!$U40</f>
        <v>-0.27195088462260375</v>
      </c>
      <c r="AB41" s="83">
        <f>'GII30.450.10(IOX)'!$U40</f>
        <v>-0.3321991943994268</v>
      </c>
      <c r="AC41" s="87">
        <f>'GII30.500.10(IOX)'!$U40</f>
        <v>-0.35257199967275077</v>
      </c>
    </row>
    <row r="42" spans="9:29" ht="15">
      <c r="I42" s="148">
        <f>'Monthly Summary Avg'!I42</f>
        <v>41089</v>
      </c>
      <c r="J42" s="307"/>
      <c r="K42" s="83"/>
      <c r="L42" s="83"/>
      <c r="M42" s="83"/>
      <c r="N42" s="83"/>
      <c r="O42" s="83">
        <f>'FN30.400.11(IOX)'!$U32</f>
        <v>-0.10099888646958266</v>
      </c>
      <c r="P42" s="83">
        <f>'FN30.450.11(IOX)'!$U32</f>
        <v>-8.5999739261585773E-2</v>
      </c>
      <c r="Q42" s="83">
        <f>'FN30.350.10(IOX)'!$U44</f>
        <v>-0.28225527621330215</v>
      </c>
      <c r="R42" s="83">
        <f>'FN30.400.10(IOX)'!$U44</f>
        <v>-0.35528217645529059</v>
      </c>
      <c r="S42" s="83">
        <f>'FN30.450.10(IOX)'!$U44</f>
        <v>-0.3355644394967926</v>
      </c>
      <c r="T42" s="83">
        <f>'FN30.500.10(IOX)'!$U44</f>
        <v>-0.14286996928112605</v>
      </c>
      <c r="U42" s="83">
        <f>'FN30.400.09(IOX)'!$U46</f>
        <v>-0.4491821501335197</v>
      </c>
      <c r="V42" s="83">
        <f>'FN30.450.09(IOX)'!$U46</f>
        <v>-0.41612535803772355</v>
      </c>
      <c r="W42" s="83">
        <f>'FN30.500.09(IOX)'!$U46</f>
        <v>-0.18440413800128208</v>
      </c>
      <c r="X42" s="83">
        <f>'FN30.550.08(IOX)'!$U46</f>
        <v>-0.34115735122843238</v>
      </c>
      <c r="Y42" s="83">
        <f>'FN30.600.08(IOX)'!$U46</f>
        <v>-0.21132671818517812</v>
      </c>
      <c r="Z42" s="109">
        <f>'FN30.650.67(IOX)'!$U46</f>
        <v>1.7036927640891042E-2</v>
      </c>
      <c r="AA42" s="307">
        <f>'GII30.400.10(IOX)'!$U41</f>
        <v>-0.26060203866923193</v>
      </c>
      <c r="AB42" s="83">
        <f>'GII30.450.10(IOX)'!$U41</f>
        <v>-0.32065170467342574</v>
      </c>
      <c r="AC42" s="87">
        <f>'GII30.500.10(IOX)'!$U41</f>
        <v>-0.34526742127200116</v>
      </c>
    </row>
    <row r="43" spans="9:29" ht="15">
      <c r="I43" s="148">
        <f>'Monthly Summary Avg'!I43</f>
        <v>41121</v>
      </c>
      <c r="J43" s="307"/>
      <c r="K43" s="83"/>
      <c r="L43" s="83"/>
      <c r="M43" s="83"/>
      <c r="N43" s="83"/>
      <c r="O43" s="83">
        <f>'FN30.400.11(IOX)'!$U33</f>
        <v>-0.16436264493151964</v>
      </c>
      <c r="P43" s="83">
        <f>'FN30.450.11(IOX)'!$U33</f>
        <v>-6.6747869200558529E-2</v>
      </c>
      <c r="Q43" s="83">
        <f>'FN30.350.10(IOX)'!$U45</f>
        <v>-0.3732149248279989</v>
      </c>
      <c r="R43" s="83">
        <f>'FN30.400.10(IOX)'!$U45</f>
        <v>-0.3850949156176281</v>
      </c>
      <c r="S43" s="83">
        <f>'FN30.450.10(IOX)'!$U45</f>
        <v>-0.33262446175124749</v>
      </c>
      <c r="T43" s="83">
        <f>'FN30.500.10(IOX)'!$U45</f>
        <v>-0.14464933635476218</v>
      </c>
      <c r="U43" s="83">
        <f>'FN30.400.09(IOX)'!$U47</f>
        <v>-0.46515311552647365</v>
      </c>
      <c r="V43" s="83">
        <f>'FN30.450.09(IOX)'!$U47</f>
        <v>-0.41142851896783716</v>
      </c>
      <c r="W43" s="83">
        <f>'FN30.500.09(IOX)'!$U47</f>
        <v>-0.19090102762118744</v>
      </c>
      <c r="X43" s="83">
        <f>'FN30.550.08(IOX)'!$U47</f>
        <v>-0.35042732368904128</v>
      </c>
      <c r="Y43" s="83">
        <f>'FN30.600.08(IOX)'!$U47</f>
        <v>-0.22687899182358884</v>
      </c>
      <c r="Z43" s="109">
        <f>'FN30.650.67(IOX)'!$U47</f>
        <v>2.744954107461095E-2</v>
      </c>
      <c r="AA43" s="307">
        <f>'GII30.400.10(IOX)'!$U42</f>
        <v>-0.28983669757615993</v>
      </c>
      <c r="AB43" s="83">
        <f>'GII30.450.10(IOX)'!$U42</f>
        <v>-0.3300473320511349</v>
      </c>
      <c r="AC43" s="87">
        <f>'GII30.500.10(IOX)'!$U42</f>
        <v>-0.35666059405529216</v>
      </c>
    </row>
    <row r="44" spans="9:29" ht="15">
      <c r="I44" s="148">
        <f>'Monthly Summary Avg'!I44</f>
        <v>41152</v>
      </c>
      <c r="J44" s="307"/>
      <c r="K44" s="83"/>
      <c r="L44" s="83"/>
      <c r="M44" s="83"/>
      <c r="N44" s="83"/>
      <c r="O44" s="83">
        <f>'FN30.400.11(IOX)'!$U34</f>
        <v>-9.7490498147233651E-2</v>
      </c>
      <c r="P44" s="83">
        <f>'FN30.450.11(IOX)'!$U34</f>
        <v>-1.6769270135650882E-2</v>
      </c>
      <c r="Q44" s="83">
        <f>'FN30.350.10(IOX)'!$U46</f>
        <v>-0.32595009696564003</v>
      </c>
      <c r="R44" s="83">
        <f>'FN30.400.10(IOX)'!$U46</f>
        <v>-0.3428036157485691</v>
      </c>
      <c r="S44" s="83">
        <f>'FN30.450.10(IOX)'!$U46</f>
        <v>-0.30454118263646957</v>
      </c>
      <c r="T44" s="83">
        <f>'FN30.500.10(IOX)'!$U46</f>
        <v>-0.10137990665195462</v>
      </c>
      <c r="U44" s="83">
        <f>'FN30.400.09(IOX)'!$U48</f>
        <v>-0.42563855975927967</v>
      </c>
      <c r="V44" s="83">
        <f>'FN30.450.09(IOX)'!$U48</f>
        <v>-0.3755193597869968</v>
      </c>
      <c r="W44" s="83">
        <f>'FN30.500.09(IOX)'!$U48</f>
        <v>-0.12838801604500427</v>
      </c>
      <c r="X44" s="83">
        <f>'FN30.550.08(IOX)'!$U48</f>
        <v>-0.33277192564895597</v>
      </c>
      <c r="Y44" s="83">
        <f>'FN30.600.08(IOX)'!$U48</f>
        <v>-0.20149427073050619</v>
      </c>
      <c r="Z44" s="109">
        <f>'FN30.650.67(IOX)'!$U48</f>
        <v>3.1223740836717306E-2</v>
      </c>
      <c r="AA44" s="307">
        <f>'GII30.400.10(IOX)'!$U43</f>
        <v>-0.25461448855908875</v>
      </c>
      <c r="AB44" s="83">
        <f>'GII30.450.10(IOX)'!$U43</f>
        <v>-0.29406675844174146</v>
      </c>
      <c r="AC44" s="87">
        <f>'GII30.500.10(IOX)'!$U43</f>
        <v>-0.31477522891692122</v>
      </c>
    </row>
    <row r="45" spans="9:29" ht="15">
      <c r="I45" s="148">
        <f>'Monthly Summary Avg'!I45</f>
        <v>41180</v>
      </c>
      <c r="J45" s="307"/>
      <c r="K45" s="83"/>
      <c r="L45" s="83"/>
      <c r="M45" s="83"/>
      <c r="N45" s="83"/>
      <c r="O45" s="83">
        <f>'FN30.400.11(IOX)'!$U35</f>
        <v>-0.25738642687458302</v>
      </c>
      <c r="P45" s="83">
        <f>'FN30.450.11(IOX)'!$U35</f>
        <v>-0.15477235885864582</v>
      </c>
      <c r="Q45" s="83">
        <f>'FN30.350.10(IOX)'!$U47</f>
        <v>-0.48174222386671706</v>
      </c>
      <c r="R45" s="83">
        <f>'FN30.400.10(IOX)'!$U47</f>
        <v>-0.46379290748393431</v>
      </c>
      <c r="S45" s="83">
        <f>'FN30.450.10(IOX)'!$U47</f>
        <v>-0.40025104574448567</v>
      </c>
      <c r="T45" s="83">
        <f>'FN30.500.10(IOX)'!$U47</f>
        <v>-0.14598276434874735</v>
      </c>
      <c r="U45" s="83">
        <f>'FN30.400.09(IOX)'!$U49</f>
        <v>-0.52565943668373338</v>
      </c>
      <c r="V45" s="83">
        <f>'FN30.450.09(IOX)'!$U49</f>
        <v>-0.45875375240343486</v>
      </c>
      <c r="W45" s="83">
        <f>'FN30.500.09(IOX)'!$U49</f>
        <v>-0.17416920061732011</v>
      </c>
      <c r="X45" s="83">
        <f>'FN30.550.08(IOX)'!$U49</f>
        <v>-0.39756995055874533</v>
      </c>
      <c r="Y45" s="83">
        <f>'FN30.600.08(IOX)'!$U49</f>
        <v>-0.24037972517753325</v>
      </c>
      <c r="Z45" s="109">
        <f>'FN30.650.67(IOX)'!$U49</f>
        <v>-1.2362156150546366E-2</v>
      </c>
      <c r="AA45" s="307">
        <f>'GII30.400.10(IOX)'!$U44</f>
        <v>-0.31093205197955531</v>
      </c>
      <c r="AB45" s="83">
        <f>'GII30.450.10(IOX)'!$U44</f>
        <v>-0.35005211436303552</v>
      </c>
      <c r="AC45" s="87">
        <f>'GII30.500.10(IOX)'!$U44</f>
        <v>-0.33864391898896784</v>
      </c>
    </row>
    <row r="46" spans="9:29" ht="15">
      <c r="I46" s="148">
        <f>'Monthly Summary Avg'!I46</f>
        <v>41213</v>
      </c>
      <c r="J46" s="307"/>
      <c r="K46" s="83"/>
      <c r="L46" s="83"/>
      <c r="M46" s="83"/>
      <c r="N46" s="83"/>
      <c r="O46" s="83">
        <f>'FN30.400.11(IOX)'!$U36</f>
        <v>-0.25343776296844156</v>
      </c>
      <c r="P46" s="83">
        <f>'FN30.450.11(IOX)'!$U36</f>
        <v>-0.12366834047152098</v>
      </c>
      <c r="Q46" s="83">
        <f>'FN30.350.10(IOX)'!$U48</f>
        <v>-0.47958891077399102</v>
      </c>
      <c r="R46" s="83">
        <f>'FN30.400.10(IOX)'!$U48</f>
        <v>-0.45792481047339484</v>
      </c>
      <c r="S46" s="83">
        <f>'FN30.450.10(IOX)'!$U48</f>
        <v>-0.37322048725537582</v>
      </c>
      <c r="T46" s="83">
        <f>'FN30.500.10(IOX)'!$U48</f>
        <v>-0.1518635905653829</v>
      </c>
      <c r="U46" s="83">
        <f>'FN30.400.09(IOX)'!$U50</f>
        <v>-0.5318947496233275</v>
      </c>
      <c r="V46" s="83">
        <f>'FN30.450.09(IOX)'!$U50</f>
        <v>-0.44636944759413688</v>
      </c>
      <c r="W46" s="83">
        <f>'FN30.500.09(IOX)'!$U50</f>
        <v>-0.17463067954002098</v>
      </c>
      <c r="X46" s="83">
        <f>'FN30.550.08(IOX)'!$U50</f>
        <v>-0.37052055366499959</v>
      </c>
      <c r="Y46" s="83">
        <f>'FN30.600.08(IOX)'!$U50</f>
        <v>-0.2064128562732207</v>
      </c>
      <c r="Z46" s="109">
        <f>'FN30.650.67(IOX)'!$U50</f>
        <v>6.4931250844368904E-4</v>
      </c>
      <c r="AA46" s="307">
        <f>'GII30.400.10(IOX)'!$U45</f>
        <v>-0.30655849836705606</v>
      </c>
      <c r="AB46" s="83">
        <f>'GII30.450.10(IOX)'!$U45</f>
        <v>-0.33459947611253116</v>
      </c>
      <c r="AC46" s="87">
        <f>'GII30.500.10(IOX)'!$U45</f>
        <v>-0.31449502863483569</v>
      </c>
    </row>
    <row r="47" spans="9:29" ht="15">
      <c r="I47" s="148">
        <f>'Monthly Summary Avg'!I47</f>
        <v>41243</v>
      </c>
      <c r="J47" s="307"/>
      <c r="K47" s="83"/>
      <c r="L47" s="83"/>
      <c r="M47" s="83"/>
      <c r="N47" s="83"/>
      <c r="O47" s="83">
        <f>'FN30.400.11(IOX)'!$U37</f>
        <v>-0.26071101557796794</v>
      </c>
      <c r="P47" s="83">
        <f>'FN30.450.11(IOX)'!$U37</f>
        <v>-0.18700399854953831</v>
      </c>
      <c r="Q47" s="83">
        <f>'FN30.350.10(IOX)'!$U49</f>
        <v>-0.47665446128524158</v>
      </c>
      <c r="R47" s="83">
        <f>'FN30.400.10(IOX)'!$U49</f>
        <v>-0.47555392808904096</v>
      </c>
      <c r="S47" s="83">
        <f>'FN30.450.10(IOX)'!$U49</f>
        <v>-0.40502625913218182</v>
      </c>
      <c r="T47" s="83">
        <f>'FN30.500.10(IOX)'!$U49</f>
        <v>-0.21096869497627557</v>
      </c>
      <c r="U47" s="83">
        <f>'FN30.400.09(IOX)'!$U51</f>
        <v>-0.55713556928516517</v>
      </c>
      <c r="V47" s="83">
        <f>'FN30.450.09(IOX)'!$U51</f>
        <v>-0.4890182217645126</v>
      </c>
      <c r="W47" s="83">
        <f>'FN30.500.09(IOX)'!$U51</f>
        <v>-0.25126094478548477</v>
      </c>
      <c r="X47" s="83">
        <f>'FN30.550.08(IOX)'!$U51</f>
        <v>-0.435684997389715</v>
      </c>
      <c r="Y47" s="83">
        <f>'FN30.600.08(IOX)'!$U51</f>
        <v>-0.27104311712571572</v>
      </c>
      <c r="Z47" s="109">
        <f>'FN30.650.67(IOX)'!$U51</f>
        <v>-7.0151873743929838E-2</v>
      </c>
      <c r="AA47" s="307">
        <f>'GII30.400.10(IOX)'!$U46</f>
        <v>-0.31846657791664468</v>
      </c>
      <c r="AB47" s="83">
        <f>'GII30.450.10(IOX)'!$U46</f>
        <v>-0.35165207092230244</v>
      </c>
      <c r="AC47" s="87">
        <f>'GII30.500.10(IOX)'!$U46</f>
        <v>-0.33890056364166377</v>
      </c>
    </row>
    <row r="48" spans="9:29" ht="15">
      <c r="I48" s="148">
        <f>'Monthly Summary Avg'!I48</f>
        <v>41274</v>
      </c>
      <c r="J48" s="307"/>
      <c r="K48" s="83"/>
      <c r="L48" s="83"/>
      <c r="M48" s="83"/>
      <c r="N48" s="83"/>
      <c r="O48" s="83">
        <f>'FN30.400.11(IOX)'!$U38</f>
        <v>-0.24577781090429762</v>
      </c>
      <c r="P48" s="83">
        <f>'FN30.450.11(IOX)'!$U38</f>
        <v>-0.15309805832193257</v>
      </c>
      <c r="Q48" s="83">
        <f>'FN30.350.10(IOX)'!$U50</f>
        <v>-0.47402030899069547</v>
      </c>
      <c r="R48" s="83">
        <f>'FN30.400.10(IOX)'!$U50</f>
        <v>-0.47452407467069402</v>
      </c>
      <c r="S48" s="83">
        <f>'FN30.450.10(IOX)'!$U50</f>
        <v>-0.38723326944122238</v>
      </c>
      <c r="T48" s="83">
        <f>'FN30.500.10(IOX)'!$U50</f>
        <v>-0.19205429364221516</v>
      </c>
      <c r="U48" s="83">
        <f>'FN30.400.09(IOX)'!$U52</f>
        <v>-0.54446468433543216</v>
      </c>
      <c r="V48" s="83">
        <f>'FN30.450.09(IOX)'!$U52</f>
        <v>-0.46103191141867339</v>
      </c>
      <c r="W48" s="83">
        <f>'FN30.500.09(IOX)'!$U52</f>
        <v>-0.23619085549653041</v>
      </c>
      <c r="X48" s="83">
        <f>'FN30.550.08(IOX)'!$U52</f>
        <v>-0.40760103617310572</v>
      </c>
      <c r="Y48" s="83">
        <f>'FN30.600.08(IOX)'!$U52</f>
        <v>-0.24075291150932199</v>
      </c>
      <c r="Z48" s="109">
        <f>'FN30.650.67(IOX)'!$U52</f>
        <v>-4.6473791003539433E-2</v>
      </c>
      <c r="AA48" s="307">
        <f>'GII30.400.10(IOX)'!$U47</f>
        <v>-0.30647599711088735</v>
      </c>
      <c r="AB48" s="83">
        <f>'GII30.450.10(IOX)'!$U47</f>
        <v>-0.34571909382520194</v>
      </c>
      <c r="AC48" s="87">
        <f>'GII30.500.10(IOX)'!$U47</f>
        <v>-0.33099461584546108</v>
      </c>
    </row>
    <row r="49" spans="9:29" ht="15">
      <c r="I49" s="148">
        <f>'Monthly Summary Avg'!I49</f>
        <v>41305</v>
      </c>
      <c r="J49" s="307"/>
      <c r="K49" s="83"/>
      <c r="L49" s="83"/>
      <c r="M49" s="83"/>
      <c r="N49" s="83"/>
      <c r="O49" s="83">
        <f>'FN30.400.11(IOX)'!$U39</f>
        <v>-0.13966472178916645</v>
      </c>
      <c r="P49" s="83">
        <f>'FN30.450.11(IOX)'!$U39</f>
        <v>-8.2985112518599191E-2</v>
      </c>
      <c r="Q49" s="83">
        <f>'FN30.350.10(IOX)'!$U51</f>
        <v>-0.37152484042023348</v>
      </c>
      <c r="R49" s="83">
        <f>'FN30.400.10(IOX)'!$U51</f>
        <v>-0.4000709070146975</v>
      </c>
      <c r="S49" s="83">
        <f>'FN30.450.10(IOX)'!$U51</f>
        <v>-0.3398675345534119</v>
      </c>
      <c r="T49" s="83">
        <f>'FN30.500.10(IOX)'!$U51</f>
        <v>-0.17906404753463656</v>
      </c>
      <c r="U49" s="83">
        <f>'FN30.400.09(IOX)'!$U53</f>
        <v>-0.48308020698624166</v>
      </c>
      <c r="V49" s="83">
        <f>'FN30.450.09(IOX)'!$U53</f>
        <v>-0.43642552559439529</v>
      </c>
      <c r="W49" s="83">
        <f>'FN30.500.09(IOX)'!$U53</f>
        <v>-0.22653461080472037</v>
      </c>
      <c r="X49" s="83">
        <f>'FN30.550.08(IOX)'!$U53</f>
        <v>-0.41247110852746061</v>
      </c>
      <c r="Y49" s="83">
        <f>'FN30.600.08(IOX)'!$U53</f>
        <v>-0.27065213848118264</v>
      </c>
      <c r="Z49" s="109">
        <f>'FN30.650.67(IOX)'!$U53</f>
        <v>-8.9989105067942554E-2</v>
      </c>
      <c r="AA49" s="307">
        <f>'GII30.400.10(IOX)'!$U48</f>
        <v>-0.26099728857820614</v>
      </c>
      <c r="AB49" s="83">
        <f>'GII30.450.10(IOX)'!$U48</f>
        <v>-0.30231567127529413</v>
      </c>
      <c r="AC49" s="87">
        <f>'GII30.500.10(IOX)'!$U48</f>
        <v>-0.30574230781879452</v>
      </c>
    </row>
    <row r="50" spans="9:29" ht="15">
      <c r="I50" s="148">
        <f>'Monthly Summary Avg'!I50</f>
        <v>41333</v>
      </c>
      <c r="J50" s="307"/>
      <c r="K50" s="83"/>
      <c r="L50" s="83"/>
      <c r="M50" s="83"/>
      <c r="N50" s="83"/>
      <c r="O50" s="83">
        <f>'FN30.400.11(IOX)'!$U40</f>
        <v>-0.16653038254178587</v>
      </c>
      <c r="P50" s="83">
        <f>'FN30.450.11(IOX)'!$U40</f>
        <v>-9.5845575882683276E-2</v>
      </c>
      <c r="Q50" s="83">
        <f>'FN30.350.10(IOX)'!$U52</f>
        <v>-0.36656534340042346</v>
      </c>
      <c r="R50" s="83">
        <f>'FN30.400.10(IOX)'!$U52</f>
        <v>-0.41528787877515638</v>
      </c>
      <c r="S50" s="83">
        <f>'FN30.450.10(IOX)'!$U52</f>
        <v>-0.34985801895744184</v>
      </c>
      <c r="T50" s="83">
        <f>'FN30.500.10(IOX)'!$U52</f>
        <v>-0.19013762882724183</v>
      </c>
      <c r="U50" s="83">
        <f>'FN30.400.09(IOX)'!$U54</f>
        <v>-0.49465507348949878</v>
      </c>
      <c r="V50" s="83">
        <f>'FN30.450.09(IOX)'!$U54</f>
        <v>-0.44664074925005781</v>
      </c>
      <c r="W50" s="83">
        <f>'FN30.500.09(IOX)'!$U54</f>
        <v>-0.22251009022700186</v>
      </c>
      <c r="X50" s="83">
        <f>'FN30.550.08(IOX)'!$U54</f>
        <v>-0.40928122222905683</v>
      </c>
      <c r="Y50" s="83">
        <f>'FN30.600.08(IOX)'!$U54</f>
        <v>-0.27907709993830321</v>
      </c>
      <c r="Z50" s="109">
        <f>'FN30.650.67(IOX)'!$U54</f>
        <v>-0.1192869432539676</v>
      </c>
      <c r="AA50" s="307">
        <f>'GII30.400.10(IOX)'!$U49</f>
        <v>-0.26290320705386183</v>
      </c>
      <c r="AB50" s="83">
        <f>'GII30.450.10(IOX)'!$U49</f>
        <v>-0.3013872436060232</v>
      </c>
      <c r="AC50" s="87">
        <f>'GII30.500.10(IOX)'!$U49</f>
        <v>-0.30834481451736584</v>
      </c>
    </row>
    <row r="51" spans="9:29" ht="15">
      <c r="I51" s="148">
        <f>'Monthly Summary Avg'!I51</f>
        <v>41361</v>
      </c>
      <c r="J51" s="307"/>
      <c r="K51" s="83"/>
      <c r="L51" s="83"/>
      <c r="M51" s="83">
        <f>'FN30.300.12(IOX)'!$U29</f>
        <v>4.6170097869677074E-2</v>
      </c>
      <c r="N51" s="83">
        <f>'FN30.350.12(IOX)'!$U29</f>
        <v>6.7514674380976691E-2</v>
      </c>
      <c r="O51" s="83">
        <f>'FN30.400.11(IOX)'!$U41</f>
        <v>-0.11490120680883542</v>
      </c>
      <c r="P51" s="83">
        <f>'FN30.450.11(IOX)'!$U41</f>
        <v>-6.9194440642156407E-2</v>
      </c>
      <c r="Q51" s="83">
        <f>'FN30.350.10(IOX)'!$U53</f>
        <v>-0.31574755256413567</v>
      </c>
      <c r="R51" s="83">
        <f>'FN30.400.10(IOX)'!$U53</f>
        <v>-0.38127311611433912</v>
      </c>
      <c r="S51" s="83">
        <f>'FN30.450.10(IOX)'!$U53</f>
        <v>-0.3259571170756691</v>
      </c>
      <c r="T51" s="83">
        <f>'FN30.500.10(IOX)'!$U53</f>
        <v>-0.17094737346230182</v>
      </c>
      <c r="U51" s="83">
        <f>'FN30.400.09(IOX)'!$U55</f>
        <v>-0.46768998493142278</v>
      </c>
      <c r="V51" s="83">
        <f>'FN30.450.09(IOX)'!$U55</f>
        <v>-0.42400984399773767</v>
      </c>
      <c r="W51" s="83">
        <f>'FN30.500.09(IOX)'!$U55</f>
        <v>-0.19645574967084378</v>
      </c>
      <c r="X51" s="83">
        <f>'FN30.550.08(IOX)'!$U55</f>
        <v>-0.40147627868431035</v>
      </c>
      <c r="Y51" s="83">
        <f>'FN30.600.08(IOX)'!$U55</f>
        <v>-0.2672168596109441</v>
      </c>
      <c r="Z51" s="109">
        <f>'FN30.650.67(IOX)'!$U55</f>
        <v>-0.13825996565991472</v>
      </c>
      <c r="AA51" s="307">
        <f>'GII30.400.10(IOX)'!$U50</f>
        <v>-0.23673034905570012</v>
      </c>
      <c r="AB51" s="83">
        <f>'GII30.450.10(IOX)'!$U50</f>
        <v>-0.27662102283754342</v>
      </c>
      <c r="AC51" s="87">
        <f>'GII30.500.10(IOX)'!$U50</f>
        <v>-0.28456527449814428</v>
      </c>
    </row>
    <row r="52" spans="9:29" ht="15">
      <c r="I52" s="148">
        <f>'Monthly Summary Avg'!I52</f>
        <v>41394</v>
      </c>
      <c r="J52" s="307"/>
      <c r="K52" s="83"/>
      <c r="L52" s="83"/>
      <c r="M52" s="83">
        <f>'FN30.300.12(IOX)'!$U30</f>
        <v>-2.5814173468012958E-2</v>
      </c>
      <c r="N52" s="83">
        <f>'FN30.350.12(IOX)'!$U30</f>
        <v>-6.5586640715001754E-2</v>
      </c>
      <c r="O52" s="83">
        <f>'FN30.400.11(IOX)'!$U42</f>
        <v>-0.2259816444768491</v>
      </c>
      <c r="P52" s="83">
        <f>'FN30.450.11(IOX)'!$U42</f>
        <v>-0.19026331012668551</v>
      </c>
      <c r="Q52" s="83">
        <f>'FN30.350.10(IOX)'!$U54</f>
        <v>-0.43509700502062232</v>
      </c>
      <c r="R52" s="83">
        <f>'FN30.400.10(IOX)'!$U54</f>
        <v>-0.47755190915292112</v>
      </c>
      <c r="S52" s="83">
        <f>'FN30.450.10(IOX)'!$U54</f>
        <v>-0.44444205577996143</v>
      </c>
      <c r="T52" s="83">
        <f>'FN30.500.10(IOX)'!$U54</f>
        <v>-0.28016973000977896</v>
      </c>
      <c r="U52" s="83">
        <f>'FN30.400.09(IOX)'!$U56</f>
        <v>-0.58288402243726112</v>
      </c>
      <c r="V52" s="83">
        <f>'FN30.450.09(IOX)'!$U56</f>
        <v>-0.5382258946961973</v>
      </c>
      <c r="W52" s="83">
        <f>'FN30.500.09(IOX)'!$U56</f>
        <v>-0.29774762948648892</v>
      </c>
      <c r="X52" s="83">
        <f>'FN30.550.08(IOX)'!$U56</f>
        <v>-0.49020707960417642</v>
      </c>
      <c r="Y52" s="83">
        <f>'FN30.600.08(IOX)'!$U56</f>
        <v>-0.36117755091969372</v>
      </c>
      <c r="Z52" s="109">
        <f>'FN30.650.67(IOX)'!$U56</f>
        <v>-0.23195954255157558</v>
      </c>
      <c r="AA52" s="307">
        <f>'GII30.400.10(IOX)'!$U51</f>
        <v>-0.30646390621421904</v>
      </c>
      <c r="AB52" s="83">
        <f>'GII30.450.10(IOX)'!$U51</f>
        <v>-0.35251859118383111</v>
      </c>
      <c r="AC52" s="87">
        <f>'GII30.500.10(IOX)'!$U51</f>
        <v>-0.42779724787301554</v>
      </c>
    </row>
    <row r="53" spans="9:29" ht="15">
      <c r="I53" s="148">
        <f>'Monthly Summary Avg'!I53</f>
        <v>41425</v>
      </c>
      <c r="J53" s="307"/>
      <c r="K53" s="83"/>
      <c r="L53" s="83"/>
      <c r="M53" s="83">
        <f>'FN30.300.12(IOX)'!$U31</f>
        <v>0.13537166992841088</v>
      </c>
      <c r="N53" s="83">
        <f>'FN30.350.12(IOX)'!$U31</f>
        <v>0.14047605037337219</v>
      </c>
      <c r="O53" s="83">
        <f>'FN30.400.11(IOX)'!$U43</f>
        <v>-2.1081738378249448E-2</v>
      </c>
      <c r="P53" s="83">
        <f>'FN30.450.11(IOX)'!$U43</f>
        <v>-4.529246535289333E-2</v>
      </c>
      <c r="Q53" s="83">
        <f>'FN30.350.10(IOX)'!$U55</f>
        <v>-0.25166210191120619</v>
      </c>
      <c r="R53" s="83">
        <f>'FN30.400.10(IOX)'!$U55</f>
        <v>-0.33543517387337285</v>
      </c>
      <c r="S53" s="83">
        <f>'FN30.450.10(IOX)'!$U55</f>
        <v>-0.34300566002152666</v>
      </c>
      <c r="T53" s="83">
        <f>'FN30.500.10(IOX)'!$U55</f>
        <v>-0.27146985500966059</v>
      </c>
      <c r="U53" s="83">
        <f>'FN30.400.09(IOX)'!$U57</f>
        <v>-0.41757766686795295</v>
      </c>
      <c r="V53" s="83">
        <f>'FN30.450.09(IOX)'!$U57</f>
        <v>-0.41507496233101759</v>
      </c>
      <c r="W53" s="83">
        <f>'FN30.500.09(IOX)'!$U57</f>
        <v>-0.29320973322598876</v>
      </c>
      <c r="X53" s="83">
        <f>'FN30.550.08(IOX)'!$U57</f>
        <v>-0.46959791115780714</v>
      </c>
      <c r="Y53" s="83">
        <f>'FN30.600.08(IOX)'!$U57</f>
        <v>-0.39764517662614063</v>
      </c>
      <c r="Z53" s="109">
        <f>'FN30.650.67(IOX)'!$U57</f>
        <v>-0.26380760740305942</v>
      </c>
      <c r="AA53" s="307">
        <f>'GII30.400.10(IOX)'!$U52</f>
        <v>-0.20376746798690759</v>
      </c>
      <c r="AB53" s="83">
        <f>'GII30.450.10(IOX)'!$U52</f>
        <v>-0.32357349078070941</v>
      </c>
      <c r="AC53" s="87">
        <f>'GII30.500.10(IOX)'!$U52</f>
        <v>-0.42276683075104005</v>
      </c>
    </row>
    <row r="54" spans="9:29" ht="15">
      <c r="I54" s="148">
        <f>'Monthly Summary Avg'!I54</f>
        <v>41453</v>
      </c>
      <c r="J54" s="307"/>
      <c r="K54" s="83"/>
      <c r="L54" s="83"/>
      <c r="M54" s="83">
        <f>'FN30.300.12(IOX)'!$U32</f>
        <v>0.1663192836467664</v>
      </c>
      <c r="N54" s="83">
        <f>'FN30.350.12(IOX)'!$U32</f>
        <v>0.18365927162485263</v>
      </c>
      <c r="O54" s="83">
        <f>'FN30.400.11(IOX)'!$U44</f>
        <v>6.4823178105658075E-2</v>
      </c>
      <c r="P54" s="83">
        <f>'FN30.450.11(IOX)'!$U44</f>
        <v>6.4206633842261551E-2</v>
      </c>
      <c r="Q54" s="83">
        <f>'FN30.350.10(IOX)'!$U56</f>
        <v>-0.20025387058669164</v>
      </c>
      <c r="R54" s="83">
        <f>'FN30.400.10(IOX)'!$U56</f>
        <v>-0.2570350780565529</v>
      </c>
      <c r="S54" s="83">
        <f>'FN30.450.10(IOX)'!$U56</f>
        <v>-0.23129868825244182</v>
      </c>
      <c r="T54" s="83">
        <f>'FN30.500.10(IOX)'!$U56</f>
        <v>-0.16042731031137758</v>
      </c>
      <c r="U54" s="83">
        <f>'FN30.400.09(IOX)'!$U58</f>
        <v>-0.32836627661331552</v>
      </c>
      <c r="V54" s="83">
        <f>'FN30.450.09(IOX)'!$U58</f>
        <v>-0.30064620871038594</v>
      </c>
      <c r="W54" s="83">
        <f>'FN30.500.09(IOX)'!$U58</f>
        <v>-0.17603793744695606</v>
      </c>
      <c r="X54" s="83">
        <f>'FN30.550.08(IOX)'!$U58</f>
        <v>-0.41193097343154117</v>
      </c>
      <c r="Y54" s="83">
        <f>'FN30.600.08(IOX)'!$U58</f>
        <v>-0.33662288559480702</v>
      </c>
      <c r="Z54" s="109">
        <f>'FN30.650.67(IOX)'!$U58</f>
        <v>-0.22401799435807235</v>
      </c>
      <c r="AA54" s="307">
        <f>'GII30.400.10(IOX)'!$U53</f>
        <v>-0.14372909554952862</v>
      </c>
      <c r="AB54" s="83">
        <f>'GII30.450.10(IOX)'!$U53</f>
        <v>-0.24298730452047801</v>
      </c>
      <c r="AC54" s="87">
        <f>'GII30.500.10(IOX)'!$U53</f>
        <v>-0.29473018575195553</v>
      </c>
    </row>
    <row r="55" spans="9:29" ht="15">
      <c r="I55" s="148">
        <f>'Monthly Summary Avg'!I55</f>
        <v>41486</v>
      </c>
      <c r="J55" s="307"/>
      <c r="K55" s="83"/>
      <c r="L55" s="83"/>
      <c r="M55" s="83">
        <f>'FN30.300.12(IOX)'!$U33</f>
        <v>0.2150269924202366</v>
      </c>
      <c r="N55" s="83">
        <f>'FN30.350.12(IOX)'!$U33</f>
        <v>0.26864964828569926</v>
      </c>
      <c r="O55" s="83">
        <f>'FN30.400.11(IOX)'!$U45</f>
        <v>0.14829569098635664</v>
      </c>
      <c r="P55" s="83">
        <f>'FN30.450.11(IOX)'!$U45</f>
        <v>0.10876808645758351</v>
      </c>
      <c r="Q55" s="83">
        <f>'FN30.350.10(IOX)'!$U57</f>
        <v>-0.1360897561744</v>
      </c>
      <c r="R55" s="83">
        <f>'FN30.400.10(IOX)'!$U57</f>
        <v>-0.20823390742314607</v>
      </c>
      <c r="S55" s="83">
        <f>'FN30.450.10(IOX)'!$U57</f>
        <v>-0.21086326810661071</v>
      </c>
      <c r="T55" s="83">
        <f>'FN30.500.10(IOX)'!$U57</f>
        <v>-0.12382490239671484</v>
      </c>
      <c r="U55" s="83">
        <f>'FN30.400.09(IOX)'!$U59</f>
        <v>-0.2787119955161913</v>
      </c>
      <c r="V55" s="83">
        <f>'FN30.450.09(IOX)'!$U59</f>
        <v>-0.28606786017134389</v>
      </c>
      <c r="W55" s="83">
        <f>'FN30.500.09(IOX)'!$U59</f>
        <v>-0.14529285918109913</v>
      </c>
      <c r="X55" s="83">
        <f>'FN30.550.08(IOX)'!$U59</f>
        <v>-0.36247534209930454</v>
      </c>
      <c r="Y55" s="83">
        <f>'FN30.600.08(IOX)'!$U59</f>
        <v>-0.29323442272972844</v>
      </c>
      <c r="Z55" s="109">
        <f>'FN30.650.67(IOX)'!$U59</f>
        <v>-0.17867801822790397</v>
      </c>
      <c r="AA55" s="307">
        <f>'GII30.400.10(IOX)'!$U54</f>
        <v>-0.11424620197745305</v>
      </c>
      <c r="AB55" s="83">
        <f>'GII30.450.10(IOX)'!$U54</f>
        <v>-0.20973565165496422</v>
      </c>
      <c r="AC55" s="87">
        <f>'GII30.500.10(IOX)'!$U54</f>
        <v>-0.28369714750963515</v>
      </c>
    </row>
    <row r="56" spans="9:29" ht="15">
      <c r="I56" s="148">
        <f>'Monthly Summary Avg'!I56</f>
        <v>41516</v>
      </c>
      <c r="J56" s="307"/>
      <c r="K56" s="83"/>
      <c r="L56" s="83"/>
      <c r="M56" s="83">
        <f>'FN30.300.12(IOX)'!$U34</f>
        <v>0.23017847379687306</v>
      </c>
      <c r="N56" s="83">
        <f>'FN30.350.12(IOX)'!$U34</f>
        <v>0.28106383739484952</v>
      </c>
      <c r="O56" s="83">
        <f>'FN30.400.11(IOX)'!$U46</f>
        <v>0.17690663168239662</v>
      </c>
      <c r="P56" s="83">
        <f>'FN30.450.11(IOX)'!$U46</f>
        <v>0.17778743543769115</v>
      </c>
      <c r="Q56" s="83">
        <f>'FN30.350.10(IOX)'!$U58</f>
        <v>-0.13401458868789573</v>
      </c>
      <c r="R56" s="83">
        <f>'FN30.400.10(IOX)'!$U58</f>
        <v>-0.18314942279551882</v>
      </c>
      <c r="S56" s="83">
        <f>'FN30.450.10(IOX)'!$U58</f>
        <v>-0.1671764209987886</v>
      </c>
      <c r="T56" s="83">
        <f>'FN30.500.10(IOX)'!$U58</f>
        <v>-4.5103363032840127E-2</v>
      </c>
      <c r="U56" s="83">
        <f>'FN30.400.09(IOX)'!$U60</f>
        <v>-0.25884688197869699</v>
      </c>
      <c r="V56" s="83">
        <f>'FN30.450.09(IOX)'!$U60</f>
        <v>-0.24584117582268039</v>
      </c>
      <c r="W56" s="83">
        <f>'FN30.500.09(IOX)'!$U60</f>
        <v>-7.8836805322346382E-2</v>
      </c>
      <c r="X56" s="83">
        <f>'FN30.550.08(IOX)'!$U60</f>
        <v>-0.32449508110733538</v>
      </c>
      <c r="Y56" s="83">
        <f>'FN30.600.08(IOX)'!$U60</f>
        <v>-0.25177635056114367</v>
      </c>
      <c r="Z56" s="109">
        <f>'FN30.650.67(IOX)'!$U60</f>
        <v>-0.13685688442671884</v>
      </c>
      <c r="AA56" s="307">
        <f>'GII30.400.10(IOX)'!$U55</f>
        <v>-0.10955446217925258</v>
      </c>
      <c r="AB56" s="83">
        <f>'GII30.450.10(IOX)'!$U55</f>
        <v>-0.17489457138648101</v>
      </c>
      <c r="AC56" s="87">
        <f>'GII30.500.10(IOX)'!$U55</f>
        <v>-0.22272615601931789</v>
      </c>
    </row>
    <row r="57" spans="9:29" ht="15">
      <c r="I57" s="148">
        <f>'Monthly Summary Avg'!I57</f>
        <v>41547</v>
      </c>
      <c r="J57" s="307"/>
      <c r="K57" s="83"/>
      <c r="L57" s="83"/>
      <c r="M57" s="83">
        <f>'FN30.300.12(IOX)'!$U35</f>
        <v>0.25741613234348537</v>
      </c>
      <c r="N57" s="83">
        <f>'FN30.350.12(IOX)'!$U35</f>
        <v>0.31517615666975307</v>
      </c>
      <c r="O57" s="83">
        <f>'FN30.400.11(IOX)'!$U47</f>
        <v>0.15775079726268304</v>
      </c>
      <c r="P57" s="83">
        <f>'FN30.450.11(IOX)'!$U47</f>
        <v>0.16551419806410084</v>
      </c>
      <c r="Q57" s="83">
        <f>'FN30.350.10(IOX)'!$U59</f>
        <v>-0.12679148628382819</v>
      </c>
      <c r="R57" s="83">
        <f>'FN30.400.10(IOX)'!$U59</f>
        <v>-0.19723898298591036</v>
      </c>
      <c r="S57" s="83">
        <f>'FN30.450.10(IOX)'!$U59</f>
        <v>-0.18350429892810161</v>
      </c>
      <c r="T57" s="83">
        <f>'FN30.500.10(IOX)'!$U59</f>
        <v>-6.9595481562488959E-2</v>
      </c>
      <c r="U57" s="83">
        <f>'FN30.400.09(IOX)'!$U61</f>
        <v>-0.28289921763036641</v>
      </c>
      <c r="V57" s="83">
        <f>'FN30.450.09(IOX)'!$U61</f>
        <v>-0.27062494004785331</v>
      </c>
      <c r="W57" s="83">
        <f>'FN30.500.09(IOX)'!$U61</f>
        <v>-0.11334575872468033</v>
      </c>
      <c r="X57" s="83">
        <f>'FN30.550.08(IOX)'!$U61</f>
        <v>-0.36620218220568235</v>
      </c>
      <c r="Y57" s="83">
        <f>'FN30.600.08(IOX)'!$U61</f>
        <v>-0.27733881973418828</v>
      </c>
      <c r="Z57" s="109">
        <f>'FN30.650.67(IOX)'!$U61</f>
        <v>-0.13014244814909681</v>
      </c>
      <c r="AA57" s="307">
        <f>'GII30.400.10(IOX)'!$U56</f>
        <v>-0.13099774600577718</v>
      </c>
      <c r="AB57" s="83">
        <f>'GII30.450.10(IOX)'!$U56</f>
        <v>-0.20058243386270203</v>
      </c>
      <c r="AC57" s="87">
        <f>'GII30.500.10(IOX)'!$U56</f>
        <v>-0.23425295563992277</v>
      </c>
    </row>
    <row r="58" spans="9:29" ht="15">
      <c r="I58" s="148">
        <f>'Monthly Summary Avg'!I58</f>
        <v>41578</v>
      </c>
      <c r="J58" s="307"/>
      <c r="K58" s="83"/>
      <c r="L58" s="83"/>
      <c r="M58" s="83">
        <f>'FN30.300.12(IOX)'!$U36</f>
        <v>0.24751142765904266</v>
      </c>
      <c r="N58" s="83">
        <f>'FN30.350.12(IOX)'!$U36</f>
        <v>0.29416378918590258</v>
      </c>
      <c r="O58" s="83">
        <f>'FN30.400.11(IOX)'!$U48</f>
        <v>0.13297193382484607</v>
      </c>
      <c r="P58" s="83">
        <f>'FN30.450.11(IOX)'!$U48</f>
        <v>0.14981680826939292</v>
      </c>
      <c r="Q58" s="83">
        <f>'FN30.350.10(IOX)'!$U60</f>
        <v>-0.14485486347999144</v>
      </c>
      <c r="R58" s="83">
        <f>'FN30.400.10(IOX)'!$U60</f>
        <v>-0.21520963614483546</v>
      </c>
      <c r="S58" s="83">
        <f>'FN30.450.10(IOX)'!$U60</f>
        <v>-0.206192966848187</v>
      </c>
      <c r="T58" s="83">
        <f>'FN30.500.10(IOX)'!$U60</f>
        <v>-0.10009807478356425</v>
      </c>
      <c r="U58" s="83">
        <f>'FN30.400.09(IOX)'!$U62</f>
        <v>-0.31783127843594217</v>
      </c>
      <c r="V58" s="83">
        <f>'FN30.450.09(IOX)'!$U62</f>
        <v>-0.3076926457537108</v>
      </c>
      <c r="W58" s="83">
        <f>'FN30.500.09(IOX)'!$U62</f>
        <v>-0.16104394687049794</v>
      </c>
      <c r="X58" s="83">
        <f>'FN30.550.08(IOX)'!$U62</f>
        <v>-0.38635966033583891</v>
      </c>
      <c r="Y58" s="83">
        <f>'FN30.600.08(IOX)'!$U62</f>
        <v>-0.29012746379712717</v>
      </c>
      <c r="Z58" s="109">
        <f>'FN30.650.67(IOX)'!$U62</f>
        <v>-0.11292894571723899</v>
      </c>
      <c r="AA58" s="307">
        <f>'GII30.400.10(IOX)'!$U57</f>
        <v>-0.14370046550063764</v>
      </c>
      <c r="AB58" s="83">
        <f>'GII30.450.10(IOX)'!$U57</f>
        <v>-0.21416900209433165</v>
      </c>
      <c r="AC58" s="87">
        <f>'GII30.500.10(IOX)'!$U57</f>
        <v>-0.25649046939282338</v>
      </c>
    </row>
    <row r="59" spans="9:29" ht="15">
      <c r="I59" s="148">
        <f>'Monthly Summary Avg'!I59</f>
        <v>41607</v>
      </c>
      <c r="J59" s="307"/>
      <c r="K59" s="83"/>
      <c r="L59" s="83"/>
      <c r="M59" s="83">
        <f>'FN30.300.12(IOX)'!$U37</f>
        <v>0.30147835999520334</v>
      </c>
      <c r="N59" s="83">
        <f>'FN30.350.12(IOX)'!$U37</f>
        <v>0.38524153019980711</v>
      </c>
      <c r="O59" s="83">
        <f>'FN30.400.11(IOX)'!$U49</f>
        <v>0.23960171047058765</v>
      </c>
      <c r="P59" s="83">
        <f>'FN30.450.11(IOX)'!$U49</f>
        <v>0.25360777590613459</v>
      </c>
      <c r="Q59" s="83">
        <f>'FN30.350.10(IOX)'!$U61</f>
        <v>-6.8892745364327324E-2</v>
      </c>
      <c r="R59" s="83">
        <f>'FN30.400.10(IOX)'!$U61</f>
        <v>-0.13838155914416128</v>
      </c>
      <c r="S59" s="83">
        <f>'FN30.450.10(IOX)'!$U61</f>
        <v>-0.13433530111143221</v>
      </c>
      <c r="T59" s="83">
        <f>'FN30.500.10(IOX)'!$U61</f>
        <v>-3.7421670941288676E-2</v>
      </c>
      <c r="U59" s="83">
        <f>'FN30.400.09(IOX)'!$U63</f>
        <v>-0.24047828231113677</v>
      </c>
      <c r="V59" s="83">
        <f>'FN30.450.09(IOX)'!$U63</f>
        <v>-0.23624432097053494</v>
      </c>
      <c r="W59" s="83">
        <f>'FN30.500.09(IOX)'!$U63</f>
        <v>-9.0867574788710326E-2</v>
      </c>
      <c r="X59" s="83">
        <f>'FN30.550.08(IOX)'!$U63</f>
        <v>-0.32033040145114033</v>
      </c>
      <c r="Y59" s="83">
        <f>'FN30.600.08(IOX)'!$U63</f>
        <v>-0.22290678162703148</v>
      </c>
      <c r="Z59" s="109">
        <f>'FN30.650.67(IOX)'!$U63</f>
        <v>-5.0620235300708583E-2</v>
      </c>
      <c r="AA59" s="307">
        <f>'GII30.400.10(IOX)'!$U58</f>
        <v>-0.10231018323168817</v>
      </c>
      <c r="AB59" s="83">
        <f>'GII30.450.10(IOX)'!$U58</f>
        <v>-0.20940491379872828</v>
      </c>
      <c r="AC59" s="87">
        <f>'GII30.500.10(IOX)'!$U58</f>
        <v>-0.24567079395869018</v>
      </c>
    </row>
    <row r="60" spans="9:29" ht="15">
      <c r="I60" s="148">
        <f>'Monthly Summary Avg'!I60</f>
        <v>41639</v>
      </c>
      <c r="J60" s="307"/>
      <c r="K60" s="83"/>
      <c r="L60" s="83"/>
      <c r="M60" s="83">
        <f>'FN30.300.12(IOX)'!$U38</f>
        <v>0.3248663234682998</v>
      </c>
      <c r="N60" s="83">
        <f>'FN30.350.12(IOX)'!$U38</f>
        <v>0.42700103951049662</v>
      </c>
      <c r="O60" s="83">
        <f>'FN30.400.11(IOX)'!$U50</f>
        <v>0.30826078292859793</v>
      </c>
      <c r="P60" s="83">
        <f>'FN30.450.11(IOX)'!$U50</f>
        <v>0.34053079340485204</v>
      </c>
      <c r="Q60" s="83">
        <f>'FN30.350.10(IOX)'!$U62</f>
        <v>-4.1390235547704157E-2</v>
      </c>
      <c r="R60" s="83">
        <f>'FN30.400.10(IOX)'!$U62</f>
        <v>-8.3136018704695558E-2</v>
      </c>
      <c r="S60" s="83">
        <f>'FN30.450.10(IOX)'!$U62</f>
        <v>-5.0241847598728517E-2</v>
      </c>
      <c r="T60" s="83">
        <f>'FN30.500.10(IOX)'!$U62</f>
        <v>7.1910767312171719E-2</v>
      </c>
      <c r="U60" s="83">
        <f>'FN30.400.09(IOX)'!$U64</f>
        <v>-0.17885531692692713</v>
      </c>
      <c r="V60" s="83">
        <f>'FN30.450.09(IOX)'!$U64</f>
        <v>-0.12885600838873568</v>
      </c>
      <c r="W60" s="83">
        <f>'FN30.500.09(IOX)'!$U64</f>
        <v>2.9898880497190472E-2</v>
      </c>
      <c r="X60" s="83">
        <f>'FN30.550.08(IOX)'!$U64</f>
        <v>-0.24687278655371481</v>
      </c>
      <c r="Y60" s="83">
        <f>'FN30.600.08(IOX)'!$U64</f>
        <v>-0.14020897197363014</v>
      </c>
      <c r="Z60" s="109">
        <f>'FN30.650.67(IOX)'!$U64</f>
        <v>2.892889589314418E-2</v>
      </c>
      <c r="AA60" s="307">
        <f>'GII30.400.10(IOX)'!$U59</f>
        <v>-6.0458121163887601E-2</v>
      </c>
      <c r="AB60" s="83">
        <f>'GII30.450.10(IOX)'!$U59</f>
        <v>-0.15449589335547154</v>
      </c>
      <c r="AC60" s="87">
        <f>'GII30.500.10(IOX)'!$U59</f>
        <v>-0.19959164469064905</v>
      </c>
    </row>
    <row r="61" spans="9:29" ht="15">
      <c r="I61" s="148">
        <f>'Monthly Summary Avg'!I61</f>
        <v>41670</v>
      </c>
      <c r="J61" s="307"/>
      <c r="K61" s="83"/>
      <c r="L61" s="83"/>
      <c r="M61" s="83">
        <f>'FN30.300.12(IOX)'!$U39</f>
        <v>0.3115330328161825</v>
      </c>
      <c r="N61" s="83">
        <f>'FN30.350.12(IOX)'!$U39</f>
        <v>0.40563742253259694</v>
      </c>
      <c r="O61" s="83">
        <f>'FN30.400.11(IOX)'!$U51</f>
        <v>0.25801747862077118</v>
      </c>
      <c r="P61" s="83">
        <f>'FN30.450.11(IOX)'!$U51</f>
        <v>0.27326344188922347</v>
      </c>
      <c r="Q61" s="83">
        <f>'FN30.350.10(IOX)'!$U63</f>
        <v>-6.840257967760921E-2</v>
      </c>
      <c r="R61" s="83">
        <f>'FN30.400.10(IOX)'!$U63</f>
        <v>-0.12413995491562735</v>
      </c>
      <c r="S61" s="83">
        <f>'FN30.450.10(IOX)'!$U63</f>
        <v>-9.7860000328424679E-2</v>
      </c>
      <c r="T61" s="83">
        <f>'FN30.500.10(IOX)'!$U63</f>
        <v>1.9943510953227106E-2</v>
      </c>
      <c r="U61" s="83">
        <f>'FN30.400.09(IOX)'!$U65</f>
        <v>-0.21385170114295082</v>
      </c>
      <c r="V61" s="83">
        <f>'FN30.450.09(IOX)'!$U65</f>
        <v>-0.18523357841944332</v>
      </c>
      <c r="W61" s="83">
        <f>'FN30.500.09(IOX)'!$U65</f>
        <v>-7.6140380910009187E-3</v>
      </c>
      <c r="X61" s="83">
        <f>'FN30.550.08(IOX)'!$U65</f>
        <v>-0.24044827915976053</v>
      </c>
      <c r="Y61" s="83">
        <f>'FN30.600.08(IOX)'!$U65</f>
        <v>-0.14851256959888726</v>
      </c>
      <c r="Z61" s="109">
        <f>'FN30.650.67(IOX)'!$U65</f>
        <v>1.4076374318373608E-2</v>
      </c>
      <c r="AA61" s="307">
        <f>'GII30.400.10(IOX)'!$U60</f>
        <v>-9.0910201895091136E-2</v>
      </c>
      <c r="AB61" s="83">
        <f>'GII30.450.10(IOX)'!$U60</f>
        <v>-0.1808359860569061</v>
      </c>
      <c r="AC61" s="87">
        <f>'GII30.500.10(IOX)'!$U60</f>
        <v>-0.22004398490598109</v>
      </c>
    </row>
    <row r="62" spans="9:29" ht="15">
      <c r="I62" s="148">
        <f>'Monthly Summary Avg'!I62</f>
        <v>41698</v>
      </c>
      <c r="J62" s="307"/>
      <c r="K62" s="83"/>
      <c r="L62" s="83"/>
      <c r="M62" s="83">
        <f>'FN30.300.12(IOX)'!$U40</f>
        <v>0.32310842024546349</v>
      </c>
      <c r="N62" s="83">
        <f>'FN30.350.12(IOX)'!$U40</f>
        <v>0.42571958737226745</v>
      </c>
      <c r="O62" s="83">
        <f>'FN30.400.11(IOX)'!$U52</f>
        <v>0.28602924410068997</v>
      </c>
      <c r="P62" s="83">
        <f>'FN30.450.11(IOX)'!$U52</f>
        <v>0.29629065224090012</v>
      </c>
      <c r="Q62" s="83">
        <f>'FN30.350.10(IOX)'!$U64</f>
        <v>-5.2015668797326664E-2</v>
      </c>
      <c r="R62" s="83">
        <f>'FN30.400.10(IOX)'!$U64</f>
        <v>-0.10339306666106407</v>
      </c>
      <c r="S62" s="83">
        <f>'FN30.450.10(IOX)'!$U64</f>
        <v>-7.5156055765159047E-2</v>
      </c>
      <c r="T62" s="83">
        <f>'FN30.500.10(IOX)'!$U64</f>
        <v>7.996995838972909E-2</v>
      </c>
      <c r="U62" s="83">
        <f>'FN30.400.09(IOX)'!$U66</f>
        <v>-0.19310284378455045</v>
      </c>
      <c r="V62" s="83">
        <f>'FN30.450.09(IOX)'!$U66</f>
        <v>-0.16001787644199372</v>
      </c>
      <c r="W62" s="83">
        <f>'FN30.500.09(IOX)'!$U66</f>
        <v>5.0830854474255283E-2</v>
      </c>
      <c r="X62" s="83">
        <f>'FN30.550.08(IOX)'!$U66</f>
        <v>-0.21769068792568547</v>
      </c>
      <c r="Y62" s="83">
        <f>'FN30.600.08(IOX)'!$U66</f>
        <v>-0.11863848207352246</v>
      </c>
      <c r="Z62" s="109">
        <f>'FN30.650.67(IOX)'!$U66</f>
        <v>4.6367048957697277E-2</v>
      </c>
      <c r="AA62" s="307">
        <f>'GII30.400.10(IOX)'!$U61</f>
        <v>-7.7222351603935424E-2</v>
      </c>
      <c r="AB62" s="83">
        <f>'GII30.450.10(IOX)'!$U61</f>
        <v>-0.15890899754219379</v>
      </c>
      <c r="AC62" s="87">
        <f>'GII30.500.10(IOX)'!$U61</f>
        <v>-0.19302910668507478</v>
      </c>
    </row>
    <row r="63" spans="9:29" ht="15">
      <c r="I63" s="148">
        <f>'Monthly Summary Avg'!I63</f>
        <v>41729</v>
      </c>
      <c r="J63" s="307"/>
      <c r="K63" s="83"/>
      <c r="L63" s="83">
        <f>'FN30.400.13(IOX)'!U29</f>
        <v>1.1158444736383055E-2</v>
      </c>
      <c r="M63" s="83">
        <f>'FN30.300.12(IOX)'!$U41</f>
        <v>0.33932595896979478</v>
      </c>
      <c r="N63" s="83">
        <f>'FN30.350.12(IOX)'!$U41</f>
        <v>0.44920973574995049</v>
      </c>
      <c r="O63" s="83">
        <f>'FN30.400.11(IOX)'!$U53</f>
        <v>0.3136160596651727</v>
      </c>
      <c r="P63" s="83">
        <f>'FN30.450.11(IOX)'!$U53</f>
        <v>0.33459715346952379</v>
      </c>
      <c r="Q63" s="83">
        <f>'FN30.350.10(IOX)'!$U65</f>
        <v>-3.0667642945681695E-2</v>
      </c>
      <c r="R63" s="83">
        <f>'FN30.400.10(IOX)'!$U65</f>
        <v>-8.1187912578945753E-2</v>
      </c>
      <c r="S63" s="83">
        <f>'FN30.450.10(IOX)'!$U65</f>
        <v>-3.5626156138854226E-2</v>
      </c>
      <c r="T63" s="83">
        <f>'FN30.500.10(IOX)'!$U65</f>
        <v>0.12278829948171088</v>
      </c>
      <c r="U63" s="83">
        <f>'FN30.400.09(IOX)'!$U67</f>
        <v>-0.16648154166127993</v>
      </c>
      <c r="V63" s="83">
        <f>'FN30.450.09(IOX)'!$U67</f>
        <v>-0.12408122570559366</v>
      </c>
      <c r="W63" s="83">
        <f>'FN30.500.09(IOX)'!$U67</f>
        <v>9.948412486829894E-2</v>
      </c>
      <c r="X63" s="83">
        <f>'FN30.550.08(IOX)'!$U67</f>
        <v>-0.19036760704770583</v>
      </c>
      <c r="Y63" s="83">
        <f>'FN30.600.08(IOX)'!$U67</f>
        <v>-9.8542382072960955E-2</v>
      </c>
      <c r="Z63" s="109">
        <f>'FN30.650.67(IOX)'!$U67</f>
        <v>4.4990224404257928E-2</v>
      </c>
      <c r="AA63" s="307">
        <f>'GII30.400.10(IOX)'!$U62</f>
        <v>-5.526289436148113E-2</v>
      </c>
      <c r="AB63" s="83">
        <f>'GII30.450.10(IOX)'!$U62</f>
        <v>-0.12691824816845498</v>
      </c>
      <c r="AC63" s="87">
        <f>'GII30.500.10(IOX)'!$U62</f>
        <v>-0.15525656942003396</v>
      </c>
    </row>
    <row r="64" spans="9:29" ht="15">
      <c r="I64" s="148">
        <f>'Monthly Summary Avg'!I64</f>
        <v>41759</v>
      </c>
      <c r="J64" s="307"/>
      <c r="K64" s="83"/>
      <c r="L64" s="83">
        <f>'FN30.400.13(IOX)'!U30</f>
        <v>-1.3140831975524736E-2</v>
      </c>
      <c r="M64" s="83">
        <f>'FN30.300.12(IOX)'!$U42</f>
        <v>0.34795454812608106</v>
      </c>
      <c r="N64" s="83">
        <f>'FN30.350.12(IOX)'!$U42</f>
        <v>0.43961556207018937</v>
      </c>
      <c r="O64" s="83">
        <f>'FN30.400.11(IOX)'!$U54</f>
        <v>0.30358519153111962</v>
      </c>
      <c r="P64" s="83">
        <f>'FN30.450.11(IOX)'!$U54</f>
        <v>0.30894175831897064</v>
      </c>
      <c r="Q64" s="83">
        <f>'FN30.350.10(IOX)'!$U66</f>
        <v>-4.1422188947084271E-2</v>
      </c>
      <c r="R64" s="83">
        <f>'FN30.400.10(IOX)'!$U66</f>
        <v>-9.0125377597118139E-2</v>
      </c>
      <c r="S64" s="83">
        <f>'FN30.450.10(IOX)'!$U66</f>
        <v>-5.3398163982588009E-2</v>
      </c>
      <c r="T64" s="83">
        <f>'FN30.500.10(IOX)'!$U66</f>
        <v>0.10311242876721183</v>
      </c>
      <c r="U64" s="83">
        <f>'FN30.400.09(IOX)'!$U68</f>
        <v>-0.17546637724230263</v>
      </c>
      <c r="V64" s="83">
        <f>'FN30.450.09(IOX)'!$U68</f>
        <v>-0.14499024005610772</v>
      </c>
      <c r="W64" s="83">
        <f>'FN30.500.09(IOX)'!$U68</f>
        <v>7.7291690168703076E-2</v>
      </c>
      <c r="X64" s="83">
        <f>'FN30.550.08(IOX)'!$U68</f>
        <v>-0.20670203270603371</v>
      </c>
      <c r="Y64" s="83">
        <f>'FN30.600.08(IOX)'!$U68</f>
        <v>-0.10750732132045604</v>
      </c>
      <c r="Z64" s="109">
        <f>'FN30.650.67(IOX)'!$U68</f>
        <v>5.5575121506910685E-2</v>
      </c>
      <c r="AA64" s="307">
        <f>'GII30.400.10(IOX)'!$U63</f>
        <v>-6.6918659046104167E-2</v>
      </c>
      <c r="AB64" s="83">
        <f>'GII30.450.10(IOX)'!$U63</f>
        <v>-0.1450453923517091</v>
      </c>
      <c r="AC64" s="87">
        <f>'GII30.500.10(IOX)'!$U63</f>
        <v>-0.17500460322772804</v>
      </c>
    </row>
    <row r="65" spans="9:29" ht="15">
      <c r="I65" s="148">
        <f>'Monthly Summary Avg'!I65</f>
        <v>41789</v>
      </c>
      <c r="J65" s="307"/>
      <c r="K65" s="83"/>
      <c r="L65" s="83">
        <f>'FN30.400.13(IOX)'!U31</f>
        <v>-5.6561146043720312E-2</v>
      </c>
      <c r="M65" s="83">
        <f>'FN30.300.12(IOX)'!$U43</f>
        <v>0.34165544589493191</v>
      </c>
      <c r="N65" s="83">
        <f>'FN30.350.12(IOX)'!$U43</f>
        <v>0.4119597484089994</v>
      </c>
      <c r="O65" s="83">
        <f>'FN30.400.11(IOX)'!$U55</f>
        <v>0.26296670597472804</v>
      </c>
      <c r="P65" s="83">
        <f>'FN30.450.11(IOX)'!$U55</f>
        <v>0.24925577536722021</v>
      </c>
      <c r="Q65" s="83">
        <f>'FN30.350.10(IOX)'!$U67</f>
        <v>-6.632860947291952E-2</v>
      </c>
      <c r="R65" s="83">
        <f>'FN30.400.10(IOX)'!$U67</f>
        <v>-0.12165846156367444</v>
      </c>
      <c r="S65" s="83">
        <f>'FN30.450.10(IOX)'!$U67</f>
        <v>-0.10589690566266063</v>
      </c>
      <c r="T65" s="83">
        <f>'FN30.500.10(IOX)'!$U67</f>
        <v>3.249446903939468E-2</v>
      </c>
      <c r="U65" s="83">
        <f>'FN30.400.09(IOX)'!$U69</f>
        <v>-0.21194970457709605</v>
      </c>
      <c r="V65" s="83">
        <f>'FN30.450.09(IOX)'!$U69</f>
        <v>-0.20523150704366633</v>
      </c>
      <c r="W65" s="83">
        <f>'FN30.500.09(IOX)'!$U69</f>
        <v>1.9862812462574375E-3</v>
      </c>
      <c r="X65" s="83">
        <f>'FN30.550.08(IOX)'!$U69</f>
        <v>-0.24686861151637185</v>
      </c>
      <c r="Y65" s="83">
        <f>'FN30.600.08(IOX)'!$U69</f>
        <v>-0.12157548248248085</v>
      </c>
      <c r="Z65" s="109">
        <f>'FN30.650.67(IOX)'!$U69</f>
        <v>5.1562584920453514E-2</v>
      </c>
      <c r="AA65" s="307">
        <f>'GII30.400.10(IOX)'!$U64</f>
        <v>-0.12935540873228568</v>
      </c>
      <c r="AB65" s="83">
        <f>'GII30.450.10(IOX)'!$U64</f>
        <v>-0.20155420813187797</v>
      </c>
      <c r="AC65" s="87">
        <f>'GII30.500.10(IOX)'!$U64</f>
        <v>-0.23124854375519244</v>
      </c>
    </row>
    <row r="66" spans="9:29" ht="15">
      <c r="I66" s="148">
        <f>'Monthly Summary Avg'!I66</f>
        <v>41820</v>
      </c>
      <c r="J66" s="307"/>
      <c r="K66" s="83"/>
      <c r="L66" s="83">
        <f>'FN30.400.13(IOX)'!U32</f>
        <v>-2.0315715969070225E-2</v>
      </c>
      <c r="M66" s="83">
        <f>'FN30.300.12(IOX)'!$U44</f>
        <v>0.35005932672284734</v>
      </c>
      <c r="N66" s="83">
        <f>'FN30.350.12(IOX)'!$U44</f>
        <v>0.43740900251625003</v>
      </c>
      <c r="O66" s="83">
        <f>'FN30.400.11(IOX)'!$U56</f>
        <v>0.29789539537866117</v>
      </c>
      <c r="P66" s="83">
        <f>'FN30.450.11(IOX)'!$U56</f>
        <v>0.30779213861292321</v>
      </c>
      <c r="Q66" s="83">
        <f>'FN30.350.10(IOX)'!$U68</f>
        <v>-4.8552508855579157E-2</v>
      </c>
      <c r="R66" s="83">
        <f>'FN30.400.10(IOX)'!$U68</f>
        <v>-8.5566062843538959E-2</v>
      </c>
      <c r="S66" s="83">
        <f>'FN30.450.10(IOX)'!$U68</f>
        <v>-5.3988152861278782E-2</v>
      </c>
      <c r="T66" s="83">
        <f>'FN30.500.10(IOX)'!$U68</f>
        <v>0.10775153505263169</v>
      </c>
      <c r="U66" s="83">
        <f>'FN30.400.09(IOX)'!$U70</f>
        <v>-0.18320969871491022</v>
      </c>
      <c r="V66" s="83">
        <f>'FN30.450.09(IOX)'!$U70</f>
        <v>-0.16023054167583928</v>
      </c>
      <c r="W66" s="83">
        <f>'FN30.500.09(IOX)'!$U70</f>
        <v>7.5139587072299951E-2</v>
      </c>
      <c r="X66" s="83">
        <f>'FN30.550.08(IOX)'!$U70</f>
        <v>-0.23397170809782553</v>
      </c>
      <c r="Y66" s="83">
        <f>'FN30.600.08(IOX)'!$U70</f>
        <v>-9.4303581370375422E-2</v>
      </c>
      <c r="Z66" s="109">
        <f>'FN30.650.67(IOX)'!$U70</f>
        <v>7.2018114242367037E-2</v>
      </c>
      <c r="AA66" s="307">
        <f>'GII30.400.10(IOX)'!$U65</f>
        <v>-0.11663914074624415</v>
      </c>
      <c r="AB66" s="83">
        <f>'GII30.450.10(IOX)'!$U65</f>
        <v>-0.18725814239152061</v>
      </c>
      <c r="AC66" s="87">
        <f>'GII30.500.10(IOX)'!$U65</f>
        <v>-0.20125207294064262</v>
      </c>
    </row>
    <row r="67" spans="9:29" ht="15">
      <c r="I67" s="148">
        <f>'Monthly Summary Avg'!I67</f>
        <v>41851</v>
      </c>
      <c r="J67" s="307"/>
      <c r="K67" s="83"/>
      <c r="L67" s="83">
        <f>'FN30.400.13(IOX)'!U33</f>
        <v>-1.7472552377079231E-2</v>
      </c>
      <c r="M67" s="83">
        <f>'FN30.300.12(IOX)'!$U45</f>
        <v>0.34957316789693871</v>
      </c>
      <c r="N67" s="83">
        <f>'FN30.350.12(IOX)'!$U45</f>
        <v>0.43680784711201714</v>
      </c>
      <c r="O67" s="83">
        <f>'FN30.400.11(IOX)'!$U57</f>
        <v>0.30416716413321643</v>
      </c>
      <c r="P67" s="83">
        <f>'FN30.450.11(IOX)'!$U57</f>
        <v>0.32668259960466917</v>
      </c>
      <c r="Q67" s="83">
        <f>'FN30.350.10(IOX)'!$U69</f>
        <v>-4.1986314784321244E-2</v>
      </c>
      <c r="R67" s="83">
        <f>'FN30.400.10(IOX)'!$U69</f>
        <v>-7.9055870473536238E-2</v>
      </c>
      <c r="S67" s="83">
        <f>'FN30.450.10(IOX)'!$U69</f>
        <v>-3.5050244622907845E-2</v>
      </c>
      <c r="T67" s="83">
        <f>'FN30.500.10(IOX)'!$U69</f>
        <v>0.14321267325085163</v>
      </c>
      <c r="U67" s="83">
        <f>'FN30.400.09(IOX)'!$U71</f>
        <v>-0.17558199809830199</v>
      </c>
      <c r="V67" s="83">
        <f>'FN30.450.09(IOX)'!$U71</f>
        <v>-0.13541420030313045</v>
      </c>
      <c r="W67" s="83">
        <f>'FN30.500.09(IOX)'!$U71</f>
        <v>0.11982645308450013</v>
      </c>
      <c r="X67" s="83">
        <f>'FN30.550.08(IOX)'!$U71</f>
        <v>-0.19976679567676436</v>
      </c>
      <c r="Y67" s="83">
        <f>'FN30.600.08(IOX)'!$U71</f>
        <v>-5.9267847469233526E-2</v>
      </c>
      <c r="Z67" s="109">
        <f>'FN30.650.67(IOX)'!$U71</f>
        <v>0.10800082042681147</v>
      </c>
      <c r="AA67" s="307">
        <f>'GII30.400.10(IOX)'!$U66</f>
        <v>-9.5045232438965788E-2</v>
      </c>
      <c r="AB67" s="83">
        <f>'GII30.450.10(IOX)'!$U66</f>
        <v>-0.16464812429854347</v>
      </c>
      <c r="AC67" s="87">
        <f>'GII30.500.10(IOX)'!$U66</f>
        <v>-0.16943751798241391</v>
      </c>
    </row>
    <row r="68" spans="9:29" ht="15">
      <c r="I68" s="148">
        <f>'Monthly Summary Avg'!I68</f>
        <v>41880</v>
      </c>
      <c r="J68" s="307"/>
      <c r="K68" s="83"/>
      <c r="L68" s="83">
        <f>'FN30.400.13(IOX)'!U34</f>
        <v>-9.1815326572423861E-2</v>
      </c>
      <c r="M68" s="83">
        <f>'FN30.300.12(IOX)'!$U46</f>
        <v>0.32107137404072428</v>
      </c>
      <c r="N68" s="83">
        <f>'FN30.350.12(IOX)'!$U46</f>
        <v>0.38185077522991562</v>
      </c>
      <c r="O68" s="83">
        <f>'FN30.400.11(IOX)'!$U58</f>
        <v>0.22134001855221586</v>
      </c>
      <c r="P68" s="83">
        <f>'FN30.450.11(IOX)'!$U58</f>
        <v>0.2402453032403451</v>
      </c>
      <c r="Q68" s="83">
        <f>'FN30.350.10(IOX)'!$U70</f>
        <v>-8.9292594812292569E-2</v>
      </c>
      <c r="R68" s="83">
        <f>'FN30.400.10(IOX)'!$U70</f>
        <v>-0.12997351720064743</v>
      </c>
      <c r="S68" s="83">
        <f>'FN30.450.10(IOX)'!$U70</f>
        <v>-0.10655147357675876</v>
      </c>
      <c r="T68" s="83">
        <f>'FN30.500.10(IOX)'!$U70</f>
        <v>6.9942593645447415E-2</v>
      </c>
      <c r="U68" s="83">
        <f>'FN30.400.09(IOX)'!$U72</f>
        <v>-0.22859478215307472</v>
      </c>
      <c r="V68" s="83">
        <f>'FN30.450.09(IOX)'!$U72</f>
        <v>-0.20777759088439196</v>
      </c>
      <c r="W68" s="83">
        <f>'FN30.500.09(IOX)'!$U72</f>
        <v>4.4819080985068815E-2</v>
      </c>
      <c r="X68" s="83">
        <f>'FN30.550.08(IOX)'!$U72</f>
        <v>-0.23398749552564302</v>
      </c>
      <c r="Y68" s="83">
        <f>'FN30.600.08(IOX)'!$U72</f>
        <v>-9.1899546252440012E-2</v>
      </c>
      <c r="Z68" s="109">
        <f>'FN30.650.67(IOX)'!$U72</f>
        <v>9.0835325013387536E-2</v>
      </c>
      <c r="AA68" s="307">
        <f>'GII30.400.10(IOX)'!$U67</f>
        <v>-0.16840105297792218</v>
      </c>
      <c r="AB68" s="83">
        <f>'GII30.450.10(IOX)'!$U67</f>
        <v>-0.19849802082932888</v>
      </c>
      <c r="AC68" s="87">
        <f>'GII30.500.10(IOX)'!$U67</f>
        <v>-0.23305893623174601</v>
      </c>
    </row>
    <row r="69" spans="9:29" ht="15">
      <c r="I69" s="148">
        <f>'Monthly Summary Avg'!I69</f>
        <v>41912</v>
      </c>
      <c r="J69" s="307"/>
      <c r="K69" s="83"/>
      <c r="L69" s="83">
        <f>'FN30.400.13(IOX)'!U35</f>
        <v>-4.0033323098834894E-2</v>
      </c>
      <c r="M69" s="83">
        <f>'FN30.300.12(IOX)'!$U47</f>
        <v>0.3534352237984324</v>
      </c>
      <c r="N69" s="83">
        <f>'FN30.350.12(IOX)'!$U47</f>
        <v>0.4306263899448759</v>
      </c>
      <c r="O69" s="83">
        <f>'FN30.400.11(IOX)'!$U59</f>
        <v>0.27559553549307259</v>
      </c>
      <c r="P69" s="83">
        <f>'FN30.450.11(IOX)'!$U59</f>
        <v>0.32713830846870295</v>
      </c>
      <c r="Q69" s="83">
        <f>'FN30.350.10(IOX)'!$U71</f>
        <v>-5.2654797743331039E-2</v>
      </c>
      <c r="R69" s="83">
        <f>'FN30.400.10(IOX)'!$U71</f>
        <v>-9.6073118155414416E-2</v>
      </c>
      <c r="S69" s="83">
        <f>'FN30.450.10(IOX)'!$U71</f>
        <v>-4.1498447474247135E-2</v>
      </c>
      <c r="T69" s="83">
        <f>'FN30.500.10(IOX)'!$U71</f>
        <v>0.15370699717658654</v>
      </c>
      <c r="U69" s="83">
        <f>'FN30.400.09(IOX)'!$U73</f>
        <v>-0.19065950898138195</v>
      </c>
      <c r="V69" s="83">
        <f>'FN30.450.09(IOX)'!$U73</f>
        <v>-0.14155285472514278</v>
      </c>
      <c r="W69" s="83">
        <f>'FN30.500.09(IOX)'!$U73</f>
        <v>0.127734236971073</v>
      </c>
      <c r="X69" s="83">
        <f>'FN30.550.08(IOX)'!$U73</f>
        <v>-0.20321957192957496</v>
      </c>
      <c r="Y69" s="83">
        <f>'FN30.600.08(IOX)'!$U73</f>
        <v>-5.9045509511346461E-2</v>
      </c>
      <c r="Z69" s="109">
        <f>'FN30.650.67(IOX)'!$U73</f>
        <v>0.12245867295921653</v>
      </c>
      <c r="AA69" s="307">
        <f>'GII30.400.10(IOX)'!$U68</f>
        <v>-0.14276750704287389</v>
      </c>
      <c r="AB69" s="83">
        <f>'GII30.450.10(IOX)'!$U68</f>
        <v>-0.16957168626106889</v>
      </c>
      <c r="AC69" s="87">
        <f>'GII30.500.10(IOX)'!$U68</f>
        <v>-0.1909102785697071</v>
      </c>
    </row>
    <row r="70" spans="9:29" ht="15">
      <c r="I70" s="148">
        <f>'Monthly Summary Avg'!I70</f>
        <v>41943</v>
      </c>
      <c r="J70" s="307"/>
      <c r="K70" s="83"/>
      <c r="L70" s="83">
        <f>'FN30.400.13(IOX)'!U36</f>
        <v>-0.10769807805586085</v>
      </c>
      <c r="M70" s="83">
        <f>'FN30.300.12(IOX)'!$U48</f>
        <v>0.33377041020071641</v>
      </c>
      <c r="N70" s="83">
        <f>'FN30.350.12(IOX)'!$U48</f>
        <v>0.38635221272419251</v>
      </c>
      <c r="O70" s="83">
        <f>'FN30.400.11(IOX)'!$U60</f>
        <v>0.21553176435105059</v>
      </c>
      <c r="P70" s="83">
        <f>'FN30.450.11(IOX)'!$U60</f>
        <v>0.25603445424509719</v>
      </c>
      <c r="Q70" s="83">
        <f>'FN30.350.10(IOX)'!$U72</f>
        <v>-9.0341235469968528E-2</v>
      </c>
      <c r="R70" s="83">
        <f>'FN30.400.10(IOX)'!$U72</f>
        <v>-0.13861362044701731</v>
      </c>
      <c r="S70" s="83">
        <f>'FN30.450.10(IOX)'!$U72</f>
        <v>-9.8868231582074917E-2</v>
      </c>
      <c r="T70" s="83">
        <f>'FN30.500.10(IOX)'!$U72</f>
        <v>6.9028650956771687E-2</v>
      </c>
      <c r="U70" s="83">
        <f>'FN30.400.09(IOX)'!$U74</f>
        <v>-0.24349185965680742</v>
      </c>
      <c r="V70" s="83">
        <f>'FN30.450.09(IOX)'!$U74</f>
        <v>-0.20097624173800244</v>
      </c>
      <c r="W70" s="83">
        <f>'FN30.500.09(IOX)'!$U74</f>
        <v>4.2881488669876511E-2</v>
      </c>
      <c r="X70" s="83">
        <f>'FN30.550.08(IOX)'!$U74</f>
        <v>-0.24923846844119191</v>
      </c>
      <c r="Y70" s="83">
        <f>'FN30.600.08(IOX)'!$U74</f>
        <v>-0.10544211205234622</v>
      </c>
      <c r="Z70" s="109">
        <f>'FN30.650.67(IOX)'!$U74</f>
        <v>8.8877829924379315E-2</v>
      </c>
      <c r="AA70" s="307">
        <f>'GII30.400.10(IOX)'!$U69</f>
        <v>-0.17556447835575972</v>
      </c>
      <c r="AB70" s="83">
        <f>'GII30.450.10(IOX)'!$U69</f>
        <v>-0.20439839970886486</v>
      </c>
      <c r="AC70" s="87">
        <f>'GII30.500.10(IOX)'!$U69</f>
        <v>-0.23073120213900034</v>
      </c>
    </row>
    <row r="71" spans="9:29" ht="15">
      <c r="I71" s="148">
        <f>'Monthly Summary Avg'!I71</f>
        <v>41971</v>
      </c>
      <c r="J71" s="307"/>
      <c r="K71" s="83"/>
      <c r="L71" s="83">
        <f>'FN30.400.13(IOX)'!U37</f>
        <v>-0.15566324209845783</v>
      </c>
      <c r="M71" s="83">
        <f>'FN30.300.12(IOX)'!$U49</f>
        <v>0.31493118026713796</v>
      </c>
      <c r="N71" s="83">
        <f>'FN30.350.12(IOX)'!$U49</f>
        <v>0.34629988206702644</v>
      </c>
      <c r="O71" s="83">
        <f>'FN30.400.11(IOX)'!$U61</f>
        <v>0.16150251673913085</v>
      </c>
      <c r="P71" s="83">
        <f>'FN30.450.11(IOX)'!$U61</f>
        <v>0.20533067772107705</v>
      </c>
      <c r="Q71" s="83">
        <f>'FN30.350.10(IOX)'!$U73</f>
        <v>-0.126798639726452</v>
      </c>
      <c r="R71" s="83">
        <f>'FN30.400.10(IOX)'!$U73</f>
        <v>-0.17766251181644266</v>
      </c>
      <c r="S71" s="83">
        <f>'FN30.450.10(IOX)'!$U73</f>
        <v>-0.13759120791861434</v>
      </c>
      <c r="T71" s="83">
        <f>'FN30.500.10(IOX)'!$U73</f>
        <v>3.1187996733467616E-2</v>
      </c>
      <c r="U71" s="83">
        <f>'FN30.400.09(IOX)'!$U75</f>
        <v>-0.2879218385081691</v>
      </c>
      <c r="V71" s="83">
        <f>'FN30.450.09(IOX)'!$U75</f>
        <v>-0.24484433882642065</v>
      </c>
      <c r="W71" s="83">
        <f>'FN30.500.09(IOX)'!$U75</f>
        <v>3.4717698703978783E-4</v>
      </c>
      <c r="X71" s="83">
        <f>'FN30.550.08(IOX)'!$U75</f>
        <v>-0.27542243121567145</v>
      </c>
      <c r="Y71" s="83">
        <f>'FN30.600.08(IOX)'!$U75</f>
        <v>-0.12956551794299476</v>
      </c>
      <c r="Z71" s="109">
        <f>'FN30.650.67(IOX)'!$U75</f>
        <v>7.3406581710911967E-2</v>
      </c>
      <c r="AA71" s="307">
        <f>'GII30.400.10(IOX)'!$U70</f>
        <v>-0.20400624510503895</v>
      </c>
      <c r="AB71" s="83">
        <f>'GII30.450.10(IOX)'!$U70</f>
        <v>-0.23574935450063195</v>
      </c>
      <c r="AC71" s="87">
        <f>'GII30.500.10(IOX)'!$U70</f>
        <v>-0.26090970432208294</v>
      </c>
    </row>
    <row r="72" spans="9:29" ht="15">
      <c r="I72" s="148">
        <f>'Monthly Summary Avg'!I72</f>
        <v>42004</v>
      </c>
      <c r="J72" s="307"/>
      <c r="K72" s="83"/>
      <c r="L72" s="83">
        <f>'FN30.400.13(IOX)'!U38</f>
        <v>-0.2116633958199684</v>
      </c>
      <c r="M72" s="83">
        <f>'FN30.300.12(IOX)'!$U50</f>
        <v>0.28330531902878597</v>
      </c>
      <c r="N72" s="83">
        <f>'FN30.350.12(IOX)'!$U50</f>
        <v>0.33179687885550124</v>
      </c>
      <c r="O72" s="83">
        <f>'FN30.400.11(IOX)'!$U62</f>
        <v>0.14520654381125619</v>
      </c>
      <c r="P72" s="83">
        <f>'FN30.450.11(IOX)'!$U62</f>
        <v>0.19282047379414813</v>
      </c>
      <c r="Q72" s="83">
        <f>'FN30.350.10(IOX)'!$U74</f>
        <v>-0.14410579994334671</v>
      </c>
      <c r="R72" s="83">
        <f>'FN30.400.10(IOX)'!$U74</f>
        <v>-0.19076623943373228</v>
      </c>
      <c r="S72" s="83">
        <f>'FN30.450.10(IOX)'!$U74</f>
        <v>-0.14476937840295079</v>
      </c>
      <c r="T72" s="83">
        <f>'FN30.500.10(IOX)'!$U74</f>
        <v>2.435166497774599E-2</v>
      </c>
      <c r="U72" s="83">
        <f>'FN30.400.09(IOX)'!$U76</f>
        <v>-0.30258503103090106</v>
      </c>
      <c r="V72" s="83">
        <f>'FN30.450.09(IOX)'!$U76</f>
        <v>-0.25465555545353213</v>
      </c>
      <c r="W72" s="83">
        <f>'FN30.500.09(IOX)'!$U76</f>
        <v>-1.0814444245292876E-2</v>
      </c>
      <c r="X72" s="83">
        <f>'FN30.550.08(IOX)'!$U76</f>
        <v>-0.27839376663139659</v>
      </c>
      <c r="Y72" s="83">
        <f>'FN30.600.08(IOX)'!$U76</f>
        <v>-0.13090280597789772</v>
      </c>
      <c r="Z72" s="109">
        <f>'FN30.650.67(IOX)'!$U76</f>
        <v>7.4291105949849001E-2</v>
      </c>
      <c r="AA72" s="307">
        <f>'GII30.400.10(IOX)'!$U71</f>
        <v>-0.2183230630265568</v>
      </c>
      <c r="AB72" s="83">
        <f>'GII30.450.10(IOX)'!$U71</f>
        <v>-0.24534578840787469</v>
      </c>
      <c r="AC72" s="87">
        <f>'GII30.500.10(IOX)'!$U71</f>
        <v>-0.27227087640274106</v>
      </c>
    </row>
    <row r="73" spans="9:29" ht="15">
      <c r="I73" s="148">
        <f>'Monthly Summary Avg'!I73</f>
        <v>42034</v>
      </c>
      <c r="J73" s="307"/>
      <c r="K73" s="83"/>
      <c r="L73" s="83">
        <f>'FN30.400.13(IOX)'!U39</f>
        <v>-0.41295920759914218</v>
      </c>
      <c r="M73" s="83">
        <f>'FN30.300.12(IOX)'!$U51</f>
        <v>8.6596300564309558E-2</v>
      </c>
      <c r="N73" s="83">
        <f>'FN30.350.12(IOX)'!$U51</f>
        <v>7.8986529969188091E-2</v>
      </c>
      <c r="O73" s="83">
        <f>'FN30.400.11(IOX)'!$U63</f>
        <v>-9.5199261805027802E-2</v>
      </c>
      <c r="P73" s="83">
        <f>'FN30.450.11(IOX)'!$U63</f>
        <v>-2.8216744377904224E-2</v>
      </c>
      <c r="Q73" s="83">
        <f>'FN30.350.10(IOX)'!$U75</f>
        <v>-0.32052029646128144</v>
      </c>
      <c r="R73" s="83">
        <f>'FN30.400.10(IOX)'!$U75</f>
        <v>-0.35983031933984477</v>
      </c>
      <c r="S73" s="83">
        <f>'FN30.450.10(IOX)'!$U75</f>
        <v>-0.31363985474930078</v>
      </c>
      <c r="T73" s="83">
        <f>'FN30.500.10(IOX)'!$U75</f>
        <v>-0.14639076228607451</v>
      </c>
      <c r="U73" s="83">
        <f>'FN30.400.09(IOX)'!$U77</f>
        <v>-0.45694705814678616</v>
      </c>
      <c r="V73" s="83">
        <f>'FN30.450.09(IOX)'!$U77</f>
        <v>-0.4072027933818243</v>
      </c>
      <c r="W73" s="83">
        <f>'FN30.500.09(IOX)'!$U77</f>
        <v>-0.17800553086383009</v>
      </c>
      <c r="X73" s="83">
        <f>'FN30.550.08(IOX)'!$U77</f>
        <v>-0.32760376340557673</v>
      </c>
      <c r="Y73" s="83">
        <f>'FN30.600.08(IOX)'!$U77</f>
        <v>-0.17659714464671139</v>
      </c>
      <c r="Z73" s="109">
        <f>'FN30.650.67(IOX)'!$U77</f>
        <v>4.2915262823647327E-2</v>
      </c>
      <c r="AA73" s="307">
        <f>'GII30.400.10(IOX)'!$U72</f>
        <v>-0.37170484025259254</v>
      </c>
      <c r="AB73" s="83">
        <f>'GII30.450.10(IOX)'!$U72</f>
        <v>-0.40330582835501261</v>
      </c>
      <c r="AC73" s="87">
        <f>'GII30.500.10(IOX)'!$U72</f>
        <v>-0.40713383142174053</v>
      </c>
    </row>
    <row r="74" spans="9:29" ht="15">
      <c r="I74" s="148">
        <f>'Monthly Summary Avg'!I74</f>
        <v>42062</v>
      </c>
      <c r="J74" s="307"/>
      <c r="K74" s="83"/>
      <c r="L74" s="83">
        <f>'FN30.400.13(IOX)'!U40</f>
        <v>-0.27594930193093425</v>
      </c>
      <c r="M74" s="83">
        <f>'FN30.300.12(IOX)'!$U52</f>
        <v>0.22034673265979055</v>
      </c>
      <c r="N74" s="83">
        <f>'FN30.350.12(IOX)'!$U52</f>
        <v>0.24921369667073012</v>
      </c>
      <c r="O74" s="83">
        <f>'FN30.400.11(IOX)'!$U64</f>
        <v>8.0933082842613802E-2</v>
      </c>
      <c r="P74" s="83">
        <f>'FN30.450.11(IOX)'!$U64</f>
        <v>0.13359176834022435</v>
      </c>
      <c r="Q74" s="83">
        <f>'FN30.350.10(IOX)'!$U76</f>
        <v>-0.19262025837705088</v>
      </c>
      <c r="R74" s="83">
        <f>'FN30.400.10(IOX)'!$U76</f>
        <v>-0.2372688586525481</v>
      </c>
      <c r="S74" s="83">
        <f>'FN30.450.10(IOX)'!$U76</f>
        <v>-0.1864778080510664</v>
      </c>
      <c r="T74" s="83">
        <f>'FN30.500.10(IOX)'!$U76</f>
        <v>-1.0573025068112751E-2</v>
      </c>
      <c r="U74" s="83">
        <f>'FN30.400.09(IOX)'!$U78</f>
        <v>-0.33678386093660595</v>
      </c>
      <c r="V74" s="83">
        <f>'FN30.450.09(IOX)'!$U78</f>
        <v>-0.28755153493379437</v>
      </c>
      <c r="W74" s="83">
        <f>'FN30.500.09(IOX)'!$U78</f>
        <v>-3.6614857447670013E-2</v>
      </c>
      <c r="X74" s="83">
        <f>'FN30.550.08(IOX)'!$U78</f>
        <v>-0.23074157923943428</v>
      </c>
      <c r="Y74" s="83">
        <f>'FN30.600.08(IOX)'!$U78</f>
        <v>-6.845619358741506E-2</v>
      </c>
      <c r="Z74" s="109">
        <f>'FN30.650.67(IOX)'!$U78</f>
        <v>0.1471448711997998</v>
      </c>
      <c r="AA74" s="307">
        <f>'GII30.400.10(IOX)'!$U73</f>
        <v>-0.29309463431669747</v>
      </c>
      <c r="AB74" s="83">
        <f>'GII30.450.10(IOX)'!$U73</f>
        <v>-0.3293231389256005</v>
      </c>
      <c r="AC74" s="87">
        <f>'GII30.500.10(IOX)'!$U73</f>
        <v>-0.34145934165459724</v>
      </c>
    </row>
    <row r="75" spans="9:29" ht="15">
      <c r="I75" s="527">
        <f>'Monthly Summary Avg'!I75</f>
        <v>42094</v>
      </c>
      <c r="J75" s="495">
        <f>'FN30.350.14(IOX)'!U28</f>
        <v>0</v>
      </c>
      <c r="K75" s="277">
        <f>'FN30.400.14(IOX)'!U28</f>
        <v>0</v>
      </c>
      <c r="L75" s="277">
        <f>'FN30.400.13(IOX)'!U41</f>
        <v>-0.31610639348138381</v>
      </c>
      <c r="M75" s="277">
        <f>'FN30.300.12(IOX)'!$U53</f>
        <v>0.1991289775247016</v>
      </c>
      <c r="N75" s="277">
        <f>'FN30.350.12(IOX)'!$U53</f>
        <v>0.22034988459747362</v>
      </c>
      <c r="O75" s="277">
        <f>'FN30.400.11(IOX)'!$U65</f>
        <v>4.5440029057979059E-2</v>
      </c>
      <c r="P75" s="277">
        <f>'FN30.450.11(IOX)'!$U65</f>
        <v>0.1112947739848178</v>
      </c>
      <c r="Q75" s="277">
        <f>'FN30.350.10(IOX)'!$U77</f>
        <v>-0.21296209384505038</v>
      </c>
      <c r="R75" s="277">
        <f>'FN30.400.10(IOX)'!$U77</f>
        <v>-0.26329152329417793</v>
      </c>
      <c r="S75" s="277">
        <f>'FN30.450.10(IOX)'!$U77</f>
        <v>-0.21106501782204912</v>
      </c>
      <c r="T75" s="277">
        <f>'FN30.500.10(IOX)'!$U77</f>
        <v>-3.1651575776243002E-2</v>
      </c>
      <c r="U75" s="277">
        <f>'FN30.400.09(IOX)'!$U79</f>
        <v>-0.36387596234396036</v>
      </c>
      <c r="V75" s="277">
        <f>'FN30.450.09(IOX)'!$U79</f>
        <v>-0.31136445130239898</v>
      </c>
      <c r="W75" s="277">
        <f>'FN30.500.09(IOX)'!$U79</f>
        <v>-5.5051754204174186E-2</v>
      </c>
      <c r="X75" s="277">
        <f>'FN30.550.08(IOX)'!$U79</f>
        <v>-0.19835746332901727</v>
      </c>
      <c r="Y75" s="277">
        <f>'FN30.600.08(IOX)'!$U79</f>
        <v>-1.1565065294790955E-2</v>
      </c>
      <c r="Z75" s="285">
        <f>'FN30.650.67(IOX)'!$U79</f>
        <v>0.20683380699543297</v>
      </c>
      <c r="AA75" s="495">
        <f>'GII30.400.10(IOX)'!$U74</f>
        <v>-0.3106548685269892</v>
      </c>
      <c r="AB75" s="277">
        <f>'GII30.450.10(IOX)'!$U74</f>
        <v>-0.34284441112909536</v>
      </c>
      <c r="AC75" s="497">
        <f>'GII30.500.10(IOX)'!$U74</f>
        <v>-0.33125267826352967</v>
      </c>
    </row>
    <row r="76" spans="9:29">
      <c r="I76" s="67"/>
      <c r="J76" s="67"/>
      <c r="K76" s="67"/>
      <c r="L76" s="67"/>
      <c r="M76" s="67"/>
      <c r="N76" s="67"/>
      <c r="O76" s="67"/>
      <c r="P76" s="67"/>
      <c r="Q76" s="67"/>
      <c r="R76" s="67"/>
      <c r="S76" s="67"/>
      <c r="T76" s="67"/>
      <c r="U76" s="67"/>
      <c r="V76" s="67"/>
      <c r="W76" s="67"/>
      <c r="X76" s="67"/>
      <c r="Y76" s="67"/>
      <c r="Z76" s="67"/>
      <c r="AA76" s="67"/>
      <c r="AB76" s="67"/>
      <c r="AC76" s="67"/>
    </row>
    <row r="77" spans="9:29">
      <c r="I77" s="67"/>
      <c r="J77" s="67"/>
      <c r="K77" s="67"/>
      <c r="L77" s="67"/>
      <c r="M77" s="67"/>
      <c r="N77" s="67"/>
      <c r="O77" s="67"/>
      <c r="P77" s="67"/>
      <c r="Q77" s="67"/>
      <c r="R77" s="67"/>
      <c r="S77" s="67"/>
      <c r="T77" s="67"/>
      <c r="U77" s="67"/>
      <c r="V77" s="67"/>
      <c r="W77" s="67"/>
      <c r="X77" s="67"/>
      <c r="Y77" s="67"/>
      <c r="Z77" s="67"/>
      <c r="AA77" s="67"/>
      <c r="AB77" s="67"/>
      <c r="AC77" s="67"/>
    </row>
    <row r="78" spans="9:29">
      <c r="I78" s="67"/>
      <c r="J78" s="67"/>
      <c r="K78" s="67"/>
      <c r="L78" s="67"/>
      <c r="M78" s="67"/>
      <c r="N78" s="67"/>
      <c r="O78" s="67"/>
      <c r="P78" s="67"/>
      <c r="Q78" s="67"/>
      <c r="R78" s="67"/>
      <c r="S78" s="67"/>
      <c r="T78" s="67"/>
      <c r="U78" s="67"/>
      <c r="V78" s="67"/>
      <c r="W78" s="67"/>
      <c r="X78" s="67"/>
      <c r="Y78" s="67"/>
      <c r="Z78" s="67"/>
      <c r="AA78" s="67"/>
      <c r="AB78" s="67"/>
      <c r="AC78" s="67"/>
    </row>
    <row r="79" spans="9:29">
      <c r="I79" s="67"/>
      <c r="J79" s="67"/>
      <c r="K79" s="67"/>
      <c r="L79" s="67"/>
      <c r="M79" s="67"/>
      <c r="N79" s="67"/>
      <c r="O79" s="67"/>
      <c r="P79" s="67"/>
      <c r="Q79" s="67"/>
      <c r="R79" s="67"/>
      <c r="S79" s="67"/>
      <c r="T79" s="67"/>
      <c r="U79" s="67"/>
      <c r="V79" s="67"/>
      <c r="W79" s="67"/>
      <c r="X79" s="67"/>
      <c r="Y79" s="67"/>
      <c r="Z79" s="67"/>
      <c r="AA79" s="67"/>
      <c r="AB79" s="67"/>
      <c r="AC79" s="67"/>
    </row>
    <row r="80" spans="9:29">
      <c r="I80" s="67"/>
      <c r="J80" s="67"/>
      <c r="K80" s="67"/>
      <c r="L80" s="67"/>
      <c r="M80" s="67"/>
      <c r="N80" s="67"/>
      <c r="O80" s="67"/>
      <c r="P80" s="67"/>
      <c r="Q80" s="67"/>
      <c r="R80" s="67"/>
      <c r="S80" s="67"/>
      <c r="T80" s="67"/>
      <c r="U80" s="67"/>
      <c r="V80" s="67"/>
      <c r="W80" s="67"/>
      <c r="X80" s="67"/>
      <c r="Y80" s="67"/>
      <c r="Z80" s="67"/>
      <c r="AA80" s="67"/>
      <c r="AB80" s="67"/>
      <c r="AC80" s="67"/>
    </row>
    <row r="81" spans="9:29">
      <c r="I81" s="67"/>
      <c r="J81" s="67"/>
      <c r="K81" s="67"/>
      <c r="L81" s="67"/>
      <c r="M81" s="67"/>
      <c r="N81" s="67"/>
      <c r="O81" s="67"/>
      <c r="P81" s="67"/>
      <c r="Q81" s="67"/>
      <c r="R81" s="67"/>
      <c r="S81" s="67"/>
      <c r="T81" s="67"/>
      <c r="U81" s="67"/>
      <c r="V81" s="67"/>
      <c r="W81" s="67"/>
      <c r="X81" s="67"/>
      <c r="Y81" s="67"/>
      <c r="Z81" s="67"/>
      <c r="AA81" s="67"/>
      <c r="AB81" s="67"/>
      <c r="AC81" s="67"/>
    </row>
    <row r="82" spans="9:29">
      <c r="I82" s="67"/>
      <c r="J82" s="67"/>
      <c r="K82" s="67"/>
      <c r="L82" s="67"/>
      <c r="M82" s="67"/>
      <c r="N82" s="67"/>
      <c r="O82" s="67"/>
      <c r="P82" s="67"/>
      <c r="Q82" s="67"/>
      <c r="R82" s="67"/>
      <c r="S82" s="67"/>
      <c r="T82" s="67"/>
      <c r="U82" s="67"/>
      <c r="V82" s="67"/>
      <c r="W82" s="67"/>
      <c r="X82" s="67"/>
      <c r="Y82" s="67"/>
      <c r="Z82" s="67"/>
      <c r="AA82" s="67"/>
      <c r="AB82" s="67"/>
      <c r="AC82" s="67"/>
    </row>
    <row r="83" spans="9:29">
      <c r="I83" s="67"/>
      <c r="J83" s="67"/>
      <c r="K83" s="67"/>
      <c r="L83" s="67"/>
      <c r="M83" s="67"/>
      <c r="N83" s="67"/>
      <c r="O83" s="67"/>
      <c r="P83" s="67"/>
      <c r="Q83" s="67"/>
      <c r="R83" s="67"/>
      <c r="S83" s="67"/>
      <c r="T83" s="67"/>
      <c r="U83" s="67"/>
      <c r="V83" s="67"/>
      <c r="W83" s="67"/>
      <c r="X83" s="67"/>
      <c r="Y83" s="67"/>
      <c r="Z83" s="67"/>
      <c r="AA83" s="67"/>
      <c r="AB83" s="67"/>
      <c r="AC83" s="67"/>
    </row>
    <row r="84" spans="9:29">
      <c r="I84" s="67"/>
      <c r="J84" s="67"/>
      <c r="K84" s="67"/>
      <c r="L84" s="67"/>
      <c r="M84" s="67"/>
      <c r="N84" s="67"/>
      <c r="O84" s="67"/>
      <c r="P84" s="67"/>
      <c r="Q84" s="67"/>
      <c r="R84" s="67"/>
      <c r="S84" s="67"/>
      <c r="T84" s="67"/>
      <c r="U84" s="67"/>
      <c r="V84" s="67"/>
      <c r="W84" s="67"/>
      <c r="X84" s="67"/>
      <c r="Y84" s="67"/>
      <c r="Z84" s="67"/>
      <c r="AA84" s="67"/>
      <c r="AB84" s="67"/>
      <c r="AC84" s="67"/>
    </row>
    <row r="85" spans="9:29">
      <c r="I85" s="67"/>
      <c r="J85" s="67"/>
      <c r="K85" s="67"/>
      <c r="L85" s="67"/>
      <c r="M85" s="67"/>
      <c r="N85" s="67"/>
      <c r="O85" s="67"/>
      <c r="P85" s="67"/>
      <c r="Q85" s="67"/>
      <c r="R85" s="67"/>
      <c r="S85" s="67"/>
      <c r="T85" s="67"/>
      <c r="U85" s="67"/>
      <c r="V85" s="67"/>
      <c r="W85" s="67"/>
      <c r="X85" s="67"/>
      <c r="Y85" s="67"/>
      <c r="Z85" s="67"/>
      <c r="AA85" s="67"/>
      <c r="AB85" s="67"/>
      <c r="AC85" s="67"/>
    </row>
    <row r="86" spans="9:29">
      <c r="I86" s="67"/>
      <c r="J86" s="67"/>
      <c r="K86" s="67"/>
      <c r="L86" s="67"/>
      <c r="M86" s="67"/>
      <c r="N86" s="67"/>
      <c r="O86" s="67"/>
      <c r="P86" s="67"/>
      <c r="Q86" s="67"/>
      <c r="R86" s="67"/>
      <c r="S86" s="67"/>
      <c r="T86" s="67"/>
      <c r="U86" s="67"/>
      <c r="V86" s="67"/>
      <c r="W86" s="67"/>
      <c r="X86" s="67"/>
      <c r="Y86" s="67"/>
      <c r="Z86" s="67"/>
      <c r="AA86" s="67"/>
      <c r="AB86" s="67"/>
      <c r="AC86" s="67"/>
    </row>
    <row r="87" spans="9:29">
      <c r="I87" s="67"/>
      <c r="J87" s="67"/>
      <c r="K87" s="67"/>
      <c r="L87" s="67"/>
      <c r="M87" s="67"/>
      <c r="N87" s="67"/>
      <c r="O87" s="67"/>
      <c r="P87" s="67"/>
      <c r="Q87" s="67"/>
      <c r="R87" s="67"/>
      <c r="S87" s="67"/>
      <c r="T87" s="67"/>
      <c r="U87" s="67"/>
      <c r="V87" s="67"/>
      <c r="W87" s="67"/>
      <c r="X87" s="67"/>
      <c r="Y87" s="67"/>
      <c r="Z87" s="67"/>
      <c r="AA87" s="67"/>
      <c r="AB87" s="67"/>
      <c r="AC87" s="67"/>
    </row>
    <row r="88" spans="9:29">
      <c r="I88" s="67"/>
      <c r="J88" s="67"/>
      <c r="K88" s="67"/>
      <c r="L88" s="67"/>
      <c r="M88" s="67"/>
      <c r="N88" s="67"/>
      <c r="O88" s="67"/>
      <c r="P88" s="67"/>
      <c r="Q88" s="67"/>
      <c r="R88" s="67"/>
      <c r="S88" s="67"/>
      <c r="T88" s="67"/>
      <c r="U88" s="67"/>
      <c r="V88" s="67"/>
      <c r="W88" s="67"/>
      <c r="X88" s="67"/>
      <c r="Y88" s="67"/>
      <c r="Z88" s="67"/>
      <c r="AA88" s="67"/>
      <c r="AB88" s="67"/>
      <c r="AC88" s="67"/>
    </row>
    <row r="89" spans="9:29">
      <c r="I89" s="67"/>
      <c r="J89" s="67"/>
      <c r="K89" s="67"/>
      <c r="L89" s="67"/>
      <c r="M89" s="67"/>
      <c r="N89" s="67"/>
      <c r="O89" s="67"/>
      <c r="P89" s="67"/>
      <c r="Q89" s="67"/>
      <c r="R89" s="67"/>
      <c r="S89" s="67"/>
      <c r="T89" s="67"/>
      <c r="U89" s="67"/>
      <c r="V89" s="67"/>
      <c r="W89" s="67"/>
      <c r="X89" s="67"/>
      <c r="Y89" s="67"/>
      <c r="Z89" s="67"/>
      <c r="AA89" s="67"/>
      <c r="AB89" s="67"/>
      <c r="AC89" s="67"/>
    </row>
    <row r="90" spans="9:29" hidden="1">
      <c r="I90" s="67"/>
      <c r="J90" s="67"/>
      <c r="K90" s="67"/>
      <c r="L90" s="67"/>
      <c r="M90" s="67"/>
      <c r="N90" s="67"/>
      <c r="O90" s="67"/>
      <c r="P90" s="67"/>
      <c r="Q90" s="67"/>
      <c r="R90" s="67"/>
      <c r="S90" s="67"/>
      <c r="T90" s="67"/>
      <c r="U90" s="67"/>
      <c r="V90" s="67"/>
      <c r="W90" s="67"/>
      <c r="X90" s="67"/>
      <c r="Y90" s="67"/>
      <c r="Z90" s="67"/>
      <c r="AA90" s="67"/>
      <c r="AB90" s="67"/>
      <c r="AC90" s="67"/>
    </row>
    <row r="91" spans="9:29" hidden="1">
      <c r="I91" s="67"/>
      <c r="J91" s="67"/>
      <c r="K91" s="67"/>
      <c r="L91" s="67"/>
      <c r="M91" s="67"/>
      <c r="N91" s="67"/>
      <c r="O91" s="67"/>
      <c r="P91" s="67"/>
      <c r="Q91" s="67"/>
      <c r="R91" s="67"/>
      <c r="S91" s="67"/>
      <c r="T91" s="67"/>
      <c r="U91" s="67"/>
      <c r="V91" s="67"/>
      <c r="W91" s="67"/>
      <c r="X91" s="67"/>
      <c r="Y91" s="67"/>
      <c r="Z91" s="67"/>
      <c r="AA91" s="67"/>
      <c r="AB91" s="67"/>
      <c r="AC91" s="67"/>
    </row>
    <row r="92" spans="9:29" hidden="1">
      <c r="I92" s="67"/>
      <c r="J92" s="67"/>
      <c r="K92" s="67"/>
      <c r="L92" s="67"/>
      <c r="M92" s="67"/>
      <c r="N92" s="67"/>
      <c r="O92" s="67"/>
      <c r="P92" s="67"/>
      <c r="Q92" s="67"/>
      <c r="R92" s="67"/>
      <c r="S92" s="67"/>
      <c r="T92" s="67"/>
      <c r="U92" s="67"/>
      <c r="V92" s="67"/>
      <c r="W92" s="67"/>
      <c r="X92" s="67"/>
      <c r="Y92" s="67"/>
      <c r="Z92" s="67"/>
      <c r="AA92" s="67"/>
      <c r="AB92" s="67"/>
      <c r="AC92" s="67"/>
    </row>
    <row r="93" spans="9:29" hidden="1">
      <c r="I93" s="67"/>
      <c r="J93" s="67"/>
      <c r="K93" s="67"/>
      <c r="L93" s="67"/>
      <c r="M93" s="67"/>
      <c r="N93" s="67"/>
      <c r="O93" s="67"/>
      <c r="P93" s="67"/>
      <c r="Q93" s="67"/>
      <c r="R93" s="67"/>
      <c r="S93" s="67"/>
      <c r="T93" s="67"/>
      <c r="U93" s="67"/>
      <c r="V93" s="67"/>
      <c r="W93" s="67"/>
      <c r="X93" s="67"/>
      <c r="Y93" s="67"/>
      <c r="Z93" s="67"/>
      <c r="AA93" s="67"/>
      <c r="AB93" s="67"/>
      <c r="AC93" s="67"/>
    </row>
    <row r="94" spans="9:29" hidden="1">
      <c r="I94" s="67"/>
      <c r="J94" s="67"/>
      <c r="K94" s="67"/>
      <c r="L94" s="67"/>
      <c r="M94" s="67"/>
      <c r="N94" s="67"/>
      <c r="O94" s="67"/>
      <c r="P94" s="67"/>
      <c r="Q94" s="67"/>
      <c r="R94" s="67"/>
      <c r="S94" s="67"/>
      <c r="T94" s="67"/>
      <c r="U94" s="67"/>
      <c r="V94" s="67"/>
      <c r="W94" s="67"/>
      <c r="X94" s="67"/>
      <c r="Y94" s="67"/>
      <c r="Z94" s="67"/>
      <c r="AA94" s="67"/>
      <c r="AB94" s="67"/>
      <c r="AC94" s="67"/>
    </row>
    <row r="95" spans="9:29" hidden="1">
      <c r="I95" s="67"/>
      <c r="J95" s="67"/>
      <c r="K95" s="67"/>
      <c r="L95" s="67"/>
      <c r="M95" s="67"/>
      <c r="N95" s="67"/>
      <c r="O95" s="67"/>
      <c r="P95" s="67"/>
      <c r="Q95" s="67"/>
      <c r="R95" s="67"/>
      <c r="S95" s="67"/>
      <c r="T95" s="67"/>
      <c r="U95" s="67"/>
      <c r="V95" s="67"/>
      <c r="W95" s="67"/>
      <c r="X95" s="67"/>
      <c r="Y95" s="67"/>
      <c r="Z95" s="67"/>
      <c r="AA95" s="67"/>
      <c r="AB95" s="67"/>
      <c r="AC95" s="67"/>
    </row>
    <row r="96" spans="9:29" ht="15">
      <c r="I96" s="75" t="s">
        <v>71</v>
      </c>
      <c r="J96" s="67"/>
      <c r="K96" s="67"/>
      <c r="L96" s="67"/>
      <c r="M96" s="67"/>
      <c r="N96" s="67"/>
      <c r="O96" s="67"/>
      <c r="P96" s="67"/>
      <c r="Q96" s="67"/>
      <c r="R96" s="67"/>
      <c r="S96" s="67"/>
      <c r="T96" s="67"/>
      <c r="U96" s="67"/>
      <c r="V96" s="67"/>
      <c r="W96" s="67"/>
      <c r="X96" s="67"/>
      <c r="Y96" s="67"/>
      <c r="Z96" s="67"/>
      <c r="AA96" s="67"/>
      <c r="AB96" s="67"/>
      <c r="AC96" s="67"/>
    </row>
    <row r="97" spans="9:29" ht="22.5" customHeight="1">
      <c r="I97" s="644" t="s">
        <v>328</v>
      </c>
      <c r="J97" s="640"/>
      <c r="K97" s="640"/>
      <c r="L97" s="640"/>
      <c r="M97" s="640"/>
      <c r="N97" s="640"/>
      <c r="O97" s="640"/>
      <c r="P97" s="640"/>
      <c r="Q97" s="640"/>
      <c r="R97" s="640"/>
      <c r="S97" s="640"/>
      <c r="T97" s="640"/>
      <c r="U97" s="640"/>
      <c r="V97" s="640"/>
      <c r="W97" s="640"/>
      <c r="X97" s="640"/>
      <c r="Y97" s="640"/>
      <c r="Z97" s="640"/>
      <c r="AA97" s="640"/>
      <c r="AB97" s="640"/>
      <c r="AC97" s="641"/>
    </row>
    <row r="98" spans="9:29" ht="45">
      <c r="I98" s="143" t="s">
        <v>19</v>
      </c>
      <c r="J98" s="195" t="s">
        <v>337</v>
      </c>
      <c r="K98" s="197" t="s">
        <v>338</v>
      </c>
      <c r="L98" s="197" t="s">
        <v>280</v>
      </c>
      <c r="M98" s="197" t="s">
        <v>196</v>
      </c>
      <c r="N98" s="197" t="s">
        <v>213</v>
      </c>
      <c r="O98" s="197" t="s">
        <v>197</v>
      </c>
      <c r="P98" s="197" t="s">
        <v>198</v>
      </c>
      <c r="Q98" s="197" t="s">
        <v>199</v>
      </c>
      <c r="R98" s="197" t="s">
        <v>200</v>
      </c>
      <c r="S98" s="197" t="s">
        <v>201</v>
      </c>
      <c r="T98" s="197" t="s">
        <v>202</v>
      </c>
      <c r="U98" s="197" t="s">
        <v>203</v>
      </c>
      <c r="V98" s="197" t="s">
        <v>204</v>
      </c>
      <c r="W98" s="197" t="s">
        <v>206</v>
      </c>
      <c r="X98" s="197" t="s">
        <v>205</v>
      </c>
      <c r="Y98" s="197" t="s">
        <v>207</v>
      </c>
      <c r="Z98" s="197" t="s">
        <v>208</v>
      </c>
      <c r="AA98" s="195" t="s">
        <v>209</v>
      </c>
      <c r="AB98" s="197" t="s">
        <v>210</v>
      </c>
      <c r="AC98" s="309" t="s">
        <v>211</v>
      </c>
    </row>
    <row r="99" spans="9:29" ht="15">
      <c r="I99" s="148">
        <f>I27</f>
        <v>40633</v>
      </c>
      <c r="J99" s="306"/>
      <c r="K99" s="83"/>
      <c r="L99" s="83"/>
      <c r="M99" s="83"/>
      <c r="N99" s="83"/>
      <c r="O99" s="83"/>
      <c r="P99" s="83"/>
      <c r="Q99" s="83">
        <f>'FN30.350.10(IOX)'!$AO29</f>
        <v>3.164689979278501E-2</v>
      </c>
      <c r="R99" s="83">
        <f>'FN30.400.10(IOX)'!$AO29</f>
        <v>3.1147716524932756E-2</v>
      </c>
      <c r="S99" s="83">
        <f>'FN30.450.10(IOX)'!$AO29</f>
        <v>3.7735989939296388E-2</v>
      </c>
      <c r="T99" s="83">
        <f>'FN30.500.10(IOX)'!$AO29</f>
        <v>6.7404602629225874E-2</v>
      </c>
      <c r="U99" s="83">
        <f>'FN30.400.09(IOX)'!$AO31</f>
        <v>6.3251271870554904E-2</v>
      </c>
      <c r="V99" s="83">
        <f>'FN30.450.09(IOX)'!$AO31</f>
        <v>0.10728103266519251</v>
      </c>
      <c r="W99" s="83">
        <f>'FN30.500.09(IOX)'!$AO31</f>
        <v>0.16348225827937357</v>
      </c>
      <c r="X99" s="83">
        <f>'FN30.550.08(IOX)'!$AO31</f>
        <v>0.10135196938172175</v>
      </c>
      <c r="Y99" s="83">
        <f>'FN30.600.08(IOX)'!$AO31</f>
        <v>0.10772435325167584</v>
      </c>
      <c r="Z99" s="109">
        <f>'FN30.650.67(IOX)'!$AO31</f>
        <v>0.13296640985569286</v>
      </c>
      <c r="AA99" s="307"/>
      <c r="AB99" s="83"/>
      <c r="AC99" s="87"/>
    </row>
    <row r="100" spans="9:29" ht="15">
      <c r="I100" s="148">
        <f t="shared" ref="I100:I147" si="0">I28</f>
        <v>40662</v>
      </c>
      <c r="J100" s="307"/>
      <c r="K100" s="83"/>
      <c r="L100" s="83"/>
      <c r="M100" s="83"/>
      <c r="N100" s="83"/>
      <c r="O100" s="83"/>
      <c r="P100" s="83"/>
      <c r="Q100" s="83">
        <f>'FN30.350.10(IOX)'!$AO30</f>
        <v>4.8600196217184921E-2</v>
      </c>
      <c r="R100" s="83">
        <f>'FN30.400.10(IOX)'!$AO30</f>
        <v>6.0691177480657998E-2</v>
      </c>
      <c r="S100" s="83">
        <f>'FN30.450.10(IOX)'!$AO30</f>
        <v>7.5474854258715585E-2</v>
      </c>
      <c r="T100" s="83">
        <f>'FN30.500.10(IOX)'!$AO30</f>
        <v>0.11991972372128301</v>
      </c>
      <c r="U100" s="83">
        <f>'FN30.400.09(IOX)'!$AO32</f>
        <v>9.7102041332202571E-2</v>
      </c>
      <c r="V100" s="83">
        <f>'FN30.450.09(IOX)'!$AO32</f>
        <v>0.16120653028007847</v>
      </c>
      <c r="W100" s="83">
        <f>'FN30.500.09(IOX)'!$AO32</f>
        <v>0.2387905325088191</v>
      </c>
      <c r="X100" s="83">
        <f>'FN30.550.08(IOX)'!$AO32</f>
        <v>0.15660016698556256</v>
      </c>
      <c r="Y100" s="83">
        <f>'FN30.600.08(IOX)'!$AO32</f>
        <v>0.14033394648969688</v>
      </c>
      <c r="Z100" s="109">
        <f>'FN30.650.67(IOX)'!$AO32</f>
        <v>0.14692979997187416</v>
      </c>
      <c r="AA100" s="307"/>
      <c r="AB100" s="83"/>
      <c r="AC100" s="87"/>
    </row>
    <row r="101" spans="9:29" ht="15">
      <c r="I101" s="148">
        <f t="shared" si="0"/>
        <v>40694</v>
      </c>
      <c r="J101" s="307"/>
      <c r="K101" s="83"/>
      <c r="L101" s="83"/>
      <c r="M101" s="83"/>
      <c r="N101" s="83"/>
      <c r="O101" s="83"/>
      <c r="P101" s="83"/>
      <c r="Q101" s="83">
        <f>'FN30.350.10(IOX)'!$AO31</f>
        <v>8.3565834197839362E-2</v>
      </c>
      <c r="R101" s="83">
        <f>'FN30.400.10(IOX)'!$AO31</f>
        <v>9.8966734021044944E-2</v>
      </c>
      <c r="S101" s="83">
        <f>'FN30.450.10(IOX)'!$AO31</f>
        <v>0.12426752410995512</v>
      </c>
      <c r="T101" s="83">
        <f>'FN30.500.10(IOX)'!$AO31</f>
        <v>0.16098238485811356</v>
      </c>
      <c r="U101" s="83">
        <f>'FN30.400.09(IOX)'!$AO33</f>
        <v>0.14283510100882979</v>
      </c>
      <c r="V101" s="83">
        <f>'FN30.450.09(IOX)'!$AO33</f>
        <v>0.20803669378514988</v>
      </c>
      <c r="W101" s="83">
        <f>'FN30.500.09(IOX)'!$AO33</f>
        <v>0.26579017102662816</v>
      </c>
      <c r="X101" s="83">
        <f>'FN30.550.08(IOX)'!$AO33</f>
        <v>0.17172637350084341</v>
      </c>
      <c r="Y101" s="83">
        <f>'FN30.600.08(IOX)'!$AO33</f>
        <v>0.17593620773100738</v>
      </c>
      <c r="Z101" s="109">
        <f>'FN30.650.67(IOX)'!$AO33</f>
        <v>0.19569376112176018</v>
      </c>
      <c r="AA101" s="307"/>
      <c r="AB101" s="83"/>
      <c r="AC101" s="87"/>
    </row>
    <row r="102" spans="9:29" ht="15">
      <c r="I102" s="148">
        <f t="shared" si="0"/>
        <v>40724</v>
      </c>
      <c r="J102" s="307"/>
      <c r="K102" s="83"/>
      <c r="L102" s="83"/>
      <c r="M102" s="83"/>
      <c r="N102" s="83"/>
      <c r="O102" s="83"/>
      <c r="P102" s="83"/>
      <c r="Q102" s="83">
        <f>'FN30.350.10(IOX)'!$AO32</f>
        <v>9.435743788734996E-2</v>
      </c>
      <c r="R102" s="83">
        <f>'FN30.400.10(IOX)'!$AO32</f>
        <v>0.10195351877112468</v>
      </c>
      <c r="S102" s="83">
        <f>'FN30.450.10(IOX)'!$AO32</f>
        <v>0.1237413504819378</v>
      </c>
      <c r="T102" s="83">
        <f>'FN30.500.10(IOX)'!$AO32</f>
        <v>0.18291362532027833</v>
      </c>
      <c r="U102" s="83">
        <f>'FN30.400.09(IOX)'!$AO34</f>
        <v>0.12308773120737149</v>
      </c>
      <c r="V102" s="83">
        <f>'FN30.450.09(IOX)'!$AO34</f>
        <v>0.17942272722691777</v>
      </c>
      <c r="W102" s="83">
        <f>'FN30.500.09(IOX)'!$AO34</f>
        <v>0.26484595136723232</v>
      </c>
      <c r="X102" s="83">
        <f>'FN30.550.08(IOX)'!$AO34</f>
        <v>0.13980053896880995</v>
      </c>
      <c r="Y102" s="83">
        <f>'FN30.600.08(IOX)'!$AO34</f>
        <v>0.17280774074764316</v>
      </c>
      <c r="Z102" s="109">
        <f>'FN30.650.67(IOX)'!$AO34</f>
        <v>0.20373258149623164</v>
      </c>
      <c r="AA102" s="307">
        <f>'GII30.400.10(IOX)'!$AO29</f>
        <v>1.3488715581465138E-2</v>
      </c>
      <c r="AB102" s="83">
        <f>'GII30.450.10(IOX)'!$AO29</f>
        <v>3.6882958309445435E-3</v>
      </c>
      <c r="AC102" s="87">
        <f>'GII30.500.10(IOX)'!$AO29</f>
        <v>1.6235473153380919E-3</v>
      </c>
    </row>
    <row r="103" spans="9:29" ht="15">
      <c r="I103" s="148">
        <f t="shared" si="0"/>
        <v>40753</v>
      </c>
      <c r="J103" s="307"/>
      <c r="K103" s="83"/>
      <c r="L103" s="83"/>
      <c r="M103" s="83"/>
      <c r="N103" s="83"/>
      <c r="O103" s="83"/>
      <c r="P103" s="83"/>
      <c r="Q103" s="83">
        <f>'FN30.350.10(IOX)'!$AO33</f>
        <v>8.5974043324292815E-2</v>
      </c>
      <c r="R103" s="83">
        <f>'FN30.400.10(IOX)'!$AO33</f>
        <v>9.77433336955289E-2</v>
      </c>
      <c r="S103" s="83">
        <f>'FN30.450.10(IOX)'!$AO33</f>
        <v>0.11018828406745906</v>
      </c>
      <c r="T103" s="83">
        <f>'FN30.500.10(IOX)'!$AO33</f>
        <v>0.14970908497354274</v>
      </c>
      <c r="U103" s="83">
        <f>'FN30.400.09(IOX)'!$AO35</f>
        <v>0.12114997575535091</v>
      </c>
      <c r="V103" s="83">
        <f>'FN30.450.09(IOX)'!$AO35</f>
        <v>0.17044866534807657</v>
      </c>
      <c r="W103" s="83">
        <f>'FN30.500.09(IOX)'!$AO35</f>
        <v>0.22386974705748108</v>
      </c>
      <c r="X103" s="83">
        <f>'FN30.550.08(IOX)'!$AO35</f>
        <v>0.16617060889688595</v>
      </c>
      <c r="Y103" s="83">
        <f>'FN30.600.08(IOX)'!$AO35</f>
        <v>0.18043457561297904</v>
      </c>
      <c r="Z103" s="109">
        <f>'FN30.650.67(IOX)'!$AO35</f>
        <v>0.20128388779988904</v>
      </c>
      <c r="AA103" s="307">
        <f>'GII30.400.10(IOX)'!$AO30</f>
        <v>-5.4184357503542779E-3</v>
      </c>
      <c r="AB103" s="83">
        <f>'GII30.450.10(IOX)'!$AO30</f>
        <v>-1.0179277981254953E-2</v>
      </c>
      <c r="AC103" s="87">
        <f>'GII30.500.10(IOX)'!$AO30</f>
        <v>-1.5198461945454267E-2</v>
      </c>
    </row>
    <row r="104" spans="9:29" ht="15">
      <c r="I104" s="148">
        <f t="shared" si="0"/>
        <v>40786</v>
      </c>
      <c r="J104" s="307"/>
      <c r="K104" s="83"/>
      <c r="L104" s="83"/>
      <c r="M104" s="83"/>
      <c r="N104" s="83"/>
      <c r="O104" s="83"/>
      <c r="P104" s="83"/>
      <c r="Q104" s="83">
        <f>'FN30.350.10(IOX)'!$AO34</f>
        <v>-1.3319389239178081E-3</v>
      </c>
      <c r="R104" s="83">
        <f>'FN30.400.10(IOX)'!$AO34</f>
        <v>-2.4690804138097544E-2</v>
      </c>
      <c r="S104" s="83">
        <f>'FN30.450.10(IOX)'!$AO34</f>
        <v>-8.8472112517906987E-2</v>
      </c>
      <c r="T104" s="83">
        <f>'FN30.500.10(IOX)'!$AO34</f>
        <v>-4.7866567972751795E-2</v>
      </c>
      <c r="U104" s="83">
        <f>'FN30.400.09(IOX)'!$AO36</f>
        <v>2.2860404967034009E-2</v>
      </c>
      <c r="V104" s="83">
        <f>'FN30.450.09(IOX)'!$AO36</f>
        <v>-7.7835185170669341E-3</v>
      </c>
      <c r="W104" s="83">
        <f>'FN30.500.09(IOX)'!$AO36</f>
        <v>1.7928121230059713E-2</v>
      </c>
      <c r="X104" s="83">
        <f>'FN30.550.08(IOX)'!$AO36</f>
        <v>7.6693648818582094E-2</v>
      </c>
      <c r="Y104" s="83">
        <f>'FN30.600.08(IOX)'!$AO36</f>
        <v>0.10163067814227045</v>
      </c>
      <c r="Z104" s="109">
        <f>'FN30.650.67(IOX)'!$AO36</f>
        <v>0.13795974214447537</v>
      </c>
      <c r="AA104" s="307">
        <f>'GII30.400.10(IOX)'!$AO31</f>
        <v>-9.807145425626318E-2</v>
      </c>
      <c r="AB104" s="83">
        <f>'GII30.450.10(IOX)'!$AO31</f>
        <v>-0.11538098317826662</v>
      </c>
      <c r="AC104" s="87">
        <f>'GII30.500.10(IOX)'!$AO31</f>
        <v>-0.12072774063275404</v>
      </c>
    </row>
    <row r="105" spans="9:29" ht="15">
      <c r="I105" s="148">
        <f t="shared" si="0"/>
        <v>40816</v>
      </c>
      <c r="J105" s="307"/>
      <c r="K105" s="83"/>
      <c r="L105" s="83"/>
      <c r="M105" s="83"/>
      <c r="N105" s="83"/>
      <c r="O105" s="83"/>
      <c r="P105" s="83"/>
      <c r="Q105" s="83">
        <f>'FN30.350.10(IOX)'!$AO35</f>
        <v>-0.11381229874947218</v>
      </c>
      <c r="R105" s="83">
        <f>'FN30.400.10(IOX)'!$AO35</f>
        <v>-0.1522008947159591</v>
      </c>
      <c r="S105" s="83">
        <f>'FN30.450.10(IOX)'!$AO35</f>
        <v>-0.17667017391628215</v>
      </c>
      <c r="T105" s="83">
        <f>'FN30.500.10(IOX)'!$AO35</f>
        <v>-0.13004810712070436</v>
      </c>
      <c r="U105" s="83">
        <f>'FN30.400.09(IOX)'!$AO37</f>
        <v>-0.10142623633106918</v>
      </c>
      <c r="V105" s="83">
        <f>'FN30.450.09(IOX)'!$AO37</f>
        <v>-0.10432828432726138</v>
      </c>
      <c r="W105" s="83">
        <f>'FN30.500.09(IOX)'!$AO37</f>
        <v>-9.009109652919145E-2</v>
      </c>
      <c r="X105" s="83">
        <f>'FN30.550.08(IOX)'!$AO37</f>
        <v>-3.6625808965328521E-2</v>
      </c>
      <c r="Y105" s="83">
        <f>'FN30.600.08(IOX)'!$AO37</f>
        <v>-1.4646299339429403E-2</v>
      </c>
      <c r="Z105" s="109">
        <f>'FN30.650.67(IOX)'!$AO37</f>
        <v>2.5323278976732588E-2</v>
      </c>
      <c r="AA105" s="307">
        <f>'GII30.400.10(IOX)'!$AO32</f>
        <v>-0.1741349404641046</v>
      </c>
      <c r="AB105" s="83">
        <f>'GII30.450.10(IOX)'!$AO32</f>
        <v>-0.19010875719017528</v>
      </c>
      <c r="AC105" s="87">
        <f>'GII30.500.10(IOX)'!$AO32</f>
        <v>-0.20445806157633539</v>
      </c>
    </row>
    <row r="106" spans="9:29" ht="15">
      <c r="I106" s="148">
        <f t="shared" si="0"/>
        <v>40847</v>
      </c>
      <c r="J106" s="307"/>
      <c r="K106" s="83"/>
      <c r="L106" s="83"/>
      <c r="M106" s="83"/>
      <c r="N106" s="83"/>
      <c r="O106" s="83"/>
      <c r="P106" s="83"/>
      <c r="Q106" s="83">
        <f>'FN30.350.10(IOX)'!$AO36</f>
        <v>-0.14391195268229151</v>
      </c>
      <c r="R106" s="83">
        <f>'FN30.400.10(IOX)'!$AO36</f>
        <v>-0.1857579203634272</v>
      </c>
      <c r="S106" s="83">
        <f>'FN30.450.10(IOX)'!$AO36</f>
        <v>-0.13087037791990619</v>
      </c>
      <c r="T106" s="83">
        <f>'FN30.500.10(IOX)'!$AO36</f>
        <v>-3.0758278709922537E-3</v>
      </c>
      <c r="U106" s="83">
        <f>'FN30.400.09(IOX)'!$AO38</f>
        <v>-0.11795857890162609</v>
      </c>
      <c r="V106" s="83">
        <f>'FN30.450.09(IOX)'!$AO38</f>
        <v>-8.0410028012011803E-2</v>
      </c>
      <c r="W106" s="83">
        <f>'FN30.500.09(IOX)'!$AO38</f>
        <v>6.9376808095537923E-2</v>
      </c>
      <c r="X106" s="83">
        <f>'FN30.550.08(IOX)'!$AO38</f>
        <v>-5.6716920464080167E-2</v>
      </c>
      <c r="Y106" s="83">
        <f>'FN30.600.08(IOX)'!$AO38</f>
        <v>-3.4241257791590041E-2</v>
      </c>
      <c r="Z106" s="109">
        <f>'FN30.650.67(IOX)'!$AO38</f>
        <v>-2.2931736941236291E-3</v>
      </c>
      <c r="AA106" s="307">
        <f>'GII30.400.10(IOX)'!$AO33</f>
        <v>-0.16429182687356358</v>
      </c>
      <c r="AB106" s="83">
        <f>'GII30.450.10(IOX)'!$AO33</f>
        <v>-0.17898943939656775</v>
      </c>
      <c r="AC106" s="87">
        <f>'GII30.500.10(IOX)'!$AO33</f>
        <v>-0.16355779267101866</v>
      </c>
    </row>
    <row r="107" spans="9:29" ht="15">
      <c r="I107" s="148">
        <f t="shared" si="0"/>
        <v>40877</v>
      </c>
      <c r="J107" s="307"/>
      <c r="K107" s="83"/>
      <c r="L107" s="83"/>
      <c r="M107" s="83"/>
      <c r="N107" s="83"/>
      <c r="O107" s="83"/>
      <c r="P107" s="83"/>
      <c r="Q107" s="83">
        <f>'FN30.350.10(IOX)'!$AO37</f>
        <v>-0.14762634414759035</v>
      </c>
      <c r="R107" s="83">
        <f>'FN30.400.10(IOX)'!$AO37</f>
        <v>-0.19691890643996468</v>
      </c>
      <c r="S107" s="83">
        <f>'FN30.450.10(IOX)'!$AO37</f>
        <v>-9.4157033643950783E-2</v>
      </c>
      <c r="T107" s="83">
        <f>'FN30.500.10(IOX)'!$AO37</f>
        <v>4.8341947849079636E-2</v>
      </c>
      <c r="U107" s="83">
        <f>'FN30.400.09(IOX)'!$AO39</f>
        <v>-0.1528892473156519</v>
      </c>
      <c r="V107" s="83">
        <f>'FN30.450.09(IOX)'!$AO39</f>
        <v>-8.0890376175601464E-2</v>
      </c>
      <c r="W107" s="83">
        <f>'FN30.500.09(IOX)'!$AO39</f>
        <v>0.10749532749270085</v>
      </c>
      <c r="X107" s="83">
        <f>'FN30.550.08(IOX)'!$AO39</f>
        <v>1.2440592624634483E-2</v>
      </c>
      <c r="Y107" s="83">
        <f>'FN30.600.08(IOX)'!$AO39</f>
        <v>5.4229782734791288E-2</v>
      </c>
      <c r="Z107" s="109">
        <f>'FN30.650.67(IOX)'!$AO39</f>
        <v>6.5192041323463235E-2</v>
      </c>
      <c r="AA107" s="307">
        <f>'GII30.400.10(IOX)'!$AO34</f>
        <v>-0.16539500902871518</v>
      </c>
      <c r="AB107" s="83">
        <f>'GII30.450.10(IOX)'!$AO34</f>
        <v>-0.17111240277201567</v>
      </c>
      <c r="AC107" s="87">
        <f>'GII30.500.10(IOX)'!$AO34</f>
        <v>-0.13581220528894244</v>
      </c>
    </row>
    <row r="108" spans="9:29" ht="15">
      <c r="I108" s="148">
        <f t="shared" si="0"/>
        <v>40907</v>
      </c>
      <c r="J108" s="307"/>
      <c r="K108" s="83"/>
      <c r="L108" s="83"/>
      <c r="M108" s="83"/>
      <c r="N108" s="83"/>
      <c r="O108" s="83"/>
      <c r="P108" s="83"/>
      <c r="Q108" s="83">
        <f>'FN30.350.10(IOX)'!$AO38</f>
        <v>-0.14777129277269774</v>
      </c>
      <c r="R108" s="83">
        <f>'FN30.400.10(IOX)'!$AO38</f>
        <v>-0.19672678714606573</v>
      </c>
      <c r="S108" s="83">
        <f>'FN30.450.10(IOX)'!$AO38</f>
        <v>-6.7724921642791758E-2</v>
      </c>
      <c r="T108" s="83">
        <f>'FN30.500.10(IOX)'!$AO38</f>
        <v>7.1283619345001714E-2</v>
      </c>
      <c r="U108" s="83">
        <f>'FN30.400.09(IOX)'!$AO40</f>
        <v>-0.16073906957644379</v>
      </c>
      <c r="V108" s="83">
        <f>'FN30.450.09(IOX)'!$AO40</f>
        <v>-6.9494793000138944E-2</v>
      </c>
      <c r="W108" s="83">
        <f>'FN30.500.09(IOX)'!$AO40</f>
        <v>0.10637688150223545</v>
      </c>
      <c r="X108" s="83">
        <f>'FN30.550.08(IOX)'!$AO40</f>
        <v>-1.0696306583480197E-2</v>
      </c>
      <c r="Y108" s="83">
        <f>'FN30.600.08(IOX)'!$AO40</f>
        <v>4.8399560082124093E-2</v>
      </c>
      <c r="Z108" s="109">
        <f>'FN30.650.67(IOX)'!$AO40</f>
        <v>6.1465619409454941E-2</v>
      </c>
      <c r="AA108" s="307">
        <f>'GII30.400.10(IOX)'!$AO35</f>
        <v>-0.1604246932734632</v>
      </c>
      <c r="AB108" s="83">
        <f>'GII30.450.10(IOX)'!$AO35</f>
        <v>-0.16748045153683566</v>
      </c>
      <c r="AC108" s="87">
        <f>'GII30.500.10(IOX)'!$AO35</f>
        <v>-0.12385323089504741</v>
      </c>
    </row>
    <row r="109" spans="9:29" ht="15">
      <c r="I109" s="148">
        <f t="shared" si="0"/>
        <v>40939</v>
      </c>
      <c r="J109" s="307"/>
      <c r="K109" s="83"/>
      <c r="L109" s="83"/>
      <c r="M109" s="83"/>
      <c r="N109" s="83"/>
      <c r="O109" s="83"/>
      <c r="P109" s="83"/>
      <c r="Q109" s="83">
        <f>'FN30.350.10(IOX)'!$AO39</f>
        <v>-0.15628990375384932</v>
      </c>
      <c r="R109" s="83">
        <f>'FN30.400.10(IOX)'!$AO39</f>
        <v>-0.21962101259637024</v>
      </c>
      <c r="S109" s="83">
        <f>'FN30.450.10(IOX)'!$AO39</f>
        <v>-9.8177455317325135E-2</v>
      </c>
      <c r="T109" s="83">
        <f>'FN30.500.10(IOX)'!$AO39</f>
        <v>1.1794851167947096E-2</v>
      </c>
      <c r="U109" s="83">
        <f>'FN30.400.09(IOX)'!$AO41</f>
        <v>-0.19184331626575912</v>
      </c>
      <c r="V109" s="83">
        <f>'FN30.450.09(IOX)'!$AO41</f>
        <v>-9.8803422007095132E-2</v>
      </c>
      <c r="W109" s="83">
        <f>'FN30.500.09(IOX)'!$AO41</f>
        <v>3.3762182219521319E-2</v>
      </c>
      <c r="X109" s="83">
        <f>'FN30.550.08(IOX)'!$AO41</f>
        <v>1.0586140348233908E-2</v>
      </c>
      <c r="Y109" s="83">
        <f>'FN30.600.08(IOX)'!$AO41</f>
        <v>3.2892668456763197E-2</v>
      </c>
      <c r="Z109" s="109">
        <f>'FN30.650.67(IOX)'!$AO41</f>
        <v>5.1606267409641582E-2</v>
      </c>
      <c r="AA109" s="307">
        <f>'GII30.400.10(IOX)'!$AO36</f>
        <v>-0.17964461407624688</v>
      </c>
      <c r="AB109" s="83">
        <f>'GII30.450.10(IOX)'!$AO36</f>
        <v>-0.18888950623157374</v>
      </c>
      <c r="AC109" s="87">
        <f>'GII30.500.10(IOX)'!$AO36</f>
        <v>-0.16342948462251228</v>
      </c>
    </row>
    <row r="110" spans="9:29" ht="15">
      <c r="I110" s="148">
        <f t="shared" si="0"/>
        <v>40968</v>
      </c>
      <c r="J110" s="307"/>
      <c r="K110" s="83"/>
      <c r="L110" s="83"/>
      <c r="M110" s="83"/>
      <c r="N110" s="83"/>
      <c r="O110" s="83"/>
      <c r="P110" s="83"/>
      <c r="Q110" s="83">
        <f>'FN30.350.10(IOX)'!$AO40</f>
        <v>-6.2832040646829013E-2</v>
      </c>
      <c r="R110" s="83">
        <f>'FN30.400.10(IOX)'!$AO40</f>
        <v>-0.10080982566111574</v>
      </c>
      <c r="S110" s="83">
        <f>'FN30.450.10(IOX)'!$AO40</f>
        <v>1.3303036351773656E-2</v>
      </c>
      <c r="T110" s="83">
        <f>'FN30.500.10(IOX)'!$AO40</f>
        <v>0.11539633896278012</v>
      </c>
      <c r="U110" s="83">
        <f>'FN30.400.09(IOX)'!$AO42</f>
        <v>-9.4499981262306187E-2</v>
      </c>
      <c r="V110" s="83">
        <f>'FN30.450.09(IOX)'!$AO42</f>
        <v>8.020377733806594E-3</v>
      </c>
      <c r="W110" s="83">
        <f>'FN30.500.09(IOX)'!$AO42</f>
        <v>0.13736799674140321</v>
      </c>
      <c r="X110" s="83">
        <f>'FN30.550.08(IOX)'!$AO42</f>
        <v>8.3160450628665172E-2</v>
      </c>
      <c r="Y110" s="83">
        <f>'FN30.600.08(IOX)'!$AO42</f>
        <v>0.12140947920366596</v>
      </c>
      <c r="Z110" s="109">
        <f>'FN30.650.67(IOX)'!$AO42</f>
        <v>0.11984032987103554</v>
      </c>
      <c r="AA110" s="307">
        <f>'GII30.400.10(IOX)'!$AO37</f>
        <v>-0.14908047625057153</v>
      </c>
      <c r="AB110" s="83">
        <f>'GII30.450.10(IOX)'!$AO37</f>
        <v>-0.15138696810339058</v>
      </c>
      <c r="AC110" s="87">
        <f>'GII30.500.10(IOX)'!$AO37</f>
        <v>-0.14014242514087161</v>
      </c>
    </row>
    <row r="111" spans="9:29" ht="15">
      <c r="I111" s="148">
        <f t="shared" si="0"/>
        <v>40998</v>
      </c>
      <c r="J111" s="307"/>
      <c r="K111" s="83"/>
      <c r="L111" s="83"/>
      <c r="M111" s="83"/>
      <c r="N111" s="83"/>
      <c r="O111" s="83">
        <f>'FN30.400.11(IOX)'!$AO29</f>
        <v>7.6113512986257126E-2</v>
      </c>
      <c r="P111" s="83">
        <f>'FN30.450.11(IOX)'!$AO29</f>
        <v>5.4538825879809183E-2</v>
      </c>
      <c r="Q111" s="83">
        <f>'FN30.350.10(IOX)'!$AO41</f>
        <v>5.3234981653853541E-3</v>
      </c>
      <c r="R111" s="83">
        <f>'FN30.400.10(IOX)'!$AO41</f>
        <v>-2.0385660580557463E-2</v>
      </c>
      <c r="S111" s="83">
        <f>'FN30.450.10(IOX)'!$AO41</f>
        <v>7.6668210387319302E-2</v>
      </c>
      <c r="T111" s="83">
        <f>'FN30.500.10(IOX)'!$AO41</f>
        <v>0.1909649134665854</v>
      </c>
      <c r="U111" s="83">
        <f>'FN30.400.09(IOX)'!$AO43</f>
        <v>-9.8662024627438338E-4</v>
      </c>
      <c r="V111" s="83">
        <f>'FN30.450.09(IOX)'!$AO43</f>
        <v>7.7483215605165245E-2</v>
      </c>
      <c r="W111" s="83">
        <f>'FN30.500.09(IOX)'!$AO43</f>
        <v>0.2408472092109164</v>
      </c>
      <c r="X111" s="83">
        <f>'FN30.550.08(IOX)'!$AO43</f>
        <v>0.11426367063010301</v>
      </c>
      <c r="Y111" s="83">
        <f>'FN30.600.08(IOX)'!$AO43</f>
        <v>0.17268090524512858</v>
      </c>
      <c r="Z111" s="109">
        <f>'FN30.650.67(IOX)'!$AO43</f>
        <v>0.17398565804648936</v>
      </c>
      <c r="AA111" s="307">
        <f>'GII30.400.10(IOX)'!$AO38</f>
        <v>-0.13110240800823536</v>
      </c>
      <c r="AB111" s="83">
        <f>'GII30.450.10(IOX)'!$AO38</f>
        <v>-0.1291012570660669</v>
      </c>
      <c r="AC111" s="87">
        <f>'GII30.500.10(IOX)'!$AO38</f>
        <v>-9.2423544643418176E-2</v>
      </c>
    </row>
    <row r="112" spans="9:29" ht="15">
      <c r="I112" s="148">
        <f t="shared" si="0"/>
        <v>41029</v>
      </c>
      <c r="J112" s="307"/>
      <c r="K112" s="83"/>
      <c r="L112" s="83"/>
      <c r="M112" s="83"/>
      <c r="N112" s="83"/>
      <c r="O112" s="83">
        <f>'FN30.400.11(IOX)'!$AO30</f>
        <v>5.4409151133985478E-2</v>
      </c>
      <c r="P112" s="83">
        <f>'FN30.450.11(IOX)'!$AO30</f>
        <v>3.3356396814693268E-2</v>
      </c>
      <c r="Q112" s="83">
        <f>'FN30.350.10(IOX)'!$AO42</f>
        <v>-2.446949066729065E-2</v>
      </c>
      <c r="R112" s="83">
        <f>'FN30.400.10(IOX)'!$AO42</f>
        <v>-5.0638855677111461E-2</v>
      </c>
      <c r="S112" s="83">
        <f>'FN30.450.10(IOX)'!$AO42</f>
        <v>4.2417110984613648E-2</v>
      </c>
      <c r="T112" s="83">
        <f>'FN30.500.10(IOX)'!$AO42</f>
        <v>0.1909566257370261</v>
      </c>
      <c r="U112" s="83">
        <f>'FN30.400.09(IOX)'!$AO44</f>
        <v>-2.0621108200327809E-2</v>
      </c>
      <c r="V112" s="83">
        <f>'FN30.450.09(IOX)'!$AO44</f>
        <v>4.3993517749382205E-2</v>
      </c>
      <c r="W112" s="83">
        <f>'FN30.500.09(IOX)'!$AO44</f>
        <v>0.23858884878757225</v>
      </c>
      <c r="X112" s="83">
        <f>'FN30.550.08(IOX)'!$AO44</f>
        <v>0.1113854163713448</v>
      </c>
      <c r="Y112" s="83">
        <f>'FN30.600.08(IOX)'!$AO44</f>
        <v>0.15139177082595578</v>
      </c>
      <c r="Z112" s="109">
        <f>'FN30.650.67(IOX)'!$AO44</f>
        <v>0.2243078547820625</v>
      </c>
      <c r="AA112" s="307">
        <f>'GII30.400.10(IOX)'!$AO39</f>
        <v>-0.14764109814948401</v>
      </c>
      <c r="AB112" s="83">
        <f>'GII30.450.10(IOX)'!$AO39</f>
        <v>-0.1404196843777159</v>
      </c>
      <c r="AC112" s="87">
        <f>'GII30.500.10(IOX)'!$AO39</f>
        <v>-9.2944099084141807E-2</v>
      </c>
    </row>
    <row r="113" spans="9:29" ht="15">
      <c r="I113" s="148">
        <f t="shared" si="0"/>
        <v>41060</v>
      </c>
      <c r="J113" s="307"/>
      <c r="K113" s="83"/>
      <c r="L113" s="83"/>
      <c r="M113" s="83"/>
      <c r="N113" s="83"/>
      <c r="O113" s="83">
        <f>'FN30.400.11(IOX)'!$AO31</f>
        <v>-1.173306789383266E-2</v>
      </c>
      <c r="P113" s="83">
        <f>'FN30.450.11(IOX)'!$AO31</f>
        <v>-2.1399233458197275E-2</v>
      </c>
      <c r="Q113" s="83">
        <f>'FN30.350.10(IOX)'!$AO43</f>
        <v>-0.1217479954027133</v>
      </c>
      <c r="R113" s="83">
        <f>'FN30.400.10(IOX)'!$AO43</f>
        <v>-0.13433245385433024</v>
      </c>
      <c r="S113" s="83">
        <f>'FN30.450.10(IOX)'!$AO43</f>
        <v>-3.1425488419117742E-2</v>
      </c>
      <c r="T113" s="83">
        <f>'FN30.500.10(IOX)'!$AO43</f>
        <v>0.12250445541617672</v>
      </c>
      <c r="U113" s="83">
        <f>'FN30.400.09(IOX)'!$AO45</f>
        <v>-0.11766314547550494</v>
      </c>
      <c r="V113" s="83">
        <f>'FN30.450.09(IOX)'!$AO45</f>
        <v>-3.2534294034200717E-2</v>
      </c>
      <c r="W113" s="83">
        <f>'FN30.500.09(IOX)'!$AO45</f>
        <v>0.15635563938488906</v>
      </c>
      <c r="X113" s="83">
        <f>'FN30.550.08(IOX)'!$AO45</f>
        <v>4.0592994420082018E-2</v>
      </c>
      <c r="Y113" s="83">
        <f>'FN30.600.08(IOX)'!$AO45</f>
        <v>6.6871128665844326E-2</v>
      </c>
      <c r="Z113" s="109">
        <f>'FN30.650.67(IOX)'!$AO45</f>
        <v>0.18661545287476233</v>
      </c>
      <c r="AA113" s="307">
        <f>'GII30.400.10(IOX)'!$AO40</f>
        <v>-0.18559463275300303</v>
      </c>
      <c r="AB113" s="83">
        <f>'GII30.450.10(IOX)'!$AO40</f>
        <v>-0.1806996529851711</v>
      </c>
      <c r="AC113" s="87">
        <f>'GII30.500.10(IOX)'!$AO40</f>
        <v>-0.1261106752615434</v>
      </c>
    </row>
    <row r="114" spans="9:29" ht="15">
      <c r="I114" s="148">
        <f t="shared" si="0"/>
        <v>41089</v>
      </c>
      <c r="J114" s="307"/>
      <c r="K114" s="83"/>
      <c r="L114" s="83"/>
      <c r="M114" s="83"/>
      <c r="N114" s="83"/>
      <c r="O114" s="83">
        <f>'FN30.400.11(IOX)'!$AO32</f>
        <v>-9.0571095133964441E-3</v>
      </c>
      <c r="P114" s="83">
        <f>'FN30.450.11(IOX)'!$AO32</f>
        <v>3.2355778841506311E-3</v>
      </c>
      <c r="Q114" s="83">
        <f>'FN30.350.10(IOX)'!$AO44</f>
        <v>-7.9886903174131052E-2</v>
      </c>
      <c r="R114" s="83">
        <f>'FN30.400.10(IOX)'!$AO44</f>
        <v>-9.5005247886770228E-2</v>
      </c>
      <c r="S114" s="83">
        <f>'FN30.450.10(IOX)'!$AO44</f>
        <v>1.5961959469657616E-2</v>
      </c>
      <c r="T114" s="83">
        <f>'FN30.500.10(IOX)'!$AO44</f>
        <v>0.15376733195223879</v>
      </c>
      <c r="U114" s="83">
        <f>'FN30.400.09(IOX)'!$AO46</f>
        <v>-5.3031995128778986E-2</v>
      </c>
      <c r="V114" s="83">
        <f>'FN30.450.09(IOX)'!$AO46</f>
        <v>5.0741326618324978E-2</v>
      </c>
      <c r="W114" s="83">
        <f>'FN30.500.09(IOX)'!$AO46</f>
        <v>0.19587898524073033</v>
      </c>
      <c r="X114" s="83">
        <f>'FN30.550.08(IOX)'!$AO46</f>
        <v>4.9718104473046143E-2</v>
      </c>
      <c r="Y114" s="83">
        <f>'FN30.600.08(IOX)'!$AO46</f>
        <v>5.3867129749658238E-2</v>
      </c>
      <c r="Z114" s="109">
        <f>'FN30.650.67(IOX)'!$AO46</f>
        <v>0.15401735025113017</v>
      </c>
      <c r="AA114" s="307">
        <f>'GII30.400.10(IOX)'!$AO41</f>
        <v>-0.16609618148462846</v>
      </c>
      <c r="AB114" s="83">
        <f>'GII30.450.10(IOX)'!$AO41</f>
        <v>-0.15850172816822417</v>
      </c>
      <c r="AC114" s="87">
        <f>'GII30.500.10(IOX)'!$AO41</f>
        <v>-0.10495976107402405</v>
      </c>
    </row>
    <row r="115" spans="9:29" ht="15">
      <c r="I115" s="148">
        <f t="shared" si="0"/>
        <v>41121</v>
      </c>
      <c r="J115" s="307"/>
      <c r="K115" s="83"/>
      <c r="L115" s="83"/>
      <c r="M115" s="83"/>
      <c r="N115" s="83"/>
      <c r="O115" s="83">
        <f>'FN30.400.11(IOX)'!$AO33</f>
        <v>-3.0633070871280976E-3</v>
      </c>
      <c r="P115" s="83">
        <f>'FN30.450.11(IOX)'!$AO33</f>
        <v>0.10052395961057337</v>
      </c>
      <c r="Q115" s="83">
        <f>'FN30.350.10(IOX)'!$AO45</f>
        <v>-0.12094387680489538</v>
      </c>
      <c r="R115" s="83">
        <f>'FN30.400.10(IOX)'!$AO45</f>
        <v>-6.7873853814862106E-2</v>
      </c>
      <c r="S115" s="83">
        <f>'FN30.450.10(IOX)'!$AO45</f>
        <v>9.8209934671940946E-2</v>
      </c>
      <c r="T115" s="83">
        <f>'FN30.500.10(IOX)'!$AO45</f>
        <v>0.20177763342876642</v>
      </c>
      <c r="U115" s="83">
        <f>'FN30.400.09(IOX)'!$AO47</f>
        <v>3.071324897440264E-2</v>
      </c>
      <c r="V115" s="83">
        <f>'FN30.450.09(IOX)'!$AO47</f>
        <v>0.16565314223040706</v>
      </c>
      <c r="W115" s="83">
        <f>'FN30.500.09(IOX)'!$AO47</f>
        <v>0.24452660451349351</v>
      </c>
      <c r="X115" s="83">
        <f>'FN30.550.08(IOX)'!$AO47</f>
        <v>8.7313218180660401E-2</v>
      </c>
      <c r="Y115" s="83">
        <f>'FN30.600.08(IOX)'!$AO47</f>
        <v>5.8881411930004957E-2</v>
      </c>
      <c r="Z115" s="109">
        <f>'FN30.650.67(IOX)'!$AO47</f>
        <v>0.17834710354261718</v>
      </c>
      <c r="AA115" s="307">
        <f>'GII30.400.10(IOX)'!$AO42</f>
        <v>-0.16005230723864872</v>
      </c>
      <c r="AB115" s="83">
        <f>'GII30.450.10(IOX)'!$AO42</f>
        <v>-0.12216534109474342</v>
      </c>
      <c r="AC115" s="87">
        <f>'GII30.500.10(IOX)'!$AO42</f>
        <v>-5.5086808886946503E-2</v>
      </c>
    </row>
    <row r="116" spans="9:29" ht="15">
      <c r="I116" s="148">
        <f t="shared" si="0"/>
        <v>41152</v>
      </c>
      <c r="J116" s="307"/>
      <c r="K116" s="83"/>
      <c r="L116" s="83"/>
      <c r="M116" s="83"/>
      <c r="N116" s="83"/>
      <c r="O116" s="83">
        <f>'FN30.400.11(IOX)'!$AO34</f>
        <v>7.8231710779565811E-2</v>
      </c>
      <c r="P116" s="83">
        <f>'FN30.450.11(IOX)'!$AO34</f>
        <v>0.16070255589682358</v>
      </c>
      <c r="Q116" s="83">
        <f>'FN30.350.10(IOX)'!$AO46</f>
        <v>-5.2535974403676522E-2</v>
      </c>
      <c r="R116" s="83">
        <f>'FN30.400.10(IOX)'!$AO46</f>
        <v>-2.0613167712542069E-3</v>
      </c>
      <c r="S116" s="83">
        <f>'FN30.450.10(IOX)'!$AO46</f>
        <v>0.14578317327713908</v>
      </c>
      <c r="T116" s="83">
        <f>'FN30.500.10(IOX)'!$AO46</f>
        <v>0.26339872117378005</v>
      </c>
      <c r="U116" s="83">
        <f>'FN30.400.09(IOX)'!$AO48</f>
        <v>0.10938195474130818</v>
      </c>
      <c r="V116" s="83">
        <f>'FN30.450.09(IOX)'!$AO48</f>
        <v>0.23859300154232455</v>
      </c>
      <c r="W116" s="83">
        <f>'FN30.500.09(IOX)'!$AO48</f>
        <v>0.34159311227853117</v>
      </c>
      <c r="X116" s="83">
        <f>'FN30.550.08(IOX)'!$AO48</f>
        <v>0.11794989876806916</v>
      </c>
      <c r="Y116" s="83">
        <f>'FN30.600.08(IOX)'!$AO48</f>
        <v>9.4220113511868764E-2</v>
      </c>
      <c r="Z116" s="109">
        <f>'FN30.650.67(IOX)'!$AO48</f>
        <v>0.18297402085663506</v>
      </c>
      <c r="AA116" s="307">
        <f>'GII30.400.10(IOX)'!$AO43</f>
        <v>-0.11726481834979774</v>
      </c>
      <c r="AB116" s="83">
        <f>'GII30.450.10(IOX)'!$AO43</f>
        <v>-7.3406057586667406E-2</v>
      </c>
      <c r="AC116" s="87">
        <f>'GII30.500.10(IOX)'!$AO43</f>
        <v>7.8426503855595353E-3</v>
      </c>
    </row>
    <row r="117" spans="9:29" ht="15">
      <c r="I117" s="148">
        <f t="shared" si="0"/>
        <v>41180</v>
      </c>
      <c r="J117" s="307"/>
      <c r="K117" s="83"/>
      <c r="L117" s="83"/>
      <c r="M117" s="83"/>
      <c r="N117" s="83"/>
      <c r="O117" s="83">
        <f>'FN30.400.11(IOX)'!$AO35</f>
        <v>-4.6689993990707279E-3</v>
      </c>
      <c r="P117" s="83">
        <f>'FN30.450.11(IOX)'!$AO35</f>
        <v>8.6363844755357189E-2</v>
      </c>
      <c r="Q117" s="83">
        <f>'FN30.350.10(IOX)'!$AO47</f>
        <v>-0.12389072172723392</v>
      </c>
      <c r="R117" s="83">
        <f>'FN30.400.10(IOX)'!$AO47</f>
        <v>-6.8959629449380166E-2</v>
      </c>
      <c r="S117" s="83">
        <f>'FN30.450.10(IOX)'!$AO47</f>
        <v>8.5147684797098222E-2</v>
      </c>
      <c r="T117" s="83">
        <f>'FN30.500.10(IOX)'!$AO47</f>
        <v>0.2612622054986522</v>
      </c>
      <c r="U117" s="83">
        <f>'FN30.400.09(IOX)'!$AO49</f>
        <v>9.2597763019078849E-2</v>
      </c>
      <c r="V117" s="83">
        <f>'FN30.450.09(IOX)'!$AO49</f>
        <v>0.20761229217292088</v>
      </c>
      <c r="W117" s="83">
        <f>'FN30.500.09(IOX)'!$AO49</f>
        <v>0.34134338740552006</v>
      </c>
      <c r="X117" s="83">
        <f>'FN30.550.08(IOX)'!$AO49</f>
        <v>9.1117936275160183E-2</v>
      </c>
      <c r="Y117" s="83">
        <f>'FN30.600.08(IOX)'!$AO49</f>
        <v>8.5963060847713324E-2</v>
      </c>
      <c r="Z117" s="109">
        <f>'FN30.650.67(IOX)'!$AO49</f>
        <v>0.15613333563573617</v>
      </c>
      <c r="AA117" s="307">
        <f>'GII30.400.10(IOX)'!$AO44</f>
        <v>-0.11024965353308047</v>
      </c>
      <c r="AB117" s="83">
        <f>'GII30.450.10(IOX)'!$AO44</f>
        <v>-4.175361160767066E-2</v>
      </c>
      <c r="AC117" s="87">
        <f>'GII30.500.10(IOX)'!$AO44</f>
        <v>7.4610236397657514E-2</v>
      </c>
    </row>
    <row r="118" spans="9:29" ht="15">
      <c r="I118" s="148">
        <f t="shared" si="0"/>
        <v>41213</v>
      </c>
      <c r="J118" s="307"/>
      <c r="K118" s="83"/>
      <c r="L118" s="83"/>
      <c r="M118" s="83"/>
      <c r="N118" s="83"/>
      <c r="O118" s="83">
        <f>'FN30.400.11(IOX)'!$AO36</f>
        <v>-1.7190695577102844E-2</v>
      </c>
      <c r="P118" s="83">
        <f>'FN30.450.11(IOX)'!$AO36</f>
        <v>0.11281890779940795</v>
      </c>
      <c r="Q118" s="83">
        <f>'FN30.350.10(IOX)'!$AO48</f>
        <v>-0.14660059603246511</v>
      </c>
      <c r="R118" s="83">
        <f>'FN30.400.10(IOX)'!$AO48</f>
        <v>-7.9192736112870699E-2</v>
      </c>
      <c r="S118" s="83">
        <f>'FN30.450.10(IOX)'!$AO48</f>
        <v>0.11901424758959545</v>
      </c>
      <c r="T118" s="83">
        <f>'FN30.500.10(IOX)'!$AO48</f>
        <v>0.24307235449426545</v>
      </c>
      <c r="U118" s="83">
        <f>'FN30.400.09(IOX)'!$AO50</f>
        <v>4.8020682743219911E-2</v>
      </c>
      <c r="V118" s="83">
        <f>'FN30.450.09(IOX)'!$AO50</f>
        <v>0.21501162453341416</v>
      </c>
      <c r="W118" s="83">
        <f>'FN30.500.09(IOX)'!$AO50</f>
        <v>0.32976363693104549</v>
      </c>
      <c r="X118" s="83">
        <f>'FN30.550.08(IOX)'!$AO50</f>
        <v>0.1295378401160252</v>
      </c>
      <c r="Y118" s="83">
        <f>'FN30.600.08(IOX)'!$AO50</f>
        <v>0.1285309212770207</v>
      </c>
      <c r="Z118" s="109">
        <f>'FN30.650.67(IOX)'!$AO50</f>
        <v>0.16856418356172753</v>
      </c>
      <c r="AA118" s="307">
        <f>'GII30.400.10(IOX)'!$AO45</f>
        <v>-0.12363988514061353</v>
      </c>
      <c r="AB118" s="83">
        <f>'GII30.450.10(IOX)'!$AO45</f>
        <v>-4.405195498301373E-2</v>
      </c>
      <c r="AC118" s="87">
        <f>'GII30.500.10(IOX)'!$AO45</f>
        <v>9.4760344878671798E-2</v>
      </c>
    </row>
    <row r="119" spans="9:29" ht="15">
      <c r="I119" s="148">
        <f t="shared" si="0"/>
        <v>41243</v>
      </c>
      <c r="J119" s="307"/>
      <c r="K119" s="83"/>
      <c r="L119" s="83"/>
      <c r="M119" s="83"/>
      <c r="N119" s="83"/>
      <c r="O119" s="83">
        <f>'FN30.400.11(IOX)'!$AO37</f>
        <v>-4.3772520243763324E-3</v>
      </c>
      <c r="P119" s="83">
        <f>'FN30.450.11(IOX)'!$AO37</f>
        <v>5.0799062723325905E-2</v>
      </c>
      <c r="Q119" s="83">
        <f>'FN30.350.10(IOX)'!$AO49</f>
        <v>-0.11121635466200874</v>
      </c>
      <c r="R119" s="83">
        <f>'FN30.400.10(IOX)'!$AO49</f>
        <v>-8.4420323677519948E-2</v>
      </c>
      <c r="S119" s="83">
        <f>'FN30.450.10(IOX)'!$AO49</f>
        <v>8.2538348945843776E-2</v>
      </c>
      <c r="T119" s="83">
        <f>'FN30.500.10(IOX)'!$AO49</f>
        <v>0.16960466683422659</v>
      </c>
      <c r="U119" s="83">
        <f>'FN30.400.09(IOX)'!$AO51</f>
        <v>2.8261882781595027E-2</v>
      </c>
      <c r="V119" s="83">
        <f>'FN30.450.09(IOX)'!$AO51</f>
        <v>0.1485171525805804</v>
      </c>
      <c r="W119" s="83">
        <f>'FN30.500.09(IOX)'!$AO51</f>
        <v>0.22163805992928887</v>
      </c>
      <c r="X119" s="83">
        <f>'FN30.550.08(IOX)'!$AO51</f>
        <v>2.9475894534590097E-2</v>
      </c>
      <c r="Y119" s="83">
        <f>'FN30.600.08(IOX)'!$AO51</f>
        <v>4.6649732684536094E-2</v>
      </c>
      <c r="Z119" s="109">
        <f>'FN30.650.67(IOX)'!$AO51</f>
        <v>9.0631724907333622E-2</v>
      </c>
      <c r="AA119" s="307">
        <f>'GII30.400.10(IOX)'!$AO46</f>
        <v>-0.12005110234923511</v>
      </c>
      <c r="AB119" s="83">
        <f>'GII30.450.10(IOX)'!$AO46</f>
        <v>-4.0178010112130957E-2</v>
      </c>
      <c r="AC119" s="87">
        <f>'GII30.500.10(IOX)'!$AO46</f>
        <v>8.134378950548915E-2</v>
      </c>
    </row>
    <row r="120" spans="9:29" ht="15">
      <c r="I120" s="148">
        <f t="shared" si="0"/>
        <v>41274</v>
      </c>
      <c r="J120" s="307"/>
      <c r="K120" s="83"/>
      <c r="L120" s="83"/>
      <c r="M120" s="83"/>
      <c r="N120" s="83"/>
      <c r="O120" s="83">
        <f>'FN30.400.11(IOX)'!$AO38</f>
        <v>1.0454624327129958E-2</v>
      </c>
      <c r="P120" s="83">
        <f>'FN30.450.11(IOX)'!$AO38</f>
        <v>9.0848912607788712E-2</v>
      </c>
      <c r="Q120" s="83">
        <f>'FN30.350.10(IOX)'!$AO50</f>
        <v>-0.11417790106518144</v>
      </c>
      <c r="R120" s="83">
        <f>'FN30.400.10(IOX)'!$AO50</f>
        <v>-8.8308790314706287E-2</v>
      </c>
      <c r="S120" s="83">
        <f>'FN30.450.10(IOX)'!$AO50</f>
        <v>0.11063580799306094</v>
      </c>
      <c r="T120" s="83">
        <f>'FN30.500.10(IOX)'!$AO50</f>
        <v>0.19497361842950456</v>
      </c>
      <c r="U120" s="83">
        <f>'FN30.400.09(IOX)'!$AO52</f>
        <v>4.9666332403322189E-2</v>
      </c>
      <c r="V120" s="83">
        <f>'FN30.450.09(IOX)'!$AO52</f>
        <v>0.20591355008906187</v>
      </c>
      <c r="W120" s="83">
        <f>'FN30.500.09(IOX)'!$AO52</f>
        <v>0.24325853365353534</v>
      </c>
      <c r="X120" s="83">
        <f>'FN30.550.08(IOX)'!$AO52</f>
        <v>7.7599376123769881E-2</v>
      </c>
      <c r="Y120" s="83">
        <f>'FN30.600.08(IOX)'!$AO52</f>
        <v>8.8239483656326945E-2</v>
      </c>
      <c r="Z120" s="109">
        <f>'FN30.650.67(IOX)'!$AO52</f>
        <v>0.11748249959506807</v>
      </c>
      <c r="AA120" s="307">
        <f>'GII30.400.10(IOX)'!$AO47</f>
        <v>-0.108975228997789</v>
      </c>
      <c r="AB120" s="83">
        <f>'GII30.450.10(IOX)'!$AO47</f>
        <v>-3.8085862361012413E-2</v>
      </c>
      <c r="AC120" s="87">
        <f>'GII30.500.10(IOX)'!$AO47</f>
        <v>8.8655924742480297E-2</v>
      </c>
    </row>
    <row r="121" spans="9:29" ht="15">
      <c r="I121" s="148">
        <f t="shared" si="0"/>
        <v>41305</v>
      </c>
      <c r="J121" s="307"/>
      <c r="K121" s="83"/>
      <c r="L121" s="83"/>
      <c r="M121" s="83"/>
      <c r="N121" s="83"/>
      <c r="O121" s="83">
        <f>'FN30.400.11(IOX)'!$AO39</f>
        <v>9.7915682943372051E-2</v>
      </c>
      <c r="P121" s="83">
        <f>'FN30.450.11(IOX)'!$AO39</f>
        <v>0.13999127215114937</v>
      </c>
      <c r="Q121" s="83">
        <f>'FN30.350.10(IOX)'!$AO51</f>
        <v>-1.3991110005093899E-2</v>
      </c>
      <c r="R121" s="83">
        <f>'FN30.400.10(IOX)'!$AO51</f>
        <v>-1.5452130724072588E-2</v>
      </c>
      <c r="S121" s="83">
        <f>'FN30.450.10(IOX)'!$AO51</f>
        <v>0.15058110305506789</v>
      </c>
      <c r="T121" s="83">
        <f>'FN30.500.10(IOX)'!$AO51</f>
        <v>0.1849279538618116</v>
      </c>
      <c r="U121" s="83">
        <f>'FN30.400.09(IOX)'!$AO53</f>
        <v>0.10835015294418282</v>
      </c>
      <c r="V121" s="83">
        <f>'FN30.450.09(IOX)'!$AO53</f>
        <v>0.1997490974100824</v>
      </c>
      <c r="W121" s="83">
        <f>'FN30.500.09(IOX)'!$AO53</f>
        <v>0.22630106083808554</v>
      </c>
      <c r="X121" s="83">
        <f>'FN30.550.08(IOX)'!$AO53</f>
        <v>3.1220953483146907E-2</v>
      </c>
      <c r="Y121" s="83">
        <f>'FN30.600.08(IOX)'!$AO53</f>
        <v>2.2650494364978568E-2</v>
      </c>
      <c r="Z121" s="109">
        <f>'FN30.650.67(IOX)'!$AO53</f>
        <v>5.5690958446073857E-2</v>
      </c>
      <c r="AA121" s="307">
        <f>'GII30.400.10(IOX)'!$AO48</f>
        <v>-9.157617149652908E-2</v>
      </c>
      <c r="AB121" s="83">
        <f>'GII30.450.10(IOX)'!$AO48</f>
        <v>-3.8233046454477781E-2</v>
      </c>
      <c r="AC121" s="87">
        <f>'GII30.500.10(IOX)'!$AO48</f>
        <v>7.2035702237210009E-2</v>
      </c>
    </row>
    <row r="122" spans="9:29" ht="15">
      <c r="I122" s="148">
        <f t="shared" si="0"/>
        <v>41333</v>
      </c>
      <c r="J122" s="307"/>
      <c r="K122" s="83"/>
      <c r="L122" s="83"/>
      <c r="M122" s="83"/>
      <c r="N122" s="83"/>
      <c r="O122" s="83">
        <f>'FN30.400.11(IOX)'!$AO40</f>
        <v>8.147885105551711E-2</v>
      </c>
      <c r="P122" s="83">
        <f>'FN30.450.11(IOX)'!$AO40</f>
        <v>0.13836803234855077</v>
      </c>
      <c r="Q122" s="83">
        <f>'FN30.350.10(IOX)'!$AO52</f>
        <v>1.695072048462154E-2</v>
      </c>
      <c r="R122" s="83">
        <f>'FN30.400.10(IOX)'!$AO52</f>
        <v>-2.2811835044685647E-2</v>
      </c>
      <c r="S122" s="83">
        <f>'FN30.450.10(IOX)'!$AO52</f>
        <v>0.14891877066663728</v>
      </c>
      <c r="T122" s="83">
        <f>'FN30.500.10(IOX)'!$AO52</f>
        <v>0.17880601318614464</v>
      </c>
      <c r="U122" s="83">
        <f>'FN30.400.09(IOX)'!$AO54</f>
        <v>0.11025630403509146</v>
      </c>
      <c r="V122" s="83">
        <f>'FN30.450.09(IOX)'!$AO54</f>
        <v>0.19853234844582612</v>
      </c>
      <c r="W122" s="83">
        <f>'FN30.500.09(IOX)'!$AO54</f>
        <v>0.24374607069953735</v>
      </c>
      <c r="X122" s="83">
        <f>'FN30.550.08(IOX)'!$AO54</f>
        <v>5.0214589671004672E-2</v>
      </c>
      <c r="Y122" s="83">
        <f>'FN30.600.08(IOX)'!$AO54</f>
        <v>1.8632582062800385E-2</v>
      </c>
      <c r="Z122" s="109">
        <f>'FN30.650.67(IOX)'!$AO54</f>
        <v>2.5562192884308166E-2</v>
      </c>
      <c r="AA122" s="307">
        <f>'GII30.400.10(IOX)'!$AO49</f>
        <v>-8.4097679799027381E-2</v>
      </c>
      <c r="AB122" s="83">
        <f>'GII30.450.10(IOX)'!$AO49</f>
        <v>-2.2066752244667809E-2</v>
      </c>
      <c r="AC122" s="87">
        <f>'GII30.500.10(IOX)'!$AO49</f>
        <v>8.511055691321312E-2</v>
      </c>
    </row>
    <row r="123" spans="9:29" ht="15">
      <c r="I123" s="148">
        <f t="shared" si="0"/>
        <v>41361</v>
      </c>
      <c r="J123" s="307"/>
      <c r="K123" s="83"/>
      <c r="L123" s="83"/>
      <c r="M123" s="83">
        <f>'FN30.300.12(IOX)'!$AO29</f>
        <v>4.2260465888291909E-2</v>
      </c>
      <c r="N123" s="83">
        <f>'FN30.350.12(IOX)'!$AO29</f>
        <v>6.4402300685991509E-2</v>
      </c>
      <c r="O123" s="83">
        <f>'FN30.400.11(IOX)'!$AO41</f>
        <v>0.14512154387778686</v>
      </c>
      <c r="P123" s="83">
        <f>'FN30.450.11(IOX)'!$AO41</f>
        <v>0.16916529358318222</v>
      </c>
      <c r="Q123" s="83">
        <f>'FN30.350.10(IOX)'!$AO53</f>
        <v>9.3827670989827583E-2</v>
      </c>
      <c r="R123" s="83">
        <f>'FN30.400.10(IOX)'!$AO53</f>
        <v>3.0723587564351451E-2</v>
      </c>
      <c r="S123" s="83">
        <f>'FN30.450.10(IOX)'!$AO53</f>
        <v>0.1881438167630638</v>
      </c>
      <c r="T123" s="83">
        <f>'FN30.500.10(IOX)'!$AO53</f>
        <v>0.20485902049199622</v>
      </c>
      <c r="U123" s="83">
        <f>'FN30.400.09(IOX)'!$AO55</f>
        <v>0.16439262568171698</v>
      </c>
      <c r="V123" s="83">
        <f>'FN30.450.09(IOX)'!$AO55</f>
        <v>0.24363506016651137</v>
      </c>
      <c r="W123" s="83">
        <f>'FN30.500.09(IOX)'!$AO55</f>
        <v>0.28325118371316815</v>
      </c>
      <c r="X123" s="83">
        <f>'FN30.550.08(IOX)'!$AO55</f>
        <v>6.14821898973541E-2</v>
      </c>
      <c r="Y123" s="83">
        <f>'FN30.600.08(IOX)'!$AO55</f>
        <v>3.3906915355195411E-2</v>
      </c>
      <c r="Z123" s="109">
        <f>'FN30.650.67(IOX)'!$AO55</f>
        <v>2.7611436657803967E-3</v>
      </c>
      <c r="AA123" s="307">
        <f>'GII30.400.10(IOX)'!$AO50</f>
        <v>-5.3541740979725527E-2</v>
      </c>
      <c r="AB123" s="83">
        <f>'GII30.450.10(IOX)'!$AO50</f>
        <v>9.6178198378513713E-3</v>
      </c>
      <c r="AC123" s="87">
        <f>'GII30.500.10(IOX)'!$AO50</f>
        <v>0.11907334394816482</v>
      </c>
    </row>
    <row r="124" spans="9:29" ht="15">
      <c r="I124" s="148">
        <f t="shared" si="0"/>
        <v>41394</v>
      </c>
      <c r="J124" s="307"/>
      <c r="K124" s="83"/>
      <c r="L124" s="83"/>
      <c r="M124" s="83">
        <f>'FN30.300.12(IOX)'!$AO30</f>
        <v>2.9913088876743599E-2</v>
      </c>
      <c r="N124" s="83">
        <f>'FN30.350.12(IOX)'!$AO30</f>
        <v>-1.8247922936478034E-2</v>
      </c>
      <c r="O124" s="83">
        <f>'FN30.400.11(IOX)'!$AO42</f>
        <v>5.4185062142779072E-2</v>
      </c>
      <c r="P124" s="83">
        <f>'FN30.450.11(IOX)'!$AO42</f>
        <v>6.0477654411432047E-2</v>
      </c>
      <c r="Q124" s="83">
        <f>'FN30.350.10(IOX)'!$AO54</f>
        <v>-2.1988127181906458E-2</v>
      </c>
      <c r="R124" s="83">
        <f>'FN30.400.10(IOX)'!$AO54</f>
        <v>-7.8262804787404217E-2</v>
      </c>
      <c r="S124" s="83">
        <f>'FN30.450.10(IOX)'!$AO54</f>
        <v>2.6747429809172552E-2</v>
      </c>
      <c r="T124" s="83">
        <f>'FN30.500.10(IOX)'!$AO54</f>
        <v>7.5742683346130102E-2</v>
      </c>
      <c r="U124" s="83">
        <f>'FN30.400.09(IOX)'!$AO56</f>
        <v>-8.0521445307987216E-3</v>
      </c>
      <c r="V124" s="83">
        <f>'FN30.450.09(IOX)'!$AO56</f>
        <v>5.9048539070928552E-2</v>
      </c>
      <c r="W124" s="83">
        <f>'FN30.500.09(IOX)'!$AO56</f>
        <v>0.15606518636147526</v>
      </c>
      <c r="X124" s="83">
        <f>'FN30.550.08(IOX)'!$AO56</f>
        <v>-5.4486271142638043E-2</v>
      </c>
      <c r="Y124" s="83">
        <f>'FN30.600.08(IOX)'!$AO56</f>
        <v>-7.5206119319290443E-2</v>
      </c>
      <c r="Z124" s="109">
        <f>'FN30.650.67(IOX)'!$AO56</f>
        <v>-9.5843903367179295E-2</v>
      </c>
      <c r="AA124" s="307">
        <f>'GII30.400.10(IOX)'!$AO51</f>
        <v>-0.11026003670042095</v>
      </c>
      <c r="AB124" s="83">
        <f>'GII30.450.10(IOX)'!$AO51</f>
        <v>-5.2643877062838129E-2</v>
      </c>
      <c r="AC124" s="87">
        <f>'GII30.500.10(IOX)'!$AO51</f>
        <v>-5.3656224445421619E-2</v>
      </c>
    </row>
    <row r="125" spans="9:29" ht="15">
      <c r="I125" s="148">
        <f t="shared" si="0"/>
        <v>41425</v>
      </c>
      <c r="J125" s="307"/>
      <c r="K125" s="83"/>
      <c r="L125" s="83"/>
      <c r="M125" s="83">
        <f>'FN30.300.12(IOX)'!$AO31</f>
        <v>1.6434399447829096E-2</v>
      </c>
      <c r="N125" s="83">
        <f>'FN30.350.12(IOX)'!$AO31</f>
        <v>7.6291358723743041E-2</v>
      </c>
      <c r="O125" s="83">
        <f>'FN30.400.11(IOX)'!$AO43</f>
        <v>0.20289928647273414</v>
      </c>
      <c r="P125" s="83">
        <f>'FN30.450.11(IOX)'!$AO43</f>
        <v>0.1565878703085839</v>
      </c>
      <c r="Q125" s="83">
        <f>'FN30.350.10(IOX)'!$AO55</f>
        <v>0.11475667662236266</v>
      </c>
      <c r="R125" s="83">
        <f>'FN30.400.10(IOX)'!$AO55</f>
        <v>4.7842416391956188E-2</v>
      </c>
      <c r="S125" s="83">
        <f>'FN30.450.10(IOX)'!$AO55</f>
        <v>0.11988623005054277</v>
      </c>
      <c r="T125" s="83">
        <f>'FN30.500.10(IOX)'!$AO55</f>
        <v>2.7829473948113748E-2</v>
      </c>
      <c r="U125" s="83">
        <f>'FN30.400.09(IOX)'!$AO57</f>
        <v>0.21655550196700757</v>
      </c>
      <c r="V125" s="83">
        <f>'FN30.450.09(IOX)'!$AO57</f>
        <v>0.22583197019784795</v>
      </c>
      <c r="W125" s="83">
        <f>'FN30.500.09(IOX)'!$AO57</f>
        <v>9.2728707955538114E-2</v>
      </c>
      <c r="X125" s="83">
        <f>'FN30.550.08(IOX)'!$AO57</f>
        <v>-9.1655959459333358E-2</v>
      </c>
      <c r="Y125" s="83">
        <f>'FN30.600.08(IOX)'!$AO57</f>
        <v>-0.17181596706932856</v>
      </c>
      <c r="Z125" s="109">
        <f>'FN30.650.67(IOX)'!$AO57</f>
        <v>-0.15318868425985777</v>
      </c>
      <c r="AA125" s="307">
        <f>'GII30.400.10(IOX)'!$AO52</f>
        <v>-6.3851541981385873E-2</v>
      </c>
      <c r="AB125" s="83">
        <f>'GII30.450.10(IOX)'!$AO52</f>
        <v>-0.14549960073222135</v>
      </c>
      <c r="AC125" s="87">
        <f>'GII30.500.10(IOX)'!$AO52</f>
        <v>-0.1508708766491712</v>
      </c>
    </row>
    <row r="126" spans="9:29" ht="15">
      <c r="I126" s="148">
        <f t="shared" si="0"/>
        <v>41453</v>
      </c>
      <c r="J126" s="307"/>
      <c r="K126" s="83"/>
      <c r="L126" s="83"/>
      <c r="M126" s="83">
        <f>'FN30.300.12(IOX)'!$AO32</f>
        <v>-2.6617729759591535E-3</v>
      </c>
      <c r="N126" s="83">
        <f>'FN30.350.12(IOX)'!$AO32</f>
        <v>6.610009066807887E-2</v>
      </c>
      <c r="O126" s="83">
        <f>'FN30.400.11(IOX)'!$AO44</f>
        <v>0.24687480215658586</v>
      </c>
      <c r="P126" s="83">
        <f>'FN30.450.11(IOX)'!$AO44</f>
        <v>0.23971033468204306</v>
      </c>
      <c r="Q126" s="83">
        <f>'FN30.350.10(IOX)'!$AO56</f>
        <v>0.11488139544741061</v>
      </c>
      <c r="R126" s="83">
        <f>'FN30.400.10(IOX)'!$AO56</f>
        <v>0.11511298232290335</v>
      </c>
      <c r="S126" s="83">
        <f>'FN30.450.10(IOX)'!$AO56</f>
        <v>0.25981396682002988</v>
      </c>
      <c r="T126" s="83">
        <f>'FN30.500.10(IOX)'!$AO56</f>
        <v>0.15536720318139419</v>
      </c>
      <c r="U126" s="83">
        <f>'FN30.400.09(IOX)'!$AO58</f>
        <v>0.31476125133136912</v>
      </c>
      <c r="V126" s="83">
        <f>'FN30.450.09(IOX)'!$AO58</f>
        <v>0.39538278075519795</v>
      </c>
      <c r="W126" s="83">
        <f>'FN30.500.09(IOX)'!$AO58</f>
        <v>0.23975180969186383</v>
      </c>
      <c r="X126" s="83">
        <f>'FN30.550.08(IOX)'!$AO58</f>
        <v>-3.8232588101570597E-2</v>
      </c>
      <c r="Y126" s="83">
        <f>'FN30.600.08(IOX)'!$AO58</f>
        <v>-0.11084939948843053</v>
      </c>
      <c r="Z126" s="109">
        <f>'FN30.650.67(IOX)'!$AO58</f>
        <v>-0.11887241075874522</v>
      </c>
      <c r="AA126" s="307">
        <f>'GII30.400.10(IOX)'!$AO53</f>
        <v>-2.099500396494447E-2</v>
      </c>
      <c r="AB126" s="83">
        <f>'GII30.450.10(IOX)'!$AO53</f>
        <v>-7.5890375067953042E-2</v>
      </c>
      <c r="AC126" s="87">
        <f>'GII30.500.10(IOX)'!$AO53</f>
        <v>1.1111733227160414E-3</v>
      </c>
    </row>
    <row r="127" spans="9:29" ht="15">
      <c r="I127" s="148">
        <f t="shared" si="0"/>
        <v>41486</v>
      </c>
      <c r="J127" s="307"/>
      <c r="K127" s="83"/>
      <c r="L127" s="83"/>
      <c r="M127" s="83">
        <f>'FN30.300.12(IOX)'!$AO33</f>
        <v>3.4511930540269464E-2</v>
      </c>
      <c r="N127" s="83">
        <f>'FN30.350.12(IOX)'!$AO33</f>
        <v>0.13550761027277081</v>
      </c>
      <c r="O127" s="83">
        <f>'FN30.400.11(IOX)'!$AO45</f>
        <v>0.33368244719168949</v>
      </c>
      <c r="P127" s="83">
        <f>'FN30.450.11(IOX)'!$AO45</f>
        <v>0.28254534616078675</v>
      </c>
      <c r="Q127" s="83">
        <f>'FN30.350.10(IOX)'!$AO57</f>
        <v>0.19308771046870032</v>
      </c>
      <c r="R127" s="83">
        <f>'FN30.400.10(IOX)'!$AO57</f>
        <v>0.17803896449353251</v>
      </c>
      <c r="S127" s="83">
        <f>'FN30.450.10(IOX)'!$AO57</f>
        <v>0.28321278660573901</v>
      </c>
      <c r="T127" s="83">
        <f>'FN30.500.10(IOX)'!$AO57</f>
        <v>0.19911447238046343</v>
      </c>
      <c r="U127" s="83">
        <f>'FN30.400.09(IOX)'!$AO59</f>
        <v>0.39670808285863401</v>
      </c>
      <c r="V127" s="83">
        <f>'FN30.450.09(IOX)'!$AO59</f>
        <v>0.41088243255116819</v>
      </c>
      <c r="W127" s="83">
        <f>'FN30.500.09(IOX)'!$AO59</f>
        <v>0.27813460908010734</v>
      </c>
      <c r="X127" s="83">
        <f>'FN30.550.08(IOX)'!$AO59</f>
        <v>3.2355219061170448E-2</v>
      </c>
      <c r="Y127" s="83">
        <f>'FN30.600.08(IOX)'!$AO59</f>
        <v>-5.8527685056634415E-2</v>
      </c>
      <c r="Z127" s="109">
        <f>'FN30.650.67(IOX)'!$AO59</f>
        <v>-7.0127198037225447E-2</v>
      </c>
      <c r="AA127" s="307">
        <f>'GII30.400.10(IOX)'!$AO54</f>
        <v>9.1304358638895078E-3</v>
      </c>
      <c r="AB127" s="83">
        <f>'GII30.450.10(IOX)'!$AO54</f>
        <v>-4.027699420833486E-2</v>
      </c>
      <c r="AC127" s="87">
        <f>'GII30.500.10(IOX)'!$AO54</f>
        <v>1.0688121985045429E-2</v>
      </c>
    </row>
    <row r="128" spans="9:29" ht="15">
      <c r="I128" s="148">
        <f t="shared" si="0"/>
        <v>41516</v>
      </c>
      <c r="J128" s="307"/>
      <c r="K128" s="83"/>
      <c r="L128" s="83"/>
      <c r="M128" s="83">
        <f>'FN30.300.12(IOX)'!$AO34</f>
        <v>4.3056794804051446E-2</v>
      </c>
      <c r="N128" s="83">
        <f>'FN30.350.12(IOX)'!$AO34</f>
        <v>0.13772444573590303</v>
      </c>
      <c r="O128" s="83">
        <f>'FN30.400.11(IOX)'!$AO46</f>
        <v>0.35228692478554535</v>
      </c>
      <c r="P128" s="83">
        <f>'FN30.450.11(IOX)'!$AO46</f>
        <v>0.35045215642393446</v>
      </c>
      <c r="Q128" s="83">
        <f>'FN30.350.10(IOX)'!$AO58</f>
        <v>0.18158481496178513</v>
      </c>
      <c r="R128" s="83">
        <f>'FN30.400.10(IOX)'!$AO58</f>
        <v>0.20163507703198302</v>
      </c>
      <c r="S128" s="83">
        <f>'FN30.450.10(IOX)'!$AO58</f>
        <v>0.34118488753879372</v>
      </c>
      <c r="T128" s="83">
        <f>'FN30.500.10(IOX)'!$AO58</f>
        <v>0.29769315539932784</v>
      </c>
      <c r="U128" s="83">
        <f>'FN30.400.09(IOX)'!$AO60</f>
        <v>0.41561888655927426</v>
      </c>
      <c r="V128" s="83">
        <f>'FN30.450.09(IOX)'!$AO60</f>
        <v>0.47324906509049591</v>
      </c>
      <c r="W128" s="83">
        <f>'FN30.500.09(IOX)'!$AO60</f>
        <v>0.36675082600751141</v>
      </c>
      <c r="X128" s="83">
        <f>'FN30.550.08(IOX)'!$AO60</f>
        <v>7.839189021609827E-2</v>
      </c>
      <c r="Y128" s="83">
        <f>'FN30.600.08(IOX)'!$AO60</f>
        <v>-1.2151523184410262E-2</v>
      </c>
      <c r="Z128" s="109">
        <f>'FN30.650.67(IOX)'!$AO60</f>
        <v>-2.696689495656035E-2</v>
      </c>
      <c r="AA128" s="307">
        <f>'GII30.400.10(IOX)'!$AO55</f>
        <v>1.0622200427451212E-2</v>
      </c>
      <c r="AB128" s="83">
        <f>'GII30.450.10(IOX)'!$AO55</f>
        <v>-3.9789033637952498E-3</v>
      </c>
      <c r="AC128" s="87">
        <f>'GII30.500.10(IOX)'!$AO55</f>
        <v>8.9591784604719615E-2</v>
      </c>
    </row>
    <row r="129" spans="9:29" ht="15">
      <c r="I129" s="148">
        <f t="shared" si="0"/>
        <v>41547</v>
      </c>
      <c r="J129" s="307"/>
      <c r="K129" s="83"/>
      <c r="L129" s="83"/>
      <c r="M129" s="83">
        <f>'FN30.300.12(IOX)'!$AO35</f>
        <v>7.5735142876603101E-2</v>
      </c>
      <c r="N129" s="83">
        <f>'FN30.350.12(IOX)'!$AO35</f>
        <v>0.18803111469144662</v>
      </c>
      <c r="O129" s="83">
        <f>'FN30.400.11(IOX)'!$AO47</f>
        <v>0.36684168656824756</v>
      </c>
      <c r="P129" s="83">
        <f>'FN30.450.11(IOX)'!$AO47</f>
        <v>0.36793192205502923</v>
      </c>
      <c r="Q129" s="83">
        <f>'FN30.350.10(IOX)'!$AO59</f>
        <v>0.22369995226284978</v>
      </c>
      <c r="R129" s="83">
        <f>'FN30.400.10(IOX)'!$AO59</f>
        <v>0.21529283353707807</v>
      </c>
      <c r="S129" s="83">
        <f>'FN30.450.10(IOX)'!$AO59</f>
        <v>0.34939489114094791</v>
      </c>
      <c r="T129" s="83">
        <f>'FN30.500.10(IOX)'!$AO59</f>
        <v>0.28961821112110164</v>
      </c>
      <c r="U129" s="83">
        <f>'FN30.400.09(IOX)'!$AO61</f>
        <v>0.42096297741932531</v>
      </c>
      <c r="V129" s="83">
        <f>'FN30.450.09(IOX)'!$AO61</f>
        <v>0.47085800800660405</v>
      </c>
      <c r="W129" s="83">
        <f>'FN30.500.09(IOX)'!$AO61</f>
        <v>0.34497059176081946</v>
      </c>
      <c r="X129" s="83">
        <f>'FN30.550.08(IOX)'!$AO61</f>
        <v>5.5123812295509778E-2</v>
      </c>
      <c r="Y129" s="83">
        <f>'FN30.600.08(IOX)'!$AO61</f>
        <v>-2.0745633725645307E-2</v>
      </c>
      <c r="Z129" s="109">
        <f>'FN30.650.67(IOX)'!$AO61</f>
        <v>-7.3919351878292128E-3</v>
      </c>
      <c r="AA129" s="307">
        <f>'GII30.400.10(IOX)'!$AO56</f>
        <v>-5.755882160486836E-3</v>
      </c>
      <c r="AB129" s="83">
        <f>'GII30.450.10(IOX)'!$AO56</f>
        <v>-2.0345260811611476E-2</v>
      </c>
      <c r="AC129" s="87">
        <f>'GII30.500.10(IOX)'!$AO56</f>
        <v>9.2025913038346729E-2</v>
      </c>
    </row>
    <row r="130" spans="9:29" ht="15">
      <c r="I130" s="148">
        <f t="shared" si="0"/>
        <v>41578</v>
      </c>
      <c r="J130" s="307"/>
      <c r="K130" s="83"/>
      <c r="L130" s="83"/>
      <c r="M130" s="83">
        <f>'FN30.300.12(IOX)'!$AO36</f>
        <v>7.7446448084091069E-2</v>
      </c>
      <c r="N130" s="83">
        <f>'FN30.350.12(IOX)'!$AO36</f>
        <v>0.18716147975267505</v>
      </c>
      <c r="O130" s="83">
        <f>'FN30.400.11(IOX)'!$AO48</f>
        <v>0.3656632515895768</v>
      </c>
      <c r="P130" s="83">
        <f>'FN30.450.11(IOX)'!$AO48</f>
        <v>0.37233787856910672</v>
      </c>
      <c r="Q130" s="83">
        <f>'FN30.350.10(IOX)'!$AO60</f>
        <v>0.22646710211279264</v>
      </c>
      <c r="R130" s="83">
        <f>'FN30.400.10(IOX)'!$AO60</f>
        <v>0.21421997974347895</v>
      </c>
      <c r="S130" s="83">
        <f>'FN30.450.10(IOX)'!$AO60</f>
        <v>0.33636714179959593</v>
      </c>
      <c r="T130" s="83">
        <f>'FN30.500.10(IOX)'!$AO60</f>
        <v>0.26472268510253816</v>
      </c>
      <c r="U130" s="83">
        <f>'FN30.400.09(IOX)'!$AO62</f>
        <v>0.39073600636132721</v>
      </c>
      <c r="V130" s="83">
        <f>'FN30.450.09(IOX)'!$AO62</f>
        <v>0.42867963062354031</v>
      </c>
      <c r="W130" s="83">
        <f>'FN30.500.09(IOX)'!$AO62</f>
        <v>0.29247333708236667</v>
      </c>
      <c r="X130" s="83">
        <f>'FN30.550.08(IOX)'!$AO62</f>
        <v>4.7810647708554033E-2</v>
      </c>
      <c r="Y130" s="83">
        <f>'FN30.600.08(IOX)'!$AO62</f>
        <v>-2.2989375533056355E-2</v>
      </c>
      <c r="Z130" s="109">
        <f>'FN30.650.67(IOX)'!$AO62</f>
        <v>1.957781331742936E-2</v>
      </c>
      <c r="AA130" s="307">
        <f>'GII30.400.10(IOX)'!$AO57</f>
        <v>-1.2311913833578991E-2</v>
      </c>
      <c r="AB130" s="83">
        <f>'GII30.450.10(IOX)'!$AO57</f>
        <v>-2.5361728156254926E-2</v>
      </c>
      <c r="AC130" s="87">
        <f>'GII30.500.10(IOX)'!$AO57</f>
        <v>7.5033301617968062E-2</v>
      </c>
    </row>
    <row r="131" spans="9:29" ht="15">
      <c r="I131" s="148">
        <f t="shared" si="0"/>
        <v>41607</v>
      </c>
      <c r="J131" s="307"/>
      <c r="K131" s="83"/>
      <c r="L131" s="83"/>
      <c r="M131" s="83">
        <f>'FN30.300.12(IOX)'!$AO37</f>
        <v>0.10498006762545664</v>
      </c>
      <c r="N131" s="83">
        <f>'FN30.350.12(IOX)'!$AO37</f>
        <v>0.23647810648685774</v>
      </c>
      <c r="O131" s="83">
        <f>'FN30.400.11(IOX)'!$AO49</f>
        <v>0.44514339717403217</v>
      </c>
      <c r="P131" s="83">
        <f>'FN30.450.11(IOX)'!$AO49</f>
        <v>0.45699220597300982</v>
      </c>
      <c r="Q131" s="83">
        <f>'FN30.350.10(IOX)'!$AO61</f>
        <v>0.28329806550183689</v>
      </c>
      <c r="R131" s="83">
        <f>'FN30.400.10(IOX)'!$AO61</f>
        <v>0.28763481093330068</v>
      </c>
      <c r="S131" s="83">
        <f>'FN30.450.10(IOX)'!$AO61</f>
        <v>0.41643986982354653</v>
      </c>
      <c r="T131" s="83">
        <f>'FN30.500.10(IOX)'!$AO61</f>
        <v>0.32433816696237416</v>
      </c>
      <c r="U131" s="83">
        <f>'FN30.400.09(IOX)'!$AO63</f>
        <v>0.48230452840586913</v>
      </c>
      <c r="V131" s="83">
        <f>'FN30.450.09(IOX)'!$AO63</f>
        <v>0.52300442811355974</v>
      </c>
      <c r="W131" s="83">
        <f>'FN30.500.09(IOX)'!$AO63</f>
        <v>0.36952908494109993</v>
      </c>
      <c r="X131" s="83">
        <f>'FN30.550.08(IOX)'!$AO63</f>
        <v>0.1189490303138423</v>
      </c>
      <c r="Y131" s="83">
        <f>'FN30.600.08(IOX)'!$AO63</f>
        <v>4.6051657259372547E-2</v>
      </c>
      <c r="Z131" s="109">
        <f>'FN30.650.67(IOX)'!$AO63</f>
        <v>7.958920515420842E-2</v>
      </c>
      <c r="AA131" s="307">
        <f>'GII30.400.10(IOX)'!$AO58</f>
        <v>1.9690739415763936E-2</v>
      </c>
      <c r="AB131" s="83">
        <f>'GII30.450.10(IOX)'!$AO58</f>
        <v>-4.0406862441670466E-2</v>
      </c>
      <c r="AC131" s="87">
        <f>'GII30.500.10(IOX)'!$AO58</f>
        <v>6.4302189694838807E-2</v>
      </c>
    </row>
    <row r="132" spans="9:29" ht="15">
      <c r="I132" s="148">
        <f t="shared" si="0"/>
        <v>41639</v>
      </c>
      <c r="J132" s="307"/>
      <c r="K132" s="83"/>
      <c r="L132" s="83"/>
      <c r="M132" s="83">
        <f>'FN30.300.12(IOX)'!$AO38</f>
        <v>0.11791702892212541</v>
      </c>
      <c r="N132" s="83">
        <f>'FN30.350.12(IOX)'!$AO38</f>
        <v>0.25902170995719076</v>
      </c>
      <c r="O132" s="83">
        <f>'FN30.400.11(IOX)'!$AO50</f>
        <v>0.50024400316935047</v>
      </c>
      <c r="P132" s="83">
        <f>'FN30.450.11(IOX)'!$AO50</f>
        <v>0.53687583084038049</v>
      </c>
      <c r="Q132" s="83">
        <f>'FN30.350.10(IOX)'!$AO62</f>
        <v>0.29787772134943324</v>
      </c>
      <c r="R132" s="83">
        <f>'FN30.400.10(IOX)'!$AO62</f>
        <v>0.34659464616250735</v>
      </c>
      <c r="S132" s="83">
        <f>'FN30.450.10(IOX)'!$AO62</f>
        <v>0.53175330696577028</v>
      </c>
      <c r="T132" s="83">
        <f>'FN30.500.10(IOX)'!$AO62</f>
        <v>0.45898229870383145</v>
      </c>
      <c r="U132" s="83">
        <f>'FN30.400.09(IOX)'!$AO64</f>
        <v>0.56362704862606505</v>
      </c>
      <c r="V132" s="83">
        <f>'FN30.450.09(IOX)'!$AO64</f>
        <v>0.70457953271385576</v>
      </c>
      <c r="W132" s="83">
        <f>'FN30.500.09(IOX)'!$AO64</f>
        <v>0.53346334798722017</v>
      </c>
      <c r="X132" s="83">
        <f>'FN30.550.08(IOX)'!$AO64</f>
        <v>0.21356298991150169</v>
      </c>
      <c r="Y132" s="83">
        <f>'FN30.600.08(IOX)'!$AO64</f>
        <v>0.14155400434920717</v>
      </c>
      <c r="Z132" s="109">
        <f>'FN30.650.67(IOX)'!$AO64</f>
        <v>0.16213351551946942</v>
      </c>
      <c r="AA132" s="307">
        <f>'GII30.400.10(IOX)'!$AO59</f>
        <v>6.1467975118703722E-2</v>
      </c>
      <c r="AB132" s="83">
        <f>'GII30.450.10(IOX)'!$AO59</f>
        <v>1.7005598276844225E-2</v>
      </c>
      <c r="AC132" s="87">
        <f>'GII30.500.10(IOX)'!$AO59</f>
        <v>0.11793694683158629</v>
      </c>
    </row>
    <row r="133" spans="9:29" ht="15">
      <c r="I133" s="148">
        <f t="shared" si="0"/>
        <v>41670</v>
      </c>
      <c r="J133" s="307"/>
      <c r="K133" s="83"/>
      <c r="L133" s="83"/>
      <c r="M133" s="83">
        <f>'FN30.300.12(IOX)'!$AO39</f>
        <v>0.11571113249760945</v>
      </c>
      <c r="N133" s="83">
        <f>'FN30.350.12(IOX)'!$AO39</f>
        <v>0.26421260503328647</v>
      </c>
      <c r="O133" s="83">
        <f>'FN30.400.11(IOX)'!$AO51</f>
        <v>0.4897229272489505</v>
      </c>
      <c r="P133" s="83">
        <f>'FN30.450.11(IOX)'!$AO51</f>
        <v>0.5020326907903887</v>
      </c>
      <c r="Q133" s="83">
        <f>'FN30.350.10(IOX)'!$AO63</f>
        <v>0.29952774210941757</v>
      </c>
      <c r="R133" s="83">
        <f>'FN30.400.10(IOX)'!$AO63</f>
        <v>0.33125903728006234</v>
      </c>
      <c r="S133" s="83">
        <f>'FN30.450.10(IOX)'!$AO63</f>
        <v>0.50105713213770486</v>
      </c>
      <c r="T133" s="83">
        <f>'FN30.500.10(IOX)'!$AO63</f>
        <v>0.42271748720000435</v>
      </c>
      <c r="U133" s="83">
        <f>'FN30.400.09(IOX)'!$AO65</f>
        <v>0.56833712626326616</v>
      </c>
      <c r="V133" s="83">
        <f>'FN30.450.09(IOX)'!$AO65</f>
        <v>0.66266894606880467</v>
      </c>
      <c r="W133" s="83">
        <f>'FN30.500.09(IOX)'!$AO65</f>
        <v>0.51780644236182694</v>
      </c>
      <c r="X133" s="83">
        <f>'FN30.550.08(IOX)'!$AO65</f>
        <v>0.28596826856224289</v>
      </c>
      <c r="Y133" s="83">
        <f>'FN30.600.08(IOX)'!$AO65</f>
        <v>0.16895065692750544</v>
      </c>
      <c r="Z133" s="109">
        <f>'FN30.650.67(IOX)'!$AO65</f>
        <v>0.16491523280729226</v>
      </c>
      <c r="AA133" s="307">
        <f>'GII30.400.10(IOX)'!$AO60</f>
        <v>3.5308524639414474E-2</v>
      </c>
      <c r="AB133" s="83">
        <f>'GII30.450.10(IOX)'!$AO60</f>
        <v>1.7791836086142876E-3</v>
      </c>
      <c r="AC133" s="87">
        <f>'GII30.500.10(IOX)'!$AO60</f>
        <v>0.10999323740381683</v>
      </c>
    </row>
    <row r="134" spans="9:29" ht="15">
      <c r="I134" s="148">
        <f t="shared" si="0"/>
        <v>41698</v>
      </c>
      <c r="J134" s="307"/>
      <c r="K134" s="83"/>
      <c r="L134" s="83"/>
      <c r="M134" s="83">
        <f>'FN30.300.12(IOX)'!$AO40</f>
        <v>0.12678471419459725</v>
      </c>
      <c r="N134" s="83">
        <f>'FN30.350.12(IOX)'!$AO40</f>
        <v>0.28476528385403443</v>
      </c>
      <c r="O134" s="83">
        <f>'FN30.400.11(IOX)'!$AO52</f>
        <v>0.52684902653271148</v>
      </c>
      <c r="P134" s="83">
        <f>'FN30.450.11(IOX)'!$AO52</f>
        <v>0.53243726162311944</v>
      </c>
      <c r="Q134" s="83">
        <f>'FN30.350.10(IOX)'!$AO64</f>
        <v>0.32616013439529024</v>
      </c>
      <c r="R134" s="83">
        <f>'FN30.400.10(IOX)'!$AO64</f>
        <v>0.36649317621703181</v>
      </c>
      <c r="S134" s="83">
        <f>'FN30.450.10(IOX)'!$AO64</f>
        <v>0.54235200853171706</v>
      </c>
      <c r="T134" s="83">
        <f>'FN30.500.10(IOX)'!$AO64</f>
        <v>0.50898605088417881</v>
      </c>
      <c r="U134" s="83">
        <f>'FN30.400.09(IOX)'!$AO66</f>
        <v>0.61594344022327774</v>
      </c>
      <c r="V134" s="83">
        <f>'FN30.450.09(IOX)'!$AO66</f>
        <v>0.71936771436693014</v>
      </c>
      <c r="W134" s="83">
        <f>'FN30.500.09(IOX)'!$AO66</f>
        <v>0.61018580480986695</v>
      </c>
      <c r="X134" s="83">
        <f>'FN30.550.08(IOX)'!$AO66</f>
        <v>0.32895261501925899</v>
      </c>
      <c r="Y134" s="83">
        <f>'FN30.600.08(IOX)'!$AO66</f>
        <v>0.21250859333063365</v>
      </c>
      <c r="Z134" s="109">
        <f>'FN30.650.67(IOX)'!$AO66</f>
        <v>0.2032170780148157</v>
      </c>
      <c r="AA134" s="307">
        <f>'GII30.400.10(IOX)'!$AO61</f>
        <v>5.1991961727079206E-2</v>
      </c>
      <c r="AB134" s="83">
        <f>'GII30.450.10(IOX)'!$AO61</f>
        <v>3.0111134954264651E-2</v>
      </c>
      <c r="AC134" s="87">
        <f>'GII30.500.10(IOX)'!$AO61</f>
        <v>0.15028123594718901</v>
      </c>
    </row>
    <row r="135" spans="9:29" ht="15">
      <c r="I135" s="148">
        <f t="shared" si="0"/>
        <v>41729</v>
      </c>
      <c r="J135" s="307"/>
      <c r="K135" s="83"/>
      <c r="L135" s="83">
        <f>'FN30.400.13(IOX)'!AO29</f>
        <v>1.5841011073254307E-3</v>
      </c>
      <c r="M135" s="83">
        <f>'FN30.300.12(IOX)'!$AO41</f>
        <v>0.13766929105888304</v>
      </c>
      <c r="N135" s="83">
        <f>'FN30.350.12(IOX)'!$AO41</f>
        <v>0.2997826777176269</v>
      </c>
      <c r="O135" s="83">
        <f>'FN30.400.11(IOX)'!$AO53</f>
        <v>0.54949311447162086</v>
      </c>
      <c r="P135" s="83">
        <f>'FN30.450.11(IOX)'!$AO53</f>
        <v>0.56960562751282429</v>
      </c>
      <c r="Q135" s="83">
        <f>'FN30.350.10(IOX)'!$AO65</f>
        <v>0.34663668848724538</v>
      </c>
      <c r="R135" s="83">
        <f>'FN30.400.10(IOX)'!$AO65</f>
        <v>0.39087092426389125</v>
      </c>
      <c r="S135" s="83">
        <f>'FN30.450.10(IOX)'!$AO65</f>
        <v>0.59932112220006251</v>
      </c>
      <c r="T135" s="83">
        <f>'FN30.500.10(IOX)'!$AO65</f>
        <v>0.56205121629246846</v>
      </c>
      <c r="U135" s="83">
        <f>'FN30.400.09(IOX)'!$AO67</f>
        <v>0.65353846391604775</v>
      </c>
      <c r="V135" s="83">
        <f>'FN30.450.09(IOX)'!$AO67</f>
        <v>0.77952968280844481</v>
      </c>
      <c r="W135" s="83">
        <f>'FN30.500.09(IOX)'!$AO67</f>
        <v>0.67670085777220979</v>
      </c>
      <c r="X135" s="83">
        <f>'FN30.550.08(IOX)'!$AO67</f>
        <v>0.36386225366464275</v>
      </c>
      <c r="Y135" s="83">
        <f>'FN30.600.08(IOX)'!$AO67</f>
        <v>0.23348625891481634</v>
      </c>
      <c r="Z135" s="109">
        <f>'FN30.650.67(IOX)'!$AO67</f>
        <v>0.19850875785889155</v>
      </c>
      <c r="AA135" s="307">
        <f>'GII30.400.10(IOX)'!$AO62</f>
        <v>7.4347589789866664E-2</v>
      </c>
      <c r="AB135" s="83">
        <f>'GII30.450.10(IOX)'!$AO62</f>
        <v>6.546159070915647E-2</v>
      </c>
      <c r="AC135" s="87">
        <f>'GII30.500.10(IOX)'!$AO62</f>
        <v>0.19955407590055474</v>
      </c>
    </row>
    <row r="136" spans="9:29" ht="15">
      <c r="I136" s="148">
        <f t="shared" si="0"/>
        <v>41759</v>
      </c>
      <c r="J136" s="307"/>
      <c r="K136" s="83"/>
      <c r="L136" s="83">
        <f>'FN30.400.13(IOX)'!AO30</f>
        <v>6.0976726975472406E-3</v>
      </c>
      <c r="M136" s="83">
        <f>'FN30.300.12(IOX)'!$AO42</f>
        <v>0.15320858018930505</v>
      </c>
      <c r="N136" s="83">
        <f>'FN30.350.12(IOX)'!$AO42</f>
        <v>0.309297713778794</v>
      </c>
      <c r="O136" s="83">
        <f>'FN30.400.11(IOX)'!$AO54</f>
        <v>0.56891915537320026</v>
      </c>
      <c r="P136" s="83">
        <f>'FN30.450.11(IOX)'!$AO54</f>
        <v>0.56517552724542974</v>
      </c>
      <c r="Q136" s="83">
        <f>'FN30.350.10(IOX)'!$AO66</f>
        <v>0.35930358835888265</v>
      </c>
      <c r="R136" s="83">
        <f>'FN30.400.10(IOX)'!$AO66</f>
        <v>0.40654040877707187</v>
      </c>
      <c r="S136" s="83">
        <f>'FN30.450.10(IOX)'!$AO66</f>
        <v>0.59870128912297971</v>
      </c>
      <c r="T136" s="83">
        <f>'FN30.500.10(IOX)'!$AO66</f>
        <v>0.55671002641547052</v>
      </c>
      <c r="U136" s="83">
        <f>'FN30.400.09(IOX)'!$AO68</f>
        <v>0.68344464090339585</v>
      </c>
      <c r="V136" s="83">
        <f>'FN30.450.09(IOX)'!$AO68</f>
        <v>0.77966200407825936</v>
      </c>
      <c r="W136" s="83">
        <f>'FN30.500.09(IOX)'!$AO68</f>
        <v>0.66925706690788811</v>
      </c>
      <c r="X136" s="83">
        <f>'FN30.550.08(IOX)'!$AO68</f>
        <v>0.37482010665800702</v>
      </c>
      <c r="Y136" s="83">
        <f>'FN30.600.08(IOX)'!$AO68</f>
        <v>0.24327032125320391</v>
      </c>
      <c r="Z136" s="109">
        <f>'FN30.650.67(IOX)'!$AO68</f>
        <v>0.22067354740227274</v>
      </c>
      <c r="AA136" s="307">
        <f>'GII30.400.10(IOX)'!$AO63</f>
        <v>6.8493256722301554E-2</v>
      </c>
      <c r="AB136" s="83">
        <f>'GII30.450.10(IOX)'!$AO63</f>
        <v>5.4873394226082617E-2</v>
      </c>
      <c r="AC136" s="87">
        <f>'GII30.500.10(IOX)'!$AO63</f>
        <v>0.18508633347086434</v>
      </c>
    </row>
    <row r="137" spans="9:29" ht="15">
      <c r="I137" s="148">
        <f t="shared" si="0"/>
        <v>41789</v>
      </c>
      <c r="J137" s="307"/>
      <c r="K137" s="83"/>
      <c r="L137" s="83">
        <f>'FN30.400.13(IOX)'!AO31</f>
        <v>-3.8169106542350062E-2</v>
      </c>
      <c r="M137" s="83">
        <f>'FN30.300.12(IOX)'!$AO43</f>
        <v>0.16366137861230912</v>
      </c>
      <c r="N137" s="83">
        <f>'FN30.350.12(IOX)'!$AO43</f>
        <v>0.3175013472231345</v>
      </c>
      <c r="O137" s="83">
        <f>'FN30.400.11(IOX)'!$AO55</f>
        <v>0.57411036777532565</v>
      </c>
      <c r="P137" s="83">
        <f>'FN30.450.11(IOX)'!$AO55</f>
        <v>0.53602597477432767</v>
      </c>
      <c r="Q137" s="83">
        <f>'FN30.350.10(IOX)'!$AO67</f>
        <v>0.37423258770635215</v>
      </c>
      <c r="R137" s="83">
        <f>'FN30.400.10(IOX)'!$AO67</f>
        <v>0.40838287266201356</v>
      </c>
      <c r="S137" s="83">
        <f>'FN30.450.10(IOX)'!$AO67</f>
        <v>0.55715469621068614</v>
      </c>
      <c r="T137" s="83">
        <f>'FN30.500.10(IOX)'!$AO67</f>
        <v>0.49243624442187994</v>
      </c>
      <c r="U137" s="83">
        <f>'FN30.400.09(IOX)'!$AO69</f>
        <v>0.69305065019045542</v>
      </c>
      <c r="V137" s="83">
        <f>'FN30.450.09(IOX)'!$AO69</f>
        <v>0.72450380233831946</v>
      </c>
      <c r="W137" s="83">
        <f>'FN30.500.09(IOX)'!$AO69</f>
        <v>0.59468123439482978</v>
      </c>
      <c r="X137" s="83">
        <f>'FN30.550.08(IOX)'!$AO69</f>
        <v>0.36495859309657686</v>
      </c>
      <c r="Y137" s="83">
        <f>'FN30.600.08(IOX)'!$AO69</f>
        <v>0.25752046591959576</v>
      </c>
      <c r="Z137" s="109">
        <f>'FN30.650.67(IOX)'!$AO69</f>
        <v>0.23158250514480838</v>
      </c>
      <c r="AA137" s="307">
        <f>'GII30.400.10(IOX)'!$AO64</f>
        <v>1.0872939015164507E-2</v>
      </c>
      <c r="AB137" s="83">
        <f>'GII30.450.10(IOX)'!$AO64</f>
        <v>4.9112467315393094E-3</v>
      </c>
      <c r="AC137" s="87">
        <f>'GII30.500.10(IOX)'!$AO64</f>
        <v>0.12767688299383328</v>
      </c>
    </row>
    <row r="138" spans="9:29" ht="15">
      <c r="I138" s="148">
        <f t="shared" si="0"/>
        <v>41820</v>
      </c>
      <c r="J138" s="307"/>
      <c r="K138" s="83"/>
      <c r="L138" s="83">
        <f>'FN30.400.13(IOX)'!AO32</f>
        <v>-6.9426352051493723E-4</v>
      </c>
      <c r="M138" s="83">
        <f>'FN30.300.12(IOX)'!$AO44</f>
        <v>0.17116713159826147</v>
      </c>
      <c r="N138" s="83">
        <f>'FN30.350.12(IOX)'!$AO44</f>
        <v>0.34163791707208779</v>
      </c>
      <c r="O138" s="83">
        <f>'FN30.400.11(IOX)'!$AO56</f>
        <v>0.61819608909726576</v>
      </c>
      <c r="P138" s="83">
        <f>'FN30.450.11(IOX)'!$AO56</f>
        <v>0.60841025933100301</v>
      </c>
      <c r="Q138" s="83">
        <f>'FN30.350.10(IOX)'!$AO68</f>
        <v>0.40097481364683918</v>
      </c>
      <c r="R138" s="83">
        <f>'FN30.400.10(IOX)'!$AO68</f>
        <v>0.46676481970995476</v>
      </c>
      <c r="S138" s="83">
        <f>'FN30.450.10(IOX)'!$AO68</f>
        <v>0.64800860758583401</v>
      </c>
      <c r="T138" s="83">
        <f>'FN30.500.10(IOX)'!$AO68</f>
        <v>0.60153511727022679</v>
      </c>
      <c r="U138" s="83">
        <f>'FN30.400.09(IOX)'!$AO70</f>
        <v>0.75566784878667748</v>
      </c>
      <c r="V138" s="83">
        <f>'FN30.450.09(IOX)'!$AO70</f>
        <v>0.82281299367398897</v>
      </c>
      <c r="W138" s="83">
        <f>'FN30.500.09(IOX)'!$AO70</f>
        <v>0.71148017516088657</v>
      </c>
      <c r="X138" s="83">
        <f>'FN30.550.08(IOX)'!$AO70</f>
        <v>0.38885321378589599</v>
      </c>
      <c r="Y138" s="83">
        <f>'FN30.600.08(IOX)'!$AO70</f>
        <v>0.2968595975016004</v>
      </c>
      <c r="Z138" s="109">
        <f>'FN30.650.67(IOX)'!$AO70</f>
        <v>0.25567214332855803</v>
      </c>
      <c r="AA138" s="307">
        <f>'GII30.400.10(IOX)'!$AO65</f>
        <v>2.5796848879187539E-2</v>
      </c>
      <c r="AB138" s="83">
        <f>'GII30.450.10(IOX)'!$AO65</f>
        <v>2.3100077562220767E-2</v>
      </c>
      <c r="AC138" s="87">
        <f>'GII30.500.10(IOX)'!$AO65</f>
        <v>0.17192321843713954</v>
      </c>
    </row>
    <row r="139" spans="9:29" ht="15">
      <c r="I139" s="148">
        <f t="shared" si="0"/>
        <v>41851</v>
      </c>
      <c r="J139" s="307"/>
      <c r="K139" s="83"/>
      <c r="L139" s="83">
        <f>'FN30.400.13(IOX)'!AO33</f>
        <v>-1.6781500991161602E-2</v>
      </c>
      <c r="M139" s="83">
        <f>'FN30.300.12(IOX)'!$AO45</f>
        <v>0.16345090469328283</v>
      </c>
      <c r="N139" s="83">
        <f>'FN30.350.12(IOX)'!$AO45</f>
        <v>0.32711447962987172</v>
      </c>
      <c r="O139" s="83">
        <f>'FN30.400.11(IOX)'!$AO57</f>
        <v>0.60560295806805287</v>
      </c>
      <c r="P139" s="83">
        <f>'FN30.450.11(IOX)'!$AO57</f>
        <v>0.61604566394765503</v>
      </c>
      <c r="Q139" s="83">
        <f>'FN30.350.10(IOX)'!$AO69</f>
        <v>0.38998852778322268</v>
      </c>
      <c r="R139" s="83">
        <f>'FN30.400.10(IOX)'!$AO69</f>
        <v>0.45812660575311281</v>
      </c>
      <c r="S139" s="83">
        <f>'FN30.450.10(IOX)'!$AO69</f>
        <v>0.66371891978354669</v>
      </c>
      <c r="T139" s="83">
        <f>'FN30.500.10(IOX)'!$AO69</f>
        <v>0.64005033206909667</v>
      </c>
      <c r="U139" s="83">
        <f>'FN30.400.09(IOX)'!$AO71</f>
        <v>0.7400889222338336</v>
      </c>
      <c r="V139" s="83">
        <f>'FN30.450.09(IOX)'!$AO71</f>
        <v>0.85138643262216651</v>
      </c>
      <c r="W139" s="83">
        <f>'FN30.500.09(IOX)'!$AO71</f>
        <v>0.7677730459277583</v>
      </c>
      <c r="X139" s="83">
        <f>'FN30.550.08(IOX)'!$AO71</f>
        <v>0.43159707851087936</v>
      </c>
      <c r="Y139" s="83">
        <f>'FN30.600.08(IOX)'!$AO71</f>
        <v>0.3357800478785733</v>
      </c>
      <c r="Z139" s="109">
        <f>'FN30.650.67(IOX)'!$AO71</f>
        <v>0.29296838165834727</v>
      </c>
      <c r="AA139" s="307">
        <f>'GII30.400.10(IOX)'!$AO66</f>
        <v>4.529230737086265E-2</v>
      </c>
      <c r="AB139" s="83">
        <f>'GII30.450.10(IOX)'!$AO66</f>
        <v>4.4786566185982313E-2</v>
      </c>
      <c r="AC139" s="87">
        <f>'GII30.500.10(IOX)'!$AO66</f>
        <v>0.20973163392062899</v>
      </c>
    </row>
    <row r="140" spans="9:29" ht="15">
      <c r="I140" s="148">
        <f t="shared" si="0"/>
        <v>41880</v>
      </c>
      <c r="J140" s="307"/>
      <c r="K140" s="83"/>
      <c r="L140" s="83">
        <f>'FN30.400.13(IOX)'!AO34</f>
        <v>-3.5580294083139785E-2</v>
      </c>
      <c r="M140" s="83">
        <f>'FN30.300.12(IOX)'!$AO46</f>
        <v>0.16030606706507666</v>
      </c>
      <c r="N140" s="83">
        <f>'FN30.350.12(IOX)'!$AO46</f>
        <v>0.31662791330088846</v>
      </c>
      <c r="O140" s="83">
        <f>'FN30.400.11(IOX)'!$AO58</f>
        <v>0.56485192446592092</v>
      </c>
      <c r="P140" s="83">
        <f>'FN30.450.11(IOX)'!$AO58</f>
        <v>0.55812199614732072</v>
      </c>
      <c r="Q140" s="83">
        <f>'FN30.350.10(IOX)'!$AO70</f>
        <v>0.38084019877686681</v>
      </c>
      <c r="R140" s="83">
        <f>'FN30.400.10(IOX)'!$AO70</f>
        <v>0.43537523872354611</v>
      </c>
      <c r="S140" s="83">
        <f>'FN30.450.10(IOX)'!$AO70</f>
        <v>0.5935191939601725</v>
      </c>
      <c r="T140" s="83">
        <f>'FN30.500.10(IOX)'!$AO70</f>
        <v>0.57535012948560404</v>
      </c>
      <c r="U140" s="83">
        <f>'FN30.400.09(IOX)'!$AO72</f>
        <v>0.72117297345838538</v>
      </c>
      <c r="V140" s="83">
        <f>'FN30.450.09(IOX)'!$AO72</f>
        <v>0.77374531382570533</v>
      </c>
      <c r="W140" s="83">
        <f>'FN30.500.09(IOX)'!$AO72</f>
        <v>0.69751081682472305</v>
      </c>
      <c r="X140" s="83">
        <f>'FN30.550.08(IOX)'!$AO72</f>
        <v>0.43424584966676649</v>
      </c>
      <c r="Y140" s="83">
        <f>'FN30.600.08(IOX)'!$AO72</f>
        <v>0.32755754325769648</v>
      </c>
      <c r="Z140" s="109">
        <f>'FN30.650.67(IOX)'!$AO72</f>
        <v>0.2897059193970708</v>
      </c>
      <c r="AA140" s="307">
        <f>'GII30.400.10(IOX)'!$AO67</f>
        <v>-2.3171529521698209E-2</v>
      </c>
      <c r="AB140" s="83">
        <f>'GII30.450.10(IOX)'!$AO67</f>
        <v>2.385888740822617E-2</v>
      </c>
      <c r="AC140" s="87">
        <f>'GII30.500.10(IOX)'!$AO67</f>
        <v>0.14279583850766375</v>
      </c>
    </row>
    <row r="141" spans="9:29" ht="15">
      <c r="I141" s="148">
        <f t="shared" si="0"/>
        <v>41912</v>
      </c>
      <c r="J141" s="307"/>
      <c r="K141" s="83"/>
      <c r="L141" s="83">
        <f>'FN30.400.13(IOX)'!AO35</f>
        <v>-5.2713716460480731E-3</v>
      </c>
      <c r="M141" s="83">
        <f>'FN30.300.12(IOX)'!$AO47</f>
        <v>0.17667257577424644</v>
      </c>
      <c r="N141" s="83">
        <f>'FN30.350.12(IOX)'!$AO47</f>
        <v>0.34322151724917349</v>
      </c>
      <c r="O141" s="83">
        <f>'FN30.400.11(IOX)'!$AO59</f>
        <v>0.60843808154858503</v>
      </c>
      <c r="P141" s="83">
        <f>'FN30.450.11(IOX)'!$AO59</f>
        <v>0.64788437222618112</v>
      </c>
      <c r="Q141" s="83">
        <f>'FN30.350.10(IOX)'!$AO71</f>
        <v>0.40782512258967052</v>
      </c>
      <c r="R141" s="83">
        <f>'FN30.400.10(IOX)'!$AO71</f>
        <v>0.46681689519152836</v>
      </c>
      <c r="S141" s="83">
        <f>'FN30.450.10(IOX)'!$AO71</f>
        <v>0.68798437116619682</v>
      </c>
      <c r="T141" s="83">
        <f>'FN30.500.10(IOX)'!$AO71</f>
        <v>0.68292767981560276</v>
      </c>
      <c r="U141" s="83">
        <f>'FN30.400.09(IOX)'!$AO73</f>
        <v>0.76497644350244864</v>
      </c>
      <c r="V141" s="83">
        <f>'FN30.450.09(IOX)'!$AO73</f>
        <v>0.89071563377635199</v>
      </c>
      <c r="W141" s="83">
        <f>'FN30.500.09(IOX)'!$AO73</f>
        <v>0.81358196399795468</v>
      </c>
      <c r="X141" s="83">
        <f>'FN30.550.08(IOX)'!$AO73</f>
        <v>0.46724547290361196</v>
      </c>
      <c r="Y141" s="83">
        <f>'FN30.600.08(IOX)'!$AO73</f>
        <v>0.36178995629581245</v>
      </c>
      <c r="Z141" s="109">
        <f>'FN30.650.67(IOX)'!$AO73</f>
        <v>0.32115137469142163</v>
      </c>
      <c r="AA141" s="307">
        <f>'GII30.400.10(IOX)'!$AO68</f>
        <v>-9.1482534524167658E-4</v>
      </c>
      <c r="AB141" s="83">
        <f>'GII30.450.10(IOX)'!$AO68</f>
        <v>5.1173159836965354E-2</v>
      </c>
      <c r="AC141" s="87">
        <f>'GII30.500.10(IOX)'!$AO68</f>
        <v>0.19383543145550908</v>
      </c>
    </row>
    <row r="142" spans="9:29" ht="15">
      <c r="I142" s="148">
        <f t="shared" si="0"/>
        <v>41943</v>
      </c>
      <c r="J142" s="307"/>
      <c r="K142" s="83"/>
      <c r="L142" s="83">
        <f>'FN30.400.13(IOX)'!AO36</f>
        <v>-1.8846746091090383E-2</v>
      </c>
      <c r="M142" s="83">
        <f>'FN30.300.12(IOX)'!$AO48</f>
        <v>0.18484227201117709</v>
      </c>
      <c r="N142" s="83">
        <f>'FN30.350.12(IOX)'!$AO48</f>
        <v>0.34576430224095778</v>
      </c>
      <c r="O142" s="83">
        <f>'FN30.400.11(IOX)'!$AO60</f>
        <v>0.59486904832987841</v>
      </c>
      <c r="P142" s="83">
        <f>'FN30.450.11(IOX)'!$AO60</f>
        <v>0.60871779745144927</v>
      </c>
      <c r="Q142" s="83">
        <f>'FN30.350.10(IOX)'!$AO72</f>
        <v>0.41583606685982133</v>
      </c>
      <c r="R142" s="83">
        <f>'FN30.400.10(IOX)'!$AO72</f>
        <v>0.45633194360756191</v>
      </c>
      <c r="S142" s="83">
        <f>'FN30.450.10(IOX)'!$AO72</f>
        <v>0.64153374646865724</v>
      </c>
      <c r="T142" s="83">
        <f>'FN30.500.10(IOX)'!$AO72</f>
        <v>0.60149504862668457</v>
      </c>
      <c r="U142" s="83">
        <f>'FN30.400.09(IOX)'!$AO74</f>
        <v>0.74473137076170781</v>
      </c>
      <c r="V142" s="83">
        <f>'FN30.450.09(IOX)'!$AO74</f>
        <v>0.83912326989855357</v>
      </c>
      <c r="W142" s="83">
        <f>'FN30.500.09(IOX)'!$AO74</f>
        <v>0.72660446983534199</v>
      </c>
      <c r="X142" s="83">
        <f>'FN30.550.08(IOX)'!$AO74</f>
        <v>0.44551432719375561</v>
      </c>
      <c r="Y142" s="83">
        <f>'FN30.600.08(IOX)'!$AO74</f>
        <v>0.33145227520001996</v>
      </c>
      <c r="Z142" s="109">
        <f>'FN30.650.67(IOX)'!$AO74</f>
        <v>0.29764609296771583</v>
      </c>
      <c r="AA142" s="307">
        <f>'GII30.400.10(IOX)'!$AO69</f>
        <v>-2.2481362675818461E-2</v>
      </c>
      <c r="AB142" s="83">
        <f>'GII30.450.10(IOX)'!$AO69</f>
        <v>2.9129127981905922E-2</v>
      </c>
      <c r="AC142" s="87">
        <f>'GII30.500.10(IOX)'!$AO69</f>
        <v>0.16131642876477614</v>
      </c>
    </row>
    <row r="143" spans="9:29" ht="15">
      <c r="I143" s="148">
        <f t="shared" si="0"/>
        <v>41971</v>
      </c>
      <c r="J143" s="307"/>
      <c r="K143" s="83"/>
      <c r="L143" s="83">
        <f>'FN30.400.13(IOX)'!AO37</f>
        <v>-1.8172504284906799E-2</v>
      </c>
      <c r="M143" s="83">
        <f>'FN30.300.12(IOX)'!$AO49</f>
        <v>0.19731630275989298</v>
      </c>
      <c r="N143" s="83">
        <f>'FN30.350.12(IOX)'!$AO49</f>
        <v>0.35194980995850966</v>
      </c>
      <c r="O143" s="83">
        <f>'FN30.400.11(IOX)'!$AO61</f>
        <v>0.58000675047820516</v>
      </c>
      <c r="P143" s="83">
        <f>'FN30.450.11(IOX)'!$AO61</f>
        <v>0.5870716959096034</v>
      </c>
      <c r="Q143" s="83">
        <f>'FN30.350.10(IOX)'!$AO73</f>
        <v>0.42308329704037684</v>
      </c>
      <c r="R143" s="83">
        <f>'FN30.400.10(IOX)'!$AO73</f>
        <v>0.44326904553121627</v>
      </c>
      <c r="S143" s="83">
        <f>'FN30.450.10(IOX)'!$AO73</f>
        <v>0.61888220649920878</v>
      </c>
      <c r="T143" s="83">
        <f>'FN30.500.10(IOX)'!$AO73</f>
        <v>0.57869470841975978</v>
      </c>
      <c r="U143" s="83">
        <f>'FN30.400.09(IOX)'!$AO75</f>
        <v>0.72936305367928389</v>
      </c>
      <c r="V143" s="83">
        <f>'FN30.450.09(IOX)'!$AO75</f>
        <v>0.80767213631394319</v>
      </c>
      <c r="W143" s="83">
        <f>'FN30.500.09(IOX)'!$AO75</f>
        <v>0.69555747548437719</v>
      </c>
      <c r="X143" s="83">
        <f>'FN30.550.08(IOX)'!$AO75</f>
        <v>0.44528712836300333</v>
      </c>
      <c r="Y143" s="83">
        <f>'FN30.600.08(IOX)'!$AO75</f>
        <v>0.32344762978553154</v>
      </c>
      <c r="Z143" s="109">
        <f>'FN30.650.67(IOX)'!$AO75</f>
        <v>0.29147164267523262</v>
      </c>
      <c r="AA143" s="307">
        <f>'GII30.400.10(IOX)'!$AO70</f>
        <v>-3.8732797617325732E-2</v>
      </c>
      <c r="AB143" s="83">
        <f>'GII30.450.10(IOX)'!$AO70</f>
        <v>9.9297952497745534E-3</v>
      </c>
      <c r="AC143" s="87">
        <f>'GII30.500.10(IOX)'!$AO70</f>
        <v>0.14224032950207266</v>
      </c>
    </row>
    <row r="144" spans="9:29" ht="15">
      <c r="I144" s="148">
        <f t="shared" si="0"/>
        <v>42004</v>
      </c>
      <c r="J144" s="307"/>
      <c r="K144" s="83"/>
      <c r="L144" s="83">
        <f>'FN30.400.13(IOX)'!AO38</f>
        <v>-6.5749412366848281E-2</v>
      </c>
      <c r="M144" s="83">
        <f>'FN30.300.12(IOX)'!$AO50</f>
        <v>0.17986149700331078</v>
      </c>
      <c r="N144" s="83">
        <f>'FN30.350.12(IOX)'!$AO50</f>
        <v>0.35262478690236132</v>
      </c>
      <c r="O144" s="83">
        <f>'FN30.400.11(IOX)'!$AO62</f>
        <v>0.57536438189443473</v>
      </c>
      <c r="P144" s="83">
        <f>'FN30.450.11(IOX)'!$AO62</f>
        <v>0.5841113420863675</v>
      </c>
      <c r="Q144" s="83">
        <f>'FN30.350.10(IOX)'!$AO74</f>
        <v>0.41629324698338976</v>
      </c>
      <c r="R144" s="83">
        <f>'FN30.400.10(IOX)'!$AO74</f>
        <v>0.43679871013987781</v>
      </c>
      <c r="S144" s="83">
        <f>'FN30.450.10(IOX)'!$AO74</f>
        <v>0.62035514253006796</v>
      </c>
      <c r="T144" s="83">
        <f>'FN30.500.10(IOX)'!$AO74</f>
        <v>0.57807249572295305</v>
      </c>
      <c r="U144" s="83">
        <f>'FN30.400.09(IOX)'!$AO76</f>
        <v>0.72112490029435916</v>
      </c>
      <c r="V144" s="83">
        <f>'FN30.450.09(IOX)'!$AO76</f>
        <v>0.80564574272087519</v>
      </c>
      <c r="W144" s="83">
        <f>'FN30.500.09(IOX)'!$AO76</f>
        <v>0.68802468877014045</v>
      </c>
      <c r="X144" s="83">
        <f>'FN30.550.08(IOX)'!$AO76</f>
        <v>0.45383150819537499</v>
      </c>
      <c r="Y144" s="83">
        <f>'FN30.600.08(IOX)'!$AO76</f>
        <v>0.32911119068628247</v>
      </c>
      <c r="Z144" s="109">
        <f>'FN30.650.67(IOX)'!$AO76</f>
        <v>0.29578798911794801</v>
      </c>
      <c r="AA144" s="307">
        <f>'GII30.400.10(IOX)'!$AO71</f>
        <v>-5.0201219038457867E-2</v>
      </c>
      <c r="AB144" s="83">
        <f>'GII30.450.10(IOX)'!$AO71</f>
        <v>4.2724244048715221E-3</v>
      </c>
      <c r="AC144" s="87">
        <f>'GII30.500.10(IOX)'!$AO71</f>
        <v>0.13337951025801487</v>
      </c>
    </row>
    <row r="145" spans="9:29" ht="15">
      <c r="I145" s="148">
        <f t="shared" si="0"/>
        <v>42034</v>
      </c>
      <c r="J145" s="307"/>
      <c r="K145" s="83"/>
      <c r="L145" s="83">
        <f>'FN30.400.13(IOX)'!AO39</f>
        <v>-0.19491520653271943</v>
      </c>
      <c r="M145" s="83">
        <f>'FN30.300.12(IOX)'!$AO51</f>
        <v>7.888886689575747E-2</v>
      </c>
      <c r="N145" s="83">
        <f>'FN30.350.12(IOX)'!$AO51</f>
        <v>0.19928866067495621</v>
      </c>
      <c r="O145" s="83">
        <f>'FN30.400.11(IOX)'!$AO63</f>
        <v>0.36072617144142449</v>
      </c>
      <c r="P145" s="83">
        <f>'FN30.450.11(IOX)'!$AO63</f>
        <v>0.38015001217899957</v>
      </c>
      <c r="Q145" s="83">
        <f>'FN30.350.10(IOX)'!$AO75</f>
        <v>0.26707381110378736</v>
      </c>
      <c r="R145" s="83">
        <f>'FN30.400.10(IOX)'!$AO75</f>
        <v>0.24648880239268856</v>
      </c>
      <c r="S145" s="83">
        <f>'FN30.450.10(IOX)'!$AO75</f>
        <v>0.39978415556576596</v>
      </c>
      <c r="T145" s="83">
        <f>'FN30.500.10(IOX)'!$AO75</f>
        <v>0.3791381668062408</v>
      </c>
      <c r="U145" s="83">
        <f>'FN30.400.09(IOX)'!$AO77</f>
        <v>0.51771032806530082</v>
      </c>
      <c r="V145" s="83">
        <f>'FN30.450.09(IOX)'!$AO77</f>
        <v>0.57775356338617212</v>
      </c>
      <c r="W145" s="83">
        <f>'FN30.500.09(IOX)'!$AO77</f>
        <v>0.47599301751348122</v>
      </c>
      <c r="X145" s="83">
        <f>'FN30.550.08(IOX)'!$AO77</f>
        <v>0.44848420328666783</v>
      </c>
      <c r="Y145" s="83">
        <f>'FN30.600.08(IOX)'!$AO77</f>
        <v>0.30845780273053935</v>
      </c>
      <c r="Z145" s="109">
        <f>'FN30.650.67(IOX)'!$AO77</f>
        <v>0.27806910071775204</v>
      </c>
      <c r="AA145" s="307">
        <f>'GII30.400.10(IOX)'!$AO72</f>
        <v>-0.19761129358140472</v>
      </c>
      <c r="AB145" s="83">
        <f>'GII30.450.10(IOX)'!$AO72</f>
        <v>-0.15914162620060535</v>
      </c>
      <c r="AC145" s="87">
        <f>'GII30.500.10(IOX)'!$AO72</f>
        <v>-1.9785819940047689E-2</v>
      </c>
    </row>
    <row r="146" spans="9:29" ht="15">
      <c r="I146" s="148">
        <f t="shared" si="0"/>
        <v>42062</v>
      </c>
      <c r="J146" s="307"/>
      <c r="K146" s="83"/>
      <c r="L146" s="83">
        <f>'FN30.400.13(IOX)'!AO40</f>
        <v>-6.7479363470960174E-2</v>
      </c>
      <c r="M146" s="83">
        <f>'FN30.300.12(IOX)'!$AO52</f>
        <v>0.16654370161906118</v>
      </c>
      <c r="N146" s="83">
        <f>'FN30.350.12(IOX)'!$AO52</f>
        <v>0.32880153739856355</v>
      </c>
      <c r="O146" s="83">
        <f>'FN30.400.11(IOX)'!$AO64</f>
        <v>0.53600442458040254</v>
      </c>
      <c r="P146" s="83">
        <f>'FN30.450.11(IOX)'!$AO64</f>
        <v>0.52514810017422731</v>
      </c>
      <c r="Q146" s="83">
        <f>'FN30.350.10(IOX)'!$AO76</f>
        <v>0.41292975403206489</v>
      </c>
      <c r="R146" s="83">
        <f>'FN30.400.10(IOX)'!$AO76</f>
        <v>0.39838030106002642</v>
      </c>
      <c r="S146" s="83">
        <f>'FN30.450.10(IOX)'!$AO76</f>
        <v>0.56879359926162465</v>
      </c>
      <c r="T146" s="83">
        <f>'FN30.500.10(IOX)'!$AO76</f>
        <v>0.53630563256609509</v>
      </c>
      <c r="U146" s="83">
        <f>'FN30.400.09(IOX)'!$AO78</f>
        <v>0.72250882930438087</v>
      </c>
      <c r="V146" s="83">
        <f>'FN30.450.09(IOX)'!$AO78</f>
        <v>0.76659812515831716</v>
      </c>
      <c r="W146" s="83">
        <f>'FN30.500.09(IOX)'!$AO78</f>
        <v>0.65120969031872122</v>
      </c>
      <c r="X146" s="83">
        <f>'FN30.550.08(IOX)'!$AO78</f>
        <v>0.5895147118592452</v>
      </c>
      <c r="Y146" s="83">
        <f>'FN30.600.08(IOX)'!$AO78</f>
        <v>0.43650036890505928</v>
      </c>
      <c r="Z146" s="109">
        <f>'FN30.650.67(IOX)'!$AO78</f>
        <v>0.37793334071580942</v>
      </c>
      <c r="AA146" s="307">
        <f>'GII30.400.10(IOX)'!$AO73</f>
        <v>-0.15359231106182203</v>
      </c>
      <c r="AB146" s="83">
        <f>'GII30.450.10(IOX)'!$AO73</f>
        <v>-0.11099852455726134</v>
      </c>
      <c r="AC146" s="87">
        <f>'GII30.500.10(IOX)'!$AO73</f>
        <v>4.1086836398191329E-2</v>
      </c>
    </row>
    <row r="147" spans="9:29" ht="15">
      <c r="I147" s="527">
        <f t="shared" si="0"/>
        <v>42094</v>
      </c>
      <c r="J147" s="495">
        <f>'FN30.350.14(IOX)'!AO28</f>
        <v>0</v>
      </c>
      <c r="K147" s="277">
        <f>'FN30.400.14(IOX)'!AO20</f>
        <v>0</v>
      </c>
      <c r="L147" s="277">
        <f>'FN30.400.13(IOX)'!AO41</f>
        <v>-9.2769208946525406E-2</v>
      </c>
      <c r="M147" s="277">
        <f>'FN30.300.12(IOX)'!$AO53</f>
        <v>0.15996174626518034</v>
      </c>
      <c r="N147" s="277">
        <f>'FN30.350.12(IOX)'!$AO53</f>
        <v>0.31937966190226796</v>
      </c>
      <c r="O147" s="277">
        <f>'FN30.400.11(IOX)'!$AO65</f>
        <v>0.5210513703657893</v>
      </c>
      <c r="P147" s="277">
        <f>'FN30.450.11(IOX)'!$AO65</f>
        <v>0.52993709574846548</v>
      </c>
      <c r="Q147" s="277">
        <f>'FN30.350.10(IOX)'!$AO77</f>
        <v>0.41106771821133781</v>
      </c>
      <c r="R147" s="277">
        <f>'FN30.400.10(IOX)'!$AO77</f>
        <v>0.38446706870650416</v>
      </c>
      <c r="S147" s="277">
        <f>'FN30.450.10(IOX)'!$AO77</f>
        <v>0.55944690191100555</v>
      </c>
      <c r="T147" s="277">
        <f>'FN30.500.10(IOX)'!$AO77</f>
        <v>0.53235577818132884</v>
      </c>
      <c r="U147" s="277">
        <f>'FN30.400.09(IOX)'!$AO79</f>
        <v>0.70397352017337922</v>
      </c>
      <c r="V147" s="277">
        <f>'FN30.450.09(IOX)'!$AO79</f>
        <v>0.76276392283265482</v>
      </c>
      <c r="W147" s="277">
        <f>'FN30.500.09(IOX)'!$AO79</f>
        <v>0.65663142270196651</v>
      </c>
      <c r="X147" s="277">
        <f>'FN30.550.08(IOX)'!$AO79</f>
        <v>0.68944576621865106</v>
      </c>
      <c r="Y147" s="277">
        <f>'FN30.600.08(IOX)'!$AO79</f>
        <v>0.54681752248871063</v>
      </c>
      <c r="Z147" s="285">
        <f>'FN30.650.67(IOX)'!$AO79</f>
        <v>0.46354014609583993</v>
      </c>
      <c r="AA147" s="495">
        <f>'GII30.400.10(IOX)'!$AO74</f>
        <v>-0.15301161923338491</v>
      </c>
      <c r="AB147" s="277">
        <f>'GII30.450.10(IOX)'!$AO74</f>
        <v>-0.10553746319624324</v>
      </c>
      <c r="AC147" s="497">
        <f>'GII30.500.10(IOX)'!$AO74</f>
        <v>7.8139694378389635E-2</v>
      </c>
    </row>
  </sheetData>
  <mergeCells count="2">
    <mergeCell ref="I25:AC25"/>
    <mergeCell ref="I97:AC97"/>
  </mergeCells>
  <printOptions horizontalCentered="1" verticalCentered="1"/>
  <pageMargins left="0.25" right="0.25" top="0.25" bottom="0.25" header="0.1" footer="0.1"/>
  <pageSetup scale="60" fitToWidth="0" fitToHeight="0" orientation="landscape" horizontalDpi="300" verticalDpi="300" r:id="rId1"/>
  <headerFooter scaleWithDoc="0">
    <oddHeader>&amp;L&amp;G&amp;C&amp;"-,Bold"&amp;12&amp;K08+071
&amp;13
&amp;11
&amp;12&amp;K00+000IOS Cumulative Return&amp;R&amp;"-,Bold"&amp;12&amp;K00+000
Sonata Sub-Fund&amp;K2E398A_&amp;K000000
&amp;10&amp;K00+000As of Mar, 2015&amp;K2E398A_</oddHeader>
    <oddFooter>&amp;L&amp;G 
&amp;"-,Bold"&amp;8&amp;K2E398ACELLO CAPITAL MANAGEMENT, LP &amp;"Wingdings,Regular"&amp;5l&amp;"-,Bold"&amp;8 12 EAST 49TH ST &amp;"Wingdings,Regular"&amp;5l&amp;"-,Bold"&amp;8 22ND FLOOR &amp;"Wingdings,Regular"&amp;5l&amp;"-,Bold"&amp;8 NEW YORK, NY 10017</oddFooter>
  </headerFooter>
  <rowBreaks count="1" manualBreakCount="1">
    <brk id="79" max="29" man="1"/>
  </rowBreaks>
  <legacyDrawingHF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9" tint="0.59999389629810485"/>
  </sheetPr>
  <dimension ref="I23:AV159"/>
  <sheetViews>
    <sheetView topLeftCell="H63" zoomScaleNormal="100" workbookViewId="0">
      <selection activeCell="P184" sqref="P184"/>
    </sheetView>
  </sheetViews>
  <sheetFormatPr defaultRowHeight="12.75"/>
  <cols>
    <col min="1" max="7" width="0" style="174" hidden="1" customWidth="1"/>
    <col min="8" max="8" width="7.140625" style="174" customWidth="1"/>
    <col min="9" max="9" width="9.140625" style="174"/>
    <col min="10" max="29" width="7.140625" style="174" customWidth="1"/>
    <col min="30" max="30" width="8" style="174" bestFit="1" customWidth="1"/>
    <col min="31" max="48" width="7.140625" style="174" customWidth="1"/>
    <col min="49" max="16384" width="9.140625" style="174"/>
  </cols>
  <sheetData>
    <row r="23" spans="9:48" s="175" customFormat="1" ht="15">
      <c r="I23" s="75" t="s">
        <v>234</v>
      </c>
      <c r="J23" s="67"/>
      <c r="K23" s="67"/>
      <c r="L23" s="67"/>
      <c r="M23" s="67"/>
      <c r="N23" s="67"/>
      <c r="O23" s="67"/>
      <c r="P23" s="67"/>
      <c r="Q23" s="67"/>
      <c r="R23" s="67"/>
      <c r="S23" s="67"/>
      <c r="T23" s="67"/>
      <c r="U23" s="67"/>
      <c r="V23" s="67"/>
      <c r="W23" s="67"/>
      <c r="X23" s="67"/>
      <c r="Y23" s="67"/>
      <c r="Z23" s="67"/>
      <c r="AA23" s="67"/>
      <c r="AB23" s="67"/>
      <c r="AC23" s="67"/>
      <c r="AD23" s="67"/>
      <c r="AE23" s="67"/>
      <c r="AF23" s="67"/>
      <c r="AG23" s="67"/>
      <c r="AH23" s="67"/>
      <c r="AI23" s="67"/>
      <c r="AJ23" s="67"/>
      <c r="AK23" s="67"/>
      <c r="AL23" s="67"/>
      <c r="AM23" s="67"/>
      <c r="AN23" s="67"/>
      <c r="AO23" s="67"/>
      <c r="AP23" s="67"/>
      <c r="AQ23" s="67"/>
      <c r="AR23" s="67"/>
      <c r="AS23" s="67"/>
      <c r="AT23" s="226"/>
      <c r="AU23" s="226"/>
      <c r="AV23" s="226"/>
    </row>
    <row r="24" spans="9:48" s="175" customFormat="1" hidden="1">
      <c r="I24" s="76"/>
      <c r="J24" s="76"/>
      <c r="K24" s="76"/>
      <c r="L24" s="76"/>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76"/>
      <c r="AL24" s="76"/>
      <c r="AM24" s="76"/>
      <c r="AN24" s="76"/>
      <c r="AO24" s="76"/>
      <c r="AP24" s="76"/>
      <c r="AQ24" s="76"/>
      <c r="AR24" s="76"/>
      <c r="AS24" s="76"/>
      <c r="AT24" s="485"/>
      <c r="AU24" s="485"/>
      <c r="AV24" s="485"/>
    </row>
    <row r="25" spans="9:48" s="175" customFormat="1" ht="22.5" customHeight="1">
      <c r="I25" s="633" t="s">
        <v>235</v>
      </c>
      <c r="J25" s="634"/>
      <c r="K25" s="634"/>
      <c r="L25" s="634"/>
      <c r="M25" s="634"/>
      <c r="N25" s="634"/>
      <c r="O25" s="634"/>
      <c r="P25" s="634"/>
      <c r="Q25" s="634"/>
      <c r="R25" s="634"/>
      <c r="S25" s="634"/>
      <c r="T25" s="634"/>
      <c r="U25" s="634"/>
      <c r="V25" s="634"/>
      <c r="W25" s="634"/>
      <c r="X25" s="634"/>
      <c r="Y25" s="634"/>
      <c r="Z25" s="634"/>
      <c r="AA25" s="634"/>
      <c r="AB25" s="634"/>
      <c r="AC25" s="634"/>
      <c r="AD25" s="634"/>
      <c r="AE25" s="645"/>
    </row>
    <row r="26" spans="9:48" s="175" customFormat="1" ht="45">
      <c r="I26" s="143" t="s">
        <v>236</v>
      </c>
      <c r="J26" s="143" t="s">
        <v>337</v>
      </c>
      <c r="K26" s="144" t="s">
        <v>338</v>
      </c>
      <c r="L26" s="144" t="s">
        <v>278</v>
      </c>
      <c r="M26" s="144" t="s">
        <v>279</v>
      </c>
      <c r="N26" s="144" t="s">
        <v>280</v>
      </c>
      <c r="O26" s="144" t="s">
        <v>196</v>
      </c>
      <c r="P26" s="144" t="s">
        <v>213</v>
      </c>
      <c r="Q26" s="144" t="s">
        <v>197</v>
      </c>
      <c r="R26" s="144" t="s">
        <v>198</v>
      </c>
      <c r="S26" s="144" t="s">
        <v>199</v>
      </c>
      <c r="T26" s="144" t="s">
        <v>200</v>
      </c>
      <c r="U26" s="144" t="s">
        <v>201</v>
      </c>
      <c r="V26" s="144" t="s">
        <v>202</v>
      </c>
      <c r="W26" s="144" t="s">
        <v>203</v>
      </c>
      <c r="X26" s="144" t="s">
        <v>204</v>
      </c>
      <c r="Y26" s="144" t="s">
        <v>206</v>
      </c>
      <c r="Z26" s="144" t="s">
        <v>205</v>
      </c>
      <c r="AA26" s="144" t="s">
        <v>207</v>
      </c>
      <c r="AB26" s="144" t="s">
        <v>208</v>
      </c>
      <c r="AC26" s="143" t="s">
        <v>209</v>
      </c>
      <c r="AD26" s="144" t="s">
        <v>210</v>
      </c>
      <c r="AE26" s="451" t="s">
        <v>211</v>
      </c>
    </row>
    <row r="27" spans="9:48" ht="15" hidden="1">
      <c r="I27" s="148">
        <v>40633</v>
      </c>
      <c r="J27" s="306"/>
      <c r="K27" s="83"/>
      <c r="L27" s="83"/>
      <c r="M27" s="83"/>
      <c r="N27" s="83"/>
      <c r="O27" s="83"/>
      <c r="P27" s="83"/>
      <c r="Q27" s="83"/>
      <c r="R27" s="83"/>
      <c r="S27" s="83">
        <f>'FN30.350.10(IOX)'!$S29</f>
        <v>3.2139419589735541E-2</v>
      </c>
      <c r="T27" s="83">
        <f>'FN30.400.10(IOX)'!$S29</f>
        <v>3.3073021185739369E-2</v>
      </c>
      <c r="U27" s="83">
        <f>'FN30.450.10(IOX)'!$S29</f>
        <v>4.2258217165841896E-2</v>
      </c>
      <c r="V27" s="83">
        <f>'FN30.500.10(IOX)'!$S29</f>
        <v>7.1344761004830032E-2</v>
      </c>
      <c r="W27" s="83">
        <f>'FN30.400.09(IOX)'!$S31</f>
        <v>2.1373581664011262E-2</v>
      </c>
      <c r="X27" s="83">
        <f>'FN30.450.09(IOX)'!$S31</f>
        <v>2.0874153557105136E-2</v>
      </c>
      <c r="Y27" s="83">
        <f>'FN30.500.09(IOX)'!$S31</f>
        <v>6.3031432538534576E-2</v>
      </c>
      <c r="Z27" s="83">
        <f>'FN30.550.08(IOX)'!$S31</f>
        <v>3.7708148235651572E-2</v>
      </c>
      <c r="AA27" s="83">
        <f>'FN30.600.08(IOX)'!$S31</f>
        <v>6.3531710814166101E-2</v>
      </c>
      <c r="AB27" s="109">
        <f>'FN30.650.67(IOX)'!$S31</f>
        <v>7.1110963809171229E-2</v>
      </c>
      <c r="AC27" s="307"/>
      <c r="AD27" s="83"/>
      <c r="AE27" s="87"/>
    </row>
    <row r="28" spans="9:48" ht="15" hidden="1">
      <c r="I28" s="148">
        <v>40662</v>
      </c>
      <c r="J28" s="307"/>
      <c r="K28" s="83"/>
      <c r="L28" s="83"/>
      <c r="M28" s="83"/>
      <c r="N28" s="83"/>
      <c r="O28" s="83"/>
      <c r="P28" s="83"/>
      <c r="Q28" s="83"/>
      <c r="R28" s="83"/>
      <c r="S28" s="83">
        <f>'FN30.350.10(IOX)'!$S30</f>
        <v>1.3528182098283999E-2</v>
      </c>
      <c r="T28" s="83">
        <f>'FN30.400.10(IOX)'!$S30</f>
        <v>1.9728382365726906E-2</v>
      </c>
      <c r="U28" s="83">
        <f>'FN30.450.10(IOX)'!$S30</f>
        <v>1.561615582927529E-2</v>
      </c>
      <c r="V28" s="83">
        <f>'FN30.500.10(IOX)'!$S30</f>
        <v>3.0938554027345314E-2</v>
      </c>
      <c r="W28" s="83">
        <f>'FN30.400.09(IOX)'!$S32</f>
        <v>1.4614220008020137E-2</v>
      </c>
      <c r="X28" s="83">
        <f>'FN30.450.09(IOX)'!$S32</f>
        <v>1.8197762643925051E-2</v>
      </c>
      <c r="Y28" s="83">
        <f>'FN30.500.09(IOX)'!$S32</f>
        <v>4.0863681793725772E-2</v>
      </c>
      <c r="Z28" s="83">
        <f>'FN30.550.08(IOX)'!$S32</f>
        <v>1.2190781868570779E-2</v>
      </c>
      <c r="AA28" s="83">
        <f>'FN30.600.08(IOX)'!$S32</f>
        <v>4.9529146325255468E-3</v>
      </c>
      <c r="AB28" s="109">
        <f>'FN30.650.67(IOX)'!$S32</f>
        <v>4.4394836489788482E-3</v>
      </c>
      <c r="AC28" s="307"/>
      <c r="AD28" s="83"/>
      <c r="AE28" s="87"/>
    </row>
    <row r="29" spans="9:48" ht="15" hidden="1">
      <c r="I29" s="148">
        <v>40694</v>
      </c>
      <c r="J29" s="307"/>
      <c r="K29" s="83"/>
      <c r="L29" s="83"/>
      <c r="M29" s="83"/>
      <c r="N29" s="83"/>
      <c r="O29" s="83"/>
      <c r="P29" s="83"/>
      <c r="Q29" s="83"/>
      <c r="R29" s="83"/>
      <c r="S29" s="83">
        <f>'FN30.350.10(IOX)'!$S31</f>
        <v>2.8437404112544952E-2</v>
      </c>
      <c r="T29" s="83">
        <f>'FN30.400.10(IOX)'!$S31</f>
        <v>2.2700965895866745E-2</v>
      </c>
      <c r="U29" s="83">
        <f>'FN30.450.10(IOX)'!$S31</f>
        <v>1.6591771671474066E-2</v>
      </c>
      <c r="V29" s="83">
        <f>'FN30.500.10(IOX)'!$S31</f>
        <v>1.2796657632435905E-2</v>
      </c>
      <c r="W29" s="83">
        <f>'FN30.400.09(IOX)'!$S33</f>
        <v>2.0939323102280069E-2</v>
      </c>
      <c r="X29" s="83">
        <f>'FN30.450.09(IOX)'!$S33</f>
        <v>2.8522279980480129E-3</v>
      </c>
      <c r="Y29" s="83">
        <f>'FN30.500.09(IOX)'!$S33</f>
        <v>-7.8738588368266402E-3</v>
      </c>
      <c r="Z29" s="83">
        <f>'FN30.550.08(IOX)'!$S33</f>
        <v>-3.2429204180348253E-2</v>
      </c>
      <c r="AA29" s="83">
        <f>'FN30.600.08(IOX)'!$S33</f>
        <v>2.8903406432698358E-3</v>
      </c>
      <c r="AB29" s="109">
        <f>'FN30.650.67(IOX)'!$S33</f>
        <v>3.3817015644556921E-2</v>
      </c>
      <c r="AC29" s="307"/>
      <c r="AD29" s="83"/>
      <c r="AE29" s="87"/>
    </row>
    <row r="30" spans="9:48" ht="15" hidden="1">
      <c r="I30" s="148">
        <v>40724</v>
      </c>
      <c r="J30" s="307"/>
      <c r="K30" s="83"/>
      <c r="L30" s="83"/>
      <c r="M30" s="83"/>
      <c r="N30" s="83"/>
      <c r="O30" s="83"/>
      <c r="P30" s="83"/>
      <c r="Q30" s="83"/>
      <c r="R30" s="83"/>
      <c r="S30" s="83">
        <f>'FN30.350.10(IOX)'!$S32</f>
        <v>1.7020411867584441E-2</v>
      </c>
      <c r="T30" s="83">
        <f>'FN30.400.10(IOX)'!$S32</f>
        <v>1.8879814113681309E-2</v>
      </c>
      <c r="U30" s="83">
        <f>'FN30.450.10(IOX)'!$S32</f>
        <v>2.3382707259916466E-2</v>
      </c>
      <c r="V30" s="83">
        <f>'FN30.500.10(IOX)'!$S32</f>
        <v>3.5993722125642127E-2</v>
      </c>
      <c r="W30" s="83">
        <f>'FN30.400.09(IOX)'!$S34</f>
        <v>5.3161388846956637E-3</v>
      </c>
      <c r="X30" s="83">
        <f>'FN30.450.09(IOX)'!$S34</f>
        <v>8.1669277880644427E-3</v>
      </c>
      <c r="Y30" s="83">
        <f>'FN30.500.09(IOX)'!$S34</f>
        <v>2.137873003789088E-2</v>
      </c>
      <c r="Z30" s="83">
        <f>'FN30.550.08(IOX)'!$S34</f>
        <v>3.6649563852126413E-3</v>
      </c>
      <c r="AA30" s="83">
        <f>'FN30.600.08(IOX)'!$S34</f>
        <v>1.7110587775582643E-2</v>
      </c>
      <c r="AB30" s="109">
        <f>'FN30.650.67(IOX)'!$S34</f>
        <v>1.6294814473070577E-2</v>
      </c>
      <c r="AC30" s="307">
        <f>'GII30.400.10(IOX)'!$S29</f>
        <v>1.4744016732568846E-2</v>
      </c>
      <c r="AD30" s="83">
        <f>'GII30.450.10(IOX)'!$S29</f>
        <v>1.3259967108110478E-2</v>
      </c>
      <c r="AE30" s="87">
        <f>'GII30.500.10(IOX)'!$S29</f>
        <v>1.7628636991910755E-2</v>
      </c>
    </row>
    <row r="31" spans="9:48" ht="15" hidden="1">
      <c r="I31" s="148">
        <v>40753</v>
      </c>
      <c r="J31" s="307"/>
      <c r="K31" s="83"/>
      <c r="L31" s="83"/>
      <c r="M31" s="83"/>
      <c r="N31" s="83"/>
      <c r="O31" s="83"/>
      <c r="P31" s="83"/>
      <c r="Q31" s="83"/>
      <c r="R31" s="83"/>
      <c r="S31" s="83">
        <f>'FN30.350.10(IOX)'!$S33</f>
        <v>-2.069358784658205E-2</v>
      </c>
      <c r="T31" s="83">
        <f>'FN30.400.10(IOX)'!$S33</f>
        <v>-3.6019892580423318E-2</v>
      </c>
      <c r="U31" s="83">
        <f>'FN30.450.10(IOX)'!$S33</f>
        <v>-6.2276140057583432E-2</v>
      </c>
      <c r="V31" s="83">
        <f>'FN30.500.10(IOX)'!$S33</f>
        <v>-6.4869258711616834E-2</v>
      </c>
      <c r="W31" s="83">
        <f>'FN30.400.09(IOX)'!$S35</f>
        <v>-4.6574319064210286E-2</v>
      </c>
      <c r="X31" s="83">
        <f>'FN30.450.09(IOX)'!$S35</f>
        <v>-7.3540630148689112E-2</v>
      </c>
      <c r="Y31" s="83">
        <f>'FN30.500.09(IOX)'!$S35</f>
        <v>-8.0311732462230279E-2</v>
      </c>
      <c r="Z31" s="83">
        <f>'FN30.550.08(IOX)'!$S35</f>
        <v>-4.7779297578448274E-2</v>
      </c>
      <c r="AA31" s="83">
        <f>'FN30.600.08(IOX)'!$S35</f>
        <v>-4.026250183326481E-2</v>
      </c>
      <c r="AB31" s="109">
        <f>'FN30.650.67(IOX)'!$S35</f>
        <v>-2.5033705436047257E-2</v>
      </c>
      <c r="AC31" s="307">
        <f>'GII30.400.10(IOX)'!$S30</f>
        <v>-2.0572133669017091E-2</v>
      </c>
      <c r="AD31" s="83">
        <f>'GII30.450.10(IOX)'!$S30</f>
        <v>-3.3366150683880033E-2</v>
      </c>
      <c r="AE31" s="87">
        <f>'GII30.500.10(IOX)'!$S30</f>
        <v>-4.937730325499002E-2</v>
      </c>
    </row>
    <row r="32" spans="9:48" ht="15" hidden="1">
      <c r="I32" s="148">
        <v>40786</v>
      </c>
      <c r="J32" s="307"/>
      <c r="K32" s="83"/>
      <c r="L32" s="83"/>
      <c r="M32" s="83"/>
      <c r="N32" s="83"/>
      <c r="O32" s="83"/>
      <c r="P32" s="83"/>
      <c r="Q32" s="83"/>
      <c r="R32" s="83"/>
      <c r="S32" s="83">
        <f>'FN30.350.10(IOX)'!$S34</f>
        <v>-0.10759413144166154</v>
      </c>
      <c r="T32" s="83">
        <f>'FN30.400.10(IOX)'!$S34</f>
        <v>-0.16593249455078457</v>
      </c>
      <c r="U32" s="83">
        <f>'FN30.450.10(IOX)'!$S34</f>
        <v>-0.25325715638056912</v>
      </c>
      <c r="V32" s="83">
        <f>'FN30.500.10(IOX)'!$S34</f>
        <v>-0.22284831504495187</v>
      </c>
      <c r="W32" s="83">
        <f>'FN30.400.09(IOX)'!$S36</f>
        <v>-0.16538270496185059</v>
      </c>
      <c r="X32" s="83">
        <f>'FN30.450.09(IOX)'!$S36</f>
        <v>-0.25281951886397214</v>
      </c>
      <c r="Y32" s="83">
        <f>'FN30.500.09(IOX)'!$S36</f>
        <v>-0.23384220370142858</v>
      </c>
      <c r="Z32" s="83">
        <f>'FN30.550.08(IOX)'!$S36</f>
        <v>-0.16949845683746687</v>
      </c>
      <c r="AA32" s="83">
        <f>'FN30.600.08(IOX)'!$S36</f>
        <v>-0.12650114954402294</v>
      </c>
      <c r="AB32" s="109">
        <f>'FN30.650.67(IOX)'!$S36</f>
        <v>-8.1370824476353701E-2</v>
      </c>
      <c r="AC32" s="307">
        <f>'GII30.400.10(IOX)'!$S31</f>
        <v>-0.1014149190367077</v>
      </c>
      <c r="AD32" s="83">
        <f>'GII30.450.10(IOX)'!$S31</f>
        <v>-0.14028354680906252</v>
      </c>
      <c r="AE32" s="87">
        <f>'GII30.500.10(IOX)'!$S31</f>
        <v>-0.16155783632636059</v>
      </c>
    </row>
    <row r="33" spans="9:31" ht="15" hidden="1">
      <c r="I33" s="148">
        <v>40816</v>
      </c>
      <c r="J33" s="307"/>
      <c r="K33" s="83"/>
      <c r="L33" s="83"/>
      <c r="M33" s="83"/>
      <c r="N33" s="83"/>
      <c r="O33" s="83"/>
      <c r="P33" s="83"/>
      <c r="Q33" s="83"/>
      <c r="R33" s="83"/>
      <c r="S33" s="83">
        <f>'FN30.350.10(IOX)'!$S35</f>
        <v>-0.1570069330637292</v>
      </c>
      <c r="T33" s="83">
        <f>'FN30.400.10(IOX)'!$S35</f>
        <v>-0.19628514364488736</v>
      </c>
      <c r="U33" s="83">
        <f>'FN30.450.10(IOX)'!$S35</f>
        <v>-0.17207649801881453</v>
      </c>
      <c r="V33" s="83">
        <f>'FN30.500.10(IOX)'!$S35</f>
        <v>-0.13720359494745774</v>
      </c>
      <c r="W33" s="83">
        <f>'FN30.400.09(IOX)'!$S37</f>
        <v>-0.22044012085737338</v>
      </c>
      <c r="X33" s="83">
        <f>'FN30.450.09(IOX)'!$S37</f>
        <v>-0.20315445515196451</v>
      </c>
      <c r="Y33" s="83">
        <f>'FN30.500.09(IOX)'!$S37</f>
        <v>-0.16881389706728483</v>
      </c>
      <c r="Z33" s="83">
        <f>'FN30.550.08(IOX)'!$S37</f>
        <v>-0.18463688516993587</v>
      </c>
      <c r="AA33" s="83">
        <f>'FN30.600.08(IOX)'!$S37</f>
        <v>-0.15440479691267958</v>
      </c>
      <c r="AB33" s="109">
        <f>'FN30.650.67(IOX)'!$S37</f>
        <v>-0.12178002623706631</v>
      </c>
      <c r="AC33" s="307">
        <f>'GII30.400.10(IOX)'!$S32</f>
        <v>-0.10509761371637118</v>
      </c>
      <c r="AD33" s="83">
        <f>'GII30.450.10(IOX)'!$S32</f>
        <v>-0.13088670643121747</v>
      </c>
      <c r="AE33" s="87">
        <f>'GII30.500.10(IOX)'!$S32</f>
        <v>-0.15995961749745113</v>
      </c>
    </row>
    <row r="34" spans="9:31" ht="15" hidden="1">
      <c r="I34" s="148">
        <v>40847</v>
      </c>
      <c r="J34" s="307"/>
      <c r="K34" s="83"/>
      <c r="L34" s="83"/>
      <c r="M34" s="83"/>
      <c r="N34" s="83"/>
      <c r="O34" s="83"/>
      <c r="P34" s="83"/>
      <c r="Q34" s="83"/>
      <c r="R34" s="83"/>
      <c r="S34" s="83">
        <f>'FN30.350.10(IOX)'!$S36</f>
        <v>-1.017608879939619E-2</v>
      </c>
      <c r="T34" s="83">
        <f>'FN30.400.10(IOX)'!$S36</f>
        <v>-1.304719230420117E-2</v>
      </c>
      <c r="U34" s="83">
        <f>'FN30.450.10(IOX)'!$S36</f>
        <v>8.3076639087582879E-2</v>
      </c>
      <c r="V34" s="83">
        <f>'FN30.500.10(IOX)'!$S36</f>
        <v>0.16399121196424335</v>
      </c>
      <c r="W34" s="83">
        <f>'FN30.400.09(IOX)'!$S38</f>
        <v>2.2905963762392723E-2</v>
      </c>
      <c r="X34" s="83">
        <f>'FN30.450.09(IOX)'!$S38</f>
        <v>6.4348773432510664E-2</v>
      </c>
      <c r="Y34" s="83">
        <f>'FN30.500.09(IOX)'!$S38</f>
        <v>0.1966934551802367</v>
      </c>
      <c r="Z34" s="83">
        <f>'FN30.550.08(IOX)'!$S38</f>
        <v>1.8886156205007961E-3</v>
      </c>
      <c r="AA34" s="83">
        <f>'FN30.600.08(IOX)'!$S38</f>
        <v>-6.9459187423438146E-3</v>
      </c>
      <c r="AB34" s="109">
        <f>'FN30.650.67(IOX)'!$S38</f>
        <v>-2.1313851706916888E-2</v>
      </c>
      <c r="AC34" s="307">
        <f>'GII30.400.10(IOX)'!$S33</f>
        <v>2.5120268894510675E-2</v>
      </c>
      <c r="AD34" s="83">
        <f>'GII30.450.10(IOX)'!$S33</f>
        <v>3.3858750579791465E-2</v>
      </c>
      <c r="AE34" s="87">
        <f>'GII30.500.10(IOX)'!$S33</f>
        <v>7.886095206340378E-2</v>
      </c>
    </row>
    <row r="35" spans="9:31" ht="15" hidden="1">
      <c r="I35" s="148">
        <v>40877</v>
      </c>
      <c r="J35" s="307"/>
      <c r="K35" s="83"/>
      <c r="L35" s="83"/>
      <c r="M35" s="83"/>
      <c r="N35" s="83"/>
      <c r="O35" s="83"/>
      <c r="P35" s="83"/>
      <c r="Q35" s="83"/>
      <c r="R35" s="83"/>
      <c r="S35" s="83">
        <f>'FN30.350.10(IOX)'!$S37</f>
        <v>-1.9784572594797691E-2</v>
      </c>
      <c r="T35" s="83">
        <f>'FN30.400.10(IOX)'!$S37</f>
        <v>-3.2055547191596201E-2</v>
      </c>
      <c r="U35" s="83">
        <f>'FN30.450.10(IOX)'!$S37</f>
        <v>2.2234560733384284E-2</v>
      </c>
      <c r="V35" s="83">
        <f>'FN30.500.10(IOX)'!$S37</f>
        <v>3.7685583328756378E-2</v>
      </c>
      <c r="W35" s="83">
        <f>'FN30.400.09(IOX)'!$S39</f>
        <v>-6.8835018774377282E-2</v>
      </c>
      <c r="X35" s="83">
        <f>'FN30.450.09(IOX)'!$S39</f>
        <v>-2.8407678438858785E-2</v>
      </c>
      <c r="Y35" s="83">
        <f>'FN30.500.09(IOX)'!$S39</f>
        <v>1.8748487717481378E-2</v>
      </c>
      <c r="Z35" s="83">
        <f>'FN30.550.08(IOX)'!$S39</f>
        <v>5.5174744366929068E-2</v>
      </c>
      <c r="AA35" s="83">
        <f>'FN30.600.08(IOX)'!$S39</f>
        <v>8.0930525313114704E-2</v>
      </c>
      <c r="AB35" s="109">
        <f>'FN30.650.67(IOX)'!$S39</f>
        <v>6.2768168341861177E-2</v>
      </c>
      <c r="AC35" s="307">
        <f>'GII30.400.10(IOX)'!$S34</f>
        <v>-1.0753383273669965E-2</v>
      </c>
      <c r="AD35" s="83">
        <f>'GII30.450.10(IOX)'!$S34</f>
        <v>-5.1258177319980112E-3</v>
      </c>
      <c r="AE35" s="87">
        <f>'GII30.500.10(IOX)'!$S34</f>
        <v>1.3578661974877346E-2</v>
      </c>
    </row>
    <row r="36" spans="9:31" ht="15" hidden="1">
      <c r="I36" s="148">
        <v>40907</v>
      </c>
      <c r="J36" s="307"/>
      <c r="K36" s="83"/>
      <c r="L36" s="83"/>
      <c r="M36" s="83"/>
      <c r="N36" s="83"/>
      <c r="O36" s="83"/>
      <c r="P36" s="83"/>
      <c r="Q36" s="83"/>
      <c r="R36" s="83"/>
      <c r="S36" s="83">
        <f>'FN30.350.10(IOX)'!$S38</f>
        <v>-2.6035429014502221E-2</v>
      </c>
      <c r="T36" s="83">
        <f>'FN30.400.10(IOX)'!$S38</f>
        <v>-2.8374344546264349E-2</v>
      </c>
      <c r="U36" s="83">
        <f>'FN30.450.10(IOX)'!$S38</f>
        <v>-2.5055115758028232E-3</v>
      </c>
      <c r="V36" s="83">
        <f>'FN30.500.10(IOX)'!$S38</f>
        <v>-4.2511933910671109E-4</v>
      </c>
      <c r="W36" s="83">
        <f>'FN30.400.09(IOX)'!$S40</f>
        <v>-5.550094296719453E-2</v>
      </c>
      <c r="X36" s="83">
        <f>'FN30.450.09(IOX)'!$S40</f>
        <v>-3.0926002241260957E-2</v>
      </c>
      <c r="Y36" s="83">
        <f>'FN30.500.09(IOX)'!$S40</f>
        <v>-2.7683556875816501E-2</v>
      </c>
      <c r="Z36" s="83">
        <f>'FN30.550.08(IOX)'!$S40</f>
        <v>-5.2436123242899105E-2</v>
      </c>
      <c r="AA36" s="83">
        <f>'FN30.600.08(IOX)'!$S40</f>
        <v>-2.2989443745316585E-2</v>
      </c>
      <c r="AB36" s="109">
        <f>'FN30.650.67(IOX)'!$S40</f>
        <v>-1.1257969717009517E-2</v>
      </c>
      <c r="AC36" s="307">
        <f>'GII30.400.10(IOX)'!$S35</f>
        <v>-9.5639344630590959E-3</v>
      </c>
      <c r="AD36" s="83">
        <f>'GII30.450.10(IOX)'!$S35</f>
        <v>-1.8735462455163936E-2</v>
      </c>
      <c r="AE36" s="87">
        <f>'GII30.500.10(IOX)'!$S35</f>
        <v>-1.6715077813476038E-2</v>
      </c>
    </row>
    <row r="37" spans="9:31" ht="15">
      <c r="I37" s="366">
        <v>2011</v>
      </c>
      <c r="J37" s="307"/>
      <c r="K37" s="83"/>
      <c r="L37" s="83"/>
      <c r="M37" s="83"/>
      <c r="N37" s="83"/>
      <c r="O37" s="83"/>
      <c r="P37" s="83"/>
      <c r="Q37" s="83"/>
      <c r="R37" s="83"/>
      <c r="S37" s="83">
        <f>((1+S27)*(1+S28)*(1+S29)*(1+S30)*(1+S31)*(1+S32)*(1+S33)*(1+S34)*(1+S35)*(1+S36))-1</f>
        <v>-0.23825540873603979</v>
      </c>
      <c r="T37" s="83">
        <f t="shared" ref="T37:AE37" si="0">((1+T27)*(1+T28)*(1+T29)*(1+T30)*(1+T31)*(1+T32)*(1+T33)*(1+T34)*(1+T35)*(1+T36))-1</f>
        <v>-0.3415781762900808</v>
      </c>
      <c r="U37" s="83">
        <f t="shared" si="0"/>
        <v>-0.29490750364749696</v>
      </c>
      <c r="V37" s="83">
        <f t="shared" si="0"/>
        <v>-0.12267867300864554</v>
      </c>
      <c r="W37" s="83">
        <f t="shared" si="0"/>
        <v>-0.40642482276263781</v>
      </c>
      <c r="X37" s="83">
        <f t="shared" si="0"/>
        <v>-0.41906872091772462</v>
      </c>
      <c r="Y37" s="83">
        <f t="shared" si="0"/>
        <v>-0.22159013368975189</v>
      </c>
      <c r="Z37" s="83">
        <f t="shared" si="0"/>
        <v>-0.34114390655787241</v>
      </c>
      <c r="AA37" s="83">
        <f t="shared" si="0"/>
        <v>-0.18947758184572894</v>
      </c>
      <c r="AB37" s="109">
        <f t="shared" si="0"/>
        <v>-8.5634673707005948E-2</v>
      </c>
      <c r="AC37" s="307">
        <f t="shared" si="0"/>
        <v>-0.19726968210526008</v>
      </c>
      <c r="AD37" s="83">
        <f t="shared" si="0"/>
        <v>-0.26136482226382163</v>
      </c>
      <c r="AE37" s="87">
        <f t="shared" si="0"/>
        <v>-0.26738958807206981</v>
      </c>
    </row>
    <row r="38" spans="9:31" ht="15" hidden="1">
      <c r="I38" s="365">
        <v>40939</v>
      </c>
      <c r="J38" s="307"/>
      <c r="K38" s="83"/>
      <c r="L38" s="83"/>
      <c r="M38" s="83"/>
      <c r="N38" s="83"/>
      <c r="O38" s="83"/>
      <c r="P38" s="83"/>
      <c r="Q38" s="83"/>
      <c r="R38" s="83"/>
      <c r="S38" s="83">
        <f>'FN30.350.10(IOX)'!$S39</f>
        <v>-5.9434543488432502E-2</v>
      </c>
      <c r="T38" s="83">
        <f>'FN30.400.10(IOX)'!$S39</f>
        <v>-7.9476985098886371E-2</v>
      </c>
      <c r="U38" s="83">
        <f>'FN30.450.10(IOX)'!$S39</f>
        <v>-8.8507605414935769E-2</v>
      </c>
      <c r="V38" s="83">
        <f>'FN30.500.10(IOX)'!$S39</f>
        <v>-9.3185865399643131E-2</v>
      </c>
      <c r="W38" s="83">
        <f>'FN30.400.09(IOX)'!$S41</f>
        <v>-0.12056959458442984</v>
      </c>
      <c r="X38" s="83">
        <f>'FN30.450.09(IOX)'!$S41</f>
        <v>-0.10655238940015514</v>
      </c>
      <c r="Y38" s="83">
        <f>'FN30.500.09(IOX)'!$S41</f>
        <v>-0.10943621797308919</v>
      </c>
      <c r="Z38" s="83">
        <f>'FN30.550.08(IOX)'!$S41</f>
        <v>-2.5108546521885322E-2</v>
      </c>
      <c r="AA38" s="83">
        <f>'FN30.600.08(IOX)'!$S41</f>
        <v>-4.0919320938291356E-2</v>
      </c>
      <c r="AB38" s="109">
        <f>'FN30.650.67(IOX)'!$S41</f>
        <v>-2.0559467483327966E-2</v>
      </c>
      <c r="AC38" s="307">
        <f>'GII30.400.10(IOX)'!$S36</f>
        <v>-5.3887777794919309E-2</v>
      </c>
      <c r="AD38" s="83">
        <f>'GII30.450.10(IOX)'!$S36</f>
        <v>-6.6701559288196502E-2</v>
      </c>
      <c r="AE38" s="87">
        <f>'GII30.500.10(IOX)'!$S36</f>
        <v>-0.10050133795846983</v>
      </c>
    </row>
    <row r="39" spans="9:31" ht="15" hidden="1">
      <c r="I39" s="365">
        <v>40968</v>
      </c>
      <c r="J39" s="307"/>
      <c r="K39" s="83"/>
      <c r="L39" s="83"/>
      <c r="M39" s="83"/>
      <c r="N39" s="83"/>
      <c r="O39" s="83"/>
      <c r="P39" s="83"/>
      <c r="Q39" s="83"/>
      <c r="R39" s="83"/>
      <c r="S39" s="83">
        <f>'FN30.350.10(IOX)'!$S40</f>
        <v>0.1212937679316848</v>
      </c>
      <c r="T39" s="83">
        <f>'FN30.400.10(IOX)'!$S40</f>
        <v>0.16255155436390367</v>
      </c>
      <c r="U39" s="83">
        <f>'FN30.450.10(IOX)'!$S40</f>
        <v>0.13444876127973757</v>
      </c>
      <c r="V39" s="83">
        <f>'FN30.500.10(IOX)'!$S40</f>
        <v>0.10886647650145957</v>
      </c>
      <c r="W39" s="83">
        <f>'FN30.400.09(IOX)'!$S42</f>
        <v>0.13727130148762304</v>
      </c>
      <c r="X39" s="83">
        <f>'FN30.450.09(IOX)'!$S42</f>
        <v>0.13284592294091052</v>
      </c>
      <c r="Y39" s="83">
        <f>'FN30.500.09(IOX)'!$S42</f>
        <v>0.1075754463004923</v>
      </c>
      <c r="Z39" s="83">
        <f>'FN30.550.08(IOX)'!$S42</f>
        <v>7.9519681111438284E-2</v>
      </c>
      <c r="AA39" s="83">
        <f>'FN30.600.08(IOX)'!$S42</f>
        <v>8.9572794021357274E-2</v>
      </c>
      <c r="AB39" s="109">
        <f>'FN30.650.67(IOX)'!$S42</f>
        <v>6.6514745855294266E-2</v>
      </c>
      <c r="AC39" s="307">
        <f>'GII30.400.10(IOX)'!$S37</f>
        <v>4.3817963660266961E-2</v>
      </c>
      <c r="AD39" s="83">
        <f>'GII30.450.10(IOX)'!$S37</f>
        <v>5.420583798660919E-2</v>
      </c>
      <c r="AE39" s="87">
        <f>'GII30.500.10(IOX)'!$S37</f>
        <v>3.8139832141225898E-2</v>
      </c>
    </row>
    <row r="40" spans="9:31" ht="15" hidden="1">
      <c r="I40" s="365">
        <v>40998</v>
      </c>
      <c r="J40" s="307"/>
      <c r="K40" s="83"/>
      <c r="L40" s="83"/>
      <c r="M40" s="83"/>
      <c r="N40" s="83"/>
      <c r="O40" s="83"/>
      <c r="P40" s="83"/>
      <c r="Q40" s="83">
        <f>'FN30.400.11(IOX)'!$S29</f>
        <v>0.10294573583064366</v>
      </c>
      <c r="R40" s="83">
        <f>'FN30.450.11(IOX)'!$S29</f>
        <v>8.199505390662333E-2</v>
      </c>
      <c r="S40" s="83">
        <f>'FN30.350.10(IOX)'!$S41</f>
        <v>9.9432420706983077E-2</v>
      </c>
      <c r="T40" s="83">
        <f>'FN30.400.10(IOX)'!$S41</f>
        <v>0.11627288553811403</v>
      </c>
      <c r="U40" s="83">
        <f>'FN30.450.10(IOX)'!$S41</f>
        <v>9.0738325632755176E-2</v>
      </c>
      <c r="V40" s="83">
        <f>'FN30.500.10(IOX)'!$S41</f>
        <v>8.5846573941671292E-2</v>
      </c>
      <c r="W40" s="83">
        <f>'FN30.400.09(IOX)'!$S43</f>
        <v>0.14720258668822661</v>
      </c>
      <c r="X40" s="83">
        <f>'FN30.450.09(IOX)'!$S43</f>
        <v>0.10660006543788846</v>
      </c>
      <c r="Y40" s="83">
        <f>'FN30.500.09(IOX)'!$S43</f>
        <v>0.11157346534699919</v>
      </c>
      <c r="Z40" s="83">
        <f>'FN30.550.08(IOX)'!$S43</f>
        <v>5.1304234715593026E-2</v>
      </c>
      <c r="AA40" s="83">
        <f>'FN30.600.08(IOX)'!$S43</f>
        <v>5.7701420857459849E-2</v>
      </c>
      <c r="AB40" s="109">
        <f>'FN30.650.67(IOX)'!$S43</f>
        <v>5.3467778545592252E-2</v>
      </c>
      <c r="AC40" s="307">
        <f>'GII30.400.10(IOX)'!$S38</f>
        <v>3.7601549424170239E-2</v>
      </c>
      <c r="AD40" s="83">
        <f>'GII30.450.10(IOX)'!$S38</f>
        <v>4.622950074496824E-2</v>
      </c>
      <c r="AE40" s="87">
        <f>'GII30.500.10(IOX)'!$S38</f>
        <v>8.1704478778541242E-2</v>
      </c>
    </row>
    <row r="41" spans="9:31" ht="15" hidden="1">
      <c r="I41" s="365">
        <v>41029</v>
      </c>
      <c r="J41" s="307"/>
      <c r="K41" s="83"/>
      <c r="L41" s="83"/>
      <c r="M41" s="83"/>
      <c r="N41" s="83"/>
      <c r="O41" s="83"/>
      <c r="P41" s="83"/>
      <c r="Q41" s="83">
        <f>'FN30.400.11(IOX)'!$S30</f>
        <v>-6.5383323217092559E-2</v>
      </c>
      <c r="R41" s="83">
        <f>'FN30.450.11(IOX)'!$S30</f>
        <v>-6.5066753403431765E-2</v>
      </c>
      <c r="S41" s="83">
        <f>'FN30.350.10(IOX)'!$S42</f>
        <v>-7.0632476636427882E-2</v>
      </c>
      <c r="T41" s="83">
        <f>'FN30.400.10(IOX)'!$S42</f>
        <v>-7.445698150000285E-2</v>
      </c>
      <c r="U41" s="83">
        <f>'FN30.450.10(IOX)'!$S42</f>
        <v>-7.8431852009355818E-2</v>
      </c>
      <c r="V41" s="83">
        <f>'FN30.500.10(IOX)'!$S42</f>
        <v>-3.2570489530029244E-2</v>
      </c>
      <c r="W41" s="83">
        <f>'FN30.400.09(IOX)'!$S44</f>
        <v>-9.1574770401636016E-2</v>
      </c>
      <c r="X41" s="83">
        <f>'FN30.450.09(IOX)'!$S44</f>
        <v>-9.5037121607515609E-2</v>
      </c>
      <c r="Y41" s="83">
        <f>'FN30.500.09(IOX)'!$S44</f>
        <v>-3.9537485715079833E-2</v>
      </c>
      <c r="Z41" s="83">
        <f>'FN30.550.08(IOX)'!$S44</f>
        <v>-4.592305071827886E-2</v>
      </c>
      <c r="AA41" s="83">
        <f>'FN30.600.08(IOX)'!$S44</f>
        <v>-4.3221133793367325E-2</v>
      </c>
      <c r="AB41" s="109">
        <f>'FN30.650.67(IOX)'!$S44</f>
        <v>3.1853714786531186E-2</v>
      </c>
      <c r="AC41" s="307">
        <f>'GII30.400.10(IOX)'!$S39</f>
        <v>-4.2695377968343912E-2</v>
      </c>
      <c r="AD41" s="83">
        <f>'GII30.450.10(IOX)'!$S39</f>
        <v>-4.2514281564678486E-2</v>
      </c>
      <c r="AE41" s="87">
        <f>'GII30.500.10(IOX)'!$S39</f>
        <v>-4.2273626275570839E-2</v>
      </c>
    </row>
    <row r="42" spans="9:31" ht="15" hidden="1">
      <c r="I42" s="365">
        <v>41060</v>
      </c>
      <c r="J42" s="307"/>
      <c r="K42" s="83"/>
      <c r="L42" s="83"/>
      <c r="M42" s="83"/>
      <c r="N42" s="83"/>
      <c r="O42" s="83"/>
      <c r="P42" s="83"/>
      <c r="Q42" s="83">
        <f>'FN30.400.11(IOX)'!$S31</f>
        <v>-0.1180946453381542</v>
      </c>
      <c r="R42" s="83">
        <f>'FN30.450.11(IOX)'!$S31</f>
        <v>-0.10687060097455332</v>
      </c>
      <c r="S42" s="83">
        <f>'FN30.350.10(IOX)'!$S43</f>
        <v>-0.15384819857742224</v>
      </c>
      <c r="T42" s="83">
        <f>'FN30.400.10(IOX)'!$S43</f>
        <v>-0.14179310548840615</v>
      </c>
      <c r="U42" s="83">
        <f>'FN30.450.10(IOX)'!$S43</f>
        <v>-0.12447315870950709</v>
      </c>
      <c r="V42" s="83">
        <f>'FN30.500.10(IOX)'!$S43</f>
        <v>-9.3068713806704881E-2</v>
      </c>
      <c r="W42" s="83">
        <f>'FN30.400.09(IOX)'!$S45</f>
        <v>-0.18559382883027845</v>
      </c>
      <c r="X42" s="83">
        <f>'FN30.450.09(IOX)'!$S45</f>
        <v>-0.1447342967723608</v>
      </c>
      <c r="Y42" s="83">
        <f>'FN30.500.09(IOX)'!$S45</f>
        <v>-0.1066809252613734</v>
      </c>
      <c r="Z42" s="83">
        <f>'FN30.550.08(IOX)'!$S45</f>
        <v>-0.10769322784159303</v>
      </c>
      <c r="AA42" s="83">
        <f>'FN30.600.08(IOX)'!$S45</f>
        <v>-9.6888260654163713E-2</v>
      </c>
      <c r="AB42" s="109">
        <f>'FN30.650.67(IOX)'!$S45</f>
        <v>-4.1167727853540732E-2</v>
      </c>
      <c r="AC42" s="307">
        <f>'GII30.400.10(IOX)'!$S40</f>
        <v>-7.5423553281730019E-2</v>
      </c>
      <c r="AD42" s="83">
        <f>'GII30.450.10(IOX)'!$S40</f>
        <v>-8.2699294331891549E-2</v>
      </c>
      <c r="AE42" s="87">
        <f>'GII30.500.10(IOX)'!$S40</f>
        <v>-8.6492872832465442E-2</v>
      </c>
    </row>
    <row r="43" spans="9:31" ht="15" hidden="1">
      <c r="I43" s="365">
        <v>41089</v>
      </c>
      <c r="J43" s="307"/>
      <c r="K43" s="83"/>
      <c r="L43" s="83"/>
      <c r="M43" s="83"/>
      <c r="N43" s="83"/>
      <c r="O43" s="83"/>
      <c r="P43" s="83"/>
      <c r="Q43" s="83">
        <f>'FN30.400.11(IOX)'!$S32</f>
        <v>-1.1104095878397906E-2</v>
      </c>
      <c r="R43" s="83">
        <f>'FN30.450.11(IOX)'!$S32</f>
        <v>1.1640145032632342E-2</v>
      </c>
      <c r="S43" s="83">
        <f>'FN30.350.10(IOX)'!$S44</f>
        <v>3.335104119931414E-2</v>
      </c>
      <c r="T43" s="83">
        <f>'FN30.400.10(IOX)'!$S44</f>
        <v>3.1952251200517173E-2</v>
      </c>
      <c r="U43" s="83">
        <f>'FN30.450.10(IOX)'!$S44</f>
        <v>3.5502963617906197E-2</v>
      </c>
      <c r="V43" s="83">
        <f>'FN30.500.10(IOX)'!$S44</f>
        <v>1.983123550671077E-2</v>
      </c>
      <c r="W43" s="83">
        <f>'FN30.400.09(IOX)'!$S46</f>
        <v>5.2476543350808466E-2</v>
      </c>
      <c r="X43" s="83">
        <f>'FN30.450.09(IOX)'!$S46</f>
        <v>6.864418518365821E-2</v>
      </c>
      <c r="Y43" s="83">
        <f>'FN30.500.09(IOX)'!$S46</f>
        <v>2.5324068933072683E-2</v>
      </c>
      <c r="Z43" s="83">
        <f>'FN30.550.08(IOX)'!$S46</f>
        <v>-3.0878862365126144E-4</v>
      </c>
      <c r="AA43" s="83">
        <f>'FN30.600.08(IOX)'!$S46</f>
        <v>-1.6755725421783742E-2</v>
      </c>
      <c r="AB43" s="109">
        <f>'FN30.650.67(IOX)'!$S46</f>
        <v>-2.9587824710597385E-2</v>
      </c>
      <c r="AC43" s="307">
        <f>'GII30.400.10(IOX)'!$S41</f>
        <v>1.5588022447481436E-2</v>
      </c>
      <c r="AD43" s="83">
        <f>'GII30.450.10(IOX)'!$S41</f>
        <v>1.7291817603628187E-2</v>
      </c>
      <c r="AE43" s="87">
        <f>'GII30.500.10(IOX)'!$S41</f>
        <v>1.1282456731956832E-2</v>
      </c>
    </row>
    <row r="44" spans="9:31" ht="15" hidden="1">
      <c r="I44" s="365">
        <v>41121</v>
      </c>
      <c r="J44" s="307"/>
      <c r="K44" s="83"/>
      <c r="L44" s="83"/>
      <c r="M44" s="83"/>
      <c r="N44" s="83"/>
      <c r="O44" s="83"/>
      <c r="P44" s="83"/>
      <c r="Q44" s="83">
        <f>'FN30.400.11(IOX)'!$S33</f>
        <v>-7.0482402644758343E-2</v>
      </c>
      <c r="R44" s="83">
        <f>'FN30.450.11(IOX)'!$S33</f>
        <v>2.1063309156469874E-2</v>
      </c>
      <c r="S44" s="83">
        <f>'FN30.350.10(IOX)'!$S45</f>
        <v>-0.12672980462302708</v>
      </c>
      <c r="T44" s="83">
        <f>'FN30.400.10(IOX)'!$S45</f>
        <v>-4.6241530904830082E-2</v>
      </c>
      <c r="U44" s="83">
        <f>'FN30.450.10(IOX)'!$S45</f>
        <v>4.4247748319167666E-3</v>
      </c>
      <c r="V44" s="83">
        <f>'FN30.500.10(IOX)'!$S45</f>
        <v>-2.0759593175655542E-3</v>
      </c>
      <c r="W44" s="83">
        <f>'FN30.400.09(IOX)'!$S47</f>
        <v>-2.8995003333362131E-2</v>
      </c>
      <c r="X44" s="83">
        <f>'FN30.450.09(IOX)'!$S47</f>
        <v>8.0442593877708673E-3</v>
      </c>
      <c r="Y44" s="83">
        <f>'FN30.500.09(IOX)'!$S47</f>
        <v>-7.9658197431064781E-3</v>
      </c>
      <c r="Z44" s="83">
        <f>'FN30.550.08(IOX)'!$S47</f>
        <v>-1.4070085593112425E-2</v>
      </c>
      <c r="AA44" s="83">
        <f>'FN30.600.08(IOX)'!$S47</f>
        <v>-1.9719539126041311E-2</v>
      </c>
      <c r="AB44" s="109">
        <f>'FN30.650.67(IOX)'!$S47</f>
        <v>1.0238186196319197E-2</v>
      </c>
      <c r="AC44" s="307">
        <f>'GII30.400.10(IOX)'!$S42</f>
        <v>-3.9538462960205481E-2</v>
      </c>
      <c r="AD44" s="83">
        <f>'GII30.450.10(IOX)'!$S42</f>
        <v>-1.3830353947075933E-2</v>
      </c>
      <c r="AE44" s="87">
        <f>'GII30.500.10(IOX)'!$S42</f>
        <v>-1.7401261451546274E-2</v>
      </c>
    </row>
    <row r="45" spans="9:31" ht="15" hidden="1">
      <c r="I45" s="365">
        <v>41152</v>
      </c>
      <c r="J45" s="307"/>
      <c r="K45" s="83"/>
      <c r="L45" s="83"/>
      <c r="M45" s="83"/>
      <c r="N45" s="83"/>
      <c r="O45" s="83"/>
      <c r="P45" s="83"/>
      <c r="Q45" s="83">
        <f>'FN30.400.11(IOX)'!$S34</f>
        <v>8.0025320049037091E-2</v>
      </c>
      <c r="R45" s="83">
        <f>'FN30.450.11(IOX)'!$S34</f>
        <v>5.3553158268275308E-2</v>
      </c>
      <c r="S45" s="83">
        <f>'FN30.350.10(IOX)'!$S46</f>
        <v>7.5408349264520322E-2</v>
      </c>
      <c r="T45" s="83">
        <f>'FN30.400.10(IOX)'!$S46</f>
        <v>6.8776955896433345E-2</v>
      </c>
      <c r="U45" s="83">
        <f>'FN30.450.10(IOX)'!$S46</f>
        <v>4.2080174512345359E-2</v>
      </c>
      <c r="V45" s="83">
        <f>'FN30.500.10(IOX)'!$S46</f>
        <v>5.0586772819473588E-2</v>
      </c>
      <c r="W45" s="83">
        <f>'FN30.400.09(IOX)'!$S48</f>
        <v>7.3880127031290349E-2</v>
      </c>
      <c r="X45" s="83">
        <f>'FN30.450.09(IOX)'!$S48</f>
        <v>6.1010701908062737E-2</v>
      </c>
      <c r="Y45" s="83">
        <f>'FN30.500.09(IOX)'!$S48</f>
        <v>7.7262502747210457E-2</v>
      </c>
      <c r="Z45" s="83">
        <f>'FN30.550.08(IOX)'!$S48</f>
        <v>2.7180019548164423E-2</v>
      </c>
      <c r="AA45" s="83">
        <f>'FN30.600.08(IOX)'!$S48</f>
        <v>3.2834085252654729E-2</v>
      </c>
      <c r="AB45" s="109">
        <f>'FN30.650.67(IOX)'!$S48</f>
        <v>3.6733675097648764E-3</v>
      </c>
      <c r="AC45" s="307">
        <f>'GII30.400.10(IOX)'!$S43</f>
        <v>4.9597337537514496E-2</v>
      </c>
      <c r="AD45" s="83">
        <f>'GII30.450.10(IOX)'!$S43</f>
        <v>5.3706142733264975E-2</v>
      </c>
      <c r="AE45" s="87">
        <f>'GII30.500.10(IOX)'!$S43</f>
        <v>6.5106170633003002E-2</v>
      </c>
    </row>
    <row r="46" spans="9:31" ht="15" hidden="1">
      <c r="I46" s="365">
        <v>41180</v>
      </c>
      <c r="J46" s="307"/>
      <c r="K46" s="83"/>
      <c r="L46" s="83"/>
      <c r="M46" s="83"/>
      <c r="N46" s="83"/>
      <c r="O46" s="83"/>
      <c r="P46" s="83"/>
      <c r="Q46" s="83">
        <f>'FN30.400.11(IOX)'!$S35</f>
        <v>-0.17716813883853658</v>
      </c>
      <c r="R46" s="83">
        <f>'FN30.450.11(IOX)'!$S35</f>
        <v>-0.14035676930280083</v>
      </c>
      <c r="S46" s="83">
        <f>'FN30.350.10(IOX)'!$S47</f>
        <v>-0.23112847609613188</v>
      </c>
      <c r="T46" s="83">
        <f>'FN30.400.10(IOX)'!$S47</f>
        <v>-0.18409914393119517</v>
      </c>
      <c r="U46" s="83">
        <f>'FN30.450.10(IOX)'!$S47</f>
        <v>-0.13762118003025714</v>
      </c>
      <c r="V46" s="83">
        <f>'FN30.500.10(IOX)'!$S47</f>
        <v>-4.9634832369052695E-2</v>
      </c>
      <c r="W46" s="83">
        <f>'FN30.400.09(IOX)'!$S49</f>
        <v>-0.17414274343092048</v>
      </c>
      <c r="X46" s="83">
        <f>'FN30.450.09(IOX)'!$S49</f>
        <v>-0.13328578542970967</v>
      </c>
      <c r="Y46" s="83">
        <f>'FN30.500.09(IOX)'!$S49</f>
        <v>-5.2524730516646495E-2</v>
      </c>
      <c r="Z46" s="83">
        <f>'FN30.550.08(IOX)'!$S49</f>
        <v>-9.7115255488631619E-2</v>
      </c>
      <c r="AA46" s="83">
        <f>'FN30.600.08(IOX)'!$S49</f>
        <v>-4.8697777638491209E-2</v>
      </c>
      <c r="AB46" s="109">
        <f>'FN30.650.67(IOX)'!$S49</f>
        <v>-4.2266188472250291E-2</v>
      </c>
      <c r="AC46" s="307">
        <f>'GII30.400.10(IOX)'!$S44</f>
        <v>-7.5554947817000909E-2</v>
      </c>
      <c r="AD46" s="83">
        <f>'GII30.450.10(IOX)'!$S44</f>
        <v>-7.9306870147825115E-2</v>
      </c>
      <c r="AE46" s="87">
        <f>'GII30.500.10(IOX)'!$S44</f>
        <v>-3.4833373046802313E-2</v>
      </c>
    </row>
    <row r="47" spans="9:31" ht="15" hidden="1">
      <c r="I47" s="365">
        <v>41213</v>
      </c>
      <c r="J47" s="307"/>
      <c r="K47" s="83"/>
      <c r="L47" s="83"/>
      <c r="M47" s="83"/>
      <c r="N47" s="83"/>
      <c r="O47" s="83"/>
      <c r="P47" s="83"/>
      <c r="Q47" s="83">
        <f>'FN30.400.11(IOX)'!$S36</f>
        <v>5.3172525375786801E-3</v>
      </c>
      <c r="R47" s="83">
        <f>'FN30.450.11(IOX)'!$S36</f>
        <v>3.6799575490838891E-2</v>
      </c>
      <c r="S47" s="83">
        <f>'FN30.350.10(IOX)'!$S48</f>
        <v>4.1549074454645309E-3</v>
      </c>
      <c r="T47" s="83">
        <f>'FN30.400.10(IOX)'!$S48</f>
        <v>1.0943713897935158E-2</v>
      </c>
      <c r="U47" s="83">
        <f>'FN30.450.10(IOX)'!$S48</f>
        <v>4.5069788446173598E-2</v>
      </c>
      <c r="V47" s="83">
        <f>'FN30.500.10(IOX)'!$S48</f>
        <v>-6.8860743918721231E-3</v>
      </c>
      <c r="W47" s="83">
        <f>'FN30.400.09(IOX)'!$S50</f>
        <v>-1.314522396313941E-2</v>
      </c>
      <c r="X47" s="83">
        <f>'FN30.450.09(IOX)'!$S50</f>
        <v>2.2881091304172898E-2</v>
      </c>
      <c r="Y47" s="83">
        <f>'FN30.500.09(IOX)'!$S50</f>
        <v>-5.5880565734023595E-4</v>
      </c>
      <c r="Z47" s="83">
        <f>'FN30.550.08(IOX)'!$S50</f>
        <v>4.4900477522383991E-2</v>
      </c>
      <c r="AA47" s="83">
        <f>'FN30.600.08(IOX)'!$S50</f>
        <v>4.4715590183860024E-2</v>
      </c>
      <c r="AB47" s="109">
        <f>'FN30.650.67(IOX)'!$S50</f>
        <v>1.317433180595428E-2</v>
      </c>
      <c r="AC47" s="307">
        <f>'GII30.400.10(IOX)'!$S45</f>
        <v>6.3470571009196465E-3</v>
      </c>
      <c r="AD47" s="83">
        <f>'GII30.450.10(IOX)'!$S45</f>
        <v>2.3775195814908126E-2</v>
      </c>
      <c r="AE47" s="87">
        <f>'GII30.500.10(IOX)'!$S45</f>
        <v>3.6514203237105088E-2</v>
      </c>
    </row>
    <row r="48" spans="9:31" ht="15" hidden="1">
      <c r="I48" s="365">
        <v>41243</v>
      </c>
      <c r="J48" s="307"/>
      <c r="K48" s="83"/>
      <c r="L48" s="83"/>
      <c r="M48" s="83"/>
      <c r="N48" s="83"/>
      <c r="O48" s="83"/>
      <c r="P48" s="83"/>
      <c r="Q48" s="83">
        <f>'FN30.400.11(IOX)'!$S37</f>
        <v>-9.7423258889251085E-3</v>
      </c>
      <c r="R48" s="83">
        <f>'FN30.450.11(IOX)'!$S37</f>
        <v>-7.2273616260875348E-2</v>
      </c>
      <c r="S48" s="83">
        <f>'FN30.350.10(IOX)'!$S49</f>
        <v>5.6387143731194012E-3</v>
      </c>
      <c r="T48" s="83">
        <f>'FN30.400.10(IOX)'!$S49</f>
        <v>-3.2521535676705009E-2</v>
      </c>
      <c r="U48" s="83">
        <f>'FN30.450.10(IOX)'!$S49</f>
        <v>-5.0744753505950993E-2</v>
      </c>
      <c r="V48" s="83">
        <f>'FN30.500.10(IOX)'!$S49</f>
        <v>-6.9688205521436258E-2</v>
      </c>
      <c r="W48" s="83">
        <f>'FN30.400.09(IOX)'!$S51</f>
        <v>-5.3921248782249395E-2</v>
      </c>
      <c r="X48" s="83">
        <f>'FN30.450.09(IOX)'!$S51</f>
        <v>-7.703471924560655E-2</v>
      </c>
      <c r="Y48" s="83">
        <f>'FN30.500.09(IOX)'!$S51</f>
        <v>-9.2843607517126642E-2</v>
      </c>
      <c r="Z48" s="83">
        <f>'FN30.550.08(IOX)'!$S51</f>
        <v>-0.10352116197616998</v>
      </c>
      <c r="AA48" s="83">
        <f>'FN30.600.08(IOX)'!$S51</f>
        <v>-8.1440660125847844E-2</v>
      </c>
      <c r="AB48" s="109">
        <f>'FN30.650.67(IOX)'!$S51</f>
        <v>-7.0755243987414548E-2</v>
      </c>
      <c r="AC48" s="307">
        <f>'GII30.400.10(IOX)'!$S46</f>
        <v>-1.7172435629461188E-2</v>
      </c>
      <c r="AD48" s="83">
        <f>'GII30.450.10(IOX)'!$S46</f>
        <v>-2.5627564448168601E-2</v>
      </c>
      <c r="AE48" s="87">
        <f>'GII30.500.10(IOX)'!$S46</f>
        <v>-3.5602272815360027E-2</v>
      </c>
    </row>
    <row r="49" spans="9:31" ht="15" hidden="1">
      <c r="I49" s="365">
        <v>41274</v>
      </c>
      <c r="J49" s="307"/>
      <c r="K49" s="83"/>
      <c r="L49" s="83"/>
      <c r="M49" s="83"/>
      <c r="N49" s="83"/>
      <c r="O49" s="83"/>
      <c r="P49" s="83"/>
      <c r="Q49" s="83">
        <f>'FN30.400.11(IOX)'!$S38</f>
        <v>2.0199414556873029E-2</v>
      </c>
      <c r="R49" s="83">
        <f>'FN30.450.11(IOX)'!$S38</f>
        <v>4.1704928643086052E-2</v>
      </c>
      <c r="S49" s="83">
        <f>'FN30.350.10(IOX)'!$S50</f>
        <v>5.0332946393603067E-3</v>
      </c>
      <c r="T49" s="83">
        <f>'FN30.400.10(IOX)'!$S50</f>
        <v>1.963697458147411E-3</v>
      </c>
      <c r="U49" s="83">
        <f>'FN30.450.10(IOX)'!$S50</f>
        <v>2.9905504174027604E-2</v>
      </c>
      <c r="V49" s="83">
        <f>'FN30.500.10(IOX)'!$S50</f>
        <v>2.3971674144781421E-2</v>
      </c>
      <c r="W49" s="83">
        <f>'FN30.400.09(IOX)'!$S52</f>
        <v>2.8611204854001693E-2</v>
      </c>
      <c r="X49" s="83">
        <f>'FN30.450.09(IOX)'!$S52</f>
        <v>5.476968365189263E-2</v>
      </c>
      <c r="Y49" s="83">
        <f>'FN30.500.09(IOX)'!$S52</f>
        <v>2.0127291589773846E-2</v>
      </c>
      <c r="Z49" s="83">
        <f>'FN30.550.08(IOX)'!$S52</f>
        <v>4.9766462147390278E-2</v>
      </c>
      <c r="AA49" s="83">
        <f>'FN30.600.08(IOX)'!$S52</f>
        <v>4.1552808304599773E-2</v>
      </c>
      <c r="AB49" s="109">
        <f>'FN30.650.67(IOX)'!$S52</f>
        <v>2.5464462498545296E-2</v>
      </c>
      <c r="AC49" s="307">
        <f>'GII30.400.10(IOX)'!$S47</f>
        <v>1.759353307883816E-2</v>
      </c>
      <c r="AD49" s="83">
        <f>'GII30.450.10(IOX)'!$S47</f>
        <v>9.1509154745669091E-3</v>
      </c>
      <c r="AE49" s="87">
        <f>'GII30.500.10(IOX)'!$S47</f>
        <v>1.1958787682156618E-2</v>
      </c>
    </row>
    <row r="50" spans="9:31" ht="15">
      <c r="I50" s="374">
        <v>2012</v>
      </c>
      <c r="J50" s="375"/>
      <c r="K50" s="376"/>
      <c r="L50" s="376"/>
      <c r="M50" s="376"/>
      <c r="N50" s="376"/>
      <c r="O50" s="376"/>
      <c r="P50" s="376"/>
      <c r="Q50" s="376">
        <f>((1+Q38)*(1+Q39)*(1+Q40)*(1+Q41)*(1+Q42)*(1+Q43)*(1+Q44)*(1+Q45)*(1+Q46)*(1+Q47)*(1+Q48)*(1+Q49))-1</f>
        <v>-0.24577781090429762</v>
      </c>
      <c r="R50" s="376">
        <f>((1+R38)*(1+R39)*(1+R40)*(1+R41)*(1+R42)*(1+R43)*(1+R44)*(1+R45)*(1+R46)*(1+R47)*(1+R48)*(1+R49))-1</f>
        <v>-0.15309805832193257</v>
      </c>
      <c r="S50" s="376">
        <f>((1+S38)*(1+S39)*(1+S40)*(1+S41)*(1+S42)*(1+S43)*(1+S44)*(1+S45)*(1+S46)*(1+S47)*(1+S48)*(1+S49))-1</f>
        <v>-0.30950649726761048</v>
      </c>
      <c r="T50" s="376">
        <f t="shared" ref="T50:AE50" si="1">((1+T38)*(1+T39)*(1+T40)*(1+T41)*(1+T42)*(1+T43)*(1+T44)*(1+T45)*(1+T46)*(1+T47)*(1+T48)*(1+T49))-1</f>
        <v>-0.20191599608822397</v>
      </c>
      <c r="U50" s="376">
        <f t="shared" si="1"/>
        <v>-0.13094135346969915</v>
      </c>
      <c r="V50" s="376">
        <f t="shared" si="1"/>
        <v>-7.9076637600368427E-2</v>
      </c>
      <c r="W50" s="376">
        <f t="shared" si="1"/>
        <v>-0.26113960277881509</v>
      </c>
      <c r="X50" s="376">
        <f t="shared" si="1"/>
        <v>-0.14485646649723827</v>
      </c>
      <c r="Y50" s="376">
        <f t="shared" si="1"/>
        <v>-9.6694741178966259E-2</v>
      </c>
      <c r="Z50" s="376">
        <f t="shared" si="1"/>
        <v>-0.15333561098939585</v>
      </c>
      <c r="AA50" s="376">
        <f t="shared" si="1"/>
        <v>-9.5986377188879146E-2</v>
      </c>
      <c r="AB50" s="377">
        <f t="shared" si="1"/>
        <v>-9.4438051848583227E-3</v>
      </c>
      <c r="AC50" s="375">
        <f t="shared" si="1"/>
        <v>-0.13604359094351193</v>
      </c>
      <c r="AD50" s="376">
        <f t="shared" si="1"/>
        <v>-0.11420288946962309</v>
      </c>
      <c r="AE50" s="378">
        <f t="shared" si="1"/>
        <v>-8.6819715824143384E-2</v>
      </c>
    </row>
    <row r="51" spans="9:31" ht="15" hidden="1">
      <c r="I51" s="148">
        <v>41305</v>
      </c>
      <c r="J51" s="363"/>
      <c r="K51" s="138"/>
      <c r="L51" s="138"/>
      <c r="M51" s="138"/>
      <c r="N51" s="138"/>
      <c r="O51" s="138"/>
      <c r="P51" s="138"/>
      <c r="Q51" s="138">
        <f>'FN30.400.11(IOX)'!$S39</f>
        <v>0.14069208072803932</v>
      </c>
      <c r="R51" s="138">
        <f>'FN30.450.11(IOX)'!$S39</f>
        <v>8.2787560581583194E-2</v>
      </c>
      <c r="S51" s="138">
        <f>'FN30.350.10(IOX)'!$S51</f>
        <v>0.19486582908511721</v>
      </c>
      <c r="T51" s="138">
        <f>'FN30.400.10(IOX)'!$S51</f>
        <v>0.14168711460822497</v>
      </c>
      <c r="U51" s="138">
        <f>'FN30.450.10(IOX)'!$S51</f>
        <v>7.7298150381986286E-2</v>
      </c>
      <c r="V51" s="138">
        <f>'FN30.500.10(IOX)'!$S51</f>
        <v>1.6078117632604964E-2</v>
      </c>
      <c r="W51" s="138">
        <f>'FN30.400.09(IOX)'!$S53</f>
        <v>0.13475240061165916</v>
      </c>
      <c r="X51" s="138">
        <f>'FN30.450.09(IOX)'!$S53</f>
        <v>4.5654624727499322E-2</v>
      </c>
      <c r="Y51" s="138">
        <f>'FN30.500.09(IOX)'!$S53</f>
        <v>1.2642221897051697E-2</v>
      </c>
      <c r="Z51" s="138">
        <f>'FN30.550.08(IOX)'!$S53</f>
        <v>-8.2209332759366899E-3</v>
      </c>
      <c r="AA51" s="138">
        <f>'FN30.600.08(IOX)'!$S53</f>
        <v>-3.9380100925112488E-2</v>
      </c>
      <c r="AB51" s="142">
        <f>'FN30.650.67(IOX)'!$S53</f>
        <v>-4.563620134804771E-2</v>
      </c>
      <c r="AC51" s="363">
        <f>'GII30.400.10(IOX)'!$S48</f>
        <v>6.5576257408862443E-2</v>
      </c>
      <c r="AD51" s="138">
        <f>'GII30.450.10(IOX)'!$S48</f>
        <v>6.6337596191920867E-2</v>
      </c>
      <c r="AE51" s="364">
        <f>'GII30.500.10(IOX)'!$S48</f>
        <v>3.7746046033066583E-2</v>
      </c>
    </row>
    <row r="52" spans="9:31" ht="15" hidden="1">
      <c r="I52" s="148">
        <v>41333</v>
      </c>
      <c r="J52" s="307"/>
      <c r="K52" s="83"/>
      <c r="L52" s="83"/>
      <c r="M52" s="83"/>
      <c r="N52" s="83"/>
      <c r="O52" s="83"/>
      <c r="P52" s="83"/>
      <c r="Q52" s="83">
        <f>'FN30.400.11(IOX)'!$S40</f>
        <v>-3.1226966315376161E-2</v>
      </c>
      <c r="R52" s="83">
        <f>'FN30.450.11(IOX)'!$S40</f>
        <v>-1.4024268896446824E-2</v>
      </c>
      <c r="S52" s="83">
        <f>'FN30.350.10(IOX)'!$S52</f>
        <v>7.8913174915714677E-3</v>
      </c>
      <c r="T52" s="83">
        <f>'FN30.400.10(IOX)'!$S52</f>
        <v>-2.536461714956656E-2</v>
      </c>
      <c r="U52" s="83">
        <f>'FN30.450.10(IOX)'!$S52</f>
        <v>-1.513406009697053E-2</v>
      </c>
      <c r="V52" s="83">
        <f>'FN30.500.10(IOX)'!$S52</f>
        <v>-1.3488971045000547E-2</v>
      </c>
      <c r="W52" s="83">
        <f>'FN30.400.09(IOX)'!$S54</f>
        <v>-2.2391997094506746E-2</v>
      </c>
      <c r="X52" s="83">
        <f>'FN30.450.09(IOX)'!$S54</f>
        <v>-1.8125774178180079E-2</v>
      </c>
      <c r="Y52" s="83">
        <f>'FN30.500.09(IOX)'!$S54</f>
        <v>5.2032329228147572E-3</v>
      </c>
      <c r="Z52" s="83">
        <f>'FN30.550.08(IOX)'!$S54</f>
        <v>5.42932670154961E-3</v>
      </c>
      <c r="AA52" s="83">
        <f>'FN30.600.08(IOX)'!$S54</f>
        <v>-1.1551362390473231E-2</v>
      </c>
      <c r="AB52" s="109">
        <f>'FN30.650.67(IOX)'!$S54</f>
        <v>-3.2195041124438967E-2</v>
      </c>
      <c r="AC52" s="307">
        <f>'GII30.400.10(IOX)'!$S49</f>
        <v>-2.5790412486969092E-3</v>
      </c>
      <c r="AD52" s="83">
        <f>'GII30.450.10(IOX)'!$S49</f>
        <v>1.3307274236300374E-3</v>
      </c>
      <c r="AE52" s="87">
        <f>'GII30.500.10(IOX)'!$S49</f>
        <v>-3.7486177364413737E-3</v>
      </c>
    </row>
    <row r="53" spans="9:31" ht="15" hidden="1">
      <c r="I53" s="148">
        <v>41361</v>
      </c>
      <c r="J53" s="307"/>
      <c r="K53" s="83"/>
      <c r="L53" s="83"/>
      <c r="M53" s="83"/>
      <c r="N53" s="83"/>
      <c r="O53" s="83">
        <f>'FN30.300.12(IOX)'!$S29</f>
        <v>4.6170097869677039E-2</v>
      </c>
      <c r="P53" s="83">
        <f>'FN30.350.12(IOX)'!$S29</f>
        <v>6.751467438097665E-2</v>
      </c>
      <c r="Q53" s="83">
        <f>'FN30.400.11(IOX)'!$S41</f>
        <v>6.1944880354968548E-2</v>
      </c>
      <c r="R53" s="83">
        <f>'FN30.450.11(IOX)'!$S41</f>
        <v>2.9476309056989992E-2</v>
      </c>
      <c r="S53" s="83">
        <f>'FN30.350.10(IOX)'!$S53</f>
        <v>8.0225782259987846E-2</v>
      </c>
      <c r="T53" s="83">
        <f>'FN30.400.10(IOX)'!$S53</f>
        <v>5.8173520654170474E-2</v>
      </c>
      <c r="U53" s="83">
        <f>'FN30.450.10(IOX)'!$S53</f>
        <v>3.6762588140279169E-2</v>
      </c>
      <c r="V53" s="83">
        <f>'FN30.500.10(IOX)'!$S53</f>
        <v>2.3695699476876282E-2</v>
      </c>
      <c r="W53" s="83">
        <f>'FN30.400.09(IOX)'!$S55</f>
        <v>5.3359769028007847E-2</v>
      </c>
      <c r="X53" s="83">
        <f>'FN30.450.09(IOX)'!$S55</f>
        <v>4.089731078255137E-2</v>
      </c>
      <c r="Y53" s="83">
        <f>'FN30.500.09(IOX)'!$S55</f>
        <v>3.3510840756460866E-2</v>
      </c>
      <c r="Z53" s="83">
        <f>'FN30.550.08(IOX)'!$S55</f>
        <v>1.3212621366461679E-2</v>
      </c>
      <c r="AA53" s="83">
        <f>'FN30.600.08(IOX)'!$S55</f>
        <v>1.6451468425186869E-2</v>
      </c>
      <c r="AB53" s="109">
        <f>'FN30.650.67(IOX)'!$S55</f>
        <v>-2.1542796783377709E-2</v>
      </c>
      <c r="AC53" s="307">
        <f>'GII30.400.10(IOX)'!$S50</f>
        <v>3.5508034017554431E-2</v>
      </c>
      <c r="AD53" s="83">
        <f>'GII30.450.10(IOX)'!$S50</f>
        <v>3.5450570493896147E-2</v>
      </c>
      <c r="AE53" s="87">
        <f>'GII30.500.10(IOX)'!$S50</f>
        <v>3.438062855355923E-2</v>
      </c>
    </row>
    <row r="54" spans="9:31" ht="15" hidden="1">
      <c r="I54" s="148">
        <v>41394</v>
      </c>
      <c r="J54" s="307"/>
      <c r="K54" s="83"/>
      <c r="L54" s="83"/>
      <c r="M54" s="83"/>
      <c r="N54" s="83"/>
      <c r="O54" s="83">
        <f>'FN30.300.12(IOX)'!$S30</f>
        <v>-6.880742575635844E-2</v>
      </c>
      <c r="P54" s="83">
        <f>'FN30.350.12(IOX)'!$S30</f>
        <v>-0.12468335873055829</v>
      </c>
      <c r="Q54" s="83">
        <f>'FN30.400.11(IOX)'!$S42</f>
        <v>-0.12550060910999614</v>
      </c>
      <c r="R54" s="83">
        <f>'FN30.450.11(IOX)'!$S42</f>
        <v>-0.1300689153254023</v>
      </c>
      <c r="S54" s="83">
        <f>'FN30.350.10(IOX)'!$S54</f>
        <v>-0.17442312834061638</v>
      </c>
      <c r="T54" s="83">
        <f>'FN30.400.10(IOX)'!$S54</f>
        <v>-0.15560790317359813</v>
      </c>
      <c r="U54" s="83">
        <f>'FN30.450.10(IOX)'!$S54</f>
        <v>-0.17578249352659306</v>
      </c>
      <c r="V54" s="83">
        <f>'FN30.500.10(IOX)'!$S54</f>
        <v>-0.1317435745950328</v>
      </c>
      <c r="W54" s="83">
        <f>'FN30.400.09(IOX)'!$S56</f>
        <v>-0.21640403945997119</v>
      </c>
      <c r="X54" s="83">
        <f>'FN30.450.09(IOX)'!$S56</f>
        <v>-0.19829514360313308</v>
      </c>
      <c r="Y54" s="83">
        <f>'FN30.500.09(IOX)'!$S56</f>
        <v>-0.12605638055919494</v>
      </c>
      <c r="Z54" s="83">
        <f>'FN30.550.08(IOX)'!$S56</f>
        <v>-0.14824943065717733</v>
      </c>
      <c r="AA54" s="83">
        <f>'FN30.600.08(IOX)'!$S56</f>
        <v>-0.12822441747071733</v>
      </c>
      <c r="AB54" s="109">
        <f>'FN30.650.67(IOX)'!$S56</f>
        <v>-0.10873299737480031</v>
      </c>
      <c r="AC54" s="307">
        <f>'GII30.400.10(IOX)'!$S51</f>
        <v>-9.1361627011169899E-2</v>
      </c>
      <c r="AD54" s="83">
        <f>'GII30.450.10(IOX)'!$S51</f>
        <v>-0.10492089311747106</v>
      </c>
      <c r="AE54" s="87">
        <f>'GII30.500.10(IOX)'!$S51</f>
        <v>-0.20020271349618707</v>
      </c>
    </row>
    <row r="55" spans="9:31" ht="15" hidden="1">
      <c r="I55" s="148">
        <v>41425</v>
      </c>
      <c r="J55" s="307"/>
      <c r="K55" s="83"/>
      <c r="L55" s="83"/>
      <c r="M55" s="83"/>
      <c r="N55" s="83"/>
      <c r="O55" s="83">
        <f>'FN30.300.12(IOX)'!$S31</f>
        <v>0.16545697854200034</v>
      </c>
      <c r="P55" s="83">
        <f>'FN30.350.12(IOX)'!$S31</f>
        <v>0.22052626820966112</v>
      </c>
      <c r="Q55" s="83">
        <f>'FN30.400.11(IOX)'!$S43</f>
        <v>0.26472228292326477</v>
      </c>
      <c r="R55" s="83">
        <f>'FN30.450.11(IOX)'!$S43</f>
        <v>0.17903455109150765</v>
      </c>
      <c r="S55" s="83">
        <f>'FN30.350.10(IOX)'!$S55</f>
        <v>0.32471929648047365</v>
      </c>
      <c r="T55" s="83">
        <f>'FN30.400.10(IOX)'!$S55</f>
        <v>0.27202077635909283</v>
      </c>
      <c r="U55" s="83">
        <f>'FN30.450.10(IOX)'!$S55</f>
        <v>0.18258472732460662</v>
      </c>
      <c r="V55" s="83">
        <f>'FN30.500.10(IOX)'!$S55</f>
        <v>1.2086008831271478E-2</v>
      </c>
      <c r="W55" s="83">
        <f>'FN30.400.09(IOX)'!$S57</f>
        <v>0.39630789627195284</v>
      </c>
      <c r="X55" s="83">
        <f>'FN30.450.09(IOX)'!$S57</f>
        <v>0.26669085804228526</v>
      </c>
      <c r="Y55" s="83">
        <f>'FN30.500.09(IOX)'!$S57</f>
        <v>6.4619166143674292E-3</v>
      </c>
      <c r="Z55" s="83">
        <f>'FN30.550.08(IOX)'!$S57</f>
        <v>4.0426548941416118E-2</v>
      </c>
      <c r="AA55" s="83">
        <f>'FN30.600.08(IOX)'!$S57</f>
        <v>-5.7085698473728123E-2</v>
      </c>
      <c r="AB55" s="109">
        <f>'FN30.650.67(IOX)'!$S57</f>
        <v>-4.1466650021652743E-2</v>
      </c>
      <c r="AC55" s="307">
        <f>'GII30.400.10(IOX)'!$S52</f>
        <v>0.14807655888062882</v>
      </c>
      <c r="AD55" s="83">
        <f>'GII30.450.10(IOX)'!$S52</f>
        <v>4.4704141322055579E-2</v>
      </c>
      <c r="AE55" s="87">
        <f>'GII30.500.10(IOX)'!$S52</f>
        <v>8.7913193413987432E-3</v>
      </c>
    </row>
    <row r="56" spans="9:31" ht="15" hidden="1">
      <c r="I56" s="148">
        <v>41453</v>
      </c>
      <c r="J56" s="307"/>
      <c r="K56" s="83"/>
      <c r="L56" s="83"/>
      <c r="M56" s="83"/>
      <c r="N56" s="83"/>
      <c r="O56" s="83">
        <f>'FN30.300.12(IOX)'!$S32</f>
        <v>2.7257694143721953E-2</v>
      </c>
      <c r="P56" s="83">
        <f>'FN30.350.12(IOX)'!$S32</f>
        <v>3.7864207001403478E-2</v>
      </c>
      <c r="Q56" s="83">
        <f>'FN30.400.11(IOX)'!$S44</f>
        <v>8.7754943238663022E-2</v>
      </c>
      <c r="R56" s="83">
        <f>'FN30.450.11(IOX)'!$S44</f>
        <v>0.1146938672015714</v>
      </c>
      <c r="S56" s="83">
        <f>'FN30.350.10(IOX)'!$S56</f>
        <v>6.8696549320578087E-2</v>
      </c>
      <c r="T56" s="83">
        <f>'FN30.400.10(IOX)'!$S56</f>
        <v>0.11797208148040242</v>
      </c>
      <c r="U56" s="83">
        <f>'FN30.450.10(IOX)'!$S56</f>
        <v>0.17002729699733027</v>
      </c>
      <c r="V56" s="83">
        <f>'FN30.500.10(IOX)'!$S56</f>
        <v>0.15241997254589293</v>
      </c>
      <c r="W56" s="83">
        <f>'FN30.400.09(IOX)'!$S58</f>
        <v>0.15317302441836703</v>
      </c>
      <c r="X56" s="83">
        <f>'FN30.450.09(IOX)'!$S58</f>
        <v>0.1956297751873439</v>
      </c>
      <c r="Y56" s="83">
        <f>'FN30.500.09(IOX)'!$S58</f>
        <v>0.16578014905869837</v>
      </c>
      <c r="Z56" s="83">
        <f>'FN30.550.08(IOX)'!$S58</f>
        <v>0.1087230592401064</v>
      </c>
      <c r="AA56" s="83">
        <f>'FN30.600.08(IOX)'!$S58</f>
        <v>0.1013062212892072</v>
      </c>
      <c r="AB56" s="109">
        <f>'FN30.650.67(IOX)'!$S58</f>
        <v>5.4047845977636254E-2</v>
      </c>
      <c r="AC56" s="307">
        <f>'GII30.400.10(IOX)'!$S53</f>
        <v>7.5403063833106201E-2</v>
      </c>
      <c r="AD56" s="83">
        <f>'GII30.450.10(IOX)'!$S53</f>
        <v>0.11913516865748104</v>
      </c>
      <c r="AE56" s="87">
        <f>'GII30.500.10(IOX)'!$S53</f>
        <v>0.22181096274435083</v>
      </c>
    </row>
    <row r="57" spans="9:31" ht="15" hidden="1">
      <c r="I57" s="148">
        <v>41486</v>
      </c>
      <c r="J57" s="307"/>
      <c r="K57" s="83"/>
      <c r="L57" s="83"/>
      <c r="M57" s="83"/>
      <c r="N57" s="83"/>
      <c r="O57" s="83">
        <f>'FN30.300.12(IOX)'!$S33</f>
        <v>4.1761899555646749E-2</v>
      </c>
      <c r="P57" s="83">
        <f>'FN30.350.12(IOX)'!$S33</f>
        <v>7.180307601880849E-2</v>
      </c>
      <c r="Q57" s="83">
        <f>'FN30.400.11(IOX)'!$S45</f>
        <v>7.8390961614113283E-2</v>
      </c>
      <c r="R57" s="83">
        <f>'FN30.450.11(IOX)'!$S45</f>
        <v>4.1872932566145771E-2</v>
      </c>
      <c r="S57" s="83">
        <f>'FN30.350.10(IOX)'!$S57</f>
        <v>8.0230603253262783E-2</v>
      </c>
      <c r="T57" s="83">
        <f>'FN30.400.10(IOX)'!$S57</f>
        <v>6.5684353583952151E-2</v>
      </c>
      <c r="U57" s="83">
        <f>'FN30.450.10(IOX)'!$S57</f>
        <v>2.6584344053444384E-2</v>
      </c>
      <c r="V57" s="83">
        <f>'FN30.500.10(IOX)'!$S57</f>
        <v>4.3596472782169306E-2</v>
      </c>
      <c r="W57" s="83">
        <f>'FN30.400.09(IOX)'!$S59</f>
        <v>7.3930595454237497E-2</v>
      </c>
      <c r="X57" s="83">
        <f>'FN30.450.09(IOX)'!$S59</f>
        <v>2.0845455791638032E-2</v>
      </c>
      <c r="Y57" s="83">
        <f>'FN30.500.09(IOX)'!$S59</f>
        <v>3.7313706131800947E-2</v>
      </c>
      <c r="Z57" s="83">
        <f>'FN30.550.08(IOX)'!$S59</f>
        <v>8.4098344068252603E-2</v>
      </c>
      <c r="AA57" s="83">
        <f>'FN30.600.08(IOX)'!$S59</f>
        <v>6.5405426148868684E-2</v>
      </c>
      <c r="AB57" s="109">
        <f>'FN30.650.67(IOX)'!$S59</f>
        <v>5.8429159182191472E-2</v>
      </c>
      <c r="AC57" s="307">
        <f>'GII30.400.10(IOX)'!$S54</f>
        <v>3.4431735819631451E-2</v>
      </c>
      <c r="AD57" s="83">
        <f>'GII30.450.10(IOX)'!$S54</f>
        <v>4.3924828558457425E-2</v>
      </c>
      <c r="AE57" s="87">
        <f>'GII30.500.10(IOX)'!$S54</f>
        <v>1.5643712547209757E-2</v>
      </c>
    </row>
    <row r="58" spans="9:31" ht="15" hidden="1">
      <c r="I58" s="148">
        <v>41516</v>
      </c>
      <c r="J58" s="307"/>
      <c r="K58" s="83"/>
      <c r="L58" s="83"/>
      <c r="M58" s="83"/>
      <c r="N58" s="83"/>
      <c r="O58" s="83">
        <f>'FN30.300.12(IOX)'!$S34</f>
        <v>1.2470078007448914E-2</v>
      </c>
      <c r="P58" s="83">
        <f>'FN30.350.12(IOX)'!$S34</f>
        <v>9.7853565213416611E-3</v>
      </c>
      <c r="Q58" s="83">
        <f>'FN30.400.11(IOX)'!$S46</f>
        <v>2.4916004580199866E-2</v>
      </c>
      <c r="R58" s="83">
        <f>'FN30.450.11(IOX)'!$S46</f>
        <v>6.2248679253222694E-2</v>
      </c>
      <c r="S58" s="83">
        <f>'FN30.350.10(IOX)'!$S58</f>
        <v>2.4020637575900331E-3</v>
      </c>
      <c r="T58" s="83">
        <f>'FN30.400.10(IOX)'!$S58</f>
        <v>3.168168587011376E-2</v>
      </c>
      <c r="U58" s="83">
        <f>'FN30.450.10(IOX)'!$S58</f>
        <v>5.5360301126781336E-2</v>
      </c>
      <c r="V58" s="83">
        <f>'FN30.500.10(IOX)'!$S58</f>
        <v>8.9846812103210674E-2</v>
      </c>
      <c r="W58" s="83">
        <f>'FN30.400.09(IOX)'!$S60</f>
        <v>2.7541167209221683E-2</v>
      </c>
      <c r="X58" s="83">
        <f>'FN30.450.09(IOX)'!$S60</f>
        <v>5.6345249225392566E-2</v>
      </c>
      <c r="Y58" s="83">
        <f>'FN30.500.09(IOX)'!$S60</f>
        <v>7.7753011160151084E-2</v>
      </c>
      <c r="Z58" s="83">
        <f>'FN30.550.08(IOX)'!$S60</f>
        <v>5.957457569881968E-2</v>
      </c>
      <c r="AA58" s="83">
        <f>'FN30.600.08(IOX)'!$S60</f>
        <v>5.865887290197052E-2</v>
      </c>
      <c r="AB58" s="109">
        <f>'FN30.650.67(IOX)'!$S60</f>
        <v>5.0919291982117976E-2</v>
      </c>
      <c r="AC58" s="307">
        <f>'GII30.400.10(IOX)'!$S55</f>
        <v>5.2968892808304135E-3</v>
      </c>
      <c r="AD58" s="83">
        <f>'GII30.450.10(IOX)'!$S55</f>
        <v>4.4087880645820622E-2</v>
      </c>
      <c r="AE58" s="87">
        <f>'GII30.500.10(IOX)'!$S55</f>
        <v>8.511901254942629E-2</v>
      </c>
    </row>
    <row r="59" spans="9:31" ht="15" hidden="1">
      <c r="I59" s="148">
        <v>41547</v>
      </c>
      <c r="J59" s="307"/>
      <c r="K59" s="83"/>
      <c r="L59" s="83"/>
      <c r="M59" s="83"/>
      <c r="N59" s="83"/>
      <c r="O59" s="83">
        <f>'FN30.300.12(IOX)'!$S35</f>
        <v>2.2141225136662418E-2</v>
      </c>
      <c r="P59" s="83">
        <f>'FN30.350.12(IOX)'!$S35</f>
        <v>2.6628118192980863E-2</v>
      </c>
      <c r="Q59" s="83">
        <f>'FN30.400.11(IOX)'!$S47</f>
        <v>-1.6276426611965048E-2</v>
      </c>
      <c r="R59" s="83">
        <f>'FN30.450.11(IOX)'!$S47</f>
        <v>-1.0420587793950491E-2</v>
      </c>
      <c r="S59" s="83">
        <f>'FN30.350.10(IOX)'!$S59</f>
        <v>8.3409054121633425E-3</v>
      </c>
      <c r="T59" s="83">
        <f>'FN30.400.10(IOX)'!$S59</f>
        <v>-1.724863834779982E-2</v>
      </c>
      <c r="U59" s="83">
        <f>'FN30.450.10(IOX)'!$S59</f>
        <v>-1.9605446268577947E-2</v>
      </c>
      <c r="V59" s="83">
        <f>'FN30.500.10(IOX)'!$S59</f>
        <v>-2.5648973492500865E-2</v>
      </c>
      <c r="W59" s="83">
        <f>'FN30.400.09(IOX)'!$S61</f>
        <v>-3.2452586472122395E-2</v>
      </c>
      <c r="X59" s="83">
        <f>'FN30.450.09(IOX)'!$S61</f>
        <v>-3.2862791537589517E-2</v>
      </c>
      <c r="Y59" s="83">
        <f>'FN30.500.09(IOX)'!$S61</f>
        <v>-3.7462366713869641E-2</v>
      </c>
      <c r="Z59" s="83">
        <f>'FN30.550.08(IOX)'!$S61</f>
        <v>-6.1742113094773912E-2</v>
      </c>
      <c r="AA59" s="83">
        <f>'FN30.600.08(IOX)'!$S61</f>
        <v>-3.4164209046607462E-2</v>
      </c>
      <c r="AB59" s="109">
        <f>'FN30.650.67(IOX)'!$S61</f>
        <v>7.7790532722519607E-3</v>
      </c>
      <c r="AC59" s="307">
        <f>'GII30.400.10(IOX)'!$S56</f>
        <v>-2.4081522019869239E-2</v>
      </c>
      <c r="AD59" s="83">
        <f>'GII30.450.10(IOX)'!$S56</f>
        <v>-3.1132824467518069E-2</v>
      </c>
      <c r="AE59" s="87">
        <f>'GII30.500.10(IOX)'!$S56</f>
        <v>-1.4829779375531696E-2</v>
      </c>
    </row>
    <row r="60" spans="9:31" ht="15" hidden="1">
      <c r="I60" s="148">
        <v>41578</v>
      </c>
      <c r="J60" s="307"/>
      <c r="K60" s="83"/>
      <c r="L60" s="83"/>
      <c r="M60" s="83"/>
      <c r="N60" s="83"/>
      <c r="O60" s="83">
        <f>'FN30.300.12(IOX)'!$S36</f>
        <v>-7.8770300695785566E-3</v>
      </c>
      <c r="P60" s="83">
        <f>'FN30.350.12(IOX)'!$S36</f>
        <v>-1.5976846430258731E-2</v>
      </c>
      <c r="Q60" s="83">
        <f>'FN30.400.11(IOX)'!$S48</f>
        <v>-2.1402588101362339E-2</v>
      </c>
      <c r="R60" s="83">
        <f>'FN30.450.11(IOX)'!$S48</f>
        <v>-1.3468209843158488E-2</v>
      </c>
      <c r="S60" s="83">
        <f>'FN30.350.10(IOX)'!$S60</f>
        <v>-2.068621287175702E-2</v>
      </c>
      <c r="T60" s="83">
        <f>'FN30.400.10(IOX)'!$S60</f>
        <v>-2.2386056096455536E-2</v>
      </c>
      <c r="U60" s="83">
        <f>'FN30.450.10(IOX)'!$S60</f>
        <v>-2.7787859617998761E-2</v>
      </c>
      <c r="V60" s="83">
        <f>'FN30.500.10(IOX)'!$S60</f>
        <v>-3.2784227308246802E-2</v>
      </c>
      <c r="W60" s="83">
        <f>'FN30.400.09(IOX)'!$S62</f>
        <v>-4.8712902934151078E-2</v>
      </c>
      <c r="X60" s="83">
        <f>'FN30.450.09(IOX)'!$S62</f>
        <v>-5.0821186164892319E-2</v>
      </c>
      <c r="Y60" s="83">
        <f>'FN30.500.09(IOX)'!$S62</f>
        <v>-5.3795702908059032E-2</v>
      </c>
      <c r="Z60" s="83">
        <f>'FN30.550.08(IOX)'!$S62</f>
        <v>-3.1804271905363592E-2</v>
      </c>
      <c r="AA60" s="83">
        <f>'FN30.600.08(IOX)'!$S62</f>
        <v>-1.7696597537223392E-2</v>
      </c>
      <c r="AB60" s="109">
        <f>'FN30.650.67(IOX)'!$S62</f>
        <v>1.9788875081018228E-2</v>
      </c>
      <c r="AC60" s="307">
        <f>'GII30.400.10(IOX)'!$S57</f>
        <v>-1.4617590963054986E-2</v>
      </c>
      <c r="AD60" s="83">
        <f>'GII30.450.10(IOX)'!$S57</f>
        <v>-1.6995583793934461E-2</v>
      </c>
      <c r="AE60" s="87">
        <f>'GII30.500.10(IOX)'!$S57</f>
        <v>-2.9040286758774465E-2</v>
      </c>
    </row>
    <row r="61" spans="9:31" ht="15" hidden="1">
      <c r="I61" s="148">
        <v>41607</v>
      </c>
      <c r="J61" s="521"/>
      <c r="K61" s="241"/>
      <c r="L61" s="241"/>
      <c r="M61" s="241"/>
      <c r="N61" s="241"/>
      <c r="O61" s="241">
        <f>'FN30.300.12(IOX)'!$S37</f>
        <v>4.3259669722969664E-2</v>
      </c>
      <c r="P61" s="241">
        <f>'FN30.350.12(IOX)'!$S37</f>
        <v>7.0375745152935557E-2</v>
      </c>
      <c r="Q61" s="241">
        <f>'FN30.400.11(IOX)'!$S49</f>
        <v>9.4115108646836337E-2</v>
      </c>
      <c r="R61" s="241">
        <f>'FN30.450.11(IOX)'!$S49</f>
        <v>9.0267394675643209E-2</v>
      </c>
      <c r="S61" s="241">
        <f>'FN30.350.10(IOX)'!$S61</f>
        <v>8.8829503755105135E-2</v>
      </c>
      <c r="T61" s="241">
        <f>'FN30.400.10(IOX)'!$S61</f>
        <v>9.7896305228912142E-2</v>
      </c>
      <c r="U61" s="241">
        <f>'FN30.450.10(IOX)'!$S61</f>
        <v>9.0522838342013273E-2</v>
      </c>
      <c r="V61" s="241">
        <f>'FN30.500.10(IOX)'!$S61</f>
        <v>6.964803839840801E-2</v>
      </c>
      <c r="W61" s="241">
        <f>'FN30.400.09(IOX)'!$S63</f>
        <v>0.1133927629332705</v>
      </c>
      <c r="X61" s="241">
        <f>'FN30.450.09(IOX)'!$S63</f>
        <v>0.10320318619316299</v>
      </c>
      <c r="Y61" s="241">
        <f>'FN30.500.09(IOX)'!$S63</f>
        <v>8.3647256396820038E-2</v>
      </c>
      <c r="Z61" s="241">
        <f>'FN30.550.08(IOX)'!$S63</f>
        <v>0.1076025394954246</v>
      </c>
      <c r="AA61" s="241">
        <f>'FN30.600.08(IOX)'!$S63</f>
        <v>9.4694017224079399E-2</v>
      </c>
      <c r="AB61" s="203">
        <f>'FN30.650.67(IOX)'!$S63</f>
        <v>7.0240946444712918E-2</v>
      </c>
      <c r="AC61" s="521">
        <f>'GII30.400.10(IOX)'!$S58</f>
        <v>4.8336219513593889E-2</v>
      </c>
      <c r="AD61" s="241">
        <f>'GII30.450.10(IOX)'!$S58</f>
        <v>6.0624845651293668E-3</v>
      </c>
      <c r="AE61" s="522">
        <f>'GII30.500.10(IOX)'!$S58</f>
        <v>1.4552167778262884E-2</v>
      </c>
    </row>
    <row r="62" spans="9:31" ht="15" hidden="1">
      <c r="I62" s="148">
        <v>41639</v>
      </c>
      <c r="J62" s="307"/>
      <c r="K62" s="83"/>
      <c r="L62" s="83"/>
      <c r="M62" s="83"/>
      <c r="N62" s="83"/>
      <c r="O62" s="83">
        <f>'FN30.300.12(IOX)'!$S38</f>
        <v>1.7970305302027978E-2</v>
      </c>
      <c r="P62" s="83">
        <f>'FN30.350.12(IOX)'!$S38</f>
        <v>3.0146013096117745E-2</v>
      </c>
      <c r="Q62" s="83">
        <f>'FN30.400.11(IOX)'!$S50</f>
        <v>5.5388010421464677E-2</v>
      </c>
      <c r="R62" s="83">
        <f>'FN30.450.11(IOX)'!$S50</f>
        <v>6.9338288393981734E-2</v>
      </c>
      <c r="S62" s="83">
        <f>'FN30.350.10(IOX)'!$S62</f>
        <v>2.9537424050448995E-2</v>
      </c>
      <c r="T62" s="83">
        <f>'FN30.400.10(IOX)'!$S62</f>
        <v>6.4118335703900117E-2</v>
      </c>
      <c r="U62" s="83">
        <f>'FN30.450.10(IOX)'!$S62</f>
        <v>9.7143216791295631E-2</v>
      </c>
      <c r="V62" s="83">
        <f>'FN30.500.10(IOX)'!$S62</f>
        <v>0.11358290016810856</v>
      </c>
      <c r="W62" s="83">
        <f>'FN30.400.09(IOX)'!$S64</f>
        <v>8.1133908286021517E-2</v>
      </c>
      <c r="X62" s="83">
        <f>'FN30.450.09(IOX)'!$S64</f>
        <v>0.14060558308157109</v>
      </c>
      <c r="Y62" s="83">
        <f>'FN30.500.09(IOX)'!$S64</f>
        <v>0.13283703444834652</v>
      </c>
      <c r="Z62" s="83">
        <f>'FN30.550.08(IOX)'!$S64</f>
        <v>0.10807841788754775</v>
      </c>
      <c r="AA62" s="83">
        <f>'FN30.600.08(IOX)'!$S64</f>
        <v>0.10641942008778441</v>
      </c>
      <c r="AB62" s="109">
        <f>'FN30.650.67(IOX)'!$S64</f>
        <v>8.3790632739101312E-2</v>
      </c>
      <c r="AC62" s="307">
        <f>'GII30.400.10(IOX)'!$S59</f>
        <v>4.6621963718457171E-2</v>
      </c>
      <c r="AD62" s="83">
        <f>'GII30.450.10(IOX)'!$S59</f>
        <v>6.9452772223881312E-2</v>
      </c>
      <c r="AE62" s="87">
        <f>'GII30.500.10(IOX)'!$S59</f>
        <v>6.108625902192321E-2</v>
      </c>
    </row>
    <row r="63" spans="9:31" ht="15">
      <c r="I63" s="374">
        <v>2013</v>
      </c>
      <c r="J63" s="307"/>
      <c r="K63" s="83"/>
      <c r="L63" s="83"/>
      <c r="M63" s="83"/>
      <c r="N63" s="83"/>
      <c r="O63" s="83">
        <f>((1+O51)*(1+O52)*(1+O53)*(1+O54)*(1+O55)*(1+O56)*(1+O57)*(1+O58)*(1+O59)*(1+O60)*(1+O61)*(1+O62))-1</f>
        <v>0.3248663234682998</v>
      </c>
      <c r="P63" s="83">
        <f t="shared" ref="P63:AE63" si="2">((1+P51)*(1+P52)*(1+P53)*(1+P54)*(1+P55)*(1+P56)*(1+P57)*(1+P58)*(1+P59)*(1+P60)*(1+P61)*(1+P62))-1</f>
        <v>0.42700103951049662</v>
      </c>
      <c r="Q63" s="83">
        <f t="shared" si="2"/>
        <v>0.73458272886028064</v>
      </c>
      <c r="R63" s="83">
        <f t="shared" si="2"/>
        <v>0.58286423425680112</v>
      </c>
      <c r="S63" s="83">
        <f t="shared" si="2"/>
        <v>0.8225223917159532</v>
      </c>
      <c r="T63" s="83">
        <f t="shared" si="2"/>
        <v>0.74482585614311958</v>
      </c>
      <c r="U63" s="83">
        <f t="shared" si="2"/>
        <v>0.5499505848419568</v>
      </c>
      <c r="V63" s="83">
        <f t="shared" si="2"/>
        <v>0.32671138527901844</v>
      </c>
      <c r="W63" s="83">
        <f t="shared" si="2"/>
        <v>0.80259280638895691</v>
      </c>
      <c r="X63" s="83">
        <f t="shared" si="2"/>
        <v>0.61631831284166028</v>
      </c>
      <c r="Y63" s="83">
        <f t="shared" si="2"/>
        <v>0.3483720218703299</v>
      </c>
      <c r="Z63" s="83">
        <f t="shared" si="2"/>
        <v>0.27131757385442912</v>
      </c>
      <c r="AA63" s="83">
        <f t="shared" si="2"/>
        <v>0.13242584800103074</v>
      </c>
      <c r="AB63" s="109">
        <f t="shared" si="2"/>
        <v>7.9077728734946229E-2</v>
      </c>
      <c r="AC63" s="307">
        <f t="shared" si="2"/>
        <v>0.35473592106708352</v>
      </c>
      <c r="AD63" s="83">
        <f t="shared" si="2"/>
        <v>0.29226468121727978</v>
      </c>
      <c r="AE63" s="87">
        <f t="shared" si="2"/>
        <v>0.19641541647811045</v>
      </c>
    </row>
    <row r="64" spans="9:31" ht="15" hidden="1">
      <c r="I64" s="148">
        <v>41670</v>
      </c>
      <c r="J64" s="307"/>
      <c r="K64" s="83"/>
      <c r="L64" s="83"/>
      <c r="M64" s="83"/>
      <c r="N64" s="83"/>
      <c r="O64" s="83">
        <f>'FN30.300.12(IOX)'!$S39</f>
        <v>-1.00638761933452E-2</v>
      </c>
      <c r="P64" s="83">
        <f>'FN30.350.12(IOX)'!$S39</f>
        <v>-1.4970989078766305E-2</v>
      </c>
      <c r="Q64" s="83">
        <f>'FN30.400.11(IOX)'!$S51</f>
        <v>-3.8404655221228011E-2</v>
      </c>
      <c r="R64" s="83">
        <f>'FN30.450.11(IOX)'!$S51</f>
        <v>-5.0179639174699094E-2</v>
      </c>
      <c r="S64" s="83">
        <f>'FN30.350.10(IOX)'!$S63</f>
        <v>-2.8178665742403117E-2</v>
      </c>
      <c r="T64" s="83">
        <f>'FN30.400.10(IOX)'!$S63</f>
        <v>-4.4721940274066861E-2</v>
      </c>
      <c r="U64" s="83">
        <f>'FN30.450.10(IOX)'!$S63</f>
        <v>-5.0137135026746875E-2</v>
      </c>
      <c r="V64" s="83">
        <f>'FN30.500.10(IOX)'!$S63</f>
        <v>-4.8480953773095491E-2</v>
      </c>
      <c r="W64" s="83">
        <f>'FN30.400.09(IOX)'!$S65</f>
        <v>-4.261902309962274E-2</v>
      </c>
      <c r="X64" s="83">
        <f>'FN30.450.09(IOX)'!$S65</f>
        <v>-6.4716706507304239E-2</v>
      </c>
      <c r="Y64" s="83">
        <f>'FN30.500.09(IOX)'!$S65</f>
        <v>-3.6423885197429992E-2</v>
      </c>
      <c r="Z64" s="83">
        <f>'FN30.550.08(IOX)'!$S65</f>
        <v>8.5304411781322934E-3</v>
      </c>
      <c r="AA64" s="83">
        <f>'FN30.600.08(IOX)'!$S65</f>
        <v>-9.657692805096851E-3</v>
      </c>
      <c r="AB64" s="109">
        <f>'FN30.650.67(IOX)'!$S65</f>
        <v>-1.4434934847347362E-2</v>
      </c>
      <c r="AC64" s="307">
        <f>'GII30.400.10(IOX)'!$S60</f>
        <v>-3.2411626790843015E-2</v>
      </c>
      <c r="AD64" s="83">
        <f>'GII30.450.10(IOX)'!$S60</f>
        <v>-3.1153122136766492E-2</v>
      </c>
      <c r="AE64" s="87">
        <f>'GII30.500.10(IOX)'!$S60</f>
        <v>-2.5552382205489842E-2</v>
      </c>
    </row>
    <row r="65" spans="9:31" ht="15" hidden="1">
      <c r="I65" s="148">
        <v>41698</v>
      </c>
      <c r="J65" s="307"/>
      <c r="K65" s="83"/>
      <c r="L65" s="83"/>
      <c r="M65" s="83"/>
      <c r="N65" s="83"/>
      <c r="O65" s="83">
        <f>'FN30.300.12(IOX)'!$S40</f>
        <v>8.8258451290591563E-3</v>
      </c>
      <c r="P65" s="83">
        <f>'FN30.350.12(IOX)'!$S40</f>
        <v>1.4286874067060244E-2</v>
      </c>
      <c r="Q65" s="83">
        <f>'FN30.400.11(IOX)'!$S52</f>
        <v>2.2266594825557984E-2</v>
      </c>
      <c r="R65" s="83">
        <f>'FN30.450.11(IOX)'!$S52</f>
        <v>1.8085189281418248E-2</v>
      </c>
      <c r="S65" s="83">
        <f>'FN30.350.10(IOX)'!$S64</f>
        <v>1.7590120499272822E-2</v>
      </c>
      <c r="T65" s="83">
        <f>'FN30.400.10(IOX)'!$S64</f>
        <v>2.3687446836971146E-2</v>
      </c>
      <c r="U65" s="83">
        <f>'FN30.450.10(IOX)'!$S64</f>
        <v>2.5166764107046487E-2</v>
      </c>
      <c r="V65" s="83">
        <f>'FN30.500.10(IOX)'!$S64</f>
        <v>5.8852717618059019E-2</v>
      </c>
      <c r="W65" s="83">
        <f>'FN30.400.09(IOX)'!$S66</f>
        <v>2.639305763119543E-2</v>
      </c>
      <c r="X65" s="83">
        <f>'FN30.450.09(IOX)'!$S66</f>
        <v>3.0948381412839784E-2</v>
      </c>
      <c r="Y65" s="83">
        <f>'FN30.500.09(IOX)'!$S66</f>
        <v>5.889330845916943E-2</v>
      </c>
      <c r="Z65" s="83">
        <f>'FN30.550.08(IOX)'!$S66</f>
        <v>2.9961871732579047E-2</v>
      </c>
      <c r="AA65" s="83">
        <f>'FN30.600.08(IOX)'!$S66</f>
        <v>3.5084590163934518E-2</v>
      </c>
      <c r="AB65" s="109">
        <f>'FN30.650.67(IOX)'!$S66</f>
        <v>3.1842448416203623E-2</v>
      </c>
      <c r="AC65" s="307">
        <f>'GII30.400.10(IOX)'!$S61</f>
        <v>1.5056653720775933E-2</v>
      </c>
      <c r="AD65" s="83">
        <f>'GII30.450.10(IOX)'!$S61</f>
        <v>2.6767519253153522E-2</v>
      </c>
      <c r="AE65" s="87">
        <f>'GII30.500.10(IOX)'!$S61</f>
        <v>3.4636412436219004E-2</v>
      </c>
    </row>
    <row r="66" spans="9:31" ht="15" hidden="1">
      <c r="I66" s="148">
        <v>41729</v>
      </c>
      <c r="J66" s="307"/>
      <c r="K66" s="83"/>
      <c r="L66" s="83">
        <f>'FN30.300.13(IOX)'!S29</f>
        <v>1.3776130568273579E-2</v>
      </c>
      <c r="M66" s="83">
        <f>'FN30.350.13(IOX)'!S29</f>
        <v>1.5228123325724119E-2</v>
      </c>
      <c r="N66" s="83">
        <f>'FN30.400.13(IOX)'!S29</f>
        <v>1.1158444736382953E-2</v>
      </c>
      <c r="O66" s="83">
        <f>'FN30.300.12(IOX)'!$S41</f>
        <v>1.2257150265374862E-2</v>
      </c>
      <c r="P66" s="83">
        <f>'FN30.350.12(IOX)'!$S41</f>
        <v>1.6475994708733493E-2</v>
      </c>
      <c r="Q66" s="83">
        <f>'FN30.400.11(IOX)'!$S53</f>
        <v>2.1451157266469505E-2</v>
      </c>
      <c r="R66" s="83">
        <f>'FN30.450.11(IOX)'!$S53</f>
        <v>2.9550858183234597E-2</v>
      </c>
      <c r="S66" s="83">
        <f>'FN30.350.10(IOX)'!$S65</f>
        <v>2.2519386817882812E-2</v>
      </c>
      <c r="T66" s="83">
        <f>'FN30.400.10(IOX)'!$S65</f>
        <v>2.4765762182350114E-2</v>
      </c>
      <c r="U66" s="83">
        <f>'FN30.450.10(IOX)'!$S65</f>
        <v>4.2742237620433901E-2</v>
      </c>
      <c r="V66" s="83">
        <f>'FN30.500.10(IOX)'!$S65</f>
        <v>3.9647714975169723E-2</v>
      </c>
      <c r="W66" s="83">
        <f>'FN30.400.09(IOX)'!$S67</f>
        <v>3.2992187316821409E-2</v>
      </c>
      <c r="X66" s="83">
        <f>'FN30.450.09(IOX)'!$S67</f>
        <v>4.2782637544926817E-2</v>
      </c>
      <c r="Y66" s="83">
        <f>'FN30.500.09(IOX)'!$S67</f>
        <v>4.6299811417685841E-2</v>
      </c>
      <c r="Z66" s="83">
        <f>'FN30.550.08(IOX)'!$S67</f>
        <v>3.4926186428142603E-2</v>
      </c>
      <c r="AA66" s="83">
        <f>'FN30.600.08(IOX)'!$S67</f>
        <v>2.2801199725443297E-2</v>
      </c>
      <c r="AB66" s="109">
        <f>'FN30.650.67(IOX)'!$S67</f>
        <v>-1.3158141350215887E-3</v>
      </c>
      <c r="AC66" s="307">
        <f>'GII30.400.10(IOX)'!$S62</f>
        <v>2.3797127380169369E-2</v>
      </c>
      <c r="AD66" s="83">
        <f>'GII30.450.10(IOX)'!$S62</f>
        <v>3.8034825340250406E-2</v>
      </c>
      <c r="AE66" s="87">
        <f>'GII30.500.10(IOX)'!$S62</f>
        <v>4.680780630126135E-2</v>
      </c>
    </row>
    <row r="67" spans="9:31" ht="15" hidden="1">
      <c r="I67" s="148">
        <v>41759</v>
      </c>
      <c r="J67" s="307"/>
      <c r="K67" s="83"/>
      <c r="L67" s="83">
        <f>'FN30.300.13(IOX)'!S30</f>
        <v>4.7152579326349671E-3</v>
      </c>
      <c r="M67" s="83">
        <f>'FN30.350.13(IOX)'!S30</f>
        <v>-2.1495406180380007E-3</v>
      </c>
      <c r="N67" s="83">
        <f>'FN30.400.13(IOX)'!S30</f>
        <v>-2.4031126712532908E-2</v>
      </c>
      <c r="O67" s="83">
        <f>'FN30.300.12(IOX)'!$S42</f>
        <v>6.442486310743567E-3</v>
      </c>
      <c r="P67" s="83">
        <f>'FN30.350.12(IOX)'!$S42</f>
        <v>-6.6202796207384422E-3</v>
      </c>
      <c r="Q67" s="83">
        <f>'FN30.400.11(IOX)'!$S54</f>
        <v>-7.6360730064535271E-3</v>
      </c>
      <c r="R67" s="83">
        <f>'FN30.450.11(IOX)'!$S54</f>
        <v>-1.9223325243769164E-2</v>
      </c>
      <c r="S67" s="83">
        <f>'FN30.350.10(IOX)'!$S66</f>
        <v>-1.1094797283033255E-2</v>
      </c>
      <c r="T67" s="83">
        <f>'FN30.400.10(IOX)'!$S66</f>
        <v>-9.727195735156546E-3</v>
      </c>
      <c r="U67" s="83">
        <f>'FN30.450.10(IOX)'!$S66</f>
        <v>-1.8428546104670832E-2</v>
      </c>
      <c r="V67" s="83">
        <f>'FN30.500.10(IOX)'!$S66</f>
        <v>-1.7524114495654757E-2</v>
      </c>
      <c r="W67" s="83">
        <f>'FN30.400.09(IOX)'!$S68</f>
        <v>-1.0779408051658931E-2</v>
      </c>
      <c r="X67" s="83">
        <f>'FN30.450.09(IOX)'!$S68</f>
        <v>-2.3870951239008696E-2</v>
      </c>
      <c r="Y67" s="83">
        <f>'FN30.500.09(IOX)'!$S68</f>
        <v>-2.0184406666402883E-2</v>
      </c>
      <c r="Z67" s="83">
        <f>'FN30.550.08(IOX)'!$S68</f>
        <v>-2.0175113793020283E-2</v>
      </c>
      <c r="AA67" s="83">
        <f>'FN30.600.08(IOX)'!$S68</f>
        <v>-9.9449370322151759E-3</v>
      </c>
      <c r="AB67" s="109">
        <f>'FN30.650.67(IOX)'!$S68</f>
        <v>1.0129182891339612E-2</v>
      </c>
      <c r="AC67" s="307">
        <f>'GII30.400.10(IOX)'!$S63</f>
        <v>-1.2337574776154455E-2</v>
      </c>
      <c r="AD67" s="83">
        <f>'GII30.450.10(IOX)'!$S63</f>
        <v>-2.076225295652679E-2</v>
      </c>
      <c r="AE67" s="87">
        <f>'GII30.500.10(IOX)'!$S63</f>
        <v>-2.3377552393791291E-2</v>
      </c>
    </row>
    <row r="68" spans="9:31" ht="15" hidden="1">
      <c r="I68" s="148">
        <v>41789</v>
      </c>
      <c r="J68" s="307"/>
      <c r="K68" s="83"/>
      <c r="L68" s="83">
        <f>'FN30.300.13(IOX)'!S31</f>
        <v>-7.5303778831593915E-3</v>
      </c>
      <c r="M68" s="83">
        <f>'FN30.350.13(IOX)'!S31</f>
        <v>-2.1562041015947796E-2</v>
      </c>
      <c r="N68" s="83">
        <f>'FN30.400.13(IOX)'!S31</f>
        <v>-4.3998490843547379E-2</v>
      </c>
      <c r="O68" s="83">
        <f>'FN30.300.12(IOX)'!$S43</f>
        <v>-4.6730820708354801E-3</v>
      </c>
      <c r="P68" s="83">
        <f>'FN30.350.12(IOX)'!$S43</f>
        <v>-1.921055481049434E-2</v>
      </c>
      <c r="Q68" s="83">
        <f>'FN30.400.11(IOX)'!$S55</f>
        <v>-3.1159057206444147E-2</v>
      </c>
      <c r="R68" s="83">
        <f>'FN30.450.11(IOX)'!$S55</f>
        <v>-4.5598654464506588E-2</v>
      </c>
      <c r="S68" s="83">
        <f>'FN30.350.10(IOX)'!$S67</f>
        <v>-2.5982680006412486E-2</v>
      </c>
      <c r="T68" s="83">
        <f>'FN30.400.10(IOX)'!$S67</f>
        <v>-3.4656515513401959E-2</v>
      </c>
      <c r="U68" s="83">
        <f>'FN30.450.10(IOX)'!$S67</f>
        <v>-5.5460215354058297E-2</v>
      </c>
      <c r="V68" s="83">
        <f>'FN30.500.10(IOX)'!$S67</f>
        <v>-6.4017010312118983E-2</v>
      </c>
      <c r="W68" s="83">
        <f>'FN30.400.09(IOX)'!$S69</f>
        <v>-4.42472281636897E-2</v>
      </c>
      <c r="X68" s="83">
        <f>'FN30.450.09(IOX)'!$S69</f>
        <v>-7.0456817933296848E-2</v>
      </c>
      <c r="Y68" s="83">
        <f>'FN30.500.09(IOX)'!$S69</f>
        <v>-6.9902524645533079E-2</v>
      </c>
      <c r="Z68" s="83">
        <f>'FN30.550.08(IOX)'!$S69</f>
        <v>-5.0632398501348833E-2</v>
      </c>
      <c r="AA68" s="83">
        <f>'FN30.600.08(IOX)'!$S69</f>
        <v>-1.5762774864258668E-2</v>
      </c>
      <c r="AB68" s="109">
        <f>'FN30.650.67(IOX)'!$S69</f>
        <v>-3.8012799891768544E-3</v>
      </c>
      <c r="AC68" s="307">
        <f>'GII30.400.10(IOX)'!$S64</f>
        <v>-6.6914583912214914E-2</v>
      </c>
      <c r="AD68" s="83">
        <f>'GII30.450.10(IOX)'!$S64</f>
        <v>-6.6095691250330477E-2</v>
      </c>
      <c r="AE68" s="87">
        <f>'GII30.500.10(IOX)'!$S64</f>
        <v>-6.8174853759807891E-2</v>
      </c>
    </row>
    <row r="69" spans="9:31" ht="15" hidden="1">
      <c r="I69" s="148">
        <v>41820</v>
      </c>
      <c r="J69" s="307"/>
      <c r="K69" s="83"/>
      <c r="L69" s="83">
        <f>'FN30.300.13(IOX)'!S32</f>
        <v>8.8172895717800442E-3</v>
      </c>
      <c r="M69" s="83">
        <f>'FN30.350.13(IOX)'!S32</f>
        <v>1.8112341007459114E-2</v>
      </c>
      <c r="N69" s="83">
        <f>'FN30.400.13(IOX)'!S32</f>
        <v>3.8418419935384217E-2</v>
      </c>
      <c r="O69" s="83">
        <f>'FN30.300.12(IOX)'!$S44</f>
        <v>6.2638144939738179E-3</v>
      </c>
      <c r="P69" s="83">
        <f>'FN30.350.12(IOX)'!$S44</f>
        <v>1.8024064875735331E-2</v>
      </c>
      <c r="Q69" s="83">
        <f>'FN30.400.11(IOX)'!$S56</f>
        <v>2.7656065071783472E-2</v>
      </c>
      <c r="R69" s="83">
        <f>'FN30.450.11(IOX)'!$S56</f>
        <v>4.6856988296488891E-2</v>
      </c>
      <c r="S69" s="83">
        <f>'FN30.350.10(IOX)'!$S68</f>
        <v>1.9038926112221591E-2</v>
      </c>
      <c r="T69" s="83">
        <f>'FN30.400.10(IOX)'!$S68</f>
        <v>4.1091531187730367E-2</v>
      </c>
      <c r="U69" s="83">
        <f>'FN30.450.10(IOX)'!$S68</f>
        <v>5.8056786885245903E-2</v>
      </c>
      <c r="V69" s="83">
        <f>'FN30.500.10(IOX)'!$S68</f>
        <v>7.2888589982718605E-2</v>
      </c>
      <c r="W69" s="83">
        <f>'FN30.400.09(IOX)'!$S70</f>
        <v>3.646976091387992E-2</v>
      </c>
      <c r="X69" s="83">
        <f>'FN30.450.09(IOX)'!$S70</f>
        <v>5.6621476274726294E-2</v>
      </c>
      <c r="Y69" s="83">
        <f>'FN30.500.09(IOX)'!$S70</f>
        <v>7.3008290827151115E-2</v>
      </c>
      <c r="Z69" s="83">
        <f>'FN30.550.08(IOX)'!$S70</f>
        <v>1.7124373802177122E-2</v>
      </c>
      <c r="AA69" s="83">
        <f>'FN30.600.08(IOX)'!$S70</f>
        <v>3.1046379703947146E-2</v>
      </c>
      <c r="AB69" s="109">
        <f>'FN30.650.67(IOX)'!$S70</f>
        <v>1.9452507739670905E-2</v>
      </c>
      <c r="AC69" s="307">
        <f>'GII30.400.10(IOX)'!$S65</f>
        <v>1.4605578571993209E-2</v>
      </c>
      <c r="AD69" s="83">
        <f>'GII30.450.10(IOX)'!$S65</f>
        <v>1.7904867037884752E-2</v>
      </c>
      <c r="AE69" s="87">
        <f>'GII30.500.10(IOX)'!$S65</f>
        <v>3.9019725518409355E-2</v>
      </c>
    </row>
    <row r="70" spans="9:31" ht="15" hidden="1">
      <c r="I70" s="148">
        <v>41851</v>
      </c>
      <c r="J70" s="307"/>
      <c r="K70" s="83"/>
      <c r="L70" s="83">
        <f>'FN30.300.13(IOX)'!S33</f>
        <v>1.4595929326820137E-3</v>
      </c>
      <c r="M70" s="83">
        <f>'FN30.350.13(IOX)'!S33</f>
        <v>-1.9803421935605512E-3</v>
      </c>
      <c r="N70" s="83">
        <f>'FN30.400.13(IOX)'!S33</f>
        <v>2.9021222840205467E-3</v>
      </c>
      <c r="O70" s="83">
        <f>'FN30.300.12(IOX)'!$S45</f>
        <v>-3.6010182388696271E-4</v>
      </c>
      <c r="P70" s="83">
        <f>'FN30.350.12(IOX)'!$S45</f>
        <v>-4.1822153832377995E-4</v>
      </c>
      <c r="Q70" s="83">
        <f>'FN30.400.11(IOX)'!$S57</f>
        <v>4.8322605788469215E-3</v>
      </c>
      <c r="R70" s="83">
        <f>'FN30.450.11(IOX)'!$S57</f>
        <v>1.4444543925597761E-2</v>
      </c>
      <c r="S70" s="83">
        <f>'FN30.350.10(IOX)'!$S69</f>
        <v>6.901267944235105E-3</v>
      </c>
      <c r="T70" s="83">
        <f>'FN30.400.10(IOX)'!$S69</f>
        <v>7.1193687214265375E-3</v>
      </c>
      <c r="U70" s="83">
        <f>'FN30.450.10(IOX)'!$S69</f>
        <v>2.0018679782552343E-2</v>
      </c>
      <c r="V70" s="83">
        <f>'FN30.500.10(IOX)'!$S69</f>
        <v>3.2011815895642157E-2</v>
      </c>
      <c r="W70" s="83">
        <f>'FN30.400.09(IOX)'!$S71</f>
        <v>9.3386278027632313E-3</v>
      </c>
      <c r="X70" s="83">
        <f>'FN30.450.09(IOX)'!$S71</f>
        <v>2.9551374042861893E-2</v>
      </c>
      <c r="Y70" s="83">
        <f>'FN30.500.09(IOX)'!$S71</f>
        <v>4.1563780693710965E-2</v>
      </c>
      <c r="Z70" s="83">
        <f>'FN30.550.08(IOX)'!$S71</f>
        <v>4.4652283450425594E-2</v>
      </c>
      <c r="AA70" s="83">
        <f>'FN30.600.08(IOX)'!$S71</f>
        <v>3.8683750073952139E-2</v>
      </c>
      <c r="AB70" s="109">
        <f>'FN30.650.67(IOX)'!$S71</f>
        <v>3.356539008659816E-2</v>
      </c>
      <c r="AC70" s="307">
        <f>'GII30.400.10(IOX)'!$S66</f>
        <v>2.4445172186506336E-2</v>
      </c>
      <c r="AD70" s="83">
        <f>'GII30.450.10(IOX)'!$S66</f>
        <v>2.7819433540076127E-2</v>
      </c>
      <c r="AE70" s="87">
        <f>'GII30.500.10(IOX)'!$S66</f>
        <v>3.9830532112122063E-2</v>
      </c>
    </row>
    <row r="71" spans="9:31" ht="15" hidden="1">
      <c r="I71" s="148">
        <v>41880</v>
      </c>
      <c r="J71" s="307"/>
      <c r="K71" s="83"/>
      <c r="L71" s="83">
        <f>'FN30.300.13(IOX)'!S34</f>
        <v>-2.2712010939191698E-2</v>
      </c>
      <c r="M71" s="83">
        <f>'FN30.350.13(IOX)'!S34</f>
        <v>-3.8057772449806446E-2</v>
      </c>
      <c r="N71" s="83">
        <f>'FN30.400.13(IOX)'!S34</f>
        <v>-7.5664831934421764E-2</v>
      </c>
      <c r="O71" s="83">
        <f>'FN30.300.12(IOX)'!$S46</f>
        <v>-2.1119117165488203E-2</v>
      </c>
      <c r="P71" s="83">
        <f>'FN30.350.12(IOX)'!$S46</f>
        <v>-3.8249423534653687E-2</v>
      </c>
      <c r="Q71" s="83">
        <f>'FN30.400.11(IOX)'!$S58</f>
        <v>-6.3509608169018378E-2</v>
      </c>
      <c r="R71" s="83">
        <f>'FN30.450.11(IOX)'!$S58</f>
        <v>-6.5152958507242884E-2</v>
      </c>
      <c r="S71" s="83">
        <f>'FN30.350.10(IOX)'!$S70</f>
        <v>-4.9379545154745116E-2</v>
      </c>
      <c r="T71" s="83">
        <f>'FN30.400.10(IOX)'!$S70</f>
        <v>-5.5288529558565398E-2</v>
      </c>
      <c r="U71" s="83">
        <f>'FN30.450.10(IOX)'!$S70</f>
        <v>-7.4098395854724067E-2</v>
      </c>
      <c r="V71" s="83">
        <f>'FN30.500.10(IOX)'!$S70</f>
        <v>-6.4091381524885277E-2</v>
      </c>
      <c r="W71" s="83">
        <f>'FN30.400.09(IOX)'!$S72</f>
        <v>-6.4303282961419128E-2</v>
      </c>
      <c r="X71" s="83">
        <f>'FN30.450.09(IOX)'!$S72</f>
        <v>-8.3697176852352589E-2</v>
      </c>
      <c r="Y71" s="83">
        <f>'FN30.500.09(IOX)'!$S72</f>
        <v>-6.6981246864482882E-2</v>
      </c>
      <c r="Z71" s="83">
        <f>'FN30.550.08(IOX)'!$S72</f>
        <v>-4.2763409046265986E-2</v>
      </c>
      <c r="AA71" s="83">
        <f>'FN30.600.08(IOX)'!$S72</f>
        <v>-3.4687555533655816E-2</v>
      </c>
      <c r="AB71" s="109">
        <f>'FN30.650.67(IOX)'!$S72</f>
        <v>-1.5492312908948718E-2</v>
      </c>
      <c r="AC71" s="307">
        <f>'GII30.400.10(IOX)'!$S67</f>
        <v>-8.1060206729071688E-2</v>
      </c>
      <c r="AD71" s="83">
        <f>'GII30.450.10(IOX)'!$S67</f>
        <v>-4.0521722061569808E-2</v>
      </c>
      <c r="AE71" s="87">
        <f>'GII30.500.10(IOX)'!$S67</f>
        <v>-7.6600399881757514E-2</v>
      </c>
    </row>
    <row r="72" spans="9:31" ht="15" hidden="1">
      <c r="I72" s="148">
        <v>41912</v>
      </c>
      <c r="J72" s="307"/>
      <c r="K72" s="83"/>
      <c r="L72" s="83">
        <f>'FN30.300.13(IOX)'!S35</f>
        <v>2.2425047019269475E-2</v>
      </c>
      <c r="M72" s="83">
        <f>'FN30.350.13(IOX)'!S35</f>
        <v>2.9466035387862279E-2</v>
      </c>
      <c r="N72" s="83">
        <f>'FN30.400.13(IOX)'!S35</f>
        <v>5.7017041785299802E-2</v>
      </c>
      <c r="O72" s="83">
        <f>'FN30.300.12(IOX)'!$S47</f>
        <v>2.4498184120603336E-2</v>
      </c>
      <c r="P72" s="83">
        <f>'FN30.350.12(IOX)'!$S47</f>
        <v>3.5297309658378268E-2</v>
      </c>
      <c r="Q72" s="83">
        <f>'FN30.400.11(IOX)'!$S59</f>
        <v>4.4422942110069863E-2</v>
      </c>
      <c r="R72" s="83">
        <f>'FN30.450.11(IOX)'!$S59</f>
        <v>7.0061144356955471E-2</v>
      </c>
      <c r="S72" s="83">
        <f>'FN30.350.10(IOX)'!$S71</f>
        <v>4.0230041899582472E-2</v>
      </c>
      <c r="T72" s="83">
        <f>'FN30.400.10(IOX)'!$S71</f>
        <v>3.8964789825887511E-2</v>
      </c>
      <c r="U72" s="83">
        <f>'FN30.450.10(IOX)'!$S71</f>
        <v>7.2811162790697687E-2</v>
      </c>
      <c r="V72" s="83">
        <f>'FN30.500.10(IOX)'!$S71</f>
        <v>7.8288689532156938E-2</v>
      </c>
      <c r="W72" s="83">
        <f>'FN30.400.09(IOX)'!$S73</f>
        <v>4.9176842849953897E-2</v>
      </c>
      <c r="X72" s="83">
        <f>'FN30.450.09(IOX)'!$S73</f>
        <v>8.3593616385048627E-2</v>
      </c>
      <c r="Y72" s="83">
        <f>'FN30.500.09(IOX)'!$S73</f>
        <v>7.9358386054579663E-2</v>
      </c>
      <c r="Z72" s="83">
        <f>'FN30.550.08(IOX)'!$S73</f>
        <v>4.0166346392975991E-2</v>
      </c>
      <c r="AA72" s="83">
        <f>'FN30.600.08(IOX)'!$S73</f>
        <v>3.6178857311997797E-2</v>
      </c>
      <c r="AB72" s="109">
        <f>'FN30.650.67(IOX)'!$S73</f>
        <v>2.8990029219525832E-2</v>
      </c>
      <c r="AC72" s="307">
        <f>'GII30.400.10(IOX)'!$S68</f>
        <v>3.0824408841354331E-2</v>
      </c>
      <c r="AD72" s="83">
        <f>'GII30.450.10(IOX)'!$S68</f>
        <v>3.6090159874827263E-2</v>
      </c>
      <c r="AE72" s="87">
        <f>'GII30.500.10(IOX)'!$S68</f>
        <v>5.4956840431711243E-2</v>
      </c>
    </row>
    <row r="73" spans="9:31" ht="15" hidden="1">
      <c r="I73" s="148">
        <v>41943</v>
      </c>
      <c r="J73" s="307"/>
      <c r="K73" s="83"/>
      <c r="L73" s="83">
        <f>'FN30.300.13(IOX)'!S36</f>
        <v>-1.1695772809680809E-2</v>
      </c>
      <c r="M73" s="83">
        <f>'FN30.350.13(IOX)'!S36</f>
        <v>-3.0548053707080844E-2</v>
      </c>
      <c r="N73" s="83">
        <f>'FN30.400.13(IOX)'!S36</f>
        <v>-7.0486566445673138E-2</v>
      </c>
      <c r="O73" s="83">
        <f>'FN30.300.12(IOX)'!$S48</f>
        <v>-1.4529556532839721E-2</v>
      </c>
      <c r="P73" s="83">
        <f>'FN30.350.12(IOX)'!$S48</f>
        <v>-3.0947407046216527E-2</v>
      </c>
      <c r="Q73" s="83">
        <f>'FN30.400.11(IOX)'!$S60</f>
        <v>-4.7086846473482484E-2</v>
      </c>
      <c r="R73" s="83">
        <f>'FN30.450.11(IOX)'!$S60</f>
        <v>-5.3576822980603997E-2</v>
      </c>
      <c r="S73" s="83">
        <f>'FN30.350.10(IOX)'!$S72</f>
        <v>-3.9781103695743308E-2</v>
      </c>
      <c r="T73" s="83">
        <f>'FN30.400.10(IOX)'!$S72</f>
        <v>-4.7061884258595393E-2</v>
      </c>
      <c r="U73" s="83">
        <f>'FN30.450.10(IOX)'!$S72</f>
        <v>-5.9853616258265144E-2</v>
      </c>
      <c r="V73" s="83">
        <f>'FN30.500.10(IOX)'!$S72</f>
        <v>-7.3396751885048947E-2</v>
      </c>
      <c r="W73" s="83">
        <f>'FN30.400.09(IOX)'!$S74</f>
        <v>-6.5278274424317759E-2</v>
      </c>
      <c r="X73" s="83">
        <f>'FN30.450.09(IOX)'!$S74</f>
        <v>-6.9221951916251578E-2</v>
      </c>
      <c r="Y73" s="83">
        <f>'FN30.500.09(IOX)'!$S74</f>
        <v>-7.5241795025305258E-2</v>
      </c>
      <c r="Z73" s="83">
        <f>'FN30.550.08(IOX)'!$S74</f>
        <v>-5.7756057867864134E-2</v>
      </c>
      <c r="AA73" s="83">
        <f>'FN30.600.08(IOX)'!$S74</f>
        <v>-4.9308019686377484E-2</v>
      </c>
      <c r="AB73" s="109">
        <f>'FN30.650.67(IOX)'!$S74</f>
        <v>-2.991721997773477E-2</v>
      </c>
      <c r="AC73" s="307">
        <f>'GII30.400.10(IOX)'!$S69</f>
        <v>-3.8259132245149388E-2</v>
      </c>
      <c r="AD73" s="83">
        <f>'GII30.450.10(IOX)'!$S69</f>
        <v>-4.1938253876474568E-2</v>
      </c>
      <c r="AE73" s="87">
        <f>'GII30.500.10(IOX)'!$S69</f>
        <v>-4.9216944072529509E-2</v>
      </c>
    </row>
    <row r="74" spans="9:31" ht="15" hidden="1">
      <c r="I74" s="148">
        <v>41971</v>
      </c>
      <c r="J74" s="307"/>
      <c r="K74" s="83"/>
      <c r="L74" s="83">
        <f>'FN30.300.13(IOX)'!S37</f>
        <v>-1.4531752630114055E-2</v>
      </c>
      <c r="M74" s="83">
        <f>'FN30.350.13(IOX)'!S37</f>
        <v>-2.9416929556207866E-2</v>
      </c>
      <c r="N74" s="83">
        <f>'FN30.400.13(IOX)'!S37</f>
        <v>-5.37544107694971E-2</v>
      </c>
      <c r="O74" s="83">
        <f>'FN30.300.12(IOX)'!$S49</f>
        <v>-1.4124792235226866E-2</v>
      </c>
      <c r="P74" s="83">
        <f>'FN30.350.12(IOX)'!$S49</f>
        <v>-2.8890443777244014E-2</v>
      </c>
      <c r="Q74" s="83">
        <f>'FN30.400.11(IOX)'!$S61</f>
        <v>-4.4449062703651225E-2</v>
      </c>
      <c r="R74" s="83">
        <f>'FN30.450.11(IOX)'!$S61</f>
        <v>-4.0368141457149925E-2</v>
      </c>
      <c r="S74" s="83">
        <f>'FN30.350.10(IOX)'!$S73</f>
        <v>-4.0078110251945825E-2</v>
      </c>
      <c r="T74" s="83">
        <f>'FN30.400.10(IOX)'!$S73</f>
        <v>-4.5332608335053856E-2</v>
      </c>
      <c r="U74" s="83">
        <f>'FN30.450.10(IOX)'!$S73</f>
        <v>-4.2971491732583779E-2</v>
      </c>
      <c r="V74" s="83">
        <f>'FN30.500.10(IOX)'!$S73</f>
        <v>-3.5397231112035243E-2</v>
      </c>
      <c r="W74" s="83">
        <f>'FN30.400.09(IOX)'!$S75</f>
        <v>-5.873033809154507E-2</v>
      </c>
      <c r="X74" s="83">
        <f>'FN30.450.09(IOX)'!$S75</f>
        <v>-5.4902118535046118E-2</v>
      </c>
      <c r="Y74" s="83">
        <f>'FN30.500.09(IOX)'!$S75</f>
        <v>-4.078537412442361E-2</v>
      </c>
      <c r="Z74" s="83">
        <f>'FN30.550.08(IOX)'!$S75</f>
        <v>-3.4876537587259851E-2</v>
      </c>
      <c r="AA74" s="83">
        <f>'FN30.600.08(IOX)'!$S75</f>
        <v>-2.6966847216555043E-2</v>
      </c>
      <c r="AB74" s="109">
        <f>'FN30.650.67(IOX)'!$S75</f>
        <v>-1.4208433479210192E-2</v>
      </c>
      <c r="AC74" s="307">
        <f>'GII30.400.10(IOX)'!$S70</f>
        <v>-3.4498473200858096E-2</v>
      </c>
      <c r="AD74" s="83">
        <f>'GII30.450.10(IOX)'!$S70</f>
        <v>-3.9405344056993918E-2</v>
      </c>
      <c r="AE74" s="87">
        <f>'GII30.500.10(IOX)'!$S70</f>
        <v>-3.9230113410287544E-2</v>
      </c>
    </row>
    <row r="75" spans="9:31" ht="15" hidden="1">
      <c r="I75" s="148">
        <v>42004</v>
      </c>
      <c r="J75" s="307"/>
      <c r="K75" s="83"/>
      <c r="L75" s="83">
        <f>'FN30.300.13(IOX)'!S38</f>
        <v>-3.8647895837242346E-2</v>
      </c>
      <c r="M75" s="83">
        <f>'FN30.350.13(IOX)'!S38</f>
        <v>-4.6762236260368281E-2</v>
      </c>
      <c r="N75" s="83">
        <f>'FN30.400.13(IOX)'!S38</f>
        <v>-6.6324429438189531E-2</v>
      </c>
      <c r="O75" s="83">
        <f>'FN30.300.12(IOX)'!$S50</f>
        <v>-2.4051343304466209E-2</v>
      </c>
      <c r="P75" s="83">
        <f>'FN30.350.12(IOX)'!$S50</f>
        <v>-1.0772490887586059E-2</v>
      </c>
      <c r="Q75" s="83">
        <f>'FN30.400.11(IOX)'!$S62</f>
        <v>-1.4030079739839827E-2</v>
      </c>
      <c r="R75" s="83">
        <f>'FN30.450.11(IOX)'!$S62</f>
        <v>-1.0379063735921854E-2</v>
      </c>
      <c r="S75" s="83">
        <f>'FN30.350.10(IOX)'!$S74</f>
        <v>-1.9820354163755396E-2</v>
      </c>
      <c r="T75" s="83">
        <f>'FN30.400.10(IOX)'!$S74</f>
        <v>-1.5934732157516198E-2</v>
      </c>
      <c r="U75" s="83">
        <f>'FN30.450.10(IOX)'!$S74</f>
        <v>-8.3233966887237779E-3</v>
      </c>
      <c r="V75" s="83">
        <f>'FN30.500.10(IOX)'!$S74</f>
        <v>-6.6295687860770921E-3</v>
      </c>
      <c r="W75" s="83">
        <f>'FN30.400.09(IOX)'!$S76</f>
        <v>-2.0592110972778688E-2</v>
      </c>
      <c r="X75" s="83">
        <f>'FN30.450.09(IOX)'!$S76</f>
        <v>-1.2992310236890788E-2</v>
      </c>
      <c r="Y75" s="83">
        <f>'FN30.500.09(IOX)'!$S76</f>
        <v>-1.1157747519166719E-2</v>
      </c>
      <c r="Z75" s="83">
        <f>'FN30.550.08(IOX)'!$S76</f>
        <v>-4.1007830544771999E-3</v>
      </c>
      <c r="AA75" s="83">
        <f>'FN30.600.08(IOX)'!$S76</f>
        <v>-1.5363454257265163E-3</v>
      </c>
      <c r="AB75" s="109">
        <f>'FN30.650.67(IOX)'!$S76</f>
        <v>8.2403467056001275E-4</v>
      </c>
      <c r="AC75" s="307">
        <f>'GII30.400.10(IOX)'!$S71</f>
        <v>-1.7986093274572349E-2</v>
      </c>
      <c r="AD75" s="83">
        <f>'GII30.450.10(IOX)'!$S71</f>
        <v>-1.2556657902424712E-2</v>
      </c>
      <c r="AE75" s="87">
        <f>'GII30.500.10(IOX)'!$S71</f>
        <v>-1.5371832301271524E-2</v>
      </c>
    </row>
    <row r="76" spans="9:31" ht="15">
      <c r="I76" s="374">
        <v>2014</v>
      </c>
      <c r="J76" s="525"/>
      <c r="K76" s="507"/>
      <c r="L76" s="507">
        <f>((1+L66)*(1+L67)*(1+L68)*(1+L69)*(1+L70)*(1+L71)*(1+L72)*(1+L73)*(1+L74)*(1+L75))-1</f>
        <v>-4.4527832876120055E-2</v>
      </c>
      <c r="M76" s="507">
        <f t="shared" ref="M76:N76" si="3">((1+M66)*(1+M67)*(1+M68)*(1+M69)*(1+M70)*(1+M71)*(1+M72)*(1+M73)*(1+M74)*(1+M75))-1</f>
        <v>-0.10542152878152777</v>
      </c>
      <c r="N76" s="507">
        <f t="shared" si="3"/>
        <v>-0.2116633958199684</v>
      </c>
      <c r="O76" s="507">
        <f t="shared" ref="O76:AE76" si="4">((1+O64)*(1+O65)*(1+O66)*(1+O67)*(1+O68)*(1+O69)*(1+O70)*(1+O71)*(1+O72)*(1+O73)*(1+O74)*(1+O75))-1</f>
        <v>-3.1369960654380136E-2</v>
      </c>
      <c r="P76" s="507">
        <f t="shared" si="4"/>
        <v>-6.6716251788893621E-2</v>
      </c>
      <c r="Q76" s="507">
        <f t="shared" si="4"/>
        <v>-0.12463435520274302</v>
      </c>
      <c r="R76" s="507">
        <f t="shared" si="4"/>
        <v>-0.11018793476241673</v>
      </c>
      <c r="S76" s="507">
        <f t="shared" si="4"/>
        <v>-0.10715055093803416</v>
      </c>
      <c r="T76" s="507">
        <f t="shared" si="4"/>
        <v>-0.11738951788353769</v>
      </c>
      <c r="U76" s="507">
        <f t="shared" si="4"/>
        <v>-9.9528001486724471E-2</v>
      </c>
      <c r="V76" s="507">
        <f t="shared" si="4"/>
        <v>-4.4368527478906628E-2</v>
      </c>
      <c r="W76" s="507">
        <f t="shared" si="4"/>
        <v>-0.15067955337776129</v>
      </c>
      <c r="X76" s="507">
        <f t="shared" si="4"/>
        <v>-0.14440729463348334</v>
      </c>
      <c r="Y76" s="507">
        <f t="shared" si="4"/>
        <v>-3.9531380714608155E-2</v>
      </c>
      <c r="Z76" s="507">
        <f t="shared" si="4"/>
        <v>-4.1853460497653372E-2</v>
      </c>
      <c r="AA76" s="507">
        <f t="shared" si="4"/>
        <v>1.082375332189045E-2</v>
      </c>
      <c r="AB76" s="232">
        <f t="shared" si="4"/>
        <v>4.4086826832994364E-2</v>
      </c>
      <c r="AC76" s="525">
        <f t="shared" si="4"/>
        <v>-0.16802331585073071</v>
      </c>
      <c r="AD76" s="507">
        <f t="shared" si="4"/>
        <v>-0.10745056628163574</v>
      </c>
      <c r="AE76" s="528">
        <f t="shared" si="4"/>
        <v>-9.080268993943974E-2</v>
      </c>
    </row>
    <row r="77" spans="9:31" ht="15" hidden="1">
      <c r="I77" s="148">
        <v>42034</v>
      </c>
      <c r="J77" s="525"/>
      <c r="K77" s="507"/>
      <c r="L77" s="507">
        <f>'FN30.300.13(IOX)'!S39</f>
        <v>-0.1543519522923798</v>
      </c>
      <c r="M77" s="507">
        <f>'FN30.350.13(IOX)'!S39</f>
        <v>-0.20538215507980268</v>
      </c>
      <c r="N77" s="507">
        <f>'FN30.400.13(IOX)'!S39</f>
        <v>-0.25534246502297897</v>
      </c>
      <c r="O77" s="507">
        <f>'FN30.300.12(IOX)'!$S51</f>
        <v>-0.15328310071475995</v>
      </c>
      <c r="P77" s="507">
        <f>'FN30.350.12(IOX)'!$S51</f>
        <v>-0.18982650650418195</v>
      </c>
      <c r="Q77" s="507">
        <f>'FN30.400.11(IOX)'!$S63</f>
        <v>-0.20992353468066263</v>
      </c>
      <c r="R77" s="507">
        <f>'FN30.450.11(IOX)'!$S63</f>
        <v>-0.18530635835665413</v>
      </c>
      <c r="S77" s="507">
        <f>'FN30.350.10(IOX)'!$S75</f>
        <v>-0.20611717722384093</v>
      </c>
      <c r="T77" s="507">
        <f>'FN30.400.10(IOX)'!$S75</f>
        <v>-0.20891871810663035</v>
      </c>
      <c r="U77" s="507">
        <f>'FN30.450.10(IOX)'!$S75</f>
        <v>-0.19745606866952792</v>
      </c>
      <c r="V77" s="507">
        <f>'FN30.500.10(IOX)'!$S75</f>
        <v>-0.16668340873691057</v>
      </c>
      <c r="W77" s="507">
        <f>'FN30.400.09(IOX)'!$S77</f>
        <v>-0.22133454827340321</v>
      </c>
      <c r="X77" s="507">
        <f>'FN30.450.09(IOX)'!$S77</f>
        <v>-0.20466676721675331</v>
      </c>
      <c r="Y77" s="507">
        <f>'FN30.500.09(IOX)'!$S77</f>
        <v>-0.16901893243980637</v>
      </c>
      <c r="Z77" s="507">
        <f>'FN30.550.08(IOX)'!$S77</f>
        <v>-6.8195082717700389E-2</v>
      </c>
      <c r="AA77" s="507">
        <f>'FN30.600.08(IOX)'!$S77</f>
        <v>-5.2576787709260039E-2</v>
      </c>
      <c r="AB77" s="232">
        <f>'FN30.650.67(IOX)'!$S77</f>
        <v>-2.9206090371994963E-2</v>
      </c>
      <c r="AC77" s="525">
        <f>'GII30.400.10(IOX)'!$S72</f>
        <v>-0.19622144388692236</v>
      </c>
      <c r="AD77" s="507">
        <f>'GII30.450.10(IOX)'!$S72</f>
        <v>-0.20931446153846153</v>
      </c>
      <c r="AE77" s="528">
        <f>'GII30.500.10(IOX)'!$S72</f>
        <v>-0.18532026635453919</v>
      </c>
    </row>
    <row r="78" spans="9:31" ht="15" hidden="1">
      <c r="I78" s="148">
        <v>42062</v>
      </c>
      <c r="J78" s="525"/>
      <c r="K78" s="507"/>
      <c r="L78" s="507">
        <f>'FN30.300.13(IOX)'!S40</f>
        <v>0.12538945511372568</v>
      </c>
      <c r="M78" s="507">
        <f>'FN30.350.13(IOX)'!S40</f>
        <v>0.17866217408769508</v>
      </c>
      <c r="N78" s="507">
        <f>'FN30.400.13(IOX)'!S40</f>
        <v>0.23339077529496696</v>
      </c>
      <c r="O78" s="507">
        <f>'FN30.300.12(IOX)'!$S52</f>
        <v>0.12309119037679349</v>
      </c>
      <c r="P78" s="507">
        <f>'FN30.350.12(IOX)'!$S52</f>
        <v>0.15776579407937832</v>
      </c>
      <c r="Q78" s="507">
        <f>'FN30.400.11(IOX)'!$S64</f>
        <v>0.19466423623726919</v>
      </c>
      <c r="R78" s="507">
        <f>'FN30.450.11(IOX)'!$S64</f>
        <v>0.16650679231403856</v>
      </c>
      <c r="S78" s="507">
        <f>'FN30.350.10(IOX)'!$S76</f>
        <v>0.18823231572352989</v>
      </c>
      <c r="T78" s="507">
        <f>'FN30.400.10(IOX)'!$S76</f>
        <v>0.19145152354124126</v>
      </c>
      <c r="U78" s="507">
        <f>'FN30.450.10(IOX)'!$S76</f>
        <v>0.18527014946619208</v>
      </c>
      <c r="V78" s="507">
        <f>'FN30.500.10(IOX)'!$S76</f>
        <v>0.15910996650141579</v>
      </c>
      <c r="W78" s="507">
        <f>'FN30.400.09(IOX)'!$S78</f>
        <v>0.22127344858884887</v>
      </c>
      <c r="X78" s="507">
        <f>'FN30.450.09(IOX)'!$S78</f>
        <v>0.20184180544747071</v>
      </c>
      <c r="Y78" s="507">
        <f>'FN30.500.09(IOX)'!$S78</f>
        <v>0.17200927588326348</v>
      </c>
      <c r="Z78" s="507">
        <f>'FN30.550.08(IOX)'!$S78</f>
        <v>0.14405521461085735</v>
      </c>
      <c r="AA78" s="507">
        <f>'FN30.600.08(IOX)'!$S78</f>
        <v>0.13133419486734413</v>
      </c>
      <c r="AB78" s="232">
        <f>'FN30.650.67(IOX)'!$S78</f>
        <v>9.9940629974055034E-2</v>
      </c>
      <c r="AC78" s="525">
        <f>'GII30.400.10(IOX)'!$S73</f>
        <v>0.12511668236867929</v>
      </c>
      <c r="AD78" s="507">
        <f>'GII30.450.10(IOX)'!$S73</f>
        <v>0.12398761869158866</v>
      </c>
      <c r="AE78" s="528">
        <f>'GII30.500.10(IOX)'!$S73</f>
        <v>0.11077456135612525</v>
      </c>
    </row>
    <row r="79" spans="9:31" ht="15" hidden="1">
      <c r="I79" s="148">
        <v>42094</v>
      </c>
      <c r="J79" s="525">
        <f>'FN30.350.14(IOX)'!S28</f>
        <v>0</v>
      </c>
      <c r="K79" s="507">
        <f>'FN30.400.14(IOX)'!S28</f>
        <v>0</v>
      </c>
      <c r="L79" s="507">
        <f>'FN30.300.13(IOX)'!S41</f>
        <v>-1.813660874044289E-2</v>
      </c>
      <c r="M79" s="507">
        <f>'FN30.350.13(IOX)'!S41</f>
        <v>-3.1865280861844342E-2</v>
      </c>
      <c r="N79" s="507">
        <f>'FN30.400.13(IOX)'!S41</f>
        <v>-5.5461712360118549E-2</v>
      </c>
      <c r="O79" s="507">
        <f>'FN30.300.12(IOX)'!$S53</f>
        <v>-1.7386661157230473E-2</v>
      </c>
      <c r="P79" s="507">
        <f>'FN30.350.12(IOX)'!$S53</f>
        <v>-2.3105584056740042E-2</v>
      </c>
      <c r="Q79" s="507">
        <f>'FN30.400.11(IOX)'!$S65</f>
        <v>-3.2835569886801835E-2</v>
      </c>
      <c r="R79" s="507">
        <f>'FN30.450.11(IOX)'!$S65</f>
        <v>-1.9669333333333264E-2</v>
      </c>
      <c r="S79" s="507">
        <f>'FN30.350.10(IOX)'!$S77</f>
        <v>-2.5194879706926306E-2</v>
      </c>
      <c r="T79" s="507">
        <f>'FN30.400.10(IOX)'!$S77</f>
        <v>-3.4117742453333939E-2</v>
      </c>
      <c r="U79" s="507">
        <f>'FN30.450.10(IOX)'!$S77</f>
        <v>-3.0223158033439414E-2</v>
      </c>
      <c r="V79" s="507">
        <f>'FN30.500.10(IOX)'!$S77</f>
        <v>-2.1303796280247308E-2</v>
      </c>
      <c r="W79" s="507">
        <f>'FN30.400.09(IOX)'!$S79</f>
        <v>-4.0849581021376168E-2</v>
      </c>
      <c r="X79" s="507">
        <f>'FN30.450.09(IOX)'!$S79</f>
        <v>-3.342405456146464E-2</v>
      </c>
      <c r="Y79" s="507">
        <f>'FN30.500.09(IOX)'!$S79</f>
        <v>-1.9137617908097107E-2</v>
      </c>
      <c r="Z79" s="507">
        <f>'FN30.550.08(IOX)'!$S79</f>
        <v>4.2097837393055712E-2</v>
      </c>
      <c r="AA79" s="507">
        <f>'FN30.600.08(IOX)'!$S79</f>
        <v>6.1071876492544412E-2</v>
      </c>
      <c r="AB79" s="232">
        <f>'FN30.650.67(IOX)'!$S79</f>
        <v>5.2032604855919054E-2</v>
      </c>
      <c r="AC79" s="525">
        <f>'GII30.400.10(IOX)'!$S74</f>
        <v>-2.4840997200973092E-2</v>
      </c>
      <c r="AD79" s="507">
        <f>'GII30.450.10(IOX)'!$S74</f>
        <v>-2.0160636199427324E-2</v>
      </c>
      <c r="AE79" s="528">
        <f>'GII30.500.10(IOX)'!$S74</f>
        <v>1.5498911512482906E-2</v>
      </c>
    </row>
    <row r="80" spans="9:31" ht="15">
      <c r="I80" s="523">
        <v>2015</v>
      </c>
      <c r="J80" s="308">
        <f>((1+J77)*(1+J78)*(1+J79))-1</f>
        <v>0</v>
      </c>
      <c r="K80" s="88">
        <f t="shared" ref="K80" si="5">((1+K77)*(1+K78)*(1+K79))-1</f>
        <v>0</v>
      </c>
      <c r="L80" s="88">
        <f>((1+L77)*(1+L78)*(1+L79))-1</f>
        <v>-6.5576913763610523E-2</v>
      </c>
      <c r="M80" s="88">
        <f t="shared" ref="M80:AE80" si="6">((1+M77)*(1+M78)*(1+M79))-1</f>
        <v>-9.3258579172402989E-2</v>
      </c>
      <c r="N80" s="88">
        <f t="shared" si="6"/>
        <v>-0.1324852824385202</v>
      </c>
      <c r="O80" s="88">
        <f t="shared" si="6"/>
        <v>-6.5593386278325339E-2</v>
      </c>
      <c r="P80" s="88">
        <f t="shared" si="6"/>
        <v>-8.3681675507304987E-2</v>
      </c>
      <c r="Q80" s="88">
        <f t="shared" si="6"/>
        <v>-8.7116612538078342E-2</v>
      </c>
      <c r="R80" s="88">
        <f t="shared" si="6"/>
        <v>-6.834699906685171E-2</v>
      </c>
      <c r="S80" s="88">
        <f t="shared" si="6"/>
        <v>-8.0449539086894006E-2</v>
      </c>
      <c r="T80" s="88">
        <f t="shared" si="6"/>
        <v>-8.9622167777201445E-2</v>
      </c>
      <c r="U80" s="88">
        <f t="shared" si="6"/>
        <v>-7.7517850442841318E-2</v>
      </c>
      <c r="V80" s="88">
        <f t="shared" si="6"/>
        <v>-5.4671889223907977E-2</v>
      </c>
      <c r="W80" s="88">
        <f t="shared" si="6"/>
        <v>-8.7883016625894816E-2</v>
      </c>
      <c r="X80" s="88">
        <f t="shared" si="6"/>
        <v>-7.6084146415518639E-2</v>
      </c>
      <c r="Y80" s="88">
        <f t="shared" si="6"/>
        <v>-4.4720942093750993E-2</v>
      </c>
      <c r="Z80" s="88">
        <f t="shared" si="6"/>
        <v>0.11091409636077265</v>
      </c>
      <c r="AA80" s="88">
        <f t="shared" si="6"/>
        <v>0.13731230695938934</v>
      </c>
      <c r="AB80" s="110">
        <f t="shared" si="6"/>
        <v>0.12337689506271654</v>
      </c>
      <c r="AC80" s="308">
        <f t="shared" si="6"/>
        <v>-0.11812016081468379</v>
      </c>
      <c r="AD80" s="88">
        <f t="shared" si="6"/>
        <v>-0.12919642032544132</v>
      </c>
      <c r="AE80" s="89">
        <f t="shared" si="6"/>
        <v>-8.104911559569572E-2</v>
      </c>
    </row>
    <row r="81" spans="9:31">
      <c r="I81" s="67"/>
      <c r="J81" s="67"/>
      <c r="K81" s="67"/>
      <c r="L81" s="67"/>
      <c r="M81" s="67"/>
      <c r="N81" s="67"/>
      <c r="O81" s="67"/>
      <c r="P81" s="67"/>
      <c r="Q81" s="67"/>
      <c r="R81" s="67"/>
      <c r="S81" s="67"/>
      <c r="T81" s="67"/>
      <c r="U81" s="67"/>
      <c r="V81" s="67"/>
      <c r="W81" s="67"/>
      <c r="X81" s="67"/>
      <c r="Y81" s="67"/>
      <c r="Z81" s="67"/>
      <c r="AA81" s="67"/>
      <c r="AB81" s="67"/>
      <c r="AC81" s="67"/>
      <c r="AD81" s="67"/>
      <c r="AE81" s="67"/>
    </row>
    <row r="82" spans="9:31">
      <c r="I82" s="67"/>
      <c r="J82" s="67"/>
      <c r="K82" s="67"/>
      <c r="L82" s="67"/>
      <c r="M82" s="67"/>
      <c r="N82" s="67"/>
      <c r="O82" s="67"/>
      <c r="P82" s="67"/>
      <c r="Q82" s="67"/>
      <c r="R82" s="67"/>
      <c r="S82" s="67"/>
      <c r="T82" s="67"/>
      <c r="U82" s="67"/>
      <c r="V82" s="67"/>
      <c r="W82" s="67"/>
      <c r="X82" s="67"/>
      <c r="Y82" s="67"/>
      <c r="Z82" s="67"/>
      <c r="AA82" s="67"/>
      <c r="AB82" s="67"/>
      <c r="AC82" s="67"/>
      <c r="AD82" s="67"/>
      <c r="AE82" s="67"/>
    </row>
    <row r="83" spans="9:31">
      <c r="I83" s="67"/>
      <c r="J83" s="67"/>
      <c r="K83" s="67"/>
      <c r="L83" s="67"/>
      <c r="M83" s="67"/>
      <c r="N83" s="67"/>
      <c r="O83" s="67"/>
      <c r="P83" s="67"/>
      <c r="Q83" s="67"/>
      <c r="R83" s="67"/>
      <c r="S83" s="67"/>
      <c r="T83" s="67"/>
      <c r="U83" s="67"/>
      <c r="V83" s="67"/>
      <c r="W83" s="67"/>
      <c r="X83" s="67"/>
      <c r="Y83" s="67"/>
      <c r="Z83" s="67"/>
      <c r="AA83" s="67"/>
      <c r="AB83" s="67"/>
      <c r="AC83" s="67"/>
      <c r="AD83" s="67"/>
      <c r="AE83" s="67"/>
    </row>
    <row r="84" spans="9:31">
      <c r="I84" s="67"/>
      <c r="J84" s="67"/>
      <c r="K84" s="67"/>
      <c r="L84" s="67"/>
      <c r="M84" s="67"/>
      <c r="N84" s="67"/>
      <c r="O84" s="67"/>
      <c r="P84" s="67"/>
      <c r="Q84" s="67"/>
      <c r="R84" s="67"/>
      <c r="S84" s="67"/>
      <c r="T84" s="67"/>
      <c r="U84" s="67"/>
      <c r="V84" s="67"/>
      <c r="W84" s="67"/>
      <c r="X84" s="67"/>
      <c r="Y84" s="67"/>
      <c r="Z84" s="67"/>
      <c r="AA84" s="67"/>
      <c r="AB84" s="67"/>
      <c r="AC84" s="67"/>
      <c r="AD84" s="67"/>
      <c r="AE84" s="67"/>
    </row>
    <row r="85" spans="9:31">
      <c r="I85" s="67"/>
      <c r="J85" s="67"/>
      <c r="K85" s="67"/>
      <c r="L85" s="67"/>
      <c r="M85" s="67"/>
      <c r="N85" s="67"/>
      <c r="O85" s="67"/>
      <c r="P85" s="67"/>
      <c r="Q85" s="67"/>
      <c r="R85" s="67"/>
      <c r="S85" s="67"/>
      <c r="T85" s="67"/>
      <c r="U85" s="67"/>
      <c r="V85" s="67"/>
      <c r="W85" s="67"/>
      <c r="X85" s="67"/>
      <c r="Y85" s="67"/>
      <c r="Z85" s="67"/>
      <c r="AA85" s="67"/>
      <c r="AB85" s="67"/>
      <c r="AC85" s="67"/>
      <c r="AD85" s="67"/>
      <c r="AE85" s="67"/>
    </row>
    <row r="86" spans="9:31">
      <c r="I86" s="67"/>
      <c r="J86" s="67"/>
      <c r="K86" s="67"/>
      <c r="L86" s="67"/>
      <c r="M86" s="67"/>
      <c r="N86" s="67"/>
      <c r="O86" s="67"/>
      <c r="P86" s="67"/>
      <c r="Q86" s="67"/>
      <c r="R86" s="67"/>
      <c r="S86" s="67"/>
      <c r="T86" s="67"/>
      <c r="U86" s="67"/>
      <c r="V86" s="67"/>
      <c r="W86" s="67"/>
      <c r="X86" s="67"/>
      <c r="Y86" s="67"/>
      <c r="Z86" s="67"/>
      <c r="AA86" s="67"/>
      <c r="AB86" s="67"/>
      <c r="AC86" s="67"/>
      <c r="AD86" s="67"/>
      <c r="AE86" s="67"/>
    </row>
    <row r="87" spans="9:31">
      <c r="I87" s="67"/>
      <c r="J87" s="67"/>
      <c r="K87" s="67"/>
      <c r="L87" s="67"/>
      <c r="M87" s="67"/>
      <c r="N87" s="67"/>
      <c r="O87" s="67"/>
      <c r="P87" s="67"/>
      <c r="Q87" s="67"/>
      <c r="R87" s="67"/>
      <c r="S87" s="67"/>
      <c r="T87" s="67"/>
      <c r="U87" s="67"/>
      <c r="V87" s="67"/>
      <c r="W87" s="67"/>
      <c r="X87" s="67"/>
      <c r="Y87" s="67"/>
      <c r="Z87" s="67"/>
      <c r="AA87" s="67"/>
      <c r="AB87" s="67"/>
      <c r="AC87" s="67"/>
      <c r="AD87" s="67"/>
      <c r="AE87" s="67"/>
    </row>
    <row r="88" spans="9:31">
      <c r="I88" s="67"/>
      <c r="J88" s="67"/>
      <c r="K88" s="67"/>
      <c r="L88" s="67"/>
      <c r="M88" s="67"/>
      <c r="N88" s="67"/>
      <c r="O88" s="67"/>
      <c r="P88" s="67"/>
      <c r="Q88" s="67"/>
      <c r="R88" s="67"/>
      <c r="S88" s="67"/>
      <c r="T88" s="67"/>
      <c r="U88" s="67"/>
      <c r="V88" s="67"/>
      <c r="W88" s="67"/>
      <c r="X88" s="67"/>
      <c r="Y88" s="67"/>
      <c r="Z88" s="67"/>
      <c r="AA88" s="67"/>
      <c r="AB88" s="67"/>
      <c r="AC88" s="67"/>
      <c r="AD88" s="67"/>
      <c r="AE88" s="67"/>
    </row>
    <row r="89" spans="9:31" hidden="1">
      <c r="I89" s="67"/>
      <c r="J89" s="67"/>
      <c r="K89" s="67"/>
      <c r="L89" s="67"/>
      <c r="M89" s="67"/>
      <c r="N89" s="67"/>
      <c r="O89" s="67"/>
      <c r="P89" s="67"/>
      <c r="Q89" s="67"/>
      <c r="R89" s="67"/>
      <c r="S89" s="67"/>
      <c r="T89" s="67"/>
      <c r="U89" s="67"/>
      <c r="V89" s="67"/>
      <c r="W89" s="67"/>
      <c r="X89" s="67"/>
      <c r="Y89" s="67"/>
      <c r="Z89" s="67"/>
      <c r="AA89" s="67"/>
      <c r="AB89" s="67"/>
      <c r="AC89" s="67"/>
      <c r="AD89" s="67"/>
      <c r="AE89" s="67"/>
    </row>
    <row r="90" spans="9:31" hidden="1">
      <c r="I90" s="67"/>
      <c r="J90" s="67"/>
      <c r="K90" s="67"/>
      <c r="L90" s="67"/>
      <c r="M90" s="67"/>
      <c r="N90" s="67"/>
      <c r="O90" s="67"/>
      <c r="P90" s="67"/>
      <c r="Q90" s="67"/>
      <c r="R90" s="67"/>
      <c r="S90" s="67"/>
      <c r="T90" s="67"/>
      <c r="U90" s="67"/>
      <c r="V90" s="67"/>
      <c r="W90" s="67"/>
      <c r="X90" s="67"/>
      <c r="Y90" s="67"/>
      <c r="Z90" s="67"/>
      <c r="AA90" s="67"/>
      <c r="AB90" s="67"/>
      <c r="AC90" s="67"/>
      <c r="AD90" s="67"/>
      <c r="AE90" s="67"/>
    </row>
    <row r="91" spans="9:31" hidden="1">
      <c r="I91" s="67"/>
      <c r="J91" s="67"/>
      <c r="K91" s="67"/>
      <c r="L91" s="67"/>
      <c r="M91" s="67"/>
      <c r="N91" s="67"/>
      <c r="O91" s="67"/>
      <c r="P91" s="67"/>
      <c r="Q91" s="67"/>
      <c r="R91" s="67"/>
      <c r="S91" s="67"/>
      <c r="T91" s="67"/>
      <c r="U91" s="67"/>
      <c r="V91" s="67"/>
      <c r="W91" s="67"/>
      <c r="X91" s="67"/>
      <c r="Y91" s="67"/>
      <c r="Z91" s="67"/>
      <c r="AA91" s="67"/>
      <c r="AB91" s="67"/>
      <c r="AC91" s="67"/>
      <c r="AD91" s="67"/>
      <c r="AE91" s="67"/>
    </row>
    <row r="92" spans="9:31" hidden="1">
      <c r="I92" s="67"/>
      <c r="J92" s="67"/>
      <c r="K92" s="67"/>
      <c r="L92" s="67"/>
      <c r="M92" s="67"/>
      <c r="N92" s="67"/>
      <c r="O92" s="67"/>
      <c r="P92" s="67"/>
      <c r="Q92" s="67"/>
      <c r="R92" s="67"/>
      <c r="S92" s="67"/>
      <c r="T92" s="67"/>
      <c r="U92" s="67"/>
      <c r="V92" s="67"/>
      <c r="W92" s="67"/>
      <c r="X92" s="67"/>
      <c r="Y92" s="67"/>
      <c r="Z92" s="67"/>
      <c r="AA92" s="67"/>
      <c r="AB92" s="67"/>
      <c r="AC92" s="67"/>
      <c r="AD92" s="67"/>
      <c r="AE92" s="67"/>
    </row>
    <row r="93" spans="9:31" hidden="1">
      <c r="I93" s="67"/>
      <c r="J93" s="67"/>
      <c r="K93" s="67"/>
      <c r="L93" s="67"/>
      <c r="M93" s="67"/>
      <c r="N93" s="67"/>
      <c r="O93" s="67"/>
      <c r="P93" s="67"/>
      <c r="Q93" s="67"/>
      <c r="R93" s="67"/>
      <c r="S93" s="67"/>
      <c r="T93" s="67"/>
      <c r="U93" s="67"/>
      <c r="V93" s="67"/>
      <c r="W93" s="67"/>
      <c r="X93" s="67"/>
      <c r="Y93" s="67"/>
      <c r="Z93" s="67"/>
      <c r="AA93" s="67"/>
      <c r="AB93" s="67"/>
      <c r="AC93" s="67"/>
      <c r="AD93" s="67"/>
      <c r="AE93" s="67"/>
    </row>
    <row r="94" spans="9:31" hidden="1">
      <c r="I94" s="67"/>
      <c r="J94" s="67"/>
      <c r="K94" s="67"/>
      <c r="L94" s="67"/>
      <c r="M94" s="67"/>
      <c r="N94" s="67"/>
      <c r="O94" s="67"/>
      <c r="P94" s="67"/>
      <c r="Q94" s="67"/>
      <c r="R94" s="67"/>
      <c r="S94" s="67"/>
      <c r="T94" s="67"/>
      <c r="U94" s="67"/>
      <c r="V94" s="67"/>
      <c r="W94" s="67"/>
      <c r="X94" s="67"/>
      <c r="Y94" s="67"/>
      <c r="Z94" s="67"/>
      <c r="AA94" s="67"/>
      <c r="AB94" s="67"/>
      <c r="AC94" s="67"/>
      <c r="AD94" s="67"/>
      <c r="AE94" s="67"/>
    </row>
    <row r="95" spans="9:31" hidden="1">
      <c r="I95" s="67"/>
      <c r="J95" s="67"/>
      <c r="K95" s="67"/>
      <c r="L95" s="67"/>
      <c r="M95" s="67"/>
      <c r="N95" s="67"/>
      <c r="O95" s="67"/>
      <c r="P95" s="67"/>
      <c r="Q95" s="67"/>
      <c r="R95" s="67"/>
      <c r="S95" s="67"/>
      <c r="T95" s="67"/>
      <c r="U95" s="67"/>
      <c r="V95" s="67"/>
      <c r="W95" s="67"/>
      <c r="X95" s="67"/>
      <c r="Y95" s="67"/>
      <c r="Z95" s="67"/>
      <c r="AA95" s="67"/>
      <c r="AB95" s="67"/>
      <c r="AC95" s="67"/>
      <c r="AD95" s="67"/>
      <c r="AE95" s="67"/>
    </row>
    <row r="96" spans="9:31" hidden="1">
      <c r="I96" s="67"/>
      <c r="J96" s="67"/>
      <c r="K96" s="67"/>
      <c r="L96" s="67"/>
      <c r="M96" s="67"/>
      <c r="N96" s="67"/>
      <c r="O96" s="67"/>
      <c r="P96" s="67"/>
      <c r="Q96" s="67"/>
      <c r="R96" s="67"/>
      <c r="S96" s="67"/>
      <c r="T96" s="67"/>
      <c r="U96" s="67"/>
      <c r="V96" s="67"/>
      <c r="W96" s="67"/>
      <c r="X96" s="67"/>
      <c r="Y96" s="67"/>
      <c r="Z96" s="67"/>
      <c r="AA96" s="67"/>
      <c r="AB96" s="67"/>
      <c r="AC96" s="67"/>
      <c r="AD96" s="67"/>
      <c r="AE96" s="67"/>
    </row>
    <row r="97" spans="9:31">
      <c r="I97" s="67"/>
      <c r="J97" s="67"/>
      <c r="K97" s="67"/>
      <c r="L97" s="67"/>
      <c r="M97" s="67"/>
      <c r="N97" s="67"/>
      <c r="O97" s="67"/>
      <c r="P97" s="67"/>
      <c r="Q97" s="67"/>
      <c r="R97" s="67"/>
      <c r="S97" s="67"/>
      <c r="T97" s="67"/>
      <c r="U97" s="67"/>
      <c r="V97" s="67"/>
      <c r="W97" s="67"/>
      <c r="X97" s="67"/>
      <c r="Y97" s="67"/>
      <c r="Z97" s="67"/>
      <c r="AA97" s="67"/>
      <c r="AB97" s="67"/>
      <c r="AC97" s="67"/>
      <c r="AD97" s="67"/>
      <c r="AE97" s="67"/>
    </row>
    <row r="98" spans="9:31">
      <c r="I98" s="67"/>
      <c r="J98" s="67"/>
      <c r="K98" s="67"/>
      <c r="L98" s="67"/>
      <c r="M98" s="67"/>
      <c r="N98" s="67"/>
      <c r="O98" s="67"/>
      <c r="P98" s="67"/>
      <c r="Q98" s="67"/>
      <c r="R98" s="67"/>
      <c r="S98" s="67"/>
      <c r="T98" s="67"/>
      <c r="U98" s="67"/>
      <c r="V98" s="67"/>
      <c r="W98" s="67"/>
      <c r="X98" s="67"/>
      <c r="Y98" s="67"/>
      <c r="Z98" s="67"/>
      <c r="AA98" s="67"/>
      <c r="AB98" s="67"/>
      <c r="AC98" s="67"/>
      <c r="AD98" s="67"/>
      <c r="AE98" s="67"/>
    </row>
    <row r="99" spans="9:31">
      <c r="I99" s="67"/>
      <c r="J99" s="67"/>
      <c r="K99" s="67"/>
      <c r="L99" s="67"/>
      <c r="M99" s="67"/>
      <c r="N99" s="67"/>
      <c r="O99" s="67"/>
      <c r="P99" s="67"/>
      <c r="Q99" s="67"/>
      <c r="R99" s="67"/>
      <c r="S99" s="67"/>
      <c r="T99" s="67"/>
      <c r="U99" s="67"/>
      <c r="V99" s="67"/>
      <c r="W99" s="67"/>
      <c r="X99" s="67"/>
      <c r="Y99" s="67"/>
      <c r="Z99" s="67"/>
      <c r="AA99" s="67"/>
      <c r="AB99" s="67"/>
      <c r="AC99" s="67"/>
      <c r="AD99" s="67"/>
      <c r="AE99" s="67"/>
    </row>
    <row r="100" spans="9:31">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row>
    <row r="101" spans="9:31">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row>
    <row r="102" spans="9:31">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row>
    <row r="103" spans="9:31" ht="15">
      <c r="I103" s="75" t="s">
        <v>234</v>
      </c>
      <c r="J103" s="67"/>
      <c r="K103" s="67"/>
      <c r="L103" s="67"/>
      <c r="M103" s="67"/>
      <c r="N103" s="67"/>
      <c r="O103" s="67"/>
      <c r="P103" s="67"/>
      <c r="Q103" s="67"/>
      <c r="R103" s="67"/>
      <c r="S103" s="67"/>
      <c r="T103" s="67"/>
      <c r="U103" s="67"/>
      <c r="V103" s="67"/>
      <c r="W103" s="67"/>
      <c r="X103" s="67"/>
      <c r="Y103" s="67"/>
      <c r="Z103" s="67"/>
      <c r="AA103" s="67"/>
      <c r="AB103" s="67"/>
      <c r="AC103" s="67"/>
      <c r="AD103" s="67"/>
      <c r="AE103" s="67"/>
    </row>
    <row r="104" spans="9:31" ht="22.5" customHeight="1">
      <c r="I104" s="644" t="s">
        <v>329</v>
      </c>
      <c r="J104" s="640"/>
      <c r="K104" s="640"/>
      <c r="L104" s="640"/>
      <c r="M104" s="640"/>
      <c r="N104" s="640"/>
      <c r="O104" s="640"/>
      <c r="P104" s="640"/>
      <c r="Q104" s="640"/>
      <c r="R104" s="640"/>
      <c r="S104" s="640"/>
      <c r="T104" s="640"/>
      <c r="U104" s="640"/>
      <c r="V104" s="640"/>
      <c r="W104" s="640"/>
      <c r="X104" s="640"/>
      <c r="Y104" s="640"/>
      <c r="Z104" s="640"/>
      <c r="AA104" s="640"/>
      <c r="AB104" s="640"/>
      <c r="AC104" s="640"/>
      <c r="AD104" s="640"/>
      <c r="AE104" s="641"/>
    </row>
    <row r="105" spans="9:31" ht="45">
      <c r="I105" s="143" t="s">
        <v>236</v>
      </c>
      <c r="J105" s="195" t="s">
        <v>337</v>
      </c>
      <c r="K105" s="197" t="s">
        <v>338</v>
      </c>
      <c r="L105" s="197" t="s">
        <v>278</v>
      </c>
      <c r="M105" s="197" t="s">
        <v>279</v>
      </c>
      <c r="N105" s="197" t="s">
        <v>280</v>
      </c>
      <c r="O105" s="197" t="s">
        <v>196</v>
      </c>
      <c r="P105" s="197" t="s">
        <v>213</v>
      </c>
      <c r="Q105" s="197" t="s">
        <v>197</v>
      </c>
      <c r="R105" s="197" t="s">
        <v>198</v>
      </c>
      <c r="S105" s="197" t="s">
        <v>199</v>
      </c>
      <c r="T105" s="197" t="s">
        <v>200</v>
      </c>
      <c r="U105" s="197" t="s">
        <v>201</v>
      </c>
      <c r="V105" s="197" t="s">
        <v>202</v>
      </c>
      <c r="W105" s="197" t="s">
        <v>203</v>
      </c>
      <c r="X105" s="197" t="s">
        <v>204</v>
      </c>
      <c r="Y105" s="197" t="s">
        <v>206</v>
      </c>
      <c r="Z105" s="197" t="s">
        <v>205</v>
      </c>
      <c r="AA105" s="197" t="s">
        <v>207</v>
      </c>
      <c r="AB105" s="197" t="s">
        <v>208</v>
      </c>
      <c r="AC105" s="195" t="s">
        <v>209</v>
      </c>
      <c r="AD105" s="197" t="s">
        <v>210</v>
      </c>
      <c r="AE105" s="309" t="s">
        <v>211</v>
      </c>
    </row>
    <row r="106" spans="9:31" ht="15" hidden="1">
      <c r="I106" s="148">
        <f t="shared" ref="I106:I137" si="7">I27</f>
        <v>40633</v>
      </c>
      <c r="J106" s="307"/>
      <c r="K106" s="83"/>
      <c r="L106" s="83"/>
      <c r="M106" s="83"/>
      <c r="N106" s="83"/>
      <c r="O106" s="83"/>
      <c r="P106" s="83"/>
      <c r="Q106" s="83"/>
      <c r="R106" s="83"/>
      <c r="S106" s="83">
        <f>'FN30.350.10(IOX)'!$AM29</f>
        <v>3.1646899792785031E-2</v>
      </c>
      <c r="T106" s="83">
        <f>'FN30.400.10(IOX)'!$AM29</f>
        <v>3.1147716524932853E-2</v>
      </c>
      <c r="U106" s="83">
        <f>'FN30.450.10(IOX)'!$AM29</f>
        <v>3.7735989939296354E-2</v>
      </c>
      <c r="V106" s="83">
        <f>'FN30.500.10(IOX)'!$AM29</f>
        <v>6.7404602629225985E-2</v>
      </c>
      <c r="W106" s="83">
        <f>'FN30.400.09(IOX)'!$AM31</f>
        <v>1.7478197815402718E-2</v>
      </c>
      <c r="X106" s="83">
        <f>'FN30.450.09(IOX)'!$AM31</f>
        <v>1.4292298088766569E-2</v>
      </c>
      <c r="Y106" s="83">
        <f>'FN30.500.09(IOX)'!$AM31</f>
        <v>5.7703263826070023E-2</v>
      </c>
      <c r="Z106" s="83">
        <f>'FN30.550.08(IOX)'!$AM31</f>
        <v>2.9335311687492982E-2</v>
      </c>
      <c r="AA106" s="83">
        <f>'FN30.600.08(IOX)'!$AM31</f>
        <v>5.829309115569254E-2</v>
      </c>
      <c r="AB106" s="109">
        <f>'FN30.650.67(IOX)'!$AM31</f>
        <v>6.9409531783342207E-2</v>
      </c>
      <c r="AC106" s="307"/>
      <c r="AD106" s="83"/>
      <c r="AE106" s="87"/>
    </row>
    <row r="107" spans="9:31" ht="15" hidden="1">
      <c r="I107" s="148">
        <f t="shared" si="7"/>
        <v>40662</v>
      </c>
      <c r="J107" s="307"/>
      <c r="K107" s="83"/>
      <c r="L107" s="83"/>
      <c r="M107" s="83"/>
      <c r="N107" s="83"/>
      <c r="O107" s="83"/>
      <c r="P107" s="83"/>
      <c r="Q107" s="83"/>
      <c r="R107" s="83"/>
      <c r="S107" s="83">
        <f>'FN30.350.10(IOX)'!$AM30</f>
        <v>1.643323546826448E-2</v>
      </c>
      <c r="T107" s="83">
        <f>'FN30.400.10(IOX)'!$AM30</f>
        <v>2.8651046287809817E-2</v>
      </c>
      <c r="U107" s="83">
        <f>'FN30.450.10(IOX)'!$AM30</f>
        <v>3.6366537043421597E-2</v>
      </c>
      <c r="V107" s="83">
        <f>'FN30.500.10(IOX)'!$AM30</f>
        <v>4.9198889495794061E-2</v>
      </c>
      <c r="W107" s="83">
        <f>'FN30.400.09(IOX)'!$AM32</f>
        <v>3.183703641576157E-2</v>
      </c>
      <c r="X107" s="83">
        <f>'FN30.450.09(IOX)'!$AM32</f>
        <v>4.8700823028720128E-2</v>
      </c>
      <c r="Y107" s="83">
        <f>'FN30.500.09(IOX)'!$AM32</f>
        <v>6.4726620189994033E-2</v>
      </c>
      <c r="Z107" s="83">
        <f>'FN30.550.08(IOX)'!$AM32</f>
        <v>5.0163979490458525E-2</v>
      </c>
      <c r="AA107" s="83">
        <f>'FN30.600.08(IOX)'!$AM32</f>
        <v>2.9438364465218192E-2</v>
      </c>
      <c r="AB107" s="109">
        <f>'FN30.650.67(IOX)'!$AM32</f>
        <v>1.2324628510354447E-2</v>
      </c>
      <c r="AC107" s="307"/>
      <c r="AD107" s="83"/>
      <c r="AE107" s="87"/>
    </row>
    <row r="108" spans="9:31" ht="15" hidden="1">
      <c r="I108" s="148">
        <f t="shared" si="7"/>
        <v>40694</v>
      </c>
      <c r="J108" s="307"/>
      <c r="K108" s="83"/>
      <c r="L108" s="83"/>
      <c r="M108" s="83"/>
      <c r="N108" s="83"/>
      <c r="O108" s="83"/>
      <c r="P108" s="83"/>
      <c r="Q108" s="83"/>
      <c r="R108" s="83"/>
      <c r="S108" s="83">
        <f>'FN30.350.10(IOX)'!$AM31</f>
        <v>3.3345061451249665E-2</v>
      </c>
      <c r="T108" s="83">
        <f>'FN30.400.10(IOX)'!$AM31</f>
        <v>3.6085485910515955E-2</v>
      </c>
      <c r="U108" s="83">
        <f>'FN30.450.10(IOX)'!$AM31</f>
        <v>4.5368489702969868E-2</v>
      </c>
      <c r="V108" s="83">
        <f>'FN30.500.10(IOX)'!$AM31</f>
        <v>3.6665718325226998E-2</v>
      </c>
      <c r="W108" s="83">
        <f>'FN30.400.09(IOX)'!$AM33</f>
        <v>4.1685329124986341E-2</v>
      </c>
      <c r="X108" s="83">
        <f>'FN30.450.09(IOX)'!$AM33</f>
        <v>4.0328884039065815E-2</v>
      </c>
      <c r="Y108" s="83">
        <f>'FN30.500.09(IOX)'!$AM33</f>
        <v>2.1795160528979118E-2</v>
      </c>
      <c r="Z108" s="83">
        <f>'FN30.550.08(IOX)'!$AM33</f>
        <v>1.3078163869459066E-2</v>
      </c>
      <c r="AA108" s="83">
        <f>'FN30.600.08(IOX)'!$AM33</f>
        <v>3.1220908007610668E-2</v>
      </c>
      <c r="AB108" s="109">
        <f>'FN30.650.67(IOX)'!$AM33</f>
        <v>4.2516953654078912E-2</v>
      </c>
      <c r="AC108" s="307"/>
      <c r="AD108" s="83"/>
      <c r="AE108" s="87"/>
    </row>
    <row r="109" spans="9:31" ht="15" hidden="1">
      <c r="I109" s="148">
        <f t="shared" si="7"/>
        <v>40724</v>
      </c>
      <c r="J109" s="307"/>
      <c r="K109" s="83"/>
      <c r="L109" s="83"/>
      <c r="M109" s="83"/>
      <c r="N109" s="83"/>
      <c r="O109" s="83"/>
      <c r="P109" s="83"/>
      <c r="Q109" s="83"/>
      <c r="R109" s="83"/>
      <c r="S109" s="83">
        <f>'FN30.350.10(IOX)'!$AM32</f>
        <v>9.9593428926259518E-3</v>
      </c>
      <c r="T109" s="83">
        <f>'FN30.400.10(IOX)'!$AM32</f>
        <v>2.7178117932207661E-3</v>
      </c>
      <c r="U109" s="83">
        <f>'FN30.450.10(IOX)'!$AM32</f>
        <v>-4.6801461105443475E-4</v>
      </c>
      <c r="V109" s="83">
        <f>'FN30.500.10(IOX)'!$AM32</f>
        <v>1.8890243941853783E-2</v>
      </c>
      <c r="W109" s="83">
        <f>'FN30.400.09(IOX)'!$AM34</f>
        <v>-1.7279281835171502E-2</v>
      </c>
      <c r="X109" s="83">
        <f>'FN30.450.09(IOX)'!$AM34</f>
        <v>-2.3686338921192738E-2</v>
      </c>
      <c r="Y109" s="83">
        <f>'FN30.500.09(IOX)'!$AM34</f>
        <v>-7.4595275031238734E-4</v>
      </c>
      <c r="Z109" s="83">
        <f>'FN30.550.08(IOX)'!$AM34</f>
        <v>-2.7246834460716744E-2</v>
      </c>
      <c r="AA109" s="83">
        <f>'FN30.600.08(IOX)'!$AM34</f>
        <v>-2.6604053543011264E-3</v>
      </c>
      <c r="AB109" s="109">
        <f>'FN30.650.67(IOX)'!$AM34</f>
        <v>6.7231431959046233E-3</v>
      </c>
      <c r="AC109" s="307">
        <f>'GII30.400.10(IOX)'!$AM29</f>
        <v>1.3488715581465114E-2</v>
      </c>
      <c r="AD109" s="83">
        <f>'GII30.450.10(IOX)'!$AM29</f>
        <v>3.6882958309445296E-3</v>
      </c>
      <c r="AE109" s="87">
        <f>'GII30.500.10(IOX)'!$AM29</f>
        <v>1.6235473153381819E-3</v>
      </c>
    </row>
    <row r="110" spans="9:31" ht="15" hidden="1">
      <c r="I110" s="148">
        <f t="shared" si="7"/>
        <v>40753</v>
      </c>
      <c r="J110" s="307"/>
      <c r="K110" s="83"/>
      <c r="L110" s="83"/>
      <c r="M110" s="83"/>
      <c r="N110" s="83"/>
      <c r="O110" s="83"/>
      <c r="P110" s="83"/>
      <c r="Q110" s="83"/>
      <c r="R110" s="83"/>
      <c r="S110" s="83">
        <f>'FN30.350.10(IOX)'!$AM33</f>
        <v>-7.6605634254573573E-3</v>
      </c>
      <c r="T110" s="83">
        <f>'FN30.400.10(IOX)'!$AM33</f>
        <v>-3.8206557752917089E-3</v>
      </c>
      <c r="U110" s="83">
        <f>'FN30.450.10(IOX)'!$AM33</f>
        <v>-1.206066361148533E-2</v>
      </c>
      <c r="V110" s="83">
        <f>'FN30.500.10(IOX)'!$AM33</f>
        <v>-2.8070130934323586E-2</v>
      </c>
      <c r="W110" s="83">
        <f>'FN30.400.09(IOX)'!$AM35</f>
        <v>-1.7253820856341297E-3</v>
      </c>
      <c r="X110" s="83">
        <f>'FN30.450.09(IOX)'!$AM35</f>
        <v>-7.6088595477053524E-3</v>
      </c>
      <c r="Y110" s="83">
        <f>'FN30.500.09(IOX)'!$AM35</f>
        <v>-3.2396201502213014E-2</v>
      </c>
      <c r="Z110" s="83">
        <f>'FN30.550.08(IOX)'!$AM35</f>
        <v>2.3135688242377279E-2</v>
      </c>
      <c r="AA110" s="83">
        <f>'FN30.600.08(IOX)'!$AM35</f>
        <v>6.5030563837120406E-3</v>
      </c>
      <c r="AB110" s="109">
        <f>'FN30.650.67(IOX)'!$AM35</f>
        <v>-2.0342505752389702E-3</v>
      </c>
      <c r="AC110" s="307">
        <f>'GII30.400.10(IOX)'!$AM30</f>
        <v>-1.8655512430616399E-2</v>
      </c>
      <c r="AD110" s="83">
        <f>'GII30.450.10(IOX)'!$AM30</f>
        <v>-1.3816614052192986E-2</v>
      </c>
      <c r="AE110" s="87">
        <f>'GII30.500.10(IOX)'!$AM30</f>
        <v>-1.6794742202178276E-2</v>
      </c>
    </row>
    <row r="111" spans="9:31" ht="15" hidden="1">
      <c r="I111" s="148">
        <f t="shared" si="7"/>
        <v>40786</v>
      </c>
      <c r="J111" s="307"/>
      <c r="K111" s="83"/>
      <c r="L111" s="83"/>
      <c r="M111" s="83"/>
      <c r="N111" s="83"/>
      <c r="O111" s="83"/>
      <c r="P111" s="83"/>
      <c r="Q111" s="83"/>
      <c r="R111" s="83"/>
      <c r="S111" s="83">
        <f>'FN30.350.10(IOX)'!$AM34</f>
        <v>-8.0394170362448947E-2</v>
      </c>
      <c r="T111" s="83">
        <f>'FN30.400.10(IOX)'!$AM34</f>
        <v>-0.11153257239235936</v>
      </c>
      <c r="U111" s="83">
        <f>'FN30.450.10(IOX)'!$AM34</f>
        <v>-0.1789429770034347</v>
      </c>
      <c r="V111" s="83">
        <f>'FN30.500.10(IOX)'!$AM34</f>
        <v>-0.17184838802142824</v>
      </c>
      <c r="W111" s="83">
        <f>'FN30.400.09(IOX)'!$AM36</f>
        <v>-8.7668530449814611E-2</v>
      </c>
      <c r="X111" s="83">
        <f>'FN30.450.09(IOX)'!$AM36</f>
        <v>-0.15227680558902554</v>
      </c>
      <c r="Y111" s="83">
        <f>'FN30.500.09(IOX)'!$AM36</f>
        <v>-0.16827086895689819</v>
      </c>
      <c r="Z111" s="83">
        <f>'FN30.550.08(IOX)'!$AM36</f>
        <v>-7.6727161013723885E-2</v>
      </c>
      <c r="AA111" s="83">
        <f>'FN30.600.08(IOX)'!$AM36</f>
        <v>-6.6758377887895265E-2</v>
      </c>
      <c r="AB111" s="109">
        <f>'FN30.650.67(IOX)'!$AM36</f>
        <v>-5.2713722625040427E-2</v>
      </c>
      <c r="AC111" s="307">
        <f>'GII30.400.10(IOX)'!$AM31</f>
        <v>-9.3157787994803856E-2</v>
      </c>
      <c r="AD111" s="83">
        <f>'GII30.450.10(IOX)'!$AM31</f>
        <v>-0.10628359546004679</v>
      </c>
      <c r="AE111" s="87">
        <f>'GII30.500.10(IOX)'!$AM31</f>
        <v>-0.10715791416793541</v>
      </c>
    </row>
    <row r="112" spans="9:31" ht="15" hidden="1">
      <c r="I112" s="148">
        <f t="shared" si="7"/>
        <v>40816</v>
      </c>
      <c r="J112" s="307"/>
      <c r="K112" s="83"/>
      <c r="L112" s="83"/>
      <c r="M112" s="83"/>
      <c r="N112" s="83"/>
      <c r="O112" s="83"/>
      <c r="P112" s="83"/>
      <c r="Q112" s="83"/>
      <c r="R112" s="83"/>
      <c r="S112" s="83">
        <f>'FN30.350.10(IOX)'!$AM35</f>
        <v>-0.11263037660817433</v>
      </c>
      <c r="T112" s="83">
        <f>'FN30.400.10(IOX)'!$AM35</f>
        <v>-0.13073811988943476</v>
      </c>
      <c r="U112" s="83">
        <f>'FN30.450.10(IOX)'!$AM35</f>
        <v>-9.675848935571682E-2</v>
      </c>
      <c r="V112" s="83">
        <f>'FN30.500.10(IOX)'!$AM35</f>
        <v>-8.6313048553472813E-2</v>
      </c>
      <c r="W112" s="83">
        <f>'FN30.400.09(IOX)'!$AM37</f>
        <v>-0.12150889866746667</v>
      </c>
      <c r="X112" s="83">
        <f>'FN30.450.09(IOX)'!$AM37</f>
        <v>-9.7302118652475844E-2</v>
      </c>
      <c r="Y112" s="83">
        <f>'FN30.500.09(IOX)'!$AM37</f>
        <v>-0.10611674390989538</v>
      </c>
      <c r="Z112" s="83">
        <f>'FN30.550.08(IOX)'!$AM37</f>
        <v>-0.10524763279531939</v>
      </c>
      <c r="AA112" s="83">
        <f>'FN30.600.08(IOX)'!$AM37</f>
        <v>-0.10554987237445404</v>
      </c>
      <c r="AB112" s="109">
        <f>'FN30.650.67(IOX)'!$AM37</f>
        <v>-9.8981061452561053E-2</v>
      </c>
      <c r="AC112" s="307">
        <f>'GII30.400.10(IOX)'!$AM32</f>
        <v>-8.4334270787625315E-2</v>
      </c>
      <c r="AD112" s="83">
        <f>'GII30.450.10(IOX)'!$AM32</f>
        <v>-8.4474528119903192E-2</v>
      </c>
      <c r="AE112" s="87">
        <f>'GII30.500.10(IOX)'!$AM32</f>
        <v>-9.5226842484302299E-2</v>
      </c>
    </row>
    <row r="113" spans="9:31" ht="15" hidden="1">
      <c r="I113" s="148">
        <f t="shared" si="7"/>
        <v>40847</v>
      </c>
      <c r="J113" s="307"/>
      <c r="K113" s="83"/>
      <c r="L113" s="83"/>
      <c r="M113" s="83"/>
      <c r="N113" s="83"/>
      <c r="O113" s="83"/>
      <c r="P113" s="83"/>
      <c r="Q113" s="83"/>
      <c r="R113" s="83"/>
      <c r="S113" s="83">
        <f>'FN30.350.10(IOX)'!$AM36</f>
        <v>-3.3965325732172459E-2</v>
      </c>
      <c r="T113" s="83">
        <f>'FN30.400.10(IOX)'!$AM36</f>
        <v>-3.958134119075931E-2</v>
      </c>
      <c r="U113" s="83">
        <f>'FN30.450.10(IOX)'!$AM36</f>
        <v>5.5627519549764116E-2</v>
      </c>
      <c r="V113" s="83">
        <f>'FN30.500.10(IOX)'!$AM36</f>
        <v>0.14595321912510531</v>
      </c>
      <c r="W113" s="83">
        <f>'FN30.400.09(IOX)'!$AM38</f>
        <v>-1.8398425637372658E-2</v>
      </c>
      <c r="X113" s="83">
        <f>'FN30.450.09(IOX)'!$AM38</f>
        <v>2.6704266637787775E-2</v>
      </c>
      <c r="Y113" s="83">
        <f>'FN30.500.09(IOX)'!$AM38</f>
        <v>0.17525699992213062</v>
      </c>
      <c r="Z113" s="83">
        <f>'FN30.550.08(IOX)'!$AM38</f>
        <v>-2.0854940567977612E-2</v>
      </c>
      <c r="AA113" s="83">
        <f>'FN30.600.08(IOX)'!$AM38</f>
        <v>-1.9886217953029806E-2</v>
      </c>
      <c r="AB113" s="109">
        <f>'FN30.650.67(IOX)'!$AM38</f>
        <v>-2.6934385707517872E-2</v>
      </c>
      <c r="AC113" s="307">
        <f>'GII30.400.10(IOX)'!$AM33</f>
        <v>1.1918549497750222E-2</v>
      </c>
      <c r="AD113" s="83">
        <f>'GII30.450.10(IOX)'!$AM33</f>
        <v>1.3729396252057702E-2</v>
      </c>
      <c r="AE113" s="87">
        <f>'GII30.500.10(IOX)'!$AM33</f>
        <v>5.1411832525585011E-2</v>
      </c>
    </row>
    <row r="114" spans="9:31" ht="15" hidden="1">
      <c r="I114" s="148">
        <f t="shared" si="7"/>
        <v>40877</v>
      </c>
      <c r="J114" s="307"/>
      <c r="K114" s="83"/>
      <c r="L114" s="83"/>
      <c r="M114" s="83"/>
      <c r="N114" s="83"/>
      <c r="O114" s="83"/>
      <c r="P114" s="83"/>
      <c r="Q114" s="83"/>
      <c r="R114" s="83"/>
      <c r="S114" s="83">
        <f>'FN30.350.10(IOX)'!$AM37</f>
        <v>-4.3387960817076569E-3</v>
      </c>
      <c r="T114" s="83">
        <f>'FN30.400.10(IOX)'!$AM37</f>
        <v>-1.3707208649200652E-2</v>
      </c>
      <c r="U114" s="83">
        <f>'FN30.450.10(IOX)'!$AM37</f>
        <v>4.2241506149668699E-2</v>
      </c>
      <c r="V114" s="83">
        <f>'FN30.500.10(IOX)'!$AM37</f>
        <v>5.1576415897575605E-2</v>
      </c>
      <c r="W114" s="83">
        <f>'FN30.400.09(IOX)'!$AM39</f>
        <v>-3.9602072622086072E-2</v>
      </c>
      <c r="X114" s="83">
        <f>'FN30.450.09(IOX)'!$AM39</f>
        <v>-5.2235037160227986E-4</v>
      </c>
      <c r="Y114" s="83">
        <f>'FN30.500.09(IOX)'!$AM39</f>
        <v>3.5645545245224168E-2</v>
      </c>
      <c r="Z114" s="83">
        <f>'FN30.550.08(IOX)'!$AM39</f>
        <v>7.3315757050088512E-2</v>
      </c>
      <c r="AA114" s="83">
        <f>'FN30.600.08(IOX)'!$AM39</f>
        <v>9.1607807063774263E-2</v>
      </c>
      <c r="AB114" s="109">
        <f>'FN30.650.67(IOX)'!$AM39</f>
        <v>6.7640326033909723E-2</v>
      </c>
      <c r="AC114" s="307">
        <f>'GII30.400.10(IOX)'!$AM34</f>
        <v>-1.320056678427058E-3</v>
      </c>
      <c r="AD114" s="83">
        <f>'GII30.450.10(IOX)'!$AM34</f>
        <v>9.5943182737656466E-3</v>
      </c>
      <c r="AE114" s="87">
        <f>'GII30.500.10(IOX)'!$AM34</f>
        <v>3.3170955672689538E-2</v>
      </c>
    </row>
    <row r="115" spans="9:31" ht="15" hidden="1">
      <c r="I115" s="148">
        <f t="shared" si="7"/>
        <v>40907</v>
      </c>
      <c r="J115" s="307"/>
      <c r="K115" s="83"/>
      <c r="L115" s="83"/>
      <c r="M115" s="83"/>
      <c r="N115" s="83"/>
      <c r="O115" s="83"/>
      <c r="P115" s="83"/>
      <c r="Q115" s="83"/>
      <c r="R115" s="83"/>
      <c r="S115" s="83">
        <f>'FN30.350.10(IOX)'!$AM38</f>
        <v>-1.7005291530563775E-4</v>
      </c>
      <c r="T115" s="83">
        <f>'FN30.400.10(IOX)'!$AM38</f>
        <v>2.3922776347187476E-4</v>
      </c>
      <c r="U115" s="83">
        <f>'FN30.450.10(IOX)'!$AM38</f>
        <v>2.9179574145712997E-2</v>
      </c>
      <c r="V115" s="83">
        <f>'FN30.500.10(IOX)'!$AM38</f>
        <v>2.1883767546450345E-2</v>
      </c>
      <c r="W115" s="83">
        <f>'FN30.400.09(IOX)'!$AM40</f>
        <v>-9.2665831898806356E-3</v>
      </c>
      <c r="X115" s="83">
        <f>'FN30.450.09(IOX)'!$AM40</f>
        <v>1.2398502724893333E-2</v>
      </c>
      <c r="Y115" s="83">
        <f>'FN30.500.09(IOX)'!$AM40</f>
        <v>-1.0098877735200227E-3</v>
      </c>
      <c r="Z115" s="83">
        <f>'FN30.550.08(IOX)'!$AM40</f>
        <v>-2.2852599329443016E-2</v>
      </c>
      <c r="AA115" s="83">
        <f>'FN30.600.08(IOX)'!$AM40</f>
        <v>-5.5303148783588871E-3</v>
      </c>
      <c r="AB115" s="109">
        <f>'FN30.650.67(IOX)'!$AM40</f>
        <v>-3.4983568872505419E-3</v>
      </c>
      <c r="AC115" s="307">
        <f>'GII30.400.10(IOX)'!$AM35</f>
        <v>5.9552911964588532E-3</v>
      </c>
      <c r="AD115" s="83">
        <f>'GII30.450.10(IOX)'!$AM35</f>
        <v>4.38171743349301E-3</v>
      </c>
      <c r="AE115" s="87">
        <f>'GII30.500.10(IOX)'!$AM35</f>
        <v>1.3838397703699925E-2</v>
      </c>
    </row>
    <row r="116" spans="9:31" ht="15">
      <c r="I116" s="366">
        <f t="shared" si="7"/>
        <v>2011</v>
      </c>
      <c r="J116" s="307"/>
      <c r="K116" s="83"/>
      <c r="L116" s="83"/>
      <c r="M116" s="83"/>
      <c r="N116" s="83"/>
      <c r="O116" s="83"/>
      <c r="P116" s="83"/>
      <c r="Q116" s="83"/>
      <c r="R116" s="83"/>
      <c r="S116" s="83">
        <f t="shared" ref="S116:AE116" si="8">((1+S106)*(1+S107)*(1+S108)*(1+S109)*(1+S110)*(1+S111)*(1+S112)*(1+S113)*(1+S114)*(1+S115))-1</f>
        <v>-0.14777129277269774</v>
      </c>
      <c r="T116" s="83">
        <f t="shared" si="8"/>
        <v>-0.19672678714606573</v>
      </c>
      <c r="U116" s="83">
        <f t="shared" si="8"/>
        <v>-6.7724921642791758E-2</v>
      </c>
      <c r="V116" s="83">
        <f t="shared" si="8"/>
        <v>7.1283619345001714E-2</v>
      </c>
      <c r="W116" s="83">
        <f t="shared" si="8"/>
        <v>-0.19686933693299213</v>
      </c>
      <c r="X116" s="83">
        <f t="shared" si="8"/>
        <v>-0.14763800972934282</v>
      </c>
      <c r="Y116" s="83">
        <f t="shared" si="8"/>
        <v>5.7896717026111322E-3</v>
      </c>
      <c r="Z116" s="83">
        <f t="shared" si="8"/>
        <v>-7.5386203569282162E-2</v>
      </c>
      <c r="AA116" s="83">
        <f t="shared" si="8"/>
        <v>1.6156166907861369E-3</v>
      </c>
      <c r="AB116" s="109">
        <f t="shared" si="8"/>
        <v>1.919775539827917E-3</v>
      </c>
      <c r="AC116" s="307">
        <f t="shared" si="8"/>
        <v>-0.1604246932734632</v>
      </c>
      <c r="AD116" s="83">
        <f t="shared" si="8"/>
        <v>-0.16748045153683566</v>
      </c>
      <c r="AE116" s="87">
        <f t="shared" si="8"/>
        <v>-0.12385323089504741</v>
      </c>
    </row>
    <row r="117" spans="9:31" ht="15" hidden="1">
      <c r="I117" s="365">
        <f t="shared" si="7"/>
        <v>40939</v>
      </c>
      <c r="J117" s="307"/>
      <c r="K117" s="83"/>
      <c r="L117" s="83"/>
      <c r="M117" s="83"/>
      <c r="N117" s="83"/>
      <c r="O117" s="83"/>
      <c r="P117" s="83"/>
      <c r="Q117" s="83"/>
      <c r="R117" s="83"/>
      <c r="S117" s="83">
        <f>'FN30.350.10(IOX)'!$AM39</f>
        <v>-9.9956864969575829E-3</v>
      </c>
      <c r="T117" s="83">
        <f>'FN30.400.10(IOX)'!$AM39</f>
        <v>-2.8501168822702382E-2</v>
      </c>
      <c r="U117" s="83">
        <f>'FN30.450.10(IOX)'!$AM39</f>
        <v>-3.2664751403839745E-2</v>
      </c>
      <c r="V117" s="83">
        <f>'FN30.500.10(IOX)'!$AM39</f>
        <v>-5.5530362924271055E-2</v>
      </c>
      <c r="W117" s="83">
        <f>'FN30.400.09(IOX)'!$AM41</f>
        <v>-3.7061473448570643E-2</v>
      </c>
      <c r="X117" s="83">
        <f>'FN30.450.09(IOX)'!$AM41</f>
        <v>-3.1497544330195804E-2</v>
      </c>
      <c r="Y117" s="83">
        <f>'FN30.500.09(IOX)'!$AM41</f>
        <v>-6.5632878358880847E-2</v>
      </c>
      <c r="Z117" s="83">
        <f>'FN30.550.08(IOX)'!$AM41</f>
        <v>2.1512551780956308E-2</v>
      </c>
      <c r="AA117" s="83">
        <f>'FN30.600.08(IOX)'!$AM41</f>
        <v>-1.4791013098237257E-2</v>
      </c>
      <c r="AB117" s="109">
        <f>'FN30.650.67(IOX)'!$AM41</f>
        <v>-9.2884327287948206E-3</v>
      </c>
      <c r="AC117" s="307">
        <f>'GII30.400.10(IOX)'!$AM36</f>
        <v>-2.2892432219953168E-2</v>
      </c>
      <c r="AD117" s="83">
        <f>'GII30.450.10(IOX)'!$AM36</f>
        <v>-2.5715978362621444E-2</v>
      </c>
      <c r="AE117" s="87">
        <f>'GII30.500.10(IOX)'!$AM36</f>
        <v>-4.5170803708943497E-2</v>
      </c>
    </row>
    <row r="118" spans="9:31" ht="15" hidden="1">
      <c r="I118" s="365">
        <f t="shared" si="7"/>
        <v>40968</v>
      </c>
      <c r="J118" s="307"/>
      <c r="K118" s="83"/>
      <c r="L118" s="83"/>
      <c r="M118" s="83"/>
      <c r="N118" s="83"/>
      <c r="O118" s="83"/>
      <c r="P118" s="83"/>
      <c r="Q118" s="83"/>
      <c r="R118" s="83"/>
      <c r="S118" s="83">
        <f>'FN30.350.10(IOX)'!$AM40</f>
        <v>0.11077011348191117</v>
      </c>
      <c r="T118" s="83">
        <f>'FN30.400.10(IOX)'!$AM40</f>
        <v>0.15224806004906252</v>
      </c>
      <c r="U118" s="83">
        <f>'FN30.450.10(IOX)'!$AM40</f>
        <v>0.12361688264105843</v>
      </c>
      <c r="V118" s="83">
        <f>'FN30.500.10(IOX)'!$AM40</f>
        <v>0.10239376853444399</v>
      </c>
      <c r="W118" s="83">
        <f>'FN30.400.09(IOX)'!$AM42</f>
        <v>0.12045106717877982</v>
      </c>
      <c r="X118" s="83">
        <f>'FN30.450.09(IOX)'!$AM42</f>
        <v>0.11853551417029783</v>
      </c>
      <c r="Y118" s="83">
        <f>'FN30.500.09(IOX)'!$AM42</f>
        <v>0.10022209779374672</v>
      </c>
      <c r="Z118" s="83">
        <f>'FN30.550.08(IOX)'!$AM42</f>
        <v>7.1814076388800691E-2</v>
      </c>
      <c r="AA118" s="83">
        <f>'FN30.600.08(IOX)'!$AM42</f>
        <v>8.569797564654523E-2</v>
      </c>
      <c r="AB118" s="109">
        <f>'FN30.650.67(IOX)'!$AM42</f>
        <v>6.4885560856793756E-2</v>
      </c>
      <c r="AC118" s="307">
        <f>'GII30.400.10(IOX)'!$AM37</f>
        <v>3.7257191639278375E-2</v>
      </c>
      <c r="AD118" s="83">
        <f>'GII30.450.10(IOX)'!$AM37</f>
        <v>4.623604110205258E-2</v>
      </c>
      <c r="AE118" s="87">
        <f>'GII30.500.10(IOX)'!$AM37</f>
        <v>2.7836337826384762E-2</v>
      </c>
    </row>
    <row r="119" spans="9:31" ht="15" hidden="1">
      <c r="I119" s="365">
        <f t="shared" si="7"/>
        <v>40998</v>
      </c>
      <c r="J119" s="307"/>
      <c r="K119" s="83"/>
      <c r="L119" s="83"/>
      <c r="M119" s="83"/>
      <c r="N119" s="83"/>
      <c r="O119" s="83"/>
      <c r="P119" s="83"/>
      <c r="Q119" s="83">
        <f>'FN30.400.11(IOX)'!$AM29</f>
        <v>7.6113512986257195E-2</v>
      </c>
      <c r="R119" s="83">
        <f>'FN30.450.11(IOX)'!$AM29</f>
        <v>5.4538825879809266E-2</v>
      </c>
      <c r="S119" s="83">
        <f>'FN30.350.10(IOX)'!$AM41</f>
        <v>7.2724998899082113E-2</v>
      </c>
      <c r="T119" s="83">
        <f>'FN30.400.10(IOX)'!$AM41</f>
        <v>8.9440662693727566E-2</v>
      </c>
      <c r="U119" s="83">
        <f>'FN30.450.10(IOX)'!$AM41</f>
        <v>6.2533291387028012E-2</v>
      </c>
      <c r="V119" s="83">
        <f>'FN30.500.10(IOX)'!$AM41</f>
        <v>6.7750423651271124E-2</v>
      </c>
      <c r="W119" s="83">
        <f>'FN30.400.09(IOX)'!$AM43</f>
        <v>0.10327262184532411</v>
      </c>
      <c r="X119" s="83">
        <f>'FN30.450.09(IOX)'!$AM43</f>
        <v>6.8910152419261864E-2</v>
      </c>
      <c r="Y119" s="83">
        <f>'FN30.500.09(IOX)'!$AM43</f>
        <v>9.0981294326888645E-2</v>
      </c>
      <c r="Z119" s="83">
        <f>'FN30.550.08(IOX)'!$AM43</f>
        <v>2.8715247111714179E-2</v>
      </c>
      <c r="AA119" s="83">
        <f>'FN30.600.08(IOX)'!$AM43</f>
        <v>4.5720521354850073E-2</v>
      </c>
      <c r="AB119" s="109">
        <f>'FN30.650.67(IOX)'!$AM43</f>
        <v>4.8350936049685996E-2</v>
      </c>
      <c r="AC119" s="307">
        <f>'GII30.400.10(IOX)'!$AM38</f>
        <v>2.1127812608081796E-2</v>
      </c>
      <c r="AD119" s="83">
        <f>'GII30.450.10(IOX)'!$AM38</f>
        <v>2.6261334907285279E-2</v>
      </c>
      <c r="AE119" s="87">
        <f>'GII30.500.10(IOX)'!$AM38</f>
        <v>5.5496261116582367E-2</v>
      </c>
    </row>
    <row r="120" spans="9:31" ht="15" hidden="1">
      <c r="I120" s="365">
        <f t="shared" si="7"/>
        <v>41029</v>
      </c>
      <c r="J120" s="307"/>
      <c r="K120" s="83"/>
      <c r="L120" s="83"/>
      <c r="M120" s="83"/>
      <c r="N120" s="83"/>
      <c r="O120" s="83"/>
      <c r="P120" s="83"/>
      <c r="Q120" s="83">
        <f>'FN30.400.11(IOX)'!$AM30</f>
        <v>-2.0169212253492743E-2</v>
      </c>
      <c r="R120" s="83">
        <f>'FN30.450.11(IOX)'!$AM30</f>
        <v>-2.0086912444824707E-2</v>
      </c>
      <c r="S120" s="83">
        <f>'FN30.350.10(IOX)'!$AM42</f>
        <v>-2.9635225762697479E-2</v>
      </c>
      <c r="T120" s="83">
        <f>'FN30.400.10(IOX)'!$AM42</f>
        <v>-3.0882760571352245E-2</v>
      </c>
      <c r="U120" s="83">
        <f>'FN30.450.10(IOX)'!$AM42</f>
        <v>-3.1812121015799541E-2</v>
      </c>
      <c r="V120" s="83">
        <f>'FN30.500.10(IOX)'!$AM42</f>
        <v>-6.9588360376691852E-6</v>
      </c>
      <c r="W120" s="83">
        <f>'FN30.400.09(IOX)'!$AM44</f>
        <v>-1.9653878868863262E-2</v>
      </c>
      <c r="X120" s="83">
        <f>'FN30.450.09(IOX)'!$AM44</f>
        <v>-3.1081410244496177E-2</v>
      </c>
      <c r="Y120" s="83">
        <f>'FN30.500.09(IOX)'!$AM44</f>
        <v>-1.8200149112478625E-3</v>
      </c>
      <c r="Z120" s="83">
        <f>'FN30.550.08(IOX)'!$AM44</f>
        <v>-2.5830997946210119E-3</v>
      </c>
      <c r="AA120" s="83">
        <f>'FN30.600.08(IOX)'!$AM44</f>
        <v>-1.8154243259143599E-2</v>
      </c>
      <c r="AB120" s="109">
        <f>'FN30.650.67(IOX)'!$AM44</f>
        <v>4.2864405021190211E-2</v>
      </c>
      <c r="AC120" s="307">
        <f>'GII30.400.10(IOX)'!$AM39</f>
        <v>-1.903410746407665E-2</v>
      </c>
      <c r="AD120" s="83">
        <f>'GII30.450.10(IOX)'!$AM39</f>
        <v>-1.2996260935592608E-2</v>
      </c>
      <c r="AE120" s="87">
        <f>'GII30.500.10(IOX)'!$AM39</f>
        <v>-5.73565386862204E-4</v>
      </c>
    </row>
    <row r="121" spans="9:31" ht="15" hidden="1">
      <c r="I121" s="365">
        <f t="shared" si="7"/>
        <v>41060</v>
      </c>
      <c r="J121" s="307"/>
      <c r="K121" s="83"/>
      <c r="L121" s="83"/>
      <c r="M121" s="83"/>
      <c r="N121" s="83"/>
      <c r="O121" s="83"/>
      <c r="P121" s="83"/>
      <c r="Q121" s="83">
        <f>'FN30.400.11(IOX)'!$AM31</f>
        <v>-6.2729177716908197E-2</v>
      </c>
      <c r="R121" s="83">
        <f>'FN30.450.11(IOX)'!$AM31</f>
        <v>-5.2988136950304965E-2</v>
      </c>
      <c r="S121" s="83">
        <f>'FN30.350.10(IOX)'!$AM43</f>
        <v>-9.9718567287007634E-2</v>
      </c>
      <c r="T121" s="83">
        <f>'FN30.400.10(IOX)'!$AM43</f>
        <v>-8.8157808730324097E-2</v>
      </c>
      <c r="U121" s="83">
        <f>'FN30.450.10(IOX)'!$AM43</f>
        <v>-7.0837861951425024E-2</v>
      </c>
      <c r="V121" s="83">
        <f>'FN30.500.10(IOX)'!$AM43</f>
        <v>-5.7476627478761005E-2</v>
      </c>
      <c r="W121" s="83">
        <f>'FN30.400.09(IOX)'!$AM45</f>
        <v>-9.9085285672081552E-2</v>
      </c>
      <c r="X121" s="83">
        <f>'FN30.450.09(IOX)'!$AM45</f>
        <v>-7.3302956850306786E-2</v>
      </c>
      <c r="Y121" s="83">
        <f>'FN30.500.09(IOX)'!$AM45</f>
        <v>-6.6392660876270271E-2</v>
      </c>
      <c r="Z121" s="83">
        <f>'FN30.550.08(IOX)'!$AM45</f>
        <v>-6.3697454463995759E-2</v>
      </c>
      <c r="AA121" s="83">
        <f>'FN30.600.08(IOX)'!$AM45</f>
        <v>-7.3407370368367406E-2</v>
      </c>
      <c r="AB121" s="109">
        <f>'FN30.650.67(IOX)'!$AM45</f>
        <v>-3.0786702674557104E-2</v>
      </c>
      <c r="AC121" s="307">
        <f>'GII30.400.10(IOX)'!$AM40</f>
        <v>-4.4527645010945416E-2</v>
      </c>
      <c r="AD121" s="83">
        <f>'GII30.450.10(IOX)'!$AM40</f>
        <v>-4.6860040737781411E-2</v>
      </c>
      <c r="AE121" s="87">
        <f>'GII30.500.10(IOX)'!$AM40</f>
        <v>-3.6565085066877528E-2</v>
      </c>
    </row>
    <row r="122" spans="9:31" ht="15" hidden="1">
      <c r="I122" s="365">
        <f t="shared" si="7"/>
        <v>41089</v>
      </c>
      <c r="J122" s="307"/>
      <c r="K122" s="83"/>
      <c r="L122" s="83"/>
      <c r="M122" s="83"/>
      <c r="N122" s="83"/>
      <c r="O122" s="83"/>
      <c r="P122" s="83"/>
      <c r="Q122" s="83">
        <f>'FN30.400.11(IOX)'!$AM32</f>
        <v>2.7077283408981005E-3</v>
      </c>
      <c r="R122" s="83">
        <f>'FN30.450.11(IOX)'!$AM32</f>
        <v>2.5173505053958673E-2</v>
      </c>
      <c r="S122" s="83">
        <f>'FN30.350.10(IOX)'!$AM44</f>
        <v>4.7664100974955569E-2</v>
      </c>
      <c r="T122" s="83">
        <f>'FN30.400.10(IOX)'!$AM44</f>
        <v>4.5429918382249572E-2</v>
      </c>
      <c r="U122" s="83">
        <f>'FN30.450.10(IOX)'!$AM44</f>
        <v>4.8924937960044657E-2</v>
      </c>
      <c r="V122" s="83">
        <f>'FN30.500.10(IOX)'!$AM44</f>
        <v>2.7851004408237484E-2</v>
      </c>
      <c r="W122" s="83">
        <f>'FN30.400.09(IOX)'!$AM46</f>
        <v>7.324997251934641E-2</v>
      </c>
      <c r="X122" s="83">
        <f>'FN30.450.09(IOX)'!$AM46</f>
        <v>8.6076043976560032E-2</v>
      </c>
      <c r="Y122" s="83">
        <f>'FN30.500.09(IOX)'!$AM46</f>
        <v>3.4179230428508435E-2</v>
      </c>
      <c r="Z122" s="83">
        <f>'FN30.550.08(IOX)'!$AM46</f>
        <v>8.7691442301602272E-3</v>
      </c>
      <c r="AA122" s="83">
        <f>'FN30.600.08(IOX)'!$AM46</f>
        <v>-1.2188912575081031E-2</v>
      </c>
      <c r="AB122" s="109">
        <f>'FN30.650.67(IOX)'!$AM46</f>
        <v>-2.7471496806027833E-2</v>
      </c>
      <c r="AC122" s="307">
        <f>'GII30.400.10(IOX)'!$AM41</f>
        <v>2.3941948386571762E-2</v>
      </c>
      <c r="AD122" s="83">
        <f>'GII30.450.10(IOX)'!$AM41</f>
        <v>2.709375737216084E-2</v>
      </c>
      <c r="AE122" s="87">
        <f>'GII30.500.10(IOX)'!$AM41</f>
        <v>2.4203195517749871E-2</v>
      </c>
    </row>
    <row r="123" spans="9:31" ht="15" hidden="1">
      <c r="I123" s="365">
        <f t="shared" si="7"/>
        <v>41121</v>
      </c>
      <c r="J123" s="307"/>
      <c r="K123" s="83"/>
      <c r="L123" s="83"/>
      <c r="M123" s="83"/>
      <c r="N123" s="83"/>
      <c r="O123" s="83"/>
      <c r="P123" s="83"/>
      <c r="Q123" s="83">
        <f>'FN30.400.11(IOX)'!$AM33</f>
        <v>6.0485851241388585E-3</v>
      </c>
      <c r="R123" s="83">
        <f>'FN30.450.11(IOX)'!$AM33</f>
        <v>9.6974612813878022E-2</v>
      </c>
      <c r="S123" s="83">
        <f>'FN30.350.10(IOX)'!$AM45</f>
        <v>-4.4621659850728468E-2</v>
      </c>
      <c r="T123" s="83">
        <f>'FN30.400.10(IOX)'!$AM45</f>
        <v>2.9979614808322605E-2</v>
      </c>
      <c r="U123" s="83">
        <f>'FN30.450.10(IOX)'!$AM45</f>
        <v>8.0955762600813955E-2</v>
      </c>
      <c r="V123" s="83">
        <f>'FN30.500.10(IOX)'!$AM45</f>
        <v>4.1611770542412198E-2</v>
      </c>
      <c r="W123" s="83">
        <f>'FN30.400.09(IOX)'!$AM47</f>
        <v>8.8435135793812111E-2</v>
      </c>
      <c r="X123" s="83">
        <f>'FN30.450.09(IOX)'!$AM47</f>
        <v>0.10936261161622993</v>
      </c>
      <c r="Y123" s="83">
        <f>'FN30.500.09(IOX)'!$AM47</f>
        <v>4.067938300878364E-2</v>
      </c>
      <c r="Z123" s="83">
        <f>'FN30.550.08(IOX)'!$AM47</f>
        <v>3.5814485381755794E-2</v>
      </c>
      <c r="AA123" s="83">
        <f>'FN30.600.08(IOX)'!$AM47</f>
        <v>4.7579832777760143E-3</v>
      </c>
      <c r="AB123" s="109">
        <f>'FN30.650.67(IOX)'!$AM47</f>
        <v>2.1082658147377503E-2</v>
      </c>
      <c r="AC123" s="307">
        <f>'GII30.400.10(IOX)'!$AM42</f>
        <v>7.2476874572175044E-3</v>
      </c>
      <c r="AD123" s="83">
        <f>'GII30.450.10(IOX)'!$AM42</f>
        <v>4.3180584309916295E-2</v>
      </c>
      <c r="AE123" s="87">
        <f>'GII30.500.10(IOX)'!$AM42</f>
        <v>5.5721463704161173E-2</v>
      </c>
    </row>
    <row r="124" spans="9:31" ht="15" hidden="1">
      <c r="I124" s="365">
        <f t="shared" si="7"/>
        <v>41152</v>
      </c>
      <c r="J124" s="307"/>
      <c r="K124" s="83"/>
      <c r="L124" s="83"/>
      <c r="M124" s="83"/>
      <c r="N124" s="83"/>
      <c r="O124" s="83"/>
      <c r="P124" s="83"/>
      <c r="Q124" s="83">
        <f>'FN30.400.11(IOX)'!$AM34</f>
        <v>8.1544814675407598E-2</v>
      </c>
      <c r="R124" s="83">
        <f>'FN30.450.11(IOX)'!$AM34</f>
        <v>5.4681768407427313E-2</v>
      </c>
      <c r="S124" s="83">
        <f>'FN30.350.10(IOX)'!$AM46</f>
        <v>7.7819721171586545E-2</v>
      </c>
      <c r="T124" s="83">
        <f>'FN30.400.10(IOX)'!$AM46</f>
        <v>7.0604753780328294E-2</v>
      </c>
      <c r="U124" s="83">
        <f>'FN30.450.10(IOX)'!$AM46</f>
        <v>4.3318892957756094E-2</v>
      </c>
      <c r="V124" s="83">
        <f>'FN30.500.10(IOX)'!$AM46</f>
        <v>5.1274949733590668E-2</v>
      </c>
      <c r="W124" s="83">
        <f>'FN30.400.09(IOX)'!$AM48</f>
        <v>7.632453143023421E-2</v>
      </c>
      <c r="X124" s="83">
        <f>'FN30.450.09(IOX)'!$AM48</f>
        <v>6.2574239856936734E-2</v>
      </c>
      <c r="Y124" s="83">
        <f>'FN30.500.09(IOX)'!$AM48</f>
        <v>7.7994722983831019E-2</v>
      </c>
      <c r="Z124" s="83">
        <f>'FN30.550.08(IOX)'!$AM48</f>
        <v>2.8176499719805948E-2</v>
      </c>
      <c r="AA124" s="83">
        <f>'FN30.600.08(IOX)'!$AM48</f>
        <v>3.3373615953322514E-2</v>
      </c>
      <c r="AB124" s="109">
        <f>'FN30.650.67(IOX)'!$AM48</f>
        <v>3.9266166141599607E-3</v>
      </c>
      <c r="AC124" s="307">
        <f>'GII30.400.10(IOX)'!$AM43</f>
        <v>5.0940658873871031E-2</v>
      </c>
      <c r="AD124" s="83">
        <f>'GII30.450.10(IOX)'!$AM43</f>
        <v>5.5544951447785804E-2</v>
      </c>
      <c r="AE124" s="87">
        <f>'GII30.500.10(IOX)'!$AM43</f>
        <v>6.6598138182808811E-2</v>
      </c>
    </row>
    <row r="125" spans="9:31" ht="15" hidden="1">
      <c r="I125" s="365">
        <f t="shared" si="7"/>
        <v>41180</v>
      </c>
      <c r="J125" s="307"/>
      <c r="K125" s="83"/>
      <c r="L125" s="83"/>
      <c r="M125" s="83"/>
      <c r="N125" s="83"/>
      <c r="O125" s="83"/>
      <c r="P125" s="83"/>
      <c r="Q125" s="83">
        <f>'FN30.400.11(IOX)'!$AM35</f>
        <v>-7.688580232786793E-2</v>
      </c>
      <c r="R125" s="83">
        <f>'FN30.450.11(IOX)'!$AM35</f>
        <v>-6.4046306061614711E-2</v>
      </c>
      <c r="S125" s="83">
        <f>'FN30.350.10(IOX)'!$AM47</f>
        <v>-7.5311299844495319E-2</v>
      </c>
      <c r="T125" s="83">
        <f>'FN30.400.10(IOX)'!$AM47</f>
        <v>-6.7036496131888737E-2</v>
      </c>
      <c r="U125" s="83">
        <f>'FN30.450.10(IOX)'!$AM47</f>
        <v>-5.2920561144752118E-2</v>
      </c>
      <c r="V125" s="83">
        <f>'FN30.500.10(IOX)'!$AM47</f>
        <v>-1.6910858300876002E-3</v>
      </c>
      <c r="W125" s="83">
        <f>'FN30.400.09(IOX)'!$AM49</f>
        <v>-1.5129317410019607E-2</v>
      </c>
      <c r="X125" s="83">
        <f>'FN30.450.09(IOX)'!$AM49</f>
        <v>-2.501282449588017E-2</v>
      </c>
      <c r="Y125" s="83">
        <f>'FN30.500.09(IOX)'!$AM49</f>
        <v>-1.8614054494292911E-4</v>
      </c>
      <c r="Z125" s="83">
        <f>'FN30.550.08(IOX)'!$AM49</f>
        <v>-2.4001042016709849E-2</v>
      </c>
      <c r="AA125" s="83">
        <f>'FN30.600.08(IOX)'!$AM49</f>
        <v>-7.5460618592128334E-3</v>
      </c>
      <c r="AB125" s="109">
        <f>'FN30.650.67(IOX)'!$AM49</f>
        <v>-2.2689158635506204E-2</v>
      </c>
      <c r="AC125" s="307">
        <f>'GII30.400.10(IOX)'!$AM44</f>
        <v>7.9470774050299491E-3</v>
      </c>
      <c r="AD125" s="83">
        <f>'GII30.450.10(IOX)'!$AM44</f>
        <v>3.4159996661058942E-2</v>
      </c>
      <c r="AE125" s="87">
        <f>'GII30.500.10(IOX)'!$AM44</f>
        <v>6.6248025906182437E-2</v>
      </c>
    </row>
    <row r="126" spans="9:31" ht="15" hidden="1">
      <c r="I126" s="365">
        <f t="shared" si="7"/>
        <v>41213</v>
      </c>
      <c r="J126" s="307"/>
      <c r="K126" s="83"/>
      <c r="L126" s="83"/>
      <c r="M126" s="83"/>
      <c r="N126" s="83"/>
      <c r="O126" s="83"/>
      <c r="P126" s="83"/>
      <c r="Q126" s="83">
        <f>'FN30.400.11(IOX)'!$AM36</f>
        <v>-1.2580434217835309E-2</v>
      </c>
      <c r="R126" s="83">
        <f>'FN30.450.11(IOX)'!$AM36</f>
        <v>2.435193620605848E-2</v>
      </c>
      <c r="S126" s="83">
        <f>'FN30.350.10(IOX)'!$AM48</f>
        <v>-2.5921280448031919E-2</v>
      </c>
      <c r="T126" s="83">
        <f>'FN30.400.10(IOX)'!$AM48</f>
        <v>-1.0991045057948158E-2</v>
      </c>
      <c r="U126" s="83">
        <f>'FN30.450.10(IOX)'!$AM48</f>
        <v>3.1209173891228927E-2</v>
      </c>
      <c r="V126" s="83">
        <f>'FN30.500.10(IOX)'!$AM48</f>
        <v>-1.4421942499414853E-2</v>
      </c>
      <c r="W126" s="83">
        <f>'FN30.400.09(IOX)'!$AM50</f>
        <v>-4.0799168536354256E-2</v>
      </c>
      <c r="X126" s="83">
        <f>'FN30.450.09(IOX)'!$AM50</f>
        <v>6.1272416722252185E-3</v>
      </c>
      <c r="Y126" s="83">
        <f>'FN30.500.09(IOX)'!$AM50</f>
        <v>-8.6329500582788786E-3</v>
      </c>
      <c r="Z126" s="83">
        <f>'FN30.550.08(IOX)'!$AM50</f>
        <v>3.5211504241257623E-2</v>
      </c>
      <c r="AA126" s="83">
        <f>'FN30.600.08(IOX)'!$AM50</f>
        <v>3.919825817655196E-2</v>
      </c>
      <c r="AB126" s="109">
        <f>'FN30.650.67(IOX)'!$AM50</f>
        <v>1.0752088485672688E-2</v>
      </c>
      <c r="AC126" s="307">
        <f>'GII30.400.10(IOX)'!$AM45</f>
        <v>-1.5049425561567756E-2</v>
      </c>
      <c r="AD126" s="83">
        <f>'GII30.450.10(IOX)'!$AM45</f>
        <v>-2.3984889514679689E-3</v>
      </c>
      <c r="AE126" s="87">
        <f>'GII30.500.10(IOX)'!$AM45</f>
        <v>1.8751085555040074E-2</v>
      </c>
    </row>
    <row r="127" spans="9:31" ht="15" hidden="1">
      <c r="I127" s="365">
        <f t="shared" si="7"/>
        <v>41243</v>
      </c>
      <c r="J127" s="307"/>
      <c r="K127" s="83"/>
      <c r="L127" s="83"/>
      <c r="M127" s="83"/>
      <c r="N127" s="83"/>
      <c r="O127" s="83"/>
      <c r="P127" s="83"/>
      <c r="Q127" s="83">
        <f>'FN30.400.11(IOX)'!$AM37</f>
        <v>1.3037568422544089E-2</v>
      </c>
      <c r="R127" s="83">
        <f>'FN30.450.11(IOX)'!$AM37</f>
        <v>-5.5732199229725519E-2</v>
      </c>
      <c r="S127" s="83">
        <f>'FN30.350.10(IOX)'!$AM49</f>
        <v>4.1462697543438183E-2</v>
      </c>
      <c r="T127" s="83">
        <f>'FN30.400.10(IOX)'!$AM49</f>
        <v>-5.6771788947247116E-3</v>
      </c>
      <c r="U127" s="83">
        <f>'FN30.450.10(IOX)'!$AM49</f>
        <v>-3.2596455963203749E-2</v>
      </c>
      <c r="V127" s="83">
        <f>'FN30.500.10(IOX)'!$AM49</f>
        <v>-5.9101698621500366E-2</v>
      </c>
      <c r="W127" s="83">
        <f>'FN30.400.09(IOX)'!$AM51</f>
        <v>-1.8853444676211747E-2</v>
      </c>
      <c r="X127" s="83">
        <f>'FN30.450.09(IOX)'!$AM51</f>
        <v>-5.4727436849313062E-2</v>
      </c>
      <c r="Y127" s="83">
        <f>'FN30.500.09(IOX)'!$AM51</f>
        <v>-8.1311876786839335E-2</v>
      </c>
      <c r="Z127" s="83">
        <f>'FN30.550.08(IOX)'!$AM51</f>
        <v>-8.8586625456617551E-2</v>
      </c>
      <c r="AA127" s="83">
        <f>'FN30.600.08(IOX)'!$AM51</f>
        <v>-7.2555556120544498E-2</v>
      </c>
      <c r="AB127" s="109">
        <f>'FN30.650.67(IOX)'!$AM51</f>
        <v>-6.6690781516903441E-2</v>
      </c>
      <c r="AC127" s="307">
        <f>'GII30.400.10(IOX)'!$AM46</f>
        <v>4.0951005534457388E-3</v>
      </c>
      <c r="AD127" s="83">
        <f>'GII30.450.10(IOX)'!$AM46</f>
        <v>4.0524638248659569E-3</v>
      </c>
      <c r="AE127" s="87">
        <f>'GII30.500.10(IOX)'!$AM46</f>
        <v>-1.2255244205679982E-2</v>
      </c>
    </row>
    <row r="128" spans="9:31" ht="15" hidden="1">
      <c r="I128" s="365">
        <f t="shared" si="7"/>
        <v>41274</v>
      </c>
      <c r="J128" s="307"/>
      <c r="K128" s="83"/>
      <c r="L128" s="83"/>
      <c r="M128" s="83"/>
      <c r="N128" s="83"/>
      <c r="O128" s="83"/>
      <c r="P128" s="83"/>
      <c r="Q128" s="83">
        <f>'FN30.400.11(IOX)'!$AM38</f>
        <v>1.4897084645427749E-2</v>
      </c>
      <c r="R128" s="83">
        <f>'FN30.450.11(IOX)'!$AM38</f>
        <v>3.8113709181151E-2</v>
      </c>
      <c r="S128" s="83">
        <f>'FN30.350.10(IOX)'!$AM50</f>
        <v>-3.3321342249119242E-3</v>
      </c>
      <c r="T128" s="83">
        <f>'FN30.400.10(IOX)'!$AM50</f>
        <v>-4.2469997289637908E-3</v>
      </c>
      <c r="U128" s="83">
        <f>'FN30.450.10(IOX)'!$AM50</f>
        <v>2.5955162765899049E-2</v>
      </c>
      <c r="V128" s="83">
        <f>'FN30.500.10(IOX)'!$AM50</f>
        <v>2.1690193545434448E-2</v>
      </c>
      <c r="W128" s="83">
        <f>'FN30.400.09(IOX)'!$AM52</f>
        <v>2.0816146139566206E-2</v>
      </c>
      <c r="X128" s="83">
        <f>'FN30.450.09(IOX)'!$AM52</f>
        <v>4.9974349429191128E-2</v>
      </c>
      <c r="Y128" s="83">
        <f>'FN30.500.09(IOX)'!$AM52</f>
        <v>1.7697937247876609E-2</v>
      </c>
      <c r="Z128" s="83">
        <f>'FN30.550.08(IOX)'!$AM52</f>
        <v>4.6745612835291966E-2</v>
      </c>
      <c r="AA128" s="83">
        <f>'FN30.600.08(IOX)'!$AM52</f>
        <v>3.9736073753267924E-2</v>
      </c>
      <c r="AB128" s="109">
        <f>'FN30.650.67(IOX)'!$AM52</f>
        <v>2.4619469683972346E-2</v>
      </c>
      <c r="AC128" s="307">
        <f>'GII30.400.10(IOX)'!$AM47</f>
        <v>1.2586950652493416E-2</v>
      </c>
      <c r="AD128" s="83">
        <f>'GII30.450.10(IOX)'!$AM47</f>
        <v>2.1797247543400506E-3</v>
      </c>
      <c r="AE128" s="87">
        <f>'GII30.500.10(IOX)'!$AM47</f>
        <v>6.7620818725329579E-3</v>
      </c>
    </row>
    <row r="129" spans="9:31" ht="15">
      <c r="I129" s="366">
        <f t="shared" si="7"/>
        <v>2012</v>
      </c>
      <c r="J129" s="375"/>
      <c r="K129" s="376"/>
      <c r="L129" s="376"/>
      <c r="M129" s="376"/>
      <c r="N129" s="376"/>
      <c r="O129" s="376"/>
      <c r="P129" s="376"/>
      <c r="Q129" s="376">
        <f t="shared" ref="Q129:AE129" si="9">((1+Q117)*(1+Q118)*(1+Q119)*(1+Q120)*(1+Q121)*(1+Q122)*(1+Q123)*(1+Q124)*(1+Q125)*(1+Q126)*(1+Q127)*(1+Q128))-1</f>
        <v>1.0454624327129958E-2</v>
      </c>
      <c r="R129" s="376">
        <f t="shared" si="9"/>
        <v>9.0848912607788712E-2</v>
      </c>
      <c r="S129" s="376">
        <f t="shared" si="9"/>
        <v>3.9418282231786561E-2</v>
      </c>
      <c r="T129" s="376">
        <f t="shared" si="9"/>
        <v>0.13497026303934989</v>
      </c>
      <c r="U129" s="376">
        <f t="shared" si="9"/>
        <v>0.19131770630418155</v>
      </c>
      <c r="V129" s="376">
        <f t="shared" si="9"/>
        <v>0.11545961951712558</v>
      </c>
      <c r="W129" s="376">
        <f t="shared" si="9"/>
        <v>0.2507032012959054</v>
      </c>
      <c r="X129" s="376">
        <f t="shared" si="9"/>
        <v>0.29597721863069837</v>
      </c>
      <c r="Y129" s="376">
        <f t="shared" si="9"/>
        <v>0.12372063664729027</v>
      </c>
      <c r="Z129" s="376">
        <f t="shared" si="9"/>
        <v>8.9250331616901768E-2</v>
      </c>
      <c r="AA129" s="376">
        <f t="shared" si="9"/>
        <v>3.8000706115406846E-2</v>
      </c>
      <c r="AB129" s="377">
        <f t="shared" si="9"/>
        <v>5.2773146073989752E-2</v>
      </c>
      <c r="AC129" s="375">
        <f t="shared" si="9"/>
        <v>6.1280344792741692E-2</v>
      </c>
      <c r="AD129" s="376">
        <f t="shared" si="9"/>
        <v>0.15542528630671337</v>
      </c>
      <c r="AE129" s="378">
        <f t="shared" si="9"/>
        <v>0.24254972241080308</v>
      </c>
    </row>
    <row r="130" spans="9:31" ht="15" hidden="1">
      <c r="I130" s="148">
        <f t="shared" si="7"/>
        <v>41305</v>
      </c>
      <c r="J130" s="363"/>
      <c r="K130" s="138"/>
      <c r="L130" s="138"/>
      <c r="M130" s="138"/>
      <c r="N130" s="138"/>
      <c r="O130" s="138"/>
      <c r="P130" s="138"/>
      <c r="Q130" s="138">
        <f>'FN30.400.11(IOX)'!$AM39</f>
        <v>8.6556146620124702E-2</v>
      </c>
      <c r="R130" s="138">
        <f>'FN30.450.11(IOX)'!$AM39</f>
        <v>4.5049648008431108E-2</v>
      </c>
      <c r="S130" s="138">
        <f>'FN30.350.10(IOX)'!$AM51</f>
        <v>0.11310035184328769</v>
      </c>
      <c r="T130" s="138">
        <f>'FN30.400.10(IOX)'!$AM51</f>
        <v>7.9913745812886738E-2</v>
      </c>
      <c r="U130" s="138">
        <f>'FN30.450.10(IOX)'!$AM51</f>
        <v>3.596615089710542E-2</v>
      </c>
      <c r="V130" s="138">
        <f>'FN30.500.10(IOX)'!$AM51</f>
        <v>-8.4065994535472855E-3</v>
      </c>
      <c r="W130" s="138">
        <f>'FN30.400.09(IOX)'!$AM53</f>
        <v>5.5907118985609273E-2</v>
      </c>
      <c r="X130" s="138">
        <f>'FN30.450.09(IOX)'!$AM53</f>
        <v>-5.1118529006695624E-3</v>
      </c>
      <c r="Y130" s="138">
        <f>'FN30.500.09(IOX)'!$AM53</f>
        <v>-1.363953864496493E-2</v>
      </c>
      <c r="Z130" s="138">
        <f>'FN30.550.08(IOX)'!$AM53</f>
        <v>-4.3038650233309161E-2</v>
      </c>
      <c r="AA130" s="138">
        <f>'FN30.600.08(IOX)'!$AM53</f>
        <v>-6.0270731099535957E-2</v>
      </c>
      <c r="AB130" s="142">
        <f>'FN30.650.67(IOX)'!$AM53</f>
        <v>-5.5295309923318783E-2</v>
      </c>
      <c r="AC130" s="363">
        <f>'GII30.400.10(IOX)'!$AM48</f>
        <v>1.9527018852337565E-2</v>
      </c>
      <c r="AD130" s="138">
        <f>'GII30.450.10(IOX)'!$AM48</f>
        <v>-1.5301167506139948E-4</v>
      </c>
      <c r="AE130" s="364">
        <f>'GII30.500.10(IOX)'!$AM48</f>
        <v>-1.5266735914932782E-2</v>
      </c>
    </row>
    <row r="131" spans="9:31" ht="15" hidden="1">
      <c r="I131" s="148">
        <f t="shared" si="7"/>
        <v>41333</v>
      </c>
      <c r="J131" s="307"/>
      <c r="K131" s="83"/>
      <c r="L131" s="83"/>
      <c r="M131" s="83"/>
      <c r="N131" s="83"/>
      <c r="O131" s="83"/>
      <c r="P131" s="83"/>
      <c r="Q131" s="83">
        <f>'FN30.400.11(IOX)'!$AM40</f>
        <v>-1.497094188853362E-2</v>
      </c>
      <c r="R131" s="83">
        <f>'FN30.450.11(IOX)'!$AM40</f>
        <v>-1.4239054651143258E-3</v>
      </c>
      <c r="S131" s="83">
        <f>'FN30.350.10(IOX)'!$AM52</f>
        <v>3.1380883888253039E-2</v>
      </c>
      <c r="T131" s="83">
        <f>'FN30.400.10(IOX)'!$AM52</f>
        <v>-7.4752122779216572E-3</v>
      </c>
      <c r="U131" s="83">
        <f>'FN30.450.10(IOX)'!$AM52</f>
        <v>-1.4447763691031225E-3</v>
      </c>
      <c r="V131" s="83">
        <f>'FN30.500.10(IOX)'!$AM52</f>
        <v>-5.1665087786266122E-3</v>
      </c>
      <c r="W131" s="83">
        <f>'FN30.400.09(IOX)'!$AM54</f>
        <v>1.7198094716233459E-3</v>
      </c>
      <c r="X131" s="83">
        <f>'FN30.450.09(IOX)'!$AM54</f>
        <v>-1.0141695183458221E-3</v>
      </c>
      <c r="Y131" s="83">
        <f>'FN30.500.09(IOX)'!$AM54</f>
        <v>1.4225715379818274E-2</v>
      </c>
      <c r="Z131" s="83">
        <f>'FN30.550.08(IOX)'!$AM54</f>
        <v>1.8418590238787436E-2</v>
      </c>
      <c r="AA131" s="83">
        <f>'FN30.600.08(IOX)'!$AM54</f>
        <v>-3.9289203147288782E-3</v>
      </c>
      <c r="AB131" s="109">
        <f>'FN30.650.67(IOX)'!$AM54</f>
        <v>-2.8539380128928923E-2</v>
      </c>
      <c r="AC131" s="307">
        <f>'GII30.400.10(IOX)'!$AM49</f>
        <v>8.2323816954710995E-3</v>
      </c>
      <c r="AD131" s="83">
        <f>'GII30.450.10(IOX)'!$AM49</f>
        <v>1.6808951638661931E-2</v>
      </c>
      <c r="AE131" s="87">
        <f>'GII30.500.10(IOX)'!$AM49</f>
        <v>1.219628660567691E-2</v>
      </c>
    </row>
    <row r="132" spans="9:31" ht="15" hidden="1">
      <c r="I132" s="148">
        <f t="shared" si="7"/>
        <v>41361</v>
      </c>
      <c r="J132" s="307"/>
      <c r="K132" s="83"/>
      <c r="L132" s="83"/>
      <c r="M132" s="83"/>
      <c r="N132" s="83"/>
      <c r="O132" s="83">
        <f>'FN30.300.12(IOX)'!$AM29</f>
        <v>4.2260465888291826E-2</v>
      </c>
      <c r="P132" s="83">
        <f>'FN30.350.12(IOX)'!AM29</f>
        <v>6.4402300685991551E-2</v>
      </c>
      <c r="Q132" s="83">
        <f>'FN30.400.11(IOX)'!$AM41</f>
        <v>5.8847838550106543E-2</v>
      </c>
      <c r="R132" s="83">
        <f>'FN30.450.11(IOX)'!$AM41</f>
        <v>2.7053870417543469E-2</v>
      </c>
      <c r="S132" s="83">
        <f>'FN30.350.10(IOX)'!$AM53</f>
        <v>7.5595551442817918E-2</v>
      </c>
      <c r="T132" s="83">
        <f>'FN30.400.10(IOX)'!$AM53</f>
        <v>5.478517293696996E-2</v>
      </c>
      <c r="U132" s="83">
        <f>'FN30.450.10(IOX)'!$AM53</f>
        <v>3.4140834929232616E-2</v>
      </c>
      <c r="V132" s="83">
        <f>'FN30.500.10(IOX)'!$AM53</f>
        <v>2.210118290407604E-2</v>
      </c>
      <c r="W132" s="83">
        <f>'FN30.400.09(IOX)'!$AM55</f>
        <v>4.8760201991084079E-2</v>
      </c>
      <c r="X132" s="83">
        <f>'FN30.450.09(IOX)'!$AM55</f>
        <v>3.7631618186335494E-2</v>
      </c>
      <c r="Y132" s="83">
        <f>'FN30.500.09(IOX)'!$AM55</f>
        <v>3.1763005282429833E-2</v>
      </c>
      <c r="Z132" s="83">
        <f>'FN30.550.08(IOX)'!$AM55</f>
        <v>1.0728855166522841E-2</v>
      </c>
      <c r="AA132" s="83">
        <f>'FN30.600.08(IOX)'!$AM55</f>
        <v>1.499493886349434E-2</v>
      </c>
      <c r="AB132" s="109">
        <f>'FN30.650.67(IOX)'!$AM55</f>
        <v>-2.2232731838916275E-2</v>
      </c>
      <c r="AC132" s="307">
        <f>'GII30.400.10(IOX)'!$AM50</f>
        <v>3.3361569400323338E-2</v>
      </c>
      <c r="AD132" s="83">
        <f>'GII30.450.10(IOX)'!$AM50</f>
        <v>3.2399524359403374E-2</v>
      </c>
      <c r="AE132" s="87">
        <f>'GII30.500.10(IOX)'!$AM50</f>
        <v>3.1298918638820297E-2</v>
      </c>
    </row>
    <row r="133" spans="9:31" ht="15" hidden="1">
      <c r="I133" s="148">
        <f t="shared" si="7"/>
        <v>41394</v>
      </c>
      <c r="J133" s="307"/>
      <c r="K133" s="83"/>
      <c r="L133" s="83"/>
      <c r="M133" s="83"/>
      <c r="N133" s="83"/>
      <c r="O133" s="83">
        <f>'FN30.300.12(IOX)'!$AM30</f>
        <v>-1.1846728735916245E-2</v>
      </c>
      <c r="P133" s="83">
        <f>'FN30.350.12(IOX)'!AM30</f>
        <v>-7.7649422186707659E-2</v>
      </c>
      <c r="Q133" s="83">
        <f>'FN30.400.11(IOX)'!$AM42</f>
        <v>-7.9412078325820895E-2</v>
      </c>
      <c r="R133" s="83">
        <f>'FN30.450.11(IOX)'!$AM42</f>
        <v>-9.2961739258143272E-2</v>
      </c>
      <c r="S133" s="83">
        <f>'FN30.350.10(IOX)'!$AM54</f>
        <v>-0.10588121076415065</v>
      </c>
      <c r="T133" s="83">
        <f>'FN30.400.10(IOX)'!$AM54</f>
        <v>-0.10573774935072135</v>
      </c>
      <c r="U133" s="83">
        <f>'FN30.450.10(IOX)'!$AM54</f>
        <v>-0.13583910018030784</v>
      </c>
      <c r="V133" s="83">
        <f>'FN30.500.10(IOX)'!$AM54</f>
        <v>-0.10716302484347268</v>
      </c>
      <c r="W133" s="83">
        <f>'FN30.400.09(IOX)'!$AM56</f>
        <v>-0.14809847332342432</v>
      </c>
      <c r="X133" s="83">
        <f>'FN30.450.09(IOX)'!$AM56</f>
        <v>-0.14842498978025628</v>
      </c>
      <c r="Y133" s="83">
        <f>'FN30.500.09(IOX)'!$AM56</f>
        <v>-9.9112316408446324E-2</v>
      </c>
      <c r="Z133" s="83">
        <f>'FN30.550.08(IOX)'!$AM56</f>
        <v>-0.10925144307056753</v>
      </c>
      <c r="AA133" s="83">
        <f>'FN30.600.08(IOX)'!$AM56</f>
        <v>-0.10553467923850798</v>
      </c>
      <c r="AB133" s="109">
        <f>'FN30.650.67(IOX)'!$AM56</f>
        <v>-9.8333534018371027E-2</v>
      </c>
      <c r="AC133" s="307">
        <f>'GII30.400.10(IOX)'!$AM51</f>
        <v>-5.9926885501963199E-2</v>
      </c>
      <c r="AD133" s="83">
        <f>'GII30.450.10(IOX)'!$AM51</f>
        <v>-6.1668579612322007E-2</v>
      </c>
      <c r="AE133" s="87">
        <f>'GII30.500.10(IOX)'!$AM51</f>
        <v>-0.15435053415193067</v>
      </c>
    </row>
    <row r="134" spans="9:31" ht="15" hidden="1">
      <c r="I134" s="148">
        <f t="shared" si="7"/>
        <v>41425</v>
      </c>
      <c r="J134" s="307"/>
      <c r="K134" s="83"/>
      <c r="L134" s="83"/>
      <c r="M134" s="83"/>
      <c r="N134" s="83"/>
      <c r="O134" s="83">
        <f>'FN30.300.12(IOX)'!$AM31</f>
        <v>-1.3087210536973303E-2</v>
      </c>
      <c r="P134" s="83">
        <f>'FN30.350.12(IOX)'!AM31</f>
        <v>9.6296492636912451E-2</v>
      </c>
      <c r="Q134" s="83">
        <f>'FN30.400.11(IOX)'!$AM43</f>
        <v>0.14107032026015676</v>
      </c>
      <c r="R134" s="83">
        <f>'FN30.450.11(IOX)'!$AM43</f>
        <v>9.0629175916481869E-2</v>
      </c>
      <c r="S134" s="83">
        <f>'FN30.350.10(IOX)'!$AM55</f>
        <v>0.13981916539545239</v>
      </c>
      <c r="T134" s="83">
        <f>'FN30.400.10(IOX)'!$AM55</f>
        <v>0.13681255550317103</v>
      </c>
      <c r="U134" s="83">
        <f>'FN30.450.10(IOX)'!$AM55</f>
        <v>9.0712474691736669E-2</v>
      </c>
      <c r="V134" s="83">
        <f>'FN30.500.10(IOX)'!$AM55</f>
        <v>-4.4539656313516286E-2</v>
      </c>
      <c r="W134" s="83">
        <f>'FN30.400.09(IOX)'!$AM57</f>
        <v>0.22643090083758957</v>
      </c>
      <c r="X134" s="83">
        <f>'FN30.450.09(IOX)'!$AM57</f>
        <v>0.15748421812019459</v>
      </c>
      <c r="Y134" s="83">
        <f>'FN30.500.09(IOX)'!$AM57</f>
        <v>-5.4786251807545865E-2</v>
      </c>
      <c r="Z134" s="83">
        <f>'FN30.550.08(IOX)'!$AM57</f>
        <v>-3.93116325889993E-2</v>
      </c>
      <c r="AA134" s="83">
        <f>'FN30.600.08(IOX)'!$AM57</f>
        <v>-0.10446635706426483</v>
      </c>
      <c r="AB134" s="109">
        <f>'FN30.650.67(IOX)'!$AM57</f>
        <v>-6.3423540587999025E-2</v>
      </c>
      <c r="AC134" s="307">
        <f>'GII30.400.10(IOX)'!$AM52</f>
        <v>5.2159615880274013E-2</v>
      </c>
      <c r="AD134" s="83">
        <f>'GII30.450.10(IOX)'!$AM52</f>
        <v>-9.8015647359195199E-2</v>
      </c>
      <c r="AE134" s="87">
        <f>'GII30.500.10(IOX)'!$AM52</f>
        <v>-0.10272657221925471</v>
      </c>
    </row>
    <row r="135" spans="9:31" ht="15" hidden="1">
      <c r="I135" s="148">
        <f t="shared" si="7"/>
        <v>41453</v>
      </c>
      <c r="J135" s="307"/>
      <c r="K135" s="83"/>
      <c r="L135" s="83"/>
      <c r="M135" s="83"/>
      <c r="N135" s="83"/>
      <c r="O135" s="83">
        <f>'FN30.300.12(IOX)'!$AM32</f>
        <v>-1.8787412580843502E-2</v>
      </c>
      <c r="P135" s="83">
        <f>'FN30.350.12(IOX)'!AM32</f>
        <v>-9.4688747364365215E-3</v>
      </c>
      <c r="Q135" s="83">
        <f>'FN30.400.11(IOX)'!$AM44</f>
        <v>3.6557936460999342E-2</v>
      </c>
      <c r="R135" s="83">
        <f>'FN30.450.11(IOX)'!$AM44</f>
        <v>7.1868698010192342E-2</v>
      </c>
      <c r="S135" s="83">
        <f>'FN30.350.10(IOX)'!$AM56</f>
        <v>1.1187986370787516E-4</v>
      </c>
      <c r="T135" s="83">
        <f>'FN30.400.10(IOX)'!$AM56</f>
        <v>6.4199124676189642E-2</v>
      </c>
      <c r="U135" s="83">
        <f>'FN30.450.10(IOX)'!$AM56</f>
        <v>0.12494817153272075</v>
      </c>
      <c r="V135" s="83">
        <f>'FN30.500.10(IOX)'!$AM56</f>
        <v>0.12408452225385264</v>
      </c>
      <c r="W135" s="83">
        <f>'FN30.400.09(IOX)'!$AM58</f>
        <v>8.0724429921673127E-2</v>
      </c>
      <c r="X135" s="83">
        <f>'FN30.450.09(IOX)'!$AM58</f>
        <v>0.13831488709662607</v>
      </c>
      <c r="Y135" s="83">
        <f>'FN30.500.09(IOX)'!$AM58</f>
        <v>0.13454675498679033</v>
      </c>
      <c r="Z135" s="83">
        <f>'FN30.550.08(IOX)'!$AM58</f>
        <v>5.8814027475717276E-2</v>
      </c>
      <c r="AA135" s="83">
        <f>'FN30.600.08(IOX)'!$AM58</f>
        <v>7.3614758503804223E-2</v>
      </c>
      <c r="AB135" s="109">
        <f>'FN30.650.67(IOX)'!$AM58</f>
        <v>4.0524108338253401E-2</v>
      </c>
      <c r="AC135" s="307">
        <f>'GII30.400.10(IOX)'!$AM53</f>
        <v>4.5779638527791378E-2</v>
      </c>
      <c r="AD135" s="83">
        <f>'GII30.450.10(IOX)'!$AM53</f>
        <v>8.1461899519200215E-2</v>
      </c>
      <c r="AE135" s="87">
        <f>'GII30.500.10(IOX)'!$AM53</f>
        <v>0.17898579355297178</v>
      </c>
    </row>
    <row r="136" spans="9:31" ht="15" hidden="1">
      <c r="I136" s="148">
        <f t="shared" si="7"/>
        <v>41486</v>
      </c>
      <c r="J136" s="307"/>
      <c r="K136" s="83"/>
      <c r="L136" s="83"/>
      <c r="M136" s="83"/>
      <c r="N136" s="83"/>
      <c r="O136" s="83">
        <f>'FN30.300.12(IOX)'!$AM33</f>
        <v>3.7272915555589745E-2</v>
      </c>
      <c r="P136" s="83">
        <f>'FN30.350.12(IOX)'!AM33</f>
        <v>6.5104130664877261E-2</v>
      </c>
      <c r="Q136" s="83">
        <f>'FN30.400.11(IOX)'!$AM45</f>
        <v>6.9620177490924987E-2</v>
      </c>
      <c r="R136" s="83">
        <f>'FN30.450.11(IOX)'!$AM45</f>
        <v>3.4552435581437425E-2</v>
      </c>
      <c r="S136" s="83">
        <f>'FN30.350.10(IOX)'!$AM57</f>
        <v>7.0147654576211679E-2</v>
      </c>
      <c r="T136" s="83">
        <f>'FN30.400.10(IOX)'!$AM57</f>
        <v>5.6430140414603869E-2</v>
      </c>
      <c r="U136" s="83">
        <f>'FN30.450.10(IOX)'!$AM57</f>
        <v>1.857323414565035E-2</v>
      </c>
      <c r="V136" s="83">
        <f>'FN30.500.10(IOX)'!$AM57</f>
        <v>3.7864385520558055E-2</v>
      </c>
      <c r="W136" s="83">
        <f>'FN30.400.09(IOX)'!$AM59</f>
        <v>6.2328298346397859E-2</v>
      </c>
      <c r="X136" s="83">
        <f>'FN30.450.09(IOX)'!$AM59</f>
        <v>1.1107813576129767E-2</v>
      </c>
      <c r="Y136" s="83">
        <f>'FN30.500.09(IOX)'!$AM59</f>
        <v>3.0960067239412574E-2</v>
      </c>
      <c r="Z136" s="83">
        <f>'FN30.550.08(IOX)'!$AM59</f>
        <v>7.3393843760424363E-2</v>
      </c>
      <c r="AA136" s="83">
        <f>'FN30.600.08(IOX)'!$AM59</f>
        <v>5.8844603379554598E-2</v>
      </c>
      <c r="AB136" s="109">
        <f>'FN30.650.67(IOX)'!$AM59</f>
        <v>5.5321401028305857E-2</v>
      </c>
      <c r="AC136" s="307">
        <f>'GII30.400.10(IOX)'!$AM54</f>
        <v>3.0771487327277278E-2</v>
      </c>
      <c r="AD136" s="83">
        <f>'GII30.450.10(IOX)'!$AM54</f>
        <v>3.8538047758389024E-2</v>
      </c>
      <c r="AE136" s="87">
        <f>'GII30.500.10(IOX)'!$AM54</f>
        <v>9.5663188240556613E-3</v>
      </c>
    </row>
    <row r="137" spans="9:31" ht="15" hidden="1">
      <c r="I137" s="148">
        <f t="shared" si="7"/>
        <v>41516</v>
      </c>
      <c r="J137" s="307"/>
      <c r="K137" s="83"/>
      <c r="L137" s="83"/>
      <c r="M137" s="83"/>
      <c r="N137" s="83"/>
      <c r="O137" s="83">
        <f>'FN30.300.12(IOX)'!$AM34</f>
        <v>8.2598025325038918E-3</v>
      </c>
      <c r="P137" s="83">
        <f>'FN30.350.12(IOX)'!AM34</f>
        <v>1.9522858702811501E-3</v>
      </c>
      <c r="Q137" s="83">
        <f>'FN30.400.11(IOX)'!$AM46</f>
        <v>1.3949705668715151E-2</v>
      </c>
      <c r="R137" s="83">
        <f>'FN30.450.11(IOX)'!$AM46</f>
        <v>5.2946907855088335E-2</v>
      </c>
      <c r="S137" s="83">
        <f>'FN30.350.10(IOX)'!$AM58</f>
        <v>-9.641282368415504E-3</v>
      </c>
      <c r="T137" s="83">
        <f>'FN30.400.10(IOX)'!$AM58</f>
        <v>2.0029993276661256E-2</v>
      </c>
      <c r="U137" s="83">
        <f>'FN30.450.10(IOX)'!$AM58</f>
        <v>4.5177309280402679E-2</v>
      </c>
      <c r="V137" s="83">
        <f>'FN30.500.10(IOX)'!$AM58</f>
        <v>8.2209568218426676E-2</v>
      </c>
      <c r="W137" s="83">
        <f>'FN30.400.09(IOX)'!$AM60</f>
        <v>1.3539553420451017E-2</v>
      </c>
      <c r="X137" s="83">
        <f>'FN30.450.09(IOX)'!$AM60</f>
        <v>4.4203989716248775E-2</v>
      </c>
      <c r="Y137" s="83">
        <f>'FN30.500.09(IOX)'!$AM60</f>
        <v>6.9332460210261029E-2</v>
      </c>
      <c r="Z137" s="83">
        <f>'FN30.550.08(IOX)'!$AM60</f>
        <v>4.4593828078666457E-2</v>
      </c>
      <c r="AA137" s="83">
        <f>'FN30.600.08(IOX)'!$AM60</f>
        <v>4.9259188120697905E-2</v>
      </c>
      <c r="AB137" s="109">
        <f>'FN30.650.67(IOX)'!$AM60</f>
        <v>4.6415276357758183E-2</v>
      </c>
      <c r="AC137" s="307">
        <f>'GII30.400.10(IOX)'!$AM55</f>
        <v>1.478267338438415E-3</v>
      </c>
      <c r="AD137" s="83">
        <f>'GII30.450.10(IOX)'!$AM55</f>
        <v>3.7821424124972219E-2</v>
      </c>
      <c r="AE137" s="87">
        <f>'GII30.500.10(IOX)'!$AM55</f>
        <v>7.8069248963471838E-2</v>
      </c>
    </row>
    <row r="138" spans="9:31" ht="15" hidden="1">
      <c r="I138" s="148">
        <f t="shared" ref="I138:I158" si="10">I59</f>
        <v>41547</v>
      </c>
      <c r="J138" s="307"/>
      <c r="K138" s="83"/>
      <c r="L138" s="83"/>
      <c r="M138" s="83"/>
      <c r="N138" s="83"/>
      <c r="O138" s="83">
        <f>'FN30.300.12(IOX)'!$AM35</f>
        <v>3.1329404338610964E-2</v>
      </c>
      <c r="P138" s="83">
        <f>'FN30.350.12(IOX)'!AM35</f>
        <v>4.4216918379568086E-2</v>
      </c>
      <c r="Q138" s="83">
        <f>'FN30.400.11(IOX)'!$AM47</f>
        <v>1.0763072182340684E-2</v>
      </c>
      <c r="R138" s="83">
        <f>'FN30.450.11(IOX)'!$AM47</f>
        <v>1.2943639319575817E-2</v>
      </c>
      <c r="S138" s="83">
        <f>'FN30.350.10(IOX)'!$AM59</f>
        <v>3.564292361223903E-2</v>
      </c>
      <c r="T138" s="83">
        <f>'FN30.400.10(IOX)'!$AM59</f>
        <v>1.1365976881125655E-2</v>
      </c>
      <c r="U138" s="83">
        <f>'FN30.450.10(IOX)'!$AM59</f>
        <v>6.1214554968779915E-3</v>
      </c>
      <c r="V138" s="83">
        <f>'FN30.500.10(IOX)'!$AM59</f>
        <v>-6.2225374655239347E-3</v>
      </c>
      <c r="W138" s="83">
        <f>'FN30.400.09(IOX)'!$AM61</f>
        <v>3.7750915241318776E-3</v>
      </c>
      <c r="X138" s="83">
        <f>'FN30.450.09(IOX)'!$AM61</f>
        <v>-1.6229822509644491E-3</v>
      </c>
      <c r="Y138" s="83">
        <f>'FN30.500.09(IOX)'!$AM61</f>
        <v>-1.5935775440733047E-2</v>
      </c>
      <c r="Z138" s="83">
        <f>'FN30.550.08(IOX)'!$AM61</f>
        <v>-2.1576644011970254E-2</v>
      </c>
      <c r="AA138" s="83">
        <f>'FN30.600.08(IOX)'!$AM61</f>
        <v>-8.6998266869214892E-3</v>
      </c>
      <c r="AB138" s="109">
        <f>'FN30.650.67(IOX)'!$AM61</f>
        <v>2.011746534344001E-2</v>
      </c>
      <c r="AC138" s="307">
        <f>'GII30.400.10(IOX)'!$AM56</f>
        <v>-1.6205939846770483E-2</v>
      </c>
      <c r="AD138" s="83">
        <f>'GII30.450.10(IOX)'!$AM56</f>
        <v>-1.6431737744400394E-2</v>
      </c>
      <c r="AE138" s="87">
        <f>'GII30.500.10(IOX)'!$AM56</f>
        <v>2.2339819995156121E-3</v>
      </c>
    </row>
    <row r="139" spans="9:31" ht="15" hidden="1">
      <c r="I139" s="148">
        <f t="shared" si="10"/>
        <v>41578</v>
      </c>
      <c r="J139" s="307"/>
      <c r="K139" s="83"/>
      <c r="L139" s="83"/>
      <c r="M139" s="83"/>
      <c r="N139" s="83"/>
      <c r="O139" s="83">
        <f>'FN30.300.12(IOX)'!$AM36</f>
        <v>1.5908239298679046E-3</v>
      </c>
      <c r="P139" s="83">
        <f>'FN30.350.12(IOX)'!AM36</f>
        <v>-7.3199677013307326E-4</v>
      </c>
      <c r="Q139" s="83">
        <f>'FN30.400.11(IOX)'!$AM48</f>
        <v>-8.6215908561408693E-4</v>
      </c>
      <c r="R139" s="83">
        <f>'FN30.450.11(IOX)'!$AM48</f>
        <v>3.2208887321369677E-3</v>
      </c>
      <c r="S139" s="83">
        <f>'FN30.350.10(IOX)'!$AM60</f>
        <v>2.2612976692742335E-3</v>
      </c>
      <c r="T139" s="83">
        <f>'FN30.400.10(IOX)'!$AM60</f>
        <v>-8.8279447059408064E-4</v>
      </c>
      <c r="U139" s="83">
        <f>'FN30.450.10(IOX)'!$AM60</f>
        <v>-9.6545121275334999E-3</v>
      </c>
      <c r="V139" s="83">
        <f>'FN30.500.10(IOX)'!$AM60</f>
        <v>-1.9304570766662008E-2</v>
      </c>
      <c r="W139" s="83">
        <f>'FN30.400.09(IOX)'!$AM62</f>
        <v>-2.1272173545924887E-2</v>
      </c>
      <c r="X139" s="83">
        <f>'FN30.450.09(IOX)'!$AM62</f>
        <v>-2.8676036132288731E-2</v>
      </c>
      <c r="Y139" s="83">
        <f>'FN30.500.09(IOX)'!$AM62</f>
        <v>-3.9032269552989975E-2</v>
      </c>
      <c r="Z139" s="83">
        <f>'FN30.550.08(IOX)'!$AM62</f>
        <v>-6.9310961441059393E-3</v>
      </c>
      <c r="AA139" s="83">
        <f>'FN30.600.08(IOX)'!$AM62</f>
        <v>-2.2912757754121995E-3</v>
      </c>
      <c r="AB139" s="109">
        <f>'FN30.650.67(IOX)'!$AM62</f>
        <v>2.717059175855276E-2</v>
      </c>
      <c r="AC139" s="307">
        <f>'GII30.400.10(IOX)'!$AM57</f>
        <v>-6.5939858787783237E-3</v>
      </c>
      <c r="AD139" s="83">
        <f>'GII30.450.10(IOX)'!$AM57</f>
        <v>-5.1206482692049997E-3</v>
      </c>
      <c r="AE139" s="87">
        <f>'GII30.500.10(IOX)'!$AM57</f>
        <v>-1.5560630217189671E-2</v>
      </c>
    </row>
    <row r="140" spans="9:31" ht="15" hidden="1">
      <c r="I140" s="148">
        <f t="shared" si="10"/>
        <v>41607</v>
      </c>
      <c r="J140" s="521"/>
      <c r="K140" s="241"/>
      <c r="L140" s="241"/>
      <c r="M140" s="241"/>
      <c r="N140" s="241"/>
      <c r="O140" s="241">
        <f>'FN30.300.12(IOX)'!$AM37</f>
        <v>2.5554513257086398E-2</v>
      </c>
      <c r="P140" s="241">
        <f>'FN30.350.12(IOX)'!AM37</f>
        <v>4.1541633194211391E-2</v>
      </c>
      <c r="Q140" s="241">
        <f>'FN30.400.11(IOX)'!$AM49</f>
        <v>5.8198934101758852E-2</v>
      </c>
      <c r="R140" s="241">
        <f>'FN30.450.11(IOX)'!$AM49</f>
        <v>6.1686213523574507E-2</v>
      </c>
      <c r="S140" s="241">
        <f>'FN30.350.10(IOX)'!$AM61</f>
        <v>4.6337128236985305E-2</v>
      </c>
      <c r="T140" s="241">
        <f>'FN30.400.10(IOX)'!$AM61</f>
        <v>6.0462545843901823E-2</v>
      </c>
      <c r="U140" s="241">
        <f>'FN30.450.10(IOX)'!$AM61</f>
        <v>5.9918210736700769E-2</v>
      </c>
      <c r="V140" s="241">
        <f>'FN30.500.10(IOX)'!$AM61</f>
        <v>4.7137196606070721E-2</v>
      </c>
      <c r="W140" s="241">
        <f>'FN30.400.09(IOX)'!$AM63</f>
        <v>6.5841771282041162E-2</v>
      </c>
      <c r="X140" s="241">
        <f>'FN30.450.09(IOX)'!$AM63</f>
        <v>6.6022357614808125E-2</v>
      </c>
      <c r="Y140" s="241">
        <f>'FN30.500.09(IOX)'!$AM63</f>
        <v>5.9618829764549894E-2</v>
      </c>
      <c r="Z140" s="241">
        <f>'FN30.550.08(IOX)'!$AM63</f>
        <v>6.7892402850514996E-2</v>
      </c>
      <c r="AA140" s="241">
        <f>'FN30.600.08(IOX)'!$AM63</f>
        <v>7.0665590591809255E-2</v>
      </c>
      <c r="AB140" s="203">
        <f>'FN30.650.67(IOX)'!$AM63</f>
        <v>5.8859060145216531E-2</v>
      </c>
      <c r="AC140" s="521">
        <f>'GII30.400.10(IOX)'!$AM58</f>
        <v>3.2401578694298952E-2</v>
      </c>
      <c r="AD140" s="241">
        <f>'GII30.450.10(IOX)'!$AM58</f>
        <v>-1.5436634000586024E-2</v>
      </c>
      <c r="AE140" s="522">
        <f>'GII30.500.10(IOX)'!$AM58</f>
        <v>-9.9821204673182073E-3</v>
      </c>
    </row>
    <row r="141" spans="9:31" ht="15" hidden="1">
      <c r="I141" s="148">
        <f t="shared" si="10"/>
        <v>41639</v>
      </c>
      <c r="J141" s="307"/>
      <c r="K141" s="83"/>
      <c r="L141" s="83"/>
      <c r="M141" s="83"/>
      <c r="N141" s="83"/>
      <c r="O141" s="83">
        <f>'FN30.300.12(IOX)'!$AM38</f>
        <v>1.1707868472658979E-2</v>
      </c>
      <c r="P141" s="83">
        <f>'FN30.350.12(IOX)'!AM38</f>
        <v>1.8232108884147454E-2</v>
      </c>
      <c r="Q141" s="83">
        <f>'FN30.400.11(IOX)'!$AM50</f>
        <v>3.8128123550276942E-2</v>
      </c>
      <c r="R141" s="83">
        <f>'FN30.450.11(IOX)'!$AM50</f>
        <v>5.4827764033248683E-2</v>
      </c>
      <c r="S141" s="83">
        <f>'FN30.350.10(IOX)'!$AM62</f>
        <v>1.1361083009109705E-2</v>
      </c>
      <c r="T141" s="83">
        <f>'FN30.400.10(IOX)'!$AM62</f>
        <v>4.5789252300868902E-2</v>
      </c>
      <c r="U141" s="83">
        <f>'FN30.450.10(IOX)'!$AM62</f>
        <v>8.1410753537027175E-2</v>
      </c>
      <c r="V141" s="83">
        <f>'FN30.500.10(IOX)'!$AM62</f>
        <v>0.10166899595613826</v>
      </c>
      <c r="W141" s="83">
        <f>'FN30.400.09(IOX)'!$AM64</f>
        <v>5.4862222075010104E-2</v>
      </c>
      <c r="X141" s="83">
        <f>'FN30.450.09(IOX)'!$AM64</f>
        <v>0.11922165244470133</v>
      </c>
      <c r="Y141" s="83">
        <f>'FN30.500.09(IOX)'!$AM64</f>
        <v>0.1197011913428408</v>
      </c>
      <c r="Z141" s="83">
        <f>'FN30.550.08(IOX)'!$AM64</f>
        <v>8.4556094186991032E-2</v>
      </c>
      <c r="AA141" s="83">
        <f>'FN30.600.08(IOX)'!$AM64</f>
        <v>9.1297926280283645E-2</v>
      </c>
      <c r="AB141" s="109">
        <f>'FN30.650.67(IOX)'!$AM64</f>
        <v>7.6458999377888831E-2</v>
      </c>
      <c r="AC141" s="307">
        <f>'GII30.400.10(IOX)'!$AM59</f>
        <v>4.097049633585588E-2</v>
      </c>
      <c r="AD141" s="83">
        <f>'GII30.450.10(IOX)'!$AM59</f>
        <v>5.9830003437289926E-2</v>
      </c>
      <c r="AE141" s="87">
        <f>'GII30.500.10(IOX)'!$AM59</f>
        <v>5.039429370348833E-2</v>
      </c>
    </row>
    <row r="142" spans="9:31" ht="15">
      <c r="I142" s="366">
        <f t="shared" si="10"/>
        <v>2013</v>
      </c>
      <c r="J142" s="307"/>
      <c r="K142" s="83"/>
      <c r="L142" s="83"/>
      <c r="M142" s="83"/>
      <c r="N142" s="83"/>
      <c r="O142" s="83">
        <f t="shared" ref="O142:AE142" si="11">((1+O130)*(1+O131)*(1+O132)*(1+O133)*(1+O134)*(1+O135)*(1+O136)*(1+O137)*(1+O138)*(1+O139)*(1+O140)*(1+O141))-1</f>
        <v>0.11791702892212541</v>
      </c>
      <c r="P142" s="83">
        <f t="shared" si="11"/>
        <v>0.25902170995719076</v>
      </c>
      <c r="Q142" s="83">
        <f t="shared" si="11"/>
        <v>0.4847217945767488</v>
      </c>
      <c r="R142" s="83">
        <f t="shared" si="11"/>
        <v>0.40888056363948477</v>
      </c>
      <c r="S142" s="83">
        <f t="shared" si="11"/>
        <v>0.46516746749725724</v>
      </c>
      <c r="T142" s="83">
        <f t="shared" si="11"/>
        <v>0.47702931854233643</v>
      </c>
      <c r="U142" s="83">
        <f t="shared" si="11"/>
        <v>0.37916794681208454</v>
      </c>
      <c r="V142" s="83">
        <f t="shared" si="11"/>
        <v>0.22093264336772633</v>
      </c>
      <c r="W142" s="83">
        <f t="shared" si="11"/>
        <v>0.48964199418111765</v>
      </c>
      <c r="X142" s="83">
        <f t="shared" si="11"/>
        <v>0.4135171900074972</v>
      </c>
      <c r="Y142" s="83">
        <f t="shared" si="11"/>
        <v>0.2334227407077325</v>
      </c>
      <c r="Z142" s="83">
        <f t="shared" si="11"/>
        <v>0.12617269163314293</v>
      </c>
      <c r="AA142" s="83">
        <f t="shared" si="11"/>
        <v>4.8991533107906937E-2</v>
      </c>
      <c r="AB142" s="109">
        <f t="shared" si="11"/>
        <v>3.9956792111358386E-2</v>
      </c>
      <c r="AC142" s="307">
        <f t="shared" si="11"/>
        <v>0.19128896262309381</v>
      </c>
      <c r="AD142" s="83">
        <f t="shared" si="11"/>
        <v>5.7272742422809442E-2</v>
      </c>
      <c r="AE142" s="87">
        <f t="shared" si="11"/>
        <v>2.6896488985748368E-2</v>
      </c>
    </row>
    <row r="143" spans="9:31" ht="15" hidden="1">
      <c r="I143" s="148">
        <f t="shared" si="10"/>
        <v>41670</v>
      </c>
      <c r="J143" s="307"/>
      <c r="K143" s="83"/>
      <c r="L143" s="83"/>
      <c r="M143" s="83"/>
      <c r="N143" s="83"/>
      <c r="O143" s="83">
        <f>'FN30.300.12(IOX)'!$AM39</f>
        <v>-1.9732201652236428E-3</v>
      </c>
      <c r="P143" s="83">
        <f>'FN30.350.12(IOX)'!AM39</f>
        <v>4.1229591476005713E-3</v>
      </c>
      <c r="Q143" s="83">
        <f>'FN30.400.11(IOX)'!$AM51</f>
        <v>-7.0129098321163744E-3</v>
      </c>
      <c r="R143" s="83">
        <f>'FN30.450.11(IOX)'!$AM51</f>
        <v>-2.2671408679085802E-2</v>
      </c>
      <c r="S143" s="83">
        <f>'FN30.350.10(IOX)'!$AM63</f>
        <v>1.271322199959353E-3</v>
      </c>
      <c r="T143" s="83">
        <f>'FN30.400.10(IOX)'!$AM63</f>
        <v>-1.1388437438206046E-2</v>
      </c>
      <c r="U143" s="83">
        <f>'FN30.450.10(IOX)'!$AM63</f>
        <v>-2.0039894602134681E-2</v>
      </c>
      <c r="V143" s="83">
        <f>'FN30.500.10(IOX)'!$AM63</f>
        <v>-2.4856238170980545E-2</v>
      </c>
      <c r="W143" s="83">
        <f>'FN30.400.09(IOX)'!$AM65</f>
        <v>3.0122768989828386E-3</v>
      </c>
      <c r="X143" s="83">
        <f>'FN30.450.09(IOX)'!$AM65</f>
        <v>-2.4587052607821319E-2</v>
      </c>
      <c r="Y143" s="83">
        <f>'FN30.500.09(IOX)'!$AM65</f>
        <v>-1.0210159666316148E-2</v>
      </c>
      <c r="Z143" s="83">
        <f>'FN30.550.08(IOX)'!$AM65</f>
        <v>5.9663387275860541E-2</v>
      </c>
      <c r="AA143" s="83">
        <f>'FN30.600.08(IOX)'!$AM65</f>
        <v>2.399943627188883E-2</v>
      </c>
      <c r="AB143" s="109">
        <f>'FN30.650.67(IOX)'!$AM65</f>
        <v>2.3936296911454772E-3</v>
      </c>
      <c r="AC143" s="307">
        <f>'GII30.400.10(IOX)'!$AM60</f>
        <v>-2.464459700384632E-2</v>
      </c>
      <c r="AD143" s="83">
        <f>'GII30.450.10(IOX)'!$AM60</f>
        <v>-1.4971810080523378E-2</v>
      </c>
      <c r="AE143" s="87">
        <f>'GII30.500.10(IOX)'!$AM60</f>
        <v>-7.1056864613726926E-3</v>
      </c>
    </row>
    <row r="144" spans="9:31" ht="15" hidden="1">
      <c r="I144" s="148">
        <f t="shared" si="10"/>
        <v>41698</v>
      </c>
      <c r="J144" s="307"/>
      <c r="K144" s="83"/>
      <c r="L144" s="83"/>
      <c r="M144" s="83"/>
      <c r="N144" s="83"/>
      <c r="O144" s="83">
        <f>'FN30.300.12(IOX)'!$AM40</f>
        <v>9.9251332844538416E-3</v>
      </c>
      <c r="P144" s="83">
        <f>'FN30.350.12(IOX)'!AM40</f>
        <v>1.6257296232390341E-2</v>
      </c>
      <c r="Q144" s="83">
        <f>'FN30.400.11(IOX)'!$AM52</f>
        <v>2.49214794272659E-2</v>
      </c>
      <c r="R144" s="83">
        <f>'FN30.450.11(IOX)'!$AM52</f>
        <v>2.024228302030593E-2</v>
      </c>
      <c r="S144" s="83">
        <f>'FN30.350.10(IOX)'!$AM64</f>
        <v>2.0493900532390859E-2</v>
      </c>
      <c r="T144" s="83">
        <f>'FN30.400.10(IOX)'!$AM64</f>
        <v>2.6466779154384123E-2</v>
      </c>
      <c r="U144" s="83">
        <f>'FN30.450.10(IOX)'!$AM64</f>
        <v>2.751052941949176E-2</v>
      </c>
      <c r="V144" s="83">
        <f>'FN30.500.10(IOX)'!$AM64</f>
        <v>6.0636468209831526E-2</v>
      </c>
      <c r="W144" s="83">
        <f>'FN30.400.09(IOX)'!$AM66</f>
        <v>3.0354643247806463E-2</v>
      </c>
      <c r="X144" s="83">
        <f>'FN30.450.09(IOX)'!$AM66</f>
        <v>3.4101056877367933E-2</v>
      </c>
      <c r="Y144" s="83">
        <f>'FN30.500.09(IOX)'!$AM66</f>
        <v>6.0863730624499526E-2</v>
      </c>
      <c r="Z144" s="83">
        <f>'FN30.550.08(IOX)'!$AM66</f>
        <v>3.3425666486369847E-2</v>
      </c>
      <c r="AA144" s="83">
        <f>'FN30.600.08(IOX)'!$AM66</f>
        <v>3.7262425188773048E-2</v>
      </c>
      <c r="AB144" s="109">
        <f>'FN30.650.67(IOX)'!$AM66</f>
        <v>3.2879512713745784E-2</v>
      </c>
      <c r="AC144" s="307">
        <f>'GII30.400.10(IOX)'!$AM61</f>
        <v>1.6114459304268931E-2</v>
      </c>
      <c r="AD144" s="83">
        <f>'GII30.450.10(IOX)'!$AM61</f>
        <v>2.828163312756507E-2</v>
      </c>
      <c r="AE144" s="87">
        <f>'GII30.500.10(IOX)'!$AM61</f>
        <v>3.6295715312286453E-2</v>
      </c>
    </row>
    <row r="145" spans="9:31" ht="15" hidden="1">
      <c r="I145" s="148">
        <f t="shared" si="10"/>
        <v>41729</v>
      </c>
      <c r="J145" s="307"/>
      <c r="K145" s="83"/>
      <c r="L145" s="83">
        <f>'FN30.300.13(IOX)'!AM29</f>
        <v>1.3012220172338133E-2</v>
      </c>
      <c r="M145" s="83">
        <f>'FN30.350.13(IOX)'!AM29</f>
        <v>1.2427118540627481E-2</v>
      </c>
      <c r="N145" s="83">
        <f>'FN30.400.13(IOX)'!AM29</f>
        <v>1.5841011073253609E-3</v>
      </c>
      <c r="O145" s="83">
        <f>'FN30.300.12(IOX)'!$AM41</f>
        <v>9.6598549191943446E-3</v>
      </c>
      <c r="P145" s="83">
        <f>'FN30.350.12(IOX)'!AM41</f>
        <v>1.1688822894204696E-2</v>
      </c>
      <c r="Q145" s="83">
        <f>'FN30.400.11(IOX)'!$AM53</f>
        <v>1.4830600501695636E-2</v>
      </c>
      <c r="R145" s="83">
        <f>'FN30.450.11(IOX)'!$AM53</f>
        <v>2.4254412771415504E-2</v>
      </c>
      <c r="S145" s="83">
        <f>'FN30.350.10(IOX)'!$AM65</f>
        <v>1.5440483815547678E-2</v>
      </c>
      <c r="T145" s="83">
        <f>'FN30.400.10(IOX)'!$AM65</f>
        <v>1.7839641259202069E-2</v>
      </c>
      <c r="U145" s="83">
        <f>'FN30.450.10(IOX)'!$AM65</f>
        <v>3.6936518611324506E-2</v>
      </c>
      <c r="V145" s="83">
        <f>'FN30.500.10(IOX)'!$AM65</f>
        <v>3.5166107319015101E-2</v>
      </c>
      <c r="W145" s="83">
        <f>'FN30.400.09(IOX)'!$AM67</f>
        <v>2.3265061608576727E-2</v>
      </c>
      <c r="X145" s="83">
        <f>'FN30.450.09(IOX)'!$AM67</f>
        <v>3.4990751506385261E-2</v>
      </c>
      <c r="Y145" s="83">
        <f>'FN30.500.09(IOX)'!$AM67</f>
        <v>4.130893016424092E-2</v>
      </c>
      <c r="Z145" s="83">
        <f>'FN30.550.08(IOX)'!$AM67</f>
        <v>2.6268535274207545E-2</v>
      </c>
      <c r="AA145" s="83">
        <f>'FN30.600.08(IOX)'!$AM67</f>
        <v>1.7301044874708085E-2</v>
      </c>
      <c r="AB145" s="109">
        <f>'FN30.650.67(IOX)'!$AM67</f>
        <v>-3.9131094812021056E-3</v>
      </c>
      <c r="AC145" s="307">
        <f>'GII30.400.10(IOX)'!$AM62</f>
        <v>2.1250759393717882E-2</v>
      </c>
      <c r="AD145" s="83">
        <f>'GII30.450.10(IOX)'!$AM62</f>
        <v>3.4317128080031234E-2</v>
      </c>
      <c r="AE145" s="87">
        <f>'GII30.500.10(IOX)'!$AM62</f>
        <v>4.2835472242397032E-2</v>
      </c>
    </row>
    <row r="146" spans="9:31" ht="15" hidden="1">
      <c r="I146" s="148">
        <f t="shared" si="10"/>
        <v>41759</v>
      </c>
      <c r="J146" s="307"/>
      <c r="K146" s="83"/>
      <c r="L146" s="83">
        <f>'FN30.300.13(IOX)'!AM30</f>
        <v>6.8473744587578406E-3</v>
      </c>
      <c r="M146" s="83">
        <f>'FN30.350.13(IOX)'!AM30</f>
        <v>5.8868985958097537E-3</v>
      </c>
      <c r="N146" s="83">
        <f>'FN30.400.13(IOX)'!AM30</f>
        <v>4.506432944804014E-3</v>
      </c>
      <c r="O146" s="83">
        <f>'FN30.300.12(IOX)'!$AM42</f>
        <v>1.3658880706851754E-2</v>
      </c>
      <c r="P146" s="83">
        <f>'FN30.350.12(IOX)'!AM42</f>
        <v>7.3204822808341933E-3</v>
      </c>
      <c r="Q146" s="83">
        <f>'FN30.400.11(IOX)'!$AM54</f>
        <v>1.2537029509939818E-2</v>
      </c>
      <c r="R146" s="83">
        <f>'FN30.450.11(IOX)'!$AM54</f>
        <v>-2.8224288889778302E-3</v>
      </c>
      <c r="S146" s="83">
        <f>'FN30.350.10(IOX)'!$AM66</f>
        <v>9.4063231604559171E-3</v>
      </c>
      <c r="T146" s="83">
        <f>'FN30.400.10(IOX)'!$AM66</f>
        <v>1.1265951598976368E-2</v>
      </c>
      <c r="U146" s="83">
        <f>'FN30.450.10(IOX)'!$AM66</f>
        <v>-3.8756011440035996E-4</v>
      </c>
      <c r="V146" s="83">
        <f>'FN30.500.10(IOX)'!$AM66</f>
        <v>-3.4193436305342091E-3</v>
      </c>
      <c r="W146" s="83">
        <f>'FN30.400.09(IOX)'!$AM68</f>
        <v>1.8086169532773821E-2</v>
      </c>
      <c r="X146" s="83">
        <f>'FN30.450.09(IOX)'!$AM68</f>
        <v>7.435743898665606E-5</v>
      </c>
      <c r="Y146" s="83">
        <f>'FN30.500.09(IOX)'!$AM68</f>
        <v>-4.439546165803201E-3</v>
      </c>
      <c r="Z146" s="83">
        <f>'FN30.550.08(IOX)'!$AM68</f>
        <v>8.0344279372208168E-3</v>
      </c>
      <c r="AA146" s="83">
        <f>'FN30.600.08(IOX)'!$AM68</f>
        <v>7.9320399945073793E-3</v>
      </c>
      <c r="AB146" s="109">
        <f>'FN30.650.67(IOX)'!$AM68</f>
        <v>1.8493640032283192E-2</v>
      </c>
      <c r="AC146" s="307">
        <f>'GII30.400.10(IOX)'!$AM63</f>
        <v>-5.4491983071420953E-3</v>
      </c>
      <c r="AD146" s="83">
        <f>'GII30.450.10(IOX)'!$AM63</f>
        <v>-9.9376613623645086E-3</v>
      </c>
      <c r="AE146" s="87">
        <f>'GII30.500.10(IOX)'!$AM63</f>
        <v>-1.2060933908985268E-2</v>
      </c>
    </row>
    <row r="147" spans="9:31" ht="15" hidden="1">
      <c r="I147" s="148">
        <f t="shared" si="10"/>
        <v>41789</v>
      </c>
      <c r="J147" s="307"/>
      <c r="K147" s="83"/>
      <c r="L147" s="83">
        <f>'FN30.300.13(IOX)'!AM31</f>
        <v>-7.5303778831593915E-3</v>
      </c>
      <c r="M147" s="83">
        <f>'FN30.350.13(IOX)'!AM31</f>
        <v>-2.1562041015947796E-2</v>
      </c>
      <c r="N147" s="83">
        <f>'FN30.400.13(IOX)'!AM31</f>
        <v>-4.3998490843547379E-2</v>
      </c>
      <c r="O147" s="83">
        <f>'FN30.300.12(IOX)'!$AM43</f>
        <v>9.0641004607233885E-3</v>
      </c>
      <c r="P147" s="83">
        <f>'FN30.350.12(IOX)'!AM43</f>
        <v>6.2656746116693737E-3</v>
      </c>
      <c r="Q147" s="83">
        <f>'FN30.400.11(IOX)'!$AM55</f>
        <v>3.3087826000126417E-3</v>
      </c>
      <c r="R147" s="83">
        <f>'FN30.450.11(IOX)'!$AM55</f>
        <v>-1.8623823311627357E-2</v>
      </c>
      <c r="S147" s="83">
        <f>'FN30.350.10(IOX)'!$AM67</f>
        <v>1.0982829351236826E-2</v>
      </c>
      <c r="T147" s="83">
        <f>'FN30.400.10(IOX)'!$AM67</f>
        <v>1.3099260237703402E-3</v>
      </c>
      <c r="U147" s="83">
        <f>'FN30.450.10(IOX)'!$AM67</f>
        <v>-2.5987714649986546E-2</v>
      </c>
      <c r="V147" s="83">
        <f>'FN30.500.10(IOX)'!$AM67</f>
        <v>-4.1288217396267042E-2</v>
      </c>
      <c r="W147" s="83">
        <f>'FN30.400.09(IOX)'!$AM69</f>
        <v>5.7061628601607246E-3</v>
      </c>
      <c r="X147" s="83">
        <f>'FN30.450.09(IOX)'!$AM69</f>
        <v>-3.0993639024455021E-2</v>
      </c>
      <c r="Y147" s="83">
        <f>'FN30.500.09(IOX)'!$AM69</f>
        <v>-4.4676062178488608E-2</v>
      </c>
      <c r="Z147" s="83">
        <f>'FN30.550.08(IOX)'!$AM69</f>
        <v>-7.1729483105989738E-3</v>
      </c>
      <c r="AA147" s="83">
        <f>'FN30.600.08(IOX)'!$AM69</f>
        <v>1.1461823243739811E-2</v>
      </c>
      <c r="AB147" s="109">
        <f>'FN30.650.67(IOX)'!$AM69</f>
        <v>8.9368347219050005E-3</v>
      </c>
      <c r="AC147" s="307">
        <f>'GII30.400.10(IOX)'!$AM64</f>
        <v>-5.3926702246013793E-2</v>
      </c>
      <c r="AD147" s="83">
        <f>'GII30.450.10(IOX)'!$AM64</f>
        <v>-4.7363169616386563E-2</v>
      </c>
      <c r="AE147" s="87">
        <f>'GII30.500.10(IOX)'!$AM64</f>
        <v>-4.8443264305386979E-2</v>
      </c>
    </row>
    <row r="148" spans="9:31" ht="15" hidden="1">
      <c r="I148" s="148">
        <f t="shared" si="10"/>
        <v>41820</v>
      </c>
      <c r="J148" s="307"/>
      <c r="K148" s="83"/>
      <c r="L148" s="83">
        <f>'FN30.300.13(IOX)'!AM32</f>
        <v>8.902769917945837E-3</v>
      </c>
      <c r="M148" s="83">
        <f>'FN30.350.13(IOX)'!AM32</f>
        <v>1.830960334476479E-2</v>
      </c>
      <c r="N148" s="83">
        <f>'FN30.400.13(IOX)'!AM32</f>
        <v>3.8961987264848751E-2</v>
      </c>
      <c r="O148" s="83">
        <f>'FN30.300.12(IOX)'!$AM44</f>
        <v>6.4501178125402903E-3</v>
      </c>
      <c r="P148" s="83">
        <f>'FN30.350.12(IOX)'!AM44</f>
        <v>1.8319958381693847E-2</v>
      </c>
      <c r="Q148" s="83">
        <f>'FN30.400.11(IOX)'!$AM56</f>
        <v>2.8006753671438008E-2</v>
      </c>
      <c r="R148" s="83">
        <f>'FN30.450.11(IOX)'!$AM56</f>
        <v>4.7124388353725469E-2</v>
      </c>
      <c r="S148" s="83">
        <f>'FN30.350.10(IOX)'!$AM68</f>
        <v>1.9459752431807035E-2</v>
      </c>
      <c r="T148" s="83">
        <f>'FN30.400.10(IOX)'!$AM68</f>
        <v>4.1453178806124105E-2</v>
      </c>
      <c r="U148" s="83">
        <f>'FN30.450.10(IOX)'!$AM68</f>
        <v>5.83461049799609E-2</v>
      </c>
      <c r="V148" s="83">
        <f>'FN30.500.10(IOX)'!$AM68</f>
        <v>7.3101194946259163E-2</v>
      </c>
      <c r="W148" s="83">
        <f>'FN30.400.09(IOX)'!$AM70</f>
        <v>3.6984834794622522E-2</v>
      </c>
      <c r="X148" s="83">
        <f>'FN30.450.09(IOX)'!$AM70</f>
        <v>5.700723373434629E-2</v>
      </c>
      <c r="Y148" s="83">
        <f>'FN30.500.09(IOX)'!$AM70</f>
        <v>7.3242813828170092E-2</v>
      </c>
      <c r="Z148" s="83">
        <f>'FN30.550.08(IOX)'!$AM70</f>
        <v>1.7505747654301431E-2</v>
      </c>
      <c r="AA148" s="83">
        <f>'FN30.600.08(IOX)'!$AM70</f>
        <v>3.1283094508713957E-2</v>
      </c>
      <c r="AB148" s="109">
        <f>'FN30.650.67(IOX)'!$AM70</f>
        <v>1.9559906123315107E-2</v>
      </c>
      <c r="AC148" s="307">
        <f>'GII30.400.10(IOX)'!$AM65</f>
        <v>1.4763388441837751E-2</v>
      </c>
      <c r="AD148" s="83">
        <f>'GII30.450.10(IOX)'!$AM65</f>
        <v>1.8099937571442588E-2</v>
      </c>
      <c r="AE148" s="87">
        <f>'GII30.500.10(IOX)'!$AM65</f>
        <v>3.9236714089445603E-2</v>
      </c>
    </row>
    <row r="149" spans="9:31" ht="15" hidden="1">
      <c r="I149" s="148">
        <f t="shared" si="10"/>
        <v>41851</v>
      </c>
      <c r="J149" s="307"/>
      <c r="K149" s="83"/>
      <c r="L149" s="83">
        <f>'FN30.300.13(IOX)'!AM33</f>
        <v>-1.1421402531121162E-3</v>
      </c>
      <c r="M149" s="83">
        <f>'FN30.350.13(IOX)'!AM33</f>
        <v>-8.287574159122079E-3</v>
      </c>
      <c r="N149" s="83">
        <f>'FN30.400.13(IOX)'!AM33</f>
        <v>-1.6098414012233556E-2</v>
      </c>
      <c r="O149" s="83">
        <f>'FN30.300.12(IOX)'!$AM45</f>
        <v>-6.5884933898789711E-3</v>
      </c>
      <c r="P149" s="83">
        <f>'FN30.350.12(IOX)'!AM45</f>
        <v>-1.0825154281500301E-2</v>
      </c>
      <c r="Q149" s="83">
        <f>'FN30.400.11(IOX)'!$AM57</f>
        <v>-7.7822033522761324E-3</v>
      </c>
      <c r="R149" s="83">
        <f>'FN30.450.11(IOX)'!$AM57</f>
        <v>4.7471747785469117E-3</v>
      </c>
      <c r="S149" s="83">
        <f>'FN30.350.10(IOX)'!$AM69</f>
        <v>-7.8418867752649661E-3</v>
      </c>
      <c r="T149" s="83">
        <f>'FN30.400.10(IOX)'!$AM69</f>
        <v>-5.8892972075441138E-3</v>
      </c>
      <c r="U149" s="83">
        <f>'FN30.450.10(IOX)'!$AM69</f>
        <v>9.5329066398063007E-3</v>
      </c>
      <c r="V149" s="83">
        <f>'FN30.500.10(IOX)'!$AM69</f>
        <v>2.4048935539120728E-2</v>
      </c>
      <c r="W149" s="83">
        <f>'FN30.400.09(IOX)'!$AM71</f>
        <v>-8.8735044977956822E-3</v>
      </c>
      <c r="X149" s="83">
        <f>'FN30.450.09(IOX)'!$AM71</f>
        <v>1.567546371862653E-2</v>
      </c>
      <c r="Y149" s="83">
        <f>'FN30.500.09(IOX)'!$AM71</f>
        <v>3.2891336741063863E-2</v>
      </c>
      <c r="Z149" s="83">
        <f>'FN30.550.08(IOX)'!$AM71</f>
        <v>3.0776373126190228E-2</v>
      </c>
      <c r="AA149" s="83">
        <f>'FN30.600.08(IOX)'!$AM71</f>
        <v>3.0011306121305037E-2</v>
      </c>
      <c r="AB149" s="109">
        <f>'FN30.650.67(IOX)'!$AM71</f>
        <v>2.9702210507691722E-2</v>
      </c>
      <c r="AC149" s="307">
        <f>'GII30.400.10(IOX)'!$AM66</f>
        <v>1.9005184616209515E-2</v>
      </c>
      <c r="AD149" s="83">
        <f>'GII30.450.10(IOX)'!$AM66</f>
        <v>2.1196839976236521E-2</v>
      </c>
      <c r="AE149" s="87">
        <f>'GII30.500.10(IOX)'!$AM66</f>
        <v>3.2261853753448227E-2</v>
      </c>
    </row>
    <row r="150" spans="9:31" ht="15" hidden="1">
      <c r="I150" s="148">
        <f t="shared" si="10"/>
        <v>41880</v>
      </c>
      <c r="J150" s="307"/>
      <c r="K150" s="83"/>
      <c r="L150" s="83">
        <f>'FN30.300.13(IOX)'!AM34</f>
        <v>-1.363365596265996E-2</v>
      </c>
      <c r="M150" s="83">
        <f>'FN30.350.13(IOX)'!AM34</f>
        <v>-1.8604154642952724E-2</v>
      </c>
      <c r="N150" s="83">
        <f>'FN30.400.13(IOX)'!AM34</f>
        <v>-1.9119649509166926E-2</v>
      </c>
      <c r="O150" s="83">
        <f>'FN30.300.12(IOX)'!$AM46</f>
        <v>-2.7030256416666742E-3</v>
      </c>
      <c r="P150" s="83">
        <f>'FN30.350.12(IOX)'!AM46</f>
        <v>-7.9017797559618741E-3</v>
      </c>
      <c r="Q150" s="83">
        <f>'FN30.400.11(IOX)'!$AM58</f>
        <v>-2.5380517267585074E-2</v>
      </c>
      <c r="R150" s="83">
        <f>'FN30.450.11(IOX)'!$AM58</f>
        <v>-3.5842841011583269E-2</v>
      </c>
      <c r="S150" s="83">
        <f>'FN30.350.10(IOX)'!$AM70</f>
        <v>-6.5815859796669153E-3</v>
      </c>
      <c r="T150" s="83">
        <f>'FN30.400.10(IOX)'!$AM70</f>
        <v>-1.5603149232583793E-2</v>
      </c>
      <c r="U150" s="83">
        <f>'FN30.450.10(IOX)'!$AM70</f>
        <v>-4.2194462651483952E-2</v>
      </c>
      <c r="V150" s="83">
        <f>'FN30.500.10(IOX)'!$AM70</f>
        <v>-3.9450132302870547E-2</v>
      </c>
      <c r="W150" s="83">
        <f>'FN30.400.09(IOX)'!$AM72</f>
        <v>-1.0870679385260897E-2</v>
      </c>
      <c r="X150" s="83">
        <f>'FN30.450.09(IOX)'!$AM72</f>
        <v>-4.193674396030659E-2</v>
      </c>
      <c r="Y150" s="83">
        <f>'FN30.500.09(IOX)'!$AM72</f>
        <v>-3.9746181934887659E-2</v>
      </c>
      <c r="Z150" s="83">
        <f>'FN30.550.08(IOX)'!$AM72</f>
        <v>1.8502211241185598E-3</v>
      </c>
      <c r="AA150" s="83">
        <f>'FN30.600.08(IOX)'!$AM72</f>
        <v>-6.1555827502703516E-3</v>
      </c>
      <c r="AB150" s="109">
        <f>'FN30.650.67(IOX)'!$AM72</f>
        <v>-2.523234371046235E-3</v>
      </c>
      <c r="AC150" s="307">
        <f>'GII30.400.10(IOX)'!$AM67</f>
        <v>-6.5497312483588699E-2</v>
      </c>
      <c r="AD150" s="83">
        <f>'GII30.450.10(IOX)'!$AM67</f>
        <v>-2.0030577971683883E-2</v>
      </c>
      <c r="AE150" s="87">
        <f>'GII30.500.10(IOX)'!$AM67</f>
        <v>-5.5331111079597435E-2</v>
      </c>
    </row>
    <row r="151" spans="9:31" ht="15" hidden="1">
      <c r="I151" s="148">
        <f t="shared" si="10"/>
        <v>41912</v>
      </c>
      <c r="J151" s="307"/>
      <c r="K151" s="83"/>
      <c r="L151" s="83">
        <f>'FN30.300.13(IOX)'!AM35</f>
        <v>1.7130577999267923E-2</v>
      </c>
      <c r="M151" s="83">
        <f>'FN30.350.13(IOX)'!AM35</f>
        <v>1.9269280238229661E-2</v>
      </c>
      <c r="N151" s="83">
        <f>'FN30.400.13(IOX)'!AM35</f>
        <v>3.1427108188625638E-2</v>
      </c>
      <c r="O151" s="83">
        <f>'FN30.300.12(IOX)'!$AM47</f>
        <v>1.410533752578548E-2</v>
      </c>
      <c r="P151" s="83">
        <f>'FN30.350.12(IOX)'!AM47</f>
        <v>2.0198268379114585E-2</v>
      </c>
      <c r="Q151" s="83">
        <f>'FN30.400.11(IOX)'!$AM59</f>
        <v>2.7853214991916859E-2</v>
      </c>
      <c r="R151" s="83">
        <f>'FN30.450.11(IOX)'!$AM59</f>
        <v>5.7609337587692558E-2</v>
      </c>
      <c r="S151" s="83">
        <f>'FN30.350.10(IOX)'!$AM71</f>
        <v>1.9542394432539377E-2</v>
      </c>
      <c r="T151" s="83">
        <f>'FN30.400.10(IOX)'!$AM71</f>
        <v>2.1904834094771401E-2</v>
      </c>
      <c r="U151" s="83">
        <f>'FN30.450.10(IOX)'!$AM71</f>
        <v>5.9280853072915952E-2</v>
      </c>
      <c r="V151" s="83">
        <f>'FN30.500.10(IOX)'!$AM71</f>
        <v>6.828802582770957E-2</v>
      </c>
      <c r="W151" s="83">
        <f>'FN30.400.09(IOX)'!$AM73</f>
        <v>2.5449777982539539E-2</v>
      </c>
      <c r="X151" s="83">
        <f>'FN30.450.09(IOX)'!$AM73</f>
        <v>6.5945386318376806E-2</v>
      </c>
      <c r="Y151" s="83">
        <f>'FN30.500.09(IOX)'!$AM73</f>
        <v>6.8377265124206082E-2</v>
      </c>
      <c r="Z151" s="83">
        <f>'FN30.550.08(IOX)'!$AM73</f>
        <v>2.3008344939267258E-2</v>
      </c>
      <c r="AA151" s="83">
        <f>'FN30.600.08(IOX)'!$AM73</f>
        <v>2.5786010717179939E-2</v>
      </c>
      <c r="AB151" s="109">
        <f>'FN30.650.67(IOX)'!$AM73</f>
        <v>2.4381880257672628E-2</v>
      </c>
      <c r="AC151" s="307">
        <f>'GII30.400.10(IOX)'!$AM68</f>
        <v>2.278465958875938E-2</v>
      </c>
      <c r="AD151" s="83">
        <f>'GII30.450.10(IOX)'!$AM68</f>
        <v>2.6677770505935616E-2</v>
      </c>
      <c r="AE151" s="87">
        <f>'GII30.500.10(IOX)'!$AM68</f>
        <v>4.4662039559486E-2</v>
      </c>
    </row>
    <row r="152" spans="9:31" ht="15" hidden="1">
      <c r="I152" s="148">
        <f t="shared" si="10"/>
        <v>41943</v>
      </c>
      <c r="J152" s="307"/>
      <c r="K152" s="83"/>
      <c r="L152" s="83">
        <f>'FN30.300.13(IOX)'!AM36</f>
        <v>-1.0857791153586662E-3</v>
      </c>
      <c r="M152" s="83">
        <f>'FN30.350.13(IOX)'!AM36</f>
        <v>-9.3280663184365595E-3</v>
      </c>
      <c r="N152" s="83">
        <f>'FN30.400.13(IOX)'!AM36</f>
        <v>-1.3647314511804525E-2</v>
      </c>
      <c r="O152" s="83">
        <f>'FN30.300.12(IOX)'!$AM48</f>
        <v>6.9430497532884218E-3</v>
      </c>
      <c r="P152" s="83">
        <f>'FN30.350.12(IOX)'!AM48</f>
        <v>1.8930496266853455E-3</v>
      </c>
      <c r="Q152" s="83">
        <f>'FN30.400.11(IOX)'!$AM60</f>
        <v>-8.4361551584518236E-3</v>
      </c>
      <c r="R152" s="83">
        <f>'FN30.450.11(IOX)'!$AM60</f>
        <v>-2.3767793077508453E-2</v>
      </c>
      <c r="S152" s="83">
        <f>'FN30.350.10(IOX)'!$AM72</f>
        <v>5.6902978513515851E-3</v>
      </c>
      <c r="T152" s="83">
        <f>'FN30.400.10(IOX)'!$AM72</f>
        <v>-7.1480984561454255E-3</v>
      </c>
      <c r="U152" s="83">
        <f>'FN30.450.10(IOX)'!$AM72</f>
        <v>-2.7518397380330999E-2</v>
      </c>
      <c r="V152" s="83">
        <f>'FN30.500.10(IOX)'!$AM72</f>
        <v>-4.8387481034146758E-2</v>
      </c>
      <c r="W152" s="83">
        <f>'FN30.400.09(IOX)'!$AM74</f>
        <v>-1.1470449260255464E-2</v>
      </c>
      <c r="X152" s="83">
        <f>'FN30.450.09(IOX)'!$AM74</f>
        <v>-2.7287214933930735E-2</v>
      </c>
      <c r="Y152" s="83">
        <f>'FN30.500.09(IOX)'!$AM74</f>
        <v>-4.7958954097048319E-2</v>
      </c>
      <c r="Z152" s="83">
        <f>'FN30.550.08(IOX)'!$AM74</f>
        <v>-1.4810845295607845E-2</v>
      </c>
      <c r="AA152" s="83">
        <f>'FN30.600.08(IOX)'!$AM74</f>
        <v>-2.227779765560441E-2</v>
      </c>
      <c r="AB152" s="109">
        <f>'FN30.650.67(IOX)'!$AM74</f>
        <v>-1.7791512898509464E-2</v>
      </c>
      <c r="AC152" s="307">
        <f>'GII30.400.10(IOX)'!$AM69</f>
        <v>-2.1586285011214595E-2</v>
      </c>
      <c r="AD152" s="83">
        <f>'GII30.450.10(IOX)'!$AM69</f>
        <v>-2.0970885385314143E-2</v>
      </c>
      <c r="AE152" s="87">
        <f>'GII30.500.10(IOX)'!$AM69</f>
        <v>-2.7239099991433646E-2</v>
      </c>
    </row>
    <row r="153" spans="9:31" ht="15" hidden="1">
      <c r="I153" s="148">
        <f t="shared" si="10"/>
        <v>41971</v>
      </c>
      <c r="J153" s="307"/>
      <c r="K153" s="83"/>
      <c r="L153" s="83">
        <f>'FN30.300.13(IOX)'!AM37</f>
        <v>-1.7944717104772896E-3</v>
      </c>
      <c r="M153" s="83">
        <f>'FN30.350.13(IOX)'!AM37</f>
        <v>-6.2022078800956998E-3</v>
      </c>
      <c r="N153" s="83">
        <f>'FN30.400.13(IOX)'!AM37</f>
        <v>6.8719316120841273E-4</v>
      </c>
      <c r="O153" s="83">
        <f>'FN30.300.12(IOX)'!$AM49</f>
        <v>1.0528009544715253E-2</v>
      </c>
      <c r="P153" s="83">
        <f>'FN30.350.12(IOX)'!AM49</f>
        <v>4.596278640510704E-3</v>
      </c>
      <c r="Q153" s="83">
        <f>'FN30.400.11(IOX)'!$AM61</f>
        <v>-9.3188201672336941E-3</v>
      </c>
      <c r="R153" s="83">
        <f>'FN30.450.11(IOX)'!$AM61</f>
        <v>-1.3455499514046442E-2</v>
      </c>
      <c r="S153" s="83">
        <f>'FN30.350.10(IOX)'!$AM73</f>
        <v>5.1186930112814052E-3</v>
      </c>
      <c r="T153" s="83">
        <f>'FN30.400.10(IOX)'!$AM73</f>
        <v>-8.9697257096392254E-3</v>
      </c>
      <c r="U153" s="83">
        <f>'FN30.450.10(IOX)'!$AM73</f>
        <v>-1.3799009626318932E-2</v>
      </c>
      <c r="V153" s="83">
        <f>'FN30.500.10(IOX)'!$AM73</f>
        <v>-1.4236909584251585E-2</v>
      </c>
      <c r="W153" s="83">
        <f>'FN30.400.09(IOX)'!$AM75</f>
        <v>-8.8084144871622659E-3</v>
      </c>
      <c r="X153" s="83">
        <f>'FN30.450.09(IOX)'!$AM75</f>
        <v>-1.7101155805801529E-2</v>
      </c>
      <c r="Y153" s="83">
        <f>'FN30.500.09(IOX)'!$AM75</f>
        <v>-1.7981532477977145E-2</v>
      </c>
      <c r="Z153" s="83">
        <f>'FN30.550.08(IOX)'!$AM75</f>
        <v>-1.5717508050802298E-4</v>
      </c>
      <c r="AA153" s="83">
        <f>'FN30.600.08(IOX)'!$AM75</f>
        <v>-6.0119657036042419E-3</v>
      </c>
      <c r="AB153" s="109">
        <f>'FN30.650.67(IOX)'!$AM75</f>
        <v>-4.7581927968990464E-3</v>
      </c>
      <c r="AC153" s="307">
        <f>'GII30.400.10(IOX)'!$AM70</f>
        <v>-1.6625191910400058E-2</v>
      </c>
      <c r="AD153" s="83">
        <f>'GII30.450.10(IOX)'!$AM70</f>
        <v>-1.8655902558875968E-2</v>
      </c>
      <c r="AE153" s="87">
        <f>'GII30.500.10(IOX)'!$AM70</f>
        <v>-1.6426271763841076E-2</v>
      </c>
    </row>
    <row r="154" spans="9:31" ht="15" hidden="1">
      <c r="I154" s="148">
        <f t="shared" si="10"/>
        <v>42004</v>
      </c>
      <c r="J154" s="307"/>
      <c r="K154" s="83"/>
      <c r="L154" s="83">
        <f>'FN30.300.13(IOX)'!AM38</f>
        <v>-3.3491668527668481E-2</v>
      </c>
      <c r="M154" s="83">
        <f>'FN30.350.13(IOX)'!AM38</f>
        <v>-3.818850945491406E-2</v>
      </c>
      <c r="N154" s="83">
        <f>'FN30.400.13(IOX)'!AM38</f>
        <v>-4.8457502249201007E-2</v>
      </c>
      <c r="O154" s="83">
        <f>'FN30.300.12(IOX)'!$AM50</f>
        <v>-1.457827452641189E-2</v>
      </c>
      <c r="P154" s="83">
        <f>'FN30.350.12(IOX)'!AM50</f>
        <v>4.9926183566844707E-4</v>
      </c>
      <c r="Q154" s="83">
        <f>'FN30.400.11(IOX)'!$AM62</f>
        <v>-2.9381954111053418E-3</v>
      </c>
      <c r="R154" s="83">
        <f>'FN30.450.11(IOX)'!$AM62</f>
        <v>-1.8652930619743036E-3</v>
      </c>
      <c r="S154" s="83">
        <f>'FN30.350.10(IOX)'!$AM74</f>
        <v>-4.7713651555805012E-3</v>
      </c>
      <c r="T154" s="83">
        <f>'FN30.400.10(IOX)'!$AM74</f>
        <v>-4.4831110397416758E-3</v>
      </c>
      <c r="U154" s="83">
        <f>'FN30.450.10(IOX)'!$AM74</f>
        <v>9.098475633038494E-4</v>
      </c>
      <c r="V154" s="83">
        <f>'FN30.500.10(IOX)'!$AM74</f>
        <v>-3.9413110938311128E-4</v>
      </c>
      <c r="W154" s="83">
        <f>'FN30.400.09(IOX)'!$AM76</f>
        <v>-4.7636922550170395E-3</v>
      </c>
      <c r="X154" s="83">
        <f>'FN30.450.09(IOX)'!$AM76</f>
        <v>-1.1209961985695547E-3</v>
      </c>
      <c r="Y154" s="83">
        <f>'FN30.500.09(IOX)'!$AM76</f>
        <v>-4.4426607904193552E-3</v>
      </c>
      <c r="Z154" s="83">
        <f>'FN30.550.08(IOX)'!$AM76</f>
        <v>5.9118909071371713E-3</v>
      </c>
      <c r="AA154" s="83">
        <f>'FN30.600.08(IOX)'!$AM76</f>
        <v>4.2793993304207538E-3</v>
      </c>
      <c r="AB154" s="109">
        <f>'FN30.650.67(IOX)'!$AM76</f>
        <v>3.342192193840274E-3</v>
      </c>
      <c r="AC154" s="307">
        <f>'GII30.400.10(IOX)'!$AM71</f>
        <v>-1.1930523992398388E-2</v>
      </c>
      <c r="AD154" s="83">
        <f>'GII30.450.10(IOX)'!$AM71</f>
        <v>-5.6017466476506565E-3</v>
      </c>
      <c r="AE154" s="87">
        <f>'GII30.500.10(IOX)'!$AM71</f>
        <v>-7.7574035999240665E-3</v>
      </c>
    </row>
    <row r="155" spans="9:31" ht="15">
      <c r="I155" s="366">
        <f t="shared" si="10"/>
        <v>2014</v>
      </c>
      <c r="J155" s="525"/>
      <c r="K155" s="507"/>
      <c r="L155" s="507">
        <f>((1+L145)*(1+L146)*(1+L147)*(1+L148)*(1+L149)*(1+L150)*(1+L151)*(1+L152)*(1+L153)*(1+L154))-1</f>
        <v>-1.3681272562337976E-2</v>
      </c>
      <c r="M155" s="507">
        <f t="shared" ref="M155:N155" si="12">((1+M145)*(1+M146)*(1+M147)*(1+M148)*(1+M149)*(1+M150)*(1+M151)*(1+M152)*(1+M153)*(1+M154))-1</f>
        <v>-4.6846587959841979E-2</v>
      </c>
      <c r="N155" s="507">
        <f t="shared" si="12"/>
        <v>-6.5749412366848281E-2</v>
      </c>
      <c r="O155" s="507">
        <f t="shared" ref="O155:AE155" si="13">((1+O143)*(1+O144)*(1+O145)*(1+O146)*(1+O147)*(1+O148)*(1+O149)*(1+O150)*(1+O151)*(1+O152)*(1+O153)*(1+O154))-1</f>
        <v>5.5410613201688497E-2</v>
      </c>
      <c r="P155" s="507">
        <f t="shared" si="13"/>
        <v>7.4345879983557461E-2</v>
      </c>
      <c r="Q155" s="507">
        <f t="shared" si="13"/>
        <v>5.0072107314802494E-2</v>
      </c>
      <c r="R155" s="507">
        <f t="shared" si="13"/>
        <v>3.0734760933912586E-2</v>
      </c>
      <c r="S155" s="507">
        <f t="shared" si="13"/>
        <v>9.1237813613779917E-2</v>
      </c>
      <c r="T155" s="507">
        <f t="shared" si="13"/>
        <v>6.6986798317097307E-2</v>
      </c>
      <c r="U155" s="507">
        <f t="shared" si="13"/>
        <v>5.7843410659780492E-2</v>
      </c>
      <c r="V155" s="507">
        <f t="shared" si="13"/>
        <v>8.1625525631751961E-2</v>
      </c>
      <c r="W155" s="507">
        <f t="shared" si="13"/>
        <v>0.10072597030518526</v>
      </c>
      <c r="X155" s="507">
        <f t="shared" si="13"/>
        <v>5.9290991160801276E-2</v>
      </c>
      <c r="Y155" s="507">
        <f t="shared" si="13"/>
        <v>0.10079232802387716</v>
      </c>
      <c r="Z155" s="507">
        <f t="shared" si="13"/>
        <v>0.19798602979923974</v>
      </c>
      <c r="AA155" s="507">
        <f t="shared" si="13"/>
        <v>0.1642998803582667</v>
      </c>
      <c r="AB155" s="232">
        <f t="shared" si="13"/>
        <v>0.1150078470447824</v>
      </c>
      <c r="AC155" s="525">
        <f t="shared" si="13"/>
        <v>-0.10520260316348584</v>
      </c>
      <c r="AD155" s="507">
        <f t="shared" si="13"/>
        <v>-1.2520259370791154E-2</v>
      </c>
      <c r="AE155" s="528">
        <f t="shared" si="13"/>
        <v>1.3813447592187833E-2</v>
      </c>
    </row>
    <row r="156" spans="9:31" ht="15" hidden="1">
      <c r="I156" s="148">
        <f t="shared" si="10"/>
        <v>42034</v>
      </c>
      <c r="J156" s="525"/>
      <c r="K156" s="507"/>
      <c r="L156" s="507">
        <f>'FN30.300.13(IOX)'!AM39</f>
        <v>-0.11611965288357873</v>
      </c>
      <c r="M156" s="507">
        <f>'FN30.350.13(IOX)'!AM39</f>
        <v>-0.14564418725355102</v>
      </c>
      <c r="N156" s="507">
        <f>'FN30.400.13(IOX)'!AM39</f>
        <v>-0.13825604808352568</v>
      </c>
      <c r="O156" s="507">
        <f>'FN30.300.12(IOX)'!$AM51</f>
        <v>-8.5580070511674711E-2</v>
      </c>
      <c r="P156" s="507">
        <f>'FN30.350.12(IOX)'!AM51</f>
        <v>-0.11336190768657979</v>
      </c>
      <c r="Q156" s="507">
        <f>'FN30.400.11(IOX)'!$AM63</f>
        <v>-0.13624670769495226</v>
      </c>
      <c r="R156" s="507">
        <f>'FN30.450.11(IOX)'!$AM63</f>
        <v>-0.12875441548113589</v>
      </c>
      <c r="S156" s="507">
        <f>'FN30.350.10(IOX)'!$AM75</f>
        <v>-0.10535913815689642</v>
      </c>
      <c r="T156" s="507">
        <f>'FN30.400.10(IOX)'!$AM75</f>
        <v>-0.1324541192890282</v>
      </c>
      <c r="U156" s="507">
        <f>'FN30.450.10(IOX)'!$AM75</f>
        <v>-0.13612508836790951</v>
      </c>
      <c r="V156" s="507">
        <f>'FN30.500.10(IOX)'!$AM75</f>
        <v>-0.12606159061505945</v>
      </c>
      <c r="W156" s="507">
        <f>'FN30.400.09(IOX)'!$AM77</f>
        <v>-0.11818699049340865</v>
      </c>
      <c r="X156" s="507">
        <f>'FN30.450.09(IOX)'!$AM77</f>
        <v>-0.12621090280494279</v>
      </c>
      <c r="Y156" s="507">
        <f>'FN30.500.09(IOX)'!$AM77</f>
        <v>-0.12560934248606351</v>
      </c>
      <c r="Z156" s="507">
        <f>'FN30.550.08(IOX)'!$AM77</f>
        <v>-3.6780774653485835E-3</v>
      </c>
      <c r="AA156" s="507">
        <f>'FN30.600.08(IOX)'!$AM77</f>
        <v>-1.5539247656984001E-2</v>
      </c>
      <c r="AB156" s="232">
        <f>'FN30.650.67(IOX)'!$AM77</f>
        <v>-1.367421873716953E-2</v>
      </c>
      <c r="AC156" s="525">
        <f>'GII30.400.10(IOX)'!$AM72</f>
        <v>-0.15520137264622955</v>
      </c>
      <c r="AD156" s="507">
        <f>'GII30.450.10(IOX)'!$AM72</f>
        <v>-0.16271884663398523</v>
      </c>
      <c r="AE156" s="528">
        <f>'GII30.500.10(IOX)'!$AM72</f>
        <v>-0.13514037338048779</v>
      </c>
    </row>
    <row r="157" spans="9:31" ht="15" hidden="1">
      <c r="I157" s="148">
        <f t="shared" si="10"/>
        <v>42062</v>
      </c>
      <c r="J157" s="525"/>
      <c r="K157" s="507"/>
      <c r="L157" s="507">
        <f>'FN30.300.13(IOX)'!AM40</f>
        <v>8.5966383150933134E-2</v>
      </c>
      <c r="M157" s="507">
        <f>'FN30.350.13(IOX)'!AM40</f>
        <v>0.12844731147586994</v>
      </c>
      <c r="N157" s="507">
        <f>'FN30.400.13(IOX)'!AM40</f>
        <v>0.15828872200271971</v>
      </c>
      <c r="O157" s="507">
        <f>'FN30.300.12(IOX)'!$AM52</f>
        <v>8.1245471533605867E-2</v>
      </c>
      <c r="P157" s="507">
        <f>'FN30.350.12(IOX)'!AM52</f>
        <v>0.1079914127185341</v>
      </c>
      <c r="Q157" s="507">
        <f>'FN30.400.11(IOX)'!$AM64</f>
        <v>0.1288122892156213</v>
      </c>
      <c r="R157" s="507">
        <f>'FN30.450.11(IOX)'!$AM64</f>
        <v>0.10505965780219992</v>
      </c>
      <c r="S157" s="507">
        <f>'FN30.350.10(IOX)'!$AM76</f>
        <v>0.11511242806069678</v>
      </c>
      <c r="T157" s="507">
        <f>'FN30.400.10(IOX)'!$AM76</f>
        <v>0.12185548588625555</v>
      </c>
      <c r="U157" s="507">
        <f>'FN30.450.10(IOX)'!$AM76</f>
        <v>0.12073964619748698</v>
      </c>
      <c r="V157" s="507">
        <f>'FN30.500.10(IOX)'!$AM76</f>
        <v>0.11396063827587127</v>
      </c>
      <c r="W157" s="507">
        <f>'FN30.400.09(IOX)'!$AM78</f>
        <v>0.13493912339658809</v>
      </c>
      <c r="X157" s="507">
        <f>'FN30.450.09(IOX)'!$AM78</f>
        <v>0.11969205213952874</v>
      </c>
      <c r="Y157" s="507">
        <f>'FN30.500.09(IOX)'!$AM78</f>
        <v>0.1187110445145719</v>
      </c>
      <c r="Z157" s="507">
        <f>'FN30.550.08(IOX)'!$AM78</f>
        <v>9.7364202006879605E-2</v>
      </c>
      <c r="AA157" s="507">
        <f>'FN30.600.08(IOX)'!$AM78</f>
        <v>9.7857619792794059E-2</v>
      </c>
      <c r="AB157" s="232">
        <f>'FN30.650.67(IOX)'!$AM78</f>
        <v>7.8136808050499371E-2</v>
      </c>
      <c r="AC157" s="525">
        <f>'GII30.400.10(IOX)'!$AM73</f>
        <v>5.48599228372222E-2</v>
      </c>
      <c r="AD157" s="507">
        <f>'GII30.450.10(IOX)'!$AM73</f>
        <v>5.7254709167978923E-2</v>
      </c>
      <c r="AE157" s="528">
        <f>'GII30.500.10(IOX)'!$AM73</f>
        <v>6.210138312273334E-2</v>
      </c>
    </row>
    <row r="158" spans="9:31" ht="15" hidden="1">
      <c r="I158" s="148">
        <f t="shared" si="10"/>
        <v>42094</v>
      </c>
      <c r="J158" s="525">
        <f>'FN30.350.14(IOX)'!AM28</f>
        <v>0</v>
      </c>
      <c r="K158" s="507">
        <f>'FN30.400.14(IOX)'!AM28</f>
        <v>0</v>
      </c>
      <c r="L158" s="507">
        <f>'FN30.300.13(IOX)'!AM41</f>
        <v>-6.7804626007934073E-3</v>
      </c>
      <c r="M158" s="507">
        <f>'FN30.350.13(IOX)'!AM41</f>
        <v>-1.5753141894478406E-2</v>
      </c>
      <c r="N158" s="507">
        <f>'FN30.400.13(IOX)'!AM41</f>
        <v>-2.7119877550053174E-2</v>
      </c>
      <c r="O158" s="507">
        <f>'FN30.300.12(IOX)'!$AM53</f>
        <v>-5.642270705114338E-3</v>
      </c>
      <c r="P158" s="507">
        <f>'FN30.350.12(IOX)'!AM53</f>
        <v>-7.0905061674907668E-3</v>
      </c>
      <c r="Q158" s="507">
        <f>'FN30.400.11(IOX)'!$AM65</f>
        <v>-9.7350332950362165E-3</v>
      </c>
      <c r="R158" s="507">
        <f>'FN30.450.11(IOX)'!$AM65</f>
        <v>3.1400200240823714E-3</v>
      </c>
      <c r="S158" s="507">
        <f>'FN30.350.10(IOX)'!$AM77</f>
        <v>-1.3178544902273897E-3</v>
      </c>
      <c r="T158" s="507">
        <f>'FN30.400.10(IOX)'!$AM77</f>
        <v>-9.9495340022850362E-3</v>
      </c>
      <c r="U158" s="507">
        <f>'FN30.450.10(IOX)'!$AM77</f>
        <v>-5.9578885042738472E-3</v>
      </c>
      <c r="V158" s="507">
        <f>'FN30.500.10(IOX)'!$AM77</f>
        <v>-2.5710082037314896E-3</v>
      </c>
      <c r="W158" s="507">
        <f>'FN30.400.09(IOX)'!$AM79</f>
        <v>-1.0760646805210869E-2</v>
      </c>
      <c r="X158" s="507">
        <f>'FN30.450.09(IOX)'!$AM79</f>
        <v>-2.1703874078993863E-3</v>
      </c>
      <c r="Y158" s="507">
        <f>'FN30.500.09(IOX)'!$AM79</f>
        <v>3.2834911368518787E-3</v>
      </c>
      <c r="Z158" s="507">
        <f>'FN30.550.08(IOX)'!$AM79</f>
        <v>6.2868908110021438E-2</v>
      </c>
      <c r="AA158" s="507">
        <f>'FN30.600.08(IOX)'!$AM79</f>
        <v>7.6795771147443695E-2</v>
      </c>
      <c r="AB158" s="232">
        <f>'FN30.650.67(IOX)'!$AM79</f>
        <v>6.2126956980051933E-2</v>
      </c>
      <c r="AC158" s="525">
        <f>'GII30.400.10(IOX)'!$AM74</f>
        <v>6.8606634370908511E-4</v>
      </c>
      <c r="AD158" s="507">
        <f>'GII30.450.10(IOX)'!$AM74</f>
        <v>6.1429159701881526E-3</v>
      </c>
      <c r="AE158" s="528">
        <f>'GII30.500.10(IOX)'!$AM74</f>
        <v>3.5590554682631989E-2</v>
      </c>
    </row>
    <row r="159" spans="9:31" ht="15">
      <c r="I159" s="367">
        <f t="shared" ref="I159" si="14">I80</f>
        <v>2015</v>
      </c>
      <c r="J159" s="308">
        <f>((1+J156)*(1+J157)*(1+J158))-1</f>
        <v>0</v>
      </c>
      <c r="K159" s="88">
        <f t="shared" ref="K159" si="15">((1+K156)*(1+K157)*(1+K158))-1</f>
        <v>0</v>
      </c>
      <c r="L159" s="88">
        <f>((1+L156)*(1+L157)*(1+L158))-1</f>
        <v>-4.6643980588055967E-2</v>
      </c>
      <c r="M159" s="88">
        <f t="shared" ref="M159:AE159" si="16">((1+M156)*(1+M157)*(1+M158))-1</f>
        <v>-5.1092013587894392E-2</v>
      </c>
      <c r="N159" s="88">
        <f t="shared" si="16"/>
        <v>-2.892135893446901E-2</v>
      </c>
      <c r="O159" s="88">
        <f t="shared" si="16"/>
        <v>-1.6866175215203949E-2</v>
      </c>
      <c r="P159" s="88">
        <f t="shared" si="16"/>
        <v>-2.457823139277826E-2</v>
      </c>
      <c r="Q159" s="88">
        <f t="shared" si="16"/>
        <v>-3.4476475508054882E-2</v>
      </c>
      <c r="R159" s="88">
        <f t="shared" si="16"/>
        <v>-3.4198509220034645E-2</v>
      </c>
      <c r="S159" s="88">
        <f t="shared" si="16"/>
        <v>-3.6895810830008813E-3</v>
      </c>
      <c r="T159" s="88">
        <f t="shared" si="16"/>
        <v>-3.6422388928981531E-2</v>
      </c>
      <c r="U159" s="88">
        <f t="shared" si="16"/>
        <v>-3.7589438895450189E-2</v>
      </c>
      <c r="V159" s="88">
        <f t="shared" si="16"/>
        <v>-2.896997296735726E-2</v>
      </c>
      <c r="W159" s="88">
        <f t="shared" si="16"/>
        <v>-9.9652152601165112E-3</v>
      </c>
      <c r="X159" s="88">
        <f t="shared" si="16"/>
        <v>-2.3748744769615193E-2</v>
      </c>
      <c r="Y159" s="88">
        <f t="shared" si="16"/>
        <v>-1.859763442858553E-2</v>
      </c>
      <c r="Z159" s="88">
        <f t="shared" si="16"/>
        <v>0.16206434975105299</v>
      </c>
      <c r="AA159" s="88">
        <f t="shared" si="16"/>
        <v>0.16379843411747674</v>
      </c>
      <c r="AB159" s="110">
        <f t="shared" si="16"/>
        <v>0.12945957084544513</v>
      </c>
      <c r="AC159" s="308">
        <f t="shared" si="16"/>
        <v>-0.10824440108340161</v>
      </c>
      <c r="AD159" s="88">
        <f t="shared" si="16"/>
        <v>-0.10934272905699627</v>
      </c>
      <c r="AE159" s="89">
        <f t="shared" si="16"/>
        <v>-4.8739028171640331E-2</v>
      </c>
    </row>
  </sheetData>
  <mergeCells count="2">
    <mergeCell ref="I25:AE25"/>
    <mergeCell ref="I104:AE104"/>
  </mergeCells>
  <printOptions horizontalCentered="1" verticalCentered="1"/>
  <pageMargins left="0.25" right="0.25" top="0.25" bottom="0.25" header="0.1" footer="0.1"/>
  <pageSetup scale="70" fitToWidth="0" fitToHeight="0" orientation="landscape" horizontalDpi="300" verticalDpi="300" r:id="rId1"/>
  <headerFooter scaleWithDoc="0">
    <oddHeader>&amp;L&amp;G&amp;C&amp;"-,Bold"&amp;12&amp;K08+071
&amp;13
&amp;11
&amp;12&amp;K00+000IOS Annual Return&amp;R&amp;"-,Bold"&amp;12&amp;K00+000
Sonata Sub-Fund&amp;K2E398A_&amp;K000000
&amp;10&amp;K00+000As of Mar, 2015&amp;K2E398A_</oddHeader>
    <oddFooter>&amp;L&amp;G 
&amp;"-,Bold"&amp;8&amp;K2E398ACELLO CAPITAL MANAGEMENT, LP &amp;"Wingdings,Regular"&amp;5l&amp;"-,Bold"&amp;8 12 EAST 49TH ST &amp;"Wingdings,Regular"&amp;5l&amp;"-,Bold"&amp;8 22ND FLOOR &amp;"Wingdings,Regular"&amp;5l&amp;"-,Bold"&amp;8 NEW YORK, NY 10017</oddFooter>
  </headerFooter>
  <legacyDrawingHF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9" tint="0.59999389629810485"/>
    <pageSetUpPr fitToPage="1"/>
  </sheetPr>
  <dimension ref="I23:AT57"/>
  <sheetViews>
    <sheetView topLeftCell="H1" workbookViewId="0"/>
  </sheetViews>
  <sheetFormatPr defaultRowHeight="12.75"/>
  <cols>
    <col min="1" max="7" width="0" style="174" hidden="1" customWidth="1"/>
    <col min="8" max="8" width="1.7109375" style="174" customWidth="1"/>
    <col min="9" max="9" width="9.140625" style="174"/>
    <col min="10" max="27" width="7.140625" style="174" customWidth="1"/>
    <col min="28" max="28" width="7.140625" style="174" hidden="1" customWidth="1"/>
    <col min="29" max="46" width="7.140625" style="174" customWidth="1"/>
    <col min="47" max="16384" width="9.140625" style="174"/>
  </cols>
  <sheetData>
    <row r="23" spans="9:46" s="175" customFormat="1" ht="15">
      <c r="I23" s="75" t="s">
        <v>245</v>
      </c>
      <c r="J23" s="67"/>
      <c r="K23" s="67"/>
      <c r="L23" s="67"/>
      <c r="M23" s="67"/>
      <c r="N23" s="67"/>
      <c r="O23" s="67"/>
      <c r="P23" s="67"/>
      <c r="Q23" s="67"/>
      <c r="R23" s="67"/>
      <c r="S23" s="67"/>
      <c r="T23" s="67"/>
      <c r="U23" s="67"/>
      <c r="V23" s="67"/>
      <c r="W23" s="67"/>
      <c r="X23" s="67"/>
      <c r="Y23" s="67"/>
      <c r="Z23" s="67"/>
      <c r="AA23" s="67"/>
      <c r="AB23" s="67"/>
      <c r="AC23" s="67"/>
      <c r="AD23" s="67"/>
      <c r="AE23" s="67"/>
      <c r="AF23" s="67"/>
      <c r="AG23" s="67"/>
      <c r="AH23" s="67"/>
      <c r="AI23" s="67"/>
      <c r="AJ23" s="67"/>
      <c r="AK23" s="67"/>
      <c r="AL23" s="67"/>
      <c r="AM23" s="67"/>
      <c r="AN23" s="67"/>
      <c r="AO23" s="67"/>
      <c r="AP23" s="67"/>
      <c r="AQ23" s="67"/>
      <c r="AR23" s="226"/>
      <c r="AS23" s="226"/>
      <c r="AT23" s="226"/>
    </row>
    <row r="24" spans="9:46" s="175" customFormat="1" ht="12.75" hidden="1" customHeight="1">
      <c r="I24" s="76"/>
      <c r="J24" s="76"/>
      <c r="K24" s="76"/>
      <c r="L24" s="76"/>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76"/>
      <c r="AL24" s="76"/>
      <c r="AM24" s="76"/>
      <c r="AN24" s="76"/>
      <c r="AO24" s="76"/>
      <c r="AP24" s="76"/>
      <c r="AQ24" s="76"/>
      <c r="AR24" s="485"/>
      <c r="AS24" s="485"/>
      <c r="AT24" s="485"/>
    </row>
    <row r="25" spans="9:46" s="175" customFormat="1" ht="15">
      <c r="I25" s="304"/>
      <c r="J25" s="633" t="s">
        <v>239</v>
      </c>
      <c r="K25" s="634"/>
      <c r="L25" s="634"/>
      <c r="M25" s="634"/>
      <c r="N25" s="634"/>
      <c r="O25" s="634"/>
      <c r="P25" s="634"/>
      <c r="Q25" s="634"/>
      <c r="R25" s="634"/>
      <c r="S25" s="634"/>
      <c r="T25" s="634"/>
      <c r="U25" s="634"/>
      <c r="V25" s="634"/>
      <c r="W25" s="634"/>
      <c r="X25" s="634"/>
      <c r="Y25" s="634"/>
      <c r="Z25" s="634"/>
      <c r="AA25" s="644" t="s">
        <v>240</v>
      </c>
      <c r="AB25" s="640"/>
      <c r="AC25" s="640"/>
      <c r="AD25" s="640"/>
      <c r="AE25" s="640"/>
      <c r="AF25" s="640"/>
      <c r="AG25" s="640"/>
      <c r="AH25" s="640"/>
      <c r="AI25" s="640"/>
      <c r="AJ25" s="640"/>
      <c r="AK25" s="640"/>
      <c r="AL25" s="640"/>
      <c r="AM25" s="640"/>
      <c r="AN25" s="640"/>
      <c r="AO25" s="640"/>
      <c r="AP25" s="640"/>
      <c r="AQ25" s="641"/>
      <c r="AR25" s="487"/>
      <c r="AS25" s="487"/>
      <c r="AT25" s="483"/>
    </row>
    <row r="26" spans="9:46" s="175" customFormat="1" ht="45">
      <c r="I26" s="143" t="s">
        <v>19</v>
      </c>
      <c r="J26" s="143" t="s">
        <v>196</v>
      </c>
      <c r="K26" s="144" t="s">
        <v>213</v>
      </c>
      <c r="L26" s="144" t="s">
        <v>197</v>
      </c>
      <c r="M26" s="144" t="s">
        <v>198</v>
      </c>
      <c r="N26" s="144" t="s">
        <v>199</v>
      </c>
      <c r="O26" s="144" t="s">
        <v>200</v>
      </c>
      <c r="P26" s="144" t="s">
        <v>201</v>
      </c>
      <c r="Q26" s="144" t="s">
        <v>202</v>
      </c>
      <c r="R26" s="144" t="s">
        <v>203</v>
      </c>
      <c r="S26" s="144" t="s">
        <v>204</v>
      </c>
      <c r="T26" s="144" t="s">
        <v>206</v>
      </c>
      <c r="U26" s="144" t="s">
        <v>205</v>
      </c>
      <c r="V26" s="144" t="s">
        <v>207</v>
      </c>
      <c r="W26" s="144" t="s">
        <v>208</v>
      </c>
      <c r="X26" s="143" t="s">
        <v>209</v>
      </c>
      <c r="Y26" s="144" t="s">
        <v>210</v>
      </c>
      <c r="Z26" s="144" t="s">
        <v>211</v>
      </c>
      <c r="AA26" s="201" t="s">
        <v>196</v>
      </c>
      <c r="AB26" s="197" t="s">
        <v>213</v>
      </c>
      <c r="AC26" s="197" t="s">
        <v>197</v>
      </c>
      <c r="AD26" s="197" t="s">
        <v>198</v>
      </c>
      <c r="AE26" s="197" t="s">
        <v>199</v>
      </c>
      <c r="AF26" s="197" t="s">
        <v>200</v>
      </c>
      <c r="AG26" s="197" t="s">
        <v>201</v>
      </c>
      <c r="AH26" s="197" t="s">
        <v>202</v>
      </c>
      <c r="AI26" s="197" t="s">
        <v>203</v>
      </c>
      <c r="AJ26" s="197" t="s">
        <v>204</v>
      </c>
      <c r="AK26" s="197" t="s">
        <v>206</v>
      </c>
      <c r="AL26" s="197" t="s">
        <v>205</v>
      </c>
      <c r="AM26" s="197" t="s">
        <v>207</v>
      </c>
      <c r="AN26" s="197" t="s">
        <v>208</v>
      </c>
      <c r="AO26" s="195" t="s">
        <v>209</v>
      </c>
      <c r="AP26" s="197" t="s">
        <v>210</v>
      </c>
      <c r="AQ26" s="309" t="s">
        <v>211</v>
      </c>
      <c r="AR26" s="484"/>
      <c r="AS26" s="484"/>
      <c r="AT26" s="484"/>
    </row>
    <row r="27" spans="9:46" s="175" customFormat="1" ht="15">
      <c r="I27" s="148">
        <v>40633</v>
      </c>
      <c r="J27" s="384"/>
      <c r="K27" s="80"/>
      <c r="L27" s="80"/>
      <c r="M27" s="80"/>
      <c r="N27" s="80" t="str">
        <f>TickFormat('FN30.350.10(IOX)'!$P29)</f>
        <v>0-07+</v>
      </c>
      <c r="O27" s="80" t="str">
        <f>TickFormat('FN30.400.10(IOX)'!$P29)</f>
        <v>0-08</v>
      </c>
      <c r="P27" s="80" t="str">
        <f>TickFormat('FN30.450.10(IOX)'!$P29)</f>
        <v>0-08</v>
      </c>
      <c r="Q27" s="80" t="str">
        <f>TickFormat('FN30.500.10(IOX)'!$P29)</f>
        <v>0-07+</v>
      </c>
      <c r="R27" s="80" t="str">
        <f>TickFormat('FN30.400.09(IOX)'!$P31)</f>
        <v>0-06+</v>
      </c>
      <c r="S27" s="80" t="str">
        <f>TickFormat('FN30.450.09(IOX)'!$P31)</f>
        <v>0-05+</v>
      </c>
      <c r="T27" s="80" t="str">
        <f>TickFormat('FN30.500.09(IOX)'!$P31)</f>
        <v>0-05</v>
      </c>
      <c r="U27" s="80" t="str">
        <f>TickFormat('FN30.550.08(IOX)'!$P31)</f>
        <v>-0-02</v>
      </c>
      <c r="V27" s="80" t="str">
        <f>TickFormat('FN30.600.08(IOX)'!$P31)</f>
        <v>-0-00+</v>
      </c>
      <c r="W27" s="187" t="str">
        <f>TickFormat('FN30.650.67(IOX)'!$P31)</f>
        <v>0-03</v>
      </c>
      <c r="X27" s="380"/>
      <c r="Y27" s="80"/>
      <c r="Z27" s="187"/>
      <c r="AA27" s="379"/>
      <c r="AB27" s="80"/>
      <c r="AC27" s="80"/>
      <c r="AD27" s="80"/>
      <c r="AE27" s="80" t="str">
        <f>TickFormat('FN30.350.10(IOX)'!$AP29)</f>
        <v>0-07+</v>
      </c>
      <c r="AF27" s="80" t="str">
        <f>TickFormat('FN30.400.10(IOX)'!$AP29)</f>
        <v>0-09+</v>
      </c>
      <c r="AG27" s="80" t="str">
        <f>TickFormat('FN30.450.10(IOX)'!$AP29)</f>
        <v>0-11</v>
      </c>
      <c r="AH27" s="80" t="str">
        <f>TickFormat('FN30.500.10(IOX)'!$AP29)</f>
        <v>0-10</v>
      </c>
      <c r="AI27" s="80" t="str">
        <f>TickFormat('FN30.400.09(IOX)'!$AP31)</f>
        <v>0-08+</v>
      </c>
      <c r="AJ27" s="80" t="str">
        <f>TickFormat('FN30.450.09(IOX)'!$AP31)</f>
        <v>0-09+</v>
      </c>
      <c r="AK27" s="80" t="str">
        <f>TickFormat('FN30.500.09(IOX)'!$AP31)</f>
        <v>0-08</v>
      </c>
      <c r="AL27" s="80" t="str">
        <f>TickFormat('FN30.550.08(IOX)'!$AP31)</f>
        <v>0-02</v>
      </c>
      <c r="AM27" s="80" t="str">
        <f>TickFormat('FN30.600.08(IOX)'!$AP31)</f>
        <v>0-02</v>
      </c>
      <c r="AN27" s="187" t="str">
        <f>TickFormat('FN30.650.67(IOX)'!$AP31)</f>
        <v>0-04</v>
      </c>
      <c r="AO27" s="380"/>
      <c r="AP27" s="80"/>
      <c r="AQ27" s="381"/>
      <c r="AR27" s="300"/>
      <c r="AS27" s="300"/>
      <c r="AT27" s="300"/>
    </row>
    <row r="28" spans="9:46" s="175" customFormat="1" ht="15">
      <c r="I28" s="148">
        <v>40662</v>
      </c>
      <c r="J28" s="380"/>
      <c r="K28" s="80"/>
      <c r="L28" s="80"/>
      <c r="M28" s="80"/>
      <c r="N28" s="80" t="str">
        <f>TickFormat('FN30.350.10(IOX)'!$P30)</f>
        <v>0-07</v>
      </c>
      <c r="O28" s="80" t="str">
        <f>TickFormat('FN30.400.10(IOX)'!$P30)</f>
        <v>0-08</v>
      </c>
      <c r="P28" s="80" t="str">
        <f>TickFormat('FN30.450.10(IOX)'!$P30)</f>
        <v>0-07+</v>
      </c>
      <c r="Q28" s="80" t="str">
        <f>TickFormat('FN30.500.10(IOX)'!$P30)</f>
        <v>0-08</v>
      </c>
      <c r="R28" s="80" t="str">
        <f>TickFormat('FN30.400.09(IOX)'!$P32)</f>
        <v>0-06</v>
      </c>
      <c r="S28" s="80" t="str">
        <f>TickFormat('FN30.450.09(IOX)'!$P32)</f>
        <v>0-06</v>
      </c>
      <c r="T28" s="80" t="str">
        <f>TickFormat('FN30.500.09(IOX)'!$P32)</f>
        <v>0-05+</v>
      </c>
      <c r="U28" s="80" t="str">
        <f>TickFormat('FN30.550.08(IOX)'!$P32)</f>
        <v>-0-02</v>
      </c>
      <c r="V28" s="80" t="str">
        <f>TickFormat('FN30.600.08(IOX)'!$P32)</f>
        <v>-0-02</v>
      </c>
      <c r="W28" s="187" t="str">
        <f>TickFormat('FN30.650.67(IOX)'!$P32)</f>
        <v>-0-01</v>
      </c>
      <c r="X28" s="380"/>
      <c r="Y28" s="80"/>
      <c r="Z28" s="187"/>
      <c r="AA28" s="192"/>
      <c r="AB28" s="80"/>
      <c r="AC28" s="80"/>
      <c r="AD28" s="80"/>
      <c r="AE28" s="80" t="str">
        <f>TickFormat('FN30.350.10(IOX)'!$AP30)</f>
        <v>0-07+</v>
      </c>
      <c r="AF28" s="80" t="str">
        <f>TickFormat('FN30.400.10(IOX)'!$AP30)</f>
        <v>0-09+</v>
      </c>
      <c r="AG28" s="80" t="str">
        <f>TickFormat('FN30.450.10(IOX)'!$AP30)</f>
        <v>0-11+</v>
      </c>
      <c r="AH28" s="80" t="str">
        <f>TickFormat('FN30.500.10(IOX)'!$AP30)</f>
        <v>0-11</v>
      </c>
      <c r="AI28" s="80" t="str">
        <f>TickFormat('FN30.400.09(IOX)'!$AP32)</f>
        <v>0-08+</v>
      </c>
      <c r="AJ28" s="80" t="str">
        <f>TickFormat('FN30.450.09(IOX)'!$AP32)</f>
        <v>0-10+</v>
      </c>
      <c r="AK28" s="80" t="str">
        <f>TickFormat('FN30.500.09(IOX)'!$AP32)</f>
        <v>0-09</v>
      </c>
      <c r="AL28" s="80" t="str">
        <f>TickFormat('FN30.550.08(IOX)'!$AP32)</f>
        <v>0-02+</v>
      </c>
      <c r="AM28" s="80" t="str">
        <f>TickFormat('FN30.600.08(IOX)'!$AP32)</f>
        <v>0-00+</v>
      </c>
      <c r="AN28" s="187" t="str">
        <f>TickFormat('FN30.650.67(IOX)'!$AP32)</f>
        <v>-0-00</v>
      </c>
      <c r="AO28" s="380"/>
      <c r="AP28" s="80"/>
      <c r="AQ28" s="381"/>
      <c r="AR28" s="300"/>
      <c r="AS28" s="300"/>
      <c r="AT28" s="300"/>
    </row>
    <row r="29" spans="9:46" s="175" customFormat="1" ht="15">
      <c r="I29" s="148">
        <v>40694</v>
      </c>
      <c r="J29" s="380"/>
      <c r="K29" s="80"/>
      <c r="L29" s="80"/>
      <c r="M29" s="80"/>
      <c r="N29" s="80" t="str">
        <f>TickFormat('FN30.350.10(IOX)'!$P31)</f>
        <v>0-07</v>
      </c>
      <c r="O29" s="80" t="str">
        <f>TickFormat('FN30.400.10(IOX)'!$P31)</f>
        <v>0-07+</v>
      </c>
      <c r="P29" s="80" t="str">
        <f>TickFormat('FN30.450.10(IOX)'!$P31)</f>
        <v>0-08</v>
      </c>
      <c r="Q29" s="80" t="str">
        <f>TickFormat('FN30.500.10(IOX)'!$P31)</f>
        <v>0-08</v>
      </c>
      <c r="R29" s="80" t="str">
        <f>TickFormat('FN30.400.09(IOX)'!$P33)</f>
        <v>0-06</v>
      </c>
      <c r="S29" s="80" t="str">
        <f>TickFormat('FN30.450.09(IOX)'!$P33)</f>
        <v>0-06+</v>
      </c>
      <c r="T29" s="80" t="str">
        <f>TickFormat('FN30.500.09(IOX)'!$P33)</f>
        <v>0-06</v>
      </c>
      <c r="U29" s="80" t="str">
        <f>TickFormat('FN30.550.08(IOX)'!$P33)</f>
        <v>-0-01</v>
      </c>
      <c r="V29" s="80" t="str">
        <f>TickFormat('FN30.600.08(IOX)'!$P33)</f>
        <v>-0-01+</v>
      </c>
      <c r="W29" s="187" t="str">
        <f>TickFormat('FN30.650.67(IOX)'!$P33)</f>
        <v>0-01+</v>
      </c>
      <c r="X29" s="380"/>
      <c r="Y29" s="80"/>
      <c r="Z29" s="187"/>
      <c r="AA29" s="192"/>
      <c r="AB29" s="80"/>
      <c r="AC29" s="80"/>
      <c r="AD29" s="80"/>
      <c r="AE29" s="80" t="str">
        <f>TickFormat('FN30.350.10(IOX)'!$AP31)</f>
        <v>0-08</v>
      </c>
      <c r="AF29" s="80" t="str">
        <f>TickFormat('FN30.400.10(IOX)'!$AP31)</f>
        <v>0-10+</v>
      </c>
      <c r="AG29" s="80" t="str">
        <f>TickFormat('FN30.450.10(IOX)'!$AP31)</f>
        <v>0-12</v>
      </c>
      <c r="AH29" s="80" t="str">
        <f>TickFormat('FN30.500.10(IOX)'!$AP31)</f>
        <v>0-11</v>
      </c>
      <c r="AI29" s="80" t="str">
        <f>TickFormat('FN30.400.09(IOX)'!$AP33)</f>
        <v>0-10</v>
      </c>
      <c r="AJ29" s="80" t="str">
        <f>TickFormat('FN30.450.09(IOX)'!$AP33)</f>
        <v>0-12</v>
      </c>
      <c r="AK29" s="80" t="str">
        <f>TickFormat('FN30.500.09(IOX)'!$AP33)</f>
        <v>0-10</v>
      </c>
      <c r="AL29" s="80" t="str">
        <f>TickFormat('FN30.550.08(IOX)'!$AP33)</f>
        <v>0-03+</v>
      </c>
      <c r="AM29" s="80" t="str">
        <f>TickFormat('FN30.600.08(IOX)'!$AP33)</f>
        <v>0-01+</v>
      </c>
      <c r="AN29" s="187" t="str">
        <f>TickFormat('FN30.650.67(IOX)'!$AP33)</f>
        <v>0-03</v>
      </c>
      <c r="AO29" s="380"/>
      <c r="AP29" s="80"/>
      <c r="AQ29" s="381"/>
      <c r="AR29" s="300"/>
      <c r="AS29" s="300"/>
      <c r="AT29" s="300"/>
    </row>
    <row r="30" spans="9:46" s="175" customFormat="1" ht="15">
      <c r="I30" s="148">
        <v>40724</v>
      </c>
      <c r="J30" s="380"/>
      <c r="K30" s="80"/>
      <c r="L30" s="80"/>
      <c r="M30" s="80"/>
      <c r="N30" s="80" t="str">
        <f>TickFormat('FN30.350.10(IOX)'!$P32)</f>
        <v>0-06+</v>
      </c>
      <c r="O30" s="80" t="str">
        <f>TickFormat('FN30.400.10(IOX)'!$P32)</f>
        <v>0-07+</v>
      </c>
      <c r="P30" s="80" t="str">
        <f>TickFormat('FN30.450.10(IOX)'!$P32)</f>
        <v>0-07+</v>
      </c>
      <c r="Q30" s="80" t="str">
        <f>TickFormat('FN30.500.10(IOX)'!$P32)</f>
        <v>0-07+</v>
      </c>
      <c r="R30" s="80" t="str">
        <f>TickFormat('FN30.400.09(IOX)'!$P34)</f>
        <v>0-06</v>
      </c>
      <c r="S30" s="80" t="str">
        <f>TickFormat('FN30.450.09(IOX)'!$P34)</f>
        <v>0-06</v>
      </c>
      <c r="T30" s="80" t="str">
        <f>TickFormat('FN30.500.09(IOX)'!$P34)</f>
        <v>0-06</v>
      </c>
      <c r="U30" s="80" t="str">
        <f>TickFormat('FN30.550.08(IOX)'!$P34)</f>
        <v>0-00</v>
      </c>
      <c r="V30" s="80" t="str">
        <f>TickFormat('FN30.600.08(IOX)'!$P34)</f>
        <v>-0-00</v>
      </c>
      <c r="W30" s="187" t="str">
        <f>TickFormat('FN30.650.67(IOX)'!$P34)</f>
        <v>0-01</v>
      </c>
      <c r="X30" s="380" t="str">
        <f>TickFormat('GII30.400.10(IOX)'!$P29)</f>
        <v>0-07</v>
      </c>
      <c r="Y30" s="80" t="str">
        <f>TickFormat('GII30.450.10(IOX)'!$P29)</f>
        <v>0-07</v>
      </c>
      <c r="Z30" s="187" t="str">
        <f>TickFormat('GII30.500.10(IOX)'!$P29)</f>
        <v>0-06+</v>
      </c>
      <c r="AA30" s="192"/>
      <c r="AB30" s="80"/>
      <c r="AC30" s="80"/>
      <c r="AD30" s="80"/>
      <c r="AE30" s="80" t="str">
        <f>TickFormat('FN30.350.10(IOX)'!$AP32)</f>
        <v>0-07+</v>
      </c>
      <c r="AF30" s="80" t="str">
        <f>TickFormat('FN30.400.10(IOX)'!$AP32)</f>
        <v>0-10</v>
      </c>
      <c r="AG30" s="80" t="str">
        <f>TickFormat('FN30.450.10(IOX)'!$AP32)</f>
        <v>0-11+</v>
      </c>
      <c r="AH30" s="80" t="str">
        <f>TickFormat('FN30.500.10(IOX)'!$AP32)</f>
        <v>0-10+</v>
      </c>
      <c r="AI30" s="80" t="str">
        <f>TickFormat('FN30.400.09(IOX)'!$AP34)</f>
        <v>0-09</v>
      </c>
      <c r="AJ30" s="80" t="str">
        <f>TickFormat('FN30.450.09(IOX)'!$AP34)</f>
        <v>0-11</v>
      </c>
      <c r="AK30" s="80" t="str">
        <f>TickFormat('FN30.500.09(IOX)'!$AP34)</f>
        <v>0-09+</v>
      </c>
      <c r="AL30" s="80" t="str">
        <f>TickFormat('FN30.550.08(IOX)'!$AP34)</f>
        <v>0-04</v>
      </c>
      <c r="AM30" s="80" t="str">
        <f>TickFormat('FN30.600.08(IOX)'!$AP34)</f>
        <v>0-02+</v>
      </c>
      <c r="AN30" s="187" t="str">
        <f>TickFormat('FN30.650.67(IOX)'!$AP34)</f>
        <v>0-02+</v>
      </c>
      <c r="AO30" s="380" t="str">
        <f>TickFormat('GII30.400.10(IOX)'!$AP29)</f>
        <v>0-07+</v>
      </c>
      <c r="AP30" s="80" t="str">
        <f>TickFormat('GII30.450.10(IOX)'!$AP29)</f>
        <v>0-09</v>
      </c>
      <c r="AQ30" s="381" t="str">
        <f>TickFormat('GII30.500.10(IOX)'!$AP29)</f>
        <v>0-09</v>
      </c>
      <c r="AR30" s="300"/>
      <c r="AS30" s="300"/>
      <c r="AT30" s="300"/>
    </row>
    <row r="31" spans="9:46" s="175" customFormat="1" ht="15">
      <c r="I31" s="148">
        <v>40753</v>
      </c>
      <c r="J31" s="380"/>
      <c r="K31" s="80"/>
      <c r="L31" s="80"/>
      <c r="M31" s="80"/>
      <c r="N31" s="80" t="str">
        <f>TickFormat('FN30.350.10(IOX)'!$P33)</f>
        <v>0-06</v>
      </c>
      <c r="O31" s="80" t="str">
        <f>TickFormat('FN30.400.10(IOX)'!$P33)</f>
        <v>0-06</v>
      </c>
      <c r="P31" s="80" t="str">
        <f>TickFormat('FN30.450.10(IOX)'!$P33)</f>
        <v>0-05+</v>
      </c>
      <c r="Q31" s="80" t="str">
        <f>TickFormat('FN30.500.10(IOX)'!$P33)</f>
        <v>0-05+</v>
      </c>
      <c r="R31" s="80" t="str">
        <f>TickFormat('FN30.400.09(IOX)'!$P35)</f>
        <v>0-04+</v>
      </c>
      <c r="S31" s="80" t="str">
        <f>TickFormat('FN30.450.09(IOX)'!$P35)</f>
        <v>0-03</v>
      </c>
      <c r="T31" s="80" t="str">
        <f>TickFormat('FN30.500.09(IOX)'!$P35)</f>
        <v>0-02</v>
      </c>
      <c r="U31" s="80" t="str">
        <f>TickFormat('FN30.550.08(IOX)'!$P35)</f>
        <v>-0-01</v>
      </c>
      <c r="V31" s="80" t="str">
        <f>TickFormat('FN30.600.08(IOX)'!$P35)</f>
        <v>-0-00</v>
      </c>
      <c r="W31" s="187" t="str">
        <f>TickFormat('FN30.650.67(IOX)'!$P35)</f>
        <v>0-01+</v>
      </c>
      <c r="X31" s="380" t="str">
        <f>TickFormat('GII30.400.10(IOX)'!$P30)</f>
        <v>0-06+</v>
      </c>
      <c r="Y31" s="80" t="str">
        <f>TickFormat('GII30.450.10(IOX)'!$P30)</f>
        <v>0-06</v>
      </c>
      <c r="Z31" s="187" t="str">
        <f>TickFormat('GII30.500.10(IOX)'!$P30)</f>
        <v>0-04+</v>
      </c>
      <c r="AA31" s="192"/>
      <c r="AB31" s="80"/>
      <c r="AC31" s="80"/>
      <c r="AD31" s="80"/>
      <c r="AE31" s="80" t="str">
        <f>TickFormat('FN30.350.10(IOX)'!$AP33)</f>
        <v>0-07+</v>
      </c>
      <c r="AF31" s="80" t="str">
        <f>TickFormat('FN30.400.10(IOX)'!$AP33)</f>
        <v>0-09</v>
      </c>
      <c r="AG31" s="80" t="str">
        <f>TickFormat('FN30.450.10(IOX)'!$AP33)</f>
        <v>0-09+</v>
      </c>
      <c r="AH31" s="80" t="str">
        <f>TickFormat('FN30.500.10(IOX)'!$AP33)</f>
        <v>0-08+</v>
      </c>
      <c r="AI31" s="80" t="str">
        <f>TickFormat('FN30.400.09(IOX)'!$AP35)</f>
        <v>0-08+</v>
      </c>
      <c r="AJ31" s="80" t="str">
        <f>TickFormat('FN30.450.09(IOX)'!$AP35)</f>
        <v>0-08</v>
      </c>
      <c r="AK31" s="80" t="str">
        <f>TickFormat('FN30.500.09(IOX)'!$AP35)</f>
        <v>0-05+</v>
      </c>
      <c r="AL31" s="80" t="str">
        <f>TickFormat('FN30.550.08(IOX)'!$AP35)</f>
        <v>0-03</v>
      </c>
      <c r="AM31" s="80" t="str">
        <f>TickFormat('FN30.600.08(IOX)'!$AP35)</f>
        <v>0-02+</v>
      </c>
      <c r="AN31" s="187" t="str">
        <f>TickFormat('FN30.650.67(IOX)'!$AP35)</f>
        <v>0-03</v>
      </c>
      <c r="AO31" s="380" t="str">
        <f>TickFormat('GII30.400.10(IOX)'!$AP30)</f>
        <v>0-07</v>
      </c>
      <c r="AP31" s="80" t="str">
        <f>TickFormat('GII30.450.10(IOX)'!$AP30)</f>
        <v>0-08</v>
      </c>
      <c r="AQ31" s="381" t="str">
        <f>TickFormat('GII30.500.10(IOX)'!$AP30)</f>
        <v>0-07+</v>
      </c>
      <c r="AR31" s="300"/>
      <c r="AS31" s="300"/>
      <c r="AT31" s="300"/>
    </row>
    <row r="32" spans="9:46" s="175" customFormat="1" ht="15">
      <c r="I32" s="148">
        <v>40786</v>
      </c>
      <c r="J32" s="380"/>
      <c r="K32" s="80"/>
      <c r="L32" s="80"/>
      <c r="M32" s="80"/>
      <c r="N32" s="80" t="str">
        <f>TickFormat('FN30.350.10(IOX)'!$P34)</f>
        <v>0-06</v>
      </c>
      <c r="O32" s="80" t="str">
        <f>TickFormat('FN30.400.10(IOX)'!$P34)</f>
        <v>0-06</v>
      </c>
      <c r="P32" s="80" t="str">
        <f>TickFormat('FN30.450.10(IOX)'!$P34)</f>
        <v>0-05+</v>
      </c>
      <c r="Q32" s="80" t="str">
        <f>TickFormat('FN30.500.10(IOX)'!$P34)</f>
        <v>0-05</v>
      </c>
      <c r="R32" s="80" t="str">
        <f>TickFormat('FN30.400.09(IOX)'!$P36)</f>
        <v>0-04</v>
      </c>
      <c r="S32" s="80" t="str">
        <f>TickFormat('FN30.450.09(IOX)'!$P36)</f>
        <v>0-02+</v>
      </c>
      <c r="T32" s="80" t="str">
        <f>TickFormat('FN30.500.09(IOX)'!$P36)</f>
        <v>0-03</v>
      </c>
      <c r="U32" s="80" t="str">
        <f>TickFormat('FN30.550.08(IOX)'!$P36)</f>
        <v>0-00</v>
      </c>
      <c r="V32" s="80" t="str">
        <f>TickFormat('FN30.600.08(IOX)'!$P36)</f>
        <v>0-01</v>
      </c>
      <c r="W32" s="187" t="str">
        <f>TickFormat('FN30.650.67(IOX)'!$P36)</f>
        <v>0-03</v>
      </c>
      <c r="X32" s="380" t="str">
        <f>TickFormat('GII30.400.10(IOX)'!$P31)</f>
        <v>0-06+</v>
      </c>
      <c r="Y32" s="80" t="str">
        <f>TickFormat('GII30.450.10(IOX)'!$P31)</f>
        <v>0-06</v>
      </c>
      <c r="Z32" s="187" t="str">
        <f>TickFormat('GII30.500.10(IOX)'!$P31)</f>
        <v>0-04+</v>
      </c>
      <c r="AA32" s="192"/>
      <c r="AB32" s="80"/>
      <c r="AC32" s="80"/>
      <c r="AD32" s="80"/>
      <c r="AE32" s="80" t="str">
        <f>TickFormat('FN30.350.10(IOX)'!$AP34)</f>
        <v>0-08+</v>
      </c>
      <c r="AF32" s="80" t="str">
        <f>TickFormat('FN30.400.10(IOX)'!$AP34)</f>
        <v>0-09+</v>
      </c>
      <c r="AG32" s="80" t="str">
        <f>TickFormat('FN30.450.10(IOX)'!$AP34)</f>
        <v>0-09</v>
      </c>
      <c r="AH32" s="80" t="str">
        <f>TickFormat('FN30.500.10(IOX)'!$AP34)</f>
        <v>0-07+</v>
      </c>
      <c r="AI32" s="80" t="str">
        <f>TickFormat('FN30.400.09(IOX)'!$AP36)</f>
        <v>0-09</v>
      </c>
      <c r="AJ32" s="80" t="str">
        <f>TickFormat('FN30.450.09(IOX)'!$AP36)</f>
        <v>0-07</v>
      </c>
      <c r="AK32" s="80" t="str">
        <f>TickFormat('FN30.500.09(IOX)'!$AP36)</f>
        <v>0-06</v>
      </c>
      <c r="AL32" s="80" t="str">
        <f>TickFormat('FN30.550.08(IOX)'!$AP36)</f>
        <v>0-03+</v>
      </c>
      <c r="AM32" s="80" t="str">
        <f>TickFormat('FN30.600.08(IOX)'!$AP36)</f>
        <v>0-03</v>
      </c>
      <c r="AN32" s="187" t="str">
        <f>TickFormat('FN30.650.67(IOX)'!$AP36)</f>
        <v>0-04+</v>
      </c>
      <c r="AO32" s="380" t="str">
        <f>TickFormat('GII30.400.10(IOX)'!$AP31)</f>
        <v>0-08</v>
      </c>
      <c r="AP32" s="80" t="str">
        <f>TickFormat('GII30.450.10(IOX)'!$AP31)</f>
        <v>0-08+</v>
      </c>
      <c r="AQ32" s="381" t="str">
        <f>TickFormat('GII30.500.10(IOX)'!$AP31)</f>
        <v>0-08+</v>
      </c>
      <c r="AR32" s="300"/>
      <c r="AS32" s="300"/>
      <c r="AT32" s="300"/>
    </row>
    <row r="33" spans="9:46" s="175" customFormat="1" ht="15">
      <c r="I33" s="148">
        <v>40816</v>
      </c>
      <c r="J33" s="380"/>
      <c r="K33" s="80"/>
      <c r="L33" s="80"/>
      <c r="M33" s="80"/>
      <c r="N33" s="80" t="str">
        <f>TickFormat('FN30.350.10(IOX)'!$P35)</f>
        <v>0-05+</v>
      </c>
      <c r="O33" s="80" t="str">
        <f>TickFormat('FN30.400.10(IOX)'!$P35)</f>
        <v>0-05+</v>
      </c>
      <c r="P33" s="80" t="str">
        <f>TickFormat('FN30.450.10(IOX)'!$P35)</f>
        <v>0-06</v>
      </c>
      <c r="Q33" s="80" t="str">
        <f>TickFormat('FN30.500.10(IOX)'!$P35)</f>
        <v>0-06+</v>
      </c>
      <c r="R33" s="80" t="str">
        <f>TickFormat('FN30.400.09(IOX)'!$P37)</f>
        <v>0-04+</v>
      </c>
      <c r="S33" s="80" t="str">
        <f>TickFormat('FN30.450.09(IOX)'!$P37)</f>
        <v>0-04</v>
      </c>
      <c r="T33" s="80" t="str">
        <f>TickFormat('FN30.500.09(IOX)'!$P37)</f>
        <v>0-04+</v>
      </c>
      <c r="U33" s="80" t="str">
        <f>TickFormat('FN30.550.08(IOX)'!$P37)</f>
        <v>0-01</v>
      </c>
      <c r="V33" s="80" t="str">
        <f>TickFormat('FN30.600.08(IOX)'!$P37)</f>
        <v>0-01+</v>
      </c>
      <c r="W33" s="187" t="str">
        <f>TickFormat('FN30.650.67(IOX)'!$P37)</f>
        <v>0-03</v>
      </c>
      <c r="X33" s="380" t="str">
        <f>TickFormat('GII30.400.10(IOX)'!$P32)</f>
        <v>0-06+</v>
      </c>
      <c r="Y33" s="80" t="str">
        <f>TickFormat('GII30.450.10(IOX)'!$P32)</f>
        <v>0-06</v>
      </c>
      <c r="Z33" s="187" t="str">
        <f>TickFormat('GII30.500.10(IOX)'!$P32)</f>
        <v>0-04</v>
      </c>
      <c r="AA33" s="192"/>
      <c r="AB33" s="80"/>
      <c r="AC33" s="80"/>
      <c r="AD33" s="80"/>
      <c r="AE33" s="80" t="str">
        <f>TickFormat('FN30.350.10(IOX)'!$AP35)</f>
        <v>0-09+</v>
      </c>
      <c r="AF33" s="80" t="str">
        <f>TickFormat('FN30.400.10(IOX)'!$AP35)</f>
        <v>0-09+</v>
      </c>
      <c r="AG33" s="80" t="str">
        <f>TickFormat('FN30.450.10(IOX)'!$AP35)</f>
        <v>0-09+</v>
      </c>
      <c r="AH33" s="80" t="str">
        <f>TickFormat('FN30.500.10(IOX)'!$AP35)</f>
        <v>0-09</v>
      </c>
      <c r="AI33" s="80" t="str">
        <f>TickFormat('FN30.400.09(IOX)'!$AP37)</f>
        <v>0-10</v>
      </c>
      <c r="AJ33" s="80" t="str">
        <f>TickFormat('FN30.450.09(IOX)'!$AP37)</f>
        <v>0-08+</v>
      </c>
      <c r="AK33" s="80" t="str">
        <f>TickFormat('FN30.500.09(IOX)'!$AP37)</f>
        <v>0-07</v>
      </c>
      <c r="AL33" s="80" t="str">
        <f>TickFormat('FN30.550.08(IOX)'!$AP37)</f>
        <v>0-03+</v>
      </c>
      <c r="AM33" s="80" t="str">
        <f>TickFormat('FN30.600.08(IOX)'!$AP37)</f>
        <v>0-03+</v>
      </c>
      <c r="AN33" s="187" t="str">
        <f>TickFormat('FN30.650.67(IOX)'!$AP37)</f>
        <v>0-04</v>
      </c>
      <c r="AO33" s="380" t="str">
        <f>TickFormat('GII30.400.10(IOX)'!$AP32)</f>
        <v>0-09</v>
      </c>
      <c r="AP33" s="80" t="str">
        <f>TickFormat('GII30.450.10(IOX)'!$AP32)</f>
        <v>0-09+</v>
      </c>
      <c r="AQ33" s="381" t="str">
        <f>TickFormat('GII30.500.10(IOX)'!$AP32)</f>
        <v>0-08+</v>
      </c>
      <c r="AR33" s="300"/>
      <c r="AS33" s="300"/>
      <c r="AT33" s="300"/>
    </row>
    <row r="34" spans="9:46" s="175" customFormat="1" ht="15">
      <c r="I34" s="148">
        <v>40847</v>
      </c>
      <c r="J34" s="380"/>
      <c r="K34" s="80"/>
      <c r="L34" s="80"/>
      <c r="M34" s="80"/>
      <c r="N34" s="80" t="str">
        <f>TickFormat('FN30.350.10(IOX)'!$P36)</f>
        <v>0-04</v>
      </c>
      <c r="O34" s="80" t="str">
        <f>TickFormat('FN30.400.10(IOX)'!$P36)</f>
        <v>0-00</v>
      </c>
      <c r="P34" s="80" t="str">
        <f>TickFormat('FN30.450.10(IOX)'!$P36)</f>
        <v>0-02</v>
      </c>
      <c r="Q34" s="80" t="str">
        <f>TickFormat('FN30.500.10(IOX)'!$P36)</f>
        <v>0-05</v>
      </c>
      <c r="R34" s="80" t="str">
        <f>TickFormat('FN30.400.09(IOX)'!$P38)</f>
        <v>0-00</v>
      </c>
      <c r="S34" s="80" t="str">
        <f>TickFormat('FN30.450.09(IOX)'!$P38)</f>
        <v>0-00+</v>
      </c>
      <c r="T34" s="80" t="str">
        <f>TickFormat('FN30.500.09(IOX)'!$P38)</f>
        <v>0-03+</v>
      </c>
      <c r="U34" s="80" t="str">
        <f>TickFormat('FN30.550.08(IOX)'!$P38)</f>
        <v>0-03</v>
      </c>
      <c r="V34" s="80" t="str">
        <f>TickFormat('FN30.600.08(IOX)'!$P38)</f>
        <v>0-04+</v>
      </c>
      <c r="W34" s="187" t="str">
        <f>TickFormat('FN30.650.67(IOX)'!$P38)</f>
        <v>0-06</v>
      </c>
      <c r="X34" s="380" t="str">
        <f>TickFormat('GII30.400.10(IOX)'!$P33)</f>
        <v>0-03</v>
      </c>
      <c r="Y34" s="80" t="str">
        <f>TickFormat('GII30.450.10(IOX)'!$P33)</f>
        <v>0-05</v>
      </c>
      <c r="Z34" s="187" t="str">
        <f>TickFormat('GII30.500.10(IOX)'!$P33)</f>
        <v>0-03+</v>
      </c>
      <c r="AA34" s="192"/>
      <c r="AB34" s="80"/>
      <c r="AC34" s="80"/>
      <c r="AD34" s="80"/>
      <c r="AE34" s="80" t="str">
        <f>TickFormat('FN30.350.10(IOX)'!$AP36)</f>
        <v>0-07+</v>
      </c>
      <c r="AF34" s="80" t="str">
        <f>TickFormat('FN30.400.10(IOX)'!$AP36)</f>
        <v>0-04</v>
      </c>
      <c r="AG34" s="80" t="str">
        <f>TickFormat('FN30.450.10(IOX)'!$AP36)</f>
        <v>0-06+</v>
      </c>
      <c r="AH34" s="80" t="str">
        <f>TickFormat('FN30.500.10(IOX)'!$AP36)</f>
        <v>0-08+</v>
      </c>
      <c r="AI34" s="80" t="str">
        <f>TickFormat('FN30.400.09(IOX)'!$AP38)</f>
        <v>0-06</v>
      </c>
      <c r="AJ34" s="80" t="str">
        <f>TickFormat('FN30.450.09(IOX)'!$AP38)</f>
        <v>0-06</v>
      </c>
      <c r="AK34" s="80" t="str">
        <f>TickFormat('FN30.500.09(IOX)'!$AP38)</f>
        <v>0-07+</v>
      </c>
      <c r="AL34" s="80" t="str">
        <f>TickFormat('FN30.550.08(IOX)'!$AP38)</f>
        <v>0-06+</v>
      </c>
      <c r="AM34" s="80" t="str">
        <f>TickFormat('FN30.600.08(IOX)'!$AP38)</f>
        <v>0-06+</v>
      </c>
      <c r="AN34" s="187" t="str">
        <f>TickFormat('FN30.650.67(IOX)'!$AP38)</f>
        <v>0-07+</v>
      </c>
      <c r="AO34" s="380" t="str">
        <f>TickFormat('GII30.400.10(IOX)'!$AP33)</f>
        <v>0-05+</v>
      </c>
      <c r="AP34" s="80" t="str">
        <f>TickFormat('GII30.450.10(IOX)'!$AP33)</f>
        <v>0-09</v>
      </c>
      <c r="AQ34" s="381" t="str">
        <f>TickFormat('GII30.500.10(IOX)'!$AP33)</f>
        <v>0-09</v>
      </c>
      <c r="AR34" s="300"/>
      <c r="AS34" s="300"/>
      <c r="AT34" s="300"/>
    </row>
    <row r="35" spans="9:46" s="175" customFormat="1" ht="15">
      <c r="I35" s="148">
        <v>40877</v>
      </c>
      <c r="J35" s="380"/>
      <c r="K35" s="80"/>
      <c r="L35" s="80"/>
      <c r="M35" s="80"/>
      <c r="N35" s="80" t="str">
        <f>TickFormat('FN30.350.10(IOX)'!$P37)</f>
        <v>0-02</v>
      </c>
      <c r="O35" s="80" t="str">
        <f>TickFormat('FN30.400.10(IOX)'!$P37)</f>
        <v>-0-02</v>
      </c>
      <c r="P35" s="80" t="str">
        <f>TickFormat('FN30.450.10(IOX)'!$P37)</f>
        <v>-0-00+</v>
      </c>
      <c r="Q35" s="80" t="str">
        <f>TickFormat('FN30.500.10(IOX)'!$P37)</f>
        <v>0-02</v>
      </c>
      <c r="R35" s="80" t="str">
        <f>TickFormat('FN30.400.09(IOX)'!$P39)</f>
        <v>-0-03</v>
      </c>
      <c r="S35" s="80" t="str">
        <f>TickFormat('FN30.450.09(IOX)'!$P39)</f>
        <v>-0-03</v>
      </c>
      <c r="T35" s="80" t="str">
        <f>TickFormat('FN30.500.09(IOX)'!$P39)</f>
        <v>-0-00</v>
      </c>
      <c r="U35" s="80" t="str">
        <f>TickFormat('FN30.550.08(IOX)'!$P39)</f>
        <v>0-02+</v>
      </c>
      <c r="V35" s="80" t="str">
        <f>TickFormat('FN30.600.08(IOX)'!$P39)</f>
        <v>0-04+</v>
      </c>
      <c r="W35" s="187" t="str">
        <f>TickFormat('FN30.650.67(IOX)'!$P39)</f>
        <v>0-06</v>
      </c>
      <c r="X35" s="380" t="str">
        <f>TickFormat('GII30.400.10(IOX)'!$P34)</f>
        <v>0-04+</v>
      </c>
      <c r="Y35" s="80" t="str">
        <f>TickFormat('GII30.450.10(IOX)'!$P34)</f>
        <v>0-03</v>
      </c>
      <c r="Z35" s="187" t="str">
        <f>TickFormat('GII30.500.10(IOX)'!$P34)</f>
        <v>0-00+</v>
      </c>
      <c r="AA35" s="192"/>
      <c r="AB35" s="80"/>
      <c r="AC35" s="80"/>
      <c r="AD35" s="80"/>
      <c r="AE35" s="80" t="str">
        <f>TickFormat('FN30.350.10(IOX)'!$AP37)</f>
        <v>0-06</v>
      </c>
      <c r="AF35" s="80" t="str">
        <f>TickFormat('FN30.400.10(IOX)'!$AP37)</f>
        <v>0-02</v>
      </c>
      <c r="AG35" s="80" t="str">
        <f>TickFormat('FN30.450.10(IOX)'!$AP37)</f>
        <v>0-04</v>
      </c>
      <c r="AH35" s="80" t="str">
        <f>TickFormat('FN30.500.10(IOX)'!$AP37)</f>
        <v>0-06</v>
      </c>
      <c r="AI35" s="80" t="str">
        <f>TickFormat('FN30.400.09(IOX)'!$AP39)</f>
        <v>0-02+</v>
      </c>
      <c r="AJ35" s="80" t="str">
        <f>TickFormat('FN30.450.09(IOX)'!$AP39)</f>
        <v>0-02</v>
      </c>
      <c r="AK35" s="80" t="str">
        <f>TickFormat('FN30.500.09(IOX)'!$AP39)</f>
        <v>0-03+</v>
      </c>
      <c r="AL35" s="80" t="str">
        <f>TickFormat('FN30.550.08(IOX)'!$AP39)</f>
        <v>0-06</v>
      </c>
      <c r="AM35" s="80" t="str">
        <f>TickFormat('FN30.600.08(IOX)'!$AP39)</f>
        <v>0-06+</v>
      </c>
      <c r="AN35" s="187" t="str">
        <f>TickFormat('FN30.650.67(IOX)'!$AP39)</f>
        <v>0-07</v>
      </c>
      <c r="AO35" s="380" t="str">
        <f>TickFormat('GII30.400.10(IOX)'!$AP34)</f>
        <v>0-07+</v>
      </c>
      <c r="AP35" s="80" t="str">
        <f>TickFormat('GII30.450.10(IOX)'!$AP34)</f>
        <v>0-07</v>
      </c>
      <c r="AQ35" s="381" t="str">
        <f>TickFormat('GII30.500.10(IOX)'!$AP34)</f>
        <v>0-06</v>
      </c>
      <c r="AR35" s="300"/>
      <c r="AS35" s="300"/>
      <c r="AT35" s="300"/>
    </row>
    <row r="36" spans="9:46" s="175" customFormat="1" ht="15">
      <c r="I36" s="148">
        <v>40907</v>
      </c>
      <c r="J36" s="380"/>
      <c r="K36" s="80"/>
      <c r="L36" s="80"/>
      <c r="M36" s="80"/>
      <c r="N36" s="80" t="str">
        <f>TickFormat('FN30.350.10(IOX)'!$P38)</f>
        <v>0-01</v>
      </c>
      <c r="O36" s="80" t="str">
        <f>TickFormat('FN30.400.10(IOX)'!$P38)</f>
        <v>-0-02+</v>
      </c>
      <c r="P36" s="80" t="str">
        <f>TickFormat('FN30.450.10(IOX)'!$P38)</f>
        <v>-0-01</v>
      </c>
      <c r="Q36" s="80" t="str">
        <f>TickFormat('FN30.500.10(IOX)'!$P38)</f>
        <v>0-02</v>
      </c>
      <c r="R36" s="80" t="str">
        <f>TickFormat('FN30.400.09(IOX)'!$P40)</f>
        <v>-0-03+</v>
      </c>
      <c r="S36" s="80" t="str">
        <f>TickFormat('FN30.450.09(IOX)'!$P40)</f>
        <v>-0-04</v>
      </c>
      <c r="T36" s="80" t="str">
        <f>TickFormat('FN30.500.09(IOX)'!$P40)</f>
        <v>-0-01</v>
      </c>
      <c r="U36" s="80" t="str">
        <f>TickFormat('FN30.550.08(IOX)'!$P40)</f>
        <v>0-01</v>
      </c>
      <c r="V36" s="80" t="str">
        <f>TickFormat('FN30.600.08(IOX)'!$P40)</f>
        <v>0-03+</v>
      </c>
      <c r="W36" s="187" t="str">
        <f>TickFormat('FN30.650.67(IOX)'!$P40)</f>
        <v>0-06</v>
      </c>
      <c r="X36" s="380" t="str">
        <f>TickFormat('GII30.400.10(IOX)'!$P35)</f>
        <v>0-04</v>
      </c>
      <c r="Y36" s="80" t="str">
        <f>TickFormat('GII30.450.10(IOX)'!$P35)</f>
        <v>0-02+</v>
      </c>
      <c r="Z36" s="187" t="str">
        <f>TickFormat('GII30.500.10(IOX)'!$P35)</f>
        <v>0-00+</v>
      </c>
      <c r="AA36" s="192"/>
      <c r="AB36" s="80"/>
      <c r="AC36" s="80"/>
      <c r="AD36" s="80"/>
      <c r="AE36" s="80" t="str">
        <f>TickFormat('FN30.350.10(IOX)'!$AP38)</f>
        <v>0-04+</v>
      </c>
      <c r="AF36" s="80" t="str">
        <f>TickFormat('FN30.400.10(IOX)'!$AP38)</f>
        <v>0-01</v>
      </c>
      <c r="AG36" s="80" t="str">
        <f>TickFormat('FN30.450.10(IOX)'!$AP38)</f>
        <v>0-03</v>
      </c>
      <c r="AH36" s="80" t="str">
        <f>TickFormat('FN30.500.10(IOX)'!$AP38)</f>
        <v>0-05</v>
      </c>
      <c r="AI36" s="80" t="str">
        <f>TickFormat('FN30.400.09(IOX)'!$AP40)</f>
        <v>0-01</v>
      </c>
      <c r="AJ36" s="80" t="str">
        <f>TickFormat('FN30.450.09(IOX)'!$AP40)</f>
        <v>0-00+</v>
      </c>
      <c r="AK36" s="80" t="str">
        <f>TickFormat('FN30.500.09(IOX)'!$AP40)</f>
        <v>0-02</v>
      </c>
      <c r="AL36" s="80" t="str">
        <f>TickFormat('FN30.550.08(IOX)'!$AP40)</f>
        <v>0-03+</v>
      </c>
      <c r="AM36" s="80" t="str">
        <f>TickFormat('FN30.600.08(IOX)'!$AP40)</f>
        <v>0-05</v>
      </c>
      <c r="AN36" s="187" t="str">
        <f>TickFormat('FN30.650.67(IOX)'!$AP40)</f>
        <v>0-06+</v>
      </c>
      <c r="AO36" s="380" t="str">
        <f>TickFormat('GII30.400.10(IOX)'!$AP35)</f>
        <v>0-07</v>
      </c>
      <c r="AP36" s="80" t="str">
        <f>TickFormat('GII30.450.10(IOX)'!$AP35)</f>
        <v>0-06</v>
      </c>
      <c r="AQ36" s="381" t="str">
        <f>TickFormat('GII30.500.10(IOX)'!$AP35)</f>
        <v>0-05</v>
      </c>
      <c r="AR36" s="300"/>
      <c r="AS36" s="300"/>
      <c r="AT36" s="300"/>
    </row>
    <row r="37" spans="9:46" s="175" customFormat="1" ht="15">
      <c r="I37" s="148">
        <v>40939</v>
      </c>
      <c r="J37" s="380"/>
      <c r="K37" s="80"/>
      <c r="L37" s="80"/>
      <c r="M37" s="80"/>
      <c r="N37" s="80" t="str">
        <f>TickFormat('FN30.350.10(IOX)'!$P39)</f>
        <v>0-03+</v>
      </c>
      <c r="O37" s="80" t="str">
        <f>TickFormat('FN30.400.10(IOX)'!$P39)</f>
        <v>0-01+</v>
      </c>
      <c r="P37" s="80" t="str">
        <f>TickFormat('FN30.450.10(IOX)'!$P39)</f>
        <v>0-00+</v>
      </c>
      <c r="Q37" s="80" t="str">
        <f>TickFormat('FN30.500.10(IOX)'!$P39)</f>
        <v>0-01+</v>
      </c>
      <c r="R37" s="80" t="str">
        <f>TickFormat('FN30.400.09(IOX)'!$P41)</f>
        <v>-0-01</v>
      </c>
      <c r="S37" s="80" t="str">
        <f>TickFormat('FN30.450.09(IOX)'!$P41)</f>
        <v>-0-02+</v>
      </c>
      <c r="T37" s="80" t="str">
        <f>TickFormat('FN30.500.09(IOX)'!$P41)</f>
        <v>-0-01</v>
      </c>
      <c r="U37" s="80" t="str">
        <f>TickFormat('FN30.550.08(IOX)'!$P41)</f>
        <v>0-01+</v>
      </c>
      <c r="V37" s="80" t="str">
        <f>TickFormat('FN30.600.08(IOX)'!$P41)</f>
        <v>0-03</v>
      </c>
      <c r="W37" s="187" t="str">
        <f>TickFormat('FN30.650.67(IOX)'!$P41)</f>
        <v>0-05</v>
      </c>
      <c r="X37" s="380" t="str">
        <f>TickFormat('GII30.400.10(IOX)'!$P36)</f>
        <v>0-04</v>
      </c>
      <c r="Y37" s="80" t="str">
        <f>TickFormat('GII30.450.10(IOX)'!$P36)</f>
        <v>0-03</v>
      </c>
      <c r="Z37" s="187" t="str">
        <f>TickFormat('GII30.500.10(IOX)'!$P36)</f>
        <v>0-01</v>
      </c>
      <c r="AA37" s="192"/>
      <c r="AB37" s="80"/>
      <c r="AC37" s="80"/>
      <c r="AD37" s="80"/>
      <c r="AE37" s="80" t="str">
        <f>TickFormat('FN30.350.10(IOX)'!$AP39)</f>
        <v>0-08+</v>
      </c>
      <c r="AF37" s="80" t="str">
        <f>TickFormat('FN30.400.10(IOX)'!$AP39)</f>
        <v>0-06</v>
      </c>
      <c r="AG37" s="80" t="str">
        <f>TickFormat('FN30.450.10(IOX)'!$AP39)</f>
        <v>0-05+</v>
      </c>
      <c r="AH37" s="80" t="str">
        <f>TickFormat('FN30.500.10(IOX)'!$AP39)</f>
        <v>0-05</v>
      </c>
      <c r="AI37" s="80" t="str">
        <f>TickFormat('FN30.400.09(IOX)'!$AP41)</f>
        <v>0-05</v>
      </c>
      <c r="AJ37" s="80" t="str">
        <f>TickFormat('FN30.450.09(IOX)'!$AP41)</f>
        <v>0-03</v>
      </c>
      <c r="AK37" s="80" t="str">
        <f>TickFormat('FN30.500.09(IOX)'!$AP41)</f>
        <v>0-02+</v>
      </c>
      <c r="AL37" s="80" t="str">
        <f>TickFormat('FN30.550.08(IOX)'!$AP41)</f>
        <v>0-04+</v>
      </c>
      <c r="AM37" s="80" t="str">
        <f>TickFormat('FN30.600.08(IOX)'!$AP41)</f>
        <v>0-04+</v>
      </c>
      <c r="AN37" s="187" t="str">
        <f>TickFormat('FN30.650.67(IOX)'!$AP41)</f>
        <v>0-06</v>
      </c>
      <c r="AO37" s="380" t="str">
        <f>TickFormat('GII30.400.10(IOX)'!$AP36)</f>
        <v>0-08</v>
      </c>
      <c r="AP37" s="80" t="str">
        <f>TickFormat('GII30.450.10(IOX)'!$AP36)</f>
        <v>0-07+</v>
      </c>
      <c r="AQ37" s="381" t="str">
        <f>TickFormat('GII30.500.10(IOX)'!$AP36)</f>
        <v>0-06+</v>
      </c>
      <c r="AR37" s="300"/>
      <c r="AS37" s="300"/>
      <c r="AT37" s="300"/>
    </row>
    <row r="38" spans="9:46" s="175" customFormat="1" ht="15">
      <c r="I38" s="148">
        <v>40968</v>
      </c>
      <c r="J38" s="380"/>
      <c r="K38" s="80"/>
      <c r="L38" s="80"/>
      <c r="M38" s="80"/>
      <c r="N38" s="80" t="str">
        <f>TickFormat('FN30.350.10(IOX)'!$P40)</f>
        <v>0-03+</v>
      </c>
      <c r="O38" s="80" t="str">
        <f>TickFormat('FN30.400.10(IOX)'!$P40)</f>
        <v>0-02</v>
      </c>
      <c r="P38" s="80" t="str">
        <f>TickFormat('FN30.450.10(IOX)'!$P40)</f>
        <v>0-02+</v>
      </c>
      <c r="Q38" s="80" t="str">
        <f>TickFormat('FN30.500.10(IOX)'!$P40)</f>
        <v>0-04</v>
      </c>
      <c r="R38" s="80" t="str">
        <f>TickFormat('FN30.400.09(IOX)'!$P42)</f>
        <v>0-01</v>
      </c>
      <c r="S38" s="80" t="str">
        <f>TickFormat('FN30.450.09(IOX)'!$P42)</f>
        <v>0-00+</v>
      </c>
      <c r="T38" s="80" t="str">
        <f>TickFormat('FN30.500.09(IOX)'!$P42)</f>
        <v>0-02+</v>
      </c>
      <c r="U38" s="80" t="str">
        <f>TickFormat('FN30.550.08(IOX)'!$P42)</f>
        <v>0-03</v>
      </c>
      <c r="V38" s="80" t="str">
        <f>TickFormat('FN30.600.08(IOX)'!$P42)</f>
        <v>0-04</v>
      </c>
      <c r="W38" s="187" t="str">
        <f>TickFormat('FN30.650.67(IOX)'!$P42)</f>
        <v>0-06+</v>
      </c>
      <c r="X38" s="380" t="str">
        <f>TickFormat('GII30.400.10(IOX)'!$P37)</f>
        <v>0-04+</v>
      </c>
      <c r="Y38" s="80" t="str">
        <f>TickFormat('GII30.450.10(IOX)'!$P37)</f>
        <v>0-03+</v>
      </c>
      <c r="Z38" s="187" t="str">
        <f>TickFormat('GII30.500.10(IOX)'!$P37)</f>
        <v>0-02</v>
      </c>
      <c r="AA38" s="192"/>
      <c r="AB38" s="80"/>
      <c r="AC38" s="80"/>
      <c r="AD38" s="80"/>
      <c r="AE38" s="80" t="str">
        <f>TickFormat('FN30.350.10(IOX)'!$AP40)</f>
        <v>0-09</v>
      </c>
      <c r="AF38" s="80" t="str">
        <f>TickFormat('FN30.400.10(IOX)'!$AP40)</f>
        <v>0-07+</v>
      </c>
      <c r="AG38" s="80" t="str">
        <f>TickFormat('FN30.450.10(IOX)'!$AP40)</f>
        <v>0-08+</v>
      </c>
      <c r="AH38" s="80" t="str">
        <f>TickFormat('FN30.500.10(IOX)'!$AP40)</f>
        <v>0-08+</v>
      </c>
      <c r="AI38" s="80" t="str">
        <f>TickFormat('FN30.400.09(IOX)'!$AP42)</f>
        <v>0-08+</v>
      </c>
      <c r="AJ38" s="80" t="str">
        <f>TickFormat('FN30.450.09(IOX)'!$AP42)</f>
        <v>0-07</v>
      </c>
      <c r="AK38" s="80" t="str">
        <f>TickFormat('FN30.500.09(IOX)'!$AP42)</f>
        <v>0-06+</v>
      </c>
      <c r="AL38" s="80" t="str">
        <f>TickFormat('FN30.550.08(IOX)'!$AP42)</f>
        <v>0-06+</v>
      </c>
      <c r="AM38" s="80" t="str">
        <f>TickFormat('FN30.600.08(IOX)'!$AP42)</f>
        <v>0-06</v>
      </c>
      <c r="AN38" s="187" t="str">
        <f>TickFormat('FN30.650.67(IOX)'!$AP42)</f>
        <v>0-07+</v>
      </c>
      <c r="AO38" s="380" t="str">
        <f>TickFormat('GII30.400.10(IOX)'!$AP37)</f>
        <v>0-08+</v>
      </c>
      <c r="AP38" s="80" t="str">
        <f>TickFormat('GII30.450.10(IOX)'!$AP37)</f>
        <v>0-08+</v>
      </c>
      <c r="AQ38" s="381" t="str">
        <f>TickFormat('GII30.500.10(IOX)'!$AP37)</f>
        <v>0-08</v>
      </c>
      <c r="AR38" s="300"/>
      <c r="AS38" s="300"/>
      <c r="AT38" s="300"/>
    </row>
    <row r="39" spans="9:46" s="175" customFormat="1" ht="15">
      <c r="I39" s="148">
        <v>40998</v>
      </c>
      <c r="J39" s="380"/>
      <c r="K39" s="80"/>
      <c r="L39" s="80" t="str">
        <f>TickFormat('FN30.400.11(IOX)'!$P29)</f>
        <v>0-01</v>
      </c>
      <c r="M39" s="80" t="str">
        <f>TickFormat('FN30.450.11(IOX)'!$P29)</f>
        <v>0-01</v>
      </c>
      <c r="N39" s="80" t="str">
        <f>TickFormat('FN30.350.10(IOX)'!$P41)</f>
        <v>0-00+</v>
      </c>
      <c r="O39" s="80" t="str">
        <f>TickFormat('FN30.400.10(IOX)'!$P41)</f>
        <v>-0-01</v>
      </c>
      <c r="P39" s="80" t="str">
        <f>TickFormat('FN30.450.10(IOX)'!$P41)</f>
        <v>-0-01+</v>
      </c>
      <c r="Q39" s="80" t="str">
        <f>TickFormat('FN30.500.10(IOX)'!$P41)</f>
        <v>0-02</v>
      </c>
      <c r="R39" s="80" t="str">
        <f>TickFormat('FN30.400.09(IOX)'!$P43)</f>
        <v>-0-02+</v>
      </c>
      <c r="S39" s="80" t="str">
        <f>TickFormat('FN30.450.09(IOX)'!$P43)</f>
        <v>-0-03+</v>
      </c>
      <c r="T39" s="80" t="str">
        <f>TickFormat('FN30.500.09(IOX)'!$P43)</f>
        <v>0-00</v>
      </c>
      <c r="U39" s="80" t="str">
        <f>TickFormat('FN30.550.08(IOX)'!$P43)</f>
        <v>-0-00+</v>
      </c>
      <c r="V39" s="80" t="str">
        <f>TickFormat('FN30.600.08(IOX)'!$P43)</f>
        <v>0-01+</v>
      </c>
      <c r="W39" s="187" t="str">
        <f>TickFormat('FN30.650.67(IOX)'!$P43)</f>
        <v>0-04+</v>
      </c>
      <c r="X39" s="380" t="str">
        <f>TickFormat('GII30.400.10(IOX)'!$P38)</f>
        <v>0-03</v>
      </c>
      <c r="Y39" s="80" t="str">
        <f>TickFormat('GII30.450.10(IOX)'!$P38)</f>
        <v>0-02</v>
      </c>
      <c r="Z39" s="187" t="str">
        <f>TickFormat('GII30.500.10(IOX)'!$P38)</f>
        <v>0-00</v>
      </c>
      <c r="AA39" s="192"/>
      <c r="AB39" s="80"/>
      <c r="AC39" s="80" t="str">
        <f>TickFormat('FN30.400.11(IOX)'!$AP29)</f>
        <v>0-08</v>
      </c>
      <c r="AD39" s="80" t="str">
        <f>TickFormat('FN30.450.11(IOX)'!$AP29)</f>
        <v>0-07+</v>
      </c>
      <c r="AE39" s="80" t="str">
        <f>TickFormat('FN30.350.10(IOX)'!$AP41)</f>
        <v>0-06+</v>
      </c>
      <c r="AF39" s="80" t="str">
        <f>TickFormat('FN30.400.10(IOX)'!$AP41)</f>
        <v>0-05</v>
      </c>
      <c r="AG39" s="80" t="str">
        <f>TickFormat('FN30.450.10(IOX)'!$AP41)</f>
        <v>0-05</v>
      </c>
      <c r="AH39" s="80" t="str">
        <f>TickFormat('FN30.500.10(IOX)'!$AP41)</f>
        <v>0-07</v>
      </c>
      <c r="AI39" s="80" t="str">
        <f>TickFormat('FN30.400.09(IOX)'!$AP43)</f>
        <v>0-05+</v>
      </c>
      <c r="AJ39" s="80" t="str">
        <f>TickFormat('FN30.450.09(IOX)'!$AP43)</f>
        <v>0-03+</v>
      </c>
      <c r="AK39" s="80" t="str">
        <f>TickFormat('FN30.500.09(IOX)'!$AP43)</f>
        <v>0-05</v>
      </c>
      <c r="AL39" s="80" t="str">
        <f>TickFormat('FN30.550.08(IOX)'!$AP43)</f>
        <v>0-04</v>
      </c>
      <c r="AM39" s="80" t="str">
        <f>TickFormat('FN30.600.08(IOX)'!$AP43)</f>
        <v>0-04+</v>
      </c>
      <c r="AN39" s="187" t="str">
        <f>TickFormat('FN30.650.67(IOX)'!$AP43)</f>
        <v>0-06</v>
      </c>
      <c r="AO39" s="380" t="str">
        <f>TickFormat('GII30.400.10(IOX)'!$AP38)</f>
        <v>0-06+</v>
      </c>
      <c r="AP39" s="80" t="str">
        <f>TickFormat('GII30.450.10(IOX)'!$AP38)</f>
        <v>0-06+</v>
      </c>
      <c r="AQ39" s="381" t="str">
        <f>TickFormat('GII30.500.10(IOX)'!$AP38)</f>
        <v>0-06+</v>
      </c>
      <c r="AR39" s="300"/>
      <c r="AS39" s="300"/>
      <c r="AT39" s="300"/>
    </row>
    <row r="40" spans="9:46" s="175" customFormat="1" ht="15">
      <c r="I40" s="148">
        <v>41029</v>
      </c>
      <c r="J40" s="380"/>
      <c r="K40" s="80"/>
      <c r="L40" s="80" t="str">
        <f>TickFormat('FN30.400.11(IOX)'!$P30)</f>
        <v>-0-00+</v>
      </c>
      <c r="M40" s="80" t="str">
        <f>TickFormat('FN30.450.11(IOX)'!$P30)</f>
        <v>-0-00</v>
      </c>
      <c r="N40" s="80" t="str">
        <f>TickFormat('FN30.350.10(IOX)'!$P42)</f>
        <v>-0-01</v>
      </c>
      <c r="O40" s="80" t="str">
        <f>TickFormat('FN30.400.10(IOX)'!$P42)</f>
        <v>-0-03+</v>
      </c>
      <c r="P40" s="80" t="str">
        <f>TickFormat('FN30.450.10(IOX)'!$P42)</f>
        <v>-0-03+</v>
      </c>
      <c r="Q40" s="80" t="str">
        <f>TickFormat('FN30.500.10(IOX)'!$P42)</f>
        <v>0-00</v>
      </c>
      <c r="R40" s="80" t="str">
        <f>TickFormat('FN30.400.09(IOX)'!$P44)</f>
        <v>-0-07</v>
      </c>
      <c r="S40" s="80" t="str">
        <f>TickFormat('FN30.450.09(IOX)'!$P44)</f>
        <v>-0-06+</v>
      </c>
      <c r="T40" s="80" t="str">
        <f>TickFormat('FN30.500.09(IOX)'!$P44)</f>
        <v>-0-02+</v>
      </c>
      <c r="U40" s="80" t="str">
        <f>TickFormat('FN30.550.08(IOX)'!$P44)</f>
        <v>-0-02</v>
      </c>
      <c r="V40" s="80" t="str">
        <f>TickFormat('FN30.600.08(IOX)'!$P44)</f>
        <v>-0-01</v>
      </c>
      <c r="W40" s="187" t="str">
        <f>TickFormat('FN30.650.67(IOX)'!$P44)</f>
        <v>0-02</v>
      </c>
      <c r="X40" s="380" t="str">
        <f>TickFormat('GII30.400.10(IOX)'!$P39)</f>
        <v>0-02+</v>
      </c>
      <c r="Y40" s="80" t="str">
        <f>TickFormat('GII30.450.10(IOX)'!$P39)</f>
        <v>0-00</v>
      </c>
      <c r="Z40" s="187" t="str">
        <f>TickFormat('GII30.500.10(IOX)'!$P39)</f>
        <v>-0-01+</v>
      </c>
      <c r="AA40" s="192"/>
      <c r="AB40" s="80"/>
      <c r="AC40" s="80" t="str">
        <f>TickFormat('FN30.400.11(IOX)'!$AP30)</f>
        <v>0-05</v>
      </c>
      <c r="AD40" s="80" t="str">
        <f>TickFormat('FN30.450.11(IOX)'!$AP30)</f>
        <v>0-05+</v>
      </c>
      <c r="AE40" s="80" t="str">
        <f>TickFormat('FN30.350.10(IOX)'!$AP42)</f>
        <v>0-04</v>
      </c>
      <c r="AF40" s="80" t="str">
        <f>TickFormat('FN30.400.10(IOX)'!$AP42)</f>
        <v>0-01+</v>
      </c>
      <c r="AG40" s="80" t="str">
        <f>TickFormat('FN30.450.10(IOX)'!$AP42)</f>
        <v>0-01+</v>
      </c>
      <c r="AH40" s="80" t="str">
        <f>TickFormat('FN30.500.10(IOX)'!$AP42)</f>
        <v>0-04</v>
      </c>
      <c r="AI40" s="80" t="str">
        <f>TickFormat('FN30.400.09(IOX)'!$AP44)</f>
        <v>-0-00+</v>
      </c>
      <c r="AJ40" s="80" t="str">
        <f>TickFormat('FN30.450.09(IOX)'!$AP44)</f>
        <v>-0-01+</v>
      </c>
      <c r="AK40" s="80" t="str">
        <f>TickFormat('FN30.500.09(IOX)'!$AP44)</f>
        <v>0-01+</v>
      </c>
      <c r="AL40" s="80" t="str">
        <f>TickFormat('FN30.550.08(IOX)'!$AP44)</f>
        <v>0-01</v>
      </c>
      <c r="AM40" s="80" t="str">
        <f>TickFormat('FN30.600.08(IOX)'!$AP44)</f>
        <v>0-01</v>
      </c>
      <c r="AN40" s="187" t="str">
        <f>TickFormat('FN30.650.67(IOX)'!$AP44)</f>
        <v>0-03</v>
      </c>
      <c r="AO40" s="380" t="str">
        <f>TickFormat('GII30.400.10(IOX)'!$AP39)</f>
        <v>0-06</v>
      </c>
      <c r="AP40" s="80" t="str">
        <f>TickFormat('GII30.450.10(IOX)'!$AP39)</f>
        <v>0-04</v>
      </c>
      <c r="AQ40" s="381" t="str">
        <f>TickFormat('GII30.500.10(IOX)'!$AP39)</f>
        <v>0-03+</v>
      </c>
      <c r="AR40" s="300"/>
      <c r="AS40" s="300"/>
      <c r="AT40" s="300"/>
    </row>
    <row r="41" spans="9:46" s="175" customFormat="1" ht="15">
      <c r="I41" s="148">
        <v>41060</v>
      </c>
      <c r="J41" s="380"/>
      <c r="K41" s="80"/>
      <c r="L41" s="80" t="str">
        <f>TickFormat('FN30.400.11(IOX)'!$P31)</f>
        <v>0-03+</v>
      </c>
      <c r="M41" s="80" t="str">
        <f>TickFormat('FN30.450.11(IOX)'!$P31)</f>
        <v>0-02+</v>
      </c>
      <c r="N41" s="80" t="str">
        <f>TickFormat('FN30.350.10(IOX)'!$P43)</f>
        <v>0-02+</v>
      </c>
      <c r="O41" s="80" t="str">
        <f>TickFormat('FN30.400.10(IOX)'!$P43)</f>
        <v>0-01</v>
      </c>
      <c r="P41" s="80" t="str">
        <f>TickFormat('FN30.450.10(IOX)'!$P43)</f>
        <v>0-00</v>
      </c>
      <c r="Q41" s="80" t="str">
        <f>TickFormat('FN30.500.10(IOX)'!$P43)</f>
        <v>0-01</v>
      </c>
      <c r="R41" s="80" t="str">
        <f>TickFormat('FN30.400.09(IOX)'!$P45)</f>
        <v>-0-02+</v>
      </c>
      <c r="S41" s="80" t="str">
        <f>TickFormat('FN30.450.09(IOX)'!$P45)</f>
        <v>-0-02+</v>
      </c>
      <c r="T41" s="80" t="str">
        <f>TickFormat('FN30.500.09(IOX)'!$P45)</f>
        <v>-0-01</v>
      </c>
      <c r="U41" s="80" t="str">
        <f>TickFormat('FN30.550.08(IOX)'!$P45)</f>
        <v>-0-03</v>
      </c>
      <c r="V41" s="80" t="str">
        <f>TickFormat('FN30.600.08(IOX)'!$P45)</f>
        <v>-0-02+</v>
      </c>
      <c r="W41" s="187" t="str">
        <f>TickFormat('FN30.650.67(IOX)'!$P45)</f>
        <v>0-00+</v>
      </c>
      <c r="X41" s="380" t="str">
        <f>TickFormat('GII30.400.10(IOX)'!$P40)</f>
        <v>0-04</v>
      </c>
      <c r="Y41" s="80" t="str">
        <f>TickFormat('GII30.450.10(IOX)'!$P40)</f>
        <v>0-01+</v>
      </c>
      <c r="Z41" s="187" t="str">
        <f>TickFormat('GII30.500.10(IOX)'!$P40)</f>
        <v>-0-01+</v>
      </c>
      <c r="AA41" s="192"/>
      <c r="AB41" s="80"/>
      <c r="AC41" s="80" t="str">
        <f>TickFormat('FN30.400.11(IOX)'!$AP31)</f>
        <v>0-09</v>
      </c>
      <c r="AD41" s="80" t="str">
        <f>TickFormat('FN30.450.11(IOX)'!$AP31)</f>
        <v>0-08+</v>
      </c>
      <c r="AE41" s="80" t="str">
        <f>TickFormat('FN30.350.10(IOX)'!$AP43)</f>
        <v>0-08</v>
      </c>
      <c r="AF41" s="80" t="str">
        <f>TickFormat('FN30.400.10(IOX)'!$AP43)</f>
        <v>0-06</v>
      </c>
      <c r="AG41" s="80" t="str">
        <f>TickFormat('FN30.450.10(IOX)'!$AP43)</f>
        <v>0-05</v>
      </c>
      <c r="AH41" s="80" t="str">
        <f>TickFormat('FN30.500.10(IOX)'!$AP43)</f>
        <v>0-05</v>
      </c>
      <c r="AI41" s="80" t="str">
        <f>TickFormat('FN30.400.09(IOX)'!$AP45)</f>
        <v>0-03+</v>
      </c>
      <c r="AJ41" s="80" t="str">
        <f>TickFormat('FN30.450.09(IOX)'!$AP45)</f>
        <v>0-02+</v>
      </c>
      <c r="AK41" s="80" t="str">
        <f>TickFormat('FN30.500.09(IOX)'!$AP45)</f>
        <v>0-02+</v>
      </c>
      <c r="AL41" s="80" t="str">
        <f>TickFormat('FN30.550.08(IOX)'!$AP45)</f>
        <v>-0-00+</v>
      </c>
      <c r="AM41" s="80" t="str">
        <f>TickFormat('FN30.600.08(IOX)'!$AP45)</f>
        <v>-0-01</v>
      </c>
      <c r="AN41" s="187" t="str">
        <f>TickFormat('FN30.650.67(IOX)'!$AP45)</f>
        <v>0-01+</v>
      </c>
      <c r="AO41" s="380" t="str">
        <f>TickFormat('GII30.400.10(IOX)'!$AP40)</f>
        <v>0-07+</v>
      </c>
      <c r="AP41" s="80" t="str">
        <f>TickFormat('GII30.450.10(IOX)'!$AP40)</f>
        <v>0-06</v>
      </c>
      <c r="AQ41" s="381" t="str">
        <f>TickFormat('GII30.500.10(IOX)'!$AP40)</f>
        <v>0-04+</v>
      </c>
      <c r="AR41" s="300"/>
      <c r="AS41" s="300"/>
      <c r="AT41" s="300"/>
    </row>
    <row r="42" spans="9:46" s="175" customFormat="1" ht="15">
      <c r="I42" s="148">
        <v>41089</v>
      </c>
      <c r="J42" s="380"/>
      <c r="K42" s="80"/>
      <c r="L42" s="80" t="str">
        <f>TickFormat('FN30.400.11(IOX)'!$P32)</f>
        <v>0-03+</v>
      </c>
      <c r="M42" s="80" t="str">
        <f>TickFormat('FN30.450.11(IOX)'!$P32)</f>
        <v>0-03+</v>
      </c>
      <c r="N42" s="80" t="str">
        <f>TickFormat('FN30.350.10(IOX)'!$P44)</f>
        <v>0-03</v>
      </c>
      <c r="O42" s="80" t="str">
        <f>TickFormat('FN30.400.10(IOX)'!$P44)</f>
        <v>0-02+</v>
      </c>
      <c r="P42" s="80" t="str">
        <f>TickFormat('FN30.450.10(IOX)'!$P44)</f>
        <v>0-01+</v>
      </c>
      <c r="Q42" s="80" t="str">
        <f>TickFormat('FN30.500.10(IOX)'!$P44)</f>
        <v>0-02+</v>
      </c>
      <c r="R42" s="80" t="str">
        <f>TickFormat('FN30.400.09(IOX)'!$P46)</f>
        <v>0-00</v>
      </c>
      <c r="S42" s="80" t="str">
        <f>TickFormat('FN30.450.09(IOX)'!$P46)</f>
        <v>-0-00</v>
      </c>
      <c r="T42" s="80" t="str">
        <f>TickFormat('FN30.500.09(IOX)'!$P46)</f>
        <v>0-00</v>
      </c>
      <c r="U42" s="80" t="str">
        <f>TickFormat('FN30.550.08(IOX)'!$P46)</f>
        <v>-0-04</v>
      </c>
      <c r="V42" s="80" t="str">
        <f>TickFormat('FN30.600.08(IOX)'!$P46)</f>
        <v>-0-03+</v>
      </c>
      <c r="W42" s="187" t="str">
        <f>TickFormat('FN30.650.67(IOX)'!$P46)</f>
        <v>-0-02+</v>
      </c>
      <c r="X42" s="380" t="str">
        <f>TickFormat('GII30.400.10(IOX)'!$P41)</f>
        <v>0-04</v>
      </c>
      <c r="Y42" s="80" t="str">
        <f>TickFormat('GII30.450.10(IOX)'!$P41)</f>
        <v>0-03</v>
      </c>
      <c r="Z42" s="187" t="str">
        <f>TickFormat('GII30.500.10(IOX)'!$P41)</f>
        <v>0-01+</v>
      </c>
      <c r="AA42" s="192"/>
      <c r="AB42" s="80"/>
      <c r="AC42" s="80" t="str">
        <f>TickFormat('FN30.400.11(IOX)'!$AP32)</f>
        <v>0-10</v>
      </c>
      <c r="AD42" s="80" t="str">
        <f>TickFormat('FN30.450.11(IOX)'!$AP32)</f>
        <v>0-10</v>
      </c>
      <c r="AE42" s="80" t="str">
        <f>TickFormat('FN30.350.10(IOX)'!$AP44)</f>
        <v>0-09+</v>
      </c>
      <c r="AF42" s="80" t="str">
        <f>TickFormat('FN30.400.10(IOX)'!$AP44)</f>
        <v>0-08+</v>
      </c>
      <c r="AG42" s="80" t="str">
        <f>TickFormat('FN30.450.10(IOX)'!$AP44)</f>
        <v>0-07+</v>
      </c>
      <c r="AH42" s="80" t="str">
        <f>TickFormat('FN30.500.10(IOX)'!$AP44)</f>
        <v>0-06+</v>
      </c>
      <c r="AI42" s="80" t="str">
        <f>TickFormat('FN30.400.09(IOX)'!$AP46)</f>
        <v>0-07+</v>
      </c>
      <c r="AJ42" s="80" t="str">
        <f>TickFormat('FN30.450.09(IOX)'!$AP46)</f>
        <v>0-06</v>
      </c>
      <c r="AK42" s="80" t="str">
        <f>TickFormat('FN30.500.09(IOX)'!$AP46)</f>
        <v>0-04</v>
      </c>
      <c r="AL42" s="80" t="str">
        <f>TickFormat('FN30.550.08(IOX)'!$AP46)</f>
        <v>-0-01</v>
      </c>
      <c r="AM42" s="80" t="str">
        <f>TickFormat('FN30.600.08(IOX)'!$AP46)</f>
        <v>-0-02</v>
      </c>
      <c r="AN42" s="187" t="str">
        <f>TickFormat('FN30.650.67(IOX)'!$AP46)</f>
        <v>-0-01+</v>
      </c>
      <c r="AO42" s="380" t="str">
        <f>TickFormat('GII30.400.10(IOX)'!$AP41)</f>
        <v>0-08+</v>
      </c>
      <c r="AP42" s="80" t="str">
        <f>TickFormat('GII30.450.10(IOX)'!$AP41)</f>
        <v>0-08+</v>
      </c>
      <c r="AQ42" s="381" t="str">
        <f>TickFormat('GII30.500.10(IOX)'!$AP41)</f>
        <v>0-08+</v>
      </c>
      <c r="AR42" s="300"/>
      <c r="AS42" s="300"/>
      <c r="AT42" s="300"/>
    </row>
    <row r="43" spans="9:46" s="175" customFormat="1" ht="15">
      <c r="I43" s="148">
        <v>41121</v>
      </c>
      <c r="J43" s="380"/>
      <c r="K43" s="80"/>
      <c r="L43" s="80" t="str">
        <f>TickFormat('FN30.400.11(IOX)'!$P33)</f>
        <v>0-01</v>
      </c>
      <c r="M43" s="80" t="str">
        <f>TickFormat('FN30.450.11(IOX)'!$P33)</f>
        <v>0-02+</v>
      </c>
      <c r="N43" s="80" t="str">
        <f>TickFormat('FN30.350.10(IOX)'!$P45)</f>
        <v>0-00</v>
      </c>
      <c r="O43" s="80" t="str">
        <f>TickFormat('FN30.400.10(IOX)'!$P45)</f>
        <v>0-00</v>
      </c>
      <c r="P43" s="80" t="str">
        <f>TickFormat('FN30.450.10(IOX)'!$P45)</f>
        <v>0-00+</v>
      </c>
      <c r="Q43" s="80" t="str">
        <f>TickFormat('FN30.500.10(IOX)'!$P45)</f>
        <v>0-02</v>
      </c>
      <c r="R43" s="80" t="str">
        <f>TickFormat('FN30.400.09(IOX)'!$P47)</f>
        <v>-0-01+</v>
      </c>
      <c r="S43" s="80" t="str">
        <f>TickFormat('FN30.450.09(IOX)'!$P47)</f>
        <v>-0-01+</v>
      </c>
      <c r="T43" s="80" t="str">
        <f>TickFormat('FN30.500.09(IOX)'!$P47)</f>
        <v>0-00</v>
      </c>
      <c r="U43" s="80" t="str">
        <f>TickFormat('FN30.550.08(IOX)'!$P47)</f>
        <v>-0-04+</v>
      </c>
      <c r="V43" s="80" t="str">
        <f>TickFormat('FN30.600.08(IOX)'!$P47)</f>
        <v>-0-03+</v>
      </c>
      <c r="W43" s="187" t="str">
        <f>TickFormat('FN30.650.67(IOX)'!$P47)</f>
        <v>-0-02+</v>
      </c>
      <c r="X43" s="380" t="str">
        <f>TickFormat('GII30.400.10(IOX)'!$P42)</f>
        <v>0-02+</v>
      </c>
      <c r="Y43" s="80" t="str">
        <f>TickFormat('GII30.450.10(IOX)'!$P42)</f>
        <v>0-03</v>
      </c>
      <c r="Z43" s="187" t="str">
        <f>TickFormat('GII30.500.10(IOX)'!$P42)</f>
        <v>0-02</v>
      </c>
      <c r="AA43" s="192"/>
      <c r="AB43" s="80"/>
      <c r="AC43" s="80" t="str">
        <f>TickFormat('FN30.400.11(IOX)'!$AP33)</f>
        <v>0-08</v>
      </c>
      <c r="AD43" s="80" t="str">
        <f>TickFormat('FN30.450.11(IOX)'!$AP33)</f>
        <v>0-08+</v>
      </c>
      <c r="AE43" s="80" t="str">
        <f>TickFormat('FN30.350.10(IOX)'!$AP45)</f>
        <v>0-10</v>
      </c>
      <c r="AF43" s="80" t="str">
        <f>TickFormat('FN30.400.10(IOX)'!$AP45)</f>
        <v>0-08</v>
      </c>
      <c r="AG43" s="80" t="str">
        <f>TickFormat('FN30.450.10(IOX)'!$AP45)</f>
        <v>0-06+</v>
      </c>
      <c r="AH43" s="80" t="str">
        <f>TickFormat('FN30.500.10(IOX)'!$AP45)</f>
        <v>0-06</v>
      </c>
      <c r="AI43" s="80" t="str">
        <f>TickFormat('FN30.400.09(IOX)'!$AP47)</f>
        <v>0-07</v>
      </c>
      <c r="AJ43" s="80" t="str">
        <f>TickFormat('FN30.450.09(IOX)'!$AP47)</f>
        <v>0-04+</v>
      </c>
      <c r="AK43" s="80" t="str">
        <f>TickFormat('FN30.500.09(IOX)'!$AP47)</f>
        <v>0-04</v>
      </c>
      <c r="AL43" s="80" t="str">
        <f>TickFormat('FN30.550.08(IOX)'!$AP47)</f>
        <v>-0-01</v>
      </c>
      <c r="AM43" s="80" t="str">
        <f>TickFormat('FN30.600.08(IOX)'!$AP47)</f>
        <v>-0-01</v>
      </c>
      <c r="AN43" s="187" t="str">
        <f>TickFormat('FN30.650.67(IOX)'!$AP47)</f>
        <v>-0-01</v>
      </c>
      <c r="AO43" s="380" t="str">
        <f>TickFormat('GII30.400.10(IOX)'!$AP42)</f>
        <v>0-09+</v>
      </c>
      <c r="AP43" s="80" t="str">
        <f>TickFormat('GII30.450.10(IOX)'!$AP42)</f>
        <v>0-13</v>
      </c>
      <c r="AQ43" s="381" t="str">
        <f>TickFormat('GII30.500.10(IOX)'!$AP42)</f>
        <v>0-10</v>
      </c>
      <c r="AR43" s="300"/>
      <c r="AS43" s="300"/>
      <c r="AT43" s="300"/>
    </row>
    <row r="44" spans="9:46" s="175" customFormat="1" ht="15">
      <c r="I44" s="148">
        <v>41152</v>
      </c>
      <c r="J44" s="380"/>
      <c r="K44" s="80"/>
      <c r="L44" s="80" t="str">
        <f>TickFormat('FN30.400.11(IOX)'!$P34)</f>
        <v>-0-02</v>
      </c>
      <c r="M44" s="80" t="str">
        <f>TickFormat('FN30.450.11(IOX)'!$P34)</f>
        <v>0-00+</v>
      </c>
      <c r="N44" s="80" t="str">
        <f>TickFormat('FN30.350.10(IOX)'!$P46)</f>
        <v>-0-02+</v>
      </c>
      <c r="O44" s="80" t="str">
        <f>TickFormat('FN30.400.10(IOX)'!$P46)</f>
        <v>-0-02+</v>
      </c>
      <c r="P44" s="80" t="str">
        <f>TickFormat('FN30.450.10(IOX)'!$P46)</f>
        <v>-0-01+</v>
      </c>
      <c r="Q44" s="80" t="str">
        <f>TickFormat('FN30.500.10(IOX)'!$P46)</f>
        <v>0-02</v>
      </c>
      <c r="R44" s="80" t="str">
        <f>TickFormat('FN30.400.09(IOX)'!$P48)</f>
        <v>-0-04</v>
      </c>
      <c r="S44" s="80" t="str">
        <f>TickFormat('FN30.450.09(IOX)'!$P48)</f>
        <v>-0-04</v>
      </c>
      <c r="T44" s="80" t="str">
        <f>TickFormat('FN30.500.09(IOX)'!$P48)</f>
        <v>-0-00</v>
      </c>
      <c r="U44" s="80" t="str">
        <f>TickFormat('FN30.550.08(IOX)'!$P48)</f>
        <v>-0-04+</v>
      </c>
      <c r="V44" s="80" t="str">
        <f>TickFormat('FN30.600.08(IOX)'!$P48)</f>
        <v>-0-03+</v>
      </c>
      <c r="W44" s="187" t="str">
        <f>TickFormat('FN30.650.67(IOX)'!$P48)</f>
        <v>-0-04</v>
      </c>
      <c r="X44" s="380" t="str">
        <f>TickFormat('GII30.400.10(IOX)'!$P43)</f>
        <v>0-02+</v>
      </c>
      <c r="Y44" s="80" t="str">
        <f>TickFormat('GII30.450.10(IOX)'!$P43)</f>
        <v>0-03</v>
      </c>
      <c r="Z44" s="187" t="str">
        <f>TickFormat('GII30.500.10(IOX)'!$P43)</f>
        <v>0-02+</v>
      </c>
      <c r="AA44" s="192"/>
      <c r="AB44" s="80"/>
      <c r="AC44" s="80" t="str">
        <f>TickFormat('FN30.400.11(IOX)'!$AP34)</f>
        <v>0-05</v>
      </c>
      <c r="AD44" s="80" t="str">
        <f>TickFormat('FN30.450.11(IOX)'!$AP34)</f>
        <v>0-06+</v>
      </c>
      <c r="AE44" s="80" t="str">
        <f>TickFormat('FN30.350.10(IOX)'!$AP46)</f>
        <v>0-07+</v>
      </c>
      <c r="AF44" s="80" t="str">
        <f>TickFormat('FN30.400.10(IOX)'!$AP46)</f>
        <v>0-05+</v>
      </c>
      <c r="AG44" s="80" t="str">
        <f>TickFormat('FN30.450.10(IOX)'!$AP46)</f>
        <v>0-04+</v>
      </c>
      <c r="AH44" s="80" t="str">
        <f>TickFormat('FN30.500.10(IOX)'!$AP46)</f>
        <v>0-06</v>
      </c>
      <c r="AI44" s="80" t="str">
        <f>TickFormat('FN30.400.09(IOX)'!$AP48)</f>
        <v>0-05</v>
      </c>
      <c r="AJ44" s="80" t="str">
        <f>TickFormat('FN30.450.09(IOX)'!$AP48)</f>
        <v>0-02+</v>
      </c>
      <c r="AK44" s="80" t="str">
        <f>TickFormat('FN30.500.09(IOX)'!$AP48)</f>
        <v>0-03+</v>
      </c>
      <c r="AL44" s="80" t="str">
        <f>TickFormat('FN30.550.08(IOX)'!$AP48)</f>
        <v>-0-00+</v>
      </c>
      <c r="AM44" s="80" t="str">
        <f>TickFormat('FN30.600.08(IOX)'!$AP48)</f>
        <v>-0-01</v>
      </c>
      <c r="AN44" s="187" t="str">
        <f>TickFormat('FN30.650.67(IOX)'!$AP48)</f>
        <v>-0-02+</v>
      </c>
      <c r="AO44" s="380" t="str">
        <f>TickFormat('GII30.400.10(IOX)'!$AP43)</f>
        <v>0-09+</v>
      </c>
      <c r="AP44" s="80" t="str">
        <f>TickFormat('GII30.450.10(IOX)'!$AP43)</f>
        <v>0-12+</v>
      </c>
      <c r="AQ44" s="381" t="str">
        <f>TickFormat('GII30.500.10(IOX)'!$AP43)</f>
        <v>0-11</v>
      </c>
      <c r="AR44" s="300"/>
      <c r="AS44" s="300"/>
      <c r="AT44" s="300"/>
    </row>
    <row r="45" spans="9:46" s="175" customFormat="1" ht="15">
      <c r="I45" s="148">
        <v>41180</v>
      </c>
      <c r="J45" s="380"/>
      <c r="K45" s="80"/>
      <c r="L45" s="80" t="str">
        <f>TickFormat('FN30.400.11(IOX)'!$P35)</f>
        <v>-0-06</v>
      </c>
      <c r="M45" s="80" t="str">
        <f>TickFormat('FN30.450.11(IOX)'!$P35)</f>
        <v>-0-02+</v>
      </c>
      <c r="N45" s="80" t="str">
        <f>TickFormat('FN30.350.10(IOX)'!$P47)</f>
        <v>-0-07+</v>
      </c>
      <c r="O45" s="80" t="str">
        <f>TickFormat('FN30.400.10(IOX)'!$P47)</f>
        <v>-0-08</v>
      </c>
      <c r="P45" s="80" t="str">
        <f>TickFormat('FN30.450.10(IOX)'!$P47)</f>
        <v>-0-04+</v>
      </c>
      <c r="Q45" s="80" t="str">
        <f>TickFormat('FN30.500.10(IOX)'!$P47)</f>
        <v>-0-00+</v>
      </c>
      <c r="R45" s="80" t="str">
        <f>TickFormat('FN30.400.09(IOX)'!$P49)</f>
        <v>-0-09</v>
      </c>
      <c r="S45" s="80" t="str">
        <f>TickFormat('FN30.450.09(IOX)'!$P49)</f>
        <v>-0-07+</v>
      </c>
      <c r="T45" s="80" t="str">
        <f>TickFormat('FN30.500.09(IOX)'!$P49)</f>
        <v>-0-03+</v>
      </c>
      <c r="U45" s="80" t="str">
        <f>TickFormat('FN30.550.08(IOX)'!$P49)</f>
        <v>-0-07</v>
      </c>
      <c r="V45" s="80" t="str">
        <f>TickFormat('FN30.600.08(IOX)'!$P49)</f>
        <v>-0-05</v>
      </c>
      <c r="W45" s="187" t="str">
        <f>TickFormat('FN30.650.67(IOX)'!$P49)</f>
        <v>-0-04</v>
      </c>
      <c r="X45" s="380" t="str">
        <f>TickFormat('GII30.400.10(IOX)'!$P44)</f>
        <v>-0-00</v>
      </c>
      <c r="Y45" s="80" t="str">
        <f>TickFormat('GII30.450.10(IOX)'!$P44)</f>
        <v>0-00+</v>
      </c>
      <c r="Z45" s="187" t="str">
        <f>TickFormat('GII30.500.10(IOX)'!$P44)</f>
        <v>0-00+</v>
      </c>
      <c r="AA45" s="192"/>
      <c r="AB45" s="80"/>
      <c r="AC45" s="80" t="str">
        <f>TickFormat('FN30.400.11(IOX)'!$AP35)</f>
        <v>-0-00</v>
      </c>
      <c r="AD45" s="80" t="str">
        <f>TickFormat('FN30.450.11(IOX)'!$AP35)</f>
        <v>0-02</v>
      </c>
      <c r="AE45" s="80" t="str">
        <f>TickFormat('FN30.350.10(IOX)'!$AP47)</f>
        <v>0-01</v>
      </c>
      <c r="AF45" s="80" t="str">
        <f>TickFormat('FN30.400.10(IOX)'!$AP47)</f>
        <v>-0-01</v>
      </c>
      <c r="AG45" s="80" t="str">
        <f>TickFormat('FN30.450.10(IOX)'!$AP47)</f>
        <v>0-00</v>
      </c>
      <c r="AH45" s="80" t="str">
        <f>TickFormat('FN30.500.10(IOX)'!$AP47)</f>
        <v>0-02+</v>
      </c>
      <c r="AI45" s="80" t="str">
        <f>TickFormat('FN30.400.09(IOX)'!$AP49)</f>
        <v>-0-01+</v>
      </c>
      <c r="AJ45" s="80" t="str">
        <f>TickFormat('FN30.450.09(IOX)'!$AP49)</f>
        <v>-0-02+</v>
      </c>
      <c r="AK45" s="80" t="str">
        <f>TickFormat('FN30.500.09(IOX)'!$AP49)</f>
        <v>-0-00+</v>
      </c>
      <c r="AL45" s="80" t="str">
        <f>TickFormat('FN30.550.08(IOX)'!$AP49)</f>
        <v>-0-04+</v>
      </c>
      <c r="AM45" s="80" t="str">
        <f>TickFormat('FN30.600.08(IOX)'!$AP49)</f>
        <v>-0-03</v>
      </c>
      <c r="AN45" s="187" t="str">
        <f>TickFormat('FN30.650.67(IOX)'!$AP49)</f>
        <v>-0-03</v>
      </c>
      <c r="AO45" s="380" t="str">
        <f>TickFormat('GII30.400.10(IOX)'!$AP44)</f>
        <v>0-09</v>
      </c>
      <c r="AP45" s="80" t="str">
        <f>TickFormat('GII30.450.10(IOX)'!$AP44)</f>
        <v>0-11+</v>
      </c>
      <c r="AQ45" s="381" t="str">
        <f>TickFormat('GII30.500.10(IOX)'!$AP44)</f>
        <v>0-08+</v>
      </c>
      <c r="AR45" s="300"/>
      <c r="AS45" s="300"/>
      <c r="AT45" s="300"/>
    </row>
    <row r="46" spans="9:46" s="175" customFormat="1" ht="15">
      <c r="I46" s="148">
        <v>41213</v>
      </c>
      <c r="J46" s="380"/>
      <c r="K46" s="80"/>
      <c r="L46" s="80" t="str">
        <f>TickFormat('FN30.400.11(IOX)'!$P36)</f>
        <v>-0-01+</v>
      </c>
      <c r="M46" s="80" t="str">
        <f>TickFormat('FN30.450.11(IOX)'!$P36)</f>
        <v>0-00+</v>
      </c>
      <c r="N46" s="80" t="str">
        <f>TickFormat('FN30.350.10(IOX)'!$P48)</f>
        <v>-0-02+</v>
      </c>
      <c r="O46" s="80" t="str">
        <f>TickFormat('FN30.400.10(IOX)'!$P48)</f>
        <v>-0-03+</v>
      </c>
      <c r="P46" s="80" t="str">
        <f>TickFormat('FN30.450.10(IOX)'!$P48)</f>
        <v>-0-01</v>
      </c>
      <c r="Q46" s="80" t="str">
        <f>TickFormat('FN30.500.10(IOX)'!$P48)</f>
        <v>0-01</v>
      </c>
      <c r="R46" s="80" t="str">
        <f>TickFormat('FN30.400.09(IOX)'!$P50)</f>
        <v>-0-05</v>
      </c>
      <c r="S46" s="80" t="str">
        <f>TickFormat('FN30.450.09(IOX)'!$P50)</f>
        <v>-0-04</v>
      </c>
      <c r="T46" s="80" t="str">
        <f>TickFormat('FN30.500.09(IOX)'!$P50)</f>
        <v>-0-01+</v>
      </c>
      <c r="U46" s="80" t="str">
        <f>TickFormat('FN30.550.08(IOX)'!$P50)</f>
        <v>-0-02+</v>
      </c>
      <c r="V46" s="80" t="str">
        <f>TickFormat('FN30.600.08(IOX)'!$P50)</f>
        <v>-0-01+</v>
      </c>
      <c r="W46" s="187" t="str">
        <f>TickFormat('FN30.650.67(IOX)'!$P50)</f>
        <v>-0-00+</v>
      </c>
      <c r="X46" s="380" t="str">
        <f>TickFormat('GII30.400.10(IOX)'!$P45)</f>
        <v>0-01</v>
      </c>
      <c r="Y46" s="80" t="str">
        <f>TickFormat('GII30.450.10(IOX)'!$P45)</f>
        <v>0-01+</v>
      </c>
      <c r="Z46" s="187" t="str">
        <f>TickFormat('GII30.500.10(IOX)'!$P45)</f>
        <v>0-01</v>
      </c>
      <c r="AA46" s="192"/>
      <c r="AB46" s="80"/>
      <c r="AC46" s="80" t="str">
        <f>TickFormat('FN30.400.11(IOX)'!$AP36)</f>
        <v>0-04</v>
      </c>
      <c r="AD46" s="80" t="str">
        <f>TickFormat('FN30.450.11(IOX)'!$AP36)</f>
        <v>0-05+</v>
      </c>
      <c r="AE46" s="80" t="str">
        <f>TickFormat('FN30.350.10(IOX)'!$AP48)</f>
        <v>0-05</v>
      </c>
      <c r="AF46" s="80" t="str">
        <f>TickFormat('FN30.400.10(IOX)'!$AP48)</f>
        <v>0-03</v>
      </c>
      <c r="AG46" s="80" t="str">
        <f>TickFormat('FN30.450.10(IOX)'!$AP48)</f>
        <v>0-03+</v>
      </c>
      <c r="AH46" s="80" t="str">
        <f>TickFormat('FN30.500.10(IOX)'!$AP48)</f>
        <v>0-04+</v>
      </c>
      <c r="AI46" s="80" t="str">
        <f>TickFormat('FN30.400.09(IOX)'!$AP50)</f>
        <v>0-02</v>
      </c>
      <c r="AJ46" s="80" t="str">
        <f>TickFormat('FN30.450.09(IOX)'!$AP50)</f>
        <v>0-01</v>
      </c>
      <c r="AK46" s="80" t="str">
        <f>TickFormat('FN30.500.09(IOX)'!$AP50)</f>
        <v>0-01+</v>
      </c>
      <c r="AL46" s="80" t="str">
        <f>TickFormat('FN30.550.08(IOX)'!$AP50)</f>
        <v>0-00+</v>
      </c>
      <c r="AM46" s="80" t="str">
        <f>TickFormat('FN30.600.08(IOX)'!$AP50)</f>
        <v>0-00+</v>
      </c>
      <c r="AN46" s="187" t="str">
        <f>TickFormat('FN30.650.67(IOX)'!$AP50)</f>
        <v>0-00+</v>
      </c>
      <c r="AO46" s="380" t="str">
        <f>TickFormat('GII30.400.10(IOX)'!$AP45)</f>
        <v>0-07+</v>
      </c>
      <c r="AP46" s="80" t="str">
        <f>TickFormat('GII30.450.10(IOX)'!$AP45)</f>
        <v>0-11</v>
      </c>
      <c r="AQ46" s="381" t="str">
        <f>TickFormat('GII30.500.10(IOX)'!$AP45)</f>
        <v>0-09</v>
      </c>
      <c r="AR46" s="300"/>
      <c r="AS46" s="300"/>
      <c r="AT46" s="300"/>
    </row>
    <row r="47" spans="9:46" s="175" customFormat="1" ht="15">
      <c r="I47" s="148">
        <v>41243</v>
      </c>
      <c r="J47" s="380"/>
      <c r="K47" s="80"/>
      <c r="L47" s="80" t="str">
        <f>TickFormat('FN30.400.11(IOX)'!$P37)</f>
        <v>-0-03</v>
      </c>
      <c r="M47" s="80" t="str">
        <f>TickFormat('FN30.450.11(IOX)'!$P37)</f>
        <v>-0-01+</v>
      </c>
      <c r="N47" s="80" t="str">
        <f>TickFormat('FN30.350.10(IOX)'!$P49)</f>
        <v>-0-03+</v>
      </c>
      <c r="O47" s="80" t="str">
        <f>TickFormat('FN30.400.10(IOX)'!$P49)</f>
        <v>-0-05</v>
      </c>
      <c r="P47" s="80" t="str">
        <f>TickFormat('FN30.450.10(IOX)'!$P49)</f>
        <v>-0-03+</v>
      </c>
      <c r="Q47" s="80" t="str">
        <f>TickFormat('FN30.500.10(IOX)'!$P49)</f>
        <v>-0-01</v>
      </c>
      <c r="R47" s="80" t="str">
        <f>TickFormat('FN30.400.09(IOX)'!$P51)</f>
        <v>-0-06+</v>
      </c>
      <c r="S47" s="80" t="str">
        <f>TickFormat('FN30.450.09(IOX)'!$P51)</f>
        <v>-0-07</v>
      </c>
      <c r="T47" s="80" t="str">
        <f>TickFormat('FN30.500.09(IOX)'!$P51)</f>
        <v>-0-04</v>
      </c>
      <c r="U47" s="80" t="str">
        <f>TickFormat('FN30.550.08(IOX)'!$P51)</f>
        <v>-0-07+</v>
      </c>
      <c r="V47" s="80" t="str">
        <f>TickFormat('FN30.600.08(IOX)'!$P51)</f>
        <v>-0-07+</v>
      </c>
      <c r="W47" s="187" t="str">
        <f>TickFormat('FN30.650.67(IOX)'!$P51)</f>
        <v>-0-05+</v>
      </c>
      <c r="X47" s="380" t="str">
        <f>TickFormat('GII30.400.10(IOX)'!$P46)</f>
        <v>-0-00+</v>
      </c>
      <c r="Y47" s="80" t="str">
        <f>TickFormat('GII30.450.10(IOX)'!$P46)</f>
        <v>-0-00+</v>
      </c>
      <c r="Z47" s="187" t="str">
        <f>TickFormat('GII30.500.10(IOX)'!$P46)</f>
        <v>-0-04</v>
      </c>
      <c r="AA47" s="192"/>
      <c r="AB47" s="80"/>
      <c r="AC47" s="80" t="str">
        <f>TickFormat('FN30.400.11(IOX)'!$AP37)</f>
        <v>0-01+</v>
      </c>
      <c r="AD47" s="80" t="str">
        <f>TickFormat('FN30.450.11(IOX)'!$AP37)</f>
        <v>0-01+</v>
      </c>
      <c r="AE47" s="80" t="str">
        <f>TickFormat('FN30.350.10(IOX)'!$AP49)</f>
        <v>0-02+</v>
      </c>
      <c r="AF47" s="80" t="str">
        <f>TickFormat('FN30.400.10(IOX)'!$AP49)</f>
        <v>-0-00</v>
      </c>
      <c r="AG47" s="80" t="str">
        <f>TickFormat('FN30.450.10(IOX)'!$AP49)</f>
        <v>-0-00+</v>
      </c>
      <c r="AH47" s="80" t="str">
        <f>TickFormat('FN30.500.10(IOX)'!$AP49)</f>
        <v>0-01</v>
      </c>
      <c r="AI47" s="80" t="str">
        <f>TickFormat('FN30.400.09(IOX)'!$AP51)</f>
        <v>-0-01+</v>
      </c>
      <c r="AJ47" s="80" t="str">
        <f>TickFormat('FN30.450.09(IOX)'!$AP51)</f>
        <v>-0-03+</v>
      </c>
      <c r="AK47" s="80" t="str">
        <f>TickFormat('FN30.500.09(IOX)'!$AP51)</f>
        <v>-0-02</v>
      </c>
      <c r="AL47" s="80" t="str">
        <f>TickFormat('FN30.550.08(IOX)'!$AP51)</f>
        <v>-0-05+</v>
      </c>
      <c r="AM47" s="80" t="str">
        <f>TickFormat('FN30.600.08(IOX)'!$AP51)</f>
        <v>-0-06</v>
      </c>
      <c r="AN47" s="187" t="str">
        <f>TickFormat('FN30.650.67(IOX)'!$AP51)</f>
        <v>-0-05</v>
      </c>
      <c r="AO47" s="380" t="str">
        <f>TickFormat('GII30.400.10(IOX)'!$AP46)</f>
        <v>0-05</v>
      </c>
      <c r="AP47" s="80" t="str">
        <f>TickFormat('GII30.450.10(IOX)'!$AP46)</f>
        <v>0-06+</v>
      </c>
      <c r="AQ47" s="381" t="str">
        <f>TickFormat('GII30.500.10(IOX)'!$AP46)</f>
        <v>0-01+</v>
      </c>
      <c r="AR47" s="300"/>
      <c r="AS47" s="300"/>
      <c r="AT47" s="300"/>
    </row>
    <row r="48" spans="9:46" s="175" customFormat="1" ht="15">
      <c r="I48" s="148">
        <v>41274</v>
      </c>
      <c r="J48" s="380"/>
      <c r="K48" s="80"/>
      <c r="L48" s="80" t="str">
        <f>TickFormat('FN30.400.11(IOX)'!$P38)</f>
        <v>-0-03</v>
      </c>
      <c r="M48" s="80" t="str">
        <f>TickFormat('FN30.450.11(IOX)'!$P38)</f>
        <v>0-00</v>
      </c>
      <c r="N48" s="80" t="str">
        <f>TickFormat('FN30.350.10(IOX)'!$P50)</f>
        <v>-0-04+</v>
      </c>
      <c r="O48" s="80" t="str">
        <f>TickFormat('FN30.400.10(IOX)'!$P50)</f>
        <v>-0-04+</v>
      </c>
      <c r="P48" s="80" t="str">
        <f>TickFormat('FN30.450.10(IOX)'!$P50)</f>
        <v>-0-01+</v>
      </c>
      <c r="Q48" s="80" t="str">
        <f>TickFormat('FN30.500.10(IOX)'!$P50)</f>
        <v>0-01+</v>
      </c>
      <c r="R48" s="80" t="str">
        <f>TickFormat('FN30.400.09(IOX)'!$P52)</f>
        <v>-0-05</v>
      </c>
      <c r="S48" s="80" t="str">
        <f>TickFormat('FN30.450.09(IOX)'!$P52)</f>
        <v>-0-04</v>
      </c>
      <c r="T48" s="80" t="str">
        <f>TickFormat('FN30.500.09(IOX)'!$P52)</f>
        <v>-0-00+</v>
      </c>
      <c r="U48" s="80" t="str">
        <f>TickFormat('FN30.550.08(IOX)'!$P52)</f>
        <v>-0-04</v>
      </c>
      <c r="V48" s="80" t="str">
        <f>TickFormat('FN30.600.08(IOX)'!$P52)</f>
        <v>-0-03+</v>
      </c>
      <c r="W48" s="187" t="str">
        <f>TickFormat('FN30.650.67(IOX)'!$P52)</f>
        <v>-0-02+</v>
      </c>
      <c r="X48" s="380" t="str">
        <f>TickFormat('GII30.400.10(IOX)'!$P47)</f>
        <v>-0-01</v>
      </c>
      <c r="Y48" s="80" t="str">
        <f>TickFormat('GII30.450.10(IOX)'!$P47)</f>
        <v>-0-02</v>
      </c>
      <c r="Z48" s="187" t="str">
        <f>TickFormat('GII30.500.10(IOX)'!$P47)</f>
        <v>-0-01+</v>
      </c>
      <c r="AA48" s="192"/>
      <c r="AB48" s="80"/>
      <c r="AC48" s="80" t="str">
        <f>TickFormat('FN30.400.11(IOX)'!$AP38)</f>
        <v>0-00+</v>
      </c>
      <c r="AD48" s="80" t="str">
        <f>TickFormat('FN30.450.11(IOX)'!$AP38)</f>
        <v>0-03</v>
      </c>
      <c r="AE48" s="80" t="str">
        <f>TickFormat('FN30.350.10(IOX)'!$AP50)</f>
        <v>0-00+</v>
      </c>
      <c r="AF48" s="80" t="str">
        <f>TickFormat('FN30.400.10(IOX)'!$AP50)</f>
        <v>-0-00+</v>
      </c>
      <c r="AG48" s="80" t="str">
        <f>TickFormat('FN30.450.10(IOX)'!$AP50)</f>
        <v>0-01+</v>
      </c>
      <c r="AH48" s="80" t="str">
        <f>TickFormat('FN30.500.10(IOX)'!$AP50)</f>
        <v>0-03+</v>
      </c>
      <c r="AI48" s="80" t="str">
        <f>TickFormat('FN30.400.09(IOX)'!$AP52)</f>
        <v>-0-00+</v>
      </c>
      <c r="AJ48" s="80" t="str">
        <f>TickFormat('FN30.450.09(IOX)'!$AP52)</f>
        <v>-0-00+</v>
      </c>
      <c r="AK48" s="80" t="str">
        <f>TickFormat('FN30.500.09(IOX)'!$AP52)</f>
        <v>0-01+</v>
      </c>
      <c r="AL48" s="80" t="str">
        <f>TickFormat('FN30.550.08(IOX)'!$AP52)</f>
        <v>-0-02</v>
      </c>
      <c r="AM48" s="80" t="str">
        <f>TickFormat('FN30.600.08(IOX)'!$AP52)</f>
        <v>-0-01+</v>
      </c>
      <c r="AN48" s="187" t="str">
        <f>TickFormat('FN30.650.67(IOX)'!$AP52)</f>
        <v>-0-02</v>
      </c>
      <c r="AO48" s="380" t="str">
        <f>TickFormat('GII30.400.10(IOX)'!$AP47)</f>
        <v>0-03</v>
      </c>
      <c r="AP48" s="80" t="str">
        <f>TickFormat('GII30.450.10(IOX)'!$AP47)</f>
        <v>0-04</v>
      </c>
      <c r="AQ48" s="381" t="str">
        <f>TickFormat('GII30.500.10(IOX)'!$AP47)</f>
        <v>0-03+</v>
      </c>
      <c r="AR48" s="300"/>
      <c r="AS48" s="300"/>
      <c r="AT48" s="300"/>
    </row>
    <row r="49" spans="9:46" s="175" customFormat="1" ht="15">
      <c r="I49" s="148">
        <v>41305</v>
      </c>
      <c r="J49" s="380"/>
      <c r="K49" s="80"/>
      <c r="L49" s="80" t="str">
        <f>TickFormat('FN30.400.11(IOX)'!$P39)</f>
        <v>-0-04+</v>
      </c>
      <c r="M49" s="80" t="str">
        <f>TickFormat('FN30.450.11(IOX)'!$P39)</f>
        <v>-0-01+</v>
      </c>
      <c r="N49" s="80" t="str">
        <f>TickFormat('FN30.350.10(IOX)'!$P51)</f>
        <v>-0-06</v>
      </c>
      <c r="O49" s="80" t="str">
        <f>TickFormat('FN30.400.10(IOX)'!$P51)</f>
        <v>-0-06</v>
      </c>
      <c r="P49" s="80" t="str">
        <f>TickFormat('FN30.450.10(IOX)'!$P51)</f>
        <v>-0-03+</v>
      </c>
      <c r="Q49" s="80" t="str">
        <f>TickFormat('FN30.500.10(IOX)'!$P51)</f>
        <v>-0-00+</v>
      </c>
      <c r="R49" s="80" t="str">
        <f>TickFormat('FN30.400.09(IOX)'!$P53)</f>
        <v>-0-07+</v>
      </c>
      <c r="S49" s="80" t="str">
        <f>TickFormat('FN30.450.09(IOX)'!$P53)</f>
        <v>-0-07</v>
      </c>
      <c r="T49" s="80" t="str">
        <f>TickFormat('FN30.500.09(IOX)'!$P53)</f>
        <v>-0-02</v>
      </c>
      <c r="U49" s="80" t="str">
        <f>TickFormat('FN30.550.08(IOX)'!$P53)</f>
        <v>-0-06</v>
      </c>
      <c r="V49" s="80" t="str">
        <f>TickFormat('FN30.600.08(IOX)'!$P53)</f>
        <v>-0-05</v>
      </c>
      <c r="W49" s="187" t="str">
        <f>TickFormat('FN30.650.67(IOX)'!$P53)</f>
        <v>-0-04+</v>
      </c>
      <c r="X49" s="380" t="str">
        <f>TickFormat('GII30.400.10(IOX)'!$P48)</f>
        <v>-0-02</v>
      </c>
      <c r="Y49" s="80" t="str">
        <f>TickFormat('GII30.450.10(IOX)'!$P48)</f>
        <v>-0-02</v>
      </c>
      <c r="Z49" s="187" t="str">
        <f>TickFormat('GII30.500.10(IOX)'!$P48)</f>
        <v>-0-01+</v>
      </c>
      <c r="AA49" s="192"/>
      <c r="AB49" s="80"/>
      <c r="AC49" s="80" t="str">
        <f>TickFormat('FN30.400.11(IOX)'!$AP39)</f>
        <v>-0-01</v>
      </c>
      <c r="AD49" s="80" t="str">
        <f>TickFormat('FN30.450.11(IOX)'!$AP39)</f>
        <v>0-01+</v>
      </c>
      <c r="AE49" s="80" t="str">
        <f>TickFormat('FN30.350.10(IOX)'!$AP51)</f>
        <v>-0-01+</v>
      </c>
      <c r="AF49" s="80" t="str">
        <f>TickFormat('FN30.400.10(IOX)'!$AP51)</f>
        <v>-0-02+</v>
      </c>
      <c r="AG49" s="80" t="str">
        <f>TickFormat('FN30.450.10(IOX)'!$AP51)</f>
        <v>-0-01</v>
      </c>
      <c r="AH49" s="80" t="str">
        <f>TickFormat('FN30.500.10(IOX)'!$AP51)</f>
        <v>0-01+</v>
      </c>
      <c r="AI49" s="80" t="str">
        <f>TickFormat('FN30.400.09(IOX)'!$AP53)</f>
        <v>-0-03</v>
      </c>
      <c r="AJ49" s="80" t="str">
        <f>TickFormat('FN30.450.09(IOX)'!$AP53)</f>
        <v>-0-04</v>
      </c>
      <c r="AK49" s="80" t="str">
        <f>TickFormat('FN30.500.09(IOX)'!$AP53)</f>
        <v>-0-00+</v>
      </c>
      <c r="AL49" s="80" t="str">
        <f>TickFormat('FN30.550.08(IOX)'!$AP53)</f>
        <v>-0-04</v>
      </c>
      <c r="AM49" s="80" t="str">
        <f>TickFormat('FN30.600.08(IOX)'!$AP53)</f>
        <v>-0-03+</v>
      </c>
      <c r="AN49" s="187" t="str">
        <f>TickFormat('FN30.650.67(IOX)'!$AP53)</f>
        <v>-0-04</v>
      </c>
      <c r="AO49" s="380" t="str">
        <f>TickFormat('GII30.400.10(IOX)'!$AP48)</f>
        <v>0-00+</v>
      </c>
      <c r="AP49" s="80" t="str">
        <f>TickFormat('GII30.450.10(IOX)'!$AP48)</f>
        <v>0-01+</v>
      </c>
      <c r="AQ49" s="381" t="str">
        <f>TickFormat('GII30.500.10(IOX)'!$AP48)</f>
        <v>0-02+</v>
      </c>
      <c r="AR49" s="300"/>
      <c r="AS49" s="300"/>
      <c r="AT49" s="300"/>
    </row>
    <row r="50" spans="9:46" s="175" customFormat="1" ht="15">
      <c r="I50" s="148">
        <v>41333</v>
      </c>
      <c r="J50" s="380"/>
      <c r="K50" s="80"/>
      <c r="L50" s="80" t="str">
        <f>TickFormat('FN30.400.11(IOX)'!$P40)</f>
        <v>-0-06+</v>
      </c>
      <c r="M50" s="80" t="str">
        <f>TickFormat('FN30.450.11(IOX)'!$P40)</f>
        <v>-0-03</v>
      </c>
      <c r="N50" s="80" t="str">
        <f>TickFormat('FN30.350.10(IOX)'!$P52)</f>
        <v>-0-06</v>
      </c>
      <c r="O50" s="80" t="str">
        <f>TickFormat('FN30.400.10(IOX)'!$P52)</f>
        <v>-0-07</v>
      </c>
      <c r="P50" s="80" t="str">
        <f>TickFormat('FN30.450.10(IOX)'!$P52)</f>
        <v>-0-05</v>
      </c>
      <c r="Q50" s="80" t="str">
        <f>TickFormat('FN30.500.10(IOX)'!$P52)</f>
        <v>-0-01</v>
      </c>
      <c r="R50" s="80" t="str">
        <f>TickFormat('FN30.400.09(IOX)'!$P54)</f>
        <v>-0-09+</v>
      </c>
      <c r="S50" s="80" t="str">
        <f>TickFormat('FN30.450.09(IOX)'!$P54)</f>
        <v>-0-07+</v>
      </c>
      <c r="T50" s="80" t="str">
        <f>TickFormat('FN30.500.09(IOX)'!$P54)</f>
        <v>-0-02</v>
      </c>
      <c r="U50" s="80" t="str">
        <f>TickFormat('FN30.550.08(IOX)'!$P54)</f>
        <v>-0-06</v>
      </c>
      <c r="V50" s="80" t="str">
        <f>TickFormat('FN30.600.08(IOX)'!$P54)</f>
        <v>-0-05</v>
      </c>
      <c r="W50" s="187" t="str">
        <f>TickFormat('FN30.650.67(IOX)'!$P54)</f>
        <v>-0-05+</v>
      </c>
      <c r="X50" s="380" t="str">
        <f>TickFormat('GII30.400.10(IOX)'!$P49)</f>
        <v>-0-02+</v>
      </c>
      <c r="Y50" s="80" t="str">
        <f>TickFormat('GII30.450.10(IOX)'!$P49)</f>
        <v>-0-03</v>
      </c>
      <c r="Z50" s="187" t="str">
        <f>TickFormat('GII30.500.10(IOX)'!$P49)</f>
        <v>-0-03</v>
      </c>
      <c r="AA50" s="192"/>
      <c r="AB50" s="80"/>
      <c r="AC50" s="80" t="str">
        <f>TickFormat('FN30.400.11(IOX)'!$AP40)</f>
        <v>-0-02</v>
      </c>
      <c r="AD50" s="80" t="str">
        <f>TickFormat('FN30.450.11(IOX)'!$AP40)</f>
        <v>0-00+</v>
      </c>
      <c r="AE50" s="80" t="str">
        <f>TickFormat('FN30.350.10(IOX)'!$AP52)</f>
        <v>-0-00</v>
      </c>
      <c r="AF50" s="80" t="str">
        <f>TickFormat('FN30.400.10(IOX)'!$AP52)</f>
        <v>-0-02+</v>
      </c>
      <c r="AG50" s="80" t="str">
        <f>TickFormat('FN30.450.10(IOX)'!$AP52)</f>
        <v>-0-01</v>
      </c>
      <c r="AH50" s="80" t="str">
        <f>TickFormat('FN30.500.10(IOX)'!$AP52)</f>
        <v>0-01+</v>
      </c>
      <c r="AI50" s="80" t="str">
        <f>TickFormat('FN30.400.09(IOX)'!$AP54)</f>
        <v>-0-04</v>
      </c>
      <c r="AJ50" s="80" t="str">
        <f>TickFormat('FN30.450.09(IOX)'!$AP54)</f>
        <v>-0-03+</v>
      </c>
      <c r="AK50" s="80" t="str">
        <f>TickFormat('FN30.500.09(IOX)'!$AP54)</f>
        <v>0-00+</v>
      </c>
      <c r="AL50" s="80" t="str">
        <f>TickFormat('FN30.550.08(IOX)'!$AP54)</f>
        <v>-0-03</v>
      </c>
      <c r="AM50" s="80" t="str">
        <f>TickFormat('FN30.600.08(IOX)'!$AP54)</f>
        <v>-0-03+</v>
      </c>
      <c r="AN50" s="187" t="str">
        <f>TickFormat('FN30.650.67(IOX)'!$AP54)</f>
        <v>-0-04+</v>
      </c>
      <c r="AO50" s="380" t="str">
        <f>TickFormat('GII30.400.10(IOX)'!$AP49)</f>
        <v>0-01</v>
      </c>
      <c r="AP50" s="80" t="str">
        <f>TickFormat('GII30.450.10(IOX)'!$AP49)</f>
        <v>0-01+</v>
      </c>
      <c r="AQ50" s="381" t="str">
        <f>TickFormat('GII30.500.10(IOX)'!$AP49)</f>
        <v>0-02</v>
      </c>
      <c r="AR50" s="300"/>
      <c r="AS50" s="300"/>
      <c r="AT50" s="300"/>
    </row>
    <row r="51" spans="9:46" s="175" customFormat="1" ht="15">
      <c r="I51" s="148">
        <v>41361</v>
      </c>
      <c r="J51" s="380" t="str">
        <f>TickFormat('FN30.300.12(IOX)'!$P29)</f>
        <v>0-04+</v>
      </c>
      <c r="K51" s="80" t="str">
        <f>TickFormat('FN30.350.12(IOX)'!$P29)</f>
        <v>0-01+</v>
      </c>
      <c r="L51" s="80" t="str">
        <f>TickFormat('FN30.400.11(IOX)'!$P41)</f>
        <v>-0-02+</v>
      </c>
      <c r="M51" s="80" t="str">
        <f>TickFormat('FN30.450.11(IOX)'!$P41)</f>
        <v>-0-01</v>
      </c>
      <c r="N51" s="80" t="str">
        <f>TickFormat('FN30.350.10(IOX)'!$P53)</f>
        <v>-0-04</v>
      </c>
      <c r="O51" s="80" t="str">
        <f>TickFormat('FN30.400.10(IOX)'!$P53)</f>
        <v>-0-04+</v>
      </c>
      <c r="P51" s="80" t="str">
        <f>TickFormat('FN30.450.10(IOX)'!$P53)</f>
        <v>-0-03+</v>
      </c>
      <c r="Q51" s="80" t="str">
        <f>TickFormat('FN30.500.10(IOX)'!$P53)</f>
        <v>0-00</v>
      </c>
      <c r="R51" s="80" t="str">
        <f>TickFormat('FN30.400.09(IOX)'!$P55)</f>
        <v>-0-08</v>
      </c>
      <c r="S51" s="80" t="str">
        <f>TickFormat('FN30.450.09(IOX)'!$P55)</f>
        <v>-0-05+</v>
      </c>
      <c r="T51" s="80" t="str">
        <f>TickFormat('FN30.500.09(IOX)'!$P55)</f>
        <v>-0-01</v>
      </c>
      <c r="U51" s="80" t="str">
        <f>TickFormat('FN30.550.08(IOX)'!$P55)</f>
        <v>-0-05</v>
      </c>
      <c r="V51" s="80" t="str">
        <f>TickFormat('FN30.600.08(IOX)'!$P55)</f>
        <v>-0-04</v>
      </c>
      <c r="W51" s="187" t="str">
        <f>TickFormat('FN30.650.67(IOX)'!$P55)</f>
        <v>-0-03</v>
      </c>
      <c r="X51" s="380" t="str">
        <f>TickFormat('GII30.400.10(IOX)'!$P50)</f>
        <v>-0-01+</v>
      </c>
      <c r="Y51" s="80" t="str">
        <f>TickFormat('GII30.450.10(IOX)'!$P50)</f>
        <v>-0-02+</v>
      </c>
      <c r="Z51" s="187" t="str">
        <f>TickFormat('GII30.500.10(IOX)'!$P50)</f>
        <v>-0-04</v>
      </c>
      <c r="AA51" s="192" t="str">
        <f>TickFormat('FN30.300.12(IOX)'!$AP29)</f>
        <v>0-09+</v>
      </c>
      <c r="AB51" s="80" t="str">
        <f>TickFormat('FN30.350.12(IOX)'!$AP29)</f>
        <v>0-06</v>
      </c>
      <c r="AC51" s="80" t="str">
        <f>TickFormat('FN30.400.11(IOX)'!$AP41)</f>
        <v>0-01</v>
      </c>
      <c r="AD51" s="80" t="str">
        <f>TickFormat('FN30.450.11(IOX)'!$AP41)</f>
        <v>0-02</v>
      </c>
      <c r="AE51" s="80" t="str">
        <f>TickFormat('FN30.350.10(IOX)'!$AP53)</f>
        <v>0-01</v>
      </c>
      <c r="AF51" s="80" t="str">
        <f>TickFormat('FN30.400.10(IOX)'!$AP53)</f>
        <v>-0-01</v>
      </c>
      <c r="AG51" s="80" t="str">
        <f>TickFormat('FN30.450.10(IOX)'!$AP53)</f>
        <v>-0-00+</v>
      </c>
      <c r="AH51" s="80" t="str">
        <f>TickFormat('FN30.500.10(IOX)'!$AP53)</f>
        <v>0-02</v>
      </c>
      <c r="AI51" s="80" t="str">
        <f>TickFormat('FN30.400.09(IOX)'!$AP55)</f>
        <v>-0-03+</v>
      </c>
      <c r="AJ51" s="80" t="str">
        <f>TickFormat('FN30.450.09(IOX)'!$AP55)</f>
        <v>-0-02</v>
      </c>
      <c r="AK51" s="80" t="str">
        <f>TickFormat('FN30.500.09(IOX)'!$AP55)</f>
        <v>0-01</v>
      </c>
      <c r="AL51" s="80" t="str">
        <f>TickFormat('FN30.550.08(IOX)'!$AP55)</f>
        <v>-0-03</v>
      </c>
      <c r="AM51" s="80" t="str">
        <f>TickFormat('FN30.600.08(IOX)'!$AP55)</f>
        <v>-0-02+</v>
      </c>
      <c r="AN51" s="187" t="str">
        <f>TickFormat('FN30.650.67(IOX)'!$AP55)</f>
        <v>-0-02+</v>
      </c>
      <c r="AO51" s="380" t="str">
        <f>TickFormat('GII30.400.10(IOX)'!$AP50)</f>
        <v>0-01</v>
      </c>
      <c r="AP51" s="80" t="str">
        <f>TickFormat('GII30.450.10(IOX)'!$AP50)</f>
        <v>0-01</v>
      </c>
      <c r="AQ51" s="381" t="str">
        <f>TickFormat('GII30.500.10(IOX)'!$AP50)</f>
        <v>0-00+</v>
      </c>
      <c r="AR51" s="300"/>
      <c r="AS51" s="300"/>
      <c r="AT51" s="300"/>
    </row>
    <row r="52" spans="9:46" s="175" customFormat="1" ht="15">
      <c r="I52" s="148">
        <v>41394</v>
      </c>
      <c r="J52" s="380" t="str">
        <f>TickFormat('FN30.300.12(IOX)'!$P30)</f>
        <v>0-04+</v>
      </c>
      <c r="K52" s="80" t="str">
        <f>TickFormat('FN30.350.12(IOX)'!$P30)</f>
        <v>0-02</v>
      </c>
      <c r="L52" s="80" t="str">
        <f>TickFormat('FN30.400.11(IOX)'!$P42)</f>
        <v>-0-03+</v>
      </c>
      <c r="M52" s="80" t="str">
        <f>TickFormat('FN30.450.11(IOX)'!$P42)</f>
        <v>-0-03+</v>
      </c>
      <c r="N52" s="80" t="str">
        <f>TickFormat('FN30.350.10(IOX)'!$P54)</f>
        <v>-0-04</v>
      </c>
      <c r="O52" s="80" t="str">
        <f>TickFormat('FN30.400.10(IOX)'!$P54)</f>
        <v>-0-05</v>
      </c>
      <c r="P52" s="80" t="str">
        <f>TickFormat('FN30.450.10(IOX)'!$P54)</f>
        <v>-0-05+</v>
      </c>
      <c r="Q52" s="80" t="str">
        <f>TickFormat('FN30.500.10(IOX)'!$P54)</f>
        <v>-0-01</v>
      </c>
      <c r="R52" s="80" t="str">
        <f>TickFormat('FN30.400.09(IOX)'!$P56)</f>
        <v>-0-08+</v>
      </c>
      <c r="S52" s="80" t="str">
        <f>TickFormat('FN30.450.09(IOX)'!$P56)</f>
        <v>-0-07+</v>
      </c>
      <c r="T52" s="80" t="str">
        <f>TickFormat('FN30.500.09(IOX)'!$P56)</f>
        <v>-0-03+</v>
      </c>
      <c r="U52" s="80" t="str">
        <f>TickFormat('FN30.550.08(IOX)'!$P56)</f>
        <v>-0-08</v>
      </c>
      <c r="V52" s="80" t="str">
        <f>TickFormat('FN30.600.08(IOX)'!$P56)</f>
        <v>-0-07+</v>
      </c>
      <c r="W52" s="187" t="str">
        <f>TickFormat('FN30.650.67(IOX)'!$P56)</f>
        <v>-0-04</v>
      </c>
      <c r="X52" s="380" t="str">
        <f>TickFormat('GII30.400.10(IOX)'!$P51)</f>
        <v>-0-03</v>
      </c>
      <c r="Y52" s="80" t="str">
        <f>TickFormat('GII30.450.10(IOX)'!$P51)</f>
        <v>-0-04</v>
      </c>
      <c r="Z52" s="187" t="str">
        <f>TickFormat('GII30.500.10(IOX)'!$P51)</f>
        <v>-0-06+</v>
      </c>
      <c r="AA52" s="192" t="str">
        <f>TickFormat('FN30.300.12(IOX)'!$AP30)</f>
        <v>0-11+</v>
      </c>
      <c r="AB52" s="80" t="str">
        <f>TickFormat('FN30.350.12(IOX)'!$AP30)</f>
        <v>0-06+</v>
      </c>
      <c r="AC52" s="80" t="str">
        <f>TickFormat('FN30.400.11(IOX)'!$AP42)</f>
        <v>0-00+</v>
      </c>
      <c r="AD52" s="80" t="str">
        <f>TickFormat('FN30.450.11(IOX)'!$AP42)</f>
        <v>-0-00</v>
      </c>
      <c r="AE52" s="80" t="str">
        <f>TickFormat('FN30.350.10(IOX)'!$AP54)</f>
        <v>0-01+</v>
      </c>
      <c r="AF52" s="80" t="str">
        <f>TickFormat('FN30.400.10(IOX)'!$AP54)</f>
        <v>-0-01</v>
      </c>
      <c r="AG52" s="80" t="str">
        <f>TickFormat('FN30.450.10(IOX)'!$AP54)</f>
        <v>-0-02+</v>
      </c>
      <c r="AH52" s="80" t="str">
        <f>TickFormat('FN30.500.10(IOX)'!$AP54)</f>
        <v>0-00+</v>
      </c>
      <c r="AI52" s="80" t="str">
        <f>TickFormat('FN30.400.09(IOX)'!$AP56)</f>
        <v>-0-04+</v>
      </c>
      <c r="AJ52" s="80" t="str">
        <f>TickFormat('FN30.450.09(IOX)'!$AP56)</f>
        <v>-0-05</v>
      </c>
      <c r="AK52" s="80" t="str">
        <f>TickFormat('FN30.500.09(IOX)'!$AP56)</f>
        <v>-0-01+</v>
      </c>
      <c r="AL52" s="80" t="str">
        <f>TickFormat('FN30.550.08(IOX)'!$AP56)</f>
        <v>-0-06</v>
      </c>
      <c r="AM52" s="80" t="str">
        <f>TickFormat('FN30.600.08(IOX)'!$AP56)</f>
        <v>-0-06</v>
      </c>
      <c r="AN52" s="187" t="str">
        <f>TickFormat('FN30.650.67(IOX)'!$AP56)</f>
        <v>-0-03</v>
      </c>
      <c r="AO52" s="380" t="str">
        <f>TickFormat('GII30.400.10(IOX)'!$AP51)</f>
        <v>0-00+</v>
      </c>
      <c r="AP52" s="80" t="str">
        <f>TickFormat('GII30.450.10(IOX)'!$AP51)</f>
        <v>0-01+</v>
      </c>
      <c r="AQ52" s="381" t="str">
        <f>TickFormat('GII30.500.10(IOX)'!$AP51)</f>
        <v>-0-02+</v>
      </c>
      <c r="AR52" s="300"/>
      <c r="AS52" s="300"/>
      <c r="AT52" s="300"/>
    </row>
    <row r="53" spans="9:46" s="175" customFormat="1" ht="15">
      <c r="I53" s="148">
        <v>41425</v>
      </c>
      <c r="J53" s="380" t="str">
        <f>TickFormat('FN30.300.12(IOX)'!$P31)</f>
        <v>0-04+</v>
      </c>
      <c r="K53" s="80" t="str">
        <f>TickFormat('FN30.350.12(IOX)'!$P31)</f>
        <v>0-03+</v>
      </c>
      <c r="L53" s="80" t="str">
        <f>TickFormat('FN30.400.11(IOX)'!$P43)</f>
        <v>-0-01</v>
      </c>
      <c r="M53" s="80" t="str">
        <f>TickFormat('FN30.450.11(IOX)'!$P43)</f>
        <v>-0-01+</v>
      </c>
      <c r="N53" s="80" t="str">
        <f>TickFormat('FN30.350.10(IOX)'!$P55)</f>
        <v>-0-00+</v>
      </c>
      <c r="O53" s="80" t="str">
        <f>TickFormat('FN30.400.10(IOX)'!$P55)</f>
        <v>-0-02</v>
      </c>
      <c r="P53" s="80" t="str">
        <f>TickFormat('FN30.450.10(IOX)'!$P55)</f>
        <v>-0-03</v>
      </c>
      <c r="Q53" s="80" t="str">
        <f>TickFormat('FN30.500.10(IOX)'!$P55)</f>
        <v>-0-00+</v>
      </c>
      <c r="R53" s="80" t="str">
        <f>TickFormat('FN30.400.09(IOX)'!$P57)</f>
        <v>-0-04</v>
      </c>
      <c r="S53" s="80" t="str">
        <f>TickFormat('FN30.450.09(IOX)'!$P57)</f>
        <v>-0-04</v>
      </c>
      <c r="T53" s="80" t="str">
        <f>TickFormat('FN30.500.09(IOX)'!$P57)</f>
        <v>-0-02+</v>
      </c>
      <c r="U53" s="80" t="str">
        <f>TickFormat('FN30.550.08(IOX)'!$P57)</f>
        <v>-0-06+</v>
      </c>
      <c r="V53" s="80" t="str">
        <f>TickFormat('FN30.600.08(IOX)'!$P57)</f>
        <v>-0-06+</v>
      </c>
      <c r="W53" s="187" t="str">
        <f>TickFormat('FN30.650.67(IOX)'!$P57)</f>
        <v>-0-04</v>
      </c>
      <c r="X53" s="380" t="str">
        <f>TickFormat('GII30.400.10(IOX)'!$P52)</f>
        <v>-0-01</v>
      </c>
      <c r="Y53" s="80" t="str">
        <f>TickFormat('GII30.450.10(IOX)'!$P52)</f>
        <v>-0-04</v>
      </c>
      <c r="Z53" s="187" t="str">
        <f>TickFormat('GII30.500.10(IOX)'!$P52)</f>
        <v>-0-06+</v>
      </c>
      <c r="AA53" s="192" t="str">
        <f>TickFormat('FN30.300.12(IOX)'!$AP31)</f>
        <v>0-08</v>
      </c>
      <c r="AB53" s="80" t="str">
        <f>TickFormat('FN30.350.12(IOX)'!$AP31)</f>
        <v>0-06+</v>
      </c>
      <c r="AC53" s="80" t="str">
        <f>TickFormat('FN30.400.11(IOX)'!$AP43)</f>
        <v>0-02</v>
      </c>
      <c r="AD53" s="80" t="str">
        <f>TickFormat('FN30.450.11(IOX)'!$AP43)</f>
        <v>0-01</v>
      </c>
      <c r="AE53" s="80" t="str">
        <f>TickFormat('FN30.350.10(IOX)'!$AP55)</f>
        <v>0-04</v>
      </c>
      <c r="AF53" s="80" t="str">
        <f>TickFormat('FN30.400.10(IOX)'!$AP55)</f>
        <v>0-01+</v>
      </c>
      <c r="AG53" s="80" t="str">
        <f>TickFormat('FN30.450.10(IOX)'!$AP55)</f>
        <v>-0-00</v>
      </c>
      <c r="AH53" s="80" t="str">
        <f>TickFormat('FN30.500.10(IOX)'!$AP55)</f>
        <v>0-01</v>
      </c>
      <c r="AI53" s="80" t="str">
        <f>TickFormat('FN30.400.09(IOX)'!$AP57)</f>
        <v>0-00</v>
      </c>
      <c r="AJ53" s="80" t="str">
        <f>TickFormat('FN30.450.09(IOX)'!$AP57)</f>
        <v>-0-01</v>
      </c>
      <c r="AK53" s="80" t="str">
        <f>TickFormat('FN30.500.09(IOX)'!$AP57)</f>
        <v>-0-00+</v>
      </c>
      <c r="AL53" s="80" t="str">
        <f>TickFormat('FN30.550.08(IOX)'!$AP57)</f>
        <v>-0-04+</v>
      </c>
      <c r="AM53" s="80" t="str">
        <f>TickFormat('FN30.600.08(IOX)'!$AP57)</f>
        <v>-0-05+</v>
      </c>
      <c r="AN53" s="187" t="str">
        <f>TickFormat('FN30.650.67(IOX)'!$AP57)</f>
        <v>-0-03</v>
      </c>
      <c r="AO53" s="380" t="str">
        <f>TickFormat('GII30.400.10(IOX)'!$AP52)</f>
        <v>0-01</v>
      </c>
      <c r="AP53" s="80" t="str">
        <f>TickFormat('GII30.450.10(IOX)'!$AP52)</f>
        <v>-0-01+</v>
      </c>
      <c r="AQ53" s="381" t="str">
        <f>TickFormat('GII30.500.10(IOX)'!$AP52)</f>
        <v>-0-04</v>
      </c>
      <c r="AR53" s="300"/>
      <c r="AS53" s="300"/>
      <c r="AT53" s="300"/>
    </row>
    <row r="54" spans="9:46" s="175" customFormat="1" ht="15">
      <c r="I54" s="148">
        <v>41453</v>
      </c>
      <c r="J54" s="380" t="str">
        <f>TickFormat('FN30.300.12(IOX)'!$P32)</f>
        <v>0-02</v>
      </c>
      <c r="K54" s="80" t="str">
        <f>TickFormat('FN30.350.12(IOX)'!$P32)</f>
        <v>-0-00+</v>
      </c>
      <c r="L54" s="80" t="str">
        <f>TickFormat('FN30.400.11(IOX)'!$P44)</f>
        <v>-0-06</v>
      </c>
      <c r="M54" s="80" t="str">
        <f>TickFormat('FN30.450.11(IOX)'!$P44)</f>
        <v>-0-05</v>
      </c>
      <c r="N54" s="80" t="str">
        <f>TickFormat('FN30.350.10(IOX)'!$P56)</f>
        <v>-0-06+</v>
      </c>
      <c r="O54" s="80" t="str">
        <f>TickFormat('FN30.400.10(IOX)'!$P56)</f>
        <v>-0-07+</v>
      </c>
      <c r="P54" s="80" t="str">
        <f>TickFormat('FN30.450.10(IOX)'!$P56)</f>
        <v>-0-06</v>
      </c>
      <c r="Q54" s="80" t="str">
        <f>TickFormat('FN30.500.10(IOX)'!$P56)</f>
        <v>-0-01+</v>
      </c>
      <c r="R54" s="80" t="str">
        <f>TickFormat('FN30.400.09(IOX)'!$P58)</f>
        <v>-0-11</v>
      </c>
      <c r="S54" s="80" t="str">
        <f>TickFormat('FN30.450.09(IOX)'!$P58)</f>
        <v>-0-09</v>
      </c>
      <c r="T54" s="80" t="str">
        <f>TickFormat('FN30.500.09(IOX)'!$P58)</f>
        <v>-0-03+</v>
      </c>
      <c r="U54" s="80" t="str">
        <f>TickFormat('FN30.550.08(IOX)'!$P58)</f>
        <v>-0-10</v>
      </c>
      <c r="V54" s="80" t="str">
        <f>TickFormat('FN30.600.08(IOX)'!$P58)</f>
        <v>-0-07+</v>
      </c>
      <c r="W54" s="187" t="str">
        <f>TickFormat('FN30.650.67(IOX)'!$P58)</f>
        <v>-0-04+</v>
      </c>
      <c r="X54" s="380" t="str">
        <f>TickFormat('GII30.400.10(IOX)'!$P53)</f>
        <v>-0-04</v>
      </c>
      <c r="Y54" s="80" t="str">
        <f>TickFormat('GII30.450.10(IOX)'!$P53)</f>
        <v>-0-05+</v>
      </c>
      <c r="Z54" s="187" t="str">
        <f>TickFormat('GII30.500.10(IOX)'!$P53)</f>
        <v>-0-01+</v>
      </c>
      <c r="AA54" s="192" t="str">
        <f>TickFormat('FN30.300.12(IOX)'!$AP32)</f>
        <v>0-03+</v>
      </c>
      <c r="AB54" s="80" t="str">
        <f>TickFormat('FN30.350.12(IOX)'!$AP32)</f>
        <v>0-01+</v>
      </c>
      <c r="AC54" s="80" t="str">
        <f>TickFormat('FN30.400.11(IOX)'!$AP44)</f>
        <v>-0-03</v>
      </c>
      <c r="AD54" s="80" t="str">
        <f>TickFormat('FN30.450.11(IOX)'!$AP44)</f>
        <v>-0-02+</v>
      </c>
      <c r="AE54" s="80" t="str">
        <f>TickFormat('FN30.350.10(IOX)'!$AP56)</f>
        <v>-0-03</v>
      </c>
      <c r="AF54" s="80" t="str">
        <f>TickFormat('FN30.400.10(IOX)'!$AP56)</f>
        <v>-0-04+</v>
      </c>
      <c r="AG54" s="80" t="str">
        <f>TickFormat('FN30.450.10(IOX)'!$AP56)</f>
        <v>-0-03+</v>
      </c>
      <c r="AH54" s="80" t="str">
        <f>TickFormat('FN30.500.10(IOX)'!$AP56)</f>
        <v>-0-00</v>
      </c>
      <c r="AI54" s="80" t="str">
        <f>TickFormat('FN30.400.09(IOX)'!$AP58)</f>
        <v>-0-07+</v>
      </c>
      <c r="AJ54" s="80" t="str">
        <f>TickFormat('FN30.450.09(IOX)'!$AP58)</f>
        <v>-0-06+</v>
      </c>
      <c r="AK54" s="80" t="str">
        <f>TickFormat('FN30.500.09(IOX)'!$AP58)</f>
        <v>-0-01+</v>
      </c>
      <c r="AL54" s="80" t="str">
        <f>TickFormat('FN30.550.08(IOX)'!$AP58)</f>
        <v>-0-07+</v>
      </c>
      <c r="AM54" s="80" t="str">
        <f>TickFormat('FN30.600.08(IOX)'!$AP58)</f>
        <v>-0-06</v>
      </c>
      <c r="AN54" s="187" t="str">
        <f>TickFormat('FN30.650.67(IOX)'!$AP58)</f>
        <v>-0-04</v>
      </c>
      <c r="AO54" s="380" t="str">
        <f>TickFormat('GII30.400.10(IOX)'!$AP53)</f>
        <v>-0-03</v>
      </c>
      <c r="AP54" s="80" t="str">
        <f>TickFormat('GII30.450.10(IOX)'!$AP53)</f>
        <v>-0-03+</v>
      </c>
      <c r="AQ54" s="381" t="str">
        <f>TickFormat('GII30.500.10(IOX)'!$AP53)</f>
        <v>0-00+</v>
      </c>
      <c r="AR54" s="300"/>
      <c r="AS54" s="300"/>
      <c r="AT54" s="300"/>
    </row>
    <row r="55" spans="9:46" s="175" customFormat="1" ht="15">
      <c r="I55" s="148">
        <v>41486</v>
      </c>
      <c r="J55" s="380" t="str">
        <f>TickFormat('FN30.300.12(IOX)'!$P33)</f>
        <v>0-03</v>
      </c>
      <c r="K55" s="80" t="str">
        <f>TickFormat('FN30.350.12(IOX)'!$P33)</f>
        <v>0-00</v>
      </c>
      <c r="L55" s="80" t="str">
        <f>TickFormat('FN30.400.11(IOX)'!$P45)</f>
        <v>-0-06</v>
      </c>
      <c r="M55" s="80" t="str">
        <f>TickFormat('FN30.450.11(IOX)'!$P45)</f>
        <v>-0-05+</v>
      </c>
      <c r="N55" s="80" t="str">
        <f>TickFormat('FN30.350.10(IOX)'!$P57)</f>
        <v>-0-05+</v>
      </c>
      <c r="O55" s="80" t="str">
        <f>TickFormat('FN30.400.10(IOX)'!$P57)</f>
        <v>-0-08+</v>
      </c>
      <c r="P55" s="80" t="str">
        <f>TickFormat('FN30.450.10(IOX)'!$P57)</f>
        <v>-0-07+</v>
      </c>
      <c r="Q55" s="80" t="str">
        <f>TickFormat('FN30.500.10(IOX)'!$P57)</f>
        <v>-0-03</v>
      </c>
      <c r="R55" s="80" t="str">
        <f>TickFormat('FN30.400.09(IOX)'!$P59)</f>
        <v>-0-13</v>
      </c>
      <c r="S55" s="80" t="str">
        <f>TickFormat('FN30.450.09(IOX)'!$P59)</f>
        <v>-0-12+</v>
      </c>
      <c r="T55" s="80" t="str">
        <f>TickFormat('FN30.500.09(IOX)'!$P59)</f>
        <v>-0-05</v>
      </c>
      <c r="U55" s="80" t="str">
        <f>TickFormat('FN30.550.08(IOX)'!$P59)</f>
        <v>-0-12</v>
      </c>
      <c r="V55" s="80" t="str">
        <f>TickFormat('FN30.600.08(IOX)'!$P59)</f>
        <v>-0-08+</v>
      </c>
      <c r="W55" s="187" t="str">
        <f>TickFormat('FN30.650.67(IOX)'!$P59)</f>
        <v>-0-04</v>
      </c>
      <c r="X55" s="380" t="str">
        <f>TickFormat('GII30.400.10(IOX)'!$P54)</f>
        <v>-0-04</v>
      </c>
      <c r="Y55" s="80" t="str">
        <f>TickFormat('GII30.450.10(IOX)'!$P54)</f>
        <v>-0-05+</v>
      </c>
      <c r="Z55" s="187" t="str">
        <f>TickFormat('GII30.500.10(IOX)'!$P54)</f>
        <v>-0-05</v>
      </c>
      <c r="AA55" s="192" t="str">
        <f>TickFormat('FN30.300.12(IOX)'!$AP33)</f>
        <v>0-04</v>
      </c>
      <c r="AB55" s="80" t="str">
        <f>TickFormat('FN30.350.12(IOX)'!$AP33)</f>
        <v>0-02</v>
      </c>
      <c r="AC55" s="80" t="str">
        <f>TickFormat('FN30.400.11(IOX)'!$AP45)</f>
        <v>-0-03+</v>
      </c>
      <c r="AD55" s="80" t="str">
        <f>TickFormat('FN30.450.11(IOX)'!$AP45)</f>
        <v>-0-03+</v>
      </c>
      <c r="AE55" s="80" t="str">
        <f>TickFormat('FN30.350.10(IOX)'!$AP57)</f>
        <v>-0-03</v>
      </c>
      <c r="AF55" s="80" t="str">
        <f>TickFormat('FN30.400.10(IOX)'!$AP57)</f>
        <v>-0-05+</v>
      </c>
      <c r="AG55" s="80" t="str">
        <f>TickFormat('FN30.450.10(IOX)'!$AP57)</f>
        <v>-0-05+</v>
      </c>
      <c r="AH55" s="80" t="str">
        <f>TickFormat('FN30.500.10(IOX)'!$AP57)</f>
        <v>-0-01+</v>
      </c>
      <c r="AI55" s="80" t="str">
        <f>TickFormat('FN30.400.09(IOX)'!$AP59)</f>
        <v>-0-10</v>
      </c>
      <c r="AJ55" s="80" t="str">
        <f>TickFormat('FN30.450.09(IOX)'!$AP59)</f>
        <v>-0-10</v>
      </c>
      <c r="AK55" s="80" t="str">
        <f>TickFormat('FN30.500.09(IOX)'!$AP59)</f>
        <v>-0-03+</v>
      </c>
      <c r="AL55" s="80" t="str">
        <f>TickFormat('FN30.550.08(IOX)'!$AP59)</f>
        <v>-0-10</v>
      </c>
      <c r="AM55" s="80" t="str">
        <f>TickFormat('FN30.600.08(IOX)'!$AP59)</f>
        <v>-0-07</v>
      </c>
      <c r="AN55" s="187" t="str">
        <f>TickFormat('FN30.650.67(IOX)'!$AP59)</f>
        <v>-0-03+</v>
      </c>
      <c r="AO55" s="380" t="str">
        <f>TickFormat('GII30.400.10(IOX)'!$AP54)</f>
        <v>-0-03</v>
      </c>
      <c r="AP55" s="80" t="str">
        <f>TickFormat('GII30.450.10(IOX)'!$AP54)</f>
        <v>-0-04</v>
      </c>
      <c r="AQ55" s="381" t="str">
        <f>TickFormat('GII30.500.10(IOX)'!$AP54)</f>
        <v>-0-03+</v>
      </c>
      <c r="AR55" s="300"/>
      <c r="AS55" s="300"/>
      <c r="AT55" s="300"/>
    </row>
    <row r="56" spans="9:46" s="175" customFormat="1" ht="15">
      <c r="I56" s="148">
        <v>41516</v>
      </c>
      <c r="J56" s="380" t="str">
        <f>TickFormat('FN30.300.12(IOX)'!$P34)</f>
        <v>0-03+</v>
      </c>
      <c r="K56" s="80" t="str">
        <f>TickFormat('FN30.350.12(IOX)'!$P34)</f>
        <v>0-02</v>
      </c>
      <c r="L56" s="80" t="str">
        <f>TickFormat('FN30.400.11(IOX)'!$P46)</f>
        <v>-0-04</v>
      </c>
      <c r="M56" s="80" t="str">
        <f>TickFormat('FN30.450.11(IOX)'!$P46)</f>
        <v>-0-05</v>
      </c>
      <c r="N56" s="80" t="str">
        <f>TickFormat('FN30.350.10(IOX)'!$P58)</f>
        <v>-0-03+</v>
      </c>
      <c r="O56" s="80" t="str">
        <f>TickFormat('FN30.400.10(IOX)'!$P58)</f>
        <v>-0-05+</v>
      </c>
      <c r="P56" s="80" t="str">
        <f>TickFormat('FN30.450.10(IOX)'!$P58)</f>
        <v>-0-07</v>
      </c>
      <c r="Q56" s="80" t="str">
        <f>TickFormat('FN30.500.10(IOX)'!$P58)</f>
        <v>-0-04+</v>
      </c>
      <c r="R56" s="80" t="str">
        <f>TickFormat('FN30.400.09(IOX)'!$P60)</f>
        <v>-0-10</v>
      </c>
      <c r="S56" s="80" t="str">
        <f>TickFormat('FN30.450.09(IOX)'!$P60)</f>
        <v>-0-10+</v>
      </c>
      <c r="T56" s="80" t="str">
        <f>TickFormat('FN30.500.09(IOX)'!$P60)</f>
        <v>-0-06</v>
      </c>
      <c r="U56" s="80" t="str">
        <f>TickFormat('FN30.550.08(IOX)'!$P60)</f>
        <v>-0-15</v>
      </c>
      <c r="V56" s="80" t="str">
        <f>TickFormat('FN30.600.08(IOX)'!$P60)</f>
        <v>-0-12</v>
      </c>
      <c r="W56" s="187" t="str">
        <f>TickFormat('FN30.650.67(IOX)'!$P60)</f>
        <v>-0-07+</v>
      </c>
      <c r="X56" s="380" t="str">
        <f>TickFormat('GII30.400.10(IOX)'!$P55)</f>
        <v>-0-03+</v>
      </c>
      <c r="Y56" s="80" t="str">
        <f>TickFormat('GII30.450.10(IOX)'!$P55)</f>
        <v>-0-06</v>
      </c>
      <c r="Z56" s="187" t="str">
        <f>TickFormat('GII30.500.10(IOX)'!$P55)</f>
        <v>-0-04</v>
      </c>
      <c r="AA56" s="192" t="str">
        <f>TickFormat('FN30.300.12(IOX)'!$AP34)</f>
        <v>0-04+</v>
      </c>
      <c r="AB56" s="80" t="str">
        <f>TickFormat('FN30.350.12(IOX)'!$AP34)</f>
        <v>0-03+</v>
      </c>
      <c r="AC56" s="80" t="str">
        <f>TickFormat('FN30.400.11(IOX)'!$AP46)</f>
        <v>-0-01</v>
      </c>
      <c r="AD56" s="80" t="str">
        <f>TickFormat('FN30.450.11(IOX)'!$AP46)</f>
        <v>-0-02+</v>
      </c>
      <c r="AE56" s="80" t="str">
        <f>TickFormat('FN30.350.10(IOX)'!$AP58)</f>
        <v>-0-01</v>
      </c>
      <c r="AF56" s="80" t="str">
        <f>TickFormat('FN30.400.10(IOX)'!$AP58)</f>
        <v>-0-03</v>
      </c>
      <c r="AG56" s="80" t="str">
        <f>TickFormat('FN30.450.10(IOX)'!$AP58)</f>
        <v>-0-04+</v>
      </c>
      <c r="AH56" s="80" t="str">
        <f>TickFormat('FN30.500.10(IOX)'!$AP58)</f>
        <v>-0-02+</v>
      </c>
      <c r="AI56" s="80" t="str">
        <f>TickFormat('FN30.400.09(IOX)'!$AP60)</f>
        <v>-0-07</v>
      </c>
      <c r="AJ56" s="80" t="str">
        <f>TickFormat('FN30.450.09(IOX)'!$AP60)</f>
        <v>-0-08</v>
      </c>
      <c r="AK56" s="80" t="str">
        <f>TickFormat('FN30.500.09(IOX)'!$AP60)</f>
        <v>-0-04</v>
      </c>
      <c r="AL56" s="80" t="str">
        <f>TickFormat('FN30.550.08(IOX)'!$AP60)</f>
        <v>-0-12+</v>
      </c>
      <c r="AM56" s="80" t="str">
        <f>TickFormat('FN30.600.08(IOX)'!$AP60)</f>
        <v>-0-10</v>
      </c>
      <c r="AN56" s="187" t="str">
        <f>TickFormat('FN30.650.67(IOX)'!$AP60)</f>
        <v>-0-07</v>
      </c>
      <c r="AO56" s="380" t="str">
        <f>TickFormat('GII30.400.10(IOX)'!$AP55)</f>
        <v>-0-03</v>
      </c>
      <c r="AP56" s="80" t="str">
        <f>TickFormat('GII30.450.10(IOX)'!$AP55)</f>
        <v>-0-04+</v>
      </c>
      <c r="AQ56" s="381" t="str">
        <f>TickFormat('GII30.500.10(IOX)'!$AP55)</f>
        <v>-0-02</v>
      </c>
      <c r="AR56" s="300"/>
      <c r="AS56" s="300"/>
      <c r="AT56" s="300"/>
    </row>
    <row r="57" spans="9:46" s="175" customFormat="1" ht="15">
      <c r="I57" s="305">
        <v>41547</v>
      </c>
      <c r="J57" s="382" t="str">
        <f>TickFormat('FN30.300.12(IOX)'!$P35)</f>
        <v>0-04</v>
      </c>
      <c r="K57" s="349" t="str">
        <f>TickFormat('FN30.350.12(IOX)'!$P35)</f>
        <v>0-03+</v>
      </c>
      <c r="L57" s="349" t="str">
        <f>TickFormat('FN30.400.11(IOX)'!$P47)</f>
        <v>0-00+</v>
      </c>
      <c r="M57" s="349" t="str">
        <f>TickFormat('FN30.450.11(IOX)'!$P47)</f>
        <v>-0-01</v>
      </c>
      <c r="N57" s="349" t="str">
        <f>TickFormat('FN30.350.10(IOX)'!$P59)</f>
        <v>0-01</v>
      </c>
      <c r="O57" s="349" t="str">
        <f>TickFormat('FN30.400.10(IOX)'!$P59)</f>
        <v>-0-01</v>
      </c>
      <c r="P57" s="349" t="str">
        <f>TickFormat('FN30.450.10(IOX)'!$P59)</f>
        <v>-0-03</v>
      </c>
      <c r="Q57" s="349" t="str">
        <f>TickFormat('FN30.500.10(IOX)'!$P59)</f>
        <v>-0-02</v>
      </c>
      <c r="R57" s="349" t="str">
        <f>TickFormat('FN30.400.09(IOX)'!$P61)</f>
        <v>-0-03+</v>
      </c>
      <c r="S57" s="349" t="str">
        <f>TickFormat('FN30.450.09(IOX)'!$P61)</f>
        <v>-0-04+</v>
      </c>
      <c r="T57" s="349" t="str">
        <f>TickFormat('FN30.500.09(IOX)'!$P61)</f>
        <v>-0-04+</v>
      </c>
      <c r="U57" s="349" t="str">
        <f>TickFormat('FN30.550.08(IOX)'!$P61)</f>
        <v>-0-13</v>
      </c>
      <c r="V57" s="349" t="str">
        <f>TickFormat('FN30.600.08(IOX)'!$P61)</f>
        <v>-0-12</v>
      </c>
      <c r="W57" s="357" t="str">
        <f>TickFormat('FN30.650.67(IOX)'!$P61)</f>
        <v>-0-09</v>
      </c>
      <c r="X57" s="382" t="str">
        <f>TickFormat('GII30.400.10(IOX)'!$P56)</f>
        <v>-0-00</v>
      </c>
      <c r="Y57" s="349" t="str">
        <f>TickFormat('GII30.450.10(IOX)'!$P56)</f>
        <v>-0-02</v>
      </c>
      <c r="Z57" s="357" t="str">
        <f>TickFormat('GII30.500.10(IOX)'!$P56)</f>
        <v>-0-04</v>
      </c>
      <c r="AA57" s="360" t="str">
        <f>TickFormat('FN30.300.12(IOX)'!$AP35)</f>
        <v>0-05</v>
      </c>
      <c r="AB57" s="349" t="str">
        <f>TickFormat('FN30.350.12(IOX)'!$AP35)</f>
        <v>0-06</v>
      </c>
      <c r="AC57" s="349" t="str">
        <f>TickFormat('FN30.400.11(IOX)'!$AP47)</f>
        <v>0-03+</v>
      </c>
      <c r="AD57" s="349" t="str">
        <f>TickFormat('FN30.450.11(IOX)'!$AP47)</f>
        <v>0-01+</v>
      </c>
      <c r="AE57" s="349" t="str">
        <f>TickFormat('FN30.350.10(IOX)'!$AP59)</f>
        <v>0-04</v>
      </c>
      <c r="AF57" s="349" t="str">
        <f>TickFormat('FN30.400.10(IOX)'!$AP59)</f>
        <v>0-01+</v>
      </c>
      <c r="AG57" s="349" t="str">
        <f>TickFormat('FN30.450.10(IOX)'!$AP59)</f>
        <v>-0-00+</v>
      </c>
      <c r="AH57" s="349" t="str">
        <f>TickFormat('FN30.500.10(IOX)'!$AP59)</f>
        <v>-0-00+</v>
      </c>
      <c r="AI57" s="349" t="str">
        <f>TickFormat('FN30.400.09(IOX)'!$AP61)</f>
        <v>0-00</v>
      </c>
      <c r="AJ57" s="349" t="str">
        <f>TickFormat('FN30.450.09(IOX)'!$AP61)</f>
        <v>-0-02</v>
      </c>
      <c r="AK57" s="349" t="str">
        <f>TickFormat('FN30.500.09(IOX)'!$AP61)</f>
        <v>-0-02+</v>
      </c>
      <c r="AL57" s="349" t="str">
        <f>TickFormat('FN30.550.08(IOX)'!$AP61)</f>
        <v>-0-10+</v>
      </c>
      <c r="AM57" s="349" t="str">
        <f>TickFormat('FN30.600.08(IOX)'!$AP61)</f>
        <v>-0-10+</v>
      </c>
      <c r="AN57" s="357" t="str">
        <f>TickFormat('FN30.650.67(IOX)'!$AP61)</f>
        <v>-0-08+</v>
      </c>
      <c r="AO57" s="382" t="str">
        <f>TickFormat('GII30.400.10(IOX)'!$AP56)</f>
        <v>0-01</v>
      </c>
      <c r="AP57" s="349" t="str">
        <f>TickFormat('GII30.450.10(IOX)'!$AP56)</f>
        <v>-0-00+</v>
      </c>
      <c r="AQ57" s="383" t="str">
        <f>TickFormat('GII30.500.10(IOX)'!$AP56)</f>
        <v>-0-02</v>
      </c>
      <c r="AR57" s="300"/>
      <c r="AS57" s="300"/>
      <c r="AT57" s="300"/>
    </row>
  </sheetData>
  <mergeCells count="2">
    <mergeCell ref="J25:Z25"/>
    <mergeCell ref="AA25:AQ25"/>
  </mergeCells>
  <printOptions horizontalCentered="1" verticalCentered="1"/>
  <pageMargins left="0.25" right="0.25" top="0.25" bottom="0.25" header="0.1" footer="0.1"/>
  <pageSetup scale="52" orientation="landscape" r:id="rId1"/>
  <headerFooter scaleWithDoc="0">
    <oddHeader>&amp;L&amp;G&amp;C&amp;"-,Bold"&amp;12&amp;K08+069
&amp;13
&amp;11
&amp;12&amp;K00+000IOS Monthly Carry&amp;R&amp;"-,Bold"&amp;12&amp;K00+000
Sonata Sub-Fund&amp;K2E398A_&amp;K000000
&amp;10&amp;K00+000As of 07/31/2013&amp;K2E398A_</oddHeader>
    <oddFooter>&amp;L&amp;G 
&amp;"-,Bold"&amp;8&amp;K2E398ACELLO CAPITAL MANAGEMENT, LLC &amp;"Wingdings,Regular"&amp;5l&amp;"-,Bold"&amp;8 330 MADISON AVENUE &amp;"Wingdings,Regular"&amp;5l&amp;"-,Bold"&amp;8 6TH FLOOR &amp;"Wingdings,Regular"&amp;5l&amp;"-,Bold"&amp;8 NEW YORK, NY 10017</oddFooter>
  </headerFooter>
  <legacyDrawingHF r:id="rId2"/>
  <extLst>
    <ext xmlns:x14="http://schemas.microsoft.com/office/spreadsheetml/2009/9/main" uri="{78C0D931-6437-407d-A8EE-F0AAD7539E65}">
      <x14:conditionalFormattings>
        <x14:conditionalFormatting xmlns:xm="http://schemas.microsoft.com/office/excel/2006/main">
          <x14:cfRule type="beginsWith" priority="3" operator="beginsWith" id="{7E02F845-64A6-4C9D-92D2-CDB2606301D1}">
            <xm:f>LEFT(J27,LEN("-"))="-"</xm:f>
            <xm:f>"-"</xm:f>
            <x14:dxf>
              <font>
                <color rgb="FFFF0000"/>
              </font>
            </x14:dxf>
          </x14:cfRule>
          <xm:sqref>J27:AQ55</xm:sqref>
        </x14:conditionalFormatting>
        <x14:conditionalFormatting xmlns:xm="http://schemas.microsoft.com/office/excel/2006/main">
          <x14:cfRule type="beginsWith" priority="2" operator="beginsWith" id="{BFA7E4B4-1A9B-4C97-B037-119B00165FCC}">
            <xm:f>LEFT(J57,LEN("-"))="-"</xm:f>
            <xm:f>"-"</xm:f>
            <x14:dxf>
              <font>
                <color rgb="FFFF0000"/>
              </font>
            </x14:dxf>
          </x14:cfRule>
          <xm:sqref>J57:AQ57</xm:sqref>
        </x14:conditionalFormatting>
        <x14:conditionalFormatting xmlns:xm="http://schemas.microsoft.com/office/excel/2006/main">
          <x14:cfRule type="beginsWith" priority="1" operator="beginsWith" id="{5C10BBAC-D84C-45BD-A0C5-46E53C286BD5}">
            <xm:f>LEFT(J56,LEN("-"))="-"</xm:f>
            <xm:f>"-"</xm:f>
            <x14:dxf>
              <font>
                <color rgb="FFFF0000"/>
              </font>
            </x14:dxf>
          </x14:cfRule>
          <xm:sqref>J56:AQ56</xm:sqref>
        </x14:conditionalFormatting>
      </x14:conditionalFormatting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theme="9" tint="0.59999389629810485"/>
    <pageSetUpPr fitToPage="1"/>
  </sheetPr>
  <dimension ref="I23:AT57"/>
  <sheetViews>
    <sheetView topLeftCell="H1" workbookViewId="0"/>
  </sheetViews>
  <sheetFormatPr defaultRowHeight="12.75"/>
  <cols>
    <col min="1" max="7" width="0" style="174" hidden="1" customWidth="1"/>
    <col min="8" max="8" width="1.7109375" style="174" customWidth="1"/>
    <col min="9" max="9" width="9.140625" style="174"/>
    <col min="10" max="27" width="7.140625" style="174" customWidth="1"/>
    <col min="28" max="28" width="7.140625" style="174" hidden="1" customWidth="1"/>
    <col min="29" max="46" width="7.140625" style="174" customWidth="1"/>
    <col min="47" max="16384" width="9.140625" style="174"/>
  </cols>
  <sheetData>
    <row r="23" spans="9:46" s="175" customFormat="1" ht="15">
      <c r="I23" s="75" t="s">
        <v>244</v>
      </c>
      <c r="J23" s="67"/>
      <c r="K23" s="67"/>
      <c r="L23" s="67"/>
      <c r="M23" s="67"/>
      <c r="N23" s="67"/>
      <c r="O23" s="67"/>
      <c r="P23" s="67"/>
      <c r="Q23" s="67"/>
      <c r="R23" s="67"/>
      <c r="S23" s="67"/>
      <c r="T23" s="67"/>
      <c r="U23" s="67"/>
      <c r="V23" s="67"/>
      <c r="W23" s="67"/>
      <c r="X23" s="67"/>
      <c r="Y23" s="67"/>
      <c r="Z23" s="67"/>
      <c r="AA23" s="67"/>
      <c r="AB23" s="67"/>
      <c r="AC23" s="67"/>
      <c r="AD23" s="67"/>
      <c r="AE23" s="67"/>
      <c r="AF23" s="67"/>
      <c r="AG23" s="67"/>
      <c r="AH23" s="67"/>
      <c r="AI23" s="67"/>
      <c r="AJ23" s="67"/>
      <c r="AK23" s="67"/>
      <c r="AL23" s="67"/>
      <c r="AM23" s="67"/>
      <c r="AN23" s="67"/>
      <c r="AO23" s="67"/>
      <c r="AP23" s="67"/>
      <c r="AQ23" s="67"/>
      <c r="AR23" s="226"/>
      <c r="AS23" s="226"/>
      <c r="AT23" s="226"/>
    </row>
    <row r="24" spans="9:46" s="175" customFormat="1" ht="12.75" hidden="1" customHeight="1">
      <c r="I24" s="76"/>
      <c r="J24" s="76"/>
      <c r="K24" s="76"/>
      <c r="L24" s="76"/>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76"/>
      <c r="AL24" s="76"/>
      <c r="AM24" s="76"/>
      <c r="AN24" s="76"/>
      <c r="AO24" s="76"/>
      <c r="AP24" s="76"/>
      <c r="AQ24" s="76"/>
      <c r="AR24" s="485"/>
      <c r="AS24" s="485"/>
      <c r="AT24" s="485"/>
    </row>
    <row r="25" spans="9:46" s="175" customFormat="1" ht="15">
      <c r="I25" s="304"/>
      <c r="J25" s="633" t="s">
        <v>242</v>
      </c>
      <c r="K25" s="634"/>
      <c r="L25" s="634"/>
      <c r="M25" s="634"/>
      <c r="N25" s="634"/>
      <c r="O25" s="634"/>
      <c r="P25" s="634"/>
      <c r="Q25" s="634"/>
      <c r="R25" s="634"/>
      <c r="S25" s="634"/>
      <c r="T25" s="634"/>
      <c r="U25" s="634"/>
      <c r="V25" s="634"/>
      <c r="W25" s="634"/>
      <c r="X25" s="634"/>
      <c r="Y25" s="634"/>
      <c r="Z25" s="634"/>
      <c r="AA25" s="644" t="s">
        <v>243</v>
      </c>
      <c r="AB25" s="640"/>
      <c r="AC25" s="640"/>
      <c r="AD25" s="640"/>
      <c r="AE25" s="640"/>
      <c r="AF25" s="640"/>
      <c r="AG25" s="640"/>
      <c r="AH25" s="640"/>
      <c r="AI25" s="640"/>
      <c r="AJ25" s="640"/>
      <c r="AK25" s="640"/>
      <c r="AL25" s="640"/>
      <c r="AM25" s="640"/>
      <c r="AN25" s="640"/>
      <c r="AO25" s="640"/>
      <c r="AP25" s="640"/>
      <c r="AQ25" s="641"/>
      <c r="AR25" s="487"/>
      <c r="AS25" s="487"/>
      <c r="AT25" s="483"/>
    </row>
    <row r="26" spans="9:46" s="175" customFormat="1" ht="45">
      <c r="I26" s="143" t="s">
        <v>19</v>
      </c>
      <c r="J26" s="143" t="s">
        <v>196</v>
      </c>
      <c r="K26" s="144" t="s">
        <v>213</v>
      </c>
      <c r="L26" s="144" t="s">
        <v>197</v>
      </c>
      <c r="M26" s="144" t="s">
        <v>198</v>
      </c>
      <c r="N26" s="144" t="s">
        <v>199</v>
      </c>
      <c r="O26" s="144" t="s">
        <v>200</v>
      </c>
      <c r="P26" s="144" t="s">
        <v>201</v>
      </c>
      <c r="Q26" s="144" t="s">
        <v>202</v>
      </c>
      <c r="R26" s="144" t="s">
        <v>203</v>
      </c>
      <c r="S26" s="144" t="s">
        <v>204</v>
      </c>
      <c r="T26" s="144" t="s">
        <v>206</v>
      </c>
      <c r="U26" s="144" t="s">
        <v>205</v>
      </c>
      <c r="V26" s="144" t="s">
        <v>207</v>
      </c>
      <c r="W26" s="144" t="s">
        <v>208</v>
      </c>
      <c r="X26" s="143" t="s">
        <v>209</v>
      </c>
      <c r="Y26" s="144" t="s">
        <v>210</v>
      </c>
      <c r="Z26" s="144" t="s">
        <v>211</v>
      </c>
      <c r="AA26" s="201" t="s">
        <v>196</v>
      </c>
      <c r="AB26" s="197" t="s">
        <v>213</v>
      </c>
      <c r="AC26" s="197" t="s">
        <v>197</v>
      </c>
      <c r="AD26" s="197" t="s">
        <v>198</v>
      </c>
      <c r="AE26" s="197" t="s">
        <v>199</v>
      </c>
      <c r="AF26" s="197" t="s">
        <v>200</v>
      </c>
      <c r="AG26" s="197" t="s">
        <v>201</v>
      </c>
      <c r="AH26" s="197" t="s">
        <v>202</v>
      </c>
      <c r="AI26" s="197" t="s">
        <v>203</v>
      </c>
      <c r="AJ26" s="197" t="s">
        <v>204</v>
      </c>
      <c r="AK26" s="197" t="s">
        <v>206</v>
      </c>
      <c r="AL26" s="197" t="s">
        <v>205</v>
      </c>
      <c r="AM26" s="197" t="s">
        <v>207</v>
      </c>
      <c r="AN26" s="197" t="s">
        <v>208</v>
      </c>
      <c r="AO26" s="195" t="s">
        <v>209</v>
      </c>
      <c r="AP26" s="197" t="s">
        <v>210</v>
      </c>
      <c r="AQ26" s="309" t="s">
        <v>211</v>
      </c>
      <c r="AR26" s="484"/>
      <c r="AS26" s="484"/>
      <c r="AT26" s="484"/>
    </row>
    <row r="27" spans="9:46" s="175" customFormat="1" ht="15">
      <c r="I27" s="148">
        <v>40633</v>
      </c>
      <c r="J27" s="401"/>
      <c r="K27" s="402"/>
      <c r="L27" s="402"/>
      <c r="M27" s="402"/>
      <c r="N27" s="402">
        <f>'FN30.350.10(IOX)'!$AU29</f>
        <v>9.425897512333992E-3</v>
      </c>
      <c r="O27" s="402">
        <f>'FN30.400.10(IOX)'!$AU29</f>
        <v>1.0011295067150762E-2</v>
      </c>
      <c r="P27" s="402">
        <f>'FN30.450.10(IOX)'!$AU29</f>
        <v>9.7641816353490965E-3</v>
      </c>
      <c r="Q27" s="402">
        <f>'FN30.500.10(IOX)'!$AU29</f>
        <v>9.7002811388021953E-3</v>
      </c>
      <c r="R27" s="402">
        <f>'FN30.400.09(IOX)'!$AU31</f>
        <v>8.3077262547117461E-3</v>
      </c>
      <c r="S27" s="402">
        <f>'FN30.450.09(IOX)'!$AU31</f>
        <v>7.2757201250274305E-3</v>
      </c>
      <c r="T27" s="402">
        <f>'FN30.500.09(IOX)'!$AU31</f>
        <v>6.6764149212117496E-3</v>
      </c>
      <c r="U27" s="402">
        <f>'FN30.550.08(IOX)'!$AU31</f>
        <v>-3.4870661952243727E-3</v>
      </c>
      <c r="V27" s="402">
        <f>'FN30.600.08(IOX)'!$AU31</f>
        <v>-1.0194634232759084E-3</v>
      </c>
      <c r="W27" s="403">
        <f>'FN30.650.67(IOX)'!$AU31</f>
        <v>4.9211261601875339E-3</v>
      </c>
      <c r="X27" s="404"/>
      <c r="Y27" s="402"/>
      <c r="Z27" s="403"/>
      <c r="AA27" s="408"/>
      <c r="AB27" s="402"/>
      <c r="AC27" s="402"/>
      <c r="AD27" s="402"/>
      <c r="AE27" s="402">
        <f>'FN30.350.10(IOX)'!$AV29</f>
        <v>9.9412815448360805E-3</v>
      </c>
      <c r="AF27" s="402">
        <f>'FN30.400.10(IOX)'!$AV29</f>
        <v>1.1594799263201143E-2</v>
      </c>
      <c r="AG27" s="402">
        <f>'FN30.450.10(IOX)'!$AV29</f>
        <v>1.348070165836982E-2</v>
      </c>
      <c r="AH27" s="402">
        <f>'FN30.500.10(IOX)'!$AV29</f>
        <v>1.3063155975127376E-2</v>
      </c>
      <c r="AI27" s="402">
        <f>'FN30.400.09(IOX)'!$AV31</f>
        <v>1.1334393632500729E-2</v>
      </c>
      <c r="AJ27" s="402">
        <f>'FN30.450.09(IOX)'!$AV31</f>
        <v>1.2639021367430595E-2</v>
      </c>
      <c r="AK27" s="402">
        <f>'FN30.500.09(IOX)'!$AV31</f>
        <v>1.1049185228046928E-2</v>
      </c>
      <c r="AL27" s="402">
        <f>'FN30.550.08(IOX)'!$AV31</f>
        <v>3.3714817424216111E-3</v>
      </c>
      <c r="AM27" s="402">
        <f>'FN30.600.08(IOX)'!$AV31</f>
        <v>3.5021921308988247E-3</v>
      </c>
      <c r="AN27" s="403">
        <f>'FN30.650.67(IOX)'!$AV31</f>
        <v>6.3794939401161975E-3</v>
      </c>
      <c r="AO27" s="404"/>
      <c r="AP27" s="402"/>
      <c r="AQ27" s="409"/>
      <c r="AR27" s="300"/>
      <c r="AS27" s="300"/>
      <c r="AT27" s="300"/>
    </row>
    <row r="28" spans="9:46" s="175" customFormat="1" ht="15">
      <c r="I28" s="148">
        <v>40662</v>
      </c>
      <c r="J28" s="404"/>
      <c r="K28" s="402"/>
      <c r="L28" s="402"/>
      <c r="M28" s="402"/>
      <c r="N28" s="402">
        <f>'FN30.350.10(IOX)'!$AU30</f>
        <v>8.7429120760224924E-3</v>
      </c>
      <c r="O28" s="402">
        <f>'FN30.400.10(IOX)'!$AU30</f>
        <v>9.5302758536333198E-3</v>
      </c>
      <c r="P28" s="402">
        <f>'FN30.450.10(IOX)'!$AU30</f>
        <v>9.2951398835100663E-3</v>
      </c>
      <c r="Q28" s="402">
        <f>'FN30.500.10(IOX)'!$AU30</f>
        <v>9.4957812783673743E-3</v>
      </c>
      <c r="R28" s="402">
        <f>'FN30.400.09(IOX)'!$AU32</f>
        <v>7.9956273657907743E-3</v>
      </c>
      <c r="S28" s="402">
        <f>'FN30.450.09(IOX)'!$AU32</f>
        <v>7.6244759392191386E-3</v>
      </c>
      <c r="T28" s="402">
        <f>'FN30.500.09(IOX)'!$AU32</f>
        <v>6.9720080162157224E-3</v>
      </c>
      <c r="U28" s="402">
        <f>'FN30.550.08(IOX)'!$AU32</f>
        <v>-3.347201360794581E-3</v>
      </c>
      <c r="V28" s="402">
        <f>'FN30.600.08(IOX)'!$AU32</f>
        <v>-3.2408828469991931E-3</v>
      </c>
      <c r="W28" s="403">
        <f>'FN30.650.67(IOX)'!$AU32</f>
        <v>-1.377379136784045E-3</v>
      </c>
      <c r="X28" s="404"/>
      <c r="Y28" s="402"/>
      <c r="Z28" s="403"/>
      <c r="AA28" s="410"/>
      <c r="AB28" s="402"/>
      <c r="AC28" s="402"/>
      <c r="AD28" s="402"/>
      <c r="AE28" s="402">
        <f>'FN30.350.10(IOX)'!$AV30</f>
        <v>9.5084772465623656E-3</v>
      </c>
      <c r="AF28" s="402">
        <f>'FN30.400.10(IOX)'!$AV30</f>
        <v>1.1629428529509449E-2</v>
      </c>
      <c r="AG28" s="402">
        <f>'FN30.450.10(IOX)'!$AV30</f>
        <v>1.3790996780845721E-2</v>
      </c>
      <c r="AH28" s="402">
        <f>'FN30.500.10(IOX)'!$AV30</f>
        <v>1.3280939552369425E-2</v>
      </c>
      <c r="AI28" s="402">
        <f>'FN30.400.09(IOX)'!$AV32</f>
        <v>1.1237784971314625E-2</v>
      </c>
      <c r="AJ28" s="402">
        <f>'FN30.450.09(IOX)'!$AV32</f>
        <v>1.3504286339559878E-2</v>
      </c>
      <c r="AK28" s="402">
        <f>'FN30.500.09(IOX)'!$AV32</f>
        <v>1.1734265853315305E-2</v>
      </c>
      <c r="AL28" s="402">
        <f>'FN30.550.08(IOX)'!$AV32</f>
        <v>3.8276443334370239E-3</v>
      </c>
      <c r="AM28" s="402">
        <f>'FN30.600.08(IOX)'!$AV32</f>
        <v>1.1935079943539216E-3</v>
      </c>
      <c r="AN28" s="403">
        <f>'FN30.650.67(IOX)'!$AV32</f>
        <v>-1.8847533452125729E-5</v>
      </c>
      <c r="AO28" s="404"/>
      <c r="AP28" s="402"/>
      <c r="AQ28" s="409"/>
      <c r="AR28" s="300"/>
      <c r="AS28" s="300"/>
      <c r="AT28" s="300"/>
    </row>
    <row r="29" spans="9:46" s="175" customFormat="1" ht="15">
      <c r="I29" s="148">
        <v>40694</v>
      </c>
      <c r="J29" s="404"/>
      <c r="K29" s="402"/>
      <c r="L29" s="402"/>
      <c r="M29" s="402"/>
      <c r="N29" s="402">
        <f>'FN30.350.10(IOX)'!$AU31</f>
        <v>8.6094601340259563E-3</v>
      </c>
      <c r="O29" s="402">
        <f>'FN30.400.10(IOX)'!$AU31</f>
        <v>9.1490875019905587E-3</v>
      </c>
      <c r="P29" s="402">
        <f>'FN30.450.10(IOX)'!$AU31</f>
        <v>9.361583421891511E-3</v>
      </c>
      <c r="Q29" s="402">
        <f>'FN30.500.10(IOX)'!$AU31</f>
        <v>9.3621027007864469E-3</v>
      </c>
      <c r="R29" s="402">
        <f>'FN30.400.09(IOX)'!$AU33</f>
        <v>7.9260177684830554E-3</v>
      </c>
      <c r="S29" s="402">
        <f>'FN30.450.09(IOX)'!$AU33</f>
        <v>8.2555952460601264E-3</v>
      </c>
      <c r="T29" s="402">
        <f>'FN30.500.09(IOX)'!$AU33</f>
        <v>7.533463897354451E-3</v>
      </c>
      <c r="U29" s="402">
        <f>'FN30.550.08(IOX)'!$AU33</f>
        <v>-1.2191864028755265E-3</v>
      </c>
      <c r="V29" s="402">
        <f>'FN30.600.08(IOX)'!$AU33</f>
        <v>-2.0316420114367671E-3</v>
      </c>
      <c r="W29" s="403">
        <f>'FN30.650.67(IOX)'!$AU33</f>
        <v>2.2594685073167838E-3</v>
      </c>
      <c r="X29" s="404"/>
      <c r="Y29" s="402"/>
      <c r="Z29" s="403"/>
      <c r="AA29" s="410"/>
      <c r="AB29" s="402"/>
      <c r="AC29" s="402"/>
      <c r="AD29" s="402"/>
      <c r="AE29" s="402">
        <f>'FN30.350.10(IOX)'!$AV31</f>
        <v>1.0178925297300074E-2</v>
      </c>
      <c r="AF29" s="402">
        <f>'FN30.400.10(IOX)'!$AV31</f>
        <v>1.2719311511973282E-2</v>
      </c>
      <c r="AG29" s="402">
        <f>'FN30.450.10(IOX)'!$AV31</f>
        <v>1.4597401888042405E-2</v>
      </c>
      <c r="AH29" s="402">
        <f>'FN30.500.10(IOX)'!$AV31</f>
        <v>1.3102586769058986E-2</v>
      </c>
      <c r="AI29" s="402">
        <f>'FN30.400.09(IOX)'!$AV33</f>
        <v>1.2914746628614937E-2</v>
      </c>
      <c r="AJ29" s="402">
        <f>'FN30.450.09(IOX)'!$AV33</f>
        <v>1.5160461666445116E-2</v>
      </c>
      <c r="AK29" s="402">
        <f>'FN30.500.09(IOX)'!$AV33</f>
        <v>1.2281215323272381E-2</v>
      </c>
      <c r="AL29" s="402">
        <f>'FN30.550.08(IOX)'!$AV33</f>
        <v>5.3077311121194079E-3</v>
      </c>
      <c r="AM29" s="402">
        <f>'FN30.600.08(IOX)'!$AV33</f>
        <v>2.2986297251953035E-3</v>
      </c>
      <c r="AN29" s="403">
        <f>'FN30.650.67(IOX)'!$AV33</f>
        <v>4.4114352465413204E-3</v>
      </c>
      <c r="AO29" s="404"/>
      <c r="AP29" s="402"/>
      <c r="AQ29" s="409"/>
      <c r="AR29" s="300"/>
      <c r="AS29" s="300"/>
      <c r="AT29" s="300"/>
    </row>
    <row r="30" spans="9:46" s="175" customFormat="1" ht="15">
      <c r="I30" s="148">
        <v>40724</v>
      </c>
      <c r="J30" s="404"/>
      <c r="K30" s="402"/>
      <c r="L30" s="402"/>
      <c r="M30" s="402"/>
      <c r="N30" s="402">
        <f>'FN30.350.10(IOX)'!$AU32</f>
        <v>8.0914313631898667E-3</v>
      </c>
      <c r="O30" s="402">
        <f>'FN30.400.10(IOX)'!$AU32</f>
        <v>8.7359258876385619E-3</v>
      </c>
      <c r="P30" s="402">
        <f>'FN30.450.10(IOX)'!$AU32</f>
        <v>9.10160675616155E-3</v>
      </c>
      <c r="Q30" s="402">
        <f>'FN30.500.10(IOX)'!$AU32</f>
        <v>9.133096839790843E-3</v>
      </c>
      <c r="R30" s="402">
        <f>'FN30.400.09(IOX)'!$AU34</f>
        <v>7.5457785001936135E-3</v>
      </c>
      <c r="S30" s="402">
        <f>'FN30.450.09(IOX)'!$AU34</f>
        <v>7.8413738376706173E-3</v>
      </c>
      <c r="T30" s="402">
        <f>'FN30.500.09(IOX)'!$AU34</f>
        <v>7.7179923494934454E-3</v>
      </c>
      <c r="U30" s="402">
        <f>'FN30.550.08(IOX)'!$AU34</f>
        <v>4.5893708238246486E-6</v>
      </c>
      <c r="V30" s="402">
        <f>'FN30.600.08(IOX)'!$AU34</f>
        <v>-7.3046347160711709E-5</v>
      </c>
      <c r="W30" s="403">
        <f>'FN30.650.67(IOX)'!$AU34</f>
        <v>1.2911916242495012E-3</v>
      </c>
      <c r="X30" s="404">
        <f>'GII30.400.10(IOX)'!$AU29</f>
        <v>8.1236714012594378E-3</v>
      </c>
      <c r="Y30" s="402">
        <f>'GII30.450.10(IOX)'!$AU29</f>
        <v>7.8587379901324701E-3</v>
      </c>
      <c r="Z30" s="403">
        <f>'GII30.500.10(IOX)'!$AU29</f>
        <v>6.8954782124112674E-3</v>
      </c>
      <c r="AA30" s="410"/>
      <c r="AB30" s="402"/>
      <c r="AC30" s="402"/>
      <c r="AD30" s="402"/>
      <c r="AE30" s="402">
        <f>'FN30.350.10(IOX)'!$AV32</f>
        <v>9.2900405462056305E-3</v>
      </c>
      <c r="AF30" s="402">
        <f>'FN30.400.10(IOX)'!$AV32</f>
        <v>1.1700761464164634E-2</v>
      </c>
      <c r="AG30" s="402">
        <f>'FN30.450.10(IOX)'!$AV32</f>
        <v>1.374427569105444E-2</v>
      </c>
      <c r="AH30" s="402">
        <f>'FN30.500.10(IOX)'!$AV32</f>
        <v>1.2577554264652313E-2</v>
      </c>
      <c r="AI30" s="402">
        <f>'FN30.400.09(IOX)'!$AV34</f>
        <v>1.1624786407239159E-2</v>
      </c>
      <c r="AJ30" s="402">
        <f>'FN30.450.09(IOX)'!$AV34</f>
        <v>1.3853220526813936E-2</v>
      </c>
      <c r="AK30" s="402">
        <f>'FN30.500.09(IOX)'!$AV34</f>
        <v>1.2145310429784855E-2</v>
      </c>
      <c r="AL30" s="402">
        <f>'FN30.550.08(IOX)'!$AV34</f>
        <v>6.492376473283927E-3</v>
      </c>
      <c r="AM30" s="402">
        <f>'FN30.600.08(IOX)'!$AV34</f>
        <v>4.2630336044881612E-3</v>
      </c>
      <c r="AN30" s="403">
        <f>'FN30.650.67(IOX)'!$AV34</f>
        <v>3.4191196256820712E-3</v>
      </c>
      <c r="AO30" s="404">
        <f>'GII30.400.10(IOX)'!$AV29</f>
        <v>8.2995341249173585E-3</v>
      </c>
      <c r="AP30" s="402">
        <f>'GII30.450.10(IOX)'!$AV29</f>
        <v>9.6503653035341832E-3</v>
      </c>
      <c r="AQ30" s="409">
        <f>'GII30.500.10(IOX)'!$AV29</f>
        <v>9.8973595863757306E-3</v>
      </c>
      <c r="AR30" s="300"/>
      <c r="AS30" s="300"/>
      <c r="AT30" s="300"/>
    </row>
    <row r="31" spans="9:46" s="175" customFormat="1" ht="15">
      <c r="I31" s="148">
        <v>40753</v>
      </c>
      <c r="J31" s="404"/>
      <c r="K31" s="402"/>
      <c r="L31" s="402"/>
      <c r="M31" s="402"/>
      <c r="N31" s="402">
        <f>'FN30.350.10(IOX)'!$AU33</f>
        <v>7.1819576999692832E-3</v>
      </c>
      <c r="O31" s="402">
        <f>'FN30.400.10(IOX)'!$AU33</f>
        <v>7.123454137298986E-3</v>
      </c>
      <c r="P31" s="402">
        <f>'FN30.450.10(IOX)'!$AU33</f>
        <v>6.5267205349679343E-3</v>
      </c>
      <c r="Q31" s="402">
        <f>'FN30.500.10(IOX)'!$AU33</f>
        <v>6.2878315885332844E-3</v>
      </c>
      <c r="R31" s="402">
        <f>'FN30.400.09(IOX)'!$AU35</f>
        <v>5.9586985710398136E-3</v>
      </c>
      <c r="S31" s="402">
        <f>'FN30.450.09(IOX)'!$AU35</f>
        <v>3.9973557350039997E-3</v>
      </c>
      <c r="T31" s="402">
        <f>'FN30.500.09(IOX)'!$AU35</f>
        <v>2.874868133381378E-3</v>
      </c>
      <c r="U31" s="402">
        <f>'FN30.550.08(IOX)'!$AU35</f>
        <v>-1.550260688446721E-3</v>
      </c>
      <c r="V31" s="402">
        <f>'FN30.600.08(IOX)'!$AU35</f>
        <v>-3.3289057745444295E-4</v>
      </c>
      <c r="W31" s="403">
        <f>'FN30.650.67(IOX)'!$AU35</f>
        <v>2.4373295701085071E-3</v>
      </c>
      <c r="X31" s="404">
        <f>'GII30.400.10(IOX)'!$AU30</f>
        <v>7.3793574257511804E-3</v>
      </c>
      <c r="Y31" s="402">
        <f>'GII30.450.10(IOX)'!$AU30</f>
        <v>6.5808148981243621E-3</v>
      </c>
      <c r="Z31" s="403">
        <f>'GII30.500.10(IOX)'!$AU30</f>
        <v>4.6033966468127041E-3</v>
      </c>
      <c r="AA31" s="410"/>
      <c r="AB31" s="402"/>
      <c r="AC31" s="402"/>
      <c r="AD31" s="402"/>
      <c r="AE31" s="402">
        <f>'FN30.350.10(IOX)'!$AV33</f>
        <v>9.0242036518463874E-3</v>
      </c>
      <c r="AF31" s="402">
        <f>'FN30.400.10(IOX)'!$AV33</f>
        <v>1.0750078872353137E-2</v>
      </c>
      <c r="AG31" s="402">
        <f>'FN30.450.10(IOX)'!$AV33</f>
        <v>1.1348094069534017E-2</v>
      </c>
      <c r="AH31" s="402">
        <f>'FN30.500.10(IOX)'!$AV33</f>
        <v>9.5882521567638296E-3</v>
      </c>
      <c r="AI31" s="402">
        <f>'FN30.400.09(IOX)'!$AV35</f>
        <v>1.1088750753739636E-2</v>
      </c>
      <c r="AJ31" s="402">
        <f>'FN30.450.09(IOX)'!$AV35</f>
        <v>1.0459200975463783E-2</v>
      </c>
      <c r="AK31" s="402">
        <f>'FN30.500.09(IOX)'!$AV35</f>
        <v>7.0633094604841207E-3</v>
      </c>
      <c r="AL31" s="402">
        <f>'FN30.550.08(IOX)'!$AV35</f>
        <v>4.6144851965975748E-3</v>
      </c>
      <c r="AM31" s="402">
        <f>'FN30.600.08(IOX)'!$AV35</f>
        <v>3.663297337629164E-3</v>
      </c>
      <c r="AN31" s="403">
        <f>'FN30.650.67(IOX)'!$AV35</f>
        <v>4.3790749126615272E-3</v>
      </c>
      <c r="AO31" s="404">
        <f>'GII30.400.10(IOX)'!$AV30</f>
        <v>7.9385669704469166E-3</v>
      </c>
      <c r="AP31" s="402">
        <f>'GII30.450.10(IOX)'!$AV30</f>
        <v>8.8550270735066033E-3</v>
      </c>
      <c r="AQ31" s="409">
        <f>'GII30.500.10(IOX)'!$AV30</f>
        <v>8.1889462500954607E-3</v>
      </c>
      <c r="AR31" s="300"/>
      <c r="AS31" s="300"/>
      <c r="AT31" s="300"/>
    </row>
    <row r="32" spans="9:46" s="175" customFormat="1" ht="15">
      <c r="I32" s="148">
        <v>40786</v>
      </c>
      <c r="J32" s="404"/>
      <c r="K32" s="402"/>
      <c r="L32" s="402"/>
      <c r="M32" s="402"/>
      <c r="N32" s="402">
        <f>'FN30.350.10(IOX)'!$AU34</f>
        <v>7.7069324576578852E-3</v>
      </c>
      <c r="O32" s="402">
        <f>'FN30.400.10(IOX)'!$AU34</f>
        <v>7.1923000610735737E-3</v>
      </c>
      <c r="P32" s="402">
        <f>'FN30.450.10(IOX)'!$AU34</f>
        <v>6.7017217570653001E-3</v>
      </c>
      <c r="Q32" s="402">
        <f>'FN30.500.10(IOX)'!$AU34</f>
        <v>6.1101094526866588E-3</v>
      </c>
      <c r="R32" s="402">
        <f>'FN30.400.09(IOX)'!$AU36</f>
        <v>5.4569257777831795E-3</v>
      </c>
      <c r="S32" s="402">
        <f>'FN30.450.09(IOX)'!$AU36</f>
        <v>3.5364600560075514E-3</v>
      </c>
      <c r="T32" s="402">
        <f>'FN30.500.09(IOX)'!$AU36</f>
        <v>4.0625313407935083E-3</v>
      </c>
      <c r="U32" s="402">
        <f>'FN30.550.08(IOX)'!$AU36</f>
        <v>4.2309231466757942E-5</v>
      </c>
      <c r="V32" s="402">
        <f>'FN30.600.08(IOX)'!$AU36</f>
        <v>1.6189557433899252E-3</v>
      </c>
      <c r="W32" s="403">
        <f>'FN30.650.67(IOX)'!$AU36</f>
        <v>4.4688143438480626E-3</v>
      </c>
      <c r="X32" s="404">
        <f>'GII30.400.10(IOX)'!$AU31</f>
        <v>7.7222746718270379E-3</v>
      </c>
      <c r="Y32" s="402">
        <f>'GII30.450.10(IOX)'!$AU31</f>
        <v>6.5679643249111986E-3</v>
      </c>
      <c r="Z32" s="403">
        <f>'GII30.500.10(IOX)'!$AU31</f>
        <v>5.3792943944378909E-3</v>
      </c>
      <c r="AA32" s="410"/>
      <c r="AB32" s="402"/>
      <c r="AC32" s="402"/>
      <c r="AD32" s="402"/>
      <c r="AE32" s="402">
        <f>'FN30.350.10(IOX)'!$AV34</f>
        <v>1.0915673653949713E-2</v>
      </c>
      <c r="AF32" s="402">
        <f>'FN30.400.10(IOX)'!$AV34</f>
        <v>1.1622043082305843E-2</v>
      </c>
      <c r="AG32" s="402">
        <f>'FN30.450.10(IOX)'!$AV34</f>
        <v>1.1257265995849577E-2</v>
      </c>
      <c r="AH32" s="402">
        <f>'FN30.500.10(IOX)'!$AV34</f>
        <v>9.3171207997371427E-3</v>
      </c>
      <c r="AI32" s="402">
        <f>'FN30.400.09(IOX)'!$AV36</f>
        <v>1.216128841374549E-2</v>
      </c>
      <c r="AJ32" s="402">
        <f>'FN30.450.09(IOX)'!$AV36</f>
        <v>9.9700166504225404E-3</v>
      </c>
      <c r="AK32" s="402">
        <f>'FN30.500.09(IOX)'!$AV36</f>
        <v>7.967725861509109E-3</v>
      </c>
      <c r="AL32" s="402">
        <f>'FN30.550.08(IOX)'!$AV36</f>
        <v>5.4307810634837278E-3</v>
      </c>
      <c r="AM32" s="402">
        <f>'FN30.600.08(IOX)'!$AV36</f>
        <v>5.1003290600430554E-3</v>
      </c>
      <c r="AN32" s="403">
        <f>'FN30.650.67(IOX)'!$AV36</f>
        <v>6.1722396707364763E-3</v>
      </c>
      <c r="AO32" s="404">
        <f>'GII30.400.10(IOX)'!$AV31</f>
        <v>9.2340724080838057E-3</v>
      </c>
      <c r="AP32" s="402">
        <f>'GII30.450.10(IOX)'!$AV31</f>
        <v>9.8042150770829856E-3</v>
      </c>
      <c r="AQ32" s="409">
        <f>'GII30.500.10(IOX)'!$AV31</f>
        <v>9.7867463747773106E-3</v>
      </c>
      <c r="AR32" s="300"/>
      <c r="AS32" s="300"/>
      <c r="AT32" s="300"/>
    </row>
    <row r="33" spans="9:46" s="175" customFormat="1" ht="15">
      <c r="I33" s="148">
        <v>40816</v>
      </c>
      <c r="J33" s="404"/>
      <c r="K33" s="402"/>
      <c r="L33" s="402"/>
      <c r="M33" s="402"/>
      <c r="N33" s="402">
        <f>'FN30.350.10(IOX)'!$AU35</f>
        <v>7.8435357560001293E-3</v>
      </c>
      <c r="O33" s="402">
        <f>'FN30.400.10(IOX)'!$AU35</f>
        <v>8.2819155641594682E-3</v>
      </c>
      <c r="P33" s="402">
        <f>'FN30.450.10(IOX)'!$AU35</f>
        <v>1.0192565837354183E-2</v>
      </c>
      <c r="Q33" s="402">
        <f>'FN30.500.10(IOX)'!$AU35</f>
        <v>1.059154407572869E-2</v>
      </c>
      <c r="R33" s="402">
        <f>'FN30.400.09(IOX)'!$AU37</f>
        <v>7.101899095365744E-3</v>
      </c>
      <c r="S33" s="402">
        <f>'FN30.450.09(IOX)'!$AU37</f>
        <v>7.5497702001482165E-3</v>
      </c>
      <c r="T33" s="402">
        <f>'FN30.500.09(IOX)'!$AU37</f>
        <v>8.0656593671304695E-3</v>
      </c>
      <c r="U33" s="402">
        <f>'FN30.550.08(IOX)'!$AU37</f>
        <v>2.0591878538234044E-3</v>
      </c>
      <c r="V33" s="402">
        <f>'FN30.600.08(IOX)'!$AU37</f>
        <v>3.1298425220964614E-3</v>
      </c>
      <c r="W33" s="403">
        <f>'FN30.650.67(IOX)'!$AU37</f>
        <v>4.766541224507731E-3</v>
      </c>
      <c r="X33" s="404">
        <f>'GII30.400.10(IOX)'!$AU32</f>
        <v>8.154794063071737E-3</v>
      </c>
      <c r="Y33" s="402">
        <f>'GII30.450.10(IOX)'!$AU32</f>
        <v>7.9852841983106288E-3</v>
      </c>
      <c r="Z33" s="403">
        <f>'GII30.500.10(IOX)'!$AU32</f>
        <v>5.544223730273197E-3</v>
      </c>
      <c r="AA33" s="410"/>
      <c r="AB33" s="402"/>
      <c r="AC33" s="402"/>
      <c r="AD33" s="402"/>
      <c r="AE33" s="402">
        <f>'FN30.350.10(IOX)'!$AV35</f>
        <v>1.3345324391197061E-2</v>
      </c>
      <c r="AF33" s="402">
        <f>'FN30.400.10(IOX)'!$AV35</f>
        <v>1.4126691709451146E-2</v>
      </c>
      <c r="AG33" s="402">
        <f>'FN30.450.10(IOX)'!$AV35</f>
        <v>1.6408379620242188E-2</v>
      </c>
      <c r="AH33" s="402">
        <f>'FN30.500.10(IOX)'!$AV35</f>
        <v>1.4848423663975015E-2</v>
      </c>
      <c r="AI33" s="402">
        <f>'FN30.400.09(IOX)'!$AV37</f>
        <v>1.5937380536148956E-2</v>
      </c>
      <c r="AJ33" s="402">
        <f>'FN30.450.09(IOX)'!$AV37</f>
        <v>1.5777888703717637E-2</v>
      </c>
      <c r="AK33" s="402">
        <f>'FN30.500.09(IOX)'!$AV37</f>
        <v>1.2951907399276156E-2</v>
      </c>
      <c r="AL33" s="402">
        <f>'FN30.550.08(IOX)'!$AV37</f>
        <v>7.1815513016218165E-3</v>
      </c>
      <c r="AM33" s="402">
        <f>'FN30.600.08(IOX)'!$AV37</f>
        <v>6.148789739424833E-3</v>
      </c>
      <c r="AN33" s="403">
        <f>'FN30.650.67(IOX)'!$AV37</f>
        <v>6.1260326841912618E-3</v>
      </c>
      <c r="AO33" s="404">
        <f>'GII30.400.10(IOX)'!$AV32</f>
        <v>1.1396619785971392E-2</v>
      </c>
      <c r="AP33" s="402">
        <f>'GII30.450.10(IOX)'!$AV32</f>
        <v>1.2785455195214887E-2</v>
      </c>
      <c r="AQ33" s="409">
        <f>'GII30.500.10(IOX)'!$AV32</f>
        <v>1.1887474910086029E-2</v>
      </c>
      <c r="AR33" s="300"/>
      <c r="AS33" s="300"/>
      <c r="AT33" s="300"/>
    </row>
    <row r="34" spans="9:46" s="175" customFormat="1" ht="15">
      <c r="I34" s="148">
        <v>40847</v>
      </c>
      <c r="J34" s="404"/>
      <c r="K34" s="402"/>
      <c r="L34" s="402"/>
      <c r="M34" s="402"/>
      <c r="N34" s="402">
        <f>'FN30.350.10(IOX)'!$AU36</f>
        <v>7.0002987168330021E-3</v>
      </c>
      <c r="O34" s="402">
        <f>'FN30.400.10(IOX)'!$AU36</f>
        <v>3.2192084948421052E-4</v>
      </c>
      <c r="P34" s="402">
        <f>'FN30.450.10(IOX)'!$AU36</f>
        <v>4.3608794541319246E-3</v>
      </c>
      <c r="Q34" s="402">
        <f>'FN30.500.10(IOX)'!$AU36</f>
        <v>9.2664838176926903E-3</v>
      </c>
      <c r="R34" s="402">
        <f>'FN30.400.09(IOX)'!$AU38</f>
        <v>3.5840991773046857E-4</v>
      </c>
      <c r="S34" s="402">
        <f>'FN30.450.09(IOX)'!$AU38</f>
        <v>1.6867650926029672E-3</v>
      </c>
      <c r="T34" s="402">
        <f>'FN30.500.09(IOX)'!$AU38</f>
        <v>7.9574811679473875E-3</v>
      </c>
      <c r="U34" s="402">
        <f>'FN30.550.08(IOX)'!$AU38</f>
        <v>7.8220972923996445E-3</v>
      </c>
      <c r="V34" s="402">
        <f>'FN30.600.08(IOX)'!$AU38</f>
        <v>1.0226623111474004E-2</v>
      </c>
      <c r="W34" s="403">
        <f>'FN30.650.67(IOX)'!$AU38</f>
        <v>1.1201811994380828E-2</v>
      </c>
      <c r="X34" s="404">
        <f>'GII30.400.10(IOX)'!$AU33</f>
        <v>4.32378572603947E-3</v>
      </c>
      <c r="Y34" s="402">
        <f>'GII30.450.10(IOX)'!$AU33</f>
        <v>7.6399677757976658E-3</v>
      </c>
      <c r="Z34" s="403">
        <f>'GII30.500.10(IOX)'!$AU33</f>
        <v>5.8781570856543952E-3</v>
      </c>
      <c r="AA34" s="410"/>
      <c r="AB34" s="402"/>
      <c r="AC34" s="402"/>
      <c r="AD34" s="402"/>
      <c r="AE34" s="402">
        <f>'FN30.350.10(IOX)'!$AV36</f>
        <v>1.3130874702880208E-2</v>
      </c>
      <c r="AF34" s="402">
        <f>'FN30.400.10(IOX)'!$AV36</f>
        <v>7.6327629281965721E-3</v>
      </c>
      <c r="AG34" s="402">
        <f>'FN30.450.10(IOX)'!$AV36</f>
        <v>1.3076609334441864E-2</v>
      </c>
      <c r="AH34" s="402">
        <f>'FN30.500.10(IOX)'!$AV36</f>
        <v>1.5744211608018453E-2</v>
      </c>
      <c r="AI34" s="402">
        <f>'FN30.400.09(IOX)'!$AV38</f>
        <v>1.2430210478762395E-2</v>
      </c>
      <c r="AJ34" s="402">
        <f>'FN30.450.09(IOX)'!$AV38</f>
        <v>1.3653808424728504E-2</v>
      </c>
      <c r="AK34" s="402">
        <f>'FN30.500.09(IOX)'!$AV38</f>
        <v>1.606919160836745E-2</v>
      </c>
      <c r="AL34" s="402">
        <f>'FN30.550.08(IOX)'!$AV38</f>
        <v>1.5104805747299235E-2</v>
      </c>
      <c r="AM34" s="402">
        <f>'FN30.600.08(IOX)'!$AV38</f>
        <v>1.4464554637265125E-2</v>
      </c>
      <c r="AN34" s="403">
        <f>'FN30.650.67(IOX)'!$AV38</f>
        <v>1.3105436249606176E-2</v>
      </c>
      <c r="AO34" s="404">
        <f>'GII30.400.10(IOX)'!$AV33</f>
        <v>8.2126249351370632E-3</v>
      </c>
      <c r="AP34" s="402">
        <f>'GII30.450.10(IOX)'!$AV33</f>
        <v>1.3740500105517367E-2</v>
      </c>
      <c r="AQ34" s="409">
        <f>'GII30.500.10(IOX)'!$AV33</f>
        <v>1.4367889298923107E-2</v>
      </c>
      <c r="AR34" s="300"/>
      <c r="AS34" s="300"/>
      <c r="AT34" s="300"/>
    </row>
    <row r="35" spans="9:46" s="175" customFormat="1" ht="15">
      <c r="I35" s="148">
        <v>40877</v>
      </c>
      <c r="J35" s="404"/>
      <c r="K35" s="402"/>
      <c r="L35" s="402"/>
      <c r="M35" s="402"/>
      <c r="N35" s="402">
        <f>'FN30.350.10(IOX)'!$AU37</f>
        <v>3.5217426822743776E-3</v>
      </c>
      <c r="O35" s="402">
        <f>'FN30.400.10(IOX)'!$AU37</f>
        <v>-4.02350685664321E-3</v>
      </c>
      <c r="P35" s="402">
        <f>'FN30.450.10(IOX)'!$AU37</f>
        <v>-6.8369747899157301E-4</v>
      </c>
      <c r="Q35" s="402">
        <f>'FN30.500.10(IOX)'!$AU37</f>
        <v>3.6322307712396929E-3</v>
      </c>
      <c r="R35" s="402">
        <f>'FN30.400.09(IOX)'!$AU39</f>
        <v>-6.4377774306652496E-3</v>
      </c>
      <c r="S35" s="402">
        <f>'FN30.450.09(IOX)'!$AU39</f>
        <v>-6.3480750874958872E-3</v>
      </c>
      <c r="T35" s="402">
        <f>'FN30.500.09(IOX)'!$AU39</f>
        <v>-4.9475887196599559E-4</v>
      </c>
      <c r="U35" s="402">
        <f>'FN30.550.08(IOX)'!$AU39</f>
        <v>5.8415421639665399E-3</v>
      </c>
      <c r="V35" s="402">
        <f>'FN30.600.08(IOX)'!$AU39</f>
        <v>9.5398732811217378E-3</v>
      </c>
      <c r="W35" s="403">
        <f>'FN30.650.67(IOX)'!$AU39</f>
        <v>1.0913414344595095E-2</v>
      </c>
      <c r="X35" s="404">
        <f>'GII30.400.10(IOX)'!$AU34</f>
        <v>6.3463932901159882E-3</v>
      </c>
      <c r="Y35" s="402">
        <f>'GII30.450.10(IOX)'!$AU34</f>
        <v>4.5323881342626843E-3</v>
      </c>
      <c r="Z35" s="403">
        <f>'GII30.500.10(IOX)'!$AU34</f>
        <v>7.9708573598594569E-4</v>
      </c>
      <c r="AA35" s="410"/>
      <c r="AB35" s="402"/>
      <c r="AC35" s="402"/>
      <c r="AD35" s="402"/>
      <c r="AE35" s="402">
        <f>'FN30.350.10(IOX)'!$AV37</f>
        <v>1.0279879695405917E-2</v>
      </c>
      <c r="AF35" s="402">
        <f>'FN30.400.10(IOX)'!$AV37</f>
        <v>3.4165087294659988E-3</v>
      </c>
      <c r="AG35" s="402">
        <f>'FN30.450.10(IOX)'!$AV37</f>
        <v>7.9868322548398828E-3</v>
      </c>
      <c r="AH35" s="402">
        <f>'FN30.500.10(IOX)'!$AV37</f>
        <v>9.8034455772453462E-3</v>
      </c>
      <c r="AI35" s="402">
        <f>'FN30.400.09(IOX)'!$AV39</f>
        <v>5.1588989999576586E-3</v>
      </c>
      <c r="AJ35" s="402">
        <f>'FN30.450.09(IOX)'!$AV39</f>
        <v>4.9862538003240583E-3</v>
      </c>
      <c r="AK35" s="402">
        <f>'FN30.500.09(IOX)'!$AV39</f>
        <v>6.7781880288508636E-3</v>
      </c>
      <c r="AL35" s="402">
        <f>'FN30.550.08(IOX)'!$AV39</f>
        <v>1.4146035377156769E-2</v>
      </c>
      <c r="AM35" s="402">
        <f>'FN30.600.08(IOX)'!$AV39</f>
        <v>1.4543907125750669E-2</v>
      </c>
      <c r="AN35" s="403">
        <f>'FN30.650.67(IOX)'!$AV39</f>
        <v>1.3096876362405892E-2</v>
      </c>
      <c r="AO35" s="404">
        <f>'GII30.400.10(IOX)'!$AV34</f>
        <v>1.0427042822791482E-2</v>
      </c>
      <c r="AP35" s="402">
        <f>'GII30.450.10(IOX)'!$AV34</f>
        <v>1.0656875949737243E-2</v>
      </c>
      <c r="AQ35" s="409">
        <f>'GII30.500.10(IOX)'!$AV34</f>
        <v>9.0751010718787984E-3</v>
      </c>
      <c r="AR35" s="300"/>
      <c r="AS35" s="300"/>
      <c r="AT35" s="300"/>
    </row>
    <row r="36" spans="9:46" s="175" customFormat="1" ht="15">
      <c r="I36" s="148">
        <v>40907</v>
      </c>
      <c r="J36" s="404"/>
      <c r="K36" s="402"/>
      <c r="L36" s="402"/>
      <c r="M36" s="402"/>
      <c r="N36" s="402">
        <f>'FN30.350.10(IOX)'!$AU38</f>
        <v>2.0428491638474207E-3</v>
      </c>
      <c r="O36" s="402">
        <f>'FN30.400.10(IOX)'!$AU38</f>
        <v>-4.6622522533369707E-3</v>
      </c>
      <c r="P36" s="402">
        <f>'FN30.450.10(IOX)'!$AU38</f>
        <v>-2.1470351008214799E-3</v>
      </c>
      <c r="Q36" s="402">
        <f>'FN30.500.10(IOX)'!$AU38</f>
        <v>2.8993078384585685E-3</v>
      </c>
      <c r="R36" s="402">
        <f>'FN30.400.09(IOX)'!$AU40</f>
        <v>-7.9609640682460348E-3</v>
      </c>
      <c r="S36" s="402">
        <f>'FN30.450.09(IOX)'!$AU40</f>
        <v>-9.0194845099953094E-3</v>
      </c>
      <c r="T36" s="402">
        <f>'FN30.500.09(IOX)'!$AU40</f>
        <v>-2.3440610598447994E-3</v>
      </c>
      <c r="U36" s="402">
        <f>'FN30.550.08(IOX)'!$AU40</f>
        <v>2.6782335367675205E-3</v>
      </c>
      <c r="V36" s="402">
        <f>'FN30.600.08(IOX)'!$AU40</f>
        <v>7.1712699799278022E-3</v>
      </c>
      <c r="W36" s="403">
        <f>'FN30.650.67(IOX)'!$AU40</f>
        <v>1.048346259162865E-2</v>
      </c>
      <c r="X36" s="404">
        <f>'GII30.400.10(IOX)'!$AU35</f>
        <v>6.1065382279072693E-3</v>
      </c>
      <c r="Y36" s="402">
        <f>'GII30.450.10(IOX)'!$AU35</f>
        <v>4.0840721618059204E-3</v>
      </c>
      <c r="Z36" s="403">
        <f>'GII30.500.10(IOX)'!$AU35</f>
        <v>5.3528669449441288E-4</v>
      </c>
      <c r="AA36" s="410"/>
      <c r="AB36" s="402"/>
      <c r="AC36" s="402"/>
      <c r="AD36" s="402"/>
      <c r="AE36" s="402">
        <f>'FN30.350.10(IOX)'!$AV38</f>
        <v>8.4366797773670846E-3</v>
      </c>
      <c r="AF36" s="402">
        <f>'FN30.400.10(IOX)'!$AV38</f>
        <v>1.9599663935711605E-3</v>
      </c>
      <c r="AG36" s="402">
        <f>'FN30.450.10(IOX)'!$AV38</f>
        <v>5.2809891095517269E-3</v>
      </c>
      <c r="AH36" s="402">
        <f>'FN30.500.10(IOX)'!$AV38</f>
        <v>7.8932519575915325E-3</v>
      </c>
      <c r="AI36" s="402">
        <f>'FN30.400.09(IOX)'!$AV40</f>
        <v>2.6227204260733752E-3</v>
      </c>
      <c r="AJ36" s="402">
        <f>'FN30.450.09(IOX)'!$AV40</f>
        <v>7.4884980175252548E-4</v>
      </c>
      <c r="AK36" s="402">
        <f>'FN30.500.09(IOX)'!$AV40</f>
        <v>3.3369025492003762E-3</v>
      </c>
      <c r="AL36" s="402">
        <f>'FN30.550.08(IOX)'!$AV40</f>
        <v>8.5399278665873515E-3</v>
      </c>
      <c r="AM36" s="402">
        <f>'FN30.600.08(IOX)'!$AV40</f>
        <v>1.0543152799765912E-2</v>
      </c>
      <c r="AN36" s="403">
        <f>'FN30.650.67(IOX)'!$AV40</f>
        <v>1.195062728011276E-2</v>
      </c>
      <c r="AO36" s="404">
        <f>'GII30.400.10(IOX)'!$AV35</f>
        <v>1.0166280021120152E-2</v>
      </c>
      <c r="AP36" s="402">
        <f>'GII30.450.10(IOX)'!$AV35</f>
        <v>9.4133368198470006E-3</v>
      </c>
      <c r="AQ36" s="409">
        <f>'GII30.500.10(IOX)'!$AV35</f>
        <v>7.7707970896031186E-3</v>
      </c>
      <c r="AR36" s="300"/>
      <c r="AS36" s="300"/>
      <c r="AT36" s="300"/>
    </row>
    <row r="37" spans="9:46" s="175" customFormat="1" ht="15">
      <c r="I37" s="148">
        <v>40939</v>
      </c>
      <c r="J37" s="404"/>
      <c r="K37" s="402"/>
      <c r="L37" s="402"/>
      <c r="M37" s="402"/>
      <c r="N37" s="402">
        <f>'FN30.350.10(IOX)'!$AU39</f>
        <v>6.2178054396191621E-3</v>
      </c>
      <c r="O37" s="402">
        <f>'FN30.400.10(IOX)'!$AU39</f>
        <v>2.7850272482558085E-3</v>
      </c>
      <c r="P37" s="402">
        <f>'FN30.450.10(IOX)'!$AU39</f>
        <v>7.8504617039726831E-4</v>
      </c>
      <c r="Q37" s="402">
        <f>'FN30.500.10(IOX)'!$AU39</f>
        <v>2.6038852600521615E-3</v>
      </c>
      <c r="R37" s="402">
        <f>'FN30.400.09(IOX)'!$AU41</f>
        <v>-2.0724378029405442E-3</v>
      </c>
      <c r="S37" s="402">
        <f>'FN30.450.09(IOX)'!$AU41</f>
        <v>-5.3586132978527354E-3</v>
      </c>
      <c r="T37" s="402">
        <f>'FN30.500.09(IOX)'!$AU41</f>
        <v>-1.6694551945930624E-3</v>
      </c>
      <c r="U37" s="402">
        <f>'FN30.550.08(IOX)'!$AU41</f>
        <v>3.887834975196344E-3</v>
      </c>
      <c r="V37" s="402">
        <f>'FN30.600.08(IOX)'!$AU41</f>
        <v>6.0840996934559575E-3</v>
      </c>
      <c r="W37" s="403">
        <f>'FN30.650.67(IOX)'!$AU41</f>
        <v>9.3953299243040352E-3</v>
      </c>
      <c r="X37" s="404">
        <f>'GII30.400.10(IOX)'!$AU36</f>
        <v>6.0736820254161539E-3</v>
      </c>
      <c r="Y37" s="402">
        <f>'GII30.450.10(IOX)'!$AU36</f>
        <v>4.4372559394927616E-3</v>
      </c>
      <c r="Z37" s="403">
        <f>'GII30.500.10(IOX)'!$AU36</f>
        <v>1.54415510337379E-3</v>
      </c>
      <c r="AA37" s="410"/>
      <c r="AB37" s="402"/>
      <c r="AC37" s="402"/>
      <c r="AD37" s="402"/>
      <c r="AE37" s="402">
        <f>'FN30.350.10(IOX)'!$AV39</f>
        <v>1.5443604556346262E-2</v>
      </c>
      <c r="AF37" s="402">
        <f>'FN30.400.10(IOX)'!$AV39</f>
        <v>1.1657244363469528E-2</v>
      </c>
      <c r="AG37" s="402">
        <f>'FN30.450.10(IOX)'!$AV39</f>
        <v>1.0040794619099142E-2</v>
      </c>
      <c r="AH37" s="402">
        <f>'FN30.500.10(IOX)'!$AV39</f>
        <v>8.0953013920590025E-3</v>
      </c>
      <c r="AI37" s="402">
        <f>'FN30.400.09(IOX)'!$AV41</f>
        <v>1.183940543456964E-2</v>
      </c>
      <c r="AJ37" s="402">
        <f>'FN30.450.09(IOX)'!$AV41</f>
        <v>6.7097125300289188E-3</v>
      </c>
      <c r="AK37" s="402">
        <f>'FN30.500.09(IOX)'!$AV41</f>
        <v>4.4864576648560566E-3</v>
      </c>
      <c r="AL37" s="402">
        <f>'FN30.550.08(IOX)'!$AV41</f>
        <v>1.0908148240641452E-2</v>
      </c>
      <c r="AM37" s="402">
        <f>'FN30.600.08(IOX)'!$AV41</f>
        <v>9.5488473436522985E-3</v>
      </c>
      <c r="AN37" s="403">
        <f>'FN30.650.67(IOX)'!$AV41</f>
        <v>1.0878159676005902E-2</v>
      </c>
      <c r="AO37" s="404">
        <f>'GII30.400.10(IOX)'!$AV36</f>
        <v>1.1860362770851412E-2</v>
      </c>
      <c r="AP37" s="402">
        <f>'GII30.450.10(IOX)'!$AV36</f>
        <v>1.138313128216435E-2</v>
      </c>
      <c r="AQ37" s="409">
        <f>'GII30.500.10(IOX)'!$AV36</f>
        <v>1.0225115739552157E-2</v>
      </c>
      <c r="AR37" s="300"/>
      <c r="AS37" s="300"/>
      <c r="AT37" s="300"/>
    </row>
    <row r="38" spans="9:46" s="175" customFormat="1" ht="15">
      <c r="I38" s="148">
        <v>40968</v>
      </c>
      <c r="J38" s="404"/>
      <c r="K38" s="402"/>
      <c r="L38" s="402"/>
      <c r="M38" s="402"/>
      <c r="N38" s="402">
        <f>'FN30.350.10(IOX)'!$AU40</f>
        <v>6.4723547877156675E-3</v>
      </c>
      <c r="O38" s="402">
        <f>'FN30.400.10(IOX)'!$AU40</f>
        <v>4.5639041821723975E-3</v>
      </c>
      <c r="P38" s="402">
        <f>'FN30.450.10(IOX)'!$AU40</f>
        <v>5.2280885972108308E-3</v>
      </c>
      <c r="Q38" s="402">
        <f>'FN30.500.10(IOX)'!$AU40</f>
        <v>7.0386960823038917E-3</v>
      </c>
      <c r="R38" s="402">
        <f>'FN30.400.09(IOX)'!$AU42</f>
        <v>3.3625331771552432E-3</v>
      </c>
      <c r="S38" s="402">
        <f>'FN30.450.09(IOX)'!$AU42</f>
        <v>1.7550063736175116E-3</v>
      </c>
      <c r="T38" s="402">
        <f>'FN30.500.09(IOX)'!$AU42</f>
        <v>5.1785454982916177E-3</v>
      </c>
      <c r="U38" s="402">
        <f>'FN30.550.08(IOX)'!$AU42</f>
        <v>7.0934374918005935E-3</v>
      </c>
      <c r="V38" s="402">
        <f>'FN30.600.08(IOX)'!$AU42</f>
        <v>8.6674749408727578E-3</v>
      </c>
      <c r="W38" s="403">
        <f>'FN30.650.67(IOX)'!$AU42</f>
        <v>1.1774025163875875E-2</v>
      </c>
      <c r="X38" s="404">
        <f>'GII30.400.10(IOX)'!$AU37</f>
        <v>6.966775777805057E-3</v>
      </c>
      <c r="Y38" s="402">
        <f>'GII30.450.10(IOX)'!$AU37</f>
        <v>6.2528382777144679E-3</v>
      </c>
      <c r="Z38" s="403">
        <f>'GII30.500.10(IOX)'!$AU37</f>
        <v>3.6010947931217974E-3</v>
      </c>
      <c r="AA38" s="410"/>
      <c r="AB38" s="402"/>
      <c r="AC38" s="402"/>
      <c r="AD38" s="402"/>
      <c r="AE38" s="402">
        <f>'FN30.350.10(IOX)'!$AV40</f>
        <v>1.7637615146728042E-2</v>
      </c>
      <c r="AF38" s="402">
        <f>'FN30.400.10(IOX)'!$AV40</f>
        <v>1.6215681258859659E-2</v>
      </c>
      <c r="AG38" s="402">
        <f>'FN30.450.10(IOX)'!$AV40</f>
        <v>1.7171737787334738E-2</v>
      </c>
      <c r="AH38" s="402">
        <f>'FN30.500.10(IOX)'!$AV40</f>
        <v>1.4515766998399996E-2</v>
      </c>
      <c r="AI38" s="402">
        <f>'FN30.400.09(IOX)'!$AV42</f>
        <v>2.2042261541156124E-2</v>
      </c>
      <c r="AJ38" s="402">
        <f>'FN30.450.09(IOX)'!$AV42</f>
        <v>1.7741537481908081E-2</v>
      </c>
      <c r="AK38" s="402">
        <f>'FN30.500.09(IOX)'!$AV42</f>
        <v>1.3691331328075762E-2</v>
      </c>
      <c r="AL38" s="402">
        <f>'FN30.550.08(IOX)'!$AV42</f>
        <v>1.617782784576496E-2</v>
      </c>
      <c r="AM38" s="402">
        <f>'FN30.600.08(IOX)'!$AV42</f>
        <v>1.3523810263249043E-2</v>
      </c>
      <c r="AN38" s="403">
        <f>'FN30.650.67(IOX)'!$AV42</f>
        <v>1.3797879955861236E-2</v>
      </c>
      <c r="AO38" s="404">
        <f>'GII30.400.10(IOX)'!$AV37</f>
        <v>1.3372085584737748E-2</v>
      </c>
      <c r="AP38" s="402">
        <f>'GII30.450.10(IOX)'!$AV37</f>
        <v>1.409998128342785E-2</v>
      </c>
      <c r="AQ38" s="409">
        <f>'GII30.500.10(IOX)'!$AV37</f>
        <v>1.3768633425740135E-2</v>
      </c>
      <c r="AR38" s="300"/>
      <c r="AS38" s="300"/>
      <c r="AT38" s="300"/>
    </row>
    <row r="39" spans="9:46" s="175" customFormat="1" ht="15">
      <c r="I39" s="148">
        <v>40998</v>
      </c>
      <c r="J39" s="404"/>
      <c r="K39" s="402"/>
      <c r="L39" s="402">
        <f>'FN30.400.11(IOX)'!$AU29</f>
        <v>1.9030093285944516E-3</v>
      </c>
      <c r="M39" s="402">
        <f>'FN30.450.11(IOX)'!$AU29</f>
        <v>1.5646284132580109E-3</v>
      </c>
      <c r="N39" s="402">
        <f>'FN30.350.10(IOX)'!$AU41</f>
        <v>1.1443553328320528E-3</v>
      </c>
      <c r="O39" s="402">
        <f>'FN30.400.10(IOX)'!$AU41</f>
        <v>-2.2289523842420611E-3</v>
      </c>
      <c r="P39" s="402">
        <f>'FN30.450.10(IOX)'!$AU41</f>
        <v>-2.5694359689650485E-3</v>
      </c>
      <c r="Q39" s="402">
        <f>'FN30.500.10(IOX)'!$AU41</f>
        <v>2.9902537541376048E-3</v>
      </c>
      <c r="R39" s="402">
        <f>'FN30.400.09(IOX)'!$AU43</f>
        <v>-6.0354448325185594E-3</v>
      </c>
      <c r="S39" s="402">
        <f>'FN30.450.09(IOX)'!$AU43</f>
        <v>-7.8798851201512202E-3</v>
      </c>
      <c r="T39" s="402">
        <f>'FN30.500.09(IOX)'!$AU43</f>
        <v>8.1470967923659874E-5</v>
      </c>
      <c r="U39" s="402">
        <f>'FN30.550.08(IOX)'!$AU43</f>
        <v>-1.0448699035436222E-3</v>
      </c>
      <c r="V39" s="402">
        <f>'FN30.600.08(IOX)'!$AU43</f>
        <v>3.0575552577884824E-3</v>
      </c>
      <c r="W39" s="403">
        <f>'FN30.650.67(IOX)'!$AU43</f>
        <v>7.5881300768569967E-3</v>
      </c>
      <c r="X39" s="404">
        <f>'GII30.400.10(IOX)'!$AU38</f>
        <v>4.5692264174687454E-3</v>
      </c>
      <c r="Y39" s="402">
        <f>'GII30.450.10(IOX)'!$AU38</f>
        <v>2.9708325967828372E-3</v>
      </c>
      <c r="Z39" s="403">
        <f>'GII30.500.10(IOX)'!$AU38</f>
        <v>2.8053840222327605E-4</v>
      </c>
      <c r="AA39" s="410"/>
      <c r="AB39" s="402"/>
      <c r="AC39" s="402">
        <f>'FN30.400.11(IOX)'!$AV29</f>
        <v>1.3321052450550444E-2</v>
      </c>
      <c r="AD39" s="402">
        <f>'FN30.450.11(IOX)'!$AV29</f>
        <v>1.2710864354893728E-2</v>
      </c>
      <c r="AE39" s="402">
        <f>'FN30.350.10(IOX)'!$AV41</f>
        <v>1.1471601054797208E-2</v>
      </c>
      <c r="AF39" s="402">
        <f>'FN30.400.10(IOX)'!$AV41</f>
        <v>8.9494527062924552E-3</v>
      </c>
      <c r="AG39" s="402">
        <f>'FN30.450.10(IOX)'!$AV41</f>
        <v>9.1208653473283802E-3</v>
      </c>
      <c r="AH39" s="402">
        <f>'FN30.500.10(IOX)'!$AV41</f>
        <v>1.1077782428359972E-2</v>
      </c>
      <c r="AI39" s="402">
        <f>'FN30.400.09(IOX)'!$AV43</f>
        <v>1.298792841896582E-2</v>
      </c>
      <c r="AJ39" s="402">
        <f>'FN30.450.09(IOX)'!$AV43</f>
        <v>8.4681327784180815E-3</v>
      </c>
      <c r="AK39" s="402">
        <f>'FN30.500.09(IOX)'!$AV43</f>
        <v>9.6967615290901154E-3</v>
      </c>
      <c r="AL39" s="402">
        <f>'FN30.550.08(IOX)'!$AV43</f>
        <v>9.4158545342427676E-3</v>
      </c>
      <c r="AM39" s="402">
        <f>'FN30.600.08(IOX)'!$AV43</f>
        <v>9.1210053338383716E-3</v>
      </c>
      <c r="AN39" s="403">
        <f>'FN30.650.67(IOX)'!$AV43</f>
        <v>1.0229381643834821E-2</v>
      </c>
      <c r="AO39" s="404">
        <f>'GII30.400.10(IOX)'!$AV38</f>
        <v>1.0175386333595616E-2</v>
      </c>
      <c r="AP39" s="402">
        <f>'GII30.450.10(IOX)'!$AV38</f>
        <v>1.003389013987247E-2</v>
      </c>
      <c r="AQ39" s="409">
        <f>'GII30.500.10(IOX)'!$AV38</f>
        <v>1.0623530182085589E-2</v>
      </c>
      <c r="AR39" s="300"/>
      <c r="AS39" s="300"/>
      <c r="AT39" s="300"/>
    </row>
    <row r="40" spans="9:46" s="175" customFormat="1" ht="15">
      <c r="I40" s="148">
        <v>41029</v>
      </c>
      <c r="J40" s="404"/>
      <c r="K40" s="402"/>
      <c r="L40" s="402">
        <f>'FN30.400.11(IOX)'!$AU30</f>
        <v>-1.1916535082323334E-3</v>
      </c>
      <c r="M40" s="402">
        <f>'FN30.450.11(IOX)'!$AU30</f>
        <v>-4.1453653007312701E-4</v>
      </c>
      <c r="N40" s="402">
        <f>'FN30.350.10(IOX)'!$AU42</f>
        <v>-1.7878637746946127E-3</v>
      </c>
      <c r="O40" s="402">
        <f>'FN30.400.10(IOX)'!$AU42</f>
        <v>-5.8416168932882715E-3</v>
      </c>
      <c r="P40" s="402">
        <f>'FN30.450.10(IOX)'!$AU42</f>
        <v>-5.5262066765893944E-3</v>
      </c>
      <c r="Q40" s="402">
        <f>'FN30.500.10(IOX)'!$AU42</f>
        <v>1.993941878696974E-4</v>
      </c>
      <c r="R40" s="402">
        <f>'FN30.400.09(IOX)'!$AU44</f>
        <v>-1.435215562040308E-2</v>
      </c>
      <c r="S40" s="402">
        <f>'FN30.450.09(IOX)'!$AU44</f>
        <v>-1.371535751565762E-2</v>
      </c>
      <c r="T40" s="402">
        <f>'FN30.500.09(IOX)'!$AU44</f>
        <v>-4.2146802506980397E-3</v>
      </c>
      <c r="U40" s="402">
        <f>'FN30.550.08(IOX)'!$AU44</f>
        <v>-5.0322762816879894E-3</v>
      </c>
      <c r="V40" s="402">
        <f>'FN30.600.08(IOX)'!$AU44</f>
        <v>-1.8978062448929921E-3</v>
      </c>
      <c r="W40" s="403">
        <f>'FN30.650.67(IOX)'!$AU44</f>
        <v>3.3853462784809506E-3</v>
      </c>
      <c r="X40" s="404">
        <f>'GII30.400.10(IOX)'!$AU39</f>
        <v>3.9320480404547095E-3</v>
      </c>
      <c r="Y40" s="402">
        <f>'GII30.450.10(IOX)'!$AU39</f>
        <v>4.5144268009297405E-4</v>
      </c>
      <c r="Z40" s="403">
        <f>'GII30.500.10(IOX)'!$AU39</f>
        <v>-2.4349410799069074E-3</v>
      </c>
      <c r="AA40" s="410"/>
      <c r="AB40" s="402"/>
      <c r="AC40" s="402">
        <f>'FN30.400.11(IOX)'!$AV30</f>
        <v>7.5242887980047557E-3</v>
      </c>
      <c r="AD40" s="402">
        <f>'FN30.450.11(IOX)'!$AV30</f>
        <v>8.0637684823488473E-3</v>
      </c>
      <c r="AE40" s="402">
        <f>'FN30.350.10(IOX)'!$AV42</f>
        <v>6.6911569484873782E-3</v>
      </c>
      <c r="AF40" s="402">
        <f>'FN30.400.10(IOX)'!$AV42</f>
        <v>2.5620383014812007E-3</v>
      </c>
      <c r="AG40" s="402">
        <f>'FN30.450.10(IOX)'!$AV42</f>
        <v>2.8387383671421239E-3</v>
      </c>
      <c r="AH40" s="402">
        <f>'FN30.500.10(IOX)'!$AV42</f>
        <v>5.9906363347771606E-3</v>
      </c>
      <c r="AI40" s="402">
        <f>'FN30.400.09(IOX)'!$AV44</f>
        <v>-9.2313289960446146E-4</v>
      </c>
      <c r="AJ40" s="402">
        <f>'FN30.450.09(IOX)'!$AV44</f>
        <v>-2.6760789572199831E-3</v>
      </c>
      <c r="AK40" s="402">
        <f>'FN30.500.09(IOX)'!$AV44</f>
        <v>2.3233817963970987E-3</v>
      </c>
      <c r="AL40" s="402">
        <f>'FN30.550.08(IOX)'!$AV44</f>
        <v>2.066238522756534E-3</v>
      </c>
      <c r="AM40" s="402">
        <f>'FN30.600.08(IOX)'!$AV44</f>
        <v>1.8890183291274355E-3</v>
      </c>
      <c r="AN40" s="403">
        <f>'FN30.650.67(IOX)'!$AV44</f>
        <v>5.1814013586616997E-3</v>
      </c>
      <c r="AO40" s="404">
        <f>'GII30.400.10(IOX)'!$AV39</f>
        <v>8.8871442232986014E-3</v>
      </c>
      <c r="AP40" s="402">
        <f>'GII30.450.10(IOX)'!$AV39</f>
        <v>6.221430760911785E-3</v>
      </c>
      <c r="AQ40" s="409">
        <f>'GII30.500.10(IOX)'!$AV39</f>
        <v>5.6295134070831051E-3</v>
      </c>
      <c r="AR40" s="300"/>
      <c r="AS40" s="300"/>
      <c r="AT40" s="300"/>
    </row>
    <row r="41" spans="9:46" s="175" customFormat="1" ht="15">
      <c r="I41" s="148">
        <v>41060</v>
      </c>
      <c r="J41" s="404"/>
      <c r="K41" s="402"/>
      <c r="L41" s="402">
        <f>'FN30.400.11(IOX)'!$AU31</f>
        <v>5.6067379466222603E-3</v>
      </c>
      <c r="M41" s="402">
        <f>'FN30.450.11(IOX)'!$AU31</f>
        <v>4.3006677495036512E-3</v>
      </c>
      <c r="N41" s="402">
        <f>'FN30.350.10(IOX)'!$AU43</f>
        <v>4.0460591979423859E-3</v>
      </c>
      <c r="O41" s="402">
        <f>'FN30.400.10(IOX)'!$AU43</f>
        <v>1.6576730414288858E-3</v>
      </c>
      <c r="P41" s="402">
        <f>'FN30.450.10(IOX)'!$AU43</f>
        <v>6.4505035090926374E-5</v>
      </c>
      <c r="Q41" s="402">
        <f>'FN30.500.10(IOX)'!$AU43</f>
        <v>1.9745190598701294E-3</v>
      </c>
      <c r="R41" s="402">
        <f>'FN30.400.09(IOX)'!$AU45</f>
        <v>-5.7633891390841989E-3</v>
      </c>
      <c r="S41" s="402">
        <f>'FN30.450.09(IOX)'!$AU45</f>
        <v>-6.0416858999395688E-3</v>
      </c>
      <c r="T41" s="402">
        <f>'FN30.500.09(IOX)'!$AU45</f>
        <v>-1.6853117513152354E-3</v>
      </c>
      <c r="U41" s="402">
        <f>'FN30.550.08(IOX)'!$AU45</f>
        <v>-7.3260107075882762E-3</v>
      </c>
      <c r="V41" s="402">
        <f>'FN30.600.08(IOX)'!$AU45</f>
        <v>-4.9418374344278818E-3</v>
      </c>
      <c r="W41" s="403">
        <f>'FN30.650.67(IOX)'!$AU45</f>
        <v>5.4029668956094275E-4</v>
      </c>
      <c r="X41" s="404">
        <f>'GII30.400.10(IOX)'!$AU40</f>
        <v>5.8840013859971715E-3</v>
      </c>
      <c r="Y41" s="402">
        <f>'GII30.450.10(IOX)'!$AU40</f>
        <v>2.63849052785996E-3</v>
      </c>
      <c r="Z41" s="403">
        <f>'GII30.500.10(IOX)'!$AU40</f>
        <v>-2.4933627000334516E-3</v>
      </c>
      <c r="AA41" s="410"/>
      <c r="AB41" s="402"/>
      <c r="AC41" s="402">
        <f>'FN30.400.11(IOX)'!$AV31</f>
        <v>1.5231046084833149E-2</v>
      </c>
      <c r="AD41" s="402">
        <f>'FN30.450.11(IOX)'!$AV31</f>
        <v>1.3865779989136585E-2</v>
      </c>
      <c r="AE41" s="402">
        <f>'FN30.350.10(IOX)'!$AV43</f>
        <v>1.3630470979909369E-2</v>
      </c>
      <c r="AF41" s="402">
        <f>'FN30.400.10(IOX)'!$AV43</f>
        <v>1.0837476921626062E-2</v>
      </c>
      <c r="AG41" s="402">
        <f>'FN30.450.10(IOX)'!$AV43</f>
        <v>9.4082337703785407E-3</v>
      </c>
      <c r="AH41" s="402">
        <f>'FN30.500.10(IOX)'!$AV43</f>
        <v>7.7455849965459454E-3</v>
      </c>
      <c r="AI41" s="402">
        <f>'FN30.400.09(IOX)'!$AV45</f>
        <v>7.7847045403318946E-3</v>
      </c>
      <c r="AJ41" s="402">
        <f>'FN30.450.09(IOX)'!$AV45</f>
        <v>5.8973215398231815E-3</v>
      </c>
      <c r="AK41" s="402">
        <f>'FN30.500.09(IOX)'!$AV45</f>
        <v>4.616827577525906E-3</v>
      </c>
      <c r="AL41" s="402">
        <f>'FN30.550.08(IOX)'!$AV45</f>
        <v>-8.3191642491951985E-4</v>
      </c>
      <c r="AM41" s="402">
        <f>'FN30.600.08(IOX)'!$AV45</f>
        <v>-1.6442901019312699E-3</v>
      </c>
      <c r="AN41" s="403">
        <f>'FN30.650.67(IOX)'!$AV45</f>
        <v>2.1529728290042034E-3</v>
      </c>
      <c r="AO41" s="404">
        <f>'GII30.400.10(IOX)'!$AV40</f>
        <v>1.1986772983875061E-2</v>
      </c>
      <c r="AP41" s="402">
        <f>'GII30.450.10(IOX)'!$AV40</f>
        <v>9.7676629548712115E-3</v>
      </c>
      <c r="AQ41" s="409">
        <f>'GII30.500.10(IOX)'!$AV40</f>
        <v>6.9179326540189448E-3</v>
      </c>
      <c r="AR41" s="300"/>
      <c r="AS41" s="300"/>
      <c r="AT41" s="300"/>
    </row>
    <row r="42" spans="9:46" s="175" customFormat="1" ht="15">
      <c r="I42" s="148">
        <v>41089</v>
      </c>
      <c r="J42" s="404"/>
      <c r="K42" s="402"/>
      <c r="L42" s="402">
        <f>'FN30.400.11(IOX)'!$AU32</f>
        <v>6.9012233382249721E-3</v>
      </c>
      <c r="M42" s="402">
        <f>'FN30.450.11(IOX)'!$AU32</f>
        <v>6.3900217548949877E-3</v>
      </c>
      <c r="N42" s="402">
        <f>'FN30.350.10(IOX)'!$AU44</f>
        <v>6.3240143125167427E-3</v>
      </c>
      <c r="O42" s="402">
        <f>'FN30.400.10(IOX)'!$AU44</f>
        <v>5.1860835901118979E-3</v>
      </c>
      <c r="P42" s="402">
        <f>'FN30.450.10(IOX)'!$AU44</f>
        <v>2.9195402298851938E-3</v>
      </c>
      <c r="Q42" s="402">
        <f>'FN30.500.10(IOX)'!$AU44</f>
        <v>4.0486101925373648E-3</v>
      </c>
      <c r="R42" s="402">
        <f>'FN30.400.09(IOX)'!$AU46</f>
        <v>3.624732940240617E-4</v>
      </c>
      <c r="S42" s="402">
        <f>'FN30.450.09(IOX)'!$AU46</f>
        <v>-6.5539844168693438E-4</v>
      </c>
      <c r="T42" s="402">
        <f>'FN30.500.09(IOX)'!$AU46</f>
        <v>5.4050929462461917E-5</v>
      </c>
      <c r="U42" s="402">
        <f>'FN30.550.08(IOX)'!$AU46</f>
        <v>-1.0511148527474085E-2</v>
      </c>
      <c r="V42" s="402">
        <f>'FN30.600.08(IOX)'!$AU46</f>
        <v>-7.9947149716982652E-3</v>
      </c>
      <c r="W42" s="403">
        <f>'FN30.650.67(IOX)'!$AU46</f>
        <v>-4.0884782024983917E-3</v>
      </c>
      <c r="X42" s="404">
        <f>'GII30.400.10(IOX)'!$AU41</f>
        <v>6.656906116784979E-3</v>
      </c>
      <c r="Y42" s="402">
        <f>'GII30.450.10(IOX)'!$AU41</f>
        <v>5.3735033044826691E-3</v>
      </c>
      <c r="Z42" s="403">
        <f>'GII30.500.10(IOX)'!$AU41</f>
        <v>2.8423301602207825E-3</v>
      </c>
      <c r="AA42" s="410"/>
      <c r="AB42" s="402"/>
      <c r="AC42" s="402">
        <f>'FN30.400.11(IOX)'!$AV32</f>
        <v>1.8633285573661795E-2</v>
      </c>
      <c r="AD42" s="402">
        <f>'FN30.450.11(IOX)'!$AV32</f>
        <v>1.830267468361927E-2</v>
      </c>
      <c r="AE42" s="402">
        <f>'FN30.350.10(IOX)'!$AV44</f>
        <v>1.9488261119335971E-2</v>
      </c>
      <c r="AF42" s="402">
        <f>'FN30.400.10(IOX)'!$AV44</f>
        <v>1.74033748252116E-2</v>
      </c>
      <c r="AG42" s="402">
        <f>'FN30.450.10(IOX)'!$AV44</f>
        <v>1.5255995022903599E-2</v>
      </c>
      <c r="AH42" s="402">
        <f>'FN30.500.10(IOX)'!$AV44</f>
        <v>1.09762956720339E-2</v>
      </c>
      <c r="AI42" s="402">
        <f>'FN30.400.09(IOX)'!$AV46</f>
        <v>1.9649723214608776E-2</v>
      </c>
      <c r="AJ42" s="402">
        <f>'FN30.450.09(IOX)'!$AV46</f>
        <v>1.625739792512829E-2</v>
      </c>
      <c r="AK42" s="402">
        <f>'FN30.500.09(IOX)'!$AV46</f>
        <v>7.8399035640616347E-3</v>
      </c>
      <c r="AL42" s="402">
        <f>'FN30.550.08(IOX)'!$AV46</f>
        <v>-2.6442685505871462E-3</v>
      </c>
      <c r="AM42" s="402">
        <f>'FN30.600.08(IOX)'!$AV46</f>
        <v>-4.2070309913596173E-3</v>
      </c>
      <c r="AN42" s="403">
        <f>'FN30.650.67(IOX)'!$AV46</f>
        <v>-2.4387270190371533E-3</v>
      </c>
      <c r="AO42" s="404">
        <f>'GII30.400.10(IOX)'!$AV41</f>
        <v>1.4025875177494696E-2</v>
      </c>
      <c r="AP42" s="402">
        <f>'GII30.450.10(IOX)'!$AV41</f>
        <v>1.4379495134547322E-2</v>
      </c>
      <c r="AQ42" s="409">
        <f>'GII30.500.10(IOX)'!$AV41</f>
        <v>1.4353789683232568E-2</v>
      </c>
      <c r="AR42" s="300"/>
      <c r="AS42" s="300"/>
      <c r="AT42" s="300"/>
    </row>
    <row r="43" spans="9:46" s="175" customFormat="1" ht="15">
      <c r="I43" s="148">
        <v>41121</v>
      </c>
      <c r="J43" s="404"/>
      <c r="K43" s="402"/>
      <c r="L43" s="402">
        <f>'FN30.400.11(IOX)'!$AU33</f>
        <v>1.6135808305951635E-3</v>
      </c>
      <c r="M43" s="402">
        <f>'FN30.450.11(IOX)'!$AU33</f>
        <v>4.6447371101532523E-3</v>
      </c>
      <c r="N43" s="402">
        <f>'FN30.350.10(IOX)'!$AU45</f>
        <v>1.830981132854265E-4</v>
      </c>
      <c r="O43" s="402">
        <f>'FN30.400.10(IOX)'!$AU45</f>
        <v>5.3498094758689626E-5</v>
      </c>
      <c r="P43" s="402">
        <f>'FN30.450.10(IOX)'!$AU45</f>
        <v>1.2851071926931142E-3</v>
      </c>
      <c r="Q43" s="402">
        <f>'FN30.500.10(IOX)'!$AU45</f>
        <v>3.589349613312403E-3</v>
      </c>
      <c r="R43" s="402">
        <f>'FN30.400.09(IOX)'!$AU47</f>
        <v>-4.3839608432159486E-3</v>
      </c>
      <c r="S43" s="402">
        <f>'FN30.450.09(IOX)'!$AU47</f>
        <v>-4.2542987123140525E-3</v>
      </c>
      <c r="T43" s="402">
        <f>'FN30.500.09(IOX)'!$AU47</f>
        <v>5.0978786811790562E-4</v>
      </c>
      <c r="U43" s="402">
        <f>'FN30.550.08(IOX)'!$AU47</f>
        <v>-1.1528324691095913E-2</v>
      </c>
      <c r="V43" s="402">
        <f>'FN30.600.08(IOX)'!$AU47</f>
        <v>-7.4452398008257861E-3</v>
      </c>
      <c r="W43" s="403">
        <f>'FN30.650.67(IOX)'!$AU47</f>
        <v>-4.5527816583475636E-3</v>
      </c>
      <c r="X43" s="404">
        <f>'GII30.400.10(IOX)'!$AU42</f>
        <v>4.0626293676501567E-3</v>
      </c>
      <c r="Y43" s="402">
        <f>'GII30.450.10(IOX)'!$AU42</f>
        <v>5.6538227220952874E-3</v>
      </c>
      <c r="Z43" s="403">
        <f>'GII30.500.10(IOX)'!$AU42</f>
        <v>3.7492041604042536E-3</v>
      </c>
      <c r="AA43" s="410"/>
      <c r="AB43" s="402"/>
      <c r="AC43" s="402">
        <f>'FN30.400.11(IOX)'!$AV33</f>
        <v>1.4907253786752773E-2</v>
      </c>
      <c r="AD43" s="402">
        <f>'FN30.450.11(IOX)'!$AV33</f>
        <v>1.5460553513002772E-2</v>
      </c>
      <c r="AE43" s="402">
        <f>'FN30.350.10(IOX)'!$AV45</f>
        <v>2.0033281997551305E-2</v>
      </c>
      <c r="AF43" s="402">
        <f>'FN30.400.10(IOX)'!$AV45</f>
        <v>1.6489076164536324E-2</v>
      </c>
      <c r="AG43" s="402">
        <f>'FN30.450.10(IOX)'!$AV45</f>
        <v>1.3001037402647936E-2</v>
      </c>
      <c r="AH43" s="402">
        <f>'FN30.500.10(IOX)'!$AV45</f>
        <v>1.0041068829218876E-2</v>
      </c>
      <c r="AI43" s="402">
        <f>'FN30.400.09(IOX)'!$AV47</f>
        <v>1.8095902060749132E-2</v>
      </c>
      <c r="AJ43" s="402">
        <f>'FN30.450.09(IOX)'!$AV47</f>
        <v>1.0668827495114793E-2</v>
      </c>
      <c r="AK43" s="402">
        <f>'FN30.500.09(IOX)'!$AV47</f>
        <v>7.3550155394192128E-3</v>
      </c>
      <c r="AL43" s="402">
        <f>'FN30.550.08(IOX)'!$AV47</f>
        <v>-2.1568885432021977E-3</v>
      </c>
      <c r="AM43" s="402">
        <f>'FN30.600.08(IOX)'!$AV47</f>
        <v>-2.4207116522913029E-3</v>
      </c>
      <c r="AN43" s="403">
        <f>'FN30.650.67(IOX)'!$AV47</f>
        <v>-2.1297043060065877E-3</v>
      </c>
      <c r="AO43" s="404">
        <f>'GII30.400.10(IOX)'!$AV42</f>
        <v>1.6175909235555074E-2</v>
      </c>
      <c r="AP43" s="402">
        <f>'GII30.450.10(IOX)'!$AV42</f>
        <v>2.2653235793968742E-2</v>
      </c>
      <c r="AQ43" s="409">
        <f>'GII30.500.10(IOX)'!$AV42</f>
        <v>1.7518701391911314E-2</v>
      </c>
      <c r="AR43" s="300"/>
      <c r="AS43" s="300"/>
      <c r="AT43" s="300"/>
    </row>
    <row r="44" spans="9:46" s="175" customFormat="1" ht="15">
      <c r="I44" s="148">
        <v>41152</v>
      </c>
      <c r="J44" s="404"/>
      <c r="K44" s="402"/>
      <c r="L44" s="402">
        <f>'FN30.400.11(IOX)'!$AU34</f>
        <v>-4.2542468845228323E-3</v>
      </c>
      <c r="M44" s="402">
        <f>'FN30.450.11(IOX)'!$AU34</f>
        <v>8.3486160397455364E-4</v>
      </c>
      <c r="N44" s="402">
        <f>'FN30.350.10(IOX)'!$AU46</f>
        <v>-5.756790042032338E-3</v>
      </c>
      <c r="O44" s="402">
        <f>'FN30.400.10(IOX)'!$AU46</f>
        <v>-5.679237236078505E-3</v>
      </c>
      <c r="P44" s="402">
        <f>'FN30.450.10(IOX)'!$AU46</f>
        <v>-2.7808795169296254E-3</v>
      </c>
      <c r="Q44" s="402">
        <f>'FN30.500.10(IOX)'!$AU46</f>
        <v>3.0228254564487081E-3</v>
      </c>
      <c r="R44" s="402">
        <f>'FN30.400.09(IOX)'!$AU48</f>
        <v>-1.0742256688875587E-2</v>
      </c>
      <c r="S44" s="402">
        <f>'FN30.450.09(IOX)'!$AU48</f>
        <v>-9.6371253380049919E-3</v>
      </c>
      <c r="T44" s="402">
        <f>'FN30.500.09(IOX)'!$AU48</f>
        <v>-3.2700309781617467E-4</v>
      </c>
      <c r="U44" s="402">
        <f>'FN30.550.08(IOX)'!$AU48</f>
        <v>-1.2238456933471755E-2</v>
      </c>
      <c r="V44" s="402">
        <f>'FN30.600.08(IOX)'!$AU48</f>
        <v>-7.9009689550185204E-3</v>
      </c>
      <c r="W44" s="403">
        <f>'FN30.650.67(IOX)'!$AU48</f>
        <v>-7.0486521248128995E-3</v>
      </c>
      <c r="X44" s="404">
        <f>'GII30.400.10(IOX)'!$AU43</f>
        <v>4.4946890387760913E-3</v>
      </c>
      <c r="Y44" s="402">
        <f>'GII30.450.10(IOX)'!$AU43</f>
        <v>5.4632817069357525E-3</v>
      </c>
      <c r="Z44" s="403">
        <f>'GII30.500.10(IOX)'!$AU43</f>
        <v>4.6175357079636936E-3</v>
      </c>
      <c r="AA44" s="410"/>
      <c r="AB44" s="402"/>
      <c r="AC44" s="402">
        <f>'FN30.400.11(IOX)'!$AV34</f>
        <v>1.045681832685026E-2</v>
      </c>
      <c r="AD44" s="402">
        <f>'FN30.450.11(IOX)'!$AV34</f>
        <v>1.1703488090760297E-2</v>
      </c>
      <c r="AE44" s="402">
        <f>'FN30.350.10(IOX)'!$AV46</f>
        <v>1.7035384735659173E-2</v>
      </c>
      <c r="AF44" s="402">
        <f>'FN30.400.10(IOX)'!$AV46</f>
        <v>1.1337859173598173E-2</v>
      </c>
      <c r="AG44" s="402">
        <f>'FN30.450.10(IOX)'!$AV46</f>
        <v>9.1926869148910312E-3</v>
      </c>
      <c r="AH44" s="402">
        <f>'FN30.500.10(IOX)'!$AV46</f>
        <v>9.8178482051105298E-3</v>
      </c>
      <c r="AI44" s="402">
        <f>'FN30.400.09(IOX)'!$AV48</f>
        <v>1.2591827499780469E-2</v>
      </c>
      <c r="AJ44" s="402">
        <f>'FN30.450.09(IOX)'!$AV48</f>
        <v>6.0464493467771692E-3</v>
      </c>
      <c r="AK44" s="402">
        <f>'FN30.500.09(IOX)'!$AV48</f>
        <v>7.303510568296364E-3</v>
      </c>
      <c r="AL44" s="402">
        <f>'FN30.550.08(IOX)'!$AV48</f>
        <v>-1.9566215175547191E-3</v>
      </c>
      <c r="AM44" s="402">
        <f>'FN30.600.08(IOX)'!$AV48</f>
        <v>-2.1065948278935491E-3</v>
      </c>
      <c r="AN44" s="403">
        <f>'FN30.650.67(IOX)'!$AV48</f>
        <v>-4.3715993497321429E-3</v>
      </c>
      <c r="AO44" s="404">
        <f>'GII30.400.10(IOX)'!$AV43</f>
        <v>1.6301547579682486E-2</v>
      </c>
      <c r="AP44" s="402">
        <f>'GII30.450.10(IOX)'!$AV43</f>
        <v>2.1555257808110247E-2</v>
      </c>
      <c r="AQ44" s="409">
        <f>'GII30.500.10(IOX)'!$AV43</f>
        <v>1.9120462852566994E-2</v>
      </c>
      <c r="AR44" s="300"/>
      <c r="AS44" s="300"/>
      <c r="AT44" s="300"/>
    </row>
    <row r="45" spans="9:46" s="175" customFormat="1" ht="15">
      <c r="I45" s="148">
        <v>41180</v>
      </c>
      <c r="J45" s="404"/>
      <c r="K45" s="402"/>
      <c r="L45" s="402">
        <f>'FN30.400.11(IOX)'!$AU35</f>
        <v>-1.1374045641739113E-2</v>
      </c>
      <c r="M45" s="402">
        <f>'FN30.450.11(IOX)'!$AU35</f>
        <v>-4.3068872063596235E-3</v>
      </c>
      <c r="N45" s="402">
        <f>'FN30.350.10(IOX)'!$AU47</f>
        <v>-1.5969887905689428E-2</v>
      </c>
      <c r="O45" s="402">
        <f>'FN30.400.10(IOX)'!$AU47</f>
        <v>-1.5982061048512401E-2</v>
      </c>
      <c r="P45" s="402">
        <f>'FN30.450.10(IOX)'!$AU47</f>
        <v>-8.6347957639940562E-3</v>
      </c>
      <c r="Q45" s="402">
        <f>'FN30.500.10(IOX)'!$AU47</f>
        <v>-1.0544391104966686E-3</v>
      </c>
      <c r="R45" s="402">
        <f>'FN30.400.09(IOX)'!$AU49</f>
        <v>-2.1827307389874935E-2</v>
      </c>
      <c r="S45" s="402">
        <f>'FN30.450.09(IOX)'!$AU49</f>
        <v>-1.7285500853727934E-2</v>
      </c>
      <c r="T45" s="402">
        <f>'FN30.500.09(IOX)'!$AU49</f>
        <v>-6.4520711640061604E-3</v>
      </c>
      <c r="U45" s="402">
        <f>'FN30.550.08(IOX)'!$AU49</f>
        <v>-1.7571087762693064E-2</v>
      </c>
      <c r="V45" s="402">
        <f>'FN30.600.08(IOX)'!$AU49</f>
        <v>-1.0663569911331093E-2</v>
      </c>
      <c r="W45" s="403">
        <f>'FN30.650.67(IOX)'!$AU49</f>
        <v>-6.8534806872929781E-3</v>
      </c>
      <c r="X45" s="404">
        <f>'GII30.400.10(IOX)'!$AU44</f>
        <v>-7.1308935685906457E-5</v>
      </c>
      <c r="Y45" s="402">
        <f>'GII30.450.10(IOX)'!$AU44</f>
        <v>8.0054238009128538E-4</v>
      </c>
      <c r="Z45" s="403">
        <f>'GII30.500.10(IOX)'!$AU44</f>
        <v>8.8106834924377327E-4</v>
      </c>
      <c r="AA45" s="410"/>
      <c r="AB45" s="402"/>
      <c r="AC45" s="402">
        <f>'FN30.400.11(IOX)'!$AV35</f>
        <v>-3.4458807048185802E-5</v>
      </c>
      <c r="AD45" s="402">
        <f>'FN30.450.11(IOX)'!$AV35</f>
        <v>3.8608683244146123E-3</v>
      </c>
      <c r="AE45" s="402">
        <f>'FN30.350.10(IOX)'!$AV47</f>
        <v>1.958108944385464E-3</v>
      </c>
      <c r="AF45" s="402">
        <f>'FN30.400.10(IOX)'!$AV47</f>
        <v>-2.1233723380305949E-3</v>
      </c>
      <c r="AG45" s="402">
        <f>'FN30.450.10(IOX)'!$AV47</f>
        <v>5.3446868055159052E-4</v>
      </c>
      <c r="AH45" s="402">
        <f>'FN30.500.10(IOX)'!$AV47</f>
        <v>4.3909943232379837E-3</v>
      </c>
      <c r="AI45" s="402">
        <f>'FN30.400.09(IOX)'!$AV49</f>
        <v>-4.0232727529320436E-3</v>
      </c>
      <c r="AJ45" s="402">
        <f>'FN30.450.09(IOX)'!$AV49</f>
        <v>-6.0370217450715687E-3</v>
      </c>
      <c r="AK45" s="402">
        <f>'FN30.500.09(IOX)'!$AV49</f>
        <v>-6.0230001604262562E-4</v>
      </c>
      <c r="AL45" s="402">
        <f>'FN30.550.08(IOX)'!$AV49</f>
        <v>-1.0797671288070328E-2</v>
      </c>
      <c r="AM45" s="402">
        <f>'FN30.600.08(IOX)'!$AV49</f>
        <v>-6.632541911179359E-3</v>
      </c>
      <c r="AN45" s="403">
        <f>'FN30.650.67(IOX)'!$AV49</f>
        <v>-5.0789383281665676E-3</v>
      </c>
      <c r="AO45" s="404">
        <f>'GII30.400.10(IOX)'!$AV44</f>
        <v>1.4952638483903465E-2</v>
      </c>
      <c r="AP45" s="402">
        <f>'GII30.450.10(IOX)'!$AV44</f>
        <v>1.9086977708031829E-2</v>
      </c>
      <c r="AQ45" s="409">
        <f>'GII30.500.10(IOX)'!$AV44</f>
        <v>1.389030827483478E-2</v>
      </c>
      <c r="AR45" s="300"/>
      <c r="AS45" s="300"/>
      <c r="AT45" s="300"/>
    </row>
    <row r="46" spans="9:46" s="175" customFormat="1" ht="15">
      <c r="I46" s="148">
        <v>41213</v>
      </c>
      <c r="J46" s="404"/>
      <c r="K46" s="402"/>
      <c r="L46" s="402">
        <f>'FN30.400.11(IOX)'!$AU36</f>
        <v>-3.831007357639811E-3</v>
      </c>
      <c r="M46" s="402">
        <f>'FN30.450.11(IOX)'!$AU36</f>
        <v>7.1635920966387553E-4</v>
      </c>
      <c r="N46" s="402">
        <f>'FN30.350.10(IOX)'!$AU48</f>
        <v>-6.4999646744108071E-3</v>
      </c>
      <c r="O46" s="402">
        <f>'FN30.400.10(IOX)'!$AU48</f>
        <v>-8.0689781318609172E-3</v>
      </c>
      <c r="P46" s="402">
        <f>'FN30.450.10(IOX)'!$AU48</f>
        <v>-2.729565428839344E-3</v>
      </c>
      <c r="Q46" s="402">
        <f>'FN30.500.10(IOX)'!$AU48</f>
        <v>1.3797512151702736E-3</v>
      </c>
      <c r="R46" s="402">
        <f>'FN30.400.09(IOX)'!$AU50</f>
        <v>-1.4481275584347652E-2</v>
      </c>
      <c r="S46" s="402">
        <f>'FN30.450.09(IOX)'!$AU50</f>
        <v>-9.7936501549232158E-3</v>
      </c>
      <c r="T46" s="402">
        <f>'FN30.500.09(IOX)'!$AU50</f>
        <v>-3.3129252843450054E-3</v>
      </c>
      <c r="U46" s="402">
        <f>'FN30.550.08(IOX)'!$AU50</f>
        <v>-7.0441338057150018E-3</v>
      </c>
      <c r="V46" s="402">
        <f>'FN30.600.08(IOX)'!$AU50</f>
        <v>-3.5926624643935769E-3</v>
      </c>
      <c r="W46" s="403">
        <f>'FN30.650.67(IOX)'!$AU50</f>
        <v>-1.0425591659820124E-3</v>
      </c>
      <c r="X46" s="404">
        <f>'GII30.400.10(IOX)'!$AU45</f>
        <v>1.8185101612982896E-3</v>
      </c>
      <c r="Y46" s="402">
        <f>'GII30.450.10(IOX)'!$AU45</f>
        <v>2.9652880141046115E-3</v>
      </c>
      <c r="Z46" s="403">
        <f>'GII30.500.10(IOX)'!$AU45</f>
        <v>1.7408900673407451E-3</v>
      </c>
      <c r="AA46" s="410"/>
      <c r="AB46" s="402"/>
      <c r="AC46" s="402">
        <f>'FN30.400.11(IOX)'!$AV36</f>
        <v>9.2216928053457693E-3</v>
      </c>
      <c r="AD46" s="402">
        <f>'FN30.450.11(IOX)'!$AV36</f>
        <v>1.0447438937746079E-2</v>
      </c>
      <c r="AE46" s="402">
        <f>'FN30.350.10(IOX)'!$AV48</f>
        <v>1.4057541412221684E-2</v>
      </c>
      <c r="AF46" s="402">
        <f>'FN30.400.10(IOX)'!$AV48</f>
        <v>7.4629823503310454E-3</v>
      </c>
      <c r="AG46" s="402">
        <f>'FN30.450.10(IOX)'!$AV48</f>
        <v>8.0675488632628942E-3</v>
      </c>
      <c r="AH46" s="402">
        <f>'FN30.500.10(IOX)'!$AV48</f>
        <v>7.3410603723838433E-3</v>
      </c>
      <c r="AI46" s="402">
        <f>'FN30.400.09(IOX)'!$AV50</f>
        <v>5.4567480179992054E-3</v>
      </c>
      <c r="AJ46" s="402">
        <f>'FN30.450.09(IOX)'!$AV50</f>
        <v>3.2862341076483797E-3</v>
      </c>
      <c r="AK46" s="402">
        <f>'FN30.500.09(IOX)'!$AV50</f>
        <v>3.2527988150036617E-3</v>
      </c>
      <c r="AL46" s="402">
        <f>'FN30.550.08(IOX)'!$AV50</f>
        <v>1.8761424368394103E-3</v>
      </c>
      <c r="AM46" s="402">
        <f>'FN30.600.08(IOX)'!$AV50</f>
        <v>1.6959921060250651E-3</v>
      </c>
      <c r="AN46" s="403">
        <f>'FN30.650.67(IOX)'!$AV50</f>
        <v>1.2980431922544799E-3</v>
      </c>
      <c r="AO46" s="404">
        <f>'GII30.400.10(IOX)'!$AV45</f>
        <v>1.3948854937824003E-2</v>
      </c>
      <c r="AP46" s="402">
        <f>'GII30.450.10(IOX)'!$AV45</f>
        <v>2.0168235683576854E-2</v>
      </c>
      <c r="AQ46" s="409">
        <f>'GII30.500.10(IOX)'!$AV45</f>
        <v>1.5458249438922763E-2</v>
      </c>
      <c r="AR46" s="300"/>
      <c r="AS46" s="300"/>
      <c r="AT46" s="300"/>
    </row>
    <row r="47" spans="9:46" s="175" customFormat="1" ht="15">
      <c r="I47" s="148">
        <v>41243</v>
      </c>
      <c r="J47" s="404"/>
      <c r="K47" s="402"/>
      <c r="L47" s="402">
        <f>'FN30.400.11(IOX)'!$AU37</f>
        <v>-6.8084850355585435E-3</v>
      </c>
      <c r="M47" s="402">
        <f>'FN30.450.11(IOX)'!$AU37</f>
        <v>-3.2229688924152035E-3</v>
      </c>
      <c r="N47" s="402">
        <f>'FN30.350.10(IOX)'!$AU49</f>
        <v>-9.1583304378029511E-3</v>
      </c>
      <c r="O47" s="402">
        <f>'FN30.400.10(IOX)'!$AU49</f>
        <v>-1.2014370854784292E-2</v>
      </c>
      <c r="P47" s="402">
        <f>'FN30.450.10(IOX)'!$AU49</f>
        <v>-7.844511487584107E-3</v>
      </c>
      <c r="Q47" s="402">
        <f>'FN30.500.10(IOX)'!$AU49</f>
        <v>-1.8766533307478573E-3</v>
      </c>
      <c r="R47" s="402">
        <f>'FN30.400.09(IOX)'!$AU51</f>
        <v>-1.8360509692560829E-2</v>
      </c>
      <c r="S47" s="402">
        <f>'FN30.450.09(IOX)'!$AU51</f>
        <v>-1.6870280169894423E-2</v>
      </c>
      <c r="T47" s="402">
        <f>'FN30.500.09(IOX)'!$AU51</f>
        <v>-7.7450428885094055E-3</v>
      </c>
      <c r="U47" s="402">
        <f>'FN30.550.08(IOX)'!$AU51</f>
        <v>-1.8649400110874858E-2</v>
      </c>
      <c r="V47" s="402">
        <f>'FN30.600.08(IOX)'!$AU51</f>
        <v>-1.6180533734986582E-2</v>
      </c>
      <c r="W47" s="403">
        <f>'FN30.650.67(IOX)'!$AU51</f>
        <v>-9.9440348212569123E-3</v>
      </c>
      <c r="X47" s="404">
        <f>'GII30.400.10(IOX)'!$AU46</f>
        <v>-5.7942396828375008E-4</v>
      </c>
      <c r="Y47" s="402">
        <f>'GII30.450.10(IOX)'!$AU46</f>
        <v>-1.3912624144926894E-3</v>
      </c>
      <c r="Z47" s="403">
        <f>'GII30.500.10(IOX)'!$AU46</f>
        <v>-6.7114127437684287E-3</v>
      </c>
      <c r="AA47" s="410"/>
      <c r="AB47" s="402"/>
      <c r="AC47" s="402">
        <f>'FN30.400.11(IOX)'!$AV37</f>
        <v>3.0602013469249478E-3</v>
      </c>
      <c r="AD47" s="402">
        <f>'FN30.450.11(IOX)'!$AV37</f>
        <v>3.0177788101678725E-3</v>
      </c>
      <c r="AE47" s="402">
        <f>'FN30.350.10(IOX)'!$AV49</f>
        <v>6.6882671557535849E-3</v>
      </c>
      <c r="AF47" s="402">
        <f>'FN30.400.10(IOX)'!$AV49</f>
        <v>-6.5876673123281754E-4</v>
      </c>
      <c r="AG47" s="402">
        <f>'FN30.450.10(IOX)'!$AV49</f>
        <v>-7.8685587101284999E-4</v>
      </c>
      <c r="AH47" s="402">
        <f>'FN30.500.10(IOX)'!$AV49</f>
        <v>2.0933340106077383E-3</v>
      </c>
      <c r="AI47" s="402">
        <f>'FN30.400.09(IOX)'!$AV51</f>
        <v>-4.3271099081569646E-3</v>
      </c>
      <c r="AJ47" s="402">
        <f>'FN30.450.09(IOX)'!$AV51</f>
        <v>-8.4575031012230923E-3</v>
      </c>
      <c r="AK47" s="402">
        <f>'FN30.500.09(IOX)'!$AV51</f>
        <v>-3.5961349409042351E-3</v>
      </c>
      <c r="AL47" s="402">
        <f>'FN30.550.08(IOX)'!$AV51</f>
        <v>-1.3489044343875187E-2</v>
      </c>
      <c r="AM47" s="402">
        <f>'FN30.600.08(IOX)'!$AV51</f>
        <v>-1.3010594990113837E-2</v>
      </c>
      <c r="AN47" s="403">
        <f>'FN30.650.67(IOX)'!$AV51</f>
        <v>-8.4626273116583817E-3</v>
      </c>
      <c r="AO47" s="404">
        <f>'GII30.400.10(IOX)'!$AV46</f>
        <v>8.6111637836458425E-3</v>
      </c>
      <c r="AP47" s="402">
        <f>'GII30.450.10(IOX)'!$AV46</f>
        <v>1.1306296789700998E-2</v>
      </c>
      <c r="AQ47" s="409">
        <f>'GII30.500.10(IOX)'!$AV46</f>
        <v>2.7088886667740665E-3</v>
      </c>
      <c r="AR47" s="300"/>
      <c r="AS47" s="300"/>
      <c r="AT47" s="300"/>
    </row>
    <row r="48" spans="9:46" s="175" customFormat="1" ht="15">
      <c r="I48" s="148">
        <v>41274</v>
      </c>
      <c r="J48" s="404"/>
      <c r="K48" s="402"/>
      <c r="L48" s="402">
        <f>'FN30.400.11(IOX)'!$AU38</f>
        <v>-7.2128926054630749E-3</v>
      </c>
      <c r="M48" s="402">
        <f>'FN30.450.11(IOX)'!$AU38</f>
        <v>5.5791074722481236E-5</v>
      </c>
      <c r="N48" s="402">
        <f>'FN30.350.10(IOX)'!$AU50</f>
        <v>-1.2359896108387348E-2</v>
      </c>
      <c r="O48" s="402">
        <f>'FN30.400.10(IOX)'!$AU50</f>
        <v>-1.1438041554221876E-2</v>
      </c>
      <c r="P48" s="402">
        <f>'FN30.450.10(IOX)'!$AU50</f>
        <v>-3.867747410717326E-3</v>
      </c>
      <c r="Q48" s="402">
        <f>'FN30.500.10(IOX)'!$AU50</f>
        <v>2.357774869159696E-3</v>
      </c>
      <c r="R48" s="402">
        <f>'FN30.400.09(IOX)'!$AU52</f>
        <v>-1.5096074342883091E-2</v>
      </c>
      <c r="S48" s="402">
        <f>'FN30.450.09(IOX)'!$AU52</f>
        <v>-1.0282764625399093E-2</v>
      </c>
      <c r="T48" s="402">
        <f>'FN30.500.09(IOX)'!$AU52</f>
        <v>-1.4166809516583912E-3</v>
      </c>
      <c r="U48" s="402">
        <f>'FN30.550.08(IOX)'!$AU52</f>
        <v>-1.1156349352388073E-2</v>
      </c>
      <c r="V48" s="402">
        <f>'FN30.600.08(IOX)'!$AU52</f>
        <v>-7.6976744186046508E-3</v>
      </c>
      <c r="W48" s="403">
        <f>'FN30.650.67(IOX)'!$AU52</f>
        <v>-5.0367776963942644E-3</v>
      </c>
      <c r="X48" s="404">
        <f>'GII30.400.10(IOX)'!$AU47</f>
        <v>-1.7230369442404522E-3</v>
      </c>
      <c r="Y48" s="402">
        <f>'GII30.450.10(IOX)'!$AU47</f>
        <v>-3.7033920436409006E-3</v>
      </c>
      <c r="Z48" s="403">
        <f>'GII30.500.10(IOX)'!$AU47</f>
        <v>-2.4838151075374914E-3</v>
      </c>
      <c r="AA48" s="410"/>
      <c r="AB48" s="402"/>
      <c r="AC48" s="402">
        <f>'FN30.400.11(IOX)'!$AV38</f>
        <v>1.7981797983785039E-3</v>
      </c>
      <c r="AD48" s="402">
        <f>'FN30.450.11(IOX)'!$AV38</f>
        <v>6.424412202590735E-3</v>
      </c>
      <c r="AE48" s="402">
        <f>'FN30.350.10(IOX)'!$AV50</f>
        <v>1.117465569256894E-3</v>
      </c>
      <c r="AF48" s="402">
        <f>'FN30.400.10(IOX)'!$AV50</f>
        <v>-1.2959153136130226E-3</v>
      </c>
      <c r="AG48" s="402">
        <f>'FN30.450.10(IOX)'!$AV50</f>
        <v>3.0546700595555595E-3</v>
      </c>
      <c r="AH48" s="402">
        <f>'FN30.500.10(IOX)'!$AV50</f>
        <v>6.4103209686601501E-3</v>
      </c>
      <c r="AI48" s="402">
        <f>'FN30.400.09(IOX)'!$AV52</f>
        <v>-1.7639148096590827E-3</v>
      </c>
      <c r="AJ48" s="402">
        <f>'FN30.450.09(IOX)'!$AV52</f>
        <v>-1.5229663103087155E-3</v>
      </c>
      <c r="AK48" s="402">
        <f>'FN30.500.09(IOX)'!$AV52</f>
        <v>2.933001979429869E-3</v>
      </c>
      <c r="AL48" s="402">
        <f>'FN30.550.08(IOX)'!$AV52</f>
        <v>-5.1718178335701127E-3</v>
      </c>
      <c r="AM48" s="402">
        <f>'FN30.600.08(IOX)'!$AV52</f>
        <v>-4.1464607863243227E-3</v>
      </c>
      <c r="AN48" s="403">
        <f>'FN30.650.67(IOX)'!$AV52</f>
        <v>-3.4241591608651142E-3</v>
      </c>
      <c r="AO48" s="404">
        <f>'GII30.400.10(IOX)'!$AV47</f>
        <v>5.8815848200424381E-3</v>
      </c>
      <c r="AP48" s="402">
        <f>'GII30.450.10(IOX)'!$AV47</f>
        <v>7.2073267687883429E-3</v>
      </c>
      <c r="AQ48" s="409">
        <f>'GII30.500.10(IOX)'!$AV47</f>
        <v>6.2289128809922736E-3</v>
      </c>
      <c r="AR48" s="300"/>
      <c r="AS48" s="300"/>
      <c r="AT48" s="300"/>
    </row>
    <row r="49" spans="9:46" s="175" customFormat="1" ht="15">
      <c r="I49" s="148">
        <v>41305</v>
      </c>
      <c r="J49" s="404"/>
      <c r="K49" s="402"/>
      <c r="L49" s="402">
        <f>'FN30.400.11(IOX)'!$AU39</f>
        <v>-9.9510162020774034E-3</v>
      </c>
      <c r="M49" s="402">
        <f>'FN30.450.11(IOX)'!$AU39</f>
        <v>-2.8032807257363087E-3</v>
      </c>
      <c r="N49" s="402">
        <f>'FN30.350.10(IOX)'!$AU51</f>
        <v>-1.4936028251907863E-2</v>
      </c>
      <c r="O49" s="402">
        <f>'FN30.400.10(IOX)'!$AU51</f>
        <v>-1.3715468582599291E-2</v>
      </c>
      <c r="P49" s="402">
        <f>'FN30.450.10(IOX)'!$AU51</f>
        <v>-7.7105615869186555E-3</v>
      </c>
      <c r="Q49" s="402">
        <f>'FN30.500.10(IOX)'!$AU51</f>
        <v>-6.4630367322840616E-4</v>
      </c>
      <c r="R49" s="402">
        <f>'FN30.400.09(IOX)'!$AU53</f>
        <v>-2.0236504334040888E-2</v>
      </c>
      <c r="S49" s="402">
        <f>'FN30.450.09(IOX)'!$AU53</f>
        <v>-1.6592338835253864E-2</v>
      </c>
      <c r="T49" s="402">
        <f>'FN30.500.09(IOX)'!$AU53</f>
        <v>-4.4225517651220146E-3</v>
      </c>
      <c r="U49" s="402">
        <f>'FN30.550.08(IOX)'!$AU53</f>
        <v>-1.6035314885388299E-2</v>
      </c>
      <c r="V49" s="402">
        <f>'FN30.600.08(IOX)'!$AU53</f>
        <v>-1.0876593798419034E-2</v>
      </c>
      <c r="W49" s="403">
        <f>'FN30.650.67(IOX)'!$AU53</f>
        <v>-8.5299447338626436E-3</v>
      </c>
      <c r="X49" s="404">
        <f>'GII30.400.10(IOX)'!$AU48</f>
        <v>-4.0396152975457492E-3</v>
      </c>
      <c r="Y49" s="402">
        <f>'GII30.450.10(IOX)'!$AU48</f>
        <v>-3.7077295426420774E-3</v>
      </c>
      <c r="Z49" s="403">
        <f>'GII30.500.10(IOX)'!$AU48</f>
        <v>-2.341421098604446E-3</v>
      </c>
      <c r="AA49" s="410"/>
      <c r="AB49" s="402"/>
      <c r="AC49" s="402">
        <f>'FN30.400.11(IOX)'!$AV39</f>
        <v>-2.4690434716839083E-3</v>
      </c>
      <c r="AD49" s="402">
        <f>'FN30.450.11(IOX)'!$AV39</f>
        <v>2.6682694196851473E-3</v>
      </c>
      <c r="AE49" s="402">
        <f>'FN30.350.10(IOX)'!$AV51</f>
        <v>-3.5689097268100677E-3</v>
      </c>
      <c r="AF49" s="402">
        <f>'FN30.400.10(IOX)'!$AV51</f>
        <v>-5.4476608470339942E-3</v>
      </c>
      <c r="AG49" s="402">
        <f>'FN30.450.10(IOX)'!$AV51</f>
        <v>-1.7693490108434404E-3</v>
      </c>
      <c r="AH49" s="402">
        <f>'FN30.500.10(IOX)'!$AV51</f>
        <v>2.7383655429370451E-3</v>
      </c>
      <c r="AI49" s="402">
        <f>'FN30.400.09(IOX)'!$AV53</f>
        <v>-9.096927208601998E-3</v>
      </c>
      <c r="AJ49" s="402">
        <f>'FN30.450.09(IOX)'!$AV53</f>
        <v>-9.3216195437879276E-3</v>
      </c>
      <c r="AK49" s="402">
        <f>'FN30.500.09(IOX)'!$AV53</f>
        <v>-7.5196241320902495E-4</v>
      </c>
      <c r="AL49" s="402">
        <f>'FN30.550.08(IOX)'!$AV53</f>
        <v>-1.0798994378460318E-2</v>
      </c>
      <c r="AM49" s="402">
        <f>'FN30.600.08(IOX)'!$AV53</f>
        <v>-7.9145156565500942E-3</v>
      </c>
      <c r="AN49" s="403">
        <f>'FN30.650.67(IOX)'!$AV53</f>
        <v>-7.1219357648682428E-3</v>
      </c>
      <c r="AO49" s="404">
        <f>'GII30.400.10(IOX)'!$AV48</f>
        <v>5.8602478744790884E-4</v>
      </c>
      <c r="AP49" s="402">
        <f>'GII30.450.10(IOX)'!$AV48</f>
        <v>2.9172485908753984E-3</v>
      </c>
      <c r="AQ49" s="409">
        <f>'GII30.500.10(IOX)'!$AV48</f>
        <v>4.2922345374470736E-3</v>
      </c>
      <c r="AR49" s="300"/>
      <c r="AS49" s="300"/>
      <c r="AT49" s="300"/>
    </row>
    <row r="50" spans="9:46" s="175" customFormat="1" ht="15">
      <c r="I50" s="148">
        <v>41333</v>
      </c>
      <c r="J50" s="404"/>
      <c r="K50" s="402"/>
      <c r="L50" s="402">
        <f>'FN30.400.11(IOX)'!$AU40</f>
        <v>-1.2121866020728702E-2</v>
      </c>
      <c r="M50" s="402">
        <f>'FN30.450.11(IOX)'!$AU40</f>
        <v>-5.0954414386538589E-3</v>
      </c>
      <c r="N50" s="402">
        <f>'FN30.350.10(IOX)'!$AU52</f>
        <v>-1.324344758709458E-2</v>
      </c>
      <c r="O50" s="402">
        <f>'FN30.400.10(IOX)'!$AU52</f>
        <v>-1.417188230377806E-2</v>
      </c>
      <c r="P50" s="402">
        <f>'FN30.450.10(IOX)'!$AU52</f>
        <v>-9.3281862820790064E-3</v>
      </c>
      <c r="Q50" s="402">
        <f>'FN30.500.10(IOX)'!$AU52</f>
        <v>-1.4600934553372453E-3</v>
      </c>
      <c r="R50" s="402">
        <f>'FN30.400.09(IOX)'!$AU54</f>
        <v>-2.2391997094506746E-2</v>
      </c>
      <c r="S50" s="402">
        <f>'FN30.450.09(IOX)'!$AU54</f>
        <v>-1.7026349543738727E-2</v>
      </c>
      <c r="T50" s="402">
        <f>'FN30.500.09(IOX)'!$AU54</f>
        <v>-3.6536128111129755E-3</v>
      </c>
      <c r="U50" s="402">
        <f>'FN30.550.08(IOX)'!$AU54</f>
        <v>-1.5253576806604894E-2</v>
      </c>
      <c r="V50" s="402">
        <f>'FN30.600.08(IOX)'!$AU54</f>
        <v>-1.1551362390473231E-2</v>
      </c>
      <c r="W50" s="403">
        <f>'FN30.650.67(IOX)'!$AU54</f>
        <v>-1.0621432844321307E-2</v>
      </c>
      <c r="X50" s="404">
        <f>'GII30.400.10(IOX)'!$AU49</f>
        <v>-4.228933117897433E-3</v>
      </c>
      <c r="Y50" s="402">
        <f>'GII30.450.10(IOX)'!$AU49</f>
        <v>-5.3089877111723686E-3</v>
      </c>
      <c r="Z50" s="403">
        <f>'GII30.500.10(IOX)'!$AU49</f>
        <v>-4.5685978075690236E-3</v>
      </c>
      <c r="AA50" s="410"/>
      <c r="AB50" s="402"/>
      <c r="AC50" s="402">
        <f>'FN30.400.11(IOX)'!$AV40</f>
        <v>-3.9846261689611244E-3</v>
      </c>
      <c r="AD50" s="402">
        <f>'FN30.450.11(IOX)'!$AV40</f>
        <v>1.3353615130575545E-3</v>
      </c>
      <c r="AE50" s="402">
        <f>'FN30.350.10(IOX)'!$AV52</f>
        <v>-5.7879511994915044E-4</v>
      </c>
      <c r="AF50" s="402">
        <f>'FN30.400.10(IOX)'!$AV52</f>
        <v>-5.1974457017935211E-3</v>
      </c>
      <c r="AG50" s="402">
        <f>'FN30.450.10(IOX)'!$AV52</f>
        <v>-2.3463353043440918E-3</v>
      </c>
      <c r="AH50" s="402">
        <f>'FN30.500.10(IOX)'!$AV52</f>
        <v>2.7595996044054555E-3</v>
      </c>
      <c r="AI50" s="402">
        <f>'FN30.400.09(IOX)'!$AV54</f>
        <v>-1.0071605088723958E-2</v>
      </c>
      <c r="AJ50" s="402">
        <f>'FN30.450.09(IOX)'!$AV54</f>
        <v>-8.2884884127917124E-3</v>
      </c>
      <c r="AK50" s="402">
        <f>'FN30.500.09(IOX)'!$AV54</f>
        <v>1.0696016794076431E-3</v>
      </c>
      <c r="AL50" s="402">
        <f>'FN30.550.08(IOX)'!$AV54</f>
        <v>-8.4629615248015353E-3</v>
      </c>
      <c r="AM50" s="402">
        <f>'FN30.600.08(IOX)'!$AV54</f>
        <v>-7.6499049219753475E-3</v>
      </c>
      <c r="AN50" s="403">
        <f>'FN30.650.67(IOX)'!$AV54</f>
        <v>-8.8132433401024272E-3</v>
      </c>
      <c r="AO50" s="404">
        <f>'GII30.400.10(IOX)'!$AV49</f>
        <v>1.5300692316125304E-3</v>
      </c>
      <c r="AP50" s="402">
        <f>'GII30.450.10(IOX)'!$AV49</f>
        <v>2.9178022351976514E-3</v>
      </c>
      <c r="AQ50" s="409">
        <f>'GII30.500.10(IOX)'!$AV49</f>
        <v>3.6928334951673056E-3</v>
      </c>
      <c r="AR50" s="300"/>
      <c r="AS50" s="300"/>
      <c r="AT50" s="300"/>
    </row>
    <row r="51" spans="9:46" s="175" customFormat="1" ht="15">
      <c r="I51" s="148">
        <v>41361</v>
      </c>
      <c r="J51" s="404">
        <f>'FN30.300.12(IOX)'!$AU29</f>
        <v>7.8184242261991835E-3</v>
      </c>
      <c r="K51" s="402">
        <f>'FN30.350.12(IOX)'!$AU29</f>
        <v>2.7301408644369407E-3</v>
      </c>
      <c r="L51" s="402">
        <f>'FN30.400.11(IOX)'!$AU41</f>
        <v>-5.1984015187061024E-3</v>
      </c>
      <c r="M51" s="402">
        <f>'FN30.450.11(IOX)'!$AU41</f>
        <v>-2.1139442761655626E-3</v>
      </c>
      <c r="N51" s="402">
        <f>'FN30.350.10(IOX)'!$AU53</f>
        <v>-8.5809802039728197E-3</v>
      </c>
      <c r="O51" s="402">
        <f>'FN30.400.10(IOX)'!$AU53</f>
        <v>-9.7431265180133887E-3</v>
      </c>
      <c r="P51" s="402">
        <f>'FN30.450.10(IOX)'!$AU53</f>
        <v>-6.9115025005435544E-3</v>
      </c>
      <c r="Q51" s="402">
        <f>'FN30.500.10(IOX)'!$AU53</f>
        <v>1.8262552967861643E-4</v>
      </c>
      <c r="R51" s="402">
        <f>'FN30.400.09(IOX)'!$AU55</f>
        <v>-1.9554683801001001E-2</v>
      </c>
      <c r="S51" s="402">
        <f>'FN30.450.09(IOX)'!$AU55</f>
        <v>-1.2960413838646854E-2</v>
      </c>
      <c r="T51" s="402">
        <f>'FN30.500.09(IOX)'!$AU55</f>
        <v>-2.4772047345878795E-3</v>
      </c>
      <c r="U51" s="402">
        <f>'FN30.550.08(IOX)'!$AU55</f>
        <v>-1.3373470464243567E-2</v>
      </c>
      <c r="V51" s="402">
        <f>'FN30.600.08(IOX)'!$AU55</f>
        <v>-9.4577533323438739E-3</v>
      </c>
      <c r="W51" s="403">
        <f>'FN30.650.67(IOX)'!$AU55</f>
        <v>-6.2307891111259986E-3</v>
      </c>
      <c r="X51" s="404">
        <f>'GII30.400.10(IOX)'!$AU50</f>
        <v>-2.6957807209129834E-3</v>
      </c>
      <c r="Y51" s="402">
        <f>'GII30.450.10(IOX)'!$AU50</f>
        <v>-4.4441075560519884E-3</v>
      </c>
      <c r="Z51" s="403">
        <f>'GII30.500.10(IOX)'!$AU50</f>
        <v>-6.3773585361468843E-3</v>
      </c>
      <c r="AA51" s="410">
        <f>'FN30.300.12(IOX)'!$AV29</f>
        <v>1.6460647831478169E-2</v>
      </c>
      <c r="AB51" s="402">
        <f>'FN30.350.12(IOX)'!$AV29</f>
        <v>1.004791161099388E-2</v>
      </c>
      <c r="AC51" s="402">
        <f>'FN30.400.11(IOX)'!$AV41</f>
        <v>1.9881631022446093E-3</v>
      </c>
      <c r="AD51" s="402">
        <f>'FN30.450.11(IOX)'!$AV41</f>
        <v>3.4793912450078778E-3</v>
      </c>
      <c r="AE51" s="402">
        <f>'FN30.350.10(IOX)'!$AV53</f>
        <v>2.3236965536746444E-3</v>
      </c>
      <c r="AF51" s="402">
        <f>'FN30.400.10(IOX)'!$AV53</f>
        <v>-1.9612595736110076E-3</v>
      </c>
      <c r="AG51" s="402">
        <f>'FN30.450.10(IOX)'!$AV53</f>
        <v>-8.20123863826016E-4</v>
      </c>
      <c r="AH51" s="402">
        <f>'FN30.500.10(IOX)'!$AV53</f>
        <v>3.8587543601113013E-3</v>
      </c>
      <c r="AI51" s="402">
        <f>'FN30.400.09(IOX)'!$AV55</f>
        <v>-8.8462260549329215E-3</v>
      </c>
      <c r="AJ51" s="402">
        <f>'FN30.450.09(IOX)'!$AV55</f>
        <v>-5.2809937143807884E-3</v>
      </c>
      <c r="AK51" s="402">
        <f>'FN30.500.09(IOX)'!$AV55</f>
        <v>1.601512372215449E-3</v>
      </c>
      <c r="AL51" s="402">
        <f>'FN30.550.08(IOX)'!$AV55</f>
        <v>-7.5236396016114693E-3</v>
      </c>
      <c r="AM51" s="402">
        <f>'FN30.600.08(IOX)'!$AV55</f>
        <v>-6.0564594672698636E-3</v>
      </c>
      <c r="AN51" s="403">
        <f>'FN30.650.67(IOX)'!$AV55</f>
        <v>-4.7345007164371865E-3</v>
      </c>
      <c r="AO51" s="404">
        <f>'GII30.400.10(IOX)'!$AV50</f>
        <v>2.072900048082746E-3</v>
      </c>
      <c r="AP51" s="402">
        <f>'GII30.450.10(IOX)'!$AV50</f>
        <v>2.1279965510741087E-3</v>
      </c>
      <c r="AQ51" s="409">
        <f>'GII30.500.10(IOX)'!$AV50</f>
        <v>5.9557412973646536E-4</v>
      </c>
      <c r="AR51" s="300"/>
      <c r="AS51" s="300"/>
      <c r="AT51" s="300"/>
    </row>
    <row r="52" spans="9:46" s="175" customFormat="1" ht="15">
      <c r="I52" s="148">
        <v>41394</v>
      </c>
      <c r="J52" s="404">
        <f>'FN30.300.12(IOX)'!$AU30</f>
        <v>7.532276533718474E-3</v>
      </c>
      <c r="K52" s="402">
        <f>'FN30.350.12(IOX)'!$AU30</f>
        <v>3.4916780049833685E-3</v>
      </c>
      <c r="L52" s="402">
        <f>'FN30.400.11(IOX)'!$AU42</f>
        <v>-6.1358218116997973E-3</v>
      </c>
      <c r="M52" s="402">
        <f>'FN30.450.11(IOX)'!$AU42</f>
        <v>-5.8421833449964575E-3</v>
      </c>
      <c r="N52" s="402">
        <f>'FN30.350.10(IOX)'!$AU54</f>
        <v>-7.4095006808634831E-3</v>
      </c>
      <c r="O52" s="402">
        <f>'FN30.400.10(IOX)'!$AU54</f>
        <v>-1.0172228359615435E-2</v>
      </c>
      <c r="P52" s="402">
        <f>'FN30.450.10(IOX)'!$AU54</f>
        <v>-1.0241852436084395E-2</v>
      </c>
      <c r="Q52" s="402">
        <f>'FN30.500.10(IOX)'!$AU54</f>
        <v>-2.2000629951433493E-3</v>
      </c>
      <c r="R52" s="402">
        <f>'FN30.400.09(IOX)'!$AU56</f>
        <v>-1.9229533866254971E-2</v>
      </c>
      <c r="S52" s="402">
        <f>'FN30.450.09(IOX)'!$AU56</f>
        <v>-1.6641531766753641E-2</v>
      </c>
      <c r="T52" s="402">
        <f>'FN30.500.09(IOX)'!$AU56</f>
        <v>-6.8176493484596243E-3</v>
      </c>
      <c r="U52" s="402">
        <f>'FN30.550.08(IOX)'!$AU56</f>
        <v>-1.9945888624639304E-2</v>
      </c>
      <c r="V52" s="402">
        <f>'FN30.600.08(IOX)'!$AU56</f>
        <v>-1.6401388781123898E-2</v>
      </c>
      <c r="W52" s="403">
        <f>'FN30.650.67(IOX)'!$AU56</f>
        <v>-7.6572752728608006E-3</v>
      </c>
      <c r="X52" s="404">
        <f>'GII30.400.10(IOX)'!$AU51</f>
        <v>-5.0220756957492594E-3</v>
      </c>
      <c r="Y52" s="402">
        <f>'GII30.450.10(IOX)'!$AU51</f>
        <v>-6.657561574464765E-3</v>
      </c>
      <c r="Z52" s="403">
        <f>'GII30.500.10(IOX)'!$AU51</f>
        <v>-1.0346268797300261E-2</v>
      </c>
      <c r="AA52" s="410">
        <f>'FN30.300.12(IOX)'!$AV30</f>
        <v>1.8905712471736384E-2</v>
      </c>
      <c r="AB52" s="402">
        <f>'FN30.350.12(IOX)'!$AV30</f>
        <v>1.0961129131036704E-2</v>
      </c>
      <c r="AC52" s="402">
        <f>'FN30.400.11(IOX)'!$AV42</f>
        <v>1.3740193279111197E-3</v>
      </c>
      <c r="AD52" s="402">
        <f>'FN30.450.11(IOX)'!$AV42</f>
        <v>-5.0264087234135047E-4</v>
      </c>
      <c r="AE52" s="402">
        <f>'FN30.350.10(IOX)'!$AV54</f>
        <v>3.2125606480702968E-3</v>
      </c>
      <c r="AF52" s="402">
        <f>'FN30.400.10(IOX)'!$AV54</f>
        <v>-2.2036371868789859E-3</v>
      </c>
      <c r="AG52" s="402">
        <f>'FN30.450.10(IOX)'!$AV54</f>
        <v>-4.9546828083568313E-3</v>
      </c>
      <c r="AH52" s="402">
        <f>'FN30.500.10(IOX)'!$AV54</f>
        <v>1.1992728391341336E-3</v>
      </c>
      <c r="AI52" s="402">
        <f>'FN30.400.09(IOX)'!$AV56</f>
        <v>-9.8238708325191059E-3</v>
      </c>
      <c r="AJ52" s="402">
        <f>'FN30.450.09(IOX)'!$AV56</f>
        <v>-1.0478138153451595E-2</v>
      </c>
      <c r="AK52" s="402">
        <f>'FN30.500.09(IOX)'!$AV56</f>
        <v>-3.0972890298081E-3</v>
      </c>
      <c r="AL52" s="402">
        <f>'FN30.550.08(IOX)'!$AV56</f>
        <v>-1.5152249927852626E-2</v>
      </c>
      <c r="AM52" s="402">
        <f>'FN30.600.08(IOX)'!$AV56</f>
        <v>-1.3499142316531973E-2</v>
      </c>
      <c r="AN52" s="403">
        <f>'FN30.650.67(IOX)'!$AV56</f>
        <v>-6.2960574200523287E-3</v>
      </c>
      <c r="AO52" s="404">
        <f>'GII30.400.10(IOX)'!$AV51</f>
        <v>1.0217766129932732E-3</v>
      </c>
      <c r="AP52" s="402">
        <f>'GII30.450.10(IOX)'!$AV51</f>
        <v>2.218036217028842E-3</v>
      </c>
      <c r="AQ52" s="409">
        <f>'GII30.500.10(IOX)'!$AV51</f>
        <v>-4.1155203144493469E-3</v>
      </c>
      <c r="AR52" s="300"/>
      <c r="AS52" s="300"/>
      <c r="AT52" s="300"/>
    </row>
    <row r="53" spans="9:46" s="175" customFormat="1" ht="15">
      <c r="I53" s="148">
        <v>41425</v>
      </c>
      <c r="J53" s="404">
        <f>'FN30.300.12(IOX)'!$AU31</f>
        <v>8.0841653709325632E-3</v>
      </c>
      <c r="K53" s="402">
        <f>'FN30.350.12(IOX)'!$AU31</f>
        <v>6.253004835815746E-3</v>
      </c>
      <c r="L53" s="402">
        <f>'FN30.400.11(IOX)'!$AU43</f>
        <v>-2.6060522077565708E-3</v>
      </c>
      <c r="M53" s="402">
        <f>'FN30.450.11(IOX)'!$AU43</f>
        <v>-3.3414517211620507E-3</v>
      </c>
      <c r="N53" s="402">
        <f>'FN30.350.10(IOX)'!$AU55</f>
        <v>-1.3622162727060484E-3</v>
      </c>
      <c r="O53" s="402">
        <f>'FN30.400.10(IOX)'!$AU55</f>
        <v>-4.5488847316231618E-3</v>
      </c>
      <c r="P53" s="402">
        <f>'FN30.450.10(IOX)'!$AU55</f>
        <v>-6.4511894995897294E-3</v>
      </c>
      <c r="Q53" s="402">
        <f>'FN30.500.10(IOX)'!$AU55</f>
        <v>-1.3780882095900163E-3</v>
      </c>
      <c r="R53" s="402">
        <f>'FN30.400.09(IOX)'!$AU57</f>
        <v>-1.0884942314270792E-2</v>
      </c>
      <c r="S53" s="402">
        <f>'FN30.450.09(IOX)'!$AU57</f>
        <v>-1.0588250308418638E-2</v>
      </c>
      <c r="T53" s="402">
        <f>'FN30.500.09(IOX)'!$AU57</f>
        <v>-4.986671038486469E-3</v>
      </c>
      <c r="U53" s="402">
        <f>'FN30.550.08(IOX)'!$AU57</f>
        <v>-1.8951988724327191E-2</v>
      </c>
      <c r="V53" s="402">
        <f>'FN30.600.08(IOX)'!$AU57</f>
        <v>-1.6513848397526783E-2</v>
      </c>
      <c r="W53" s="403">
        <f>'FN30.650.67(IOX)'!$AU57</f>
        <v>-8.3302641274927598E-3</v>
      </c>
      <c r="X53" s="404">
        <f>'GII30.400.10(IOX)'!$AU52</f>
        <v>-1.9461501129907713E-3</v>
      </c>
      <c r="Y53" s="402">
        <f>'GII30.450.10(IOX)'!$AU52</f>
        <v>-7.2003853305507961E-3</v>
      </c>
      <c r="Z53" s="403">
        <f>'GII30.500.10(IOX)'!$AU52</f>
        <v>-1.2814389179642352E-2</v>
      </c>
      <c r="AA53" s="410">
        <f>'FN30.300.12(IOX)'!$AV31</f>
        <v>1.4024297809065289E-2</v>
      </c>
      <c r="AB53" s="402">
        <f>'FN30.350.12(IOX)'!$AV31</f>
        <v>1.2659501158769938E-2</v>
      </c>
      <c r="AC53" s="402">
        <f>'FN30.400.11(IOX)'!$AV43</f>
        <v>4.6261920151063054E-3</v>
      </c>
      <c r="AD53" s="402">
        <f>'FN30.450.11(IOX)'!$AV43</f>
        <v>2.3026399858521122E-3</v>
      </c>
      <c r="AE53" s="402">
        <f>'FN30.350.10(IOX)'!$AV55</f>
        <v>8.7754184286344614E-3</v>
      </c>
      <c r="AF53" s="402">
        <f>'FN30.400.10(IOX)'!$AV55</f>
        <v>3.1026367849021339E-3</v>
      </c>
      <c r="AG53" s="402">
        <f>'FN30.450.10(IOX)'!$AV55</f>
        <v>-4.7657590127489583E-4</v>
      </c>
      <c r="AH53" s="402">
        <f>'FN30.500.10(IOX)'!$AV55</f>
        <v>1.8228541523926712E-3</v>
      </c>
      <c r="AI53" s="402">
        <f>'FN30.400.09(IOX)'!$AV57</f>
        <v>4.7884111330215632E-4</v>
      </c>
      <c r="AJ53" s="402">
        <f>'FN30.450.09(IOX)'!$AV57</f>
        <v>-2.4282039702290242E-3</v>
      </c>
      <c r="AK53" s="402">
        <f>'FN30.500.09(IOX)'!$AV57</f>
        <v>-1.4653764403807213E-3</v>
      </c>
      <c r="AL53" s="402">
        <f>'FN30.550.08(IOX)'!$AV57</f>
        <v>-1.3058537653480412E-2</v>
      </c>
      <c r="AM53" s="402">
        <f>'FN30.600.08(IOX)'!$AV57</f>
        <v>-1.3552443966887696E-2</v>
      </c>
      <c r="AN53" s="403">
        <f>'FN30.650.67(IOX)'!$AV57</f>
        <v>-6.872788432734582E-3</v>
      </c>
      <c r="AO53" s="404">
        <f>'GII30.400.10(IOX)'!$AV52</f>
        <v>1.8512036451733096E-3</v>
      </c>
      <c r="AP53" s="402">
        <f>'GII30.450.10(IOX)'!$AV52</f>
        <v>-2.783165637708866E-3</v>
      </c>
      <c r="AQ53" s="409">
        <f>'GII30.500.10(IOX)'!$AV52</f>
        <v>-7.9377371725096596E-3</v>
      </c>
      <c r="AR53" s="300"/>
      <c r="AS53" s="300"/>
      <c r="AT53" s="300"/>
    </row>
    <row r="54" spans="9:46" s="175" customFormat="1" ht="15">
      <c r="I54" s="148">
        <v>41453</v>
      </c>
      <c r="J54" s="404">
        <f>'FN30.300.12(IOX)'!$AU32</f>
        <v>3.5031698283203546E-3</v>
      </c>
      <c r="K54" s="402">
        <f>'FN30.350.12(IOX)'!$AU32</f>
        <v>-1.0014791625868158E-3</v>
      </c>
      <c r="L54" s="402">
        <f>'FN30.400.11(IOX)'!$AU44</f>
        <v>-9.8858025375119906E-3</v>
      </c>
      <c r="M54" s="402">
        <f>'FN30.450.11(IOX)'!$AU44</f>
        <v>-8.1402431887245968E-3</v>
      </c>
      <c r="N54" s="402">
        <f>'FN30.350.10(IOX)'!$AU56</f>
        <v>-1.100118250682282E-2</v>
      </c>
      <c r="O54" s="402">
        <f>'FN30.400.10(IOX)'!$AU56</f>
        <v>-1.312802474497278E-2</v>
      </c>
      <c r="P54" s="402">
        <f>'FN30.450.10(IOX)'!$AU56</f>
        <v>-1.1272700002999767E-2</v>
      </c>
      <c r="Q54" s="402">
        <f>'FN30.500.10(IOX)'!$AU56</f>
        <v>-3.4082678343487095E-3</v>
      </c>
      <c r="R54" s="402">
        <f>'FN30.400.09(IOX)'!$AU58</f>
        <v>-2.1976539866176353E-2</v>
      </c>
      <c r="S54" s="402">
        <f>'FN30.450.09(IOX)'!$AU58</f>
        <v>-1.9191207327227386E-2</v>
      </c>
      <c r="T54" s="402">
        <f>'FN30.500.09(IOX)'!$AU58</f>
        <v>-7.3480927841710576E-3</v>
      </c>
      <c r="U54" s="402">
        <f>'FN30.550.08(IOX)'!$AU58</f>
        <v>-2.6234784759881679E-2</v>
      </c>
      <c r="V54" s="402">
        <f>'FN30.600.08(IOX)'!$AU58</f>
        <v>-1.9436897999506084E-2</v>
      </c>
      <c r="W54" s="403">
        <f>'FN30.650.67(IOX)'!$AU58</f>
        <v>-1.0424933262461435E-2</v>
      </c>
      <c r="X54" s="404">
        <f>'GII30.400.10(IOX)'!$AU53</f>
        <v>-6.4649054353707984E-3</v>
      </c>
      <c r="Y54" s="402">
        <f>'GII30.450.10(IOX)'!$AU53</f>
        <v>-9.3195459325371155E-3</v>
      </c>
      <c r="Z54" s="403">
        <f>'GII30.500.10(IOX)'!$AU53</f>
        <v>-3.1963024088141776E-3</v>
      </c>
      <c r="AA54" s="410">
        <f>'FN30.300.12(IOX)'!$AV32</f>
        <v>5.8513010406860853E-3</v>
      </c>
      <c r="AB54" s="402">
        <f>'FN30.350.12(IOX)'!$AV32</f>
        <v>2.5543779956898605E-3</v>
      </c>
      <c r="AC54" s="402">
        <f>'FN30.400.11(IOX)'!$AV44</f>
        <v>-4.9667992607583724E-3</v>
      </c>
      <c r="AD54" s="402">
        <f>'FN30.450.11(IOX)'!$AV44</f>
        <v>-3.940384931251679E-3</v>
      </c>
      <c r="AE54" s="402">
        <f>'FN30.350.10(IOX)'!$AV56</f>
        <v>-5.4387056699810796E-3</v>
      </c>
      <c r="AF54" s="402">
        <f>'FN30.400.10(IOX)'!$AV56</f>
        <v>-7.7796846935273894E-3</v>
      </c>
      <c r="AG54" s="402">
        <f>'FN30.450.10(IOX)'!$AV56</f>
        <v>-6.4373116197940202E-3</v>
      </c>
      <c r="AH54" s="402">
        <f>'FN30.500.10(IOX)'!$AV56</f>
        <v>-2.3066023962075351E-5</v>
      </c>
      <c r="AI54" s="402">
        <f>'FN30.400.09(IOX)'!$AV58</f>
        <v>-1.5010024549147105E-2</v>
      </c>
      <c r="AJ54" s="402">
        <f>'FN30.450.09(IOX)'!$AV58</f>
        <v>-1.3146927423123489E-2</v>
      </c>
      <c r="AK54" s="402">
        <f>'FN30.500.09(IOX)'!$AV58</f>
        <v>-3.5396583066228861E-3</v>
      </c>
      <c r="AL54" s="402">
        <f>'FN30.550.08(IOX)'!$AV58</f>
        <v>-2.0027172251033974E-2</v>
      </c>
      <c r="AM54" s="402">
        <f>'FN30.600.08(IOX)'!$AV58</f>
        <v>-1.5679883620504379E-2</v>
      </c>
      <c r="AN54" s="403">
        <f>'FN30.650.67(IOX)'!$AV58</f>
        <v>-8.7346470670798954E-3</v>
      </c>
      <c r="AO54" s="404">
        <f>'GII30.400.10(IOX)'!$AV53</f>
        <v>-4.4415913579919563E-3</v>
      </c>
      <c r="AP54" s="402">
        <f>'GII30.450.10(IOX)'!$AV53</f>
        <v>-6.2136141794047759E-3</v>
      </c>
      <c r="AQ54" s="409">
        <f>'GII30.500.10(IOX)'!$AV53</f>
        <v>6.076450282502103E-4</v>
      </c>
      <c r="AR54" s="300"/>
      <c r="AS54" s="300"/>
      <c r="AT54" s="300"/>
    </row>
    <row r="55" spans="9:46" s="175" customFormat="1" ht="15">
      <c r="I55" s="148">
        <v>41486</v>
      </c>
      <c r="J55" s="404">
        <f>'FN30.300.12(IOX)'!$AU33</f>
        <v>4.2685983139476346E-3</v>
      </c>
      <c r="K55" s="402">
        <f>'FN30.350.12(IOX)'!$AU33</f>
        <v>2.4202441489469277E-4</v>
      </c>
      <c r="L55" s="402">
        <f>'FN30.400.11(IOX)'!$AU45</f>
        <v>-9.3846552687688965E-3</v>
      </c>
      <c r="M55" s="402">
        <f>'FN30.450.11(IOX)'!$AU45</f>
        <v>-8.5399041818138635E-3</v>
      </c>
      <c r="N55" s="402">
        <f>'FN30.350.10(IOX)'!$AU57</f>
        <v>-8.8836060989769122E-3</v>
      </c>
      <c r="O55" s="402">
        <f>'FN30.400.10(IOX)'!$AU57</f>
        <v>-1.3174570552537738E-2</v>
      </c>
      <c r="P55" s="402">
        <f>'FN30.450.10(IOX)'!$AU57</f>
        <v>-1.2317717290963539E-2</v>
      </c>
      <c r="Q55" s="402">
        <f>'FN30.500.10(IOX)'!$AU57</f>
        <v>-4.8892030584473849E-3</v>
      </c>
      <c r="R55" s="402">
        <f>'FN30.400.09(IOX)'!$AU59</f>
        <v>-2.1787799815091699E-2</v>
      </c>
      <c r="S55" s="402">
        <f>'FN30.450.09(IOX)'!$AU59</f>
        <v>-2.1155969842357812E-2</v>
      </c>
      <c r="T55" s="402">
        <f>'FN30.500.09(IOX)'!$AU59</f>
        <v>-9.4402874754351482E-3</v>
      </c>
      <c r="U55" s="402">
        <f>'FN30.550.08(IOX)'!$AU59</f>
        <v>-2.890215395206229E-2</v>
      </c>
      <c r="V55" s="402">
        <f>'FN30.600.08(IOX)'!$AU59</f>
        <v>-1.9509242912879303E-2</v>
      </c>
      <c r="W55" s="403">
        <f>'FN30.650.67(IOX)'!$AU59</f>
        <v>-8.8020001990633829E-3</v>
      </c>
      <c r="X55" s="404">
        <f>'GII30.400.10(IOX)'!$AU54</f>
        <v>-5.6833667336509122E-3</v>
      </c>
      <c r="Y55" s="402">
        <f>'GII30.450.10(IOX)'!$AU54</f>
        <v>-8.3080929965830726E-3</v>
      </c>
      <c r="Z55" s="403">
        <f>'GII30.500.10(IOX)'!$AU54</f>
        <v>-7.8423904002327717E-3</v>
      </c>
      <c r="AA55" s="410">
        <f>'FN30.300.12(IOX)'!$AV33</f>
        <v>5.7246463375416499E-3</v>
      </c>
      <c r="AB55" s="402">
        <f>'FN30.350.12(IOX)'!$AV33</f>
        <v>3.0399029024769019E-3</v>
      </c>
      <c r="AC55" s="402">
        <f>'FN30.400.11(IOX)'!$AV45</f>
        <v>-5.4083539740058294E-3</v>
      </c>
      <c r="AD55" s="402">
        <f>'FN30.450.11(IOX)'!$AV45</f>
        <v>-5.2829956033345823E-3</v>
      </c>
      <c r="AE55" s="402">
        <f>'FN30.350.10(IOX)'!$AV57</f>
        <v>-4.5114014878444254E-3</v>
      </c>
      <c r="AF55" s="402">
        <f>'FN30.400.10(IOX)'!$AV57</f>
        <v>-8.9843820387256364E-3</v>
      </c>
      <c r="AG55" s="402">
        <f>'FN30.450.10(IOX)'!$AV57</f>
        <v>-8.7913309586809211E-3</v>
      </c>
      <c r="AH55" s="402">
        <f>'FN30.500.10(IOX)'!$AV57</f>
        <v>-2.2200157781080195E-3</v>
      </c>
      <c r="AI55" s="402">
        <f>'FN30.400.09(IOX)'!$AV59</f>
        <v>-1.6673844457116171E-2</v>
      </c>
      <c r="AJ55" s="402">
        <f>'FN30.450.09(IOX)'!$AV59</f>
        <v>-1.6938888864009675E-2</v>
      </c>
      <c r="AK55" s="402">
        <f>'FN30.500.09(IOX)'!$AV59</f>
        <v>-6.5021979826994413E-3</v>
      </c>
      <c r="AL55" s="402">
        <f>'FN30.550.08(IOX)'!$AV59</f>
        <v>-2.3344279505139873E-2</v>
      </c>
      <c r="AM55" s="402">
        <f>'FN30.600.08(IOX)'!$AV59</f>
        <v>-1.6109948686326269E-2</v>
      </c>
      <c r="AN55" s="403">
        <f>'FN30.650.67(IOX)'!$AV59</f>
        <v>-7.1997207198461572E-3</v>
      </c>
      <c r="AO55" s="404">
        <f>'GII30.400.10(IOX)'!$AV54</f>
        <v>-4.3594278063984028E-3</v>
      </c>
      <c r="AP55" s="402">
        <f>'GII30.450.10(IOX)'!$AV54</f>
        <v>-6.1101632747156999E-3</v>
      </c>
      <c r="AQ55" s="409">
        <f>'GII30.500.10(IOX)'!$AV54</f>
        <v>-5.4372723988451738E-3</v>
      </c>
      <c r="AR55" s="300"/>
      <c r="AS55" s="300"/>
      <c r="AT55" s="300"/>
    </row>
    <row r="56" spans="9:46" s="175" customFormat="1" ht="15">
      <c r="I56" s="148">
        <v>41516</v>
      </c>
      <c r="J56" s="404">
        <f>'FN30.300.12(IOX)'!$AU34</f>
        <v>5.1744764409904645E-3</v>
      </c>
      <c r="K56" s="402">
        <f>'FN30.350.12(IOX)'!$AU34</f>
        <v>2.7616397677043426E-3</v>
      </c>
      <c r="L56" s="402">
        <f>'FN30.400.11(IOX)'!$AU46</f>
        <v>-5.4191004054198466E-3</v>
      </c>
      <c r="M56" s="402">
        <f>'FN30.450.11(IOX)'!$AU46</f>
        <v>-6.9223720255035658E-3</v>
      </c>
      <c r="N56" s="402">
        <f>'FN30.350.10(IOX)'!$AU58</f>
        <v>-5.0996914948566782E-3</v>
      </c>
      <c r="O56" s="402">
        <f>'FN30.400.10(IOX)'!$AU58</f>
        <v>-8.3708893407831129E-3</v>
      </c>
      <c r="P56" s="402">
        <f>'FN30.450.10(IOX)'!$AU58</f>
        <v>-1.0780094346540045E-2</v>
      </c>
      <c r="Q56" s="402">
        <f>'FN30.500.10(IOX)'!$AU58</f>
        <v>-7.2738834970947994E-3</v>
      </c>
      <c r="R56" s="402">
        <f>'FN30.400.09(IOX)'!$AU60</f>
        <v>-1.5657931773479163E-2</v>
      </c>
      <c r="S56" s="402">
        <f>'FN30.450.09(IOX)'!$AU60</f>
        <v>-1.7325386516937154E-2</v>
      </c>
      <c r="T56" s="402">
        <f>'FN30.500.09(IOX)'!$AU60</f>
        <v>-1.0467436162885041E-2</v>
      </c>
      <c r="U56" s="402">
        <f>'FN30.550.08(IOX)'!$AU60</f>
        <v>-3.2379533343253587E-2</v>
      </c>
      <c r="V56" s="402">
        <f>'FN30.600.08(IOX)'!$AU60</f>
        <v>-2.5048725761121098E-2</v>
      </c>
      <c r="W56" s="403">
        <f>'FN30.650.67(IOX)'!$AU60</f>
        <v>-1.535942967305565E-2</v>
      </c>
      <c r="X56" s="404">
        <f>'GII30.400.10(IOX)'!$AU55</f>
        <v>-5.1013037006684197E-3</v>
      </c>
      <c r="Y56" s="402">
        <f>'GII30.450.10(IOX)'!$AU55</f>
        <v>-8.8676340350160084E-3</v>
      </c>
      <c r="Z56" s="403">
        <f>'GII30.500.10(IOX)'!$AU55</f>
        <v>-5.8533456390375974E-3</v>
      </c>
      <c r="AA56" s="410">
        <f>'FN30.300.12(IOX)'!$AV34</f>
        <v>6.4002131676417625E-3</v>
      </c>
      <c r="AB56" s="402">
        <f>'FN30.350.12(IOX)'!$AV34</f>
        <v>5.1074167402252423E-3</v>
      </c>
      <c r="AC56" s="402">
        <f>'FN30.400.11(IOX)'!$AV46</f>
        <v>-1.7294268895670631E-3</v>
      </c>
      <c r="AD56" s="402">
        <f>'FN30.450.11(IOX)'!$AV46</f>
        <v>-3.6140375161722257E-3</v>
      </c>
      <c r="AE56" s="402">
        <f>'FN30.350.10(IOX)'!$AV58</f>
        <v>-1.4567569517538038E-3</v>
      </c>
      <c r="AF56" s="402">
        <f>'FN30.400.10(IOX)'!$AV58</f>
        <v>-4.4294576088667378E-3</v>
      </c>
      <c r="AG56" s="402">
        <f>'FN30.450.10(IOX)'!$AV58</f>
        <v>-7.1475352227786801E-3</v>
      </c>
      <c r="AH56" s="402">
        <f>'FN30.500.10(IOX)'!$AV58</f>
        <v>-4.4512249568108139E-3</v>
      </c>
      <c r="AI56" s="402">
        <f>'FN30.400.09(IOX)'!$AV60</f>
        <v>-1.065276553104629E-2</v>
      </c>
      <c r="AJ56" s="402">
        <f>'FN30.450.09(IOX)'!$AV60</f>
        <v>-1.2883266848258527E-2</v>
      </c>
      <c r="AK56" s="402">
        <f>'FN30.500.09(IOX)'!$AV60</f>
        <v>-7.3649993044863412E-3</v>
      </c>
      <c r="AL56" s="402">
        <f>'FN30.550.08(IOX)'!$AV60</f>
        <v>-2.6570979294799436E-2</v>
      </c>
      <c r="AM56" s="402">
        <f>'FN30.600.08(IOX)'!$AV60</f>
        <v>-2.1393989266719041E-2</v>
      </c>
      <c r="AN56" s="403">
        <f>'FN30.650.67(IOX)'!$AV60</f>
        <v>-1.3617057936482388E-2</v>
      </c>
      <c r="AO56" s="404">
        <f>'GII30.400.10(IOX)'!$AV55</f>
        <v>-4.0474361495569794E-3</v>
      </c>
      <c r="AP56" s="402">
        <f>'GII30.450.10(IOX)'!$AV55</f>
        <v>-6.8175565898374989E-3</v>
      </c>
      <c r="AQ56" s="409">
        <f>'GII30.500.10(IOX)'!$AV55</f>
        <v>-3.3878779186989113E-3</v>
      </c>
      <c r="AR56" s="300"/>
      <c r="AS56" s="300"/>
      <c r="AT56" s="300"/>
    </row>
    <row r="57" spans="9:46" s="175" customFormat="1" ht="15">
      <c r="I57" s="305">
        <v>41547</v>
      </c>
      <c r="J57" s="405">
        <f>'FN30.300.12(IOX)'!$AU35</f>
        <v>5.6805089806607331E-3</v>
      </c>
      <c r="K57" s="406">
        <f>'FN30.350.12(IOX)'!$AU35</f>
        <v>4.9066427038432893E-3</v>
      </c>
      <c r="L57" s="406">
        <f>'FN30.400.11(IOX)'!$AU47</f>
        <v>5.5163075493407912E-4</v>
      </c>
      <c r="M57" s="406">
        <f>'FN30.450.11(IOX)'!$AU47</f>
        <v>-1.3314326137751505E-3</v>
      </c>
      <c r="N57" s="406">
        <f>'FN30.350.10(IOX)'!$AU59</f>
        <v>1.2611128555003348E-3</v>
      </c>
      <c r="O57" s="406">
        <f>'FN30.400.10(IOX)'!$AU59</f>
        <v>-1.6606186017990446E-3</v>
      </c>
      <c r="P57" s="406">
        <f>'FN30.450.10(IOX)'!$AU59</f>
        <v>-4.1075217631067083E-3</v>
      </c>
      <c r="Q57" s="406">
        <f>'FN30.500.10(IOX)'!$AU59</f>
        <v>-3.2817132903095307E-3</v>
      </c>
      <c r="R57" s="406">
        <f>'FN30.400.09(IOX)'!$AU61</f>
        <v>-4.9518803777176979E-3</v>
      </c>
      <c r="S57" s="406">
        <f>'FN30.450.09(IOX)'!$AU61</f>
        <v>-7.1319132927236684E-3</v>
      </c>
      <c r="T57" s="406">
        <f>'FN30.500.09(IOX)'!$AU61</f>
        <v>-6.8793223043810518E-3</v>
      </c>
      <c r="U57" s="406">
        <f>'FN30.550.08(IOX)'!$AU61</f>
        <v>-2.5012324973916897E-2</v>
      </c>
      <c r="V57" s="406">
        <f>'FN30.600.08(IOX)'!$AU61</f>
        <v>-2.3334936898662933E-2</v>
      </c>
      <c r="W57" s="407">
        <f>'FN30.650.67(IOX)'!$AU61</f>
        <v>-1.6850732874726347E-2</v>
      </c>
      <c r="X57" s="405">
        <f>'GII30.400.10(IOX)'!$AU56</f>
        <v>-3.8113886282753506E-4</v>
      </c>
      <c r="Y57" s="406">
        <f>'GII30.450.10(IOX)'!$AU56</f>
        <v>-3.0968533676872584E-3</v>
      </c>
      <c r="Z57" s="407">
        <f>'GII30.500.10(IOX)'!$AU56</f>
        <v>-5.4524856580349243E-3</v>
      </c>
      <c r="AA57" s="411">
        <f>'FN30.300.12(IOX)'!$AV35</f>
        <v>7.5751771690713184E-3</v>
      </c>
      <c r="AB57" s="406">
        <f>'FN30.350.12(IOX)'!$AV35</f>
        <v>7.9731689070609672E-3</v>
      </c>
      <c r="AC57" s="406">
        <f>'FN30.400.11(IOX)'!$AV47</f>
        <v>4.5274808262938402E-3</v>
      </c>
      <c r="AD57" s="406">
        <f>'FN30.450.11(IOX)'!$AV47</f>
        <v>1.9243730450104175E-3</v>
      </c>
      <c r="AE57" s="406">
        <f>'FN30.350.10(IOX)'!$AV59</f>
        <v>5.8108936393303926E-3</v>
      </c>
      <c r="AF57" s="406">
        <f>'FN30.400.10(IOX)'!$AV59</f>
        <v>2.5068490899994565E-3</v>
      </c>
      <c r="AG57" s="406">
        <f>'FN30.450.10(IOX)'!$AV59</f>
        <v>-5.9284303913784164E-4</v>
      </c>
      <c r="AH57" s="406">
        <f>'FN30.500.10(IOX)'!$AV59</f>
        <v>-6.8726167328561128E-4</v>
      </c>
      <c r="AI57" s="406">
        <f>'FN30.400.09(IOX)'!$AV61</f>
        <v>3.0194891925397444E-4</v>
      </c>
      <c r="AJ57" s="406">
        <f>'FN30.450.09(IOX)'!$AV61</f>
        <v>-2.8842647275808047E-3</v>
      </c>
      <c r="AK57" s="406">
        <f>'FN30.500.09(IOX)'!$AV61</f>
        <v>-4.0616596767481901E-3</v>
      </c>
      <c r="AL57" s="406">
        <f>'FN30.550.08(IOX)'!$AV61</f>
        <v>-2.0295276041385955E-2</v>
      </c>
      <c r="AM57" s="406">
        <f>'FN30.600.08(IOX)'!$AV61</f>
        <v>-2.0334855474666364E-2</v>
      </c>
      <c r="AN57" s="407">
        <f>'FN30.650.67(IOX)'!$AV61</f>
        <v>-1.5361662027070724E-2</v>
      </c>
      <c r="AO57" s="405">
        <f>'GII30.400.10(IOX)'!$AV56</f>
        <v>1.1610717097270582E-3</v>
      </c>
      <c r="AP57" s="406">
        <f>'GII30.450.10(IOX)'!$AV56</f>
        <v>-8.2451780597465115E-4</v>
      </c>
      <c r="AQ57" s="412">
        <f>'GII30.500.10(IOX)'!$AV56</f>
        <v>-2.8235611370468101E-3</v>
      </c>
      <c r="AR57" s="300"/>
      <c r="AS57" s="300"/>
      <c r="AT57" s="300"/>
    </row>
  </sheetData>
  <mergeCells count="2">
    <mergeCell ref="J25:Z25"/>
    <mergeCell ref="AA25:AQ25"/>
  </mergeCells>
  <printOptions horizontalCentered="1" verticalCentered="1"/>
  <pageMargins left="0.25" right="0.25" top="0.25" bottom="0.25" header="0.1" footer="0.1"/>
  <pageSetup scale="52" orientation="landscape" r:id="rId1"/>
  <headerFooter scaleWithDoc="0">
    <oddHeader>&amp;L&amp;G&amp;C&amp;"-,Bold"&amp;12&amp;K08+068
&amp;13
&amp;11
&amp;12&amp;K00+000IOS Monthly Carry %&amp;R&amp;"-,Bold"&amp;12&amp;K00+000
Sonata Sub-Fund&amp;K2E398A_&amp;K000000
&amp;10&amp;K00+000As of 07/31/2013&amp;K2E398A_</oddHeader>
    <oddFooter>&amp;L&amp;G 
&amp;"-,Bold"&amp;8&amp;K2E398ACELLO CAPITAL MANAGEMENT, LLC &amp;"Wingdings,Regular"&amp;5l&amp;"-,Bold"&amp;8 330 MADISON AVENUE &amp;"Wingdings,Regular"&amp;5l&amp;"-,Bold"&amp;8 6TH FLOOR &amp;"Wingdings,Regular"&amp;5l&amp;"-,Bold"&amp;8 NEW YORK, NY 10017</oddFooter>
  </headerFooter>
  <legacyDrawingHF r:id="rId2"/>
  <extLst>
    <ext xmlns:x14="http://schemas.microsoft.com/office/spreadsheetml/2009/9/main" uri="{78C0D931-6437-407d-A8EE-F0AAD7539E65}">
      <x14:conditionalFormattings>
        <x14:conditionalFormatting xmlns:xm="http://schemas.microsoft.com/office/excel/2006/main">
          <x14:cfRule type="beginsWith" priority="3" operator="beginsWith" id="{B531351E-6B98-4581-A3A4-654FD435DD61}">
            <xm:f>LEFT(J27,LEN("-"))="-"</xm:f>
            <xm:f>"-"</xm:f>
            <x14:dxf>
              <font>
                <color rgb="FFFF0000"/>
              </font>
            </x14:dxf>
          </x14:cfRule>
          <xm:sqref>J27:AQ55</xm:sqref>
        </x14:conditionalFormatting>
        <x14:conditionalFormatting xmlns:xm="http://schemas.microsoft.com/office/excel/2006/main">
          <x14:cfRule type="beginsWith" priority="2" operator="beginsWith" id="{293E4400-3A46-445C-ACA2-E1BDAA48B444}">
            <xm:f>LEFT(J57,LEN("-"))="-"</xm:f>
            <xm:f>"-"</xm:f>
            <x14:dxf>
              <font>
                <color rgb="FFFF0000"/>
              </font>
            </x14:dxf>
          </x14:cfRule>
          <xm:sqref>J57:AQ57</xm:sqref>
        </x14:conditionalFormatting>
        <x14:conditionalFormatting xmlns:xm="http://schemas.microsoft.com/office/excel/2006/main">
          <x14:cfRule type="beginsWith" priority="1" operator="beginsWith" id="{5BAB0475-3A29-496A-8D48-A9B39D46E10D}">
            <xm:f>LEFT(J56,LEN("-"))="-"</xm:f>
            <xm:f>"-"</xm:f>
            <x14:dxf>
              <font>
                <color rgb="FFFF0000"/>
              </font>
            </x14:dxf>
          </x14:cfRule>
          <xm:sqref>J56:AQ56</xm:sqref>
        </x14:conditionalFormatting>
      </x14:conditionalFormatting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theme="9" tint="0.59999389629810485"/>
    <pageSetUpPr fitToPage="1"/>
  </sheetPr>
  <dimension ref="I23:AT57"/>
  <sheetViews>
    <sheetView topLeftCell="H1" workbookViewId="0"/>
  </sheetViews>
  <sheetFormatPr defaultRowHeight="12.75"/>
  <cols>
    <col min="1" max="7" width="0" style="174" hidden="1" customWidth="1"/>
    <col min="8" max="8" width="1.7109375" style="174" customWidth="1"/>
    <col min="9" max="9" width="9.140625" style="174"/>
    <col min="10" max="27" width="7.140625" style="174" customWidth="1"/>
    <col min="28" max="28" width="7.140625" style="174" hidden="1" customWidth="1"/>
    <col min="29" max="46" width="7.140625" style="174" customWidth="1"/>
    <col min="47" max="16384" width="9.140625" style="174"/>
  </cols>
  <sheetData>
    <row r="23" spans="9:46" s="175" customFormat="1" ht="15">
      <c r="I23" s="75"/>
      <c r="J23" s="226"/>
      <c r="K23" s="226"/>
      <c r="L23" s="226"/>
      <c r="M23" s="226"/>
      <c r="N23" s="226"/>
      <c r="O23" s="226"/>
      <c r="P23" s="226"/>
      <c r="Q23" s="226"/>
      <c r="R23" s="226"/>
      <c r="S23" s="226"/>
      <c r="T23" s="226"/>
      <c r="U23" s="226"/>
      <c r="V23" s="226"/>
      <c r="W23" s="226"/>
      <c r="X23" s="226"/>
      <c r="Y23" s="226"/>
      <c r="Z23" s="226"/>
      <c r="AA23" s="226"/>
      <c r="AB23" s="226"/>
      <c r="AC23" s="226"/>
      <c r="AD23" s="226"/>
      <c r="AE23" s="226"/>
      <c r="AF23" s="226"/>
      <c r="AG23" s="226"/>
      <c r="AH23" s="226"/>
      <c r="AI23" s="226"/>
      <c r="AJ23" s="226"/>
      <c r="AK23" s="226"/>
      <c r="AL23" s="226"/>
      <c r="AM23" s="226"/>
      <c r="AN23" s="226"/>
      <c r="AO23" s="226"/>
      <c r="AP23" s="226"/>
      <c r="AQ23" s="226"/>
      <c r="AR23" s="226"/>
      <c r="AS23" s="226"/>
      <c r="AT23" s="226"/>
    </row>
    <row r="24" spans="9:46" s="175" customFormat="1" ht="12.75" hidden="1" customHeight="1">
      <c r="I24" s="485"/>
      <c r="J24" s="485"/>
      <c r="K24" s="485"/>
      <c r="L24" s="485"/>
      <c r="M24" s="485"/>
      <c r="N24" s="485"/>
      <c r="O24" s="485"/>
      <c r="P24" s="485"/>
      <c r="Q24" s="485"/>
      <c r="R24" s="485"/>
      <c r="S24" s="485"/>
      <c r="T24" s="485"/>
      <c r="U24" s="485"/>
      <c r="V24" s="485"/>
      <c r="W24" s="485"/>
      <c r="X24" s="485"/>
      <c r="Y24" s="485"/>
      <c r="Z24" s="485"/>
      <c r="AA24" s="485"/>
      <c r="AB24" s="485"/>
      <c r="AC24" s="485"/>
      <c r="AD24" s="485"/>
      <c r="AE24" s="485"/>
      <c r="AF24" s="485"/>
      <c r="AG24" s="485"/>
      <c r="AH24" s="485"/>
      <c r="AI24" s="485"/>
      <c r="AJ24" s="485"/>
      <c r="AK24" s="485"/>
      <c r="AL24" s="485"/>
      <c r="AM24" s="485"/>
      <c r="AN24" s="485"/>
      <c r="AO24" s="485"/>
      <c r="AP24" s="485"/>
      <c r="AQ24" s="485"/>
      <c r="AR24" s="485"/>
      <c r="AS24" s="485"/>
      <c r="AT24" s="485"/>
    </row>
    <row r="25" spans="9:46" s="175" customFormat="1" ht="15">
      <c r="I25" s="486"/>
      <c r="J25" s="487"/>
      <c r="K25" s="487"/>
      <c r="L25" s="487"/>
      <c r="M25" s="487"/>
      <c r="N25" s="487"/>
      <c r="O25" s="487"/>
      <c r="P25" s="487"/>
      <c r="Q25" s="487"/>
      <c r="R25" s="487"/>
      <c r="S25" s="487"/>
      <c r="T25" s="487"/>
      <c r="U25" s="487"/>
      <c r="V25" s="487"/>
      <c r="W25" s="487"/>
      <c r="X25" s="487"/>
      <c r="Y25" s="487"/>
      <c r="Z25" s="487"/>
      <c r="AA25" s="650"/>
      <c r="AB25" s="650"/>
      <c r="AC25" s="650"/>
      <c r="AD25" s="650"/>
      <c r="AE25" s="650"/>
      <c r="AF25" s="650"/>
      <c r="AG25" s="650"/>
      <c r="AH25" s="650"/>
      <c r="AI25" s="650"/>
      <c r="AJ25" s="650"/>
      <c r="AK25" s="650"/>
      <c r="AL25" s="650"/>
      <c r="AM25" s="650"/>
      <c r="AN25" s="650"/>
      <c r="AO25" s="650"/>
      <c r="AP25" s="650"/>
      <c r="AQ25" s="650"/>
      <c r="AR25" s="487"/>
      <c r="AS25" s="487"/>
      <c r="AT25" s="483"/>
    </row>
    <row r="26" spans="9:46" s="175" customFormat="1" ht="15">
      <c r="I26" s="484"/>
      <c r="J26" s="484"/>
      <c r="K26" s="484"/>
      <c r="L26" s="484"/>
      <c r="M26" s="484"/>
      <c r="N26" s="484"/>
      <c r="O26" s="484"/>
      <c r="P26" s="484"/>
      <c r="Q26" s="484"/>
      <c r="R26" s="484"/>
      <c r="S26" s="484"/>
      <c r="T26" s="484"/>
      <c r="U26" s="484"/>
      <c r="V26" s="484"/>
      <c r="W26" s="484"/>
      <c r="X26" s="484"/>
      <c r="Y26" s="484"/>
      <c r="Z26" s="484"/>
      <c r="AA26" s="484"/>
      <c r="AB26" s="484"/>
      <c r="AC26" s="484"/>
      <c r="AD26" s="484"/>
      <c r="AE26" s="484"/>
      <c r="AF26" s="484"/>
      <c r="AG26" s="484"/>
      <c r="AH26" s="484"/>
      <c r="AI26" s="484"/>
      <c r="AJ26" s="484"/>
      <c r="AK26" s="484"/>
      <c r="AL26" s="484"/>
      <c r="AM26" s="484"/>
      <c r="AN26" s="484"/>
      <c r="AO26" s="484"/>
      <c r="AP26" s="484"/>
      <c r="AQ26" s="484"/>
      <c r="AR26" s="484"/>
      <c r="AS26" s="484"/>
      <c r="AT26" s="484"/>
    </row>
    <row r="27" spans="9:46" s="175" customFormat="1" ht="15">
      <c r="I27" s="294"/>
      <c r="J27" s="488"/>
      <c r="K27" s="488"/>
      <c r="L27" s="488"/>
      <c r="M27" s="488"/>
      <c r="N27" s="488"/>
      <c r="O27" s="488"/>
      <c r="P27" s="488"/>
      <c r="Q27" s="488"/>
      <c r="R27" s="488"/>
      <c r="S27" s="488"/>
      <c r="T27" s="488"/>
      <c r="U27" s="488"/>
      <c r="V27" s="488"/>
      <c r="W27" s="488"/>
      <c r="X27" s="488"/>
      <c r="Y27" s="488"/>
      <c r="Z27" s="488"/>
      <c r="AA27" s="488"/>
      <c r="AB27" s="488"/>
      <c r="AC27" s="488"/>
      <c r="AD27" s="488"/>
      <c r="AE27" s="488"/>
      <c r="AF27" s="488"/>
      <c r="AG27" s="488"/>
      <c r="AH27" s="488"/>
      <c r="AI27" s="488"/>
      <c r="AJ27" s="488"/>
      <c r="AK27" s="488"/>
      <c r="AL27" s="488"/>
      <c r="AM27" s="488"/>
      <c r="AN27" s="488"/>
      <c r="AO27" s="488"/>
      <c r="AP27" s="488"/>
      <c r="AQ27" s="488"/>
      <c r="AR27" s="300"/>
      <c r="AS27" s="300"/>
      <c r="AT27" s="300"/>
    </row>
    <row r="28" spans="9:46" s="175" customFormat="1" ht="15">
      <c r="I28" s="294"/>
      <c r="J28" s="488"/>
      <c r="K28" s="488"/>
      <c r="L28" s="488"/>
      <c r="M28" s="488"/>
      <c r="N28" s="488"/>
      <c r="O28" s="488"/>
      <c r="P28" s="488"/>
      <c r="Q28" s="488"/>
      <c r="R28" s="488"/>
      <c r="S28" s="488"/>
      <c r="T28" s="488"/>
      <c r="U28" s="488"/>
      <c r="V28" s="488"/>
      <c r="W28" s="488"/>
      <c r="X28" s="488"/>
      <c r="Y28" s="488"/>
      <c r="Z28" s="488"/>
      <c r="AA28" s="488"/>
      <c r="AB28" s="488"/>
      <c r="AC28" s="488"/>
      <c r="AD28" s="488"/>
      <c r="AE28" s="488"/>
      <c r="AF28" s="488"/>
      <c r="AG28" s="488"/>
      <c r="AH28" s="488"/>
      <c r="AI28" s="488"/>
      <c r="AJ28" s="488"/>
      <c r="AK28" s="488"/>
      <c r="AL28" s="488"/>
      <c r="AM28" s="488"/>
      <c r="AN28" s="488"/>
      <c r="AO28" s="488"/>
      <c r="AP28" s="488"/>
      <c r="AQ28" s="488"/>
      <c r="AR28" s="300"/>
      <c r="AS28" s="300"/>
      <c r="AT28" s="300"/>
    </row>
    <row r="29" spans="9:46" s="175" customFormat="1" ht="15">
      <c r="I29" s="294"/>
      <c r="J29" s="488"/>
      <c r="K29" s="488"/>
      <c r="L29" s="488"/>
      <c r="M29" s="488"/>
      <c r="N29" s="488"/>
      <c r="O29" s="488"/>
      <c r="P29" s="488"/>
      <c r="Q29" s="488"/>
      <c r="R29" s="488"/>
      <c r="S29" s="488"/>
      <c r="T29" s="488"/>
      <c r="U29" s="488"/>
      <c r="V29" s="488"/>
      <c r="W29" s="488"/>
      <c r="X29" s="488"/>
      <c r="Y29" s="488"/>
      <c r="Z29" s="488"/>
      <c r="AA29" s="488"/>
      <c r="AB29" s="488"/>
      <c r="AC29" s="488"/>
      <c r="AD29" s="488"/>
      <c r="AE29" s="488"/>
      <c r="AF29" s="488"/>
      <c r="AG29" s="488"/>
      <c r="AH29" s="488"/>
      <c r="AI29" s="488"/>
      <c r="AJ29" s="488"/>
      <c r="AK29" s="488"/>
      <c r="AL29" s="488"/>
      <c r="AM29" s="488"/>
      <c r="AN29" s="488"/>
      <c r="AO29" s="488"/>
      <c r="AP29" s="488"/>
      <c r="AQ29" s="488"/>
      <c r="AR29" s="300"/>
      <c r="AS29" s="300"/>
      <c r="AT29" s="300"/>
    </row>
    <row r="30" spans="9:46" s="175" customFormat="1" ht="15">
      <c r="I30" s="294"/>
      <c r="J30" s="488"/>
      <c r="K30" s="488"/>
      <c r="L30" s="488"/>
      <c r="M30" s="488"/>
      <c r="N30" s="488"/>
      <c r="O30" s="488"/>
      <c r="P30" s="488"/>
      <c r="Q30" s="488"/>
      <c r="R30" s="488"/>
      <c r="S30" s="488"/>
      <c r="T30" s="488"/>
      <c r="U30" s="488"/>
      <c r="V30" s="488"/>
      <c r="W30" s="488"/>
      <c r="X30" s="488"/>
      <c r="Y30" s="488"/>
      <c r="Z30" s="488"/>
      <c r="AA30" s="488"/>
      <c r="AB30" s="488"/>
      <c r="AC30" s="488"/>
      <c r="AD30" s="488"/>
      <c r="AE30" s="488"/>
      <c r="AF30" s="488"/>
      <c r="AG30" s="488"/>
      <c r="AH30" s="488"/>
      <c r="AI30" s="488"/>
      <c r="AJ30" s="488"/>
      <c r="AK30" s="488"/>
      <c r="AL30" s="488"/>
      <c r="AM30" s="488"/>
      <c r="AN30" s="488"/>
      <c r="AO30" s="488"/>
      <c r="AP30" s="488"/>
      <c r="AQ30" s="488"/>
      <c r="AR30" s="300"/>
      <c r="AS30" s="300"/>
      <c r="AT30" s="300"/>
    </row>
    <row r="31" spans="9:46" s="175" customFormat="1" ht="15">
      <c r="I31" s="294"/>
      <c r="J31" s="488"/>
      <c r="K31" s="488"/>
      <c r="L31" s="488"/>
      <c r="M31" s="488"/>
      <c r="N31" s="488"/>
      <c r="O31" s="488"/>
      <c r="P31" s="488"/>
      <c r="Q31" s="488"/>
      <c r="R31" s="488"/>
      <c r="S31" s="488"/>
      <c r="T31" s="488"/>
      <c r="U31" s="488"/>
      <c r="V31" s="488"/>
      <c r="W31" s="488"/>
      <c r="X31" s="488"/>
      <c r="Y31" s="488"/>
      <c r="Z31" s="488"/>
      <c r="AA31" s="488"/>
      <c r="AB31" s="488"/>
      <c r="AC31" s="488"/>
      <c r="AD31" s="488"/>
      <c r="AE31" s="488"/>
      <c r="AF31" s="488"/>
      <c r="AG31" s="488"/>
      <c r="AH31" s="488"/>
      <c r="AI31" s="488"/>
      <c r="AJ31" s="488"/>
      <c r="AK31" s="488"/>
      <c r="AL31" s="488"/>
      <c r="AM31" s="488"/>
      <c r="AN31" s="488"/>
      <c r="AO31" s="488"/>
      <c r="AP31" s="488"/>
      <c r="AQ31" s="488"/>
      <c r="AR31" s="300"/>
      <c r="AS31" s="300"/>
      <c r="AT31" s="300"/>
    </row>
    <row r="32" spans="9:46" s="175" customFormat="1" ht="15">
      <c r="I32" s="294"/>
      <c r="J32" s="488"/>
      <c r="K32" s="488"/>
      <c r="L32" s="488"/>
      <c r="M32" s="488"/>
      <c r="N32" s="488"/>
      <c r="O32" s="488"/>
      <c r="P32" s="488"/>
      <c r="Q32" s="488"/>
      <c r="R32" s="488"/>
      <c r="S32" s="488"/>
      <c r="T32" s="488"/>
      <c r="U32" s="488"/>
      <c r="V32" s="488"/>
      <c r="W32" s="488"/>
      <c r="X32" s="488"/>
      <c r="Y32" s="488"/>
      <c r="Z32" s="488"/>
      <c r="AA32" s="488"/>
      <c r="AB32" s="488"/>
      <c r="AC32" s="488"/>
      <c r="AD32" s="488"/>
      <c r="AE32" s="488"/>
      <c r="AF32" s="488"/>
      <c r="AG32" s="488"/>
      <c r="AH32" s="488"/>
      <c r="AI32" s="488"/>
      <c r="AJ32" s="488"/>
      <c r="AK32" s="488"/>
      <c r="AL32" s="488"/>
      <c r="AM32" s="488"/>
      <c r="AN32" s="488"/>
      <c r="AO32" s="488"/>
      <c r="AP32" s="488"/>
      <c r="AQ32" s="488"/>
      <c r="AR32" s="300"/>
      <c r="AS32" s="300"/>
      <c r="AT32" s="300"/>
    </row>
    <row r="33" spans="9:46" s="175" customFormat="1" ht="15">
      <c r="I33" s="294"/>
      <c r="J33" s="488"/>
      <c r="K33" s="488"/>
      <c r="L33" s="488"/>
      <c r="M33" s="488"/>
      <c r="N33" s="488"/>
      <c r="O33" s="488"/>
      <c r="P33" s="488"/>
      <c r="Q33" s="488"/>
      <c r="R33" s="488"/>
      <c r="S33" s="488"/>
      <c r="T33" s="488"/>
      <c r="U33" s="488"/>
      <c r="V33" s="488"/>
      <c r="W33" s="488"/>
      <c r="X33" s="488"/>
      <c r="Y33" s="488"/>
      <c r="Z33" s="488"/>
      <c r="AA33" s="488"/>
      <c r="AB33" s="488"/>
      <c r="AC33" s="488"/>
      <c r="AD33" s="488"/>
      <c r="AE33" s="488"/>
      <c r="AF33" s="488"/>
      <c r="AG33" s="488"/>
      <c r="AH33" s="488"/>
      <c r="AI33" s="488"/>
      <c r="AJ33" s="488"/>
      <c r="AK33" s="488"/>
      <c r="AL33" s="488"/>
      <c r="AM33" s="488"/>
      <c r="AN33" s="488"/>
      <c r="AO33" s="488"/>
      <c r="AP33" s="488"/>
      <c r="AQ33" s="488"/>
      <c r="AR33" s="300"/>
      <c r="AS33" s="300"/>
      <c r="AT33" s="300"/>
    </row>
    <row r="34" spans="9:46" s="175" customFormat="1" ht="15">
      <c r="I34" s="294"/>
      <c r="J34" s="488"/>
      <c r="K34" s="488"/>
      <c r="L34" s="488"/>
      <c r="M34" s="488"/>
      <c r="N34" s="488"/>
      <c r="O34" s="488"/>
      <c r="P34" s="488"/>
      <c r="Q34" s="488"/>
      <c r="R34" s="488"/>
      <c r="S34" s="488"/>
      <c r="T34" s="488"/>
      <c r="U34" s="488"/>
      <c r="V34" s="488"/>
      <c r="W34" s="488"/>
      <c r="X34" s="488"/>
      <c r="Y34" s="488"/>
      <c r="Z34" s="488"/>
      <c r="AA34" s="488"/>
      <c r="AB34" s="488"/>
      <c r="AC34" s="488"/>
      <c r="AD34" s="488"/>
      <c r="AE34" s="488"/>
      <c r="AF34" s="488"/>
      <c r="AG34" s="488"/>
      <c r="AH34" s="488"/>
      <c r="AI34" s="488"/>
      <c r="AJ34" s="488"/>
      <c r="AK34" s="488"/>
      <c r="AL34" s="488"/>
      <c r="AM34" s="488"/>
      <c r="AN34" s="488"/>
      <c r="AO34" s="488"/>
      <c r="AP34" s="488"/>
      <c r="AQ34" s="488"/>
      <c r="AR34" s="300"/>
      <c r="AS34" s="300"/>
      <c r="AT34" s="300"/>
    </row>
    <row r="35" spans="9:46" s="175" customFormat="1" ht="15">
      <c r="I35" s="294"/>
      <c r="J35" s="488"/>
      <c r="K35" s="488"/>
      <c r="L35" s="488"/>
      <c r="M35" s="488"/>
      <c r="N35" s="488"/>
      <c r="O35" s="488"/>
      <c r="P35" s="488"/>
      <c r="Q35" s="488"/>
      <c r="R35" s="488"/>
      <c r="S35" s="488"/>
      <c r="T35" s="488"/>
      <c r="U35" s="488"/>
      <c r="V35" s="488"/>
      <c r="W35" s="488"/>
      <c r="X35" s="488"/>
      <c r="Y35" s="488"/>
      <c r="Z35" s="488"/>
      <c r="AA35" s="488"/>
      <c r="AB35" s="488"/>
      <c r="AC35" s="488"/>
      <c r="AD35" s="488"/>
      <c r="AE35" s="488"/>
      <c r="AF35" s="488"/>
      <c r="AG35" s="488"/>
      <c r="AH35" s="488"/>
      <c r="AI35" s="488"/>
      <c r="AJ35" s="488"/>
      <c r="AK35" s="488"/>
      <c r="AL35" s="488"/>
      <c r="AM35" s="488"/>
      <c r="AN35" s="488"/>
      <c r="AO35" s="488"/>
      <c r="AP35" s="488"/>
      <c r="AQ35" s="488"/>
      <c r="AR35" s="300"/>
      <c r="AS35" s="300"/>
      <c r="AT35" s="300"/>
    </row>
    <row r="36" spans="9:46" s="175" customFormat="1" ht="15">
      <c r="I36" s="294"/>
      <c r="J36" s="488"/>
      <c r="K36" s="488"/>
      <c r="L36" s="488"/>
      <c r="M36" s="488"/>
      <c r="N36" s="488"/>
      <c r="O36" s="488"/>
      <c r="P36" s="488"/>
      <c r="Q36" s="488"/>
      <c r="R36" s="488"/>
      <c r="S36" s="488"/>
      <c r="T36" s="488"/>
      <c r="U36" s="488"/>
      <c r="V36" s="488"/>
      <c r="W36" s="488"/>
      <c r="X36" s="488"/>
      <c r="Y36" s="488"/>
      <c r="Z36" s="488"/>
      <c r="AA36" s="488"/>
      <c r="AB36" s="488"/>
      <c r="AC36" s="488"/>
      <c r="AD36" s="488"/>
      <c r="AE36" s="488"/>
      <c r="AF36" s="488"/>
      <c r="AG36" s="488"/>
      <c r="AH36" s="488"/>
      <c r="AI36" s="488"/>
      <c r="AJ36" s="488"/>
      <c r="AK36" s="488"/>
      <c r="AL36" s="488"/>
      <c r="AM36" s="488"/>
      <c r="AN36" s="488"/>
      <c r="AO36" s="488"/>
      <c r="AP36" s="488"/>
      <c r="AQ36" s="488"/>
      <c r="AR36" s="300"/>
      <c r="AS36" s="300"/>
      <c r="AT36" s="300"/>
    </row>
    <row r="37" spans="9:46" s="175" customFormat="1" ht="15">
      <c r="I37" s="294"/>
      <c r="J37" s="488"/>
      <c r="K37" s="488"/>
      <c r="L37" s="488"/>
      <c r="M37" s="488"/>
      <c r="N37" s="488"/>
      <c r="O37" s="488"/>
      <c r="P37" s="488"/>
      <c r="Q37" s="488"/>
      <c r="R37" s="488"/>
      <c r="S37" s="488"/>
      <c r="T37" s="488"/>
      <c r="U37" s="488"/>
      <c r="V37" s="488"/>
      <c r="W37" s="488"/>
      <c r="X37" s="488"/>
      <c r="Y37" s="488"/>
      <c r="Z37" s="488"/>
      <c r="AA37" s="488"/>
      <c r="AB37" s="488"/>
      <c r="AC37" s="488"/>
      <c r="AD37" s="488"/>
      <c r="AE37" s="488"/>
      <c r="AF37" s="488"/>
      <c r="AG37" s="488"/>
      <c r="AH37" s="488"/>
      <c r="AI37" s="488"/>
      <c r="AJ37" s="488"/>
      <c r="AK37" s="488"/>
      <c r="AL37" s="488"/>
      <c r="AM37" s="488"/>
      <c r="AN37" s="488"/>
      <c r="AO37" s="488"/>
      <c r="AP37" s="488"/>
      <c r="AQ37" s="488"/>
      <c r="AR37" s="300"/>
      <c r="AS37" s="300"/>
      <c r="AT37" s="300"/>
    </row>
    <row r="38" spans="9:46" s="175" customFormat="1" ht="15">
      <c r="I38" s="294"/>
      <c r="J38" s="488"/>
      <c r="K38" s="488"/>
      <c r="L38" s="488"/>
      <c r="M38" s="488"/>
      <c r="N38" s="488"/>
      <c r="O38" s="488"/>
      <c r="P38" s="488"/>
      <c r="Q38" s="488"/>
      <c r="R38" s="488"/>
      <c r="S38" s="488"/>
      <c r="T38" s="488"/>
      <c r="U38" s="488"/>
      <c r="V38" s="488"/>
      <c r="W38" s="488"/>
      <c r="X38" s="488"/>
      <c r="Y38" s="488"/>
      <c r="Z38" s="488"/>
      <c r="AA38" s="488"/>
      <c r="AB38" s="488"/>
      <c r="AC38" s="488"/>
      <c r="AD38" s="488"/>
      <c r="AE38" s="488"/>
      <c r="AF38" s="488"/>
      <c r="AG38" s="488"/>
      <c r="AH38" s="488"/>
      <c r="AI38" s="488"/>
      <c r="AJ38" s="488"/>
      <c r="AK38" s="488"/>
      <c r="AL38" s="488"/>
      <c r="AM38" s="488"/>
      <c r="AN38" s="488"/>
      <c r="AO38" s="488"/>
      <c r="AP38" s="488"/>
      <c r="AQ38" s="488"/>
      <c r="AR38" s="300"/>
      <c r="AS38" s="300"/>
      <c r="AT38" s="300"/>
    </row>
    <row r="39" spans="9:46" s="175" customFormat="1" ht="15">
      <c r="I39" s="294"/>
      <c r="J39" s="488"/>
      <c r="K39" s="488"/>
      <c r="L39" s="488"/>
      <c r="M39" s="488"/>
      <c r="N39" s="488"/>
      <c r="O39" s="488"/>
      <c r="P39" s="488"/>
      <c r="Q39" s="488"/>
      <c r="R39" s="488"/>
      <c r="S39" s="488"/>
      <c r="T39" s="488"/>
      <c r="U39" s="488"/>
      <c r="V39" s="488"/>
      <c r="W39" s="488"/>
      <c r="X39" s="488"/>
      <c r="Y39" s="488"/>
      <c r="Z39" s="488"/>
      <c r="AA39" s="488"/>
      <c r="AB39" s="488"/>
      <c r="AC39" s="488"/>
      <c r="AD39" s="488"/>
      <c r="AE39" s="488"/>
      <c r="AF39" s="488"/>
      <c r="AG39" s="488"/>
      <c r="AH39" s="488"/>
      <c r="AI39" s="488"/>
      <c r="AJ39" s="488"/>
      <c r="AK39" s="488"/>
      <c r="AL39" s="488"/>
      <c r="AM39" s="488"/>
      <c r="AN39" s="488"/>
      <c r="AO39" s="488"/>
      <c r="AP39" s="488"/>
      <c r="AQ39" s="488"/>
      <c r="AR39" s="300"/>
      <c r="AS39" s="300"/>
      <c r="AT39" s="300"/>
    </row>
    <row r="40" spans="9:46" s="175" customFormat="1" ht="15">
      <c r="I40" s="294"/>
      <c r="J40" s="488"/>
      <c r="K40" s="488"/>
      <c r="L40" s="488"/>
      <c r="M40" s="488"/>
      <c r="N40" s="488"/>
      <c r="O40" s="488"/>
      <c r="P40" s="488"/>
      <c r="Q40" s="488"/>
      <c r="R40" s="488"/>
      <c r="S40" s="488"/>
      <c r="T40" s="488"/>
      <c r="U40" s="488"/>
      <c r="V40" s="488"/>
      <c r="W40" s="488"/>
      <c r="X40" s="488"/>
      <c r="Y40" s="488"/>
      <c r="Z40" s="488"/>
      <c r="AA40" s="488"/>
      <c r="AB40" s="488"/>
      <c r="AC40" s="488"/>
      <c r="AD40" s="488"/>
      <c r="AE40" s="488"/>
      <c r="AF40" s="488"/>
      <c r="AG40" s="488"/>
      <c r="AH40" s="488"/>
      <c r="AI40" s="488"/>
      <c r="AJ40" s="488"/>
      <c r="AK40" s="488"/>
      <c r="AL40" s="488"/>
      <c r="AM40" s="488"/>
      <c r="AN40" s="488"/>
      <c r="AO40" s="488"/>
      <c r="AP40" s="488"/>
      <c r="AQ40" s="488"/>
      <c r="AR40" s="300"/>
      <c r="AS40" s="300"/>
      <c r="AT40" s="300"/>
    </row>
    <row r="41" spans="9:46" s="175" customFormat="1" ht="15">
      <c r="I41" s="294"/>
      <c r="J41" s="488"/>
      <c r="K41" s="488"/>
      <c r="L41" s="488"/>
      <c r="M41" s="488"/>
      <c r="N41" s="488"/>
      <c r="O41" s="488"/>
      <c r="P41" s="488"/>
      <c r="Q41" s="488"/>
      <c r="R41" s="488"/>
      <c r="S41" s="488"/>
      <c r="T41" s="488"/>
      <c r="U41" s="488"/>
      <c r="V41" s="488"/>
      <c r="W41" s="488"/>
      <c r="X41" s="488"/>
      <c r="Y41" s="488"/>
      <c r="Z41" s="488"/>
      <c r="AA41" s="488"/>
      <c r="AB41" s="488"/>
      <c r="AC41" s="488"/>
      <c r="AD41" s="488"/>
      <c r="AE41" s="488"/>
      <c r="AF41" s="488"/>
      <c r="AG41" s="488"/>
      <c r="AH41" s="488"/>
      <c r="AI41" s="488"/>
      <c r="AJ41" s="488"/>
      <c r="AK41" s="488"/>
      <c r="AL41" s="488"/>
      <c r="AM41" s="488"/>
      <c r="AN41" s="488"/>
      <c r="AO41" s="488"/>
      <c r="AP41" s="488"/>
      <c r="AQ41" s="488"/>
      <c r="AR41" s="300"/>
      <c r="AS41" s="300"/>
      <c r="AT41" s="300"/>
    </row>
    <row r="42" spans="9:46" s="175" customFormat="1" ht="15">
      <c r="I42" s="294"/>
      <c r="J42" s="488"/>
      <c r="K42" s="488"/>
      <c r="L42" s="488"/>
      <c r="M42" s="488"/>
      <c r="N42" s="488"/>
      <c r="O42" s="488"/>
      <c r="P42" s="488"/>
      <c r="Q42" s="488"/>
      <c r="R42" s="488"/>
      <c r="S42" s="488"/>
      <c r="T42" s="488"/>
      <c r="U42" s="488"/>
      <c r="V42" s="488"/>
      <c r="W42" s="488"/>
      <c r="X42" s="488"/>
      <c r="Y42" s="488"/>
      <c r="Z42" s="488"/>
      <c r="AA42" s="488"/>
      <c r="AB42" s="488"/>
      <c r="AC42" s="488"/>
      <c r="AD42" s="488"/>
      <c r="AE42" s="488"/>
      <c r="AF42" s="488"/>
      <c r="AG42" s="488"/>
      <c r="AH42" s="488"/>
      <c r="AI42" s="488"/>
      <c r="AJ42" s="488"/>
      <c r="AK42" s="488"/>
      <c r="AL42" s="488"/>
      <c r="AM42" s="488"/>
      <c r="AN42" s="488"/>
      <c r="AO42" s="488"/>
      <c r="AP42" s="488"/>
      <c r="AQ42" s="488"/>
      <c r="AR42" s="300"/>
      <c r="AS42" s="300"/>
      <c r="AT42" s="300"/>
    </row>
    <row r="43" spans="9:46" s="175" customFormat="1" ht="15">
      <c r="I43" s="294"/>
      <c r="J43" s="488"/>
      <c r="K43" s="488"/>
      <c r="L43" s="488"/>
      <c r="M43" s="488"/>
      <c r="N43" s="488"/>
      <c r="O43" s="488"/>
      <c r="P43" s="488"/>
      <c r="Q43" s="488"/>
      <c r="R43" s="488"/>
      <c r="S43" s="488"/>
      <c r="T43" s="488"/>
      <c r="U43" s="488"/>
      <c r="V43" s="488"/>
      <c r="W43" s="488"/>
      <c r="X43" s="488"/>
      <c r="Y43" s="488"/>
      <c r="Z43" s="488"/>
      <c r="AA43" s="488"/>
      <c r="AB43" s="488"/>
      <c r="AC43" s="488"/>
      <c r="AD43" s="488"/>
      <c r="AE43" s="488"/>
      <c r="AF43" s="488"/>
      <c r="AG43" s="488"/>
      <c r="AH43" s="488"/>
      <c r="AI43" s="488"/>
      <c r="AJ43" s="488"/>
      <c r="AK43" s="488"/>
      <c r="AL43" s="488"/>
      <c r="AM43" s="488"/>
      <c r="AN43" s="488"/>
      <c r="AO43" s="488"/>
      <c r="AP43" s="488"/>
      <c r="AQ43" s="488"/>
      <c r="AR43" s="300"/>
      <c r="AS43" s="300"/>
      <c r="AT43" s="300"/>
    </row>
    <row r="44" spans="9:46" s="175" customFormat="1" ht="15">
      <c r="I44" s="294"/>
      <c r="J44" s="488"/>
      <c r="K44" s="488"/>
      <c r="L44" s="488"/>
      <c r="M44" s="488"/>
      <c r="N44" s="488"/>
      <c r="O44" s="488"/>
      <c r="P44" s="488"/>
      <c r="Q44" s="488"/>
      <c r="R44" s="488"/>
      <c r="S44" s="488"/>
      <c r="T44" s="488"/>
      <c r="U44" s="488"/>
      <c r="V44" s="488"/>
      <c r="W44" s="488"/>
      <c r="X44" s="488"/>
      <c r="Y44" s="488"/>
      <c r="Z44" s="488"/>
      <c r="AA44" s="488"/>
      <c r="AB44" s="488"/>
      <c r="AC44" s="488"/>
      <c r="AD44" s="488"/>
      <c r="AE44" s="488"/>
      <c r="AF44" s="488"/>
      <c r="AG44" s="488"/>
      <c r="AH44" s="488"/>
      <c r="AI44" s="488"/>
      <c r="AJ44" s="488"/>
      <c r="AK44" s="488"/>
      <c r="AL44" s="488"/>
      <c r="AM44" s="488"/>
      <c r="AN44" s="488"/>
      <c r="AO44" s="488"/>
      <c r="AP44" s="488"/>
      <c r="AQ44" s="488"/>
      <c r="AR44" s="300"/>
      <c r="AS44" s="300"/>
      <c r="AT44" s="300"/>
    </row>
    <row r="45" spans="9:46" s="175" customFormat="1" ht="15">
      <c r="I45" s="294"/>
      <c r="J45" s="488"/>
      <c r="K45" s="488"/>
      <c r="L45" s="488"/>
      <c r="M45" s="488"/>
      <c r="N45" s="488"/>
      <c r="O45" s="488"/>
      <c r="P45" s="488"/>
      <c r="Q45" s="488"/>
      <c r="R45" s="488"/>
      <c r="S45" s="488"/>
      <c r="T45" s="488"/>
      <c r="U45" s="488"/>
      <c r="V45" s="488"/>
      <c r="W45" s="488"/>
      <c r="X45" s="488"/>
      <c r="Y45" s="488"/>
      <c r="Z45" s="488"/>
      <c r="AA45" s="488"/>
      <c r="AB45" s="488"/>
      <c r="AC45" s="488"/>
      <c r="AD45" s="488"/>
      <c r="AE45" s="488"/>
      <c r="AF45" s="488"/>
      <c r="AG45" s="488"/>
      <c r="AH45" s="488"/>
      <c r="AI45" s="488"/>
      <c r="AJ45" s="488"/>
      <c r="AK45" s="488"/>
      <c r="AL45" s="488"/>
      <c r="AM45" s="488"/>
      <c r="AN45" s="488"/>
      <c r="AO45" s="488"/>
      <c r="AP45" s="488"/>
      <c r="AQ45" s="488"/>
      <c r="AR45" s="300"/>
      <c r="AS45" s="300"/>
      <c r="AT45" s="300"/>
    </row>
    <row r="46" spans="9:46" s="175" customFormat="1" ht="15">
      <c r="I46" s="294"/>
      <c r="J46" s="488"/>
      <c r="K46" s="488"/>
      <c r="L46" s="488"/>
      <c r="M46" s="488"/>
      <c r="N46" s="488"/>
      <c r="O46" s="488"/>
      <c r="P46" s="488"/>
      <c r="Q46" s="488"/>
      <c r="R46" s="488"/>
      <c r="S46" s="488"/>
      <c r="T46" s="488"/>
      <c r="U46" s="488"/>
      <c r="V46" s="488"/>
      <c r="W46" s="488"/>
      <c r="X46" s="488"/>
      <c r="Y46" s="488"/>
      <c r="Z46" s="488"/>
      <c r="AA46" s="488"/>
      <c r="AB46" s="488"/>
      <c r="AC46" s="488"/>
      <c r="AD46" s="488"/>
      <c r="AE46" s="488"/>
      <c r="AF46" s="488"/>
      <c r="AG46" s="488"/>
      <c r="AH46" s="488"/>
      <c r="AI46" s="488"/>
      <c r="AJ46" s="488"/>
      <c r="AK46" s="488"/>
      <c r="AL46" s="488"/>
      <c r="AM46" s="488"/>
      <c r="AN46" s="488"/>
      <c r="AO46" s="488"/>
      <c r="AP46" s="488"/>
      <c r="AQ46" s="488"/>
      <c r="AR46" s="300"/>
      <c r="AS46" s="300"/>
      <c r="AT46" s="300"/>
    </row>
    <row r="47" spans="9:46" s="175" customFormat="1" ht="15">
      <c r="I47" s="294"/>
      <c r="J47" s="488"/>
      <c r="K47" s="488"/>
      <c r="L47" s="488"/>
      <c r="M47" s="488"/>
      <c r="N47" s="488"/>
      <c r="O47" s="488"/>
      <c r="P47" s="488"/>
      <c r="Q47" s="488"/>
      <c r="R47" s="488"/>
      <c r="S47" s="488"/>
      <c r="T47" s="488"/>
      <c r="U47" s="488"/>
      <c r="V47" s="488"/>
      <c r="W47" s="488"/>
      <c r="X47" s="488"/>
      <c r="Y47" s="488"/>
      <c r="Z47" s="488"/>
      <c r="AA47" s="488"/>
      <c r="AB47" s="488"/>
      <c r="AC47" s="488"/>
      <c r="AD47" s="488"/>
      <c r="AE47" s="488"/>
      <c r="AF47" s="488"/>
      <c r="AG47" s="488"/>
      <c r="AH47" s="488"/>
      <c r="AI47" s="488"/>
      <c r="AJ47" s="488"/>
      <c r="AK47" s="488"/>
      <c r="AL47" s="488"/>
      <c r="AM47" s="488"/>
      <c r="AN47" s="488"/>
      <c r="AO47" s="488"/>
      <c r="AP47" s="488"/>
      <c r="AQ47" s="488"/>
      <c r="AR47" s="300"/>
      <c r="AS47" s="300"/>
      <c r="AT47" s="300"/>
    </row>
    <row r="48" spans="9:46" s="175" customFormat="1" ht="15">
      <c r="I48" s="294"/>
      <c r="J48" s="488"/>
      <c r="K48" s="488"/>
      <c r="L48" s="488"/>
      <c r="M48" s="488"/>
      <c r="N48" s="488"/>
      <c r="O48" s="488"/>
      <c r="P48" s="488"/>
      <c r="Q48" s="488"/>
      <c r="R48" s="488"/>
      <c r="S48" s="488"/>
      <c r="T48" s="488"/>
      <c r="U48" s="488"/>
      <c r="V48" s="488"/>
      <c r="W48" s="488"/>
      <c r="X48" s="488"/>
      <c r="Y48" s="488"/>
      <c r="Z48" s="488"/>
      <c r="AA48" s="488"/>
      <c r="AB48" s="488"/>
      <c r="AC48" s="488"/>
      <c r="AD48" s="488"/>
      <c r="AE48" s="488"/>
      <c r="AF48" s="488"/>
      <c r="AG48" s="488"/>
      <c r="AH48" s="488"/>
      <c r="AI48" s="488"/>
      <c r="AJ48" s="488"/>
      <c r="AK48" s="488"/>
      <c r="AL48" s="488"/>
      <c r="AM48" s="488"/>
      <c r="AN48" s="488"/>
      <c r="AO48" s="488"/>
      <c r="AP48" s="488"/>
      <c r="AQ48" s="488"/>
      <c r="AR48" s="300"/>
      <c r="AS48" s="300"/>
      <c r="AT48" s="300"/>
    </row>
    <row r="49" spans="9:46" s="175" customFormat="1" ht="15">
      <c r="I49" s="294"/>
      <c r="J49" s="488"/>
      <c r="K49" s="488"/>
      <c r="L49" s="488"/>
      <c r="M49" s="488"/>
      <c r="N49" s="488"/>
      <c r="O49" s="488"/>
      <c r="P49" s="488"/>
      <c r="Q49" s="488"/>
      <c r="R49" s="488"/>
      <c r="S49" s="488"/>
      <c r="T49" s="488"/>
      <c r="U49" s="488"/>
      <c r="V49" s="488"/>
      <c r="W49" s="488"/>
      <c r="X49" s="488"/>
      <c r="Y49" s="488"/>
      <c r="Z49" s="488"/>
      <c r="AA49" s="488"/>
      <c r="AB49" s="488"/>
      <c r="AC49" s="488"/>
      <c r="AD49" s="488"/>
      <c r="AE49" s="488"/>
      <c r="AF49" s="488"/>
      <c r="AG49" s="488"/>
      <c r="AH49" s="488"/>
      <c r="AI49" s="488"/>
      <c r="AJ49" s="488"/>
      <c r="AK49" s="488"/>
      <c r="AL49" s="488"/>
      <c r="AM49" s="488"/>
      <c r="AN49" s="488"/>
      <c r="AO49" s="488"/>
      <c r="AP49" s="488"/>
      <c r="AQ49" s="488"/>
      <c r="AR49" s="300"/>
      <c r="AS49" s="300"/>
      <c r="AT49" s="300"/>
    </row>
    <row r="50" spans="9:46" s="175" customFormat="1" ht="15">
      <c r="I50" s="294"/>
      <c r="J50" s="488"/>
      <c r="K50" s="488"/>
      <c r="L50" s="488"/>
      <c r="M50" s="488"/>
      <c r="N50" s="488"/>
      <c r="O50" s="488"/>
      <c r="P50" s="488"/>
      <c r="Q50" s="488"/>
      <c r="R50" s="488"/>
      <c r="S50" s="488"/>
      <c r="T50" s="488"/>
      <c r="U50" s="488"/>
      <c r="V50" s="488"/>
      <c r="W50" s="488"/>
      <c r="X50" s="488"/>
      <c r="Y50" s="488"/>
      <c r="Z50" s="488"/>
      <c r="AA50" s="488"/>
      <c r="AB50" s="488"/>
      <c r="AC50" s="488"/>
      <c r="AD50" s="488"/>
      <c r="AE50" s="488"/>
      <c r="AF50" s="488"/>
      <c r="AG50" s="488"/>
      <c r="AH50" s="488"/>
      <c r="AI50" s="488"/>
      <c r="AJ50" s="488"/>
      <c r="AK50" s="488"/>
      <c r="AL50" s="488"/>
      <c r="AM50" s="488"/>
      <c r="AN50" s="488"/>
      <c r="AO50" s="488"/>
      <c r="AP50" s="488"/>
      <c r="AQ50" s="488"/>
      <c r="AR50" s="300"/>
      <c r="AS50" s="300"/>
      <c r="AT50" s="300"/>
    </row>
    <row r="51" spans="9:46" s="175" customFormat="1" ht="15">
      <c r="I51" s="294"/>
      <c r="J51" s="488"/>
      <c r="K51" s="488"/>
      <c r="L51" s="488"/>
      <c r="M51" s="488"/>
      <c r="N51" s="488"/>
      <c r="O51" s="488"/>
      <c r="P51" s="488"/>
      <c r="Q51" s="488"/>
      <c r="R51" s="488"/>
      <c r="S51" s="488"/>
      <c r="T51" s="488"/>
      <c r="U51" s="488"/>
      <c r="V51" s="488"/>
      <c r="W51" s="488"/>
      <c r="X51" s="488"/>
      <c r="Y51" s="488"/>
      <c r="Z51" s="488"/>
      <c r="AA51" s="488"/>
      <c r="AB51" s="488"/>
      <c r="AC51" s="488"/>
      <c r="AD51" s="488"/>
      <c r="AE51" s="488"/>
      <c r="AF51" s="488"/>
      <c r="AG51" s="488"/>
      <c r="AH51" s="488"/>
      <c r="AI51" s="488"/>
      <c r="AJ51" s="488"/>
      <c r="AK51" s="488"/>
      <c r="AL51" s="488"/>
      <c r="AM51" s="488"/>
      <c r="AN51" s="488"/>
      <c r="AO51" s="488"/>
      <c r="AP51" s="488"/>
      <c r="AQ51" s="488"/>
      <c r="AR51" s="300"/>
      <c r="AS51" s="300"/>
      <c r="AT51" s="300"/>
    </row>
    <row r="52" spans="9:46" s="175" customFormat="1" ht="15">
      <c r="I52" s="294"/>
      <c r="J52" s="488"/>
      <c r="K52" s="488"/>
      <c r="L52" s="488"/>
      <c r="M52" s="488"/>
      <c r="N52" s="488"/>
      <c r="O52" s="488"/>
      <c r="P52" s="488"/>
      <c r="Q52" s="488"/>
      <c r="R52" s="488"/>
      <c r="S52" s="488"/>
      <c r="T52" s="488"/>
      <c r="U52" s="488"/>
      <c r="V52" s="488"/>
      <c r="W52" s="488"/>
      <c r="X52" s="488"/>
      <c r="Y52" s="488"/>
      <c r="Z52" s="488"/>
      <c r="AA52" s="488"/>
      <c r="AB52" s="488"/>
      <c r="AC52" s="488"/>
      <c r="AD52" s="488"/>
      <c r="AE52" s="488"/>
      <c r="AF52" s="488"/>
      <c r="AG52" s="488"/>
      <c r="AH52" s="488"/>
      <c r="AI52" s="488"/>
      <c r="AJ52" s="488"/>
      <c r="AK52" s="488"/>
      <c r="AL52" s="488"/>
      <c r="AM52" s="488"/>
      <c r="AN52" s="488"/>
      <c r="AO52" s="488"/>
      <c r="AP52" s="488"/>
      <c r="AQ52" s="488"/>
      <c r="AR52" s="300"/>
      <c r="AS52" s="300"/>
      <c r="AT52" s="300"/>
    </row>
    <row r="53" spans="9:46" s="175" customFormat="1" ht="15">
      <c r="I53" s="294"/>
      <c r="J53" s="488"/>
      <c r="K53" s="488"/>
      <c r="L53" s="488"/>
      <c r="M53" s="488"/>
      <c r="N53" s="488"/>
      <c r="O53" s="488"/>
      <c r="P53" s="488"/>
      <c r="Q53" s="488"/>
      <c r="R53" s="488"/>
      <c r="S53" s="488"/>
      <c r="T53" s="488"/>
      <c r="U53" s="488"/>
      <c r="V53" s="488"/>
      <c r="W53" s="488"/>
      <c r="X53" s="488"/>
      <c r="Y53" s="488"/>
      <c r="Z53" s="488"/>
      <c r="AA53" s="488"/>
      <c r="AB53" s="488"/>
      <c r="AC53" s="488"/>
      <c r="AD53" s="488"/>
      <c r="AE53" s="488"/>
      <c r="AF53" s="488"/>
      <c r="AG53" s="488"/>
      <c r="AH53" s="488"/>
      <c r="AI53" s="488"/>
      <c r="AJ53" s="488"/>
      <c r="AK53" s="488"/>
      <c r="AL53" s="488"/>
      <c r="AM53" s="488"/>
      <c r="AN53" s="488"/>
      <c r="AO53" s="488"/>
      <c r="AP53" s="488"/>
      <c r="AQ53" s="488"/>
      <c r="AR53" s="300"/>
      <c r="AS53" s="300"/>
      <c r="AT53" s="300"/>
    </row>
    <row r="54" spans="9:46" s="175" customFormat="1" ht="15">
      <c r="I54" s="294"/>
      <c r="J54" s="488"/>
      <c r="K54" s="488"/>
      <c r="L54" s="488"/>
      <c r="M54" s="488"/>
      <c r="N54" s="488"/>
      <c r="O54" s="488"/>
      <c r="P54" s="488"/>
      <c r="Q54" s="488"/>
      <c r="R54" s="488"/>
      <c r="S54" s="488"/>
      <c r="T54" s="488"/>
      <c r="U54" s="488"/>
      <c r="V54" s="488"/>
      <c r="W54" s="488"/>
      <c r="X54" s="488"/>
      <c r="Y54" s="488"/>
      <c r="Z54" s="488"/>
      <c r="AA54" s="488"/>
      <c r="AB54" s="488"/>
      <c r="AC54" s="488"/>
      <c r="AD54" s="488"/>
      <c r="AE54" s="488"/>
      <c r="AF54" s="488"/>
      <c r="AG54" s="488"/>
      <c r="AH54" s="488"/>
      <c r="AI54" s="488"/>
      <c r="AJ54" s="488"/>
      <c r="AK54" s="488"/>
      <c r="AL54" s="488"/>
      <c r="AM54" s="488"/>
      <c r="AN54" s="488"/>
      <c r="AO54" s="488"/>
      <c r="AP54" s="488"/>
      <c r="AQ54" s="488"/>
      <c r="AR54" s="300"/>
      <c r="AS54" s="300"/>
      <c r="AT54" s="300"/>
    </row>
    <row r="55" spans="9:46" s="175" customFormat="1" ht="15">
      <c r="I55" s="294"/>
      <c r="J55" s="488"/>
      <c r="K55" s="488"/>
      <c r="L55" s="488"/>
      <c r="M55" s="488"/>
      <c r="N55" s="488"/>
      <c r="O55" s="488"/>
      <c r="P55" s="488"/>
      <c r="Q55" s="488"/>
      <c r="R55" s="488"/>
      <c r="S55" s="488"/>
      <c r="T55" s="488"/>
      <c r="U55" s="488"/>
      <c r="V55" s="488"/>
      <c r="W55" s="488"/>
      <c r="X55" s="488"/>
      <c r="Y55" s="488"/>
      <c r="Z55" s="488"/>
      <c r="AA55" s="488"/>
      <c r="AB55" s="488"/>
      <c r="AC55" s="488"/>
      <c r="AD55" s="488"/>
      <c r="AE55" s="488"/>
      <c r="AF55" s="488"/>
      <c r="AG55" s="488"/>
      <c r="AH55" s="488"/>
      <c r="AI55" s="488"/>
      <c r="AJ55" s="488"/>
      <c r="AK55" s="488"/>
      <c r="AL55" s="488"/>
      <c r="AM55" s="488"/>
      <c r="AN55" s="488"/>
      <c r="AO55" s="488"/>
      <c r="AP55" s="488"/>
      <c r="AQ55" s="488"/>
      <c r="AR55" s="300"/>
      <c r="AS55" s="300"/>
      <c r="AT55" s="300"/>
    </row>
    <row r="56" spans="9:46" s="175" customFormat="1" ht="15">
      <c r="I56" s="294"/>
      <c r="J56" s="488"/>
      <c r="K56" s="488"/>
      <c r="L56" s="488"/>
      <c r="M56" s="488"/>
      <c r="N56" s="488"/>
      <c r="O56" s="488"/>
      <c r="P56" s="488"/>
      <c r="Q56" s="488"/>
      <c r="R56" s="488"/>
      <c r="S56" s="488"/>
      <c r="T56" s="488"/>
      <c r="U56" s="488"/>
      <c r="V56" s="488"/>
      <c r="W56" s="488"/>
      <c r="X56" s="488"/>
      <c r="Y56" s="488"/>
      <c r="Z56" s="488"/>
      <c r="AA56" s="488"/>
      <c r="AB56" s="488"/>
      <c r="AC56" s="488"/>
      <c r="AD56" s="488"/>
      <c r="AE56" s="488"/>
      <c r="AF56" s="488"/>
      <c r="AG56" s="488"/>
      <c r="AH56" s="488"/>
      <c r="AI56" s="488"/>
      <c r="AJ56" s="488"/>
      <c r="AK56" s="488"/>
      <c r="AL56" s="488"/>
      <c r="AM56" s="488"/>
      <c r="AN56" s="488"/>
      <c r="AO56" s="488"/>
      <c r="AP56" s="488"/>
      <c r="AQ56" s="488"/>
      <c r="AR56" s="300"/>
      <c r="AS56" s="300"/>
      <c r="AT56" s="300"/>
    </row>
    <row r="57" spans="9:46" s="175" customFormat="1" ht="15">
      <c r="I57" s="294"/>
      <c r="J57" s="488"/>
      <c r="K57" s="488"/>
      <c r="L57" s="488"/>
      <c r="M57" s="488"/>
      <c r="N57" s="488"/>
      <c r="O57" s="488"/>
      <c r="P57" s="488"/>
      <c r="Q57" s="488"/>
      <c r="R57" s="488"/>
      <c r="S57" s="488"/>
      <c r="T57" s="488"/>
      <c r="U57" s="488"/>
      <c r="V57" s="488"/>
      <c r="W57" s="488"/>
      <c r="X57" s="488"/>
      <c r="Y57" s="488"/>
      <c r="Z57" s="488"/>
      <c r="AA57" s="488"/>
      <c r="AB57" s="488"/>
      <c r="AC57" s="488"/>
      <c r="AD57" s="488"/>
      <c r="AE57" s="488"/>
      <c r="AF57" s="488"/>
      <c r="AG57" s="488"/>
      <c r="AH57" s="488"/>
      <c r="AI57" s="488"/>
      <c r="AJ57" s="488"/>
      <c r="AK57" s="488"/>
      <c r="AL57" s="488"/>
      <c r="AM57" s="488"/>
      <c r="AN57" s="488"/>
      <c r="AO57" s="488"/>
      <c r="AP57" s="488"/>
      <c r="AQ57" s="488"/>
      <c r="AR57" s="300"/>
      <c r="AS57" s="300"/>
      <c r="AT57" s="300"/>
    </row>
  </sheetData>
  <mergeCells count="1">
    <mergeCell ref="AA25:AQ25"/>
  </mergeCells>
  <printOptions horizontalCentered="1" verticalCentered="1"/>
  <pageMargins left="0.25" right="0.25" top="0.25" bottom="0.25" header="0.1" footer="0.1"/>
  <pageSetup scale="71" orientation="landscape" horizontalDpi="300" verticalDpi="300" r:id="rId1"/>
  <headerFooter scaleWithDoc="0">
    <oddHeader>&amp;L&amp;G&amp;C&amp;"-,Bold"&amp;12&amp;K08+065
&amp;13
&amp;11&amp;K000000
&amp;K00+000FN30.350.12(IOX) Monthly OAS&amp;R&amp;"-,Bold"&amp;12&amp;K00+000
Sonata Sub-Fund&amp;K2E398A_&amp;K000000
&amp;10&amp;K00+000As of Mar, 2015&amp;K2E398A_</oddHeader>
    <oddFooter>&amp;L&amp;G 
&amp;"-,Bold"&amp;8&amp;K2E398ACELLO CAPITAL MANAGEMENT, LP &amp;"Wingdings,Regular"&amp;5l&amp;"-,Bold"&amp;8 12 EAST 49TH ST &amp;"Wingdings,Regular"&amp;5l&amp;"-,Bold"&amp;8 22ND FLOOR &amp;"Wingdings,Regular"&amp;5l&amp;"-,Bold"&amp;8 NEW YORK, NY 10017</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beginsWith" priority="3" operator="beginsWith" id="{B3CCEE0F-D823-4675-92FD-E5C44D0FAFB0}">
            <xm:f>LEFT(J27,LEN("-"))="-"</xm:f>
            <xm:f>"-"</xm:f>
            <x14:dxf>
              <font>
                <color rgb="FFFF0000"/>
              </font>
            </x14:dxf>
          </x14:cfRule>
          <xm:sqref>J27:AQ55</xm:sqref>
        </x14:conditionalFormatting>
        <x14:conditionalFormatting xmlns:xm="http://schemas.microsoft.com/office/excel/2006/main">
          <x14:cfRule type="beginsWith" priority="2" operator="beginsWith" id="{6491BEA7-3185-41D9-8ECE-F102827FE058}">
            <xm:f>LEFT(J57,LEN("-"))="-"</xm:f>
            <xm:f>"-"</xm:f>
            <x14:dxf>
              <font>
                <color rgb="FFFF0000"/>
              </font>
            </x14:dxf>
          </x14:cfRule>
          <xm:sqref>J57:AQ57</xm:sqref>
        </x14:conditionalFormatting>
        <x14:conditionalFormatting xmlns:xm="http://schemas.microsoft.com/office/excel/2006/main">
          <x14:cfRule type="beginsWith" priority="1" operator="beginsWith" id="{BDEC54DD-7770-453F-A3D6-504B83E074FD}">
            <xm:f>LEFT(J56,LEN("-"))="-"</xm:f>
            <xm:f>"-"</xm:f>
            <x14:dxf>
              <font>
                <color rgb="FFFF0000"/>
              </font>
            </x14:dxf>
          </x14:cfRule>
          <xm:sqref>J56:AQ56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theme="9" tint="0.59999389629810485"/>
    <pageSetUpPr fitToPage="1"/>
  </sheetPr>
  <dimension ref="C11:S37"/>
  <sheetViews>
    <sheetView workbookViewId="0"/>
  </sheetViews>
  <sheetFormatPr defaultRowHeight="12.75"/>
  <cols>
    <col min="1" max="16384" width="9.140625" style="174"/>
  </cols>
  <sheetData>
    <row r="11" spans="3:19" ht="18.75">
      <c r="C11" s="478" t="s">
        <v>124</v>
      </c>
      <c r="D11" s="479"/>
      <c r="E11" s="479"/>
      <c r="F11" s="480"/>
      <c r="G11" s="480"/>
      <c r="H11" s="480"/>
      <c r="I11" s="480"/>
    </row>
    <row r="12" spans="3:19" ht="18.75">
      <c r="C12" s="479"/>
      <c r="D12" s="479"/>
      <c r="E12" s="479"/>
      <c r="F12" s="480"/>
      <c r="G12" s="480"/>
      <c r="H12" s="480"/>
      <c r="I12" s="480"/>
    </row>
    <row r="13" spans="3:19" ht="18.75">
      <c r="C13" s="481" t="s">
        <v>125</v>
      </c>
      <c r="D13" s="479"/>
      <c r="E13" s="479"/>
      <c r="F13" s="480"/>
      <c r="G13" s="480"/>
      <c r="H13" s="480"/>
      <c r="I13" s="480"/>
    </row>
    <row r="14" spans="3:19" ht="18.75">
      <c r="C14" s="481" t="s">
        <v>126</v>
      </c>
      <c r="D14" s="479"/>
      <c r="E14" s="479"/>
      <c r="F14" s="480"/>
      <c r="G14" s="480"/>
      <c r="H14" s="480"/>
      <c r="I14" s="480"/>
      <c r="J14" s="480"/>
      <c r="K14" s="480"/>
      <c r="L14" s="480"/>
      <c r="M14" s="480"/>
      <c r="N14" s="480"/>
      <c r="O14" s="480"/>
      <c r="P14" s="480"/>
      <c r="Q14" s="480"/>
      <c r="R14" s="480"/>
      <c r="S14" s="480"/>
    </row>
    <row r="15" spans="3:19" ht="18.75">
      <c r="C15" s="481" t="s">
        <v>127</v>
      </c>
      <c r="D15" s="479"/>
      <c r="E15" s="479"/>
      <c r="F15" s="480"/>
      <c r="G15" s="480"/>
      <c r="H15" s="480"/>
      <c r="I15" s="480"/>
      <c r="J15" s="480"/>
      <c r="K15" s="480"/>
      <c r="L15" s="480"/>
      <c r="M15" s="480"/>
      <c r="N15" s="480"/>
      <c r="O15" s="480"/>
      <c r="P15" s="480"/>
      <c r="Q15" s="480"/>
      <c r="R15" s="480"/>
      <c r="S15" s="480"/>
    </row>
    <row r="16" spans="3:19" ht="18.75">
      <c r="C16" s="479"/>
      <c r="D16" s="479"/>
      <c r="E16" s="479"/>
      <c r="F16" s="480"/>
      <c r="G16" s="480"/>
      <c r="H16" s="480"/>
      <c r="I16" s="480"/>
      <c r="J16" s="480"/>
      <c r="K16" s="480"/>
      <c r="L16" s="480"/>
      <c r="M16" s="480"/>
      <c r="N16" s="480"/>
      <c r="O16" s="480"/>
      <c r="P16" s="480"/>
      <c r="Q16" s="480"/>
      <c r="R16" s="480"/>
      <c r="S16" s="480"/>
    </row>
    <row r="17" spans="3:19" ht="18.75">
      <c r="C17" s="479" t="s">
        <v>128</v>
      </c>
      <c r="D17" s="479"/>
      <c r="E17" s="479"/>
      <c r="F17" s="480"/>
      <c r="G17" s="480"/>
      <c r="H17" s="480"/>
      <c r="I17" s="480"/>
      <c r="J17" s="480"/>
      <c r="K17" s="480"/>
      <c r="L17" s="480"/>
      <c r="M17" s="480"/>
      <c r="N17" s="480"/>
      <c r="O17" s="480"/>
      <c r="P17" s="480"/>
      <c r="Q17" s="480"/>
      <c r="R17" s="480"/>
      <c r="S17" s="480"/>
    </row>
    <row r="18" spans="3:19" ht="18.75">
      <c r="C18" s="479" t="s">
        <v>129</v>
      </c>
      <c r="D18" s="479"/>
      <c r="E18" s="479"/>
      <c r="F18" s="480"/>
      <c r="G18" s="480"/>
      <c r="H18" s="480"/>
      <c r="I18" s="480"/>
      <c r="J18" s="480"/>
      <c r="K18" s="480"/>
      <c r="L18" s="480"/>
      <c r="M18" s="480"/>
      <c r="N18" s="480"/>
      <c r="O18" s="480"/>
      <c r="P18" s="480"/>
      <c r="Q18" s="480"/>
      <c r="R18" s="480"/>
      <c r="S18" s="480"/>
    </row>
    <row r="19" spans="3:19" ht="18.75">
      <c r="C19" s="479" t="s">
        <v>130</v>
      </c>
      <c r="D19" s="479"/>
      <c r="E19" s="479"/>
      <c r="F19" s="480"/>
      <c r="G19" s="480"/>
      <c r="H19" s="480"/>
      <c r="I19" s="480"/>
      <c r="J19" s="480"/>
      <c r="K19" s="480"/>
      <c r="L19" s="480"/>
      <c r="M19" s="480"/>
      <c r="N19" s="480"/>
      <c r="O19" s="480"/>
      <c r="P19" s="480"/>
      <c r="Q19" s="480"/>
      <c r="R19" s="480"/>
      <c r="S19" s="480"/>
    </row>
    <row r="20" spans="3:19" ht="18.75">
      <c r="C20" s="479" t="s">
        <v>131</v>
      </c>
      <c r="D20" s="479"/>
      <c r="E20" s="479"/>
      <c r="F20" s="480"/>
      <c r="G20" s="480"/>
      <c r="H20" s="480"/>
      <c r="I20" s="480"/>
      <c r="J20" s="480"/>
      <c r="K20" s="480"/>
      <c r="L20" s="480"/>
      <c r="M20" s="480"/>
      <c r="N20" s="480"/>
      <c r="O20" s="480"/>
      <c r="P20" s="480"/>
      <c r="Q20" s="480"/>
      <c r="R20" s="480"/>
      <c r="S20" s="480"/>
    </row>
    <row r="21" spans="3:19" ht="18.75">
      <c r="C21" s="479"/>
      <c r="D21" s="479"/>
      <c r="E21" s="479"/>
      <c r="F21" s="480"/>
      <c r="G21" s="480"/>
      <c r="H21" s="480"/>
      <c r="I21" s="480"/>
      <c r="J21" s="480"/>
      <c r="K21" s="480"/>
      <c r="L21" s="480"/>
      <c r="M21" s="480"/>
      <c r="N21" s="480"/>
      <c r="O21" s="480"/>
      <c r="P21" s="480"/>
      <c r="Q21" s="480"/>
      <c r="R21" s="480"/>
      <c r="S21" s="480"/>
    </row>
    <row r="22" spans="3:19" ht="18.75">
      <c r="C22" s="479" t="s">
        <v>274</v>
      </c>
      <c r="D22" s="479"/>
      <c r="E22" s="479"/>
      <c r="F22" s="480"/>
      <c r="G22" s="480"/>
      <c r="H22" s="480"/>
      <c r="I22" s="480"/>
      <c r="J22" s="480"/>
      <c r="K22" s="480"/>
      <c r="L22" s="480"/>
      <c r="M22" s="480"/>
      <c r="N22" s="480"/>
      <c r="O22" s="480"/>
      <c r="P22" s="480"/>
      <c r="Q22" s="480"/>
      <c r="R22" s="480"/>
      <c r="S22" s="480"/>
    </row>
    <row r="23" spans="3:19" ht="18.75">
      <c r="C23" s="479" t="s">
        <v>133</v>
      </c>
      <c r="D23" s="479"/>
      <c r="E23" s="479"/>
      <c r="F23" s="480"/>
      <c r="G23" s="480"/>
      <c r="H23" s="480"/>
      <c r="I23" s="480"/>
      <c r="J23" s="480"/>
      <c r="K23" s="480"/>
      <c r="L23" s="480"/>
      <c r="M23" s="480"/>
      <c r="N23" s="480"/>
      <c r="O23" s="480"/>
      <c r="P23" s="480"/>
      <c r="Q23" s="480"/>
      <c r="R23" s="480"/>
      <c r="S23" s="480"/>
    </row>
    <row r="24" spans="3:19" ht="18.75">
      <c r="C24" s="479" t="s">
        <v>134</v>
      </c>
      <c r="D24" s="479"/>
      <c r="E24" s="479"/>
      <c r="F24" s="480"/>
      <c r="G24" s="480"/>
      <c r="H24" s="480"/>
      <c r="I24" s="480"/>
      <c r="J24" s="480"/>
      <c r="K24" s="480"/>
      <c r="L24" s="480"/>
      <c r="M24" s="480"/>
      <c r="N24" s="480"/>
      <c r="O24" s="480"/>
      <c r="P24" s="480"/>
      <c r="Q24" s="480"/>
      <c r="R24" s="480"/>
      <c r="S24" s="480"/>
    </row>
    <row r="25" spans="3:19" ht="18.75">
      <c r="C25" s="479"/>
      <c r="D25" s="479"/>
      <c r="E25" s="479"/>
      <c r="F25" s="480"/>
      <c r="G25" s="480"/>
      <c r="H25" s="480"/>
      <c r="I25" s="480"/>
      <c r="J25" s="480"/>
      <c r="K25" s="480"/>
      <c r="L25" s="480"/>
      <c r="M25" s="480"/>
      <c r="N25" s="480"/>
      <c r="O25" s="480"/>
      <c r="P25" s="480"/>
      <c r="Q25" s="480"/>
      <c r="R25" s="480"/>
      <c r="S25" s="480"/>
    </row>
    <row r="26" spans="3:19" ht="18.75">
      <c r="C26" s="479" t="s">
        <v>135</v>
      </c>
      <c r="D26" s="479"/>
      <c r="E26" s="479"/>
      <c r="F26" s="480"/>
      <c r="G26" s="480"/>
      <c r="H26" s="480"/>
      <c r="I26" s="480"/>
      <c r="J26" s="480"/>
      <c r="K26" s="480"/>
      <c r="L26" s="480"/>
      <c r="M26" s="480"/>
      <c r="N26" s="480"/>
      <c r="O26" s="480"/>
      <c r="P26" s="480"/>
      <c r="Q26" s="480"/>
      <c r="R26" s="480"/>
      <c r="S26" s="480"/>
    </row>
    <row r="27" spans="3:19" ht="18.75">
      <c r="C27" s="479" t="s">
        <v>136</v>
      </c>
      <c r="D27" s="479"/>
      <c r="E27" s="479"/>
      <c r="F27" s="480"/>
      <c r="G27" s="480"/>
      <c r="H27" s="480"/>
      <c r="I27" s="480"/>
      <c r="J27" s="480"/>
      <c r="K27" s="480"/>
      <c r="L27" s="480"/>
      <c r="M27" s="480"/>
      <c r="N27" s="480"/>
      <c r="O27" s="480"/>
      <c r="P27" s="480"/>
      <c r="Q27" s="480"/>
      <c r="R27" s="480"/>
      <c r="S27" s="480"/>
    </row>
    <row r="28" spans="3:19" ht="18.75">
      <c r="C28" s="479"/>
      <c r="D28" s="479"/>
      <c r="E28" s="479"/>
      <c r="F28" s="480"/>
      <c r="G28" s="480"/>
      <c r="H28" s="480"/>
      <c r="I28" s="480"/>
      <c r="J28" s="480"/>
      <c r="K28" s="480"/>
      <c r="L28" s="480"/>
      <c r="M28" s="480"/>
      <c r="N28" s="480"/>
      <c r="O28" s="480"/>
      <c r="P28" s="480"/>
      <c r="Q28" s="480"/>
      <c r="R28" s="480"/>
      <c r="S28" s="480"/>
    </row>
    <row r="29" spans="3:19" ht="18.75">
      <c r="C29" s="479" t="s">
        <v>137</v>
      </c>
      <c r="D29" s="479"/>
      <c r="E29" s="479"/>
      <c r="F29" s="480"/>
      <c r="G29" s="480"/>
      <c r="H29" s="480"/>
      <c r="I29" s="480"/>
      <c r="J29" s="480"/>
      <c r="K29" s="480"/>
      <c r="L29" s="480"/>
      <c r="M29" s="480"/>
      <c r="N29" s="480"/>
      <c r="O29" s="480"/>
      <c r="P29" s="480"/>
      <c r="Q29" s="480"/>
      <c r="R29" s="480"/>
      <c r="S29" s="480"/>
    </row>
    <row r="30" spans="3:19" ht="18.75">
      <c r="C30" s="479" t="s">
        <v>138</v>
      </c>
      <c r="D30" s="479"/>
      <c r="E30" s="479"/>
      <c r="F30" s="480"/>
      <c r="G30" s="480"/>
      <c r="H30" s="480"/>
      <c r="I30" s="480"/>
      <c r="J30" s="480"/>
      <c r="K30" s="480"/>
      <c r="L30" s="480"/>
      <c r="M30" s="480"/>
      <c r="N30" s="480"/>
      <c r="O30" s="480"/>
      <c r="P30" s="480"/>
      <c r="Q30" s="480"/>
      <c r="R30" s="480"/>
      <c r="S30" s="480"/>
    </row>
    <row r="31" spans="3:19" ht="18.75">
      <c r="C31" s="479" t="s">
        <v>139</v>
      </c>
      <c r="D31" s="479"/>
      <c r="E31" s="479"/>
      <c r="F31" s="480"/>
      <c r="G31" s="480"/>
      <c r="H31" s="480"/>
      <c r="I31" s="480"/>
      <c r="J31" s="480"/>
      <c r="K31" s="480"/>
      <c r="L31" s="480"/>
      <c r="M31" s="480"/>
      <c r="N31" s="480"/>
      <c r="O31" s="480"/>
      <c r="P31" s="480"/>
      <c r="Q31" s="480"/>
      <c r="R31" s="480"/>
      <c r="S31" s="480"/>
    </row>
    <row r="32" spans="3:19" ht="18.75">
      <c r="C32" s="479" t="s">
        <v>140</v>
      </c>
      <c r="D32" s="479"/>
      <c r="E32" s="479"/>
      <c r="F32" s="480"/>
      <c r="G32" s="480"/>
      <c r="H32" s="480"/>
      <c r="I32" s="480"/>
      <c r="J32" s="480"/>
      <c r="K32" s="480"/>
      <c r="L32" s="480"/>
      <c r="M32" s="480"/>
      <c r="N32" s="480"/>
      <c r="O32" s="480"/>
      <c r="P32" s="480"/>
      <c r="Q32" s="480"/>
      <c r="R32" s="480"/>
      <c r="S32" s="480"/>
    </row>
    <row r="33" spans="3:19" ht="18.75">
      <c r="D33" s="479"/>
      <c r="E33" s="479"/>
      <c r="F33" s="480"/>
      <c r="G33" s="480"/>
      <c r="H33" s="480"/>
      <c r="I33" s="480"/>
      <c r="J33" s="480"/>
      <c r="K33" s="480"/>
      <c r="L33" s="480"/>
      <c r="M33" s="480"/>
      <c r="N33" s="480"/>
      <c r="O33" s="480"/>
      <c r="P33" s="480"/>
      <c r="Q33" s="480"/>
      <c r="R33" s="480"/>
      <c r="S33" s="480"/>
    </row>
    <row r="34" spans="3:19" ht="18.75">
      <c r="C34" s="482" t="s">
        <v>141</v>
      </c>
      <c r="D34" s="479"/>
      <c r="E34" s="479"/>
      <c r="F34" s="480"/>
      <c r="G34" s="480"/>
      <c r="H34" s="480"/>
      <c r="I34" s="480"/>
      <c r="J34" s="480"/>
      <c r="K34" s="480"/>
      <c r="L34" s="480"/>
      <c r="M34" s="480"/>
      <c r="N34" s="480"/>
      <c r="O34" s="480"/>
      <c r="P34" s="480"/>
      <c r="Q34" s="480"/>
      <c r="R34" s="480"/>
      <c r="S34" s="480"/>
    </row>
    <row r="35" spans="3:19" ht="18.75">
      <c r="D35" s="479"/>
      <c r="E35" s="479"/>
      <c r="F35" s="480"/>
      <c r="G35" s="480"/>
      <c r="H35" s="480"/>
      <c r="I35" s="480"/>
      <c r="J35" s="480"/>
      <c r="K35" s="480"/>
      <c r="L35" s="480"/>
      <c r="M35" s="480"/>
      <c r="N35" s="480"/>
      <c r="O35" s="480"/>
      <c r="P35" s="480"/>
      <c r="Q35" s="480"/>
      <c r="R35" s="480"/>
      <c r="S35" s="480"/>
    </row>
    <row r="36" spans="3:19" ht="18.75">
      <c r="C36" s="479" t="s">
        <v>142</v>
      </c>
      <c r="J36" s="480"/>
      <c r="K36" s="480"/>
      <c r="L36" s="480"/>
      <c r="M36" s="480"/>
      <c r="N36" s="480"/>
      <c r="O36" s="480"/>
      <c r="P36" s="480"/>
      <c r="Q36" s="480"/>
      <c r="R36" s="480"/>
      <c r="S36" s="480"/>
    </row>
    <row r="37" spans="3:19" ht="18.75">
      <c r="C37" s="479" t="s">
        <v>143</v>
      </c>
      <c r="J37" s="480"/>
      <c r="K37" s="480"/>
      <c r="L37" s="480"/>
      <c r="M37" s="480"/>
      <c r="N37" s="480"/>
      <c r="O37" s="480"/>
      <c r="P37" s="480"/>
      <c r="Q37" s="480"/>
      <c r="R37" s="480"/>
      <c r="S37" s="480"/>
    </row>
  </sheetData>
  <printOptions horizontalCentered="1" verticalCentered="1"/>
  <pageMargins left="0.25" right="0.25" top="0.25" bottom="0.25" header="0.1" footer="0.1"/>
  <pageSetup scale="74" orientation="landscape" horizontalDpi="300" verticalDpi="300" r:id="rId1"/>
  <headerFooter scaleWithDoc="0">
    <oddHeader>&amp;L&amp;G&amp;R&amp;"-,Bold"&amp;12&amp;K00+000
Sonata Sub-Fund&amp;K2E398A_&amp;K000000
&amp;10&amp;K00+000As of Mar, 2015&amp;K2E398A_</oddHeader>
    <oddFooter>&amp;L&amp;G 
&amp;"-,Bold"&amp;8&amp;K2E398ACELLO CAPITAL MANAGEMENT, LP &amp;"Wingdings,Regular"&amp;5l&amp;"-,Bold"&amp;8 12 EAST 49TH ST &amp;"Wingdings,Regular"&amp;5l&amp;"-,Bold"&amp;8 22ND FLOOR &amp;"Wingdings,Regular"&amp;5l&amp;"-,Bold"&amp;8 NEW YORK, NY 10017</oddFooter>
  </headerFooter>
  <legacyDrawingHF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AJ75"/>
  <sheetViews>
    <sheetView workbookViewId="0"/>
  </sheetViews>
  <sheetFormatPr defaultRowHeight="15"/>
  <cols>
    <col min="2" max="2" width="10.140625" customWidth="1"/>
  </cols>
  <sheetData>
    <row r="3" spans="2:36">
      <c r="B3" s="75" t="s">
        <v>249</v>
      </c>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row>
    <row r="4" spans="2:36">
      <c r="B4" s="76"/>
      <c r="C4" s="76"/>
      <c r="D4" s="76"/>
      <c r="E4" s="76"/>
      <c r="F4" s="76"/>
      <c r="G4" s="76"/>
      <c r="H4" s="76"/>
      <c r="I4" s="76"/>
      <c r="J4" s="76"/>
      <c r="K4" s="76"/>
      <c r="L4" s="76"/>
      <c r="M4" s="76"/>
      <c r="N4" s="76"/>
      <c r="O4" s="76"/>
      <c r="P4" s="76"/>
      <c r="Q4" s="76"/>
      <c r="R4" s="76"/>
      <c r="S4" s="76"/>
      <c r="T4" s="76"/>
      <c r="U4" s="76"/>
      <c r="V4" s="76"/>
      <c r="W4" s="76"/>
      <c r="X4" s="76"/>
      <c r="Y4" s="76"/>
      <c r="Z4" s="76"/>
      <c r="AA4" s="76"/>
      <c r="AB4" s="76"/>
      <c r="AC4" s="76"/>
      <c r="AD4" s="76"/>
      <c r="AE4" s="76"/>
      <c r="AF4" s="76"/>
      <c r="AG4" s="76"/>
      <c r="AH4" s="76"/>
      <c r="AI4" s="76"/>
      <c r="AJ4" s="76"/>
    </row>
    <row r="5" spans="2:36">
      <c r="B5" s="304"/>
      <c r="C5" s="633" t="s">
        <v>249</v>
      </c>
      <c r="D5" s="634"/>
      <c r="E5" s="634"/>
      <c r="F5" s="634"/>
      <c r="G5" s="634"/>
      <c r="H5" s="634"/>
      <c r="I5" s="634"/>
      <c r="J5" s="634"/>
      <c r="K5" s="634"/>
      <c r="L5" s="634"/>
      <c r="M5" s="634"/>
      <c r="N5" s="634"/>
      <c r="O5" s="634"/>
      <c r="P5" s="634"/>
      <c r="Q5" s="634"/>
      <c r="R5" s="634"/>
      <c r="S5" s="634"/>
      <c r="T5" s="644" t="s">
        <v>45</v>
      </c>
      <c r="U5" s="640"/>
      <c r="V5" s="640"/>
      <c r="W5" s="640"/>
      <c r="X5" s="640"/>
      <c r="Y5" s="640"/>
      <c r="Z5" s="640"/>
      <c r="AA5" s="640"/>
      <c r="AB5" s="640"/>
      <c r="AC5" s="640"/>
      <c r="AD5" s="640"/>
      <c r="AE5" s="640"/>
      <c r="AF5" s="640"/>
      <c r="AG5" s="640"/>
      <c r="AH5" s="640"/>
      <c r="AI5" s="640"/>
      <c r="AJ5" s="641"/>
    </row>
    <row r="6" spans="2:36" ht="45">
      <c r="B6" s="143" t="s">
        <v>19</v>
      </c>
      <c r="C6" s="143" t="s">
        <v>196</v>
      </c>
      <c r="D6" s="144" t="s">
        <v>213</v>
      </c>
      <c r="E6" s="144" t="s">
        <v>197</v>
      </c>
      <c r="F6" s="144" t="s">
        <v>198</v>
      </c>
      <c r="G6" s="144" t="s">
        <v>199</v>
      </c>
      <c r="H6" s="144" t="s">
        <v>200</v>
      </c>
      <c r="I6" s="144" t="s">
        <v>201</v>
      </c>
      <c r="J6" s="144" t="s">
        <v>202</v>
      </c>
      <c r="K6" s="144" t="s">
        <v>203</v>
      </c>
      <c r="L6" s="144" t="s">
        <v>204</v>
      </c>
      <c r="M6" s="144" t="s">
        <v>206</v>
      </c>
      <c r="N6" s="144" t="s">
        <v>205</v>
      </c>
      <c r="O6" s="144" t="s">
        <v>207</v>
      </c>
      <c r="P6" s="144" t="s">
        <v>208</v>
      </c>
      <c r="Q6" s="143" t="s">
        <v>209</v>
      </c>
      <c r="R6" s="144" t="s">
        <v>210</v>
      </c>
      <c r="S6" s="144" t="s">
        <v>211</v>
      </c>
      <c r="T6" s="201" t="s">
        <v>196</v>
      </c>
      <c r="U6" s="197" t="s">
        <v>213</v>
      </c>
      <c r="V6" s="197" t="s">
        <v>197</v>
      </c>
      <c r="W6" s="197" t="s">
        <v>198</v>
      </c>
      <c r="X6" s="197" t="s">
        <v>199</v>
      </c>
      <c r="Y6" s="197" t="s">
        <v>200</v>
      </c>
      <c r="Z6" s="197" t="s">
        <v>201</v>
      </c>
      <c r="AA6" s="197" t="s">
        <v>202</v>
      </c>
      <c r="AB6" s="197" t="s">
        <v>203</v>
      </c>
      <c r="AC6" s="197" t="s">
        <v>204</v>
      </c>
      <c r="AD6" s="197" t="s">
        <v>206</v>
      </c>
      <c r="AE6" s="197" t="s">
        <v>205</v>
      </c>
      <c r="AF6" s="197" t="s">
        <v>207</v>
      </c>
      <c r="AG6" s="197" t="s">
        <v>208</v>
      </c>
      <c r="AH6" s="195" t="s">
        <v>209</v>
      </c>
      <c r="AI6" s="197" t="s">
        <v>210</v>
      </c>
      <c r="AJ6" s="309" t="s">
        <v>211</v>
      </c>
    </row>
    <row r="7" spans="2:36">
      <c r="B7" s="148">
        <v>40633</v>
      </c>
      <c r="C7" s="414"/>
      <c r="D7" s="415"/>
      <c r="E7" s="415"/>
      <c r="F7" s="415"/>
      <c r="G7" s="415">
        <v>-1.1000000000000001</v>
      </c>
      <c r="H7" s="415">
        <v>-4.3</v>
      </c>
      <c r="I7" s="415">
        <v>-10.1</v>
      </c>
      <c r="J7" s="415">
        <v>-8.8000000000000007</v>
      </c>
      <c r="K7" s="415">
        <v>-8.6999999999999993</v>
      </c>
      <c r="L7" s="415">
        <v>-14.7</v>
      </c>
      <c r="M7" s="415">
        <v>-11.9</v>
      </c>
      <c r="N7" s="415">
        <v>-18.7</v>
      </c>
      <c r="O7" s="415">
        <v>-11.7</v>
      </c>
      <c r="P7" s="416">
        <v>-3.8</v>
      </c>
      <c r="Q7" s="417"/>
      <c r="R7" s="415"/>
      <c r="S7" s="416"/>
      <c r="T7" s="418"/>
      <c r="U7" s="415"/>
      <c r="V7" s="415"/>
      <c r="W7" s="415"/>
      <c r="X7" s="415">
        <v>0</v>
      </c>
      <c r="Y7" s="415">
        <v>0</v>
      </c>
      <c r="Z7" s="415">
        <v>0</v>
      </c>
      <c r="AA7" s="415">
        <v>0</v>
      </c>
      <c r="AB7" s="415">
        <v>0</v>
      </c>
      <c r="AC7" s="415">
        <v>0</v>
      </c>
      <c r="AD7" s="415">
        <v>0</v>
      </c>
      <c r="AE7" s="415">
        <v>0</v>
      </c>
      <c r="AF7" s="415">
        <v>0</v>
      </c>
      <c r="AG7" s="416">
        <v>0</v>
      </c>
      <c r="AH7" s="417"/>
      <c r="AI7" s="415"/>
      <c r="AJ7" s="419"/>
    </row>
    <row r="8" spans="2:36">
      <c r="B8" s="148">
        <v>40662</v>
      </c>
      <c r="C8" s="417"/>
      <c r="D8" s="415"/>
      <c r="E8" s="415"/>
      <c r="F8" s="415"/>
      <c r="G8" s="415">
        <v>-1.4</v>
      </c>
      <c r="H8" s="415">
        <v>-4.3</v>
      </c>
      <c r="I8" s="415">
        <v>-10</v>
      </c>
      <c r="J8" s="415">
        <v>-8.8000000000000007</v>
      </c>
      <c r="K8" s="415">
        <v>-8.3000000000000007</v>
      </c>
      <c r="L8" s="415">
        <v>-14.7</v>
      </c>
      <c r="M8" s="415">
        <v>-11.5</v>
      </c>
      <c r="N8" s="415">
        <v>-18.3</v>
      </c>
      <c r="O8" s="415">
        <v>-11.8</v>
      </c>
      <c r="P8" s="416">
        <v>-3.8</v>
      </c>
      <c r="Q8" s="417"/>
      <c r="R8" s="415"/>
      <c r="S8" s="416"/>
      <c r="T8" s="420"/>
      <c r="U8" s="415"/>
      <c r="V8" s="415"/>
      <c r="W8" s="415"/>
      <c r="X8" s="415">
        <v>0</v>
      </c>
      <c r="Y8" s="415">
        <v>0</v>
      </c>
      <c r="Z8" s="415">
        <v>0</v>
      </c>
      <c r="AA8" s="415">
        <v>0</v>
      </c>
      <c r="AB8" s="415">
        <v>0</v>
      </c>
      <c r="AC8" s="415">
        <v>0</v>
      </c>
      <c r="AD8" s="415">
        <v>0</v>
      </c>
      <c r="AE8" s="415">
        <v>0</v>
      </c>
      <c r="AF8" s="415">
        <v>0</v>
      </c>
      <c r="AG8" s="416">
        <v>0</v>
      </c>
      <c r="AH8" s="417"/>
      <c r="AI8" s="415"/>
      <c r="AJ8" s="419"/>
    </row>
    <row r="9" spans="2:36">
      <c r="B9" s="148">
        <v>40694</v>
      </c>
      <c r="C9" s="417"/>
      <c r="D9" s="415"/>
      <c r="E9" s="415"/>
      <c r="F9" s="415"/>
      <c r="G9" s="415">
        <v>-2.2000000000000002</v>
      </c>
      <c r="H9" s="415">
        <v>-6</v>
      </c>
      <c r="I9" s="415">
        <v>-12.9</v>
      </c>
      <c r="J9" s="415">
        <v>-10.7</v>
      </c>
      <c r="K9" s="415">
        <v>-9.3000000000000007</v>
      </c>
      <c r="L9" s="415">
        <v>-16.8</v>
      </c>
      <c r="M9" s="415">
        <v>-13.3</v>
      </c>
      <c r="N9" s="415">
        <v>-20.399999999999999</v>
      </c>
      <c r="O9" s="415">
        <v>-12.7</v>
      </c>
      <c r="P9" s="416">
        <v>-3.9</v>
      </c>
      <c r="Q9" s="417"/>
      <c r="R9" s="415"/>
      <c r="S9" s="416"/>
      <c r="T9" s="420"/>
      <c r="U9" s="415"/>
      <c r="V9" s="415"/>
      <c r="W9" s="415"/>
      <c r="X9" s="415">
        <v>0</v>
      </c>
      <c r="Y9" s="415">
        <v>0</v>
      </c>
      <c r="Z9" s="415">
        <v>0</v>
      </c>
      <c r="AA9" s="415">
        <v>0</v>
      </c>
      <c r="AB9" s="415">
        <v>0</v>
      </c>
      <c r="AC9" s="415">
        <v>0</v>
      </c>
      <c r="AD9" s="415">
        <v>0</v>
      </c>
      <c r="AE9" s="415">
        <v>0</v>
      </c>
      <c r="AF9" s="415">
        <v>0</v>
      </c>
      <c r="AG9" s="416">
        <v>0</v>
      </c>
      <c r="AH9" s="417"/>
      <c r="AI9" s="415"/>
      <c r="AJ9" s="419"/>
    </row>
    <row r="10" spans="2:36">
      <c r="B10" s="148">
        <v>40724</v>
      </c>
      <c r="C10" s="417"/>
      <c r="D10" s="415"/>
      <c r="E10" s="415"/>
      <c r="F10" s="415"/>
      <c r="G10" s="415">
        <v>-4.5</v>
      </c>
      <c r="H10" s="415">
        <v>-10.3</v>
      </c>
      <c r="I10" s="415">
        <v>-15.2</v>
      </c>
      <c r="J10" s="415">
        <v>-10.9</v>
      </c>
      <c r="K10" s="415">
        <v>-14.4</v>
      </c>
      <c r="L10" s="415">
        <v>-20.3</v>
      </c>
      <c r="M10" s="415">
        <v>-14.1</v>
      </c>
      <c r="N10" s="415">
        <v>-19.7</v>
      </c>
      <c r="O10" s="415">
        <v>-12.6</v>
      </c>
      <c r="P10" s="416">
        <v>-6.1</v>
      </c>
      <c r="Q10" s="417">
        <v>-0.8</v>
      </c>
      <c r="R10" s="415">
        <v>-6.1</v>
      </c>
      <c r="S10" s="416">
        <v>-10.199999999999999</v>
      </c>
      <c r="T10" s="420"/>
      <c r="U10" s="415"/>
      <c r="V10" s="415"/>
      <c r="W10" s="415"/>
      <c r="X10" s="415">
        <v>0</v>
      </c>
      <c r="Y10" s="415">
        <v>0</v>
      </c>
      <c r="Z10" s="415">
        <v>0</v>
      </c>
      <c r="AA10" s="415">
        <v>0</v>
      </c>
      <c r="AB10" s="415">
        <v>0</v>
      </c>
      <c r="AC10" s="415">
        <v>0</v>
      </c>
      <c r="AD10" s="415">
        <v>0</v>
      </c>
      <c r="AE10" s="415">
        <v>0</v>
      </c>
      <c r="AF10" s="415">
        <v>0</v>
      </c>
      <c r="AG10" s="416">
        <v>0</v>
      </c>
      <c r="AH10" s="417">
        <v>0</v>
      </c>
      <c r="AI10" s="415">
        <v>0</v>
      </c>
      <c r="AJ10" s="419">
        <v>0</v>
      </c>
    </row>
    <row r="11" spans="2:36">
      <c r="B11" s="148">
        <v>40753</v>
      </c>
      <c r="C11" s="417"/>
      <c r="D11" s="415"/>
      <c r="E11" s="415"/>
      <c r="F11" s="415"/>
      <c r="G11" s="415">
        <v>-3.4</v>
      </c>
      <c r="H11" s="415">
        <v>-8.4</v>
      </c>
      <c r="I11" s="415">
        <v>-13.1</v>
      </c>
      <c r="J11" s="415">
        <v>-9.6</v>
      </c>
      <c r="K11" s="415">
        <v>-11.7</v>
      </c>
      <c r="L11" s="415">
        <v>-17.2</v>
      </c>
      <c r="M11" s="415">
        <v>-12.5</v>
      </c>
      <c r="N11" s="415">
        <v>-18.5</v>
      </c>
      <c r="O11" s="415">
        <v>-12.2</v>
      </c>
      <c r="P11" s="416">
        <v>-6</v>
      </c>
      <c r="Q11" s="417">
        <v>-0.5</v>
      </c>
      <c r="R11" s="415">
        <v>-5.0999999999999996</v>
      </c>
      <c r="S11" s="416">
        <v>-8.5</v>
      </c>
      <c r="T11" s="420"/>
      <c r="U11" s="415"/>
      <c r="V11" s="415"/>
      <c r="W11" s="415"/>
      <c r="X11" s="415">
        <v>0</v>
      </c>
      <c r="Y11" s="415">
        <v>0</v>
      </c>
      <c r="Z11" s="415">
        <v>0</v>
      </c>
      <c r="AA11" s="415">
        <v>0</v>
      </c>
      <c r="AB11" s="415">
        <v>0</v>
      </c>
      <c r="AC11" s="415">
        <v>0</v>
      </c>
      <c r="AD11" s="415">
        <v>0</v>
      </c>
      <c r="AE11" s="415">
        <v>0</v>
      </c>
      <c r="AF11" s="415">
        <v>0</v>
      </c>
      <c r="AG11" s="416">
        <v>0</v>
      </c>
      <c r="AH11" s="417">
        <v>0</v>
      </c>
      <c r="AI11" s="415">
        <v>0</v>
      </c>
      <c r="AJ11" s="419">
        <v>0</v>
      </c>
    </row>
    <row r="12" spans="2:36">
      <c r="B12" s="148">
        <v>40786</v>
      </c>
      <c r="C12" s="417"/>
      <c r="D12" s="415"/>
      <c r="E12" s="415"/>
      <c r="F12" s="415"/>
      <c r="G12" s="415">
        <v>-5.6</v>
      </c>
      <c r="H12" s="415">
        <v>-11.2</v>
      </c>
      <c r="I12" s="415">
        <v>-15.3</v>
      </c>
      <c r="J12" s="415">
        <v>-10.5</v>
      </c>
      <c r="K12" s="415">
        <v>-16</v>
      </c>
      <c r="L12" s="415">
        <v>-20.7</v>
      </c>
      <c r="M12" s="415">
        <v>-13.5</v>
      </c>
      <c r="N12" s="415">
        <v>-19.100000000000001</v>
      </c>
      <c r="O12" s="415">
        <v>-12.3</v>
      </c>
      <c r="P12" s="416">
        <v>-5.9</v>
      </c>
      <c r="Q12" s="417">
        <v>-1.7</v>
      </c>
      <c r="R12" s="415">
        <v>-7</v>
      </c>
      <c r="S12" s="416">
        <v>-11.2</v>
      </c>
      <c r="T12" s="420"/>
      <c r="U12" s="415"/>
      <c r="V12" s="415"/>
      <c r="W12" s="415"/>
      <c r="X12" s="415">
        <v>0</v>
      </c>
      <c r="Y12" s="415">
        <v>0</v>
      </c>
      <c r="Z12" s="415">
        <v>0</v>
      </c>
      <c r="AA12" s="415">
        <v>0</v>
      </c>
      <c r="AB12" s="415">
        <v>0</v>
      </c>
      <c r="AC12" s="415">
        <v>0</v>
      </c>
      <c r="AD12" s="415">
        <v>0</v>
      </c>
      <c r="AE12" s="415">
        <v>0</v>
      </c>
      <c r="AF12" s="415">
        <v>0</v>
      </c>
      <c r="AG12" s="416">
        <v>0</v>
      </c>
      <c r="AH12" s="417">
        <v>0</v>
      </c>
      <c r="AI12" s="415">
        <v>0</v>
      </c>
      <c r="AJ12" s="419">
        <v>0</v>
      </c>
    </row>
    <row r="13" spans="2:36">
      <c r="B13" s="148">
        <v>40816</v>
      </c>
      <c r="C13" s="417"/>
      <c r="D13" s="415"/>
      <c r="E13" s="415"/>
      <c r="F13" s="415"/>
      <c r="G13" s="415">
        <v>-10.9</v>
      </c>
      <c r="H13" s="415">
        <v>-16.100000000000001</v>
      </c>
      <c r="I13" s="415">
        <v>-18.5</v>
      </c>
      <c r="J13" s="415">
        <v>-12.5</v>
      </c>
      <c r="K13" s="415">
        <v>-24.3</v>
      </c>
      <c r="L13" s="415">
        <v>-26</v>
      </c>
      <c r="M13" s="415">
        <v>-15.4</v>
      </c>
      <c r="N13" s="415">
        <v>-19.5</v>
      </c>
      <c r="O13" s="415">
        <v>-12</v>
      </c>
      <c r="P13" s="416">
        <v>-5.6</v>
      </c>
      <c r="Q13" s="417">
        <v>-5.0999999999999996</v>
      </c>
      <c r="R13" s="415">
        <v>-11.4</v>
      </c>
      <c r="S13" s="416">
        <v>-15.9</v>
      </c>
      <c r="T13" s="420"/>
      <c r="U13" s="415"/>
      <c r="V13" s="415"/>
      <c r="W13" s="415"/>
      <c r="X13" s="415">
        <v>0</v>
      </c>
      <c r="Y13" s="415">
        <v>0</v>
      </c>
      <c r="Z13" s="415">
        <v>0</v>
      </c>
      <c r="AA13" s="415">
        <v>0</v>
      </c>
      <c r="AB13" s="415">
        <v>0</v>
      </c>
      <c r="AC13" s="415">
        <v>0</v>
      </c>
      <c r="AD13" s="415">
        <v>0</v>
      </c>
      <c r="AE13" s="415">
        <v>0</v>
      </c>
      <c r="AF13" s="415">
        <v>0</v>
      </c>
      <c r="AG13" s="416">
        <v>0</v>
      </c>
      <c r="AH13" s="417">
        <v>0</v>
      </c>
      <c r="AI13" s="415">
        <v>0</v>
      </c>
      <c r="AJ13" s="419">
        <v>0</v>
      </c>
    </row>
    <row r="14" spans="2:36">
      <c r="B14" s="148">
        <v>40847</v>
      </c>
      <c r="C14" s="417"/>
      <c r="D14" s="415"/>
      <c r="E14" s="415"/>
      <c r="F14" s="415"/>
      <c r="G14" s="415">
        <v>-18.2</v>
      </c>
      <c r="H14" s="415">
        <v>-20.3</v>
      </c>
      <c r="I14" s="415">
        <v>-21</v>
      </c>
      <c r="J14" s="415">
        <v>-13.8</v>
      </c>
      <c r="K14" s="415">
        <v>-31.6</v>
      </c>
      <c r="L14" s="415">
        <v>-28.8</v>
      </c>
      <c r="M14" s="415">
        <v>-16.399999999999999</v>
      </c>
      <c r="N14" s="415">
        <v>-17.399999999999999</v>
      </c>
      <c r="O14" s="415">
        <v>-9.9</v>
      </c>
      <c r="P14" s="416">
        <v>-4.3</v>
      </c>
      <c r="Q14" s="417">
        <v>-10.1</v>
      </c>
      <c r="R14" s="415">
        <v>-15.4</v>
      </c>
      <c r="S14" s="416">
        <v>-21</v>
      </c>
      <c r="T14" s="420"/>
      <c r="U14" s="415"/>
      <c r="V14" s="415"/>
      <c r="W14" s="415"/>
      <c r="X14" s="415">
        <v>0</v>
      </c>
      <c r="Y14" s="415">
        <v>0</v>
      </c>
      <c r="Z14" s="415">
        <v>0</v>
      </c>
      <c r="AA14" s="415">
        <v>0</v>
      </c>
      <c r="AB14" s="415">
        <v>0</v>
      </c>
      <c r="AC14" s="415">
        <v>0</v>
      </c>
      <c r="AD14" s="415">
        <v>0</v>
      </c>
      <c r="AE14" s="415">
        <v>0</v>
      </c>
      <c r="AF14" s="415">
        <v>0</v>
      </c>
      <c r="AG14" s="416">
        <v>0</v>
      </c>
      <c r="AH14" s="417">
        <v>0</v>
      </c>
      <c r="AI14" s="415">
        <v>0</v>
      </c>
      <c r="AJ14" s="419">
        <v>0</v>
      </c>
    </row>
    <row r="15" spans="2:36">
      <c r="B15" s="148">
        <v>40877</v>
      </c>
      <c r="C15" s="417"/>
      <c r="D15" s="415"/>
      <c r="E15" s="415"/>
      <c r="F15" s="415"/>
      <c r="G15" s="415">
        <v>-14.9</v>
      </c>
      <c r="H15" s="415">
        <v>-17.7</v>
      </c>
      <c r="I15" s="415">
        <v>-19.3</v>
      </c>
      <c r="J15" s="415">
        <v>-13.4</v>
      </c>
      <c r="K15" s="415">
        <v>-28.2</v>
      </c>
      <c r="L15" s="415">
        <v>-26.9</v>
      </c>
      <c r="M15" s="415">
        <v>-16.3</v>
      </c>
      <c r="N15" s="415">
        <v>-17.5</v>
      </c>
      <c r="O15" s="415">
        <v>-10.3</v>
      </c>
      <c r="P15" s="416">
        <v>-4.7</v>
      </c>
      <c r="Q15" s="417">
        <v>-9.1</v>
      </c>
      <c r="R15" s="415">
        <v>-14.2</v>
      </c>
      <c r="S15" s="416">
        <v>-18.899999999999999</v>
      </c>
      <c r="T15" s="420"/>
      <c r="U15" s="415"/>
      <c r="V15" s="415"/>
      <c r="W15" s="415"/>
      <c r="X15" s="415">
        <v>0</v>
      </c>
      <c r="Y15" s="415">
        <v>0</v>
      </c>
      <c r="Z15" s="415">
        <v>0</v>
      </c>
      <c r="AA15" s="415">
        <v>0</v>
      </c>
      <c r="AB15" s="415">
        <v>0</v>
      </c>
      <c r="AC15" s="415">
        <v>0</v>
      </c>
      <c r="AD15" s="415">
        <v>0</v>
      </c>
      <c r="AE15" s="415">
        <v>0</v>
      </c>
      <c r="AF15" s="415">
        <v>0</v>
      </c>
      <c r="AG15" s="416">
        <v>0</v>
      </c>
      <c r="AH15" s="417">
        <v>0</v>
      </c>
      <c r="AI15" s="415">
        <v>0</v>
      </c>
      <c r="AJ15" s="419">
        <v>0</v>
      </c>
    </row>
    <row r="16" spans="2:36">
      <c r="B16" s="148">
        <v>40907</v>
      </c>
      <c r="C16" s="417"/>
      <c r="D16" s="415"/>
      <c r="E16" s="415"/>
      <c r="F16" s="415"/>
      <c r="G16" s="415">
        <v>-16</v>
      </c>
      <c r="H16" s="415">
        <v>-17.7</v>
      </c>
      <c r="I16" s="415">
        <v>-19.600000000000001</v>
      </c>
      <c r="J16" s="415">
        <v>-13.8</v>
      </c>
      <c r="K16" s="415">
        <v>-28.6</v>
      </c>
      <c r="L16" s="415">
        <v>-26.8</v>
      </c>
      <c r="M16" s="415">
        <v>-16.5</v>
      </c>
      <c r="N16" s="415">
        <v>-18.3</v>
      </c>
      <c r="O16" s="415">
        <v>-10.8</v>
      </c>
      <c r="P16" s="416">
        <v>-4.8</v>
      </c>
      <c r="Q16" s="417">
        <v>-9.6</v>
      </c>
      <c r="R16" s="415">
        <v>-14.3</v>
      </c>
      <c r="S16" s="416">
        <v>-18.899999999999999</v>
      </c>
      <c r="T16" s="420"/>
      <c r="U16" s="415"/>
      <c r="V16" s="415"/>
      <c r="W16" s="415"/>
      <c r="X16" s="415">
        <v>0</v>
      </c>
      <c r="Y16" s="415">
        <v>0</v>
      </c>
      <c r="Z16" s="415">
        <v>0</v>
      </c>
      <c r="AA16" s="415">
        <v>0</v>
      </c>
      <c r="AB16" s="415">
        <v>0</v>
      </c>
      <c r="AC16" s="415">
        <v>0</v>
      </c>
      <c r="AD16" s="415">
        <v>0</v>
      </c>
      <c r="AE16" s="415">
        <v>0</v>
      </c>
      <c r="AF16" s="415">
        <v>0</v>
      </c>
      <c r="AG16" s="416">
        <v>0</v>
      </c>
      <c r="AH16" s="417">
        <v>0</v>
      </c>
      <c r="AI16" s="415">
        <v>0</v>
      </c>
      <c r="AJ16" s="419">
        <v>0</v>
      </c>
    </row>
    <row r="17" spans="2:36">
      <c r="B17" s="148">
        <v>40939</v>
      </c>
      <c r="C17" s="417"/>
      <c r="D17" s="415"/>
      <c r="E17" s="415"/>
      <c r="F17" s="415"/>
      <c r="G17" s="415">
        <v>-19.3</v>
      </c>
      <c r="H17" s="415">
        <v>-19.899999999999999</v>
      </c>
      <c r="I17" s="415">
        <v>-21.8</v>
      </c>
      <c r="J17" s="415">
        <v>-14.7</v>
      </c>
      <c r="K17" s="415">
        <v>-32.6</v>
      </c>
      <c r="L17" s="415">
        <v>-29.3</v>
      </c>
      <c r="M17" s="415">
        <v>-17.100000000000001</v>
      </c>
      <c r="N17" s="415">
        <v>-18.2</v>
      </c>
      <c r="O17" s="415">
        <v>-10.199999999999999</v>
      </c>
      <c r="P17" s="416">
        <v>-4.4000000000000004</v>
      </c>
      <c r="Q17" s="417">
        <v>-12.1</v>
      </c>
      <c r="R17" s="415">
        <v>-16</v>
      </c>
      <c r="S17" s="416">
        <v>-21.6</v>
      </c>
      <c r="T17" s="420"/>
      <c r="U17" s="415"/>
      <c r="V17" s="415"/>
      <c r="W17" s="415"/>
      <c r="X17" s="415">
        <v>0</v>
      </c>
      <c r="Y17" s="415">
        <v>0</v>
      </c>
      <c r="Z17" s="415">
        <v>0</v>
      </c>
      <c r="AA17" s="415">
        <v>0</v>
      </c>
      <c r="AB17" s="415">
        <v>0</v>
      </c>
      <c r="AC17" s="415">
        <v>0</v>
      </c>
      <c r="AD17" s="415">
        <v>0</v>
      </c>
      <c r="AE17" s="415">
        <v>0</v>
      </c>
      <c r="AF17" s="415">
        <v>0</v>
      </c>
      <c r="AG17" s="416">
        <v>0</v>
      </c>
      <c r="AH17" s="417">
        <v>0</v>
      </c>
      <c r="AI17" s="415">
        <v>0</v>
      </c>
      <c r="AJ17" s="419">
        <v>0</v>
      </c>
    </row>
    <row r="18" spans="2:36">
      <c r="B18" s="148">
        <v>40968</v>
      </c>
      <c r="C18" s="417"/>
      <c r="D18" s="415"/>
      <c r="E18" s="415"/>
      <c r="F18" s="415"/>
      <c r="G18" s="415">
        <v>-23.9</v>
      </c>
      <c r="H18" s="415">
        <v>-23.4</v>
      </c>
      <c r="I18" s="415">
        <v>-24.6</v>
      </c>
      <c r="J18" s="415">
        <v>-14.7</v>
      </c>
      <c r="K18" s="415">
        <v>-38.200000000000003</v>
      </c>
      <c r="L18" s="415">
        <v>-32.5</v>
      </c>
      <c r="M18" s="415">
        <v>-16.7</v>
      </c>
      <c r="N18" s="415">
        <v>-17.5</v>
      </c>
      <c r="O18" s="415">
        <v>-8.8000000000000007</v>
      </c>
      <c r="P18" s="416">
        <v>-3.7</v>
      </c>
      <c r="Q18" s="417">
        <v>-14.9</v>
      </c>
      <c r="R18" s="415">
        <v>-18.100000000000001</v>
      </c>
      <c r="S18" s="416">
        <v>-23.4</v>
      </c>
      <c r="T18" s="420"/>
      <c r="U18" s="415"/>
      <c r="V18" s="415"/>
      <c r="W18" s="415"/>
      <c r="X18" s="415">
        <v>0</v>
      </c>
      <c r="Y18" s="415">
        <v>0</v>
      </c>
      <c r="Z18" s="415">
        <v>0</v>
      </c>
      <c r="AA18" s="415">
        <v>0</v>
      </c>
      <c r="AB18" s="415">
        <v>0</v>
      </c>
      <c r="AC18" s="415">
        <v>0</v>
      </c>
      <c r="AD18" s="415">
        <v>0</v>
      </c>
      <c r="AE18" s="415">
        <v>0</v>
      </c>
      <c r="AF18" s="415">
        <v>0</v>
      </c>
      <c r="AG18" s="416">
        <v>0</v>
      </c>
      <c r="AH18" s="417">
        <v>0</v>
      </c>
      <c r="AI18" s="415">
        <v>0</v>
      </c>
      <c r="AJ18" s="419">
        <v>0</v>
      </c>
    </row>
    <row r="19" spans="2:36">
      <c r="B19" s="148">
        <v>40998</v>
      </c>
      <c r="C19" s="417"/>
      <c r="D19" s="415"/>
      <c r="E19" s="415">
        <v>-21.5</v>
      </c>
      <c r="F19" s="415">
        <v>-22</v>
      </c>
      <c r="G19" s="415">
        <v>-21.4</v>
      </c>
      <c r="H19" s="415">
        <v>-21.5</v>
      </c>
      <c r="I19" s="415">
        <v>-22.6</v>
      </c>
      <c r="J19" s="415">
        <v>-14.5</v>
      </c>
      <c r="K19" s="415">
        <v>-35.200000000000003</v>
      </c>
      <c r="L19" s="415">
        <v>-30.2</v>
      </c>
      <c r="M19" s="415">
        <v>-16.5</v>
      </c>
      <c r="N19" s="415">
        <v>-18.100000000000001</v>
      </c>
      <c r="O19" s="415">
        <v>-9.6</v>
      </c>
      <c r="P19" s="416">
        <v>-4.0999999999999996</v>
      </c>
      <c r="Q19" s="417">
        <v>-13.2</v>
      </c>
      <c r="R19" s="415">
        <v>-16</v>
      </c>
      <c r="S19" s="416">
        <v>-21</v>
      </c>
      <c r="T19" s="420"/>
      <c r="U19" s="415"/>
      <c r="V19" s="415">
        <v>0</v>
      </c>
      <c r="W19" s="415">
        <v>0</v>
      </c>
      <c r="X19" s="415">
        <v>0</v>
      </c>
      <c r="Y19" s="415">
        <v>0</v>
      </c>
      <c r="Z19" s="415">
        <v>0</v>
      </c>
      <c r="AA19" s="415">
        <v>0</v>
      </c>
      <c r="AB19" s="415">
        <v>0</v>
      </c>
      <c r="AC19" s="415">
        <v>0</v>
      </c>
      <c r="AD19" s="415">
        <v>0</v>
      </c>
      <c r="AE19" s="415">
        <v>0</v>
      </c>
      <c r="AF19" s="415">
        <v>0</v>
      </c>
      <c r="AG19" s="416">
        <v>0</v>
      </c>
      <c r="AH19" s="417">
        <v>0</v>
      </c>
      <c r="AI19" s="415">
        <v>0</v>
      </c>
      <c r="AJ19" s="419">
        <v>0</v>
      </c>
    </row>
    <row r="20" spans="2:36">
      <c r="B20" s="148">
        <v>41029</v>
      </c>
      <c r="C20" s="417"/>
      <c r="D20" s="415"/>
      <c r="E20" s="415">
        <v>-19.3</v>
      </c>
      <c r="F20" s="415">
        <v>-19.2</v>
      </c>
      <c r="G20" s="415">
        <v>-17.5</v>
      </c>
      <c r="H20" s="415">
        <v>-18.600000000000001</v>
      </c>
      <c r="I20" s="415">
        <v>-19.899999999999999</v>
      </c>
      <c r="J20" s="415">
        <v>-13.9</v>
      </c>
      <c r="K20" s="415">
        <v>-30.7</v>
      </c>
      <c r="L20" s="415">
        <v>-27.3</v>
      </c>
      <c r="M20" s="415">
        <v>-16.100000000000001</v>
      </c>
      <c r="N20" s="415">
        <v>-18.5</v>
      </c>
      <c r="O20" s="415">
        <v>-10.7</v>
      </c>
      <c r="P20" s="416">
        <v>-4.7</v>
      </c>
      <c r="Q20" s="417">
        <v>-10.1</v>
      </c>
      <c r="R20" s="415">
        <v>-12.6</v>
      </c>
      <c r="S20" s="416">
        <v>-17.8</v>
      </c>
      <c r="T20" s="420"/>
      <c r="U20" s="415"/>
      <c r="V20" s="415">
        <v>0</v>
      </c>
      <c r="W20" s="415">
        <v>0</v>
      </c>
      <c r="X20" s="415">
        <v>0</v>
      </c>
      <c r="Y20" s="415">
        <v>0</v>
      </c>
      <c r="Z20" s="415">
        <v>0</v>
      </c>
      <c r="AA20" s="415">
        <v>0</v>
      </c>
      <c r="AB20" s="415">
        <v>0</v>
      </c>
      <c r="AC20" s="415">
        <v>0</v>
      </c>
      <c r="AD20" s="415">
        <v>0</v>
      </c>
      <c r="AE20" s="415">
        <v>0</v>
      </c>
      <c r="AF20" s="415">
        <v>0</v>
      </c>
      <c r="AG20" s="416">
        <v>0</v>
      </c>
      <c r="AH20" s="417">
        <v>0</v>
      </c>
      <c r="AI20" s="415">
        <v>0</v>
      </c>
      <c r="AJ20" s="419">
        <v>0</v>
      </c>
    </row>
    <row r="21" spans="2:36">
      <c r="B21" s="148">
        <v>41060</v>
      </c>
      <c r="C21" s="417"/>
      <c r="D21" s="415"/>
      <c r="E21" s="415">
        <v>-22.4</v>
      </c>
      <c r="F21" s="415">
        <v>-21.8</v>
      </c>
      <c r="G21" s="415">
        <v>-21.9</v>
      </c>
      <c r="H21" s="415">
        <v>-21.7</v>
      </c>
      <c r="I21" s="415">
        <v>-21.7</v>
      </c>
      <c r="J21" s="415">
        <v>-14.4</v>
      </c>
      <c r="K21" s="415">
        <v>-35</v>
      </c>
      <c r="L21" s="415">
        <v>-28.9</v>
      </c>
      <c r="M21" s="415">
        <v>-16.3</v>
      </c>
      <c r="N21" s="415">
        <v>-17.8</v>
      </c>
      <c r="O21" s="415">
        <v>-9.5</v>
      </c>
      <c r="P21" s="416">
        <v>-4.2</v>
      </c>
      <c r="Q21" s="417">
        <v>-12.5</v>
      </c>
      <c r="R21" s="415">
        <v>-14.5</v>
      </c>
      <c r="S21" s="416">
        <v>-20.2</v>
      </c>
      <c r="T21" s="420"/>
      <c r="U21" s="415"/>
      <c r="V21" s="415">
        <v>0</v>
      </c>
      <c r="W21" s="415">
        <v>0</v>
      </c>
      <c r="X21" s="415">
        <v>0</v>
      </c>
      <c r="Y21" s="415">
        <v>0</v>
      </c>
      <c r="Z21" s="415">
        <v>0</v>
      </c>
      <c r="AA21" s="415">
        <v>0</v>
      </c>
      <c r="AB21" s="415">
        <v>0</v>
      </c>
      <c r="AC21" s="415">
        <v>0</v>
      </c>
      <c r="AD21" s="415">
        <v>0</v>
      </c>
      <c r="AE21" s="415">
        <v>0</v>
      </c>
      <c r="AF21" s="415">
        <v>0</v>
      </c>
      <c r="AG21" s="416">
        <v>0</v>
      </c>
      <c r="AH21" s="417">
        <v>0</v>
      </c>
      <c r="AI21" s="415">
        <v>0</v>
      </c>
      <c r="AJ21" s="419">
        <v>0</v>
      </c>
    </row>
    <row r="22" spans="2:36">
      <c r="B22" s="148">
        <v>41089</v>
      </c>
      <c r="C22" s="417"/>
      <c r="D22" s="415"/>
      <c r="E22" s="415">
        <v>-24.8</v>
      </c>
      <c r="F22" s="415">
        <v>-24.3</v>
      </c>
      <c r="G22" s="415">
        <v>-25.7</v>
      </c>
      <c r="H22" s="415">
        <v>-24.2</v>
      </c>
      <c r="I22" s="415">
        <v>-24.1</v>
      </c>
      <c r="J22" s="415">
        <v>-14.4</v>
      </c>
      <c r="K22" s="415">
        <v>-37.299999999999997</v>
      </c>
      <c r="L22" s="415">
        <v>-31.3</v>
      </c>
      <c r="M22" s="415">
        <v>-15.9</v>
      </c>
      <c r="N22" s="415">
        <v>-16.3</v>
      </c>
      <c r="O22" s="415">
        <v>-8.1999999999999993</v>
      </c>
      <c r="P22" s="416">
        <v>-3.8</v>
      </c>
      <c r="Q22" s="417">
        <v>-15</v>
      </c>
      <c r="R22" s="415">
        <v>-17.600000000000001</v>
      </c>
      <c r="S22" s="416">
        <v>-23.2</v>
      </c>
      <c r="T22" s="420"/>
      <c r="U22" s="415"/>
      <c r="V22" s="415">
        <v>0</v>
      </c>
      <c r="W22" s="415">
        <v>0</v>
      </c>
      <c r="X22" s="415">
        <v>0</v>
      </c>
      <c r="Y22" s="415">
        <v>0</v>
      </c>
      <c r="Z22" s="415">
        <v>0</v>
      </c>
      <c r="AA22" s="415">
        <v>0</v>
      </c>
      <c r="AB22" s="415">
        <v>0</v>
      </c>
      <c r="AC22" s="415">
        <v>0</v>
      </c>
      <c r="AD22" s="415">
        <v>0</v>
      </c>
      <c r="AE22" s="415">
        <v>0</v>
      </c>
      <c r="AF22" s="415">
        <v>0</v>
      </c>
      <c r="AG22" s="416">
        <v>0</v>
      </c>
      <c r="AH22" s="417">
        <v>0</v>
      </c>
      <c r="AI22" s="415">
        <v>0</v>
      </c>
      <c r="AJ22" s="419">
        <v>0</v>
      </c>
    </row>
    <row r="23" spans="2:36">
      <c r="B23" s="148">
        <v>41121</v>
      </c>
      <c r="C23" s="417"/>
      <c r="D23" s="415"/>
      <c r="E23" s="415">
        <v>-24.7</v>
      </c>
      <c r="F23" s="415">
        <v>-24.5</v>
      </c>
      <c r="G23" s="415">
        <v>-26.5</v>
      </c>
      <c r="H23" s="415">
        <v>-24.6</v>
      </c>
      <c r="I23" s="415">
        <v>-24.7</v>
      </c>
      <c r="J23" s="415">
        <v>-14.1</v>
      </c>
      <c r="K23" s="415">
        <v>-37.9</v>
      </c>
      <c r="L23" s="415">
        <v>-32.700000000000003</v>
      </c>
      <c r="M23" s="415">
        <v>-15.7</v>
      </c>
      <c r="N23" s="415">
        <v>-16.100000000000001</v>
      </c>
      <c r="O23" s="415">
        <v>-7.9</v>
      </c>
      <c r="P23" s="416">
        <v>-3.5</v>
      </c>
      <c r="Q23" s="417">
        <v>-15.1</v>
      </c>
      <c r="R23" s="415">
        <v>-18.399999999999999</v>
      </c>
      <c r="S23" s="416">
        <v>-23.6</v>
      </c>
      <c r="T23" s="420"/>
      <c r="U23" s="415"/>
      <c r="V23" s="415">
        <v>0</v>
      </c>
      <c r="W23" s="415">
        <v>0</v>
      </c>
      <c r="X23" s="415">
        <v>0</v>
      </c>
      <c r="Y23" s="415">
        <v>0</v>
      </c>
      <c r="Z23" s="415">
        <v>0</v>
      </c>
      <c r="AA23" s="415">
        <v>0</v>
      </c>
      <c r="AB23" s="415">
        <v>0</v>
      </c>
      <c r="AC23" s="415">
        <v>0</v>
      </c>
      <c r="AD23" s="415">
        <v>0</v>
      </c>
      <c r="AE23" s="415">
        <v>0</v>
      </c>
      <c r="AF23" s="415">
        <v>0</v>
      </c>
      <c r="AG23" s="416">
        <v>0</v>
      </c>
      <c r="AH23" s="417">
        <v>0</v>
      </c>
      <c r="AI23" s="415">
        <v>0</v>
      </c>
      <c r="AJ23" s="419">
        <v>0</v>
      </c>
    </row>
    <row r="24" spans="2:36">
      <c r="B24" s="148">
        <v>41152</v>
      </c>
      <c r="C24" s="417"/>
      <c r="D24" s="415"/>
      <c r="E24" s="415">
        <v>-27.6</v>
      </c>
      <c r="F24" s="415">
        <v>-20.5</v>
      </c>
      <c r="G24" s="415">
        <v>-43.8</v>
      </c>
      <c r="H24" s="415">
        <v>-33.200000000000003</v>
      </c>
      <c r="I24" s="415">
        <v>-22.5</v>
      </c>
      <c r="J24" s="415">
        <v>-12.5</v>
      </c>
      <c r="K24" s="415">
        <v>-44.4</v>
      </c>
      <c r="L24" s="415">
        <v>-28.4</v>
      </c>
      <c r="M24" s="415">
        <v>-13.3</v>
      </c>
      <c r="N24" s="415">
        <v>-18.100000000000001</v>
      </c>
      <c r="O24" s="415">
        <v>-9.8000000000000007</v>
      </c>
      <c r="P24" s="416">
        <v>-4.5999999999999996</v>
      </c>
      <c r="Q24" s="417">
        <v>-24.4</v>
      </c>
      <c r="R24" s="415">
        <v>-33.4</v>
      </c>
      <c r="S24" s="416">
        <v>-27.1</v>
      </c>
      <c r="T24" s="420"/>
      <c r="U24" s="415"/>
      <c r="V24" s="415">
        <v>0</v>
      </c>
      <c r="W24" s="415">
        <v>0</v>
      </c>
      <c r="X24" s="415">
        <v>0</v>
      </c>
      <c r="Y24" s="415">
        <v>0</v>
      </c>
      <c r="Z24" s="415">
        <v>0</v>
      </c>
      <c r="AA24" s="415">
        <v>0</v>
      </c>
      <c r="AB24" s="415">
        <v>0</v>
      </c>
      <c r="AC24" s="415">
        <v>0</v>
      </c>
      <c r="AD24" s="415">
        <v>0</v>
      </c>
      <c r="AE24" s="415">
        <v>0</v>
      </c>
      <c r="AF24" s="415">
        <v>0</v>
      </c>
      <c r="AG24" s="416">
        <v>0</v>
      </c>
      <c r="AH24" s="417">
        <v>0</v>
      </c>
      <c r="AI24" s="415">
        <v>0</v>
      </c>
      <c r="AJ24" s="419">
        <v>0</v>
      </c>
    </row>
    <row r="25" spans="2:36">
      <c r="B25" s="148">
        <v>41180</v>
      </c>
      <c r="C25" s="417"/>
      <c r="D25" s="415"/>
      <c r="E25" s="415">
        <v>-25.1</v>
      </c>
      <c r="F25" s="415">
        <v>-19.100000000000001</v>
      </c>
      <c r="G25" s="415">
        <v>-39</v>
      </c>
      <c r="H25" s="415">
        <v>-29.3</v>
      </c>
      <c r="I25" s="415">
        <v>-21.2</v>
      </c>
      <c r="J25" s="415">
        <v>-12</v>
      </c>
      <c r="K25" s="415">
        <v>-39.799999999999997</v>
      </c>
      <c r="L25" s="415">
        <v>-27.1</v>
      </c>
      <c r="M25" s="415">
        <v>-13.1</v>
      </c>
      <c r="N25" s="415">
        <v>-18.3</v>
      </c>
      <c r="O25" s="415">
        <v>-10.3</v>
      </c>
      <c r="P25" s="416">
        <v>-4.9000000000000004</v>
      </c>
      <c r="Q25" s="417">
        <v>-20.9</v>
      </c>
      <c r="R25" s="415">
        <v>-28.4</v>
      </c>
      <c r="S25" s="416">
        <v>-25.3</v>
      </c>
      <c r="T25" s="420"/>
      <c r="U25" s="415"/>
      <c r="V25" s="415">
        <v>0</v>
      </c>
      <c r="W25" s="415">
        <v>0</v>
      </c>
      <c r="X25" s="415">
        <v>0</v>
      </c>
      <c r="Y25" s="415">
        <v>0</v>
      </c>
      <c r="Z25" s="415">
        <v>0</v>
      </c>
      <c r="AA25" s="415">
        <v>0</v>
      </c>
      <c r="AB25" s="415">
        <v>0</v>
      </c>
      <c r="AC25" s="415">
        <v>0</v>
      </c>
      <c r="AD25" s="415">
        <v>0</v>
      </c>
      <c r="AE25" s="415">
        <v>0</v>
      </c>
      <c r="AF25" s="415">
        <v>0</v>
      </c>
      <c r="AG25" s="416">
        <v>0</v>
      </c>
      <c r="AH25" s="417">
        <v>0</v>
      </c>
      <c r="AI25" s="415">
        <v>0</v>
      </c>
      <c r="AJ25" s="419">
        <v>0</v>
      </c>
    </row>
    <row r="26" spans="2:36">
      <c r="B26" s="148">
        <v>41213</v>
      </c>
      <c r="C26" s="417"/>
      <c r="D26" s="415"/>
      <c r="E26" s="415">
        <v>-26.6</v>
      </c>
      <c r="F26" s="415">
        <v>-18.5</v>
      </c>
      <c r="G26" s="415">
        <v>-44.7</v>
      </c>
      <c r="H26" s="415">
        <v>-32.6</v>
      </c>
      <c r="I26" s="415">
        <v>-20.6</v>
      </c>
      <c r="J26" s="415">
        <v>-11.2</v>
      </c>
      <c r="K26" s="415">
        <v>-41.1</v>
      </c>
      <c r="L26" s="415">
        <v>-24.9</v>
      </c>
      <c r="M26" s="415">
        <v>-12</v>
      </c>
      <c r="N26" s="415">
        <v>-14.4</v>
      </c>
      <c r="O26" s="415">
        <v>-8.1999999999999993</v>
      </c>
      <c r="P26" s="416">
        <v>-3.6</v>
      </c>
      <c r="Q26" s="417">
        <v>-31.8</v>
      </c>
      <c r="R26" s="415">
        <v>-38.9</v>
      </c>
      <c r="S26" s="416">
        <v>-26.4</v>
      </c>
      <c r="T26" s="420"/>
      <c r="U26" s="415"/>
      <c r="V26" s="415">
        <v>0</v>
      </c>
      <c r="W26" s="415">
        <v>0</v>
      </c>
      <c r="X26" s="415">
        <v>0</v>
      </c>
      <c r="Y26" s="415">
        <v>0</v>
      </c>
      <c r="Z26" s="415">
        <v>0</v>
      </c>
      <c r="AA26" s="415">
        <v>0</v>
      </c>
      <c r="AB26" s="415">
        <v>0</v>
      </c>
      <c r="AC26" s="415">
        <v>0</v>
      </c>
      <c r="AD26" s="415">
        <v>0</v>
      </c>
      <c r="AE26" s="415">
        <v>0</v>
      </c>
      <c r="AF26" s="415">
        <v>0</v>
      </c>
      <c r="AG26" s="416">
        <v>0</v>
      </c>
      <c r="AH26" s="417">
        <v>0</v>
      </c>
      <c r="AI26" s="415">
        <v>0</v>
      </c>
      <c r="AJ26" s="419">
        <v>0</v>
      </c>
    </row>
    <row r="27" spans="2:36">
      <c r="B27" s="148">
        <v>41243</v>
      </c>
      <c r="C27" s="417"/>
      <c r="D27" s="415"/>
      <c r="E27" s="415">
        <v>-24.1</v>
      </c>
      <c r="F27" s="415">
        <v>-17.5</v>
      </c>
      <c r="G27" s="415">
        <v>-37.9</v>
      </c>
      <c r="H27" s="415">
        <v>-28.4</v>
      </c>
      <c r="I27" s="415">
        <v>-19.2</v>
      </c>
      <c r="J27" s="415">
        <v>-11.2</v>
      </c>
      <c r="K27" s="415">
        <v>-37.1</v>
      </c>
      <c r="L27" s="415">
        <v>-23.6</v>
      </c>
      <c r="M27" s="415">
        <v>-12.2</v>
      </c>
      <c r="N27" s="415">
        <v>-15.8</v>
      </c>
      <c r="O27" s="415">
        <v>-9.4</v>
      </c>
      <c r="P27" s="416">
        <v>-4.3</v>
      </c>
      <c r="Q27" s="417">
        <v>-22.5</v>
      </c>
      <c r="R27" s="415">
        <v>-31.4</v>
      </c>
      <c r="S27" s="416">
        <v>-24.7</v>
      </c>
      <c r="T27" s="420"/>
      <c r="U27" s="415"/>
      <c r="V27" s="415">
        <v>0</v>
      </c>
      <c r="W27" s="415">
        <v>0</v>
      </c>
      <c r="X27" s="415">
        <v>0</v>
      </c>
      <c r="Y27" s="415">
        <v>0</v>
      </c>
      <c r="Z27" s="415">
        <v>0</v>
      </c>
      <c r="AA27" s="415">
        <v>0</v>
      </c>
      <c r="AB27" s="415">
        <v>0</v>
      </c>
      <c r="AC27" s="415">
        <v>0</v>
      </c>
      <c r="AD27" s="415">
        <v>0</v>
      </c>
      <c r="AE27" s="415">
        <v>0</v>
      </c>
      <c r="AF27" s="415">
        <v>0</v>
      </c>
      <c r="AG27" s="416">
        <v>0</v>
      </c>
      <c r="AH27" s="417">
        <v>0</v>
      </c>
      <c r="AI27" s="415">
        <v>0</v>
      </c>
      <c r="AJ27" s="419">
        <v>0</v>
      </c>
    </row>
    <row r="28" spans="2:36">
      <c r="B28" s="148">
        <v>41274</v>
      </c>
      <c r="C28" s="417"/>
      <c r="D28" s="415"/>
      <c r="E28" s="415">
        <v>-25.1</v>
      </c>
      <c r="F28" s="415">
        <v>-17</v>
      </c>
      <c r="G28" s="415">
        <v>-39.6</v>
      </c>
      <c r="H28" s="415">
        <v>-29.4</v>
      </c>
      <c r="I28" s="415">
        <v>-18.7</v>
      </c>
      <c r="J28" s="415">
        <v>-10.8</v>
      </c>
      <c r="K28" s="415">
        <v>-36.9</v>
      </c>
      <c r="L28" s="415">
        <v>-22.7</v>
      </c>
      <c r="M28" s="415">
        <v>-11.5</v>
      </c>
      <c r="N28" s="415">
        <v>-14.3</v>
      </c>
      <c r="O28" s="415">
        <v>-8.6</v>
      </c>
      <c r="P28" s="416">
        <v>-4</v>
      </c>
      <c r="Q28" s="417">
        <v>-23.7</v>
      </c>
      <c r="R28" s="415">
        <v>-33</v>
      </c>
      <c r="S28" s="416">
        <v>-24.6</v>
      </c>
      <c r="T28" s="420"/>
      <c r="U28" s="415"/>
      <c r="V28" s="415">
        <v>0</v>
      </c>
      <c r="W28" s="415">
        <v>0</v>
      </c>
      <c r="X28" s="415">
        <v>0</v>
      </c>
      <c r="Y28" s="415">
        <v>0</v>
      </c>
      <c r="Z28" s="415">
        <v>0</v>
      </c>
      <c r="AA28" s="415">
        <v>0</v>
      </c>
      <c r="AB28" s="415">
        <v>0</v>
      </c>
      <c r="AC28" s="415">
        <v>0</v>
      </c>
      <c r="AD28" s="415">
        <v>0</v>
      </c>
      <c r="AE28" s="415">
        <v>0</v>
      </c>
      <c r="AF28" s="415">
        <v>0</v>
      </c>
      <c r="AG28" s="416">
        <v>0</v>
      </c>
      <c r="AH28" s="417">
        <v>0</v>
      </c>
      <c r="AI28" s="415">
        <v>0</v>
      </c>
      <c r="AJ28" s="419">
        <v>0</v>
      </c>
    </row>
    <row r="29" spans="2:36">
      <c r="B29" s="148">
        <v>41305</v>
      </c>
      <c r="C29" s="417"/>
      <c r="D29" s="415"/>
      <c r="E29" s="415">
        <v>-24.1</v>
      </c>
      <c r="F29" s="415">
        <v>-16.8</v>
      </c>
      <c r="G29" s="415">
        <v>-36.4</v>
      </c>
      <c r="H29" s="415">
        <v>-27.5</v>
      </c>
      <c r="I29" s="415">
        <v>-18.399999999999999</v>
      </c>
      <c r="J29" s="415">
        <v>-10.9</v>
      </c>
      <c r="K29" s="415">
        <v>-35.1</v>
      </c>
      <c r="L29" s="415">
        <v>-22.6</v>
      </c>
      <c r="M29" s="415">
        <v>-11.7</v>
      </c>
      <c r="N29" s="415">
        <v>-15.5</v>
      </c>
      <c r="O29" s="415">
        <v>-9.3000000000000007</v>
      </c>
      <c r="P29" s="416">
        <v>-4.3</v>
      </c>
      <c r="Q29" s="417">
        <v>-20.5</v>
      </c>
      <c r="R29" s="415">
        <v>-29.6</v>
      </c>
      <c r="S29" s="416">
        <v>-23.6</v>
      </c>
      <c r="T29" s="420"/>
      <c r="U29" s="415"/>
      <c r="V29" s="415">
        <v>0</v>
      </c>
      <c r="W29" s="415">
        <v>0</v>
      </c>
      <c r="X29" s="415">
        <v>0</v>
      </c>
      <c r="Y29" s="415">
        <v>0</v>
      </c>
      <c r="Z29" s="415">
        <v>0</v>
      </c>
      <c r="AA29" s="415">
        <v>0</v>
      </c>
      <c r="AB29" s="415">
        <v>0</v>
      </c>
      <c r="AC29" s="415">
        <v>0</v>
      </c>
      <c r="AD29" s="415">
        <v>0</v>
      </c>
      <c r="AE29" s="415">
        <v>0</v>
      </c>
      <c r="AF29" s="415">
        <v>0</v>
      </c>
      <c r="AG29" s="416">
        <v>0</v>
      </c>
      <c r="AH29" s="417">
        <v>0</v>
      </c>
      <c r="AI29" s="415">
        <v>0</v>
      </c>
      <c r="AJ29" s="419">
        <v>0</v>
      </c>
    </row>
    <row r="30" spans="2:36">
      <c r="B30" s="148">
        <v>41333</v>
      </c>
      <c r="C30" s="417"/>
      <c r="D30" s="415"/>
      <c r="E30" s="415">
        <v>-20.9</v>
      </c>
      <c r="F30" s="415">
        <v>-16.2</v>
      </c>
      <c r="G30" s="415">
        <v>-30.2</v>
      </c>
      <c r="H30" s="415">
        <v>-23</v>
      </c>
      <c r="I30" s="415">
        <v>-17.600000000000001</v>
      </c>
      <c r="J30" s="415">
        <v>-10.7</v>
      </c>
      <c r="K30" s="415">
        <v>-31</v>
      </c>
      <c r="L30" s="415">
        <v>-22</v>
      </c>
      <c r="M30" s="415">
        <v>-11.6</v>
      </c>
      <c r="N30" s="415">
        <v>-16.7</v>
      </c>
      <c r="O30" s="415">
        <v>-9.8000000000000007</v>
      </c>
      <c r="P30" s="416">
        <v>-4.7</v>
      </c>
      <c r="Q30" s="417">
        <v>-13.9</v>
      </c>
      <c r="R30" s="415">
        <v>-19.899999999999999</v>
      </c>
      <c r="S30" s="416">
        <v>-20.5</v>
      </c>
      <c r="T30" s="420"/>
      <c r="U30" s="415"/>
      <c r="V30" s="415">
        <v>0</v>
      </c>
      <c r="W30" s="415">
        <v>0</v>
      </c>
      <c r="X30" s="415">
        <v>0</v>
      </c>
      <c r="Y30" s="415">
        <v>0</v>
      </c>
      <c r="Z30" s="415">
        <v>0</v>
      </c>
      <c r="AA30" s="415">
        <v>0</v>
      </c>
      <c r="AB30" s="415">
        <v>0</v>
      </c>
      <c r="AC30" s="415">
        <v>0</v>
      </c>
      <c r="AD30" s="415">
        <v>0</v>
      </c>
      <c r="AE30" s="415">
        <v>0</v>
      </c>
      <c r="AF30" s="415">
        <v>0</v>
      </c>
      <c r="AG30" s="416">
        <v>0</v>
      </c>
      <c r="AH30" s="417">
        <v>0</v>
      </c>
      <c r="AI30" s="415">
        <v>0</v>
      </c>
      <c r="AJ30" s="419">
        <v>0</v>
      </c>
    </row>
    <row r="31" spans="2:36">
      <c r="B31" s="148">
        <v>41361</v>
      </c>
      <c r="C31" s="417">
        <v>-24.1</v>
      </c>
      <c r="D31" s="415">
        <v>-20.3</v>
      </c>
      <c r="E31" s="415">
        <v>-20.2</v>
      </c>
      <c r="F31" s="415">
        <v>-15.8</v>
      </c>
      <c r="G31" s="415">
        <v>-30.2</v>
      </c>
      <c r="H31" s="415">
        <v>-22.1</v>
      </c>
      <c r="I31" s="415">
        <v>-17.100000000000001</v>
      </c>
      <c r="J31" s="415">
        <v>-10.4</v>
      </c>
      <c r="K31" s="415">
        <v>-30</v>
      </c>
      <c r="L31" s="415">
        <v>-21.3</v>
      </c>
      <c r="M31" s="415">
        <v>-11.4</v>
      </c>
      <c r="N31" s="415">
        <v>-16.2</v>
      </c>
      <c r="O31" s="415">
        <v>-9.5</v>
      </c>
      <c r="P31" s="416">
        <v>-4.5</v>
      </c>
      <c r="Q31" s="417">
        <v>-14</v>
      </c>
      <c r="R31" s="415">
        <v>-19.899999999999999</v>
      </c>
      <c r="S31" s="416">
        <v>-20.100000000000001</v>
      </c>
      <c r="T31" s="420">
        <v>0</v>
      </c>
      <c r="U31" s="415">
        <v>0</v>
      </c>
      <c r="V31" s="415">
        <v>0</v>
      </c>
      <c r="W31" s="415">
        <v>0</v>
      </c>
      <c r="X31" s="415">
        <v>0</v>
      </c>
      <c r="Y31" s="415">
        <v>0</v>
      </c>
      <c r="Z31" s="415">
        <v>0</v>
      </c>
      <c r="AA31" s="415">
        <v>0</v>
      </c>
      <c r="AB31" s="415">
        <v>0</v>
      </c>
      <c r="AC31" s="415">
        <v>0</v>
      </c>
      <c r="AD31" s="415">
        <v>0</v>
      </c>
      <c r="AE31" s="415">
        <v>0</v>
      </c>
      <c r="AF31" s="415">
        <v>0</v>
      </c>
      <c r="AG31" s="416">
        <v>0</v>
      </c>
      <c r="AH31" s="417">
        <v>0</v>
      </c>
      <c r="AI31" s="415">
        <v>0</v>
      </c>
      <c r="AJ31" s="419">
        <v>0</v>
      </c>
    </row>
    <row r="32" spans="2:36">
      <c r="B32" s="148">
        <v>41394</v>
      </c>
      <c r="C32" s="417">
        <v>-30.9</v>
      </c>
      <c r="D32" s="415">
        <v>-19.899999999999999</v>
      </c>
      <c r="E32" s="415">
        <v>-19.5</v>
      </c>
      <c r="F32" s="415">
        <v>-15.7</v>
      </c>
      <c r="G32" s="415">
        <v>-29</v>
      </c>
      <c r="H32" s="415">
        <v>-21.1</v>
      </c>
      <c r="I32" s="415">
        <v>-16.899999999999999</v>
      </c>
      <c r="J32" s="415">
        <v>-10.4</v>
      </c>
      <c r="K32" s="415">
        <v>-28.9</v>
      </c>
      <c r="L32" s="415">
        <v>-21.1</v>
      </c>
      <c r="M32" s="415">
        <v>-11.4</v>
      </c>
      <c r="N32" s="415">
        <v>-16.5</v>
      </c>
      <c r="O32" s="415">
        <v>-9.6</v>
      </c>
      <c r="P32" s="416">
        <v>-4.4000000000000004</v>
      </c>
      <c r="Q32" s="417">
        <v>-13.3</v>
      </c>
      <c r="R32" s="415">
        <v>-18.3</v>
      </c>
      <c r="S32" s="416">
        <v>-19.399999999999999</v>
      </c>
      <c r="T32" s="420">
        <v>0</v>
      </c>
      <c r="U32" s="415">
        <v>0</v>
      </c>
      <c r="V32" s="415">
        <v>0</v>
      </c>
      <c r="W32" s="415">
        <v>0</v>
      </c>
      <c r="X32" s="415">
        <v>0</v>
      </c>
      <c r="Y32" s="415">
        <v>0</v>
      </c>
      <c r="Z32" s="415">
        <v>0</v>
      </c>
      <c r="AA32" s="415">
        <v>0</v>
      </c>
      <c r="AB32" s="415">
        <v>0</v>
      </c>
      <c r="AC32" s="415">
        <v>0</v>
      </c>
      <c r="AD32" s="415">
        <v>0</v>
      </c>
      <c r="AE32" s="415">
        <v>0</v>
      </c>
      <c r="AF32" s="415">
        <v>0</v>
      </c>
      <c r="AG32" s="416">
        <v>0</v>
      </c>
      <c r="AH32" s="417">
        <v>0</v>
      </c>
      <c r="AI32" s="415">
        <v>0</v>
      </c>
      <c r="AJ32" s="419">
        <v>0</v>
      </c>
    </row>
    <row r="33" spans="2:36">
      <c r="B33" s="148">
        <v>41425</v>
      </c>
      <c r="C33" s="417">
        <v>-14.3</v>
      </c>
      <c r="D33" s="415">
        <v>-21.5</v>
      </c>
      <c r="E33" s="415">
        <v>-21.4</v>
      </c>
      <c r="F33" s="415">
        <v>-15.3</v>
      </c>
      <c r="G33" s="415">
        <v>-32</v>
      </c>
      <c r="H33" s="415">
        <v>-23.4</v>
      </c>
      <c r="I33" s="415">
        <v>-15.9</v>
      </c>
      <c r="J33" s="415">
        <v>-9.8000000000000007</v>
      </c>
      <c r="K33" s="415">
        <v>-29.4</v>
      </c>
      <c r="L33" s="415">
        <v>-18.899999999999999</v>
      </c>
      <c r="M33" s="415">
        <v>-10.6</v>
      </c>
      <c r="N33" s="415">
        <v>-13.8</v>
      </c>
      <c r="O33" s="415">
        <v>-8.1999999999999993</v>
      </c>
      <c r="P33" s="416">
        <v>-3.8</v>
      </c>
      <c r="Q33" s="417">
        <v>-16.600000000000001</v>
      </c>
      <c r="R33" s="415">
        <v>-24.7</v>
      </c>
      <c r="S33" s="416">
        <v>-19.3</v>
      </c>
      <c r="T33" s="420">
        <v>0</v>
      </c>
      <c r="U33" s="415">
        <v>0</v>
      </c>
      <c r="V33" s="415">
        <v>0</v>
      </c>
      <c r="W33" s="415">
        <v>0</v>
      </c>
      <c r="X33" s="415">
        <v>0</v>
      </c>
      <c r="Y33" s="415">
        <v>0</v>
      </c>
      <c r="Z33" s="415">
        <v>0</v>
      </c>
      <c r="AA33" s="415">
        <v>0</v>
      </c>
      <c r="AB33" s="415">
        <v>0</v>
      </c>
      <c r="AC33" s="415">
        <v>0</v>
      </c>
      <c r="AD33" s="415">
        <v>0</v>
      </c>
      <c r="AE33" s="415">
        <v>0</v>
      </c>
      <c r="AF33" s="415">
        <v>0</v>
      </c>
      <c r="AG33" s="416">
        <v>0</v>
      </c>
      <c r="AH33" s="417">
        <v>0</v>
      </c>
      <c r="AI33" s="415">
        <v>0</v>
      </c>
      <c r="AJ33" s="419">
        <v>0</v>
      </c>
    </row>
    <row r="34" spans="2:36">
      <c r="B34" s="148">
        <v>41453</v>
      </c>
      <c r="C34" s="417">
        <v>-6.5</v>
      </c>
      <c r="D34" s="415">
        <v>-14.7</v>
      </c>
      <c r="E34" s="415">
        <v>-15.9</v>
      </c>
      <c r="F34" s="415">
        <v>-13.3</v>
      </c>
      <c r="G34" s="415">
        <v>-21.3</v>
      </c>
      <c r="H34" s="415">
        <v>-16.7</v>
      </c>
      <c r="I34" s="415">
        <v>-14</v>
      </c>
      <c r="J34" s="415">
        <v>-8.8000000000000007</v>
      </c>
      <c r="K34" s="415">
        <v>-22.5</v>
      </c>
      <c r="L34" s="415">
        <v>-17.8</v>
      </c>
      <c r="M34" s="415">
        <v>-9.6999999999999993</v>
      </c>
      <c r="N34" s="415">
        <v>-15.5</v>
      </c>
      <c r="O34" s="415">
        <v>-8.6</v>
      </c>
      <c r="P34" s="416">
        <v>-4.2</v>
      </c>
      <c r="Q34" s="417">
        <v>-9.1999999999999993</v>
      </c>
      <c r="R34" s="415">
        <v>-11.7</v>
      </c>
      <c r="S34" s="416">
        <v>-13.3</v>
      </c>
      <c r="T34" s="420">
        <v>0</v>
      </c>
      <c r="U34" s="415">
        <v>0</v>
      </c>
      <c r="V34" s="415">
        <v>0</v>
      </c>
      <c r="W34" s="415">
        <v>0</v>
      </c>
      <c r="X34" s="415">
        <v>0</v>
      </c>
      <c r="Y34" s="415">
        <v>0</v>
      </c>
      <c r="Z34" s="415">
        <v>0</v>
      </c>
      <c r="AA34" s="415">
        <v>0</v>
      </c>
      <c r="AB34" s="415">
        <v>0</v>
      </c>
      <c r="AC34" s="415">
        <v>0</v>
      </c>
      <c r="AD34" s="415">
        <v>0</v>
      </c>
      <c r="AE34" s="415">
        <v>0</v>
      </c>
      <c r="AF34" s="415">
        <v>0</v>
      </c>
      <c r="AG34" s="416">
        <v>0</v>
      </c>
      <c r="AH34" s="417">
        <v>0</v>
      </c>
      <c r="AI34" s="415">
        <v>0</v>
      </c>
      <c r="AJ34" s="419">
        <v>0</v>
      </c>
    </row>
    <row r="35" spans="2:36">
      <c r="B35" s="148">
        <v>41486</v>
      </c>
      <c r="C35" s="417">
        <v>-4.3</v>
      </c>
      <c r="D35" s="415">
        <v>-9.6999999999999993</v>
      </c>
      <c r="E35" s="415">
        <v>-12.7</v>
      </c>
      <c r="F35" s="415">
        <v>-10.6</v>
      </c>
      <c r="G35" s="415">
        <v>-14.6</v>
      </c>
      <c r="H35" s="415">
        <v>-13.4</v>
      </c>
      <c r="I35" s="415">
        <v>-11.6</v>
      </c>
      <c r="J35" s="415">
        <v>-8.3000000000000007</v>
      </c>
      <c r="K35" s="415">
        <v>-16.8</v>
      </c>
      <c r="L35" s="415">
        <v>-14.1</v>
      </c>
      <c r="M35" s="415">
        <v>-9.1999999999999993</v>
      </c>
      <c r="N35" s="415">
        <v>-15.5</v>
      </c>
      <c r="O35" s="415">
        <v>-9.5</v>
      </c>
      <c r="P35" s="416">
        <v>-4.5</v>
      </c>
      <c r="Q35" s="417">
        <v>-5.3</v>
      </c>
      <c r="R35" s="415">
        <v>-7.8</v>
      </c>
      <c r="S35" s="416">
        <v>-8.8000000000000007</v>
      </c>
      <c r="T35" s="420">
        <v>0</v>
      </c>
      <c r="U35" s="415">
        <v>0</v>
      </c>
      <c r="V35" s="415">
        <v>0</v>
      </c>
      <c r="W35" s="415">
        <v>0</v>
      </c>
      <c r="X35" s="415">
        <v>0</v>
      </c>
      <c r="Y35" s="415">
        <v>0</v>
      </c>
      <c r="Z35" s="415">
        <v>0</v>
      </c>
      <c r="AA35" s="415">
        <v>0</v>
      </c>
      <c r="AB35" s="415">
        <v>0</v>
      </c>
      <c r="AC35" s="415">
        <v>0</v>
      </c>
      <c r="AD35" s="415">
        <v>0</v>
      </c>
      <c r="AE35" s="415">
        <v>0</v>
      </c>
      <c r="AF35" s="415">
        <v>0</v>
      </c>
      <c r="AG35" s="416">
        <v>0</v>
      </c>
      <c r="AH35" s="417">
        <v>0</v>
      </c>
      <c r="AI35" s="415">
        <v>0</v>
      </c>
      <c r="AJ35" s="419">
        <v>0</v>
      </c>
    </row>
    <row r="36" spans="2:36">
      <c r="B36" s="148">
        <v>41516</v>
      </c>
      <c r="C36" s="417">
        <v>-3.5</v>
      </c>
      <c r="D36" s="415">
        <v>-8</v>
      </c>
      <c r="E36" s="415">
        <v>-11.2</v>
      </c>
      <c r="F36" s="415">
        <v>-9.5</v>
      </c>
      <c r="G36" s="415">
        <v>-12.3</v>
      </c>
      <c r="H36" s="415">
        <v>-11.9</v>
      </c>
      <c r="I36" s="415">
        <v>-10.4</v>
      </c>
      <c r="J36" s="415">
        <v>-7.8</v>
      </c>
      <c r="K36" s="415">
        <v>-14.3</v>
      </c>
      <c r="L36" s="415">
        <v>-12.4</v>
      </c>
      <c r="M36" s="415">
        <v>-8.6</v>
      </c>
      <c r="N36" s="415">
        <v>-15.3</v>
      </c>
      <c r="O36" s="415">
        <v>-9.6</v>
      </c>
      <c r="P36" s="416">
        <v>-4.5999999999999996</v>
      </c>
      <c r="Q36" s="417">
        <v>-3.9</v>
      </c>
      <c r="R36" s="415">
        <v>-6.4</v>
      </c>
      <c r="S36" s="416">
        <v>-7.2</v>
      </c>
      <c r="T36" s="420">
        <v>0</v>
      </c>
      <c r="U36" s="415">
        <v>0</v>
      </c>
      <c r="V36" s="415">
        <v>0</v>
      </c>
      <c r="W36" s="415">
        <v>0</v>
      </c>
      <c r="X36" s="415">
        <v>0</v>
      </c>
      <c r="Y36" s="415">
        <v>0</v>
      </c>
      <c r="Z36" s="415">
        <v>0</v>
      </c>
      <c r="AA36" s="415">
        <v>0</v>
      </c>
      <c r="AB36" s="415">
        <v>0</v>
      </c>
      <c r="AC36" s="415">
        <v>0</v>
      </c>
      <c r="AD36" s="415">
        <v>0</v>
      </c>
      <c r="AE36" s="415">
        <v>0</v>
      </c>
      <c r="AF36" s="415">
        <v>0</v>
      </c>
      <c r="AG36" s="416">
        <v>0</v>
      </c>
      <c r="AH36" s="417">
        <v>0</v>
      </c>
      <c r="AI36" s="415">
        <v>0</v>
      </c>
      <c r="AJ36" s="419">
        <v>0</v>
      </c>
    </row>
    <row r="37" spans="2:36">
      <c r="B37" s="305">
        <v>41547</v>
      </c>
      <c r="C37" s="421">
        <v>-5.9</v>
      </c>
      <c r="D37" s="422">
        <v>-6.7</v>
      </c>
      <c r="E37" s="422">
        <v>-10.3</v>
      </c>
      <c r="F37" s="422">
        <v>-8.9</v>
      </c>
      <c r="G37" s="422">
        <v>-10.4</v>
      </c>
      <c r="H37" s="422">
        <v>-10.9</v>
      </c>
      <c r="I37" s="422">
        <v>-9.8000000000000007</v>
      </c>
      <c r="J37" s="422">
        <v>-7.4</v>
      </c>
      <c r="K37" s="422">
        <v>-13.8</v>
      </c>
      <c r="L37" s="422">
        <v>-11.9</v>
      </c>
      <c r="M37" s="422">
        <v>-8.1999999999999993</v>
      </c>
      <c r="N37" s="422">
        <v>-15.3</v>
      </c>
      <c r="O37" s="422">
        <v>-9.6999999999999993</v>
      </c>
      <c r="P37" s="423">
        <v>-4.7</v>
      </c>
      <c r="Q37" s="421">
        <v>-3</v>
      </c>
      <c r="R37" s="422">
        <v>-5.6</v>
      </c>
      <c r="S37" s="423">
        <v>-6.5</v>
      </c>
      <c r="T37" s="424">
        <v>0</v>
      </c>
      <c r="U37" s="422">
        <v>0</v>
      </c>
      <c r="V37" s="422">
        <v>0</v>
      </c>
      <c r="W37" s="422">
        <v>0</v>
      </c>
      <c r="X37" s="422">
        <v>0</v>
      </c>
      <c r="Y37" s="422">
        <v>0</v>
      </c>
      <c r="Z37" s="422">
        <v>0</v>
      </c>
      <c r="AA37" s="422">
        <v>0</v>
      </c>
      <c r="AB37" s="422">
        <v>0</v>
      </c>
      <c r="AC37" s="422">
        <v>0</v>
      </c>
      <c r="AD37" s="422">
        <v>0</v>
      </c>
      <c r="AE37" s="422">
        <v>0</v>
      </c>
      <c r="AF37" s="422">
        <v>0</v>
      </c>
      <c r="AG37" s="423">
        <v>0</v>
      </c>
      <c r="AH37" s="421">
        <v>0</v>
      </c>
      <c r="AI37" s="422">
        <v>0</v>
      </c>
      <c r="AJ37" s="425">
        <v>0</v>
      </c>
    </row>
    <row r="41" spans="2:36">
      <c r="B41" s="75" t="s">
        <v>251</v>
      </c>
      <c r="C41" s="67"/>
      <c r="D41" s="67"/>
      <c r="E41" s="67"/>
      <c r="F41" s="67"/>
      <c r="G41" s="67"/>
      <c r="H41" s="67"/>
      <c r="I41" s="67"/>
      <c r="J41" s="67"/>
      <c r="K41" s="67"/>
      <c r="L41" s="67"/>
      <c r="M41" s="67"/>
      <c r="N41" s="67"/>
      <c r="O41" s="67"/>
      <c r="P41" s="67"/>
      <c r="Q41" s="67"/>
      <c r="R41" s="67"/>
      <c r="S41" s="67"/>
      <c r="T41" s="67"/>
      <c r="U41" s="67"/>
      <c r="V41" s="67"/>
      <c r="W41" s="67"/>
      <c r="X41" s="67"/>
      <c r="Y41" s="67"/>
      <c r="Z41" s="67"/>
      <c r="AA41" s="67"/>
      <c r="AB41" s="67"/>
      <c r="AC41" s="67"/>
      <c r="AD41" s="67"/>
      <c r="AE41" s="67"/>
      <c r="AF41" s="67"/>
      <c r="AG41" s="67"/>
      <c r="AH41" s="67"/>
      <c r="AI41" s="67"/>
      <c r="AJ41" s="67"/>
    </row>
    <row r="42" spans="2:36" hidden="1">
      <c r="B42" s="76"/>
      <c r="C42" s="76"/>
      <c r="D42" s="76"/>
      <c r="E42" s="76"/>
      <c r="F42" s="76"/>
      <c r="G42" s="76"/>
      <c r="H42" s="76"/>
      <c r="I42" s="76"/>
      <c r="J42" s="76"/>
      <c r="K42" s="76"/>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76"/>
    </row>
    <row r="43" spans="2:36">
      <c r="B43" s="304"/>
      <c r="C43" s="633" t="s">
        <v>256</v>
      </c>
      <c r="D43" s="634"/>
      <c r="E43" s="634"/>
      <c r="F43" s="634"/>
      <c r="G43" s="634"/>
      <c r="H43" s="634"/>
      <c r="I43" s="634"/>
      <c r="J43" s="634"/>
      <c r="K43" s="634"/>
      <c r="L43" s="634"/>
      <c r="M43" s="634"/>
      <c r="N43" s="634"/>
      <c r="O43" s="634"/>
      <c r="P43" s="634"/>
      <c r="Q43" s="634"/>
      <c r="R43" s="634"/>
      <c r="S43" s="634"/>
      <c r="T43" s="644" t="s">
        <v>45</v>
      </c>
      <c r="U43" s="640"/>
      <c r="V43" s="640"/>
      <c r="W43" s="640"/>
      <c r="X43" s="640"/>
      <c r="Y43" s="640"/>
      <c r="Z43" s="640"/>
      <c r="AA43" s="640"/>
      <c r="AB43" s="640"/>
      <c r="AC43" s="640"/>
      <c r="AD43" s="640"/>
      <c r="AE43" s="640"/>
      <c r="AF43" s="640"/>
      <c r="AG43" s="640"/>
      <c r="AH43" s="640"/>
      <c r="AI43" s="640"/>
      <c r="AJ43" s="641"/>
    </row>
    <row r="44" spans="2:36" ht="45">
      <c r="B44" s="143" t="s">
        <v>19</v>
      </c>
      <c r="C44" s="143" t="s">
        <v>196</v>
      </c>
      <c r="D44" s="144" t="s">
        <v>213</v>
      </c>
      <c r="E44" s="144" t="s">
        <v>197</v>
      </c>
      <c r="F44" s="144" t="s">
        <v>198</v>
      </c>
      <c r="G44" s="144" t="s">
        <v>199</v>
      </c>
      <c r="H44" s="144" t="s">
        <v>200</v>
      </c>
      <c r="I44" s="144" t="s">
        <v>201</v>
      </c>
      <c r="J44" s="144" t="s">
        <v>202</v>
      </c>
      <c r="K44" s="144" t="s">
        <v>203</v>
      </c>
      <c r="L44" s="144" t="s">
        <v>204</v>
      </c>
      <c r="M44" s="144" t="s">
        <v>206</v>
      </c>
      <c r="N44" s="144" t="s">
        <v>205</v>
      </c>
      <c r="O44" s="144" t="s">
        <v>207</v>
      </c>
      <c r="P44" s="144" t="s">
        <v>208</v>
      </c>
      <c r="Q44" s="143" t="s">
        <v>209</v>
      </c>
      <c r="R44" s="144" t="s">
        <v>210</v>
      </c>
      <c r="S44" s="144" t="s">
        <v>211</v>
      </c>
      <c r="T44" s="201" t="s">
        <v>196</v>
      </c>
      <c r="U44" s="197" t="s">
        <v>213</v>
      </c>
      <c r="V44" s="197" t="s">
        <v>197</v>
      </c>
      <c r="W44" s="197" t="s">
        <v>198</v>
      </c>
      <c r="X44" s="197" t="s">
        <v>199</v>
      </c>
      <c r="Y44" s="197" t="s">
        <v>200</v>
      </c>
      <c r="Z44" s="197" t="s">
        <v>201</v>
      </c>
      <c r="AA44" s="197" t="s">
        <v>202</v>
      </c>
      <c r="AB44" s="197" t="s">
        <v>203</v>
      </c>
      <c r="AC44" s="197" t="s">
        <v>204</v>
      </c>
      <c r="AD44" s="197" t="s">
        <v>206</v>
      </c>
      <c r="AE44" s="197" t="s">
        <v>205</v>
      </c>
      <c r="AF44" s="197" t="s">
        <v>207</v>
      </c>
      <c r="AG44" s="197" t="s">
        <v>208</v>
      </c>
      <c r="AH44" s="195" t="s">
        <v>209</v>
      </c>
      <c r="AI44" s="197" t="s">
        <v>210</v>
      </c>
      <c r="AJ44" s="309" t="s">
        <v>211</v>
      </c>
    </row>
    <row r="45" spans="2:36">
      <c r="B45" s="148">
        <v>40633</v>
      </c>
      <c r="C45" s="306"/>
      <c r="D45" s="83"/>
      <c r="E45" s="83"/>
      <c r="F45" s="83"/>
      <c r="G45" s="83">
        <v>3.6124352492335088E-2</v>
      </c>
      <c r="H45" s="83">
        <v>3.5625169224482889E-2</v>
      </c>
      <c r="I45" s="83">
        <v>4.2213442638846396E-2</v>
      </c>
      <c r="J45" s="83">
        <v>7.1882055328776034E-2</v>
      </c>
      <c r="K45" s="83">
        <v>2.1955650514952768E-2</v>
      </c>
      <c r="L45" s="83">
        <v>1.8769750788316615E-2</v>
      </c>
      <c r="M45" s="83">
        <v>6.2180716525620065E-2</v>
      </c>
      <c r="N45" s="83">
        <v>3.3812764387043032E-2</v>
      </c>
      <c r="O45" s="83">
        <v>6.2770543855242597E-2</v>
      </c>
      <c r="P45" s="109">
        <v>7.3886984482892284E-2</v>
      </c>
      <c r="Q45" s="307"/>
      <c r="R45" s="83"/>
      <c r="S45" s="109"/>
      <c r="T45" s="112"/>
      <c r="U45" s="83"/>
      <c r="V45" s="83"/>
      <c r="W45" s="83"/>
      <c r="X45" s="83">
        <v>-0.25605218923253342</v>
      </c>
      <c r="Y45" s="83">
        <v>-4.1288833533050531E-2</v>
      </c>
      <c r="Z45" s="83">
        <v>3.7362366276531074E-4</v>
      </c>
      <c r="AA45" s="83">
        <v>-9.1915367221671717E-3</v>
      </c>
      <c r="AB45" s="83">
        <v>-2.6116847310371904E-3</v>
      </c>
      <c r="AC45" s="83">
        <v>4.5696463277008761E-3</v>
      </c>
      <c r="AD45" s="83">
        <v>9.2131261571036169E-3</v>
      </c>
      <c r="AE45" s="83">
        <v>1.3647979234288178E-2</v>
      </c>
      <c r="AF45" s="83">
        <v>8.4699363217672873E-3</v>
      </c>
      <c r="AG45" s="109">
        <v>-0.11324713080440045</v>
      </c>
      <c r="AH45" s="307"/>
      <c r="AI45" s="83"/>
      <c r="AJ45" s="87"/>
    </row>
    <row r="46" spans="2:36">
      <c r="B46" s="148">
        <v>40662</v>
      </c>
      <c r="C46" s="307"/>
      <c r="D46" s="83"/>
      <c r="E46" s="83"/>
      <c r="F46" s="83"/>
      <c r="G46" s="83">
        <v>-4.317145745881823E-3</v>
      </c>
      <c r="H46" s="83">
        <v>7.900665073663507E-3</v>
      </c>
      <c r="I46" s="83">
        <v>1.561615582927529E-2</v>
      </c>
      <c r="J46" s="83">
        <v>2.8448508281647758E-2</v>
      </c>
      <c r="K46" s="83">
        <v>1.1086655201615267E-2</v>
      </c>
      <c r="L46" s="83">
        <v>2.7950441814573818E-2</v>
      </c>
      <c r="M46" s="83">
        <v>4.3976238975847723E-2</v>
      </c>
      <c r="N46" s="83">
        <v>2.9413598276312219E-2</v>
      </c>
      <c r="O46" s="83">
        <v>8.6879832510718819E-3</v>
      </c>
      <c r="P46" s="109">
        <v>-8.4257527037918684E-3</v>
      </c>
      <c r="Q46" s="307"/>
      <c r="R46" s="83"/>
      <c r="S46" s="109"/>
      <c r="T46" s="113"/>
      <c r="U46" s="83"/>
      <c r="V46" s="83"/>
      <c r="W46" s="83"/>
      <c r="X46" s="83">
        <v>-0.10094701787648182</v>
      </c>
      <c r="Y46" s="83">
        <v>-3.7979293916399065E-2</v>
      </c>
      <c r="Z46" s="83">
        <v>0</v>
      </c>
      <c r="AA46" s="83">
        <v>-6.7089394766991842E-3</v>
      </c>
      <c r="AB46" s="83">
        <v>-6.5208387839511611E-3</v>
      </c>
      <c r="AC46" s="83">
        <v>1.5571011444556776E-2</v>
      </c>
      <c r="AD46" s="83">
        <v>8.4426026334774845E-3</v>
      </c>
      <c r="AE46" s="83">
        <v>2.2751968839934744E-2</v>
      </c>
      <c r="AF46" s="83">
        <v>4.4905979692705725E-3</v>
      </c>
      <c r="AG46" s="109">
        <v>-2.0108604411630943E-2</v>
      </c>
      <c r="AH46" s="307"/>
      <c r="AI46" s="83"/>
      <c r="AJ46" s="87"/>
    </row>
    <row r="47" spans="2:36">
      <c r="B47" s="148">
        <v>40694</v>
      </c>
      <c r="C47" s="307"/>
      <c r="D47" s="83"/>
      <c r="E47" s="83"/>
      <c r="F47" s="83"/>
      <c r="G47" s="83">
        <v>1.1037528093500962E-2</v>
      </c>
      <c r="H47" s="83">
        <v>1.3777952552767269E-2</v>
      </c>
      <c r="I47" s="83">
        <v>2.3060956345221185E-2</v>
      </c>
      <c r="J47" s="83">
        <v>1.4358184967478311E-2</v>
      </c>
      <c r="K47" s="83">
        <v>1.9377795767237662E-2</v>
      </c>
      <c r="L47" s="83">
        <v>1.8021350681317123E-2</v>
      </c>
      <c r="M47" s="83">
        <v>-5.1237282876957085E-4</v>
      </c>
      <c r="N47" s="83">
        <v>-9.2293694882896217E-3</v>
      </c>
      <c r="O47" s="83">
        <v>8.9133746498619802E-3</v>
      </c>
      <c r="P47" s="109">
        <v>2.0209420296330216E-2</v>
      </c>
      <c r="Q47" s="307"/>
      <c r="R47" s="83"/>
      <c r="S47" s="109"/>
      <c r="T47" s="113"/>
      <c r="U47" s="83"/>
      <c r="V47" s="83"/>
      <c r="W47" s="83"/>
      <c r="X47" s="83">
        <v>-0.11822339969079425</v>
      </c>
      <c r="Y47" s="83">
        <v>-2.405699060701064E-2</v>
      </c>
      <c r="Z47" s="83">
        <v>1.0199117840202531E-2</v>
      </c>
      <c r="AA47" s="83">
        <v>2.3986918530522297E-3</v>
      </c>
      <c r="AB47" s="83">
        <v>-3.1376054180097218E-3</v>
      </c>
      <c r="AC47" s="83">
        <v>1.6323595920574259E-2</v>
      </c>
      <c r="AD47" s="83">
        <v>5.4078217853857974E-3</v>
      </c>
      <c r="AE47" s="83">
        <v>6.6672992275673667E-3</v>
      </c>
      <c r="AF47" s="83">
        <v>6.6375158756337626E-3</v>
      </c>
      <c r="AG47" s="109">
        <v>-6.6500876228174716E-2</v>
      </c>
      <c r="AH47" s="307"/>
      <c r="AI47" s="83"/>
      <c r="AJ47" s="87"/>
    </row>
    <row r="48" spans="2:36">
      <c r="B48" s="148">
        <v>40724</v>
      </c>
      <c r="C48" s="307"/>
      <c r="D48" s="83"/>
      <c r="E48" s="83"/>
      <c r="F48" s="83"/>
      <c r="G48" s="83">
        <v>2.5650607281422592E-2</v>
      </c>
      <c r="H48" s="83">
        <v>1.8409076182017408E-2</v>
      </c>
      <c r="I48" s="83">
        <v>1.5223249777742212E-2</v>
      </c>
      <c r="J48" s="83">
        <v>3.4581508330650435E-2</v>
      </c>
      <c r="K48" s="83">
        <v>-1.5880174463748591E-3</v>
      </c>
      <c r="L48" s="83">
        <v>-7.9950745323960938E-3</v>
      </c>
      <c r="M48" s="83">
        <v>1.4945311638484258E-2</v>
      </c>
      <c r="N48" s="83">
        <v>-1.1555570071920103E-2</v>
      </c>
      <c r="O48" s="83">
        <v>1.3030859034495518E-2</v>
      </c>
      <c r="P48" s="109">
        <v>2.2414407584701271E-2</v>
      </c>
      <c r="Q48" s="307">
        <v>2.9179979970261755E-2</v>
      </c>
      <c r="R48" s="83">
        <v>1.9379560219741167E-2</v>
      </c>
      <c r="S48" s="109">
        <v>1.7314811704134823E-2</v>
      </c>
      <c r="T48" s="113"/>
      <c r="U48" s="83"/>
      <c r="V48" s="83"/>
      <c r="W48" s="83"/>
      <c r="X48" s="83">
        <v>-1.2172530202098386E-2</v>
      </c>
      <c r="Y48" s="83">
        <v>7.915956679283812E-5</v>
      </c>
      <c r="Z48" s="83">
        <v>-1.6011026167651714E-4</v>
      </c>
      <c r="AA48" s="83">
        <v>1.5597449126301299E-3</v>
      </c>
      <c r="AB48" s="83">
        <v>-5.2797805607468478E-3</v>
      </c>
      <c r="AC48" s="83">
        <v>-1.2018191669373653E-2</v>
      </c>
      <c r="AD48" s="83">
        <v>-2.1690824654473672E-4</v>
      </c>
      <c r="AE48" s="83">
        <v>-1.3415954023804692E-2</v>
      </c>
      <c r="AF48" s="83">
        <v>-5.4897253342721635E-4</v>
      </c>
      <c r="AG48" s="109">
        <v>-4.2984030268898412E-3</v>
      </c>
      <c r="AH48" s="307">
        <v>-0.15512022918684881</v>
      </c>
      <c r="AI48" s="83">
        <v>-2.358090777161257E-3</v>
      </c>
      <c r="AJ48" s="87">
        <v>3.1834261085062275E-5</v>
      </c>
    </row>
    <row r="49" spans="2:36">
      <c r="B49" s="148">
        <v>40753</v>
      </c>
      <c r="C49" s="307"/>
      <c r="D49" s="83"/>
      <c r="E49" s="83"/>
      <c r="F49" s="83"/>
      <c r="G49" s="83">
        <v>-4.5992988193471168E-2</v>
      </c>
      <c r="H49" s="83">
        <v>-4.2153080543305528E-2</v>
      </c>
      <c r="I49" s="83">
        <v>-5.039308837949915E-2</v>
      </c>
      <c r="J49" s="83">
        <v>-6.6402555702337385E-2</v>
      </c>
      <c r="K49" s="83">
        <v>-4.0057806853647945E-2</v>
      </c>
      <c r="L49" s="83">
        <v>-4.5941284315719165E-2</v>
      </c>
      <c r="M49" s="83">
        <v>-7.072862627022683E-2</v>
      </c>
      <c r="N49" s="83">
        <v>-1.5196736525636535E-2</v>
      </c>
      <c r="O49" s="83">
        <v>-3.1829368384301775E-2</v>
      </c>
      <c r="P49" s="109">
        <v>-4.0366675343252785E-2</v>
      </c>
      <c r="Q49" s="307">
        <v>-5.6987937198630212E-2</v>
      </c>
      <c r="R49" s="83">
        <v>-5.2149038820206814E-2</v>
      </c>
      <c r="S49" s="109">
        <v>-5.5127166970192092E-2</v>
      </c>
      <c r="T49" s="113"/>
      <c r="U49" s="83"/>
      <c r="V49" s="83"/>
      <c r="W49" s="83"/>
      <c r="X49" s="83">
        <v>1.4870505472946636E-2</v>
      </c>
      <c r="Y49" s="83">
        <v>7.2774395719842067E-4</v>
      </c>
      <c r="Z49" s="83">
        <v>-2.8540501676033981E-3</v>
      </c>
      <c r="AA49" s="83">
        <v>1.1695887889301515E-3</v>
      </c>
      <c r="AB49" s="83">
        <v>-2.5069654235709566E-4</v>
      </c>
      <c r="AC49" s="83">
        <v>-3.185103996713868E-3</v>
      </c>
      <c r="AD49" s="83">
        <v>-6.4792403004426012E-3</v>
      </c>
      <c r="AE49" s="83">
        <v>1.0629910814065236E-2</v>
      </c>
      <c r="AF49" s="83">
        <v>1.172682298702171E-3</v>
      </c>
      <c r="AG49" s="109">
        <v>1.3561670501593137E-3</v>
      </c>
      <c r="AH49" s="307">
        <v>0.35445473618171158</v>
      </c>
      <c r="AI49" s="83">
        <v>1.3274786050146203E-2</v>
      </c>
      <c r="AJ49" s="87">
        <v>2.9637780356785198E-3</v>
      </c>
    </row>
    <row r="50" spans="2:36">
      <c r="B50" s="148">
        <v>40786</v>
      </c>
      <c r="C50" s="307"/>
      <c r="D50" s="83"/>
      <c r="E50" s="83"/>
      <c r="F50" s="83"/>
      <c r="G50" s="83">
        <v>-0.12896552943247142</v>
      </c>
      <c r="H50" s="83">
        <v>-0.16010393146238186</v>
      </c>
      <c r="I50" s="83">
        <v>-0.2275143360734572</v>
      </c>
      <c r="J50" s="83">
        <v>-0.22041974709145074</v>
      </c>
      <c r="K50" s="83">
        <v>-0.13623988951983709</v>
      </c>
      <c r="L50" s="83">
        <v>-0.20084816465904806</v>
      </c>
      <c r="M50" s="83">
        <v>-0.21684222802692069</v>
      </c>
      <c r="N50" s="83">
        <v>-0.12529852008374637</v>
      </c>
      <c r="O50" s="83">
        <v>-0.11532973695791776</v>
      </c>
      <c r="P50" s="109">
        <v>-0.10128508169506292</v>
      </c>
      <c r="Q50" s="307">
        <v>-0.14172914706482648</v>
      </c>
      <c r="R50" s="83">
        <v>-0.15485495453006926</v>
      </c>
      <c r="S50" s="109">
        <v>-0.15572927323795788</v>
      </c>
      <c r="T50" s="113"/>
      <c r="U50" s="83"/>
      <c r="V50" s="83"/>
      <c r="W50" s="83"/>
      <c r="X50" s="83">
        <v>6.3166848141924178E-2</v>
      </c>
      <c r="Y50" s="83">
        <v>-1.1949918470609926E-2</v>
      </c>
      <c r="Z50" s="83">
        <v>-6.1986782883542736E-2</v>
      </c>
      <c r="AA50" s="83">
        <v>-8.1832565724489735E-3</v>
      </c>
      <c r="AB50" s="83">
        <v>-3.2875698918680481E-2</v>
      </c>
      <c r="AC50" s="83">
        <v>-7.8713131391428659E-2</v>
      </c>
      <c r="AD50" s="83">
        <v>-4.3625780840677315E-2</v>
      </c>
      <c r="AE50" s="83">
        <v>-3.6555872524863212E-2</v>
      </c>
      <c r="AF50" s="83">
        <v>-1.2483273913996677E-2</v>
      </c>
      <c r="AG50" s="109">
        <v>3.6631569959773853E-2</v>
      </c>
      <c r="AH50" s="307">
        <v>0.45482920020992473</v>
      </c>
      <c r="AI50" s="83">
        <v>4.5550112340020057E-2</v>
      </c>
      <c r="AJ50" s="87">
        <v>-1.1481205089421645E-2</v>
      </c>
    </row>
    <row r="51" spans="2:36">
      <c r="B51" s="148">
        <v>40816</v>
      </c>
      <c r="C51" s="307"/>
      <c r="D51" s="83"/>
      <c r="E51" s="83"/>
      <c r="F51" s="83"/>
      <c r="G51" s="83">
        <v>-0.15334281372336228</v>
      </c>
      <c r="H51" s="83">
        <v>-0.17145055700462272</v>
      </c>
      <c r="I51" s="83">
        <v>-0.13747092647090475</v>
      </c>
      <c r="J51" s="83">
        <v>-0.12702548566866073</v>
      </c>
      <c r="K51" s="83">
        <v>-0.16222133578265463</v>
      </c>
      <c r="L51" s="83">
        <v>-0.1380145557676638</v>
      </c>
      <c r="M51" s="83">
        <v>-0.14682918102508333</v>
      </c>
      <c r="N51" s="83">
        <v>-0.14596006991050733</v>
      </c>
      <c r="O51" s="83">
        <v>-0.146262309489642</v>
      </c>
      <c r="P51" s="109">
        <v>-0.13969349856774901</v>
      </c>
      <c r="Q51" s="307">
        <v>-0.12504670790281328</v>
      </c>
      <c r="R51" s="83">
        <v>-0.12518696523509115</v>
      </c>
      <c r="S51" s="109">
        <v>-0.13593927959949026</v>
      </c>
      <c r="T51" s="113"/>
      <c r="U51" s="83"/>
      <c r="V51" s="83"/>
      <c r="W51" s="83"/>
      <c r="X51" s="83">
        <v>-9.2997558667299984E-3</v>
      </c>
      <c r="Y51" s="83">
        <v>-4.9534318715872806E-2</v>
      </c>
      <c r="Z51" s="83">
        <v>-4.4456603217491508E-2</v>
      </c>
      <c r="AA51" s="83">
        <v>-1.7262609710694557E-2</v>
      </c>
      <c r="AB51" s="83">
        <v>-7.150523666439397E-2</v>
      </c>
      <c r="AC51" s="83">
        <v>-5.9878226863062059E-2</v>
      </c>
      <c r="AD51" s="83">
        <v>-3.7209767345028254E-2</v>
      </c>
      <c r="AE51" s="83">
        <v>-5.1274487772078679E-2</v>
      </c>
      <c r="AF51" s="83">
        <v>-1.7591645395742338E-2</v>
      </c>
      <c r="AG51" s="109">
        <v>7.7770833998440841E-2</v>
      </c>
      <c r="AH51" s="307">
        <v>8.102704448222825E-2</v>
      </c>
      <c r="AI51" s="83">
        <v>-1.037406485683022E-2</v>
      </c>
      <c r="AJ51" s="87">
        <v>-3.5335746582225387E-2</v>
      </c>
    </row>
    <row r="52" spans="2:36">
      <c r="B52" s="148">
        <v>40847</v>
      </c>
      <c r="C52" s="307"/>
      <c r="D52" s="83"/>
      <c r="E52" s="83"/>
      <c r="F52" s="83"/>
      <c r="G52" s="83">
        <v>-2.0894316428449234E-2</v>
      </c>
      <c r="H52" s="83">
        <v>-2.6510331887036089E-2</v>
      </c>
      <c r="I52" s="83">
        <v>6.8698528853487331E-2</v>
      </c>
      <c r="J52" s="83">
        <v>0.15902422842882852</v>
      </c>
      <c r="K52" s="83">
        <v>-5.3274163336494386E-3</v>
      </c>
      <c r="L52" s="83">
        <v>3.9775275941511E-2</v>
      </c>
      <c r="M52" s="83">
        <v>0.18832800922585385</v>
      </c>
      <c r="N52" s="83">
        <v>-7.7839312642543875E-3</v>
      </c>
      <c r="O52" s="83">
        <v>-6.8152086493065813E-3</v>
      </c>
      <c r="P52" s="109">
        <v>-1.3863376403794654E-2</v>
      </c>
      <c r="Q52" s="307">
        <v>2.4989558801473442E-2</v>
      </c>
      <c r="R52" s="83">
        <v>2.6800405555780924E-2</v>
      </c>
      <c r="S52" s="109">
        <v>6.4482841829308232E-2</v>
      </c>
      <c r="T52" s="113"/>
      <c r="U52" s="83"/>
      <c r="V52" s="83"/>
      <c r="W52" s="83"/>
      <c r="X52" s="83">
        <v>-1.5303058846363415E-2</v>
      </c>
      <c r="Y52" s="83">
        <v>-2.0083143559843392E-2</v>
      </c>
      <c r="Z52" s="83">
        <v>2.913822452606692E-2</v>
      </c>
      <c r="AA52" s="83">
        <v>4.0190016860536248E-2</v>
      </c>
      <c r="AB52" s="83">
        <v>-1.2576139043267388E-2</v>
      </c>
      <c r="AC52" s="83">
        <v>1.7431951833000354E-2</v>
      </c>
      <c r="AD52" s="83">
        <v>6.8392975579368034E-2</v>
      </c>
      <c r="AE52" s="83">
        <v>-8.8693425404042705E-3</v>
      </c>
      <c r="AF52" s="83">
        <v>2.0087088841444378E-4</v>
      </c>
      <c r="AG52" s="109">
        <v>3.5703720589035322E-2</v>
      </c>
      <c r="AH52" s="307">
        <v>1.1800544057178448E-4</v>
      </c>
      <c r="AI52" s="83">
        <v>4.8142038805916616E-3</v>
      </c>
      <c r="AJ52" s="87">
        <v>2.6930007513401674E-2</v>
      </c>
    </row>
    <row r="53" spans="2:36">
      <c r="B53" s="148">
        <v>40877</v>
      </c>
      <c r="C53" s="307"/>
      <c r="D53" s="83"/>
      <c r="E53" s="83"/>
      <c r="F53" s="83"/>
      <c r="G53" s="83">
        <v>-1.470508904351305E-2</v>
      </c>
      <c r="H53" s="83">
        <v>-2.4073501611006048E-2</v>
      </c>
      <c r="I53" s="83">
        <v>3.1875213187863301E-2</v>
      </c>
      <c r="J53" s="83">
        <v>4.1210122935770213E-2</v>
      </c>
      <c r="K53" s="83">
        <v>-4.9968365583891464E-2</v>
      </c>
      <c r="L53" s="83">
        <v>-1.0888643333407673E-2</v>
      </c>
      <c r="M53" s="83">
        <v>2.5279252283418777E-2</v>
      </c>
      <c r="N53" s="83">
        <v>6.2949464088283114E-2</v>
      </c>
      <c r="O53" s="83">
        <v>8.1241514101968865E-2</v>
      </c>
      <c r="P53" s="109">
        <v>5.7274033072104297E-2</v>
      </c>
      <c r="Q53" s="307">
        <v>-1.1686349640232451E-2</v>
      </c>
      <c r="R53" s="83">
        <v>-7.7197468803974706E-4</v>
      </c>
      <c r="S53" s="109">
        <v>2.2804662710884143E-2</v>
      </c>
      <c r="T53" s="113"/>
      <c r="U53" s="83"/>
      <c r="V53" s="83"/>
      <c r="W53" s="83"/>
      <c r="X53" s="83">
        <v>-1.4268524027092294E-3</v>
      </c>
      <c r="Y53" s="83">
        <v>-5.9630229716861587E-3</v>
      </c>
      <c r="Z53" s="83">
        <v>2.0354715398545022E-2</v>
      </c>
      <c r="AA53" s="83">
        <v>1.308655328744456E-2</v>
      </c>
      <c r="AB53" s="83">
        <v>-2.555878445822576E-2</v>
      </c>
      <c r="AC53" s="83">
        <v>-3.2816807732633933E-4</v>
      </c>
      <c r="AD53" s="83">
        <v>1.3777112579442469E-2</v>
      </c>
      <c r="AE53" s="83">
        <v>3.1421038735752221E-2</v>
      </c>
      <c r="AF53" s="83">
        <v>2.66818855525557E-3</v>
      </c>
      <c r="AG53" s="109">
        <v>-7.6275261272281181E-2</v>
      </c>
      <c r="AH53" s="307">
        <v>1.3055505610817071E-4</v>
      </c>
      <c r="AI53" s="83">
        <v>2.8377561091419514E-3</v>
      </c>
      <c r="AJ53" s="87">
        <v>1.5620185475499303E-2</v>
      </c>
    </row>
    <row r="54" spans="2:36">
      <c r="B54" s="148">
        <v>40907</v>
      </c>
      <c r="C54" s="307"/>
      <c r="D54" s="83"/>
      <c r="E54" s="83"/>
      <c r="F54" s="83"/>
      <c r="G54" s="83">
        <v>-1.6335912977303503E-2</v>
      </c>
      <c r="H54" s="83">
        <v>-1.5926632298525992E-2</v>
      </c>
      <c r="I54" s="83">
        <v>1.3013714083715129E-2</v>
      </c>
      <c r="J54" s="83">
        <v>5.7179074844524776E-3</v>
      </c>
      <c r="K54" s="83">
        <v>-2.5432443251878503E-2</v>
      </c>
      <c r="L54" s="83">
        <v>-3.7673573371045342E-3</v>
      </c>
      <c r="M54" s="83">
        <v>-1.7175747835517889E-2</v>
      </c>
      <c r="N54" s="83">
        <v>-3.9018459391440878E-2</v>
      </c>
      <c r="O54" s="83">
        <v>-2.1696174940356753E-2</v>
      </c>
      <c r="P54" s="109">
        <v>-1.9664216949248411E-2</v>
      </c>
      <c r="Q54" s="307">
        <v>-1.0210568865539012E-2</v>
      </c>
      <c r="R54" s="83">
        <v>-1.1784142628504853E-2</v>
      </c>
      <c r="S54" s="109">
        <v>-2.3274623582979423E-3</v>
      </c>
      <c r="T54" s="113"/>
      <c r="U54" s="83"/>
      <c r="V54" s="83"/>
      <c r="W54" s="83"/>
      <c r="X54" s="83">
        <v>-6.3769843239614153E-5</v>
      </c>
      <c r="Y54" s="83">
        <v>1.0407083495669127E-4</v>
      </c>
      <c r="Z54" s="83">
        <v>1.429203631626759E-2</v>
      </c>
      <c r="AA54" s="83">
        <v>6.0259649765587904E-3</v>
      </c>
      <c r="AB54" s="83">
        <v>-6.0265191374748199E-3</v>
      </c>
      <c r="AC54" s="83">
        <v>7.7721957379928361E-3</v>
      </c>
      <c r="AD54" s="83">
        <v>-3.9783457744728163E-4</v>
      </c>
      <c r="AE54" s="83">
        <v>-1.0364840133026068E-2</v>
      </c>
      <c r="AF54" s="83">
        <v>-4.0965295395251072E-4</v>
      </c>
      <c r="AG54" s="109">
        <v>3.7898866278547544E-3</v>
      </c>
      <c r="AH54" s="307">
        <v>-2.4813713318578597E-4</v>
      </c>
      <c r="AI54" s="83">
        <v>1.3175793681132828E-3</v>
      </c>
      <c r="AJ54" s="87">
        <v>6.5164941567687467E-3</v>
      </c>
    </row>
    <row r="55" spans="2:36">
      <c r="B55" s="148">
        <v>40939</v>
      </c>
      <c r="C55" s="307"/>
      <c r="D55" s="83"/>
      <c r="E55" s="83"/>
      <c r="F55" s="83"/>
      <c r="G55" s="83">
        <v>-3.5611674575441996E-2</v>
      </c>
      <c r="H55" s="83">
        <v>-5.4117156901186805E-2</v>
      </c>
      <c r="I55" s="83">
        <v>-5.8280739482324165E-2</v>
      </c>
      <c r="J55" s="83">
        <v>-8.1146351002755454E-2</v>
      </c>
      <c r="K55" s="83">
        <v>-6.2677461527055056E-2</v>
      </c>
      <c r="L55" s="83">
        <v>-5.7113532408680223E-2</v>
      </c>
      <c r="M55" s="83">
        <v>-9.1248866437365267E-2</v>
      </c>
      <c r="N55" s="83">
        <v>-4.1034362975281066E-3</v>
      </c>
      <c r="O55" s="83">
        <v>-4.040700117672167E-2</v>
      </c>
      <c r="P55" s="109">
        <v>-3.4904420807279242E-2</v>
      </c>
      <c r="Q55" s="307">
        <v>-4.8508420298437577E-2</v>
      </c>
      <c r="R55" s="83">
        <v>-5.1331966441105853E-2</v>
      </c>
      <c r="S55" s="109">
        <v>-7.0786791787427902E-2</v>
      </c>
      <c r="T55" s="113"/>
      <c r="U55" s="83"/>
      <c r="V55" s="83"/>
      <c r="W55" s="83"/>
      <c r="X55" s="83">
        <v>-4.8165743223681622E-3</v>
      </c>
      <c r="Y55" s="83">
        <v>-1.4178973434409726E-2</v>
      </c>
      <c r="Z55" s="83">
        <v>-1.7680920484647204E-2</v>
      </c>
      <c r="AA55" s="83">
        <v>-1.7754605832930204E-2</v>
      </c>
      <c r="AB55" s="83">
        <v>-2.5692923310972286E-2</v>
      </c>
      <c r="AC55" s="83">
        <v>-2.0747529200436144E-2</v>
      </c>
      <c r="AD55" s="83">
        <v>-2.7251078149009008E-2</v>
      </c>
      <c r="AE55" s="83">
        <v>9.6924683848264668E-3</v>
      </c>
      <c r="AF55" s="83">
        <v>-2.9001986467131776E-4</v>
      </c>
      <c r="AG55" s="109">
        <v>1.1821641654829769E-2</v>
      </c>
      <c r="AH55" s="307">
        <v>-3.9730667489174913E-3</v>
      </c>
      <c r="AI55" s="83">
        <v>-9.643491885983041E-3</v>
      </c>
      <c r="AJ55" s="87">
        <v>-2.4258394584432619E-2</v>
      </c>
    </row>
    <row r="56" spans="2:36">
      <c r="B56" s="148">
        <v>40968</v>
      </c>
      <c r="C56" s="307"/>
      <c r="D56" s="83"/>
      <c r="E56" s="83"/>
      <c r="F56" s="83"/>
      <c r="G56" s="83">
        <v>0.11517331618056123</v>
      </c>
      <c r="H56" s="83">
        <v>0.15665126274771257</v>
      </c>
      <c r="I56" s="83">
        <v>0.12802008533970849</v>
      </c>
      <c r="J56" s="83">
        <v>0.10679697123309405</v>
      </c>
      <c r="K56" s="83">
        <v>0.1248542698774299</v>
      </c>
      <c r="L56" s="83">
        <v>0.12293871686894789</v>
      </c>
      <c r="M56" s="83">
        <v>0.10462530049239677</v>
      </c>
      <c r="N56" s="83">
        <v>7.621727908745074E-2</v>
      </c>
      <c r="O56" s="83">
        <v>9.0101178345195279E-2</v>
      </c>
      <c r="P56" s="109">
        <v>6.9288763555443778E-2</v>
      </c>
      <c r="Q56" s="307">
        <v>4.1660394337928432E-2</v>
      </c>
      <c r="R56" s="83">
        <v>5.0639243800702644E-2</v>
      </c>
      <c r="S56" s="109">
        <v>3.2239540525034818E-2</v>
      </c>
      <c r="T56" s="113"/>
      <c r="U56" s="83"/>
      <c r="V56" s="83"/>
      <c r="W56" s="83"/>
      <c r="X56" s="83">
        <v>6.4422785665211937E-2</v>
      </c>
      <c r="Y56" s="83">
        <v>8.7184786523822125E-2</v>
      </c>
      <c r="Z56" s="83">
        <v>7.3366117339815171E-2</v>
      </c>
      <c r="AA56" s="83">
        <v>3.2738143681080731E-2</v>
      </c>
      <c r="AB56" s="83">
        <v>8.8919374200041659E-2</v>
      </c>
      <c r="AC56" s="83">
        <v>8.206304827174464E-2</v>
      </c>
      <c r="AD56" s="83">
        <v>4.0208865581922333E-2</v>
      </c>
      <c r="AE56" s="83">
        <v>3.0777461309486012E-2</v>
      </c>
      <c r="AF56" s="83">
        <v>-1.1686087588165249E-2</v>
      </c>
      <c r="AG56" s="109">
        <v>-0.11048081983724342</v>
      </c>
      <c r="AH56" s="307">
        <v>1.2252365035735841E-2</v>
      </c>
      <c r="AI56" s="83">
        <v>2.0691267012520772E-2</v>
      </c>
      <c r="AJ56" s="87">
        <v>1.5940466960408368E-2</v>
      </c>
    </row>
    <row r="57" spans="2:36">
      <c r="B57" s="148">
        <v>40998</v>
      </c>
      <c r="C57" s="307"/>
      <c r="D57" s="83"/>
      <c r="E57" s="83">
        <v>8.8593616634809039E-2</v>
      </c>
      <c r="F57" s="83">
        <v>6.701892952836111E-2</v>
      </c>
      <c r="G57" s="83">
        <v>8.5205102547633971E-2</v>
      </c>
      <c r="H57" s="83">
        <v>0.10192076634227941</v>
      </c>
      <c r="I57" s="83">
        <v>7.5013395035579855E-2</v>
      </c>
      <c r="J57" s="83">
        <v>8.0230527299822968E-2</v>
      </c>
      <c r="K57" s="83">
        <v>0.11575272549387597</v>
      </c>
      <c r="L57" s="83">
        <v>8.1390256067813721E-2</v>
      </c>
      <c r="M57" s="83">
        <v>0.10346139797544049</v>
      </c>
      <c r="N57" s="83">
        <v>4.1195350760266022E-2</v>
      </c>
      <c r="O57" s="83">
        <v>5.8200625003401923E-2</v>
      </c>
      <c r="P57" s="109">
        <v>6.0831039698237832E-2</v>
      </c>
      <c r="Q57" s="307">
        <v>3.3607916256633646E-2</v>
      </c>
      <c r="R57" s="83">
        <v>3.8741438555837129E-2</v>
      </c>
      <c r="S57" s="109">
        <v>6.7976364765134217E-2</v>
      </c>
      <c r="T57" s="113"/>
      <c r="U57" s="83"/>
      <c r="V57" s="83">
        <v>4.0711879039160827E-2</v>
      </c>
      <c r="W57" s="83">
        <v>2.9748450479895962E-2</v>
      </c>
      <c r="X57" s="83">
        <v>3.8741354553716634E-2</v>
      </c>
      <c r="Y57" s="83">
        <v>4.784035446408684E-2</v>
      </c>
      <c r="Z57" s="83">
        <v>3.4863693428166059E-2</v>
      </c>
      <c r="AA57" s="83">
        <v>2.1025993546946207E-2</v>
      </c>
      <c r="AB57" s="83">
        <v>7.3933808821084315E-2</v>
      </c>
      <c r="AC57" s="83">
        <v>4.6092221154605616E-2</v>
      </c>
      <c r="AD57" s="83">
        <v>3.5841115946956131E-2</v>
      </c>
      <c r="AE57" s="83">
        <v>1.2850469701927342E-2</v>
      </c>
      <c r="AF57" s="83">
        <v>-1.9050217231187565E-3</v>
      </c>
      <c r="AG57" s="109">
        <v>-6.9578176266621328E-2</v>
      </c>
      <c r="AH57" s="307">
        <v>5.1218939655955868E-3</v>
      </c>
      <c r="AI57" s="83">
        <v>9.8480005902319805E-3</v>
      </c>
      <c r="AJ57" s="87">
        <v>2.9069470108686005E-2</v>
      </c>
    </row>
    <row r="58" spans="2:36">
      <c r="B58" s="148">
        <v>41029</v>
      </c>
      <c r="C58" s="307"/>
      <c r="D58" s="83"/>
      <c r="E58" s="83">
        <v>-4.3596212752767254E-2</v>
      </c>
      <c r="F58" s="83">
        <v>-4.3513912944099217E-2</v>
      </c>
      <c r="G58" s="83">
        <v>-5.3062226261971997E-2</v>
      </c>
      <c r="H58" s="83">
        <v>-5.4309761070626766E-2</v>
      </c>
      <c r="I58" s="83">
        <v>-5.5239121515074055E-2</v>
      </c>
      <c r="J58" s="83">
        <v>-2.3433959335312182E-2</v>
      </c>
      <c r="K58" s="83">
        <v>-4.3080879368137773E-2</v>
      </c>
      <c r="L58" s="83">
        <v>-5.4508410743770691E-2</v>
      </c>
      <c r="M58" s="83">
        <v>-2.5247015410522378E-2</v>
      </c>
      <c r="N58" s="83">
        <v>-2.6010100293895527E-2</v>
      </c>
      <c r="O58" s="83">
        <v>-4.158124375841811E-2</v>
      </c>
      <c r="P58" s="109">
        <v>1.943740452191569E-2</v>
      </c>
      <c r="Q58" s="307">
        <v>-4.2461107963351168E-2</v>
      </c>
      <c r="R58" s="83">
        <v>-3.6423261434867113E-2</v>
      </c>
      <c r="S58" s="109">
        <v>-2.4000565886136714E-2</v>
      </c>
      <c r="T58" s="113"/>
      <c r="U58" s="83"/>
      <c r="V58" s="83">
        <v>-9.7188432102322548E-3</v>
      </c>
      <c r="W58" s="83">
        <v>-9.6249788798118373E-3</v>
      </c>
      <c r="X58" s="83">
        <v>-1.2700811041156064E-2</v>
      </c>
      <c r="Y58" s="83">
        <v>-1.427912585557147E-2</v>
      </c>
      <c r="Z58" s="83">
        <v>-1.5826130555598766E-2</v>
      </c>
      <c r="AA58" s="83">
        <v>-1.952479176036678E-6</v>
      </c>
      <c r="AB58" s="83">
        <v>-1.3251963927865457E-2</v>
      </c>
      <c r="AC58" s="83">
        <v>-1.9696278286805268E-2</v>
      </c>
      <c r="AD58" s="83">
        <v>-6.8957086699453186E-4</v>
      </c>
      <c r="AE58" s="83">
        <v>-1.1868296353664109E-3</v>
      </c>
      <c r="AF58" s="83">
        <v>-1.1876607739626636E-3</v>
      </c>
      <c r="AG58" s="109">
        <v>-4.8336456726022999E-2</v>
      </c>
      <c r="AH58" s="307">
        <v>-1.8845650954531354E-4</v>
      </c>
      <c r="AI58" s="83">
        <v>-2.6817681295667277E-3</v>
      </c>
      <c r="AJ58" s="87">
        <v>-2.5133764143399953E-4</v>
      </c>
    </row>
    <row r="59" spans="2:36">
      <c r="B59" s="148">
        <v>41060</v>
      </c>
      <c r="C59" s="307"/>
      <c r="D59" s="83"/>
      <c r="E59" s="83">
        <v>-8.7445904333535884E-2</v>
      </c>
      <c r="F59" s="83">
        <v>-7.7704863566932653E-2</v>
      </c>
      <c r="G59" s="83">
        <v>-0.12443529390363532</v>
      </c>
      <c r="H59" s="83">
        <v>-0.11287453534695177</v>
      </c>
      <c r="I59" s="83">
        <v>-9.5554588568052712E-2</v>
      </c>
      <c r="J59" s="83">
        <v>-8.2193354095388693E-2</v>
      </c>
      <c r="K59" s="83">
        <v>-0.12380201228870924</v>
      </c>
      <c r="L59" s="83">
        <v>-9.8019683466934487E-2</v>
      </c>
      <c r="M59" s="83">
        <v>-9.1109387492897959E-2</v>
      </c>
      <c r="N59" s="83">
        <v>-8.8414181080623433E-2</v>
      </c>
      <c r="O59" s="83">
        <v>-9.8124096984995107E-2</v>
      </c>
      <c r="P59" s="109">
        <v>-5.5503429291184792E-2</v>
      </c>
      <c r="Q59" s="307">
        <v>-6.9244371627573104E-2</v>
      </c>
      <c r="R59" s="83">
        <v>-7.1576767354409099E-2</v>
      </c>
      <c r="S59" s="109">
        <v>-6.1281811683505209E-2</v>
      </c>
      <c r="T59" s="113"/>
      <c r="U59" s="83"/>
      <c r="V59" s="83">
        <v>-3.4725080521859894E-2</v>
      </c>
      <c r="W59" s="83">
        <v>-2.8681652110715536E-2</v>
      </c>
      <c r="X59" s="83">
        <v>-5.4184974918511E-2</v>
      </c>
      <c r="Y59" s="83">
        <v>-4.7532090421418982E-2</v>
      </c>
      <c r="Z59" s="83">
        <v>-3.8193685936943444E-2</v>
      </c>
      <c r="AA59" s="83">
        <v>-1.7562302840732531E-2</v>
      </c>
      <c r="AB59" s="83">
        <v>-7.0775204051486823E-2</v>
      </c>
      <c r="AC59" s="83">
        <v>-4.7938611919404787E-2</v>
      </c>
      <c r="AD59" s="83">
        <v>-2.5660967087147404E-2</v>
      </c>
      <c r="AE59" s="83">
        <v>-2.7912367686470055E-2</v>
      </c>
      <c r="AF59" s="83">
        <v>3.8635458088614382E-3</v>
      </c>
      <c r="AG59" s="109">
        <v>4.2514970360102669E-2</v>
      </c>
      <c r="AH59" s="307">
        <v>-8.9055290021890811E-3</v>
      </c>
      <c r="AI59" s="83">
        <v>-1.4542771263449401E-2</v>
      </c>
      <c r="AJ59" s="87">
        <v>-1.8463557806047068E-2</v>
      </c>
    </row>
    <row r="60" spans="2:36">
      <c r="B60" s="148">
        <v>41089</v>
      </c>
      <c r="C60" s="307"/>
      <c r="D60" s="83"/>
      <c r="E60" s="83">
        <v>-2.8615556184954502E-3</v>
      </c>
      <c r="F60" s="83">
        <v>1.9604221094565121E-2</v>
      </c>
      <c r="G60" s="83">
        <v>4.2094817015562017E-2</v>
      </c>
      <c r="H60" s="83">
        <v>3.986063442285602E-2</v>
      </c>
      <c r="I60" s="83">
        <v>4.3355654000651105E-2</v>
      </c>
      <c r="J60" s="83">
        <v>2.2281720448843932E-2</v>
      </c>
      <c r="K60" s="83">
        <v>6.7680688559952865E-2</v>
      </c>
      <c r="L60" s="83">
        <v>8.0506760017166473E-2</v>
      </c>
      <c r="M60" s="83">
        <v>2.860994646911488E-2</v>
      </c>
      <c r="N60" s="83">
        <v>3.1998602707666757E-3</v>
      </c>
      <c r="O60" s="83">
        <v>-1.7758196534474583E-2</v>
      </c>
      <c r="P60" s="109">
        <v>-3.3040780765421392E-2</v>
      </c>
      <c r="Q60" s="307">
        <v>1.8372664427178213E-2</v>
      </c>
      <c r="R60" s="83">
        <v>2.1524473412767288E-2</v>
      </c>
      <c r="S60" s="109">
        <v>1.8633911558356316E-2</v>
      </c>
      <c r="T60" s="113"/>
      <c r="U60" s="83"/>
      <c r="V60" s="83">
        <v>1.6159023969875763E-3</v>
      </c>
      <c r="W60" s="83">
        <v>1.4814037953564157E-2</v>
      </c>
      <c r="X60" s="83">
        <v>2.9117758183144066E-2</v>
      </c>
      <c r="Y60" s="83">
        <v>2.6657224835865453E-2</v>
      </c>
      <c r="Z60" s="83">
        <v>2.8624133827246045E-2</v>
      </c>
      <c r="AA60" s="83">
        <v>8.5100291247392316E-3</v>
      </c>
      <c r="AB60" s="83">
        <v>5.3611910181720027E-2</v>
      </c>
      <c r="AC60" s="83">
        <v>5.8575710437722965E-2</v>
      </c>
      <c r="AD60" s="83">
        <v>1.2682859089823886E-2</v>
      </c>
      <c r="AE60" s="83">
        <v>3.3893011441723576E-3</v>
      </c>
      <c r="AF60" s="83">
        <v>2.6756149555055946E-3</v>
      </c>
      <c r="AG60" s="109">
        <v>4.4821915841413838E-2</v>
      </c>
      <c r="AH60" s="307">
        <v>7.980649462190589E-3</v>
      </c>
      <c r="AI60" s="83">
        <v>1.1699577047069455E-2</v>
      </c>
      <c r="AJ60" s="87">
        <v>1.3770783656650786E-2</v>
      </c>
    </row>
    <row r="61" spans="2:36">
      <c r="B61" s="148">
        <v>41121</v>
      </c>
      <c r="C61" s="307"/>
      <c r="D61" s="83"/>
      <c r="E61" s="83">
        <v>-2.4935620450313448E-2</v>
      </c>
      <c r="F61" s="83">
        <v>6.5990407239425716E-2</v>
      </c>
      <c r="G61" s="83">
        <v>-7.5605865425180774E-2</v>
      </c>
      <c r="H61" s="83">
        <v>-1.0045907661297079E-3</v>
      </c>
      <c r="I61" s="83">
        <v>4.9971557026361649E-2</v>
      </c>
      <c r="J61" s="83">
        <v>1.062756496795989E-2</v>
      </c>
      <c r="K61" s="83">
        <v>5.7450930219359812E-2</v>
      </c>
      <c r="L61" s="83">
        <v>7.8378406041777621E-2</v>
      </c>
      <c r="M61" s="83">
        <v>9.6951774343313306E-3</v>
      </c>
      <c r="N61" s="83">
        <v>4.830279807303486E-3</v>
      </c>
      <c r="O61" s="83">
        <v>-2.6226222296676292E-2</v>
      </c>
      <c r="P61" s="109">
        <v>-9.9015474270748027E-3</v>
      </c>
      <c r="Q61" s="307">
        <v>-2.3736518117234807E-2</v>
      </c>
      <c r="R61" s="83">
        <v>1.2196378735463993E-2</v>
      </c>
      <c r="S61" s="109">
        <v>2.4737258129708863E-2</v>
      </c>
      <c r="T61" s="113"/>
      <c r="U61" s="83"/>
      <c r="V61" s="83">
        <v>3.5997652358235308E-3</v>
      </c>
      <c r="W61" s="83">
        <v>5.7393138195968627E-2</v>
      </c>
      <c r="X61" s="83">
        <v>-2.7783297642906404E-2</v>
      </c>
      <c r="Y61" s="83">
        <v>1.7792779520386586E-2</v>
      </c>
      <c r="Z61" s="83">
        <v>4.8180150211820448E-2</v>
      </c>
      <c r="AA61" s="83">
        <v>1.2099876540701418E-2</v>
      </c>
      <c r="AB61" s="83">
        <v>6.5101326877239005E-2</v>
      </c>
      <c r="AC61" s="83">
        <v>7.5918387880379801E-2</v>
      </c>
      <c r="AD61" s="83">
        <v>1.4768947971341827E-2</v>
      </c>
      <c r="AE61" s="83">
        <v>1.3569463405509961E-2</v>
      </c>
      <c r="AF61" s="83">
        <v>-1.2647803649784336E-3</v>
      </c>
      <c r="AG61" s="109">
        <v>-3.9153507987986794E-2</v>
      </c>
      <c r="AH61" s="307">
        <v>2.4478944391926665E-3</v>
      </c>
      <c r="AI61" s="83">
        <v>1.9712875445831349E-2</v>
      </c>
      <c r="AJ61" s="87">
        <v>3.2110673999008132E-2</v>
      </c>
    </row>
    <row r="62" spans="2:36">
      <c r="B62" s="148">
        <v>41152</v>
      </c>
      <c r="C62" s="307"/>
      <c r="D62" s="83"/>
      <c r="E62" s="83">
        <v>8.0994273144113935E-2</v>
      </c>
      <c r="F62" s="83">
        <v>5.4131226876133656E-2</v>
      </c>
      <c r="G62" s="83">
        <v>7.7269179640292895E-2</v>
      </c>
      <c r="H62" s="83">
        <v>7.0054212249034631E-2</v>
      </c>
      <c r="I62" s="83">
        <v>4.2768351426462431E-2</v>
      </c>
      <c r="J62" s="83">
        <v>5.0724408202297004E-2</v>
      </c>
      <c r="K62" s="83">
        <v>7.5773989898940547E-2</v>
      </c>
      <c r="L62" s="83">
        <v>6.2023698325643077E-2</v>
      </c>
      <c r="M62" s="83">
        <v>7.744418145253737E-2</v>
      </c>
      <c r="N62" s="83">
        <v>2.7625958188512288E-2</v>
      </c>
      <c r="O62" s="83">
        <v>3.282307442202885E-2</v>
      </c>
      <c r="P62" s="109">
        <v>3.3760750828662998E-3</v>
      </c>
      <c r="Q62" s="307">
        <v>5.0390117342577367E-2</v>
      </c>
      <c r="R62" s="83">
        <v>5.499440991649214E-2</v>
      </c>
      <c r="S62" s="109">
        <v>6.6047596651515161E-2</v>
      </c>
      <c r="T62" s="113"/>
      <c r="U62" s="83"/>
      <c r="V62" s="83">
        <v>5.1999591966926578E-2</v>
      </c>
      <c r="W62" s="83">
        <v>2.8007735037950576E-2</v>
      </c>
      <c r="X62" s="83">
        <v>6.0052661543370439E-2</v>
      </c>
      <c r="Y62" s="83">
        <v>4.9338261677819774E-2</v>
      </c>
      <c r="Z62" s="83">
        <v>2.406605164319783E-2</v>
      </c>
      <c r="AA62" s="83">
        <v>1.0254989946718132E-2</v>
      </c>
      <c r="AB62" s="83">
        <v>5.9134321648649929E-2</v>
      </c>
      <c r="AC62" s="83">
        <v>4.0541056808719576E-2</v>
      </c>
      <c r="AD62" s="83">
        <v>1.9352074123807701E-2</v>
      </c>
      <c r="AE62" s="83">
        <v>1.260937280278609E-2</v>
      </c>
      <c r="AF62" s="83">
        <v>-6.8109420312903164E-4</v>
      </c>
      <c r="AG62" s="109">
        <v>-4.6095064601008248E-3</v>
      </c>
      <c r="AH62" s="307">
        <v>3.006333966326815E-2</v>
      </c>
      <c r="AI62" s="83">
        <v>3.8914726463418793E-2</v>
      </c>
      <c r="AJ62" s="87">
        <v>4.202317944376497E-2</v>
      </c>
    </row>
    <row r="63" spans="2:36">
      <c r="B63" s="148">
        <v>41180</v>
      </c>
      <c r="C63" s="307"/>
      <c r="D63" s="83"/>
      <c r="E63" s="83">
        <v>-0.11683892444367217</v>
      </c>
      <c r="F63" s="83">
        <v>-0.10399942817741896</v>
      </c>
      <c r="G63" s="83">
        <v>-0.11526442196029957</v>
      </c>
      <c r="H63" s="83">
        <v>-0.10698961824769299</v>
      </c>
      <c r="I63" s="83">
        <v>-9.2873683260556367E-2</v>
      </c>
      <c r="J63" s="83">
        <v>-4.1644207945891847E-2</v>
      </c>
      <c r="K63" s="83">
        <v>-5.5082439525823854E-2</v>
      </c>
      <c r="L63" s="83">
        <v>-6.4965946611684422E-2</v>
      </c>
      <c r="M63" s="83">
        <v>-4.0139262660747181E-2</v>
      </c>
      <c r="N63" s="83">
        <v>-6.3954164132514091E-2</v>
      </c>
      <c r="O63" s="83">
        <v>-4.7499183975017081E-2</v>
      </c>
      <c r="P63" s="109">
        <v>-6.2642280751310467E-2</v>
      </c>
      <c r="Q63" s="307">
        <v>-3.2006044710774291E-2</v>
      </c>
      <c r="R63" s="83">
        <v>-5.793125454745307E-3</v>
      </c>
      <c r="S63" s="109">
        <v>2.6294903790378191E-2</v>
      </c>
      <c r="T63" s="113"/>
      <c r="U63" s="83"/>
      <c r="V63" s="83">
        <v>-4.6254008571745248E-2</v>
      </c>
      <c r="W63" s="83">
        <v>-3.0514208647156746E-2</v>
      </c>
      <c r="X63" s="83">
        <v>-5.6000710140778572E-2</v>
      </c>
      <c r="Y63" s="83">
        <v>-4.4157145916227054E-2</v>
      </c>
      <c r="Z63" s="83">
        <v>-2.795803230288791E-2</v>
      </c>
      <c r="AA63" s="83">
        <v>-2.8184763834793332E-4</v>
      </c>
      <c r="AB63" s="83">
        <v>-1.1327981377351365E-2</v>
      </c>
      <c r="AC63" s="83">
        <v>-1.5782999958655015E-2</v>
      </c>
      <c r="AD63" s="83">
        <v>-4.4048525902525198E-5</v>
      </c>
      <c r="AE63" s="83">
        <v>-1.0885718510311025E-2</v>
      </c>
      <c r="AF63" s="83">
        <v>-2.1978820949163666E-4</v>
      </c>
      <c r="AG63" s="109">
        <v>2.3615246743077887E-2</v>
      </c>
      <c r="AH63" s="307">
        <v>4.1446480246328434E-3</v>
      </c>
      <c r="AI63" s="83">
        <v>2.2131828822657906E-2</v>
      </c>
      <c r="AJ63" s="87">
        <v>4.0063035429430488E-2</v>
      </c>
    </row>
    <row r="64" spans="2:36">
      <c r="B64" s="148">
        <v>41213</v>
      </c>
      <c r="C64" s="307"/>
      <c r="D64" s="83"/>
      <c r="E64" s="83">
        <v>-5.851980550386441E-3</v>
      </c>
      <c r="F64" s="83">
        <v>3.108038987350735E-2</v>
      </c>
      <c r="G64" s="83">
        <v>-1.9192826780583046E-2</v>
      </c>
      <c r="H64" s="83">
        <v>-4.2625913904992888E-3</v>
      </c>
      <c r="I64" s="83">
        <v>3.7937627558677793E-2</v>
      </c>
      <c r="J64" s="83">
        <v>-7.6934888319659875E-3</v>
      </c>
      <c r="K64" s="83">
        <v>-3.4070714868905394E-2</v>
      </c>
      <c r="L64" s="83">
        <v>1.2855695339674086E-2</v>
      </c>
      <c r="M64" s="83">
        <v>-1.9044963908300095E-3</v>
      </c>
      <c r="N64" s="83">
        <v>4.1939957908706485E-2</v>
      </c>
      <c r="O64" s="83">
        <v>4.5926711844000823E-2</v>
      </c>
      <c r="P64" s="109">
        <v>1.7480542153121555E-2</v>
      </c>
      <c r="Q64" s="307">
        <v>-8.3209718941188882E-3</v>
      </c>
      <c r="R64" s="83">
        <v>4.3299647159808982E-3</v>
      </c>
      <c r="S64" s="109">
        <v>2.5479539222488939E-2</v>
      </c>
      <c r="T64" s="113"/>
      <c r="U64" s="83"/>
      <c r="V64" s="83">
        <v>-7.8509476697769219E-3</v>
      </c>
      <c r="W64" s="83">
        <v>1.1188727446026869E-2</v>
      </c>
      <c r="X64" s="83">
        <v>-2.0122336276212696E-2</v>
      </c>
      <c r="Y64" s="83">
        <v>-7.6195588438536313E-3</v>
      </c>
      <c r="Z64" s="83">
        <v>1.6059089478011001E-2</v>
      </c>
      <c r="AA64" s="83">
        <v>-1.545208124937305E-3</v>
      </c>
      <c r="AB64" s="83">
        <v>-3.0872363539674392E-2</v>
      </c>
      <c r="AC64" s="83">
        <v>3.6665020448255325E-3</v>
      </c>
      <c r="AD64" s="83">
        <v>-1.4388250097131462E-3</v>
      </c>
      <c r="AE64" s="83">
        <v>1.0759070740384274E-2</v>
      </c>
      <c r="AF64" s="83">
        <v>-8.6044956972919015E-3</v>
      </c>
      <c r="AG64" s="109">
        <v>-1.9114823974529221E-2</v>
      </c>
      <c r="AH64" s="307">
        <v>-1.0316901800068463E-2</v>
      </c>
      <c r="AI64" s="83">
        <v>-1.7819108148438125E-3</v>
      </c>
      <c r="AJ64" s="87">
        <v>1.1648401632676409E-2</v>
      </c>
    </row>
    <row r="65" spans="2:36">
      <c r="B65" s="148">
        <v>41243</v>
      </c>
      <c r="C65" s="307"/>
      <c r="D65" s="83"/>
      <c r="E65" s="83">
        <v>3.5853301190298999E-3</v>
      </c>
      <c r="F65" s="83">
        <v>-6.5184437533239714E-2</v>
      </c>
      <c r="G65" s="83">
        <v>3.2010459239923995E-2</v>
      </c>
      <c r="H65" s="83">
        <v>-1.5129417198238902E-2</v>
      </c>
      <c r="I65" s="83">
        <v>-4.2048694266717937E-2</v>
      </c>
      <c r="J65" s="83">
        <v>-6.8553936925014561E-2</v>
      </c>
      <c r="K65" s="83">
        <v>-2.8305682979725938E-2</v>
      </c>
      <c r="L65" s="83">
        <v>-6.4179675152827242E-2</v>
      </c>
      <c r="M65" s="83">
        <v>-9.0764115090353509E-2</v>
      </c>
      <c r="N65" s="83">
        <v>-9.8038863760131739E-2</v>
      </c>
      <c r="O65" s="83">
        <v>-8.2007794424058686E-2</v>
      </c>
      <c r="P65" s="109">
        <v>-7.6143019820417629E-2</v>
      </c>
      <c r="Q65" s="307">
        <v>-5.3571377500684506E-3</v>
      </c>
      <c r="R65" s="83">
        <v>-5.3997744786482352E-3</v>
      </c>
      <c r="S65" s="109">
        <v>-2.170748250919417E-2</v>
      </c>
      <c r="T65" s="113"/>
      <c r="U65" s="83"/>
      <c r="V65" s="83">
        <v>7.6277889941025589E-3</v>
      </c>
      <c r="W65" s="83">
        <v>-2.3885228241310938E-2</v>
      </c>
      <c r="X65" s="83">
        <v>3.0522671806383257E-2</v>
      </c>
      <c r="Y65" s="83">
        <v>-3.6781722416526301E-3</v>
      </c>
      <c r="Z65" s="83">
        <v>-1.5619135149035129E-2</v>
      </c>
      <c r="AA65" s="83">
        <v>-6.3323248523036082E-3</v>
      </c>
      <c r="AB65" s="83">
        <v>-1.3771653658364915E-2</v>
      </c>
      <c r="AC65" s="83">
        <v>-3.1537844964010915E-2</v>
      </c>
      <c r="AD65" s="83">
        <v>-1.4662797453364469E-2</v>
      </c>
      <c r="AE65" s="83">
        <v>-3.2519140990403921E-2</v>
      </c>
      <c r="AF65" s="83">
        <v>4.6312057098219879E-3</v>
      </c>
      <c r="AG65" s="109">
        <v>8.8404059220081321E-2</v>
      </c>
      <c r="AH65" s="307">
        <v>2.2750558630254105E-3</v>
      </c>
      <c r="AI65" s="83">
        <v>2.7618702500678814E-3</v>
      </c>
      <c r="AJ65" s="87">
        <v>-7.2936068754451706E-3</v>
      </c>
    </row>
    <row r="66" spans="2:36">
      <c r="B66" s="148">
        <v>41274</v>
      </c>
      <c r="C66" s="307"/>
      <c r="D66" s="83"/>
      <c r="E66" s="83">
        <v>1.7009566681860135E-2</v>
      </c>
      <c r="F66" s="83">
        <v>4.0226191217583383E-2</v>
      </c>
      <c r="G66" s="83">
        <v>-1.2196521884795424E-3</v>
      </c>
      <c r="H66" s="83">
        <v>-2.1345176925314097E-3</v>
      </c>
      <c r="I66" s="83">
        <v>2.8067644802331433E-2</v>
      </c>
      <c r="J66" s="83">
        <v>2.3802675581866831E-2</v>
      </c>
      <c r="K66" s="83">
        <v>2.2928628175998587E-2</v>
      </c>
      <c r="L66" s="83">
        <v>5.2086831465623505E-2</v>
      </c>
      <c r="M66" s="83">
        <v>1.9810419284308989E-2</v>
      </c>
      <c r="N66" s="83">
        <v>4.885809487172435E-2</v>
      </c>
      <c r="O66" s="83">
        <v>4.1848555789700308E-2</v>
      </c>
      <c r="P66" s="109">
        <v>2.6731951720404712E-2</v>
      </c>
      <c r="Q66" s="307">
        <v>1.4699432688925798E-2</v>
      </c>
      <c r="R66" s="83">
        <v>4.2922067907724317E-3</v>
      </c>
      <c r="S66" s="109">
        <v>8.874563908965339E-3</v>
      </c>
      <c r="T66" s="113"/>
      <c r="U66" s="83"/>
      <c r="V66" s="83">
        <v>8.961991161193587E-3</v>
      </c>
      <c r="W66" s="83">
        <v>1.5693880251062175E-2</v>
      </c>
      <c r="X66" s="83">
        <v>-2.4906861883180038E-3</v>
      </c>
      <c r="Y66" s="83">
        <v>-2.8024419980237263E-3</v>
      </c>
      <c r="Z66" s="83">
        <v>1.2075396580926295E-2</v>
      </c>
      <c r="AA66" s="83">
        <v>1.6066810033655171E-3</v>
      </c>
      <c r="AB66" s="83">
        <v>1.5174914123423602E-2</v>
      </c>
      <c r="AC66" s="83">
        <v>2.7959217522058467E-2</v>
      </c>
      <c r="AD66" s="83">
        <v>2.3084265975491232E-3</v>
      </c>
      <c r="AE66" s="83">
        <v>1.4056373090332551E-2</v>
      </c>
      <c r="AF66" s="83">
        <v>-6.4686631691366417E-3</v>
      </c>
      <c r="AG66" s="109">
        <v>-3.692920452595852E-2</v>
      </c>
      <c r="AH66" s="307">
        <v>7.2760010100911317E-3</v>
      </c>
      <c r="AI66" s="83">
        <v>1.5192021015097324E-3</v>
      </c>
      <c r="AJ66" s="87">
        <v>4.0132681032106175E-3</v>
      </c>
    </row>
    <row r="67" spans="2:36">
      <c r="B67" s="148">
        <v>41305</v>
      </c>
      <c r="C67" s="307"/>
      <c r="D67" s="83"/>
      <c r="E67" s="83">
        <v>0.10901918981842953</v>
      </c>
      <c r="F67" s="83">
        <v>6.751269120673592E-2</v>
      </c>
      <c r="G67" s="83">
        <v>0.13556339504159251</v>
      </c>
      <c r="H67" s="83">
        <v>0.10237678901119154</v>
      </c>
      <c r="I67" s="83">
        <v>5.8429194095410239E-2</v>
      </c>
      <c r="J67" s="83">
        <v>1.4056443744757528E-2</v>
      </c>
      <c r="K67" s="83">
        <v>7.8370162183914099E-2</v>
      </c>
      <c r="L67" s="83">
        <v>1.7351190297635252E-2</v>
      </c>
      <c r="M67" s="83">
        <v>8.823504553339882E-3</v>
      </c>
      <c r="N67" s="83">
        <v>-2.0575607035004342E-2</v>
      </c>
      <c r="O67" s="83">
        <v>-3.7807687901231159E-2</v>
      </c>
      <c r="P67" s="109">
        <v>-3.283226672501395E-2</v>
      </c>
      <c r="Q67" s="307">
        <v>4.1990062050642388E-2</v>
      </c>
      <c r="R67" s="83">
        <v>2.2310031523243422E-2</v>
      </c>
      <c r="S67" s="109">
        <v>7.1963072833720332E-3</v>
      </c>
      <c r="T67" s="113"/>
      <c r="U67" s="83"/>
      <c r="V67" s="83">
        <v>5.0640733084803255E-2</v>
      </c>
      <c r="W67" s="83">
        <v>1.8234381336745924E-2</v>
      </c>
      <c r="X67" s="83">
        <v>8.2028826611615244E-2</v>
      </c>
      <c r="Y67" s="83">
        <v>5.0854201880927923E-2</v>
      </c>
      <c r="Z67" s="83">
        <v>1.6419329757374212E-2</v>
      </c>
      <c r="AA67" s="83">
        <v>-6.9412289065986816E-4</v>
      </c>
      <c r="AB67" s="83">
        <v>3.9979164858655068E-2</v>
      </c>
      <c r="AC67" s="83">
        <v>-2.8499710862140036E-3</v>
      </c>
      <c r="AD67" s="83">
        <v>-1.9818133073880658E-3</v>
      </c>
      <c r="AE67" s="83">
        <v>-1.5271779115045188E-2</v>
      </c>
      <c r="AF67" s="83">
        <v>4.5365066419005519E-3</v>
      </c>
      <c r="AG67" s="109">
        <v>7.329843408439933E-2</v>
      </c>
      <c r="AH67" s="307">
        <v>1.0001643802416802E-2</v>
      </c>
      <c r="AI67" s="83">
        <v>-1.0131854159471047E-4</v>
      </c>
      <c r="AJ67" s="87">
        <v>-8.7977800187748235E-3</v>
      </c>
    </row>
    <row r="68" spans="2:36">
      <c r="B68" s="148">
        <v>41333</v>
      </c>
      <c r="C68" s="307"/>
      <c r="D68" s="83"/>
      <c r="E68" s="83">
        <v>-2.2748944006640098E-2</v>
      </c>
      <c r="F68" s="83">
        <v>-9.2019075832208072E-3</v>
      </c>
      <c r="G68" s="83">
        <v>2.3602881770146557E-2</v>
      </c>
      <c r="H68" s="83">
        <v>-1.5253214396028135E-2</v>
      </c>
      <c r="I68" s="83">
        <v>-9.2227784872096034E-3</v>
      </c>
      <c r="J68" s="83">
        <v>-1.2944510896733095E-2</v>
      </c>
      <c r="K68" s="83">
        <v>-6.0581926464831348E-3</v>
      </c>
      <c r="L68" s="83">
        <v>-8.792171636452302E-3</v>
      </c>
      <c r="M68" s="83">
        <v>6.4477132617117936E-3</v>
      </c>
      <c r="N68" s="83">
        <v>1.0640588120680953E-2</v>
      </c>
      <c r="O68" s="83">
        <v>-1.1706922432835361E-2</v>
      </c>
      <c r="P68" s="109">
        <v>-3.6317382247035408E-2</v>
      </c>
      <c r="Q68" s="307">
        <v>4.5437957736461877E-4</v>
      </c>
      <c r="R68" s="83">
        <v>9.0309495205554494E-3</v>
      </c>
      <c r="S68" s="109">
        <v>4.4182844875704308E-3</v>
      </c>
      <c r="T68" s="113"/>
      <c r="U68" s="83"/>
      <c r="V68" s="83">
        <v>-7.8078117983261452E-3</v>
      </c>
      <c r="W68" s="83">
        <v>-5.4495147430301343E-4</v>
      </c>
      <c r="X68" s="83">
        <v>2.0989862733202361E-2</v>
      </c>
      <c r="Y68" s="83">
        <v>-4.2251199831731109E-3</v>
      </c>
      <c r="Z68" s="83">
        <v>-6.2388070483998482E-4</v>
      </c>
      <c r="AA68" s="83">
        <v>-3.3799590140547875E-4</v>
      </c>
      <c r="AB68" s="83">
        <v>1.1650322227125893E-3</v>
      </c>
      <c r="AC68" s="83">
        <v>-5.531833736431756E-4</v>
      </c>
      <c r="AD68" s="83">
        <v>1.9621676385956233E-3</v>
      </c>
      <c r="AE68" s="83">
        <v>7.3894942874177128E-3</v>
      </c>
      <c r="AF68" s="83">
        <v>8.0182047239364952E-5</v>
      </c>
      <c r="AG68" s="109">
        <v>3.2182705251770909E-2</v>
      </c>
      <c r="AH68" s="307">
        <v>2.3098049361393734E-3</v>
      </c>
      <c r="AI68" s="83">
        <v>8.362242272500155E-3</v>
      </c>
      <c r="AJ68" s="87">
        <v>6.2468785053467106E-3</v>
      </c>
    </row>
    <row r="69" spans="2:36">
      <c r="B69" s="148">
        <v>41361</v>
      </c>
      <c r="C69" s="307">
        <v>4.388271982247656E-2</v>
      </c>
      <c r="D69" s="83">
        <v>6.5935489698299488E-2</v>
      </c>
      <c r="E69" s="83">
        <v>6.0381027562414466E-2</v>
      </c>
      <c r="F69" s="83">
        <v>2.8587059429851396E-2</v>
      </c>
      <c r="G69" s="83">
        <v>7.7128740455125841E-2</v>
      </c>
      <c r="H69" s="83">
        <v>5.631836194927789E-2</v>
      </c>
      <c r="I69" s="83">
        <v>3.5674023941540539E-2</v>
      </c>
      <c r="J69" s="83">
        <v>2.3634371916383963E-2</v>
      </c>
      <c r="K69" s="83">
        <v>5.0293391003392002E-2</v>
      </c>
      <c r="L69" s="83">
        <v>3.9164807198643417E-2</v>
      </c>
      <c r="M69" s="83">
        <v>3.3296194294737756E-2</v>
      </c>
      <c r="N69" s="83">
        <v>1.2262044178830766E-2</v>
      </c>
      <c r="O69" s="83">
        <v>1.6528127875802264E-2</v>
      </c>
      <c r="P69" s="109">
        <v>-2.0699542826608349E-2</v>
      </c>
      <c r="Q69" s="307">
        <v>3.489475841263126E-2</v>
      </c>
      <c r="R69" s="83">
        <v>3.3932713371711304E-2</v>
      </c>
      <c r="S69" s="109">
        <v>3.283210765112822E-2</v>
      </c>
      <c r="T69" s="444">
        <v>2.4725002864104347E-2</v>
      </c>
      <c r="U69" s="83">
        <v>3.2677029412104083E-2</v>
      </c>
      <c r="V69" s="83">
        <v>2.9715245208469642E-2</v>
      </c>
      <c r="W69" s="83">
        <v>9.9311676216298824E-3</v>
      </c>
      <c r="X69" s="83">
        <v>5.0563911892215957E-2</v>
      </c>
      <c r="Y69" s="83">
        <v>2.9995501924766362E-2</v>
      </c>
      <c r="Z69" s="83">
        <v>1.4175434385821731E-2</v>
      </c>
      <c r="AA69" s="83">
        <v>8.5004549631061881E-4</v>
      </c>
      <c r="AB69" s="83">
        <v>3.2506801327389388E-2</v>
      </c>
      <c r="AC69" s="83">
        <v>1.9964191807774229E-2</v>
      </c>
      <c r="AD69" s="83">
        <v>3.9007199469650688E-3</v>
      </c>
      <c r="AE69" s="83">
        <v>4.1061050637309629E-3</v>
      </c>
      <c r="AF69" s="83">
        <v>-7.8920730860496439E-4</v>
      </c>
      <c r="AG69" s="109">
        <v>2.7173338914231005E-2</v>
      </c>
      <c r="AH69" s="307">
        <v>9.5318769715209539E-3</v>
      </c>
      <c r="AI69" s="83">
        <v>1.6118356339602683E-2</v>
      </c>
      <c r="AJ69" s="87">
        <v>1.5727317325974381E-2</v>
      </c>
    </row>
    <row r="70" spans="2:36">
      <c r="B70" s="148">
        <v>41394</v>
      </c>
      <c r="C70" s="307">
        <v>-3.0280611266803689E-2</v>
      </c>
      <c r="D70" s="83">
        <v>-0.10128456617859241</v>
      </c>
      <c r="E70" s="83">
        <v>-0.10304722231770563</v>
      </c>
      <c r="F70" s="83">
        <v>-0.116596883250028</v>
      </c>
      <c r="G70" s="83">
        <v>-0.1295163547560354</v>
      </c>
      <c r="H70" s="83">
        <v>-0.12937289334260607</v>
      </c>
      <c r="I70" s="83">
        <v>-0.15947424417219258</v>
      </c>
      <c r="J70" s="83">
        <v>-0.13079816883535741</v>
      </c>
      <c r="K70" s="83">
        <v>-0.17173361731530906</v>
      </c>
      <c r="L70" s="83">
        <v>-0.17206013377214102</v>
      </c>
      <c r="M70" s="83">
        <v>-0.12274746040033106</v>
      </c>
      <c r="N70" s="83">
        <v>-0.13288658706245227</v>
      </c>
      <c r="O70" s="83">
        <v>-0.12916982323039275</v>
      </c>
      <c r="P70" s="109">
        <v>-0.12196867801025577</v>
      </c>
      <c r="Q70" s="307">
        <v>-8.3562029493847931E-2</v>
      </c>
      <c r="R70" s="83">
        <v>-8.5303723604206738E-2</v>
      </c>
      <c r="S70" s="109">
        <v>-0.17798567814381541</v>
      </c>
      <c r="T70" s="113">
        <v>-8.0128359411213435E-3</v>
      </c>
      <c r="U70" s="83">
        <v>-3.8629612042633453E-2</v>
      </c>
      <c r="V70" s="83">
        <v>-3.8687935594630699E-2</v>
      </c>
      <c r="W70" s="83">
        <v>-3.3750440367606147E-2</v>
      </c>
      <c r="X70" s="83">
        <v>-6.9370448431684911E-2</v>
      </c>
      <c r="Y70" s="83">
        <v>-5.5625071933317866E-2</v>
      </c>
      <c r="Z70" s="83">
        <v>-5.5460934393143438E-2</v>
      </c>
      <c r="AA70" s="83">
        <v>-4.1216548016720349E-3</v>
      </c>
      <c r="AB70" s="83">
        <v>-9.6853326844730789E-2</v>
      </c>
      <c r="AC70" s="83">
        <v>-7.8081392728002116E-2</v>
      </c>
      <c r="AD70" s="83">
        <v>-1.2171687979984641E-2</v>
      </c>
      <c r="AE70" s="83">
        <v>-4.3038447270223566E-2</v>
      </c>
      <c r="AF70" s="83">
        <v>4.3972783016045071E-3</v>
      </c>
      <c r="AG70" s="109">
        <v>0.12515177056883584</v>
      </c>
      <c r="AH70" s="307">
        <v>-1.486907685387057E-2</v>
      </c>
      <c r="AI70" s="83">
        <v>-2.7969902228539494E-2</v>
      </c>
      <c r="AJ70" s="87">
        <v>-7.4788403145780835E-2</v>
      </c>
    </row>
    <row r="71" spans="2:36">
      <c r="B71" s="148">
        <v>41425</v>
      </c>
      <c r="C71" s="307">
        <v>0.11176886574202924</v>
      </c>
      <c r="D71" s="83">
        <v>0.15407778360098162</v>
      </c>
      <c r="E71" s="83">
        <v>0.19885161122422593</v>
      </c>
      <c r="F71" s="83">
        <v>0.14841046688055101</v>
      </c>
      <c r="G71" s="83">
        <v>0.19760045635952153</v>
      </c>
      <c r="H71" s="83">
        <v>0.19459384646724018</v>
      </c>
      <c r="I71" s="83">
        <v>0.1484937656558058</v>
      </c>
      <c r="J71" s="83">
        <v>1.3241634650552862E-2</v>
      </c>
      <c r="K71" s="83">
        <v>0.28421219180165869</v>
      </c>
      <c r="L71" s="83">
        <v>0.21526550908426373</v>
      </c>
      <c r="M71" s="83">
        <v>2.9950391565232814E-3</v>
      </c>
      <c r="N71" s="83">
        <v>1.8469658375069843E-2</v>
      </c>
      <c r="O71" s="83">
        <v>-4.6685066100195662E-2</v>
      </c>
      <c r="P71" s="109">
        <v>-5.6422496239298542E-3</v>
      </c>
      <c r="Q71" s="307">
        <v>0.10994090684434317</v>
      </c>
      <c r="R71" s="83">
        <v>-4.0234356395126056E-2</v>
      </c>
      <c r="S71" s="109">
        <v>-4.4945281255185571E-2</v>
      </c>
      <c r="T71" s="113">
        <v>-3.9353150565723926E-3</v>
      </c>
      <c r="U71" s="83">
        <v>5.1507426294162481E-2</v>
      </c>
      <c r="V71" s="83">
        <v>7.5149609858214339E-2</v>
      </c>
      <c r="W71" s="83">
        <v>3.1394420415513324E-2</v>
      </c>
      <c r="X71" s="83">
        <v>9.6125676209373512E-2</v>
      </c>
      <c r="Y71" s="83">
        <v>7.8345651441986824E-2</v>
      </c>
      <c r="Z71" s="83">
        <v>3.3660603816430587E-2</v>
      </c>
      <c r="AA71" s="83">
        <v>9.0897257782686402E-4</v>
      </c>
      <c r="AB71" s="83">
        <v>0.1494135876275251</v>
      </c>
      <c r="AC71" s="83">
        <v>7.4159234987816486E-2</v>
      </c>
      <c r="AD71" s="83">
        <v>-3.1011085928799539E-3</v>
      </c>
      <c r="AE71" s="83">
        <v>-1.082494230711575E-2</v>
      </c>
      <c r="AF71" s="83">
        <v>2.2931639355570348E-2</v>
      </c>
      <c r="AG71" s="109">
        <v>0.10348051359094579</v>
      </c>
      <c r="AH71" s="307">
        <v>2.0738160530711359E-2</v>
      </c>
      <c r="AI71" s="83">
        <v>-5.8333199035634387E-2</v>
      </c>
      <c r="AJ71" s="87">
        <v>-4.9500368996842951E-2</v>
      </c>
    </row>
    <row r="72" spans="2:36">
      <c r="B72" s="148">
        <v>41453</v>
      </c>
      <c r="C72" s="307">
        <v>5.2051213149257203E-2</v>
      </c>
      <c r="D72" s="83">
        <v>2.2730500595427423E-2</v>
      </c>
      <c r="E72" s="83">
        <v>6.875731179286329E-2</v>
      </c>
      <c r="F72" s="83">
        <v>0.10406807334205628</v>
      </c>
      <c r="G72" s="83">
        <v>3.2311255195571827E-2</v>
      </c>
      <c r="H72" s="83">
        <v>9.6398500008053584E-2</v>
      </c>
      <c r="I72" s="83">
        <v>0.15714754686458468</v>
      </c>
      <c r="J72" s="83">
        <v>0.15628389758571662</v>
      </c>
      <c r="K72" s="83">
        <v>0.1129238052535371</v>
      </c>
      <c r="L72" s="83">
        <v>0.17051426242848999</v>
      </c>
      <c r="M72" s="83">
        <v>0.16674613031865429</v>
      </c>
      <c r="N72" s="83">
        <v>9.1013402807581231E-2</v>
      </c>
      <c r="O72" s="83">
        <v>0.10581413383566815</v>
      </c>
      <c r="P72" s="109">
        <v>7.2723483670117342E-2</v>
      </c>
      <c r="Q72" s="307">
        <v>7.7979013859655333E-2</v>
      </c>
      <c r="R72" s="83">
        <v>0.11366127485106417</v>
      </c>
      <c r="S72" s="109">
        <v>0.21118516888483571</v>
      </c>
      <c r="T72" s="113">
        <v>1.0116299081992656E-2</v>
      </c>
      <c r="U72" s="83">
        <v>-3.0274633511055546E-3</v>
      </c>
      <c r="V72" s="83">
        <v>1.3565523592446298E-2</v>
      </c>
      <c r="W72" s="83">
        <v>1.7832082964934944E-2</v>
      </c>
      <c r="X72" s="83">
        <v>5.9354106098544102E-5</v>
      </c>
      <c r="Y72" s="83">
        <v>2.5756535049728774E-2</v>
      </c>
      <c r="Z72" s="83">
        <v>3.5699477580777357E-2</v>
      </c>
      <c r="AA72" s="83">
        <v>-1.6920616670979889E-2</v>
      </c>
      <c r="AB72" s="83">
        <v>4.4846905512040632E-2</v>
      </c>
      <c r="AC72" s="83">
        <v>6.0609894345712553E-2</v>
      </c>
      <c r="AD72" s="83">
        <v>-4.1612398449522936E-3</v>
      </c>
      <c r="AE72" s="83">
        <v>2.0869493620415808E-2</v>
      </c>
      <c r="AF72" s="83">
        <v>-1.1983797895968134E-2</v>
      </c>
      <c r="AG72" s="109">
        <v>-5.5961863895683264E-2</v>
      </c>
      <c r="AH72" s="307">
        <v>-3.9808381328514317E-3</v>
      </c>
      <c r="AI72" s="83">
        <v>1.1836344374584641E-2</v>
      </c>
      <c r="AJ72" s="87">
        <v>4.4410008926677215E-2</v>
      </c>
    </row>
    <row r="73" spans="2:36">
      <c r="B73" s="148">
        <v>41486</v>
      </c>
      <c r="C73" s="307">
        <v>4.7712413230140915E-2</v>
      </c>
      <c r="D73" s="83">
        <v>7.2010259895734202E-2</v>
      </c>
      <c r="E73" s="83">
        <v>7.6526306721781914E-2</v>
      </c>
      <c r="F73" s="83">
        <v>4.145856481229436E-2</v>
      </c>
      <c r="G73" s="83">
        <v>7.7053783807068593E-2</v>
      </c>
      <c r="H73" s="83">
        <v>6.3336269645460797E-2</v>
      </c>
      <c r="I73" s="83">
        <v>2.5479363376507278E-2</v>
      </c>
      <c r="J73" s="83">
        <v>4.4770514751414983E-2</v>
      </c>
      <c r="K73" s="83">
        <v>6.9234427577254787E-2</v>
      </c>
      <c r="L73" s="83">
        <v>1.8013942806986694E-2</v>
      </c>
      <c r="M73" s="83">
        <v>3.7866196470269502E-2</v>
      </c>
      <c r="N73" s="83">
        <v>8.029997299128129E-2</v>
      </c>
      <c r="O73" s="83">
        <v>6.5750732610411533E-2</v>
      </c>
      <c r="P73" s="109">
        <v>6.2227530259162792E-2</v>
      </c>
      <c r="Q73" s="307">
        <v>3.7677616558134203E-2</v>
      </c>
      <c r="R73" s="83">
        <v>4.5444176989245945E-2</v>
      </c>
      <c r="S73" s="109">
        <v>1.6472448054912586E-2</v>
      </c>
      <c r="T73" s="113">
        <v>-4.9408283410898035E-2</v>
      </c>
      <c r="U73" s="83">
        <v>-2.0135298143776547E-3</v>
      </c>
      <c r="V73" s="83">
        <v>1.4801140096495861E-2</v>
      </c>
      <c r="W73" s="83">
        <v>1.9557982404587219E-3</v>
      </c>
      <c r="X73" s="83">
        <v>2.2101315825381766E-2</v>
      </c>
      <c r="Y73" s="83">
        <v>1.4318095329078597E-2</v>
      </c>
      <c r="Z73" s="83">
        <v>2.5618253994000471E-3</v>
      </c>
      <c r="AA73" s="83">
        <v>-7.7553560704757421E-3</v>
      </c>
      <c r="AB73" s="83">
        <v>2.5228120759256276E-2</v>
      </c>
      <c r="AC73" s="83">
        <v>3.2299316072434072E-3</v>
      </c>
      <c r="AD73" s="83">
        <v>-2.6921797599489244E-3</v>
      </c>
      <c r="AE73" s="83">
        <v>2.6042976818215099E-2</v>
      </c>
      <c r="AF73" s="83">
        <v>-3.097084388397607E-3</v>
      </c>
      <c r="AG73" s="109">
        <v>-6.7615045701262713E-2</v>
      </c>
      <c r="AH73" s="307">
        <v>-2.7287922724189284E-2</v>
      </c>
      <c r="AI73" s="83">
        <v>-1.0869705778007164E-2</v>
      </c>
      <c r="AJ73" s="87">
        <v>-1.3044980214621344E-3</v>
      </c>
    </row>
    <row r="74" spans="2:36">
      <c r="B74" s="148">
        <v>41516</v>
      </c>
      <c r="C74" s="307">
        <v>2.0289161032346813E-2</v>
      </c>
      <c r="D74" s="83">
        <v>1.1743624184106788E-2</v>
      </c>
      <c r="E74" s="83">
        <v>2.3741043982540792E-2</v>
      </c>
      <c r="F74" s="83">
        <v>6.2738246168913978E-2</v>
      </c>
      <c r="G74" s="83">
        <v>1.5005594541013566E-4</v>
      </c>
      <c r="H74" s="83">
        <v>2.9821331590486888E-2</v>
      </c>
      <c r="I74" s="83">
        <v>5.4968647594228308E-2</v>
      </c>
      <c r="J74" s="83">
        <v>9.2000906532252319E-2</v>
      </c>
      <c r="K74" s="83">
        <v>2.3330891734276656E-2</v>
      </c>
      <c r="L74" s="83">
        <v>5.399532803007441E-2</v>
      </c>
      <c r="M74" s="83">
        <v>7.9123798524086672E-2</v>
      </c>
      <c r="N74" s="83">
        <v>5.4385166392492093E-2</v>
      </c>
      <c r="O74" s="83">
        <v>5.9050526434523548E-2</v>
      </c>
      <c r="P74" s="109">
        <v>5.6206614671583825E-2</v>
      </c>
      <c r="Q74" s="307">
        <v>1.1269605652264054E-2</v>
      </c>
      <c r="R74" s="83">
        <v>4.7612762438797841E-2</v>
      </c>
      <c r="S74" s="109">
        <v>8.7860587277297467E-2</v>
      </c>
      <c r="T74" s="113">
        <v>-1.5339633274650086E-2</v>
      </c>
      <c r="U74" s="83">
        <v>-4.8807146757028752E-4</v>
      </c>
      <c r="V74" s="83">
        <v>1.4946113216480511E-3</v>
      </c>
      <c r="W74" s="83">
        <v>-2.7866793607941196E-3</v>
      </c>
      <c r="X74" s="83">
        <v>-1.8028414184842001E-3</v>
      </c>
      <c r="Y74" s="83">
        <v>3.1980661534165029E-3</v>
      </c>
      <c r="Z74" s="83">
        <v>1.7375888184770301E-3</v>
      </c>
      <c r="AA74" s="83">
        <v>-2.3187314112889584E-2</v>
      </c>
      <c r="AB74" s="83">
        <v>4.0713342453104458E-3</v>
      </c>
      <c r="AC74" s="83">
        <v>8.5556109128223454E-3</v>
      </c>
      <c r="AD74" s="83">
        <v>-1.1286679569112265E-2</v>
      </c>
      <c r="AE74" s="83">
        <v>1.5447535216792955E-2</v>
      </c>
      <c r="AF74" s="83">
        <v>-2.0524661716957498E-3</v>
      </c>
      <c r="AG74" s="109">
        <v>-5.4487498333020488E-2</v>
      </c>
      <c r="AH74" s="307">
        <v>-2.3121617344805979E-3</v>
      </c>
      <c r="AI74" s="83">
        <v>-2.1274551070296875E-2</v>
      </c>
      <c r="AJ74" s="87">
        <v>-3.0360263485794601E-2</v>
      </c>
    </row>
    <row r="75" spans="2:36">
      <c r="B75" s="305">
        <v>41547</v>
      </c>
      <c r="C75" s="308">
        <v>1.5756219250562579E-2</v>
      </c>
      <c r="D75" s="88">
        <v>1.7964977802572234E-2</v>
      </c>
      <c r="E75" s="88">
        <v>-1.5488868394655169E-2</v>
      </c>
      <c r="F75" s="88">
        <v>-1.3308301257420031E-2</v>
      </c>
      <c r="G75" s="88">
        <v>9.3909830352431785E-3</v>
      </c>
      <c r="H75" s="88">
        <v>-1.4885963695870192E-2</v>
      </c>
      <c r="I75" s="88">
        <v>-2.0130485080117864E-2</v>
      </c>
      <c r="J75" s="88">
        <v>-3.2474478042519787E-2</v>
      </c>
      <c r="K75" s="88">
        <v>-2.2476849052863974E-2</v>
      </c>
      <c r="L75" s="88">
        <v>-2.7874922827960304E-2</v>
      </c>
      <c r="M75" s="88">
        <v>-4.2187716017728895E-2</v>
      </c>
      <c r="N75" s="88">
        <v>-4.7828584588966112E-2</v>
      </c>
      <c r="O75" s="88">
        <v>-3.4951767263917341E-2</v>
      </c>
      <c r="P75" s="110">
        <v>-6.1344752335558382E-3</v>
      </c>
      <c r="Q75" s="308">
        <v>-4.2457880423766345E-2</v>
      </c>
      <c r="R75" s="88">
        <v>-4.2683678321396246E-2</v>
      </c>
      <c r="S75" s="110">
        <v>-2.401795857748025E-2</v>
      </c>
      <c r="T75" s="114">
        <v>-2.1771280981068633E-2</v>
      </c>
      <c r="U75" s="88">
        <v>-2.1778482186951439E-2</v>
      </c>
      <c r="V75" s="88">
        <v>3.1348753929147729E-4</v>
      </c>
      <c r="W75" s="88">
        <v>-1.599775646239706E-3</v>
      </c>
      <c r="X75" s="88">
        <v>1.3708816773938118E-3</v>
      </c>
      <c r="Y75" s="88">
        <v>9.3847515532230247E-4</v>
      </c>
      <c r="Z75" s="88">
        <v>-1.2492766320159181E-4</v>
      </c>
      <c r="AA75" s="88">
        <v>2.1862969473462469E-3</v>
      </c>
      <c r="AB75" s="88">
        <v>1.0395179559203722E-3</v>
      </c>
      <c r="AC75" s="88">
        <v>-2.5913161990188683E-4</v>
      </c>
      <c r="AD75" s="88">
        <v>3.498097047965794E-3</v>
      </c>
      <c r="AE75" s="88">
        <v>-7.4742623048001527E-3</v>
      </c>
      <c r="AF75" s="88">
        <v>2.6906680475015013E-4</v>
      </c>
      <c r="AG75" s="110">
        <v>-2.2685652408560009E-2</v>
      </c>
      <c r="AH75" s="308">
        <v>3.7813859642464462E-2</v>
      </c>
      <c r="AI75" s="88">
        <v>1.2910651084886026E-2</v>
      </c>
      <c r="AJ75" s="89">
        <v>-1.2029133843545604E-3</v>
      </c>
    </row>
  </sheetData>
  <mergeCells count="4">
    <mergeCell ref="C5:S5"/>
    <mergeCell ref="T5:AJ5"/>
    <mergeCell ref="C43:S43"/>
    <mergeCell ref="T43:AJ43"/>
  </mergeCell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59999389629810485"/>
  </sheetPr>
  <dimension ref="A1:IV1121"/>
  <sheetViews>
    <sheetView workbookViewId="0">
      <selection sqref="A1:X1048576"/>
    </sheetView>
  </sheetViews>
  <sheetFormatPr defaultRowHeight="12.75"/>
  <cols>
    <col min="1" max="1" width="11.85546875" style="492" bestFit="1" customWidth="1"/>
    <col min="2" max="2" width="12.42578125" style="494" bestFit="1" customWidth="1"/>
    <col min="3" max="16" width="16.42578125" style="492" bestFit="1" customWidth="1"/>
    <col min="17" max="19" width="18" style="492" bestFit="1" customWidth="1"/>
    <col min="20" max="22" width="15" style="492" bestFit="1" customWidth="1"/>
    <col min="23" max="24" width="19.28515625" style="492" bestFit="1" customWidth="1"/>
    <col min="25" max="25" width="15" style="492" bestFit="1" customWidth="1"/>
    <col min="26" max="16384" width="9.140625" style="492"/>
  </cols>
  <sheetData>
    <row r="1" spans="1:24" s="474" customFormat="1">
      <c r="A1" s="474" t="s">
        <v>19</v>
      </c>
      <c r="B1" s="493" t="s">
        <v>252</v>
      </c>
      <c r="C1" s="474" t="s">
        <v>195</v>
      </c>
      <c r="D1" s="474" t="s">
        <v>194</v>
      </c>
      <c r="E1" s="474" t="s">
        <v>79</v>
      </c>
      <c r="F1" s="474" t="s">
        <v>82</v>
      </c>
      <c r="G1" s="474" t="s">
        <v>78</v>
      </c>
      <c r="H1" s="474" t="s">
        <v>80</v>
      </c>
      <c r="I1" s="474" t="s">
        <v>83</v>
      </c>
      <c r="J1" s="474" t="s">
        <v>85</v>
      </c>
      <c r="K1" s="474" t="s">
        <v>81</v>
      </c>
      <c r="L1" s="474" t="s">
        <v>84</v>
      </c>
      <c r="M1" s="474" t="s">
        <v>86</v>
      </c>
      <c r="N1" s="474" t="s">
        <v>87</v>
      </c>
      <c r="O1" s="474" t="s">
        <v>92</v>
      </c>
      <c r="P1" s="474" t="s">
        <v>93</v>
      </c>
      <c r="Q1" s="474" t="s">
        <v>94</v>
      </c>
      <c r="R1" s="474" t="s">
        <v>95</v>
      </c>
      <c r="S1" s="474" t="s">
        <v>96</v>
      </c>
      <c r="T1" s="474" t="s">
        <v>275</v>
      </c>
      <c r="U1" s="474" t="s">
        <v>276</v>
      </c>
      <c r="V1" s="474" t="s">
        <v>277</v>
      </c>
      <c r="W1" s="610" t="s">
        <v>332</v>
      </c>
      <c r="X1" s="610" t="s">
        <v>333</v>
      </c>
    </row>
    <row r="2" spans="1:24" s="524" customFormat="1" ht="15">
      <c r="A2" s="15">
        <v>42094</v>
      </c>
      <c r="B2" s="3">
        <v>5.6016069999999996</v>
      </c>
      <c r="C2" s="3">
        <v>-13.8</v>
      </c>
      <c r="D2" s="3">
        <v>-17.899999999999999</v>
      </c>
      <c r="E2" s="3">
        <v>-24.7</v>
      </c>
      <c r="F2" s="3">
        <v>-24.1</v>
      </c>
      <c r="G2" s="3">
        <v>-26.4</v>
      </c>
      <c r="H2" s="3">
        <v>-25.9</v>
      </c>
      <c r="I2" s="3">
        <v>-25.5</v>
      </c>
      <c r="J2" s="3">
        <v>-19.2</v>
      </c>
      <c r="K2" s="3">
        <v>-32</v>
      </c>
      <c r="L2" s="3">
        <v>-32.700000000000003</v>
      </c>
      <c r="M2" s="3">
        <v>-22.9</v>
      </c>
      <c r="N2" s="3">
        <v>-21.4</v>
      </c>
      <c r="O2" s="3">
        <v>-16.100000000000001</v>
      </c>
      <c r="P2" s="3">
        <v>-10.3</v>
      </c>
      <c r="Q2" s="3">
        <v>-26.9</v>
      </c>
      <c r="R2" s="3">
        <v>-26.8</v>
      </c>
      <c r="S2" s="3">
        <v>-20.399999999999999</v>
      </c>
      <c r="T2" s="3">
        <v>-13.2</v>
      </c>
      <c r="U2" s="524">
        <v>-17.899999999999999</v>
      </c>
      <c r="V2" s="524">
        <v>-29.1</v>
      </c>
      <c r="W2" s="3">
        <v>-35.299999999999997</v>
      </c>
      <c r="X2" s="524">
        <v>-28.1</v>
      </c>
    </row>
    <row r="3" spans="1:24" s="524" customFormat="1" ht="15">
      <c r="A3" s="15">
        <v>42093</v>
      </c>
      <c r="B3" s="3">
        <v>5.712561</v>
      </c>
      <c r="C3" s="3">
        <v>-13.1</v>
      </c>
      <c r="D3" s="3">
        <v>-17.2</v>
      </c>
      <c r="E3" s="3">
        <v>-24</v>
      </c>
      <c r="F3" s="3">
        <v>-23.6</v>
      </c>
      <c r="G3" s="3">
        <v>-25.4</v>
      </c>
      <c r="H3" s="3">
        <v>-25.1</v>
      </c>
      <c r="I3" s="3">
        <v>-24.9</v>
      </c>
      <c r="J3" s="3">
        <v>-19</v>
      </c>
      <c r="K3" s="3">
        <v>-31</v>
      </c>
      <c r="L3" s="3">
        <v>-32</v>
      </c>
      <c r="M3" s="3">
        <v>-22.7</v>
      </c>
      <c r="N3" s="3">
        <v>-21.3</v>
      </c>
      <c r="O3" s="3">
        <v>-16.100000000000001</v>
      </c>
      <c r="P3" s="3">
        <v>-10.4</v>
      </c>
      <c r="Q3" s="3">
        <v>-26.1</v>
      </c>
      <c r="R3" s="3">
        <v>-26.4</v>
      </c>
      <c r="S3" s="3">
        <v>-20.2</v>
      </c>
      <c r="T3" s="3">
        <v>-12.6</v>
      </c>
      <c r="U3" s="524">
        <v>-17.2</v>
      </c>
      <c r="V3" s="524">
        <v>-28.5</v>
      </c>
      <c r="W3" s="3">
        <v>-34.4</v>
      </c>
      <c r="X3" s="524">
        <v>-27.5</v>
      </c>
    </row>
    <row r="4" spans="1:24" s="524" customFormat="1" ht="15">
      <c r="A4" s="15">
        <v>42090</v>
      </c>
      <c r="B4" s="3">
        <v>5.6569900000000004</v>
      </c>
      <c r="C4" s="3">
        <v>-13.3</v>
      </c>
      <c r="D4" s="3">
        <v>-17.399999999999999</v>
      </c>
      <c r="E4" s="3">
        <v>-24.2</v>
      </c>
      <c r="F4" s="3">
        <v>-23.6</v>
      </c>
      <c r="G4" s="3">
        <v>-25.6</v>
      </c>
      <c r="H4" s="3">
        <v>-25.4</v>
      </c>
      <c r="I4" s="3">
        <v>-25</v>
      </c>
      <c r="J4" s="3">
        <v>-19</v>
      </c>
      <c r="K4" s="3">
        <v>-31.2</v>
      </c>
      <c r="L4" s="3">
        <v>-32.1</v>
      </c>
      <c r="M4" s="3">
        <v>-22.8</v>
      </c>
      <c r="N4" s="3">
        <v>-21.4</v>
      </c>
      <c r="O4" s="3">
        <v>-16.2</v>
      </c>
      <c r="P4" s="3">
        <v>-10.4</v>
      </c>
      <c r="Q4" s="3">
        <v>-26.4</v>
      </c>
      <c r="R4" s="3">
        <v>-26.5</v>
      </c>
      <c r="S4" s="3">
        <v>-20.399999999999999</v>
      </c>
      <c r="T4" s="3">
        <v>-12.8</v>
      </c>
      <c r="U4" s="524">
        <v>-17.399999999999999</v>
      </c>
      <c r="V4" s="524">
        <v>-28.8</v>
      </c>
      <c r="W4" s="3">
        <v>-34.5</v>
      </c>
      <c r="X4" s="524">
        <v>-27.7</v>
      </c>
    </row>
    <row r="5" spans="1:24" s="524" customFormat="1" ht="15">
      <c r="A5" s="15">
        <v>42089</v>
      </c>
      <c r="B5" s="3">
        <v>5.8605349999999996</v>
      </c>
      <c r="C5" s="3">
        <v>-12.1</v>
      </c>
      <c r="D5" s="3">
        <v>-16.2</v>
      </c>
      <c r="E5" s="3">
        <v>-22.9</v>
      </c>
      <c r="F5" s="3">
        <v>-22.7</v>
      </c>
      <c r="G5" s="3">
        <v>-23.9</v>
      </c>
      <c r="H5" s="3">
        <v>-24</v>
      </c>
      <c r="I5" s="3">
        <v>-24</v>
      </c>
      <c r="J5" s="3">
        <v>-18.7</v>
      </c>
      <c r="K5" s="3">
        <v>-29.7</v>
      </c>
      <c r="L5" s="3">
        <v>-30.9</v>
      </c>
      <c r="M5" s="3">
        <v>-22.4</v>
      </c>
      <c r="N5" s="3">
        <v>-21.3</v>
      </c>
      <c r="O5" s="3">
        <v>-16.3</v>
      </c>
      <c r="P5" s="3">
        <v>-10.4</v>
      </c>
      <c r="Q5" s="3">
        <v>-25.2</v>
      </c>
      <c r="R5" s="3">
        <v>-26</v>
      </c>
      <c r="S5" s="3">
        <v>-20</v>
      </c>
      <c r="T5" s="3">
        <v>-11.6</v>
      </c>
      <c r="U5" s="524">
        <v>-16.2</v>
      </c>
      <c r="V5" s="524">
        <v>-27.7</v>
      </c>
      <c r="W5" s="3">
        <v>-32.799999999999997</v>
      </c>
      <c r="X5" s="524">
        <v>-26.7</v>
      </c>
    </row>
    <row r="6" spans="1:24" s="524" customFormat="1" ht="15">
      <c r="A6" s="15">
        <v>42088</v>
      </c>
      <c r="B6" s="3">
        <v>5.5336150000000002</v>
      </c>
      <c r="C6" s="3">
        <v>-14</v>
      </c>
      <c r="D6" s="3">
        <v>-17.899999999999999</v>
      </c>
      <c r="E6" s="3">
        <v>-24.7</v>
      </c>
      <c r="F6" s="3">
        <v>-24</v>
      </c>
      <c r="G6" s="3">
        <v>-26.4</v>
      </c>
      <c r="H6" s="3">
        <v>-25.9</v>
      </c>
      <c r="I6" s="3">
        <v>-25.4</v>
      </c>
      <c r="J6" s="3">
        <v>-19.100000000000001</v>
      </c>
      <c r="K6" s="3">
        <v>-31.9</v>
      </c>
      <c r="L6" s="3">
        <v>-32.6</v>
      </c>
      <c r="M6" s="3">
        <v>-22.9</v>
      </c>
      <c r="N6" s="3">
        <v>-21.4</v>
      </c>
      <c r="O6" s="3">
        <v>-16.100000000000001</v>
      </c>
      <c r="P6" s="3">
        <v>-10.3</v>
      </c>
      <c r="Q6" s="3">
        <v>-27</v>
      </c>
      <c r="R6" s="3">
        <v>-26.8</v>
      </c>
      <c r="S6" s="3">
        <v>-20.3</v>
      </c>
      <c r="T6" s="3">
        <v>-13.4</v>
      </c>
      <c r="U6" s="524">
        <v>-17.899999999999999</v>
      </c>
      <c r="V6" s="524">
        <v>-29.1</v>
      </c>
      <c r="W6" s="3">
        <v>-35.200000000000003</v>
      </c>
      <c r="X6" s="524">
        <v>-28</v>
      </c>
    </row>
    <row r="7" spans="1:24" s="524" customFormat="1" ht="15">
      <c r="A7" s="15">
        <v>42087</v>
      </c>
      <c r="B7" s="3">
        <v>5.2104400000000002</v>
      </c>
      <c r="C7" s="3">
        <v>-14.7</v>
      </c>
      <c r="D7" s="3">
        <v>-18.899999999999999</v>
      </c>
      <c r="E7" s="3">
        <v>-25.7</v>
      </c>
      <c r="F7" s="3">
        <v>-25</v>
      </c>
      <c r="G7" s="3">
        <v>-27.8</v>
      </c>
      <c r="H7" s="3">
        <v>-27</v>
      </c>
      <c r="I7" s="3">
        <v>-26.4</v>
      </c>
      <c r="J7" s="3">
        <v>-19.5</v>
      </c>
      <c r="K7" s="3">
        <v>-33.5</v>
      </c>
      <c r="L7" s="3">
        <v>-33.799999999999997</v>
      </c>
      <c r="M7" s="3">
        <v>-23.3</v>
      </c>
      <c r="N7" s="3">
        <v>-21.2</v>
      </c>
      <c r="O7" s="3">
        <v>-15.8</v>
      </c>
      <c r="P7" s="3">
        <v>-10.199999999999999</v>
      </c>
      <c r="Q7" s="3">
        <v>-28.2</v>
      </c>
      <c r="R7" s="3">
        <v>-27.6</v>
      </c>
      <c r="S7" s="3">
        <v>-20.7</v>
      </c>
      <c r="T7" s="3">
        <v>-14.1</v>
      </c>
      <c r="U7" s="524">
        <v>-18.899999999999999</v>
      </c>
      <c r="V7" s="524">
        <v>-30</v>
      </c>
      <c r="W7" s="3">
        <v>-37</v>
      </c>
      <c r="X7" s="524">
        <v>-28.9</v>
      </c>
    </row>
    <row r="8" spans="1:24" s="524" customFormat="1" ht="15">
      <c r="A8" s="15">
        <v>42086</v>
      </c>
      <c r="B8" s="3">
        <v>5.3730779999999996</v>
      </c>
      <c r="C8" s="3">
        <v>-13.8</v>
      </c>
      <c r="D8" s="3">
        <v>-17.899999999999999</v>
      </c>
      <c r="E8" s="3">
        <v>-24.8</v>
      </c>
      <c r="F8" s="3">
        <v>-24.3</v>
      </c>
      <c r="G8" s="3">
        <v>-26.5</v>
      </c>
      <c r="H8" s="3">
        <v>-26</v>
      </c>
      <c r="I8" s="3">
        <v>-25.7</v>
      </c>
      <c r="J8" s="3">
        <v>-19.3</v>
      </c>
      <c r="K8" s="3">
        <v>-32.200000000000003</v>
      </c>
      <c r="L8" s="3">
        <v>-33</v>
      </c>
      <c r="M8" s="3">
        <v>-23.1</v>
      </c>
      <c r="N8" s="3">
        <v>-21.2</v>
      </c>
      <c r="O8" s="3">
        <v>-15.9</v>
      </c>
      <c r="P8" s="3">
        <v>-10.199999999999999</v>
      </c>
      <c r="Q8" s="3">
        <v>-27.3</v>
      </c>
      <c r="R8" s="3">
        <v>-27.1</v>
      </c>
      <c r="S8" s="3">
        <v>-20.5</v>
      </c>
      <c r="T8" s="3">
        <v>-13.2</v>
      </c>
      <c r="U8" s="524">
        <v>-17.899999999999999</v>
      </c>
      <c r="V8" s="524">
        <v>-29.3</v>
      </c>
      <c r="W8" s="3">
        <v>-35.700000000000003</v>
      </c>
      <c r="X8" s="524">
        <v>-28.2</v>
      </c>
    </row>
    <row r="9" spans="1:24" s="524" customFormat="1" ht="15">
      <c r="A9" s="15">
        <v>42083</v>
      </c>
      <c r="B9" s="3">
        <v>5.3966310000000002</v>
      </c>
      <c r="C9" s="3">
        <v>-13.5</v>
      </c>
      <c r="D9" s="3">
        <v>-17.600000000000001</v>
      </c>
      <c r="E9" s="3">
        <v>-24.6</v>
      </c>
      <c r="F9" s="3">
        <v>-24</v>
      </c>
      <c r="G9" s="3">
        <v>-26.1</v>
      </c>
      <c r="H9" s="3">
        <v>-25.8</v>
      </c>
      <c r="I9" s="3">
        <v>-25.4</v>
      </c>
      <c r="J9" s="3">
        <v>-19.2</v>
      </c>
      <c r="K9" s="3">
        <v>-31.9</v>
      </c>
      <c r="L9" s="3">
        <v>-32.700000000000003</v>
      </c>
      <c r="M9" s="3">
        <v>-23</v>
      </c>
      <c r="N9" s="3">
        <v>-21.3</v>
      </c>
      <c r="O9" s="3">
        <v>-16</v>
      </c>
      <c r="P9" s="3">
        <v>-10.3</v>
      </c>
      <c r="Q9" s="3">
        <v>-27.1</v>
      </c>
      <c r="R9" s="3">
        <v>-27</v>
      </c>
      <c r="S9" s="3">
        <v>-20.3</v>
      </c>
      <c r="T9" s="3">
        <v>-12.9</v>
      </c>
      <c r="U9" s="524">
        <v>-17.600000000000001</v>
      </c>
      <c r="V9" s="524">
        <v>-29.2</v>
      </c>
      <c r="W9" s="3">
        <v>-35.299999999999997</v>
      </c>
      <c r="X9" s="524">
        <v>-28.1</v>
      </c>
    </row>
    <row r="10" spans="1:24" s="524" customFormat="1" ht="15">
      <c r="A10" s="15">
        <v>42082</v>
      </c>
      <c r="B10" s="3">
        <v>5.5916889999999997</v>
      </c>
      <c r="C10" s="3">
        <v>-12.8</v>
      </c>
      <c r="D10" s="3">
        <v>-17</v>
      </c>
      <c r="E10" s="3">
        <v>-23.9</v>
      </c>
      <c r="F10" s="3">
        <v>-23.5</v>
      </c>
      <c r="G10" s="3">
        <v>-25.2</v>
      </c>
      <c r="H10" s="3">
        <v>-25.1</v>
      </c>
      <c r="I10" s="3">
        <v>-24.9</v>
      </c>
      <c r="J10" s="3">
        <v>-19.100000000000001</v>
      </c>
      <c r="K10" s="3">
        <v>-31</v>
      </c>
      <c r="L10" s="3">
        <v>-32.1</v>
      </c>
      <c r="M10" s="3">
        <v>-22.9</v>
      </c>
      <c r="N10" s="3">
        <v>-21.2</v>
      </c>
      <c r="O10" s="3">
        <v>-16</v>
      </c>
      <c r="P10" s="3">
        <v>-10.3</v>
      </c>
      <c r="Q10" s="3">
        <v>-26.3</v>
      </c>
      <c r="R10" s="3">
        <v>-26.7</v>
      </c>
      <c r="S10" s="3">
        <v>-20.2</v>
      </c>
      <c r="T10" s="3">
        <v>-12.3</v>
      </c>
      <c r="U10" s="524">
        <v>-17</v>
      </c>
      <c r="V10" s="524">
        <v>-28.6</v>
      </c>
      <c r="W10" s="3">
        <v>-34.4</v>
      </c>
      <c r="X10" s="524">
        <v>-27.6</v>
      </c>
    </row>
    <row r="11" spans="1:24" s="524" customFormat="1" ht="15">
      <c r="A11" s="15">
        <v>42081</v>
      </c>
      <c r="B11" s="3">
        <v>5.4845740000000003</v>
      </c>
      <c r="C11" s="3">
        <v>-13.1</v>
      </c>
      <c r="D11" s="3">
        <v>-17.399999999999999</v>
      </c>
      <c r="E11" s="3">
        <v>-24.4</v>
      </c>
      <c r="F11" s="3">
        <v>-23.9</v>
      </c>
      <c r="G11" s="3">
        <v>-25.8</v>
      </c>
      <c r="H11" s="3">
        <v>-25.6</v>
      </c>
      <c r="I11" s="3">
        <v>-25.4</v>
      </c>
      <c r="J11" s="3">
        <v>-19.3</v>
      </c>
      <c r="K11" s="3">
        <v>-31.7</v>
      </c>
      <c r="L11" s="3">
        <v>-32.6</v>
      </c>
      <c r="M11" s="3">
        <v>-23.1</v>
      </c>
      <c r="N11" s="3">
        <v>-21.4</v>
      </c>
      <c r="O11" s="3">
        <v>-16.100000000000001</v>
      </c>
      <c r="P11" s="3">
        <v>-10.3</v>
      </c>
      <c r="Q11" s="3">
        <v>-26.9</v>
      </c>
      <c r="R11" s="3">
        <v>-27.1</v>
      </c>
      <c r="S11" s="3">
        <v>-20.399999999999999</v>
      </c>
      <c r="T11" s="3">
        <v>-12.6</v>
      </c>
      <c r="U11" s="524">
        <v>-17.5</v>
      </c>
      <c r="V11" s="524">
        <v>-29.2</v>
      </c>
      <c r="W11" s="3">
        <v>-35.200000000000003</v>
      </c>
      <c r="X11" s="524">
        <v>-28.1</v>
      </c>
    </row>
    <row r="12" spans="1:24" s="524" customFormat="1" ht="15">
      <c r="A12" s="15">
        <v>42080</v>
      </c>
      <c r="B12" s="3">
        <v>5.8670359999999997</v>
      </c>
      <c r="C12" s="3">
        <v>-11.2</v>
      </c>
      <c r="D12" s="3">
        <v>-15.4</v>
      </c>
      <c r="E12" s="3">
        <v>-22.5</v>
      </c>
      <c r="F12" s="3">
        <v>-22.5</v>
      </c>
      <c r="G12" s="3">
        <v>-23</v>
      </c>
      <c r="H12" s="3">
        <v>-23.5</v>
      </c>
      <c r="I12" s="3">
        <v>-23.9</v>
      </c>
      <c r="J12" s="3">
        <v>-18.899999999999999</v>
      </c>
      <c r="K12" s="3">
        <v>-29.1</v>
      </c>
      <c r="L12" s="3">
        <v>-30.8</v>
      </c>
      <c r="M12" s="3">
        <v>-22.7</v>
      </c>
      <c r="N12" s="3">
        <v>-21.3</v>
      </c>
      <c r="O12" s="3">
        <v>-16.3</v>
      </c>
      <c r="P12" s="3">
        <v>-10.5</v>
      </c>
      <c r="Q12" s="3">
        <v>-24.7</v>
      </c>
      <c r="R12" s="3">
        <v>-26.2</v>
      </c>
      <c r="S12" s="3">
        <v>-20.3</v>
      </c>
      <c r="T12" s="3">
        <v>-10.8</v>
      </c>
      <c r="U12" s="524">
        <v>-15.5</v>
      </c>
      <c r="V12" s="524">
        <v>-27.6</v>
      </c>
      <c r="W12" s="3">
        <v>-32.299999999999997</v>
      </c>
      <c r="X12" s="524">
        <v>-26.7</v>
      </c>
    </row>
    <row r="13" spans="1:24" s="524" customFormat="1" ht="15">
      <c r="A13" s="15">
        <v>42079</v>
      </c>
      <c r="B13" s="3">
        <v>5.9910240000000003</v>
      </c>
      <c r="C13" s="3">
        <v>-10.5</v>
      </c>
      <c r="D13" s="3">
        <v>-14.8</v>
      </c>
      <c r="E13" s="3">
        <v>-21.9</v>
      </c>
      <c r="F13" s="3">
        <v>-22.1</v>
      </c>
      <c r="G13" s="3">
        <v>-22.1</v>
      </c>
      <c r="H13" s="3">
        <v>-23</v>
      </c>
      <c r="I13" s="3">
        <v>-23.5</v>
      </c>
      <c r="J13" s="3">
        <v>-18.7</v>
      </c>
      <c r="K13" s="3">
        <v>-28.6</v>
      </c>
      <c r="L13" s="3">
        <v>-30.3</v>
      </c>
      <c r="M13" s="3">
        <v>-22.5</v>
      </c>
      <c r="N13" s="3">
        <v>-21.3</v>
      </c>
      <c r="O13" s="3">
        <v>-16.399999999999999</v>
      </c>
      <c r="P13" s="3">
        <v>-10.6</v>
      </c>
      <c r="Q13" s="3">
        <v>-24.1</v>
      </c>
      <c r="R13" s="3">
        <v>-25.9</v>
      </c>
      <c r="S13" s="3">
        <v>-20.2</v>
      </c>
      <c r="T13" s="3">
        <v>-10.1</v>
      </c>
      <c r="U13" s="524">
        <v>-14.9</v>
      </c>
      <c r="V13" s="524">
        <v>-27.1</v>
      </c>
      <c r="W13" s="3">
        <v>-31.4</v>
      </c>
      <c r="X13" s="524">
        <v>-26.3</v>
      </c>
    </row>
    <row r="14" spans="1:24" s="524" customFormat="1" ht="15">
      <c r="A14" s="15">
        <v>42076</v>
      </c>
      <c r="B14" s="3">
        <v>6.0006560000000002</v>
      </c>
      <c r="C14" s="3">
        <v>-10.5</v>
      </c>
      <c r="D14" s="3">
        <v>-14.9</v>
      </c>
      <c r="E14" s="3">
        <v>-22</v>
      </c>
      <c r="F14" s="3">
        <v>-22.1</v>
      </c>
      <c r="G14" s="3">
        <v>-22.2</v>
      </c>
      <c r="H14" s="3">
        <v>-23</v>
      </c>
      <c r="I14" s="3">
        <v>-23.5</v>
      </c>
      <c r="J14" s="3">
        <v>-18.8</v>
      </c>
      <c r="K14" s="3">
        <v>-28.6</v>
      </c>
      <c r="L14" s="3">
        <v>-30.4</v>
      </c>
      <c r="M14" s="3">
        <v>-22.6</v>
      </c>
      <c r="N14" s="3">
        <v>-21.5</v>
      </c>
      <c r="O14" s="3">
        <v>-16.5</v>
      </c>
      <c r="P14" s="3">
        <v>-10.6</v>
      </c>
      <c r="Q14" s="3">
        <v>-24.2</v>
      </c>
      <c r="R14" s="3">
        <v>-26.1</v>
      </c>
      <c r="S14" s="3">
        <v>-20.3</v>
      </c>
      <c r="T14" s="3">
        <v>-10.1</v>
      </c>
      <c r="U14" s="524">
        <v>-14.9</v>
      </c>
      <c r="V14" s="524">
        <v>-27.4</v>
      </c>
      <c r="W14" s="3">
        <v>-31.4</v>
      </c>
      <c r="X14" s="524">
        <v>-26.4</v>
      </c>
    </row>
    <row r="15" spans="1:24" s="524" customFormat="1" ht="15">
      <c r="A15" s="15">
        <v>42075</v>
      </c>
      <c r="B15" s="3">
        <v>5.9575979999999999</v>
      </c>
      <c r="C15" s="3">
        <v>-10.8</v>
      </c>
      <c r="D15" s="3">
        <v>-15.2</v>
      </c>
      <c r="E15" s="3">
        <v>-22.3</v>
      </c>
      <c r="F15" s="3">
        <v>-22.4</v>
      </c>
      <c r="G15" s="3">
        <v>-22.7</v>
      </c>
      <c r="H15" s="3">
        <v>-23.4</v>
      </c>
      <c r="I15" s="3">
        <v>-23.9</v>
      </c>
      <c r="J15" s="3">
        <v>-19</v>
      </c>
      <c r="K15" s="3">
        <v>-29.1</v>
      </c>
      <c r="L15" s="3">
        <v>-30.9</v>
      </c>
      <c r="M15" s="3">
        <v>-22.9</v>
      </c>
      <c r="N15" s="3">
        <v>-21.6</v>
      </c>
      <c r="O15" s="3">
        <v>-16.600000000000001</v>
      </c>
      <c r="P15" s="3">
        <v>-10.6</v>
      </c>
      <c r="Q15" s="3">
        <v>-24.7</v>
      </c>
      <c r="R15" s="3">
        <v>-26.4</v>
      </c>
      <c r="S15" s="3">
        <v>-20.399999999999999</v>
      </c>
      <c r="T15" s="3">
        <v>-10.4</v>
      </c>
      <c r="U15" s="524">
        <v>-15.2</v>
      </c>
      <c r="V15" s="524">
        <v>-27.7</v>
      </c>
      <c r="W15" s="3">
        <v>-31.9</v>
      </c>
      <c r="X15" s="524">
        <v>-26.7</v>
      </c>
    </row>
    <row r="16" spans="1:24" s="524" customFormat="1" ht="15">
      <c r="A16" s="15">
        <v>42074</v>
      </c>
      <c r="B16" s="3">
        <v>5.9779159999999996</v>
      </c>
      <c r="C16" s="3">
        <v>-10.7</v>
      </c>
      <c r="D16" s="3">
        <v>-15.1</v>
      </c>
      <c r="E16" s="3">
        <v>-22.3</v>
      </c>
      <c r="F16" s="3">
        <v>-22.4</v>
      </c>
      <c r="G16" s="3">
        <v>-22.6</v>
      </c>
      <c r="H16" s="3">
        <v>-23.3</v>
      </c>
      <c r="I16" s="3">
        <v>-23.8</v>
      </c>
      <c r="J16" s="3">
        <v>-19</v>
      </c>
      <c r="K16" s="3">
        <v>-29.1</v>
      </c>
      <c r="L16" s="3">
        <v>-31</v>
      </c>
      <c r="M16" s="3">
        <v>-22.9</v>
      </c>
      <c r="N16" s="3">
        <v>-21.8</v>
      </c>
      <c r="O16" s="3">
        <v>-16.8</v>
      </c>
      <c r="P16" s="3">
        <v>-10.7</v>
      </c>
      <c r="Q16" s="3">
        <v>-24.5</v>
      </c>
      <c r="R16" s="3">
        <v>-26.3</v>
      </c>
      <c r="S16" s="3">
        <v>-20.5</v>
      </c>
      <c r="T16" s="3">
        <v>-10.3</v>
      </c>
      <c r="U16" s="524">
        <v>-15.2</v>
      </c>
      <c r="V16" s="524">
        <v>-27.9</v>
      </c>
      <c r="W16" s="3">
        <v>-32.1</v>
      </c>
      <c r="X16" s="524">
        <v>-27.1</v>
      </c>
    </row>
    <row r="17" spans="1:22" s="524" customFormat="1" ht="15">
      <c r="A17" s="15">
        <v>42073</v>
      </c>
      <c r="B17" s="3">
        <v>6.1178780000000001</v>
      </c>
      <c r="C17" s="3">
        <v>-10.1</v>
      </c>
      <c r="D17" s="3">
        <v>-14.4</v>
      </c>
      <c r="E17" s="3">
        <v>-21.6</v>
      </c>
      <c r="F17" s="3">
        <v>-21.8</v>
      </c>
      <c r="G17" s="3">
        <v>-21.6</v>
      </c>
      <c r="H17" s="3">
        <v>-22.6</v>
      </c>
      <c r="I17" s="3">
        <v>-23.2</v>
      </c>
      <c r="J17" s="3">
        <v>-18.7</v>
      </c>
      <c r="K17" s="3">
        <v>-28.1</v>
      </c>
      <c r="L17" s="3">
        <v>-30</v>
      </c>
      <c r="M17" s="3">
        <v>-22.4</v>
      </c>
      <c r="N17" s="3">
        <v>-21.5</v>
      </c>
      <c r="O17" s="3">
        <v>-16.5</v>
      </c>
      <c r="P17" s="3">
        <v>-10.6</v>
      </c>
      <c r="Q17" s="3">
        <v>-23.8</v>
      </c>
      <c r="R17" s="3">
        <v>-25.8</v>
      </c>
      <c r="S17" s="3">
        <v>-20.100000000000001</v>
      </c>
      <c r="T17" s="3">
        <v>-9.6999999999999993</v>
      </c>
      <c r="U17" s="524">
        <v>-14.5</v>
      </c>
      <c r="V17" s="524">
        <v>-27.1</v>
      </c>
    </row>
    <row r="18" spans="1:22" s="524" customFormat="1" ht="15">
      <c r="A18" s="15">
        <v>42072</v>
      </c>
      <c r="B18" s="3">
        <v>6.3445780000000003</v>
      </c>
      <c r="C18" s="3">
        <v>-9.1</v>
      </c>
      <c r="D18" s="3">
        <v>-13.3</v>
      </c>
      <c r="E18" s="3">
        <v>-20.5</v>
      </c>
      <c r="F18" s="3">
        <v>-20.8</v>
      </c>
      <c r="G18" s="3">
        <v>-20.100000000000001</v>
      </c>
      <c r="H18" s="3">
        <v>-21.4</v>
      </c>
      <c r="I18" s="3">
        <v>-22.2</v>
      </c>
      <c r="J18" s="3">
        <v>-18.3</v>
      </c>
      <c r="K18" s="3">
        <v>-26.7</v>
      </c>
      <c r="L18" s="3">
        <v>-28.9</v>
      </c>
      <c r="M18" s="3">
        <v>-22.1</v>
      </c>
      <c r="N18" s="3">
        <v>-21.2</v>
      </c>
      <c r="O18" s="3">
        <v>-16.399999999999999</v>
      </c>
      <c r="P18" s="3">
        <v>-10.6</v>
      </c>
      <c r="Q18" s="3">
        <v>-22.7</v>
      </c>
      <c r="R18" s="3">
        <v>-25.3</v>
      </c>
      <c r="S18" s="3">
        <v>-20</v>
      </c>
      <c r="T18" s="3">
        <v>-8.6999999999999993</v>
      </c>
      <c r="U18" s="524">
        <v>-13.4</v>
      </c>
      <c r="V18" s="524">
        <v>-26.1</v>
      </c>
    </row>
    <row r="19" spans="1:22" s="524" customFormat="1" ht="15">
      <c r="A19" s="15">
        <v>42069</v>
      </c>
      <c r="B19" s="3">
        <v>6.4147220000000003</v>
      </c>
      <c r="C19" s="3">
        <v>-8.6999999999999993</v>
      </c>
      <c r="D19" s="3">
        <v>-12.9</v>
      </c>
      <c r="E19" s="3">
        <v>-19.899999999999999</v>
      </c>
      <c r="F19" s="3">
        <v>-20.399999999999999</v>
      </c>
      <c r="G19" s="3">
        <v>-19.5</v>
      </c>
      <c r="H19" s="3">
        <v>-20.8</v>
      </c>
      <c r="I19" s="3">
        <v>-21.8</v>
      </c>
      <c r="J19" s="3">
        <v>-18.100000000000001</v>
      </c>
      <c r="K19" s="3">
        <v>-26</v>
      </c>
      <c r="L19" s="3">
        <v>-28.4</v>
      </c>
      <c r="M19" s="3">
        <v>-21.8</v>
      </c>
      <c r="N19" s="3">
        <v>-21</v>
      </c>
      <c r="O19" s="3">
        <v>-16.399999999999999</v>
      </c>
      <c r="P19" s="3">
        <v>-10.6</v>
      </c>
      <c r="Q19" s="3">
        <v>-23</v>
      </c>
      <c r="R19" s="3">
        <v>-25.2</v>
      </c>
      <c r="S19" s="3">
        <v>-19.8</v>
      </c>
      <c r="T19" s="3">
        <v>-8.3000000000000007</v>
      </c>
      <c r="U19" s="524">
        <v>-12.9</v>
      </c>
      <c r="V19" s="524">
        <v>-25.5</v>
      </c>
    </row>
    <row r="20" spans="1:22" s="524" customFormat="1" ht="15">
      <c r="A20" s="15">
        <v>42068</v>
      </c>
      <c r="B20" s="3">
        <v>6.0290850000000002</v>
      </c>
      <c r="C20" s="3">
        <v>-10.4</v>
      </c>
      <c r="D20" s="3">
        <v>-14.8</v>
      </c>
      <c r="E20" s="3">
        <v>-22</v>
      </c>
      <c r="F20" s="3">
        <v>-22.1</v>
      </c>
      <c r="G20" s="3">
        <v>-22.1</v>
      </c>
      <c r="H20" s="3">
        <v>-22.9</v>
      </c>
      <c r="I20" s="3">
        <v>-23.5</v>
      </c>
      <c r="J20" s="3">
        <v>-18.7</v>
      </c>
      <c r="K20" s="3">
        <v>-28.6</v>
      </c>
      <c r="L20" s="3">
        <v>-30.4</v>
      </c>
      <c r="M20" s="3">
        <v>-22.5</v>
      </c>
      <c r="N20" s="3">
        <v>-21.2</v>
      </c>
      <c r="O20" s="3">
        <v>-16.2</v>
      </c>
      <c r="P20" s="3">
        <v>-10.5</v>
      </c>
      <c r="Q20" s="3">
        <v>-25</v>
      </c>
      <c r="R20" s="3">
        <v>-26.2</v>
      </c>
      <c r="S20" s="3">
        <v>-20.2</v>
      </c>
      <c r="T20" s="3">
        <v>-10</v>
      </c>
      <c r="U20" s="524">
        <v>-14.9</v>
      </c>
      <c r="V20" s="524">
        <v>-27.5</v>
      </c>
    </row>
    <row r="21" spans="1:22" s="524" customFormat="1" ht="15">
      <c r="A21" s="15">
        <v>42067</v>
      </c>
      <c r="B21" s="3">
        <v>6.406771</v>
      </c>
      <c r="C21" s="3">
        <v>-10.199999999999999</v>
      </c>
      <c r="D21" s="3">
        <v>-14.6</v>
      </c>
      <c r="E21" s="3">
        <v>-21.7</v>
      </c>
      <c r="F21" s="3">
        <v>-21.9</v>
      </c>
      <c r="G21" s="3">
        <v>-21.8</v>
      </c>
      <c r="H21" s="3">
        <v>-22.7</v>
      </c>
      <c r="I21" s="3">
        <v>-23.3</v>
      </c>
      <c r="J21" s="3">
        <v>-18.600000000000001</v>
      </c>
      <c r="K21" s="3">
        <v>-28.3</v>
      </c>
      <c r="L21" s="3">
        <v>-30.2</v>
      </c>
      <c r="M21" s="3">
        <v>-22.4</v>
      </c>
      <c r="N21" s="3">
        <v>-21.2</v>
      </c>
      <c r="O21" s="3">
        <v>-16.2</v>
      </c>
      <c r="P21" s="3">
        <v>-10.5</v>
      </c>
      <c r="Q21" s="3">
        <v>-24.6</v>
      </c>
      <c r="R21" s="3">
        <v>-26</v>
      </c>
      <c r="S21" s="3">
        <v>-20.100000000000001</v>
      </c>
      <c r="T21" s="3">
        <v>-9.9</v>
      </c>
      <c r="U21" s="524">
        <v>-14.7</v>
      </c>
      <c r="V21" s="524">
        <v>-27.3</v>
      </c>
    </row>
    <row r="22" spans="1:22" s="524" customFormat="1" ht="15">
      <c r="A22" s="15">
        <v>42066</v>
      </c>
      <c r="B22" s="3">
        <v>6.3481269999999999</v>
      </c>
      <c r="C22" s="3">
        <v>-10.1</v>
      </c>
      <c r="D22" s="3">
        <v>-14.4</v>
      </c>
      <c r="E22" s="3">
        <v>-21.7</v>
      </c>
      <c r="F22" s="3">
        <v>-21.8</v>
      </c>
      <c r="G22" s="3">
        <v>-21.7</v>
      </c>
      <c r="H22" s="3">
        <v>-22.6</v>
      </c>
      <c r="I22" s="3">
        <v>-23.2</v>
      </c>
      <c r="J22" s="3">
        <v>-18.600000000000001</v>
      </c>
      <c r="K22" s="3">
        <v>-28.2</v>
      </c>
      <c r="L22" s="3">
        <v>-30.1</v>
      </c>
      <c r="M22" s="3">
        <v>-22.4</v>
      </c>
      <c r="N22" s="3">
        <v>-21.1</v>
      </c>
      <c r="O22" s="3">
        <v>-16.2</v>
      </c>
      <c r="P22" s="3">
        <v>-10.6</v>
      </c>
      <c r="Q22" s="3">
        <v>-24.3</v>
      </c>
      <c r="R22" s="3">
        <v>-25.9</v>
      </c>
      <c r="S22" s="3">
        <v>-20.2</v>
      </c>
      <c r="T22" s="3">
        <v>-9.8000000000000007</v>
      </c>
      <c r="U22" s="524">
        <v>-14.5</v>
      </c>
      <c r="V22" s="524">
        <v>-27.2</v>
      </c>
    </row>
    <row r="23" spans="1:22" s="524" customFormat="1" ht="15">
      <c r="A23" s="15">
        <v>42065</v>
      </c>
      <c r="B23" s="3">
        <v>6.2635579999999997</v>
      </c>
      <c r="C23" s="3">
        <v>-10.7</v>
      </c>
      <c r="D23" s="3">
        <v>-15.1</v>
      </c>
      <c r="E23" s="3">
        <v>-22.3</v>
      </c>
      <c r="F23" s="3">
        <v>-22.3</v>
      </c>
      <c r="G23" s="3">
        <v>-22.6</v>
      </c>
      <c r="H23" s="3">
        <v>-23.3</v>
      </c>
      <c r="I23" s="3">
        <v>-23.8</v>
      </c>
      <c r="J23" s="3">
        <v>-18.8</v>
      </c>
      <c r="K23" s="3">
        <v>-29</v>
      </c>
      <c r="L23" s="3">
        <v>-30.8</v>
      </c>
      <c r="M23" s="3">
        <v>-22.6</v>
      </c>
      <c r="N23" s="3">
        <v>-21.2</v>
      </c>
      <c r="O23" s="3">
        <v>-16.2</v>
      </c>
      <c r="P23" s="3">
        <v>-10.5</v>
      </c>
      <c r="Q23" s="3">
        <v>-24.5</v>
      </c>
      <c r="R23" s="3">
        <v>-26.2</v>
      </c>
      <c r="S23" s="3">
        <v>-20.3</v>
      </c>
      <c r="T23" s="3">
        <v>-10.3</v>
      </c>
      <c r="U23" s="524">
        <v>-15.1</v>
      </c>
      <c r="V23" s="524">
        <v>-27.7</v>
      </c>
    </row>
    <row r="24" spans="1:22" s="524" customFormat="1" ht="15">
      <c r="A24" s="15">
        <v>42062</v>
      </c>
      <c r="B24" s="3">
        <v>6.1613049999999996</v>
      </c>
      <c r="C24" s="3">
        <v>-12.1</v>
      </c>
      <c r="D24" s="3">
        <v>-16.5</v>
      </c>
      <c r="E24" s="3">
        <v>-23.8</v>
      </c>
      <c r="F24" s="3">
        <v>-23.5</v>
      </c>
      <c r="G24" s="3">
        <v>-24.6</v>
      </c>
      <c r="H24" s="3">
        <v>-24.9</v>
      </c>
      <c r="I24" s="3">
        <v>-25</v>
      </c>
      <c r="J24" s="3">
        <v>-19.3</v>
      </c>
      <c r="K24" s="3">
        <v>-31</v>
      </c>
      <c r="L24" s="3">
        <v>-32.200000000000003</v>
      </c>
      <c r="M24" s="3">
        <v>-23.1</v>
      </c>
      <c r="N24" s="3">
        <v>-21.4</v>
      </c>
      <c r="O24" s="3">
        <v>-16.2</v>
      </c>
      <c r="P24" s="3">
        <v>-10.4</v>
      </c>
      <c r="Q24" s="3">
        <v>-26.3</v>
      </c>
      <c r="R24" s="3">
        <v>-27.1</v>
      </c>
      <c r="S24" s="3">
        <v>-20.7</v>
      </c>
      <c r="T24" s="3">
        <v>-11.7</v>
      </c>
      <c r="U24" s="524">
        <v>-16.600000000000001</v>
      </c>
      <c r="V24" s="524">
        <v>-29.2</v>
      </c>
    </row>
    <row r="25" spans="1:22" s="524" customFormat="1" ht="15">
      <c r="A25" s="15">
        <v>42061</v>
      </c>
      <c r="B25" s="3">
        <v>6.2267659999999996</v>
      </c>
      <c r="C25" s="3">
        <v>-11.5</v>
      </c>
      <c r="D25" s="3">
        <v>-15.8</v>
      </c>
      <c r="E25" s="3">
        <v>-23.2</v>
      </c>
      <c r="F25" s="3">
        <v>-23</v>
      </c>
      <c r="G25" s="3">
        <v>-23.7</v>
      </c>
      <c r="H25" s="3">
        <v>-24.2</v>
      </c>
      <c r="I25" s="3">
        <v>-24.5</v>
      </c>
      <c r="J25" s="3">
        <v>-19.100000000000001</v>
      </c>
      <c r="K25" s="3">
        <v>-30.1</v>
      </c>
      <c r="L25" s="3">
        <v>-31.6</v>
      </c>
      <c r="M25" s="3">
        <v>-22.9</v>
      </c>
      <c r="N25" s="3">
        <v>-21.4</v>
      </c>
      <c r="O25" s="3">
        <v>-16.2</v>
      </c>
      <c r="P25" s="3">
        <v>-10.4</v>
      </c>
      <c r="Q25" s="3">
        <v>-25.5</v>
      </c>
      <c r="R25" s="3">
        <v>-26.7</v>
      </c>
      <c r="S25" s="3">
        <v>-20.5</v>
      </c>
      <c r="T25" s="3">
        <v>-11.1</v>
      </c>
      <c r="U25" s="524">
        <v>-15.9</v>
      </c>
      <c r="V25" s="524">
        <v>-28.6</v>
      </c>
    </row>
    <row r="26" spans="1:22" s="524" customFormat="1" ht="15">
      <c r="A26" s="15">
        <v>42060</v>
      </c>
      <c r="B26" s="3">
        <v>6.1593749999999998</v>
      </c>
      <c r="C26" s="3">
        <v>-12.1</v>
      </c>
      <c r="D26" s="3">
        <v>-16.5</v>
      </c>
      <c r="E26" s="3">
        <v>-23.9</v>
      </c>
      <c r="F26" s="3">
        <v>-23.6</v>
      </c>
      <c r="G26" s="3">
        <v>-24.6</v>
      </c>
      <c r="H26" s="3">
        <v>-25</v>
      </c>
      <c r="I26" s="3">
        <v>-25.1</v>
      </c>
      <c r="J26" s="3">
        <v>-19.3</v>
      </c>
      <c r="K26" s="3">
        <v>-31.1</v>
      </c>
      <c r="L26" s="3">
        <v>-32.4</v>
      </c>
      <c r="M26" s="3">
        <v>-23.1</v>
      </c>
      <c r="N26" s="3">
        <v>-21.5</v>
      </c>
      <c r="O26" s="3">
        <v>-16.2</v>
      </c>
      <c r="P26" s="3">
        <v>-10.4</v>
      </c>
      <c r="Q26" s="3">
        <v>-26.2</v>
      </c>
      <c r="R26" s="3">
        <v>-27.1</v>
      </c>
      <c r="S26" s="3">
        <v>-20.7</v>
      </c>
      <c r="T26" s="3">
        <v>-11.7</v>
      </c>
      <c r="U26" s="524">
        <v>-16.600000000000001</v>
      </c>
      <c r="V26" s="524">
        <v>-29.3</v>
      </c>
    </row>
    <row r="27" spans="1:22" s="524" customFormat="1" ht="15">
      <c r="A27" s="15">
        <v>42059</v>
      </c>
      <c r="B27" s="3">
        <v>6.1820870000000001</v>
      </c>
      <c r="C27" s="3">
        <v>-11.9</v>
      </c>
      <c r="D27" s="3">
        <v>-16.3</v>
      </c>
      <c r="E27" s="3">
        <v>-23.7</v>
      </c>
      <c r="F27" s="3">
        <v>-23.5</v>
      </c>
      <c r="G27" s="3">
        <v>-24.3</v>
      </c>
      <c r="H27" s="3">
        <v>-24.8</v>
      </c>
      <c r="I27" s="3">
        <v>-25</v>
      </c>
      <c r="J27" s="3">
        <v>-19.3</v>
      </c>
      <c r="K27" s="3">
        <v>-30.9</v>
      </c>
      <c r="L27" s="3">
        <v>-32.299999999999997</v>
      </c>
      <c r="M27" s="3">
        <v>-23.2</v>
      </c>
      <c r="N27" s="3">
        <v>-21.7</v>
      </c>
      <c r="O27" s="3">
        <v>-16.399999999999999</v>
      </c>
      <c r="P27" s="3">
        <v>-10.6</v>
      </c>
      <c r="Q27" s="3">
        <v>-26</v>
      </c>
      <c r="R27" s="3">
        <v>-27.1</v>
      </c>
      <c r="S27" s="3">
        <v>-20.8</v>
      </c>
      <c r="T27" s="3">
        <v>-11.4</v>
      </c>
      <c r="U27" s="524">
        <v>-16.399999999999999</v>
      </c>
      <c r="V27" s="524">
        <v>-29.2</v>
      </c>
    </row>
    <row r="28" spans="1:22" s="524" customFormat="1" ht="15">
      <c r="A28" s="15">
        <v>42058</v>
      </c>
      <c r="B28" s="3">
        <v>6.3035810000000003</v>
      </c>
      <c r="C28" s="3">
        <v>-10.8</v>
      </c>
      <c r="D28" s="3">
        <v>-15.1</v>
      </c>
      <c r="E28" s="3">
        <v>-22.4</v>
      </c>
      <c r="F28" s="3">
        <v>-22.4</v>
      </c>
      <c r="G28" s="3">
        <v>-22.5</v>
      </c>
      <c r="H28" s="3">
        <v>-23.4</v>
      </c>
      <c r="I28" s="3">
        <v>-23.9</v>
      </c>
      <c r="J28" s="3">
        <v>-18.899999999999999</v>
      </c>
      <c r="K28" s="3">
        <v>-29.1</v>
      </c>
      <c r="L28" s="3">
        <v>-30.9</v>
      </c>
      <c r="M28" s="3">
        <v>-22.7</v>
      </c>
      <c r="N28" s="3">
        <v>-21.5</v>
      </c>
      <c r="O28" s="3">
        <v>-16.399999999999999</v>
      </c>
      <c r="P28" s="3">
        <v>-10.6</v>
      </c>
      <c r="Q28" s="3">
        <v>-24.4</v>
      </c>
      <c r="R28" s="3">
        <v>-26.2</v>
      </c>
      <c r="S28" s="3">
        <v>-20.399999999999999</v>
      </c>
      <c r="T28" s="3">
        <v>-10.4</v>
      </c>
      <c r="U28" s="524">
        <v>-15.2</v>
      </c>
      <c r="V28" s="524">
        <v>-27.9</v>
      </c>
    </row>
    <row r="29" spans="1:22" s="524" customFormat="1" ht="15">
      <c r="A29" s="15">
        <v>42055</v>
      </c>
      <c r="B29" s="3">
        <v>6.4448800000000004</v>
      </c>
      <c r="C29" s="3">
        <v>-10</v>
      </c>
      <c r="D29" s="3">
        <v>-14.4</v>
      </c>
      <c r="E29" s="3">
        <v>-21.6</v>
      </c>
      <c r="F29" s="3">
        <v>-21.9</v>
      </c>
      <c r="G29" s="3">
        <v>-21.5</v>
      </c>
      <c r="H29" s="3">
        <v>-22.6</v>
      </c>
      <c r="I29" s="3">
        <v>-23.3</v>
      </c>
      <c r="J29" s="3">
        <v>-18.7</v>
      </c>
      <c r="K29" s="3">
        <v>-28.1</v>
      </c>
      <c r="L29" s="3">
        <v>-30.2</v>
      </c>
      <c r="M29" s="3">
        <v>-22.5</v>
      </c>
      <c r="N29" s="3">
        <v>-21.5</v>
      </c>
      <c r="O29" s="3">
        <v>-16.5</v>
      </c>
      <c r="P29" s="3">
        <v>-10.7</v>
      </c>
      <c r="Q29" s="3">
        <v>-23.5</v>
      </c>
      <c r="R29" s="3">
        <v>-25.9</v>
      </c>
      <c r="S29" s="3">
        <v>-20.3</v>
      </c>
      <c r="T29" s="3">
        <v>-9.6</v>
      </c>
      <c r="U29" s="524">
        <v>-14.4</v>
      </c>
      <c r="V29" s="524">
        <v>-27.3</v>
      </c>
    </row>
    <row r="30" spans="1:22" s="524" customFormat="1" ht="15">
      <c r="A30" s="15">
        <v>42054</v>
      </c>
      <c r="B30" s="3">
        <v>6.4072880000000003</v>
      </c>
      <c r="C30" s="3">
        <v>-10.3</v>
      </c>
      <c r="D30" s="3">
        <v>-14.7</v>
      </c>
      <c r="E30" s="3">
        <v>-22</v>
      </c>
      <c r="F30" s="3">
        <v>-22.2</v>
      </c>
      <c r="G30" s="3">
        <v>-22</v>
      </c>
      <c r="H30" s="3">
        <v>-23</v>
      </c>
      <c r="I30" s="3">
        <v>-23.7</v>
      </c>
      <c r="J30" s="3">
        <v>-18.8</v>
      </c>
      <c r="K30" s="3">
        <v>-28.6</v>
      </c>
      <c r="L30" s="3">
        <v>-30.6</v>
      </c>
      <c r="M30" s="3">
        <v>-22.6</v>
      </c>
      <c r="N30" s="3">
        <v>-21.5</v>
      </c>
      <c r="O30" s="3">
        <v>-16.5</v>
      </c>
      <c r="P30" s="3">
        <v>-10.7</v>
      </c>
      <c r="Q30" s="3">
        <v>-23.9</v>
      </c>
      <c r="R30" s="3">
        <v>-26.1</v>
      </c>
      <c r="S30" s="3">
        <v>-20.399999999999999</v>
      </c>
      <c r="T30" s="3">
        <v>-9.9</v>
      </c>
      <c r="U30" s="524">
        <v>-14.7</v>
      </c>
      <c r="V30" s="524">
        <v>-27.6</v>
      </c>
    </row>
    <row r="31" spans="1:22" s="524" customFormat="1" ht="15">
      <c r="A31" s="15">
        <v>42053</v>
      </c>
      <c r="B31" s="3">
        <v>6.3750980000000004</v>
      </c>
      <c r="C31" s="3">
        <v>-10.8</v>
      </c>
      <c r="D31" s="3">
        <v>-15.3</v>
      </c>
      <c r="E31" s="3">
        <v>-22.7</v>
      </c>
      <c r="F31" s="3">
        <v>-22.8</v>
      </c>
      <c r="G31" s="3">
        <v>-22.9</v>
      </c>
      <c r="H31" s="3">
        <v>-23.7</v>
      </c>
      <c r="I31" s="3">
        <v>-24.3</v>
      </c>
      <c r="J31" s="3">
        <v>-19.100000000000001</v>
      </c>
      <c r="K31" s="3">
        <v>-29.6</v>
      </c>
      <c r="L31" s="3">
        <v>-31.3</v>
      </c>
      <c r="M31" s="3">
        <v>-23</v>
      </c>
      <c r="N31" s="3">
        <v>-21.7</v>
      </c>
      <c r="O31" s="3">
        <v>-16.5</v>
      </c>
      <c r="P31" s="3">
        <v>-10.7</v>
      </c>
      <c r="Q31" s="3">
        <v>-24.7</v>
      </c>
      <c r="R31" s="3">
        <v>-26.6</v>
      </c>
      <c r="S31" s="3">
        <v>-20.6</v>
      </c>
      <c r="T31" s="3">
        <v>-10.4</v>
      </c>
      <c r="U31" s="524">
        <v>-15.4</v>
      </c>
      <c r="V31" s="524">
        <v>-28.3</v>
      </c>
    </row>
    <row r="32" spans="1:22" s="524" customFormat="1" ht="15">
      <c r="A32" s="15">
        <v>42052</v>
      </c>
      <c r="B32" s="3">
        <v>6.4485359999999998</v>
      </c>
      <c r="C32" s="3">
        <v>-9.9</v>
      </c>
      <c r="D32" s="3">
        <v>-14.3</v>
      </c>
      <c r="E32" s="3">
        <v>-21.7</v>
      </c>
      <c r="F32" s="3">
        <v>-22</v>
      </c>
      <c r="G32" s="3">
        <v>-21.5</v>
      </c>
      <c r="H32" s="3">
        <v>-22.7</v>
      </c>
      <c r="I32" s="3">
        <v>-23.5</v>
      </c>
      <c r="J32" s="3">
        <v>-18.899999999999999</v>
      </c>
      <c r="K32" s="3">
        <v>-28.2</v>
      </c>
      <c r="L32" s="3">
        <v>-30.5</v>
      </c>
      <c r="M32" s="3">
        <v>-22.8</v>
      </c>
      <c r="N32" s="3">
        <v>-21.7</v>
      </c>
      <c r="O32" s="3">
        <v>-16.7</v>
      </c>
      <c r="P32" s="3">
        <v>-10.8</v>
      </c>
      <c r="Q32" s="3">
        <v>-23.7</v>
      </c>
      <c r="R32" s="3">
        <v>-26.2</v>
      </c>
      <c r="S32" s="3">
        <v>-20.6</v>
      </c>
      <c r="T32" s="3">
        <v>-9.5</v>
      </c>
      <c r="U32" s="524">
        <v>-14.3</v>
      </c>
      <c r="V32" s="524">
        <v>-27.4</v>
      </c>
    </row>
    <row r="33" spans="1:22" s="524" customFormat="1" ht="15">
      <c r="A33" s="15">
        <v>42048</v>
      </c>
      <c r="B33" s="3">
        <v>6.2042289999999998</v>
      </c>
      <c r="C33" s="3">
        <v>-12</v>
      </c>
      <c r="D33" s="3">
        <v>-16.5</v>
      </c>
      <c r="E33" s="3">
        <v>-24</v>
      </c>
      <c r="F33" s="3">
        <v>-23.9</v>
      </c>
      <c r="G33" s="3">
        <v>-24.7</v>
      </c>
      <c r="H33" s="3">
        <v>-25.2</v>
      </c>
      <c r="I33" s="3">
        <v>-25.4</v>
      </c>
      <c r="J33" s="3">
        <v>-19.600000000000001</v>
      </c>
      <c r="K33" s="3">
        <v>-31.3</v>
      </c>
      <c r="L33" s="3">
        <v>-32.799999999999997</v>
      </c>
      <c r="M33" s="3">
        <v>-23.5</v>
      </c>
      <c r="N33" s="3">
        <v>-21.9</v>
      </c>
      <c r="O33" s="3">
        <v>-16.399999999999999</v>
      </c>
      <c r="P33" s="3">
        <v>-10.6</v>
      </c>
      <c r="Q33" s="3">
        <v>-26.1</v>
      </c>
      <c r="R33" s="3">
        <v>-27.4</v>
      </c>
      <c r="S33" s="3">
        <v>-21</v>
      </c>
      <c r="T33" s="3">
        <v>-11.6</v>
      </c>
      <c r="U33" s="524">
        <v>-16.600000000000001</v>
      </c>
      <c r="V33" s="524">
        <v>-29.5</v>
      </c>
    </row>
    <row r="34" spans="1:22" s="524" customFormat="1" ht="15">
      <c r="A34" s="15">
        <v>42047</v>
      </c>
      <c r="B34" s="3">
        <v>6.1242140000000003</v>
      </c>
      <c r="C34" s="3">
        <v>-12.5</v>
      </c>
      <c r="D34" s="3">
        <v>-17</v>
      </c>
      <c r="E34" s="3">
        <v>-24.5</v>
      </c>
      <c r="F34" s="3">
        <v>-24.3</v>
      </c>
      <c r="G34" s="3">
        <v>-25.4</v>
      </c>
      <c r="H34" s="3">
        <v>-25.7</v>
      </c>
      <c r="I34" s="3">
        <v>-25.8</v>
      </c>
      <c r="J34" s="3">
        <v>-19.7</v>
      </c>
      <c r="K34" s="3">
        <v>-31.9</v>
      </c>
      <c r="L34" s="3">
        <v>-33.299999999999997</v>
      </c>
      <c r="M34" s="3">
        <v>-23.6</v>
      </c>
      <c r="N34" s="3">
        <v>-21.9</v>
      </c>
      <c r="O34" s="3">
        <v>-16.399999999999999</v>
      </c>
      <c r="P34" s="3">
        <v>-10.6</v>
      </c>
      <c r="Q34" s="3">
        <v>-26.7</v>
      </c>
      <c r="R34" s="3">
        <v>-27.8</v>
      </c>
      <c r="S34" s="3">
        <v>-21.2</v>
      </c>
      <c r="T34" s="3">
        <v>-12.1</v>
      </c>
      <c r="U34" s="524">
        <v>-17.100000000000001</v>
      </c>
      <c r="V34" s="524">
        <v>-29.9</v>
      </c>
    </row>
    <row r="35" spans="1:22" s="524" customFormat="1" ht="15">
      <c r="A35" s="15">
        <v>42046</v>
      </c>
      <c r="B35" s="3">
        <v>6.135097</v>
      </c>
      <c r="C35" s="3">
        <v>-12.5</v>
      </c>
      <c r="D35" s="3">
        <v>-16.899999999999999</v>
      </c>
      <c r="E35" s="3">
        <v>-24.5</v>
      </c>
      <c r="F35" s="3">
        <v>-24.2</v>
      </c>
      <c r="G35" s="3">
        <v>-25.2</v>
      </c>
      <c r="H35" s="3">
        <v>-25.6</v>
      </c>
      <c r="I35" s="3">
        <v>-25.8</v>
      </c>
      <c r="J35" s="3">
        <v>-19.7</v>
      </c>
      <c r="K35" s="3">
        <v>-31.9</v>
      </c>
      <c r="L35" s="3">
        <v>-33.299999999999997</v>
      </c>
      <c r="M35" s="3">
        <v>-23.7</v>
      </c>
      <c r="N35" s="3">
        <v>-22.1</v>
      </c>
      <c r="O35" s="3">
        <v>-16.5</v>
      </c>
      <c r="P35" s="3">
        <v>-10.7</v>
      </c>
      <c r="Q35" s="3">
        <v>-26.4</v>
      </c>
      <c r="R35" s="3">
        <v>-27.7</v>
      </c>
      <c r="S35" s="3">
        <v>-21.2</v>
      </c>
      <c r="T35" s="3">
        <v>-12</v>
      </c>
      <c r="U35" s="524">
        <v>-16.899999999999999</v>
      </c>
      <c r="V35" s="524">
        <v>-30</v>
      </c>
    </row>
    <row r="36" spans="1:22" s="524" customFormat="1" ht="15">
      <c r="A36" s="15">
        <v>42045</v>
      </c>
      <c r="B36" s="3">
        <v>6.1297569999999997</v>
      </c>
      <c r="C36" s="3">
        <v>-12.1</v>
      </c>
      <c r="D36" s="3">
        <v>-16.399999999999999</v>
      </c>
      <c r="E36" s="3">
        <v>-23.8</v>
      </c>
      <c r="F36" s="3">
        <v>-23.6</v>
      </c>
      <c r="G36" s="3">
        <v>-24.5</v>
      </c>
      <c r="H36" s="3">
        <v>-24.9</v>
      </c>
      <c r="I36" s="3">
        <v>-25</v>
      </c>
      <c r="J36" s="3">
        <v>-19.3</v>
      </c>
      <c r="K36" s="3">
        <v>-31</v>
      </c>
      <c r="L36" s="3">
        <v>-32.299999999999997</v>
      </c>
      <c r="M36" s="3">
        <v>-23.1</v>
      </c>
      <c r="N36" s="3">
        <v>-21.4</v>
      </c>
      <c r="O36" s="3">
        <v>-16.100000000000001</v>
      </c>
      <c r="P36" s="3">
        <v>-10.4</v>
      </c>
      <c r="Q36" s="3">
        <v>-25.6</v>
      </c>
      <c r="R36" s="3">
        <v>-27</v>
      </c>
      <c r="S36" s="3">
        <v>-20.7</v>
      </c>
      <c r="T36" s="3">
        <v>-11.6</v>
      </c>
      <c r="U36" s="524">
        <v>-16.399999999999999</v>
      </c>
      <c r="V36" s="524">
        <v>-29.1</v>
      </c>
    </row>
    <row r="37" spans="1:22" s="524" customFormat="1" ht="15">
      <c r="A37" s="15">
        <v>42044</v>
      </c>
      <c r="B37" s="3">
        <v>5.9987620000000001</v>
      </c>
      <c r="C37" s="3">
        <v>-13.2</v>
      </c>
      <c r="D37" s="3">
        <v>-17.5</v>
      </c>
      <c r="E37" s="3">
        <v>-24.9</v>
      </c>
      <c r="F37" s="3">
        <v>-24.4</v>
      </c>
      <c r="G37" s="3">
        <v>-26.1</v>
      </c>
      <c r="H37" s="3">
        <v>-26</v>
      </c>
      <c r="I37" s="3">
        <v>-25.9</v>
      </c>
      <c r="J37" s="3">
        <v>-19.600000000000001</v>
      </c>
      <c r="K37" s="3">
        <v>-32.4</v>
      </c>
      <c r="L37" s="3">
        <v>-33.299999999999997</v>
      </c>
      <c r="M37" s="3">
        <v>-23.3</v>
      </c>
      <c r="N37" s="3">
        <v>-21.5</v>
      </c>
      <c r="O37" s="3">
        <v>-16</v>
      </c>
      <c r="P37" s="3">
        <v>-10.3</v>
      </c>
      <c r="Q37" s="3">
        <v>-26.9</v>
      </c>
      <c r="R37" s="3">
        <v>-27.7</v>
      </c>
      <c r="S37" s="3">
        <v>-21</v>
      </c>
      <c r="T37" s="3">
        <v>-12.7</v>
      </c>
      <c r="U37" s="524">
        <v>-17.5</v>
      </c>
      <c r="V37" s="524">
        <v>-30</v>
      </c>
    </row>
    <row r="38" spans="1:22" s="524" customFormat="1" ht="15">
      <c r="A38" s="15">
        <v>42041</v>
      </c>
      <c r="B38" s="3">
        <v>6.0166570000000004</v>
      </c>
      <c r="C38" s="3">
        <v>-13.4</v>
      </c>
      <c r="D38" s="3">
        <v>-17.8</v>
      </c>
      <c r="E38" s="3">
        <v>-25.2</v>
      </c>
      <c r="F38" s="3">
        <v>-24.6</v>
      </c>
      <c r="G38" s="3">
        <v>-26.5</v>
      </c>
      <c r="H38" s="3">
        <v>-26.4</v>
      </c>
      <c r="I38" s="3">
        <v>-26.1</v>
      </c>
      <c r="J38" s="3">
        <v>-19.600000000000001</v>
      </c>
      <c r="K38" s="3">
        <v>-32.9</v>
      </c>
      <c r="L38" s="3">
        <v>-33.700000000000003</v>
      </c>
      <c r="M38" s="3">
        <v>-23.5</v>
      </c>
      <c r="N38" s="3">
        <v>-21.5</v>
      </c>
      <c r="O38" s="3">
        <v>-16</v>
      </c>
      <c r="P38" s="3">
        <v>-10.3</v>
      </c>
      <c r="Q38" s="3">
        <v>-28</v>
      </c>
      <c r="R38" s="3">
        <v>-28.1</v>
      </c>
      <c r="S38" s="3">
        <v>-21.2</v>
      </c>
      <c r="T38" s="3">
        <v>-12.8</v>
      </c>
      <c r="U38" s="524">
        <v>-17.8</v>
      </c>
      <c r="V38" s="524">
        <v>-30.4</v>
      </c>
    </row>
    <row r="39" spans="1:22" s="524" customFormat="1" ht="15">
      <c r="A39" s="15">
        <v>42040</v>
      </c>
      <c r="B39" s="3">
        <v>5.740475</v>
      </c>
      <c r="C39" s="3">
        <v>-15.9</v>
      </c>
      <c r="D39" s="3">
        <v>-20</v>
      </c>
      <c r="E39" s="3">
        <v>-27.3</v>
      </c>
      <c r="F39" s="3">
        <v>-26.2</v>
      </c>
      <c r="G39" s="3">
        <v>-29.7</v>
      </c>
      <c r="H39" s="3">
        <v>-28.8</v>
      </c>
      <c r="I39" s="3">
        <v>-27.6</v>
      </c>
      <c r="J39" s="3">
        <v>-20</v>
      </c>
      <c r="K39" s="3">
        <v>-35.799999999999997</v>
      </c>
      <c r="L39" s="3">
        <v>-35.4</v>
      </c>
      <c r="M39" s="3">
        <v>-23.8</v>
      </c>
      <c r="N39" s="3">
        <v>-21.4</v>
      </c>
      <c r="O39" s="3">
        <v>-15.7</v>
      </c>
      <c r="P39" s="3">
        <v>-10.1</v>
      </c>
      <c r="Q39" s="3">
        <v>-29.8</v>
      </c>
      <c r="R39" s="3">
        <v>-28.9</v>
      </c>
      <c r="S39" s="3">
        <v>-21.3</v>
      </c>
      <c r="T39" s="3">
        <v>-15.2</v>
      </c>
      <c r="U39" s="524">
        <v>-20.100000000000001</v>
      </c>
      <c r="V39" s="524">
        <v>-32</v>
      </c>
    </row>
    <row r="40" spans="1:22" s="524" customFormat="1" ht="15">
      <c r="A40" s="15">
        <v>42039</v>
      </c>
      <c r="B40" s="3">
        <v>5.7721549999999997</v>
      </c>
      <c r="C40" s="3">
        <v>-15.6</v>
      </c>
      <c r="D40" s="3">
        <v>-19.8</v>
      </c>
      <c r="E40" s="3">
        <v>-27.2</v>
      </c>
      <c r="F40" s="3">
        <v>-26.1</v>
      </c>
      <c r="G40" s="3">
        <v>-29.3</v>
      </c>
      <c r="H40" s="3">
        <v>-28.6</v>
      </c>
      <c r="I40" s="3">
        <v>-27.5</v>
      </c>
      <c r="J40" s="3">
        <v>-20</v>
      </c>
      <c r="K40" s="3">
        <v>-35.700000000000003</v>
      </c>
      <c r="L40" s="3">
        <v>-35.5</v>
      </c>
      <c r="M40" s="3">
        <v>-23.8</v>
      </c>
      <c r="N40" s="3">
        <v>-21.2</v>
      </c>
      <c r="O40" s="3">
        <v>-15.5</v>
      </c>
      <c r="P40" s="3">
        <v>-10</v>
      </c>
      <c r="Q40" s="3">
        <v>-29.6</v>
      </c>
      <c r="R40" s="3">
        <v>-29</v>
      </c>
      <c r="S40" s="3">
        <v>-21.4</v>
      </c>
      <c r="T40" s="3">
        <v>-14.9</v>
      </c>
      <c r="U40" s="524">
        <v>-19.899999999999999</v>
      </c>
      <c r="V40" s="524">
        <v>-32</v>
      </c>
    </row>
    <row r="41" spans="1:22" s="524" customFormat="1" ht="15">
      <c r="A41" s="15">
        <v>42038</v>
      </c>
      <c r="B41" s="3">
        <v>5.6615500000000001</v>
      </c>
      <c r="C41" s="3">
        <v>-16.600000000000001</v>
      </c>
      <c r="D41" s="3">
        <v>-20.6</v>
      </c>
      <c r="E41" s="3">
        <v>-27.9</v>
      </c>
      <c r="F41" s="3">
        <v>-26.6</v>
      </c>
      <c r="G41" s="3">
        <v>-30.4</v>
      </c>
      <c r="H41" s="3">
        <v>-29.4</v>
      </c>
      <c r="I41" s="3">
        <v>-27.9</v>
      </c>
      <c r="J41" s="3">
        <v>-20.100000000000001</v>
      </c>
      <c r="K41" s="3">
        <v>-36.6</v>
      </c>
      <c r="L41" s="3">
        <v>-35.9</v>
      </c>
      <c r="M41" s="3">
        <v>-23.9</v>
      </c>
      <c r="N41" s="3">
        <v>-21.1</v>
      </c>
      <c r="O41" s="3">
        <v>-15.3</v>
      </c>
      <c r="P41" s="3">
        <v>-9.9</v>
      </c>
      <c r="Q41" s="3">
        <v>-30.1</v>
      </c>
      <c r="R41" s="3">
        <v>-29.3</v>
      </c>
      <c r="S41" s="3">
        <v>-21.6</v>
      </c>
      <c r="T41" s="3">
        <v>-15.8</v>
      </c>
      <c r="U41" s="524">
        <v>-20.7</v>
      </c>
      <c r="V41" s="524">
        <v>-32.4</v>
      </c>
    </row>
    <row r="42" spans="1:22" s="524" customFormat="1" ht="15">
      <c r="A42" s="15">
        <v>42037</v>
      </c>
      <c r="B42" s="3">
        <v>5.412121</v>
      </c>
      <c r="C42" s="3">
        <v>-18.899999999999999</v>
      </c>
      <c r="D42" s="3">
        <v>-22.6</v>
      </c>
      <c r="E42" s="3">
        <v>-29.8</v>
      </c>
      <c r="F42" s="3">
        <v>-27.8</v>
      </c>
      <c r="G42" s="3">
        <v>-33.299999999999997</v>
      </c>
      <c r="H42" s="3">
        <v>-31.5</v>
      </c>
      <c r="I42" s="3">
        <v>-29.2</v>
      </c>
      <c r="J42" s="3">
        <v>-20.5</v>
      </c>
      <c r="K42" s="3">
        <v>-39</v>
      </c>
      <c r="L42" s="3">
        <v>-37.299999999999997</v>
      </c>
      <c r="M42" s="3">
        <v>-24.3</v>
      </c>
      <c r="N42" s="3">
        <v>-21.1</v>
      </c>
      <c r="O42" s="3">
        <v>-15.2</v>
      </c>
      <c r="P42" s="3">
        <v>-9.9</v>
      </c>
      <c r="Q42" s="3">
        <v>-31.5</v>
      </c>
      <c r="R42" s="3">
        <v>-30.1</v>
      </c>
      <c r="S42" s="3">
        <v>-21.9</v>
      </c>
      <c r="T42" s="3">
        <v>-17.8</v>
      </c>
      <c r="U42" s="524">
        <v>-22.7</v>
      </c>
      <c r="V42" s="524">
        <v>-33.9</v>
      </c>
    </row>
    <row r="43" spans="1:22" s="524" customFormat="1" ht="15">
      <c r="A43" s="15">
        <v>42034</v>
      </c>
      <c r="B43" s="3">
        <v>5.4045230000000002</v>
      </c>
      <c r="C43" s="3">
        <v>-19</v>
      </c>
      <c r="D43" s="3">
        <v>-22.6</v>
      </c>
      <c r="E43" s="3">
        <v>-29.9</v>
      </c>
      <c r="F43" s="3">
        <v>-27.9</v>
      </c>
      <c r="G43" s="3">
        <v>-33.200000000000003</v>
      </c>
      <c r="H43" s="3">
        <v>-31.6</v>
      </c>
      <c r="I43" s="3">
        <v>-29.3</v>
      </c>
      <c r="J43" s="3">
        <v>-20.5</v>
      </c>
      <c r="K43" s="3">
        <v>-39.200000000000003</v>
      </c>
      <c r="L43" s="3">
        <v>-37.299999999999997</v>
      </c>
      <c r="M43" s="3">
        <v>-24.2</v>
      </c>
      <c r="N43" s="3">
        <v>-21.2</v>
      </c>
      <c r="O43" s="3">
        <v>-15.2</v>
      </c>
      <c r="P43" s="3">
        <v>-9.9</v>
      </c>
      <c r="Q43" s="3">
        <v>-31.9</v>
      </c>
      <c r="R43" s="3">
        <v>-30.3</v>
      </c>
      <c r="S43" s="3">
        <v>-22.1</v>
      </c>
      <c r="T43" s="3">
        <v>-17.899999999999999</v>
      </c>
      <c r="U43" s="524">
        <v>-22.8</v>
      </c>
      <c r="V43" s="524">
        <v>-34.1</v>
      </c>
    </row>
    <row r="44" spans="1:22" s="524" customFormat="1" ht="15">
      <c r="A44" s="15">
        <v>42033</v>
      </c>
      <c r="B44" s="3">
        <v>5.6006400000000003</v>
      </c>
      <c r="C44" s="3">
        <v>-17.100000000000001</v>
      </c>
      <c r="D44" s="3">
        <v>-21.2</v>
      </c>
      <c r="E44" s="3">
        <v>-28.7</v>
      </c>
      <c r="F44" s="3">
        <v>-27.1</v>
      </c>
      <c r="G44" s="3">
        <v>-31.3</v>
      </c>
      <c r="H44" s="3">
        <v>-30.2</v>
      </c>
      <c r="I44" s="3">
        <v>-28.5</v>
      </c>
      <c r="J44" s="3">
        <v>-20.3</v>
      </c>
      <c r="K44" s="3">
        <v>-37.5</v>
      </c>
      <c r="L44" s="3">
        <v>-36.6</v>
      </c>
      <c r="M44" s="3">
        <v>-24.1</v>
      </c>
      <c r="N44" s="3">
        <v>-21.3</v>
      </c>
      <c r="O44" s="3">
        <v>-15.3</v>
      </c>
      <c r="P44" s="3">
        <v>-9.9</v>
      </c>
      <c r="Q44" s="3">
        <v>-30.7</v>
      </c>
      <c r="R44" s="3">
        <v>-29.8</v>
      </c>
      <c r="S44" s="3">
        <v>-22</v>
      </c>
      <c r="T44" s="3">
        <v>-16.2</v>
      </c>
      <c r="U44" s="524">
        <v>-21.3</v>
      </c>
      <c r="V44" s="524">
        <v>-33.4</v>
      </c>
    </row>
    <row r="45" spans="1:22" s="524" customFormat="1" ht="15">
      <c r="A45" s="15">
        <v>42032</v>
      </c>
      <c r="B45" s="3">
        <v>5.5741050000000003</v>
      </c>
      <c r="C45" s="3">
        <v>-17.399999999999999</v>
      </c>
      <c r="D45" s="3">
        <v>-21.4</v>
      </c>
      <c r="E45" s="3">
        <v>-28.9</v>
      </c>
      <c r="F45" s="3">
        <v>-27.1</v>
      </c>
      <c r="G45" s="3">
        <v>-31.6</v>
      </c>
      <c r="H45" s="3">
        <v>-30.4</v>
      </c>
      <c r="I45" s="3">
        <v>-28.5</v>
      </c>
      <c r="J45" s="3">
        <v>-20.2</v>
      </c>
      <c r="K45" s="3">
        <v>-37.700000000000003</v>
      </c>
      <c r="L45" s="3">
        <v>-36.4</v>
      </c>
      <c r="M45" s="3">
        <v>-23.9</v>
      </c>
      <c r="N45" s="3">
        <v>-21.3</v>
      </c>
      <c r="O45" s="3">
        <v>-15.3</v>
      </c>
      <c r="P45" s="3">
        <v>-9.9</v>
      </c>
      <c r="Q45" s="3">
        <v>-30.7</v>
      </c>
      <c r="R45" s="3">
        <v>-29.8</v>
      </c>
      <c r="S45" s="3">
        <v>-21.9</v>
      </c>
      <c r="T45" s="3">
        <v>-16.399999999999999</v>
      </c>
      <c r="U45" s="524">
        <v>-21.6</v>
      </c>
      <c r="V45" s="524">
        <v>-33.5</v>
      </c>
    </row>
    <row r="46" spans="1:22" s="524" customFormat="1" ht="15">
      <c r="A46" s="15">
        <v>42031</v>
      </c>
      <c r="B46" s="3">
        <v>5.8193869999999999</v>
      </c>
      <c r="C46" s="3">
        <v>-15.1</v>
      </c>
      <c r="D46" s="3">
        <v>-19.5</v>
      </c>
      <c r="E46" s="3">
        <v>-27</v>
      </c>
      <c r="F46" s="3">
        <v>-26</v>
      </c>
      <c r="G46" s="3">
        <v>-28.9</v>
      </c>
      <c r="H46" s="3">
        <v>-28.4</v>
      </c>
      <c r="I46" s="3">
        <v>-27.4</v>
      </c>
      <c r="J46" s="3">
        <v>-19.899999999999999</v>
      </c>
      <c r="K46" s="3">
        <v>-35.299999999999997</v>
      </c>
      <c r="L46" s="3">
        <v>-35.200000000000003</v>
      </c>
      <c r="M46" s="3">
        <v>-23.6</v>
      </c>
      <c r="N46" s="3">
        <v>-21.3</v>
      </c>
      <c r="O46" s="3">
        <v>-15.6</v>
      </c>
      <c r="P46" s="3">
        <v>-10.1</v>
      </c>
      <c r="Q46" s="3">
        <v>-28.9</v>
      </c>
      <c r="R46" s="3">
        <v>-29.1</v>
      </c>
      <c r="S46" s="3">
        <v>-21.8</v>
      </c>
      <c r="T46" s="3">
        <v>-14.3</v>
      </c>
      <c r="U46" s="524">
        <v>-19.7</v>
      </c>
      <c r="V46" s="524">
        <v>-32.1</v>
      </c>
    </row>
    <row r="47" spans="1:22" s="524" customFormat="1" ht="15">
      <c r="A47" s="15">
        <v>42030</v>
      </c>
      <c r="B47" s="3">
        <v>5.8295180000000002</v>
      </c>
      <c r="C47" s="3">
        <v>-14.9</v>
      </c>
      <c r="D47" s="3">
        <v>-19.399999999999999</v>
      </c>
      <c r="E47" s="3">
        <v>-27</v>
      </c>
      <c r="F47" s="3">
        <v>-26</v>
      </c>
      <c r="G47" s="3">
        <v>-28.8</v>
      </c>
      <c r="H47" s="3">
        <v>-28.3</v>
      </c>
      <c r="I47" s="3">
        <v>-27.4</v>
      </c>
      <c r="J47" s="3">
        <v>-19.899999999999999</v>
      </c>
      <c r="K47" s="3">
        <v>-35.299999999999997</v>
      </c>
      <c r="L47" s="3">
        <v>-35.200000000000003</v>
      </c>
      <c r="M47" s="3">
        <v>-23.7</v>
      </c>
      <c r="N47" s="3">
        <v>-21.3</v>
      </c>
      <c r="O47" s="3">
        <v>-15.6</v>
      </c>
      <c r="P47" s="3">
        <v>-10.1</v>
      </c>
      <c r="Q47" s="3">
        <v>-29.1</v>
      </c>
      <c r="R47" s="3">
        <v>-29.2</v>
      </c>
      <c r="S47" s="3">
        <v>-21.9</v>
      </c>
      <c r="T47" s="3">
        <v>-14.2</v>
      </c>
      <c r="U47" s="524">
        <v>-19.600000000000001</v>
      </c>
      <c r="V47" s="524">
        <v>-32.1</v>
      </c>
    </row>
    <row r="48" spans="1:22" s="524" customFormat="1" ht="15">
      <c r="A48" s="15">
        <v>42027</v>
      </c>
      <c r="B48" s="3">
        <v>5.7560950000000002</v>
      </c>
      <c r="C48" s="3">
        <v>-15.6</v>
      </c>
      <c r="D48" s="3">
        <v>-19.899999999999999</v>
      </c>
      <c r="E48" s="3">
        <v>-27.5</v>
      </c>
      <c r="F48" s="3">
        <v>-26.1</v>
      </c>
      <c r="G48" s="3">
        <v>-29.5</v>
      </c>
      <c r="H48" s="3">
        <v>-28.9</v>
      </c>
      <c r="I48" s="3">
        <v>-27.5</v>
      </c>
      <c r="J48" s="3">
        <v>-19.899999999999999</v>
      </c>
      <c r="K48" s="3">
        <v>-35.799999999999997</v>
      </c>
      <c r="L48" s="3">
        <v>-35.299999999999997</v>
      </c>
      <c r="M48" s="3">
        <v>-23.6</v>
      </c>
      <c r="N48" s="3">
        <v>-21.3</v>
      </c>
      <c r="O48" s="3">
        <v>-15.5</v>
      </c>
      <c r="P48" s="3">
        <v>-10.1</v>
      </c>
      <c r="Q48" s="3">
        <v>-29.4</v>
      </c>
      <c r="R48" s="3">
        <v>-29.2</v>
      </c>
      <c r="S48" s="3">
        <v>-21.7</v>
      </c>
      <c r="T48" s="3">
        <v>-14.8</v>
      </c>
      <c r="U48" s="524">
        <v>-20.100000000000001</v>
      </c>
      <c r="V48" s="524">
        <v>-32.5</v>
      </c>
    </row>
    <row r="49" spans="1:22" s="524" customFormat="1" ht="15">
      <c r="A49" s="15">
        <v>42026</v>
      </c>
      <c r="B49" s="3">
        <v>5.9392469999999999</v>
      </c>
      <c r="C49" s="3">
        <v>-14.2</v>
      </c>
      <c r="D49" s="3">
        <v>-18.8</v>
      </c>
      <c r="E49" s="3">
        <v>-26.4</v>
      </c>
      <c r="F49" s="3">
        <v>-25.4</v>
      </c>
      <c r="G49" s="3">
        <v>-28</v>
      </c>
      <c r="H49" s="3">
        <v>-27.7</v>
      </c>
      <c r="I49" s="3">
        <v>-26.8</v>
      </c>
      <c r="J49" s="3">
        <v>-19.600000000000001</v>
      </c>
      <c r="K49" s="3">
        <v>-34.4</v>
      </c>
      <c r="L49" s="3">
        <v>-34.5</v>
      </c>
      <c r="M49" s="3">
        <v>-23.4</v>
      </c>
      <c r="N49" s="3">
        <v>-21.3</v>
      </c>
      <c r="O49" s="3">
        <v>-15.7</v>
      </c>
      <c r="P49" s="3">
        <v>-10.199999999999999</v>
      </c>
      <c r="Q49" s="3">
        <v>-28.4</v>
      </c>
      <c r="R49" s="3">
        <v>-28.8</v>
      </c>
      <c r="S49" s="3">
        <v>-21.7</v>
      </c>
      <c r="T49" s="3">
        <v>-13.6</v>
      </c>
      <c r="U49" s="524">
        <v>-19</v>
      </c>
      <c r="V49" s="524">
        <v>-31.8</v>
      </c>
    </row>
    <row r="50" spans="1:22" s="524" customFormat="1" ht="15">
      <c r="A50" s="15">
        <v>42025</v>
      </c>
      <c r="B50" s="3">
        <v>5.8932570000000002</v>
      </c>
      <c r="C50" s="3">
        <v>-14.6</v>
      </c>
      <c r="D50" s="3">
        <v>-19</v>
      </c>
      <c r="E50" s="3">
        <v>-26.7</v>
      </c>
      <c r="F50" s="3">
        <v>-25.6</v>
      </c>
      <c r="G50" s="3">
        <v>-28.4</v>
      </c>
      <c r="H50" s="3">
        <v>-28</v>
      </c>
      <c r="I50" s="3">
        <v>-27</v>
      </c>
      <c r="J50" s="3">
        <v>-19.7</v>
      </c>
      <c r="K50" s="3">
        <v>-34.799999999999997</v>
      </c>
      <c r="L50" s="3">
        <v>-34.700000000000003</v>
      </c>
      <c r="M50" s="3">
        <v>-23.4</v>
      </c>
      <c r="N50" s="3">
        <v>-21.3</v>
      </c>
      <c r="O50" s="3">
        <v>-15.6</v>
      </c>
      <c r="P50" s="3">
        <v>-10.1</v>
      </c>
      <c r="Q50" s="3">
        <v>-28.3</v>
      </c>
      <c r="R50" s="3">
        <v>-28.7</v>
      </c>
      <c r="S50" s="3">
        <v>-21.6</v>
      </c>
      <c r="T50" s="3">
        <v>-13.9</v>
      </c>
      <c r="U50" s="524">
        <v>-19.3</v>
      </c>
      <c r="V50" s="524">
        <v>-32</v>
      </c>
    </row>
    <row r="51" spans="1:22" s="524" customFormat="1" ht="15">
      <c r="A51" s="15">
        <v>42024</v>
      </c>
      <c r="B51" s="3">
        <v>5.7489699999999999</v>
      </c>
      <c r="C51" s="3">
        <v>-15.9</v>
      </c>
      <c r="D51" s="3">
        <v>-20.100000000000001</v>
      </c>
      <c r="E51" s="3">
        <v>-27.5</v>
      </c>
      <c r="F51" s="3">
        <v>-26.1</v>
      </c>
      <c r="G51" s="3">
        <v>-29.7</v>
      </c>
      <c r="H51" s="3">
        <v>-28.9</v>
      </c>
      <c r="I51" s="3">
        <v>-27.4</v>
      </c>
      <c r="J51" s="3">
        <v>-19.7</v>
      </c>
      <c r="K51" s="3">
        <v>-35.799999999999997</v>
      </c>
      <c r="L51" s="3">
        <v>-35.1</v>
      </c>
      <c r="M51" s="3">
        <v>-23.4</v>
      </c>
      <c r="N51" s="3">
        <v>-21.2</v>
      </c>
      <c r="O51" s="3">
        <v>-15.5</v>
      </c>
      <c r="P51" s="3">
        <v>-10.1</v>
      </c>
      <c r="Q51" s="3">
        <v>-29</v>
      </c>
      <c r="R51" s="3">
        <v>-28.9</v>
      </c>
      <c r="S51" s="3">
        <v>-21.7</v>
      </c>
      <c r="T51" s="3">
        <v>-15.1</v>
      </c>
      <c r="U51" s="524">
        <v>-20.3</v>
      </c>
      <c r="V51" s="524">
        <v>-32.4</v>
      </c>
    </row>
    <row r="52" spans="1:22" s="524" customFormat="1" ht="15">
      <c r="A52" s="15">
        <v>42020</v>
      </c>
      <c r="B52" s="3">
        <v>5.7334459999999998</v>
      </c>
      <c r="C52" s="3">
        <v>-16.2</v>
      </c>
      <c r="D52" s="3">
        <v>-20.399999999999999</v>
      </c>
      <c r="E52" s="3">
        <v>-28</v>
      </c>
      <c r="F52" s="3">
        <v>-26.4</v>
      </c>
      <c r="G52" s="3">
        <v>-30.3</v>
      </c>
      <c r="H52" s="3">
        <v>-29.4</v>
      </c>
      <c r="I52" s="3">
        <v>-27.8</v>
      </c>
      <c r="J52" s="3">
        <v>-19.899999999999999</v>
      </c>
      <c r="K52" s="3">
        <v>-36.5</v>
      </c>
      <c r="L52" s="3">
        <v>-35.700000000000003</v>
      </c>
      <c r="M52" s="3">
        <v>-23.6</v>
      </c>
      <c r="N52" s="3">
        <v>-21.3</v>
      </c>
      <c r="O52" s="3">
        <v>-15.5</v>
      </c>
      <c r="P52" s="3">
        <v>-10.1</v>
      </c>
      <c r="Q52" s="3">
        <v>-29.7</v>
      </c>
      <c r="R52" s="3">
        <v>-29.3</v>
      </c>
      <c r="S52" s="3">
        <v>-21.8</v>
      </c>
      <c r="T52" s="3">
        <v>-15.4</v>
      </c>
      <c r="U52" s="524">
        <v>-20.6</v>
      </c>
      <c r="V52" s="524">
        <v>-32.9</v>
      </c>
    </row>
    <row r="53" spans="1:22" s="524" customFormat="1" ht="15">
      <c r="A53" s="15">
        <v>42019</v>
      </c>
      <c r="B53" s="3">
        <v>5.4935039999999997</v>
      </c>
      <c r="C53" s="3">
        <v>-18.399999999999999</v>
      </c>
      <c r="D53" s="3">
        <v>-22.2</v>
      </c>
      <c r="E53" s="3">
        <v>-29.6</v>
      </c>
      <c r="F53" s="3">
        <v>-27.3</v>
      </c>
      <c r="G53" s="3">
        <v>-32.799999999999997</v>
      </c>
      <c r="H53" s="3">
        <v>-31.3</v>
      </c>
      <c r="I53" s="3">
        <v>-28.7</v>
      </c>
      <c r="J53" s="3">
        <v>-20.100000000000001</v>
      </c>
      <c r="K53" s="3">
        <v>-38.4</v>
      </c>
      <c r="L53" s="3">
        <v>-36.5</v>
      </c>
      <c r="M53" s="3">
        <v>-23.8</v>
      </c>
      <c r="N53" s="3">
        <v>-21.1</v>
      </c>
      <c r="O53" s="3">
        <v>-15.3</v>
      </c>
      <c r="P53" s="3">
        <v>-10</v>
      </c>
      <c r="Q53" s="3">
        <v>-31.6</v>
      </c>
      <c r="R53" s="3">
        <v>-30.1</v>
      </c>
      <c r="S53" s="3">
        <v>-22</v>
      </c>
      <c r="T53" s="3">
        <v>-17.399999999999999</v>
      </c>
      <c r="U53" s="524">
        <v>-22.4</v>
      </c>
      <c r="V53" s="524">
        <v>-34</v>
      </c>
    </row>
    <row r="54" spans="1:22" s="524" customFormat="1" ht="15">
      <c r="A54" s="15">
        <v>42018</v>
      </c>
      <c r="B54" s="3">
        <v>5.5704099999999999</v>
      </c>
      <c r="C54" s="3">
        <v>-18</v>
      </c>
      <c r="D54" s="3">
        <v>-21.9</v>
      </c>
      <c r="E54" s="3">
        <v>-29.5</v>
      </c>
      <c r="F54" s="3">
        <v>-27.4</v>
      </c>
      <c r="G54" s="3">
        <v>-32.4</v>
      </c>
      <c r="H54" s="3">
        <v>-31.1</v>
      </c>
      <c r="I54" s="3">
        <v>-28.8</v>
      </c>
      <c r="J54" s="3">
        <v>-20.3</v>
      </c>
      <c r="K54" s="3">
        <v>-38.4</v>
      </c>
      <c r="L54" s="3">
        <v>-36.700000000000003</v>
      </c>
      <c r="M54" s="3">
        <v>-24.1</v>
      </c>
      <c r="N54" s="3">
        <v>-21.3</v>
      </c>
      <c r="O54" s="3">
        <v>-15.4</v>
      </c>
      <c r="P54" s="3">
        <v>-10</v>
      </c>
      <c r="Q54" s="3">
        <v>-31.7</v>
      </c>
      <c r="R54" s="3">
        <v>-30.4</v>
      </c>
      <c r="S54" s="3">
        <v>-22.3</v>
      </c>
      <c r="T54" s="3">
        <v>-17</v>
      </c>
      <c r="U54" s="524">
        <v>-22.1</v>
      </c>
      <c r="V54" s="524">
        <v>-34.200000000000003</v>
      </c>
    </row>
    <row r="55" spans="1:22" s="524" customFormat="1" ht="15">
      <c r="A55" s="15">
        <v>42017</v>
      </c>
      <c r="B55" s="3">
        <v>5.785304</v>
      </c>
      <c r="C55" s="3">
        <v>-15.6</v>
      </c>
      <c r="D55" s="3">
        <v>-20.100000000000001</v>
      </c>
      <c r="E55" s="3">
        <v>-27.8</v>
      </c>
      <c r="F55" s="3">
        <v>-26.5</v>
      </c>
      <c r="G55" s="3">
        <v>-29.8</v>
      </c>
      <c r="H55" s="3">
        <v>-29.2</v>
      </c>
      <c r="I55" s="3">
        <v>-28</v>
      </c>
      <c r="J55" s="3">
        <v>-20.2</v>
      </c>
      <c r="K55" s="3">
        <v>-36.299999999999997</v>
      </c>
      <c r="L55" s="3">
        <v>-35.799999999999997</v>
      </c>
      <c r="M55" s="3">
        <v>-23.9</v>
      </c>
      <c r="N55" s="3">
        <v>-21.4</v>
      </c>
      <c r="O55" s="3">
        <v>-15.6</v>
      </c>
      <c r="P55" s="3">
        <v>-10.1</v>
      </c>
      <c r="Q55" s="3">
        <v>-30</v>
      </c>
      <c r="R55" s="3">
        <v>-29.8</v>
      </c>
      <c r="S55" s="3">
        <v>-22.2</v>
      </c>
      <c r="T55" s="3">
        <v>-14.9</v>
      </c>
      <c r="U55" s="524">
        <v>-20.3</v>
      </c>
      <c r="V55" s="524">
        <v>-33.1</v>
      </c>
    </row>
    <row r="56" spans="1:22" s="524" customFormat="1" ht="15">
      <c r="A56" s="15">
        <v>42016</v>
      </c>
      <c r="B56" s="3">
        <v>5.8393940000000004</v>
      </c>
      <c r="C56" s="3">
        <v>-15.1</v>
      </c>
      <c r="D56" s="3">
        <v>-19.7</v>
      </c>
      <c r="E56" s="3">
        <v>-27.5</v>
      </c>
      <c r="F56" s="3">
        <v>-26.5</v>
      </c>
      <c r="G56" s="3">
        <v>-29.2</v>
      </c>
      <c r="H56" s="3">
        <v>-28.9</v>
      </c>
      <c r="I56" s="3">
        <v>-27.9</v>
      </c>
      <c r="J56" s="3">
        <v>-20.3</v>
      </c>
      <c r="K56" s="3">
        <v>-35.9</v>
      </c>
      <c r="L56" s="3">
        <v>-35.700000000000003</v>
      </c>
      <c r="M56" s="3">
        <v>-24</v>
      </c>
      <c r="N56" s="3">
        <v>-21.4</v>
      </c>
      <c r="O56" s="3">
        <v>-15.7</v>
      </c>
      <c r="P56" s="3">
        <v>-10.199999999999999</v>
      </c>
      <c r="Q56" s="3">
        <v>-29.2</v>
      </c>
      <c r="R56" s="3">
        <v>-29.5</v>
      </c>
      <c r="S56" s="3">
        <v>-22.2</v>
      </c>
      <c r="T56" s="3">
        <v>-14.3</v>
      </c>
      <c r="U56" s="524">
        <v>-19.899999999999999</v>
      </c>
      <c r="V56" s="524">
        <v>-33</v>
      </c>
    </row>
    <row r="57" spans="1:22" s="524" customFormat="1" ht="15">
      <c r="A57" s="15">
        <v>42013</v>
      </c>
      <c r="B57" s="3">
        <v>6.0567520000000004</v>
      </c>
      <c r="C57" s="3">
        <v>-13.5</v>
      </c>
      <c r="D57" s="3">
        <v>-18.3</v>
      </c>
      <c r="E57" s="3">
        <v>-26.3</v>
      </c>
      <c r="F57" s="3">
        <v>-25.6</v>
      </c>
      <c r="G57" s="3">
        <v>-27.3</v>
      </c>
      <c r="H57" s="3">
        <v>-27.5</v>
      </c>
      <c r="I57" s="3">
        <v>-27</v>
      </c>
      <c r="J57" s="3">
        <v>-20.100000000000001</v>
      </c>
      <c r="K57" s="3">
        <v>-34.200000000000003</v>
      </c>
      <c r="L57" s="3">
        <v>-34.700000000000003</v>
      </c>
      <c r="M57" s="3">
        <v>-23.9</v>
      </c>
      <c r="N57" s="3">
        <v>-21.7</v>
      </c>
      <c r="O57" s="3">
        <v>-16</v>
      </c>
      <c r="P57" s="3">
        <v>-10.3</v>
      </c>
      <c r="Q57" s="3">
        <v>-28.7</v>
      </c>
      <c r="R57" s="3">
        <v>-29.3</v>
      </c>
      <c r="S57" s="3">
        <v>-22.2</v>
      </c>
      <c r="T57" s="3">
        <v>-12.9</v>
      </c>
      <c r="U57" s="524">
        <v>-18.5</v>
      </c>
      <c r="V57" s="524">
        <v>-32.200000000000003</v>
      </c>
    </row>
    <row r="58" spans="1:22" s="524" customFormat="1" ht="15">
      <c r="A58" s="15">
        <v>42012</v>
      </c>
      <c r="B58" s="3">
        <v>6.0992280000000001</v>
      </c>
      <c r="C58" s="3">
        <v>-12.9</v>
      </c>
      <c r="D58" s="3">
        <v>-17.600000000000001</v>
      </c>
      <c r="E58" s="3">
        <v>-25.4</v>
      </c>
      <c r="F58" s="3">
        <v>-24.8</v>
      </c>
      <c r="G58" s="3">
        <v>-26.2</v>
      </c>
      <c r="H58" s="3">
        <v>-26.5</v>
      </c>
      <c r="I58" s="3">
        <v>-26.1</v>
      </c>
      <c r="J58" s="3">
        <v>-19.600000000000001</v>
      </c>
      <c r="K58" s="3">
        <v>-33</v>
      </c>
      <c r="L58" s="3">
        <v>-33.6</v>
      </c>
      <c r="M58" s="3">
        <v>-23.3</v>
      </c>
      <c r="N58" s="3">
        <v>-21.1</v>
      </c>
      <c r="O58" s="3">
        <v>-15.6</v>
      </c>
      <c r="P58" s="3">
        <v>-10.1</v>
      </c>
      <c r="Q58" s="3">
        <v>-27.9</v>
      </c>
      <c r="R58" s="3">
        <v>-28.4</v>
      </c>
      <c r="S58" s="3">
        <v>-21.5</v>
      </c>
      <c r="T58" s="3">
        <v>-12.4</v>
      </c>
      <c r="U58" s="524">
        <v>-17.8</v>
      </c>
      <c r="V58" s="524">
        <v>-31.3</v>
      </c>
    </row>
    <row r="59" spans="1:22" s="524" customFormat="1" ht="15">
      <c r="A59" s="15">
        <v>42011</v>
      </c>
      <c r="B59" s="3">
        <v>5.9260339999999996</v>
      </c>
      <c r="C59" s="3">
        <v>-14.2</v>
      </c>
      <c r="D59" s="3">
        <v>-18.8</v>
      </c>
      <c r="E59" s="3">
        <v>-26.6</v>
      </c>
      <c r="F59" s="3">
        <v>-25.7</v>
      </c>
      <c r="G59" s="3">
        <v>-28</v>
      </c>
      <c r="H59" s="3">
        <v>-27.9</v>
      </c>
      <c r="I59" s="3">
        <v>-27.1</v>
      </c>
      <c r="J59" s="3">
        <v>-20</v>
      </c>
      <c r="K59" s="3">
        <v>-34.6</v>
      </c>
      <c r="L59" s="3">
        <v>-34.799999999999997</v>
      </c>
      <c r="M59" s="3">
        <v>-23.7</v>
      </c>
      <c r="N59" s="3">
        <v>-21.1</v>
      </c>
      <c r="O59" s="3">
        <v>-15.5</v>
      </c>
      <c r="P59" s="3">
        <v>-10.1</v>
      </c>
      <c r="Q59" s="3">
        <v>-28.6</v>
      </c>
      <c r="R59" s="3">
        <v>-29.5</v>
      </c>
      <c r="S59" s="3">
        <v>-22.2</v>
      </c>
      <c r="T59" s="3">
        <v>-13.6</v>
      </c>
      <c r="U59" s="524">
        <v>-19</v>
      </c>
      <c r="V59" s="524">
        <v>-32.299999999999997</v>
      </c>
    </row>
    <row r="60" spans="1:22" s="524" customFormat="1" ht="15">
      <c r="A60" s="15">
        <v>42010</v>
      </c>
      <c r="B60" s="3">
        <v>5.8856760000000001</v>
      </c>
      <c r="C60" s="3">
        <v>-14.6</v>
      </c>
      <c r="D60" s="3">
        <v>-19.2</v>
      </c>
      <c r="E60" s="3">
        <v>-27</v>
      </c>
      <c r="F60" s="3">
        <v>-26.1</v>
      </c>
      <c r="G60" s="3">
        <v>-28.5</v>
      </c>
      <c r="H60" s="3">
        <v>-28.3</v>
      </c>
      <c r="I60" s="3">
        <v>-27.6</v>
      </c>
      <c r="J60" s="3">
        <v>-20.3</v>
      </c>
      <c r="K60" s="3">
        <v>-35</v>
      </c>
      <c r="L60" s="3">
        <v>-35.299999999999997</v>
      </c>
      <c r="M60" s="3">
        <v>-24</v>
      </c>
      <c r="N60" s="3">
        <v>-21.1</v>
      </c>
      <c r="O60" s="3">
        <v>-15.5</v>
      </c>
      <c r="P60" s="3">
        <v>-10.1</v>
      </c>
      <c r="Q60" s="3">
        <v>-29.9</v>
      </c>
      <c r="R60" s="3">
        <v>-30.5</v>
      </c>
      <c r="S60" s="3">
        <v>-22.7</v>
      </c>
      <c r="T60" s="3">
        <v>-13.9</v>
      </c>
      <c r="U60" s="524">
        <v>-19.399999999999999</v>
      </c>
      <c r="V60" s="524">
        <v>-32.799999999999997</v>
      </c>
    </row>
    <row r="61" spans="1:22" s="524" customFormat="1" ht="15">
      <c r="A61" s="15">
        <v>42009</v>
      </c>
      <c r="B61" s="3">
        <v>6.1049100000000003</v>
      </c>
      <c r="C61" s="3">
        <v>-12.7</v>
      </c>
      <c r="D61" s="3">
        <v>-17.600000000000001</v>
      </c>
      <c r="E61" s="3">
        <v>-25.5</v>
      </c>
      <c r="F61" s="3">
        <v>-25.1</v>
      </c>
      <c r="G61" s="3">
        <v>-26.2</v>
      </c>
      <c r="H61" s="3">
        <v>-26.6</v>
      </c>
      <c r="I61" s="3">
        <v>-26.6</v>
      </c>
      <c r="J61" s="3">
        <v>-20.100000000000001</v>
      </c>
      <c r="K61" s="3">
        <v>-33</v>
      </c>
      <c r="L61" s="3">
        <v>-34.1</v>
      </c>
      <c r="M61" s="3">
        <v>-23.8</v>
      </c>
      <c r="N61" s="3">
        <v>-21.4</v>
      </c>
      <c r="O61" s="3">
        <v>-15.8</v>
      </c>
      <c r="P61" s="3">
        <v>-10.3</v>
      </c>
      <c r="Q61" s="3">
        <v>-28.4</v>
      </c>
      <c r="R61" s="3">
        <v>-29.8</v>
      </c>
      <c r="S61" s="3">
        <v>-22.6</v>
      </c>
      <c r="T61" s="3">
        <v>-12.2</v>
      </c>
      <c r="U61" s="524">
        <v>-17.8</v>
      </c>
      <c r="V61" s="524">
        <v>-31.7</v>
      </c>
    </row>
    <row r="62" spans="1:22" s="524" customFormat="1" ht="15">
      <c r="A62" s="15">
        <v>42006</v>
      </c>
      <c r="B62" s="3">
        <v>6.3743550000000004</v>
      </c>
      <c r="C62" s="3">
        <v>-10.9</v>
      </c>
      <c r="D62" s="3">
        <v>-15.8</v>
      </c>
      <c r="E62" s="3">
        <v>-23.7</v>
      </c>
      <c r="F62" s="3">
        <v>-23.7</v>
      </c>
      <c r="G62" s="3">
        <v>-23.7</v>
      </c>
      <c r="H62" s="3">
        <v>-24.7</v>
      </c>
      <c r="I62" s="3">
        <v>-25.2</v>
      </c>
      <c r="J62" s="3">
        <v>-19.600000000000001</v>
      </c>
      <c r="K62" s="3">
        <v>-30.7</v>
      </c>
      <c r="L62" s="3">
        <v>-32.5</v>
      </c>
      <c r="M62" s="3">
        <v>-23.5</v>
      </c>
      <c r="N62" s="3">
        <v>-21</v>
      </c>
      <c r="O62" s="3">
        <v>-15.8</v>
      </c>
      <c r="P62" s="3">
        <v>-10.3</v>
      </c>
      <c r="Q62" s="3">
        <v>-26.5</v>
      </c>
      <c r="R62" s="3">
        <v>-28.7</v>
      </c>
      <c r="S62" s="3">
        <v>-22.3</v>
      </c>
      <c r="T62" s="3">
        <v>-10.5</v>
      </c>
      <c r="U62" s="524">
        <v>-16</v>
      </c>
      <c r="V62" s="524">
        <v>-30.3</v>
      </c>
    </row>
    <row r="63" spans="1:22" s="524" customFormat="1" ht="15">
      <c r="A63" s="15">
        <v>42004</v>
      </c>
      <c r="B63" s="3">
        <v>5.9987959999999996</v>
      </c>
      <c r="C63" s="3">
        <v>-17</v>
      </c>
      <c r="D63" s="3">
        <v>-19.2</v>
      </c>
      <c r="E63" s="3">
        <v>-18.5</v>
      </c>
      <c r="F63" s="3">
        <v>-14.2</v>
      </c>
      <c r="G63" s="3">
        <v>-25.3</v>
      </c>
      <c r="H63" s="3">
        <v>-19.2</v>
      </c>
      <c r="I63" s="3">
        <v>-15.4</v>
      </c>
      <c r="J63" s="3">
        <v>-10.199999999999999</v>
      </c>
      <c r="K63" s="3">
        <v>-25.9</v>
      </c>
      <c r="L63" s="3">
        <v>-19.7</v>
      </c>
      <c r="M63" s="3">
        <v>-10.9</v>
      </c>
      <c r="N63" s="3">
        <v>-16.2</v>
      </c>
      <c r="O63" s="3">
        <v>-9.3000000000000007</v>
      </c>
      <c r="P63" s="3">
        <v>-3.9</v>
      </c>
      <c r="Q63" s="3">
        <v>-10.3</v>
      </c>
      <c r="R63" s="3">
        <v>-11.7</v>
      </c>
      <c r="S63" s="3">
        <v>-12.6</v>
      </c>
      <c r="T63" s="3">
        <v>-9.6</v>
      </c>
      <c r="U63" s="524">
        <v>-15</v>
      </c>
      <c r="V63" s="524">
        <v>-29.4</v>
      </c>
    </row>
    <row r="64" spans="1:22" s="524" customFormat="1" ht="15">
      <c r="A64" s="15">
        <v>42003</v>
      </c>
      <c r="B64" s="3">
        <v>6.0165769999999998</v>
      </c>
      <c r="C64" s="3">
        <v>-16.399999999999999</v>
      </c>
      <c r="D64" s="3">
        <v>-18.899999999999999</v>
      </c>
      <c r="E64" s="3">
        <v>-18.399999999999999</v>
      </c>
      <c r="F64" s="3">
        <v>-14.2</v>
      </c>
      <c r="G64" s="3">
        <v>-25</v>
      </c>
      <c r="H64" s="3">
        <v>-19</v>
      </c>
      <c r="I64" s="3">
        <v>-15.3</v>
      </c>
      <c r="J64" s="3">
        <v>-10.199999999999999</v>
      </c>
      <c r="K64" s="3">
        <v>-25.7</v>
      </c>
      <c r="L64" s="3">
        <v>-19.600000000000001</v>
      </c>
      <c r="M64" s="3">
        <v>-11</v>
      </c>
      <c r="N64" s="3">
        <v>-16.3</v>
      </c>
      <c r="O64" s="3">
        <v>-9.3000000000000007</v>
      </c>
      <c r="P64" s="3">
        <v>-4</v>
      </c>
      <c r="Q64" s="3">
        <v>-10.1</v>
      </c>
      <c r="R64" s="3">
        <v>-11.6</v>
      </c>
      <c r="S64" s="3">
        <v>-12.4</v>
      </c>
      <c r="T64" s="3">
        <v>-9.3000000000000007</v>
      </c>
      <c r="U64" s="524">
        <v>-14.7</v>
      </c>
      <c r="V64" s="524">
        <v>-29.1</v>
      </c>
    </row>
    <row r="65" spans="1:256" s="3" customFormat="1" ht="15">
      <c r="A65" s="15">
        <v>42002</v>
      </c>
      <c r="B65" s="3">
        <v>6.031174</v>
      </c>
      <c r="C65" s="3">
        <v>-16.100000000000001</v>
      </c>
      <c r="D65" s="3">
        <v>-18.7</v>
      </c>
      <c r="E65" s="3">
        <v>-18.3</v>
      </c>
      <c r="F65" s="3">
        <v>-14.1</v>
      </c>
      <c r="G65" s="3">
        <v>-24.8</v>
      </c>
      <c r="H65" s="3">
        <v>-19</v>
      </c>
      <c r="I65" s="3">
        <v>-15.2</v>
      </c>
      <c r="J65" s="3">
        <v>-10.199999999999999</v>
      </c>
      <c r="K65" s="3">
        <v>-25.5</v>
      </c>
      <c r="L65" s="3">
        <v>-19.399999999999999</v>
      </c>
      <c r="M65" s="3">
        <v>-10.9</v>
      </c>
      <c r="N65" s="3">
        <v>-16.2</v>
      </c>
      <c r="O65" s="3">
        <v>-9.3000000000000007</v>
      </c>
      <c r="P65" s="3">
        <v>-4</v>
      </c>
      <c r="Q65" s="3">
        <v>-10</v>
      </c>
      <c r="R65" s="3">
        <v>-11.5</v>
      </c>
      <c r="S65" s="3">
        <v>-12.3</v>
      </c>
      <c r="T65" s="3">
        <v>-9.1999999999999993</v>
      </c>
      <c r="U65" s="524">
        <v>-14.5</v>
      </c>
      <c r="V65" s="524">
        <v>-28.8</v>
      </c>
      <c r="W65" s="524"/>
      <c r="X65" s="524"/>
      <c r="Y65" s="524"/>
      <c r="Z65" s="524"/>
      <c r="AA65" s="524"/>
      <c r="AB65" s="524"/>
      <c r="AC65" s="524"/>
      <c r="AD65" s="524"/>
      <c r="AE65" s="524"/>
      <c r="AF65" s="524"/>
      <c r="AG65" s="524"/>
      <c r="AH65" s="524"/>
      <c r="AI65" s="524"/>
      <c r="AJ65" s="524"/>
      <c r="AK65" s="524"/>
      <c r="AL65" s="524"/>
      <c r="AM65" s="524"/>
      <c r="AN65" s="524"/>
      <c r="AO65" s="524"/>
      <c r="AP65" s="524"/>
      <c r="AQ65" s="524"/>
      <c r="AR65" s="524"/>
      <c r="AS65" s="524"/>
      <c r="AT65" s="524"/>
      <c r="AU65" s="524"/>
      <c r="AV65" s="524"/>
      <c r="AW65" s="524"/>
      <c r="AX65" s="524"/>
      <c r="AY65" s="524"/>
      <c r="AZ65" s="524"/>
      <c r="BA65" s="524"/>
      <c r="BB65" s="524"/>
      <c r="BC65" s="524"/>
      <c r="BD65" s="524"/>
      <c r="BE65" s="524"/>
      <c r="BF65" s="524"/>
      <c r="BG65" s="524"/>
      <c r="BH65" s="524"/>
      <c r="BI65" s="524"/>
      <c r="BJ65" s="524"/>
      <c r="BK65" s="524"/>
      <c r="BL65" s="524"/>
      <c r="BM65" s="524"/>
      <c r="BN65" s="524"/>
      <c r="BO65" s="524"/>
      <c r="BP65" s="524"/>
      <c r="BQ65" s="524"/>
      <c r="BR65" s="524"/>
      <c r="BS65" s="524"/>
      <c r="BT65" s="524"/>
      <c r="BU65" s="524"/>
      <c r="BV65" s="524"/>
      <c r="BW65" s="524"/>
      <c r="BX65" s="524"/>
      <c r="BY65" s="524"/>
      <c r="BZ65" s="524"/>
      <c r="CA65" s="524"/>
      <c r="CB65" s="524"/>
      <c r="CC65" s="524"/>
      <c r="CD65" s="524"/>
      <c r="CE65" s="524"/>
      <c r="CF65" s="524"/>
      <c r="CG65" s="524"/>
      <c r="CH65" s="524"/>
      <c r="CI65" s="524"/>
      <c r="CJ65" s="524"/>
      <c r="CK65" s="524"/>
      <c r="CL65" s="524"/>
      <c r="CM65" s="524"/>
      <c r="CN65" s="524"/>
      <c r="CO65" s="524"/>
      <c r="CP65" s="524"/>
      <c r="CQ65" s="524"/>
      <c r="CR65" s="524"/>
      <c r="CS65" s="524"/>
      <c r="CT65" s="524"/>
      <c r="CU65" s="524"/>
      <c r="CV65" s="524"/>
      <c r="CW65" s="524"/>
      <c r="CX65" s="524"/>
      <c r="CY65" s="524"/>
      <c r="CZ65" s="524"/>
      <c r="DA65" s="524"/>
      <c r="DB65" s="524"/>
      <c r="DC65" s="524"/>
      <c r="DD65" s="524"/>
      <c r="DE65" s="524"/>
      <c r="DF65" s="524"/>
      <c r="DG65" s="524"/>
      <c r="DH65" s="524"/>
      <c r="DI65" s="524"/>
      <c r="DJ65" s="524"/>
      <c r="DK65" s="524"/>
      <c r="DL65" s="524"/>
      <c r="DM65" s="524"/>
      <c r="DN65" s="524"/>
      <c r="DO65" s="524"/>
      <c r="DP65" s="524"/>
      <c r="DQ65" s="524"/>
      <c r="DR65" s="524"/>
      <c r="DS65" s="524"/>
      <c r="DT65" s="524"/>
      <c r="DU65" s="524"/>
      <c r="DV65" s="524"/>
      <c r="DW65" s="524"/>
      <c r="DX65" s="524"/>
      <c r="DY65" s="524"/>
      <c r="DZ65" s="524"/>
      <c r="EA65" s="524"/>
      <c r="EB65" s="524"/>
      <c r="EC65" s="524"/>
      <c r="ED65" s="524"/>
      <c r="EE65" s="524"/>
      <c r="EF65" s="524"/>
      <c r="EG65" s="524"/>
      <c r="EH65" s="524"/>
      <c r="EI65" s="524"/>
      <c r="EJ65" s="524"/>
      <c r="EK65" s="524"/>
      <c r="EL65" s="524"/>
      <c r="EM65" s="524"/>
      <c r="EN65" s="524"/>
      <c r="EO65" s="524"/>
      <c r="EP65" s="524"/>
      <c r="EQ65" s="524"/>
      <c r="ER65" s="524"/>
      <c r="ES65" s="524"/>
      <c r="ET65" s="524"/>
      <c r="EU65" s="524"/>
      <c r="EV65" s="524"/>
      <c r="EW65" s="524"/>
      <c r="EX65" s="524"/>
      <c r="EY65" s="524"/>
      <c r="EZ65" s="524"/>
      <c r="FA65" s="524"/>
      <c r="FB65" s="524"/>
      <c r="FC65" s="524"/>
      <c r="FD65" s="524"/>
      <c r="FE65" s="524"/>
      <c r="FF65" s="524"/>
      <c r="FG65" s="524"/>
      <c r="FH65" s="524"/>
      <c r="FI65" s="524"/>
      <c r="FJ65" s="524"/>
      <c r="FK65" s="524"/>
      <c r="FL65" s="524"/>
      <c r="FM65" s="524"/>
      <c r="FN65" s="524"/>
      <c r="FO65" s="524"/>
      <c r="FP65" s="524"/>
      <c r="FQ65" s="524"/>
      <c r="FR65" s="524"/>
      <c r="FS65" s="524"/>
      <c r="FT65" s="524"/>
      <c r="FU65" s="524"/>
      <c r="FV65" s="524"/>
      <c r="FW65" s="524"/>
      <c r="FX65" s="524"/>
      <c r="FY65" s="524"/>
      <c r="FZ65" s="524"/>
      <c r="GA65" s="524"/>
      <c r="GB65" s="524"/>
      <c r="GC65" s="524"/>
      <c r="GD65" s="524"/>
      <c r="GE65" s="524"/>
      <c r="GF65" s="524"/>
      <c r="GG65" s="524"/>
      <c r="GH65" s="524"/>
      <c r="GI65" s="524"/>
      <c r="GJ65" s="524"/>
      <c r="GK65" s="524"/>
      <c r="GL65" s="524"/>
      <c r="GM65" s="524"/>
      <c r="GN65" s="524"/>
      <c r="GO65" s="524"/>
      <c r="GP65" s="524"/>
      <c r="GQ65" s="524"/>
      <c r="GR65" s="524"/>
      <c r="GS65" s="524"/>
      <c r="GT65" s="524"/>
      <c r="GU65" s="524"/>
      <c r="GV65" s="524"/>
      <c r="GW65" s="524"/>
      <c r="GX65" s="524"/>
      <c r="GY65" s="524"/>
      <c r="GZ65" s="524"/>
      <c r="HA65" s="524"/>
      <c r="HB65" s="524"/>
      <c r="HC65" s="524"/>
      <c r="HD65" s="524"/>
      <c r="HE65" s="524"/>
      <c r="HF65" s="524"/>
      <c r="HG65" s="524"/>
      <c r="HH65" s="524"/>
      <c r="HI65" s="524"/>
      <c r="HJ65" s="524"/>
      <c r="HK65" s="524"/>
      <c r="HL65" s="524"/>
      <c r="HM65" s="524"/>
      <c r="HN65" s="524"/>
      <c r="HO65" s="524"/>
      <c r="HP65" s="524"/>
      <c r="HQ65" s="524"/>
      <c r="HR65" s="524"/>
      <c r="HS65" s="524"/>
      <c r="HT65" s="524"/>
      <c r="HU65" s="524"/>
      <c r="HV65" s="524"/>
      <c r="HW65" s="524"/>
      <c r="HX65" s="524"/>
      <c r="HY65" s="524"/>
      <c r="HZ65" s="524"/>
      <c r="IA65" s="524"/>
      <c r="IB65" s="524"/>
      <c r="IC65" s="524"/>
      <c r="ID65" s="524"/>
      <c r="IE65" s="524"/>
      <c r="IF65" s="524"/>
      <c r="IG65" s="524"/>
      <c r="IH65" s="524"/>
      <c r="II65" s="524"/>
      <c r="IJ65" s="524"/>
      <c r="IK65" s="524"/>
      <c r="IL65" s="524"/>
      <c r="IM65" s="524"/>
      <c r="IN65" s="524"/>
      <c r="IO65" s="524"/>
      <c r="IP65" s="524"/>
      <c r="IQ65" s="524"/>
      <c r="IR65" s="524"/>
      <c r="IS65" s="524"/>
      <c r="IT65" s="524"/>
      <c r="IU65" s="524"/>
      <c r="IV65" s="524"/>
    </row>
    <row r="66" spans="1:256" s="3" customFormat="1" ht="15">
      <c r="A66" s="15">
        <v>41999</v>
      </c>
      <c r="B66" s="3">
        <v>6.1135989999999998</v>
      </c>
      <c r="C66" s="3">
        <v>-15.3</v>
      </c>
      <c r="D66" s="3">
        <v>-18.3</v>
      </c>
      <c r="E66" s="3">
        <v>-18</v>
      </c>
      <c r="F66" s="3">
        <v>-13.8</v>
      </c>
      <c r="G66" s="3">
        <v>-24.1</v>
      </c>
      <c r="H66" s="3">
        <v>-18.600000000000001</v>
      </c>
      <c r="I66" s="3">
        <v>-14.9</v>
      </c>
      <c r="J66" s="3">
        <v>-10.199999999999999</v>
      </c>
      <c r="K66" s="3">
        <v>-25</v>
      </c>
      <c r="L66" s="3">
        <v>-19.100000000000001</v>
      </c>
      <c r="M66" s="3">
        <v>-11</v>
      </c>
      <c r="N66" s="3">
        <v>-16.2</v>
      </c>
      <c r="O66" s="3">
        <v>-9.4</v>
      </c>
      <c r="P66" s="3">
        <v>-4.0999999999999996</v>
      </c>
      <c r="Q66" s="3">
        <v>-9.6999999999999993</v>
      </c>
      <c r="R66" s="3">
        <v>-11</v>
      </c>
      <c r="S66" s="3">
        <v>-11.8</v>
      </c>
      <c r="T66" s="3">
        <v>-8.6999999999999993</v>
      </c>
      <c r="U66" s="524">
        <v>-13.8</v>
      </c>
      <c r="V66" s="524">
        <v>-28</v>
      </c>
      <c r="W66" s="524"/>
      <c r="X66" s="524"/>
      <c r="Y66" s="524"/>
      <c r="Z66" s="524"/>
      <c r="AA66" s="524"/>
      <c r="AB66" s="524"/>
      <c r="AC66" s="524"/>
      <c r="AD66" s="524"/>
      <c r="AE66" s="524"/>
      <c r="AF66" s="524"/>
      <c r="AG66" s="524"/>
      <c r="AH66" s="524"/>
      <c r="AI66" s="524"/>
      <c r="AJ66" s="524"/>
      <c r="AK66" s="524"/>
      <c r="AL66" s="524"/>
      <c r="AM66" s="524"/>
      <c r="AN66" s="524"/>
      <c r="AO66" s="524"/>
      <c r="AP66" s="524"/>
      <c r="AQ66" s="524"/>
      <c r="AR66" s="524"/>
      <c r="AS66" s="524"/>
      <c r="AT66" s="524"/>
      <c r="AU66" s="524"/>
      <c r="AV66" s="524"/>
      <c r="AW66" s="524"/>
      <c r="AX66" s="524"/>
      <c r="AY66" s="524"/>
      <c r="AZ66" s="524"/>
      <c r="BA66" s="524"/>
      <c r="BB66" s="524"/>
      <c r="BC66" s="524"/>
      <c r="BD66" s="524"/>
      <c r="BE66" s="524"/>
      <c r="BF66" s="524"/>
      <c r="BG66" s="524"/>
      <c r="BH66" s="524"/>
      <c r="BI66" s="524"/>
      <c r="BJ66" s="524"/>
      <c r="BK66" s="524"/>
      <c r="BL66" s="524"/>
      <c r="BM66" s="524"/>
      <c r="BN66" s="524"/>
      <c r="BO66" s="524"/>
      <c r="BP66" s="524"/>
      <c r="BQ66" s="524"/>
      <c r="BR66" s="524"/>
      <c r="BS66" s="524"/>
      <c r="BT66" s="524"/>
      <c r="BU66" s="524"/>
      <c r="BV66" s="524"/>
      <c r="BW66" s="524"/>
      <c r="BX66" s="524"/>
      <c r="BY66" s="524"/>
      <c r="BZ66" s="524"/>
      <c r="CA66" s="524"/>
      <c r="CB66" s="524"/>
      <c r="CC66" s="524"/>
      <c r="CD66" s="524"/>
      <c r="CE66" s="524"/>
      <c r="CF66" s="524"/>
      <c r="CG66" s="524"/>
      <c r="CH66" s="524"/>
      <c r="CI66" s="524"/>
      <c r="CJ66" s="524"/>
      <c r="CK66" s="524"/>
      <c r="CL66" s="524"/>
      <c r="CM66" s="524"/>
      <c r="CN66" s="524"/>
      <c r="CO66" s="524"/>
      <c r="CP66" s="524"/>
      <c r="CQ66" s="524"/>
      <c r="CR66" s="524"/>
      <c r="CS66" s="524"/>
      <c r="CT66" s="524"/>
      <c r="CU66" s="524"/>
      <c r="CV66" s="524"/>
      <c r="CW66" s="524"/>
      <c r="CX66" s="524"/>
      <c r="CY66" s="524"/>
      <c r="CZ66" s="524"/>
      <c r="DA66" s="524"/>
      <c r="DB66" s="524"/>
      <c r="DC66" s="524"/>
      <c r="DD66" s="524"/>
      <c r="DE66" s="524"/>
      <c r="DF66" s="524"/>
      <c r="DG66" s="524"/>
      <c r="DH66" s="524"/>
      <c r="DI66" s="524"/>
      <c r="DJ66" s="524"/>
      <c r="DK66" s="524"/>
      <c r="DL66" s="524"/>
      <c r="DM66" s="524"/>
      <c r="DN66" s="524"/>
      <c r="DO66" s="524"/>
      <c r="DP66" s="524"/>
      <c r="DQ66" s="524"/>
      <c r="DR66" s="524"/>
      <c r="DS66" s="524"/>
      <c r="DT66" s="524"/>
      <c r="DU66" s="524"/>
      <c r="DV66" s="524"/>
      <c r="DW66" s="524"/>
      <c r="DX66" s="524"/>
      <c r="DY66" s="524"/>
      <c r="DZ66" s="524"/>
      <c r="EA66" s="524"/>
      <c r="EB66" s="524"/>
      <c r="EC66" s="524"/>
      <c r="ED66" s="524"/>
      <c r="EE66" s="524"/>
      <c r="EF66" s="524"/>
      <c r="EG66" s="524"/>
      <c r="EH66" s="524"/>
      <c r="EI66" s="524"/>
      <c r="EJ66" s="524"/>
      <c r="EK66" s="524"/>
      <c r="EL66" s="524"/>
      <c r="EM66" s="524"/>
      <c r="EN66" s="524"/>
      <c r="EO66" s="524"/>
      <c r="EP66" s="524"/>
      <c r="EQ66" s="524"/>
      <c r="ER66" s="524"/>
      <c r="ES66" s="524"/>
      <c r="ET66" s="524"/>
      <c r="EU66" s="524"/>
      <c r="EV66" s="524"/>
      <c r="EW66" s="524"/>
      <c r="EX66" s="524"/>
      <c r="EY66" s="524"/>
      <c r="EZ66" s="524"/>
      <c r="FA66" s="524"/>
      <c r="FB66" s="524"/>
      <c r="FC66" s="524"/>
      <c r="FD66" s="524"/>
      <c r="FE66" s="524"/>
      <c r="FF66" s="524"/>
      <c r="FG66" s="524"/>
      <c r="FH66" s="524"/>
      <c r="FI66" s="524"/>
      <c r="FJ66" s="524"/>
      <c r="FK66" s="524"/>
      <c r="FL66" s="524"/>
      <c r="FM66" s="524"/>
      <c r="FN66" s="524"/>
      <c r="FO66" s="524"/>
      <c r="FP66" s="524"/>
      <c r="FQ66" s="524"/>
      <c r="FR66" s="524"/>
      <c r="FS66" s="524"/>
      <c r="FT66" s="524"/>
      <c r="FU66" s="524"/>
      <c r="FV66" s="524"/>
      <c r="FW66" s="524"/>
      <c r="FX66" s="524"/>
      <c r="FY66" s="524"/>
      <c r="FZ66" s="524"/>
      <c r="GA66" s="524"/>
      <c r="GB66" s="524"/>
      <c r="GC66" s="524"/>
      <c r="GD66" s="524"/>
      <c r="GE66" s="524"/>
      <c r="GF66" s="524"/>
      <c r="GG66" s="524"/>
      <c r="GH66" s="524"/>
      <c r="GI66" s="524"/>
      <c r="GJ66" s="524"/>
      <c r="GK66" s="524"/>
      <c r="GL66" s="524"/>
      <c r="GM66" s="524"/>
      <c r="GN66" s="524"/>
      <c r="GO66" s="524"/>
      <c r="GP66" s="524"/>
      <c r="GQ66" s="524"/>
      <c r="GR66" s="524"/>
      <c r="GS66" s="524"/>
      <c r="GT66" s="524"/>
      <c r="GU66" s="524"/>
      <c r="GV66" s="524"/>
      <c r="GW66" s="524"/>
      <c r="GX66" s="524"/>
      <c r="GY66" s="524"/>
      <c r="GZ66" s="524"/>
      <c r="HA66" s="524"/>
      <c r="HB66" s="524"/>
      <c r="HC66" s="524"/>
      <c r="HD66" s="524"/>
      <c r="HE66" s="524"/>
      <c r="HF66" s="524"/>
      <c r="HG66" s="524"/>
      <c r="HH66" s="524"/>
      <c r="HI66" s="524"/>
      <c r="HJ66" s="524"/>
      <c r="HK66" s="524"/>
      <c r="HL66" s="524"/>
      <c r="HM66" s="524"/>
      <c r="HN66" s="524"/>
      <c r="HO66" s="524"/>
      <c r="HP66" s="524"/>
      <c r="HQ66" s="524"/>
      <c r="HR66" s="524"/>
      <c r="HS66" s="524"/>
      <c r="HT66" s="524"/>
      <c r="HU66" s="524"/>
      <c r="HV66" s="524"/>
      <c r="HW66" s="524"/>
      <c r="HX66" s="524"/>
      <c r="HY66" s="524"/>
      <c r="HZ66" s="524"/>
      <c r="IA66" s="524"/>
      <c r="IB66" s="524"/>
      <c r="IC66" s="524"/>
      <c r="ID66" s="524"/>
      <c r="IE66" s="524"/>
      <c r="IF66" s="524"/>
      <c r="IG66" s="524"/>
      <c r="IH66" s="524"/>
      <c r="II66" s="524"/>
      <c r="IJ66" s="524"/>
      <c r="IK66" s="524"/>
      <c r="IL66" s="524"/>
      <c r="IM66" s="524"/>
      <c r="IN66" s="524"/>
      <c r="IO66" s="524"/>
      <c r="IP66" s="524"/>
      <c r="IQ66" s="524"/>
      <c r="IR66" s="524"/>
      <c r="IS66" s="524"/>
      <c r="IT66" s="524"/>
      <c r="IU66" s="524"/>
      <c r="IV66" s="524"/>
    </row>
    <row r="67" spans="1:256" s="3" customFormat="1" ht="15">
      <c r="A67" s="15">
        <v>41997</v>
      </c>
      <c r="B67" s="3">
        <v>6.1575069999999998</v>
      </c>
      <c r="C67" s="3">
        <v>-14.8</v>
      </c>
      <c r="D67" s="3">
        <v>-17.899999999999999</v>
      </c>
      <c r="E67" s="3">
        <v>-17.8</v>
      </c>
      <c r="F67" s="3">
        <v>-13.6</v>
      </c>
      <c r="G67" s="3">
        <v>-23.8</v>
      </c>
      <c r="H67" s="3">
        <v>-18.3</v>
      </c>
      <c r="I67" s="3">
        <v>-14.8</v>
      </c>
      <c r="J67" s="3">
        <v>-10.1</v>
      </c>
      <c r="K67" s="3">
        <v>-24.6</v>
      </c>
      <c r="L67" s="3">
        <v>-18.899999999999999</v>
      </c>
      <c r="M67" s="3">
        <v>-10.9</v>
      </c>
      <c r="N67" s="3">
        <v>-16.2</v>
      </c>
      <c r="O67" s="3">
        <v>-9.5</v>
      </c>
      <c r="P67" s="3">
        <v>-4.0999999999999996</v>
      </c>
      <c r="Q67" s="3">
        <v>-9.5</v>
      </c>
      <c r="R67" s="3">
        <v>-10.7</v>
      </c>
      <c r="S67" s="3">
        <v>-11.5</v>
      </c>
      <c r="T67" s="3">
        <v>-8.4</v>
      </c>
      <c r="U67" s="524">
        <v>-13.4</v>
      </c>
      <c r="V67" s="524">
        <v>-27.6</v>
      </c>
      <c r="W67" s="524"/>
      <c r="X67" s="524"/>
      <c r="Y67" s="524"/>
      <c r="Z67" s="524"/>
      <c r="AA67" s="524"/>
      <c r="AB67" s="524"/>
      <c r="AC67" s="524"/>
      <c r="AD67" s="524"/>
      <c r="AE67" s="524"/>
      <c r="AF67" s="524"/>
      <c r="AG67" s="524"/>
      <c r="AH67" s="524"/>
      <c r="AI67" s="524"/>
      <c r="AJ67" s="524"/>
      <c r="AK67" s="524"/>
      <c r="AL67" s="524"/>
      <c r="AM67" s="524"/>
      <c r="AN67" s="524"/>
      <c r="AO67" s="524"/>
      <c r="AP67" s="524"/>
      <c r="AQ67" s="524"/>
      <c r="AR67" s="524"/>
      <c r="AS67" s="524"/>
      <c r="AT67" s="524"/>
      <c r="AU67" s="524"/>
      <c r="AV67" s="524"/>
      <c r="AW67" s="524"/>
      <c r="AX67" s="524"/>
      <c r="AY67" s="524"/>
      <c r="AZ67" s="524"/>
      <c r="BA67" s="524"/>
      <c r="BB67" s="524"/>
      <c r="BC67" s="524"/>
      <c r="BD67" s="524"/>
      <c r="BE67" s="524"/>
      <c r="BF67" s="524"/>
      <c r="BG67" s="524"/>
      <c r="BH67" s="524"/>
      <c r="BI67" s="524"/>
      <c r="BJ67" s="524"/>
      <c r="BK67" s="524"/>
      <c r="BL67" s="524"/>
      <c r="BM67" s="524"/>
      <c r="BN67" s="524"/>
      <c r="BO67" s="524"/>
      <c r="BP67" s="524"/>
      <c r="BQ67" s="524"/>
      <c r="BR67" s="524"/>
      <c r="BS67" s="524"/>
      <c r="BT67" s="524"/>
      <c r="BU67" s="524"/>
      <c r="BV67" s="524"/>
      <c r="BW67" s="524"/>
      <c r="BX67" s="524"/>
      <c r="BY67" s="524"/>
      <c r="BZ67" s="524"/>
      <c r="CA67" s="524"/>
      <c r="CB67" s="524"/>
      <c r="CC67" s="524"/>
      <c r="CD67" s="524"/>
      <c r="CE67" s="524"/>
      <c r="CF67" s="524"/>
      <c r="CG67" s="524"/>
      <c r="CH67" s="524"/>
      <c r="CI67" s="524"/>
      <c r="CJ67" s="524"/>
      <c r="CK67" s="524"/>
      <c r="CL67" s="524"/>
      <c r="CM67" s="524"/>
      <c r="CN67" s="524"/>
      <c r="CO67" s="524"/>
      <c r="CP67" s="524"/>
      <c r="CQ67" s="524"/>
      <c r="CR67" s="524"/>
      <c r="CS67" s="524"/>
      <c r="CT67" s="524"/>
      <c r="CU67" s="524"/>
      <c r="CV67" s="524"/>
      <c r="CW67" s="524"/>
      <c r="CX67" s="524"/>
      <c r="CY67" s="524"/>
      <c r="CZ67" s="524"/>
      <c r="DA67" s="524"/>
      <c r="DB67" s="524"/>
      <c r="DC67" s="524"/>
      <c r="DD67" s="524"/>
      <c r="DE67" s="524"/>
      <c r="DF67" s="524"/>
      <c r="DG67" s="524"/>
      <c r="DH67" s="524"/>
      <c r="DI67" s="524"/>
      <c r="DJ67" s="524"/>
      <c r="DK67" s="524"/>
      <c r="DL67" s="524"/>
      <c r="DM67" s="524"/>
      <c r="DN67" s="524"/>
      <c r="DO67" s="524"/>
      <c r="DP67" s="524"/>
      <c r="DQ67" s="524"/>
      <c r="DR67" s="524"/>
      <c r="DS67" s="524"/>
      <c r="DT67" s="524"/>
      <c r="DU67" s="524"/>
      <c r="DV67" s="524"/>
      <c r="DW67" s="524"/>
      <c r="DX67" s="524"/>
      <c r="DY67" s="524"/>
      <c r="DZ67" s="524"/>
      <c r="EA67" s="524"/>
      <c r="EB67" s="524"/>
      <c r="EC67" s="524"/>
      <c r="ED67" s="524"/>
      <c r="EE67" s="524"/>
      <c r="EF67" s="524"/>
      <c r="EG67" s="524"/>
      <c r="EH67" s="524"/>
      <c r="EI67" s="524"/>
      <c r="EJ67" s="524"/>
      <c r="EK67" s="524"/>
      <c r="EL67" s="524"/>
      <c r="EM67" s="524"/>
      <c r="EN67" s="524"/>
      <c r="EO67" s="524"/>
      <c r="EP67" s="524"/>
      <c r="EQ67" s="524"/>
      <c r="ER67" s="524"/>
      <c r="ES67" s="524"/>
      <c r="ET67" s="524"/>
      <c r="EU67" s="524"/>
      <c r="EV67" s="524"/>
      <c r="EW67" s="524"/>
      <c r="EX67" s="524"/>
      <c r="EY67" s="524"/>
      <c r="EZ67" s="524"/>
      <c r="FA67" s="524"/>
      <c r="FB67" s="524"/>
      <c r="FC67" s="524"/>
      <c r="FD67" s="524"/>
      <c r="FE67" s="524"/>
      <c r="FF67" s="524"/>
      <c r="FG67" s="524"/>
      <c r="FH67" s="524"/>
      <c r="FI67" s="524"/>
      <c r="FJ67" s="524"/>
      <c r="FK67" s="524"/>
      <c r="FL67" s="524"/>
      <c r="FM67" s="524"/>
      <c r="FN67" s="524"/>
      <c r="FO67" s="524"/>
      <c r="FP67" s="524"/>
      <c r="FQ67" s="524"/>
      <c r="FR67" s="524"/>
      <c r="FS67" s="524"/>
      <c r="FT67" s="524"/>
      <c r="FU67" s="524"/>
      <c r="FV67" s="524"/>
      <c r="FW67" s="524"/>
      <c r="FX67" s="524"/>
      <c r="FY67" s="524"/>
      <c r="FZ67" s="524"/>
      <c r="GA67" s="524"/>
      <c r="GB67" s="524"/>
      <c r="GC67" s="524"/>
      <c r="GD67" s="524"/>
      <c r="GE67" s="524"/>
      <c r="GF67" s="524"/>
      <c r="GG67" s="524"/>
      <c r="GH67" s="524"/>
      <c r="GI67" s="524"/>
      <c r="GJ67" s="524"/>
      <c r="GK67" s="524"/>
      <c r="GL67" s="524"/>
      <c r="GM67" s="524"/>
      <c r="GN67" s="524"/>
      <c r="GO67" s="524"/>
      <c r="GP67" s="524"/>
      <c r="GQ67" s="524"/>
      <c r="GR67" s="524"/>
      <c r="GS67" s="524"/>
      <c r="GT67" s="524"/>
      <c r="GU67" s="524"/>
      <c r="GV67" s="524"/>
      <c r="GW67" s="524"/>
      <c r="GX67" s="524"/>
      <c r="GY67" s="524"/>
      <c r="GZ67" s="524"/>
      <c r="HA67" s="524"/>
      <c r="HB67" s="524"/>
      <c r="HC67" s="524"/>
      <c r="HD67" s="524"/>
      <c r="HE67" s="524"/>
      <c r="HF67" s="524"/>
      <c r="HG67" s="524"/>
      <c r="HH67" s="524"/>
      <c r="HI67" s="524"/>
      <c r="HJ67" s="524"/>
      <c r="HK67" s="524"/>
      <c r="HL67" s="524"/>
      <c r="HM67" s="524"/>
      <c r="HN67" s="524"/>
      <c r="HO67" s="524"/>
      <c r="HP67" s="524"/>
      <c r="HQ67" s="524"/>
      <c r="HR67" s="524"/>
      <c r="HS67" s="524"/>
      <c r="HT67" s="524"/>
      <c r="HU67" s="524"/>
      <c r="HV67" s="524"/>
      <c r="HW67" s="524"/>
      <c r="HX67" s="524"/>
      <c r="HY67" s="524"/>
      <c r="HZ67" s="524"/>
      <c r="IA67" s="524"/>
      <c r="IB67" s="524"/>
      <c r="IC67" s="524"/>
      <c r="ID67" s="524"/>
      <c r="IE67" s="524"/>
      <c r="IF67" s="524"/>
      <c r="IG67" s="524"/>
      <c r="IH67" s="524"/>
      <c r="II67" s="524"/>
      <c r="IJ67" s="524"/>
      <c r="IK67" s="524"/>
      <c r="IL67" s="524"/>
      <c r="IM67" s="524"/>
      <c r="IN67" s="524"/>
      <c r="IO67" s="524"/>
      <c r="IP67" s="524"/>
      <c r="IQ67" s="524"/>
      <c r="IR67" s="524"/>
      <c r="IS67" s="524"/>
      <c r="IT67" s="524"/>
      <c r="IU67" s="524"/>
      <c r="IV67" s="524"/>
    </row>
    <row r="68" spans="1:256" s="3" customFormat="1" ht="15">
      <c r="A68" s="15">
        <v>41996</v>
      </c>
      <c r="B68" s="3">
        <v>6.1615440000000001</v>
      </c>
      <c r="C68" s="3">
        <v>-14.7</v>
      </c>
      <c r="D68" s="3">
        <v>-17.899999999999999</v>
      </c>
      <c r="E68" s="3">
        <v>-17.8</v>
      </c>
      <c r="F68" s="3">
        <v>-13.6</v>
      </c>
      <c r="G68" s="3">
        <v>-23.7</v>
      </c>
      <c r="H68" s="3">
        <v>-18.399999999999999</v>
      </c>
      <c r="I68" s="3">
        <v>-14.7</v>
      </c>
      <c r="J68" s="3">
        <v>-10.1</v>
      </c>
      <c r="K68" s="3">
        <v>-24.7</v>
      </c>
      <c r="L68" s="3">
        <v>-18.899999999999999</v>
      </c>
      <c r="M68" s="3">
        <v>-10.9</v>
      </c>
      <c r="N68" s="3">
        <v>-16.2</v>
      </c>
      <c r="O68" s="3">
        <v>-9.5</v>
      </c>
      <c r="P68" s="3">
        <v>-4.0999999999999996</v>
      </c>
      <c r="Q68" s="3">
        <v>-9.4</v>
      </c>
      <c r="R68" s="3">
        <v>-10.7</v>
      </c>
      <c r="S68" s="3">
        <v>-11.5</v>
      </c>
      <c r="T68" s="3">
        <v>-8.3000000000000007</v>
      </c>
      <c r="U68" s="524">
        <v>-13.3</v>
      </c>
      <c r="V68" s="524">
        <v>-27.5</v>
      </c>
      <c r="W68" s="524"/>
      <c r="X68" s="524"/>
      <c r="Y68" s="524"/>
      <c r="Z68" s="524"/>
      <c r="AA68" s="524"/>
      <c r="AB68" s="524"/>
      <c r="AC68" s="524"/>
      <c r="AD68" s="524"/>
      <c r="AE68" s="524"/>
      <c r="AF68" s="524"/>
      <c r="AG68" s="524"/>
      <c r="AH68" s="524"/>
      <c r="AI68" s="524"/>
      <c r="AJ68" s="524"/>
      <c r="AK68" s="524"/>
      <c r="AL68" s="524"/>
      <c r="AM68" s="524"/>
      <c r="AN68" s="524"/>
      <c r="AO68" s="524"/>
      <c r="AP68" s="524"/>
      <c r="AQ68" s="524"/>
      <c r="AR68" s="524"/>
      <c r="AS68" s="524"/>
      <c r="AT68" s="524"/>
      <c r="AU68" s="524"/>
      <c r="AV68" s="524"/>
      <c r="AW68" s="524"/>
      <c r="AX68" s="524"/>
      <c r="AY68" s="524"/>
      <c r="AZ68" s="524"/>
      <c r="BA68" s="524"/>
      <c r="BB68" s="524"/>
      <c r="BC68" s="524"/>
      <c r="BD68" s="524"/>
      <c r="BE68" s="524"/>
      <c r="BF68" s="524"/>
      <c r="BG68" s="524"/>
      <c r="BH68" s="524"/>
      <c r="BI68" s="524"/>
      <c r="BJ68" s="524"/>
      <c r="BK68" s="524"/>
      <c r="BL68" s="524"/>
      <c r="BM68" s="524"/>
      <c r="BN68" s="524"/>
      <c r="BO68" s="524"/>
      <c r="BP68" s="524"/>
      <c r="BQ68" s="524"/>
      <c r="BR68" s="524"/>
      <c r="BS68" s="524"/>
      <c r="BT68" s="524"/>
      <c r="BU68" s="524"/>
      <c r="BV68" s="524"/>
      <c r="BW68" s="524"/>
      <c r="BX68" s="524"/>
      <c r="BY68" s="524"/>
      <c r="BZ68" s="524"/>
      <c r="CA68" s="524"/>
      <c r="CB68" s="524"/>
      <c r="CC68" s="524"/>
      <c r="CD68" s="524"/>
      <c r="CE68" s="524"/>
      <c r="CF68" s="524"/>
      <c r="CG68" s="524"/>
      <c r="CH68" s="524"/>
      <c r="CI68" s="524"/>
      <c r="CJ68" s="524"/>
      <c r="CK68" s="524"/>
      <c r="CL68" s="524"/>
      <c r="CM68" s="524"/>
      <c r="CN68" s="524"/>
      <c r="CO68" s="524"/>
      <c r="CP68" s="524"/>
      <c r="CQ68" s="524"/>
      <c r="CR68" s="524"/>
      <c r="CS68" s="524"/>
      <c r="CT68" s="524"/>
      <c r="CU68" s="524"/>
      <c r="CV68" s="524"/>
      <c r="CW68" s="524"/>
      <c r="CX68" s="524"/>
      <c r="CY68" s="524"/>
      <c r="CZ68" s="524"/>
      <c r="DA68" s="524"/>
      <c r="DB68" s="524"/>
      <c r="DC68" s="524"/>
      <c r="DD68" s="524"/>
      <c r="DE68" s="524"/>
      <c r="DF68" s="524"/>
      <c r="DG68" s="524"/>
      <c r="DH68" s="524"/>
      <c r="DI68" s="524"/>
      <c r="DJ68" s="524"/>
      <c r="DK68" s="524"/>
      <c r="DL68" s="524"/>
      <c r="DM68" s="524"/>
      <c r="DN68" s="524"/>
      <c r="DO68" s="524"/>
      <c r="DP68" s="524"/>
      <c r="DQ68" s="524"/>
      <c r="DR68" s="524"/>
      <c r="DS68" s="524"/>
      <c r="DT68" s="524"/>
      <c r="DU68" s="524"/>
      <c r="DV68" s="524"/>
      <c r="DW68" s="524"/>
      <c r="DX68" s="524"/>
      <c r="DY68" s="524"/>
      <c r="DZ68" s="524"/>
      <c r="EA68" s="524"/>
      <c r="EB68" s="524"/>
      <c r="EC68" s="524"/>
      <c r="ED68" s="524"/>
      <c r="EE68" s="524"/>
      <c r="EF68" s="524"/>
      <c r="EG68" s="524"/>
      <c r="EH68" s="524"/>
      <c r="EI68" s="524"/>
      <c r="EJ68" s="524"/>
      <c r="EK68" s="524"/>
      <c r="EL68" s="524"/>
      <c r="EM68" s="524"/>
      <c r="EN68" s="524"/>
      <c r="EO68" s="524"/>
      <c r="EP68" s="524"/>
      <c r="EQ68" s="524"/>
      <c r="ER68" s="524"/>
      <c r="ES68" s="524"/>
      <c r="ET68" s="524"/>
      <c r="EU68" s="524"/>
      <c r="EV68" s="524"/>
      <c r="EW68" s="524"/>
      <c r="EX68" s="524"/>
      <c r="EY68" s="524"/>
      <c r="EZ68" s="524"/>
      <c r="FA68" s="524"/>
      <c r="FB68" s="524"/>
      <c r="FC68" s="524"/>
      <c r="FD68" s="524"/>
      <c r="FE68" s="524"/>
      <c r="FF68" s="524"/>
      <c r="FG68" s="524"/>
      <c r="FH68" s="524"/>
      <c r="FI68" s="524"/>
      <c r="FJ68" s="524"/>
      <c r="FK68" s="524"/>
      <c r="FL68" s="524"/>
      <c r="FM68" s="524"/>
      <c r="FN68" s="524"/>
      <c r="FO68" s="524"/>
      <c r="FP68" s="524"/>
      <c r="FQ68" s="524"/>
      <c r="FR68" s="524"/>
      <c r="FS68" s="524"/>
      <c r="FT68" s="524"/>
      <c r="FU68" s="524"/>
      <c r="FV68" s="524"/>
      <c r="FW68" s="524"/>
      <c r="FX68" s="524"/>
      <c r="FY68" s="524"/>
      <c r="FZ68" s="524"/>
      <c r="GA68" s="524"/>
      <c r="GB68" s="524"/>
      <c r="GC68" s="524"/>
      <c r="GD68" s="524"/>
      <c r="GE68" s="524"/>
      <c r="GF68" s="524"/>
      <c r="GG68" s="524"/>
      <c r="GH68" s="524"/>
      <c r="GI68" s="524"/>
      <c r="GJ68" s="524"/>
      <c r="GK68" s="524"/>
      <c r="GL68" s="524"/>
      <c r="GM68" s="524"/>
      <c r="GN68" s="524"/>
      <c r="GO68" s="524"/>
      <c r="GP68" s="524"/>
      <c r="GQ68" s="524"/>
      <c r="GR68" s="524"/>
      <c r="GS68" s="524"/>
      <c r="GT68" s="524"/>
      <c r="GU68" s="524"/>
      <c r="GV68" s="524"/>
      <c r="GW68" s="524"/>
      <c r="GX68" s="524"/>
      <c r="GY68" s="524"/>
      <c r="GZ68" s="524"/>
      <c r="HA68" s="524"/>
      <c r="HB68" s="524"/>
      <c r="HC68" s="524"/>
      <c r="HD68" s="524"/>
      <c r="HE68" s="524"/>
      <c r="HF68" s="524"/>
      <c r="HG68" s="524"/>
      <c r="HH68" s="524"/>
      <c r="HI68" s="524"/>
      <c r="HJ68" s="524"/>
      <c r="HK68" s="524"/>
      <c r="HL68" s="524"/>
      <c r="HM68" s="524"/>
      <c r="HN68" s="524"/>
      <c r="HO68" s="524"/>
      <c r="HP68" s="524"/>
      <c r="HQ68" s="524"/>
      <c r="HR68" s="524"/>
      <c r="HS68" s="524"/>
      <c r="HT68" s="524"/>
      <c r="HU68" s="524"/>
      <c r="HV68" s="524"/>
      <c r="HW68" s="524"/>
      <c r="HX68" s="524"/>
      <c r="HY68" s="524"/>
      <c r="HZ68" s="524"/>
      <c r="IA68" s="524"/>
      <c r="IB68" s="524"/>
      <c r="IC68" s="524"/>
      <c r="ID68" s="524"/>
      <c r="IE68" s="524"/>
      <c r="IF68" s="524"/>
      <c r="IG68" s="524"/>
      <c r="IH68" s="524"/>
      <c r="II68" s="524"/>
      <c r="IJ68" s="524"/>
      <c r="IK68" s="524"/>
      <c r="IL68" s="524"/>
      <c r="IM68" s="524"/>
      <c r="IN68" s="524"/>
      <c r="IO68" s="524"/>
      <c r="IP68" s="524"/>
      <c r="IQ68" s="524"/>
      <c r="IR68" s="524"/>
      <c r="IS68" s="524"/>
      <c r="IT68" s="524"/>
      <c r="IU68" s="524"/>
      <c r="IV68" s="524"/>
    </row>
    <row r="69" spans="1:256" s="3" customFormat="1" ht="15">
      <c r="A69" s="15">
        <v>41995</v>
      </c>
      <c r="B69" s="3">
        <v>5.9404750000000002</v>
      </c>
      <c r="C69" s="3">
        <v>-17</v>
      </c>
      <c r="D69" s="3">
        <v>-19</v>
      </c>
      <c r="E69" s="3">
        <v>-18.5</v>
      </c>
      <c r="F69" s="3">
        <v>-14.2</v>
      </c>
      <c r="G69" s="3">
        <v>-25.3</v>
      </c>
      <c r="H69" s="3">
        <v>-19.2</v>
      </c>
      <c r="I69" s="3">
        <v>-15.4</v>
      </c>
      <c r="J69" s="3">
        <v>-10.199999999999999</v>
      </c>
      <c r="K69" s="3">
        <v>-25.9</v>
      </c>
      <c r="L69" s="3">
        <v>-19.7</v>
      </c>
      <c r="M69" s="3">
        <v>-10.9</v>
      </c>
      <c r="N69" s="3">
        <v>-16.100000000000001</v>
      </c>
      <c r="O69" s="3">
        <v>-9.1999999999999993</v>
      </c>
      <c r="P69" s="3">
        <v>-3.9</v>
      </c>
      <c r="Q69" s="3">
        <v>-10.3</v>
      </c>
      <c r="R69" s="3">
        <v>-11.8</v>
      </c>
      <c r="S69" s="3">
        <v>-12.6</v>
      </c>
      <c r="T69" s="524">
        <v>-9.8000000000000007</v>
      </c>
      <c r="U69" s="524">
        <v>-15.1</v>
      </c>
      <c r="V69" s="524">
        <v>-29.3</v>
      </c>
      <c r="W69" s="524"/>
      <c r="X69" s="524"/>
      <c r="Y69" s="524"/>
      <c r="Z69" s="524"/>
      <c r="AA69" s="524"/>
      <c r="AB69" s="524"/>
      <c r="AC69" s="524"/>
      <c r="AD69" s="524"/>
      <c r="AE69" s="524"/>
      <c r="AF69" s="524"/>
      <c r="AG69" s="524"/>
      <c r="AH69" s="524"/>
      <c r="AI69" s="524"/>
      <c r="AJ69" s="524"/>
      <c r="AK69" s="524"/>
      <c r="AL69" s="524"/>
      <c r="AM69" s="524"/>
      <c r="AN69" s="524"/>
      <c r="AO69" s="524"/>
      <c r="AP69" s="524"/>
      <c r="AQ69" s="524"/>
      <c r="AR69" s="524"/>
      <c r="AS69" s="524"/>
      <c r="AT69" s="524"/>
      <c r="AU69" s="524"/>
      <c r="AV69" s="524"/>
      <c r="AW69" s="524"/>
      <c r="AX69" s="524"/>
      <c r="AY69" s="524"/>
      <c r="AZ69" s="524"/>
      <c r="BA69" s="524"/>
      <c r="BB69" s="524"/>
      <c r="BC69" s="524"/>
      <c r="BD69" s="524"/>
      <c r="BE69" s="524"/>
      <c r="BF69" s="524"/>
      <c r="BG69" s="524"/>
      <c r="BH69" s="524"/>
      <c r="BI69" s="524"/>
      <c r="BJ69" s="524"/>
      <c r="BK69" s="524"/>
      <c r="BL69" s="524"/>
      <c r="BM69" s="524"/>
      <c r="BN69" s="524"/>
      <c r="BO69" s="524"/>
      <c r="BP69" s="524"/>
      <c r="BQ69" s="524"/>
      <c r="BR69" s="524"/>
      <c r="BS69" s="524"/>
      <c r="BT69" s="524"/>
      <c r="BU69" s="524"/>
      <c r="BV69" s="524"/>
      <c r="BW69" s="524"/>
      <c r="BX69" s="524"/>
      <c r="BY69" s="524"/>
      <c r="BZ69" s="524"/>
      <c r="CA69" s="524"/>
      <c r="CB69" s="524"/>
      <c r="CC69" s="524"/>
      <c r="CD69" s="524"/>
      <c r="CE69" s="524"/>
      <c r="CF69" s="524"/>
      <c r="CG69" s="524"/>
      <c r="CH69" s="524"/>
      <c r="CI69" s="524"/>
      <c r="CJ69" s="524"/>
      <c r="CK69" s="524"/>
      <c r="CL69" s="524"/>
      <c r="CM69" s="524"/>
      <c r="CN69" s="524"/>
      <c r="CO69" s="524"/>
      <c r="CP69" s="524"/>
      <c r="CQ69" s="524"/>
      <c r="CR69" s="524"/>
      <c r="CS69" s="524"/>
      <c r="CT69" s="524"/>
      <c r="CU69" s="524"/>
      <c r="CV69" s="524"/>
      <c r="CW69" s="524"/>
      <c r="CX69" s="524"/>
      <c r="CY69" s="524"/>
      <c r="CZ69" s="524"/>
      <c r="DA69" s="524"/>
      <c r="DB69" s="524"/>
      <c r="DC69" s="524"/>
      <c r="DD69" s="524"/>
      <c r="DE69" s="524"/>
      <c r="DF69" s="524"/>
      <c r="DG69" s="524"/>
      <c r="DH69" s="524"/>
      <c r="DI69" s="524"/>
      <c r="DJ69" s="524"/>
      <c r="DK69" s="524"/>
      <c r="DL69" s="524"/>
      <c r="DM69" s="524"/>
      <c r="DN69" s="524"/>
      <c r="DO69" s="524"/>
      <c r="DP69" s="524"/>
      <c r="DQ69" s="524"/>
      <c r="DR69" s="524"/>
      <c r="DS69" s="524"/>
      <c r="DT69" s="524"/>
      <c r="DU69" s="524"/>
      <c r="DV69" s="524"/>
      <c r="DW69" s="524"/>
      <c r="DX69" s="524"/>
      <c r="DY69" s="524"/>
      <c r="DZ69" s="524"/>
      <c r="EA69" s="524"/>
      <c r="EB69" s="524"/>
      <c r="EC69" s="524"/>
      <c r="ED69" s="524"/>
      <c r="EE69" s="524"/>
      <c r="EF69" s="524"/>
      <c r="EG69" s="524"/>
      <c r="EH69" s="524"/>
      <c r="EI69" s="524"/>
      <c r="EJ69" s="524"/>
      <c r="EK69" s="524"/>
      <c r="EL69" s="524"/>
      <c r="EM69" s="524"/>
      <c r="EN69" s="524"/>
      <c r="EO69" s="524"/>
      <c r="EP69" s="524"/>
      <c r="EQ69" s="524"/>
      <c r="ER69" s="524"/>
      <c r="ES69" s="524"/>
      <c r="ET69" s="524"/>
      <c r="EU69" s="524"/>
      <c r="EV69" s="524"/>
      <c r="EW69" s="524"/>
      <c r="EX69" s="524"/>
      <c r="EY69" s="524"/>
      <c r="EZ69" s="524"/>
      <c r="FA69" s="524"/>
      <c r="FB69" s="524"/>
      <c r="FC69" s="524"/>
      <c r="FD69" s="524"/>
      <c r="FE69" s="524"/>
      <c r="FF69" s="524"/>
      <c r="FG69" s="524"/>
      <c r="FH69" s="524"/>
      <c r="FI69" s="524"/>
      <c r="FJ69" s="524"/>
      <c r="FK69" s="524"/>
      <c r="FL69" s="524"/>
      <c r="FM69" s="524"/>
      <c r="FN69" s="524"/>
      <c r="FO69" s="524"/>
      <c r="FP69" s="524"/>
      <c r="FQ69" s="524"/>
      <c r="FR69" s="524"/>
      <c r="FS69" s="524"/>
      <c r="FT69" s="524"/>
      <c r="FU69" s="524"/>
      <c r="FV69" s="524"/>
      <c r="FW69" s="524"/>
      <c r="FX69" s="524"/>
      <c r="FY69" s="524"/>
      <c r="FZ69" s="524"/>
      <c r="GA69" s="524"/>
      <c r="GB69" s="524"/>
      <c r="GC69" s="524"/>
      <c r="GD69" s="524"/>
      <c r="GE69" s="524"/>
      <c r="GF69" s="524"/>
      <c r="GG69" s="524"/>
      <c r="GH69" s="524"/>
      <c r="GI69" s="524"/>
      <c r="GJ69" s="524"/>
      <c r="GK69" s="524"/>
      <c r="GL69" s="524"/>
      <c r="GM69" s="524"/>
      <c r="GN69" s="524"/>
      <c r="GO69" s="524"/>
      <c r="GP69" s="524"/>
      <c r="GQ69" s="524"/>
      <c r="GR69" s="524"/>
      <c r="GS69" s="524"/>
      <c r="GT69" s="524"/>
      <c r="GU69" s="524"/>
      <c r="GV69" s="524"/>
      <c r="GW69" s="524"/>
      <c r="GX69" s="524"/>
      <c r="GY69" s="524"/>
      <c r="GZ69" s="524"/>
      <c r="HA69" s="524"/>
      <c r="HB69" s="524"/>
      <c r="HC69" s="524"/>
      <c r="HD69" s="524"/>
      <c r="HE69" s="524"/>
      <c r="HF69" s="524"/>
      <c r="HG69" s="524"/>
      <c r="HH69" s="524"/>
      <c r="HI69" s="524"/>
      <c r="HJ69" s="524"/>
      <c r="HK69" s="524"/>
      <c r="HL69" s="524"/>
      <c r="HM69" s="524"/>
      <c r="HN69" s="524"/>
      <c r="HO69" s="524"/>
      <c r="HP69" s="524"/>
      <c r="HQ69" s="524"/>
      <c r="HR69" s="524"/>
      <c r="HS69" s="524"/>
      <c r="HT69" s="524"/>
      <c r="HU69" s="524"/>
      <c r="HV69" s="524"/>
      <c r="HW69" s="524"/>
      <c r="HX69" s="524"/>
      <c r="HY69" s="524"/>
      <c r="HZ69" s="524"/>
      <c r="IA69" s="524"/>
      <c r="IB69" s="524"/>
      <c r="IC69" s="524"/>
      <c r="ID69" s="524"/>
      <c r="IE69" s="524"/>
      <c r="IF69" s="524"/>
      <c r="IG69" s="524"/>
      <c r="IH69" s="524"/>
      <c r="II69" s="524"/>
      <c r="IJ69" s="524"/>
      <c r="IK69" s="524"/>
      <c r="IL69" s="524"/>
      <c r="IM69" s="524"/>
      <c r="IN69" s="524"/>
      <c r="IO69" s="524"/>
      <c r="IP69" s="524"/>
      <c r="IQ69" s="524"/>
      <c r="IR69" s="524"/>
      <c r="IS69" s="524"/>
      <c r="IT69" s="524"/>
      <c r="IU69" s="524"/>
      <c r="IV69" s="524"/>
    </row>
    <row r="70" spans="1:256" s="3" customFormat="1" ht="15">
      <c r="A70" s="15">
        <v>41992</v>
      </c>
      <c r="B70" s="3">
        <v>5.9869070000000004</v>
      </c>
      <c r="C70" s="3">
        <v>-16.8</v>
      </c>
      <c r="D70" s="3">
        <v>-19</v>
      </c>
      <c r="E70" s="3">
        <v>-18.5</v>
      </c>
      <c r="F70" s="3">
        <v>-14.2</v>
      </c>
      <c r="G70" s="3">
        <v>-25.2</v>
      </c>
      <c r="H70" s="3">
        <v>-19.100000000000001</v>
      </c>
      <c r="I70" s="3">
        <v>-15.3</v>
      </c>
      <c r="J70" s="3">
        <v>-10.199999999999999</v>
      </c>
      <c r="K70" s="3">
        <v>-25.9</v>
      </c>
      <c r="L70" s="3">
        <v>-19.7</v>
      </c>
      <c r="M70" s="3">
        <v>-10.9</v>
      </c>
      <c r="N70" s="3">
        <v>-16.2</v>
      </c>
      <c r="O70" s="3">
        <v>-9.3000000000000007</v>
      </c>
      <c r="P70" s="3">
        <v>-4</v>
      </c>
      <c r="Q70" s="3">
        <v>-10.3</v>
      </c>
      <c r="R70" s="3">
        <v>-11.8</v>
      </c>
      <c r="S70" s="3">
        <v>-12.6</v>
      </c>
      <c r="T70" s="524">
        <v>-9.6</v>
      </c>
      <c r="U70" s="524">
        <v>-14.9</v>
      </c>
      <c r="V70" s="524">
        <v>-29.3</v>
      </c>
      <c r="W70" s="524"/>
      <c r="X70" s="524"/>
      <c r="Y70" s="524"/>
      <c r="Z70" s="524"/>
      <c r="AA70" s="524"/>
      <c r="AB70" s="524"/>
      <c r="AC70" s="524"/>
      <c r="AD70" s="524"/>
      <c r="AE70" s="524"/>
      <c r="AF70" s="524"/>
      <c r="AG70" s="524"/>
      <c r="AH70" s="524"/>
      <c r="AI70" s="524"/>
      <c r="AJ70" s="524"/>
      <c r="AK70" s="524"/>
      <c r="AL70" s="524"/>
      <c r="AM70" s="524"/>
      <c r="AN70" s="524"/>
      <c r="AO70" s="524"/>
      <c r="AP70" s="524"/>
      <c r="AQ70" s="524"/>
      <c r="AR70" s="524"/>
      <c r="AS70" s="524"/>
      <c r="AT70" s="524"/>
      <c r="AU70" s="524"/>
      <c r="AV70" s="524"/>
      <c r="AW70" s="524"/>
      <c r="AX70" s="524"/>
      <c r="AY70" s="524"/>
      <c r="AZ70" s="524"/>
      <c r="BA70" s="524"/>
      <c r="BB70" s="524"/>
      <c r="BC70" s="524"/>
      <c r="BD70" s="524"/>
      <c r="BE70" s="524"/>
      <c r="BF70" s="524"/>
      <c r="BG70" s="524"/>
      <c r="BH70" s="524"/>
      <c r="BI70" s="524"/>
      <c r="BJ70" s="524"/>
      <c r="BK70" s="524"/>
      <c r="BL70" s="524"/>
      <c r="BM70" s="524"/>
      <c r="BN70" s="524"/>
      <c r="BO70" s="524"/>
      <c r="BP70" s="524"/>
      <c r="BQ70" s="524"/>
      <c r="BR70" s="524"/>
      <c r="BS70" s="524"/>
      <c r="BT70" s="524"/>
      <c r="BU70" s="524"/>
      <c r="BV70" s="524"/>
      <c r="BW70" s="524"/>
      <c r="BX70" s="524"/>
      <c r="BY70" s="524"/>
      <c r="BZ70" s="524"/>
      <c r="CA70" s="524"/>
      <c r="CB70" s="524"/>
      <c r="CC70" s="524"/>
      <c r="CD70" s="524"/>
      <c r="CE70" s="524"/>
      <c r="CF70" s="524"/>
      <c r="CG70" s="524"/>
      <c r="CH70" s="524"/>
      <c r="CI70" s="524"/>
      <c r="CJ70" s="524"/>
      <c r="CK70" s="524"/>
      <c r="CL70" s="524"/>
      <c r="CM70" s="524"/>
      <c r="CN70" s="524"/>
      <c r="CO70" s="524"/>
      <c r="CP70" s="524"/>
      <c r="CQ70" s="524"/>
      <c r="CR70" s="524"/>
      <c r="CS70" s="524"/>
      <c r="CT70" s="524"/>
      <c r="CU70" s="524"/>
      <c r="CV70" s="524"/>
      <c r="CW70" s="524"/>
      <c r="CX70" s="524"/>
      <c r="CY70" s="524"/>
      <c r="CZ70" s="524"/>
      <c r="DA70" s="524"/>
      <c r="DB70" s="524"/>
      <c r="DC70" s="524"/>
      <c r="DD70" s="524"/>
      <c r="DE70" s="524"/>
      <c r="DF70" s="524"/>
      <c r="DG70" s="524"/>
      <c r="DH70" s="524"/>
      <c r="DI70" s="524"/>
      <c r="DJ70" s="524"/>
      <c r="DK70" s="524"/>
      <c r="DL70" s="524"/>
      <c r="DM70" s="524"/>
      <c r="DN70" s="524"/>
      <c r="DO70" s="524"/>
      <c r="DP70" s="524"/>
      <c r="DQ70" s="524"/>
      <c r="DR70" s="524"/>
      <c r="DS70" s="524"/>
      <c r="DT70" s="524"/>
      <c r="DU70" s="524"/>
      <c r="DV70" s="524"/>
      <c r="DW70" s="524"/>
      <c r="DX70" s="524"/>
      <c r="DY70" s="524"/>
      <c r="DZ70" s="524"/>
      <c r="EA70" s="524"/>
      <c r="EB70" s="524"/>
      <c r="EC70" s="524"/>
      <c r="ED70" s="524"/>
      <c r="EE70" s="524"/>
      <c r="EF70" s="524"/>
      <c r="EG70" s="524"/>
      <c r="EH70" s="524"/>
      <c r="EI70" s="524"/>
      <c r="EJ70" s="524"/>
      <c r="EK70" s="524"/>
      <c r="EL70" s="524"/>
      <c r="EM70" s="524"/>
      <c r="EN70" s="524"/>
      <c r="EO70" s="524"/>
      <c r="EP70" s="524"/>
      <c r="EQ70" s="524"/>
      <c r="ER70" s="524"/>
      <c r="ES70" s="524"/>
      <c r="ET70" s="524"/>
      <c r="EU70" s="524"/>
      <c r="EV70" s="524"/>
      <c r="EW70" s="524"/>
      <c r="EX70" s="524"/>
      <c r="EY70" s="524"/>
      <c r="EZ70" s="524"/>
      <c r="FA70" s="524"/>
      <c r="FB70" s="524"/>
      <c r="FC70" s="524"/>
      <c r="FD70" s="524"/>
      <c r="FE70" s="524"/>
      <c r="FF70" s="524"/>
      <c r="FG70" s="524"/>
      <c r="FH70" s="524"/>
      <c r="FI70" s="524"/>
      <c r="FJ70" s="524"/>
      <c r="FK70" s="524"/>
      <c r="FL70" s="524"/>
      <c r="FM70" s="524"/>
      <c r="FN70" s="524"/>
      <c r="FO70" s="524"/>
      <c r="FP70" s="524"/>
      <c r="FQ70" s="524"/>
      <c r="FR70" s="524"/>
      <c r="FS70" s="524"/>
      <c r="FT70" s="524"/>
      <c r="FU70" s="524"/>
      <c r="FV70" s="524"/>
      <c r="FW70" s="524"/>
      <c r="FX70" s="524"/>
      <c r="FY70" s="524"/>
      <c r="FZ70" s="524"/>
      <c r="GA70" s="524"/>
      <c r="GB70" s="524"/>
      <c r="GC70" s="524"/>
      <c r="GD70" s="524"/>
      <c r="GE70" s="524"/>
      <c r="GF70" s="524"/>
      <c r="GG70" s="524"/>
      <c r="GH70" s="524"/>
      <c r="GI70" s="524"/>
      <c r="GJ70" s="524"/>
      <c r="GK70" s="524"/>
      <c r="GL70" s="524"/>
      <c r="GM70" s="524"/>
      <c r="GN70" s="524"/>
      <c r="GO70" s="524"/>
      <c r="GP70" s="524"/>
      <c r="GQ70" s="524"/>
      <c r="GR70" s="524"/>
      <c r="GS70" s="524"/>
      <c r="GT70" s="524"/>
      <c r="GU70" s="524"/>
      <c r="GV70" s="524"/>
      <c r="GW70" s="524"/>
      <c r="GX70" s="524"/>
      <c r="GY70" s="524"/>
      <c r="GZ70" s="524"/>
      <c r="HA70" s="524"/>
      <c r="HB70" s="524"/>
      <c r="HC70" s="524"/>
      <c r="HD70" s="524"/>
      <c r="HE70" s="524"/>
      <c r="HF70" s="524"/>
      <c r="HG70" s="524"/>
      <c r="HH70" s="524"/>
      <c r="HI70" s="524"/>
      <c r="HJ70" s="524"/>
      <c r="HK70" s="524"/>
      <c r="HL70" s="524"/>
      <c r="HM70" s="524"/>
      <c r="HN70" s="524"/>
      <c r="HO70" s="524"/>
      <c r="HP70" s="524"/>
      <c r="HQ70" s="524"/>
      <c r="HR70" s="524"/>
      <c r="HS70" s="524"/>
      <c r="HT70" s="524"/>
      <c r="HU70" s="524"/>
      <c r="HV70" s="524"/>
      <c r="HW70" s="524"/>
      <c r="HX70" s="524"/>
      <c r="HY70" s="524"/>
      <c r="HZ70" s="524"/>
      <c r="IA70" s="524"/>
      <c r="IB70" s="524"/>
      <c r="IC70" s="524"/>
      <c r="ID70" s="524"/>
      <c r="IE70" s="524"/>
      <c r="IF70" s="524"/>
      <c r="IG70" s="524"/>
      <c r="IH70" s="524"/>
      <c r="II70" s="524"/>
      <c r="IJ70" s="524"/>
      <c r="IK70" s="524"/>
      <c r="IL70" s="524"/>
      <c r="IM70" s="524"/>
      <c r="IN70" s="524"/>
      <c r="IO70" s="524"/>
      <c r="IP70" s="524"/>
      <c r="IQ70" s="524"/>
      <c r="IR70" s="524"/>
      <c r="IS70" s="524"/>
      <c r="IT70" s="524"/>
      <c r="IU70" s="524"/>
      <c r="IV70" s="524"/>
    </row>
    <row r="71" spans="1:256" s="3" customFormat="1" ht="15">
      <c r="A71" s="15">
        <v>41991</v>
      </c>
      <c r="B71" s="3">
        <v>6.0668550000000003</v>
      </c>
      <c r="C71" s="3">
        <v>-16</v>
      </c>
      <c r="D71" s="3">
        <v>-18.600000000000001</v>
      </c>
      <c r="E71" s="3">
        <v>-18.2</v>
      </c>
      <c r="F71" s="3">
        <v>-14</v>
      </c>
      <c r="G71" s="3">
        <v>-24.7</v>
      </c>
      <c r="H71" s="3">
        <v>-18.899999999999999</v>
      </c>
      <c r="I71" s="3">
        <v>-15.2</v>
      </c>
      <c r="J71" s="3">
        <v>-10.199999999999999</v>
      </c>
      <c r="K71" s="3">
        <v>-25.5</v>
      </c>
      <c r="L71" s="3">
        <v>-19.5</v>
      </c>
      <c r="M71" s="3">
        <v>-11</v>
      </c>
      <c r="N71" s="3">
        <v>-16.2</v>
      </c>
      <c r="O71" s="3">
        <v>-9.4</v>
      </c>
      <c r="P71" s="3">
        <v>-4.0999999999999996</v>
      </c>
      <c r="Q71" s="3">
        <v>-10.1</v>
      </c>
      <c r="R71" s="3">
        <v>-11.5</v>
      </c>
      <c r="S71" s="3">
        <v>-12.3</v>
      </c>
      <c r="T71" s="524">
        <v>-9.1</v>
      </c>
      <c r="U71" s="524">
        <v>-14.3</v>
      </c>
      <c r="V71" s="524">
        <v>-28.7</v>
      </c>
      <c r="W71" s="524"/>
      <c r="X71" s="524"/>
      <c r="Y71" s="524"/>
      <c r="Z71" s="524"/>
      <c r="AA71" s="524"/>
      <c r="AB71" s="524"/>
      <c r="AC71" s="524"/>
      <c r="AD71" s="524"/>
      <c r="AE71" s="524"/>
      <c r="AF71" s="524"/>
      <c r="AG71" s="524"/>
      <c r="AH71" s="524"/>
      <c r="AI71" s="524"/>
      <c r="AJ71" s="524"/>
      <c r="AK71" s="524"/>
      <c r="AL71" s="524"/>
      <c r="AM71" s="524"/>
      <c r="AN71" s="524"/>
      <c r="AO71" s="524"/>
      <c r="AP71" s="524"/>
      <c r="AQ71" s="524"/>
      <c r="AR71" s="524"/>
      <c r="AS71" s="524"/>
      <c r="AT71" s="524"/>
      <c r="AU71" s="524"/>
      <c r="AV71" s="524"/>
      <c r="AW71" s="524"/>
      <c r="AX71" s="524"/>
      <c r="AY71" s="524"/>
      <c r="AZ71" s="524"/>
      <c r="BA71" s="524"/>
      <c r="BB71" s="524"/>
      <c r="BC71" s="524"/>
      <c r="BD71" s="524"/>
      <c r="BE71" s="524"/>
      <c r="BF71" s="524"/>
      <c r="BG71" s="524"/>
      <c r="BH71" s="524"/>
      <c r="BI71" s="524"/>
      <c r="BJ71" s="524"/>
      <c r="BK71" s="524"/>
      <c r="BL71" s="524"/>
      <c r="BM71" s="524"/>
      <c r="BN71" s="524"/>
      <c r="BO71" s="524"/>
      <c r="BP71" s="524"/>
      <c r="BQ71" s="524"/>
      <c r="BR71" s="524"/>
      <c r="BS71" s="524"/>
      <c r="BT71" s="524"/>
      <c r="BU71" s="524"/>
      <c r="BV71" s="524"/>
      <c r="BW71" s="524"/>
      <c r="BX71" s="524"/>
      <c r="BY71" s="524"/>
      <c r="BZ71" s="524"/>
      <c r="CA71" s="524"/>
      <c r="CB71" s="524"/>
      <c r="CC71" s="524"/>
      <c r="CD71" s="524"/>
      <c r="CE71" s="524"/>
      <c r="CF71" s="524"/>
      <c r="CG71" s="524"/>
      <c r="CH71" s="524"/>
      <c r="CI71" s="524"/>
      <c r="CJ71" s="524"/>
      <c r="CK71" s="524"/>
      <c r="CL71" s="524"/>
      <c r="CM71" s="524"/>
      <c r="CN71" s="524"/>
      <c r="CO71" s="524"/>
      <c r="CP71" s="524"/>
      <c r="CQ71" s="524"/>
      <c r="CR71" s="524"/>
      <c r="CS71" s="524"/>
      <c r="CT71" s="524"/>
      <c r="CU71" s="524"/>
      <c r="CV71" s="524"/>
      <c r="CW71" s="524"/>
      <c r="CX71" s="524"/>
      <c r="CY71" s="524"/>
      <c r="CZ71" s="524"/>
      <c r="DA71" s="524"/>
      <c r="DB71" s="524"/>
      <c r="DC71" s="524"/>
      <c r="DD71" s="524"/>
      <c r="DE71" s="524"/>
      <c r="DF71" s="524"/>
      <c r="DG71" s="524"/>
      <c r="DH71" s="524"/>
      <c r="DI71" s="524"/>
      <c r="DJ71" s="524"/>
      <c r="DK71" s="524"/>
      <c r="DL71" s="524"/>
      <c r="DM71" s="524"/>
      <c r="DN71" s="524"/>
      <c r="DO71" s="524"/>
      <c r="DP71" s="524"/>
      <c r="DQ71" s="524"/>
      <c r="DR71" s="524"/>
      <c r="DS71" s="524"/>
      <c r="DT71" s="524"/>
      <c r="DU71" s="524"/>
      <c r="DV71" s="524"/>
      <c r="DW71" s="524"/>
      <c r="DX71" s="524"/>
      <c r="DY71" s="524"/>
      <c r="DZ71" s="524"/>
      <c r="EA71" s="524"/>
      <c r="EB71" s="524"/>
      <c r="EC71" s="524"/>
      <c r="ED71" s="524"/>
      <c r="EE71" s="524"/>
      <c r="EF71" s="524"/>
      <c r="EG71" s="524"/>
      <c r="EH71" s="524"/>
      <c r="EI71" s="524"/>
      <c r="EJ71" s="524"/>
      <c r="EK71" s="524"/>
      <c r="EL71" s="524"/>
      <c r="EM71" s="524"/>
      <c r="EN71" s="524"/>
      <c r="EO71" s="524"/>
      <c r="EP71" s="524"/>
      <c r="EQ71" s="524"/>
      <c r="ER71" s="524"/>
      <c r="ES71" s="524"/>
      <c r="ET71" s="524"/>
      <c r="EU71" s="524"/>
      <c r="EV71" s="524"/>
      <c r="EW71" s="524"/>
      <c r="EX71" s="524"/>
      <c r="EY71" s="524"/>
      <c r="EZ71" s="524"/>
      <c r="FA71" s="524"/>
      <c r="FB71" s="524"/>
      <c r="FC71" s="524"/>
      <c r="FD71" s="524"/>
      <c r="FE71" s="524"/>
      <c r="FF71" s="524"/>
      <c r="FG71" s="524"/>
      <c r="FH71" s="524"/>
      <c r="FI71" s="524"/>
      <c r="FJ71" s="524"/>
      <c r="FK71" s="524"/>
      <c r="FL71" s="524"/>
      <c r="FM71" s="524"/>
      <c r="FN71" s="524"/>
      <c r="FO71" s="524"/>
      <c r="FP71" s="524"/>
      <c r="FQ71" s="524"/>
      <c r="FR71" s="524"/>
      <c r="FS71" s="524"/>
      <c r="FT71" s="524"/>
      <c r="FU71" s="524"/>
      <c r="FV71" s="524"/>
      <c r="FW71" s="524"/>
      <c r="FX71" s="524"/>
      <c r="FY71" s="524"/>
      <c r="FZ71" s="524"/>
      <c r="GA71" s="524"/>
      <c r="GB71" s="524"/>
      <c r="GC71" s="524"/>
      <c r="GD71" s="524"/>
      <c r="GE71" s="524"/>
      <c r="GF71" s="524"/>
      <c r="GG71" s="524"/>
      <c r="GH71" s="524"/>
      <c r="GI71" s="524"/>
      <c r="GJ71" s="524"/>
      <c r="GK71" s="524"/>
      <c r="GL71" s="524"/>
      <c r="GM71" s="524"/>
      <c r="GN71" s="524"/>
      <c r="GO71" s="524"/>
      <c r="GP71" s="524"/>
      <c r="GQ71" s="524"/>
      <c r="GR71" s="524"/>
      <c r="GS71" s="524"/>
      <c r="GT71" s="524"/>
      <c r="GU71" s="524"/>
      <c r="GV71" s="524"/>
      <c r="GW71" s="524"/>
      <c r="GX71" s="524"/>
      <c r="GY71" s="524"/>
      <c r="GZ71" s="524"/>
      <c r="HA71" s="524"/>
      <c r="HB71" s="524"/>
      <c r="HC71" s="524"/>
      <c r="HD71" s="524"/>
      <c r="HE71" s="524"/>
      <c r="HF71" s="524"/>
      <c r="HG71" s="524"/>
      <c r="HH71" s="524"/>
      <c r="HI71" s="524"/>
      <c r="HJ71" s="524"/>
      <c r="HK71" s="524"/>
      <c r="HL71" s="524"/>
      <c r="HM71" s="524"/>
      <c r="HN71" s="524"/>
      <c r="HO71" s="524"/>
      <c r="HP71" s="524"/>
      <c r="HQ71" s="524"/>
      <c r="HR71" s="524"/>
      <c r="HS71" s="524"/>
      <c r="HT71" s="524"/>
      <c r="HU71" s="524"/>
      <c r="HV71" s="524"/>
      <c r="HW71" s="524"/>
      <c r="HX71" s="524"/>
      <c r="HY71" s="524"/>
      <c r="HZ71" s="524"/>
      <c r="IA71" s="524"/>
      <c r="IB71" s="524"/>
      <c r="IC71" s="524"/>
      <c r="ID71" s="524"/>
      <c r="IE71" s="524"/>
      <c r="IF71" s="524"/>
      <c r="IG71" s="524"/>
      <c r="IH71" s="524"/>
      <c r="II71" s="524"/>
      <c r="IJ71" s="524"/>
      <c r="IK71" s="524"/>
      <c r="IL71" s="524"/>
      <c r="IM71" s="524"/>
      <c r="IN71" s="524"/>
      <c r="IO71" s="524"/>
      <c r="IP71" s="524"/>
      <c r="IQ71" s="524"/>
      <c r="IR71" s="524"/>
      <c r="IS71" s="524"/>
      <c r="IT71" s="524"/>
      <c r="IU71" s="524"/>
      <c r="IV71" s="524"/>
    </row>
    <row r="72" spans="1:256" s="3" customFormat="1" ht="15">
      <c r="A72" s="15">
        <v>41990</v>
      </c>
      <c r="B72" s="3">
        <v>6.0024050000000004</v>
      </c>
      <c r="C72" s="3">
        <v>-16.7</v>
      </c>
      <c r="D72" s="3">
        <v>-19</v>
      </c>
      <c r="E72" s="3">
        <v>-18.5</v>
      </c>
      <c r="F72" s="3">
        <v>-14.2</v>
      </c>
      <c r="G72" s="3">
        <v>-25.2</v>
      </c>
      <c r="H72" s="3">
        <v>-19.2</v>
      </c>
      <c r="I72" s="3">
        <v>-15.4</v>
      </c>
      <c r="J72" s="3">
        <v>-10.199999999999999</v>
      </c>
      <c r="K72" s="3">
        <v>-26</v>
      </c>
      <c r="L72" s="3">
        <v>-19.8</v>
      </c>
      <c r="M72" s="3">
        <v>-11</v>
      </c>
      <c r="N72" s="3">
        <v>-16.3</v>
      </c>
      <c r="O72" s="3">
        <v>-9.4</v>
      </c>
      <c r="P72" s="3">
        <v>-4</v>
      </c>
      <c r="Q72" s="3">
        <v>-10.3</v>
      </c>
      <c r="R72" s="3">
        <v>-11.7</v>
      </c>
      <c r="S72" s="3">
        <v>-12.6</v>
      </c>
      <c r="T72" s="524">
        <v>-9.5</v>
      </c>
      <c r="U72" s="524">
        <v>-14.9</v>
      </c>
      <c r="V72" s="524">
        <v>-29.4</v>
      </c>
      <c r="W72" s="524"/>
      <c r="X72" s="524"/>
      <c r="Y72" s="524"/>
      <c r="Z72" s="524"/>
      <c r="AA72" s="524"/>
      <c r="AB72" s="524"/>
      <c r="AC72" s="524"/>
      <c r="AD72" s="524"/>
      <c r="AE72" s="524"/>
      <c r="AF72" s="524"/>
      <c r="AG72" s="524"/>
      <c r="AH72" s="524"/>
      <c r="AI72" s="524"/>
      <c r="AJ72" s="524"/>
      <c r="AK72" s="524"/>
      <c r="AL72" s="524"/>
      <c r="AM72" s="524"/>
      <c r="AN72" s="524"/>
      <c r="AO72" s="524"/>
      <c r="AP72" s="524"/>
      <c r="AQ72" s="524"/>
      <c r="AR72" s="524"/>
      <c r="AS72" s="524"/>
      <c r="AT72" s="524"/>
      <c r="AU72" s="524"/>
      <c r="AV72" s="524"/>
      <c r="AW72" s="524"/>
      <c r="AX72" s="524"/>
      <c r="AY72" s="524"/>
      <c r="AZ72" s="524"/>
      <c r="BA72" s="524"/>
      <c r="BB72" s="524"/>
      <c r="BC72" s="524"/>
      <c r="BD72" s="524"/>
      <c r="BE72" s="524"/>
      <c r="BF72" s="524"/>
      <c r="BG72" s="524"/>
      <c r="BH72" s="524"/>
      <c r="BI72" s="524"/>
      <c r="BJ72" s="524"/>
      <c r="BK72" s="524"/>
      <c r="BL72" s="524"/>
      <c r="BM72" s="524"/>
      <c r="BN72" s="524"/>
      <c r="BO72" s="524"/>
      <c r="BP72" s="524"/>
      <c r="BQ72" s="524"/>
      <c r="BR72" s="524"/>
      <c r="BS72" s="524"/>
      <c r="BT72" s="524"/>
      <c r="BU72" s="524"/>
      <c r="BV72" s="524"/>
      <c r="BW72" s="524"/>
      <c r="BX72" s="524"/>
      <c r="BY72" s="524"/>
      <c r="BZ72" s="524"/>
      <c r="CA72" s="524"/>
      <c r="CB72" s="524"/>
      <c r="CC72" s="524"/>
      <c r="CD72" s="524"/>
      <c r="CE72" s="524"/>
      <c r="CF72" s="524"/>
      <c r="CG72" s="524"/>
      <c r="CH72" s="524"/>
      <c r="CI72" s="524"/>
      <c r="CJ72" s="524"/>
      <c r="CK72" s="524"/>
      <c r="CL72" s="524"/>
      <c r="CM72" s="524"/>
      <c r="CN72" s="524"/>
      <c r="CO72" s="524"/>
      <c r="CP72" s="524"/>
      <c r="CQ72" s="524"/>
      <c r="CR72" s="524"/>
      <c r="CS72" s="524"/>
      <c r="CT72" s="524"/>
      <c r="CU72" s="524"/>
      <c r="CV72" s="524"/>
      <c r="CW72" s="524"/>
      <c r="CX72" s="524"/>
      <c r="CY72" s="524"/>
      <c r="CZ72" s="524"/>
      <c r="DA72" s="524"/>
      <c r="DB72" s="524"/>
      <c r="DC72" s="524"/>
      <c r="DD72" s="524"/>
      <c r="DE72" s="524"/>
      <c r="DF72" s="524"/>
      <c r="DG72" s="524"/>
      <c r="DH72" s="524"/>
      <c r="DI72" s="524"/>
      <c r="DJ72" s="524"/>
      <c r="DK72" s="524"/>
      <c r="DL72" s="524"/>
      <c r="DM72" s="524"/>
      <c r="DN72" s="524"/>
      <c r="DO72" s="524"/>
      <c r="DP72" s="524"/>
      <c r="DQ72" s="524"/>
      <c r="DR72" s="524"/>
      <c r="DS72" s="524"/>
      <c r="DT72" s="524"/>
      <c r="DU72" s="524"/>
      <c r="DV72" s="524"/>
      <c r="DW72" s="524"/>
      <c r="DX72" s="524"/>
      <c r="DY72" s="524"/>
      <c r="DZ72" s="524"/>
      <c r="EA72" s="524"/>
      <c r="EB72" s="524"/>
      <c r="EC72" s="524"/>
      <c r="ED72" s="524"/>
      <c r="EE72" s="524"/>
      <c r="EF72" s="524"/>
      <c r="EG72" s="524"/>
      <c r="EH72" s="524"/>
      <c r="EI72" s="524"/>
      <c r="EJ72" s="524"/>
      <c r="EK72" s="524"/>
      <c r="EL72" s="524"/>
      <c r="EM72" s="524"/>
      <c r="EN72" s="524"/>
      <c r="EO72" s="524"/>
      <c r="EP72" s="524"/>
      <c r="EQ72" s="524"/>
      <c r="ER72" s="524"/>
      <c r="ES72" s="524"/>
      <c r="ET72" s="524"/>
      <c r="EU72" s="524"/>
      <c r="EV72" s="524"/>
      <c r="EW72" s="524"/>
      <c r="EX72" s="524"/>
      <c r="EY72" s="524"/>
      <c r="EZ72" s="524"/>
      <c r="FA72" s="524"/>
      <c r="FB72" s="524"/>
      <c r="FC72" s="524"/>
      <c r="FD72" s="524"/>
      <c r="FE72" s="524"/>
      <c r="FF72" s="524"/>
      <c r="FG72" s="524"/>
      <c r="FH72" s="524"/>
      <c r="FI72" s="524"/>
      <c r="FJ72" s="524"/>
      <c r="FK72" s="524"/>
      <c r="FL72" s="524"/>
      <c r="FM72" s="524"/>
      <c r="FN72" s="524"/>
      <c r="FO72" s="524"/>
      <c r="FP72" s="524"/>
      <c r="FQ72" s="524"/>
      <c r="FR72" s="524"/>
      <c r="FS72" s="524"/>
      <c r="FT72" s="524"/>
      <c r="FU72" s="524"/>
      <c r="FV72" s="524"/>
      <c r="FW72" s="524"/>
      <c r="FX72" s="524"/>
      <c r="FY72" s="524"/>
      <c r="FZ72" s="524"/>
      <c r="GA72" s="524"/>
      <c r="GB72" s="524"/>
      <c r="GC72" s="524"/>
      <c r="GD72" s="524"/>
      <c r="GE72" s="524"/>
      <c r="GF72" s="524"/>
      <c r="GG72" s="524"/>
      <c r="GH72" s="524"/>
      <c r="GI72" s="524"/>
      <c r="GJ72" s="524"/>
      <c r="GK72" s="524"/>
      <c r="GL72" s="524"/>
      <c r="GM72" s="524"/>
      <c r="GN72" s="524"/>
      <c r="GO72" s="524"/>
      <c r="GP72" s="524"/>
      <c r="GQ72" s="524"/>
      <c r="GR72" s="524"/>
      <c r="GS72" s="524"/>
      <c r="GT72" s="524"/>
      <c r="GU72" s="524"/>
      <c r="GV72" s="524"/>
      <c r="GW72" s="524"/>
      <c r="GX72" s="524"/>
      <c r="GY72" s="524"/>
      <c r="GZ72" s="524"/>
      <c r="HA72" s="524"/>
      <c r="HB72" s="524"/>
      <c r="HC72" s="524"/>
      <c r="HD72" s="524"/>
      <c r="HE72" s="524"/>
      <c r="HF72" s="524"/>
      <c r="HG72" s="524"/>
      <c r="HH72" s="524"/>
      <c r="HI72" s="524"/>
      <c r="HJ72" s="524"/>
      <c r="HK72" s="524"/>
      <c r="HL72" s="524"/>
      <c r="HM72" s="524"/>
      <c r="HN72" s="524"/>
      <c r="HO72" s="524"/>
      <c r="HP72" s="524"/>
      <c r="HQ72" s="524"/>
      <c r="HR72" s="524"/>
      <c r="HS72" s="524"/>
      <c r="HT72" s="524"/>
      <c r="HU72" s="524"/>
      <c r="HV72" s="524"/>
      <c r="HW72" s="524"/>
      <c r="HX72" s="524"/>
      <c r="HY72" s="524"/>
      <c r="HZ72" s="524"/>
      <c r="IA72" s="524"/>
      <c r="IB72" s="524"/>
      <c r="IC72" s="524"/>
      <c r="ID72" s="524"/>
      <c r="IE72" s="524"/>
      <c r="IF72" s="524"/>
      <c r="IG72" s="524"/>
      <c r="IH72" s="524"/>
      <c r="II72" s="524"/>
      <c r="IJ72" s="524"/>
      <c r="IK72" s="524"/>
      <c r="IL72" s="524"/>
      <c r="IM72" s="524"/>
      <c r="IN72" s="524"/>
      <c r="IO72" s="524"/>
      <c r="IP72" s="524"/>
      <c r="IQ72" s="524"/>
      <c r="IR72" s="524"/>
      <c r="IS72" s="524"/>
      <c r="IT72" s="524"/>
      <c r="IU72" s="524"/>
      <c r="IV72" s="524"/>
    </row>
    <row r="73" spans="1:256" s="3" customFormat="1" ht="15">
      <c r="A73" s="15">
        <v>41989</v>
      </c>
      <c r="B73" s="3">
        <v>5.8767990000000001</v>
      </c>
      <c r="C73" s="3">
        <v>-18.2</v>
      </c>
      <c r="D73" s="3">
        <v>-19.5</v>
      </c>
      <c r="E73" s="3">
        <v>-18.8</v>
      </c>
      <c r="F73" s="3">
        <v>-14.5</v>
      </c>
      <c r="G73" s="3">
        <v>-26.1</v>
      </c>
      <c r="H73" s="3">
        <v>-19.600000000000001</v>
      </c>
      <c r="I73" s="3">
        <v>-15.6</v>
      </c>
      <c r="J73" s="3">
        <v>-10.199999999999999</v>
      </c>
      <c r="K73" s="3">
        <v>-26.6</v>
      </c>
      <c r="L73" s="3">
        <v>-20.100000000000001</v>
      </c>
      <c r="M73" s="3">
        <v>-10.9</v>
      </c>
      <c r="N73" s="3">
        <v>-16.100000000000001</v>
      </c>
      <c r="O73" s="3">
        <v>-9.1999999999999993</v>
      </c>
      <c r="P73" s="3">
        <v>-3.9</v>
      </c>
      <c r="Q73" s="3">
        <v>-10.7</v>
      </c>
      <c r="R73" s="3">
        <v>-12.5</v>
      </c>
      <c r="S73" s="3">
        <v>-13.2</v>
      </c>
      <c r="T73" s="524">
        <v>-10.4</v>
      </c>
      <c r="U73" s="524">
        <v>-15.9</v>
      </c>
      <c r="V73" s="524">
        <v>-30.2</v>
      </c>
      <c r="W73" s="524"/>
      <c r="X73" s="524"/>
      <c r="Y73" s="524"/>
      <c r="Z73" s="524"/>
      <c r="AA73" s="524"/>
      <c r="AB73" s="524"/>
      <c r="AC73" s="524"/>
      <c r="AD73" s="524"/>
      <c r="AE73" s="524"/>
      <c r="AF73" s="524"/>
      <c r="AG73" s="524"/>
      <c r="AH73" s="524"/>
      <c r="AI73" s="524"/>
      <c r="AJ73" s="524"/>
      <c r="AK73" s="524"/>
      <c r="AL73" s="524"/>
      <c r="AM73" s="524"/>
      <c r="AN73" s="524"/>
      <c r="AO73" s="524"/>
      <c r="AP73" s="524"/>
      <c r="AQ73" s="524"/>
      <c r="AR73" s="524"/>
      <c r="AS73" s="524"/>
      <c r="AT73" s="524"/>
      <c r="AU73" s="524"/>
      <c r="AV73" s="524"/>
      <c r="AW73" s="524"/>
      <c r="AX73" s="524"/>
      <c r="AY73" s="524"/>
      <c r="AZ73" s="524"/>
      <c r="BA73" s="524"/>
      <c r="BB73" s="524"/>
      <c r="BC73" s="524"/>
      <c r="BD73" s="524"/>
      <c r="BE73" s="524"/>
      <c r="BF73" s="524"/>
      <c r="BG73" s="524"/>
      <c r="BH73" s="524"/>
      <c r="BI73" s="524"/>
      <c r="BJ73" s="524"/>
      <c r="BK73" s="524"/>
      <c r="BL73" s="524"/>
      <c r="BM73" s="524"/>
      <c r="BN73" s="524"/>
      <c r="BO73" s="524"/>
      <c r="BP73" s="524"/>
      <c r="BQ73" s="524"/>
      <c r="BR73" s="524"/>
      <c r="BS73" s="524"/>
      <c r="BT73" s="524"/>
      <c r="BU73" s="524"/>
      <c r="BV73" s="524"/>
      <c r="BW73" s="524"/>
      <c r="BX73" s="524"/>
      <c r="BY73" s="524"/>
      <c r="BZ73" s="524"/>
      <c r="CA73" s="524"/>
      <c r="CB73" s="524"/>
      <c r="CC73" s="524"/>
      <c r="CD73" s="524"/>
      <c r="CE73" s="524"/>
      <c r="CF73" s="524"/>
      <c r="CG73" s="524"/>
      <c r="CH73" s="524"/>
      <c r="CI73" s="524"/>
      <c r="CJ73" s="524"/>
      <c r="CK73" s="524"/>
      <c r="CL73" s="524"/>
      <c r="CM73" s="524"/>
      <c r="CN73" s="524"/>
      <c r="CO73" s="524"/>
      <c r="CP73" s="524"/>
      <c r="CQ73" s="524"/>
      <c r="CR73" s="524"/>
      <c r="CS73" s="524"/>
      <c r="CT73" s="524"/>
      <c r="CU73" s="524"/>
      <c r="CV73" s="524"/>
      <c r="CW73" s="524"/>
      <c r="CX73" s="524"/>
      <c r="CY73" s="524"/>
      <c r="CZ73" s="524"/>
      <c r="DA73" s="524"/>
      <c r="DB73" s="524"/>
      <c r="DC73" s="524"/>
      <c r="DD73" s="524"/>
      <c r="DE73" s="524"/>
      <c r="DF73" s="524"/>
      <c r="DG73" s="524"/>
      <c r="DH73" s="524"/>
      <c r="DI73" s="524"/>
      <c r="DJ73" s="524"/>
      <c r="DK73" s="524"/>
      <c r="DL73" s="524"/>
      <c r="DM73" s="524"/>
      <c r="DN73" s="524"/>
      <c r="DO73" s="524"/>
      <c r="DP73" s="524"/>
      <c r="DQ73" s="524"/>
      <c r="DR73" s="524"/>
      <c r="DS73" s="524"/>
      <c r="DT73" s="524"/>
      <c r="DU73" s="524"/>
      <c r="DV73" s="524"/>
      <c r="DW73" s="524"/>
      <c r="DX73" s="524"/>
      <c r="DY73" s="524"/>
      <c r="DZ73" s="524"/>
      <c r="EA73" s="524"/>
      <c r="EB73" s="524"/>
      <c r="EC73" s="524"/>
      <c r="ED73" s="524"/>
      <c r="EE73" s="524"/>
      <c r="EF73" s="524"/>
      <c r="EG73" s="524"/>
      <c r="EH73" s="524"/>
      <c r="EI73" s="524"/>
      <c r="EJ73" s="524"/>
      <c r="EK73" s="524"/>
      <c r="EL73" s="524"/>
      <c r="EM73" s="524"/>
      <c r="EN73" s="524"/>
      <c r="EO73" s="524"/>
      <c r="EP73" s="524"/>
      <c r="EQ73" s="524"/>
      <c r="ER73" s="524"/>
      <c r="ES73" s="524"/>
      <c r="ET73" s="524"/>
      <c r="EU73" s="524"/>
      <c r="EV73" s="524"/>
      <c r="EW73" s="524"/>
      <c r="EX73" s="524"/>
      <c r="EY73" s="524"/>
      <c r="EZ73" s="524"/>
      <c r="FA73" s="524"/>
      <c r="FB73" s="524"/>
      <c r="FC73" s="524"/>
      <c r="FD73" s="524"/>
      <c r="FE73" s="524"/>
      <c r="FF73" s="524"/>
      <c r="FG73" s="524"/>
      <c r="FH73" s="524"/>
      <c r="FI73" s="524"/>
      <c r="FJ73" s="524"/>
      <c r="FK73" s="524"/>
      <c r="FL73" s="524"/>
      <c r="FM73" s="524"/>
      <c r="FN73" s="524"/>
      <c r="FO73" s="524"/>
      <c r="FP73" s="524"/>
      <c r="FQ73" s="524"/>
      <c r="FR73" s="524"/>
      <c r="FS73" s="524"/>
      <c r="FT73" s="524"/>
      <c r="FU73" s="524"/>
      <c r="FV73" s="524"/>
      <c r="FW73" s="524"/>
      <c r="FX73" s="524"/>
      <c r="FY73" s="524"/>
      <c r="FZ73" s="524"/>
      <c r="GA73" s="524"/>
      <c r="GB73" s="524"/>
      <c r="GC73" s="524"/>
      <c r="GD73" s="524"/>
      <c r="GE73" s="524"/>
      <c r="GF73" s="524"/>
      <c r="GG73" s="524"/>
      <c r="GH73" s="524"/>
      <c r="GI73" s="524"/>
      <c r="GJ73" s="524"/>
      <c r="GK73" s="524"/>
      <c r="GL73" s="524"/>
      <c r="GM73" s="524"/>
      <c r="GN73" s="524"/>
      <c r="GO73" s="524"/>
      <c r="GP73" s="524"/>
      <c r="GQ73" s="524"/>
      <c r="GR73" s="524"/>
      <c r="GS73" s="524"/>
      <c r="GT73" s="524"/>
      <c r="GU73" s="524"/>
      <c r="GV73" s="524"/>
      <c r="GW73" s="524"/>
      <c r="GX73" s="524"/>
      <c r="GY73" s="524"/>
      <c r="GZ73" s="524"/>
      <c r="HA73" s="524"/>
      <c r="HB73" s="524"/>
      <c r="HC73" s="524"/>
      <c r="HD73" s="524"/>
      <c r="HE73" s="524"/>
      <c r="HF73" s="524"/>
      <c r="HG73" s="524"/>
      <c r="HH73" s="524"/>
      <c r="HI73" s="524"/>
      <c r="HJ73" s="524"/>
      <c r="HK73" s="524"/>
      <c r="HL73" s="524"/>
      <c r="HM73" s="524"/>
      <c r="HN73" s="524"/>
      <c r="HO73" s="524"/>
      <c r="HP73" s="524"/>
      <c r="HQ73" s="524"/>
      <c r="HR73" s="524"/>
      <c r="HS73" s="524"/>
      <c r="HT73" s="524"/>
      <c r="HU73" s="524"/>
      <c r="HV73" s="524"/>
      <c r="HW73" s="524"/>
      <c r="HX73" s="524"/>
      <c r="HY73" s="524"/>
      <c r="HZ73" s="524"/>
      <c r="IA73" s="524"/>
      <c r="IB73" s="524"/>
      <c r="IC73" s="524"/>
      <c r="ID73" s="524"/>
      <c r="IE73" s="524"/>
      <c r="IF73" s="524"/>
      <c r="IG73" s="524"/>
      <c r="IH73" s="524"/>
      <c r="II73" s="524"/>
      <c r="IJ73" s="524"/>
      <c r="IK73" s="524"/>
      <c r="IL73" s="524"/>
      <c r="IM73" s="524"/>
      <c r="IN73" s="524"/>
      <c r="IO73" s="524"/>
      <c r="IP73" s="524"/>
      <c r="IQ73" s="524"/>
      <c r="IR73" s="524"/>
      <c r="IS73" s="524"/>
      <c r="IT73" s="524"/>
      <c r="IU73" s="524"/>
      <c r="IV73" s="524"/>
    </row>
    <row r="74" spans="1:256" s="3" customFormat="1" ht="15">
      <c r="A74" s="15">
        <v>41988</v>
      </c>
      <c r="B74" s="3">
        <v>5.9884459999999997</v>
      </c>
      <c r="C74" s="3">
        <v>-17</v>
      </c>
      <c r="D74" s="3">
        <v>-19.100000000000001</v>
      </c>
      <c r="E74" s="3">
        <v>-18.600000000000001</v>
      </c>
      <c r="F74" s="3">
        <v>-14.3</v>
      </c>
      <c r="G74" s="3">
        <v>-25.4</v>
      </c>
      <c r="H74" s="3">
        <v>-19.3</v>
      </c>
      <c r="I74" s="3">
        <v>-15.5</v>
      </c>
      <c r="J74" s="3">
        <v>-10.3</v>
      </c>
      <c r="K74" s="3">
        <v>-26.2</v>
      </c>
      <c r="L74" s="3">
        <v>-19.8</v>
      </c>
      <c r="M74" s="3">
        <v>-11</v>
      </c>
      <c r="N74" s="3">
        <v>-16.3</v>
      </c>
      <c r="O74" s="3">
        <v>-9.4</v>
      </c>
      <c r="P74" s="3">
        <v>-4</v>
      </c>
      <c r="Q74" s="3">
        <v>-10.199999999999999</v>
      </c>
      <c r="R74" s="3">
        <v>-11.7</v>
      </c>
      <c r="S74" s="3">
        <v>-12.5</v>
      </c>
      <c r="T74" s="524">
        <v>-9.6</v>
      </c>
      <c r="U74" s="524">
        <v>-15</v>
      </c>
      <c r="V74" s="524">
        <v>-29.6</v>
      </c>
      <c r="W74" s="524"/>
      <c r="X74" s="524"/>
      <c r="Y74" s="524"/>
      <c r="Z74" s="524"/>
      <c r="AA74" s="524"/>
      <c r="AB74" s="524"/>
      <c r="AC74" s="524"/>
      <c r="AD74" s="524"/>
      <c r="AE74" s="524"/>
      <c r="AF74" s="524"/>
      <c r="AG74" s="524"/>
      <c r="AH74" s="524"/>
      <c r="AI74" s="524"/>
      <c r="AJ74" s="524"/>
      <c r="AK74" s="524"/>
      <c r="AL74" s="524"/>
      <c r="AM74" s="524"/>
      <c r="AN74" s="524"/>
      <c r="AO74" s="524"/>
      <c r="AP74" s="524"/>
      <c r="AQ74" s="524"/>
      <c r="AR74" s="524"/>
      <c r="AS74" s="524"/>
      <c r="AT74" s="524"/>
      <c r="AU74" s="524"/>
      <c r="AV74" s="524"/>
      <c r="AW74" s="524"/>
      <c r="AX74" s="524"/>
      <c r="AY74" s="524"/>
      <c r="AZ74" s="524"/>
      <c r="BA74" s="524"/>
      <c r="BB74" s="524"/>
      <c r="BC74" s="524"/>
      <c r="BD74" s="524"/>
      <c r="BE74" s="524"/>
      <c r="BF74" s="524"/>
      <c r="BG74" s="524"/>
      <c r="BH74" s="524"/>
      <c r="BI74" s="524"/>
      <c r="BJ74" s="524"/>
      <c r="BK74" s="524"/>
      <c r="BL74" s="524"/>
      <c r="BM74" s="524"/>
      <c r="BN74" s="524"/>
      <c r="BO74" s="524"/>
      <c r="BP74" s="524"/>
      <c r="BQ74" s="524"/>
      <c r="BR74" s="524"/>
      <c r="BS74" s="524"/>
      <c r="BT74" s="524"/>
      <c r="BU74" s="524"/>
      <c r="BV74" s="524"/>
      <c r="BW74" s="524"/>
      <c r="BX74" s="524"/>
      <c r="BY74" s="524"/>
      <c r="BZ74" s="524"/>
      <c r="CA74" s="524"/>
      <c r="CB74" s="524"/>
      <c r="CC74" s="524"/>
      <c r="CD74" s="524"/>
      <c r="CE74" s="524"/>
      <c r="CF74" s="524"/>
      <c r="CG74" s="524"/>
      <c r="CH74" s="524"/>
      <c r="CI74" s="524"/>
      <c r="CJ74" s="524"/>
      <c r="CK74" s="524"/>
      <c r="CL74" s="524"/>
      <c r="CM74" s="524"/>
      <c r="CN74" s="524"/>
      <c r="CO74" s="524"/>
      <c r="CP74" s="524"/>
      <c r="CQ74" s="524"/>
      <c r="CR74" s="524"/>
      <c r="CS74" s="524"/>
      <c r="CT74" s="524"/>
      <c r="CU74" s="524"/>
      <c r="CV74" s="524"/>
      <c r="CW74" s="524"/>
      <c r="CX74" s="524"/>
      <c r="CY74" s="524"/>
      <c r="CZ74" s="524"/>
      <c r="DA74" s="524"/>
      <c r="DB74" s="524"/>
      <c r="DC74" s="524"/>
      <c r="DD74" s="524"/>
      <c r="DE74" s="524"/>
      <c r="DF74" s="524"/>
      <c r="DG74" s="524"/>
      <c r="DH74" s="524"/>
      <c r="DI74" s="524"/>
      <c r="DJ74" s="524"/>
      <c r="DK74" s="524"/>
      <c r="DL74" s="524"/>
      <c r="DM74" s="524"/>
      <c r="DN74" s="524"/>
      <c r="DO74" s="524"/>
      <c r="DP74" s="524"/>
      <c r="DQ74" s="524"/>
      <c r="DR74" s="524"/>
      <c r="DS74" s="524"/>
      <c r="DT74" s="524"/>
      <c r="DU74" s="524"/>
      <c r="DV74" s="524"/>
      <c r="DW74" s="524"/>
      <c r="DX74" s="524"/>
      <c r="DY74" s="524"/>
      <c r="DZ74" s="524"/>
      <c r="EA74" s="524"/>
      <c r="EB74" s="524"/>
      <c r="EC74" s="524"/>
      <c r="ED74" s="524"/>
      <c r="EE74" s="524"/>
      <c r="EF74" s="524"/>
      <c r="EG74" s="524"/>
      <c r="EH74" s="524"/>
      <c r="EI74" s="524"/>
      <c r="EJ74" s="524"/>
      <c r="EK74" s="524"/>
      <c r="EL74" s="524"/>
      <c r="EM74" s="524"/>
      <c r="EN74" s="524"/>
      <c r="EO74" s="524"/>
      <c r="EP74" s="524"/>
      <c r="EQ74" s="524"/>
      <c r="ER74" s="524"/>
      <c r="ES74" s="524"/>
      <c r="ET74" s="524"/>
      <c r="EU74" s="524"/>
      <c r="EV74" s="524"/>
      <c r="EW74" s="524"/>
      <c r="EX74" s="524"/>
      <c r="EY74" s="524"/>
      <c r="EZ74" s="524"/>
      <c r="FA74" s="524"/>
      <c r="FB74" s="524"/>
      <c r="FC74" s="524"/>
      <c r="FD74" s="524"/>
      <c r="FE74" s="524"/>
      <c r="FF74" s="524"/>
      <c r="FG74" s="524"/>
      <c r="FH74" s="524"/>
      <c r="FI74" s="524"/>
      <c r="FJ74" s="524"/>
      <c r="FK74" s="524"/>
      <c r="FL74" s="524"/>
      <c r="FM74" s="524"/>
      <c r="FN74" s="524"/>
      <c r="FO74" s="524"/>
      <c r="FP74" s="524"/>
      <c r="FQ74" s="524"/>
      <c r="FR74" s="524"/>
      <c r="FS74" s="524"/>
      <c r="FT74" s="524"/>
      <c r="FU74" s="524"/>
      <c r="FV74" s="524"/>
      <c r="FW74" s="524"/>
      <c r="FX74" s="524"/>
      <c r="FY74" s="524"/>
      <c r="FZ74" s="524"/>
      <c r="GA74" s="524"/>
      <c r="GB74" s="524"/>
      <c r="GC74" s="524"/>
      <c r="GD74" s="524"/>
      <c r="GE74" s="524"/>
      <c r="GF74" s="524"/>
      <c r="GG74" s="524"/>
      <c r="GH74" s="524"/>
      <c r="GI74" s="524"/>
      <c r="GJ74" s="524"/>
      <c r="GK74" s="524"/>
      <c r="GL74" s="524"/>
      <c r="GM74" s="524"/>
      <c r="GN74" s="524"/>
      <c r="GO74" s="524"/>
      <c r="GP74" s="524"/>
      <c r="GQ74" s="524"/>
      <c r="GR74" s="524"/>
      <c r="GS74" s="524"/>
      <c r="GT74" s="524"/>
      <c r="GU74" s="524"/>
      <c r="GV74" s="524"/>
      <c r="GW74" s="524"/>
      <c r="GX74" s="524"/>
      <c r="GY74" s="524"/>
      <c r="GZ74" s="524"/>
      <c r="HA74" s="524"/>
      <c r="HB74" s="524"/>
      <c r="HC74" s="524"/>
      <c r="HD74" s="524"/>
      <c r="HE74" s="524"/>
      <c r="HF74" s="524"/>
      <c r="HG74" s="524"/>
      <c r="HH74" s="524"/>
      <c r="HI74" s="524"/>
      <c r="HJ74" s="524"/>
      <c r="HK74" s="524"/>
      <c r="HL74" s="524"/>
      <c r="HM74" s="524"/>
      <c r="HN74" s="524"/>
      <c r="HO74" s="524"/>
      <c r="HP74" s="524"/>
      <c r="HQ74" s="524"/>
      <c r="HR74" s="524"/>
      <c r="HS74" s="524"/>
      <c r="HT74" s="524"/>
      <c r="HU74" s="524"/>
      <c r="HV74" s="524"/>
      <c r="HW74" s="524"/>
      <c r="HX74" s="524"/>
      <c r="HY74" s="524"/>
      <c r="HZ74" s="524"/>
      <c r="IA74" s="524"/>
      <c r="IB74" s="524"/>
      <c r="IC74" s="524"/>
      <c r="ID74" s="524"/>
      <c r="IE74" s="524"/>
      <c r="IF74" s="524"/>
      <c r="IG74" s="524"/>
      <c r="IH74" s="524"/>
      <c r="II74" s="524"/>
      <c r="IJ74" s="524"/>
      <c r="IK74" s="524"/>
      <c r="IL74" s="524"/>
      <c r="IM74" s="524"/>
      <c r="IN74" s="524"/>
      <c r="IO74" s="524"/>
      <c r="IP74" s="524"/>
      <c r="IQ74" s="524"/>
      <c r="IR74" s="524"/>
      <c r="IS74" s="524"/>
      <c r="IT74" s="524"/>
      <c r="IU74" s="524"/>
      <c r="IV74" s="524"/>
    </row>
    <row r="75" spans="1:256" s="3" customFormat="1" ht="15">
      <c r="A75" s="15">
        <v>41985</v>
      </c>
      <c r="B75" s="3">
        <v>5.9499019999999998</v>
      </c>
      <c r="C75" s="3">
        <v>-17.899999999999999</v>
      </c>
      <c r="D75" s="3">
        <v>-19.600000000000001</v>
      </c>
      <c r="E75" s="3">
        <v>-19</v>
      </c>
      <c r="F75" s="3">
        <v>-14.5</v>
      </c>
      <c r="G75" s="3">
        <v>-26.1</v>
      </c>
      <c r="H75" s="3">
        <v>-19.7</v>
      </c>
      <c r="I75" s="3">
        <v>-15.7</v>
      </c>
      <c r="J75" s="3">
        <v>-10.3</v>
      </c>
      <c r="K75" s="3">
        <v>-26.8</v>
      </c>
      <c r="L75" s="3">
        <v>-20.2</v>
      </c>
      <c r="M75" s="3">
        <v>-11.1</v>
      </c>
      <c r="N75" s="3">
        <v>-16.399999999999999</v>
      </c>
      <c r="O75" s="3">
        <v>-9.4</v>
      </c>
      <c r="P75" s="3">
        <v>-4</v>
      </c>
      <c r="Q75" s="3">
        <v>-10.6</v>
      </c>
      <c r="R75" s="3">
        <v>-12.2</v>
      </c>
      <c r="S75" s="3">
        <v>-13.1</v>
      </c>
      <c r="T75" s="524">
        <v>-10.1</v>
      </c>
      <c r="U75" s="524">
        <v>-15.7</v>
      </c>
      <c r="V75" s="524">
        <v>-30.3</v>
      </c>
      <c r="W75" s="524"/>
      <c r="X75" s="524"/>
      <c r="Y75" s="524"/>
      <c r="Z75" s="524"/>
      <c r="AA75" s="524"/>
      <c r="AB75" s="524"/>
      <c r="AC75" s="524"/>
      <c r="AD75" s="524"/>
      <c r="AE75" s="524"/>
      <c r="AF75" s="524"/>
      <c r="AG75" s="524"/>
      <c r="AH75" s="524"/>
      <c r="AI75" s="524"/>
      <c r="AJ75" s="524"/>
      <c r="AK75" s="524"/>
      <c r="AL75" s="524"/>
      <c r="AM75" s="524"/>
      <c r="AN75" s="524"/>
      <c r="AO75" s="524"/>
      <c r="AP75" s="524"/>
      <c r="AQ75" s="524"/>
      <c r="AR75" s="524"/>
      <c r="AS75" s="524"/>
      <c r="AT75" s="524"/>
      <c r="AU75" s="524"/>
      <c r="AV75" s="524"/>
      <c r="AW75" s="524"/>
      <c r="AX75" s="524"/>
      <c r="AY75" s="524"/>
      <c r="AZ75" s="524"/>
      <c r="BA75" s="524"/>
      <c r="BB75" s="524"/>
      <c r="BC75" s="524"/>
      <c r="BD75" s="524"/>
      <c r="BE75" s="524"/>
      <c r="BF75" s="524"/>
      <c r="BG75" s="524"/>
      <c r="BH75" s="524"/>
      <c r="BI75" s="524"/>
      <c r="BJ75" s="524"/>
      <c r="BK75" s="524"/>
      <c r="BL75" s="524"/>
      <c r="BM75" s="524"/>
      <c r="BN75" s="524"/>
      <c r="BO75" s="524"/>
      <c r="BP75" s="524"/>
      <c r="BQ75" s="524"/>
      <c r="BR75" s="524"/>
      <c r="BS75" s="524"/>
      <c r="BT75" s="524"/>
      <c r="BU75" s="524"/>
      <c r="BV75" s="524"/>
      <c r="BW75" s="524"/>
      <c r="BX75" s="524"/>
      <c r="BY75" s="524"/>
      <c r="BZ75" s="524"/>
      <c r="CA75" s="524"/>
      <c r="CB75" s="524"/>
      <c r="CC75" s="524"/>
      <c r="CD75" s="524"/>
      <c r="CE75" s="524"/>
      <c r="CF75" s="524"/>
      <c r="CG75" s="524"/>
      <c r="CH75" s="524"/>
      <c r="CI75" s="524"/>
      <c r="CJ75" s="524"/>
      <c r="CK75" s="524"/>
      <c r="CL75" s="524"/>
      <c r="CM75" s="524"/>
      <c r="CN75" s="524"/>
      <c r="CO75" s="524"/>
      <c r="CP75" s="524"/>
      <c r="CQ75" s="524"/>
      <c r="CR75" s="524"/>
      <c r="CS75" s="524"/>
      <c r="CT75" s="524"/>
      <c r="CU75" s="524"/>
      <c r="CV75" s="524"/>
      <c r="CW75" s="524"/>
      <c r="CX75" s="524"/>
      <c r="CY75" s="524"/>
      <c r="CZ75" s="524"/>
      <c r="DA75" s="524"/>
      <c r="DB75" s="524"/>
      <c r="DC75" s="524"/>
      <c r="DD75" s="524"/>
      <c r="DE75" s="524"/>
      <c r="DF75" s="524"/>
      <c r="DG75" s="524"/>
      <c r="DH75" s="524"/>
      <c r="DI75" s="524"/>
      <c r="DJ75" s="524"/>
      <c r="DK75" s="524"/>
      <c r="DL75" s="524"/>
      <c r="DM75" s="524"/>
      <c r="DN75" s="524"/>
      <c r="DO75" s="524"/>
      <c r="DP75" s="524"/>
      <c r="DQ75" s="524"/>
      <c r="DR75" s="524"/>
      <c r="DS75" s="524"/>
      <c r="DT75" s="524"/>
      <c r="DU75" s="524"/>
      <c r="DV75" s="524"/>
      <c r="DW75" s="524"/>
      <c r="DX75" s="524"/>
      <c r="DY75" s="524"/>
      <c r="DZ75" s="524"/>
      <c r="EA75" s="524"/>
      <c r="EB75" s="524"/>
      <c r="EC75" s="524"/>
      <c r="ED75" s="524"/>
      <c r="EE75" s="524"/>
      <c r="EF75" s="524"/>
      <c r="EG75" s="524"/>
      <c r="EH75" s="524"/>
      <c r="EI75" s="524"/>
      <c r="EJ75" s="524"/>
      <c r="EK75" s="524"/>
      <c r="EL75" s="524"/>
      <c r="EM75" s="524"/>
      <c r="EN75" s="524"/>
      <c r="EO75" s="524"/>
      <c r="EP75" s="524"/>
      <c r="EQ75" s="524"/>
      <c r="ER75" s="524"/>
      <c r="ES75" s="524"/>
      <c r="ET75" s="524"/>
      <c r="EU75" s="524"/>
      <c r="EV75" s="524"/>
      <c r="EW75" s="524"/>
      <c r="EX75" s="524"/>
      <c r="EY75" s="524"/>
      <c r="EZ75" s="524"/>
      <c r="FA75" s="524"/>
      <c r="FB75" s="524"/>
      <c r="FC75" s="524"/>
      <c r="FD75" s="524"/>
      <c r="FE75" s="524"/>
      <c r="FF75" s="524"/>
      <c r="FG75" s="524"/>
      <c r="FH75" s="524"/>
      <c r="FI75" s="524"/>
      <c r="FJ75" s="524"/>
      <c r="FK75" s="524"/>
      <c r="FL75" s="524"/>
      <c r="FM75" s="524"/>
      <c r="FN75" s="524"/>
      <c r="FO75" s="524"/>
      <c r="FP75" s="524"/>
      <c r="FQ75" s="524"/>
      <c r="FR75" s="524"/>
      <c r="FS75" s="524"/>
      <c r="FT75" s="524"/>
      <c r="FU75" s="524"/>
      <c r="FV75" s="524"/>
      <c r="FW75" s="524"/>
      <c r="FX75" s="524"/>
      <c r="FY75" s="524"/>
      <c r="FZ75" s="524"/>
      <c r="GA75" s="524"/>
      <c r="GB75" s="524"/>
      <c r="GC75" s="524"/>
      <c r="GD75" s="524"/>
      <c r="GE75" s="524"/>
      <c r="GF75" s="524"/>
      <c r="GG75" s="524"/>
      <c r="GH75" s="524"/>
      <c r="GI75" s="524"/>
      <c r="GJ75" s="524"/>
      <c r="GK75" s="524"/>
      <c r="GL75" s="524"/>
      <c r="GM75" s="524"/>
      <c r="GN75" s="524"/>
      <c r="GO75" s="524"/>
      <c r="GP75" s="524"/>
      <c r="GQ75" s="524"/>
      <c r="GR75" s="524"/>
      <c r="GS75" s="524"/>
      <c r="GT75" s="524"/>
      <c r="GU75" s="524"/>
      <c r="GV75" s="524"/>
      <c r="GW75" s="524"/>
      <c r="GX75" s="524"/>
      <c r="GY75" s="524"/>
      <c r="GZ75" s="524"/>
      <c r="HA75" s="524"/>
      <c r="HB75" s="524"/>
      <c r="HC75" s="524"/>
      <c r="HD75" s="524"/>
      <c r="HE75" s="524"/>
      <c r="HF75" s="524"/>
      <c r="HG75" s="524"/>
      <c r="HH75" s="524"/>
      <c r="HI75" s="524"/>
      <c r="HJ75" s="524"/>
      <c r="HK75" s="524"/>
      <c r="HL75" s="524"/>
      <c r="HM75" s="524"/>
      <c r="HN75" s="524"/>
      <c r="HO75" s="524"/>
      <c r="HP75" s="524"/>
      <c r="HQ75" s="524"/>
      <c r="HR75" s="524"/>
      <c r="HS75" s="524"/>
      <c r="HT75" s="524"/>
      <c r="HU75" s="524"/>
      <c r="HV75" s="524"/>
      <c r="HW75" s="524"/>
      <c r="HX75" s="524"/>
      <c r="HY75" s="524"/>
      <c r="HZ75" s="524"/>
      <c r="IA75" s="524"/>
      <c r="IB75" s="524"/>
      <c r="IC75" s="524"/>
      <c r="ID75" s="524"/>
      <c r="IE75" s="524"/>
      <c r="IF75" s="524"/>
      <c r="IG75" s="524"/>
      <c r="IH75" s="524"/>
      <c r="II75" s="524"/>
      <c r="IJ75" s="524"/>
      <c r="IK75" s="524"/>
      <c r="IL75" s="524"/>
      <c r="IM75" s="524"/>
      <c r="IN75" s="524"/>
      <c r="IO75" s="524"/>
      <c r="IP75" s="524"/>
      <c r="IQ75" s="524"/>
      <c r="IR75" s="524"/>
      <c r="IS75" s="524"/>
      <c r="IT75" s="524"/>
      <c r="IU75" s="524"/>
      <c r="IV75" s="524"/>
    </row>
    <row r="76" spans="1:256" s="3" customFormat="1" ht="15">
      <c r="A76" s="15">
        <v>41984</v>
      </c>
      <c r="B76" s="3">
        <v>6.122077</v>
      </c>
      <c r="C76" s="3">
        <v>-16</v>
      </c>
      <c r="D76" s="3">
        <v>-18.8</v>
      </c>
      <c r="E76" s="3">
        <v>-18.5</v>
      </c>
      <c r="F76" s="3">
        <v>-14.2</v>
      </c>
      <c r="G76" s="3">
        <v>-25</v>
      </c>
      <c r="H76" s="3">
        <v>-19.2</v>
      </c>
      <c r="I76" s="3">
        <v>-15.4</v>
      </c>
      <c r="J76" s="3">
        <v>-10.4</v>
      </c>
      <c r="K76" s="3">
        <v>-26</v>
      </c>
      <c r="L76" s="3">
        <v>-19.8</v>
      </c>
      <c r="M76" s="3">
        <v>-11.2</v>
      </c>
      <c r="N76" s="3">
        <v>-16.7</v>
      </c>
      <c r="O76" s="3">
        <v>-9.6</v>
      </c>
      <c r="P76" s="3">
        <v>-4.0999999999999996</v>
      </c>
      <c r="Q76" s="3">
        <v>-10</v>
      </c>
      <c r="R76" s="3">
        <v>-11.3</v>
      </c>
      <c r="S76" s="3">
        <v>-12.2</v>
      </c>
      <c r="T76" s="524">
        <v>-9</v>
      </c>
      <c r="U76" s="524">
        <v>-14.4</v>
      </c>
      <c r="V76" s="524">
        <v>-29.3</v>
      </c>
      <c r="W76" s="524"/>
      <c r="X76" s="524"/>
      <c r="Y76" s="524"/>
      <c r="Z76" s="524"/>
      <c r="AA76" s="524"/>
      <c r="AB76" s="524"/>
      <c r="AC76" s="524"/>
      <c r="AD76" s="524"/>
      <c r="AE76" s="524"/>
      <c r="AF76" s="524"/>
      <c r="AG76" s="524"/>
      <c r="AH76" s="524"/>
      <c r="AI76" s="524"/>
      <c r="AJ76" s="524"/>
      <c r="AK76" s="524"/>
      <c r="AL76" s="524"/>
      <c r="AM76" s="524"/>
      <c r="AN76" s="524"/>
      <c r="AO76" s="524"/>
      <c r="AP76" s="524"/>
      <c r="AQ76" s="524"/>
      <c r="AR76" s="524"/>
      <c r="AS76" s="524"/>
      <c r="AT76" s="524"/>
      <c r="AU76" s="524"/>
      <c r="AV76" s="524"/>
      <c r="AW76" s="524"/>
      <c r="AX76" s="524"/>
      <c r="AY76" s="524"/>
      <c r="AZ76" s="524"/>
      <c r="BA76" s="524"/>
      <c r="BB76" s="524"/>
      <c r="BC76" s="524"/>
      <c r="BD76" s="524"/>
      <c r="BE76" s="524"/>
      <c r="BF76" s="524"/>
      <c r="BG76" s="524"/>
      <c r="BH76" s="524"/>
      <c r="BI76" s="524"/>
      <c r="BJ76" s="524"/>
      <c r="BK76" s="524"/>
      <c r="BL76" s="524"/>
      <c r="BM76" s="524"/>
      <c r="BN76" s="524"/>
      <c r="BO76" s="524"/>
      <c r="BP76" s="524"/>
      <c r="BQ76" s="524"/>
      <c r="BR76" s="524"/>
      <c r="BS76" s="524"/>
      <c r="BT76" s="524"/>
      <c r="BU76" s="524"/>
      <c r="BV76" s="524"/>
      <c r="BW76" s="524"/>
      <c r="BX76" s="524"/>
      <c r="BY76" s="524"/>
      <c r="BZ76" s="524"/>
      <c r="CA76" s="524"/>
      <c r="CB76" s="524"/>
      <c r="CC76" s="524"/>
      <c r="CD76" s="524"/>
      <c r="CE76" s="524"/>
      <c r="CF76" s="524"/>
      <c r="CG76" s="524"/>
      <c r="CH76" s="524"/>
      <c r="CI76" s="524"/>
      <c r="CJ76" s="524"/>
      <c r="CK76" s="524"/>
      <c r="CL76" s="524"/>
      <c r="CM76" s="524"/>
      <c r="CN76" s="524"/>
      <c r="CO76" s="524"/>
      <c r="CP76" s="524"/>
      <c r="CQ76" s="524"/>
      <c r="CR76" s="524"/>
      <c r="CS76" s="524"/>
      <c r="CT76" s="524"/>
      <c r="CU76" s="524"/>
      <c r="CV76" s="524"/>
      <c r="CW76" s="524"/>
      <c r="CX76" s="524"/>
      <c r="CY76" s="524"/>
      <c r="CZ76" s="524"/>
      <c r="DA76" s="524"/>
      <c r="DB76" s="524"/>
      <c r="DC76" s="524"/>
      <c r="DD76" s="524"/>
      <c r="DE76" s="524"/>
      <c r="DF76" s="524"/>
      <c r="DG76" s="524"/>
      <c r="DH76" s="524"/>
      <c r="DI76" s="524"/>
      <c r="DJ76" s="524"/>
      <c r="DK76" s="524"/>
      <c r="DL76" s="524"/>
      <c r="DM76" s="524"/>
      <c r="DN76" s="524"/>
      <c r="DO76" s="524"/>
      <c r="DP76" s="524"/>
      <c r="DQ76" s="524"/>
      <c r="DR76" s="524"/>
      <c r="DS76" s="524"/>
      <c r="DT76" s="524"/>
      <c r="DU76" s="524"/>
      <c r="DV76" s="524"/>
      <c r="DW76" s="524"/>
      <c r="DX76" s="524"/>
      <c r="DY76" s="524"/>
      <c r="DZ76" s="524"/>
      <c r="EA76" s="524"/>
      <c r="EB76" s="524"/>
      <c r="EC76" s="524"/>
      <c r="ED76" s="524"/>
      <c r="EE76" s="524"/>
      <c r="EF76" s="524"/>
      <c r="EG76" s="524"/>
      <c r="EH76" s="524"/>
      <c r="EI76" s="524"/>
      <c r="EJ76" s="524"/>
      <c r="EK76" s="524"/>
      <c r="EL76" s="524"/>
      <c r="EM76" s="524"/>
      <c r="EN76" s="524"/>
      <c r="EO76" s="524"/>
      <c r="EP76" s="524"/>
      <c r="EQ76" s="524"/>
      <c r="ER76" s="524"/>
      <c r="ES76" s="524"/>
      <c r="ET76" s="524"/>
      <c r="EU76" s="524"/>
      <c r="EV76" s="524"/>
      <c r="EW76" s="524"/>
      <c r="EX76" s="524"/>
      <c r="EY76" s="524"/>
      <c r="EZ76" s="524"/>
      <c r="FA76" s="524"/>
      <c r="FB76" s="524"/>
      <c r="FC76" s="524"/>
      <c r="FD76" s="524"/>
      <c r="FE76" s="524"/>
      <c r="FF76" s="524"/>
      <c r="FG76" s="524"/>
      <c r="FH76" s="524"/>
      <c r="FI76" s="524"/>
      <c r="FJ76" s="524"/>
      <c r="FK76" s="524"/>
      <c r="FL76" s="524"/>
      <c r="FM76" s="524"/>
      <c r="FN76" s="524"/>
      <c r="FO76" s="524"/>
      <c r="FP76" s="524"/>
      <c r="FQ76" s="524"/>
      <c r="FR76" s="524"/>
      <c r="FS76" s="524"/>
      <c r="FT76" s="524"/>
      <c r="FU76" s="524"/>
      <c r="FV76" s="524"/>
      <c r="FW76" s="524"/>
      <c r="FX76" s="524"/>
      <c r="FY76" s="524"/>
      <c r="FZ76" s="524"/>
      <c r="GA76" s="524"/>
      <c r="GB76" s="524"/>
      <c r="GC76" s="524"/>
      <c r="GD76" s="524"/>
      <c r="GE76" s="524"/>
      <c r="GF76" s="524"/>
      <c r="GG76" s="524"/>
      <c r="GH76" s="524"/>
      <c r="GI76" s="524"/>
      <c r="GJ76" s="524"/>
      <c r="GK76" s="524"/>
      <c r="GL76" s="524"/>
      <c r="GM76" s="524"/>
      <c r="GN76" s="524"/>
      <c r="GO76" s="524"/>
      <c r="GP76" s="524"/>
      <c r="GQ76" s="524"/>
      <c r="GR76" s="524"/>
      <c r="GS76" s="524"/>
      <c r="GT76" s="524"/>
      <c r="GU76" s="524"/>
      <c r="GV76" s="524"/>
      <c r="GW76" s="524"/>
      <c r="GX76" s="524"/>
      <c r="GY76" s="524"/>
      <c r="GZ76" s="524"/>
      <c r="HA76" s="524"/>
      <c r="HB76" s="524"/>
      <c r="HC76" s="524"/>
      <c r="HD76" s="524"/>
      <c r="HE76" s="524"/>
      <c r="HF76" s="524"/>
      <c r="HG76" s="524"/>
      <c r="HH76" s="524"/>
      <c r="HI76" s="524"/>
      <c r="HJ76" s="524"/>
      <c r="HK76" s="524"/>
      <c r="HL76" s="524"/>
      <c r="HM76" s="524"/>
      <c r="HN76" s="524"/>
      <c r="HO76" s="524"/>
      <c r="HP76" s="524"/>
      <c r="HQ76" s="524"/>
      <c r="HR76" s="524"/>
      <c r="HS76" s="524"/>
      <c r="HT76" s="524"/>
      <c r="HU76" s="524"/>
      <c r="HV76" s="524"/>
      <c r="HW76" s="524"/>
      <c r="HX76" s="524"/>
      <c r="HY76" s="524"/>
      <c r="HZ76" s="524"/>
      <c r="IA76" s="524"/>
      <c r="IB76" s="524"/>
      <c r="IC76" s="524"/>
      <c r="ID76" s="524"/>
      <c r="IE76" s="524"/>
      <c r="IF76" s="524"/>
      <c r="IG76" s="524"/>
      <c r="IH76" s="524"/>
      <c r="II76" s="524"/>
      <c r="IJ76" s="524"/>
      <c r="IK76" s="524"/>
      <c r="IL76" s="524"/>
      <c r="IM76" s="524"/>
      <c r="IN76" s="524"/>
      <c r="IO76" s="524"/>
      <c r="IP76" s="524"/>
      <c r="IQ76" s="524"/>
      <c r="IR76" s="524"/>
      <c r="IS76" s="524"/>
      <c r="IT76" s="524"/>
      <c r="IU76" s="524"/>
      <c r="IV76" s="524"/>
    </row>
    <row r="77" spans="1:256" s="3" customFormat="1" ht="15">
      <c r="A77" s="15">
        <v>41983</v>
      </c>
      <c r="B77" s="3">
        <v>6.1258730000000003</v>
      </c>
      <c r="C77" s="3">
        <v>-16.100000000000001</v>
      </c>
      <c r="D77" s="3">
        <v>-18.899999999999999</v>
      </c>
      <c r="E77" s="3">
        <v>-18.5</v>
      </c>
      <c r="F77" s="3">
        <v>-14.2</v>
      </c>
      <c r="G77" s="3">
        <v>-25.1</v>
      </c>
      <c r="H77" s="3">
        <v>-19.100000000000001</v>
      </c>
      <c r="I77" s="3">
        <v>-15.4</v>
      </c>
      <c r="J77" s="3">
        <v>-10.3</v>
      </c>
      <c r="K77" s="3">
        <v>-26</v>
      </c>
      <c r="L77" s="3">
        <v>-19.7</v>
      </c>
      <c r="M77" s="3">
        <v>-11.1</v>
      </c>
      <c r="N77" s="3">
        <v>-16.3</v>
      </c>
      <c r="O77" s="3">
        <v>-9.4</v>
      </c>
      <c r="P77" s="3">
        <v>-4.0999999999999996</v>
      </c>
      <c r="Q77" s="3">
        <v>-9.9</v>
      </c>
      <c r="R77" s="3">
        <v>-11.2</v>
      </c>
      <c r="S77" s="3">
        <v>-12.1</v>
      </c>
      <c r="T77" s="524">
        <v>-9</v>
      </c>
      <c r="U77" s="524">
        <v>-14.6</v>
      </c>
      <c r="V77" s="524">
        <v>-29.3</v>
      </c>
      <c r="W77" s="524"/>
      <c r="X77" s="524"/>
      <c r="Y77" s="524"/>
      <c r="Z77" s="524"/>
      <c r="AA77" s="524"/>
      <c r="AB77" s="524"/>
      <c r="AC77" s="524"/>
      <c r="AD77" s="524"/>
      <c r="AE77" s="524"/>
      <c r="AF77" s="524"/>
      <c r="AG77" s="524"/>
      <c r="AH77" s="524"/>
      <c r="AI77" s="524"/>
      <c r="AJ77" s="524"/>
      <c r="AK77" s="524"/>
      <c r="AL77" s="524"/>
      <c r="AM77" s="524"/>
      <c r="AN77" s="524"/>
      <c r="AO77" s="524"/>
      <c r="AP77" s="524"/>
      <c r="AQ77" s="524"/>
      <c r="AR77" s="524"/>
      <c r="AS77" s="524"/>
      <c r="AT77" s="524"/>
      <c r="AU77" s="524"/>
      <c r="AV77" s="524"/>
      <c r="AW77" s="524"/>
      <c r="AX77" s="524"/>
      <c r="AY77" s="524"/>
      <c r="AZ77" s="524"/>
      <c r="BA77" s="524"/>
      <c r="BB77" s="524"/>
      <c r="BC77" s="524"/>
      <c r="BD77" s="524"/>
      <c r="BE77" s="524"/>
      <c r="BF77" s="524"/>
      <c r="BG77" s="524"/>
      <c r="BH77" s="524"/>
      <c r="BI77" s="524"/>
      <c r="BJ77" s="524"/>
      <c r="BK77" s="524"/>
      <c r="BL77" s="524"/>
      <c r="BM77" s="524"/>
      <c r="BN77" s="524"/>
      <c r="BO77" s="524"/>
      <c r="BP77" s="524"/>
      <c r="BQ77" s="524"/>
      <c r="BR77" s="524"/>
      <c r="BS77" s="524"/>
      <c r="BT77" s="524"/>
      <c r="BU77" s="524"/>
      <c r="BV77" s="524"/>
      <c r="BW77" s="524"/>
      <c r="BX77" s="524"/>
      <c r="BY77" s="524"/>
      <c r="BZ77" s="524"/>
      <c r="CA77" s="524"/>
      <c r="CB77" s="524"/>
      <c r="CC77" s="524"/>
      <c r="CD77" s="524"/>
      <c r="CE77" s="524"/>
      <c r="CF77" s="524"/>
      <c r="CG77" s="524"/>
      <c r="CH77" s="524"/>
      <c r="CI77" s="524"/>
      <c r="CJ77" s="524"/>
      <c r="CK77" s="524"/>
      <c r="CL77" s="524"/>
      <c r="CM77" s="524"/>
      <c r="CN77" s="524"/>
      <c r="CO77" s="524"/>
      <c r="CP77" s="524"/>
      <c r="CQ77" s="524"/>
      <c r="CR77" s="524"/>
      <c r="CS77" s="524"/>
      <c r="CT77" s="524"/>
      <c r="CU77" s="524"/>
      <c r="CV77" s="524"/>
      <c r="CW77" s="524"/>
      <c r="CX77" s="524"/>
      <c r="CY77" s="524"/>
      <c r="CZ77" s="524"/>
      <c r="DA77" s="524"/>
      <c r="DB77" s="524"/>
      <c r="DC77" s="524"/>
      <c r="DD77" s="524"/>
      <c r="DE77" s="524"/>
      <c r="DF77" s="524"/>
      <c r="DG77" s="524"/>
      <c r="DH77" s="524"/>
      <c r="DI77" s="524"/>
      <c r="DJ77" s="524"/>
      <c r="DK77" s="524"/>
      <c r="DL77" s="524"/>
      <c r="DM77" s="524"/>
      <c r="DN77" s="524"/>
      <c r="DO77" s="524"/>
      <c r="DP77" s="524"/>
      <c r="DQ77" s="524"/>
      <c r="DR77" s="524"/>
      <c r="DS77" s="524"/>
      <c r="DT77" s="524"/>
      <c r="DU77" s="524"/>
      <c r="DV77" s="524"/>
      <c r="DW77" s="524"/>
      <c r="DX77" s="524"/>
      <c r="DY77" s="524"/>
      <c r="DZ77" s="524"/>
      <c r="EA77" s="524"/>
      <c r="EB77" s="524"/>
      <c r="EC77" s="524"/>
      <c r="ED77" s="524"/>
      <c r="EE77" s="524"/>
      <c r="EF77" s="524"/>
      <c r="EG77" s="524"/>
      <c r="EH77" s="524"/>
      <c r="EI77" s="524"/>
      <c r="EJ77" s="524"/>
      <c r="EK77" s="524"/>
      <c r="EL77" s="524"/>
      <c r="EM77" s="524"/>
      <c r="EN77" s="524"/>
      <c r="EO77" s="524"/>
      <c r="EP77" s="524"/>
      <c r="EQ77" s="524"/>
      <c r="ER77" s="524"/>
      <c r="ES77" s="524"/>
      <c r="ET77" s="524"/>
      <c r="EU77" s="524"/>
      <c r="EV77" s="524"/>
      <c r="EW77" s="524"/>
      <c r="EX77" s="524"/>
      <c r="EY77" s="524"/>
      <c r="EZ77" s="524"/>
      <c r="FA77" s="524"/>
      <c r="FB77" s="524"/>
      <c r="FC77" s="524"/>
      <c r="FD77" s="524"/>
      <c r="FE77" s="524"/>
      <c r="FF77" s="524"/>
      <c r="FG77" s="524"/>
      <c r="FH77" s="524"/>
      <c r="FI77" s="524"/>
      <c r="FJ77" s="524"/>
      <c r="FK77" s="524"/>
      <c r="FL77" s="524"/>
      <c r="FM77" s="524"/>
      <c r="FN77" s="524"/>
      <c r="FO77" s="524"/>
      <c r="FP77" s="524"/>
      <c r="FQ77" s="524"/>
      <c r="FR77" s="524"/>
      <c r="FS77" s="524"/>
      <c r="FT77" s="524"/>
      <c r="FU77" s="524"/>
      <c r="FV77" s="524"/>
      <c r="FW77" s="524"/>
      <c r="FX77" s="524"/>
      <c r="FY77" s="524"/>
      <c r="FZ77" s="524"/>
      <c r="GA77" s="524"/>
      <c r="GB77" s="524"/>
      <c r="GC77" s="524"/>
      <c r="GD77" s="524"/>
      <c r="GE77" s="524"/>
      <c r="GF77" s="524"/>
      <c r="GG77" s="524"/>
      <c r="GH77" s="524"/>
      <c r="GI77" s="524"/>
      <c r="GJ77" s="524"/>
      <c r="GK77" s="524"/>
      <c r="GL77" s="524"/>
      <c r="GM77" s="524"/>
      <c r="GN77" s="524"/>
      <c r="GO77" s="524"/>
      <c r="GP77" s="524"/>
      <c r="GQ77" s="524"/>
      <c r="GR77" s="524"/>
      <c r="GS77" s="524"/>
      <c r="GT77" s="524"/>
      <c r="GU77" s="524"/>
      <c r="GV77" s="524"/>
      <c r="GW77" s="524"/>
      <c r="GX77" s="524"/>
      <c r="GY77" s="524"/>
      <c r="GZ77" s="524"/>
      <c r="HA77" s="524"/>
      <c r="HB77" s="524"/>
      <c r="HC77" s="524"/>
      <c r="HD77" s="524"/>
      <c r="HE77" s="524"/>
      <c r="HF77" s="524"/>
      <c r="HG77" s="524"/>
      <c r="HH77" s="524"/>
      <c r="HI77" s="524"/>
      <c r="HJ77" s="524"/>
      <c r="HK77" s="524"/>
      <c r="HL77" s="524"/>
      <c r="HM77" s="524"/>
      <c r="HN77" s="524"/>
      <c r="HO77" s="524"/>
      <c r="HP77" s="524"/>
      <c r="HQ77" s="524"/>
      <c r="HR77" s="524"/>
      <c r="HS77" s="524"/>
      <c r="HT77" s="524"/>
      <c r="HU77" s="524"/>
      <c r="HV77" s="524"/>
      <c r="HW77" s="524"/>
      <c r="HX77" s="524"/>
      <c r="HY77" s="524"/>
      <c r="HZ77" s="524"/>
      <c r="IA77" s="524"/>
      <c r="IB77" s="524"/>
      <c r="IC77" s="524"/>
      <c r="ID77" s="524"/>
      <c r="IE77" s="524"/>
      <c r="IF77" s="524"/>
      <c r="IG77" s="524"/>
      <c r="IH77" s="524"/>
      <c r="II77" s="524"/>
      <c r="IJ77" s="524"/>
      <c r="IK77" s="524"/>
      <c r="IL77" s="524"/>
      <c r="IM77" s="524"/>
      <c r="IN77" s="524"/>
      <c r="IO77" s="524"/>
      <c r="IP77" s="524"/>
      <c r="IQ77" s="524"/>
      <c r="IR77" s="524"/>
      <c r="IS77" s="524"/>
      <c r="IT77" s="524"/>
      <c r="IU77" s="524"/>
      <c r="IV77" s="524"/>
    </row>
    <row r="78" spans="1:256" s="3" customFormat="1" ht="15">
      <c r="A78" s="15">
        <v>41982</v>
      </c>
      <c r="B78" s="3">
        <v>6.2066699999999999</v>
      </c>
      <c r="C78" s="3">
        <v>-15.1</v>
      </c>
      <c r="D78" s="3">
        <v>-18.3</v>
      </c>
      <c r="E78" s="3">
        <v>-18.2</v>
      </c>
      <c r="F78" s="3">
        <v>-13.9</v>
      </c>
      <c r="G78" s="3">
        <v>-24.4</v>
      </c>
      <c r="H78" s="3">
        <v>-18.8</v>
      </c>
      <c r="I78" s="3">
        <v>-15.1</v>
      </c>
      <c r="J78" s="3">
        <v>-10.3</v>
      </c>
      <c r="K78" s="3">
        <v>-25.5</v>
      </c>
      <c r="L78" s="3">
        <v>-19.3</v>
      </c>
      <c r="M78" s="3">
        <v>-11.1</v>
      </c>
      <c r="N78" s="3">
        <v>-16.399999999999999</v>
      </c>
      <c r="O78" s="3">
        <v>-9.5</v>
      </c>
      <c r="P78" s="3">
        <v>-4.0999999999999996</v>
      </c>
      <c r="Q78" s="3">
        <v>-9.5</v>
      </c>
      <c r="R78" s="3">
        <v>-10.8</v>
      </c>
      <c r="S78" s="3">
        <v>-11.7</v>
      </c>
      <c r="T78" s="524">
        <v>-8.4</v>
      </c>
      <c r="U78" s="524">
        <v>-13.8</v>
      </c>
      <c r="V78" s="524">
        <v>-28.6</v>
      </c>
      <c r="W78" s="524"/>
      <c r="X78" s="524"/>
      <c r="Y78" s="524"/>
      <c r="Z78" s="524"/>
      <c r="AA78" s="524"/>
      <c r="AB78" s="524"/>
      <c r="AC78" s="524"/>
      <c r="AD78" s="524"/>
      <c r="AE78" s="524"/>
      <c r="AF78" s="524"/>
      <c r="AG78" s="524"/>
      <c r="AH78" s="524"/>
      <c r="AI78" s="524"/>
      <c r="AJ78" s="524"/>
      <c r="AK78" s="524"/>
      <c r="AL78" s="524"/>
      <c r="AM78" s="524"/>
      <c r="AN78" s="524"/>
      <c r="AO78" s="524"/>
      <c r="AP78" s="524"/>
      <c r="AQ78" s="524"/>
      <c r="AR78" s="524"/>
      <c r="AS78" s="524"/>
      <c r="AT78" s="524"/>
      <c r="AU78" s="524"/>
      <c r="AV78" s="524"/>
      <c r="AW78" s="524"/>
      <c r="AX78" s="524"/>
      <c r="AY78" s="524"/>
      <c r="AZ78" s="524"/>
      <c r="BA78" s="524"/>
      <c r="BB78" s="524"/>
      <c r="BC78" s="524"/>
      <c r="BD78" s="524"/>
      <c r="BE78" s="524"/>
      <c r="BF78" s="524"/>
      <c r="BG78" s="524"/>
      <c r="BH78" s="524"/>
      <c r="BI78" s="524"/>
      <c r="BJ78" s="524"/>
      <c r="BK78" s="524"/>
      <c r="BL78" s="524"/>
      <c r="BM78" s="524"/>
      <c r="BN78" s="524"/>
      <c r="BO78" s="524"/>
      <c r="BP78" s="524"/>
      <c r="BQ78" s="524"/>
      <c r="BR78" s="524"/>
      <c r="BS78" s="524"/>
      <c r="BT78" s="524"/>
      <c r="BU78" s="524"/>
      <c r="BV78" s="524"/>
      <c r="BW78" s="524"/>
      <c r="BX78" s="524"/>
      <c r="BY78" s="524"/>
      <c r="BZ78" s="524"/>
      <c r="CA78" s="524"/>
      <c r="CB78" s="524"/>
      <c r="CC78" s="524"/>
      <c r="CD78" s="524"/>
      <c r="CE78" s="524"/>
      <c r="CF78" s="524"/>
      <c r="CG78" s="524"/>
      <c r="CH78" s="524"/>
      <c r="CI78" s="524"/>
      <c r="CJ78" s="524"/>
      <c r="CK78" s="524"/>
      <c r="CL78" s="524"/>
      <c r="CM78" s="524"/>
      <c r="CN78" s="524"/>
      <c r="CO78" s="524"/>
      <c r="CP78" s="524"/>
      <c r="CQ78" s="524"/>
      <c r="CR78" s="524"/>
      <c r="CS78" s="524"/>
      <c r="CT78" s="524"/>
      <c r="CU78" s="524"/>
      <c r="CV78" s="524"/>
      <c r="CW78" s="524"/>
      <c r="CX78" s="524"/>
      <c r="CY78" s="524"/>
      <c r="CZ78" s="524"/>
      <c r="DA78" s="524"/>
      <c r="DB78" s="524"/>
      <c r="DC78" s="524"/>
      <c r="DD78" s="524"/>
      <c r="DE78" s="524"/>
      <c r="DF78" s="524"/>
      <c r="DG78" s="524"/>
      <c r="DH78" s="524"/>
      <c r="DI78" s="524"/>
      <c r="DJ78" s="524"/>
      <c r="DK78" s="524"/>
      <c r="DL78" s="524"/>
      <c r="DM78" s="524"/>
      <c r="DN78" s="524"/>
      <c r="DO78" s="524"/>
      <c r="DP78" s="524"/>
      <c r="DQ78" s="524"/>
      <c r="DR78" s="524"/>
      <c r="DS78" s="524"/>
      <c r="DT78" s="524"/>
      <c r="DU78" s="524"/>
      <c r="DV78" s="524"/>
      <c r="DW78" s="524"/>
      <c r="DX78" s="524"/>
      <c r="DY78" s="524"/>
      <c r="DZ78" s="524"/>
      <c r="EA78" s="524"/>
      <c r="EB78" s="524"/>
      <c r="EC78" s="524"/>
      <c r="ED78" s="524"/>
      <c r="EE78" s="524"/>
      <c r="EF78" s="524"/>
      <c r="EG78" s="524"/>
      <c r="EH78" s="524"/>
      <c r="EI78" s="524"/>
      <c r="EJ78" s="524"/>
      <c r="EK78" s="524"/>
      <c r="EL78" s="524"/>
      <c r="EM78" s="524"/>
      <c r="EN78" s="524"/>
      <c r="EO78" s="524"/>
      <c r="EP78" s="524"/>
      <c r="EQ78" s="524"/>
      <c r="ER78" s="524"/>
      <c r="ES78" s="524"/>
      <c r="ET78" s="524"/>
      <c r="EU78" s="524"/>
      <c r="EV78" s="524"/>
      <c r="EW78" s="524"/>
      <c r="EX78" s="524"/>
      <c r="EY78" s="524"/>
      <c r="EZ78" s="524"/>
      <c r="FA78" s="524"/>
      <c r="FB78" s="524"/>
      <c r="FC78" s="524"/>
      <c r="FD78" s="524"/>
      <c r="FE78" s="524"/>
      <c r="FF78" s="524"/>
      <c r="FG78" s="524"/>
      <c r="FH78" s="524"/>
      <c r="FI78" s="524"/>
      <c r="FJ78" s="524"/>
      <c r="FK78" s="524"/>
      <c r="FL78" s="524"/>
      <c r="FM78" s="524"/>
      <c r="FN78" s="524"/>
      <c r="FO78" s="524"/>
      <c r="FP78" s="524"/>
      <c r="FQ78" s="524"/>
      <c r="FR78" s="524"/>
      <c r="FS78" s="524"/>
      <c r="FT78" s="524"/>
      <c r="FU78" s="524"/>
      <c r="FV78" s="524"/>
      <c r="FW78" s="524"/>
      <c r="FX78" s="524"/>
      <c r="FY78" s="524"/>
      <c r="FZ78" s="524"/>
      <c r="GA78" s="524"/>
      <c r="GB78" s="524"/>
      <c r="GC78" s="524"/>
      <c r="GD78" s="524"/>
      <c r="GE78" s="524"/>
      <c r="GF78" s="524"/>
      <c r="GG78" s="524"/>
      <c r="GH78" s="524"/>
      <c r="GI78" s="524"/>
      <c r="GJ78" s="524"/>
      <c r="GK78" s="524"/>
      <c r="GL78" s="524"/>
      <c r="GM78" s="524"/>
      <c r="GN78" s="524"/>
      <c r="GO78" s="524"/>
      <c r="GP78" s="524"/>
      <c r="GQ78" s="524"/>
      <c r="GR78" s="524"/>
      <c r="GS78" s="524"/>
      <c r="GT78" s="524"/>
      <c r="GU78" s="524"/>
      <c r="GV78" s="524"/>
      <c r="GW78" s="524"/>
      <c r="GX78" s="524"/>
      <c r="GY78" s="524"/>
      <c r="GZ78" s="524"/>
      <c r="HA78" s="524"/>
      <c r="HB78" s="524"/>
      <c r="HC78" s="524"/>
      <c r="HD78" s="524"/>
      <c r="HE78" s="524"/>
      <c r="HF78" s="524"/>
      <c r="HG78" s="524"/>
      <c r="HH78" s="524"/>
      <c r="HI78" s="524"/>
      <c r="HJ78" s="524"/>
      <c r="HK78" s="524"/>
      <c r="HL78" s="524"/>
      <c r="HM78" s="524"/>
      <c r="HN78" s="524"/>
      <c r="HO78" s="524"/>
      <c r="HP78" s="524"/>
      <c r="HQ78" s="524"/>
      <c r="HR78" s="524"/>
      <c r="HS78" s="524"/>
      <c r="HT78" s="524"/>
      <c r="HU78" s="524"/>
      <c r="HV78" s="524"/>
      <c r="HW78" s="524"/>
      <c r="HX78" s="524"/>
      <c r="HY78" s="524"/>
      <c r="HZ78" s="524"/>
      <c r="IA78" s="524"/>
      <c r="IB78" s="524"/>
      <c r="IC78" s="524"/>
      <c r="ID78" s="524"/>
      <c r="IE78" s="524"/>
      <c r="IF78" s="524"/>
      <c r="IG78" s="524"/>
      <c r="IH78" s="524"/>
      <c r="II78" s="524"/>
      <c r="IJ78" s="524"/>
      <c r="IK78" s="524"/>
      <c r="IL78" s="524"/>
      <c r="IM78" s="524"/>
      <c r="IN78" s="524"/>
      <c r="IO78" s="524"/>
      <c r="IP78" s="524"/>
      <c r="IQ78" s="524"/>
      <c r="IR78" s="524"/>
      <c r="IS78" s="524"/>
      <c r="IT78" s="524"/>
      <c r="IU78" s="524"/>
      <c r="IV78" s="524"/>
    </row>
    <row r="79" spans="1:256" s="3" customFormat="1" ht="15">
      <c r="A79" s="15">
        <v>41981</v>
      </c>
      <c r="B79" s="3">
        <v>6.2683540000000004</v>
      </c>
      <c r="C79" s="3">
        <v>-14.6</v>
      </c>
      <c r="D79" s="3">
        <v>-18.2</v>
      </c>
      <c r="E79" s="3">
        <v>-18.100000000000001</v>
      </c>
      <c r="F79" s="3">
        <v>-13.8</v>
      </c>
      <c r="G79" s="3">
        <v>-24.2</v>
      </c>
      <c r="H79" s="3">
        <v>-18.7</v>
      </c>
      <c r="I79" s="3">
        <v>-15</v>
      </c>
      <c r="J79" s="3">
        <v>-10.3</v>
      </c>
      <c r="K79" s="3">
        <v>-25.3</v>
      </c>
      <c r="L79" s="3">
        <v>-19.2</v>
      </c>
      <c r="M79" s="3">
        <v>-11.1</v>
      </c>
      <c r="N79" s="3">
        <v>-16.5</v>
      </c>
      <c r="O79" s="3">
        <v>-9.6</v>
      </c>
      <c r="P79" s="3">
        <v>-4.0999999999999996</v>
      </c>
      <c r="Q79" s="3">
        <v>-9.6</v>
      </c>
      <c r="R79" s="3">
        <v>-10.9</v>
      </c>
      <c r="S79" s="3">
        <v>-11.9</v>
      </c>
      <c r="T79" s="524">
        <v>-8.1</v>
      </c>
      <c r="U79" s="524">
        <v>-13.5</v>
      </c>
      <c r="V79" s="524">
        <v>-28.3</v>
      </c>
      <c r="W79" s="524"/>
      <c r="X79" s="524"/>
      <c r="Y79" s="524"/>
      <c r="Z79" s="524"/>
      <c r="AA79" s="524"/>
      <c r="AB79" s="524"/>
      <c r="AC79" s="524"/>
      <c r="AD79" s="524"/>
      <c r="AE79" s="524"/>
      <c r="AF79" s="524"/>
      <c r="AG79" s="524"/>
      <c r="AH79" s="524"/>
      <c r="AI79" s="524"/>
      <c r="AJ79" s="524"/>
      <c r="AK79" s="524"/>
      <c r="AL79" s="524"/>
      <c r="AM79" s="524"/>
      <c r="AN79" s="524"/>
      <c r="AO79" s="524"/>
      <c r="AP79" s="524"/>
      <c r="AQ79" s="524"/>
      <c r="AR79" s="524"/>
      <c r="AS79" s="524"/>
      <c r="AT79" s="524"/>
      <c r="AU79" s="524"/>
      <c r="AV79" s="524"/>
      <c r="AW79" s="524"/>
      <c r="AX79" s="524"/>
      <c r="AY79" s="524"/>
      <c r="AZ79" s="524"/>
      <c r="BA79" s="524"/>
      <c r="BB79" s="524"/>
      <c r="BC79" s="524"/>
      <c r="BD79" s="524"/>
      <c r="BE79" s="524"/>
      <c r="BF79" s="524"/>
      <c r="BG79" s="524"/>
      <c r="BH79" s="524"/>
      <c r="BI79" s="524"/>
      <c r="BJ79" s="524"/>
      <c r="BK79" s="524"/>
      <c r="BL79" s="524"/>
      <c r="BM79" s="524"/>
      <c r="BN79" s="524"/>
      <c r="BO79" s="524"/>
      <c r="BP79" s="524"/>
      <c r="BQ79" s="524"/>
      <c r="BR79" s="524"/>
      <c r="BS79" s="524"/>
      <c r="BT79" s="524"/>
      <c r="BU79" s="524"/>
      <c r="BV79" s="524"/>
      <c r="BW79" s="524"/>
      <c r="BX79" s="524"/>
      <c r="BY79" s="524"/>
      <c r="BZ79" s="524"/>
      <c r="CA79" s="524"/>
      <c r="CB79" s="524"/>
      <c r="CC79" s="524"/>
      <c r="CD79" s="524"/>
      <c r="CE79" s="524"/>
      <c r="CF79" s="524"/>
      <c r="CG79" s="524"/>
      <c r="CH79" s="524"/>
      <c r="CI79" s="524"/>
      <c r="CJ79" s="524"/>
      <c r="CK79" s="524"/>
      <c r="CL79" s="524"/>
      <c r="CM79" s="524"/>
      <c r="CN79" s="524"/>
      <c r="CO79" s="524"/>
      <c r="CP79" s="524"/>
      <c r="CQ79" s="524"/>
      <c r="CR79" s="524"/>
      <c r="CS79" s="524"/>
      <c r="CT79" s="524"/>
      <c r="CU79" s="524"/>
      <c r="CV79" s="524"/>
      <c r="CW79" s="524"/>
      <c r="CX79" s="524"/>
      <c r="CY79" s="524"/>
      <c r="CZ79" s="524"/>
      <c r="DA79" s="524"/>
      <c r="DB79" s="524"/>
      <c r="DC79" s="524"/>
      <c r="DD79" s="524"/>
      <c r="DE79" s="524"/>
      <c r="DF79" s="524"/>
      <c r="DG79" s="524"/>
      <c r="DH79" s="524"/>
      <c r="DI79" s="524"/>
      <c r="DJ79" s="524"/>
      <c r="DK79" s="524"/>
      <c r="DL79" s="524"/>
      <c r="DM79" s="524"/>
      <c r="DN79" s="524"/>
      <c r="DO79" s="524"/>
      <c r="DP79" s="524"/>
      <c r="DQ79" s="524"/>
      <c r="DR79" s="524"/>
      <c r="DS79" s="524"/>
      <c r="DT79" s="524"/>
      <c r="DU79" s="524"/>
      <c r="DV79" s="524"/>
      <c r="DW79" s="524"/>
      <c r="DX79" s="524"/>
      <c r="DY79" s="524"/>
      <c r="DZ79" s="524"/>
      <c r="EA79" s="524"/>
      <c r="EB79" s="524"/>
      <c r="EC79" s="524"/>
      <c r="ED79" s="524"/>
      <c r="EE79" s="524"/>
      <c r="EF79" s="524"/>
      <c r="EG79" s="524"/>
      <c r="EH79" s="524"/>
      <c r="EI79" s="524"/>
      <c r="EJ79" s="524"/>
      <c r="EK79" s="524"/>
      <c r="EL79" s="524"/>
      <c r="EM79" s="524"/>
      <c r="EN79" s="524"/>
      <c r="EO79" s="524"/>
      <c r="EP79" s="524"/>
      <c r="EQ79" s="524"/>
      <c r="ER79" s="524"/>
      <c r="ES79" s="524"/>
      <c r="ET79" s="524"/>
      <c r="EU79" s="524"/>
      <c r="EV79" s="524"/>
      <c r="EW79" s="524"/>
      <c r="EX79" s="524"/>
      <c r="EY79" s="524"/>
      <c r="EZ79" s="524"/>
      <c r="FA79" s="524"/>
      <c r="FB79" s="524"/>
      <c r="FC79" s="524"/>
      <c r="FD79" s="524"/>
      <c r="FE79" s="524"/>
      <c r="FF79" s="524"/>
      <c r="FG79" s="524"/>
      <c r="FH79" s="524"/>
      <c r="FI79" s="524"/>
      <c r="FJ79" s="524"/>
      <c r="FK79" s="524"/>
      <c r="FL79" s="524"/>
      <c r="FM79" s="524"/>
      <c r="FN79" s="524"/>
      <c r="FO79" s="524"/>
      <c r="FP79" s="524"/>
      <c r="FQ79" s="524"/>
      <c r="FR79" s="524"/>
      <c r="FS79" s="524"/>
      <c r="FT79" s="524"/>
      <c r="FU79" s="524"/>
      <c r="FV79" s="524"/>
      <c r="FW79" s="524"/>
      <c r="FX79" s="524"/>
      <c r="FY79" s="524"/>
      <c r="FZ79" s="524"/>
      <c r="GA79" s="524"/>
      <c r="GB79" s="524"/>
      <c r="GC79" s="524"/>
      <c r="GD79" s="524"/>
      <c r="GE79" s="524"/>
      <c r="GF79" s="524"/>
      <c r="GG79" s="524"/>
      <c r="GH79" s="524"/>
      <c r="GI79" s="524"/>
      <c r="GJ79" s="524"/>
      <c r="GK79" s="524"/>
      <c r="GL79" s="524"/>
      <c r="GM79" s="524"/>
      <c r="GN79" s="524"/>
      <c r="GO79" s="524"/>
      <c r="GP79" s="524"/>
      <c r="GQ79" s="524"/>
      <c r="GR79" s="524"/>
      <c r="GS79" s="524"/>
      <c r="GT79" s="524"/>
      <c r="GU79" s="524"/>
      <c r="GV79" s="524"/>
      <c r="GW79" s="524"/>
      <c r="GX79" s="524"/>
      <c r="GY79" s="524"/>
      <c r="GZ79" s="524"/>
      <c r="HA79" s="524"/>
      <c r="HB79" s="524"/>
      <c r="HC79" s="524"/>
      <c r="HD79" s="524"/>
      <c r="HE79" s="524"/>
      <c r="HF79" s="524"/>
      <c r="HG79" s="524"/>
      <c r="HH79" s="524"/>
      <c r="HI79" s="524"/>
      <c r="HJ79" s="524"/>
      <c r="HK79" s="524"/>
      <c r="HL79" s="524"/>
      <c r="HM79" s="524"/>
      <c r="HN79" s="524"/>
      <c r="HO79" s="524"/>
      <c r="HP79" s="524"/>
      <c r="HQ79" s="524"/>
      <c r="HR79" s="524"/>
      <c r="HS79" s="524"/>
      <c r="HT79" s="524"/>
      <c r="HU79" s="524"/>
      <c r="HV79" s="524"/>
      <c r="HW79" s="524"/>
      <c r="HX79" s="524"/>
      <c r="HY79" s="524"/>
      <c r="HZ79" s="524"/>
      <c r="IA79" s="524"/>
      <c r="IB79" s="524"/>
      <c r="IC79" s="524"/>
      <c r="ID79" s="524"/>
      <c r="IE79" s="524"/>
      <c r="IF79" s="524"/>
      <c r="IG79" s="524"/>
      <c r="IH79" s="524"/>
      <c r="II79" s="524"/>
      <c r="IJ79" s="524"/>
      <c r="IK79" s="524"/>
      <c r="IL79" s="524"/>
      <c r="IM79" s="524"/>
      <c r="IN79" s="524"/>
      <c r="IO79" s="524"/>
      <c r="IP79" s="524"/>
      <c r="IQ79" s="524"/>
      <c r="IR79" s="524"/>
      <c r="IS79" s="524"/>
      <c r="IT79" s="524"/>
      <c r="IU79" s="524"/>
      <c r="IV79" s="524"/>
    </row>
    <row r="80" spans="1:256" s="3" customFormat="1" ht="15">
      <c r="A80" s="15">
        <v>41978</v>
      </c>
      <c r="B80" s="3">
        <v>6.3921609999999998</v>
      </c>
      <c r="C80" s="3">
        <v>-13.5</v>
      </c>
      <c r="D80" s="3">
        <v>-17.399999999999999</v>
      </c>
      <c r="E80" s="3">
        <v>-17.600000000000001</v>
      </c>
      <c r="F80" s="3">
        <v>-13.5</v>
      </c>
      <c r="G80" s="3">
        <v>-23.2</v>
      </c>
      <c r="H80" s="3">
        <v>-18.2</v>
      </c>
      <c r="I80" s="3">
        <v>-14.6</v>
      </c>
      <c r="J80" s="3">
        <v>-10.3</v>
      </c>
      <c r="K80" s="3">
        <v>-24.6</v>
      </c>
      <c r="L80" s="3">
        <v>-18.8</v>
      </c>
      <c r="M80" s="3">
        <v>-11.1</v>
      </c>
      <c r="N80" s="3">
        <v>-16.600000000000001</v>
      </c>
      <c r="O80" s="3">
        <v>-9.8000000000000007</v>
      </c>
      <c r="P80" s="3">
        <v>-4.3</v>
      </c>
      <c r="Q80" s="3">
        <v>-9.1</v>
      </c>
      <c r="R80" s="3">
        <v>-10.4</v>
      </c>
      <c r="S80" s="3">
        <v>-11.3</v>
      </c>
      <c r="T80" s="524">
        <v>-7.4</v>
      </c>
      <c r="U80" s="524">
        <v>-12.5</v>
      </c>
      <c r="V80" s="524">
        <v>-27.3</v>
      </c>
      <c r="W80" s="524"/>
      <c r="X80" s="524"/>
      <c r="Y80" s="524"/>
      <c r="Z80" s="524"/>
      <c r="AA80" s="524"/>
      <c r="AB80" s="524"/>
      <c r="AC80" s="524"/>
      <c r="AD80" s="524"/>
      <c r="AE80" s="524"/>
      <c r="AF80" s="524"/>
      <c r="AG80" s="524"/>
      <c r="AH80" s="524"/>
      <c r="AI80" s="524"/>
      <c r="AJ80" s="524"/>
      <c r="AK80" s="524"/>
      <c r="AL80" s="524"/>
      <c r="AM80" s="524"/>
      <c r="AN80" s="524"/>
      <c r="AO80" s="524"/>
      <c r="AP80" s="524"/>
      <c r="AQ80" s="524"/>
      <c r="AR80" s="524"/>
      <c r="AS80" s="524"/>
      <c r="AT80" s="524"/>
      <c r="AU80" s="524"/>
      <c r="AV80" s="524"/>
      <c r="AW80" s="524"/>
      <c r="AX80" s="524"/>
      <c r="AY80" s="524"/>
      <c r="AZ80" s="524"/>
      <c r="BA80" s="524"/>
      <c r="BB80" s="524"/>
      <c r="BC80" s="524"/>
      <c r="BD80" s="524"/>
      <c r="BE80" s="524"/>
      <c r="BF80" s="524"/>
      <c r="BG80" s="524"/>
      <c r="BH80" s="524"/>
      <c r="BI80" s="524"/>
      <c r="BJ80" s="524"/>
      <c r="BK80" s="524"/>
      <c r="BL80" s="524"/>
      <c r="BM80" s="524"/>
      <c r="BN80" s="524"/>
      <c r="BO80" s="524"/>
      <c r="BP80" s="524"/>
      <c r="BQ80" s="524"/>
      <c r="BR80" s="524"/>
      <c r="BS80" s="524"/>
      <c r="BT80" s="524"/>
      <c r="BU80" s="524"/>
      <c r="BV80" s="524"/>
      <c r="BW80" s="524"/>
      <c r="BX80" s="524"/>
      <c r="BY80" s="524"/>
      <c r="BZ80" s="524"/>
      <c r="CA80" s="524"/>
      <c r="CB80" s="524"/>
      <c r="CC80" s="524"/>
      <c r="CD80" s="524"/>
      <c r="CE80" s="524"/>
      <c r="CF80" s="524"/>
      <c r="CG80" s="524"/>
      <c r="CH80" s="524"/>
      <c r="CI80" s="524"/>
      <c r="CJ80" s="524"/>
      <c r="CK80" s="524"/>
      <c r="CL80" s="524"/>
      <c r="CM80" s="524"/>
      <c r="CN80" s="524"/>
      <c r="CO80" s="524"/>
      <c r="CP80" s="524"/>
      <c r="CQ80" s="524"/>
      <c r="CR80" s="524"/>
      <c r="CS80" s="524"/>
      <c r="CT80" s="524"/>
      <c r="CU80" s="524"/>
      <c r="CV80" s="524"/>
      <c r="CW80" s="524"/>
      <c r="CX80" s="524"/>
      <c r="CY80" s="524"/>
      <c r="CZ80" s="524"/>
      <c r="DA80" s="524"/>
      <c r="DB80" s="524"/>
      <c r="DC80" s="524"/>
      <c r="DD80" s="524"/>
      <c r="DE80" s="524"/>
      <c r="DF80" s="524"/>
      <c r="DG80" s="524"/>
      <c r="DH80" s="524"/>
      <c r="DI80" s="524"/>
      <c r="DJ80" s="524"/>
      <c r="DK80" s="524"/>
      <c r="DL80" s="524"/>
      <c r="DM80" s="524"/>
      <c r="DN80" s="524"/>
      <c r="DO80" s="524"/>
      <c r="DP80" s="524"/>
      <c r="DQ80" s="524"/>
      <c r="DR80" s="524"/>
      <c r="DS80" s="524"/>
      <c r="DT80" s="524"/>
      <c r="DU80" s="524"/>
      <c r="DV80" s="524"/>
      <c r="DW80" s="524"/>
      <c r="DX80" s="524"/>
      <c r="DY80" s="524"/>
      <c r="DZ80" s="524"/>
      <c r="EA80" s="524"/>
      <c r="EB80" s="524"/>
      <c r="EC80" s="524"/>
      <c r="ED80" s="524"/>
      <c r="EE80" s="524"/>
      <c r="EF80" s="524"/>
      <c r="EG80" s="524"/>
      <c r="EH80" s="524"/>
      <c r="EI80" s="524"/>
      <c r="EJ80" s="524"/>
      <c r="EK80" s="524"/>
      <c r="EL80" s="524"/>
      <c r="EM80" s="524"/>
      <c r="EN80" s="524"/>
      <c r="EO80" s="524"/>
      <c r="EP80" s="524"/>
      <c r="EQ80" s="524"/>
      <c r="ER80" s="524"/>
      <c r="ES80" s="524"/>
      <c r="ET80" s="524"/>
      <c r="EU80" s="524"/>
      <c r="EV80" s="524"/>
      <c r="EW80" s="524"/>
      <c r="EX80" s="524"/>
      <c r="EY80" s="524"/>
      <c r="EZ80" s="524"/>
      <c r="FA80" s="524"/>
      <c r="FB80" s="524"/>
      <c r="FC80" s="524"/>
      <c r="FD80" s="524"/>
      <c r="FE80" s="524"/>
      <c r="FF80" s="524"/>
      <c r="FG80" s="524"/>
      <c r="FH80" s="524"/>
      <c r="FI80" s="524"/>
      <c r="FJ80" s="524"/>
      <c r="FK80" s="524"/>
      <c r="FL80" s="524"/>
      <c r="FM80" s="524"/>
      <c r="FN80" s="524"/>
      <c r="FO80" s="524"/>
      <c r="FP80" s="524"/>
      <c r="FQ80" s="524"/>
      <c r="FR80" s="524"/>
      <c r="FS80" s="524"/>
      <c r="FT80" s="524"/>
      <c r="FU80" s="524"/>
      <c r="FV80" s="524"/>
      <c r="FW80" s="524"/>
      <c r="FX80" s="524"/>
      <c r="FY80" s="524"/>
      <c r="FZ80" s="524"/>
      <c r="GA80" s="524"/>
      <c r="GB80" s="524"/>
      <c r="GC80" s="524"/>
      <c r="GD80" s="524"/>
      <c r="GE80" s="524"/>
      <c r="GF80" s="524"/>
      <c r="GG80" s="524"/>
      <c r="GH80" s="524"/>
      <c r="GI80" s="524"/>
      <c r="GJ80" s="524"/>
      <c r="GK80" s="524"/>
      <c r="GL80" s="524"/>
      <c r="GM80" s="524"/>
      <c r="GN80" s="524"/>
      <c r="GO80" s="524"/>
      <c r="GP80" s="524"/>
      <c r="GQ80" s="524"/>
      <c r="GR80" s="524"/>
      <c r="GS80" s="524"/>
      <c r="GT80" s="524"/>
      <c r="GU80" s="524"/>
      <c r="GV80" s="524"/>
      <c r="GW80" s="524"/>
      <c r="GX80" s="524"/>
      <c r="GY80" s="524"/>
      <c r="GZ80" s="524"/>
      <c r="HA80" s="524"/>
      <c r="HB80" s="524"/>
      <c r="HC80" s="524"/>
      <c r="HD80" s="524"/>
      <c r="HE80" s="524"/>
      <c r="HF80" s="524"/>
      <c r="HG80" s="524"/>
      <c r="HH80" s="524"/>
      <c r="HI80" s="524"/>
      <c r="HJ80" s="524"/>
      <c r="HK80" s="524"/>
      <c r="HL80" s="524"/>
      <c r="HM80" s="524"/>
      <c r="HN80" s="524"/>
      <c r="HO80" s="524"/>
      <c r="HP80" s="524"/>
      <c r="HQ80" s="524"/>
      <c r="HR80" s="524"/>
      <c r="HS80" s="524"/>
      <c r="HT80" s="524"/>
      <c r="HU80" s="524"/>
      <c r="HV80" s="524"/>
      <c r="HW80" s="524"/>
      <c r="HX80" s="524"/>
      <c r="HY80" s="524"/>
      <c r="HZ80" s="524"/>
      <c r="IA80" s="524"/>
      <c r="IB80" s="524"/>
      <c r="IC80" s="524"/>
      <c r="ID80" s="524"/>
      <c r="IE80" s="524"/>
      <c r="IF80" s="524"/>
      <c r="IG80" s="524"/>
      <c r="IH80" s="524"/>
      <c r="II80" s="524"/>
      <c r="IJ80" s="524"/>
      <c r="IK80" s="524"/>
      <c r="IL80" s="524"/>
      <c r="IM80" s="524"/>
      <c r="IN80" s="524"/>
      <c r="IO80" s="524"/>
      <c r="IP80" s="524"/>
      <c r="IQ80" s="524"/>
      <c r="IR80" s="524"/>
      <c r="IS80" s="524"/>
      <c r="IT80" s="524"/>
      <c r="IU80" s="524"/>
      <c r="IV80" s="524"/>
    </row>
    <row r="81" spans="1:256" s="3" customFormat="1" ht="15">
      <c r="A81" s="15">
        <v>41977</v>
      </c>
      <c r="B81" s="3">
        <v>6.3469319999999998</v>
      </c>
      <c r="C81" s="3">
        <v>-14.5</v>
      </c>
      <c r="D81" s="3">
        <v>-18</v>
      </c>
      <c r="E81" s="3">
        <v>-18</v>
      </c>
      <c r="F81" s="3">
        <v>-13.8</v>
      </c>
      <c r="G81" s="3">
        <v>-24.1</v>
      </c>
      <c r="H81" s="3">
        <v>-18.600000000000001</v>
      </c>
      <c r="I81" s="3">
        <v>-15</v>
      </c>
      <c r="J81" s="3">
        <v>-10.3</v>
      </c>
      <c r="K81" s="3">
        <v>-25.5</v>
      </c>
      <c r="L81" s="3">
        <v>-19.2</v>
      </c>
      <c r="M81" s="3">
        <v>-11.2</v>
      </c>
      <c r="N81" s="3">
        <v>-16.600000000000001</v>
      </c>
      <c r="O81" s="3">
        <v>-9.6999999999999993</v>
      </c>
      <c r="P81" s="3">
        <v>-4.2</v>
      </c>
      <c r="Q81" s="3">
        <v>-9.5</v>
      </c>
      <c r="R81" s="3">
        <v>-10.9</v>
      </c>
      <c r="S81" s="3">
        <v>-11.9</v>
      </c>
      <c r="T81" s="524">
        <v>-7.9</v>
      </c>
      <c r="U81" s="524">
        <v>-13.3</v>
      </c>
      <c r="V81" s="524">
        <v>-28.5</v>
      </c>
      <c r="W81" s="524"/>
      <c r="X81" s="524"/>
      <c r="Y81" s="524"/>
      <c r="Z81" s="524"/>
      <c r="AA81" s="524"/>
      <c r="AB81" s="524"/>
      <c r="AC81" s="524"/>
      <c r="AD81" s="524"/>
      <c r="AE81" s="524"/>
      <c r="AF81" s="524"/>
      <c r="AG81" s="524"/>
      <c r="AH81" s="524"/>
      <c r="AI81" s="524"/>
      <c r="AJ81" s="524"/>
      <c r="AK81" s="524"/>
      <c r="AL81" s="524"/>
      <c r="AM81" s="524"/>
      <c r="AN81" s="524"/>
      <c r="AO81" s="524"/>
      <c r="AP81" s="524"/>
      <c r="AQ81" s="524"/>
      <c r="AR81" s="524"/>
      <c r="AS81" s="524"/>
      <c r="AT81" s="524"/>
      <c r="AU81" s="524"/>
      <c r="AV81" s="524"/>
      <c r="AW81" s="524"/>
      <c r="AX81" s="524"/>
      <c r="AY81" s="524"/>
      <c r="AZ81" s="524"/>
      <c r="BA81" s="524"/>
      <c r="BB81" s="524"/>
      <c r="BC81" s="524"/>
      <c r="BD81" s="524"/>
      <c r="BE81" s="524"/>
      <c r="BF81" s="524"/>
      <c r="BG81" s="524"/>
      <c r="BH81" s="524"/>
      <c r="BI81" s="524"/>
      <c r="BJ81" s="524"/>
      <c r="BK81" s="524"/>
      <c r="BL81" s="524"/>
      <c r="BM81" s="524"/>
      <c r="BN81" s="524"/>
      <c r="BO81" s="524"/>
      <c r="BP81" s="524"/>
      <c r="BQ81" s="524"/>
      <c r="BR81" s="524"/>
      <c r="BS81" s="524"/>
      <c r="BT81" s="524"/>
      <c r="BU81" s="524"/>
      <c r="BV81" s="524"/>
      <c r="BW81" s="524"/>
      <c r="BX81" s="524"/>
      <c r="BY81" s="524"/>
      <c r="BZ81" s="524"/>
      <c r="CA81" s="524"/>
      <c r="CB81" s="524"/>
      <c r="CC81" s="524"/>
      <c r="CD81" s="524"/>
      <c r="CE81" s="524"/>
      <c r="CF81" s="524"/>
      <c r="CG81" s="524"/>
      <c r="CH81" s="524"/>
      <c r="CI81" s="524"/>
      <c r="CJ81" s="524"/>
      <c r="CK81" s="524"/>
      <c r="CL81" s="524"/>
      <c r="CM81" s="524"/>
      <c r="CN81" s="524"/>
      <c r="CO81" s="524"/>
      <c r="CP81" s="524"/>
      <c r="CQ81" s="524"/>
      <c r="CR81" s="524"/>
      <c r="CS81" s="524"/>
      <c r="CT81" s="524"/>
      <c r="CU81" s="524"/>
      <c r="CV81" s="524"/>
      <c r="CW81" s="524"/>
      <c r="CX81" s="524"/>
      <c r="CY81" s="524"/>
      <c r="CZ81" s="524"/>
      <c r="DA81" s="524"/>
      <c r="DB81" s="524"/>
      <c r="DC81" s="524"/>
      <c r="DD81" s="524"/>
      <c r="DE81" s="524"/>
      <c r="DF81" s="524"/>
      <c r="DG81" s="524"/>
      <c r="DH81" s="524"/>
      <c r="DI81" s="524"/>
      <c r="DJ81" s="524"/>
      <c r="DK81" s="524"/>
      <c r="DL81" s="524"/>
      <c r="DM81" s="524"/>
      <c r="DN81" s="524"/>
      <c r="DO81" s="524"/>
      <c r="DP81" s="524"/>
      <c r="DQ81" s="524"/>
      <c r="DR81" s="524"/>
      <c r="DS81" s="524"/>
      <c r="DT81" s="524"/>
      <c r="DU81" s="524"/>
      <c r="DV81" s="524"/>
      <c r="DW81" s="524"/>
      <c r="DX81" s="524"/>
      <c r="DY81" s="524"/>
      <c r="DZ81" s="524"/>
      <c r="EA81" s="524"/>
      <c r="EB81" s="524"/>
      <c r="EC81" s="524"/>
      <c r="ED81" s="524"/>
      <c r="EE81" s="524"/>
      <c r="EF81" s="524"/>
      <c r="EG81" s="524"/>
      <c r="EH81" s="524"/>
      <c r="EI81" s="524"/>
      <c r="EJ81" s="524"/>
      <c r="EK81" s="524"/>
      <c r="EL81" s="524"/>
      <c r="EM81" s="524"/>
      <c r="EN81" s="524"/>
      <c r="EO81" s="524"/>
      <c r="EP81" s="524"/>
      <c r="EQ81" s="524"/>
      <c r="ER81" s="524"/>
      <c r="ES81" s="524"/>
      <c r="ET81" s="524"/>
      <c r="EU81" s="524"/>
      <c r="EV81" s="524"/>
      <c r="EW81" s="524"/>
      <c r="EX81" s="524"/>
      <c r="EY81" s="524"/>
      <c r="EZ81" s="524"/>
      <c r="FA81" s="524"/>
      <c r="FB81" s="524"/>
      <c r="FC81" s="524"/>
      <c r="FD81" s="524"/>
      <c r="FE81" s="524"/>
      <c r="FF81" s="524"/>
      <c r="FG81" s="524"/>
      <c r="FH81" s="524"/>
      <c r="FI81" s="524"/>
      <c r="FJ81" s="524"/>
      <c r="FK81" s="524"/>
      <c r="FL81" s="524"/>
      <c r="FM81" s="524"/>
      <c r="FN81" s="524"/>
      <c r="FO81" s="524"/>
      <c r="FP81" s="524"/>
      <c r="FQ81" s="524"/>
      <c r="FR81" s="524"/>
      <c r="FS81" s="524"/>
      <c r="FT81" s="524"/>
      <c r="FU81" s="524"/>
      <c r="FV81" s="524"/>
      <c r="FW81" s="524"/>
      <c r="FX81" s="524"/>
      <c r="FY81" s="524"/>
      <c r="FZ81" s="524"/>
      <c r="GA81" s="524"/>
      <c r="GB81" s="524"/>
      <c r="GC81" s="524"/>
      <c r="GD81" s="524"/>
      <c r="GE81" s="524"/>
      <c r="GF81" s="524"/>
      <c r="GG81" s="524"/>
      <c r="GH81" s="524"/>
      <c r="GI81" s="524"/>
      <c r="GJ81" s="524"/>
      <c r="GK81" s="524"/>
      <c r="GL81" s="524"/>
      <c r="GM81" s="524"/>
      <c r="GN81" s="524"/>
      <c r="GO81" s="524"/>
      <c r="GP81" s="524"/>
      <c r="GQ81" s="524"/>
      <c r="GR81" s="524"/>
      <c r="GS81" s="524"/>
      <c r="GT81" s="524"/>
      <c r="GU81" s="524"/>
      <c r="GV81" s="524"/>
      <c r="GW81" s="524"/>
      <c r="GX81" s="524"/>
      <c r="GY81" s="524"/>
      <c r="GZ81" s="524"/>
      <c r="HA81" s="524"/>
      <c r="HB81" s="524"/>
      <c r="HC81" s="524"/>
      <c r="HD81" s="524"/>
      <c r="HE81" s="524"/>
      <c r="HF81" s="524"/>
      <c r="HG81" s="524"/>
      <c r="HH81" s="524"/>
      <c r="HI81" s="524"/>
      <c r="HJ81" s="524"/>
      <c r="HK81" s="524"/>
      <c r="HL81" s="524"/>
      <c r="HM81" s="524"/>
      <c r="HN81" s="524"/>
      <c r="HO81" s="524"/>
      <c r="HP81" s="524"/>
      <c r="HQ81" s="524"/>
      <c r="HR81" s="524"/>
      <c r="HS81" s="524"/>
      <c r="HT81" s="524"/>
      <c r="HU81" s="524"/>
      <c r="HV81" s="524"/>
      <c r="HW81" s="524"/>
      <c r="HX81" s="524"/>
      <c r="HY81" s="524"/>
      <c r="HZ81" s="524"/>
      <c r="IA81" s="524"/>
      <c r="IB81" s="524"/>
      <c r="IC81" s="524"/>
      <c r="ID81" s="524"/>
      <c r="IE81" s="524"/>
      <c r="IF81" s="524"/>
      <c r="IG81" s="524"/>
      <c r="IH81" s="524"/>
      <c r="II81" s="524"/>
      <c r="IJ81" s="524"/>
      <c r="IK81" s="524"/>
      <c r="IL81" s="524"/>
      <c r="IM81" s="524"/>
      <c r="IN81" s="524"/>
      <c r="IO81" s="524"/>
      <c r="IP81" s="524"/>
      <c r="IQ81" s="524"/>
      <c r="IR81" s="524"/>
      <c r="IS81" s="524"/>
      <c r="IT81" s="524"/>
      <c r="IU81" s="524"/>
      <c r="IV81" s="524"/>
    </row>
    <row r="82" spans="1:256" s="3" customFormat="1" ht="15">
      <c r="A82" s="15">
        <v>41976</v>
      </c>
      <c r="B82" s="3">
        <v>6.401275</v>
      </c>
      <c r="C82" s="3">
        <v>-13.8</v>
      </c>
      <c r="D82" s="3">
        <v>-17.5</v>
      </c>
      <c r="E82" s="3">
        <v>-17.7</v>
      </c>
      <c r="F82" s="3">
        <v>-13.5</v>
      </c>
      <c r="G82" s="3">
        <v>-23.5</v>
      </c>
      <c r="H82" s="3">
        <v>-18.2</v>
      </c>
      <c r="I82" s="3">
        <v>-14.7</v>
      </c>
      <c r="J82" s="3">
        <v>-10.199999999999999</v>
      </c>
      <c r="K82" s="3">
        <v>-24.9</v>
      </c>
      <c r="L82" s="3">
        <v>-18.899999999999999</v>
      </c>
      <c r="M82" s="3">
        <v>-11.1</v>
      </c>
      <c r="N82" s="3">
        <v>-16.600000000000001</v>
      </c>
      <c r="O82" s="3">
        <v>-9.8000000000000007</v>
      </c>
      <c r="P82" s="3">
        <v>-4.2</v>
      </c>
      <c r="Q82" s="3">
        <v>-9.3000000000000007</v>
      </c>
      <c r="R82" s="3">
        <v>-10.6</v>
      </c>
      <c r="S82" s="3">
        <v>-11.5</v>
      </c>
      <c r="T82" s="524">
        <v>-7.5</v>
      </c>
      <c r="U82" s="524">
        <v>-12.8</v>
      </c>
      <c r="V82" s="524">
        <v>-27.8</v>
      </c>
      <c r="W82" s="524"/>
      <c r="X82" s="524"/>
      <c r="Y82" s="524"/>
      <c r="Z82" s="524"/>
      <c r="AA82" s="524"/>
      <c r="AB82" s="524"/>
      <c r="AC82" s="524"/>
      <c r="AD82" s="524"/>
      <c r="AE82" s="524"/>
      <c r="AF82" s="524"/>
      <c r="AG82" s="524"/>
      <c r="AH82" s="524"/>
      <c r="AI82" s="524"/>
      <c r="AJ82" s="524"/>
      <c r="AK82" s="524"/>
      <c r="AL82" s="524"/>
      <c r="AM82" s="524"/>
      <c r="AN82" s="524"/>
      <c r="AO82" s="524"/>
      <c r="AP82" s="524"/>
      <c r="AQ82" s="524"/>
      <c r="AR82" s="524"/>
      <c r="AS82" s="524"/>
      <c r="AT82" s="524"/>
      <c r="AU82" s="524"/>
      <c r="AV82" s="524"/>
      <c r="AW82" s="524"/>
      <c r="AX82" s="524"/>
      <c r="AY82" s="524"/>
      <c r="AZ82" s="524"/>
      <c r="BA82" s="524"/>
      <c r="BB82" s="524"/>
      <c r="BC82" s="524"/>
      <c r="BD82" s="524"/>
      <c r="BE82" s="524"/>
      <c r="BF82" s="524"/>
      <c r="BG82" s="524"/>
      <c r="BH82" s="524"/>
      <c r="BI82" s="524"/>
      <c r="BJ82" s="524"/>
      <c r="BK82" s="524"/>
      <c r="BL82" s="524"/>
      <c r="BM82" s="524"/>
      <c r="BN82" s="524"/>
      <c r="BO82" s="524"/>
      <c r="BP82" s="524"/>
      <c r="BQ82" s="524"/>
      <c r="BR82" s="524"/>
      <c r="BS82" s="524"/>
      <c r="BT82" s="524"/>
      <c r="BU82" s="524"/>
      <c r="BV82" s="524"/>
      <c r="BW82" s="524"/>
      <c r="BX82" s="524"/>
      <c r="BY82" s="524"/>
      <c r="BZ82" s="524"/>
      <c r="CA82" s="524"/>
      <c r="CB82" s="524"/>
      <c r="CC82" s="524"/>
      <c r="CD82" s="524"/>
      <c r="CE82" s="524"/>
      <c r="CF82" s="524"/>
      <c r="CG82" s="524"/>
      <c r="CH82" s="524"/>
      <c r="CI82" s="524"/>
      <c r="CJ82" s="524"/>
      <c r="CK82" s="524"/>
      <c r="CL82" s="524"/>
      <c r="CM82" s="524"/>
      <c r="CN82" s="524"/>
      <c r="CO82" s="524"/>
      <c r="CP82" s="524"/>
      <c r="CQ82" s="524"/>
      <c r="CR82" s="524"/>
      <c r="CS82" s="524"/>
      <c r="CT82" s="524"/>
      <c r="CU82" s="524"/>
      <c r="CV82" s="524"/>
      <c r="CW82" s="524"/>
      <c r="CX82" s="524"/>
      <c r="CY82" s="524"/>
      <c r="CZ82" s="524"/>
      <c r="DA82" s="524"/>
      <c r="DB82" s="524"/>
      <c r="DC82" s="524"/>
      <c r="DD82" s="524"/>
      <c r="DE82" s="524"/>
      <c r="DF82" s="524"/>
      <c r="DG82" s="524"/>
      <c r="DH82" s="524"/>
      <c r="DI82" s="524"/>
      <c r="DJ82" s="524"/>
      <c r="DK82" s="524"/>
      <c r="DL82" s="524"/>
      <c r="DM82" s="524"/>
      <c r="DN82" s="524"/>
      <c r="DO82" s="524"/>
      <c r="DP82" s="524"/>
      <c r="DQ82" s="524"/>
      <c r="DR82" s="524"/>
      <c r="DS82" s="524"/>
      <c r="DT82" s="524"/>
      <c r="DU82" s="524"/>
      <c r="DV82" s="524"/>
      <c r="DW82" s="524"/>
      <c r="DX82" s="524"/>
      <c r="DY82" s="524"/>
      <c r="DZ82" s="524"/>
      <c r="EA82" s="524"/>
      <c r="EB82" s="524"/>
      <c r="EC82" s="524"/>
      <c r="ED82" s="524"/>
      <c r="EE82" s="524"/>
      <c r="EF82" s="524"/>
      <c r="EG82" s="524"/>
      <c r="EH82" s="524"/>
      <c r="EI82" s="524"/>
      <c r="EJ82" s="524"/>
      <c r="EK82" s="524"/>
      <c r="EL82" s="524"/>
      <c r="EM82" s="524"/>
      <c r="EN82" s="524"/>
      <c r="EO82" s="524"/>
      <c r="EP82" s="524"/>
      <c r="EQ82" s="524"/>
      <c r="ER82" s="524"/>
      <c r="ES82" s="524"/>
      <c r="ET82" s="524"/>
      <c r="EU82" s="524"/>
      <c r="EV82" s="524"/>
      <c r="EW82" s="524"/>
      <c r="EX82" s="524"/>
      <c r="EY82" s="524"/>
      <c r="EZ82" s="524"/>
      <c r="FA82" s="524"/>
      <c r="FB82" s="524"/>
      <c r="FC82" s="524"/>
      <c r="FD82" s="524"/>
      <c r="FE82" s="524"/>
      <c r="FF82" s="524"/>
      <c r="FG82" s="524"/>
      <c r="FH82" s="524"/>
      <c r="FI82" s="524"/>
      <c r="FJ82" s="524"/>
      <c r="FK82" s="524"/>
      <c r="FL82" s="524"/>
      <c r="FM82" s="524"/>
      <c r="FN82" s="524"/>
      <c r="FO82" s="524"/>
      <c r="FP82" s="524"/>
      <c r="FQ82" s="524"/>
      <c r="FR82" s="524"/>
      <c r="FS82" s="524"/>
      <c r="FT82" s="524"/>
      <c r="FU82" s="524"/>
      <c r="FV82" s="524"/>
      <c r="FW82" s="524"/>
      <c r="FX82" s="524"/>
      <c r="FY82" s="524"/>
      <c r="FZ82" s="524"/>
      <c r="GA82" s="524"/>
      <c r="GB82" s="524"/>
      <c r="GC82" s="524"/>
      <c r="GD82" s="524"/>
      <c r="GE82" s="524"/>
      <c r="GF82" s="524"/>
      <c r="GG82" s="524"/>
      <c r="GH82" s="524"/>
      <c r="GI82" s="524"/>
      <c r="GJ82" s="524"/>
      <c r="GK82" s="524"/>
      <c r="GL82" s="524"/>
      <c r="GM82" s="524"/>
      <c r="GN82" s="524"/>
      <c r="GO82" s="524"/>
      <c r="GP82" s="524"/>
      <c r="GQ82" s="524"/>
      <c r="GR82" s="524"/>
      <c r="GS82" s="524"/>
      <c r="GT82" s="524"/>
      <c r="GU82" s="524"/>
      <c r="GV82" s="524"/>
      <c r="GW82" s="524"/>
      <c r="GX82" s="524"/>
      <c r="GY82" s="524"/>
      <c r="GZ82" s="524"/>
      <c r="HA82" s="524"/>
      <c r="HB82" s="524"/>
      <c r="HC82" s="524"/>
      <c r="HD82" s="524"/>
      <c r="HE82" s="524"/>
      <c r="HF82" s="524"/>
      <c r="HG82" s="524"/>
      <c r="HH82" s="524"/>
      <c r="HI82" s="524"/>
      <c r="HJ82" s="524"/>
      <c r="HK82" s="524"/>
      <c r="HL82" s="524"/>
      <c r="HM82" s="524"/>
      <c r="HN82" s="524"/>
      <c r="HO82" s="524"/>
      <c r="HP82" s="524"/>
      <c r="HQ82" s="524"/>
      <c r="HR82" s="524"/>
      <c r="HS82" s="524"/>
      <c r="HT82" s="524"/>
      <c r="HU82" s="524"/>
      <c r="HV82" s="524"/>
      <c r="HW82" s="524"/>
      <c r="HX82" s="524"/>
      <c r="HY82" s="524"/>
      <c r="HZ82" s="524"/>
      <c r="IA82" s="524"/>
      <c r="IB82" s="524"/>
      <c r="IC82" s="524"/>
      <c r="ID82" s="524"/>
      <c r="IE82" s="524"/>
      <c r="IF82" s="524"/>
      <c r="IG82" s="524"/>
      <c r="IH82" s="524"/>
      <c r="II82" s="524"/>
      <c r="IJ82" s="524"/>
      <c r="IK82" s="524"/>
      <c r="IL82" s="524"/>
      <c r="IM82" s="524"/>
      <c r="IN82" s="524"/>
      <c r="IO82" s="524"/>
      <c r="IP82" s="524"/>
      <c r="IQ82" s="524"/>
      <c r="IR82" s="524"/>
      <c r="IS82" s="524"/>
      <c r="IT82" s="524"/>
      <c r="IU82" s="524"/>
      <c r="IV82" s="524"/>
    </row>
    <row r="83" spans="1:256" s="3" customFormat="1" ht="15">
      <c r="A83" s="15">
        <v>41975</v>
      </c>
      <c r="B83" s="3">
        <v>6.3941439999999998</v>
      </c>
      <c r="C83" s="3">
        <v>-13.7</v>
      </c>
      <c r="D83" s="3">
        <v>-17.399999999999999</v>
      </c>
      <c r="E83" s="3">
        <v>-17.7</v>
      </c>
      <c r="F83" s="3">
        <v>-13.5</v>
      </c>
      <c r="G83" s="3">
        <v>-23.3</v>
      </c>
      <c r="H83" s="3">
        <v>-18.3</v>
      </c>
      <c r="I83" s="3">
        <v>-14.7</v>
      </c>
      <c r="J83" s="3">
        <v>-10.199999999999999</v>
      </c>
      <c r="K83" s="3">
        <v>-24.9</v>
      </c>
      <c r="L83" s="3">
        <v>-18.899999999999999</v>
      </c>
      <c r="M83" s="3">
        <v>-11</v>
      </c>
      <c r="N83" s="3">
        <v>-16.5</v>
      </c>
      <c r="O83" s="3">
        <v>-9.8000000000000007</v>
      </c>
      <c r="P83" s="3">
        <v>-4.3</v>
      </c>
      <c r="Q83" s="3">
        <v>-9.1999999999999993</v>
      </c>
      <c r="R83" s="3">
        <v>-10.6</v>
      </c>
      <c r="S83" s="3">
        <v>-11.6</v>
      </c>
      <c r="T83" s="524">
        <v>-7.5</v>
      </c>
      <c r="U83" s="524">
        <v>-12.7</v>
      </c>
      <c r="V83" s="524">
        <v>-27.8</v>
      </c>
      <c r="W83" s="524"/>
      <c r="X83" s="524"/>
      <c r="Y83" s="524"/>
      <c r="Z83" s="524"/>
      <c r="AA83" s="524"/>
      <c r="AB83" s="524"/>
      <c r="AC83" s="524"/>
      <c r="AD83" s="524"/>
      <c r="AE83" s="524"/>
      <c r="AF83" s="524"/>
      <c r="AG83" s="524"/>
      <c r="AH83" s="524"/>
      <c r="AI83" s="524"/>
      <c r="AJ83" s="524"/>
      <c r="AK83" s="524"/>
      <c r="AL83" s="524"/>
      <c r="AM83" s="524"/>
      <c r="AN83" s="524"/>
      <c r="AO83" s="524"/>
      <c r="AP83" s="524"/>
      <c r="AQ83" s="524"/>
      <c r="AR83" s="524"/>
      <c r="AS83" s="524"/>
      <c r="AT83" s="524"/>
      <c r="AU83" s="524"/>
      <c r="AV83" s="524"/>
      <c r="AW83" s="524"/>
      <c r="AX83" s="524"/>
      <c r="AY83" s="524"/>
      <c r="AZ83" s="524"/>
      <c r="BA83" s="524"/>
      <c r="BB83" s="524"/>
      <c r="BC83" s="524"/>
      <c r="BD83" s="524"/>
      <c r="BE83" s="524"/>
      <c r="BF83" s="524"/>
      <c r="BG83" s="524"/>
      <c r="BH83" s="524"/>
      <c r="BI83" s="524"/>
      <c r="BJ83" s="524"/>
      <c r="BK83" s="524"/>
      <c r="BL83" s="524"/>
      <c r="BM83" s="524"/>
      <c r="BN83" s="524"/>
      <c r="BO83" s="524"/>
      <c r="BP83" s="524"/>
      <c r="BQ83" s="524"/>
      <c r="BR83" s="524"/>
      <c r="BS83" s="524"/>
      <c r="BT83" s="524"/>
      <c r="BU83" s="524"/>
      <c r="BV83" s="524"/>
      <c r="BW83" s="524"/>
      <c r="BX83" s="524"/>
      <c r="BY83" s="524"/>
      <c r="BZ83" s="524"/>
      <c r="CA83" s="524"/>
      <c r="CB83" s="524"/>
      <c r="CC83" s="524"/>
      <c r="CD83" s="524"/>
      <c r="CE83" s="524"/>
      <c r="CF83" s="524"/>
      <c r="CG83" s="524"/>
      <c r="CH83" s="524"/>
      <c r="CI83" s="524"/>
      <c r="CJ83" s="524"/>
      <c r="CK83" s="524"/>
      <c r="CL83" s="524"/>
      <c r="CM83" s="524"/>
      <c r="CN83" s="524"/>
      <c r="CO83" s="524"/>
      <c r="CP83" s="524"/>
      <c r="CQ83" s="524"/>
      <c r="CR83" s="524"/>
      <c r="CS83" s="524"/>
      <c r="CT83" s="524"/>
      <c r="CU83" s="524"/>
      <c r="CV83" s="524"/>
      <c r="CW83" s="524"/>
      <c r="CX83" s="524"/>
      <c r="CY83" s="524"/>
      <c r="CZ83" s="524"/>
      <c r="DA83" s="524"/>
      <c r="DB83" s="524"/>
      <c r="DC83" s="524"/>
      <c r="DD83" s="524"/>
      <c r="DE83" s="524"/>
      <c r="DF83" s="524"/>
      <c r="DG83" s="524"/>
      <c r="DH83" s="524"/>
      <c r="DI83" s="524"/>
      <c r="DJ83" s="524"/>
      <c r="DK83" s="524"/>
      <c r="DL83" s="524"/>
      <c r="DM83" s="524"/>
      <c r="DN83" s="524"/>
      <c r="DO83" s="524"/>
      <c r="DP83" s="524"/>
      <c r="DQ83" s="524"/>
      <c r="DR83" s="524"/>
      <c r="DS83" s="524"/>
      <c r="DT83" s="524"/>
      <c r="DU83" s="524"/>
      <c r="DV83" s="524"/>
      <c r="DW83" s="524"/>
      <c r="DX83" s="524"/>
      <c r="DY83" s="524"/>
      <c r="DZ83" s="524"/>
      <c r="EA83" s="524"/>
      <c r="EB83" s="524"/>
      <c r="EC83" s="524"/>
      <c r="ED83" s="524"/>
      <c r="EE83" s="524"/>
      <c r="EF83" s="524"/>
      <c r="EG83" s="524"/>
      <c r="EH83" s="524"/>
      <c r="EI83" s="524"/>
      <c r="EJ83" s="524"/>
      <c r="EK83" s="524"/>
      <c r="EL83" s="524"/>
      <c r="EM83" s="524"/>
      <c r="EN83" s="524"/>
      <c r="EO83" s="524"/>
      <c r="EP83" s="524"/>
      <c r="EQ83" s="524"/>
      <c r="ER83" s="524"/>
      <c r="ES83" s="524"/>
      <c r="ET83" s="524"/>
      <c r="EU83" s="524"/>
      <c r="EV83" s="524"/>
      <c r="EW83" s="524"/>
      <c r="EX83" s="524"/>
      <c r="EY83" s="524"/>
      <c r="EZ83" s="524"/>
      <c r="FA83" s="524"/>
      <c r="FB83" s="524"/>
      <c r="FC83" s="524"/>
      <c r="FD83" s="524"/>
      <c r="FE83" s="524"/>
      <c r="FF83" s="524"/>
      <c r="FG83" s="524"/>
      <c r="FH83" s="524"/>
      <c r="FI83" s="524"/>
      <c r="FJ83" s="524"/>
      <c r="FK83" s="524"/>
      <c r="FL83" s="524"/>
      <c r="FM83" s="524"/>
      <c r="FN83" s="524"/>
      <c r="FO83" s="524"/>
      <c r="FP83" s="524"/>
      <c r="FQ83" s="524"/>
      <c r="FR83" s="524"/>
      <c r="FS83" s="524"/>
      <c r="FT83" s="524"/>
      <c r="FU83" s="524"/>
      <c r="FV83" s="524"/>
      <c r="FW83" s="524"/>
      <c r="FX83" s="524"/>
      <c r="FY83" s="524"/>
      <c r="FZ83" s="524"/>
      <c r="GA83" s="524"/>
      <c r="GB83" s="524"/>
      <c r="GC83" s="524"/>
      <c r="GD83" s="524"/>
      <c r="GE83" s="524"/>
      <c r="GF83" s="524"/>
      <c r="GG83" s="524"/>
      <c r="GH83" s="524"/>
      <c r="GI83" s="524"/>
      <c r="GJ83" s="524"/>
      <c r="GK83" s="524"/>
      <c r="GL83" s="524"/>
      <c r="GM83" s="524"/>
      <c r="GN83" s="524"/>
      <c r="GO83" s="524"/>
      <c r="GP83" s="524"/>
      <c r="GQ83" s="524"/>
      <c r="GR83" s="524"/>
      <c r="GS83" s="524"/>
      <c r="GT83" s="524"/>
      <c r="GU83" s="524"/>
      <c r="GV83" s="524"/>
      <c r="GW83" s="524"/>
      <c r="GX83" s="524"/>
      <c r="GY83" s="524"/>
      <c r="GZ83" s="524"/>
      <c r="HA83" s="524"/>
      <c r="HB83" s="524"/>
      <c r="HC83" s="524"/>
      <c r="HD83" s="524"/>
      <c r="HE83" s="524"/>
      <c r="HF83" s="524"/>
      <c r="HG83" s="524"/>
      <c r="HH83" s="524"/>
      <c r="HI83" s="524"/>
      <c r="HJ83" s="524"/>
      <c r="HK83" s="524"/>
      <c r="HL83" s="524"/>
      <c r="HM83" s="524"/>
      <c r="HN83" s="524"/>
      <c r="HO83" s="524"/>
      <c r="HP83" s="524"/>
      <c r="HQ83" s="524"/>
      <c r="HR83" s="524"/>
      <c r="HS83" s="524"/>
      <c r="HT83" s="524"/>
      <c r="HU83" s="524"/>
      <c r="HV83" s="524"/>
      <c r="HW83" s="524"/>
      <c r="HX83" s="524"/>
      <c r="HY83" s="524"/>
      <c r="HZ83" s="524"/>
      <c r="IA83" s="524"/>
      <c r="IB83" s="524"/>
      <c r="IC83" s="524"/>
      <c r="ID83" s="524"/>
      <c r="IE83" s="524"/>
      <c r="IF83" s="524"/>
      <c r="IG83" s="524"/>
      <c r="IH83" s="524"/>
      <c r="II83" s="524"/>
      <c r="IJ83" s="524"/>
      <c r="IK83" s="524"/>
      <c r="IL83" s="524"/>
      <c r="IM83" s="524"/>
      <c r="IN83" s="524"/>
      <c r="IO83" s="524"/>
      <c r="IP83" s="524"/>
      <c r="IQ83" s="524"/>
      <c r="IR83" s="524"/>
      <c r="IS83" s="524"/>
      <c r="IT83" s="524"/>
      <c r="IU83" s="524"/>
      <c r="IV83" s="524"/>
    </row>
    <row r="84" spans="1:256" s="3" customFormat="1" ht="15">
      <c r="A84" s="15">
        <v>41974</v>
      </c>
      <c r="B84" s="3">
        <v>6.2648760000000001</v>
      </c>
      <c r="C84" s="3">
        <v>-15.5</v>
      </c>
      <c r="D84" s="3">
        <v>-18.399999999999999</v>
      </c>
      <c r="E84" s="3">
        <v>-18.399999999999999</v>
      </c>
      <c r="F84" s="3">
        <v>-14.1</v>
      </c>
      <c r="G84" s="3">
        <v>-24.7</v>
      </c>
      <c r="H84" s="3">
        <v>-19</v>
      </c>
      <c r="I84" s="3">
        <v>-15.3</v>
      </c>
      <c r="J84" s="3">
        <v>-10.3</v>
      </c>
      <c r="K84" s="3">
        <v>-26.1</v>
      </c>
      <c r="L84" s="3">
        <v>-19.600000000000001</v>
      </c>
      <c r="M84" s="3">
        <v>-11.1</v>
      </c>
      <c r="N84" s="3">
        <v>-16.600000000000001</v>
      </c>
      <c r="O84" s="3">
        <v>-9.6</v>
      </c>
      <c r="P84" s="3">
        <v>-4.2</v>
      </c>
      <c r="Q84" s="3">
        <v>-9.9</v>
      </c>
      <c r="R84" s="3">
        <v>-11.6</v>
      </c>
      <c r="S84" s="3">
        <v>-12.6</v>
      </c>
      <c r="T84" s="524">
        <v>-8.5</v>
      </c>
      <c r="U84" s="524">
        <v>-14.1</v>
      </c>
      <c r="V84" s="524">
        <v>-29.4</v>
      </c>
      <c r="W84" s="524"/>
      <c r="X84" s="524"/>
      <c r="Y84" s="524"/>
      <c r="Z84" s="524"/>
      <c r="AA84" s="524"/>
      <c r="AB84" s="524"/>
      <c r="AC84" s="524"/>
      <c r="AD84" s="524"/>
      <c r="AE84" s="524"/>
      <c r="AF84" s="524"/>
      <c r="AG84" s="524"/>
      <c r="AH84" s="524"/>
      <c r="AI84" s="524"/>
      <c r="AJ84" s="524"/>
      <c r="AK84" s="524"/>
      <c r="AL84" s="524"/>
      <c r="AM84" s="524"/>
      <c r="AN84" s="524"/>
      <c r="AO84" s="524"/>
      <c r="AP84" s="524"/>
      <c r="AQ84" s="524"/>
      <c r="AR84" s="524"/>
      <c r="AS84" s="524"/>
      <c r="AT84" s="524"/>
      <c r="AU84" s="524"/>
      <c r="AV84" s="524"/>
      <c r="AW84" s="524"/>
      <c r="AX84" s="524"/>
      <c r="AY84" s="524"/>
      <c r="AZ84" s="524"/>
      <c r="BA84" s="524"/>
      <c r="BB84" s="524"/>
      <c r="BC84" s="524"/>
      <c r="BD84" s="524"/>
      <c r="BE84" s="524"/>
      <c r="BF84" s="524"/>
      <c r="BG84" s="524"/>
      <c r="BH84" s="524"/>
      <c r="BI84" s="524"/>
      <c r="BJ84" s="524"/>
      <c r="BK84" s="524"/>
      <c r="BL84" s="524"/>
      <c r="BM84" s="524"/>
      <c r="BN84" s="524"/>
      <c r="BO84" s="524"/>
      <c r="BP84" s="524"/>
      <c r="BQ84" s="524"/>
      <c r="BR84" s="524"/>
      <c r="BS84" s="524"/>
      <c r="BT84" s="524"/>
      <c r="BU84" s="524"/>
      <c r="BV84" s="524"/>
      <c r="BW84" s="524"/>
      <c r="BX84" s="524"/>
      <c r="BY84" s="524"/>
      <c r="BZ84" s="524"/>
      <c r="CA84" s="524"/>
      <c r="CB84" s="524"/>
      <c r="CC84" s="524"/>
      <c r="CD84" s="524"/>
      <c r="CE84" s="524"/>
      <c r="CF84" s="524"/>
      <c r="CG84" s="524"/>
      <c r="CH84" s="524"/>
      <c r="CI84" s="524"/>
      <c r="CJ84" s="524"/>
      <c r="CK84" s="524"/>
      <c r="CL84" s="524"/>
      <c r="CM84" s="524"/>
      <c r="CN84" s="524"/>
      <c r="CO84" s="524"/>
      <c r="CP84" s="524"/>
      <c r="CQ84" s="524"/>
      <c r="CR84" s="524"/>
      <c r="CS84" s="524"/>
      <c r="CT84" s="524"/>
      <c r="CU84" s="524"/>
      <c r="CV84" s="524"/>
      <c r="CW84" s="524"/>
      <c r="CX84" s="524"/>
      <c r="CY84" s="524"/>
      <c r="CZ84" s="524"/>
      <c r="DA84" s="524"/>
      <c r="DB84" s="524"/>
      <c r="DC84" s="524"/>
      <c r="DD84" s="524"/>
      <c r="DE84" s="524"/>
      <c r="DF84" s="524"/>
      <c r="DG84" s="524"/>
      <c r="DH84" s="524"/>
      <c r="DI84" s="524"/>
      <c r="DJ84" s="524"/>
      <c r="DK84" s="524"/>
      <c r="DL84" s="524"/>
      <c r="DM84" s="524"/>
      <c r="DN84" s="524"/>
      <c r="DO84" s="524"/>
      <c r="DP84" s="524"/>
      <c r="DQ84" s="524"/>
      <c r="DR84" s="524"/>
      <c r="DS84" s="524"/>
      <c r="DT84" s="524"/>
      <c r="DU84" s="524"/>
      <c r="DV84" s="524"/>
      <c r="DW84" s="524"/>
      <c r="DX84" s="524"/>
      <c r="DY84" s="524"/>
      <c r="DZ84" s="524"/>
      <c r="EA84" s="524"/>
      <c r="EB84" s="524"/>
      <c r="EC84" s="524"/>
      <c r="ED84" s="524"/>
      <c r="EE84" s="524"/>
      <c r="EF84" s="524"/>
      <c r="EG84" s="524"/>
      <c r="EH84" s="524"/>
      <c r="EI84" s="524"/>
      <c r="EJ84" s="524"/>
      <c r="EK84" s="524"/>
      <c r="EL84" s="524"/>
      <c r="EM84" s="524"/>
      <c r="EN84" s="524"/>
      <c r="EO84" s="524"/>
      <c r="EP84" s="524"/>
      <c r="EQ84" s="524"/>
      <c r="ER84" s="524"/>
      <c r="ES84" s="524"/>
      <c r="ET84" s="524"/>
      <c r="EU84" s="524"/>
      <c r="EV84" s="524"/>
      <c r="EW84" s="524"/>
      <c r="EX84" s="524"/>
      <c r="EY84" s="524"/>
      <c r="EZ84" s="524"/>
      <c r="FA84" s="524"/>
      <c r="FB84" s="524"/>
      <c r="FC84" s="524"/>
      <c r="FD84" s="524"/>
      <c r="FE84" s="524"/>
      <c r="FF84" s="524"/>
      <c r="FG84" s="524"/>
      <c r="FH84" s="524"/>
      <c r="FI84" s="524"/>
      <c r="FJ84" s="524"/>
      <c r="FK84" s="524"/>
      <c r="FL84" s="524"/>
      <c r="FM84" s="524"/>
      <c r="FN84" s="524"/>
      <c r="FO84" s="524"/>
      <c r="FP84" s="524"/>
      <c r="FQ84" s="524"/>
      <c r="FR84" s="524"/>
      <c r="FS84" s="524"/>
      <c r="FT84" s="524"/>
      <c r="FU84" s="524"/>
      <c r="FV84" s="524"/>
      <c r="FW84" s="524"/>
      <c r="FX84" s="524"/>
      <c r="FY84" s="524"/>
      <c r="FZ84" s="524"/>
      <c r="GA84" s="524"/>
      <c r="GB84" s="524"/>
      <c r="GC84" s="524"/>
      <c r="GD84" s="524"/>
      <c r="GE84" s="524"/>
      <c r="GF84" s="524"/>
      <c r="GG84" s="524"/>
      <c r="GH84" s="524"/>
      <c r="GI84" s="524"/>
      <c r="GJ84" s="524"/>
      <c r="GK84" s="524"/>
      <c r="GL84" s="524"/>
      <c r="GM84" s="524"/>
      <c r="GN84" s="524"/>
      <c r="GO84" s="524"/>
      <c r="GP84" s="524"/>
      <c r="GQ84" s="524"/>
      <c r="GR84" s="524"/>
      <c r="GS84" s="524"/>
      <c r="GT84" s="524"/>
      <c r="GU84" s="524"/>
      <c r="GV84" s="524"/>
      <c r="GW84" s="524"/>
      <c r="GX84" s="524"/>
      <c r="GY84" s="524"/>
      <c r="GZ84" s="524"/>
      <c r="HA84" s="524"/>
      <c r="HB84" s="524"/>
      <c r="HC84" s="524"/>
      <c r="HD84" s="524"/>
      <c r="HE84" s="524"/>
      <c r="HF84" s="524"/>
      <c r="HG84" s="524"/>
      <c r="HH84" s="524"/>
      <c r="HI84" s="524"/>
      <c r="HJ84" s="524"/>
      <c r="HK84" s="524"/>
      <c r="HL84" s="524"/>
      <c r="HM84" s="524"/>
      <c r="HN84" s="524"/>
      <c r="HO84" s="524"/>
      <c r="HP84" s="524"/>
      <c r="HQ84" s="524"/>
      <c r="HR84" s="524"/>
      <c r="HS84" s="524"/>
      <c r="HT84" s="524"/>
      <c r="HU84" s="524"/>
      <c r="HV84" s="524"/>
      <c r="HW84" s="524"/>
      <c r="HX84" s="524"/>
      <c r="HY84" s="524"/>
      <c r="HZ84" s="524"/>
      <c r="IA84" s="524"/>
      <c r="IB84" s="524"/>
      <c r="IC84" s="524"/>
      <c r="ID84" s="524"/>
      <c r="IE84" s="524"/>
      <c r="IF84" s="524"/>
      <c r="IG84" s="524"/>
      <c r="IH84" s="524"/>
      <c r="II84" s="524"/>
      <c r="IJ84" s="524"/>
      <c r="IK84" s="524"/>
      <c r="IL84" s="524"/>
      <c r="IM84" s="524"/>
      <c r="IN84" s="524"/>
      <c r="IO84" s="524"/>
      <c r="IP84" s="524"/>
      <c r="IQ84" s="524"/>
      <c r="IR84" s="524"/>
      <c r="IS84" s="524"/>
      <c r="IT84" s="524"/>
      <c r="IU84" s="524"/>
      <c r="IV84" s="524"/>
    </row>
    <row r="85" spans="1:256" s="3" customFormat="1" ht="15">
      <c r="A85" s="15">
        <v>41971</v>
      </c>
      <c r="B85" s="3">
        <v>6.2499140000000004</v>
      </c>
      <c r="C85" s="3">
        <v>-15.8</v>
      </c>
      <c r="D85" s="3">
        <v>-18.8</v>
      </c>
      <c r="E85" s="3">
        <v>-18.5</v>
      </c>
      <c r="F85" s="3">
        <v>-14.2</v>
      </c>
      <c r="G85" s="3">
        <v>-25.1</v>
      </c>
      <c r="H85" s="3">
        <v>-19.100000000000001</v>
      </c>
      <c r="I85" s="3">
        <v>-15.4</v>
      </c>
      <c r="J85" s="3">
        <v>-10.4</v>
      </c>
      <c r="K85" s="3">
        <v>-26.4</v>
      </c>
      <c r="L85" s="3">
        <v>-19.8</v>
      </c>
      <c r="M85" s="3">
        <v>-11.2</v>
      </c>
      <c r="N85" s="3">
        <v>-16.7</v>
      </c>
      <c r="O85" s="3">
        <v>-9.6999999999999993</v>
      </c>
      <c r="P85" s="3">
        <v>-4.2</v>
      </c>
      <c r="Q85" s="3">
        <v>-10.1</v>
      </c>
      <c r="R85" s="3">
        <v>-11.6</v>
      </c>
      <c r="S85" s="3">
        <v>-12.7</v>
      </c>
      <c r="T85" s="524">
        <v>-8.6</v>
      </c>
      <c r="U85" s="524">
        <v>-14.3</v>
      </c>
      <c r="V85" s="524">
        <v>-29.8</v>
      </c>
      <c r="W85" s="524"/>
      <c r="X85" s="524"/>
      <c r="Y85" s="524"/>
      <c r="Z85" s="524"/>
      <c r="AA85" s="524"/>
      <c r="AB85" s="524"/>
      <c r="AC85" s="524"/>
      <c r="AD85" s="524"/>
      <c r="AE85" s="524"/>
      <c r="AF85" s="524"/>
      <c r="AG85" s="524"/>
      <c r="AH85" s="524"/>
      <c r="AI85" s="524"/>
      <c r="AJ85" s="524"/>
      <c r="AK85" s="524"/>
      <c r="AL85" s="524"/>
      <c r="AM85" s="524"/>
      <c r="AN85" s="524"/>
      <c r="AO85" s="524"/>
      <c r="AP85" s="524"/>
      <c r="AQ85" s="524"/>
      <c r="AR85" s="524"/>
      <c r="AS85" s="524"/>
      <c r="AT85" s="524"/>
      <c r="AU85" s="524"/>
      <c r="AV85" s="524"/>
      <c r="AW85" s="524"/>
      <c r="AX85" s="524"/>
      <c r="AY85" s="524"/>
      <c r="AZ85" s="524"/>
      <c r="BA85" s="524"/>
      <c r="BB85" s="524"/>
      <c r="BC85" s="524"/>
      <c r="BD85" s="524"/>
      <c r="BE85" s="524"/>
      <c r="BF85" s="524"/>
      <c r="BG85" s="524"/>
      <c r="BH85" s="524"/>
      <c r="BI85" s="524"/>
      <c r="BJ85" s="524"/>
      <c r="BK85" s="524"/>
      <c r="BL85" s="524"/>
      <c r="BM85" s="524"/>
      <c r="BN85" s="524"/>
      <c r="BO85" s="524"/>
      <c r="BP85" s="524"/>
      <c r="BQ85" s="524"/>
      <c r="BR85" s="524"/>
      <c r="BS85" s="524"/>
      <c r="BT85" s="524"/>
      <c r="BU85" s="524"/>
      <c r="BV85" s="524"/>
      <c r="BW85" s="524"/>
      <c r="BX85" s="524"/>
      <c r="BY85" s="524"/>
      <c r="BZ85" s="524"/>
      <c r="CA85" s="524"/>
      <c r="CB85" s="524"/>
      <c r="CC85" s="524"/>
      <c r="CD85" s="524"/>
      <c r="CE85" s="524"/>
      <c r="CF85" s="524"/>
      <c r="CG85" s="524"/>
      <c r="CH85" s="524"/>
      <c r="CI85" s="524"/>
      <c r="CJ85" s="524"/>
      <c r="CK85" s="524"/>
      <c r="CL85" s="524"/>
      <c r="CM85" s="524"/>
      <c r="CN85" s="524"/>
      <c r="CO85" s="524"/>
      <c r="CP85" s="524"/>
      <c r="CQ85" s="524"/>
      <c r="CR85" s="524"/>
      <c r="CS85" s="524"/>
      <c r="CT85" s="524"/>
      <c r="CU85" s="524"/>
      <c r="CV85" s="524"/>
      <c r="CW85" s="524"/>
      <c r="CX85" s="524"/>
      <c r="CY85" s="524"/>
      <c r="CZ85" s="524"/>
      <c r="DA85" s="524"/>
      <c r="DB85" s="524"/>
      <c r="DC85" s="524"/>
      <c r="DD85" s="524"/>
      <c r="DE85" s="524"/>
      <c r="DF85" s="524"/>
      <c r="DG85" s="524"/>
      <c r="DH85" s="524"/>
      <c r="DI85" s="524"/>
      <c r="DJ85" s="524"/>
      <c r="DK85" s="524"/>
      <c r="DL85" s="524"/>
      <c r="DM85" s="524"/>
      <c r="DN85" s="524"/>
      <c r="DO85" s="524"/>
      <c r="DP85" s="524"/>
      <c r="DQ85" s="524"/>
      <c r="DR85" s="524"/>
      <c r="DS85" s="524"/>
      <c r="DT85" s="524"/>
      <c r="DU85" s="524"/>
      <c r="DV85" s="524"/>
      <c r="DW85" s="524"/>
      <c r="DX85" s="524"/>
      <c r="DY85" s="524"/>
      <c r="DZ85" s="524"/>
      <c r="EA85" s="524"/>
      <c r="EB85" s="524"/>
      <c r="EC85" s="524"/>
      <c r="ED85" s="524"/>
      <c r="EE85" s="524"/>
      <c r="EF85" s="524"/>
      <c r="EG85" s="524"/>
      <c r="EH85" s="524"/>
      <c r="EI85" s="524"/>
      <c r="EJ85" s="524"/>
      <c r="EK85" s="524"/>
      <c r="EL85" s="524"/>
      <c r="EM85" s="524"/>
      <c r="EN85" s="524"/>
      <c r="EO85" s="524"/>
      <c r="EP85" s="524"/>
      <c r="EQ85" s="524"/>
      <c r="ER85" s="524"/>
      <c r="ES85" s="524"/>
      <c r="ET85" s="524"/>
      <c r="EU85" s="524"/>
      <c r="EV85" s="524"/>
      <c r="EW85" s="524"/>
      <c r="EX85" s="524"/>
      <c r="EY85" s="524"/>
      <c r="EZ85" s="524"/>
      <c r="FA85" s="524"/>
      <c r="FB85" s="524"/>
      <c r="FC85" s="524"/>
      <c r="FD85" s="524"/>
      <c r="FE85" s="524"/>
      <c r="FF85" s="524"/>
      <c r="FG85" s="524"/>
      <c r="FH85" s="524"/>
      <c r="FI85" s="524"/>
      <c r="FJ85" s="524"/>
      <c r="FK85" s="524"/>
      <c r="FL85" s="524"/>
      <c r="FM85" s="524"/>
      <c r="FN85" s="524"/>
      <c r="FO85" s="524"/>
      <c r="FP85" s="524"/>
      <c r="FQ85" s="524"/>
      <c r="FR85" s="524"/>
      <c r="FS85" s="524"/>
      <c r="FT85" s="524"/>
      <c r="FU85" s="524"/>
      <c r="FV85" s="524"/>
      <c r="FW85" s="524"/>
      <c r="FX85" s="524"/>
      <c r="FY85" s="524"/>
      <c r="FZ85" s="524"/>
      <c r="GA85" s="524"/>
      <c r="GB85" s="524"/>
      <c r="GC85" s="524"/>
      <c r="GD85" s="524"/>
      <c r="GE85" s="524"/>
      <c r="GF85" s="524"/>
      <c r="GG85" s="524"/>
      <c r="GH85" s="524"/>
      <c r="GI85" s="524"/>
      <c r="GJ85" s="524"/>
      <c r="GK85" s="524"/>
      <c r="GL85" s="524"/>
      <c r="GM85" s="524"/>
      <c r="GN85" s="524"/>
      <c r="GO85" s="524"/>
      <c r="GP85" s="524"/>
      <c r="GQ85" s="524"/>
      <c r="GR85" s="524"/>
      <c r="GS85" s="524"/>
      <c r="GT85" s="524"/>
      <c r="GU85" s="524"/>
      <c r="GV85" s="524"/>
      <c r="GW85" s="524"/>
      <c r="GX85" s="524"/>
      <c r="GY85" s="524"/>
      <c r="GZ85" s="524"/>
      <c r="HA85" s="524"/>
      <c r="HB85" s="524"/>
      <c r="HC85" s="524"/>
      <c r="HD85" s="524"/>
      <c r="HE85" s="524"/>
      <c r="HF85" s="524"/>
      <c r="HG85" s="524"/>
      <c r="HH85" s="524"/>
      <c r="HI85" s="524"/>
      <c r="HJ85" s="524"/>
      <c r="HK85" s="524"/>
      <c r="HL85" s="524"/>
      <c r="HM85" s="524"/>
      <c r="HN85" s="524"/>
      <c r="HO85" s="524"/>
      <c r="HP85" s="524"/>
      <c r="HQ85" s="524"/>
      <c r="HR85" s="524"/>
      <c r="HS85" s="524"/>
      <c r="HT85" s="524"/>
      <c r="HU85" s="524"/>
      <c r="HV85" s="524"/>
      <c r="HW85" s="524"/>
      <c r="HX85" s="524"/>
      <c r="HY85" s="524"/>
      <c r="HZ85" s="524"/>
      <c r="IA85" s="524"/>
      <c r="IB85" s="524"/>
      <c r="IC85" s="524"/>
      <c r="ID85" s="524"/>
      <c r="IE85" s="524"/>
      <c r="IF85" s="524"/>
      <c r="IG85" s="524"/>
      <c r="IH85" s="524"/>
      <c r="II85" s="524"/>
      <c r="IJ85" s="524"/>
      <c r="IK85" s="524"/>
      <c r="IL85" s="524"/>
      <c r="IM85" s="524"/>
      <c r="IN85" s="524"/>
      <c r="IO85" s="524"/>
      <c r="IP85" s="524"/>
      <c r="IQ85" s="524"/>
      <c r="IR85" s="524"/>
      <c r="IS85" s="524"/>
      <c r="IT85" s="524"/>
      <c r="IU85" s="524"/>
      <c r="IV85" s="524"/>
    </row>
    <row r="86" spans="1:256" ht="15">
      <c r="A86" s="15">
        <v>41969</v>
      </c>
      <c r="B86" s="3">
        <v>6.3095189999999999</v>
      </c>
      <c r="C86" s="3">
        <v>-15.1</v>
      </c>
      <c r="D86" s="3">
        <v>-18.5</v>
      </c>
      <c r="E86" s="3">
        <v>-18.399999999999999</v>
      </c>
      <c r="F86" s="3">
        <v>-14.1</v>
      </c>
      <c r="G86" s="3">
        <v>-24.7</v>
      </c>
      <c r="H86" s="3">
        <v>-19</v>
      </c>
      <c r="I86" s="3">
        <v>-15.3</v>
      </c>
      <c r="J86" s="3">
        <v>-10.4</v>
      </c>
      <c r="K86" s="3">
        <v>-26.1</v>
      </c>
      <c r="L86" s="3">
        <v>-19.600000000000001</v>
      </c>
      <c r="M86" s="3">
        <v>-11.3</v>
      </c>
      <c r="N86" s="3">
        <v>-16.8</v>
      </c>
      <c r="O86" s="3">
        <v>-9.8000000000000007</v>
      </c>
      <c r="P86" s="3">
        <v>-4.2</v>
      </c>
      <c r="Q86" s="3">
        <v>-9.8000000000000007</v>
      </c>
      <c r="R86" s="3">
        <v>-11.3</v>
      </c>
      <c r="S86" s="3">
        <v>-12.3</v>
      </c>
      <c r="T86" s="524">
        <v>-8.1999999999999993</v>
      </c>
      <c r="U86" s="524">
        <v>-13.8</v>
      </c>
      <c r="V86" s="524">
        <v>-29.3</v>
      </c>
      <c r="W86" s="524"/>
      <c r="X86" s="524"/>
      <c r="Y86" s="524"/>
      <c r="Z86" s="524"/>
      <c r="AA86" s="524"/>
      <c r="AB86" s="524"/>
      <c r="AC86" s="524"/>
      <c r="AD86" s="524"/>
      <c r="AE86" s="524"/>
      <c r="AF86" s="524"/>
      <c r="AG86" s="524"/>
      <c r="AH86" s="524"/>
      <c r="AI86" s="524"/>
      <c r="AJ86" s="524"/>
      <c r="AK86" s="524"/>
      <c r="AL86" s="524"/>
      <c r="AM86" s="524"/>
      <c r="AN86" s="524"/>
      <c r="AO86" s="524"/>
      <c r="AP86" s="524"/>
      <c r="AQ86" s="524"/>
      <c r="AR86" s="524"/>
      <c r="AS86" s="524"/>
      <c r="AT86" s="524"/>
      <c r="AU86" s="524"/>
      <c r="AV86" s="524"/>
      <c r="AW86" s="524"/>
      <c r="AX86" s="524"/>
      <c r="AY86" s="524"/>
      <c r="AZ86" s="524"/>
      <c r="BA86" s="524"/>
      <c r="BB86" s="524"/>
      <c r="BC86" s="524"/>
      <c r="BD86" s="524"/>
      <c r="BE86" s="524"/>
      <c r="BF86" s="524"/>
      <c r="BG86" s="524"/>
      <c r="BH86" s="524"/>
      <c r="BI86" s="524"/>
      <c r="BJ86" s="524"/>
      <c r="BK86" s="524"/>
      <c r="BL86" s="524"/>
      <c r="BM86" s="524"/>
      <c r="BN86" s="524"/>
      <c r="BO86" s="524"/>
      <c r="BP86" s="524"/>
      <c r="BQ86" s="524"/>
      <c r="BR86" s="524"/>
      <c r="BS86" s="524"/>
      <c r="BT86" s="524"/>
      <c r="BU86" s="524"/>
      <c r="BV86" s="524"/>
      <c r="BW86" s="524"/>
      <c r="BX86" s="524"/>
      <c r="BY86" s="524"/>
      <c r="BZ86" s="524"/>
      <c r="CA86" s="524"/>
      <c r="CB86" s="524"/>
      <c r="CC86" s="524"/>
      <c r="CD86" s="524"/>
      <c r="CE86" s="524"/>
      <c r="CF86" s="524"/>
      <c r="CG86" s="524"/>
      <c r="CH86" s="524"/>
      <c r="CI86" s="524"/>
      <c r="CJ86" s="524"/>
      <c r="CK86" s="524"/>
      <c r="CL86" s="524"/>
      <c r="CM86" s="524"/>
      <c r="CN86" s="524"/>
      <c r="CO86" s="524"/>
      <c r="CP86" s="524"/>
      <c r="CQ86" s="524"/>
      <c r="CR86" s="524"/>
      <c r="CS86" s="524"/>
      <c r="CT86" s="524"/>
      <c r="CU86" s="524"/>
      <c r="CV86" s="524"/>
      <c r="CW86" s="524"/>
      <c r="CX86" s="524"/>
      <c r="CY86" s="524"/>
      <c r="CZ86" s="524"/>
      <c r="DA86" s="524"/>
      <c r="DB86" s="524"/>
      <c r="DC86" s="524"/>
      <c r="DD86" s="524"/>
      <c r="DE86" s="524"/>
      <c r="DF86" s="524"/>
      <c r="DG86" s="524"/>
      <c r="DH86" s="524"/>
      <c r="DI86" s="524"/>
      <c r="DJ86" s="524"/>
      <c r="DK86" s="524"/>
      <c r="DL86" s="524"/>
      <c r="DM86" s="524"/>
      <c r="DN86" s="524"/>
      <c r="DO86" s="524"/>
      <c r="DP86" s="524"/>
      <c r="DQ86" s="524"/>
      <c r="DR86" s="524"/>
      <c r="DS86" s="524"/>
      <c r="DT86" s="524"/>
      <c r="DU86" s="524"/>
      <c r="DV86" s="524"/>
      <c r="DW86" s="524"/>
      <c r="DX86" s="524"/>
      <c r="DY86" s="524"/>
      <c r="DZ86" s="524"/>
      <c r="EA86" s="524"/>
      <c r="EB86" s="524"/>
      <c r="EC86" s="524"/>
      <c r="ED86" s="524"/>
      <c r="EE86" s="524"/>
      <c r="EF86" s="524"/>
      <c r="EG86" s="524"/>
      <c r="EH86" s="524"/>
      <c r="EI86" s="524"/>
      <c r="EJ86" s="524"/>
      <c r="EK86" s="524"/>
      <c r="EL86" s="524"/>
      <c r="EM86" s="524"/>
      <c r="EN86" s="524"/>
      <c r="EO86" s="524"/>
      <c r="EP86" s="524"/>
      <c r="EQ86" s="524"/>
      <c r="ER86" s="524"/>
      <c r="ES86" s="524"/>
      <c r="ET86" s="524"/>
      <c r="EU86" s="524"/>
      <c r="EV86" s="524"/>
      <c r="EW86" s="524"/>
      <c r="EX86" s="524"/>
      <c r="EY86" s="524"/>
      <c r="EZ86" s="524"/>
      <c r="FA86" s="524"/>
      <c r="FB86" s="524"/>
      <c r="FC86" s="524"/>
      <c r="FD86" s="524"/>
      <c r="FE86" s="524"/>
      <c r="FF86" s="524"/>
      <c r="FG86" s="524"/>
      <c r="FH86" s="524"/>
      <c r="FI86" s="524"/>
      <c r="FJ86" s="524"/>
      <c r="FK86" s="524"/>
      <c r="FL86" s="524"/>
      <c r="FM86" s="524"/>
      <c r="FN86" s="524"/>
      <c r="FO86" s="524"/>
      <c r="FP86" s="524"/>
      <c r="FQ86" s="524"/>
      <c r="FR86" s="524"/>
      <c r="FS86" s="524"/>
      <c r="FT86" s="524"/>
      <c r="FU86" s="524"/>
      <c r="FV86" s="524"/>
      <c r="FW86" s="524"/>
      <c r="FX86" s="524"/>
      <c r="FY86" s="524"/>
      <c r="FZ86" s="524"/>
      <c r="GA86" s="524"/>
      <c r="GB86" s="524"/>
      <c r="GC86" s="524"/>
      <c r="GD86" s="524"/>
      <c r="GE86" s="524"/>
      <c r="GF86" s="524"/>
      <c r="GG86" s="524"/>
      <c r="GH86" s="524"/>
      <c r="GI86" s="524"/>
      <c r="GJ86" s="524"/>
      <c r="GK86" s="524"/>
      <c r="GL86" s="524"/>
      <c r="GM86" s="524"/>
      <c r="GN86" s="524"/>
      <c r="GO86" s="524"/>
      <c r="GP86" s="524"/>
      <c r="GQ86" s="524"/>
      <c r="GR86" s="524"/>
      <c r="GS86" s="524"/>
      <c r="GT86" s="524"/>
      <c r="GU86" s="524"/>
      <c r="GV86" s="524"/>
      <c r="GW86" s="524"/>
      <c r="GX86" s="524"/>
      <c r="GY86" s="524"/>
      <c r="GZ86" s="524"/>
      <c r="HA86" s="524"/>
      <c r="HB86" s="524"/>
      <c r="HC86" s="524"/>
      <c r="HD86" s="524"/>
      <c r="HE86" s="524"/>
      <c r="HF86" s="524"/>
      <c r="HG86" s="524"/>
      <c r="HH86" s="524"/>
      <c r="HI86" s="524"/>
      <c r="HJ86" s="524"/>
      <c r="HK86" s="524"/>
      <c r="HL86" s="524"/>
      <c r="HM86" s="524"/>
      <c r="HN86" s="524"/>
      <c r="HO86" s="524"/>
      <c r="HP86" s="524"/>
      <c r="HQ86" s="524"/>
      <c r="HR86" s="524"/>
      <c r="HS86" s="524"/>
      <c r="HT86" s="524"/>
      <c r="HU86" s="524"/>
      <c r="HV86" s="524"/>
      <c r="HW86" s="524"/>
      <c r="HX86" s="524"/>
      <c r="HY86" s="524"/>
      <c r="HZ86" s="524"/>
      <c r="IA86" s="524"/>
      <c r="IB86" s="524"/>
      <c r="IC86" s="524"/>
      <c r="ID86" s="524"/>
      <c r="IE86" s="524"/>
      <c r="IF86" s="524"/>
      <c r="IG86" s="524"/>
      <c r="IH86" s="524"/>
      <c r="II86" s="524"/>
      <c r="IJ86" s="524"/>
      <c r="IK86" s="524"/>
      <c r="IL86" s="524"/>
      <c r="IM86" s="524"/>
      <c r="IN86" s="524"/>
      <c r="IO86" s="524"/>
      <c r="IP86" s="524"/>
      <c r="IQ86" s="524"/>
      <c r="IR86" s="524"/>
      <c r="IS86" s="524"/>
      <c r="IT86" s="524"/>
      <c r="IU86" s="524"/>
      <c r="IV86" s="524"/>
    </row>
    <row r="87" spans="1:256" ht="15">
      <c r="A87" s="15">
        <v>41968</v>
      </c>
      <c r="B87" s="3">
        <v>6.3501310000000002</v>
      </c>
      <c r="C87" s="3">
        <v>-14.4</v>
      </c>
      <c r="D87" s="3">
        <v>-18.2</v>
      </c>
      <c r="E87" s="3">
        <v>-18.3</v>
      </c>
      <c r="F87" s="3">
        <v>-13.9</v>
      </c>
      <c r="G87" s="3">
        <v>-24.3</v>
      </c>
      <c r="H87" s="3">
        <v>-18.899999999999999</v>
      </c>
      <c r="I87" s="3">
        <v>-15.1</v>
      </c>
      <c r="J87" s="3">
        <v>-10.5</v>
      </c>
      <c r="K87" s="3">
        <v>-25.9</v>
      </c>
      <c r="L87" s="3">
        <v>-19.399999999999999</v>
      </c>
      <c r="M87" s="3">
        <v>-11.3</v>
      </c>
      <c r="N87" s="3">
        <v>-16.8</v>
      </c>
      <c r="O87" s="3">
        <v>-9.8000000000000007</v>
      </c>
      <c r="P87" s="3">
        <v>-4.3</v>
      </c>
      <c r="Q87" s="3">
        <v>-9.6999999999999993</v>
      </c>
      <c r="R87" s="3">
        <v>-11.1</v>
      </c>
      <c r="S87" s="3">
        <v>-12.2</v>
      </c>
      <c r="T87" s="524">
        <v>-7.8</v>
      </c>
      <c r="U87" s="524">
        <v>-13.4</v>
      </c>
      <c r="V87" s="524">
        <v>-29</v>
      </c>
      <c r="W87" s="524"/>
      <c r="X87" s="524"/>
      <c r="Y87" s="524"/>
      <c r="Z87" s="524"/>
      <c r="AA87" s="524"/>
      <c r="AB87" s="524"/>
      <c r="AC87" s="524"/>
      <c r="AD87" s="524"/>
      <c r="AE87" s="524"/>
      <c r="AF87" s="524"/>
      <c r="AG87" s="524"/>
      <c r="AH87" s="524"/>
      <c r="AI87" s="524"/>
      <c r="AJ87" s="524"/>
      <c r="AK87" s="524"/>
      <c r="AL87" s="524"/>
      <c r="AM87" s="524"/>
      <c r="AN87" s="524"/>
      <c r="AO87" s="524"/>
      <c r="AP87" s="524"/>
      <c r="AQ87" s="524"/>
      <c r="AR87" s="524"/>
      <c r="AS87" s="524"/>
      <c r="AT87" s="524"/>
      <c r="AU87" s="524"/>
      <c r="AV87" s="524"/>
      <c r="AW87" s="524"/>
      <c r="AX87" s="524"/>
      <c r="AY87" s="524"/>
      <c r="AZ87" s="524"/>
      <c r="BA87" s="524"/>
      <c r="BB87" s="524"/>
      <c r="BC87" s="524"/>
      <c r="BD87" s="524"/>
      <c r="BE87" s="524"/>
      <c r="BF87" s="524"/>
      <c r="BG87" s="524"/>
      <c r="BH87" s="524"/>
      <c r="BI87" s="524"/>
      <c r="BJ87" s="524"/>
      <c r="BK87" s="524"/>
      <c r="BL87" s="524"/>
      <c r="BM87" s="524"/>
      <c r="BN87" s="524"/>
      <c r="BO87" s="524"/>
      <c r="BP87" s="524"/>
      <c r="BQ87" s="524"/>
      <c r="BR87" s="524"/>
      <c r="BS87" s="524"/>
      <c r="BT87" s="524"/>
      <c r="BU87" s="524"/>
      <c r="BV87" s="524"/>
      <c r="BW87" s="524"/>
      <c r="BX87" s="524"/>
      <c r="BY87" s="524"/>
      <c r="BZ87" s="524"/>
      <c r="CA87" s="524"/>
      <c r="CB87" s="524"/>
      <c r="CC87" s="524"/>
      <c r="CD87" s="524"/>
      <c r="CE87" s="524"/>
      <c r="CF87" s="524"/>
      <c r="CG87" s="524"/>
      <c r="CH87" s="524"/>
      <c r="CI87" s="524"/>
      <c r="CJ87" s="524"/>
      <c r="CK87" s="524"/>
      <c r="CL87" s="524"/>
      <c r="CM87" s="524"/>
      <c r="CN87" s="524"/>
      <c r="CO87" s="524"/>
      <c r="CP87" s="524"/>
      <c r="CQ87" s="524"/>
      <c r="CR87" s="524"/>
      <c r="CS87" s="524"/>
      <c r="CT87" s="524"/>
      <c r="CU87" s="524"/>
      <c r="CV87" s="524"/>
      <c r="CW87" s="524"/>
      <c r="CX87" s="524"/>
      <c r="CY87" s="524"/>
      <c r="CZ87" s="524"/>
      <c r="DA87" s="524"/>
      <c r="DB87" s="524"/>
      <c r="DC87" s="524"/>
      <c r="DD87" s="524"/>
      <c r="DE87" s="524"/>
      <c r="DF87" s="524"/>
      <c r="DG87" s="524"/>
      <c r="DH87" s="524"/>
      <c r="DI87" s="524"/>
      <c r="DJ87" s="524"/>
      <c r="DK87" s="524"/>
      <c r="DL87" s="524"/>
      <c r="DM87" s="524"/>
      <c r="DN87" s="524"/>
      <c r="DO87" s="524"/>
      <c r="DP87" s="524"/>
      <c r="DQ87" s="524"/>
      <c r="DR87" s="524"/>
      <c r="DS87" s="524"/>
      <c r="DT87" s="524"/>
      <c r="DU87" s="524"/>
      <c r="DV87" s="524"/>
      <c r="DW87" s="524"/>
      <c r="DX87" s="524"/>
      <c r="DY87" s="524"/>
      <c r="DZ87" s="524"/>
      <c r="EA87" s="524"/>
      <c r="EB87" s="524"/>
      <c r="EC87" s="524"/>
      <c r="ED87" s="524"/>
      <c r="EE87" s="524"/>
      <c r="EF87" s="524"/>
      <c r="EG87" s="524"/>
      <c r="EH87" s="524"/>
      <c r="EI87" s="524"/>
      <c r="EJ87" s="524"/>
      <c r="EK87" s="524"/>
      <c r="EL87" s="524"/>
      <c r="EM87" s="524"/>
      <c r="EN87" s="524"/>
      <c r="EO87" s="524"/>
      <c r="EP87" s="524"/>
      <c r="EQ87" s="524"/>
      <c r="ER87" s="524"/>
      <c r="ES87" s="524"/>
      <c r="ET87" s="524"/>
      <c r="EU87" s="524"/>
      <c r="EV87" s="524"/>
      <c r="EW87" s="524"/>
      <c r="EX87" s="524"/>
      <c r="EY87" s="524"/>
      <c r="EZ87" s="524"/>
      <c r="FA87" s="524"/>
      <c r="FB87" s="524"/>
      <c r="FC87" s="524"/>
      <c r="FD87" s="524"/>
      <c r="FE87" s="524"/>
      <c r="FF87" s="524"/>
      <c r="FG87" s="524"/>
      <c r="FH87" s="524"/>
      <c r="FI87" s="524"/>
      <c r="FJ87" s="524"/>
      <c r="FK87" s="524"/>
      <c r="FL87" s="524"/>
      <c r="FM87" s="524"/>
      <c r="FN87" s="524"/>
      <c r="FO87" s="524"/>
      <c r="FP87" s="524"/>
      <c r="FQ87" s="524"/>
      <c r="FR87" s="524"/>
      <c r="FS87" s="524"/>
      <c r="FT87" s="524"/>
      <c r="FU87" s="524"/>
      <c r="FV87" s="524"/>
      <c r="FW87" s="524"/>
      <c r="FX87" s="524"/>
      <c r="FY87" s="524"/>
      <c r="FZ87" s="524"/>
      <c r="GA87" s="524"/>
      <c r="GB87" s="524"/>
      <c r="GC87" s="524"/>
      <c r="GD87" s="524"/>
      <c r="GE87" s="524"/>
      <c r="GF87" s="524"/>
      <c r="GG87" s="524"/>
      <c r="GH87" s="524"/>
      <c r="GI87" s="524"/>
      <c r="GJ87" s="524"/>
      <c r="GK87" s="524"/>
      <c r="GL87" s="524"/>
      <c r="GM87" s="524"/>
      <c r="GN87" s="524"/>
      <c r="GO87" s="524"/>
      <c r="GP87" s="524"/>
      <c r="GQ87" s="524"/>
      <c r="GR87" s="524"/>
      <c r="GS87" s="524"/>
      <c r="GT87" s="524"/>
      <c r="GU87" s="524"/>
      <c r="GV87" s="524"/>
      <c r="GW87" s="524"/>
      <c r="GX87" s="524"/>
      <c r="GY87" s="524"/>
      <c r="GZ87" s="524"/>
      <c r="HA87" s="524"/>
      <c r="HB87" s="524"/>
      <c r="HC87" s="524"/>
      <c r="HD87" s="524"/>
      <c r="HE87" s="524"/>
      <c r="HF87" s="524"/>
      <c r="HG87" s="524"/>
      <c r="HH87" s="524"/>
      <c r="HI87" s="524"/>
      <c r="HJ87" s="524"/>
      <c r="HK87" s="524"/>
      <c r="HL87" s="524"/>
      <c r="HM87" s="524"/>
      <c r="HN87" s="524"/>
      <c r="HO87" s="524"/>
      <c r="HP87" s="524"/>
      <c r="HQ87" s="524"/>
      <c r="HR87" s="524"/>
      <c r="HS87" s="524"/>
      <c r="HT87" s="524"/>
      <c r="HU87" s="524"/>
      <c r="HV87" s="524"/>
      <c r="HW87" s="524"/>
      <c r="HX87" s="524"/>
      <c r="HY87" s="524"/>
      <c r="HZ87" s="524"/>
      <c r="IA87" s="524"/>
      <c r="IB87" s="524"/>
      <c r="IC87" s="524"/>
      <c r="ID87" s="524"/>
      <c r="IE87" s="524"/>
      <c r="IF87" s="524"/>
      <c r="IG87" s="524"/>
      <c r="IH87" s="524"/>
      <c r="II87" s="524"/>
      <c r="IJ87" s="524"/>
      <c r="IK87" s="524"/>
      <c r="IL87" s="524"/>
      <c r="IM87" s="524"/>
      <c r="IN87" s="524"/>
      <c r="IO87" s="524"/>
      <c r="IP87" s="524"/>
      <c r="IQ87" s="524"/>
      <c r="IR87" s="524"/>
      <c r="IS87" s="524"/>
      <c r="IT87" s="524"/>
      <c r="IU87" s="524"/>
      <c r="IV87" s="524"/>
    </row>
    <row r="88" spans="1:256" ht="15">
      <c r="A88" s="15">
        <v>41967</v>
      </c>
      <c r="B88" s="3">
        <v>6.4668140000000003</v>
      </c>
      <c r="C88" s="3">
        <v>-13.1</v>
      </c>
      <c r="D88" s="3">
        <v>-17.399999999999999</v>
      </c>
      <c r="E88" s="3">
        <v>-17.8</v>
      </c>
      <c r="F88" s="3">
        <v>-13.5</v>
      </c>
      <c r="G88" s="3">
        <v>-23.3</v>
      </c>
      <c r="H88" s="3">
        <v>-18.3</v>
      </c>
      <c r="I88" s="3">
        <v>-14.7</v>
      </c>
      <c r="J88" s="3">
        <v>-10.4</v>
      </c>
      <c r="K88" s="3">
        <v>-25.1</v>
      </c>
      <c r="L88" s="3">
        <v>-18.899999999999999</v>
      </c>
      <c r="M88" s="3">
        <v>-11.3</v>
      </c>
      <c r="N88" s="3">
        <v>-16.899999999999999</v>
      </c>
      <c r="O88" s="3">
        <v>-10</v>
      </c>
      <c r="P88" s="3">
        <v>-4.4000000000000004</v>
      </c>
      <c r="Q88" s="3">
        <v>-9.1</v>
      </c>
      <c r="R88" s="3">
        <v>-10.5</v>
      </c>
      <c r="S88" s="3">
        <v>-11.5</v>
      </c>
      <c r="T88" s="524">
        <v>-7.1</v>
      </c>
      <c r="U88" s="524">
        <v>-12.4</v>
      </c>
      <c r="V88" s="524">
        <v>-27.9</v>
      </c>
      <c r="W88" s="524"/>
      <c r="X88" s="524"/>
      <c r="Y88" s="524"/>
      <c r="Z88" s="524"/>
      <c r="AA88" s="524"/>
      <c r="AB88" s="524"/>
      <c r="AC88" s="524"/>
      <c r="AD88" s="524"/>
      <c r="AE88" s="524"/>
      <c r="AF88" s="524"/>
      <c r="AG88" s="524"/>
      <c r="AH88" s="524"/>
      <c r="AI88" s="524"/>
      <c r="AJ88" s="524"/>
      <c r="AK88" s="524"/>
      <c r="AL88" s="524"/>
      <c r="AM88" s="524"/>
      <c r="AN88" s="524"/>
      <c r="AO88" s="524"/>
      <c r="AP88" s="524"/>
      <c r="AQ88" s="524"/>
      <c r="AR88" s="524"/>
      <c r="AS88" s="524"/>
      <c r="AT88" s="524"/>
      <c r="AU88" s="524"/>
      <c r="AV88" s="524"/>
      <c r="AW88" s="524"/>
      <c r="AX88" s="524"/>
      <c r="AY88" s="524"/>
      <c r="AZ88" s="524"/>
      <c r="BA88" s="524"/>
      <c r="BB88" s="524"/>
      <c r="BC88" s="524"/>
      <c r="BD88" s="524"/>
      <c r="BE88" s="524"/>
      <c r="BF88" s="524"/>
      <c r="BG88" s="524"/>
      <c r="BH88" s="524"/>
      <c r="BI88" s="524"/>
      <c r="BJ88" s="524"/>
      <c r="BK88" s="524"/>
      <c r="BL88" s="524"/>
      <c r="BM88" s="524"/>
      <c r="BN88" s="524"/>
      <c r="BO88" s="524"/>
      <c r="BP88" s="524"/>
      <c r="BQ88" s="524"/>
      <c r="BR88" s="524"/>
      <c r="BS88" s="524"/>
      <c r="BT88" s="524"/>
      <c r="BU88" s="524"/>
      <c r="BV88" s="524"/>
      <c r="BW88" s="524"/>
      <c r="BX88" s="524"/>
      <c r="BY88" s="524"/>
      <c r="BZ88" s="524"/>
      <c r="CA88" s="524"/>
      <c r="CB88" s="524"/>
      <c r="CC88" s="524"/>
      <c r="CD88" s="524"/>
      <c r="CE88" s="524"/>
      <c r="CF88" s="524"/>
      <c r="CG88" s="524"/>
      <c r="CH88" s="524"/>
      <c r="CI88" s="524"/>
      <c r="CJ88" s="524"/>
      <c r="CK88" s="524"/>
      <c r="CL88" s="524"/>
      <c r="CM88" s="524"/>
      <c r="CN88" s="524"/>
      <c r="CO88" s="524"/>
      <c r="CP88" s="524"/>
      <c r="CQ88" s="524"/>
      <c r="CR88" s="524"/>
      <c r="CS88" s="524"/>
      <c r="CT88" s="524"/>
      <c r="CU88" s="524"/>
      <c r="CV88" s="524"/>
      <c r="CW88" s="524"/>
      <c r="CX88" s="524"/>
      <c r="CY88" s="524"/>
      <c r="CZ88" s="524"/>
      <c r="DA88" s="524"/>
      <c r="DB88" s="524"/>
      <c r="DC88" s="524"/>
      <c r="DD88" s="524"/>
      <c r="DE88" s="524"/>
      <c r="DF88" s="524"/>
      <c r="DG88" s="524"/>
      <c r="DH88" s="524"/>
      <c r="DI88" s="524"/>
      <c r="DJ88" s="524"/>
      <c r="DK88" s="524"/>
      <c r="DL88" s="524"/>
      <c r="DM88" s="524"/>
      <c r="DN88" s="524"/>
      <c r="DO88" s="524"/>
      <c r="DP88" s="524"/>
      <c r="DQ88" s="524"/>
      <c r="DR88" s="524"/>
      <c r="DS88" s="524"/>
      <c r="DT88" s="524"/>
      <c r="DU88" s="524"/>
      <c r="DV88" s="524"/>
      <c r="DW88" s="524"/>
      <c r="DX88" s="524"/>
      <c r="DY88" s="524"/>
      <c r="DZ88" s="524"/>
      <c r="EA88" s="524"/>
      <c r="EB88" s="524"/>
      <c r="EC88" s="524"/>
      <c r="ED88" s="524"/>
      <c r="EE88" s="524"/>
      <c r="EF88" s="524"/>
      <c r="EG88" s="524"/>
      <c r="EH88" s="524"/>
      <c r="EI88" s="524"/>
      <c r="EJ88" s="524"/>
      <c r="EK88" s="524"/>
      <c r="EL88" s="524"/>
      <c r="EM88" s="524"/>
      <c r="EN88" s="524"/>
      <c r="EO88" s="524"/>
      <c r="EP88" s="524"/>
      <c r="EQ88" s="524"/>
      <c r="ER88" s="524"/>
      <c r="ES88" s="524"/>
      <c r="ET88" s="524"/>
      <c r="EU88" s="524"/>
      <c r="EV88" s="524"/>
      <c r="EW88" s="524"/>
      <c r="EX88" s="524"/>
      <c r="EY88" s="524"/>
      <c r="EZ88" s="524"/>
      <c r="FA88" s="524"/>
      <c r="FB88" s="524"/>
      <c r="FC88" s="524"/>
      <c r="FD88" s="524"/>
      <c r="FE88" s="524"/>
      <c r="FF88" s="524"/>
      <c r="FG88" s="524"/>
      <c r="FH88" s="524"/>
      <c r="FI88" s="524"/>
      <c r="FJ88" s="524"/>
      <c r="FK88" s="524"/>
      <c r="FL88" s="524"/>
      <c r="FM88" s="524"/>
      <c r="FN88" s="524"/>
      <c r="FO88" s="524"/>
      <c r="FP88" s="524"/>
      <c r="FQ88" s="524"/>
      <c r="FR88" s="524"/>
      <c r="FS88" s="524"/>
      <c r="FT88" s="524"/>
      <c r="FU88" s="524"/>
      <c r="FV88" s="524"/>
      <c r="FW88" s="524"/>
      <c r="FX88" s="524"/>
      <c r="FY88" s="524"/>
      <c r="FZ88" s="524"/>
      <c r="GA88" s="524"/>
      <c r="GB88" s="524"/>
      <c r="GC88" s="524"/>
      <c r="GD88" s="524"/>
      <c r="GE88" s="524"/>
      <c r="GF88" s="524"/>
      <c r="GG88" s="524"/>
      <c r="GH88" s="524"/>
      <c r="GI88" s="524"/>
      <c r="GJ88" s="524"/>
      <c r="GK88" s="524"/>
      <c r="GL88" s="524"/>
      <c r="GM88" s="524"/>
      <c r="GN88" s="524"/>
      <c r="GO88" s="524"/>
      <c r="GP88" s="524"/>
      <c r="GQ88" s="524"/>
      <c r="GR88" s="524"/>
      <c r="GS88" s="524"/>
      <c r="GT88" s="524"/>
      <c r="GU88" s="524"/>
      <c r="GV88" s="524"/>
      <c r="GW88" s="524"/>
      <c r="GX88" s="524"/>
      <c r="GY88" s="524"/>
      <c r="GZ88" s="524"/>
      <c r="HA88" s="524"/>
      <c r="HB88" s="524"/>
      <c r="HC88" s="524"/>
      <c r="HD88" s="524"/>
      <c r="HE88" s="524"/>
      <c r="HF88" s="524"/>
      <c r="HG88" s="524"/>
      <c r="HH88" s="524"/>
      <c r="HI88" s="524"/>
      <c r="HJ88" s="524"/>
      <c r="HK88" s="524"/>
      <c r="HL88" s="524"/>
      <c r="HM88" s="524"/>
      <c r="HN88" s="524"/>
      <c r="HO88" s="524"/>
      <c r="HP88" s="524"/>
      <c r="HQ88" s="524"/>
      <c r="HR88" s="524"/>
      <c r="HS88" s="524"/>
      <c r="HT88" s="524"/>
      <c r="HU88" s="524"/>
      <c r="HV88" s="524"/>
      <c r="HW88" s="524"/>
      <c r="HX88" s="524"/>
      <c r="HY88" s="524"/>
      <c r="HZ88" s="524"/>
      <c r="IA88" s="524"/>
      <c r="IB88" s="524"/>
      <c r="IC88" s="524"/>
      <c r="ID88" s="524"/>
      <c r="IE88" s="524"/>
      <c r="IF88" s="524"/>
      <c r="IG88" s="524"/>
      <c r="IH88" s="524"/>
      <c r="II88" s="524"/>
      <c r="IJ88" s="524"/>
      <c r="IK88" s="524"/>
      <c r="IL88" s="524"/>
      <c r="IM88" s="524"/>
      <c r="IN88" s="524"/>
      <c r="IO88" s="524"/>
      <c r="IP88" s="524"/>
      <c r="IQ88" s="524"/>
      <c r="IR88" s="524"/>
      <c r="IS88" s="524"/>
      <c r="IT88" s="524"/>
      <c r="IU88" s="524"/>
      <c r="IV88" s="524"/>
    </row>
    <row r="89" spans="1:256" ht="15">
      <c r="A89" s="15">
        <v>41964</v>
      </c>
      <c r="B89" s="3">
        <v>6.4951470000000002</v>
      </c>
      <c r="C89" s="3">
        <v>-13.1</v>
      </c>
      <c r="D89" s="3">
        <v>-17.3</v>
      </c>
      <c r="E89" s="3">
        <v>-17.7</v>
      </c>
      <c r="F89" s="3">
        <v>-13.5</v>
      </c>
      <c r="G89" s="3">
        <v>-23.1</v>
      </c>
      <c r="H89" s="3">
        <v>-18.2</v>
      </c>
      <c r="I89" s="3">
        <v>-14.6</v>
      </c>
      <c r="J89" s="3">
        <v>-10.4</v>
      </c>
      <c r="K89" s="3">
        <v>-25</v>
      </c>
      <c r="L89" s="3">
        <v>-18.8</v>
      </c>
      <c r="M89" s="3">
        <v>-11.2</v>
      </c>
      <c r="N89" s="3">
        <v>-16.899999999999999</v>
      </c>
      <c r="O89" s="3">
        <v>-10.1</v>
      </c>
      <c r="P89" s="3">
        <v>-4.4000000000000004</v>
      </c>
      <c r="Q89" s="3">
        <v>-9.1</v>
      </c>
      <c r="R89" s="3">
        <v>-10.5</v>
      </c>
      <c r="S89" s="3">
        <v>-11.4</v>
      </c>
      <c r="T89" s="524">
        <v>-7</v>
      </c>
      <c r="U89" s="524">
        <v>-12.3</v>
      </c>
      <c r="V89" s="524">
        <v>-27.6</v>
      </c>
      <c r="W89" s="524"/>
      <c r="X89" s="524"/>
      <c r="Y89" s="524"/>
      <c r="Z89" s="524"/>
      <c r="AA89" s="524"/>
      <c r="AB89" s="524"/>
      <c r="AC89" s="524"/>
      <c r="AD89" s="524"/>
      <c r="AE89" s="524"/>
      <c r="AF89" s="524"/>
      <c r="AG89" s="524"/>
      <c r="AH89" s="524"/>
      <c r="AI89" s="524"/>
      <c r="AJ89" s="524"/>
      <c r="AK89" s="524"/>
      <c r="AL89" s="524"/>
      <c r="AM89" s="524"/>
      <c r="AN89" s="524"/>
      <c r="AO89" s="524"/>
      <c r="AP89" s="524"/>
      <c r="AQ89" s="524"/>
      <c r="AR89" s="524"/>
      <c r="AS89" s="524"/>
      <c r="AT89" s="524"/>
      <c r="AU89" s="524"/>
      <c r="AV89" s="524"/>
      <c r="AW89" s="524"/>
      <c r="AX89" s="524"/>
      <c r="AY89" s="524"/>
      <c r="AZ89" s="524"/>
      <c r="BA89" s="524"/>
      <c r="BB89" s="524"/>
      <c r="BC89" s="524"/>
      <c r="BD89" s="524"/>
      <c r="BE89" s="524"/>
      <c r="BF89" s="524"/>
      <c r="BG89" s="524"/>
      <c r="BH89" s="524"/>
      <c r="BI89" s="524"/>
      <c r="BJ89" s="524"/>
      <c r="BK89" s="524"/>
      <c r="BL89" s="524"/>
      <c r="BM89" s="524"/>
      <c r="BN89" s="524"/>
      <c r="BO89" s="524"/>
      <c r="BP89" s="524"/>
      <c r="BQ89" s="524"/>
      <c r="BR89" s="524"/>
      <c r="BS89" s="524"/>
      <c r="BT89" s="524"/>
      <c r="BU89" s="524"/>
      <c r="BV89" s="524"/>
      <c r="BW89" s="524"/>
      <c r="BX89" s="524"/>
      <c r="BY89" s="524"/>
      <c r="BZ89" s="524"/>
      <c r="CA89" s="524"/>
      <c r="CB89" s="524"/>
      <c r="CC89" s="524"/>
      <c r="CD89" s="524"/>
      <c r="CE89" s="524"/>
      <c r="CF89" s="524"/>
      <c r="CG89" s="524"/>
      <c r="CH89" s="524"/>
      <c r="CI89" s="524"/>
      <c r="CJ89" s="524"/>
      <c r="CK89" s="524"/>
      <c r="CL89" s="524"/>
      <c r="CM89" s="524"/>
      <c r="CN89" s="524"/>
      <c r="CO89" s="524"/>
      <c r="CP89" s="524"/>
      <c r="CQ89" s="524"/>
      <c r="CR89" s="524"/>
      <c r="CS89" s="524"/>
      <c r="CT89" s="524"/>
      <c r="CU89" s="524"/>
      <c r="CV89" s="524"/>
      <c r="CW89" s="524"/>
      <c r="CX89" s="524"/>
      <c r="CY89" s="524"/>
      <c r="CZ89" s="524"/>
      <c r="DA89" s="524"/>
      <c r="DB89" s="524"/>
      <c r="DC89" s="524"/>
      <c r="DD89" s="524"/>
      <c r="DE89" s="524"/>
      <c r="DF89" s="524"/>
      <c r="DG89" s="524"/>
      <c r="DH89" s="524"/>
      <c r="DI89" s="524"/>
      <c r="DJ89" s="524"/>
      <c r="DK89" s="524"/>
      <c r="DL89" s="524"/>
      <c r="DM89" s="524"/>
      <c r="DN89" s="524"/>
      <c r="DO89" s="524"/>
      <c r="DP89" s="524"/>
      <c r="DQ89" s="524"/>
      <c r="DR89" s="524"/>
      <c r="DS89" s="524"/>
      <c r="DT89" s="524"/>
      <c r="DU89" s="524"/>
      <c r="DV89" s="524"/>
      <c r="DW89" s="524"/>
      <c r="DX89" s="524"/>
      <c r="DY89" s="524"/>
      <c r="DZ89" s="524"/>
      <c r="EA89" s="524"/>
      <c r="EB89" s="524"/>
      <c r="EC89" s="524"/>
      <c r="ED89" s="524"/>
      <c r="EE89" s="524"/>
      <c r="EF89" s="524"/>
      <c r="EG89" s="524"/>
      <c r="EH89" s="524"/>
      <c r="EI89" s="524"/>
      <c r="EJ89" s="524"/>
      <c r="EK89" s="524"/>
      <c r="EL89" s="524"/>
      <c r="EM89" s="524"/>
      <c r="EN89" s="524"/>
      <c r="EO89" s="524"/>
      <c r="EP89" s="524"/>
      <c r="EQ89" s="524"/>
      <c r="ER89" s="524"/>
      <c r="ES89" s="524"/>
      <c r="ET89" s="524"/>
      <c r="EU89" s="524"/>
      <c r="EV89" s="524"/>
      <c r="EW89" s="524"/>
      <c r="EX89" s="524"/>
      <c r="EY89" s="524"/>
      <c r="EZ89" s="524"/>
      <c r="FA89" s="524"/>
      <c r="FB89" s="524"/>
      <c r="FC89" s="524"/>
      <c r="FD89" s="524"/>
      <c r="FE89" s="524"/>
      <c r="FF89" s="524"/>
      <c r="FG89" s="524"/>
      <c r="FH89" s="524"/>
      <c r="FI89" s="524"/>
      <c r="FJ89" s="524"/>
      <c r="FK89" s="524"/>
      <c r="FL89" s="524"/>
      <c r="FM89" s="524"/>
      <c r="FN89" s="524"/>
      <c r="FO89" s="524"/>
      <c r="FP89" s="524"/>
      <c r="FQ89" s="524"/>
      <c r="FR89" s="524"/>
      <c r="FS89" s="524"/>
      <c r="FT89" s="524"/>
      <c r="FU89" s="524"/>
      <c r="FV89" s="524"/>
      <c r="FW89" s="524"/>
      <c r="FX89" s="524"/>
      <c r="FY89" s="524"/>
      <c r="FZ89" s="524"/>
      <c r="GA89" s="524"/>
      <c r="GB89" s="524"/>
      <c r="GC89" s="524"/>
      <c r="GD89" s="524"/>
      <c r="GE89" s="524"/>
      <c r="GF89" s="524"/>
      <c r="GG89" s="524"/>
      <c r="GH89" s="524"/>
      <c r="GI89" s="524"/>
      <c r="GJ89" s="524"/>
      <c r="GK89" s="524"/>
      <c r="GL89" s="524"/>
      <c r="GM89" s="524"/>
      <c r="GN89" s="524"/>
      <c r="GO89" s="524"/>
      <c r="GP89" s="524"/>
      <c r="GQ89" s="524"/>
      <c r="GR89" s="524"/>
      <c r="GS89" s="524"/>
      <c r="GT89" s="524"/>
      <c r="GU89" s="524"/>
      <c r="GV89" s="524"/>
      <c r="GW89" s="524"/>
      <c r="GX89" s="524"/>
      <c r="GY89" s="524"/>
      <c r="GZ89" s="524"/>
      <c r="HA89" s="524"/>
      <c r="HB89" s="524"/>
      <c r="HC89" s="524"/>
      <c r="HD89" s="524"/>
      <c r="HE89" s="524"/>
      <c r="HF89" s="524"/>
      <c r="HG89" s="524"/>
      <c r="HH89" s="524"/>
      <c r="HI89" s="524"/>
      <c r="HJ89" s="524"/>
      <c r="HK89" s="524"/>
      <c r="HL89" s="524"/>
      <c r="HM89" s="524"/>
      <c r="HN89" s="524"/>
      <c r="HO89" s="524"/>
      <c r="HP89" s="524"/>
      <c r="HQ89" s="524"/>
      <c r="HR89" s="524"/>
      <c r="HS89" s="524"/>
      <c r="HT89" s="524"/>
      <c r="HU89" s="524"/>
      <c r="HV89" s="524"/>
      <c r="HW89" s="524"/>
      <c r="HX89" s="524"/>
      <c r="HY89" s="524"/>
      <c r="HZ89" s="524"/>
      <c r="IA89" s="524"/>
      <c r="IB89" s="524"/>
      <c r="IC89" s="524"/>
      <c r="ID89" s="524"/>
      <c r="IE89" s="524"/>
      <c r="IF89" s="524"/>
      <c r="IG89" s="524"/>
      <c r="IH89" s="524"/>
      <c r="II89" s="524"/>
      <c r="IJ89" s="524"/>
      <c r="IK89" s="524"/>
      <c r="IL89" s="524"/>
      <c r="IM89" s="524"/>
      <c r="IN89" s="524"/>
      <c r="IO89" s="524"/>
      <c r="IP89" s="524"/>
      <c r="IQ89" s="524"/>
      <c r="IR89" s="524"/>
      <c r="IS89" s="524"/>
      <c r="IT89" s="524"/>
      <c r="IU89" s="524"/>
      <c r="IV89" s="524"/>
    </row>
    <row r="90" spans="1:256" ht="15">
      <c r="A90" s="15">
        <v>41963</v>
      </c>
      <c r="B90" s="3">
        <v>6.5433680000000001</v>
      </c>
      <c r="C90" s="3">
        <v>-12.6</v>
      </c>
      <c r="D90" s="3">
        <v>-16.899999999999999</v>
      </c>
      <c r="E90" s="3">
        <v>-17.5</v>
      </c>
      <c r="F90" s="3">
        <v>-13.3</v>
      </c>
      <c r="G90" s="3">
        <v>-22.7</v>
      </c>
      <c r="H90" s="3">
        <v>-18</v>
      </c>
      <c r="I90" s="3">
        <v>-14.5</v>
      </c>
      <c r="J90" s="3">
        <v>-10.3</v>
      </c>
      <c r="K90" s="3">
        <v>-24.6</v>
      </c>
      <c r="L90" s="3">
        <v>-18.600000000000001</v>
      </c>
      <c r="M90" s="3">
        <v>-11.2</v>
      </c>
      <c r="N90" s="3">
        <v>-16.899999999999999</v>
      </c>
      <c r="O90" s="3">
        <v>-10.1</v>
      </c>
      <c r="P90" s="3">
        <v>-4.5</v>
      </c>
      <c r="Q90" s="3">
        <v>-8.9</v>
      </c>
      <c r="R90" s="3">
        <v>-10.199999999999999</v>
      </c>
      <c r="S90" s="3">
        <v>-11.1</v>
      </c>
      <c r="T90" s="524">
        <v>-6.8</v>
      </c>
      <c r="U90" s="524">
        <v>-11.9</v>
      </c>
      <c r="V90" s="524">
        <v>-27.2</v>
      </c>
      <c r="W90" s="524"/>
      <c r="X90" s="524"/>
      <c r="Y90" s="524"/>
      <c r="Z90" s="524"/>
      <c r="AA90" s="524"/>
      <c r="AB90" s="524"/>
      <c r="AC90" s="524"/>
      <c r="AD90" s="524"/>
      <c r="AE90" s="524"/>
      <c r="AF90" s="524"/>
      <c r="AG90" s="524"/>
      <c r="AH90" s="524"/>
      <c r="AI90" s="524"/>
      <c r="AJ90" s="524"/>
      <c r="AK90" s="524"/>
      <c r="AL90" s="524"/>
      <c r="AM90" s="524"/>
      <c r="AN90" s="524"/>
      <c r="AO90" s="524"/>
      <c r="AP90" s="524"/>
      <c r="AQ90" s="524"/>
      <c r="AR90" s="524"/>
      <c r="AS90" s="524"/>
      <c r="AT90" s="524"/>
      <c r="AU90" s="524"/>
      <c r="AV90" s="524"/>
      <c r="AW90" s="524"/>
      <c r="AX90" s="524"/>
      <c r="AY90" s="524"/>
      <c r="AZ90" s="524"/>
      <c r="BA90" s="524"/>
      <c r="BB90" s="524"/>
      <c r="BC90" s="524"/>
      <c r="BD90" s="524"/>
      <c r="BE90" s="524"/>
      <c r="BF90" s="524"/>
      <c r="BG90" s="524"/>
      <c r="BH90" s="524"/>
      <c r="BI90" s="524"/>
      <c r="BJ90" s="524"/>
      <c r="BK90" s="524"/>
      <c r="BL90" s="524"/>
      <c r="BM90" s="524"/>
      <c r="BN90" s="524"/>
      <c r="BO90" s="524"/>
      <c r="BP90" s="524"/>
      <c r="BQ90" s="524"/>
      <c r="BR90" s="524"/>
      <c r="BS90" s="524"/>
      <c r="BT90" s="524"/>
      <c r="BU90" s="524"/>
      <c r="BV90" s="524"/>
      <c r="BW90" s="524"/>
      <c r="BX90" s="524"/>
      <c r="BY90" s="524"/>
      <c r="BZ90" s="524"/>
      <c r="CA90" s="524"/>
      <c r="CB90" s="524"/>
      <c r="CC90" s="524"/>
      <c r="CD90" s="524"/>
      <c r="CE90" s="524"/>
      <c r="CF90" s="524"/>
      <c r="CG90" s="524"/>
      <c r="CH90" s="524"/>
      <c r="CI90" s="524"/>
      <c r="CJ90" s="524"/>
      <c r="CK90" s="524"/>
      <c r="CL90" s="524"/>
      <c r="CM90" s="524"/>
      <c r="CN90" s="524"/>
      <c r="CO90" s="524"/>
      <c r="CP90" s="524"/>
      <c r="CQ90" s="524"/>
      <c r="CR90" s="524"/>
      <c r="CS90" s="524"/>
      <c r="CT90" s="524"/>
      <c r="CU90" s="524"/>
      <c r="CV90" s="524"/>
      <c r="CW90" s="524"/>
      <c r="CX90" s="524"/>
      <c r="CY90" s="524"/>
      <c r="CZ90" s="524"/>
      <c r="DA90" s="524"/>
      <c r="DB90" s="524"/>
      <c r="DC90" s="524"/>
      <c r="DD90" s="524"/>
      <c r="DE90" s="524"/>
      <c r="DF90" s="524"/>
      <c r="DG90" s="524"/>
      <c r="DH90" s="524"/>
      <c r="DI90" s="524"/>
      <c r="DJ90" s="524"/>
      <c r="DK90" s="524"/>
      <c r="DL90" s="524"/>
      <c r="DM90" s="524"/>
      <c r="DN90" s="524"/>
      <c r="DO90" s="524"/>
      <c r="DP90" s="524"/>
      <c r="DQ90" s="524"/>
      <c r="DR90" s="524"/>
      <c r="DS90" s="524"/>
      <c r="DT90" s="524"/>
      <c r="DU90" s="524"/>
      <c r="DV90" s="524"/>
      <c r="DW90" s="524"/>
      <c r="DX90" s="524"/>
      <c r="DY90" s="524"/>
      <c r="DZ90" s="524"/>
      <c r="EA90" s="524"/>
      <c r="EB90" s="524"/>
      <c r="EC90" s="524"/>
      <c r="ED90" s="524"/>
      <c r="EE90" s="524"/>
      <c r="EF90" s="524"/>
      <c r="EG90" s="524"/>
      <c r="EH90" s="524"/>
      <c r="EI90" s="524"/>
      <c r="EJ90" s="524"/>
      <c r="EK90" s="524"/>
      <c r="EL90" s="524"/>
      <c r="EM90" s="524"/>
      <c r="EN90" s="524"/>
      <c r="EO90" s="524"/>
      <c r="EP90" s="524"/>
      <c r="EQ90" s="524"/>
      <c r="ER90" s="524"/>
      <c r="ES90" s="524"/>
      <c r="ET90" s="524"/>
      <c r="EU90" s="524"/>
      <c r="EV90" s="524"/>
      <c r="EW90" s="524"/>
      <c r="EX90" s="524"/>
      <c r="EY90" s="524"/>
      <c r="EZ90" s="524"/>
      <c r="FA90" s="524"/>
      <c r="FB90" s="524"/>
      <c r="FC90" s="524"/>
      <c r="FD90" s="524"/>
      <c r="FE90" s="524"/>
      <c r="FF90" s="524"/>
      <c r="FG90" s="524"/>
      <c r="FH90" s="524"/>
      <c r="FI90" s="524"/>
      <c r="FJ90" s="524"/>
      <c r="FK90" s="524"/>
      <c r="FL90" s="524"/>
      <c r="FM90" s="524"/>
      <c r="FN90" s="524"/>
      <c r="FO90" s="524"/>
      <c r="FP90" s="524"/>
      <c r="FQ90" s="524"/>
      <c r="FR90" s="524"/>
      <c r="FS90" s="524"/>
      <c r="FT90" s="524"/>
      <c r="FU90" s="524"/>
      <c r="FV90" s="524"/>
      <c r="FW90" s="524"/>
      <c r="FX90" s="524"/>
      <c r="FY90" s="524"/>
      <c r="FZ90" s="524"/>
      <c r="GA90" s="524"/>
      <c r="GB90" s="524"/>
      <c r="GC90" s="524"/>
      <c r="GD90" s="524"/>
      <c r="GE90" s="524"/>
      <c r="GF90" s="524"/>
      <c r="GG90" s="524"/>
      <c r="GH90" s="524"/>
      <c r="GI90" s="524"/>
      <c r="GJ90" s="524"/>
      <c r="GK90" s="524"/>
      <c r="GL90" s="524"/>
      <c r="GM90" s="524"/>
      <c r="GN90" s="524"/>
      <c r="GO90" s="524"/>
      <c r="GP90" s="524"/>
      <c r="GQ90" s="524"/>
      <c r="GR90" s="524"/>
      <c r="GS90" s="524"/>
      <c r="GT90" s="524"/>
      <c r="GU90" s="524"/>
      <c r="GV90" s="524"/>
      <c r="GW90" s="524"/>
      <c r="GX90" s="524"/>
      <c r="GY90" s="524"/>
      <c r="GZ90" s="524"/>
      <c r="HA90" s="524"/>
      <c r="HB90" s="524"/>
      <c r="HC90" s="524"/>
      <c r="HD90" s="524"/>
      <c r="HE90" s="524"/>
      <c r="HF90" s="524"/>
      <c r="HG90" s="524"/>
      <c r="HH90" s="524"/>
      <c r="HI90" s="524"/>
      <c r="HJ90" s="524"/>
      <c r="HK90" s="524"/>
      <c r="HL90" s="524"/>
      <c r="HM90" s="524"/>
      <c r="HN90" s="524"/>
      <c r="HO90" s="524"/>
      <c r="HP90" s="524"/>
      <c r="HQ90" s="524"/>
      <c r="HR90" s="524"/>
      <c r="HS90" s="524"/>
      <c r="HT90" s="524"/>
      <c r="HU90" s="524"/>
      <c r="HV90" s="524"/>
      <c r="HW90" s="524"/>
      <c r="HX90" s="524"/>
      <c r="HY90" s="524"/>
      <c r="HZ90" s="524"/>
      <c r="IA90" s="524"/>
      <c r="IB90" s="524"/>
      <c r="IC90" s="524"/>
      <c r="ID90" s="524"/>
      <c r="IE90" s="524"/>
      <c r="IF90" s="524"/>
      <c r="IG90" s="524"/>
      <c r="IH90" s="524"/>
      <c r="II90" s="524"/>
      <c r="IJ90" s="524"/>
      <c r="IK90" s="524"/>
      <c r="IL90" s="524"/>
      <c r="IM90" s="524"/>
      <c r="IN90" s="524"/>
      <c r="IO90" s="524"/>
      <c r="IP90" s="524"/>
      <c r="IQ90" s="524"/>
      <c r="IR90" s="524"/>
      <c r="IS90" s="524"/>
      <c r="IT90" s="524"/>
      <c r="IU90" s="524"/>
      <c r="IV90" s="524"/>
    </row>
    <row r="91" spans="1:256" ht="15">
      <c r="A91" s="15">
        <v>41962</v>
      </c>
      <c r="B91" s="3">
        <v>6.6299840000000003</v>
      </c>
      <c r="C91" s="3">
        <v>-12.1</v>
      </c>
      <c r="D91" s="3">
        <v>-16.5</v>
      </c>
      <c r="E91" s="3">
        <v>-17.2</v>
      </c>
      <c r="F91" s="3">
        <v>-13.2</v>
      </c>
      <c r="G91" s="3">
        <v>-22.2</v>
      </c>
      <c r="H91" s="3">
        <v>-17.8</v>
      </c>
      <c r="I91" s="3">
        <v>-14.3</v>
      </c>
      <c r="J91" s="3">
        <v>-10.3</v>
      </c>
      <c r="K91" s="3">
        <v>-24.3</v>
      </c>
      <c r="L91" s="3">
        <v>-18.399999999999999</v>
      </c>
      <c r="M91" s="3">
        <v>-11.2</v>
      </c>
      <c r="N91" s="3">
        <v>-17</v>
      </c>
      <c r="O91" s="3">
        <v>-10.199999999999999</v>
      </c>
      <c r="P91" s="3">
        <v>-4.5</v>
      </c>
      <c r="Q91" s="3">
        <v>-8.6</v>
      </c>
      <c r="R91" s="3">
        <v>-9.9</v>
      </c>
      <c r="S91" s="3">
        <v>-10.8</v>
      </c>
      <c r="T91" s="524">
        <v>-6.3</v>
      </c>
      <c r="U91" s="524">
        <v>-11.4</v>
      </c>
      <c r="V91" s="524">
        <v>-26.6</v>
      </c>
      <c r="W91" s="524"/>
      <c r="X91" s="524"/>
      <c r="Y91" s="524"/>
      <c r="Z91" s="524"/>
      <c r="AA91" s="524"/>
      <c r="AB91" s="524"/>
      <c r="AC91" s="524"/>
      <c r="AD91" s="524"/>
      <c r="AE91" s="524"/>
      <c r="AF91" s="524"/>
      <c r="AG91" s="524"/>
      <c r="AH91" s="524"/>
      <c r="AI91" s="524"/>
      <c r="AJ91" s="524"/>
      <c r="AK91" s="524"/>
      <c r="AL91" s="524"/>
      <c r="AM91" s="524"/>
      <c r="AN91" s="524"/>
      <c r="AO91" s="524"/>
      <c r="AP91" s="524"/>
      <c r="AQ91" s="524"/>
      <c r="AR91" s="524"/>
      <c r="AS91" s="524"/>
      <c r="AT91" s="524"/>
      <c r="AU91" s="524"/>
      <c r="AV91" s="524"/>
      <c r="AW91" s="524"/>
      <c r="AX91" s="524"/>
      <c r="AY91" s="524"/>
      <c r="AZ91" s="524"/>
      <c r="BA91" s="524"/>
      <c r="BB91" s="524"/>
      <c r="BC91" s="524"/>
      <c r="BD91" s="524"/>
      <c r="BE91" s="524"/>
      <c r="BF91" s="524"/>
      <c r="BG91" s="524"/>
      <c r="BH91" s="524"/>
      <c r="BI91" s="524"/>
      <c r="BJ91" s="524"/>
      <c r="BK91" s="524"/>
      <c r="BL91" s="524"/>
      <c r="BM91" s="524"/>
      <c r="BN91" s="524"/>
      <c r="BO91" s="524"/>
      <c r="BP91" s="524"/>
      <c r="BQ91" s="524"/>
      <c r="BR91" s="524"/>
      <c r="BS91" s="524"/>
      <c r="BT91" s="524"/>
      <c r="BU91" s="524"/>
      <c r="BV91" s="524"/>
      <c r="BW91" s="524"/>
      <c r="BX91" s="524"/>
      <c r="BY91" s="524"/>
      <c r="BZ91" s="524"/>
      <c r="CA91" s="524"/>
      <c r="CB91" s="524"/>
      <c r="CC91" s="524"/>
      <c r="CD91" s="524"/>
      <c r="CE91" s="524"/>
      <c r="CF91" s="524"/>
      <c r="CG91" s="524"/>
      <c r="CH91" s="524"/>
      <c r="CI91" s="524"/>
      <c r="CJ91" s="524"/>
      <c r="CK91" s="524"/>
      <c r="CL91" s="524"/>
      <c r="CM91" s="524"/>
      <c r="CN91" s="524"/>
      <c r="CO91" s="524"/>
      <c r="CP91" s="524"/>
      <c r="CQ91" s="524"/>
      <c r="CR91" s="524"/>
      <c r="CS91" s="524"/>
      <c r="CT91" s="524"/>
      <c r="CU91" s="524"/>
      <c r="CV91" s="524"/>
      <c r="CW91" s="524"/>
      <c r="CX91" s="524"/>
      <c r="CY91" s="524"/>
      <c r="CZ91" s="524"/>
      <c r="DA91" s="524"/>
      <c r="DB91" s="524"/>
      <c r="DC91" s="524"/>
      <c r="DD91" s="524"/>
      <c r="DE91" s="524"/>
      <c r="DF91" s="524"/>
      <c r="DG91" s="524"/>
      <c r="DH91" s="524"/>
      <c r="DI91" s="524"/>
      <c r="DJ91" s="524"/>
      <c r="DK91" s="524"/>
      <c r="DL91" s="524"/>
      <c r="DM91" s="524"/>
      <c r="DN91" s="524"/>
      <c r="DO91" s="524"/>
      <c r="DP91" s="524"/>
      <c r="DQ91" s="524"/>
      <c r="DR91" s="524"/>
      <c r="DS91" s="524"/>
      <c r="DT91" s="524"/>
      <c r="DU91" s="524"/>
      <c r="DV91" s="524"/>
      <c r="DW91" s="524"/>
      <c r="DX91" s="524"/>
      <c r="DY91" s="524"/>
      <c r="DZ91" s="524"/>
      <c r="EA91" s="524"/>
      <c r="EB91" s="524"/>
      <c r="EC91" s="524"/>
      <c r="ED91" s="524"/>
      <c r="EE91" s="524"/>
      <c r="EF91" s="524"/>
      <c r="EG91" s="524"/>
      <c r="EH91" s="524"/>
      <c r="EI91" s="524"/>
      <c r="EJ91" s="524"/>
      <c r="EK91" s="524"/>
      <c r="EL91" s="524"/>
      <c r="EM91" s="524"/>
      <c r="EN91" s="524"/>
      <c r="EO91" s="524"/>
      <c r="EP91" s="524"/>
      <c r="EQ91" s="524"/>
      <c r="ER91" s="524"/>
      <c r="ES91" s="524"/>
      <c r="ET91" s="524"/>
      <c r="EU91" s="524"/>
      <c r="EV91" s="524"/>
      <c r="EW91" s="524"/>
      <c r="EX91" s="524"/>
      <c r="EY91" s="524"/>
      <c r="EZ91" s="524"/>
      <c r="FA91" s="524"/>
      <c r="FB91" s="524"/>
      <c r="FC91" s="524"/>
      <c r="FD91" s="524"/>
      <c r="FE91" s="524"/>
      <c r="FF91" s="524"/>
      <c r="FG91" s="524"/>
      <c r="FH91" s="524"/>
      <c r="FI91" s="524"/>
      <c r="FJ91" s="524"/>
      <c r="FK91" s="524"/>
      <c r="FL91" s="524"/>
      <c r="FM91" s="524"/>
      <c r="FN91" s="524"/>
      <c r="FO91" s="524"/>
      <c r="FP91" s="524"/>
      <c r="FQ91" s="524"/>
      <c r="FR91" s="524"/>
      <c r="FS91" s="524"/>
      <c r="FT91" s="524"/>
      <c r="FU91" s="524"/>
      <c r="FV91" s="524"/>
      <c r="FW91" s="524"/>
      <c r="FX91" s="524"/>
      <c r="FY91" s="524"/>
      <c r="FZ91" s="524"/>
      <c r="GA91" s="524"/>
      <c r="GB91" s="524"/>
      <c r="GC91" s="524"/>
      <c r="GD91" s="524"/>
      <c r="GE91" s="524"/>
      <c r="GF91" s="524"/>
      <c r="GG91" s="524"/>
      <c r="GH91" s="524"/>
      <c r="GI91" s="524"/>
      <c r="GJ91" s="524"/>
      <c r="GK91" s="524"/>
      <c r="GL91" s="524"/>
      <c r="GM91" s="524"/>
      <c r="GN91" s="524"/>
      <c r="GO91" s="524"/>
      <c r="GP91" s="524"/>
      <c r="GQ91" s="524"/>
      <c r="GR91" s="524"/>
      <c r="GS91" s="524"/>
      <c r="GT91" s="524"/>
      <c r="GU91" s="524"/>
      <c r="GV91" s="524"/>
      <c r="GW91" s="524"/>
      <c r="GX91" s="524"/>
      <c r="GY91" s="524"/>
      <c r="GZ91" s="524"/>
      <c r="HA91" s="524"/>
      <c r="HB91" s="524"/>
      <c r="HC91" s="524"/>
      <c r="HD91" s="524"/>
      <c r="HE91" s="524"/>
      <c r="HF91" s="524"/>
      <c r="HG91" s="524"/>
      <c r="HH91" s="524"/>
      <c r="HI91" s="524"/>
      <c r="HJ91" s="524"/>
      <c r="HK91" s="524"/>
      <c r="HL91" s="524"/>
      <c r="HM91" s="524"/>
      <c r="HN91" s="524"/>
      <c r="HO91" s="524"/>
      <c r="HP91" s="524"/>
      <c r="HQ91" s="524"/>
      <c r="HR91" s="524"/>
      <c r="HS91" s="524"/>
      <c r="HT91" s="524"/>
      <c r="HU91" s="524"/>
      <c r="HV91" s="524"/>
      <c r="HW91" s="524"/>
      <c r="HX91" s="524"/>
      <c r="HY91" s="524"/>
      <c r="HZ91" s="524"/>
      <c r="IA91" s="524"/>
      <c r="IB91" s="524"/>
      <c r="IC91" s="524"/>
      <c r="ID91" s="524"/>
      <c r="IE91" s="524"/>
      <c r="IF91" s="524"/>
      <c r="IG91" s="524"/>
      <c r="IH91" s="524"/>
      <c r="II91" s="524"/>
      <c r="IJ91" s="524"/>
      <c r="IK91" s="524"/>
      <c r="IL91" s="524"/>
      <c r="IM91" s="524"/>
      <c r="IN91" s="524"/>
      <c r="IO91" s="524"/>
      <c r="IP91" s="524"/>
      <c r="IQ91" s="524"/>
      <c r="IR91" s="524"/>
      <c r="IS91" s="524"/>
      <c r="IT91" s="524"/>
      <c r="IU91" s="524"/>
      <c r="IV91" s="524"/>
    </row>
    <row r="92" spans="1:256" ht="15">
      <c r="A92" s="15">
        <v>41961</v>
      </c>
      <c r="B92" s="3">
        <v>6.5660210000000001</v>
      </c>
      <c r="C92" s="3">
        <v>-12.5</v>
      </c>
      <c r="D92" s="3">
        <v>-16.899999999999999</v>
      </c>
      <c r="E92" s="3">
        <v>-17.600000000000001</v>
      </c>
      <c r="F92" s="3">
        <v>-13.4</v>
      </c>
      <c r="G92" s="3">
        <v>-22.8</v>
      </c>
      <c r="H92" s="3">
        <v>-18.100000000000001</v>
      </c>
      <c r="I92" s="3">
        <v>-14.5</v>
      </c>
      <c r="J92" s="3">
        <v>-10.4</v>
      </c>
      <c r="K92" s="3">
        <v>-24.8</v>
      </c>
      <c r="L92" s="3">
        <v>-18.7</v>
      </c>
      <c r="M92" s="3">
        <v>-11.3</v>
      </c>
      <c r="N92" s="3">
        <v>-17</v>
      </c>
      <c r="O92" s="3">
        <v>-10.199999999999999</v>
      </c>
      <c r="P92" s="3">
        <v>-4.5</v>
      </c>
      <c r="Q92" s="3">
        <v>-8.9</v>
      </c>
      <c r="R92" s="3">
        <v>-10.3</v>
      </c>
      <c r="S92" s="3">
        <v>-11.3</v>
      </c>
      <c r="T92" s="524">
        <v>-6.6</v>
      </c>
      <c r="U92" s="524">
        <v>-11.9</v>
      </c>
      <c r="V92" s="524">
        <v>-27.3</v>
      </c>
      <c r="W92" s="524"/>
      <c r="X92" s="524"/>
      <c r="Y92" s="524"/>
      <c r="Z92" s="524"/>
      <c r="AA92" s="524"/>
      <c r="AB92" s="524"/>
      <c r="AC92" s="524"/>
      <c r="AD92" s="524"/>
      <c r="AE92" s="524"/>
      <c r="AF92" s="524"/>
      <c r="AG92" s="524"/>
      <c r="AH92" s="524"/>
      <c r="AI92" s="524"/>
      <c r="AJ92" s="524"/>
      <c r="AK92" s="524"/>
      <c r="AL92" s="524"/>
      <c r="AM92" s="524"/>
      <c r="AN92" s="524"/>
      <c r="AO92" s="524"/>
      <c r="AP92" s="524"/>
      <c r="AQ92" s="524"/>
      <c r="AR92" s="524"/>
      <c r="AS92" s="524"/>
      <c r="AT92" s="524"/>
      <c r="AU92" s="524"/>
      <c r="AV92" s="524"/>
      <c r="AW92" s="524"/>
      <c r="AX92" s="524"/>
      <c r="AY92" s="524"/>
      <c r="AZ92" s="524"/>
      <c r="BA92" s="524"/>
      <c r="BB92" s="524"/>
      <c r="BC92" s="524"/>
      <c r="BD92" s="524"/>
      <c r="BE92" s="524"/>
      <c r="BF92" s="524"/>
      <c r="BG92" s="524"/>
      <c r="BH92" s="524"/>
      <c r="BI92" s="524"/>
      <c r="BJ92" s="524"/>
      <c r="BK92" s="524"/>
      <c r="BL92" s="524"/>
      <c r="BM92" s="524"/>
      <c r="BN92" s="524"/>
      <c r="BO92" s="524"/>
      <c r="BP92" s="524"/>
      <c r="BQ92" s="524"/>
      <c r="BR92" s="524"/>
      <c r="BS92" s="524"/>
      <c r="BT92" s="524"/>
      <c r="BU92" s="524"/>
      <c r="BV92" s="524"/>
      <c r="BW92" s="524"/>
      <c r="BX92" s="524"/>
      <c r="BY92" s="524"/>
      <c r="BZ92" s="524"/>
      <c r="CA92" s="524"/>
      <c r="CB92" s="524"/>
      <c r="CC92" s="524"/>
      <c r="CD92" s="524"/>
      <c r="CE92" s="524"/>
      <c r="CF92" s="524"/>
      <c r="CG92" s="524"/>
      <c r="CH92" s="524"/>
      <c r="CI92" s="524"/>
      <c r="CJ92" s="524"/>
      <c r="CK92" s="524"/>
      <c r="CL92" s="524"/>
      <c r="CM92" s="524"/>
      <c r="CN92" s="524"/>
      <c r="CO92" s="524"/>
      <c r="CP92" s="524"/>
      <c r="CQ92" s="524"/>
      <c r="CR92" s="524"/>
      <c r="CS92" s="524"/>
      <c r="CT92" s="524"/>
      <c r="CU92" s="524"/>
      <c r="CV92" s="524"/>
      <c r="CW92" s="524"/>
      <c r="CX92" s="524"/>
      <c r="CY92" s="524"/>
      <c r="CZ92" s="524"/>
      <c r="DA92" s="524"/>
      <c r="DB92" s="524"/>
      <c r="DC92" s="524"/>
      <c r="DD92" s="524"/>
      <c r="DE92" s="524"/>
      <c r="DF92" s="524"/>
      <c r="DG92" s="524"/>
      <c r="DH92" s="524"/>
      <c r="DI92" s="524"/>
      <c r="DJ92" s="524"/>
      <c r="DK92" s="524"/>
      <c r="DL92" s="524"/>
      <c r="DM92" s="524"/>
      <c r="DN92" s="524"/>
      <c r="DO92" s="524"/>
      <c r="DP92" s="524"/>
      <c r="DQ92" s="524"/>
      <c r="DR92" s="524"/>
      <c r="DS92" s="524"/>
      <c r="DT92" s="524"/>
      <c r="DU92" s="524"/>
      <c r="DV92" s="524"/>
      <c r="DW92" s="524"/>
      <c r="DX92" s="524"/>
      <c r="DY92" s="524"/>
      <c r="DZ92" s="524"/>
      <c r="EA92" s="524"/>
      <c r="EB92" s="524"/>
      <c r="EC92" s="524"/>
      <c r="ED92" s="524"/>
      <c r="EE92" s="524"/>
      <c r="EF92" s="524"/>
      <c r="EG92" s="524"/>
      <c r="EH92" s="524"/>
      <c r="EI92" s="524"/>
      <c r="EJ92" s="524"/>
      <c r="EK92" s="524"/>
      <c r="EL92" s="524"/>
      <c r="EM92" s="524"/>
      <c r="EN92" s="524"/>
      <c r="EO92" s="524"/>
      <c r="EP92" s="524"/>
      <c r="EQ92" s="524"/>
      <c r="ER92" s="524"/>
      <c r="ES92" s="524"/>
      <c r="ET92" s="524"/>
      <c r="EU92" s="524"/>
      <c r="EV92" s="524"/>
      <c r="EW92" s="524"/>
      <c r="EX92" s="524"/>
      <c r="EY92" s="524"/>
      <c r="EZ92" s="524"/>
      <c r="FA92" s="524"/>
      <c r="FB92" s="524"/>
      <c r="FC92" s="524"/>
      <c r="FD92" s="524"/>
      <c r="FE92" s="524"/>
      <c r="FF92" s="524"/>
      <c r="FG92" s="524"/>
      <c r="FH92" s="524"/>
      <c r="FI92" s="524"/>
      <c r="FJ92" s="524"/>
      <c r="FK92" s="524"/>
      <c r="FL92" s="524"/>
      <c r="FM92" s="524"/>
      <c r="FN92" s="524"/>
      <c r="FO92" s="524"/>
      <c r="FP92" s="524"/>
      <c r="FQ92" s="524"/>
      <c r="FR92" s="524"/>
      <c r="FS92" s="524"/>
      <c r="FT92" s="524"/>
      <c r="FU92" s="524"/>
      <c r="FV92" s="524"/>
      <c r="FW92" s="524"/>
      <c r="FX92" s="524"/>
      <c r="FY92" s="524"/>
      <c r="FZ92" s="524"/>
      <c r="GA92" s="524"/>
      <c r="GB92" s="524"/>
      <c r="GC92" s="524"/>
      <c r="GD92" s="524"/>
      <c r="GE92" s="524"/>
      <c r="GF92" s="524"/>
      <c r="GG92" s="524"/>
      <c r="GH92" s="524"/>
      <c r="GI92" s="524"/>
      <c r="GJ92" s="524"/>
      <c r="GK92" s="524"/>
      <c r="GL92" s="524"/>
      <c r="GM92" s="524"/>
      <c r="GN92" s="524"/>
      <c r="GO92" s="524"/>
      <c r="GP92" s="524"/>
      <c r="GQ92" s="524"/>
      <c r="GR92" s="524"/>
      <c r="GS92" s="524"/>
      <c r="GT92" s="524"/>
      <c r="GU92" s="524"/>
      <c r="GV92" s="524"/>
      <c r="GW92" s="524"/>
      <c r="GX92" s="524"/>
      <c r="GY92" s="524"/>
      <c r="GZ92" s="524"/>
      <c r="HA92" s="524"/>
      <c r="HB92" s="524"/>
      <c r="HC92" s="524"/>
      <c r="HD92" s="524"/>
      <c r="HE92" s="524"/>
      <c r="HF92" s="524"/>
      <c r="HG92" s="524"/>
      <c r="HH92" s="524"/>
      <c r="HI92" s="524"/>
      <c r="HJ92" s="524"/>
      <c r="HK92" s="524"/>
      <c r="HL92" s="524"/>
      <c r="HM92" s="524"/>
      <c r="HN92" s="524"/>
      <c r="HO92" s="524"/>
      <c r="HP92" s="524"/>
      <c r="HQ92" s="524"/>
      <c r="HR92" s="524"/>
      <c r="HS92" s="524"/>
      <c r="HT92" s="524"/>
      <c r="HU92" s="524"/>
      <c r="HV92" s="524"/>
      <c r="HW92" s="524"/>
      <c r="HX92" s="524"/>
      <c r="HY92" s="524"/>
      <c r="HZ92" s="524"/>
      <c r="IA92" s="524"/>
      <c r="IB92" s="524"/>
      <c r="IC92" s="524"/>
      <c r="ID92" s="524"/>
      <c r="IE92" s="524"/>
      <c r="IF92" s="524"/>
      <c r="IG92" s="524"/>
      <c r="IH92" s="524"/>
      <c r="II92" s="524"/>
      <c r="IJ92" s="524"/>
      <c r="IK92" s="524"/>
      <c r="IL92" s="524"/>
      <c r="IM92" s="524"/>
      <c r="IN92" s="524"/>
      <c r="IO92" s="524"/>
      <c r="IP92" s="524"/>
      <c r="IQ92" s="524"/>
      <c r="IR92" s="524"/>
      <c r="IS92" s="524"/>
      <c r="IT92" s="524"/>
      <c r="IU92" s="524"/>
      <c r="IV92" s="524"/>
    </row>
    <row r="93" spans="1:256" ht="15">
      <c r="A93" s="15">
        <v>41960</v>
      </c>
      <c r="B93" s="3">
        <v>6.5972390000000001</v>
      </c>
      <c r="C93" s="3">
        <v>-12.2</v>
      </c>
      <c r="D93" s="3">
        <v>-16.7</v>
      </c>
      <c r="E93" s="3">
        <v>-17.5</v>
      </c>
      <c r="F93" s="3">
        <v>-13.3</v>
      </c>
      <c r="G93" s="3">
        <v>-22.5</v>
      </c>
      <c r="H93" s="3">
        <v>-18</v>
      </c>
      <c r="I93" s="3">
        <v>-14.4</v>
      </c>
      <c r="J93" s="3">
        <v>-10.4</v>
      </c>
      <c r="K93" s="3">
        <v>-24.6</v>
      </c>
      <c r="L93" s="3">
        <v>-18.600000000000001</v>
      </c>
      <c r="M93" s="3">
        <v>-11.3</v>
      </c>
      <c r="N93" s="3">
        <v>-17</v>
      </c>
      <c r="O93" s="3">
        <v>-10.3</v>
      </c>
      <c r="P93" s="3">
        <v>-4.5</v>
      </c>
      <c r="Q93" s="3">
        <v>-8.5</v>
      </c>
      <c r="R93" s="3">
        <v>-9.9</v>
      </c>
      <c r="S93" s="3">
        <v>-10.7</v>
      </c>
      <c r="T93" s="524">
        <v>-6.4</v>
      </c>
      <c r="U93" s="524">
        <v>-11.6</v>
      </c>
      <c r="V93" s="524">
        <v>-27</v>
      </c>
      <c r="W93" s="524"/>
      <c r="X93" s="524"/>
      <c r="Y93" s="524"/>
      <c r="Z93" s="524"/>
      <c r="AA93" s="524"/>
      <c r="AB93" s="524"/>
      <c r="AC93" s="524"/>
      <c r="AD93" s="524"/>
      <c r="AE93" s="524"/>
      <c r="AF93" s="524"/>
      <c r="AG93" s="524"/>
      <c r="AH93" s="524"/>
      <c r="AI93" s="524"/>
      <c r="AJ93" s="524"/>
      <c r="AK93" s="524"/>
      <c r="AL93" s="524"/>
      <c r="AM93" s="524"/>
      <c r="AN93" s="524"/>
      <c r="AO93" s="524"/>
      <c r="AP93" s="524"/>
      <c r="AQ93" s="524"/>
      <c r="AR93" s="524"/>
      <c r="AS93" s="524"/>
      <c r="AT93" s="524"/>
      <c r="AU93" s="524"/>
      <c r="AV93" s="524"/>
      <c r="AW93" s="524"/>
      <c r="AX93" s="524"/>
      <c r="AY93" s="524"/>
      <c r="AZ93" s="524"/>
      <c r="BA93" s="524"/>
      <c r="BB93" s="524"/>
      <c r="BC93" s="524"/>
      <c r="BD93" s="524"/>
      <c r="BE93" s="524"/>
      <c r="BF93" s="524"/>
      <c r="BG93" s="524"/>
      <c r="BH93" s="524"/>
      <c r="BI93" s="524"/>
      <c r="BJ93" s="524"/>
      <c r="BK93" s="524"/>
      <c r="BL93" s="524"/>
      <c r="BM93" s="524"/>
      <c r="BN93" s="524"/>
      <c r="BO93" s="524"/>
      <c r="BP93" s="524"/>
      <c r="BQ93" s="524"/>
      <c r="BR93" s="524"/>
      <c r="BS93" s="524"/>
      <c r="BT93" s="524"/>
      <c r="BU93" s="524"/>
      <c r="BV93" s="524"/>
      <c r="BW93" s="524"/>
      <c r="BX93" s="524"/>
      <c r="BY93" s="524"/>
      <c r="BZ93" s="524"/>
      <c r="CA93" s="524"/>
      <c r="CB93" s="524"/>
      <c r="CC93" s="524"/>
      <c r="CD93" s="524"/>
      <c r="CE93" s="524"/>
      <c r="CF93" s="524"/>
      <c r="CG93" s="524"/>
      <c r="CH93" s="524"/>
      <c r="CI93" s="524"/>
      <c r="CJ93" s="524"/>
      <c r="CK93" s="524"/>
      <c r="CL93" s="524"/>
      <c r="CM93" s="524"/>
      <c r="CN93" s="524"/>
      <c r="CO93" s="524"/>
      <c r="CP93" s="524"/>
      <c r="CQ93" s="524"/>
      <c r="CR93" s="524"/>
      <c r="CS93" s="524"/>
      <c r="CT93" s="524"/>
      <c r="CU93" s="524"/>
      <c r="CV93" s="524"/>
      <c r="CW93" s="524"/>
      <c r="CX93" s="524"/>
      <c r="CY93" s="524"/>
      <c r="CZ93" s="524"/>
      <c r="DA93" s="524"/>
      <c r="DB93" s="524"/>
      <c r="DC93" s="524"/>
      <c r="DD93" s="524"/>
      <c r="DE93" s="524"/>
      <c r="DF93" s="524"/>
      <c r="DG93" s="524"/>
      <c r="DH93" s="524"/>
      <c r="DI93" s="524"/>
      <c r="DJ93" s="524"/>
      <c r="DK93" s="524"/>
      <c r="DL93" s="524"/>
      <c r="DM93" s="524"/>
      <c r="DN93" s="524"/>
      <c r="DO93" s="524"/>
      <c r="DP93" s="524"/>
      <c r="DQ93" s="524"/>
      <c r="DR93" s="524"/>
      <c r="DS93" s="524"/>
      <c r="DT93" s="524"/>
      <c r="DU93" s="524"/>
      <c r="DV93" s="524"/>
      <c r="DW93" s="524"/>
      <c r="DX93" s="524"/>
      <c r="DY93" s="524"/>
      <c r="DZ93" s="524"/>
      <c r="EA93" s="524"/>
      <c r="EB93" s="524"/>
      <c r="EC93" s="524"/>
      <c r="ED93" s="524"/>
      <c r="EE93" s="524"/>
      <c r="EF93" s="524"/>
      <c r="EG93" s="524"/>
      <c r="EH93" s="524"/>
      <c r="EI93" s="524"/>
      <c r="EJ93" s="524"/>
      <c r="EK93" s="524"/>
      <c r="EL93" s="524"/>
      <c r="EM93" s="524"/>
      <c r="EN93" s="524"/>
      <c r="EO93" s="524"/>
      <c r="EP93" s="524"/>
      <c r="EQ93" s="524"/>
      <c r="ER93" s="524"/>
      <c r="ES93" s="524"/>
      <c r="ET93" s="524"/>
      <c r="EU93" s="524"/>
      <c r="EV93" s="524"/>
      <c r="EW93" s="524"/>
      <c r="EX93" s="524"/>
      <c r="EY93" s="524"/>
      <c r="EZ93" s="524"/>
      <c r="FA93" s="524"/>
      <c r="FB93" s="524"/>
      <c r="FC93" s="524"/>
      <c r="FD93" s="524"/>
      <c r="FE93" s="524"/>
      <c r="FF93" s="524"/>
      <c r="FG93" s="524"/>
      <c r="FH93" s="524"/>
      <c r="FI93" s="524"/>
      <c r="FJ93" s="524"/>
      <c r="FK93" s="524"/>
      <c r="FL93" s="524"/>
      <c r="FM93" s="524"/>
      <c r="FN93" s="524"/>
      <c r="FO93" s="524"/>
      <c r="FP93" s="524"/>
      <c r="FQ93" s="524"/>
      <c r="FR93" s="524"/>
      <c r="FS93" s="524"/>
      <c r="FT93" s="524"/>
      <c r="FU93" s="524"/>
      <c r="FV93" s="524"/>
      <c r="FW93" s="524"/>
      <c r="FX93" s="524"/>
      <c r="FY93" s="524"/>
      <c r="FZ93" s="524"/>
      <c r="GA93" s="524"/>
      <c r="GB93" s="524"/>
      <c r="GC93" s="524"/>
      <c r="GD93" s="524"/>
      <c r="GE93" s="524"/>
      <c r="GF93" s="524"/>
      <c r="GG93" s="524"/>
      <c r="GH93" s="524"/>
      <c r="GI93" s="524"/>
      <c r="GJ93" s="524"/>
      <c r="GK93" s="524"/>
      <c r="GL93" s="524"/>
      <c r="GM93" s="524"/>
      <c r="GN93" s="524"/>
      <c r="GO93" s="524"/>
      <c r="GP93" s="524"/>
      <c r="GQ93" s="524"/>
      <c r="GR93" s="524"/>
      <c r="GS93" s="524"/>
      <c r="GT93" s="524"/>
      <c r="GU93" s="524"/>
      <c r="GV93" s="524"/>
      <c r="GW93" s="524"/>
      <c r="GX93" s="524"/>
      <c r="GY93" s="524"/>
      <c r="GZ93" s="524"/>
      <c r="HA93" s="524"/>
      <c r="HB93" s="524"/>
      <c r="HC93" s="524"/>
      <c r="HD93" s="524"/>
      <c r="HE93" s="524"/>
      <c r="HF93" s="524"/>
      <c r="HG93" s="524"/>
      <c r="HH93" s="524"/>
      <c r="HI93" s="524"/>
      <c r="HJ93" s="524"/>
      <c r="HK93" s="524"/>
      <c r="HL93" s="524"/>
      <c r="HM93" s="524"/>
      <c r="HN93" s="524"/>
      <c r="HO93" s="524"/>
      <c r="HP93" s="524"/>
      <c r="HQ93" s="524"/>
      <c r="HR93" s="524"/>
      <c r="HS93" s="524"/>
      <c r="HT93" s="524"/>
      <c r="HU93" s="524"/>
      <c r="HV93" s="524"/>
      <c r="HW93" s="524"/>
      <c r="HX93" s="524"/>
      <c r="HY93" s="524"/>
      <c r="HZ93" s="524"/>
      <c r="IA93" s="524"/>
      <c r="IB93" s="524"/>
      <c r="IC93" s="524"/>
      <c r="ID93" s="524"/>
      <c r="IE93" s="524"/>
      <c r="IF93" s="524"/>
      <c r="IG93" s="524"/>
      <c r="IH93" s="524"/>
      <c r="II93" s="524"/>
      <c r="IJ93" s="524"/>
      <c r="IK93" s="524"/>
      <c r="IL93" s="524"/>
      <c r="IM93" s="524"/>
      <c r="IN93" s="524"/>
      <c r="IO93" s="524"/>
      <c r="IP93" s="524"/>
      <c r="IQ93" s="524"/>
      <c r="IR93" s="524"/>
      <c r="IS93" s="524"/>
      <c r="IT93" s="524"/>
      <c r="IU93" s="524"/>
      <c r="IV93" s="524"/>
    </row>
    <row r="94" spans="1:256" ht="15">
      <c r="A94" s="15">
        <v>41957</v>
      </c>
      <c r="B94" s="3">
        <v>6.6172079999999998</v>
      </c>
      <c r="C94" s="3">
        <v>-12.4</v>
      </c>
      <c r="D94" s="3">
        <v>-16.899999999999999</v>
      </c>
      <c r="E94" s="3">
        <v>-17.5</v>
      </c>
      <c r="F94" s="3">
        <v>-13.3</v>
      </c>
      <c r="G94" s="3">
        <v>-22.7</v>
      </c>
      <c r="H94" s="3">
        <v>-18</v>
      </c>
      <c r="I94" s="3">
        <v>-14.5</v>
      </c>
      <c r="J94" s="3">
        <v>-10.4</v>
      </c>
      <c r="K94" s="3">
        <v>-24.7</v>
      </c>
      <c r="L94" s="3">
        <v>-18.7</v>
      </c>
      <c r="M94" s="3">
        <v>-11.3</v>
      </c>
      <c r="N94" s="3">
        <v>-17.100000000000001</v>
      </c>
      <c r="O94" s="3">
        <v>-10.3</v>
      </c>
      <c r="P94" s="3">
        <v>-4.5</v>
      </c>
      <c r="Q94" s="3">
        <v>-8.6</v>
      </c>
      <c r="R94" s="3">
        <v>-9.9</v>
      </c>
      <c r="S94" s="3">
        <v>-10.8</v>
      </c>
      <c r="T94" s="524">
        <v>-6.5</v>
      </c>
      <c r="U94" s="524">
        <v>-11.7</v>
      </c>
      <c r="V94" s="524">
        <v>-27.2</v>
      </c>
      <c r="W94" s="524"/>
      <c r="X94" s="524"/>
      <c r="Y94" s="524"/>
      <c r="Z94" s="524"/>
      <c r="AA94" s="524"/>
      <c r="AB94" s="524"/>
      <c r="AC94" s="524"/>
      <c r="AD94" s="524"/>
      <c r="AE94" s="524"/>
      <c r="AF94" s="524"/>
      <c r="AG94" s="524"/>
      <c r="AH94" s="524"/>
      <c r="AI94" s="524"/>
      <c r="AJ94" s="524"/>
      <c r="AK94" s="524"/>
      <c r="AL94" s="524"/>
      <c r="AM94" s="524"/>
      <c r="AN94" s="524"/>
      <c r="AO94" s="524"/>
      <c r="AP94" s="524"/>
      <c r="AQ94" s="524"/>
      <c r="AR94" s="524"/>
      <c r="AS94" s="524"/>
      <c r="AT94" s="524"/>
      <c r="AU94" s="524"/>
      <c r="AV94" s="524"/>
      <c r="AW94" s="524"/>
      <c r="AX94" s="524"/>
      <c r="AY94" s="524"/>
      <c r="AZ94" s="524"/>
      <c r="BA94" s="524"/>
      <c r="BB94" s="524"/>
      <c r="BC94" s="524"/>
      <c r="BD94" s="524"/>
      <c r="BE94" s="524"/>
      <c r="BF94" s="524"/>
      <c r="BG94" s="524"/>
      <c r="BH94" s="524"/>
      <c r="BI94" s="524"/>
      <c r="BJ94" s="524"/>
      <c r="BK94" s="524"/>
      <c r="BL94" s="524"/>
      <c r="BM94" s="524"/>
      <c r="BN94" s="524"/>
      <c r="BO94" s="524"/>
      <c r="BP94" s="524"/>
      <c r="BQ94" s="524"/>
      <c r="BR94" s="524"/>
      <c r="BS94" s="524"/>
      <c r="BT94" s="524"/>
      <c r="BU94" s="524"/>
      <c r="BV94" s="524"/>
      <c r="BW94" s="524"/>
      <c r="BX94" s="524"/>
      <c r="BY94" s="524"/>
      <c r="BZ94" s="524"/>
      <c r="CA94" s="524"/>
      <c r="CB94" s="524"/>
      <c r="CC94" s="524"/>
      <c r="CD94" s="524"/>
      <c r="CE94" s="524"/>
      <c r="CF94" s="524"/>
      <c r="CG94" s="524"/>
      <c r="CH94" s="524"/>
      <c r="CI94" s="524"/>
      <c r="CJ94" s="524"/>
      <c r="CK94" s="524"/>
      <c r="CL94" s="524"/>
      <c r="CM94" s="524"/>
      <c r="CN94" s="524"/>
      <c r="CO94" s="524"/>
      <c r="CP94" s="524"/>
      <c r="CQ94" s="524"/>
      <c r="CR94" s="524"/>
      <c r="CS94" s="524"/>
      <c r="CT94" s="524"/>
      <c r="CU94" s="524"/>
      <c r="CV94" s="524"/>
      <c r="CW94" s="524"/>
      <c r="CX94" s="524"/>
      <c r="CY94" s="524"/>
      <c r="CZ94" s="524"/>
      <c r="DA94" s="524"/>
      <c r="DB94" s="524"/>
      <c r="DC94" s="524"/>
      <c r="DD94" s="524"/>
      <c r="DE94" s="524"/>
      <c r="DF94" s="524"/>
      <c r="DG94" s="524"/>
      <c r="DH94" s="524"/>
      <c r="DI94" s="524"/>
      <c r="DJ94" s="524"/>
      <c r="DK94" s="524"/>
      <c r="DL94" s="524"/>
      <c r="DM94" s="524"/>
      <c r="DN94" s="524"/>
      <c r="DO94" s="524"/>
      <c r="DP94" s="524"/>
      <c r="DQ94" s="524"/>
      <c r="DR94" s="524"/>
      <c r="DS94" s="524"/>
      <c r="DT94" s="524"/>
      <c r="DU94" s="524"/>
      <c r="DV94" s="524"/>
      <c r="DW94" s="524"/>
      <c r="DX94" s="524"/>
      <c r="DY94" s="524"/>
      <c r="DZ94" s="524"/>
      <c r="EA94" s="524"/>
      <c r="EB94" s="524"/>
      <c r="EC94" s="524"/>
      <c r="ED94" s="524"/>
      <c r="EE94" s="524"/>
      <c r="EF94" s="524"/>
      <c r="EG94" s="524"/>
      <c r="EH94" s="524"/>
      <c r="EI94" s="524"/>
      <c r="EJ94" s="524"/>
      <c r="EK94" s="524"/>
      <c r="EL94" s="524"/>
      <c r="EM94" s="524"/>
      <c r="EN94" s="524"/>
      <c r="EO94" s="524"/>
      <c r="EP94" s="524"/>
      <c r="EQ94" s="524"/>
      <c r="ER94" s="524"/>
      <c r="ES94" s="524"/>
      <c r="ET94" s="524"/>
      <c r="EU94" s="524"/>
      <c r="EV94" s="524"/>
      <c r="EW94" s="524"/>
      <c r="EX94" s="524"/>
      <c r="EY94" s="524"/>
      <c r="EZ94" s="524"/>
      <c r="FA94" s="524"/>
      <c r="FB94" s="524"/>
      <c r="FC94" s="524"/>
      <c r="FD94" s="524"/>
      <c r="FE94" s="524"/>
      <c r="FF94" s="524"/>
      <c r="FG94" s="524"/>
      <c r="FH94" s="524"/>
      <c r="FI94" s="524"/>
      <c r="FJ94" s="524"/>
      <c r="FK94" s="524"/>
      <c r="FL94" s="524"/>
      <c r="FM94" s="524"/>
      <c r="FN94" s="524"/>
      <c r="FO94" s="524"/>
      <c r="FP94" s="524"/>
      <c r="FQ94" s="524"/>
      <c r="FR94" s="524"/>
      <c r="FS94" s="524"/>
      <c r="FT94" s="524"/>
      <c r="FU94" s="524"/>
      <c r="FV94" s="524"/>
      <c r="FW94" s="524"/>
      <c r="FX94" s="524"/>
      <c r="FY94" s="524"/>
      <c r="FZ94" s="524"/>
      <c r="GA94" s="524"/>
      <c r="GB94" s="524"/>
      <c r="GC94" s="524"/>
      <c r="GD94" s="524"/>
      <c r="GE94" s="524"/>
      <c r="GF94" s="524"/>
      <c r="GG94" s="524"/>
      <c r="GH94" s="524"/>
      <c r="GI94" s="524"/>
      <c r="GJ94" s="524"/>
      <c r="GK94" s="524"/>
      <c r="GL94" s="524"/>
      <c r="GM94" s="524"/>
      <c r="GN94" s="524"/>
      <c r="GO94" s="524"/>
      <c r="GP94" s="524"/>
      <c r="GQ94" s="524"/>
      <c r="GR94" s="524"/>
      <c r="GS94" s="524"/>
      <c r="GT94" s="524"/>
      <c r="GU94" s="524"/>
      <c r="GV94" s="524"/>
      <c r="GW94" s="524"/>
      <c r="GX94" s="524"/>
      <c r="GY94" s="524"/>
      <c r="GZ94" s="524"/>
      <c r="HA94" s="524"/>
      <c r="HB94" s="524"/>
      <c r="HC94" s="524"/>
      <c r="HD94" s="524"/>
      <c r="HE94" s="524"/>
      <c r="HF94" s="524"/>
      <c r="HG94" s="524"/>
      <c r="HH94" s="524"/>
      <c r="HI94" s="524"/>
      <c r="HJ94" s="524"/>
      <c r="HK94" s="524"/>
      <c r="HL94" s="524"/>
      <c r="HM94" s="524"/>
      <c r="HN94" s="524"/>
      <c r="HO94" s="524"/>
      <c r="HP94" s="524"/>
      <c r="HQ94" s="524"/>
      <c r="HR94" s="524"/>
      <c r="HS94" s="524"/>
      <c r="HT94" s="524"/>
      <c r="HU94" s="524"/>
      <c r="HV94" s="524"/>
      <c r="HW94" s="524"/>
      <c r="HX94" s="524"/>
      <c r="HY94" s="524"/>
      <c r="HZ94" s="524"/>
      <c r="IA94" s="524"/>
      <c r="IB94" s="524"/>
      <c r="IC94" s="524"/>
      <c r="ID94" s="524"/>
      <c r="IE94" s="524"/>
      <c r="IF94" s="524"/>
      <c r="IG94" s="524"/>
      <c r="IH94" s="524"/>
      <c r="II94" s="524"/>
      <c r="IJ94" s="524"/>
      <c r="IK94" s="524"/>
      <c r="IL94" s="524"/>
      <c r="IM94" s="524"/>
      <c r="IN94" s="524"/>
      <c r="IO94" s="524"/>
      <c r="IP94" s="524"/>
      <c r="IQ94" s="524"/>
      <c r="IR94" s="524"/>
      <c r="IS94" s="524"/>
      <c r="IT94" s="524"/>
      <c r="IU94" s="524"/>
      <c r="IV94" s="524"/>
    </row>
    <row r="95" spans="1:256" ht="15">
      <c r="A95" s="15">
        <v>41956</v>
      </c>
      <c r="B95" s="3">
        <v>6.6793849999999999</v>
      </c>
      <c r="C95" s="3">
        <v>-11.7</v>
      </c>
      <c r="D95" s="3">
        <v>-16.399999999999999</v>
      </c>
      <c r="E95" s="3">
        <v>-17.3</v>
      </c>
      <c r="F95" s="3">
        <v>-13.1</v>
      </c>
      <c r="G95" s="3">
        <v>-22.2</v>
      </c>
      <c r="H95" s="3">
        <v>-17.8</v>
      </c>
      <c r="I95" s="3">
        <v>-14.2</v>
      </c>
      <c r="J95" s="3">
        <v>-10.4</v>
      </c>
      <c r="K95" s="3">
        <v>-24.3</v>
      </c>
      <c r="L95" s="3">
        <v>-18.399999999999999</v>
      </c>
      <c r="M95" s="3">
        <v>-11.3</v>
      </c>
      <c r="N95" s="3">
        <v>-17.100000000000001</v>
      </c>
      <c r="O95" s="3">
        <v>-10.4</v>
      </c>
      <c r="P95" s="3">
        <v>-4.5999999999999996</v>
      </c>
      <c r="Q95" s="3">
        <v>-8.1999999999999993</v>
      </c>
      <c r="R95" s="3">
        <v>-9.6</v>
      </c>
      <c r="S95" s="3">
        <v>-10.3</v>
      </c>
      <c r="T95" s="524">
        <v>-6.1</v>
      </c>
      <c r="U95" s="524">
        <v>-11.2</v>
      </c>
      <c r="V95" s="524">
        <v>-26.5</v>
      </c>
      <c r="W95" s="524"/>
      <c r="X95" s="524"/>
      <c r="Y95" s="524"/>
      <c r="Z95" s="524"/>
      <c r="AA95" s="524"/>
      <c r="AB95" s="524"/>
      <c r="AC95" s="524"/>
      <c r="AD95" s="524"/>
      <c r="AE95" s="524"/>
      <c r="AF95" s="524"/>
      <c r="AG95" s="524"/>
      <c r="AH95" s="524"/>
      <c r="AI95" s="524"/>
      <c r="AJ95" s="524"/>
      <c r="AK95" s="524"/>
      <c r="AL95" s="524"/>
      <c r="AM95" s="524"/>
      <c r="AN95" s="524"/>
      <c r="AO95" s="524"/>
      <c r="AP95" s="524"/>
      <c r="AQ95" s="524"/>
      <c r="AR95" s="524"/>
      <c r="AS95" s="524"/>
      <c r="AT95" s="524"/>
      <c r="AU95" s="524"/>
      <c r="AV95" s="524"/>
      <c r="AW95" s="524"/>
      <c r="AX95" s="524"/>
      <c r="AY95" s="524"/>
      <c r="AZ95" s="524"/>
      <c r="BA95" s="524"/>
      <c r="BB95" s="524"/>
      <c r="BC95" s="524"/>
      <c r="BD95" s="524"/>
      <c r="BE95" s="524"/>
      <c r="BF95" s="524"/>
      <c r="BG95" s="524"/>
      <c r="BH95" s="524"/>
      <c r="BI95" s="524"/>
      <c r="BJ95" s="524"/>
      <c r="BK95" s="524"/>
      <c r="BL95" s="524"/>
      <c r="BM95" s="524"/>
      <c r="BN95" s="524"/>
      <c r="BO95" s="524"/>
      <c r="BP95" s="524"/>
      <c r="BQ95" s="524"/>
      <c r="BR95" s="524"/>
      <c r="BS95" s="524"/>
      <c r="BT95" s="524"/>
      <c r="BU95" s="524"/>
      <c r="BV95" s="524"/>
      <c r="BW95" s="524"/>
      <c r="BX95" s="524"/>
      <c r="BY95" s="524"/>
      <c r="BZ95" s="524"/>
      <c r="CA95" s="524"/>
      <c r="CB95" s="524"/>
      <c r="CC95" s="524"/>
      <c r="CD95" s="524"/>
      <c r="CE95" s="524"/>
      <c r="CF95" s="524"/>
      <c r="CG95" s="524"/>
      <c r="CH95" s="524"/>
      <c r="CI95" s="524"/>
      <c r="CJ95" s="524"/>
      <c r="CK95" s="524"/>
      <c r="CL95" s="524"/>
      <c r="CM95" s="524"/>
      <c r="CN95" s="524"/>
      <c r="CO95" s="524"/>
      <c r="CP95" s="524"/>
      <c r="CQ95" s="524"/>
      <c r="CR95" s="524"/>
      <c r="CS95" s="524"/>
      <c r="CT95" s="524"/>
      <c r="CU95" s="524"/>
      <c r="CV95" s="524"/>
      <c r="CW95" s="524"/>
      <c r="CX95" s="524"/>
      <c r="CY95" s="524"/>
      <c r="CZ95" s="524"/>
      <c r="DA95" s="524"/>
      <c r="DB95" s="524"/>
      <c r="DC95" s="524"/>
      <c r="DD95" s="524"/>
      <c r="DE95" s="524"/>
      <c r="DF95" s="524"/>
      <c r="DG95" s="524"/>
      <c r="DH95" s="524"/>
      <c r="DI95" s="524"/>
      <c r="DJ95" s="524"/>
      <c r="DK95" s="524"/>
      <c r="DL95" s="524"/>
      <c r="DM95" s="524"/>
      <c r="DN95" s="524"/>
      <c r="DO95" s="524"/>
      <c r="DP95" s="524"/>
      <c r="DQ95" s="524"/>
      <c r="DR95" s="524"/>
      <c r="DS95" s="524"/>
      <c r="DT95" s="524"/>
      <c r="DU95" s="524"/>
      <c r="DV95" s="524"/>
      <c r="DW95" s="524"/>
      <c r="DX95" s="524"/>
      <c r="DY95" s="524"/>
      <c r="DZ95" s="524"/>
      <c r="EA95" s="524"/>
      <c r="EB95" s="524"/>
      <c r="EC95" s="524"/>
      <c r="ED95" s="524"/>
      <c r="EE95" s="524"/>
      <c r="EF95" s="524"/>
      <c r="EG95" s="524"/>
      <c r="EH95" s="524"/>
      <c r="EI95" s="524"/>
      <c r="EJ95" s="524"/>
      <c r="EK95" s="524"/>
      <c r="EL95" s="524"/>
      <c r="EM95" s="524"/>
      <c r="EN95" s="524"/>
      <c r="EO95" s="524"/>
      <c r="EP95" s="524"/>
      <c r="EQ95" s="524"/>
      <c r="ER95" s="524"/>
      <c r="ES95" s="524"/>
      <c r="ET95" s="524"/>
      <c r="EU95" s="524"/>
      <c r="EV95" s="524"/>
      <c r="EW95" s="524"/>
      <c r="EX95" s="524"/>
      <c r="EY95" s="524"/>
      <c r="EZ95" s="524"/>
      <c r="FA95" s="524"/>
      <c r="FB95" s="524"/>
      <c r="FC95" s="524"/>
      <c r="FD95" s="524"/>
      <c r="FE95" s="524"/>
      <c r="FF95" s="524"/>
      <c r="FG95" s="524"/>
      <c r="FH95" s="524"/>
      <c r="FI95" s="524"/>
      <c r="FJ95" s="524"/>
      <c r="FK95" s="524"/>
      <c r="FL95" s="524"/>
      <c r="FM95" s="524"/>
      <c r="FN95" s="524"/>
      <c r="FO95" s="524"/>
      <c r="FP95" s="524"/>
      <c r="FQ95" s="524"/>
      <c r="FR95" s="524"/>
      <c r="FS95" s="524"/>
      <c r="FT95" s="524"/>
      <c r="FU95" s="524"/>
      <c r="FV95" s="524"/>
      <c r="FW95" s="524"/>
      <c r="FX95" s="524"/>
      <c r="FY95" s="524"/>
      <c r="FZ95" s="524"/>
      <c r="GA95" s="524"/>
      <c r="GB95" s="524"/>
      <c r="GC95" s="524"/>
      <c r="GD95" s="524"/>
      <c r="GE95" s="524"/>
      <c r="GF95" s="524"/>
      <c r="GG95" s="524"/>
      <c r="GH95" s="524"/>
      <c r="GI95" s="524"/>
      <c r="GJ95" s="524"/>
      <c r="GK95" s="524"/>
      <c r="GL95" s="524"/>
      <c r="GM95" s="524"/>
      <c r="GN95" s="524"/>
      <c r="GO95" s="524"/>
      <c r="GP95" s="524"/>
      <c r="GQ95" s="524"/>
      <c r="GR95" s="524"/>
      <c r="GS95" s="524"/>
      <c r="GT95" s="524"/>
      <c r="GU95" s="524"/>
      <c r="GV95" s="524"/>
      <c r="GW95" s="524"/>
      <c r="GX95" s="524"/>
      <c r="GY95" s="524"/>
      <c r="GZ95" s="524"/>
      <c r="HA95" s="524"/>
      <c r="HB95" s="524"/>
      <c r="HC95" s="524"/>
      <c r="HD95" s="524"/>
      <c r="HE95" s="524"/>
      <c r="HF95" s="524"/>
      <c r="HG95" s="524"/>
      <c r="HH95" s="524"/>
      <c r="HI95" s="524"/>
      <c r="HJ95" s="524"/>
      <c r="HK95" s="524"/>
      <c r="HL95" s="524"/>
      <c r="HM95" s="524"/>
      <c r="HN95" s="524"/>
      <c r="HO95" s="524"/>
      <c r="HP95" s="524"/>
      <c r="HQ95" s="524"/>
      <c r="HR95" s="524"/>
      <c r="HS95" s="524"/>
      <c r="HT95" s="524"/>
      <c r="HU95" s="524"/>
      <c r="HV95" s="524"/>
      <c r="HW95" s="524"/>
      <c r="HX95" s="524"/>
      <c r="HY95" s="524"/>
      <c r="HZ95" s="524"/>
      <c r="IA95" s="524"/>
      <c r="IB95" s="524"/>
      <c r="IC95" s="524"/>
      <c r="ID95" s="524"/>
      <c r="IE95" s="524"/>
      <c r="IF95" s="524"/>
      <c r="IG95" s="524"/>
      <c r="IH95" s="524"/>
      <c r="II95" s="524"/>
      <c r="IJ95" s="524"/>
      <c r="IK95" s="524"/>
      <c r="IL95" s="524"/>
      <c r="IM95" s="524"/>
      <c r="IN95" s="524"/>
      <c r="IO95" s="524"/>
      <c r="IP95" s="524"/>
      <c r="IQ95" s="524"/>
      <c r="IR95" s="524"/>
      <c r="IS95" s="524"/>
      <c r="IT95" s="524"/>
      <c r="IU95" s="524"/>
      <c r="IV95" s="524"/>
    </row>
    <row r="96" spans="1:256" ht="15">
      <c r="A96" s="15">
        <v>41955</v>
      </c>
      <c r="B96" s="3">
        <v>6.6881930000000001</v>
      </c>
      <c r="C96" s="3">
        <v>-11.5</v>
      </c>
      <c r="D96" s="3">
        <v>-16.2</v>
      </c>
      <c r="E96" s="3">
        <v>-17.100000000000001</v>
      </c>
      <c r="F96" s="3">
        <v>-13</v>
      </c>
      <c r="G96" s="3">
        <v>-21.9</v>
      </c>
      <c r="H96" s="3">
        <v>-17.600000000000001</v>
      </c>
      <c r="I96" s="3">
        <v>-14.1</v>
      </c>
      <c r="J96" s="3">
        <v>-10.3</v>
      </c>
      <c r="K96" s="3">
        <v>-24.1</v>
      </c>
      <c r="L96" s="3">
        <v>-18.3</v>
      </c>
      <c r="M96" s="3">
        <v>-11.2</v>
      </c>
      <c r="N96" s="3">
        <v>-17.100000000000001</v>
      </c>
      <c r="O96" s="3">
        <v>-10.4</v>
      </c>
      <c r="P96" s="3">
        <v>-4.5999999999999996</v>
      </c>
      <c r="Q96" s="3">
        <v>-8.1</v>
      </c>
      <c r="R96" s="3">
        <v>-9.5</v>
      </c>
      <c r="S96" s="3">
        <v>-10.199999999999999</v>
      </c>
      <c r="T96" s="524">
        <v>-6</v>
      </c>
      <c r="U96" s="524">
        <v>-11</v>
      </c>
      <c r="V96" s="524">
        <v>-26.2</v>
      </c>
      <c r="W96" s="524"/>
      <c r="X96" s="524"/>
      <c r="Y96" s="524"/>
      <c r="Z96" s="524"/>
      <c r="AA96" s="524"/>
      <c r="AB96" s="524"/>
      <c r="AC96" s="524"/>
      <c r="AD96" s="524"/>
      <c r="AE96" s="524"/>
      <c r="AF96" s="524"/>
      <c r="AG96" s="524"/>
      <c r="AH96" s="524"/>
      <c r="AI96" s="524"/>
      <c r="AJ96" s="524"/>
      <c r="AK96" s="524"/>
      <c r="AL96" s="524"/>
      <c r="AM96" s="524"/>
      <c r="AN96" s="524"/>
      <c r="AO96" s="524"/>
      <c r="AP96" s="524"/>
      <c r="AQ96" s="524"/>
      <c r="AR96" s="524"/>
      <c r="AS96" s="524"/>
      <c r="AT96" s="524"/>
      <c r="AU96" s="524"/>
      <c r="AV96" s="524"/>
      <c r="AW96" s="524"/>
      <c r="AX96" s="524"/>
      <c r="AY96" s="524"/>
      <c r="AZ96" s="524"/>
      <c r="BA96" s="524"/>
      <c r="BB96" s="524"/>
      <c r="BC96" s="524"/>
      <c r="BD96" s="524"/>
      <c r="BE96" s="524"/>
      <c r="BF96" s="524"/>
      <c r="BG96" s="524"/>
      <c r="BH96" s="524"/>
      <c r="BI96" s="524"/>
      <c r="BJ96" s="524"/>
      <c r="BK96" s="524"/>
      <c r="BL96" s="524"/>
      <c r="BM96" s="524"/>
      <c r="BN96" s="524"/>
      <c r="BO96" s="524"/>
      <c r="BP96" s="524"/>
      <c r="BQ96" s="524"/>
      <c r="BR96" s="524"/>
      <c r="BS96" s="524"/>
      <c r="BT96" s="524"/>
      <c r="BU96" s="524"/>
      <c r="BV96" s="524"/>
      <c r="BW96" s="524"/>
      <c r="BX96" s="524"/>
      <c r="BY96" s="524"/>
      <c r="BZ96" s="524"/>
      <c r="CA96" s="524"/>
      <c r="CB96" s="524"/>
      <c r="CC96" s="524"/>
      <c r="CD96" s="524"/>
      <c r="CE96" s="524"/>
      <c r="CF96" s="524"/>
      <c r="CG96" s="524"/>
      <c r="CH96" s="524"/>
      <c r="CI96" s="524"/>
      <c r="CJ96" s="524"/>
      <c r="CK96" s="524"/>
      <c r="CL96" s="524"/>
      <c r="CM96" s="524"/>
      <c r="CN96" s="524"/>
      <c r="CO96" s="524"/>
      <c r="CP96" s="524"/>
      <c r="CQ96" s="524"/>
      <c r="CR96" s="524"/>
      <c r="CS96" s="524"/>
      <c r="CT96" s="524"/>
      <c r="CU96" s="524"/>
      <c r="CV96" s="524"/>
      <c r="CW96" s="524"/>
      <c r="CX96" s="524"/>
      <c r="CY96" s="524"/>
      <c r="CZ96" s="524"/>
      <c r="DA96" s="524"/>
      <c r="DB96" s="524"/>
      <c r="DC96" s="524"/>
      <c r="DD96" s="524"/>
      <c r="DE96" s="524"/>
      <c r="DF96" s="524"/>
      <c r="DG96" s="524"/>
      <c r="DH96" s="524"/>
      <c r="DI96" s="524"/>
      <c r="DJ96" s="524"/>
      <c r="DK96" s="524"/>
      <c r="DL96" s="524"/>
      <c r="DM96" s="524"/>
      <c r="DN96" s="524"/>
      <c r="DO96" s="524"/>
      <c r="DP96" s="524"/>
      <c r="DQ96" s="524"/>
      <c r="DR96" s="524"/>
      <c r="DS96" s="524"/>
      <c r="DT96" s="524"/>
      <c r="DU96" s="524"/>
      <c r="DV96" s="524"/>
      <c r="DW96" s="524"/>
      <c r="DX96" s="524"/>
      <c r="DY96" s="524"/>
      <c r="DZ96" s="524"/>
      <c r="EA96" s="524"/>
      <c r="EB96" s="524"/>
      <c r="EC96" s="524"/>
      <c r="ED96" s="524"/>
      <c r="EE96" s="524"/>
      <c r="EF96" s="524"/>
      <c r="EG96" s="524"/>
      <c r="EH96" s="524"/>
      <c r="EI96" s="524"/>
      <c r="EJ96" s="524"/>
      <c r="EK96" s="524"/>
      <c r="EL96" s="524"/>
      <c r="EM96" s="524"/>
      <c r="EN96" s="524"/>
      <c r="EO96" s="524"/>
      <c r="EP96" s="524"/>
      <c r="EQ96" s="524"/>
      <c r="ER96" s="524"/>
      <c r="ES96" s="524"/>
      <c r="ET96" s="524"/>
      <c r="EU96" s="524"/>
      <c r="EV96" s="524"/>
      <c r="EW96" s="524"/>
      <c r="EX96" s="524"/>
      <c r="EY96" s="524"/>
      <c r="EZ96" s="524"/>
      <c r="FA96" s="524"/>
      <c r="FB96" s="524"/>
      <c r="FC96" s="524"/>
      <c r="FD96" s="524"/>
      <c r="FE96" s="524"/>
      <c r="FF96" s="524"/>
      <c r="FG96" s="524"/>
      <c r="FH96" s="524"/>
      <c r="FI96" s="524"/>
      <c r="FJ96" s="524"/>
      <c r="FK96" s="524"/>
      <c r="FL96" s="524"/>
      <c r="FM96" s="524"/>
      <c r="FN96" s="524"/>
      <c r="FO96" s="524"/>
      <c r="FP96" s="524"/>
      <c r="FQ96" s="524"/>
      <c r="FR96" s="524"/>
      <c r="FS96" s="524"/>
      <c r="FT96" s="524"/>
      <c r="FU96" s="524"/>
      <c r="FV96" s="524"/>
      <c r="FW96" s="524"/>
      <c r="FX96" s="524"/>
      <c r="FY96" s="524"/>
      <c r="FZ96" s="524"/>
      <c r="GA96" s="524"/>
      <c r="GB96" s="524"/>
      <c r="GC96" s="524"/>
      <c r="GD96" s="524"/>
      <c r="GE96" s="524"/>
      <c r="GF96" s="524"/>
      <c r="GG96" s="524"/>
      <c r="GH96" s="524"/>
      <c r="GI96" s="524"/>
      <c r="GJ96" s="524"/>
      <c r="GK96" s="524"/>
      <c r="GL96" s="524"/>
      <c r="GM96" s="524"/>
      <c r="GN96" s="524"/>
      <c r="GO96" s="524"/>
      <c r="GP96" s="524"/>
      <c r="GQ96" s="524"/>
      <c r="GR96" s="524"/>
      <c r="GS96" s="524"/>
      <c r="GT96" s="524"/>
      <c r="GU96" s="524"/>
      <c r="GV96" s="524"/>
      <c r="GW96" s="524"/>
      <c r="GX96" s="524"/>
      <c r="GY96" s="524"/>
      <c r="GZ96" s="524"/>
      <c r="HA96" s="524"/>
      <c r="HB96" s="524"/>
      <c r="HC96" s="524"/>
      <c r="HD96" s="524"/>
      <c r="HE96" s="524"/>
      <c r="HF96" s="524"/>
      <c r="HG96" s="524"/>
      <c r="HH96" s="524"/>
      <c r="HI96" s="524"/>
      <c r="HJ96" s="524"/>
      <c r="HK96" s="524"/>
      <c r="HL96" s="524"/>
      <c r="HM96" s="524"/>
      <c r="HN96" s="524"/>
      <c r="HO96" s="524"/>
      <c r="HP96" s="524"/>
      <c r="HQ96" s="524"/>
      <c r="HR96" s="524"/>
      <c r="HS96" s="524"/>
      <c r="HT96" s="524"/>
      <c r="HU96" s="524"/>
      <c r="HV96" s="524"/>
      <c r="HW96" s="524"/>
      <c r="HX96" s="524"/>
      <c r="HY96" s="524"/>
      <c r="HZ96" s="524"/>
      <c r="IA96" s="524"/>
      <c r="IB96" s="524"/>
      <c r="IC96" s="524"/>
      <c r="ID96" s="524"/>
      <c r="IE96" s="524"/>
      <c r="IF96" s="524"/>
      <c r="IG96" s="524"/>
      <c r="IH96" s="524"/>
      <c r="II96" s="524"/>
      <c r="IJ96" s="524"/>
      <c r="IK96" s="524"/>
      <c r="IL96" s="524"/>
      <c r="IM96" s="524"/>
      <c r="IN96" s="524"/>
      <c r="IO96" s="524"/>
      <c r="IP96" s="524"/>
      <c r="IQ96" s="524"/>
      <c r="IR96" s="524"/>
      <c r="IS96" s="524"/>
      <c r="IT96" s="524"/>
      <c r="IU96" s="524"/>
      <c r="IV96" s="524"/>
    </row>
    <row r="97" spans="1:256" ht="15">
      <c r="A97" s="15">
        <v>41953</v>
      </c>
      <c r="B97" s="3">
        <v>6.6632730000000002</v>
      </c>
      <c r="C97" s="3">
        <v>-11.4</v>
      </c>
      <c r="D97" s="3">
        <v>-16.100000000000001</v>
      </c>
      <c r="E97" s="3">
        <v>-17.100000000000001</v>
      </c>
      <c r="F97" s="3">
        <v>-13</v>
      </c>
      <c r="G97" s="3">
        <v>-21.9</v>
      </c>
      <c r="H97" s="3">
        <v>-17.600000000000001</v>
      </c>
      <c r="I97" s="3">
        <v>-14.1</v>
      </c>
      <c r="J97" s="3">
        <v>-10.3</v>
      </c>
      <c r="K97" s="3">
        <v>-24.1</v>
      </c>
      <c r="L97" s="3">
        <v>-18.3</v>
      </c>
      <c r="M97" s="3">
        <v>-11.2</v>
      </c>
      <c r="N97" s="3">
        <v>-17.100000000000001</v>
      </c>
      <c r="O97" s="3">
        <v>-10.4</v>
      </c>
      <c r="P97" s="3">
        <v>-4.5999999999999996</v>
      </c>
      <c r="Q97" s="3">
        <v>-8.1</v>
      </c>
      <c r="R97" s="3">
        <v>-9.6</v>
      </c>
      <c r="S97" s="3">
        <v>-10.3</v>
      </c>
      <c r="T97" s="524">
        <v>-6</v>
      </c>
      <c r="U97" s="524">
        <v>-10.9</v>
      </c>
      <c r="V97" s="524">
        <v>-26.2</v>
      </c>
      <c r="W97" s="524"/>
      <c r="X97" s="524"/>
      <c r="Y97" s="524"/>
      <c r="Z97" s="524"/>
      <c r="AA97" s="524"/>
      <c r="AB97" s="524"/>
      <c r="AC97" s="524"/>
      <c r="AD97" s="524"/>
      <c r="AE97" s="524"/>
      <c r="AF97" s="524"/>
      <c r="AG97" s="524"/>
      <c r="AH97" s="524"/>
      <c r="AI97" s="524"/>
      <c r="AJ97" s="524"/>
      <c r="AK97" s="524"/>
      <c r="AL97" s="524"/>
      <c r="AM97" s="524"/>
      <c r="AN97" s="524"/>
      <c r="AO97" s="524"/>
      <c r="AP97" s="524"/>
      <c r="AQ97" s="524"/>
      <c r="AR97" s="524"/>
      <c r="AS97" s="524"/>
      <c r="AT97" s="524"/>
      <c r="AU97" s="524"/>
      <c r="AV97" s="524"/>
      <c r="AW97" s="524"/>
      <c r="AX97" s="524"/>
      <c r="AY97" s="524"/>
      <c r="AZ97" s="524"/>
      <c r="BA97" s="524"/>
      <c r="BB97" s="524"/>
      <c r="BC97" s="524"/>
      <c r="BD97" s="524"/>
      <c r="BE97" s="524"/>
      <c r="BF97" s="524"/>
      <c r="BG97" s="524"/>
      <c r="BH97" s="524"/>
      <c r="BI97" s="524"/>
      <c r="BJ97" s="524"/>
      <c r="BK97" s="524"/>
      <c r="BL97" s="524"/>
      <c r="BM97" s="524"/>
      <c r="BN97" s="524"/>
      <c r="BO97" s="524"/>
      <c r="BP97" s="524"/>
      <c r="BQ97" s="524"/>
      <c r="BR97" s="524"/>
      <c r="BS97" s="524"/>
      <c r="BT97" s="524"/>
      <c r="BU97" s="524"/>
      <c r="BV97" s="524"/>
      <c r="BW97" s="524"/>
      <c r="BX97" s="524"/>
      <c r="BY97" s="524"/>
      <c r="BZ97" s="524"/>
      <c r="CA97" s="524"/>
      <c r="CB97" s="524"/>
      <c r="CC97" s="524"/>
      <c r="CD97" s="524"/>
      <c r="CE97" s="524"/>
      <c r="CF97" s="524"/>
      <c r="CG97" s="524"/>
      <c r="CH97" s="524"/>
      <c r="CI97" s="524"/>
      <c r="CJ97" s="524"/>
      <c r="CK97" s="524"/>
      <c r="CL97" s="524"/>
      <c r="CM97" s="524"/>
      <c r="CN97" s="524"/>
      <c r="CO97" s="524"/>
      <c r="CP97" s="524"/>
      <c r="CQ97" s="524"/>
      <c r="CR97" s="524"/>
      <c r="CS97" s="524"/>
      <c r="CT97" s="524"/>
      <c r="CU97" s="524"/>
      <c r="CV97" s="524"/>
      <c r="CW97" s="524"/>
      <c r="CX97" s="524"/>
      <c r="CY97" s="524"/>
      <c r="CZ97" s="524"/>
      <c r="DA97" s="524"/>
      <c r="DB97" s="524"/>
      <c r="DC97" s="524"/>
      <c r="DD97" s="524"/>
      <c r="DE97" s="524"/>
      <c r="DF97" s="524"/>
      <c r="DG97" s="524"/>
      <c r="DH97" s="524"/>
      <c r="DI97" s="524"/>
      <c r="DJ97" s="524"/>
      <c r="DK97" s="524"/>
      <c r="DL97" s="524"/>
      <c r="DM97" s="524"/>
      <c r="DN97" s="524"/>
      <c r="DO97" s="524"/>
      <c r="DP97" s="524"/>
      <c r="DQ97" s="524"/>
      <c r="DR97" s="524"/>
      <c r="DS97" s="524"/>
      <c r="DT97" s="524"/>
      <c r="DU97" s="524"/>
      <c r="DV97" s="524"/>
      <c r="DW97" s="524"/>
      <c r="DX97" s="524"/>
      <c r="DY97" s="524"/>
      <c r="DZ97" s="524"/>
      <c r="EA97" s="524"/>
      <c r="EB97" s="524"/>
      <c r="EC97" s="524"/>
      <c r="ED97" s="524"/>
      <c r="EE97" s="524"/>
      <c r="EF97" s="524"/>
      <c r="EG97" s="524"/>
      <c r="EH97" s="524"/>
      <c r="EI97" s="524"/>
      <c r="EJ97" s="524"/>
      <c r="EK97" s="524"/>
      <c r="EL97" s="524"/>
      <c r="EM97" s="524"/>
      <c r="EN97" s="524"/>
      <c r="EO97" s="524"/>
      <c r="EP97" s="524"/>
      <c r="EQ97" s="524"/>
      <c r="ER97" s="524"/>
      <c r="ES97" s="524"/>
      <c r="ET97" s="524"/>
      <c r="EU97" s="524"/>
      <c r="EV97" s="524"/>
      <c r="EW97" s="524"/>
      <c r="EX97" s="524"/>
      <c r="EY97" s="524"/>
      <c r="EZ97" s="524"/>
      <c r="FA97" s="524"/>
      <c r="FB97" s="524"/>
      <c r="FC97" s="524"/>
      <c r="FD97" s="524"/>
      <c r="FE97" s="524"/>
      <c r="FF97" s="524"/>
      <c r="FG97" s="524"/>
      <c r="FH97" s="524"/>
      <c r="FI97" s="524"/>
      <c r="FJ97" s="524"/>
      <c r="FK97" s="524"/>
      <c r="FL97" s="524"/>
      <c r="FM97" s="524"/>
      <c r="FN97" s="524"/>
      <c r="FO97" s="524"/>
      <c r="FP97" s="524"/>
      <c r="FQ97" s="524"/>
      <c r="FR97" s="524"/>
      <c r="FS97" s="524"/>
      <c r="FT97" s="524"/>
      <c r="FU97" s="524"/>
      <c r="FV97" s="524"/>
      <c r="FW97" s="524"/>
      <c r="FX97" s="524"/>
      <c r="FY97" s="524"/>
      <c r="FZ97" s="524"/>
      <c r="GA97" s="524"/>
      <c r="GB97" s="524"/>
      <c r="GC97" s="524"/>
      <c r="GD97" s="524"/>
      <c r="GE97" s="524"/>
      <c r="GF97" s="524"/>
      <c r="GG97" s="524"/>
      <c r="GH97" s="524"/>
      <c r="GI97" s="524"/>
      <c r="GJ97" s="524"/>
      <c r="GK97" s="524"/>
      <c r="GL97" s="524"/>
      <c r="GM97" s="524"/>
      <c r="GN97" s="524"/>
      <c r="GO97" s="524"/>
      <c r="GP97" s="524"/>
      <c r="GQ97" s="524"/>
      <c r="GR97" s="524"/>
      <c r="GS97" s="524"/>
      <c r="GT97" s="524"/>
      <c r="GU97" s="524"/>
      <c r="GV97" s="524"/>
      <c r="GW97" s="524"/>
      <c r="GX97" s="524"/>
      <c r="GY97" s="524"/>
      <c r="GZ97" s="524"/>
      <c r="HA97" s="524"/>
      <c r="HB97" s="524"/>
      <c r="HC97" s="524"/>
      <c r="HD97" s="524"/>
      <c r="HE97" s="524"/>
      <c r="HF97" s="524"/>
      <c r="HG97" s="524"/>
      <c r="HH97" s="524"/>
      <c r="HI97" s="524"/>
      <c r="HJ97" s="524"/>
      <c r="HK97" s="524"/>
      <c r="HL97" s="524"/>
      <c r="HM97" s="524"/>
      <c r="HN97" s="524"/>
      <c r="HO97" s="524"/>
      <c r="HP97" s="524"/>
      <c r="HQ97" s="524"/>
      <c r="HR97" s="524"/>
      <c r="HS97" s="524"/>
      <c r="HT97" s="524"/>
      <c r="HU97" s="524"/>
      <c r="HV97" s="524"/>
      <c r="HW97" s="524"/>
      <c r="HX97" s="524"/>
      <c r="HY97" s="524"/>
      <c r="HZ97" s="524"/>
      <c r="IA97" s="524"/>
      <c r="IB97" s="524"/>
      <c r="IC97" s="524"/>
      <c r="ID97" s="524"/>
      <c r="IE97" s="524"/>
      <c r="IF97" s="524"/>
      <c r="IG97" s="524"/>
      <c r="IH97" s="524"/>
      <c r="II97" s="524"/>
      <c r="IJ97" s="524"/>
      <c r="IK97" s="524"/>
      <c r="IL97" s="524"/>
      <c r="IM97" s="524"/>
      <c r="IN97" s="524"/>
      <c r="IO97" s="524"/>
      <c r="IP97" s="524"/>
      <c r="IQ97" s="524"/>
      <c r="IR97" s="524"/>
      <c r="IS97" s="524"/>
      <c r="IT97" s="524"/>
      <c r="IU97" s="524"/>
      <c r="IV97" s="524"/>
    </row>
    <row r="98" spans="1:256" ht="15">
      <c r="A98" s="15">
        <v>41950</v>
      </c>
      <c r="B98" s="3">
        <v>6.6463450000000002</v>
      </c>
      <c r="C98" s="3">
        <v>-12</v>
      </c>
      <c r="D98" s="3">
        <v>-16.600000000000001</v>
      </c>
      <c r="E98" s="3">
        <v>-17.3</v>
      </c>
      <c r="F98" s="3">
        <v>-13.1</v>
      </c>
      <c r="G98" s="3">
        <v>-22.4</v>
      </c>
      <c r="H98" s="3">
        <v>-17.8</v>
      </c>
      <c r="I98" s="3">
        <v>-14.3</v>
      </c>
      <c r="J98" s="3">
        <v>-10.3</v>
      </c>
      <c r="K98" s="3">
        <v>-24.5</v>
      </c>
      <c r="L98" s="3">
        <v>-18.399999999999999</v>
      </c>
      <c r="M98" s="3">
        <v>-11.2</v>
      </c>
      <c r="N98" s="3">
        <v>-16.899999999999999</v>
      </c>
      <c r="O98" s="3">
        <v>-10.199999999999999</v>
      </c>
      <c r="P98" s="3">
        <v>-4.5</v>
      </c>
      <c r="Q98" s="3">
        <v>-8.6999999999999993</v>
      </c>
      <c r="R98" s="3">
        <v>-10.1</v>
      </c>
      <c r="S98" s="3">
        <v>-11</v>
      </c>
      <c r="T98" s="524">
        <v>-6.3</v>
      </c>
      <c r="U98" s="524">
        <v>-11.4</v>
      </c>
      <c r="V98" s="524">
        <v>-26.7</v>
      </c>
      <c r="W98" s="524"/>
      <c r="X98" s="524"/>
      <c r="Y98" s="524"/>
      <c r="Z98" s="524"/>
      <c r="AA98" s="524"/>
      <c r="AB98" s="524"/>
      <c r="AC98" s="524"/>
      <c r="AD98" s="524"/>
      <c r="AE98" s="524"/>
      <c r="AF98" s="524"/>
      <c r="AG98" s="524"/>
      <c r="AH98" s="524"/>
      <c r="AI98" s="524"/>
      <c r="AJ98" s="524"/>
      <c r="AK98" s="524"/>
      <c r="AL98" s="524"/>
      <c r="AM98" s="524"/>
      <c r="AN98" s="524"/>
      <c r="AO98" s="524"/>
      <c r="AP98" s="524"/>
      <c r="AQ98" s="524"/>
      <c r="AR98" s="524"/>
      <c r="AS98" s="524"/>
      <c r="AT98" s="524"/>
      <c r="AU98" s="524"/>
      <c r="AV98" s="524"/>
      <c r="AW98" s="524"/>
      <c r="AX98" s="524"/>
      <c r="AY98" s="524"/>
      <c r="AZ98" s="524"/>
      <c r="BA98" s="524"/>
      <c r="BB98" s="524"/>
      <c r="BC98" s="524"/>
      <c r="BD98" s="524"/>
      <c r="BE98" s="524"/>
      <c r="BF98" s="524"/>
      <c r="BG98" s="524"/>
      <c r="BH98" s="524"/>
      <c r="BI98" s="524"/>
      <c r="BJ98" s="524"/>
      <c r="BK98" s="524"/>
      <c r="BL98" s="524"/>
      <c r="BM98" s="524"/>
      <c r="BN98" s="524"/>
      <c r="BO98" s="524"/>
      <c r="BP98" s="524"/>
      <c r="BQ98" s="524"/>
      <c r="BR98" s="524"/>
      <c r="BS98" s="524"/>
      <c r="BT98" s="524"/>
      <c r="BU98" s="524"/>
      <c r="BV98" s="524"/>
      <c r="BW98" s="524"/>
      <c r="BX98" s="524"/>
      <c r="BY98" s="524"/>
      <c r="BZ98" s="524"/>
      <c r="CA98" s="524"/>
      <c r="CB98" s="524"/>
      <c r="CC98" s="524"/>
      <c r="CD98" s="524"/>
      <c r="CE98" s="524"/>
      <c r="CF98" s="524"/>
      <c r="CG98" s="524"/>
      <c r="CH98" s="524"/>
      <c r="CI98" s="524"/>
      <c r="CJ98" s="524"/>
      <c r="CK98" s="524"/>
      <c r="CL98" s="524"/>
      <c r="CM98" s="524"/>
      <c r="CN98" s="524"/>
      <c r="CO98" s="524"/>
      <c r="CP98" s="524"/>
      <c r="CQ98" s="524"/>
      <c r="CR98" s="524"/>
      <c r="CS98" s="524"/>
      <c r="CT98" s="524"/>
      <c r="CU98" s="524"/>
      <c r="CV98" s="524"/>
      <c r="CW98" s="524"/>
      <c r="CX98" s="524"/>
      <c r="CY98" s="524"/>
      <c r="CZ98" s="524"/>
      <c r="DA98" s="524"/>
      <c r="DB98" s="524"/>
      <c r="DC98" s="524"/>
      <c r="DD98" s="524"/>
      <c r="DE98" s="524"/>
      <c r="DF98" s="524"/>
      <c r="DG98" s="524"/>
      <c r="DH98" s="524"/>
      <c r="DI98" s="524"/>
      <c r="DJ98" s="524"/>
      <c r="DK98" s="524"/>
      <c r="DL98" s="524"/>
      <c r="DM98" s="524"/>
      <c r="DN98" s="524"/>
      <c r="DO98" s="524"/>
      <c r="DP98" s="524"/>
      <c r="DQ98" s="524"/>
      <c r="DR98" s="524"/>
      <c r="DS98" s="524"/>
      <c r="DT98" s="524"/>
      <c r="DU98" s="524"/>
      <c r="DV98" s="524"/>
      <c r="DW98" s="524"/>
      <c r="DX98" s="524"/>
      <c r="DY98" s="524"/>
      <c r="DZ98" s="524"/>
      <c r="EA98" s="524"/>
      <c r="EB98" s="524"/>
      <c r="EC98" s="524"/>
      <c r="ED98" s="524"/>
      <c r="EE98" s="524"/>
      <c r="EF98" s="524"/>
      <c r="EG98" s="524"/>
      <c r="EH98" s="524"/>
      <c r="EI98" s="524"/>
      <c r="EJ98" s="524"/>
      <c r="EK98" s="524"/>
      <c r="EL98" s="524"/>
      <c r="EM98" s="524"/>
      <c r="EN98" s="524"/>
      <c r="EO98" s="524"/>
      <c r="EP98" s="524"/>
      <c r="EQ98" s="524"/>
      <c r="ER98" s="524"/>
      <c r="ES98" s="524"/>
      <c r="ET98" s="524"/>
      <c r="EU98" s="524"/>
      <c r="EV98" s="524"/>
      <c r="EW98" s="524"/>
      <c r="EX98" s="524"/>
      <c r="EY98" s="524"/>
      <c r="EZ98" s="524"/>
      <c r="FA98" s="524"/>
      <c r="FB98" s="524"/>
      <c r="FC98" s="524"/>
      <c r="FD98" s="524"/>
      <c r="FE98" s="524"/>
      <c r="FF98" s="524"/>
      <c r="FG98" s="524"/>
      <c r="FH98" s="524"/>
      <c r="FI98" s="524"/>
      <c r="FJ98" s="524"/>
      <c r="FK98" s="524"/>
      <c r="FL98" s="524"/>
      <c r="FM98" s="524"/>
      <c r="FN98" s="524"/>
      <c r="FO98" s="524"/>
      <c r="FP98" s="524"/>
      <c r="FQ98" s="524"/>
      <c r="FR98" s="524"/>
      <c r="FS98" s="524"/>
      <c r="FT98" s="524"/>
      <c r="FU98" s="524"/>
      <c r="FV98" s="524"/>
      <c r="FW98" s="524"/>
      <c r="FX98" s="524"/>
      <c r="FY98" s="524"/>
      <c r="FZ98" s="524"/>
      <c r="GA98" s="524"/>
      <c r="GB98" s="524"/>
      <c r="GC98" s="524"/>
      <c r="GD98" s="524"/>
      <c r="GE98" s="524"/>
      <c r="GF98" s="524"/>
      <c r="GG98" s="524"/>
      <c r="GH98" s="524"/>
      <c r="GI98" s="524"/>
      <c r="GJ98" s="524"/>
      <c r="GK98" s="524"/>
      <c r="GL98" s="524"/>
      <c r="GM98" s="524"/>
      <c r="GN98" s="524"/>
      <c r="GO98" s="524"/>
      <c r="GP98" s="524"/>
      <c r="GQ98" s="524"/>
      <c r="GR98" s="524"/>
      <c r="GS98" s="524"/>
      <c r="GT98" s="524"/>
      <c r="GU98" s="524"/>
      <c r="GV98" s="524"/>
      <c r="GW98" s="524"/>
      <c r="GX98" s="524"/>
      <c r="GY98" s="524"/>
      <c r="GZ98" s="524"/>
      <c r="HA98" s="524"/>
      <c r="HB98" s="524"/>
      <c r="HC98" s="524"/>
      <c r="HD98" s="524"/>
      <c r="HE98" s="524"/>
      <c r="HF98" s="524"/>
      <c r="HG98" s="524"/>
      <c r="HH98" s="524"/>
      <c r="HI98" s="524"/>
      <c r="HJ98" s="524"/>
      <c r="HK98" s="524"/>
      <c r="HL98" s="524"/>
      <c r="HM98" s="524"/>
      <c r="HN98" s="524"/>
      <c r="HO98" s="524"/>
      <c r="HP98" s="524"/>
      <c r="HQ98" s="524"/>
      <c r="HR98" s="524"/>
      <c r="HS98" s="524"/>
      <c r="HT98" s="524"/>
      <c r="HU98" s="524"/>
      <c r="HV98" s="524"/>
      <c r="HW98" s="524"/>
      <c r="HX98" s="524"/>
      <c r="HY98" s="524"/>
      <c r="HZ98" s="524"/>
      <c r="IA98" s="524"/>
      <c r="IB98" s="524"/>
      <c r="IC98" s="524"/>
      <c r="ID98" s="524"/>
      <c r="IE98" s="524"/>
      <c r="IF98" s="524"/>
      <c r="IG98" s="524"/>
      <c r="IH98" s="524"/>
      <c r="II98" s="524"/>
      <c r="IJ98" s="524"/>
      <c r="IK98" s="524"/>
      <c r="IL98" s="524"/>
      <c r="IM98" s="524"/>
      <c r="IN98" s="524"/>
      <c r="IO98" s="524"/>
      <c r="IP98" s="524"/>
      <c r="IQ98" s="524"/>
      <c r="IR98" s="524"/>
      <c r="IS98" s="524"/>
      <c r="IT98" s="524"/>
      <c r="IU98" s="524"/>
      <c r="IV98" s="524"/>
    </row>
    <row r="99" spans="1:256" ht="15">
      <c r="A99" s="15">
        <v>41949</v>
      </c>
      <c r="B99" s="3">
        <v>6.7180799999999996</v>
      </c>
      <c r="C99" s="3">
        <v>-11</v>
      </c>
      <c r="D99" s="3">
        <v>-15.6</v>
      </c>
      <c r="E99" s="3">
        <v>-16.7</v>
      </c>
      <c r="F99" s="3">
        <v>-12.7</v>
      </c>
      <c r="G99" s="3">
        <v>-21.2</v>
      </c>
      <c r="H99" s="3">
        <v>-17.100000000000001</v>
      </c>
      <c r="I99" s="3">
        <v>-13.7</v>
      </c>
      <c r="J99" s="3">
        <v>-10.1</v>
      </c>
      <c r="K99" s="3">
        <v>-23.4</v>
      </c>
      <c r="L99" s="3">
        <v>-17.8</v>
      </c>
      <c r="M99" s="3">
        <v>-11</v>
      </c>
      <c r="N99" s="3">
        <v>-16.7</v>
      </c>
      <c r="O99" s="3">
        <v>-10.199999999999999</v>
      </c>
      <c r="P99" s="3">
        <v>-4.5</v>
      </c>
      <c r="Q99" s="3">
        <v>-8.1999999999999993</v>
      </c>
      <c r="R99" s="3">
        <v>-9.5</v>
      </c>
      <c r="S99" s="3">
        <v>-10.3</v>
      </c>
      <c r="T99" s="524">
        <v>-5.7</v>
      </c>
      <c r="U99" s="524">
        <v>-10.5</v>
      </c>
      <c r="V99" s="524">
        <v>-25.4</v>
      </c>
      <c r="W99" s="524"/>
      <c r="X99" s="524"/>
      <c r="Y99" s="524"/>
      <c r="Z99" s="524"/>
      <c r="AA99" s="524"/>
      <c r="AB99" s="524"/>
      <c r="AC99" s="524"/>
      <c r="AD99" s="524"/>
      <c r="AE99" s="524"/>
      <c r="AF99" s="524"/>
      <c r="AG99" s="524"/>
      <c r="AH99" s="524"/>
      <c r="AI99" s="524"/>
      <c r="AJ99" s="524"/>
      <c r="AK99" s="524"/>
      <c r="AL99" s="524"/>
      <c r="AM99" s="524"/>
      <c r="AN99" s="524"/>
      <c r="AO99" s="524"/>
      <c r="AP99" s="524"/>
      <c r="AQ99" s="524"/>
      <c r="AR99" s="524"/>
      <c r="AS99" s="524"/>
      <c r="AT99" s="524"/>
      <c r="AU99" s="524"/>
      <c r="AV99" s="524"/>
      <c r="AW99" s="524"/>
      <c r="AX99" s="524"/>
      <c r="AY99" s="524"/>
      <c r="AZ99" s="524"/>
      <c r="BA99" s="524"/>
      <c r="BB99" s="524"/>
      <c r="BC99" s="524"/>
      <c r="BD99" s="524"/>
      <c r="BE99" s="524"/>
      <c r="BF99" s="524"/>
      <c r="BG99" s="524"/>
      <c r="BH99" s="524"/>
      <c r="BI99" s="524"/>
      <c r="BJ99" s="524"/>
      <c r="BK99" s="524"/>
      <c r="BL99" s="524"/>
      <c r="BM99" s="524"/>
      <c r="BN99" s="524"/>
      <c r="BO99" s="524"/>
      <c r="BP99" s="524"/>
      <c r="BQ99" s="524"/>
      <c r="BR99" s="524"/>
      <c r="BS99" s="524"/>
      <c r="BT99" s="524"/>
      <c r="BU99" s="524"/>
      <c r="BV99" s="524"/>
      <c r="BW99" s="524"/>
      <c r="BX99" s="524"/>
      <c r="BY99" s="524"/>
      <c r="BZ99" s="524"/>
      <c r="CA99" s="524"/>
      <c r="CB99" s="524"/>
      <c r="CC99" s="524"/>
      <c r="CD99" s="524"/>
      <c r="CE99" s="524"/>
      <c r="CF99" s="524"/>
      <c r="CG99" s="524"/>
      <c r="CH99" s="524"/>
      <c r="CI99" s="524"/>
      <c r="CJ99" s="524"/>
      <c r="CK99" s="524"/>
      <c r="CL99" s="524"/>
      <c r="CM99" s="524"/>
      <c r="CN99" s="524"/>
      <c r="CO99" s="524"/>
      <c r="CP99" s="524"/>
      <c r="CQ99" s="524"/>
      <c r="CR99" s="524"/>
      <c r="CS99" s="524"/>
      <c r="CT99" s="524"/>
      <c r="CU99" s="524"/>
      <c r="CV99" s="524"/>
      <c r="CW99" s="524"/>
      <c r="CX99" s="524"/>
      <c r="CY99" s="524"/>
      <c r="CZ99" s="524"/>
      <c r="DA99" s="524"/>
      <c r="DB99" s="524"/>
      <c r="DC99" s="524"/>
      <c r="DD99" s="524"/>
      <c r="DE99" s="524"/>
      <c r="DF99" s="524"/>
      <c r="DG99" s="524"/>
      <c r="DH99" s="524"/>
      <c r="DI99" s="524"/>
      <c r="DJ99" s="524"/>
      <c r="DK99" s="524"/>
      <c r="DL99" s="524"/>
      <c r="DM99" s="524"/>
      <c r="DN99" s="524"/>
      <c r="DO99" s="524"/>
      <c r="DP99" s="524"/>
      <c r="DQ99" s="524"/>
      <c r="DR99" s="524"/>
      <c r="DS99" s="524"/>
      <c r="DT99" s="524"/>
      <c r="DU99" s="524"/>
      <c r="DV99" s="524"/>
      <c r="DW99" s="524"/>
      <c r="DX99" s="524"/>
      <c r="DY99" s="524"/>
      <c r="DZ99" s="524"/>
      <c r="EA99" s="524"/>
      <c r="EB99" s="524"/>
      <c r="EC99" s="524"/>
      <c r="ED99" s="524"/>
      <c r="EE99" s="524"/>
      <c r="EF99" s="524"/>
      <c r="EG99" s="524"/>
      <c r="EH99" s="524"/>
      <c r="EI99" s="524"/>
      <c r="EJ99" s="524"/>
      <c r="EK99" s="524"/>
      <c r="EL99" s="524"/>
      <c r="EM99" s="524"/>
      <c r="EN99" s="524"/>
      <c r="EO99" s="524"/>
      <c r="EP99" s="524"/>
      <c r="EQ99" s="524"/>
      <c r="ER99" s="524"/>
      <c r="ES99" s="524"/>
      <c r="ET99" s="524"/>
      <c r="EU99" s="524"/>
      <c r="EV99" s="524"/>
      <c r="EW99" s="524"/>
      <c r="EX99" s="524"/>
      <c r="EY99" s="524"/>
      <c r="EZ99" s="524"/>
      <c r="FA99" s="524"/>
      <c r="FB99" s="524"/>
      <c r="FC99" s="524"/>
      <c r="FD99" s="524"/>
      <c r="FE99" s="524"/>
      <c r="FF99" s="524"/>
      <c r="FG99" s="524"/>
      <c r="FH99" s="524"/>
      <c r="FI99" s="524"/>
      <c r="FJ99" s="524"/>
      <c r="FK99" s="524"/>
      <c r="FL99" s="524"/>
      <c r="FM99" s="524"/>
      <c r="FN99" s="524"/>
      <c r="FO99" s="524"/>
      <c r="FP99" s="524"/>
      <c r="FQ99" s="524"/>
      <c r="FR99" s="524"/>
      <c r="FS99" s="524"/>
      <c r="FT99" s="524"/>
      <c r="FU99" s="524"/>
      <c r="FV99" s="524"/>
      <c r="FW99" s="524"/>
      <c r="FX99" s="524"/>
      <c r="FY99" s="524"/>
      <c r="FZ99" s="524"/>
      <c r="GA99" s="524"/>
      <c r="GB99" s="524"/>
      <c r="GC99" s="524"/>
      <c r="GD99" s="524"/>
      <c r="GE99" s="524"/>
      <c r="GF99" s="524"/>
      <c r="GG99" s="524"/>
      <c r="GH99" s="524"/>
      <c r="GI99" s="524"/>
      <c r="GJ99" s="524"/>
      <c r="GK99" s="524"/>
      <c r="GL99" s="524"/>
      <c r="GM99" s="524"/>
      <c r="GN99" s="524"/>
      <c r="GO99" s="524"/>
      <c r="GP99" s="524"/>
      <c r="GQ99" s="524"/>
      <c r="GR99" s="524"/>
      <c r="GS99" s="524"/>
      <c r="GT99" s="524"/>
      <c r="GU99" s="524"/>
      <c r="GV99" s="524"/>
      <c r="GW99" s="524"/>
      <c r="GX99" s="524"/>
      <c r="GY99" s="524"/>
      <c r="GZ99" s="524"/>
      <c r="HA99" s="524"/>
      <c r="HB99" s="524"/>
      <c r="HC99" s="524"/>
      <c r="HD99" s="524"/>
      <c r="HE99" s="524"/>
      <c r="HF99" s="524"/>
      <c r="HG99" s="524"/>
      <c r="HH99" s="524"/>
      <c r="HI99" s="524"/>
      <c r="HJ99" s="524"/>
      <c r="HK99" s="524"/>
      <c r="HL99" s="524"/>
      <c r="HM99" s="524"/>
      <c r="HN99" s="524"/>
      <c r="HO99" s="524"/>
      <c r="HP99" s="524"/>
      <c r="HQ99" s="524"/>
      <c r="HR99" s="524"/>
      <c r="HS99" s="524"/>
      <c r="HT99" s="524"/>
      <c r="HU99" s="524"/>
      <c r="HV99" s="524"/>
      <c r="HW99" s="524"/>
      <c r="HX99" s="524"/>
      <c r="HY99" s="524"/>
      <c r="HZ99" s="524"/>
      <c r="IA99" s="524"/>
      <c r="IB99" s="524"/>
      <c r="IC99" s="524"/>
      <c r="ID99" s="524"/>
      <c r="IE99" s="524"/>
      <c r="IF99" s="524"/>
      <c r="IG99" s="524"/>
      <c r="IH99" s="524"/>
      <c r="II99" s="524"/>
      <c r="IJ99" s="524"/>
      <c r="IK99" s="524"/>
      <c r="IL99" s="524"/>
      <c r="IM99" s="524"/>
      <c r="IN99" s="524"/>
      <c r="IO99" s="524"/>
      <c r="IP99" s="524"/>
      <c r="IQ99" s="524"/>
      <c r="IR99" s="524"/>
      <c r="IS99" s="524"/>
      <c r="IT99" s="524"/>
      <c r="IU99" s="524"/>
      <c r="IV99" s="524"/>
    </row>
    <row r="100" spans="1:256" ht="15">
      <c r="A100" s="15">
        <v>41948</v>
      </c>
      <c r="B100" s="3">
        <v>6.7045870000000001</v>
      </c>
      <c r="C100" s="3">
        <v>-11.2</v>
      </c>
      <c r="D100" s="3">
        <v>-15.7</v>
      </c>
      <c r="E100" s="3">
        <v>-16.7</v>
      </c>
      <c r="F100" s="3">
        <v>-12.8</v>
      </c>
      <c r="G100" s="3">
        <v>-21.3</v>
      </c>
      <c r="H100" s="3">
        <v>-17.2</v>
      </c>
      <c r="I100" s="3">
        <v>-13.8</v>
      </c>
      <c r="J100" s="3">
        <v>-10.199999999999999</v>
      </c>
      <c r="K100" s="3">
        <v>-23.5</v>
      </c>
      <c r="L100" s="3">
        <v>-17.899999999999999</v>
      </c>
      <c r="M100" s="3">
        <v>-11</v>
      </c>
      <c r="N100" s="3">
        <v>-16.8</v>
      </c>
      <c r="O100" s="3">
        <v>-10.199999999999999</v>
      </c>
      <c r="P100" s="3">
        <v>-4.5</v>
      </c>
      <c r="Q100" s="3">
        <v>-8.3000000000000007</v>
      </c>
      <c r="R100" s="3">
        <v>-9.6</v>
      </c>
      <c r="S100" s="3">
        <v>-10.4</v>
      </c>
      <c r="T100" s="524">
        <v>-5.8</v>
      </c>
      <c r="U100" s="524">
        <v>-10.6</v>
      </c>
      <c r="V100" s="524">
        <v>-25.6</v>
      </c>
      <c r="W100" s="524"/>
      <c r="X100" s="524"/>
      <c r="Y100" s="524"/>
      <c r="Z100" s="524"/>
      <c r="AA100" s="524"/>
      <c r="AB100" s="524"/>
      <c r="AC100" s="524"/>
      <c r="AD100" s="524"/>
      <c r="AE100" s="524"/>
      <c r="AF100" s="524"/>
      <c r="AG100" s="524"/>
      <c r="AH100" s="524"/>
      <c r="AI100" s="524"/>
      <c r="AJ100" s="524"/>
      <c r="AK100" s="524"/>
      <c r="AL100" s="524"/>
      <c r="AM100" s="524"/>
      <c r="AN100" s="524"/>
      <c r="AO100" s="524"/>
      <c r="AP100" s="524"/>
      <c r="AQ100" s="524"/>
      <c r="AR100" s="524"/>
      <c r="AS100" s="524"/>
      <c r="AT100" s="524"/>
      <c r="AU100" s="524"/>
      <c r="AV100" s="524"/>
      <c r="AW100" s="524"/>
      <c r="AX100" s="524"/>
      <c r="AY100" s="524"/>
      <c r="AZ100" s="524"/>
      <c r="BA100" s="524"/>
      <c r="BB100" s="524"/>
      <c r="BC100" s="524"/>
      <c r="BD100" s="524"/>
      <c r="BE100" s="524"/>
      <c r="BF100" s="524"/>
      <c r="BG100" s="524"/>
      <c r="BH100" s="524"/>
      <c r="BI100" s="524"/>
      <c r="BJ100" s="524"/>
      <c r="BK100" s="524"/>
      <c r="BL100" s="524"/>
      <c r="BM100" s="524"/>
      <c r="BN100" s="524"/>
      <c r="BO100" s="524"/>
      <c r="BP100" s="524"/>
      <c r="BQ100" s="524"/>
      <c r="BR100" s="524"/>
      <c r="BS100" s="524"/>
      <c r="BT100" s="524"/>
      <c r="BU100" s="524"/>
      <c r="BV100" s="524"/>
      <c r="BW100" s="524"/>
      <c r="BX100" s="524"/>
      <c r="BY100" s="524"/>
      <c r="BZ100" s="524"/>
      <c r="CA100" s="524"/>
      <c r="CB100" s="524"/>
      <c r="CC100" s="524"/>
      <c r="CD100" s="524"/>
      <c r="CE100" s="524"/>
      <c r="CF100" s="524"/>
      <c r="CG100" s="524"/>
      <c r="CH100" s="524"/>
      <c r="CI100" s="524"/>
      <c r="CJ100" s="524"/>
      <c r="CK100" s="524"/>
      <c r="CL100" s="524"/>
      <c r="CM100" s="524"/>
      <c r="CN100" s="524"/>
      <c r="CO100" s="524"/>
      <c r="CP100" s="524"/>
      <c r="CQ100" s="524"/>
      <c r="CR100" s="524"/>
      <c r="CS100" s="524"/>
      <c r="CT100" s="524"/>
      <c r="CU100" s="524"/>
      <c r="CV100" s="524"/>
      <c r="CW100" s="524"/>
      <c r="CX100" s="524"/>
      <c r="CY100" s="524"/>
      <c r="CZ100" s="524"/>
      <c r="DA100" s="524"/>
      <c r="DB100" s="524"/>
      <c r="DC100" s="524"/>
      <c r="DD100" s="524"/>
      <c r="DE100" s="524"/>
      <c r="DF100" s="524"/>
      <c r="DG100" s="524"/>
      <c r="DH100" s="524"/>
      <c r="DI100" s="524"/>
      <c r="DJ100" s="524"/>
      <c r="DK100" s="524"/>
      <c r="DL100" s="524"/>
      <c r="DM100" s="524"/>
      <c r="DN100" s="524"/>
      <c r="DO100" s="524"/>
      <c r="DP100" s="524"/>
      <c r="DQ100" s="524"/>
      <c r="DR100" s="524"/>
      <c r="DS100" s="524"/>
      <c r="DT100" s="524"/>
      <c r="DU100" s="524"/>
      <c r="DV100" s="524"/>
      <c r="DW100" s="524"/>
      <c r="DX100" s="524"/>
      <c r="DY100" s="524"/>
      <c r="DZ100" s="524"/>
      <c r="EA100" s="524"/>
      <c r="EB100" s="524"/>
      <c r="EC100" s="524"/>
      <c r="ED100" s="524"/>
      <c r="EE100" s="524"/>
      <c r="EF100" s="524"/>
      <c r="EG100" s="524"/>
      <c r="EH100" s="524"/>
      <c r="EI100" s="524"/>
      <c r="EJ100" s="524"/>
      <c r="EK100" s="524"/>
      <c r="EL100" s="524"/>
      <c r="EM100" s="524"/>
      <c r="EN100" s="524"/>
      <c r="EO100" s="524"/>
      <c r="EP100" s="524"/>
      <c r="EQ100" s="524"/>
      <c r="ER100" s="524"/>
      <c r="ES100" s="524"/>
      <c r="ET100" s="524"/>
      <c r="EU100" s="524"/>
      <c r="EV100" s="524"/>
      <c r="EW100" s="524"/>
      <c r="EX100" s="524"/>
      <c r="EY100" s="524"/>
      <c r="EZ100" s="524"/>
      <c r="FA100" s="524"/>
      <c r="FB100" s="524"/>
      <c r="FC100" s="524"/>
      <c r="FD100" s="524"/>
      <c r="FE100" s="524"/>
      <c r="FF100" s="524"/>
      <c r="FG100" s="524"/>
      <c r="FH100" s="524"/>
      <c r="FI100" s="524"/>
      <c r="FJ100" s="524"/>
      <c r="FK100" s="524"/>
      <c r="FL100" s="524"/>
      <c r="FM100" s="524"/>
      <c r="FN100" s="524"/>
      <c r="FO100" s="524"/>
      <c r="FP100" s="524"/>
      <c r="FQ100" s="524"/>
      <c r="FR100" s="524"/>
      <c r="FS100" s="524"/>
      <c r="FT100" s="524"/>
      <c r="FU100" s="524"/>
      <c r="FV100" s="524"/>
      <c r="FW100" s="524"/>
      <c r="FX100" s="524"/>
      <c r="FY100" s="524"/>
      <c r="FZ100" s="524"/>
      <c r="GA100" s="524"/>
      <c r="GB100" s="524"/>
      <c r="GC100" s="524"/>
      <c r="GD100" s="524"/>
      <c r="GE100" s="524"/>
      <c r="GF100" s="524"/>
      <c r="GG100" s="524"/>
      <c r="GH100" s="524"/>
      <c r="GI100" s="524"/>
      <c r="GJ100" s="524"/>
      <c r="GK100" s="524"/>
      <c r="GL100" s="524"/>
      <c r="GM100" s="524"/>
      <c r="GN100" s="524"/>
      <c r="GO100" s="524"/>
      <c r="GP100" s="524"/>
      <c r="GQ100" s="524"/>
      <c r="GR100" s="524"/>
      <c r="GS100" s="524"/>
      <c r="GT100" s="524"/>
      <c r="GU100" s="524"/>
      <c r="GV100" s="524"/>
      <c r="GW100" s="524"/>
      <c r="GX100" s="524"/>
      <c r="GY100" s="524"/>
      <c r="GZ100" s="524"/>
      <c r="HA100" s="524"/>
      <c r="HB100" s="524"/>
      <c r="HC100" s="524"/>
      <c r="HD100" s="524"/>
      <c r="HE100" s="524"/>
      <c r="HF100" s="524"/>
      <c r="HG100" s="524"/>
      <c r="HH100" s="524"/>
      <c r="HI100" s="524"/>
      <c r="HJ100" s="524"/>
      <c r="HK100" s="524"/>
      <c r="HL100" s="524"/>
      <c r="HM100" s="524"/>
      <c r="HN100" s="524"/>
      <c r="HO100" s="524"/>
      <c r="HP100" s="524"/>
      <c r="HQ100" s="524"/>
      <c r="HR100" s="524"/>
      <c r="HS100" s="524"/>
      <c r="HT100" s="524"/>
      <c r="HU100" s="524"/>
      <c r="HV100" s="524"/>
      <c r="HW100" s="524"/>
      <c r="HX100" s="524"/>
      <c r="HY100" s="524"/>
      <c r="HZ100" s="524"/>
      <c r="IA100" s="524"/>
      <c r="IB100" s="524"/>
      <c r="IC100" s="524"/>
      <c r="ID100" s="524"/>
      <c r="IE100" s="524"/>
      <c r="IF100" s="524"/>
      <c r="IG100" s="524"/>
      <c r="IH100" s="524"/>
      <c r="II100" s="524"/>
      <c r="IJ100" s="524"/>
      <c r="IK100" s="524"/>
      <c r="IL100" s="524"/>
      <c r="IM100" s="524"/>
      <c r="IN100" s="524"/>
      <c r="IO100" s="524"/>
      <c r="IP100" s="524"/>
      <c r="IQ100" s="524"/>
      <c r="IR100" s="524"/>
      <c r="IS100" s="524"/>
      <c r="IT100" s="524"/>
      <c r="IU100" s="524"/>
      <c r="IV100" s="524"/>
    </row>
    <row r="101" spans="1:256" ht="15">
      <c r="A101" s="15">
        <v>41947</v>
      </c>
      <c r="B101" s="3">
        <v>6.6691739999999999</v>
      </c>
      <c r="C101" s="3">
        <v>-11.2</v>
      </c>
      <c r="D101" s="3">
        <v>-15.8</v>
      </c>
      <c r="E101" s="3">
        <v>-16.8</v>
      </c>
      <c r="F101" s="3">
        <v>-12.8</v>
      </c>
      <c r="G101" s="3">
        <v>-21.4</v>
      </c>
      <c r="H101" s="3">
        <v>-17.3</v>
      </c>
      <c r="I101" s="3">
        <v>-13.9</v>
      </c>
      <c r="J101" s="3">
        <v>-10.199999999999999</v>
      </c>
      <c r="K101" s="3">
        <v>-23.7</v>
      </c>
      <c r="L101" s="3">
        <v>-18</v>
      </c>
      <c r="M101" s="3">
        <v>-11.1</v>
      </c>
      <c r="N101" s="3">
        <v>-16.8</v>
      </c>
      <c r="O101" s="3">
        <v>-10.199999999999999</v>
      </c>
      <c r="P101" s="3">
        <v>-4.5999999999999996</v>
      </c>
      <c r="Q101" s="3">
        <v>-8.3000000000000007</v>
      </c>
      <c r="R101" s="3">
        <v>-9.6999999999999993</v>
      </c>
      <c r="S101" s="3">
        <v>-10.5</v>
      </c>
      <c r="T101" s="524">
        <v>-5.8</v>
      </c>
      <c r="U101" s="524">
        <v>-10.7</v>
      </c>
      <c r="V101" s="524">
        <v>-25.8</v>
      </c>
      <c r="W101" s="524"/>
      <c r="X101" s="524"/>
      <c r="Y101" s="524"/>
      <c r="Z101" s="524"/>
      <c r="AA101" s="524"/>
      <c r="AB101" s="524"/>
      <c r="AC101" s="524"/>
      <c r="AD101" s="524"/>
      <c r="AE101" s="524"/>
      <c r="AF101" s="524"/>
      <c r="AG101" s="524"/>
      <c r="AH101" s="524"/>
      <c r="AI101" s="524"/>
      <c r="AJ101" s="524"/>
      <c r="AK101" s="524"/>
      <c r="AL101" s="524"/>
      <c r="AM101" s="524"/>
      <c r="AN101" s="524"/>
      <c r="AO101" s="524"/>
      <c r="AP101" s="524"/>
      <c r="AQ101" s="524"/>
      <c r="AR101" s="524"/>
      <c r="AS101" s="524"/>
      <c r="AT101" s="524"/>
      <c r="AU101" s="524"/>
      <c r="AV101" s="524"/>
      <c r="AW101" s="524"/>
      <c r="AX101" s="524"/>
      <c r="AY101" s="524"/>
      <c r="AZ101" s="524"/>
      <c r="BA101" s="524"/>
      <c r="BB101" s="524"/>
      <c r="BC101" s="524"/>
      <c r="BD101" s="524"/>
      <c r="BE101" s="524"/>
      <c r="BF101" s="524"/>
      <c r="BG101" s="524"/>
      <c r="BH101" s="524"/>
      <c r="BI101" s="524"/>
      <c r="BJ101" s="524"/>
      <c r="BK101" s="524"/>
      <c r="BL101" s="524"/>
      <c r="BM101" s="524"/>
      <c r="BN101" s="524"/>
      <c r="BO101" s="524"/>
      <c r="BP101" s="524"/>
      <c r="BQ101" s="524"/>
      <c r="BR101" s="524"/>
      <c r="BS101" s="524"/>
      <c r="BT101" s="524"/>
      <c r="BU101" s="524"/>
      <c r="BV101" s="524"/>
      <c r="BW101" s="524"/>
      <c r="BX101" s="524"/>
      <c r="BY101" s="524"/>
      <c r="BZ101" s="524"/>
      <c r="CA101" s="524"/>
      <c r="CB101" s="524"/>
      <c r="CC101" s="524"/>
      <c r="CD101" s="524"/>
      <c r="CE101" s="524"/>
      <c r="CF101" s="524"/>
      <c r="CG101" s="524"/>
      <c r="CH101" s="524"/>
      <c r="CI101" s="524"/>
      <c r="CJ101" s="524"/>
      <c r="CK101" s="524"/>
      <c r="CL101" s="524"/>
      <c r="CM101" s="524"/>
      <c r="CN101" s="524"/>
      <c r="CO101" s="524"/>
      <c r="CP101" s="524"/>
      <c r="CQ101" s="524"/>
      <c r="CR101" s="524"/>
      <c r="CS101" s="524"/>
      <c r="CT101" s="524"/>
      <c r="CU101" s="524"/>
      <c r="CV101" s="524"/>
      <c r="CW101" s="524"/>
      <c r="CX101" s="524"/>
      <c r="CY101" s="524"/>
      <c r="CZ101" s="524"/>
      <c r="DA101" s="524"/>
      <c r="DB101" s="524"/>
      <c r="DC101" s="524"/>
      <c r="DD101" s="524"/>
      <c r="DE101" s="524"/>
      <c r="DF101" s="524"/>
      <c r="DG101" s="524"/>
      <c r="DH101" s="524"/>
      <c r="DI101" s="524"/>
      <c r="DJ101" s="524"/>
      <c r="DK101" s="524"/>
      <c r="DL101" s="524"/>
      <c r="DM101" s="524"/>
      <c r="DN101" s="524"/>
      <c r="DO101" s="524"/>
      <c r="DP101" s="524"/>
      <c r="DQ101" s="524"/>
      <c r="DR101" s="524"/>
      <c r="DS101" s="524"/>
      <c r="DT101" s="524"/>
      <c r="DU101" s="524"/>
      <c r="DV101" s="524"/>
      <c r="DW101" s="524"/>
      <c r="DX101" s="524"/>
      <c r="DY101" s="524"/>
      <c r="DZ101" s="524"/>
      <c r="EA101" s="524"/>
      <c r="EB101" s="524"/>
      <c r="EC101" s="524"/>
      <c r="ED101" s="524"/>
      <c r="EE101" s="524"/>
      <c r="EF101" s="524"/>
      <c r="EG101" s="524"/>
      <c r="EH101" s="524"/>
      <c r="EI101" s="524"/>
      <c r="EJ101" s="524"/>
      <c r="EK101" s="524"/>
      <c r="EL101" s="524"/>
      <c r="EM101" s="524"/>
      <c r="EN101" s="524"/>
      <c r="EO101" s="524"/>
      <c r="EP101" s="524"/>
      <c r="EQ101" s="524"/>
      <c r="ER101" s="524"/>
      <c r="ES101" s="524"/>
      <c r="ET101" s="524"/>
      <c r="EU101" s="524"/>
      <c r="EV101" s="524"/>
      <c r="EW101" s="524"/>
      <c r="EX101" s="524"/>
      <c r="EY101" s="524"/>
      <c r="EZ101" s="524"/>
      <c r="FA101" s="524"/>
      <c r="FB101" s="524"/>
      <c r="FC101" s="524"/>
      <c r="FD101" s="524"/>
      <c r="FE101" s="524"/>
      <c r="FF101" s="524"/>
      <c r="FG101" s="524"/>
      <c r="FH101" s="524"/>
      <c r="FI101" s="524"/>
      <c r="FJ101" s="524"/>
      <c r="FK101" s="524"/>
      <c r="FL101" s="524"/>
      <c r="FM101" s="524"/>
      <c r="FN101" s="524"/>
      <c r="FO101" s="524"/>
      <c r="FP101" s="524"/>
      <c r="FQ101" s="524"/>
      <c r="FR101" s="524"/>
      <c r="FS101" s="524"/>
      <c r="FT101" s="524"/>
      <c r="FU101" s="524"/>
      <c r="FV101" s="524"/>
      <c r="FW101" s="524"/>
      <c r="FX101" s="524"/>
      <c r="FY101" s="524"/>
      <c r="FZ101" s="524"/>
      <c r="GA101" s="524"/>
      <c r="GB101" s="524"/>
      <c r="GC101" s="524"/>
      <c r="GD101" s="524"/>
      <c r="GE101" s="524"/>
      <c r="GF101" s="524"/>
      <c r="GG101" s="524"/>
      <c r="GH101" s="524"/>
      <c r="GI101" s="524"/>
      <c r="GJ101" s="524"/>
      <c r="GK101" s="524"/>
      <c r="GL101" s="524"/>
      <c r="GM101" s="524"/>
      <c r="GN101" s="524"/>
      <c r="GO101" s="524"/>
      <c r="GP101" s="524"/>
      <c r="GQ101" s="524"/>
      <c r="GR101" s="524"/>
      <c r="GS101" s="524"/>
      <c r="GT101" s="524"/>
      <c r="GU101" s="524"/>
      <c r="GV101" s="524"/>
      <c r="GW101" s="524"/>
      <c r="GX101" s="524"/>
      <c r="GY101" s="524"/>
      <c r="GZ101" s="524"/>
      <c r="HA101" s="524"/>
      <c r="HB101" s="524"/>
      <c r="HC101" s="524"/>
      <c r="HD101" s="524"/>
      <c r="HE101" s="524"/>
      <c r="HF101" s="524"/>
      <c r="HG101" s="524"/>
      <c r="HH101" s="524"/>
      <c r="HI101" s="524"/>
      <c r="HJ101" s="524"/>
      <c r="HK101" s="524"/>
      <c r="HL101" s="524"/>
      <c r="HM101" s="524"/>
      <c r="HN101" s="524"/>
      <c r="HO101" s="524"/>
      <c r="HP101" s="524"/>
      <c r="HQ101" s="524"/>
      <c r="HR101" s="524"/>
      <c r="HS101" s="524"/>
      <c r="HT101" s="524"/>
      <c r="HU101" s="524"/>
      <c r="HV101" s="524"/>
      <c r="HW101" s="524"/>
      <c r="HX101" s="524"/>
      <c r="HY101" s="524"/>
      <c r="HZ101" s="524"/>
      <c r="IA101" s="524"/>
      <c r="IB101" s="524"/>
      <c r="IC101" s="524"/>
      <c r="ID101" s="524"/>
      <c r="IE101" s="524"/>
      <c r="IF101" s="524"/>
      <c r="IG101" s="524"/>
      <c r="IH101" s="524"/>
      <c r="II101" s="524"/>
      <c r="IJ101" s="524"/>
      <c r="IK101" s="524"/>
      <c r="IL101" s="524"/>
      <c r="IM101" s="524"/>
      <c r="IN101" s="524"/>
      <c r="IO101" s="524"/>
      <c r="IP101" s="524"/>
      <c r="IQ101" s="524"/>
      <c r="IR101" s="524"/>
      <c r="IS101" s="524"/>
      <c r="IT101" s="524"/>
      <c r="IU101" s="524"/>
      <c r="IV101" s="524"/>
    </row>
    <row r="102" spans="1:256" ht="15">
      <c r="A102" s="15">
        <v>41946</v>
      </c>
      <c r="B102" s="3">
        <v>6.6924640000000002</v>
      </c>
      <c r="C102" s="3">
        <v>-11.2</v>
      </c>
      <c r="D102" s="3">
        <v>-15.7</v>
      </c>
      <c r="E102" s="3">
        <v>-16.8</v>
      </c>
      <c r="F102" s="3">
        <v>-12.8</v>
      </c>
      <c r="G102" s="3">
        <v>-21.4</v>
      </c>
      <c r="H102" s="3">
        <v>-17.3</v>
      </c>
      <c r="I102" s="3">
        <v>-13.9</v>
      </c>
      <c r="J102" s="3">
        <v>-10.199999999999999</v>
      </c>
      <c r="K102" s="3">
        <v>-23.6</v>
      </c>
      <c r="L102" s="3">
        <v>-18</v>
      </c>
      <c r="M102" s="3">
        <v>-11.1</v>
      </c>
      <c r="N102" s="3">
        <v>-16.8</v>
      </c>
      <c r="O102" s="3">
        <v>-10.199999999999999</v>
      </c>
      <c r="P102" s="3">
        <v>-4.5999999999999996</v>
      </c>
      <c r="Q102" s="3">
        <v>-8.1999999999999993</v>
      </c>
      <c r="R102" s="3">
        <v>-9.6999999999999993</v>
      </c>
      <c r="S102" s="3">
        <v>-10.5</v>
      </c>
      <c r="T102" s="524">
        <v>-5.8</v>
      </c>
      <c r="U102" s="524">
        <v>-10.6</v>
      </c>
      <c r="V102" s="524">
        <v>-25.7</v>
      </c>
      <c r="W102" s="524"/>
      <c r="X102" s="524"/>
      <c r="Y102" s="524"/>
      <c r="Z102" s="524"/>
      <c r="AA102" s="524"/>
      <c r="AB102" s="524"/>
      <c r="AC102" s="524"/>
      <c r="AD102" s="524"/>
      <c r="AE102" s="524"/>
      <c r="AF102" s="524"/>
      <c r="AG102" s="524"/>
      <c r="AH102" s="524"/>
      <c r="AI102" s="524"/>
      <c r="AJ102" s="524"/>
      <c r="AK102" s="524"/>
      <c r="AL102" s="524"/>
      <c r="AM102" s="524"/>
      <c r="AN102" s="524"/>
      <c r="AO102" s="524"/>
      <c r="AP102" s="524"/>
      <c r="AQ102" s="524"/>
      <c r="AR102" s="524"/>
      <c r="AS102" s="524"/>
      <c r="AT102" s="524"/>
      <c r="AU102" s="524"/>
      <c r="AV102" s="524"/>
      <c r="AW102" s="524"/>
      <c r="AX102" s="524"/>
      <c r="AY102" s="524"/>
      <c r="AZ102" s="524"/>
      <c r="BA102" s="524"/>
      <c r="BB102" s="524"/>
      <c r="BC102" s="524"/>
      <c r="BD102" s="524"/>
      <c r="BE102" s="524"/>
      <c r="BF102" s="524"/>
      <c r="BG102" s="524"/>
      <c r="BH102" s="524"/>
      <c r="BI102" s="524"/>
      <c r="BJ102" s="524"/>
      <c r="BK102" s="524"/>
      <c r="BL102" s="524"/>
      <c r="BM102" s="524"/>
      <c r="BN102" s="524"/>
      <c r="BO102" s="524"/>
      <c r="BP102" s="524"/>
      <c r="BQ102" s="524"/>
      <c r="BR102" s="524"/>
      <c r="BS102" s="524"/>
      <c r="BT102" s="524"/>
      <c r="BU102" s="524"/>
      <c r="BV102" s="524"/>
      <c r="BW102" s="524"/>
      <c r="BX102" s="524"/>
      <c r="BY102" s="524"/>
      <c r="BZ102" s="524"/>
      <c r="CA102" s="524"/>
      <c r="CB102" s="524"/>
      <c r="CC102" s="524"/>
      <c r="CD102" s="524"/>
      <c r="CE102" s="524"/>
      <c r="CF102" s="524"/>
      <c r="CG102" s="524"/>
      <c r="CH102" s="524"/>
      <c r="CI102" s="524"/>
      <c r="CJ102" s="524"/>
      <c r="CK102" s="524"/>
      <c r="CL102" s="524"/>
      <c r="CM102" s="524"/>
      <c r="CN102" s="524"/>
      <c r="CO102" s="524"/>
      <c r="CP102" s="524"/>
      <c r="CQ102" s="524"/>
      <c r="CR102" s="524"/>
      <c r="CS102" s="524"/>
      <c r="CT102" s="524"/>
      <c r="CU102" s="524"/>
      <c r="CV102" s="524"/>
      <c r="CW102" s="524"/>
      <c r="CX102" s="524"/>
      <c r="CY102" s="524"/>
      <c r="CZ102" s="524"/>
      <c r="DA102" s="524"/>
      <c r="DB102" s="524"/>
      <c r="DC102" s="524"/>
      <c r="DD102" s="524"/>
      <c r="DE102" s="524"/>
      <c r="DF102" s="524"/>
      <c r="DG102" s="524"/>
      <c r="DH102" s="524"/>
      <c r="DI102" s="524"/>
      <c r="DJ102" s="524"/>
      <c r="DK102" s="524"/>
      <c r="DL102" s="524"/>
      <c r="DM102" s="524"/>
      <c r="DN102" s="524"/>
      <c r="DO102" s="524"/>
      <c r="DP102" s="524"/>
      <c r="DQ102" s="524"/>
      <c r="DR102" s="524"/>
      <c r="DS102" s="524"/>
      <c r="DT102" s="524"/>
      <c r="DU102" s="524"/>
      <c r="DV102" s="524"/>
      <c r="DW102" s="524"/>
      <c r="DX102" s="524"/>
      <c r="DY102" s="524"/>
      <c r="DZ102" s="524"/>
      <c r="EA102" s="524"/>
      <c r="EB102" s="524"/>
      <c r="EC102" s="524"/>
      <c r="ED102" s="524"/>
      <c r="EE102" s="524"/>
      <c r="EF102" s="524"/>
      <c r="EG102" s="524"/>
      <c r="EH102" s="524"/>
      <c r="EI102" s="524"/>
      <c r="EJ102" s="524"/>
      <c r="EK102" s="524"/>
      <c r="EL102" s="524"/>
      <c r="EM102" s="524"/>
      <c r="EN102" s="524"/>
      <c r="EO102" s="524"/>
      <c r="EP102" s="524"/>
      <c r="EQ102" s="524"/>
      <c r="ER102" s="524"/>
      <c r="ES102" s="524"/>
      <c r="ET102" s="524"/>
      <c r="EU102" s="524"/>
      <c r="EV102" s="524"/>
      <c r="EW102" s="524"/>
      <c r="EX102" s="524"/>
      <c r="EY102" s="524"/>
      <c r="EZ102" s="524"/>
      <c r="FA102" s="524"/>
      <c r="FB102" s="524"/>
      <c r="FC102" s="524"/>
      <c r="FD102" s="524"/>
      <c r="FE102" s="524"/>
      <c r="FF102" s="524"/>
      <c r="FG102" s="524"/>
      <c r="FH102" s="524"/>
      <c r="FI102" s="524"/>
      <c r="FJ102" s="524"/>
      <c r="FK102" s="524"/>
      <c r="FL102" s="524"/>
      <c r="FM102" s="524"/>
      <c r="FN102" s="524"/>
      <c r="FO102" s="524"/>
      <c r="FP102" s="524"/>
      <c r="FQ102" s="524"/>
      <c r="FR102" s="524"/>
      <c r="FS102" s="524"/>
      <c r="FT102" s="524"/>
      <c r="FU102" s="524"/>
      <c r="FV102" s="524"/>
      <c r="FW102" s="524"/>
      <c r="FX102" s="524"/>
      <c r="FY102" s="524"/>
      <c r="FZ102" s="524"/>
      <c r="GA102" s="524"/>
      <c r="GB102" s="524"/>
      <c r="GC102" s="524"/>
      <c r="GD102" s="524"/>
      <c r="GE102" s="524"/>
      <c r="GF102" s="524"/>
      <c r="GG102" s="524"/>
      <c r="GH102" s="524"/>
      <c r="GI102" s="524"/>
      <c r="GJ102" s="524"/>
      <c r="GK102" s="524"/>
      <c r="GL102" s="524"/>
      <c r="GM102" s="524"/>
      <c r="GN102" s="524"/>
      <c r="GO102" s="524"/>
      <c r="GP102" s="524"/>
      <c r="GQ102" s="524"/>
      <c r="GR102" s="524"/>
      <c r="GS102" s="524"/>
      <c r="GT102" s="524"/>
      <c r="GU102" s="524"/>
      <c r="GV102" s="524"/>
      <c r="GW102" s="524"/>
      <c r="GX102" s="524"/>
      <c r="GY102" s="524"/>
      <c r="GZ102" s="524"/>
      <c r="HA102" s="524"/>
      <c r="HB102" s="524"/>
      <c r="HC102" s="524"/>
      <c r="HD102" s="524"/>
      <c r="HE102" s="524"/>
      <c r="HF102" s="524"/>
      <c r="HG102" s="524"/>
      <c r="HH102" s="524"/>
      <c r="HI102" s="524"/>
      <c r="HJ102" s="524"/>
      <c r="HK102" s="524"/>
      <c r="HL102" s="524"/>
      <c r="HM102" s="524"/>
      <c r="HN102" s="524"/>
      <c r="HO102" s="524"/>
      <c r="HP102" s="524"/>
      <c r="HQ102" s="524"/>
      <c r="HR102" s="524"/>
      <c r="HS102" s="524"/>
      <c r="HT102" s="524"/>
      <c r="HU102" s="524"/>
      <c r="HV102" s="524"/>
      <c r="HW102" s="524"/>
      <c r="HX102" s="524"/>
      <c r="HY102" s="524"/>
      <c r="HZ102" s="524"/>
      <c r="IA102" s="524"/>
      <c r="IB102" s="524"/>
      <c r="IC102" s="524"/>
      <c r="ID102" s="524"/>
      <c r="IE102" s="524"/>
      <c r="IF102" s="524"/>
      <c r="IG102" s="524"/>
      <c r="IH102" s="524"/>
      <c r="II102" s="524"/>
      <c r="IJ102" s="524"/>
      <c r="IK102" s="524"/>
      <c r="IL102" s="524"/>
      <c r="IM102" s="524"/>
      <c r="IN102" s="524"/>
      <c r="IO102" s="524"/>
      <c r="IP102" s="524"/>
      <c r="IQ102" s="524"/>
      <c r="IR102" s="524"/>
      <c r="IS102" s="524"/>
      <c r="IT102" s="524"/>
      <c r="IU102" s="524"/>
      <c r="IV102" s="524"/>
    </row>
    <row r="103" spans="1:256" ht="15">
      <c r="A103" s="15">
        <v>41943</v>
      </c>
      <c r="B103" s="3">
        <v>6.6523269999999997</v>
      </c>
      <c r="C103" s="3">
        <v>-12</v>
      </c>
      <c r="D103" s="3">
        <v>-16.3</v>
      </c>
      <c r="E103" s="3">
        <v>-17.100000000000001</v>
      </c>
      <c r="F103" s="3">
        <v>-13.1</v>
      </c>
      <c r="G103" s="3">
        <v>-22</v>
      </c>
      <c r="H103" s="3">
        <v>-17.7</v>
      </c>
      <c r="I103" s="3">
        <v>-14.2</v>
      </c>
      <c r="J103" s="3">
        <v>-10.3</v>
      </c>
      <c r="K103" s="3">
        <v>-24.3</v>
      </c>
      <c r="L103" s="3">
        <v>-18.399999999999999</v>
      </c>
      <c r="M103" s="3">
        <v>-11.1</v>
      </c>
      <c r="N103" s="3">
        <v>-16.899999999999999</v>
      </c>
      <c r="O103" s="3">
        <v>-10.199999999999999</v>
      </c>
      <c r="P103" s="3">
        <v>-4.5999999999999996</v>
      </c>
      <c r="Q103" s="3">
        <v>-8.6999999999999993</v>
      </c>
      <c r="R103" s="3">
        <v>-10.1</v>
      </c>
      <c r="S103" s="3">
        <v>-11.1</v>
      </c>
      <c r="T103" s="524">
        <v>-6.2</v>
      </c>
      <c r="U103" s="524">
        <v>-11.3</v>
      </c>
      <c r="V103" s="524">
        <v>-26.5</v>
      </c>
      <c r="W103" s="524"/>
      <c r="X103" s="524"/>
      <c r="Y103" s="524"/>
      <c r="Z103" s="524"/>
      <c r="AA103" s="524"/>
      <c r="AB103" s="524"/>
      <c r="AC103" s="524"/>
      <c r="AD103" s="524"/>
      <c r="AE103" s="524"/>
      <c r="AF103" s="524"/>
      <c r="AG103" s="524"/>
      <c r="AH103" s="524"/>
      <c r="AI103" s="524"/>
      <c r="AJ103" s="524"/>
      <c r="AK103" s="524"/>
      <c r="AL103" s="524"/>
      <c r="AM103" s="524"/>
      <c r="AN103" s="524"/>
      <c r="AO103" s="524"/>
      <c r="AP103" s="524"/>
      <c r="AQ103" s="524"/>
      <c r="AR103" s="524"/>
      <c r="AS103" s="524"/>
      <c r="AT103" s="524"/>
      <c r="AU103" s="524"/>
      <c r="AV103" s="524"/>
      <c r="AW103" s="524"/>
      <c r="AX103" s="524"/>
      <c r="AY103" s="524"/>
      <c r="AZ103" s="524"/>
      <c r="BA103" s="524"/>
      <c r="BB103" s="524"/>
      <c r="BC103" s="524"/>
      <c r="BD103" s="524"/>
      <c r="BE103" s="524"/>
      <c r="BF103" s="524"/>
      <c r="BG103" s="524"/>
      <c r="BH103" s="524"/>
      <c r="BI103" s="524"/>
      <c r="BJ103" s="524"/>
      <c r="BK103" s="524"/>
      <c r="BL103" s="524"/>
      <c r="BM103" s="524"/>
      <c r="BN103" s="524"/>
      <c r="BO103" s="524"/>
      <c r="BP103" s="524"/>
      <c r="BQ103" s="524"/>
      <c r="BR103" s="524"/>
      <c r="BS103" s="524"/>
      <c r="BT103" s="524"/>
      <c r="BU103" s="524"/>
      <c r="BV103" s="524"/>
      <c r="BW103" s="524"/>
      <c r="BX103" s="524"/>
      <c r="BY103" s="524"/>
      <c r="BZ103" s="524"/>
      <c r="CA103" s="524"/>
      <c r="CB103" s="524"/>
      <c r="CC103" s="524"/>
      <c r="CD103" s="524"/>
      <c r="CE103" s="524"/>
      <c r="CF103" s="524"/>
      <c r="CG103" s="524"/>
      <c r="CH103" s="524"/>
      <c r="CI103" s="524"/>
      <c r="CJ103" s="524"/>
      <c r="CK103" s="524"/>
      <c r="CL103" s="524"/>
      <c r="CM103" s="524"/>
      <c r="CN103" s="524"/>
      <c r="CO103" s="524"/>
      <c r="CP103" s="524"/>
      <c r="CQ103" s="524"/>
      <c r="CR103" s="524"/>
      <c r="CS103" s="524"/>
      <c r="CT103" s="524"/>
      <c r="CU103" s="524"/>
      <c r="CV103" s="524"/>
      <c r="CW103" s="524"/>
      <c r="CX103" s="524"/>
      <c r="CY103" s="524"/>
      <c r="CZ103" s="524"/>
      <c r="DA103" s="524"/>
      <c r="DB103" s="524"/>
      <c r="DC103" s="524"/>
      <c r="DD103" s="524"/>
      <c r="DE103" s="524"/>
      <c r="DF103" s="524"/>
      <c r="DG103" s="524"/>
      <c r="DH103" s="524"/>
      <c r="DI103" s="524"/>
      <c r="DJ103" s="524"/>
      <c r="DK103" s="524"/>
      <c r="DL103" s="524"/>
      <c r="DM103" s="524"/>
      <c r="DN103" s="524"/>
      <c r="DO103" s="524"/>
      <c r="DP103" s="524"/>
      <c r="DQ103" s="524"/>
      <c r="DR103" s="524"/>
      <c r="DS103" s="524"/>
      <c r="DT103" s="524"/>
      <c r="DU103" s="524"/>
      <c r="DV103" s="524"/>
      <c r="DW103" s="524"/>
      <c r="DX103" s="524"/>
      <c r="DY103" s="524"/>
      <c r="DZ103" s="524"/>
      <c r="EA103" s="524"/>
      <c r="EB103" s="524"/>
      <c r="EC103" s="524"/>
      <c r="ED103" s="524"/>
      <c r="EE103" s="524"/>
      <c r="EF103" s="524"/>
      <c r="EG103" s="524"/>
      <c r="EH103" s="524"/>
      <c r="EI103" s="524"/>
      <c r="EJ103" s="524"/>
      <c r="EK103" s="524"/>
      <c r="EL103" s="524"/>
      <c r="EM103" s="524"/>
      <c r="EN103" s="524"/>
      <c r="EO103" s="524"/>
      <c r="EP103" s="524"/>
      <c r="EQ103" s="524"/>
      <c r="ER103" s="524"/>
      <c r="ES103" s="524"/>
      <c r="ET103" s="524"/>
      <c r="EU103" s="524"/>
      <c r="EV103" s="524"/>
      <c r="EW103" s="524"/>
      <c r="EX103" s="524"/>
      <c r="EY103" s="524"/>
      <c r="EZ103" s="524"/>
      <c r="FA103" s="524"/>
      <c r="FB103" s="524"/>
      <c r="FC103" s="524"/>
      <c r="FD103" s="524"/>
      <c r="FE103" s="524"/>
      <c r="FF103" s="524"/>
      <c r="FG103" s="524"/>
      <c r="FH103" s="524"/>
      <c r="FI103" s="524"/>
      <c r="FJ103" s="524"/>
      <c r="FK103" s="524"/>
      <c r="FL103" s="524"/>
      <c r="FM103" s="524"/>
      <c r="FN103" s="524"/>
      <c r="FO103" s="524"/>
      <c r="FP103" s="524"/>
      <c r="FQ103" s="524"/>
      <c r="FR103" s="524"/>
      <c r="FS103" s="524"/>
      <c r="FT103" s="524"/>
      <c r="FU103" s="524"/>
      <c r="FV103" s="524"/>
      <c r="FW103" s="524"/>
      <c r="FX103" s="524"/>
      <c r="FY103" s="524"/>
      <c r="FZ103" s="524"/>
      <c r="GA103" s="524"/>
      <c r="GB103" s="524"/>
      <c r="GC103" s="524"/>
      <c r="GD103" s="524"/>
      <c r="GE103" s="524"/>
      <c r="GF103" s="524"/>
      <c r="GG103" s="524"/>
      <c r="GH103" s="524"/>
      <c r="GI103" s="524"/>
      <c r="GJ103" s="524"/>
      <c r="GK103" s="524"/>
      <c r="GL103" s="524"/>
      <c r="GM103" s="524"/>
      <c r="GN103" s="524"/>
      <c r="GO103" s="524"/>
      <c r="GP103" s="524"/>
      <c r="GQ103" s="524"/>
      <c r="GR103" s="524"/>
      <c r="GS103" s="524"/>
      <c r="GT103" s="524"/>
      <c r="GU103" s="524"/>
      <c r="GV103" s="524"/>
      <c r="GW103" s="524"/>
      <c r="GX103" s="524"/>
      <c r="GY103" s="524"/>
      <c r="GZ103" s="524"/>
      <c r="HA103" s="524"/>
      <c r="HB103" s="524"/>
      <c r="HC103" s="524"/>
      <c r="HD103" s="524"/>
      <c r="HE103" s="524"/>
      <c r="HF103" s="524"/>
      <c r="HG103" s="524"/>
      <c r="HH103" s="524"/>
      <c r="HI103" s="524"/>
      <c r="HJ103" s="524"/>
      <c r="HK103" s="524"/>
      <c r="HL103" s="524"/>
      <c r="HM103" s="524"/>
      <c r="HN103" s="524"/>
      <c r="HO103" s="524"/>
      <c r="HP103" s="524"/>
      <c r="HQ103" s="524"/>
      <c r="HR103" s="524"/>
      <c r="HS103" s="524"/>
      <c r="HT103" s="524"/>
      <c r="HU103" s="524"/>
      <c r="HV103" s="524"/>
      <c r="HW103" s="524"/>
      <c r="HX103" s="524"/>
      <c r="HY103" s="524"/>
      <c r="HZ103" s="524"/>
      <c r="IA103" s="524"/>
      <c r="IB103" s="524"/>
      <c r="IC103" s="524"/>
      <c r="ID103" s="524"/>
      <c r="IE103" s="524"/>
      <c r="IF103" s="524"/>
      <c r="IG103" s="524"/>
      <c r="IH103" s="524"/>
      <c r="II103" s="524"/>
      <c r="IJ103" s="524"/>
      <c r="IK103" s="524"/>
      <c r="IL103" s="524"/>
      <c r="IM103" s="524"/>
      <c r="IN103" s="524"/>
      <c r="IO103" s="524"/>
      <c r="IP103" s="524"/>
      <c r="IQ103" s="524"/>
      <c r="IR103" s="524"/>
      <c r="IS103" s="524"/>
      <c r="IT103" s="524"/>
      <c r="IU103" s="524"/>
      <c r="IV103" s="524"/>
    </row>
    <row r="104" spans="1:256" ht="15">
      <c r="A104" s="15">
        <v>41942</v>
      </c>
      <c r="B104" s="3">
        <v>6.6044700000000001</v>
      </c>
      <c r="C104" s="3">
        <v>-12.5</v>
      </c>
      <c r="D104" s="3">
        <v>-16.7</v>
      </c>
      <c r="E104" s="3">
        <v>-17.399999999999999</v>
      </c>
      <c r="F104" s="3">
        <v>-13.3</v>
      </c>
      <c r="G104" s="3">
        <v>-22.6</v>
      </c>
      <c r="H104" s="3">
        <v>-18</v>
      </c>
      <c r="I104" s="3">
        <v>-14.4</v>
      </c>
      <c r="J104" s="3">
        <v>-10.3</v>
      </c>
      <c r="K104" s="3">
        <v>-24.8</v>
      </c>
      <c r="L104" s="3">
        <v>-18.600000000000001</v>
      </c>
      <c r="M104" s="3">
        <v>-11.2</v>
      </c>
      <c r="N104" s="3">
        <v>-17</v>
      </c>
      <c r="O104" s="3">
        <v>-10.199999999999999</v>
      </c>
      <c r="P104" s="3">
        <v>-4.5</v>
      </c>
      <c r="Q104" s="3">
        <v>-9</v>
      </c>
      <c r="R104" s="3">
        <v>-10.4</v>
      </c>
      <c r="S104" s="3">
        <v>-11.5</v>
      </c>
      <c r="T104" s="524">
        <v>-6.5</v>
      </c>
      <c r="U104" s="524">
        <v>-11.7</v>
      </c>
      <c r="V104" s="524">
        <v>-27.1</v>
      </c>
      <c r="W104" s="524"/>
      <c r="X104" s="524"/>
      <c r="Y104" s="524"/>
      <c r="Z104" s="524"/>
      <c r="AA104" s="524"/>
      <c r="AB104" s="524"/>
      <c r="AC104" s="524"/>
      <c r="AD104" s="524"/>
      <c r="AE104" s="524"/>
      <c r="AF104" s="524"/>
      <c r="AG104" s="524"/>
      <c r="AH104" s="524"/>
      <c r="AI104" s="524"/>
      <c r="AJ104" s="524"/>
      <c r="AK104" s="524"/>
      <c r="AL104" s="524"/>
      <c r="AM104" s="524"/>
      <c r="AN104" s="524"/>
      <c r="AO104" s="524"/>
      <c r="AP104" s="524"/>
      <c r="AQ104" s="524"/>
      <c r="AR104" s="524"/>
      <c r="AS104" s="524"/>
      <c r="AT104" s="524"/>
      <c r="AU104" s="524"/>
      <c r="AV104" s="524"/>
      <c r="AW104" s="524"/>
      <c r="AX104" s="524"/>
      <c r="AY104" s="524"/>
      <c r="AZ104" s="524"/>
      <c r="BA104" s="524"/>
      <c r="BB104" s="524"/>
      <c r="BC104" s="524"/>
      <c r="BD104" s="524"/>
      <c r="BE104" s="524"/>
      <c r="BF104" s="524"/>
      <c r="BG104" s="524"/>
      <c r="BH104" s="524"/>
      <c r="BI104" s="524"/>
      <c r="BJ104" s="524"/>
      <c r="BK104" s="524"/>
      <c r="BL104" s="524"/>
      <c r="BM104" s="524"/>
      <c r="BN104" s="524"/>
      <c r="BO104" s="524"/>
      <c r="BP104" s="524"/>
      <c r="BQ104" s="524"/>
      <c r="BR104" s="524"/>
      <c r="BS104" s="524"/>
      <c r="BT104" s="524"/>
      <c r="BU104" s="524"/>
      <c r="BV104" s="524"/>
      <c r="BW104" s="524"/>
      <c r="BX104" s="524"/>
      <c r="BY104" s="524"/>
      <c r="BZ104" s="524"/>
      <c r="CA104" s="524"/>
      <c r="CB104" s="524"/>
      <c r="CC104" s="524"/>
      <c r="CD104" s="524"/>
      <c r="CE104" s="524"/>
      <c r="CF104" s="524"/>
      <c r="CG104" s="524"/>
      <c r="CH104" s="524"/>
      <c r="CI104" s="524"/>
      <c r="CJ104" s="524"/>
      <c r="CK104" s="524"/>
      <c r="CL104" s="524"/>
      <c r="CM104" s="524"/>
      <c r="CN104" s="524"/>
      <c r="CO104" s="524"/>
      <c r="CP104" s="524"/>
      <c r="CQ104" s="524"/>
      <c r="CR104" s="524"/>
      <c r="CS104" s="524"/>
      <c r="CT104" s="524"/>
      <c r="CU104" s="524"/>
      <c r="CV104" s="524"/>
      <c r="CW104" s="524"/>
      <c r="CX104" s="524"/>
      <c r="CY104" s="524"/>
      <c r="CZ104" s="524"/>
      <c r="DA104" s="524"/>
      <c r="DB104" s="524"/>
      <c r="DC104" s="524"/>
      <c r="DD104" s="524"/>
      <c r="DE104" s="524"/>
      <c r="DF104" s="524"/>
      <c r="DG104" s="524"/>
      <c r="DH104" s="524"/>
      <c r="DI104" s="524"/>
      <c r="DJ104" s="524"/>
      <c r="DK104" s="524"/>
      <c r="DL104" s="524"/>
      <c r="DM104" s="524"/>
      <c r="DN104" s="524"/>
      <c r="DO104" s="524"/>
      <c r="DP104" s="524"/>
      <c r="DQ104" s="524"/>
      <c r="DR104" s="524"/>
      <c r="DS104" s="524"/>
      <c r="DT104" s="524"/>
      <c r="DU104" s="524"/>
      <c r="DV104" s="524"/>
      <c r="DW104" s="524"/>
      <c r="DX104" s="524"/>
      <c r="DY104" s="524"/>
      <c r="DZ104" s="524"/>
      <c r="EA104" s="524"/>
      <c r="EB104" s="524"/>
      <c r="EC104" s="524"/>
      <c r="ED104" s="524"/>
      <c r="EE104" s="524"/>
      <c r="EF104" s="524"/>
      <c r="EG104" s="524"/>
      <c r="EH104" s="524"/>
      <c r="EI104" s="524"/>
      <c r="EJ104" s="524"/>
      <c r="EK104" s="524"/>
      <c r="EL104" s="524"/>
      <c r="EM104" s="524"/>
      <c r="EN104" s="524"/>
      <c r="EO104" s="524"/>
      <c r="EP104" s="524"/>
      <c r="EQ104" s="524"/>
      <c r="ER104" s="524"/>
      <c r="ES104" s="524"/>
      <c r="ET104" s="524"/>
      <c r="EU104" s="524"/>
      <c r="EV104" s="524"/>
      <c r="EW104" s="524"/>
      <c r="EX104" s="524"/>
      <c r="EY104" s="524"/>
      <c r="EZ104" s="524"/>
      <c r="FA104" s="524"/>
      <c r="FB104" s="524"/>
      <c r="FC104" s="524"/>
      <c r="FD104" s="524"/>
      <c r="FE104" s="524"/>
      <c r="FF104" s="524"/>
      <c r="FG104" s="524"/>
      <c r="FH104" s="524"/>
      <c r="FI104" s="524"/>
      <c r="FJ104" s="524"/>
      <c r="FK104" s="524"/>
      <c r="FL104" s="524"/>
      <c r="FM104" s="524"/>
      <c r="FN104" s="524"/>
      <c r="FO104" s="524"/>
      <c r="FP104" s="524"/>
      <c r="FQ104" s="524"/>
      <c r="FR104" s="524"/>
      <c r="FS104" s="524"/>
      <c r="FT104" s="524"/>
      <c r="FU104" s="524"/>
      <c r="FV104" s="524"/>
      <c r="FW104" s="524"/>
      <c r="FX104" s="524"/>
      <c r="FY104" s="524"/>
      <c r="FZ104" s="524"/>
      <c r="GA104" s="524"/>
      <c r="GB104" s="524"/>
      <c r="GC104" s="524"/>
      <c r="GD104" s="524"/>
      <c r="GE104" s="524"/>
      <c r="GF104" s="524"/>
      <c r="GG104" s="524"/>
      <c r="GH104" s="524"/>
      <c r="GI104" s="524"/>
      <c r="GJ104" s="524"/>
      <c r="GK104" s="524"/>
      <c r="GL104" s="524"/>
      <c r="GM104" s="524"/>
      <c r="GN104" s="524"/>
      <c r="GO104" s="524"/>
      <c r="GP104" s="524"/>
      <c r="GQ104" s="524"/>
      <c r="GR104" s="524"/>
      <c r="GS104" s="524"/>
      <c r="GT104" s="524"/>
      <c r="GU104" s="524"/>
      <c r="GV104" s="524"/>
      <c r="GW104" s="524"/>
      <c r="GX104" s="524"/>
      <c r="GY104" s="524"/>
      <c r="GZ104" s="524"/>
      <c r="HA104" s="524"/>
      <c r="HB104" s="524"/>
      <c r="HC104" s="524"/>
      <c r="HD104" s="524"/>
      <c r="HE104" s="524"/>
      <c r="HF104" s="524"/>
      <c r="HG104" s="524"/>
      <c r="HH104" s="524"/>
      <c r="HI104" s="524"/>
      <c r="HJ104" s="524"/>
      <c r="HK104" s="524"/>
      <c r="HL104" s="524"/>
      <c r="HM104" s="524"/>
      <c r="HN104" s="524"/>
      <c r="HO104" s="524"/>
      <c r="HP104" s="524"/>
      <c r="HQ104" s="524"/>
      <c r="HR104" s="524"/>
      <c r="HS104" s="524"/>
      <c r="HT104" s="524"/>
      <c r="HU104" s="524"/>
      <c r="HV104" s="524"/>
      <c r="HW104" s="524"/>
      <c r="HX104" s="524"/>
      <c r="HY104" s="524"/>
      <c r="HZ104" s="524"/>
      <c r="IA104" s="524"/>
      <c r="IB104" s="524"/>
      <c r="IC104" s="524"/>
      <c r="ID104" s="524"/>
      <c r="IE104" s="524"/>
      <c r="IF104" s="524"/>
      <c r="IG104" s="524"/>
      <c r="IH104" s="524"/>
      <c r="II104" s="524"/>
      <c r="IJ104" s="524"/>
      <c r="IK104" s="524"/>
      <c r="IL104" s="524"/>
      <c r="IM104" s="524"/>
      <c r="IN104" s="524"/>
      <c r="IO104" s="524"/>
      <c r="IP104" s="524"/>
      <c r="IQ104" s="524"/>
      <c r="IR104" s="524"/>
      <c r="IS104" s="524"/>
      <c r="IT104" s="524"/>
      <c r="IU104" s="524"/>
      <c r="IV104" s="524"/>
    </row>
    <row r="105" spans="1:256" ht="15">
      <c r="A105" s="15">
        <v>41941</v>
      </c>
      <c r="B105" s="3">
        <v>6.6189850000000003</v>
      </c>
      <c r="C105" s="3">
        <v>-12.1</v>
      </c>
      <c r="D105" s="3">
        <v>-16.3</v>
      </c>
      <c r="E105" s="3">
        <v>-17.100000000000001</v>
      </c>
      <c r="F105" s="3">
        <v>-13.1</v>
      </c>
      <c r="G105" s="3">
        <v>-22.1</v>
      </c>
      <c r="H105" s="3">
        <v>-17.7</v>
      </c>
      <c r="I105" s="3">
        <v>-14.2</v>
      </c>
      <c r="J105" s="3">
        <v>-10.3</v>
      </c>
      <c r="K105" s="3">
        <v>-24.3</v>
      </c>
      <c r="L105" s="3">
        <v>-18.399999999999999</v>
      </c>
      <c r="M105" s="3">
        <v>-11.1</v>
      </c>
      <c r="N105" s="3">
        <v>-16.899999999999999</v>
      </c>
      <c r="O105" s="3">
        <v>-10.199999999999999</v>
      </c>
      <c r="P105" s="3">
        <v>-4.5999999999999996</v>
      </c>
      <c r="Q105" s="3">
        <v>-8.8000000000000007</v>
      </c>
      <c r="R105" s="3">
        <v>-10.199999999999999</v>
      </c>
      <c r="S105" s="3">
        <v>-11.2</v>
      </c>
      <c r="T105" s="524">
        <v>-6.4</v>
      </c>
      <c r="U105" s="524">
        <v>-11.4</v>
      </c>
      <c r="V105" s="524">
        <v>-26.5</v>
      </c>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c r="HF105" s="3"/>
      <c r="HG105" s="3"/>
      <c r="HH105" s="3"/>
      <c r="HI105" s="3"/>
      <c r="HJ105" s="3"/>
      <c r="HK105" s="3"/>
      <c r="HL105" s="3"/>
      <c r="HM105" s="3"/>
      <c r="HN105" s="3"/>
      <c r="HO105" s="3"/>
      <c r="HP105" s="3"/>
      <c r="HQ105" s="3"/>
      <c r="HR105" s="3"/>
      <c r="HS105" s="3"/>
      <c r="HT105" s="3"/>
      <c r="HU105" s="3"/>
      <c r="HV105" s="3"/>
      <c r="HW105" s="3"/>
      <c r="HX105" s="3"/>
      <c r="HY105" s="3"/>
      <c r="HZ105" s="3"/>
      <c r="IA105" s="3"/>
      <c r="IB105" s="3"/>
      <c r="IC105" s="3"/>
      <c r="ID105" s="3"/>
      <c r="IE105" s="3"/>
      <c r="IF105" s="3"/>
      <c r="IG105" s="3"/>
      <c r="IH105" s="3"/>
      <c r="II105" s="3"/>
      <c r="IJ105" s="3"/>
      <c r="IK105" s="3"/>
      <c r="IL105" s="3"/>
      <c r="IM105" s="3"/>
      <c r="IN105" s="3"/>
      <c r="IO105" s="3"/>
      <c r="IP105" s="3"/>
      <c r="IQ105" s="3"/>
      <c r="IR105" s="3"/>
      <c r="IS105" s="3"/>
      <c r="IT105" s="3"/>
      <c r="IU105" s="3"/>
      <c r="IV105" s="3"/>
    </row>
    <row r="106" spans="1:256" ht="15">
      <c r="A106" s="15">
        <v>41940</v>
      </c>
      <c r="B106" s="3">
        <v>6.5490519999999997</v>
      </c>
      <c r="C106" s="3">
        <v>-12.7</v>
      </c>
      <c r="D106" s="3">
        <v>-16.7</v>
      </c>
      <c r="E106" s="3">
        <v>-17.399999999999999</v>
      </c>
      <c r="F106" s="3">
        <v>-13.3</v>
      </c>
      <c r="G106" s="3">
        <v>-22.6</v>
      </c>
      <c r="H106" s="3">
        <v>-18</v>
      </c>
      <c r="I106" s="3">
        <v>-14.4</v>
      </c>
      <c r="J106" s="3">
        <v>-10.3</v>
      </c>
      <c r="K106" s="3">
        <v>-24.8</v>
      </c>
      <c r="L106" s="3">
        <v>-18.600000000000001</v>
      </c>
      <c r="M106" s="3">
        <v>-11.1</v>
      </c>
      <c r="N106" s="3">
        <v>-16.8</v>
      </c>
      <c r="O106" s="3">
        <v>-10.1</v>
      </c>
      <c r="P106" s="3">
        <v>-4.5</v>
      </c>
      <c r="Q106" s="3">
        <v>-9.1</v>
      </c>
      <c r="R106" s="3">
        <v>-10.7</v>
      </c>
      <c r="S106" s="3">
        <v>-11.7</v>
      </c>
      <c r="T106" s="524">
        <v>-6.8</v>
      </c>
      <c r="U106" s="524">
        <v>-11.9</v>
      </c>
      <c r="V106" s="524">
        <v>-27.2</v>
      </c>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c r="HF106" s="3"/>
      <c r="HG106" s="3"/>
      <c r="HH106" s="3"/>
      <c r="HI106" s="3"/>
      <c r="HJ106" s="3"/>
      <c r="HK106" s="3"/>
      <c r="HL106" s="3"/>
      <c r="HM106" s="3"/>
      <c r="HN106" s="3"/>
      <c r="HO106" s="3"/>
      <c r="HP106" s="3"/>
      <c r="HQ106" s="3"/>
      <c r="HR106" s="3"/>
      <c r="HS106" s="3"/>
      <c r="HT106" s="3"/>
      <c r="HU106" s="3"/>
      <c r="HV106" s="3"/>
      <c r="HW106" s="3"/>
      <c r="HX106" s="3"/>
      <c r="HY106" s="3"/>
      <c r="HZ106" s="3"/>
      <c r="IA106" s="3"/>
      <c r="IB106" s="3"/>
      <c r="IC106" s="3"/>
      <c r="ID106" s="3"/>
      <c r="IE106" s="3"/>
      <c r="IF106" s="3"/>
      <c r="IG106" s="3"/>
      <c r="IH106" s="3"/>
      <c r="II106" s="3"/>
      <c r="IJ106" s="3"/>
      <c r="IK106" s="3"/>
      <c r="IL106" s="3"/>
      <c r="IM106" s="3"/>
      <c r="IN106" s="3"/>
      <c r="IO106" s="3"/>
      <c r="IP106" s="3"/>
      <c r="IQ106" s="3"/>
      <c r="IR106" s="3"/>
      <c r="IS106" s="3"/>
      <c r="IT106" s="3"/>
      <c r="IU106" s="3"/>
      <c r="IV106" s="3"/>
    </row>
    <row r="107" spans="1:256" ht="15">
      <c r="A107" s="15">
        <v>41939</v>
      </c>
      <c r="B107" s="3">
        <v>6.487406</v>
      </c>
      <c r="C107" s="3">
        <v>-13.3</v>
      </c>
      <c r="D107" s="3">
        <v>-16.899999999999999</v>
      </c>
      <c r="E107" s="3">
        <v>-17.5</v>
      </c>
      <c r="F107" s="3">
        <v>-13.4</v>
      </c>
      <c r="G107" s="3">
        <v>-23</v>
      </c>
      <c r="H107" s="3">
        <v>-18.100000000000001</v>
      </c>
      <c r="I107" s="3">
        <v>-14.5</v>
      </c>
      <c r="J107" s="3">
        <v>-10.3</v>
      </c>
      <c r="K107" s="3">
        <v>-25</v>
      </c>
      <c r="L107" s="3">
        <v>-18.8</v>
      </c>
      <c r="M107" s="3">
        <v>-11.1</v>
      </c>
      <c r="N107" s="3">
        <v>-16.8</v>
      </c>
      <c r="O107" s="3">
        <v>-10.1</v>
      </c>
      <c r="P107" s="3">
        <v>-4.5</v>
      </c>
      <c r="Q107" s="3">
        <v>-9.4</v>
      </c>
      <c r="R107" s="3">
        <v>-11</v>
      </c>
      <c r="S107" s="3">
        <v>-12</v>
      </c>
      <c r="T107" s="524">
        <v>-7.2</v>
      </c>
      <c r="U107" s="524">
        <v>-12.4</v>
      </c>
      <c r="V107" s="524">
        <v>-27.5</v>
      </c>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c r="HF107" s="3"/>
      <c r="HG107" s="3"/>
      <c r="HH107" s="3"/>
      <c r="HI107" s="3"/>
      <c r="HJ107" s="3"/>
      <c r="HK107" s="3"/>
      <c r="HL107" s="3"/>
      <c r="HM107" s="3"/>
      <c r="HN107" s="3"/>
      <c r="HO107" s="3"/>
      <c r="HP107" s="3"/>
      <c r="HQ107" s="3"/>
      <c r="HR107" s="3"/>
      <c r="HS107" s="3"/>
      <c r="HT107" s="3"/>
      <c r="HU107" s="3"/>
      <c r="HV107" s="3"/>
      <c r="HW107" s="3"/>
      <c r="HX107" s="3"/>
      <c r="HY107" s="3"/>
      <c r="HZ107" s="3"/>
      <c r="IA107" s="3"/>
      <c r="IB107" s="3"/>
      <c r="IC107" s="3"/>
      <c r="ID107" s="3"/>
      <c r="IE107" s="3"/>
      <c r="IF107" s="3"/>
      <c r="IG107" s="3"/>
      <c r="IH107" s="3"/>
      <c r="II107" s="3"/>
      <c r="IJ107" s="3"/>
      <c r="IK107" s="3"/>
      <c r="IL107" s="3"/>
      <c r="IM107" s="3"/>
      <c r="IN107" s="3"/>
      <c r="IO107" s="3"/>
      <c r="IP107" s="3"/>
      <c r="IQ107" s="3"/>
      <c r="IR107" s="3"/>
      <c r="IS107" s="3"/>
      <c r="IT107" s="3"/>
      <c r="IU107" s="3"/>
      <c r="IV107" s="3"/>
    </row>
    <row r="108" spans="1:256" ht="15">
      <c r="A108" s="15">
        <v>41936</v>
      </c>
      <c r="B108" s="3">
        <v>6.546856</v>
      </c>
      <c r="C108" s="3">
        <v>-12.9</v>
      </c>
      <c r="D108" s="3">
        <v>-16.7</v>
      </c>
      <c r="E108" s="3">
        <v>-17.3</v>
      </c>
      <c r="F108" s="3">
        <v>-13.2</v>
      </c>
      <c r="G108" s="3">
        <v>-22.7</v>
      </c>
      <c r="H108" s="3">
        <v>-17.899999999999999</v>
      </c>
      <c r="I108" s="3">
        <v>-14.3</v>
      </c>
      <c r="J108" s="3">
        <v>-10.199999999999999</v>
      </c>
      <c r="K108" s="3">
        <v>-24.8</v>
      </c>
      <c r="L108" s="3">
        <v>-18.600000000000001</v>
      </c>
      <c r="M108" s="3">
        <v>-11</v>
      </c>
      <c r="N108" s="3">
        <v>-16.8</v>
      </c>
      <c r="O108" s="3">
        <v>-10.1</v>
      </c>
      <c r="P108" s="3">
        <v>-4.5999999999999996</v>
      </c>
      <c r="Q108" s="3">
        <v>-9.3000000000000007</v>
      </c>
      <c r="R108" s="3">
        <v>-10.8</v>
      </c>
      <c r="S108" s="3">
        <v>-11.7</v>
      </c>
      <c r="T108" s="524">
        <v>-6.9</v>
      </c>
      <c r="U108" s="524">
        <v>-12.1</v>
      </c>
      <c r="V108" s="524">
        <v>-27.1</v>
      </c>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c r="HF108" s="3"/>
      <c r="HG108" s="3"/>
      <c r="HH108" s="3"/>
      <c r="HI108" s="3"/>
      <c r="HJ108" s="3"/>
      <c r="HK108" s="3"/>
      <c r="HL108" s="3"/>
      <c r="HM108" s="3"/>
      <c r="HN108" s="3"/>
      <c r="HO108" s="3"/>
      <c r="HP108" s="3"/>
      <c r="HQ108" s="3"/>
      <c r="HR108" s="3"/>
      <c r="HS108" s="3"/>
      <c r="HT108" s="3"/>
      <c r="HU108" s="3"/>
      <c r="HV108" s="3"/>
      <c r="HW108" s="3"/>
      <c r="HX108" s="3"/>
      <c r="HY108" s="3"/>
      <c r="HZ108" s="3"/>
      <c r="IA108" s="3"/>
      <c r="IB108" s="3"/>
      <c r="IC108" s="3"/>
      <c r="ID108" s="3"/>
      <c r="IE108" s="3"/>
      <c r="IF108" s="3"/>
      <c r="IG108" s="3"/>
      <c r="IH108" s="3"/>
      <c r="II108" s="3"/>
      <c r="IJ108" s="3"/>
      <c r="IK108" s="3"/>
      <c r="IL108" s="3"/>
      <c r="IM108" s="3"/>
      <c r="IN108" s="3"/>
      <c r="IO108" s="3"/>
      <c r="IP108" s="3"/>
      <c r="IQ108" s="3"/>
      <c r="IR108" s="3"/>
      <c r="IS108" s="3"/>
      <c r="IT108" s="3"/>
      <c r="IU108" s="3"/>
      <c r="IV108" s="3"/>
    </row>
    <row r="109" spans="1:256" ht="15">
      <c r="A109" s="15">
        <v>41935</v>
      </c>
      <c r="B109" s="3">
        <v>6.4979529999999999</v>
      </c>
      <c r="C109" s="3">
        <v>-13.2</v>
      </c>
      <c r="D109" s="3">
        <v>-16.899999999999999</v>
      </c>
      <c r="E109" s="3">
        <v>-17.5</v>
      </c>
      <c r="F109" s="3">
        <v>-13.2</v>
      </c>
      <c r="G109" s="3">
        <v>-22.9</v>
      </c>
      <c r="H109" s="3">
        <v>-18</v>
      </c>
      <c r="I109" s="3">
        <v>-14.3</v>
      </c>
      <c r="J109" s="3">
        <v>-10.1</v>
      </c>
      <c r="K109" s="3">
        <v>-25</v>
      </c>
      <c r="L109" s="3">
        <v>-18.600000000000001</v>
      </c>
      <c r="M109" s="3">
        <v>-11</v>
      </c>
      <c r="N109" s="3">
        <v>-16.8</v>
      </c>
      <c r="O109" s="3">
        <v>-10.1</v>
      </c>
      <c r="P109" s="3">
        <v>-4.5</v>
      </c>
      <c r="Q109" s="3">
        <v>-9.4</v>
      </c>
      <c r="R109" s="3">
        <v>-10.9</v>
      </c>
      <c r="S109" s="3">
        <v>-11.9</v>
      </c>
      <c r="T109" s="524">
        <v>-7.2</v>
      </c>
      <c r="U109" s="524">
        <v>-12.4</v>
      </c>
      <c r="V109" s="524">
        <v>-27.4</v>
      </c>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c r="HF109" s="3"/>
      <c r="HG109" s="3"/>
      <c r="HH109" s="3"/>
      <c r="HI109" s="3"/>
      <c r="HJ109" s="3"/>
      <c r="HK109" s="3"/>
      <c r="HL109" s="3"/>
      <c r="HM109" s="3"/>
      <c r="HN109" s="3"/>
      <c r="HO109" s="3"/>
      <c r="HP109" s="3"/>
      <c r="HQ109" s="3"/>
      <c r="HR109" s="3"/>
      <c r="HS109" s="3"/>
      <c r="HT109" s="3"/>
      <c r="HU109" s="3"/>
      <c r="HV109" s="3"/>
      <c r="HW109" s="3"/>
      <c r="HX109" s="3"/>
      <c r="HY109" s="3"/>
      <c r="HZ109" s="3"/>
      <c r="IA109" s="3"/>
      <c r="IB109" s="3"/>
      <c r="IC109" s="3"/>
      <c r="ID109" s="3"/>
      <c r="IE109" s="3"/>
      <c r="IF109" s="3"/>
      <c r="IG109" s="3"/>
      <c r="IH109" s="3"/>
      <c r="II109" s="3"/>
      <c r="IJ109" s="3"/>
      <c r="IK109" s="3"/>
      <c r="IL109" s="3"/>
      <c r="IM109" s="3"/>
      <c r="IN109" s="3"/>
      <c r="IO109" s="3"/>
      <c r="IP109" s="3"/>
      <c r="IQ109" s="3"/>
      <c r="IR109" s="3"/>
      <c r="IS109" s="3"/>
      <c r="IT109" s="3"/>
      <c r="IU109" s="3"/>
      <c r="IV109" s="3"/>
    </row>
    <row r="110" spans="1:256" ht="15">
      <c r="A110" s="15">
        <v>41934</v>
      </c>
      <c r="B110" s="3">
        <v>6.4379900000000001</v>
      </c>
      <c r="C110" s="3">
        <v>-14.1</v>
      </c>
      <c r="D110" s="3">
        <v>-17.600000000000001</v>
      </c>
      <c r="E110" s="3">
        <v>-17.899999999999999</v>
      </c>
      <c r="F110" s="3">
        <v>-13.6</v>
      </c>
      <c r="G110" s="3">
        <v>-23.8</v>
      </c>
      <c r="H110" s="3">
        <v>-18.5</v>
      </c>
      <c r="I110" s="3">
        <v>-14.7</v>
      </c>
      <c r="J110" s="3">
        <v>-10.199999999999999</v>
      </c>
      <c r="K110" s="3">
        <v>-25.7</v>
      </c>
      <c r="L110" s="3">
        <v>-19.100000000000001</v>
      </c>
      <c r="M110" s="3">
        <v>-11.1</v>
      </c>
      <c r="N110" s="3">
        <v>-16.899999999999999</v>
      </c>
      <c r="O110" s="3">
        <v>-10</v>
      </c>
      <c r="P110" s="3">
        <v>-4.5</v>
      </c>
      <c r="Q110" s="3">
        <v>-9.9</v>
      </c>
      <c r="R110" s="3">
        <v>-11.4</v>
      </c>
      <c r="S110" s="3">
        <v>-12.5</v>
      </c>
      <c r="T110" s="524">
        <v>-7.7</v>
      </c>
      <c r="U110" s="524">
        <v>-13.1</v>
      </c>
      <c r="V110" s="524">
        <v>-28.4</v>
      </c>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c r="HF110" s="3"/>
      <c r="HG110" s="3"/>
      <c r="HH110" s="3"/>
      <c r="HI110" s="3"/>
      <c r="HJ110" s="3"/>
      <c r="HK110" s="3"/>
      <c r="HL110" s="3"/>
      <c r="HM110" s="3"/>
      <c r="HN110" s="3"/>
      <c r="HO110" s="3"/>
      <c r="HP110" s="3"/>
      <c r="HQ110" s="3"/>
      <c r="HR110" s="3"/>
      <c r="HS110" s="3"/>
      <c r="HT110" s="3"/>
      <c r="HU110" s="3"/>
      <c r="HV110" s="3"/>
      <c r="HW110" s="3"/>
      <c r="HX110" s="3"/>
      <c r="HY110" s="3"/>
      <c r="HZ110" s="3"/>
      <c r="IA110" s="3"/>
      <c r="IB110" s="3"/>
      <c r="IC110" s="3"/>
      <c r="ID110" s="3"/>
      <c r="IE110" s="3"/>
      <c r="IF110" s="3"/>
      <c r="IG110" s="3"/>
      <c r="IH110" s="3"/>
      <c r="II110" s="3"/>
      <c r="IJ110" s="3"/>
      <c r="IK110" s="3"/>
      <c r="IL110" s="3"/>
      <c r="IM110" s="3"/>
      <c r="IN110" s="3"/>
      <c r="IO110" s="3"/>
      <c r="IP110" s="3"/>
      <c r="IQ110" s="3"/>
      <c r="IR110" s="3"/>
      <c r="IS110" s="3"/>
      <c r="IT110" s="3"/>
      <c r="IU110" s="3"/>
      <c r="IV110" s="3"/>
    </row>
    <row r="111" spans="1:256" ht="15">
      <c r="A111" s="15">
        <v>41933</v>
      </c>
      <c r="B111" s="3">
        <v>6.4046640000000004</v>
      </c>
      <c r="C111" s="3">
        <v>-14.4</v>
      </c>
      <c r="D111" s="3">
        <v>-17.8</v>
      </c>
      <c r="E111" s="3">
        <v>-18.2</v>
      </c>
      <c r="F111" s="3">
        <v>-13.8</v>
      </c>
      <c r="G111" s="3">
        <v>-24.1</v>
      </c>
      <c r="H111" s="3">
        <v>-18.8</v>
      </c>
      <c r="I111" s="3">
        <v>-14.9</v>
      </c>
      <c r="J111" s="3">
        <v>-10.3</v>
      </c>
      <c r="K111" s="3">
        <v>-26.1</v>
      </c>
      <c r="L111" s="3">
        <v>-19.3</v>
      </c>
      <c r="M111" s="3">
        <v>-11.1</v>
      </c>
      <c r="N111" s="3">
        <v>-16.899999999999999</v>
      </c>
      <c r="O111" s="3">
        <v>-10</v>
      </c>
      <c r="P111" s="3">
        <v>-4.5</v>
      </c>
      <c r="Q111" s="3">
        <v>-10</v>
      </c>
      <c r="R111" s="3">
        <v>-11.6</v>
      </c>
      <c r="S111" s="3">
        <v>-12.7</v>
      </c>
      <c r="T111" s="524">
        <v>-7.9</v>
      </c>
      <c r="U111" s="524">
        <v>-13.4</v>
      </c>
      <c r="V111" s="524">
        <v>-28.9</v>
      </c>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c r="HF111" s="3"/>
      <c r="HG111" s="3"/>
      <c r="HH111" s="3"/>
      <c r="HI111" s="3"/>
      <c r="HJ111" s="3"/>
      <c r="HK111" s="3"/>
      <c r="HL111" s="3"/>
      <c r="HM111" s="3"/>
      <c r="HN111" s="3"/>
      <c r="HO111" s="3"/>
      <c r="HP111" s="3"/>
      <c r="HQ111" s="3"/>
      <c r="HR111" s="3"/>
      <c r="HS111" s="3"/>
      <c r="HT111" s="3"/>
      <c r="HU111" s="3"/>
      <c r="HV111" s="3"/>
      <c r="HW111" s="3"/>
      <c r="HX111" s="3"/>
      <c r="HY111" s="3"/>
      <c r="HZ111" s="3"/>
      <c r="IA111" s="3"/>
      <c r="IB111" s="3"/>
      <c r="IC111" s="3"/>
      <c r="ID111" s="3"/>
      <c r="IE111" s="3"/>
      <c r="IF111" s="3"/>
      <c r="IG111" s="3"/>
      <c r="IH111" s="3"/>
      <c r="II111" s="3"/>
      <c r="IJ111" s="3"/>
      <c r="IK111" s="3"/>
      <c r="IL111" s="3"/>
      <c r="IM111" s="3"/>
      <c r="IN111" s="3"/>
      <c r="IO111" s="3"/>
      <c r="IP111" s="3"/>
      <c r="IQ111" s="3"/>
      <c r="IR111" s="3"/>
      <c r="IS111" s="3"/>
      <c r="IT111" s="3"/>
      <c r="IU111" s="3"/>
      <c r="IV111" s="3"/>
    </row>
    <row r="112" spans="1:256" ht="15">
      <c r="A112" s="15">
        <v>41932</v>
      </c>
      <c r="B112" s="3">
        <v>6.3676959999999996</v>
      </c>
      <c r="C112" s="3">
        <v>-15</v>
      </c>
      <c r="D112" s="3">
        <v>-18.2</v>
      </c>
      <c r="E112" s="3">
        <v>-18.5</v>
      </c>
      <c r="F112" s="3">
        <v>-14</v>
      </c>
      <c r="G112" s="3">
        <v>-24.6</v>
      </c>
      <c r="H112" s="3">
        <v>-19.100000000000001</v>
      </c>
      <c r="I112" s="3">
        <v>-15.2</v>
      </c>
      <c r="J112" s="3">
        <v>-10.4</v>
      </c>
      <c r="K112" s="3">
        <v>-26.6</v>
      </c>
      <c r="L112" s="3">
        <v>-19.7</v>
      </c>
      <c r="M112" s="3">
        <v>-11.3</v>
      </c>
      <c r="N112" s="3">
        <v>-17</v>
      </c>
      <c r="O112" s="3">
        <v>-10</v>
      </c>
      <c r="P112" s="3">
        <v>-4.4000000000000004</v>
      </c>
      <c r="Q112" s="3">
        <v>-10.1</v>
      </c>
      <c r="R112" s="3">
        <v>-11.7</v>
      </c>
      <c r="S112" s="3">
        <v>-12.8</v>
      </c>
      <c r="T112" s="524">
        <v>-8.1999999999999993</v>
      </c>
      <c r="U112" s="524">
        <v>-13.8</v>
      </c>
      <c r="V112" s="524">
        <v>-29.5</v>
      </c>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c r="HF112" s="3"/>
      <c r="HG112" s="3"/>
      <c r="HH112" s="3"/>
      <c r="HI112" s="3"/>
      <c r="HJ112" s="3"/>
      <c r="HK112" s="3"/>
      <c r="HL112" s="3"/>
      <c r="HM112" s="3"/>
      <c r="HN112" s="3"/>
      <c r="HO112" s="3"/>
      <c r="HP112" s="3"/>
      <c r="HQ112" s="3"/>
      <c r="HR112" s="3"/>
      <c r="HS112" s="3"/>
      <c r="HT112" s="3"/>
      <c r="HU112" s="3"/>
      <c r="HV112" s="3"/>
      <c r="HW112" s="3"/>
      <c r="HX112" s="3"/>
      <c r="HY112" s="3"/>
      <c r="HZ112" s="3"/>
      <c r="IA112" s="3"/>
      <c r="IB112" s="3"/>
      <c r="IC112" s="3"/>
      <c r="ID112" s="3"/>
      <c r="IE112" s="3"/>
      <c r="IF112" s="3"/>
      <c r="IG112" s="3"/>
      <c r="IH112" s="3"/>
      <c r="II112" s="3"/>
      <c r="IJ112" s="3"/>
      <c r="IK112" s="3"/>
      <c r="IL112" s="3"/>
      <c r="IM112" s="3"/>
      <c r="IN112" s="3"/>
      <c r="IO112" s="3"/>
      <c r="IP112" s="3"/>
      <c r="IQ112" s="3"/>
      <c r="IR112" s="3"/>
      <c r="IS112" s="3"/>
      <c r="IT112" s="3"/>
      <c r="IU112" s="3"/>
      <c r="IV112" s="3"/>
    </row>
    <row r="113" spans="1:256" ht="15">
      <c r="A113" s="15">
        <v>41929</v>
      </c>
      <c r="B113" s="3">
        <v>6.4349730000000003</v>
      </c>
      <c r="C113" s="3">
        <v>-14.4</v>
      </c>
      <c r="D113" s="3">
        <v>-17.899999999999999</v>
      </c>
      <c r="E113" s="3">
        <v>-18.2</v>
      </c>
      <c r="F113" s="3">
        <v>-13.8</v>
      </c>
      <c r="G113" s="3">
        <v>-24.2</v>
      </c>
      <c r="H113" s="3">
        <v>-18.8</v>
      </c>
      <c r="I113" s="3">
        <v>-15</v>
      </c>
      <c r="J113" s="3">
        <v>-10.4</v>
      </c>
      <c r="K113" s="3">
        <v>-26.2</v>
      </c>
      <c r="L113" s="3">
        <v>-19.5</v>
      </c>
      <c r="M113" s="3">
        <v>-11.2</v>
      </c>
      <c r="N113" s="3">
        <v>-17.100000000000001</v>
      </c>
      <c r="O113" s="3">
        <v>-10.1</v>
      </c>
      <c r="P113" s="3">
        <v>-4.5</v>
      </c>
      <c r="Q113" s="3">
        <v>-9.8000000000000007</v>
      </c>
      <c r="R113" s="3">
        <v>-11.3</v>
      </c>
      <c r="S113" s="3">
        <v>-12.4</v>
      </c>
      <c r="T113" s="524">
        <v>-7.8</v>
      </c>
      <c r="U113" s="524">
        <v>-13.4</v>
      </c>
      <c r="V113" s="524">
        <v>-28.9</v>
      </c>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c r="HF113" s="3"/>
      <c r="HG113" s="3"/>
      <c r="HH113" s="3"/>
      <c r="HI113" s="3"/>
      <c r="HJ113" s="3"/>
      <c r="HK113" s="3"/>
      <c r="HL113" s="3"/>
      <c r="HM113" s="3"/>
      <c r="HN113" s="3"/>
      <c r="HO113" s="3"/>
      <c r="HP113" s="3"/>
      <c r="HQ113" s="3"/>
      <c r="HR113" s="3"/>
      <c r="HS113" s="3"/>
      <c r="HT113" s="3"/>
      <c r="HU113" s="3"/>
      <c r="HV113" s="3"/>
      <c r="HW113" s="3"/>
      <c r="HX113" s="3"/>
      <c r="HY113" s="3"/>
      <c r="HZ113" s="3"/>
      <c r="IA113" s="3"/>
      <c r="IB113" s="3"/>
      <c r="IC113" s="3"/>
      <c r="ID113" s="3"/>
      <c r="IE113" s="3"/>
      <c r="IF113" s="3"/>
      <c r="IG113" s="3"/>
      <c r="IH113" s="3"/>
      <c r="II113" s="3"/>
      <c r="IJ113" s="3"/>
      <c r="IK113" s="3"/>
      <c r="IL113" s="3"/>
      <c r="IM113" s="3"/>
      <c r="IN113" s="3"/>
      <c r="IO113" s="3"/>
      <c r="IP113" s="3"/>
      <c r="IQ113" s="3"/>
      <c r="IR113" s="3"/>
      <c r="IS113" s="3"/>
      <c r="IT113" s="3"/>
      <c r="IU113" s="3"/>
      <c r="IV113" s="3"/>
    </row>
    <row r="114" spans="1:256" ht="15">
      <c r="A114" s="15">
        <v>41928</v>
      </c>
      <c r="B114" s="3">
        <v>6.3680630000000003</v>
      </c>
      <c r="C114" s="3">
        <v>-15</v>
      </c>
      <c r="D114" s="3">
        <v>-18</v>
      </c>
      <c r="E114" s="3">
        <v>-18.2</v>
      </c>
      <c r="F114" s="3">
        <v>-13.8</v>
      </c>
      <c r="G114" s="3">
        <v>-24.3</v>
      </c>
      <c r="H114" s="3">
        <v>-18.8</v>
      </c>
      <c r="I114" s="3">
        <v>-15</v>
      </c>
      <c r="J114" s="3">
        <v>-10.3</v>
      </c>
      <c r="K114" s="3">
        <v>-26.2</v>
      </c>
      <c r="L114" s="3">
        <v>-19.5</v>
      </c>
      <c r="M114" s="3">
        <v>-11.2</v>
      </c>
      <c r="N114" s="3">
        <v>-17</v>
      </c>
      <c r="O114" s="3">
        <v>-10</v>
      </c>
      <c r="P114" s="3">
        <v>-4.5</v>
      </c>
      <c r="Q114" s="3">
        <v>-10</v>
      </c>
      <c r="R114" s="3">
        <v>-11.5</v>
      </c>
      <c r="S114" s="3">
        <v>-12.5</v>
      </c>
      <c r="T114" s="524">
        <v>-8.3000000000000007</v>
      </c>
      <c r="U114" s="524">
        <v>-13.8</v>
      </c>
      <c r="V114" s="524">
        <v>-29.1</v>
      </c>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c r="HF114" s="3"/>
      <c r="HG114" s="3"/>
      <c r="HH114" s="3"/>
      <c r="HI114" s="3"/>
      <c r="HJ114" s="3"/>
      <c r="HK114" s="3"/>
      <c r="HL114" s="3"/>
      <c r="HM114" s="3"/>
      <c r="HN114" s="3"/>
      <c r="HO114" s="3"/>
      <c r="HP114" s="3"/>
      <c r="HQ114" s="3"/>
      <c r="HR114" s="3"/>
      <c r="HS114" s="3"/>
      <c r="HT114" s="3"/>
      <c r="HU114" s="3"/>
      <c r="HV114" s="3"/>
      <c r="HW114" s="3"/>
      <c r="HX114" s="3"/>
      <c r="HY114" s="3"/>
      <c r="HZ114" s="3"/>
      <c r="IA114" s="3"/>
      <c r="IB114" s="3"/>
      <c r="IC114" s="3"/>
      <c r="ID114" s="3"/>
      <c r="IE114" s="3"/>
      <c r="IF114" s="3"/>
      <c r="IG114" s="3"/>
      <c r="IH114" s="3"/>
      <c r="II114" s="3"/>
      <c r="IJ114" s="3"/>
      <c r="IK114" s="3"/>
      <c r="IL114" s="3"/>
      <c r="IM114" s="3"/>
      <c r="IN114" s="3"/>
      <c r="IO114" s="3"/>
      <c r="IP114" s="3"/>
      <c r="IQ114" s="3"/>
      <c r="IR114" s="3"/>
      <c r="IS114" s="3"/>
      <c r="IT114" s="3"/>
      <c r="IU114" s="3"/>
      <c r="IV114" s="3"/>
    </row>
    <row r="115" spans="1:256" ht="15">
      <c r="A115" s="15">
        <v>41927</v>
      </c>
      <c r="B115" s="3">
        <v>6.123443</v>
      </c>
      <c r="C115" s="3">
        <v>-17.600000000000001</v>
      </c>
      <c r="D115" s="3">
        <v>-19.100000000000001</v>
      </c>
      <c r="E115" s="3">
        <v>-18.8</v>
      </c>
      <c r="F115" s="3">
        <v>-14.3</v>
      </c>
      <c r="G115" s="3">
        <v>-25.8</v>
      </c>
      <c r="H115" s="3">
        <v>-19.600000000000001</v>
      </c>
      <c r="I115" s="3">
        <v>-15.5</v>
      </c>
      <c r="J115" s="3">
        <v>-10.4</v>
      </c>
      <c r="K115" s="3">
        <v>-27.4</v>
      </c>
      <c r="L115" s="3">
        <v>-20.100000000000001</v>
      </c>
      <c r="M115" s="3">
        <v>-11.1</v>
      </c>
      <c r="N115" s="3">
        <v>-16.7</v>
      </c>
      <c r="O115" s="3">
        <v>-9.6999999999999993</v>
      </c>
      <c r="P115" s="3">
        <v>-4.4000000000000004</v>
      </c>
      <c r="Q115" s="3">
        <v>-11</v>
      </c>
      <c r="R115" s="3">
        <v>-12.9</v>
      </c>
      <c r="S115" s="3">
        <v>-13.7</v>
      </c>
      <c r="T115" s="524">
        <v>-9.8000000000000007</v>
      </c>
      <c r="U115" s="524">
        <v>-15.7</v>
      </c>
      <c r="V115" s="524">
        <v>-30.5</v>
      </c>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c r="HF115" s="3"/>
      <c r="HG115" s="3"/>
      <c r="HH115" s="3"/>
      <c r="HI115" s="3"/>
      <c r="HJ115" s="3"/>
      <c r="HK115" s="3"/>
      <c r="HL115" s="3"/>
      <c r="HM115" s="3"/>
      <c r="HN115" s="3"/>
      <c r="HO115" s="3"/>
      <c r="HP115" s="3"/>
      <c r="HQ115" s="3"/>
      <c r="HR115" s="3"/>
      <c r="HS115" s="3"/>
      <c r="HT115" s="3"/>
      <c r="HU115" s="3"/>
      <c r="HV115" s="3"/>
      <c r="HW115" s="3"/>
      <c r="HX115" s="3"/>
      <c r="HY115" s="3"/>
      <c r="HZ115" s="3"/>
      <c r="IA115" s="3"/>
      <c r="IB115" s="3"/>
      <c r="IC115" s="3"/>
      <c r="ID115" s="3"/>
      <c r="IE115" s="3"/>
      <c r="IF115" s="3"/>
      <c r="IG115" s="3"/>
      <c r="IH115" s="3"/>
      <c r="II115" s="3"/>
      <c r="IJ115" s="3"/>
      <c r="IK115" s="3"/>
      <c r="IL115" s="3"/>
      <c r="IM115" s="3"/>
      <c r="IN115" s="3"/>
      <c r="IO115" s="3"/>
      <c r="IP115" s="3"/>
      <c r="IQ115" s="3"/>
      <c r="IR115" s="3"/>
      <c r="IS115" s="3"/>
      <c r="IT115" s="3"/>
      <c r="IU115" s="3"/>
      <c r="IV115" s="3"/>
    </row>
    <row r="116" spans="1:256" ht="15">
      <c r="A116" s="15">
        <v>41926</v>
      </c>
      <c r="B116" s="3">
        <v>6.4241529999999996</v>
      </c>
      <c r="C116" s="3">
        <v>-14.3</v>
      </c>
      <c r="D116" s="3">
        <v>-18</v>
      </c>
      <c r="E116" s="3">
        <v>-18.399999999999999</v>
      </c>
      <c r="F116" s="3">
        <v>-14</v>
      </c>
      <c r="G116" s="3">
        <v>-24.4</v>
      </c>
      <c r="H116" s="3">
        <v>-19</v>
      </c>
      <c r="I116" s="3">
        <v>-15.1</v>
      </c>
      <c r="J116" s="3">
        <v>-10.6</v>
      </c>
      <c r="K116" s="3">
        <v>-26.5</v>
      </c>
      <c r="L116" s="3">
        <v>-19.600000000000001</v>
      </c>
      <c r="M116" s="3">
        <v>-11.4</v>
      </c>
      <c r="N116" s="3">
        <v>-17.3</v>
      </c>
      <c r="O116" s="3">
        <v>-10.199999999999999</v>
      </c>
      <c r="P116" s="3">
        <v>-4.5</v>
      </c>
      <c r="Q116" s="3">
        <v>-9.6999999999999993</v>
      </c>
      <c r="R116" s="3">
        <v>-11.2</v>
      </c>
      <c r="S116" s="3">
        <v>-12.2</v>
      </c>
      <c r="T116" s="524">
        <v>-7.9</v>
      </c>
      <c r="U116" s="524">
        <v>-13.4</v>
      </c>
      <c r="V116" s="524">
        <v>-29.2</v>
      </c>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c r="HF116" s="3"/>
      <c r="HG116" s="3"/>
      <c r="HH116" s="3"/>
      <c r="HI116" s="3"/>
      <c r="HJ116" s="3"/>
      <c r="HK116" s="3"/>
      <c r="HL116" s="3"/>
      <c r="HM116" s="3"/>
      <c r="HN116" s="3"/>
      <c r="HO116" s="3"/>
      <c r="HP116" s="3"/>
      <c r="HQ116" s="3"/>
      <c r="HR116" s="3"/>
      <c r="HS116" s="3"/>
      <c r="HT116" s="3"/>
      <c r="HU116" s="3"/>
      <c r="HV116" s="3"/>
      <c r="HW116" s="3"/>
      <c r="HX116" s="3"/>
      <c r="HY116" s="3"/>
      <c r="HZ116" s="3"/>
      <c r="IA116" s="3"/>
      <c r="IB116" s="3"/>
      <c r="IC116" s="3"/>
      <c r="ID116" s="3"/>
      <c r="IE116" s="3"/>
      <c r="IF116" s="3"/>
      <c r="IG116" s="3"/>
      <c r="IH116" s="3"/>
      <c r="II116" s="3"/>
      <c r="IJ116" s="3"/>
      <c r="IK116" s="3"/>
      <c r="IL116" s="3"/>
      <c r="IM116" s="3"/>
      <c r="IN116" s="3"/>
      <c r="IO116" s="3"/>
      <c r="IP116" s="3"/>
      <c r="IQ116" s="3"/>
      <c r="IR116" s="3"/>
      <c r="IS116" s="3"/>
      <c r="IT116" s="3"/>
      <c r="IU116" s="3"/>
      <c r="IV116" s="3"/>
    </row>
    <row r="117" spans="1:256" ht="15">
      <c r="A117" s="15">
        <v>41922</v>
      </c>
      <c r="B117" s="3">
        <v>6.6242739999999998</v>
      </c>
      <c r="C117" s="3">
        <v>-12.3</v>
      </c>
      <c r="D117" s="3">
        <v>-16.8</v>
      </c>
      <c r="E117" s="3">
        <v>-17.7</v>
      </c>
      <c r="F117" s="3">
        <v>-13.3</v>
      </c>
      <c r="G117" s="3">
        <v>-22.8</v>
      </c>
      <c r="H117" s="3">
        <v>-18.2</v>
      </c>
      <c r="I117" s="3">
        <v>-14.5</v>
      </c>
      <c r="J117" s="3">
        <v>-10.5</v>
      </c>
      <c r="K117" s="3">
        <v>-25.2</v>
      </c>
      <c r="L117" s="3">
        <v>-18.899999999999999</v>
      </c>
      <c r="M117" s="3">
        <v>-11.4</v>
      </c>
      <c r="N117" s="3">
        <v>-17.600000000000001</v>
      </c>
      <c r="O117" s="3">
        <v>-10.6</v>
      </c>
      <c r="P117" s="3">
        <v>-4.7</v>
      </c>
      <c r="Q117" s="3">
        <v>-8.6999999999999993</v>
      </c>
      <c r="R117" s="3">
        <v>-10.1</v>
      </c>
      <c r="S117" s="3">
        <v>-11</v>
      </c>
      <c r="T117" s="524">
        <v>-6.6</v>
      </c>
      <c r="U117" s="524">
        <v>-11.7</v>
      </c>
      <c r="V117" s="524">
        <v>-27.4</v>
      </c>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c r="HF117" s="3"/>
      <c r="HG117" s="3"/>
      <c r="HH117" s="3"/>
      <c r="HI117" s="3"/>
      <c r="HJ117" s="3"/>
      <c r="HK117" s="3"/>
      <c r="HL117" s="3"/>
      <c r="HM117" s="3"/>
      <c r="HN117" s="3"/>
      <c r="HO117" s="3"/>
      <c r="HP117" s="3"/>
      <c r="HQ117" s="3"/>
      <c r="HR117" s="3"/>
      <c r="HS117" s="3"/>
      <c r="HT117" s="3"/>
      <c r="HU117" s="3"/>
      <c r="HV117" s="3"/>
      <c r="HW117" s="3"/>
      <c r="HX117" s="3"/>
      <c r="HY117" s="3"/>
      <c r="HZ117" s="3"/>
      <c r="IA117" s="3"/>
      <c r="IB117" s="3"/>
      <c r="IC117" s="3"/>
      <c r="ID117" s="3"/>
      <c r="IE117" s="3"/>
      <c r="IF117" s="3"/>
      <c r="IG117" s="3"/>
      <c r="IH117" s="3"/>
      <c r="II117" s="3"/>
      <c r="IJ117" s="3"/>
      <c r="IK117" s="3"/>
      <c r="IL117" s="3"/>
      <c r="IM117" s="3"/>
      <c r="IN117" s="3"/>
      <c r="IO117" s="3"/>
      <c r="IP117" s="3"/>
      <c r="IQ117" s="3"/>
      <c r="IR117" s="3"/>
      <c r="IS117" s="3"/>
      <c r="IT117" s="3"/>
      <c r="IU117" s="3"/>
      <c r="IV117" s="3"/>
    </row>
    <row r="118" spans="1:256" ht="15">
      <c r="A118" s="15">
        <v>41921</v>
      </c>
      <c r="B118" s="3">
        <v>6.6470120000000001</v>
      </c>
      <c r="C118" s="3">
        <v>-12</v>
      </c>
      <c r="D118" s="3">
        <v>-16.5</v>
      </c>
      <c r="E118" s="3">
        <v>-17.3</v>
      </c>
      <c r="F118" s="3">
        <v>-13.1</v>
      </c>
      <c r="G118" s="3">
        <v>-22.3</v>
      </c>
      <c r="H118" s="3">
        <v>-17.899999999999999</v>
      </c>
      <c r="I118" s="3">
        <v>-14.2</v>
      </c>
      <c r="J118" s="3">
        <v>-10.3</v>
      </c>
      <c r="K118" s="3">
        <v>-24.7</v>
      </c>
      <c r="L118" s="3">
        <v>-18.5</v>
      </c>
      <c r="M118" s="3">
        <v>-11.2</v>
      </c>
      <c r="N118" s="3">
        <v>-17.100000000000001</v>
      </c>
      <c r="O118" s="3">
        <v>-10.3</v>
      </c>
      <c r="P118" s="3">
        <v>-4.5999999999999996</v>
      </c>
      <c r="Q118" s="3">
        <v>-8.6</v>
      </c>
      <c r="R118" s="3">
        <v>-9.9</v>
      </c>
      <c r="S118" s="3">
        <v>-10.8</v>
      </c>
      <c r="T118" s="524">
        <v>-6.4</v>
      </c>
      <c r="U118" s="524">
        <v>-11.4</v>
      </c>
      <c r="V118" s="524">
        <v>-26.9</v>
      </c>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c r="HF118" s="3"/>
      <c r="HG118" s="3"/>
      <c r="HH118" s="3"/>
      <c r="HI118" s="3"/>
      <c r="HJ118" s="3"/>
      <c r="HK118" s="3"/>
      <c r="HL118" s="3"/>
      <c r="HM118" s="3"/>
      <c r="HN118" s="3"/>
      <c r="HO118" s="3"/>
      <c r="HP118" s="3"/>
      <c r="HQ118" s="3"/>
      <c r="HR118" s="3"/>
      <c r="HS118" s="3"/>
      <c r="HT118" s="3"/>
      <c r="HU118" s="3"/>
      <c r="HV118" s="3"/>
      <c r="HW118" s="3"/>
      <c r="HX118" s="3"/>
      <c r="HY118" s="3"/>
      <c r="HZ118" s="3"/>
      <c r="IA118" s="3"/>
      <c r="IB118" s="3"/>
      <c r="IC118" s="3"/>
      <c r="ID118" s="3"/>
      <c r="IE118" s="3"/>
      <c r="IF118" s="3"/>
      <c r="IG118" s="3"/>
      <c r="IH118" s="3"/>
      <c r="II118" s="3"/>
      <c r="IJ118" s="3"/>
      <c r="IK118" s="3"/>
      <c r="IL118" s="3"/>
      <c r="IM118" s="3"/>
      <c r="IN118" s="3"/>
      <c r="IO118" s="3"/>
      <c r="IP118" s="3"/>
      <c r="IQ118" s="3"/>
      <c r="IR118" s="3"/>
      <c r="IS118" s="3"/>
      <c r="IT118" s="3"/>
      <c r="IU118" s="3"/>
      <c r="IV118" s="3"/>
    </row>
    <row r="119" spans="1:256" ht="15">
      <c r="A119" s="15">
        <v>41920</v>
      </c>
      <c r="B119" s="3">
        <v>6.6688809999999998</v>
      </c>
      <c r="C119" s="3">
        <v>-11.8</v>
      </c>
      <c r="D119" s="3">
        <v>-16.5</v>
      </c>
      <c r="E119" s="3">
        <v>-17.3</v>
      </c>
      <c r="F119" s="3">
        <v>-13.1</v>
      </c>
      <c r="G119" s="3">
        <v>-22.3</v>
      </c>
      <c r="H119" s="3">
        <v>-17.899999999999999</v>
      </c>
      <c r="I119" s="3">
        <v>-14.2</v>
      </c>
      <c r="J119" s="3">
        <v>-10.3</v>
      </c>
      <c r="K119" s="3">
        <v>-24.8</v>
      </c>
      <c r="L119" s="3">
        <v>-18.5</v>
      </c>
      <c r="M119" s="3">
        <v>-11.2</v>
      </c>
      <c r="N119" s="3">
        <v>-17.100000000000001</v>
      </c>
      <c r="O119" s="3">
        <v>-10.3</v>
      </c>
      <c r="P119" s="3">
        <v>-4.5999999999999996</v>
      </c>
      <c r="Q119" s="3">
        <v>-8.8000000000000007</v>
      </c>
      <c r="R119" s="3">
        <v>-10.199999999999999</v>
      </c>
      <c r="S119" s="3">
        <v>-11.2</v>
      </c>
      <c r="T119" s="524">
        <v>-6.3</v>
      </c>
      <c r="U119" s="524">
        <v>-11.4</v>
      </c>
      <c r="V119" s="524">
        <v>-27</v>
      </c>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c r="HF119" s="3"/>
      <c r="HG119" s="3"/>
      <c r="HH119" s="3"/>
      <c r="HI119" s="3"/>
      <c r="HJ119" s="3"/>
      <c r="HK119" s="3"/>
      <c r="HL119" s="3"/>
      <c r="HM119" s="3"/>
      <c r="HN119" s="3"/>
      <c r="HO119" s="3"/>
      <c r="HP119" s="3"/>
      <c r="HQ119" s="3"/>
      <c r="HR119" s="3"/>
      <c r="HS119" s="3"/>
      <c r="HT119" s="3"/>
      <c r="HU119" s="3"/>
      <c r="HV119" s="3"/>
      <c r="HW119" s="3"/>
      <c r="HX119" s="3"/>
      <c r="HY119" s="3"/>
      <c r="HZ119" s="3"/>
      <c r="IA119" s="3"/>
      <c r="IB119" s="3"/>
      <c r="IC119" s="3"/>
      <c r="ID119" s="3"/>
      <c r="IE119" s="3"/>
      <c r="IF119" s="3"/>
      <c r="IG119" s="3"/>
      <c r="IH119" s="3"/>
      <c r="II119" s="3"/>
      <c r="IJ119" s="3"/>
      <c r="IK119" s="3"/>
      <c r="IL119" s="3"/>
      <c r="IM119" s="3"/>
      <c r="IN119" s="3"/>
      <c r="IO119" s="3"/>
      <c r="IP119" s="3"/>
      <c r="IQ119" s="3"/>
      <c r="IR119" s="3"/>
      <c r="IS119" s="3"/>
      <c r="IT119" s="3"/>
      <c r="IU119" s="3"/>
      <c r="IV119" s="3"/>
    </row>
    <row r="120" spans="1:256" ht="15">
      <c r="A120" s="15">
        <v>41919</v>
      </c>
      <c r="B120" s="3">
        <v>6.6905679999999998</v>
      </c>
      <c r="C120" s="3">
        <v>-11.1</v>
      </c>
      <c r="D120" s="3">
        <v>-15.7</v>
      </c>
      <c r="E120" s="3">
        <v>-16.899999999999999</v>
      </c>
      <c r="F120" s="3">
        <v>-12.8</v>
      </c>
      <c r="G120" s="3">
        <v>-21.4</v>
      </c>
      <c r="H120" s="3">
        <v>-17.399999999999999</v>
      </c>
      <c r="I120" s="3">
        <v>-13.9</v>
      </c>
      <c r="J120" s="3">
        <v>-10.3</v>
      </c>
      <c r="K120" s="3">
        <v>-24</v>
      </c>
      <c r="L120" s="3">
        <v>-18.100000000000001</v>
      </c>
      <c r="M120" s="3">
        <v>-11.2</v>
      </c>
      <c r="N120" s="3">
        <v>-17</v>
      </c>
      <c r="O120" s="3">
        <v>-10.4</v>
      </c>
      <c r="P120" s="3">
        <v>-4.5999999999999996</v>
      </c>
      <c r="Q120" s="3">
        <v>-8.3000000000000007</v>
      </c>
      <c r="R120" s="3">
        <v>-9.6999999999999993</v>
      </c>
      <c r="S120" s="3">
        <v>-10.6</v>
      </c>
      <c r="T120" s="524">
        <v>-5.8</v>
      </c>
      <c r="U120" s="524">
        <v>-10.6</v>
      </c>
      <c r="V120" s="524">
        <v>-26</v>
      </c>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c r="HF120" s="3"/>
      <c r="HG120" s="3"/>
      <c r="HH120" s="3"/>
      <c r="HI120" s="3"/>
      <c r="HJ120" s="3"/>
      <c r="HK120" s="3"/>
      <c r="HL120" s="3"/>
      <c r="HM120" s="3"/>
      <c r="HN120" s="3"/>
      <c r="HO120" s="3"/>
      <c r="HP120" s="3"/>
      <c r="HQ120" s="3"/>
      <c r="HR120" s="3"/>
      <c r="HS120" s="3"/>
      <c r="HT120" s="3"/>
      <c r="HU120" s="3"/>
      <c r="HV120" s="3"/>
      <c r="HW120" s="3"/>
      <c r="HX120" s="3"/>
      <c r="HY120" s="3"/>
      <c r="HZ120" s="3"/>
      <c r="IA120" s="3"/>
      <c r="IB120" s="3"/>
      <c r="IC120" s="3"/>
      <c r="ID120" s="3"/>
      <c r="IE120" s="3"/>
      <c r="IF120" s="3"/>
      <c r="IG120" s="3"/>
      <c r="IH120" s="3"/>
      <c r="II120" s="3"/>
      <c r="IJ120" s="3"/>
      <c r="IK120" s="3"/>
      <c r="IL120" s="3"/>
      <c r="IM120" s="3"/>
      <c r="IN120" s="3"/>
      <c r="IO120" s="3"/>
      <c r="IP120" s="3"/>
      <c r="IQ120" s="3"/>
      <c r="IR120" s="3"/>
      <c r="IS120" s="3"/>
      <c r="IT120" s="3"/>
      <c r="IU120" s="3"/>
      <c r="IV120" s="3"/>
    </row>
    <row r="121" spans="1:256" ht="15">
      <c r="A121" s="15">
        <v>41918</v>
      </c>
      <c r="B121" s="3">
        <v>6.8091229999999996</v>
      </c>
      <c r="C121" s="3">
        <v>-9.9</v>
      </c>
      <c r="D121" s="3">
        <v>-14.4</v>
      </c>
      <c r="E121" s="3">
        <v>-16.2</v>
      </c>
      <c r="F121" s="3">
        <v>-12.3</v>
      </c>
      <c r="G121" s="3">
        <v>-19.8</v>
      </c>
      <c r="H121" s="3">
        <v>-16.7</v>
      </c>
      <c r="I121" s="3">
        <v>-13.3</v>
      </c>
      <c r="J121" s="3">
        <v>-10.1</v>
      </c>
      <c r="K121" s="3">
        <v>-22.7</v>
      </c>
      <c r="L121" s="3">
        <v>-17.3</v>
      </c>
      <c r="M121" s="3">
        <v>-11</v>
      </c>
      <c r="N121" s="3">
        <v>-17</v>
      </c>
      <c r="O121" s="3">
        <v>-10.5</v>
      </c>
      <c r="P121" s="3">
        <v>-4.7</v>
      </c>
      <c r="Q121" s="3">
        <v>-7.6</v>
      </c>
      <c r="R121" s="3">
        <v>-9</v>
      </c>
      <c r="S121" s="3">
        <v>-9.6999999999999993</v>
      </c>
      <c r="T121" s="524">
        <v>-5.0999999999999996</v>
      </c>
      <c r="U121" s="524">
        <v>-9.5</v>
      </c>
      <c r="V121" s="524">
        <v>-24.5</v>
      </c>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c r="HF121" s="3"/>
      <c r="HG121" s="3"/>
      <c r="HH121" s="3"/>
      <c r="HI121" s="3"/>
      <c r="HJ121" s="3"/>
      <c r="HK121" s="3"/>
      <c r="HL121" s="3"/>
      <c r="HM121" s="3"/>
      <c r="HN121" s="3"/>
      <c r="HO121" s="3"/>
      <c r="HP121" s="3"/>
      <c r="HQ121" s="3"/>
      <c r="HR121" s="3"/>
      <c r="HS121" s="3"/>
      <c r="HT121" s="3"/>
      <c r="HU121" s="3"/>
      <c r="HV121" s="3"/>
      <c r="HW121" s="3"/>
      <c r="HX121" s="3"/>
      <c r="HY121" s="3"/>
      <c r="HZ121" s="3"/>
      <c r="IA121" s="3"/>
      <c r="IB121" s="3"/>
      <c r="IC121" s="3"/>
      <c r="ID121" s="3"/>
      <c r="IE121" s="3"/>
      <c r="IF121" s="3"/>
      <c r="IG121" s="3"/>
      <c r="IH121" s="3"/>
      <c r="II121" s="3"/>
      <c r="IJ121" s="3"/>
      <c r="IK121" s="3"/>
      <c r="IL121" s="3"/>
      <c r="IM121" s="3"/>
      <c r="IN121" s="3"/>
      <c r="IO121" s="3"/>
      <c r="IP121" s="3"/>
      <c r="IQ121" s="3"/>
      <c r="IR121" s="3"/>
      <c r="IS121" s="3"/>
      <c r="IT121" s="3"/>
      <c r="IU121" s="3"/>
      <c r="IV121" s="3"/>
    </row>
    <row r="122" spans="1:256" ht="15">
      <c r="A122" s="15">
        <v>41915</v>
      </c>
      <c r="B122" s="3">
        <v>6.842365</v>
      </c>
      <c r="C122" s="3">
        <v>-9.5</v>
      </c>
      <c r="D122" s="3">
        <v>-14.2</v>
      </c>
      <c r="E122" s="3">
        <v>-16</v>
      </c>
      <c r="F122" s="3">
        <v>-12.1</v>
      </c>
      <c r="G122" s="3">
        <v>-19.5</v>
      </c>
      <c r="H122" s="3">
        <v>-16.5</v>
      </c>
      <c r="I122" s="3">
        <v>-13.2</v>
      </c>
      <c r="J122" s="3">
        <v>-10.1</v>
      </c>
      <c r="K122" s="3">
        <v>-22.4</v>
      </c>
      <c r="L122" s="3">
        <v>-17.2</v>
      </c>
      <c r="M122" s="3">
        <v>-11</v>
      </c>
      <c r="N122" s="3">
        <v>-17.100000000000001</v>
      </c>
      <c r="O122" s="3">
        <v>-10.6</v>
      </c>
      <c r="P122" s="3">
        <v>-4.7</v>
      </c>
      <c r="Q122" s="3">
        <v>-7.4</v>
      </c>
      <c r="R122" s="3">
        <v>-8.8000000000000007</v>
      </c>
      <c r="S122" s="3">
        <v>-9.4</v>
      </c>
      <c r="T122" s="524">
        <v>-4.9000000000000004</v>
      </c>
      <c r="U122" s="524">
        <v>-9.3000000000000007</v>
      </c>
      <c r="V122" s="524">
        <v>-24.1</v>
      </c>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c r="HF122" s="3"/>
      <c r="HG122" s="3"/>
      <c r="HH122" s="3"/>
      <c r="HI122" s="3"/>
      <c r="HJ122" s="3"/>
      <c r="HK122" s="3"/>
      <c r="HL122" s="3"/>
      <c r="HM122" s="3"/>
      <c r="HN122" s="3"/>
      <c r="HO122" s="3"/>
      <c r="HP122" s="3"/>
      <c r="HQ122" s="3"/>
      <c r="HR122" s="3"/>
      <c r="HS122" s="3"/>
      <c r="HT122" s="3"/>
      <c r="HU122" s="3"/>
      <c r="HV122" s="3"/>
      <c r="HW122" s="3"/>
      <c r="HX122" s="3"/>
      <c r="HY122" s="3"/>
      <c r="HZ122" s="3"/>
      <c r="IA122" s="3"/>
      <c r="IB122" s="3"/>
      <c r="IC122" s="3"/>
      <c r="ID122" s="3"/>
      <c r="IE122" s="3"/>
      <c r="IF122" s="3"/>
      <c r="IG122" s="3"/>
      <c r="IH122" s="3"/>
      <c r="II122" s="3"/>
      <c r="IJ122" s="3"/>
      <c r="IK122" s="3"/>
      <c r="IL122" s="3"/>
      <c r="IM122" s="3"/>
      <c r="IN122" s="3"/>
      <c r="IO122" s="3"/>
      <c r="IP122" s="3"/>
      <c r="IQ122" s="3"/>
      <c r="IR122" s="3"/>
      <c r="IS122" s="3"/>
      <c r="IT122" s="3"/>
      <c r="IU122" s="3"/>
      <c r="IV122" s="3"/>
    </row>
    <row r="123" spans="1:256" ht="15">
      <c r="A123" s="15">
        <v>41914</v>
      </c>
      <c r="B123" s="3">
        <v>6.8441270000000003</v>
      </c>
      <c r="C123" s="3">
        <v>-9.6</v>
      </c>
      <c r="D123" s="3">
        <v>-14.2</v>
      </c>
      <c r="E123" s="3">
        <v>-16</v>
      </c>
      <c r="F123" s="3">
        <v>-12.2</v>
      </c>
      <c r="G123" s="3">
        <v>-19.600000000000001</v>
      </c>
      <c r="H123" s="3">
        <v>-16.5</v>
      </c>
      <c r="I123" s="3">
        <v>-13.2</v>
      </c>
      <c r="J123" s="3">
        <v>-10.1</v>
      </c>
      <c r="K123" s="3">
        <v>-22.5</v>
      </c>
      <c r="L123" s="3">
        <v>-17.2</v>
      </c>
      <c r="M123" s="3">
        <v>-11</v>
      </c>
      <c r="N123" s="3">
        <v>-17</v>
      </c>
      <c r="O123" s="3">
        <v>-10.5</v>
      </c>
      <c r="P123" s="3">
        <v>-4.7</v>
      </c>
      <c r="Q123" s="3">
        <v>-7.4</v>
      </c>
      <c r="R123" s="3">
        <v>-8.9</v>
      </c>
      <c r="S123" s="3">
        <v>-9.5</v>
      </c>
      <c r="T123" s="524">
        <v>-5</v>
      </c>
      <c r="U123" s="524">
        <v>-9.4</v>
      </c>
      <c r="V123" s="524">
        <v>-24.2</v>
      </c>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c r="HF123" s="3"/>
      <c r="HG123" s="3"/>
      <c r="HH123" s="3"/>
      <c r="HI123" s="3"/>
      <c r="HJ123" s="3"/>
      <c r="HK123" s="3"/>
      <c r="HL123" s="3"/>
      <c r="HM123" s="3"/>
      <c r="HN123" s="3"/>
      <c r="HO123" s="3"/>
      <c r="HP123" s="3"/>
      <c r="HQ123" s="3"/>
      <c r="HR123" s="3"/>
      <c r="HS123" s="3"/>
      <c r="HT123" s="3"/>
      <c r="HU123" s="3"/>
      <c r="HV123" s="3"/>
      <c r="HW123" s="3"/>
      <c r="HX123" s="3"/>
      <c r="HY123" s="3"/>
      <c r="HZ123" s="3"/>
      <c r="IA123" s="3"/>
      <c r="IB123" s="3"/>
      <c r="IC123" s="3"/>
      <c r="ID123" s="3"/>
      <c r="IE123" s="3"/>
      <c r="IF123" s="3"/>
      <c r="IG123" s="3"/>
      <c r="IH123" s="3"/>
      <c r="II123" s="3"/>
      <c r="IJ123" s="3"/>
      <c r="IK123" s="3"/>
      <c r="IL123" s="3"/>
      <c r="IM123" s="3"/>
      <c r="IN123" s="3"/>
      <c r="IO123" s="3"/>
      <c r="IP123" s="3"/>
      <c r="IQ123" s="3"/>
      <c r="IR123" s="3"/>
      <c r="IS123" s="3"/>
      <c r="IT123" s="3"/>
      <c r="IU123" s="3"/>
      <c r="IV123" s="3"/>
    </row>
    <row r="124" spans="1:256" ht="15">
      <c r="A124" s="15">
        <v>41913</v>
      </c>
      <c r="B124" s="3">
        <v>6.8135830000000004</v>
      </c>
      <c r="C124" s="3">
        <v>-10</v>
      </c>
      <c r="D124" s="3">
        <v>-14.7</v>
      </c>
      <c r="E124" s="3">
        <v>-16.399999999999999</v>
      </c>
      <c r="F124" s="3">
        <v>-12.4</v>
      </c>
      <c r="G124" s="3">
        <v>-20.100000000000001</v>
      </c>
      <c r="H124" s="3">
        <v>-16.8</v>
      </c>
      <c r="I124" s="3">
        <v>-13.5</v>
      </c>
      <c r="J124" s="3">
        <v>-10.199999999999999</v>
      </c>
      <c r="K124" s="3">
        <v>-23</v>
      </c>
      <c r="L124" s="3">
        <v>-17.5</v>
      </c>
      <c r="M124" s="3">
        <v>-11.1</v>
      </c>
      <c r="N124" s="3">
        <v>-17.100000000000001</v>
      </c>
      <c r="O124" s="3">
        <v>-10.5</v>
      </c>
      <c r="P124" s="3">
        <v>-4.7</v>
      </c>
      <c r="Q124" s="3">
        <v>-7.7</v>
      </c>
      <c r="R124" s="3">
        <v>-9.1999999999999993</v>
      </c>
      <c r="S124" s="3">
        <v>-9.9</v>
      </c>
      <c r="T124" s="524">
        <v>-5.2</v>
      </c>
      <c r="U124" s="524">
        <v>-9.8000000000000007</v>
      </c>
      <c r="V124" s="524">
        <v>-24.8</v>
      </c>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c r="HF124" s="3"/>
      <c r="HG124" s="3"/>
      <c r="HH124" s="3"/>
      <c r="HI124" s="3"/>
      <c r="HJ124" s="3"/>
      <c r="HK124" s="3"/>
      <c r="HL124" s="3"/>
      <c r="HM124" s="3"/>
      <c r="HN124" s="3"/>
      <c r="HO124" s="3"/>
      <c r="HP124" s="3"/>
      <c r="HQ124" s="3"/>
      <c r="HR124" s="3"/>
      <c r="HS124" s="3"/>
      <c r="HT124" s="3"/>
      <c r="HU124" s="3"/>
      <c r="HV124" s="3"/>
      <c r="HW124" s="3"/>
      <c r="HX124" s="3"/>
      <c r="HY124" s="3"/>
      <c r="HZ124" s="3"/>
      <c r="IA124" s="3"/>
      <c r="IB124" s="3"/>
      <c r="IC124" s="3"/>
      <c r="ID124" s="3"/>
      <c r="IE124" s="3"/>
      <c r="IF124" s="3"/>
      <c r="IG124" s="3"/>
      <c r="IH124" s="3"/>
      <c r="II124" s="3"/>
      <c r="IJ124" s="3"/>
      <c r="IK124" s="3"/>
      <c r="IL124" s="3"/>
      <c r="IM124" s="3"/>
      <c r="IN124" s="3"/>
      <c r="IO124" s="3"/>
      <c r="IP124" s="3"/>
      <c r="IQ124" s="3"/>
      <c r="IR124" s="3"/>
      <c r="IS124" s="3"/>
      <c r="IT124" s="3"/>
      <c r="IU124" s="3"/>
      <c r="IV124" s="3"/>
    </row>
    <row r="125" spans="1:256" ht="15">
      <c r="A125" s="15">
        <v>41912</v>
      </c>
      <c r="B125" s="3">
        <v>6.9646030000000003</v>
      </c>
      <c r="C125" s="3">
        <v>-8.5</v>
      </c>
      <c r="D125" s="3">
        <v>-13</v>
      </c>
      <c r="E125" s="3">
        <v>-15.3</v>
      </c>
      <c r="F125" s="3">
        <v>-11.8</v>
      </c>
      <c r="G125" s="3">
        <v>-18</v>
      </c>
      <c r="H125" s="3">
        <v>-15.8</v>
      </c>
      <c r="I125" s="3">
        <v>-12.8</v>
      </c>
      <c r="J125" s="3">
        <v>-9.9</v>
      </c>
      <c r="K125" s="3">
        <v>-21.3</v>
      </c>
      <c r="L125" s="3">
        <v>-16.600000000000001</v>
      </c>
      <c r="M125" s="3">
        <v>-10.8</v>
      </c>
      <c r="N125" s="3">
        <v>-17</v>
      </c>
      <c r="O125" s="3">
        <v>-10.7</v>
      </c>
      <c r="P125" s="3">
        <v>-4.8</v>
      </c>
      <c r="Q125" s="3">
        <v>-6.6</v>
      </c>
      <c r="R125" s="3">
        <v>-8.3000000000000007</v>
      </c>
      <c r="S125" s="3">
        <v>-8.6999999999999993</v>
      </c>
      <c r="T125" s="524">
        <v>-4.2</v>
      </c>
      <c r="U125" s="524">
        <v>-8.4</v>
      </c>
      <c r="V125" s="524">
        <v>-22.5</v>
      </c>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c r="HF125" s="3"/>
      <c r="HG125" s="3"/>
      <c r="HH125" s="3"/>
      <c r="HI125" s="3"/>
      <c r="HJ125" s="3"/>
      <c r="HK125" s="3"/>
      <c r="HL125" s="3"/>
      <c r="HM125" s="3"/>
      <c r="HN125" s="3"/>
      <c r="HO125" s="3"/>
      <c r="HP125" s="3"/>
      <c r="HQ125" s="3"/>
      <c r="HR125" s="3"/>
      <c r="HS125" s="3"/>
      <c r="HT125" s="3"/>
      <c r="HU125" s="3"/>
      <c r="HV125" s="3"/>
      <c r="HW125" s="3"/>
      <c r="HX125" s="3"/>
      <c r="HY125" s="3"/>
      <c r="HZ125" s="3"/>
      <c r="IA125" s="3"/>
      <c r="IB125" s="3"/>
      <c r="IC125" s="3"/>
      <c r="ID125" s="3"/>
      <c r="IE125" s="3"/>
      <c r="IF125" s="3"/>
      <c r="IG125" s="3"/>
      <c r="IH125" s="3"/>
      <c r="II125" s="3"/>
      <c r="IJ125" s="3"/>
      <c r="IK125" s="3"/>
      <c r="IL125" s="3"/>
      <c r="IM125" s="3"/>
      <c r="IN125" s="3"/>
      <c r="IO125" s="3"/>
      <c r="IP125" s="3"/>
      <c r="IQ125" s="3"/>
      <c r="IR125" s="3"/>
      <c r="IS125" s="3"/>
      <c r="IT125" s="3"/>
      <c r="IU125" s="3"/>
      <c r="IV125" s="3"/>
    </row>
    <row r="126" spans="1:256" ht="15">
      <c r="A126" s="15">
        <v>41911</v>
      </c>
      <c r="B126" s="3">
        <v>6.935632</v>
      </c>
      <c r="C126" s="3">
        <v>-8.8000000000000007</v>
      </c>
      <c r="D126" s="3">
        <v>-13.3</v>
      </c>
      <c r="E126" s="3">
        <v>-15.6</v>
      </c>
      <c r="F126" s="3">
        <v>-11.9</v>
      </c>
      <c r="G126" s="3">
        <v>-18.399999999999999</v>
      </c>
      <c r="H126" s="3">
        <v>-16</v>
      </c>
      <c r="I126" s="3">
        <v>-12.9</v>
      </c>
      <c r="J126" s="3">
        <v>-10</v>
      </c>
      <c r="K126" s="3">
        <v>-21.6</v>
      </c>
      <c r="L126" s="3">
        <v>-16.8</v>
      </c>
      <c r="M126" s="3">
        <v>-10.9</v>
      </c>
      <c r="N126" s="3">
        <v>-17</v>
      </c>
      <c r="O126" s="3">
        <v>-10.7</v>
      </c>
      <c r="P126" s="3">
        <v>-4.8</v>
      </c>
      <c r="Q126" s="3">
        <v>-6.7</v>
      </c>
      <c r="R126" s="3">
        <v>-8.4</v>
      </c>
      <c r="S126" s="3">
        <v>-8.9</v>
      </c>
      <c r="T126" s="524">
        <v>-4.4000000000000004</v>
      </c>
      <c r="U126" s="524">
        <v>-8.6</v>
      </c>
      <c r="V126" s="524">
        <v>-23</v>
      </c>
    </row>
    <row r="127" spans="1:256" ht="15">
      <c r="A127" s="15">
        <v>41908</v>
      </c>
      <c r="B127" s="3">
        <v>6.9914050000000003</v>
      </c>
      <c r="C127" s="3">
        <v>-8.3000000000000007</v>
      </c>
      <c r="D127" s="3">
        <v>-13</v>
      </c>
      <c r="E127" s="3">
        <v>-15.4</v>
      </c>
      <c r="F127" s="3">
        <v>-11.7</v>
      </c>
      <c r="G127" s="3">
        <v>-18</v>
      </c>
      <c r="H127" s="3">
        <v>-15.8</v>
      </c>
      <c r="I127" s="3">
        <v>-12.8</v>
      </c>
      <c r="J127" s="3">
        <v>-9.9</v>
      </c>
      <c r="K127" s="3">
        <v>-21.3</v>
      </c>
      <c r="L127" s="3">
        <v>-16.600000000000001</v>
      </c>
      <c r="M127" s="3">
        <v>-10.9</v>
      </c>
      <c r="N127" s="3">
        <v>-17.2</v>
      </c>
      <c r="O127" s="3">
        <v>-10.8</v>
      </c>
      <c r="P127" s="3">
        <v>-4.8</v>
      </c>
      <c r="Q127" s="3">
        <v>-6.5</v>
      </c>
      <c r="R127" s="3">
        <v>-8.3000000000000007</v>
      </c>
      <c r="S127" s="3">
        <v>-8.6</v>
      </c>
      <c r="T127" s="524">
        <v>-4.2</v>
      </c>
      <c r="U127" s="524">
        <v>-8.3000000000000007</v>
      </c>
      <c r="V127" s="524">
        <v>-22.5</v>
      </c>
    </row>
    <row r="128" spans="1:256" ht="15">
      <c r="A128" s="15">
        <v>41907</v>
      </c>
      <c r="B128" s="3">
        <v>6.9995500000000002</v>
      </c>
      <c r="C128" s="3">
        <v>-8.4</v>
      </c>
      <c r="D128" s="3">
        <v>-13.3</v>
      </c>
      <c r="E128" s="3">
        <v>-15.6</v>
      </c>
      <c r="F128" s="3">
        <v>-11.9</v>
      </c>
      <c r="G128" s="3">
        <v>-18.399999999999999</v>
      </c>
      <c r="H128" s="3">
        <v>-16.100000000000001</v>
      </c>
      <c r="I128" s="3">
        <v>-12.9</v>
      </c>
      <c r="J128" s="3">
        <v>-10</v>
      </c>
      <c r="K128" s="3">
        <v>-21.7</v>
      </c>
      <c r="L128" s="3">
        <v>-16.8</v>
      </c>
      <c r="M128" s="3">
        <v>-11</v>
      </c>
      <c r="N128" s="3">
        <v>-17.2</v>
      </c>
      <c r="O128" s="3">
        <v>-10.8</v>
      </c>
      <c r="P128" s="3">
        <v>-4.8</v>
      </c>
      <c r="Q128" s="3">
        <v>-6.7</v>
      </c>
      <c r="R128" s="3">
        <v>-8.4</v>
      </c>
      <c r="S128" s="3">
        <v>-8.6999999999999993</v>
      </c>
      <c r="T128" s="524">
        <v>-4.2</v>
      </c>
      <c r="U128" s="524">
        <v>-8.4</v>
      </c>
      <c r="V128" s="524">
        <v>-22.9</v>
      </c>
    </row>
    <row r="129" spans="1:22" ht="15">
      <c r="A129" s="15">
        <v>41906</v>
      </c>
      <c r="B129" s="3">
        <v>7.0769469999999997</v>
      </c>
      <c r="C129" s="3">
        <v>-7.7</v>
      </c>
      <c r="D129" s="3">
        <v>-12.5</v>
      </c>
      <c r="E129" s="3">
        <v>-15.1</v>
      </c>
      <c r="F129" s="3">
        <v>-11.5</v>
      </c>
      <c r="G129" s="3">
        <v>-17.399999999999999</v>
      </c>
      <c r="H129" s="3">
        <v>-15.6</v>
      </c>
      <c r="I129" s="3">
        <v>-12.6</v>
      </c>
      <c r="J129" s="3">
        <v>-9.8000000000000007</v>
      </c>
      <c r="K129" s="3">
        <v>-20.8</v>
      </c>
      <c r="L129" s="3">
        <v>-16.3</v>
      </c>
      <c r="M129" s="3">
        <v>-10.8</v>
      </c>
      <c r="N129" s="3">
        <v>-17.2</v>
      </c>
      <c r="O129" s="3">
        <v>-10.9</v>
      </c>
      <c r="P129" s="3">
        <v>-4.9000000000000004</v>
      </c>
      <c r="Q129" s="3">
        <v>-6.2</v>
      </c>
      <c r="R129" s="3">
        <v>-8</v>
      </c>
      <c r="S129" s="3">
        <v>-8.3000000000000007</v>
      </c>
      <c r="T129" s="524">
        <v>-3.8</v>
      </c>
      <c r="U129" s="524">
        <v>-7.8</v>
      </c>
      <c r="V129" s="524">
        <v>-21.8</v>
      </c>
    </row>
    <row r="130" spans="1:22" ht="15">
      <c r="A130" s="15">
        <v>41905</v>
      </c>
      <c r="B130" s="3">
        <v>7.046284</v>
      </c>
      <c r="C130" s="3">
        <v>-8.1999999999999993</v>
      </c>
      <c r="D130" s="3">
        <v>-12.9</v>
      </c>
      <c r="E130" s="3">
        <v>-15.4</v>
      </c>
      <c r="F130" s="3">
        <v>-11.8</v>
      </c>
      <c r="G130" s="3">
        <v>-17.899999999999999</v>
      </c>
      <c r="H130" s="3">
        <v>-15.8</v>
      </c>
      <c r="I130" s="3">
        <v>-12.8</v>
      </c>
      <c r="J130" s="3">
        <v>-10</v>
      </c>
      <c r="K130" s="3">
        <v>-21.4</v>
      </c>
      <c r="L130" s="3">
        <v>-16.600000000000001</v>
      </c>
      <c r="M130" s="3">
        <v>-10.9</v>
      </c>
      <c r="N130" s="3">
        <v>-17.2</v>
      </c>
      <c r="O130" s="3">
        <v>-10.8</v>
      </c>
      <c r="P130" s="3">
        <v>-4.9000000000000004</v>
      </c>
      <c r="Q130" s="3">
        <v>-6.5</v>
      </c>
      <c r="R130" s="3">
        <v>-8.1999999999999993</v>
      </c>
      <c r="S130" s="3">
        <v>-8.6</v>
      </c>
      <c r="T130" s="524">
        <v>-3.9</v>
      </c>
      <c r="U130" s="524">
        <v>-8.1</v>
      </c>
      <c r="V130" s="524">
        <v>-22.5</v>
      </c>
    </row>
    <row r="131" spans="1:22" ht="15">
      <c r="A131" s="15">
        <v>41904</v>
      </c>
      <c r="B131" s="3">
        <v>7.0971250000000001</v>
      </c>
      <c r="C131" s="3">
        <v>-7.7</v>
      </c>
      <c r="D131" s="3">
        <v>-12.4</v>
      </c>
      <c r="E131" s="3">
        <v>-15.1</v>
      </c>
      <c r="F131" s="3">
        <v>-11.6</v>
      </c>
      <c r="G131" s="3">
        <v>-17.3</v>
      </c>
      <c r="H131" s="3">
        <v>-15.5</v>
      </c>
      <c r="I131" s="3">
        <v>-12.6</v>
      </c>
      <c r="J131" s="3">
        <v>-9.9</v>
      </c>
      <c r="K131" s="3">
        <v>-20.8</v>
      </c>
      <c r="L131" s="3">
        <v>-16.3</v>
      </c>
      <c r="M131" s="3">
        <v>-10.8</v>
      </c>
      <c r="N131" s="3">
        <v>-17.100000000000001</v>
      </c>
      <c r="O131" s="3">
        <v>-10.9</v>
      </c>
      <c r="P131" s="3">
        <v>-4.9000000000000004</v>
      </c>
      <c r="Q131" s="3">
        <v>-6.2</v>
      </c>
      <c r="R131" s="3">
        <v>-8</v>
      </c>
      <c r="S131" s="3">
        <v>-8.3000000000000007</v>
      </c>
      <c r="T131" s="524">
        <v>-3.6</v>
      </c>
      <c r="U131" s="524">
        <v>-7.7</v>
      </c>
      <c r="V131" s="524">
        <v>-21.8</v>
      </c>
    </row>
    <row r="132" spans="1:22" ht="15">
      <c r="A132" s="15">
        <v>41901</v>
      </c>
      <c r="B132" s="3">
        <v>7.0966529999999999</v>
      </c>
      <c r="C132" s="3">
        <v>-7.4</v>
      </c>
      <c r="D132" s="3">
        <v>-12.1</v>
      </c>
      <c r="E132" s="3">
        <v>-14.8</v>
      </c>
      <c r="F132" s="3">
        <v>-11.4</v>
      </c>
      <c r="G132" s="3">
        <v>-16.899999999999999</v>
      </c>
      <c r="H132" s="3">
        <v>-15.3</v>
      </c>
      <c r="I132" s="3">
        <v>-12.4</v>
      </c>
      <c r="J132" s="3">
        <v>-9.6999999999999993</v>
      </c>
      <c r="K132" s="3">
        <v>-20.5</v>
      </c>
      <c r="L132" s="3">
        <v>-16.100000000000001</v>
      </c>
      <c r="M132" s="3">
        <v>-10.7</v>
      </c>
      <c r="N132" s="3">
        <v>-17.2</v>
      </c>
      <c r="O132" s="3">
        <v>-10.9</v>
      </c>
      <c r="P132" s="3">
        <v>-4.9000000000000004</v>
      </c>
      <c r="Q132" s="3">
        <v>-6.1</v>
      </c>
      <c r="R132" s="3">
        <v>-7.9</v>
      </c>
      <c r="S132" s="3">
        <v>-8.1</v>
      </c>
      <c r="T132" s="524">
        <v>-3.6</v>
      </c>
      <c r="U132" s="524">
        <v>-7.5</v>
      </c>
      <c r="V132" s="524">
        <v>-21.3</v>
      </c>
    </row>
    <row r="133" spans="1:22" ht="15">
      <c r="A133" s="15">
        <v>41900</v>
      </c>
      <c r="B133" s="3">
        <v>7.1631489999999998</v>
      </c>
      <c r="C133" s="3">
        <v>-6.8</v>
      </c>
      <c r="D133" s="3">
        <v>-11.4</v>
      </c>
      <c r="E133" s="3">
        <v>-14.3</v>
      </c>
      <c r="F133" s="3">
        <v>-11.1</v>
      </c>
      <c r="G133" s="3">
        <v>-16</v>
      </c>
      <c r="H133" s="3">
        <v>-14.8</v>
      </c>
      <c r="I133" s="3">
        <v>-12.1</v>
      </c>
      <c r="J133" s="3">
        <v>-9.5</v>
      </c>
      <c r="K133" s="3">
        <v>-19.7</v>
      </c>
      <c r="L133" s="3">
        <v>-15.7</v>
      </c>
      <c r="M133" s="3">
        <v>-10.4</v>
      </c>
      <c r="N133" s="3">
        <v>-17.100000000000001</v>
      </c>
      <c r="O133" s="3">
        <v>-11</v>
      </c>
      <c r="P133" s="3">
        <v>-5</v>
      </c>
      <c r="Q133" s="3">
        <v>-5.7</v>
      </c>
      <c r="R133" s="3">
        <v>-7.6</v>
      </c>
      <c r="S133" s="3">
        <v>-7.8</v>
      </c>
      <c r="T133" s="524">
        <v>-3.2</v>
      </c>
      <c r="U133" s="524">
        <v>-6.9</v>
      </c>
      <c r="V133" s="524">
        <v>-20.2</v>
      </c>
    </row>
    <row r="134" spans="1:22" ht="15">
      <c r="A134" s="15">
        <v>41899</v>
      </c>
      <c r="B134" s="3">
        <v>7.1756330000000004</v>
      </c>
      <c r="C134" s="3">
        <v>-6.8</v>
      </c>
      <c r="D134" s="3">
        <v>-11.4</v>
      </c>
      <c r="E134" s="3">
        <v>-14.4</v>
      </c>
      <c r="F134" s="3">
        <v>-11.1</v>
      </c>
      <c r="G134" s="3">
        <v>-16.100000000000001</v>
      </c>
      <c r="H134" s="3">
        <v>-14.9</v>
      </c>
      <c r="I134" s="3">
        <v>-12.1</v>
      </c>
      <c r="J134" s="3">
        <v>-9.5</v>
      </c>
      <c r="K134" s="3">
        <v>-19.899999999999999</v>
      </c>
      <c r="L134" s="3">
        <v>-15.7</v>
      </c>
      <c r="M134" s="3">
        <v>-10.4</v>
      </c>
      <c r="N134" s="3">
        <v>-17.2</v>
      </c>
      <c r="O134" s="3">
        <v>-11</v>
      </c>
      <c r="P134" s="3">
        <v>-5</v>
      </c>
      <c r="Q134" s="3">
        <v>-5.7</v>
      </c>
      <c r="R134" s="3">
        <v>-7.7</v>
      </c>
      <c r="S134" s="3">
        <v>-7.8</v>
      </c>
      <c r="T134" s="524">
        <v>-3.2</v>
      </c>
      <c r="U134" s="524">
        <v>-7</v>
      </c>
      <c r="V134" s="524">
        <v>-20.399999999999999</v>
      </c>
    </row>
    <row r="135" spans="1:22" ht="15">
      <c r="A135" s="15">
        <v>41898</v>
      </c>
      <c r="B135" s="3">
        <v>7.1830230000000004</v>
      </c>
      <c r="C135" s="3">
        <v>-7</v>
      </c>
      <c r="D135" s="3">
        <v>-11.6</v>
      </c>
      <c r="E135" s="3">
        <v>-14.4</v>
      </c>
      <c r="F135" s="3">
        <v>-11.2</v>
      </c>
      <c r="G135" s="3">
        <v>-16.2</v>
      </c>
      <c r="H135" s="3">
        <v>-14.9</v>
      </c>
      <c r="I135" s="3">
        <v>-12.2</v>
      </c>
      <c r="J135" s="3">
        <v>-9.6</v>
      </c>
      <c r="K135" s="3">
        <v>-19.899999999999999</v>
      </c>
      <c r="L135" s="3">
        <v>-15.8</v>
      </c>
      <c r="M135" s="3">
        <v>-10.5</v>
      </c>
      <c r="N135" s="3">
        <v>-17.100000000000001</v>
      </c>
      <c r="O135" s="3">
        <v>-11</v>
      </c>
      <c r="P135" s="3">
        <v>-5</v>
      </c>
      <c r="Q135" s="3">
        <v>-5.8</v>
      </c>
      <c r="R135" s="3">
        <v>-7.7</v>
      </c>
      <c r="S135" s="3">
        <v>-8</v>
      </c>
      <c r="T135" s="524">
        <v>-3.2</v>
      </c>
      <c r="U135" s="524">
        <v>-7.1</v>
      </c>
      <c r="V135" s="524">
        <v>-20.6</v>
      </c>
    </row>
    <row r="136" spans="1:22" ht="15">
      <c r="A136" s="15">
        <v>41897</v>
      </c>
      <c r="B136" s="3">
        <v>7.1692590000000003</v>
      </c>
      <c r="C136" s="3">
        <v>-7.1</v>
      </c>
      <c r="D136" s="3">
        <v>-11.7</v>
      </c>
      <c r="E136" s="3">
        <v>-14.5</v>
      </c>
      <c r="F136" s="3">
        <v>-11.3</v>
      </c>
      <c r="G136" s="3">
        <v>-16.3</v>
      </c>
      <c r="H136" s="3">
        <v>-15</v>
      </c>
      <c r="I136" s="3">
        <v>-12.3</v>
      </c>
      <c r="J136" s="3">
        <v>-9.6</v>
      </c>
      <c r="K136" s="3">
        <v>-20.100000000000001</v>
      </c>
      <c r="L136" s="3">
        <v>-15.9</v>
      </c>
      <c r="M136" s="3">
        <v>-10.5</v>
      </c>
      <c r="N136" s="3">
        <v>-17.100000000000001</v>
      </c>
      <c r="O136" s="3">
        <v>-11</v>
      </c>
      <c r="P136" s="3">
        <v>-5</v>
      </c>
      <c r="Q136" s="3">
        <v>-5.7</v>
      </c>
      <c r="R136" s="3">
        <v>-7.6</v>
      </c>
      <c r="S136" s="3">
        <v>-7.8</v>
      </c>
      <c r="T136" s="524">
        <v>-3.2</v>
      </c>
      <c r="U136" s="524">
        <v>-7.1</v>
      </c>
      <c r="V136" s="524">
        <v>-20.7</v>
      </c>
    </row>
    <row r="137" spans="1:22" ht="15">
      <c r="A137" s="15">
        <v>41894</v>
      </c>
      <c r="B137" s="3">
        <v>7.184342</v>
      </c>
      <c r="C137" s="3">
        <v>-6.8</v>
      </c>
      <c r="D137" s="3">
        <v>-11.3</v>
      </c>
      <c r="E137" s="3">
        <v>-14.4</v>
      </c>
      <c r="F137" s="3">
        <v>-11.1</v>
      </c>
      <c r="G137" s="3">
        <v>-15.9</v>
      </c>
      <c r="H137" s="3">
        <v>-14.9</v>
      </c>
      <c r="I137" s="3">
        <v>-12.1</v>
      </c>
      <c r="J137" s="3">
        <v>-9.5</v>
      </c>
      <c r="K137" s="3">
        <v>-19.8</v>
      </c>
      <c r="L137" s="3">
        <v>-15.7</v>
      </c>
      <c r="M137" s="3">
        <v>-10.5</v>
      </c>
      <c r="N137" s="3">
        <v>-17.3</v>
      </c>
      <c r="O137" s="3">
        <v>-11.1</v>
      </c>
      <c r="P137" s="3">
        <v>-5</v>
      </c>
      <c r="Q137" s="3">
        <v>-5.5</v>
      </c>
      <c r="R137" s="3">
        <v>-7.5</v>
      </c>
      <c r="S137" s="3">
        <v>-7.6</v>
      </c>
      <c r="T137" s="524">
        <v>-3.1</v>
      </c>
      <c r="U137" s="524">
        <v>-6.9</v>
      </c>
      <c r="V137" s="524">
        <v>-20.3</v>
      </c>
    </row>
    <row r="138" spans="1:22" ht="15">
      <c r="A138" s="15">
        <v>41893</v>
      </c>
      <c r="B138" s="3">
        <v>7.0543060000000004</v>
      </c>
      <c r="C138" s="3">
        <v>-7.9</v>
      </c>
      <c r="D138" s="3">
        <v>-12.6</v>
      </c>
      <c r="E138" s="3">
        <v>-15.3</v>
      </c>
      <c r="F138" s="3">
        <v>-11.6</v>
      </c>
      <c r="G138" s="3">
        <v>-17.600000000000001</v>
      </c>
      <c r="H138" s="3">
        <v>-15.8</v>
      </c>
      <c r="I138" s="3">
        <v>-12.6</v>
      </c>
      <c r="J138" s="3">
        <v>-9.8000000000000007</v>
      </c>
      <c r="K138" s="3">
        <v>-21.3</v>
      </c>
      <c r="L138" s="3">
        <v>-16.5</v>
      </c>
      <c r="M138" s="3">
        <v>-10.8</v>
      </c>
      <c r="N138" s="3">
        <v>-17.399999999999999</v>
      </c>
      <c r="O138" s="3">
        <v>-11</v>
      </c>
      <c r="P138" s="3">
        <v>-5</v>
      </c>
      <c r="Q138" s="3">
        <v>-6.2</v>
      </c>
      <c r="R138" s="3">
        <v>-8</v>
      </c>
      <c r="S138" s="3">
        <v>-8.1999999999999993</v>
      </c>
      <c r="T138" s="524">
        <v>-3.8</v>
      </c>
      <c r="U138" s="524">
        <v>-7.9</v>
      </c>
      <c r="V138" s="524">
        <v>-22.1</v>
      </c>
    </row>
    <row r="139" spans="1:22" ht="15">
      <c r="A139" s="15">
        <v>41892</v>
      </c>
      <c r="B139" s="3">
        <v>7.0533149999999996</v>
      </c>
      <c r="C139" s="3">
        <v>-7.8</v>
      </c>
      <c r="D139" s="3">
        <v>-12.4</v>
      </c>
      <c r="E139" s="3">
        <v>-15</v>
      </c>
      <c r="F139" s="3">
        <v>-11.3</v>
      </c>
      <c r="G139" s="3">
        <v>-17.3</v>
      </c>
      <c r="H139" s="3">
        <v>-15.5</v>
      </c>
      <c r="I139" s="3">
        <v>-12.4</v>
      </c>
      <c r="J139" s="3">
        <v>-9.6</v>
      </c>
      <c r="K139" s="3">
        <v>-20.9</v>
      </c>
      <c r="L139" s="3">
        <v>-16.100000000000001</v>
      </c>
      <c r="M139" s="3">
        <v>-10.5</v>
      </c>
      <c r="N139" s="3">
        <v>-17</v>
      </c>
      <c r="O139" s="3">
        <v>-10.8</v>
      </c>
      <c r="P139" s="3">
        <v>-4.8</v>
      </c>
      <c r="Q139" s="3">
        <v>-6.1</v>
      </c>
      <c r="R139" s="3">
        <v>-7.9</v>
      </c>
      <c r="S139" s="3">
        <v>-8.1</v>
      </c>
      <c r="T139" s="524">
        <v>-3.8</v>
      </c>
      <c r="U139" s="524">
        <v>-7.8</v>
      </c>
      <c r="V139" s="524">
        <v>-21.7</v>
      </c>
    </row>
    <row r="140" spans="1:22" ht="15">
      <c r="A140" s="15">
        <v>41891</v>
      </c>
      <c r="B140" s="3">
        <v>6.9911960000000004</v>
      </c>
      <c r="C140" s="3">
        <v>-8.4</v>
      </c>
      <c r="D140" s="3">
        <v>-13</v>
      </c>
      <c r="E140" s="3">
        <v>-15.4</v>
      </c>
      <c r="F140" s="3">
        <v>-11.7</v>
      </c>
      <c r="G140" s="3">
        <v>-18.100000000000001</v>
      </c>
      <c r="H140" s="3">
        <v>-15.9</v>
      </c>
      <c r="I140" s="3">
        <v>-12.7</v>
      </c>
      <c r="J140" s="3">
        <v>-9.8000000000000007</v>
      </c>
      <c r="K140" s="3">
        <v>-21.6</v>
      </c>
      <c r="L140" s="3">
        <v>-16.600000000000001</v>
      </c>
      <c r="M140" s="3">
        <v>-10.7</v>
      </c>
      <c r="N140" s="3">
        <v>-17</v>
      </c>
      <c r="O140" s="3">
        <v>-10.7</v>
      </c>
      <c r="P140" s="3">
        <v>-4.8</v>
      </c>
      <c r="Q140" s="3">
        <v>-6.5</v>
      </c>
      <c r="R140" s="3">
        <v>-8.1999999999999993</v>
      </c>
      <c r="S140" s="3">
        <v>-8.6</v>
      </c>
      <c r="T140" s="524">
        <v>-4.0999999999999996</v>
      </c>
      <c r="U140" s="524">
        <v>-8.3000000000000007</v>
      </c>
      <c r="V140" s="524">
        <v>-22.7</v>
      </c>
    </row>
    <row r="141" spans="1:22" ht="15">
      <c r="A141" s="15">
        <v>41890</v>
      </c>
      <c r="B141" s="3">
        <v>6.9857839999999998</v>
      </c>
      <c r="C141" s="3">
        <v>-8.8000000000000007</v>
      </c>
      <c r="D141" s="3">
        <v>-13.5</v>
      </c>
      <c r="E141" s="3">
        <v>-15.7</v>
      </c>
      <c r="F141" s="3">
        <v>-11.9</v>
      </c>
      <c r="G141" s="3">
        <v>-18.7</v>
      </c>
      <c r="H141" s="3">
        <v>-16.2</v>
      </c>
      <c r="I141" s="3">
        <v>-12.9</v>
      </c>
      <c r="J141" s="3">
        <v>-9.9</v>
      </c>
      <c r="K141" s="3">
        <v>-22.1</v>
      </c>
      <c r="L141" s="3">
        <v>-16.8</v>
      </c>
      <c r="M141" s="3">
        <v>-10.8</v>
      </c>
      <c r="N141" s="3">
        <v>-17.100000000000001</v>
      </c>
      <c r="O141" s="3">
        <v>-10.7</v>
      </c>
      <c r="P141" s="3">
        <v>-4.8</v>
      </c>
      <c r="Q141" s="3">
        <v>-7</v>
      </c>
      <c r="R141" s="3">
        <v>-8.6</v>
      </c>
      <c r="S141" s="3">
        <v>-9.3000000000000007</v>
      </c>
      <c r="T141" s="524">
        <v>-4.3</v>
      </c>
      <c r="U141" s="524">
        <v>-8.6</v>
      </c>
      <c r="V141" s="524">
        <v>-23.4</v>
      </c>
    </row>
    <row r="142" spans="1:22" ht="15">
      <c r="A142" s="15">
        <v>41887</v>
      </c>
      <c r="B142" s="3">
        <v>6.9979420000000001</v>
      </c>
      <c r="C142" s="3">
        <v>-8.8000000000000007</v>
      </c>
      <c r="D142" s="3">
        <v>-13.7</v>
      </c>
      <c r="E142" s="3">
        <v>-15.8</v>
      </c>
      <c r="F142" s="3">
        <v>-11.9</v>
      </c>
      <c r="G142" s="3">
        <v>-18.899999999999999</v>
      </c>
      <c r="H142" s="3">
        <v>-16.3</v>
      </c>
      <c r="I142" s="3">
        <v>-13</v>
      </c>
      <c r="J142" s="3">
        <v>-9.9</v>
      </c>
      <c r="K142" s="3">
        <v>-22.3</v>
      </c>
      <c r="L142" s="3">
        <v>-16.899999999999999</v>
      </c>
      <c r="M142" s="3">
        <v>-10.9</v>
      </c>
      <c r="N142" s="3">
        <v>-17.2</v>
      </c>
      <c r="O142" s="3">
        <v>-10.7</v>
      </c>
      <c r="P142" s="3">
        <v>-4.8</v>
      </c>
      <c r="Q142" s="3">
        <v>-7.2</v>
      </c>
      <c r="R142" s="3">
        <v>-8.6999999999999993</v>
      </c>
      <c r="S142" s="3">
        <v>-9.3000000000000007</v>
      </c>
      <c r="T142" s="524">
        <v>-4.3</v>
      </c>
      <c r="U142" s="524">
        <v>-8.6999999999999993</v>
      </c>
      <c r="V142" s="524">
        <v>-23.5</v>
      </c>
    </row>
    <row r="143" spans="1:22" ht="15">
      <c r="A143" s="15">
        <v>41886</v>
      </c>
      <c r="B143" s="3">
        <v>6.9452939999999996</v>
      </c>
      <c r="C143" s="3">
        <v>-9.1999999999999993</v>
      </c>
      <c r="D143" s="3">
        <v>-14</v>
      </c>
      <c r="E143" s="3">
        <v>-16</v>
      </c>
      <c r="F143" s="3">
        <v>-12</v>
      </c>
      <c r="G143" s="3">
        <v>-19.3</v>
      </c>
      <c r="H143" s="3">
        <v>-16.5</v>
      </c>
      <c r="I143" s="3">
        <v>-13.1</v>
      </c>
      <c r="J143" s="3">
        <v>-10</v>
      </c>
      <c r="K143" s="3">
        <v>-22.6</v>
      </c>
      <c r="L143" s="3">
        <v>-17.100000000000001</v>
      </c>
      <c r="M143" s="3">
        <v>-10.9</v>
      </c>
      <c r="N143" s="3">
        <v>-17.3</v>
      </c>
      <c r="O143" s="3">
        <v>-10.7</v>
      </c>
      <c r="P143" s="3">
        <v>-4.8</v>
      </c>
      <c r="Q143" s="3">
        <v>-7.4</v>
      </c>
      <c r="R143" s="3">
        <v>-8.8000000000000007</v>
      </c>
      <c r="S143" s="3">
        <v>-9.5</v>
      </c>
      <c r="T143" s="524">
        <v>-4.5999999999999996</v>
      </c>
      <c r="U143" s="524">
        <v>-9.1</v>
      </c>
      <c r="V143" s="524">
        <v>-24.1</v>
      </c>
    </row>
    <row r="144" spans="1:22" ht="15">
      <c r="A144" s="15">
        <v>41885</v>
      </c>
      <c r="B144" s="3">
        <v>6.8869899999999999</v>
      </c>
      <c r="C144" s="3">
        <v>-9.8000000000000007</v>
      </c>
      <c r="D144" s="3">
        <v>-14.6</v>
      </c>
      <c r="E144" s="3">
        <v>-16.3</v>
      </c>
      <c r="F144" s="3">
        <v>-12.3</v>
      </c>
      <c r="G144" s="3">
        <v>-20.100000000000001</v>
      </c>
      <c r="H144" s="3">
        <v>-16.8</v>
      </c>
      <c r="I144" s="3">
        <v>-13.4</v>
      </c>
      <c r="J144" s="3">
        <v>-10.1</v>
      </c>
      <c r="K144" s="3">
        <v>-23.2</v>
      </c>
      <c r="L144" s="3">
        <v>-17.5</v>
      </c>
      <c r="M144" s="3">
        <v>-11</v>
      </c>
      <c r="N144" s="3">
        <v>-17.3</v>
      </c>
      <c r="O144" s="3">
        <v>-10.6</v>
      </c>
      <c r="P144" s="3">
        <v>-4.7</v>
      </c>
      <c r="Q144" s="3">
        <v>-7.7</v>
      </c>
      <c r="R144" s="3">
        <v>-9.1</v>
      </c>
      <c r="S144" s="3">
        <v>-9.9</v>
      </c>
      <c r="T144" s="524">
        <v>-4.9000000000000004</v>
      </c>
      <c r="U144" s="524">
        <v>-9.6</v>
      </c>
      <c r="V144" s="524">
        <v>-24.9</v>
      </c>
    </row>
    <row r="145" spans="1:22" ht="15">
      <c r="A145" s="15">
        <v>41884</v>
      </c>
      <c r="B145" s="3">
        <v>6.8943269999999997</v>
      </c>
      <c r="C145" s="3">
        <v>-9.6999999999999993</v>
      </c>
      <c r="D145" s="3">
        <v>-14.3</v>
      </c>
      <c r="E145" s="3">
        <v>-16.2</v>
      </c>
      <c r="F145" s="3">
        <v>-12.2</v>
      </c>
      <c r="G145" s="3">
        <v>-19.8</v>
      </c>
      <c r="H145" s="3">
        <v>-16.7</v>
      </c>
      <c r="I145" s="3">
        <v>-13.3</v>
      </c>
      <c r="J145" s="3">
        <v>-10</v>
      </c>
      <c r="K145" s="3">
        <v>-23</v>
      </c>
      <c r="L145" s="3">
        <v>-17.399999999999999</v>
      </c>
      <c r="M145" s="3">
        <v>-11</v>
      </c>
      <c r="N145" s="3">
        <v>-17.3</v>
      </c>
      <c r="O145" s="3">
        <v>-10.7</v>
      </c>
      <c r="P145" s="3">
        <v>-4.8</v>
      </c>
      <c r="Q145" s="3">
        <v>-7.5</v>
      </c>
      <c r="R145" s="3">
        <v>-9</v>
      </c>
      <c r="S145" s="3">
        <v>-9.8000000000000007</v>
      </c>
      <c r="T145" s="524">
        <v>-4.8</v>
      </c>
      <c r="U145" s="524">
        <v>-9.4</v>
      </c>
      <c r="V145" s="524">
        <v>-24.7</v>
      </c>
    </row>
    <row r="146" spans="1:22" ht="15">
      <c r="A146" s="15">
        <v>41880</v>
      </c>
      <c r="B146" s="3">
        <v>6.8048909999999996</v>
      </c>
      <c r="C146" s="3">
        <v>-10.6</v>
      </c>
      <c r="D146" s="3">
        <v>-15.4</v>
      </c>
      <c r="E146" s="3">
        <v>-16.899999999999999</v>
      </c>
      <c r="F146" s="3">
        <v>-12.7</v>
      </c>
      <c r="G146" s="3">
        <v>-21.1</v>
      </c>
      <c r="H146" s="3">
        <v>-17.399999999999999</v>
      </c>
      <c r="I146" s="3">
        <v>-13.8</v>
      </c>
      <c r="J146" s="3">
        <v>-10.199999999999999</v>
      </c>
      <c r="K146" s="3">
        <v>-24.2</v>
      </c>
      <c r="L146" s="3">
        <v>-18</v>
      </c>
      <c r="M146" s="3">
        <v>-11.2</v>
      </c>
      <c r="N146" s="3">
        <v>-17.5</v>
      </c>
      <c r="O146" s="3">
        <v>-10.6</v>
      </c>
      <c r="P146" s="3">
        <v>-4.7</v>
      </c>
      <c r="Q146" s="3">
        <v>-8.1999999999999993</v>
      </c>
      <c r="R146" s="3">
        <v>-9.6</v>
      </c>
      <c r="S146" s="3">
        <v>-10.5</v>
      </c>
      <c r="T146" s="3">
        <v>-5.4</v>
      </c>
      <c r="U146" s="3">
        <v>-10.4</v>
      </c>
      <c r="V146" s="3">
        <v>-26.1</v>
      </c>
    </row>
    <row r="147" spans="1:22" ht="15">
      <c r="A147" s="15">
        <v>41880</v>
      </c>
      <c r="B147" s="3">
        <v>6.8048909999999996</v>
      </c>
      <c r="C147" s="3">
        <v>-10.6</v>
      </c>
      <c r="D147" s="3">
        <v>-15.4</v>
      </c>
      <c r="E147" s="3">
        <v>-16.899999999999999</v>
      </c>
      <c r="F147" s="3">
        <v>-12.7</v>
      </c>
      <c r="G147" s="3">
        <v>-21.1</v>
      </c>
      <c r="H147" s="3">
        <v>-17.399999999999999</v>
      </c>
      <c r="I147" s="3">
        <v>-13.8</v>
      </c>
      <c r="J147" s="3">
        <v>-10.199999999999999</v>
      </c>
      <c r="K147" s="3">
        <v>-24.2</v>
      </c>
      <c r="L147" s="3">
        <v>-18</v>
      </c>
      <c r="M147" s="3">
        <v>-11.2</v>
      </c>
      <c r="N147" s="3">
        <v>-17.5</v>
      </c>
      <c r="O147" s="3">
        <v>-10.6</v>
      </c>
      <c r="P147" s="3">
        <v>-4.7</v>
      </c>
      <c r="Q147" s="3">
        <v>-8.1999999999999993</v>
      </c>
      <c r="R147" s="3">
        <v>-9.6</v>
      </c>
      <c r="S147" s="3">
        <v>-10.5</v>
      </c>
      <c r="T147" s="3">
        <v>-5.4</v>
      </c>
      <c r="U147" s="3">
        <v>-10.4</v>
      </c>
      <c r="V147" s="3">
        <v>-26.1</v>
      </c>
    </row>
    <row r="148" spans="1:22" ht="15">
      <c r="A148" s="15">
        <v>41879</v>
      </c>
      <c r="B148" s="3">
        <v>6.7948930000000001</v>
      </c>
      <c r="C148" s="3">
        <v>-10.6</v>
      </c>
      <c r="D148" s="3">
        <v>-15.4</v>
      </c>
      <c r="E148" s="3">
        <v>-16.899999999999999</v>
      </c>
      <c r="F148" s="3">
        <v>-12.7</v>
      </c>
      <c r="G148" s="3">
        <v>-21.2</v>
      </c>
      <c r="H148" s="3">
        <v>-17.399999999999999</v>
      </c>
      <c r="I148" s="3">
        <v>-13.8</v>
      </c>
      <c r="J148" s="3">
        <v>-10.199999999999999</v>
      </c>
      <c r="K148" s="3">
        <v>-24.2</v>
      </c>
      <c r="L148" s="3">
        <v>-18</v>
      </c>
      <c r="M148" s="3">
        <v>-11.2</v>
      </c>
      <c r="N148" s="3">
        <v>-17.5</v>
      </c>
      <c r="O148" s="3">
        <v>-10.6</v>
      </c>
      <c r="P148" s="3">
        <v>-4.7</v>
      </c>
      <c r="Q148" s="3">
        <v>-8.1999999999999993</v>
      </c>
      <c r="R148" s="3">
        <v>-9.6</v>
      </c>
      <c r="S148" s="3">
        <v>-10.5</v>
      </c>
      <c r="T148" s="3">
        <v>-5.2</v>
      </c>
      <c r="U148" s="3">
        <v>-10</v>
      </c>
      <c r="V148" s="3">
        <v>-25.9</v>
      </c>
    </row>
    <row r="149" spans="1:22" ht="15">
      <c r="A149" s="15">
        <v>41878</v>
      </c>
      <c r="B149" s="3">
        <v>6.829097</v>
      </c>
      <c r="C149" s="3">
        <v>-10.3</v>
      </c>
      <c r="D149" s="3">
        <v>-15.1</v>
      </c>
      <c r="E149" s="3">
        <v>-16.8</v>
      </c>
      <c r="F149" s="3">
        <v>-12.7</v>
      </c>
      <c r="G149" s="3">
        <v>-20.7</v>
      </c>
      <c r="H149" s="3">
        <v>-17.399999999999999</v>
      </c>
      <c r="I149" s="3">
        <v>-13.8</v>
      </c>
      <c r="J149" s="3">
        <v>-10.3</v>
      </c>
      <c r="K149" s="3">
        <v>-24.1</v>
      </c>
      <c r="L149" s="3">
        <v>-18</v>
      </c>
      <c r="M149" s="3">
        <v>-11.2</v>
      </c>
      <c r="N149" s="3">
        <v>-17.5</v>
      </c>
      <c r="O149" s="3">
        <v>-10.7</v>
      </c>
      <c r="P149" s="3">
        <v>-4.7</v>
      </c>
      <c r="Q149" s="3">
        <v>-7.9</v>
      </c>
      <c r="R149" s="3">
        <v>-9.4</v>
      </c>
      <c r="S149" s="3">
        <v>-10.4</v>
      </c>
      <c r="T149" s="3">
        <v>-4.7</v>
      </c>
      <c r="U149" s="3">
        <v>-9.5</v>
      </c>
      <c r="V149" s="3">
        <v>-25.2</v>
      </c>
    </row>
    <row r="150" spans="1:22" ht="15">
      <c r="A150" s="15">
        <v>41877</v>
      </c>
      <c r="B150" s="3">
        <v>6.9049420000000001</v>
      </c>
      <c r="C150" s="3">
        <v>-9.6999999999999993</v>
      </c>
      <c r="D150" s="3">
        <v>-14.5</v>
      </c>
      <c r="E150" s="3">
        <v>-16.5</v>
      </c>
      <c r="F150" s="3">
        <v>-12.4</v>
      </c>
      <c r="G150" s="3">
        <v>-20</v>
      </c>
      <c r="H150" s="3">
        <v>-17</v>
      </c>
      <c r="I150" s="3">
        <v>-13.6</v>
      </c>
      <c r="J150" s="3">
        <v>-10.199999999999999</v>
      </c>
      <c r="K150" s="3">
        <v>-23.5</v>
      </c>
      <c r="L150" s="3">
        <v>-17.7</v>
      </c>
      <c r="M150" s="3">
        <v>-11.1</v>
      </c>
      <c r="N150" s="3">
        <v>-17.5</v>
      </c>
      <c r="O150" s="3">
        <v>-10.7</v>
      </c>
      <c r="P150" s="3">
        <v>-4.8</v>
      </c>
      <c r="Q150" s="3">
        <v>-7.5</v>
      </c>
      <c r="R150" s="3">
        <v>-9</v>
      </c>
      <c r="S150" s="3">
        <v>-9.9</v>
      </c>
      <c r="T150" s="3">
        <v>-4.8</v>
      </c>
      <c r="U150" s="3">
        <v>-9.4</v>
      </c>
      <c r="V150" s="3">
        <v>-25</v>
      </c>
    </row>
    <row r="151" spans="1:22" ht="15">
      <c r="A151" s="15">
        <v>41876</v>
      </c>
      <c r="B151" s="3">
        <v>6.886781</v>
      </c>
      <c r="C151" s="3">
        <v>-9.6</v>
      </c>
      <c r="D151" s="3">
        <v>-14.4</v>
      </c>
      <c r="E151" s="3">
        <v>-16.399999999999999</v>
      </c>
      <c r="F151" s="3">
        <v>-12.3</v>
      </c>
      <c r="G151" s="3">
        <v>-19.899999999999999</v>
      </c>
      <c r="H151" s="3">
        <v>-16.899999999999999</v>
      </c>
      <c r="I151" s="3">
        <v>-13.5</v>
      </c>
      <c r="J151" s="3">
        <v>-10.1</v>
      </c>
      <c r="K151" s="3">
        <v>-23.3</v>
      </c>
      <c r="L151" s="3">
        <v>-17.600000000000001</v>
      </c>
      <c r="M151" s="3">
        <v>-11.1</v>
      </c>
      <c r="N151" s="3">
        <v>-17.399999999999999</v>
      </c>
      <c r="O151" s="3">
        <v>-10.7</v>
      </c>
      <c r="P151" s="3">
        <v>-4.8</v>
      </c>
      <c r="Q151" s="3">
        <v>-7.5</v>
      </c>
      <c r="R151" s="3">
        <v>-9</v>
      </c>
      <c r="S151" s="3">
        <v>-9.8000000000000007</v>
      </c>
      <c r="T151" s="3">
        <v>-4.7</v>
      </c>
      <c r="U151" s="3">
        <v>-9.1999999999999993</v>
      </c>
      <c r="V151" s="3">
        <v>-24.5</v>
      </c>
    </row>
    <row r="152" spans="1:22" ht="15">
      <c r="A152" s="15">
        <v>41873</v>
      </c>
      <c r="B152" s="3">
        <v>6.923559</v>
      </c>
      <c r="C152" s="3">
        <v>-9.3000000000000007</v>
      </c>
      <c r="D152" s="3">
        <v>-14.1</v>
      </c>
      <c r="E152" s="3">
        <v>-16.100000000000001</v>
      </c>
      <c r="F152" s="3">
        <v>-12.1</v>
      </c>
      <c r="G152" s="3">
        <v>-19.5</v>
      </c>
      <c r="H152" s="3">
        <v>-16.600000000000001</v>
      </c>
      <c r="I152" s="3">
        <v>-13.2</v>
      </c>
      <c r="J152" s="3">
        <v>-10</v>
      </c>
      <c r="K152" s="3">
        <v>-23</v>
      </c>
      <c r="L152" s="3">
        <v>-17.3</v>
      </c>
      <c r="M152" s="3">
        <v>-11</v>
      </c>
      <c r="N152" s="3">
        <v>-17.5</v>
      </c>
      <c r="O152" s="3">
        <v>-10.8</v>
      </c>
      <c r="P152" s="3">
        <v>-4.8</v>
      </c>
      <c r="Q152" s="3">
        <v>-7.4</v>
      </c>
      <c r="R152" s="3">
        <v>-8.9</v>
      </c>
      <c r="S152" s="3">
        <v>-9.6</v>
      </c>
      <c r="T152" s="3">
        <v>-4.5</v>
      </c>
      <c r="U152" s="3">
        <v>-9.1</v>
      </c>
      <c r="V152" s="3">
        <v>-24.2</v>
      </c>
    </row>
    <row r="153" spans="1:22" ht="15">
      <c r="A153" s="15">
        <v>41872</v>
      </c>
      <c r="B153" s="3">
        <v>6.9455090000000004</v>
      </c>
      <c r="C153" s="3">
        <v>-9.1</v>
      </c>
      <c r="D153" s="3">
        <v>-13.9</v>
      </c>
      <c r="E153" s="3">
        <v>-16</v>
      </c>
      <c r="F153" s="3">
        <v>-12</v>
      </c>
      <c r="G153" s="3">
        <v>-19.3</v>
      </c>
      <c r="H153" s="3">
        <v>-16.5</v>
      </c>
      <c r="I153" s="3">
        <v>-13.1</v>
      </c>
      <c r="J153" s="3">
        <v>-9.9</v>
      </c>
      <c r="K153" s="3">
        <v>-22.8</v>
      </c>
      <c r="L153" s="3">
        <v>-17.2</v>
      </c>
      <c r="M153" s="3">
        <v>-10.9</v>
      </c>
      <c r="N153" s="3">
        <v>-17.3</v>
      </c>
      <c r="O153" s="3">
        <v>-10.7</v>
      </c>
      <c r="P153" s="3">
        <v>-4.8</v>
      </c>
      <c r="Q153" s="3">
        <v>-7.4</v>
      </c>
      <c r="R153" s="3">
        <v>-8.9</v>
      </c>
      <c r="S153" s="3">
        <v>-9.6</v>
      </c>
      <c r="T153" s="3">
        <v>-4.3</v>
      </c>
      <c r="U153" s="3">
        <v>-8.6</v>
      </c>
      <c r="V153" s="3">
        <v>-23.5</v>
      </c>
    </row>
    <row r="154" spans="1:22" ht="15">
      <c r="A154" s="15">
        <v>41871</v>
      </c>
      <c r="B154" s="3">
        <v>6.9870669999999997</v>
      </c>
      <c r="C154" s="3">
        <v>-8.6999999999999993</v>
      </c>
      <c r="D154" s="3">
        <v>-13.3</v>
      </c>
      <c r="E154" s="3">
        <v>-15.6</v>
      </c>
      <c r="F154" s="3">
        <v>-11.8</v>
      </c>
      <c r="G154" s="3">
        <v>-18.600000000000001</v>
      </c>
      <c r="H154" s="3">
        <v>-16.100000000000001</v>
      </c>
      <c r="I154" s="3">
        <v>-12.9</v>
      </c>
      <c r="J154" s="3">
        <v>-9.8000000000000007</v>
      </c>
      <c r="K154" s="3">
        <v>-22.2</v>
      </c>
      <c r="L154" s="3">
        <v>-16.8</v>
      </c>
      <c r="M154" s="3">
        <v>-10.7</v>
      </c>
      <c r="N154" s="3">
        <v>-17.3</v>
      </c>
      <c r="O154" s="3">
        <v>-10.8</v>
      </c>
      <c r="P154" s="3">
        <v>-4.9000000000000004</v>
      </c>
      <c r="Q154" s="3">
        <v>-7</v>
      </c>
      <c r="R154" s="3">
        <v>-8.6999999999999993</v>
      </c>
      <c r="S154" s="3">
        <v>-9.3000000000000007</v>
      </c>
      <c r="T154" s="3">
        <v>-4.3</v>
      </c>
      <c r="U154" s="3">
        <v>-8.9</v>
      </c>
      <c r="V154" s="3">
        <v>-24</v>
      </c>
    </row>
    <row r="155" spans="1:22" ht="15">
      <c r="A155" s="15">
        <v>41870</v>
      </c>
      <c r="B155" s="3">
        <v>6.9715379999999998</v>
      </c>
      <c r="C155" s="3">
        <v>-9.1</v>
      </c>
      <c r="D155" s="3">
        <v>-13.6</v>
      </c>
      <c r="E155" s="3">
        <v>-15.8</v>
      </c>
      <c r="F155" s="3">
        <v>-12</v>
      </c>
      <c r="G155" s="3">
        <v>-18.899999999999999</v>
      </c>
      <c r="H155" s="3">
        <v>-16.3</v>
      </c>
      <c r="I155" s="3">
        <v>-13.1</v>
      </c>
      <c r="J155" s="3">
        <v>-9.9</v>
      </c>
      <c r="K155" s="3">
        <v>-22.5</v>
      </c>
      <c r="L155" s="3">
        <v>-17.100000000000001</v>
      </c>
      <c r="M155" s="3">
        <v>-10.8</v>
      </c>
      <c r="N155" s="3">
        <v>-17.3</v>
      </c>
      <c r="O155" s="3">
        <v>-10.8</v>
      </c>
      <c r="P155" s="3">
        <v>-4.8</v>
      </c>
      <c r="Q155" s="3">
        <v>-7.2</v>
      </c>
      <c r="R155" s="3">
        <v>-8.8000000000000007</v>
      </c>
      <c r="S155" s="3">
        <v>-9.6</v>
      </c>
      <c r="T155" s="3">
        <v>-4.5999999999999996</v>
      </c>
      <c r="U155" s="3">
        <v>-9.3000000000000007</v>
      </c>
      <c r="V155" s="3">
        <v>-24.6</v>
      </c>
    </row>
    <row r="156" spans="1:22" ht="15">
      <c r="A156" s="15">
        <v>41869</v>
      </c>
      <c r="B156" s="3">
        <v>6.9290710000000004</v>
      </c>
      <c r="C156" s="3">
        <v>-9.5</v>
      </c>
      <c r="D156" s="3">
        <v>-14</v>
      </c>
      <c r="E156" s="3">
        <v>-16.100000000000001</v>
      </c>
      <c r="F156" s="3">
        <v>-12.2</v>
      </c>
      <c r="G156" s="3">
        <v>-19.5</v>
      </c>
      <c r="H156" s="3">
        <v>-16.600000000000001</v>
      </c>
      <c r="I156" s="3">
        <v>-13.3</v>
      </c>
      <c r="J156" s="3">
        <v>-10</v>
      </c>
      <c r="K156" s="3">
        <v>-23</v>
      </c>
      <c r="L156" s="3">
        <v>-17.399999999999999</v>
      </c>
      <c r="M156" s="3">
        <v>-10.9</v>
      </c>
      <c r="N156" s="3">
        <v>-17.3</v>
      </c>
      <c r="O156" s="3">
        <v>-10.7</v>
      </c>
      <c r="P156" s="3">
        <v>-4.8</v>
      </c>
      <c r="Q156" s="3">
        <v>-7.2</v>
      </c>
      <c r="R156" s="3">
        <v>-8.8000000000000007</v>
      </c>
      <c r="S156" s="3">
        <v>-9.6</v>
      </c>
      <c r="T156" s="3">
        <v>-5.2</v>
      </c>
      <c r="U156" s="3">
        <v>-10.1</v>
      </c>
      <c r="V156" s="3">
        <v>-25.7</v>
      </c>
    </row>
    <row r="157" spans="1:22" ht="15">
      <c r="A157" s="15">
        <v>41866</v>
      </c>
      <c r="B157" s="3">
        <v>6.8516310000000002</v>
      </c>
      <c r="C157" s="3">
        <v>-10.199999999999999</v>
      </c>
      <c r="D157" s="3">
        <v>-14.9</v>
      </c>
      <c r="E157" s="3">
        <v>-16.600000000000001</v>
      </c>
      <c r="F157" s="3">
        <v>-12.4</v>
      </c>
      <c r="G157" s="3">
        <v>-20.6</v>
      </c>
      <c r="H157" s="3">
        <v>-17.100000000000001</v>
      </c>
      <c r="I157" s="3">
        <v>-13.6</v>
      </c>
      <c r="J157" s="3">
        <v>-10.1</v>
      </c>
      <c r="K157" s="3">
        <v>-23.9</v>
      </c>
      <c r="L157" s="3">
        <v>-17.7</v>
      </c>
      <c r="M157" s="3">
        <v>-11</v>
      </c>
      <c r="N157" s="3">
        <v>-17.399999999999999</v>
      </c>
      <c r="O157" s="3">
        <v>-10.7</v>
      </c>
      <c r="P157" s="3">
        <v>-4.8</v>
      </c>
      <c r="Q157" s="3">
        <v>-7.8</v>
      </c>
      <c r="R157" s="3">
        <v>-9.3000000000000007</v>
      </c>
      <c r="S157" s="3">
        <v>-10.199999999999999</v>
      </c>
      <c r="T157" s="3">
        <v>-4.5999999999999996</v>
      </c>
      <c r="U157" s="3">
        <v>-9.3000000000000007</v>
      </c>
      <c r="V157" s="3">
        <v>-24.7</v>
      </c>
    </row>
    <row r="158" spans="1:22" ht="15">
      <c r="A158" s="15">
        <v>41865</v>
      </c>
      <c r="B158" s="3">
        <v>6.9590680000000003</v>
      </c>
      <c r="C158" s="3">
        <v>-9.3000000000000007</v>
      </c>
      <c r="D158" s="3">
        <v>-14.1</v>
      </c>
      <c r="E158" s="3">
        <v>-16.2</v>
      </c>
      <c r="F158" s="3">
        <v>-12.2</v>
      </c>
      <c r="G158" s="3">
        <v>-19.600000000000001</v>
      </c>
      <c r="H158" s="3">
        <v>-16.7</v>
      </c>
      <c r="I158" s="3">
        <v>-13.3</v>
      </c>
      <c r="J158" s="3">
        <v>-10</v>
      </c>
      <c r="K158" s="3">
        <v>-23.2</v>
      </c>
      <c r="L158" s="3">
        <v>-17.399999999999999</v>
      </c>
      <c r="M158" s="3">
        <v>-11</v>
      </c>
      <c r="N158" s="3">
        <v>-17.5</v>
      </c>
      <c r="O158" s="3">
        <v>-10.8</v>
      </c>
      <c r="P158" s="3">
        <v>-4.9000000000000004</v>
      </c>
      <c r="Q158" s="3">
        <v>-7.3</v>
      </c>
      <c r="R158" s="3">
        <v>-8.9</v>
      </c>
      <c r="S158" s="3">
        <v>-9.5</v>
      </c>
      <c r="T158" s="3">
        <v>-4.3</v>
      </c>
      <c r="U158" s="3">
        <v>-8.9</v>
      </c>
      <c r="V158" s="3">
        <v>-24.1</v>
      </c>
    </row>
    <row r="159" spans="1:22" ht="15">
      <c r="A159" s="15">
        <v>41864</v>
      </c>
      <c r="B159" s="3">
        <v>7.01145</v>
      </c>
      <c r="C159" s="3">
        <v>-8.9</v>
      </c>
      <c r="D159" s="3">
        <v>-13.7</v>
      </c>
      <c r="E159" s="3">
        <v>-15.9</v>
      </c>
      <c r="F159" s="3">
        <v>-12</v>
      </c>
      <c r="G159" s="3">
        <v>-19.100000000000001</v>
      </c>
      <c r="H159" s="3">
        <v>-16.399999999999999</v>
      </c>
      <c r="I159" s="3">
        <v>-13.1</v>
      </c>
      <c r="J159" s="3">
        <v>-10</v>
      </c>
      <c r="K159" s="3">
        <v>-22.7</v>
      </c>
      <c r="L159" s="3">
        <v>-17.2</v>
      </c>
      <c r="M159" s="3">
        <v>-10.9</v>
      </c>
      <c r="N159" s="3">
        <v>-17.399999999999999</v>
      </c>
      <c r="O159" s="3">
        <v>-10.8</v>
      </c>
      <c r="P159" s="3">
        <v>-4.9000000000000004</v>
      </c>
      <c r="Q159" s="3">
        <v>-7</v>
      </c>
      <c r="R159" s="3">
        <v>-8.6999999999999993</v>
      </c>
      <c r="S159" s="3">
        <v>-9.3000000000000007</v>
      </c>
      <c r="T159" s="3">
        <v>-4</v>
      </c>
      <c r="U159" s="3">
        <v>-8.4</v>
      </c>
      <c r="V159" s="3">
        <v>-23.5</v>
      </c>
    </row>
    <row r="160" spans="1:22" ht="15">
      <c r="A160" s="15">
        <v>41863</v>
      </c>
      <c r="B160" s="3">
        <v>7.056756</v>
      </c>
      <c r="C160" s="3">
        <v>-8.5</v>
      </c>
      <c r="D160" s="3">
        <v>-13.2</v>
      </c>
      <c r="E160" s="3">
        <v>-15.7</v>
      </c>
      <c r="F160" s="3">
        <v>-11.9</v>
      </c>
      <c r="G160" s="3">
        <v>-18.5</v>
      </c>
      <c r="H160" s="3">
        <v>-16.100000000000001</v>
      </c>
      <c r="I160" s="3">
        <v>-13</v>
      </c>
      <c r="J160" s="3">
        <v>-9.9</v>
      </c>
      <c r="K160" s="3">
        <v>-22.2</v>
      </c>
      <c r="L160" s="3">
        <v>-17</v>
      </c>
      <c r="M160" s="3">
        <v>-10.9</v>
      </c>
      <c r="N160" s="3">
        <v>-17.399999999999999</v>
      </c>
      <c r="O160" s="3">
        <v>-10.9</v>
      </c>
      <c r="P160" s="3">
        <v>-4.9000000000000004</v>
      </c>
      <c r="Q160" s="3">
        <v>-6.6</v>
      </c>
      <c r="R160" s="3">
        <v>-8.3000000000000007</v>
      </c>
      <c r="S160" s="3">
        <v>-8.9</v>
      </c>
      <c r="T160" s="3">
        <v>-4.2</v>
      </c>
      <c r="U160" s="3">
        <v>-8.6999999999999993</v>
      </c>
      <c r="V160" s="3">
        <v>-23.9</v>
      </c>
    </row>
    <row r="161" spans="1:22" ht="15">
      <c r="A161" s="15">
        <v>41862</v>
      </c>
      <c r="B161" s="3">
        <v>7.021871</v>
      </c>
      <c r="C161" s="3">
        <v>-8.8000000000000007</v>
      </c>
      <c r="D161" s="3">
        <v>-13.5</v>
      </c>
      <c r="E161" s="3">
        <v>-15.9</v>
      </c>
      <c r="F161" s="3">
        <v>-12</v>
      </c>
      <c r="G161" s="3">
        <v>-18.8</v>
      </c>
      <c r="H161" s="3">
        <v>-16.3</v>
      </c>
      <c r="I161" s="3">
        <v>-13.1</v>
      </c>
      <c r="J161" s="3">
        <v>-10</v>
      </c>
      <c r="K161" s="3">
        <v>-22.5</v>
      </c>
      <c r="L161" s="3">
        <v>-17.2</v>
      </c>
      <c r="M161" s="3">
        <v>-10.9</v>
      </c>
      <c r="N161" s="3">
        <v>-17.5</v>
      </c>
      <c r="O161" s="3">
        <v>-10.9</v>
      </c>
      <c r="P161" s="3">
        <v>-4.9000000000000004</v>
      </c>
      <c r="Q161" s="3">
        <v>-6.8</v>
      </c>
      <c r="R161" s="3">
        <v>-8.5</v>
      </c>
      <c r="S161" s="3">
        <v>-9.1</v>
      </c>
      <c r="T161" s="3">
        <v>-4.3</v>
      </c>
      <c r="U161" s="3">
        <v>-8.8000000000000007</v>
      </c>
      <c r="V161" s="3">
        <v>-23.8</v>
      </c>
    </row>
    <row r="162" spans="1:22" ht="15">
      <c r="A162" s="15">
        <v>41859</v>
      </c>
      <c r="B162" s="3">
        <v>7.0055719999999999</v>
      </c>
      <c r="C162" s="3">
        <v>-8.8000000000000007</v>
      </c>
      <c r="D162" s="3">
        <v>-13.6</v>
      </c>
      <c r="E162" s="3">
        <v>-15.8</v>
      </c>
      <c r="F162" s="3">
        <v>-11.9</v>
      </c>
      <c r="G162" s="3">
        <v>-18.899999999999999</v>
      </c>
      <c r="H162" s="3">
        <v>-16.3</v>
      </c>
      <c r="I162" s="3">
        <v>-13</v>
      </c>
      <c r="J162" s="3">
        <v>-9.8000000000000007</v>
      </c>
      <c r="K162" s="3">
        <v>-22.5</v>
      </c>
      <c r="L162" s="3">
        <v>-17</v>
      </c>
      <c r="M162" s="3">
        <v>-10.8</v>
      </c>
      <c r="N162" s="3">
        <v>-17.2</v>
      </c>
      <c r="O162" s="3">
        <v>-10.8</v>
      </c>
      <c r="P162" s="3">
        <v>-4.8</v>
      </c>
      <c r="Q162" s="3">
        <v>-6.9</v>
      </c>
      <c r="R162" s="3">
        <v>-8.6</v>
      </c>
      <c r="S162" s="3">
        <v>-9.1999999999999993</v>
      </c>
      <c r="T162" s="3">
        <v>-4.2</v>
      </c>
      <c r="U162" s="3">
        <v>-8.6</v>
      </c>
      <c r="V162" s="3">
        <v>-23.6</v>
      </c>
    </row>
    <row r="163" spans="1:22" ht="15">
      <c r="A163" s="15">
        <v>41858</v>
      </c>
      <c r="B163" s="3">
        <v>7.0423200000000001</v>
      </c>
      <c r="C163" s="3">
        <v>-8.6</v>
      </c>
      <c r="D163" s="3">
        <v>-13.4</v>
      </c>
      <c r="E163" s="3">
        <v>-15.8</v>
      </c>
      <c r="F163" s="3">
        <v>-11.9</v>
      </c>
      <c r="G163" s="3">
        <v>-18.7</v>
      </c>
      <c r="H163" s="3">
        <v>-16.2</v>
      </c>
      <c r="I163" s="3">
        <v>-13</v>
      </c>
      <c r="J163" s="3">
        <v>-9.9</v>
      </c>
      <c r="K163" s="3">
        <v>-22.4</v>
      </c>
      <c r="L163" s="3">
        <v>-17</v>
      </c>
      <c r="M163" s="3">
        <v>-10.8</v>
      </c>
      <c r="N163" s="3">
        <v>-17.2</v>
      </c>
      <c r="O163" s="3">
        <v>-10.8</v>
      </c>
      <c r="P163" s="3">
        <v>-4.9000000000000004</v>
      </c>
      <c r="Q163" s="3">
        <v>-7.1</v>
      </c>
      <c r="R163" s="3">
        <v>-8.6999999999999993</v>
      </c>
      <c r="S163" s="3">
        <v>-9.4</v>
      </c>
      <c r="T163" s="3">
        <v>-3.8</v>
      </c>
      <c r="U163" s="3">
        <v>-8.1</v>
      </c>
      <c r="V163" s="3">
        <v>-22.9</v>
      </c>
    </row>
    <row r="164" spans="1:22" ht="15">
      <c r="A164" s="15">
        <v>41857</v>
      </c>
      <c r="B164" s="3">
        <v>7.0968730000000004</v>
      </c>
      <c r="C164" s="3">
        <v>-8</v>
      </c>
      <c r="D164" s="3">
        <v>-12.7</v>
      </c>
      <c r="E164" s="3">
        <v>-15.4</v>
      </c>
      <c r="F164" s="3">
        <v>-11.7</v>
      </c>
      <c r="G164" s="3">
        <v>-17.899999999999999</v>
      </c>
      <c r="H164" s="3">
        <v>-15.9</v>
      </c>
      <c r="I164" s="3">
        <v>-12.6</v>
      </c>
      <c r="J164" s="3">
        <v>-9.6999999999999993</v>
      </c>
      <c r="K164" s="3">
        <v>-21.7</v>
      </c>
      <c r="L164" s="3">
        <v>-16.600000000000001</v>
      </c>
      <c r="M164" s="3">
        <v>-10.7</v>
      </c>
      <c r="N164" s="3">
        <v>-17.2</v>
      </c>
      <c r="O164" s="3">
        <v>-10.8</v>
      </c>
      <c r="P164" s="3">
        <v>-4.9000000000000004</v>
      </c>
      <c r="Q164" s="3">
        <v>-6.6</v>
      </c>
      <c r="R164" s="3">
        <v>-8.3000000000000007</v>
      </c>
      <c r="S164" s="3">
        <v>-8.9</v>
      </c>
      <c r="T164" s="3">
        <v>-3.8</v>
      </c>
      <c r="U164" s="3">
        <v>-8.1</v>
      </c>
      <c r="V164" s="3">
        <v>-23.1</v>
      </c>
    </row>
    <row r="165" spans="1:22" ht="15">
      <c r="A165" s="15">
        <v>41856</v>
      </c>
      <c r="B165" s="3">
        <v>7.1026850000000001</v>
      </c>
      <c r="C165" s="3">
        <v>-8.1</v>
      </c>
      <c r="D165" s="3">
        <v>-12.8</v>
      </c>
      <c r="E165" s="3">
        <v>-15.4</v>
      </c>
      <c r="F165" s="3">
        <v>-11.8</v>
      </c>
      <c r="G165" s="3">
        <v>-17.899999999999999</v>
      </c>
      <c r="H165" s="3">
        <v>-16</v>
      </c>
      <c r="I165" s="3">
        <v>-12.8</v>
      </c>
      <c r="J165" s="3">
        <v>-9.9</v>
      </c>
      <c r="K165" s="3">
        <v>-21.8</v>
      </c>
      <c r="L165" s="3">
        <v>-16.8</v>
      </c>
      <c r="M165" s="3">
        <v>-10.8</v>
      </c>
      <c r="N165" s="3">
        <v>-17.2</v>
      </c>
      <c r="O165" s="3">
        <v>-10.9</v>
      </c>
      <c r="P165" s="3">
        <v>-4.9000000000000004</v>
      </c>
      <c r="Q165" s="3">
        <v>-6.6</v>
      </c>
      <c r="R165" s="3">
        <v>-8.3000000000000007</v>
      </c>
      <c r="S165" s="3">
        <v>-9</v>
      </c>
      <c r="T165" s="3">
        <v>-3.7</v>
      </c>
      <c r="U165" s="3">
        <v>-8</v>
      </c>
      <c r="V165" s="3">
        <v>-23</v>
      </c>
    </row>
    <row r="166" spans="1:22" ht="15">
      <c r="A166" s="15">
        <v>41855</v>
      </c>
      <c r="B166" s="3">
        <v>7.1141389999999998</v>
      </c>
      <c r="C166" s="3">
        <v>-8</v>
      </c>
      <c r="D166" s="3">
        <v>-12.7</v>
      </c>
      <c r="E166" s="3">
        <v>-15.4</v>
      </c>
      <c r="F166" s="3">
        <v>-11.8</v>
      </c>
      <c r="G166" s="3">
        <v>-17.8</v>
      </c>
      <c r="H166" s="3">
        <v>-15.9</v>
      </c>
      <c r="I166" s="3">
        <v>-12.8</v>
      </c>
      <c r="J166" s="3">
        <v>-9.8000000000000007</v>
      </c>
      <c r="K166" s="3">
        <v>-21.7</v>
      </c>
      <c r="L166" s="3">
        <v>-16.8</v>
      </c>
      <c r="M166" s="3">
        <v>-10.8</v>
      </c>
      <c r="N166" s="3">
        <v>-17.2</v>
      </c>
      <c r="O166" s="3">
        <v>-10.9</v>
      </c>
      <c r="P166" s="3">
        <v>-4.9000000000000004</v>
      </c>
      <c r="Q166" s="3">
        <v>-6.6</v>
      </c>
      <c r="R166" s="3">
        <v>-8.3000000000000007</v>
      </c>
      <c r="S166" s="3">
        <v>-8.9</v>
      </c>
      <c r="T166" s="3">
        <v>-3.8</v>
      </c>
      <c r="U166" s="3">
        <v>-8</v>
      </c>
      <c r="V166" s="3">
        <v>-22.8</v>
      </c>
    </row>
    <row r="167" spans="1:22" ht="15">
      <c r="A167" s="15">
        <v>41852</v>
      </c>
      <c r="B167" s="3">
        <v>7.1066190000000002</v>
      </c>
      <c r="C167" s="3">
        <v>-7.9</v>
      </c>
      <c r="D167" s="3">
        <v>-12.6</v>
      </c>
      <c r="E167" s="3">
        <v>-15.3</v>
      </c>
      <c r="F167" s="3">
        <v>-11.7</v>
      </c>
      <c r="G167" s="3">
        <v>-17.7</v>
      </c>
      <c r="H167" s="3">
        <v>-15.9</v>
      </c>
      <c r="I167" s="3">
        <v>-12.7</v>
      </c>
      <c r="J167" s="3">
        <v>-9.8000000000000007</v>
      </c>
      <c r="K167" s="3">
        <v>-21.7</v>
      </c>
      <c r="L167" s="3">
        <v>-16.7</v>
      </c>
      <c r="M167" s="3">
        <v>-10.7</v>
      </c>
      <c r="N167" s="3">
        <v>-17.2</v>
      </c>
      <c r="O167" s="3">
        <v>-10.9</v>
      </c>
      <c r="P167" s="3">
        <v>-4.9000000000000004</v>
      </c>
      <c r="Q167" s="3">
        <v>-6.6</v>
      </c>
      <c r="R167" s="3">
        <v>-8.3000000000000007</v>
      </c>
      <c r="S167" s="3">
        <v>-8.8000000000000007</v>
      </c>
      <c r="T167" s="492">
        <v>-6.6</v>
      </c>
      <c r="U167" s="492">
        <v>-12.3</v>
      </c>
      <c r="V167" s="492">
        <v>-20.9</v>
      </c>
    </row>
    <row r="168" spans="1:22" ht="15">
      <c r="A168" s="15">
        <v>41851</v>
      </c>
      <c r="B168" s="3">
        <v>7.148028</v>
      </c>
      <c r="C168" s="3">
        <v>-7.1</v>
      </c>
      <c r="D168" s="3">
        <v>-11.7</v>
      </c>
      <c r="E168" s="3">
        <v>-14.7</v>
      </c>
      <c r="F168" s="3">
        <v>-11.3</v>
      </c>
      <c r="G168" s="3">
        <v>-16.5</v>
      </c>
      <c r="H168" s="3">
        <v>-15.3</v>
      </c>
      <c r="I168" s="3">
        <v>-12.3</v>
      </c>
      <c r="J168" s="3">
        <v>-9.5</v>
      </c>
      <c r="K168" s="3">
        <v>-20.6</v>
      </c>
      <c r="L168" s="3">
        <v>-16.100000000000001</v>
      </c>
      <c r="M168" s="3">
        <v>-10.5</v>
      </c>
      <c r="N168" s="3">
        <v>-17.2</v>
      </c>
      <c r="O168" s="3">
        <v>-11</v>
      </c>
      <c r="P168" s="3">
        <v>-5</v>
      </c>
      <c r="Q168" s="3">
        <v>-6</v>
      </c>
      <c r="R168" s="3">
        <v>-7.9</v>
      </c>
      <c r="S168" s="3">
        <v>-8.1999999999999993</v>
      </c>
      <c r="T168" s="492">
        <v>-3.5</v>
      </c>
      <c r="U168" s="492">
        <v>-7.5</v>
      </c>
      <c r="V168" s="492">
        <v>-21.8</v>
      </c>
    </row>
    <row r="169" spans="1:22" ht="15">
      <c r="A169" s="15">
        <v>41850</v>
      </c>
      <c r="B169" s="3">
        <v>7.1363519999999996</v>
      </c>
      <c r="C169" s="3">
        <v>-7.3</v>
      </c>
      <c r="D169" s="3">
        <v>-12</v>
      </c>
      <c r="E169" s="3">
        <v>-14.9</v>
      </c>
      <c r="F169" s="3">
        <v>-11.4</v>
      </c>
      <c r="G169" s="3">
        <v>-16.899999999999999</v>
      </c>
      <c r="H169" s="3">
        <v>-15.4</v>
      </c>
      <c r="I169" s="3">
        <v>-12.4</v>
      </c>
      <c r="J169" s="3">
        <v>-9.6</v>
      </c>
      <c r="K169" s="3">
        <v>-20.9</v>
      </c>
      <c r="L169" s="3">
        <v>-16.3</v>
      </c>
      <c r="M169" s="3">
        <v>-10.5</v>
      </c>
      <c r="N169" s="3">
        <v>-17.3</v>
      </c>
      <c r="O169" s="3">
        <v>-11</v>
      </c>
      <c r="P169" s="3">
        <v>-4.9000000000000004</v>
      </c>
      <c r="Q169" s="3">
        <v>-6.1</v>
      </c>
      <c r="R169" s="3">
        <v>-8</v>
      </c>
      <c r="S169" s="3">
        <v>-8.3000000000000007</v>
      </c>
      <c r="T169" s="492">
        <v>-4.2</v>
      </c>
      <c r="U169" s="492">
        <v>-8.6999999999999993</v>
      </c>
      <c r="V169" s="492">
        <v>-24.2</v>
      </c>
    </row>
    <row r="170" spans="1:22" ht="15">
      <c r="A170" s="15">
        <v>41849</v>
      </c>
      <c r="B170" s="3">
        <v>7.0278960000000001</v>
      </c>
      <c r="C170" s="3">
        <v>-8.6</v>
      </c>
      <c r="D170" s="3">
        <v>-13.5</v>
      </c>
      <c r="E170" s="3">
        <v>-16</v>
      </c>
      <c r="F170" s="3">
        <v>-12.2</v>
      </c>
      <c r="G170" s="3">
        <v>-18.899999999999999</v>
      </c>
      <c r="H170" s="3">
        <v>-16.5</v>
      </c>
      <c r="I170" s="3">
        <v>-13.2</v>
      </c>
      <c r="J170" s="3">
        <v>-10</v>
      </c>
      <c r="K170" s="3">
        <v>-22.7</v>
      </c>
      <c r="L170" s="3">
        <v>-17.3</v>
      </c>
      <c r="M170" s="3">
        <v>-11</v>
      </c>
      <c r="N170" s="3">
        <v>-17.399999999999999</v>
      </c>
      <c r="O170" s="3">
        <v>-10.9</v>
      </c>
      <c r="P170" s="3">
        <v>-4.8</v>
      </c>
      <c r="Q170" s="3">
        <v>-7</v>
      </c>
      <c r="R170" s="3">
        <v>-8.6</v>
      </c>
      <c r="S170" s="3">
        <v>-9.4</v>
      </c>
      <c r="T170" s="492">
        <v>-3.9</v>
      </c>
      <c r="U170" s="492">
        <v>-8.3000000000000007</v>
      </c>
      <c r="V170" s="492">
        <v>-23.7</v>
      </c>
    </row>
    <row r="171" spans="1:22" ht="15">
      <c r="A171" s="15">
        <v>41848</v>
      </c>
      <c r="B171" s="3">
        <v>7.0872840000000004</v>
      </c>
      <c r="C171" s="3">
        <v>-8.1999999999999993</v>
      </c>
      <c r="D171" s="3">
        <v>-13.1</v>
      </c>
      <c r="E171" s="3">
        <v>-15.8</v>
      </c>
      <c r="F171" s="3">
        <v>-12</v>
      </c>
      <c r="G171" s="3">
        <v>-18.399999999999999</v>
      </c>
      <c r="H171" s="3">
        <v>-16.3</v>
      </c>
      <c r="I171" s="3">
        <v>-13</v>
      </c>
      <c r="J171" s="3">
        <v>-10</v>
      </c>
      <c r="K171" s="3">
        <v>-22.3</v>
      </c>
      <c r="L171" s="3">
        <v>-17.100000000000001</v>
      </c>
      <c r="M171" s="3">
        <v>-11</v>
      </c>
      <c r="N171" s="3">
        <v>-17.399999999999999</v>
      </c>
      <c r="O171" s="3">
        <v>-11</v>
      </c>
      <c r="P171" s="3">
        <v>-4.9000000000000004</v>
      </c>
      <c r="Q171" s="3">
        <v>-6.7</v>
      </c>
      <c r="R171" s="3">
        <v>-8.3000000000000007</v>
      </c>
      <c r="S171" s="3">
        <v>-9</v>
      </c>
      <c r="T171" s="492">
        <v>-4</v>
      </c>
      <c r="U171" s="492">
        <v>-8.5</v>
      </c>
      <c r="V171" s="492">
        <v>-23.9</v>
      </c>
    </row>
    <row r="172" spans="1:22" ht="15">
      <c r="A172" s="15">
        <v>41845</v>
      </c>
      <c r="B172" s="3">
        <v>7.0825719999999999</v>
      </c>
      <c r="C172" s="3">
        <v>-8.3000000000000007</v>
      </c>
      <c r="D172" s="3">
        <v>-13.3</v>
      </c>
      <c r="E172" s="3">
        <v>-16</v>
      </c>
      <c r="F172" s="3">
        <v>-12</v>
      </c>
      <c r="G172" s="3">
        <v>-18.7</v>
      </c>
      <c r="H172" s="3">
        <v>-16.5</v>
      </c>
      <c r="I172" s="3">
        <v>-13.1</v>
      </c>
      <c r="J172" s="3">
        <v>-10.1</v>
      </c>
      <c r="K172" s="3">
        <v>-22.6</v>
      </c>
      <c r="L172" s="3">
        <v>-17.2</v>
      </c>
      <c r="M172" s="3">
        <v>-11</v>
      </c>
      <c r="N172" s="3">
        <v>-17.5</v>
      </c>
      <c r="O172" s="3">
        <v>-11</v>
      </c>
      <c r="P172" s="3">
        <v>-4.9000000000000004</v>
      </c>
      <c r="Q172" s="3">
        <v>-6.9</v>
      </c>
      <c r="R172" s="3">
        <v>-8.5</v>
      </c>
      <c r="S172" s="3">
        <v>-9.1</v>
      </c>
      <c r="T172" s="492">
        <v>-3.6</v>
      </c>
      <c r="U172" s="492">
        <v>-7.8</v>
      </c>
      <c r="V172" s="492">
        <v>-22.9</v>
      </c>
    </row>
    <row r="173" spans="1:22" ht="15">
      <c r="A173" s="15">
        <v>41844</v>
      </c>
      <c r="B173" s="3">
        <v>7.1516440000000001</v>
      </c>
      <c r="C173" s="3">
        <v>-7.6</v>
      </c>
      <c r="D173" s="3">
        <v>-12.6</v>
      </c>
      <c r="E173" s="3">
        <v>-15.5</v>
      </c>
      <c r="F173" s="3">
        <v>-11.8</v>
      </c>
      <c r="G173" s="3">
        <v>-17.8</v>
      </c>
      <c r="H173" s="3">
        <v>-16</v>
      </c>
      <c r="I173" s="3">
        <v>-12.8</v>
      </c>
      <c r="J173" s="3">
        <v>-9.9</v>
      </c>
      <c r="K173" s="3">
        <v>-21.9</v>
      </c>
      <c r="L173" s="3">
        <v>-16.8</v>
      </c>
      <c r="M173" s="3">
        <v>-10.9</v>
      </c>
      <c r="N173" s="3">
        <v>-17.600000000000001</v>
      </c>
      <c r="O173" s="3">
        <v>-11.1</v>
      </c>
      <c r="P173" s="3">
        <v>-5</v>
      </c>
      <c r="Q173" s="3">
        <v>-6.4</v>
      </c>
      <c r="R173" s="3">
        <v>-8.1999999999999993</v>
      </c>
      <c r="S173" s="3">
        <v>-8.6</v>
      </c>
      <c r="T173" s="492">
        <v>-3.6</v>
      </c>
      <c r="U173" s="492">
        <v>-8.1999999999999993</v>
      </c>
      <c r="V173" s="492">
        <v>-23.9</v>
      </c>
    </row>
    <row r="174" spans="1:22" ht="15">
      <c r="A174" s="15">
        <v>41843</v>
      </c>
      <c r="B174" s="3">
        <v>7.2048050000000003</v>
      </c>
      <c r="C174" s="3">
        <v>-7.9</v>
      </c>
      <c r="D174" s="3">
        <v>-13.2</v>
      </c>
      <c r="E174" s="3">
        <v>-15.9</v>
      </c>
      <c r="F174" s="3">
        <v>-12</v>
      </c>
      <c r="G174" s="3">
        <v>-18.600000000000001</v>
      </c>
      <c r="H174" s="3">
        <v>-16.399999999999999</v>
      </c>
      <c r="I174" s="3">
        <v>-13</v>
      </c>
      <c r="J174" s="3">
        <v>-10.1</v>
      </c>
      <c r="K174" s="3">
        <v>-22.7</v>
      </c>
      <c r="L174" s="3">
        <v>-17.2</v>
      </c>
      <c r="M174" s="3">
        <v>-11.1</v>
      </c>
      <c r="N174" s="3">
        <v>-17.7</v>
      </c>
      <c r="O174" s="3">
        <v>-11.1</v>
      </c>
      <c r="P174" s="3">
        <v>-5</v>
      </c>
      <c r="Q174" s="3">
        <v>-6.7</v>
      </c>
      <c r="R174" s="3">
        <v>-8.4</v>
      </c>
      <c r="S174" s="3">
        <v>-9</v>
      </c>
      <c r="T174" s="492">
        <v>-3.7</v>
      </c>
      <c r="U174" s="492">
        <v>-8.3000000000000007</v>
      </c>
      <c r="V174" s="492">
        <v>-24.4</v>
      </c>
    </row>
    <row r="175" spans="1:22" ht="15">
      <c r="A175" s="15">
        <v>41842</v>
      </c>
      <c r="B175" s="3">
        <v>7.1800490000000003</v>
      </c>
      <c r="C175" s="3">
        <v>-8.1999999999999993</v>
      </c>
      <c r="D175" s="3">
        <v>-13.5</v>
      </c>
      <c r="E175" s="3">
        <v>-16.100000000000001</v>
      </c>
      <c r="F175" s="3">
        <v>-12.2</v>
      </c>
      <c r="G175" s="3">
        <v>-18.899999999999999</v>
      </c>
      <c r="H175" s="3">
        <v>-16.600000000000001</v>
      </c>
      <c r="I175" s="3">
        <v>-13.3</v>
      </c>
      <c r="J175" s="3">
        <v>-10.199999999999999</v>
      </c>
      <c r="K175" s="3">
        <v>-23</v>
      </c>
      <c r="L175" s="3">
        <v>-17.5</v>
      </c>
      <c r="M175" s="3">
        <v>-11.2</v>
      </c>
      <c r="N175" s="3">
        <v>-17.8</v>
      </c>
      <c r="O175" s="3">
        <v>-11.1</v>
      </c>
      <c r="P175" s="3">
        <v>-5</v>
      </c>
      <c r="Q175" s="3">
        <v>-6.8</v>
      </c>
      <c r="R175" s="3">
        <v>-8.4</v>
      </c>
      <c r="S175" s="3">
        <v>-9.3000000000000007</v>
      </c>
      <c r="T175" s="492">
        <v>-3.6</v>
      </c>
      <c r="U175" s="492">
        <v>-8.3000000000000007</v>
      </c>
      <c r="V175" s="492">
        <v>-24.2</v>
      </c>
    </row>
    <row r="176" spans="1:22" ht="15">
      <c r="A176" s="15">
        <v>41841</v>
      </c>
      <c r="B176" s="3">
        <v>7.1841520000000001</v>
      </c>
      <c r="C176" s="3">
        <v>-8.1</v>
      </c>
      <c r="D176" s="3">
        <v>-13.3</v>
      </c>
      <c r="E176" s="3">
        <v>-16</v>
      </c>
      <c r="F176" s="3">
        <v>-12.2</v>
      </c>
      <c r="G176" s="3">
        <v>-18.8</v>
      </c>
      <c r="H176" s="3">
        <v>-16.5</v>
      </c>
      <c r="I176" s="3">
        <v>-13.2</v>
      </c>
      <c r="J176" s="3">
        <v>-10.199999999999999</v>
      </c>
      <c r="K176" s="3">
        <v>-22.8</v>
      </c>
      <c r="L176" s="3">
        <v>-17.5</v>
      </c>
      <c r="M176" s="3">
        <v>-11.2</v>
      </c>
      <c r="N176" s="3">
        <v>-17.8</v>
      </c>
      <c r="O176" s="3">
        <v>-11.1</v>
      </c>
      <c r="P176" s="3">
        <v>-5</v>
      </c>
      <c r="Q176" s="3">
        <v>-6.8</v>
      </c>
      <c r="R176" s="3">
        <v>-8.4</v>
      </c>
      <c r="S176" s="3">
        <v>-9.3000000000000007</v>
      </c>
      <c r="T176" s="492">
        <v>-3.6</v>
      </c>
      <c r="U176" s="492">
        <v>-8.1</v>
      </c>
      <c r="V176" s="492">
        <v>-24.1</v>
      </c>
    </row>
    <row r="177" spans="1:22" ht="15">
      <c r="A177" s="15">
        <v>41838</v>
      </c>
      <c r="B177" s="3">
        <v>7.2279660000000003</v>
      </c>
      <c r="C177" s="3">
        <v>-7.9</v>
      </c>
      <c r="D177" s="3">
        <v>-13.2</v>
      </c>
      <c r="E177" s="3">
        <v>-16</v>
      </c>
      <c r="F177" s="3">
        <v>-12.1</v>
      </c>
      <c r="G177" s="3">
        <v>-18.7</v>
      </c>
      <c r="H177" s="3">
        <v>-16.5</v>
      </c>
      <c r="I177" s="3">
        <v>-13.1</v>
      </c>
      <c r="J177" s="3">
        <v>-10.199999999999999</v>
      </c>
      <c r="K177" s="3">
        <v>-22.9</v>
      </c>
      <c r="L177" s="3">
        <v>-17.399999999999999</v>
      </c>
      <c r="M177" s="3">
        <v>-11.2</v>
      </c>
      <c r="N177" s="3">
        <v>-17.899999999999999</v>
      </c>
      <c r="O177" s="3">
        <v>-11.2</v>
      </c>
      <c r="P177" s="3">
        <v>-5</v>
      </c>
      <c r="Q177" s="3">
        <v>-6.7</v>
      </c>
      <c r="R177" s="3">
        <v>-8.4</v>
      </c>
      <c r="S177" s="3">
        <v>-9.1</v>
      </c>
      <c r="T177" s="492">
        <v>-3.5</v>
      </c>
      <c r="U177" s="492">
        <v>-8.1</v>
      </c>
      <c r="V177" s="492">
        <v>-24.1</v>
      </c>
    </row>
    <row r="178" spans="1:22" ht="15">
      <c r="A178" s="15">
        <v>41837</v>
      </c>
      <c r="B178" s="3">
        <v>7.2311240000000003</v>
      </c>
      <c r="C178" s="3">
        <v>-7.9</v>
      </c>
      <c r="D178" s="3">
        <v>-13.2</v>
      </c>
      <c r="E178" s="3">
        <v>-16.100000000000001</v>
      </c>
      <c r="F178" s="3">
        <v>-12.1</v>
      </c>
      <c r="G178" s="3">
        <v>-18.7</v>
      </c>
      <c r="H178" s="3">
        <v>-16.600000000000001</v>
      </c>
      <c r="I178" s="3">
        <v>-13.2</v>
      </c>
      <c r="J178" s="3">
        <v>-10.199999999999999</v>
      </c>
      <c r="K178" s="3">
        <v>-22.9</v>
      </c>
      <c r="L178" s="3">
        <v>-17.5</v>
      </c>
      <c r="M178" s="3">
        <v>-11.2</v>
      </c>
      <c r="N178" s="3">
        <v>-17.8</v>
      </c>
      <c r="O178" s="3">
        <v>-11.2</v>
      </c>
      <c r="P178" s="3">
        <v>-5</v>
      </c>
      <c r="Q178" s="3">
        <v>-6.7</v>
      </c>
      <c r="R178" s="3">
        <v>-8.4</v>
      </c>
      <c r="S178" s="3">
        <v>-9.1</v>
      </c>
      <c r="T178" s="492">
        <v>-3</v>
      </c>
      <c r="U178" s="492">
        <v>-7.3</v>
      </c>
      <c r="V178" s="492">
        <v>-22.7</v>
      </c>
    </row>
    <row r="179" spans="1:22" ht="15">
      <c r="A179" s="15">
        <v>41836</v>
      </c>
      <c r="B179" s="3">
        <v>7.3141999999999996</v>
      </c>
      <c r="C179" s="3">
        <v>-7</v>
      </c>
      <c r="D179" s="3">
        <v>-12.3</v>
      </c>
      <c r="E179" s="3">
        <v>-15.4</v>
      </c>
      <c r="F179" s="3">
        <v>-11.7</v>
      </c>
      <c r="G179" s="3">
        <v>-17.399999999999999</v>
      </c>
      <c r="H179" s="3">
        <v>-15.9</v>
      </c>
      <c r="I179" s="3">
        <v>-12.7</v>
      </c>
      <c r="J179" s="3">
        <v>-10</v>
      </c>
      <c r="K179" s="3">
        <v>-21.8</v>
      </c>
      <c r="L179" s="3">
        <v>-16.8</v>
      </c>
      <c r="M179" s="3">
        <v>-11</v>
      </c>
      <c r="N179" s="3">
        <v>-17.8</v>
      </c>
      <c r="O179" s="3">
        <v>-11.3</v>
      </c>
      <c r="P179" s="3">
        <v>-5.0999999999999996</v>
      </c>
      <c r="Q179" s="3">
        <v>-5.8</v>
      </c>
      <c r="R179" s="3">
        <v>-7.8</v>
      </c>
      <c r="S179" s="3">
        <v>-8.1999999999999993</v>
      </c>
      <c r="T179" s="492">
        <v>-2.9</v>
      </c>
      <c r="U179" s="492">
        <v>-7.3</v>
      </c>
      <c r="V179" s="492">
        <v>-22.9</v>
      </c>
    </row>
    <row r="180" spans="1:22" ht="15">
      <c r="A180" s="15">
        <v>41835</v>
      </c>
      <c r="B180" s="3">
        <v>7.331378</v>
      </c>
      <c r="C180" s="3">
        <v>-7</v>
      </c>
      <c r="D180" s="3">
        <v>-12.3</v>
      </c>
      <c r="E180" s="3">
        <v>-15.4</v>
      </c>
      <c r="F180" s="3">
        <v>-11.8</v>
      </c>
      <c r="G180" s="3">
        <v>-17.5</v>
      </c>
      <c r="H180" s="3">
        <v>-15.9</v>
      </c>
      <c r="I180" s="3">
        <v>-12.9</v>
      </c>
      <c r="J180" s="3">
        <v>-10</v>
      </c>
      <c r="K180" s="3">
        <v>-21.9</v>
      </c>
      <c r="L180" s="3">
        <v>-17</v>
      </c>
      <c r="M180" s="3">
        <v>-11</v>
      </c>
      <c r="N180" s="3">
        <v>-17.8</v>
      </c>
      <c r="O180" s="3">
        <v>-11.3</v>
      </c>
      <c r="P180" s="3">
        <v>-5.0999999999999996</v>
      </c>
      <c r="Q180" s="3">
        <v>-5.8</v>
      </c>
      <c r="R180" s="3">
        <v>-7.7</v>
      </c>
      <c r="S180" s="3">
        <v>-8.1999999999999993</v>
      </c>
      <c r="T180" s="492">
        <v>-3</v>
      </c>
      <c r="U180" s="492">
        <v>-7.4</v>
      </c>
      <c r="V180" s="492">
        <v>-23.1</v>
      </c>
    </row>
    <row r="181" spans="1:22" ht="15">
      <c r="A181" s="15">
        <v>41834</v>
      </c>
      <c r="B181" s="3">
        <v>7.332281</v>
      </c>
      <c r="C181" s="3">
        <v>-7.1</v>
      </c>
      <c r="D181" s="3">
        <v>-12.4</v>
      </c>
      <c r="E181" s="3">
        <v>-15.5</v>
      </c>
      <c r="F181" s="3">
        <v>-11.9</v>
      </c>
      <c r="G181" s="3">
        <v>-17.600000000000001</v>
      </c>
      <c r="H181" s="3">
        <v>-16</v>
      </c>
      <c r="I181" s="3">
        <v>-12.9</v>
      </c>
      <c r="J181" s="3">
        <v>-10.1</v>
      </c>
      <c r="K181" s="3">
        <v>-22</v>
      </c>
      <c r="L181" s="3">
        <v>-17.100000000000001</v>
      </c>
      <c r="M181" s="3">
        <v>-11.1</v>
      </c>
      <c r="N181" s="3">
        <v>-17.8</v>
      </c>
      <c r="O181" s="3">
        <v>-11.3</v>
      </c>
      <c r="P181" s="3">
        <v>-5.0999999999999996</v>
      </c>
      <c r="Q181" s="3">
        <v>-5.9</v>
      </c>
      <c r="R181" s="3">
        <v>-7.8</v>
      </c>
      <c r="S181" s="3">
        <v>-8.3000000000000007</v>
      </c>
      <c r="T181" s="492">
        <v>-3.3</v>
      </c>
      <c r="U181" s="492">
        <v>-8</v>
      </c>
      <c r="V181" s="492">
        <v>-24</v>
      </c>
    </row>
    <row r="182" spans="1:22" ht="15">
      <c r="A182" s="15">
        <v>41831</v>
      </c>
      <c r="B182" s="3">
        <v>7.2850599999999996</v>
      </c>
      <c r="C182" s="3">
        <v>-7.6</v>
      </c>
      <c r="D182" s="3">
        <v>-13.1</v>
      </c>
      <c r="E182" s="3">
        <v>-16</v>
      </c>
      <c r="F182" s="3">
        <v>-12.1</v>
      </c>
      <c r="G182" s="3">
        <v>-18.600000000000001</v>
      </c>
      <c r="H182" s="3">
        <v>-16.600000000000001</v>
      </c>
      <c r="I182" s="3">
        <v>-13.2</v>
      </c>
      <c r="J182" s="3">
        <v>-10.199999999999999</v>
      </c>
      <c r="K182" s="3">
        <v>-23</v>
      </c>
      <c r="L182" s="3">
        <v>-17.5</v>
      </c>
      <c r="M182" s="3">
        <v>-11.3</v>
      </c>
      <c r="N182" s="3">
        <v>-18</v>
      </c>
      <c r="O182" s="3">
        <v>-11.3</v>
      </c>
      <c r="P182" s="3">
        <v>-5.0999999999999996</v>
      </c>
      <c r="Q182" s="3">
        <v>-6.4</v>
      </c>
      <c r="R182" s="3">
        <v>-8.1999999999999993</v>
      </c>
      <c r="S182" s="3">
        <v>-8.8000000000000007</v>
      </c>
      <c r="T182" s="492">
        <v>-3.1</v>
      </c>
      <c r="U182" s="492">
        <v>-7.6</v>
      </c>
      <c r="V182" s="492">
        <v>-23.2</v>
      </c>
    </row>
    <row r="183" spans="1:22" ht="15">
      <c r="A183" s="15">
        <v>41830</v>
      </c>
      <c r="B183" s="3">
        <v>7.3135430000000001</v>
      </c>
      <c r="C183" s="3">
        <v>-7.3</v>
      </c>
      <c r="D183" s="3">
        <v>-12.6</v>
      </c>
      <c r="E183" s="3">
        <v>-15.6</v>
      </c>
      <c r="F183" s="3">
        <v>-11.8</v>
      </c>
      <c r="G183" s="3">
        <v>-18</v>
      </c>
      <c r="H183" s="3">
        <v>-16.100000000000001</v>
      </c>
      <c r="I183" s="3">
        <v>-12.9</v>
      </c>
      <c r="J183" s="3">
        <v>-10</v>
      </c>
      <c r="K183" s="3">
        <v>-22.3</v>
      </c>
      <c r="L183" s="3">
        <v>-17</v>
      </c>
      <c r="M183" s="3">
        <v>-11</v>
      </c>
      <c r="N183" s="3">
        <v>-17.5</v>
      </c>
      <c r="O183" s="3">
        <v>-11.1</v>
      </c>
      <c r="P183" s="3">
        <v>-5</v>
      </c>
      <c r="Q183" s="3">
        <v>-6.1</v>
      </c>
      <c r="R183" s="3">
        <v>-7.9</v>
      </c>
      <c r="S183" s="3">
        <v>-8.4</v>
      </c>
      <c r="T183" s="492">
        <v>-3</v>
      </c>
      <c r="U183" s="492">
        <v>-7.4</v>
      </c>
      <c r="V183" s="492">
        <v>-22.7</v>
      </c>
    </row>
    <row r="184" spans="1:22" ht="15">
      <c r="A184" s="15">
        <v>41829</v>
      </c>
      <c r="B184" s="3">
        <v>7.3182260000000001</v>
      </c>
      <c r="C184" s="3">
        <v>-7</v>
      </c>
      <c r="D184" s="3">
        <v>-12.2</v>
      </c>
      <c r="E184" s="3">
        <v>-15.3</v>
      </c>
      <c r="F184" s="3">
        <v>-11.6</v>
      </c>
      <c r="G184" s="3">
        <v>-17.5</v>
      </c>
      <c r="H184" s="3">
        <v>-15.9</v>
      </c>
      <c r="I184" s="3">
        <v>-12.7</v>
      </c>
      <c r="J184" s="3">
        <v>-9.8000000000000007</v>
      </c>
      <c r="K184" s="3">
        <v>-21.9</v>
      </c>
      <c r="L184" s="3">
        <v>-16.8</v>
      </c>
      <c r="M184" s="3">
        <v>-10.8</v>
      </c>
      <c r="N184" s="3">
        <v>-17.399999999999999</v>
      </c>
      <c r="O184" s="3">
        <v>-11.1</v>
      </c>
      <c r="P184" s="3">
        <v>-5</v>
      </c>
      <c r="Q184" s="3">
        <v>-6.1</v>
      </c>
      <c r="R184" s="3">
        <v>-7.9</v>
      </c>
      <c r="S184" s="3">
        <v>-8.5</v>
      </c>
      <c r="T184" s="492">
        <v>-2.8</v>
      </c>
      <c r="U184" s="492">
        <v>-7.1</v>
      </c>
      <c r="V184" s="492">
        <v>-22.4</v>
      </c>
    </row>
    <row r="185" spans="1:22" ht="15">
      <c r="A185" s="15">
        <v>41828</v>
      </c>
      <c r="B185" s="3">
        <v>7.3553550000000003</v>
      </c>
      <c r="C185" s="3">
        <v>-6.8</v>
      </c>
      <c r="D185" s="3">
        <v>-12</v>
      </c>
      <c r="E185" s="3">
        <v>-15.2</v>
      </c>
      <c r="F185" s="3">
        <v>-11.7</v>
      </c>
      <c r="G185" s="3">
        <v>-17.100000000000001</v>
      </c>
      <c r="H185" s="3">
        <v>-15.7</v>
      </c>
      <c r="I185" s="3">
        <v>-12.7</v>
      </c>
      <c r="J185" s="3">
        <v>-9.9</v>
      </c>
      <c r="K185" s="3">
        <v>-21.6</v>
      </c>
      <c r="L185" s="3">
        <v>-16.7</v>
      </c>
      <c r="M185" s="3">
        <v>-10.9</v>
      </c>
      <c r="N185" s="3">
        <v>-17.5</v>
      </c>
      <c r="O185" s="3">
        <v>-11.1</v>
      </c>
      <c r="P185" s="3">
        <v>-5</v>
      </c>
      <c r="Q185" s="3">
        <v>-6</v>
      </c>
      <c r="R185" s="3">
        <v>-7.8</v>
      </c>
      <c r="S185" s="3">
        <v>-8.4</v>
      </c>
      <c r="T185" s="492">
        <v>-2.5</v>
      </c>
      <c r="U185" s="492">
        <v>-6.7</v>
      </c>
      <c r="V185" s="492">
        <v>-21.5</v>
      </c>
    </row>
    <row r="186" spans="1:22" ht="15">
      <c r="A186" s="15">
        <v>41827</v>
      </c>
      <c r="B186" s="3">
        <v>7.4001429999999999</v>
      </c>
      <c r="C186" s="3">
        <v>-6.3</v>
      </c>
      <c r="D186" s="3">
        <v>-11.4</v>
      </c>
      <c r="E186" s="3">
        <v>-14.7</v>
      </c>
      <c r="F186" s="3">
        <v>-11.4</v>
      </c>
      <c r="G186" s="3">
        <v>-16.3</v>
      </c>
      <c r="H186" s="3">
        <v>-15.2</v>
      </c>
      <c r="I186" s="3">
        <v>-12.4</v>
      </c>
      <c r="J186" s="3">
        <v>-9.6999999999999993</v>
      </c>
      <c r="K186" s="3">
        <v>-20.8</v>
      </c>
      <c r="L186" s="3">
        <v>-16.3</v>
      </c>
      <c r="M186" s="3">
        <v>-10.6</v>
      </c>
      <c r="N186" s="3">
        <v>-17.3</v>
      </c>
      <c r="O186" s="3">
        <v>-11</v>
      </c>
      <c r="P186" s="3">
        <v>-5</v>
      </c>
      <c r="Q186" s="3">
        <v>-5.6</v>
      </c>
      <c r="R186" s="3">
        <v>-7.5</v>
      </c>
      <c r="S186" s="3">
        <v>-8</v>
      </c>
      <c r="T186" s="492">
        <v>-2.4</v>
      </c>
      <c r="U186" s="492">
        <v>-6.5</v>
      </c>
      <c r="V186" s="492">
        <v>-21.2</v>
      </c>
    </row>
    <row r="187" spans="1:22" ht="15">
      <c r="A187" s="15">
        <v>41823</v>
      </c>
      <c r="B187" s="3">
        <v>7.4233580000000003</v>
      </c>
      <c r="C187" s="3">
        <v>-6</v>
      </c>
      <c r="D187" s="3">
        <v>-11</v>
      </c>
      <c r="E187" s="3">
        <v>-14.5</v>
      </c>
      <c r="F187" s="3">
        <v>-11.2</v>
      </c>
      <c r="G187" s="3">
        <v>-15.9</v>
      </c>
      <c r="H187" s="3">
        <v>-15.1</v>
      </c>
      <c r="I187" s="3">
        <v>-12.2</v>
      </c>
      <c r="J187" s="3">
        <v>-9.6</v>
      </c>
      <c r="K187" s="3">
        <v>-20.6</v>
      </c>
      <c r="L187" s="3">
        <v>-16.100000000000001</v>
      </c>
      <c r="M187" s="3">
        <v>-10.5</v>
      </c>
      <c r="N187" s="3">
        <v>-17.399999999999999</v>
      </c>
      <c r="O187" s="3">
        <v>-11.1</v>
      </c>
      <c r="P187" s="3">
        <v>-5.0999999999999996</v>
      </c>
      <c r="Q187" s="3">
        <v>-5.4</v>
      </c>
      <c r="R187" s="3">
        <v>-7.5</v>
      </c>
      <c r="S187" s="3">
        <v>-7.9</v>
      </c>
      <c r="T187" s="492">
        <v>-2.5</v>
      </c>
      <c r="U187" s="492">
        <v>-6.8</v>
      </c>
      <c r="V187" s="492">
        <v>-21.7</v>
      </c>
    </row>
    <row r="188" spans="1:22" ht="15">
      <c r="A188" s="15">
        <v>41822</v>
      </c>
      <c r="B188" s="3">
        <v>7.4026019999999999</v>
      </c>
      <c r="C188" s="3">
        <v>-6.4</v>
      </c>
      <c r="D188" s="3">
        <v>-11.4</v>
      </c>
      <c r="E188" s="3">
        <v>-14.8</v>
      </c>
      <c r="F188" s="3">
        <v>-11.3</v>
      </c>
      <c r="G188" s="3">
        <v>-16.3</v>
      </c>
      <c r="H188" s="3">
        <v>-15.3</v>
      </c>
      <c r="I188" s="3">
        <v>-12.4</v>
      </c>
      <c r="J188" s="3">
        <v>-9.6</v>
      </c>
      <c r="K188" s="3">
        <v>-21</v>
      </c>
      <c r="L188" s="3">
        <v>-16.3</v>
      </c>
      <c r="M188" s="3">
        <v>-10.6</v>
      </c>
      <c r="N188" s="3">
        <v>-17.399999999999999</v>
      </c>
      <c r="O188" s="3">
        <v>-11.1</v>
      </c>
      <c r="P188" s="3">
        <v>-5</v>
      </c>
      <c r="Q188" s="3">
        <v>-5.7</v>
      </c>
      <c r="R188" s="3">
        <v>-7.6</v>
      </c>
      <c r="S188" s="3">
        <v>-8.1999999999999993</v>
      </c>
      <c r="T188" s="492">
        <v>-2.8</v>
      </c>
      <c r="U188" s="492">
        <v>-7.5</v>
      </c>
      <c r="V188" s="492">
        <v>-23</v>
      </c>
    </row>
    <row r="189" spans="1:22" ht="15">
      <c r="A189" s="15">
        <v>41821</v>
      </c>
      <c r="B189" s="3">
        <v>7.3494010000000003</v>
      </c>
      <c r="C189" s="3">
        <v>-7.1</v>
      </c>
      <c r="D189" s="3">
        <v>-12.3</v>
      </c>
      <c r="E189" s="3">
        <v>-15.3</v>
      </c>
      <c r="F189" s="3">
        <v>-11.9</v>
      </c>
      <c r="G189" s="3">
        <v>-17.5</v>
      </c>
      <c r="H189" s="3">
        <v>-15.9</v>
      </c>
      <c r="I189" s="3">
        <v>-12.9</v>
      </c>
      <c r="J189" s="3">
        <v>-9.9</v>
      </c>
      <c r="K189" s="3">
        <v>-22</v>
      </c>
      <c r="L189" s="3">
        <v>-17</v>
      </c>
      <c r="M189" s="3">
        <v>-10.8</v>
      </c>
      <c r="N189" s="3">
        <v>-17.5</v>
      </c>
      <c r="O189" s="3">
        <v>-11.1</v>
      </c>
      <c r="P189" s="3">
        <v>-5</v>
      </c>
      <c r="Q189" s="3">
        <v>-6.2</v>
      </c>
      <c r="R189" s="3">
        <v>-7.9</v>
      </c>
      <c r="S189" s="3">
        <v>-8.8000000000000007</v>
      </c>
      <c r="T189" s="492">
        <v>-3.3</v>
      </c>
      <c r="U189" s="492">
        <v>-8.3000000000000007</v>
      </c>
      <c r="V189" s="492">
        <v>-24.4</v>
      </c>
    </row>
    <row r="190" spans="1:22" ht="15">
      <c r="A190" s="15">
        <v>41820</v>
      </c>
      <c r="B190" s="3">
        <v>7.2728479999999998</v>
      </c>
      <c r="C190" s="3">
        <v>-7.9</v>
      </c>
      <c r="D190" s="3">
        <v>-13.2</v>
      </c>
      <c r="E190" s="3">
        <v>-16</v>
      </c>
      <c r="F190" s="3">
        <v>-12.3</v>
      </c>
      <c r="G190" s="3">
        <v>-18.7</v>
      </c>
      <c r="H190" s="3">
        <v>-16.5</v>
      </c>
      <c r="I190" s="3">
        <v>-13.3</v>
      </c>
      <c r="J190" s="3">
        <v>-10.1</v>
      </c>
      <c r="K190" s="3">
        <v>-23.1</v>
      </c>
      <c r="L190" s="3">
        <v>-17.600000000000001</v>
      </c>
      <c r="M190" s="3">
        <v>-11</v>
      </c>
      <c r="N190" s="3">
        <v>-17.600000000000001</v>
      </c>
      <c r="O190" s="3">
        <v>-11</v>
      </c>
      <c r="P190" s="3">
        <v>-4.9000000000000004</v>
      </c>
      <c r="Q190" s="3">
        <v>-6.9</v>
      </c>
      <c r="R190" s="3">
        <v>-8.4</v>
      </c>
      <c r="S190" s="3">
        <v>-9.6</v>
      </c>
      <c r="T190" s="492">
        <v>-3.3</v>
      </c>
      <c r="U190" s="492">
        <v>-8</v>
      </c>
      <c r="V190" s="492">
        <v>-24.1</v>
      </c>
    </row>
    <row r="191" spans="1:22" ht="15">
      <c r="A191" s="15">
        <v>41817</v>
      </c>
      <c r="B191" s="3">
        <v>7.2889710000000001</v>
      </c>
      <c r="C191" s="3">
        <v>-7.6</v>
      </c>
      <c r="D191" s="3">
        <v>-13</v>
      </c>
      <c r="E191" s="3">
        <v>-15.9</v>
      </c>
      <c r="F191" s="3">
        <v>-12</v>
      </c>
      <c r="G191" s="3">
        <v>-18.5</v>
      </c>
      <c r="H191" s="3">
        <v>-16.399999999999999</v>
      </c>
      <c r="I191" s="3">
        <v>-13.1</v>
      </c>
      <c r="J191" s="3">
        <v>-10</v>
      </c>
      <c r="K191" s="3">
        <v>-23</v>
      </c>
      <c r="L191" s="3">
        <v>-17.3</v>
      </c>
      <c r="M191" s="3">
        <v>-11</v>
      </c>
      <c r="N191" s="3">
        <v>-17.7</v>
      </c>
      <c r="O191" s="3">
        <v>-11.1</v>
      </c>
      <c r="P191" s="3">
        <v>-5</v>
      </c>
      <c r="Q191" s="3">
        <v>-6.7</v>
      </c>
      <c r="R191" s="3">
        <v>-8.4</v>
      </c>
      <c r="S191" s="3">
        <v>-9.3000000000000007</v>
      </c>
      <c r="T191" s="492">
        <v>-3.3</v>
      </c>
      <c r="U191" s="492">
        <v>-8.1</v>
      </c>
      <c r="V191" s="492">
        <v>-24.3</v>
      </c>
    </row>
    <row r="192" spans="1:22" ht="15">
      <c r="A192" s="15">
        <v>41816</v>
      </c>
      <c r="B192" s="3">
        <v>7.271833</v>
      </c>
      <c r="C192" s="3">
        <v>-7.7</v>
      </c>
      <c r="D192" s="3">
        <v>-13.1</v>
      </c>
      <c r="E192" s="3">
        <v>-16</v>
      </c>
      <c r="F192" s="3">
        <v>-12.1</v>
      </c>
      <c r="G192" s="3">
        <v>-18.7</v>
      </c>
      <c r="H192" s="3">
        <v>-16.600000000000001</v>
      </c>
      <c r="I192" s="3">
        <v>-13.2</v>
      </c>
      <c r="J192" s="3">
        <v>-10</v>
      </c>
      <c r="K192" s="3">
        <v>-23.1</v>
      </c>
      <c r="L192" s="3">
        <v>-17.5</v>
      </c>
      <c r="M192" s="3">
        <v>-11</v>
      </c>
      <c r="N192" s="3">
        <v>-17.7</v>
      </c>
      <c r="O192" s="3">
        <v>-11.1</v>
      </c>
      <c r="P192" s="3">
        <v>-5</v>
      </c>
      <c r="Q192" s="3">
        <v>-6.8</v>
      </c>
      <c r="R192" s="3">
        <v>-8.5</v>
      </c>
      <c r="S192" s="3">
        <v>-9.3000000000000007</v>
      </c>
      <c r="T192" s="492">
        <v>-3.1</v>
      </c>
      <c r="U192" s="492">
        <v>-7.7</v>
      </c>
      <c r="V192" s="492">
        <v>-23.6</v>
      </c>
    </row>
    <row r="193" spans="1:22" ht="15">
      <c r="A193" s="15">
        <v>41815</v>
      </c>
      <c r="B193" s="3">
        <v>7.3073430000000004</v>
      </c>
      <c r="C193" s="3">
        <v>-7.3</v>
      </c>
      <c r="D193" s="3">
        <v>-12.7</v>
      </c>
      <c r="E193" s="3">
        <v>-15.7</v>
      </c>
      <c r="F193" s="3">
        <v>-11.9</v>
      </c>
      <c r="G193" s="3">
        <v>-18</v>
      </c>
      <c r="H193" s="3">
        <v>-16.2</v>
      </c>
      <c r="I193" s="3">
        <v>-12.9</v>
      </c>
      <c r="J193" s="3">
        <v>-9.9</v>
      </c>
      <c r="K193" s="3">
        <v>-22.5</v>
      </c>
      <c r="L193" s="3">
        <v>-17.2</v>
      </c>
      <c r="M193" s="3">
        <v>-10.9</v>
      </c>
      <c r="N193" s="3">
        <v>-17.7</v>
      </c>
      <c r="O193" s="3">
        <v>-11.1</v>
      </c>
      <c r="P193" s="3">
        <v>-5</v>
      </c>
      <c r="Q193" s="3">
        <v>-6.5</v>
      </c>
      <c r="R193" s="3">
        <v>-8.1999999999999993</v>
      </c>
      <c r="S193" s="3">
        <v>-9</v>
      </c>
      <c r="T193" s="492">
        <v>-2.8</v>
      </c>
      <c r="U193" s="492">
        <v>-7.4</v>
      </c>
      <c r="V193" s="492">
        <v>-23</v>
      </c>
    </row>
    <row r="194" spans="1:22" ht="15">
      <c r="A194" s="15">
        <v>41814</v>
      </c>
      <c r="B194" s="3">
        <v>7.345618</v>
      </c>
      <c r="C194" s="3">
        <v>-7.1</v>
      </c>
      <c r="D194" s="3">
        <v>-12.2</v>
      </c>
      <c r="E194" s="3">
        <v>-15.3</v>
      </c>
      <c r="F194" s="3">
        <v>-11.8</v>
      </c>
      <c r="G194" s="3">
        <v>-17.399999999999999</v>
      </c>
      <c r="H194" s="3">
        <v>-15.8</v>
      </c>
      <c r="I194" s="3">
        <v>-12.8</v>
      </c>
      <c r="J194" s="3">
        <v>-9.8000000000000007</v>
      </c>
      <c r="K194" s="3">
        <v>-22</v>
      </c>
      <c r="L194" s="3">
        <v>-16.899999999999999</v>
      </c>
      <c r="M194" s="3">
        <v>-10.8</v>
      </c>
      <c r="N194" s="3">
        <v>-17.5</v>
      </c>
      <c r="O194" s="3">
        <v>-11</v>
      </c>
      <c r="P194" s="3">
        <v>-5</v>
      </c>
      <c r="Q194" s="3">
        <v>-6.2</v>
      </c>
      <c r="R194" s="3">
        <v>-7.9</v>
      </c>
      <c r="S194" s="3">
        <v>-8.6999999999999993</v>
      </c>
      <c r="T194" s="492">
        <v>-2.6</v>
      </c>
      <c r="U194" s="492">
        <v>-7</v>
      </c>
      <c r="V194" s="492">
        <v>-22.3</v>
      </c>
    </row>
    <row r="195" spans="1:22" ht="15">
      <c r="A195" s="15">
        <v>41813</v>
      </c>
      <c r="B195" s="3">
        <v>7.381113</v>
      </c>
      <c r="C195" s="3">
        <v>-6.7</v>
      </c>
      <c r="D195" s="3">
        <v>-11.8</v>
      </c>
      <c r="E195" s="3">
        <v>-15</v>
      </c>
      <c r="F195" s="3">
        <v>-11.6</v>
      </c>
      <c r="G195" s="3">
        <v>-16.8</v>
      </c>
      <c r="H195" s="3">
        <v>-15.5</v>
      </c>
      <c r="I195" s="3">
        <v>-12.6</v>
      </c>
      <c r="J195" s="3">
        <v>-9.6999999999999993</v>
      </c>
      <c r="K195" s="3">
        <v>-21.5</v>
      </c>
      <c r="L195" s="3">
        <v>-16.7</v>
      </c>
      <c r="M195" s="3">
        <v>-10.7</v>
      </c>
      <c r="N195" s="3">
        <v>-17.5</v>
      </c>
      <c r="O195" s="3">
        <v>-11.1</v>
      </c>
      <c r="P195" s="3">
        <v>-5</v>
      </c>
      <c r="Q195" s="3">
        <v>-6</v>
      </c>
      <c r="R195" s="3">
        <v>-7.8</v>
      </c>
      <c r="S195" s="3">
        <v>-8.5</v>
      </c>
      <c r="T195" s="492">
        <v>-2.7</v>
      </c>
      <c r="U195" s="492">
        <v>-7.1</v>
      </c>
      <c r="V195" s="492">
        <v>-22.3</v>
      </c>
    </row>
    <row r="196" spans="1:22" ht="15">
      <c r="A196" s="15">
        <v>41810</v>
      </c>
      <c r="B196" s="3">
        <v>7.3689530000000003</v>
      </c>
      <c r="C196" s="3">
        <v>-6.7</v>
      </c>
      <c r="D196" s="3">
        <v>-11.8</v>
      </c>
      <c r="E196" s="3">
        <v>-15</v>
      </c>
      <c r="F196" s="3">
        <v>-11.5</v>
      </c>
      <c r="G196" s="3">
        <v>-16.899999999999999</v>
      </c>
      <c r="H196" s="3">
        <v>-15.6</v>
      </c>
      <c r="I196" s="3">
        <v>-12.5</v>
      </c>
      <c r="J196" s="3">
        <v>-9.6999999999999993</v>
      </c>
      <c r="K196" s="3">
        <v>-21.5</v>
      </c>
      <c r="L196" s="3">
        <v>-16.600000000000001</v>
      </c>
      <c r="M196" s="3">
        <v>-10.6</v>
      </c>
      <c r="N196" s="3">
        <v>-17.5</v>
      </c>
      <c r="O196" s="3">
        <v>-11.1</v>
      </c>
      <c r="P196" s="3">
        <v>-5</v>
      </c>
      <c r="Q196" s="3">
        <v>-6</v>
      </c>
      <c r="R196" s="3">
        <v>-7.9</v>
      </c>
      <c r="S196" s="3">
        <v>-8.5</v>
      </c>
      <c r="T196" s="492">
        <v>-2.7</v>
      </c>
      <c r="U196" s="492">
        <v>-7</v>
      </c>
      <c r="V196" s="492">
        <v>-22.2</v>
      </c>
    </row>
    <row r="197" spans="1:22" ht="15">
      <c r="A197" s="15">
        <v>41809</v>
      </c>
      <c r="B197" s="3">
        <v>7.3814830000000002</v>
      </c>
      <c r="C197" s="3">
        <v>-6.6</v>
      </c>
      <c r="D197" s="3">
        <v>-11.7</v>
      </c>
      <c r="E197" s="3">
        <v>-15</v>
      </c>
      <c r="F197" s="3">
        <v>-11.5</v>
      </c>
      <c r="G197" s="3">
        <v>-16.8</v>
      </c>
      <c r="H197" s="3">
        <v>-15.5</v>
      </c>
      <c r="I197" s="3">
        <v>-12.5</v>
      </c>
      <c r="J197" s="3">
        <v>-9.6</v>
      </c>
      <c r="K197" s="3">
        <v>-21.5</v>
      </c>
      <c r="L197" s="3">
        <v>-16.600000000000001</v>
      </c>
      <c r="M197" s="3">
        <v>-10.6</v>
      </c>
      <c r="N197" s="3">
        <v>-17.5</v>
      </c>
      <c r="O197" s="3">
        <v>-11.1</v>
      </c>
      <c r="P197" s="3">
        <v>-5</v>
      </c>
      <c r="Q197" s="3">
        <v>-6</v>
      </c>
      <c r="R197" s="3">
        <v>-7.9</v>
      </c>
      <c r="S197" s="3">
        <v>-8.5</v>
      </c>
      <c r="T197" s="492">
        <v>-2.6</v>
      </c>
      <c r="U197" s="492">
        <v>-6.9</v>
      </c>
      <c r="V197" s="492">
        <v>-22</v>
      </c>
    </row>
    <row r="198" spans="1:22" ht="15">
      <c r="A198" s="15">
        <v>41808</v>
      </c>
      <c r="B198" s="3">
        <v>7.3778259999999998</v>
      </c>
      <c r="C198" s="3">
        <v>-6.5</v>
      </c>
      <c r="D198" s="3">
        <v>-11.6</v>
      </c>
      <c r="E198" s="3">
        <v>-14.9</v>
      </c>
      <c r="F198" s="3">
        <v>-11.4</v>
      </c>
      <c r="G198" s="3">
        <v>-16.600000000000001</v>
      </c>
      <c r="H198" s="3">
        <v>-15.4</v>
      </c>
      <c r="I198" s="3">
        <v>-12.4</v>
      </c>
      <c r="J198" s="3">
        <v>-9.6</v>
      </c>
      <c r="K198" s="3">
        <v>-21.3</v>
      </c>
      <c r="L198" s="3">
        <v>-16.5</v>
      </c>
      <c r="M198" s="3">
        <v>-10.6</v>
      </c>
      <c r="N198" s="3">
        <v>-17.5</v>
      </c>
      <c r="O198" s="3">
        <v>-11.1</v>
      </c>
      <c r="P198" s="3">
        <v>-5</v>
      </c>
      <c r="Q198" s="3">
        <v>-5.8</v>
      </c>
      <c r="R198" s="3">
        <v>-7.8</v>
      </c>
      <c r="S198" s="3">
        <v>-8.1999999999999993</v>
      </c>
      <c r="T198" s="492">
        <v>-2.2999999999999998</v>
      </c>
      <c r="U198" s="492">
        <v>-6.3</v>
      </c>
      <c r="V198" s="492">
        <v>-20.9</v>
      </c>
    </row>
    <row r="199" spans="1:22" ht="15">
      <c r="A199" s="15">
        <v>41807</v>
      </c>
      <c r="B199" s="3">
        <v>7.4413049999999998</v>
      </c>
      <c r="C199" s="3">
        <v>-6</v>
      </c>
      <c r="D199" s="3">
        <v>-10.9</v>
      </c>
      <c r="E199" s="3">
        <v>-14.3</v>
      </c>
      <c r="F199" s="3">
        <v>-11.2</v>
      </c>
      <c r="G199" s="3">
        <v>-15.6</v>
      </c>
      <c r="H199" s="3">
        <v>-14.8</v>
      </c>
      <c r="I199" s="3">
        <v>-12.2</v>
      </c>
      <c r="J199" s="3">
        <v>-9.5</v>
      </c>
      <c r="K199" s="3">
        <v>-20.399999999999999</v>
      </c>
      <c r="L199" s="3">
        <v>-16</v>
      </c>
      <c r="M199" s="3">
        <v>-10.4</v>
      </c>
      <c r="N199" s="3">
        <v>-17.5</v>
      </c>
      <c r="O199" s="3">
        <v>-11.2</v>
      </c>
      <c r="P199" s="3">
        <v>-5.0999999999999996</v>
      </c>
      <c r="Q199" s="3">
        <v>-5.4</v>
      </c>
      <c r="R199" s="3">
        <v>-7.4</v>
      </c>
      <c r="S199" s="3">
        <v>-7.8</v>
      </c>
      <c r="T199" s="492">
        <v>-2.7</v>
      </c>
      <c r="U199" s="492">
        <v>-7.2</v>
      </c>
      <c r="V199" s="492">
        <v>-22.4</v>
      </c>
    </row>
    <row r="200" spans="1:22" ht="15">
      <c r="A200" s="15">
        <v>41806</v>
      </c>
      <c r="B200" s="3">
        <v>7.3631989999999998</v>
      </c>
      <c r="C200" s="3">
        <v>-6.8</v>
      </c>
      <c r="D200" s="3">
        <v>-11.9</v>
      </c>
      <c r="E200" s="3">
        <v>-15</v>
      </c>
      <c r="F200" s="3">
        <v>-11.6</v>
      </c>
      <c r="G200" s="3">
        <v>-17</v>
      </c>
      <c r="H200" s="3">
        <v>-15.6</v>
      </c>
      <c r="I200" s="3">
        <v>-12.6</v>
      </c>
      <c r="J200" s="3">
        <v>-9.6999999999999993</v>
      </c>
      <c r="K200" s="3">
        <v>-21.6</v>
      </c>
      <c r="L200" s="3">
        <v>-16.7</v>
      </c>
      <c r="M200" s="3">
        <v>-10.7</v>
      </c>
      <c r="N200" s="3">
        <v>-17.600000000000001</v>
      </c>
      <c r="O200" s="3">
        <v>-11.1</v>
      </c>
      <c r="P200" s="3">
        <v>-5</v>
      </c>
      <c r="Q200" s="3">
        <v>-5.9</v>
      </c>
      <c r="R200" s="3">
        <v>-7.8</v>
      </c>
      <c r="S200" s="3">
        <v>-8.3000000000000007</v>
      </c>
      <c r="T200" s="492">
        <v>-2.7</v>
      </c>
      <c r="U200" s="492">
        <v>-7</v>
      </c>
      <c r="V200" s="492">
        <v>-22.1</v>
      </c>
    </row>
    <row r="201" spans="1:22" ht="15">
      <c r="A201" s="15">
        <v>41803</v>
      </c>
      <c r="B201" s="3">
        <v>7.360106</v>
      </c>
      <c r="C201" s="3">
        <v>-6.6</v>
      </c>
      <c r="D201" s="3">
        <v>-11.6</v>
      </c>
      <c r="E201" s="3">
        <v>-14.9</v>
      </c>
      <c r="F201" s="3">
        <v>-11.4</v>
      </c>
      <c r="G201" s="3">
        <v>-16.7</v>
      </c>
      <c r="H201" s="3">
        <v>-15.5</v>
      </c>
      <c r="I201" s="3">
        <v>-12.4</v>
      </c>
      <c r="J201" s="3">
        <v>-9.6</v>
      </c>
      <c r="K201" s="3">
        <v>-21.4</v>
      </c>
      <c r="L201" s="3">
        <v>-16.5</v>
      </c>
      <c r="M201" s="3">
        <v>-10.6</v>
      </c>
      <c r="N201" s="3">
        <v>-17.600000000000001</v>
      </c>
      <c r="O201" s="3">
        <v>-11.2</v>
      </c>
      <c r="P201" s="3">
        <v>-5.0999999999999996</v>
      </c>
      <c r="Q201" s="3">
        <v>-5.7</v>
      </c>
      <c r="R201" s="3">
        <v>-7.7</v>
      </c>
      <c r="S201" s="3">
        <v>-8.1999999999999993</v>
      </c>
      <c r="T201" s="492">
        <v>-2.8</v>
      </c>
      <c r="U201" s="492">
        <v>-7.2</v>
      </c>
      <c r="V201" s="492">
        <v>-22.5</v>
      </c>
    </row>
    <row r="202" spans="1:22" ht="15">
      <c r="A202" s="15">
        <v>41802</v>
      </c>
      <c r="B202" s="3">
        <v>7.3422090000000004</v>
      </c>
      <c r="C202" s="3">
        <v>-6.8</v>
      </c>
      <c r="D202" s="3">
        <v>-11.9</v>
      </c>
      <c r="E202" s="3">
        <v>-15.1</v>
      </c>
      <c r="F202" s="3">
        <v>-11.5</v>
      </c>
      <c r="G202" s="3">
        <v>-17.100000000000001</v>
      </c>
      <c r="H202" s="3">
        <v>-15.7</v>
      </c>
      <c r="I202" s="3">
        <v>-12.6</v>
      </c>
      <c r="J202" s="3">
        <v>-9.6999999999999993</v>
      </c>
      <c r="K202" s="3">
        <v>-21.8</v>
      </c>
      <c r="L202" s="3">
        <v>-16.7</v>
      </c>
      <c r="M202" s="3">
        <v>-10.7</v>
      </c>
      <c r="N202" s="3">
        <v>-17.600000000000001</v>
      </c>
      <c r="O202" s="3">
        <v>-11.1</v>
      </c>
      <c r="P202" s="3">
        <v>-5.0999999999999996</v>
      </c>
      <c r="Q202" s="3">
        <v>-5.8</v>
      </c>
      <c r="R202" s="3">
        <v>-7.8</v>
      </c>
      <c r="S202" s="3">
        <v>-8.3000000000000007</v>
      </c>
      <c r="T202" s="492">
        <v>-2.4</v>
      </c>
      <c r="U202" s="492">
        <v>-6.5</v>
      </c>
      <c r="V202" s="492">
        <v>-21.2</v>
      </c>
    </row>
    <row r="203" spans="1:22" ht="15">
      <c r="A203" s="15">
        <v>41801</v>
      </c>
      <c r="B203" s="3">
        <v>7.4022389999999998</v>
      </c>
      <c r="C203" s="3">
        <v>-6.2</v>
      </c>
      <c r="D203" s="3">
        <v>-11</v>
      </c>
      <c r="E203" s="3">
        <v>-14.5</v>
      </c>
      <c r="F203" s="3">
        <v>-11.2</v>
      </c>
      <c r="G203" s="3">
        <v>-16</v>
      </c>
      <c r="H203" s="3">
        <v>-15</v>
      </c>
      <c r="I203" s="3">
        <v>-12.2</v>
      </c>
      <c r="J203" s="3">
        <v>-9.4</v>
      </c>
      <c r="K203" s="3">
        <v>-20.8</v>
      </c>
      <c r="L203" s="3">
        <v>-16.100000000000001</v>
      </c>
      <c r="M203" s="3">
        <v>-10.4</v>
      </c>
      <c r="N203" s="3">
        <v>-17.5</v>
      </c>
      <c r="O203" s="3">
        <v>-11.2</v>
      </c>
      <c r="P203" s="3">
        <v>-5.0999999999999996</v>
      </c>
      <c r="Q203" s="3">
        <v>-5.3</v>
      </c>
      <c r="R203" s="3">
        <v>-7.5</v>
      </c>
      <c r="S203" s="3">
        <v>-7.8</v>
      </c>
      <c r="T203" s="492">
        <v>-2.2999999999999998</v>
      </c>
      <c r="U203" s="492">
        <v>-6.4</v>
      </c>
      <c r="V203" s="492">
        <v>-20.8</v>
      </c>
    </row>
    <row r="204" spans="1:22" ht="15">
      <c r="A204" s="15">
        <v>41800</v>
      </c>
      <c r="B204" s="3">
        <v>7.4127739999999998</v>
      </c>
      <c r="C204" s="3">
        <v>-6.1</v>
      </c>
      <c r="D204" s="3">
        <v>-10.8</v>
      </c>
      <c r="E204" s="3">
        <v>-14.1</v>
      </c>
      <c r="F204" s="3">
        <v>-11</v>
      </c>
      <c r="G204" s="3">
        <v>-15.6</v>
      </c>
      <c r="H204" s="3">
        <v>-14.7</v>
      </c>
      <c r="I204" s="3">
        <v>-12</v>
      </c>
      <c r="J204" s="3">
        <v>-9.1999999999999993</v>
      </c>
      <c r="K204" s="3">
        <v>-20.399999999999999</v>
      </c>
      <c r="L204" s="3">
        <v>-15.9</v>
      </c>
      <c r="M204" s="3">
        <v>-10.199999999999999</v>
      </c>
      <c r="N204" s="3">
        <v>-17</v>
      </c>
      <c r="O204" s="3">
        <v>-10.9</v>
      </c>
      <c r="P204" s="3">
        <v>-5</v>
      </c>
      <c r="Q204" s="3">
        <v>-5.2</v>
      </c>
      <c r="R204" s="3">
        <v>-7.2</v>
      </c>
      <c r="S204" s="3">
        <v>-7.6</v>
      </c>
      <c r="T204" s="492">
        <v>-2.4</v>
      </c>
      <c r="U204" s="492">
        <v>-6.7</v>
      </c>
      <c r="V204" s="492">
        <v>-21.2</v>
      </c>
    </row>
    <row r="205" spans="1:22" ht="15">
      <c r="A205" s="15">
        <v>41799</v>
      </c>
      <c r="B205" s="3">
        <v>7.3950240000000003</v>
      </c>
      <c r="C205" s="3">
        <v>-6.4</v>
      </c>
      <c r="D205" s="3">
        <v>-11.1</v>
      </c>
      <c r="E205" s="3">
        <v>-14.3</v>
      </c>
      <c r="F205" s="3">
        <v>-11.1</v>
      </c>
      <c r="G205" s="3">
        <v>-16</v>
      </c>
      <c r="H205" s="3">
        <v>-14.9</v>
      </c>
      <c r="I205" s="3">
        <v>-12.1</v>
      </c>
      <c r="J205" s="3">
        <v>-9.3000000000000007</v>
      </c>
      <c r="K205" s="3">
        <v>-20.7</v>
      </c>
      <c r="L205" s="3">
        <v>-16</v>
      </c>
      <c r="M205" s="3">
        <v>-10.199999999999999</v>
      </c>
      <c r="N205" s="3">
        <v>-17</v>
      </c>
      <c r="O205" s="3">
        <v>-10.9</v>
      </c>
      <c r="P205" s="3">
        <v>-5</v>
      </c>
      <c r="Q205" s="3">
        <v>-5.6</v>
      </c>
      <c r="R205" s="3">
        <v>-7.5</v>
      </c>
      <c r="S205" s="3">
        <v>-8.1</v>
      </c>
      <c r="T205" s="492">
        <v>-2.6</v>
      </c>
      <c r="U205" s="492">
        <v>-7</v>
      </c>
      <c r="V205" s="492">
        <v>-21.7</v>
      </c>
    </row>
    <row r="206" spans="1:22" ht="15">
      <c r="A206" s="15">
        <v>41796</v>
      </c>
      <c r="B206" s="3">
        <v>7.3649149999999999</v>
      </c>
      <c r="C206" s="3">
        <v>-6.7</v>
      </c>
      <c r="D206" s="3">
        <v>-11.4</v>
      </c>
      <c r="E206" s="3">
        <v>-14.6</v>
      </c>
      <c r="F206" s="3">
        <v>-11.2</v>
      </c>
      <c r="G206" s="3">
        <v>-16.399999999999999</v>
      </c>
      <c r="H206" s="3">
        <v>-15.1</v>
      </c>
      <c r="I206" s="3">
        <v>-12.2</v>
      </c>
      <c r="J206" s="3">
        <v>-9.3000000000000007</v>
      </c>
      <c r="K206" s="3">
        <v>-21.1</v>
      </c>
      <c r="L206" s="3">
        <v>-16.2</v>
      </c>
      <c r="M206" s="3">
        <v>-10.3</v>
      </c>
      <c r="N206" s="3">
        <v>-17.100000000000001</v>
      </c>
      <c r="O206" s="3">
        <v>-10.9</v>
      </c>
      <c r="P206" s="3">
        <v>-5</v>
      </c>
      <c r="Q206" s="3">
        <v>-5.8</v>
      </c>
      <c r="R206" s="3">
        <v>-7.8</v>
      </c>
      <c r="S206" s="3">
        <v>-8.3000000000000007</v>
      </c>
      <c r="T206" s="492">
        <v>-2.8</v>
      </c>
      <c r="U206" s="492">
        <v>-7.1</v>
      </c>
      <c r="V206" s="492">
        <v>-21.8</v>
      </c>
    </row>
    <row r="207" spans="1:22" ht="15">
      <c r="A207" s="15">
        <v>41795</v>
      </c>
      <c r="B207" s="3">
        <v>7.3445400000000003</v>
      </c>
      <c r="C207" s="3">
        <v>-6.9</v>
      </c>
      <c r="D207" s="3">
        <v>-11.5</v>
      </c>
      <c r="E207" s="3">
        <v>-14.6</v>
      </c>
      <c r="F207" s="3">
        <v>-11.3</v>
      </c>
      <c r="G207" s="3">
        <v>-16.600000000000001</v>
      </c>
      <c r="H207" s="3">
        <v>-15.2</v>
      </c>
      <c r="I207" s="3">
        <v>-12.2</v>
      </c>
      <c r="J207" s="3">
        <v>-9.3000000000000007</v>
      </c>
      <c r="K207" s="3">
        <v>-21.2</v>
      </c>
      <c r="L207" s="3">
        <v>-16.3</v>
      </c>
      <c r="M207" s="3">
        <v>-10.199999999999999</v>
      </c>
      <c r="N207" s="3">
        <v>-17.100000000000001</v>
      </c>
      <c r="O207" s="3">
        <v>-10.8</v>
      </c>
      <c r="P207" s="3">
        <v>-5</v>
      </c>
      <c r="Q207" s="3">
        <v>-5.9</v>
      </c>
      <c r="R207" s="3">
        <v>-7.9</v>
      </c>
      <c r="S207" s="3">
        <v>-8.5</v>
      </c>
      <c r="T207" s="492">
        <v>-2.6</v>
      </c>
      <c r="U207" s="492">
        <v>-6.8</v>
      </c>
      <c r="V207" s="492">
        <v>-21</v>
      </c>
    </row>
    <row r="208" spans="1:22" ht="15">
      <c r="A208" s="15">
        <v>41794</v>
      </c>
      <c r="B208" s="3">
        <v>7.3753640000000003</v>
      </c>
      <c r="C208" s="3">
        <v>-6.5</v>
      </c>
      <c r="D208" s="3">
        <v>-11</v>
      </c>
      <c r="E208" s="3">
        <v>-14.3</v>
      </c>
      <c r="F208" s="3">
        <v>-11.1</v>
      </c>
      <c r="G208" s="3">
        <v>-16</v>
      </c>
      <c r="H208" s="3">
        <v>-14.9</v>
      </c>
      <c r="I208" s="3">
        <v>-12</v>
      </c>
      <c r="J208" s="3">
        <v>-9.1999999999999993</v>
      </c>
      <c r="K208" s="3">
        <v>-20.7</v>
      </c>
      <c r="L208" s="3">
        <v>-16</v>
      </c>
      <c r="M208" s="3">
        <v>-10.1</v>
      </c>
      <c r="N208" s="3">
        <v>-17</v>
      </c>
      <c r="O208" s="3">
        <v>-10.8</v>
      </c>
      <c r="P208" s="3">
        <v>-5</v>
      </c>
      <c r="Q208" s="3">
        <v>-5.6</v>
      </c>
      <c r="R208" s="3">
        <v>-7.7</v>
      </c>
      <c r="S208" s="3">
        <v>-8.1999999999999993</v>
      </c>
      <c r="T208" s="492">
        <v>-2.6</v>
      </c>
      <c r="U208" s="492">
        <v>-6.8</v>
      </c>
      <c r="V208" s="492">
        <v>-21.2</v>
      </c>
    </row>
    <row r="209" spans="1:22" ht="15">
      <c r="A209" s="15">
        <v>41793</v>
      </c>
      <c r="B209" s="3">
        <v>7.3772080000000004</v>
      </c>
      <c r="C209" s="3">
        <v>-6.6</v>
      </c>
      <c r="D209" s="3">
        <v>-11.2</v>
      </c>
      <c r="E209" s="3">
        <v>-14.4</v>
      </c>
      <c r="F209" s="3">
        <v>-11.2</v>
      </c>
      <c r="G209" s="3">
        <v>-16.2</v>
      </c>
      <c r="H209" s="3">
        <v>-14.9</v>
      </c>
      <c r="I209" s="3">
        <v>-12.2</v>
      </c>
      <c r="J209" s="3">
        <v>-9.1999999999999993</v>
      </c>
      <c r="K209" s="3">
        <v>-20.8</v>
      </c>
      <c r="L209" s="3">
        <v>-16.100000000000001</v>
      </c>
      <c r="M209" s="3">
        <v>-10.199999999999999</v>
      </c>
      <c r="N209" s="3">
        <v>-17.100000000000001</v>
      </c>
      <c r="O209" s="3">
        <v>-10.9</v>
      </c>
      <c r="P209" s="3">
        <v>-5</v>
      </c>
      <c r="Q209" s="3">
        <v>-5.8</v>
      </c>
      <c r="R209" s="3">
        <v>-7.7</v>
      </c>
      <c r="S209" s="3">
        <v>-8.3000000000000007</v>
      </c>
      <c r="T209" s="492">
        <v>-3.1</v>
      </c>
      <c r="U209" s="492">
        <v>-7.7</v>
      </c>
      <c r="V209" s="492">
        <v>-22.7</v>
      </c>
    </row>
    <row r="210" spans="1:22" ht="15">
      <c r="A210" s="15">
        <v>41792</v>
      </c>
      <c r="B210" s="3">
        <v>7.298362</v>
      </c>
      <c r="C210" s="3">
        <v>-7.4</v>
      </c>
      <c r="D210" s="3">
        <v>-12.2</v>
      </c>
      <c r="E210" s="3">
        <v>-15.1</v>
      </c>
      <c r="F210" s="3">
        <v>-11.6</v>
      </c>
      <c r="G210" s="3">
        <v>-17.5</v>
      </c>
      <c r="H210" s="3">
        <v>-15.6</v>
      </c>
      <c r="I210" s="3">
        <v>-12.6</v>
      </c>
      <c r="J210" s="3">
        <v>-9.5</v>
      </c>
      <c r="K210" s="3">
        <v>-22</v>
      </c>
      <c r="L210" s="3">
        <v>-16.7</v>
      </c>
      <c r="M210" s="3">
        <v>-10.4</v>
      </c>
      <c r="N210" s="3">
        <v>-17.2</v>
      </c>
      <c r="O210" s="3">
        <v>-10.9</v>
      </c>
      <c r="P210" s="3">
        <v>-5</v>
      </c>
      <c r="Q210" s="3">
        <v>-6.4</v>
      </c>
      <c r="R210" s="3">
        <v>-8.1999999999999993</v>
      </c>
      <c r="S210" s="3">
        <v>-9</v>
      </c>
      <c r="T210" s="492">
        <v>-3.8</v>
      </c>
      <c r="U210" s="492">
        <v>-8.8000000000000007</v>
      </c>
      <c r="V210" s="492">
        <v>-24.5</v>
      </c>
    </row>
    <row r="211" spans="1:22" ht="15">
      <c r="A211" s="15">
        <v>41789</v>
      </c>
      <c r="B211" s="3">
        <v>7.1980000000000004</v>
      </c>
      <c r="C211" s="3">
        <v>-8.5</v>
      </c>
      <c r="D211" s="3">
        <v>-13.5</v>
      </c>
      <c r="E211" s="3">
        <v>-16</v>
      </c>
      <c r="F211" s="3">
        <v>-12.2</v>
      </c>
      <c r="G211" s="3">
        <v>-19.2</v>
      </c>
      <c r="H211" s="3">
        <v>-16.5</v>
      </c>
      <c r="I211" s="3">
        <v>-13.2</v>
      </c>
      <c r="J211" s="3">
        <v>-9.6999999999999993</v>
      </c>
      <c r="K211" s="3">
        <v>-23.5</v>
      </c>
      <c r="L211" s="3">
        <v>-17.600000000000001</v>
      </c>
      <c r="M211" s="3">
        <v>-10.7</v>
      </c>
      <c r="N211" s="3">
        <v>-17.399999999999999</v>
      </c>
      <c r="O211" s="3">
        <v>-10.8</v>
      </c>
      <c r="P211" s="3">
        <v>-4.9000000000000004</v>
      </c>
      <c r="Q211" s="3">
        <v>-7.2</v>
      </c>
      <c r="R211" s="3">
        <v>-8.9</v>
      </c>
      <c r="S211" s="3">
        <v>-9.9</v>
      </c>
      <c r="T211" s="492">
        <v>-3.9</v>
      </c>
      <c r="U211" s="492">
        <v>-9</v>
      </c>
      <c r="V211" s="492">
        <v>-24.8</v>
      </c>
    </row>
    <row r="212" spans="1:22" ht="15">
      <c r="A212" s="15">
        <v>41788</v>
      </c>
      <c r="B212" s="3">
        <v>7.1859999999999999</v>
      </c>
      <c r="C212" s="3">
        <v>-8.6999999999999993</v>
      </c>
      <c r="D212" s="3">
        <v>-13.7</v>
      </c>
      <c r="E212" s="3">
        <v>-16.2</v>
      </c>
      <c r="F212" s="3">
        <v>-12.2</v>
      </c>
      <c r="G212" s="3">
        <v>-19.5</v>
      </c>
      <c r="H212" s="3">
        <v>-16.7</v>
      </c>
      <c r="I212" s="3">
        <v>-13.2</v>
      </c>
      <c r="J212" s="3">
        <v>-9.6999999999999993</v>
      </c>
      <c r="K212" s="3">
        <v>-23.8</v>
      </c>
      <c r="L212" s="3">
        <v>-17.7</v>
      </c>
      <c r="M212" s="3">
        <v>-10.7</v>
      </c>
      <c r="N212" s="3">
        <v>-17.5</v>
      </c>
      <c r="O212" s="3">
        <v>-10.7</v>
      </c>
      <c r="P212" s="3">
        <v>-4.9000000000000004</v>
      </c>
      <c r="Q212" s="3">
        <v>-7.3</v>
      </c>
      <c r="R212" s="3">
        <v>-9</v>
      </c>
      <c r="S212" s="3">
        <v>-10.1</v>
      </c>
      <c r="T212" s="492">
        <v>-4</v>
      </c>
      <c r="U212" s="492">
        <v>-9.4</v>
      </c>
      <c r="V212" s="492">
        <v>-25.5</v>
      </c>
    </row>
    <row r="213" spans="1:22" ht="15">
      <c r="A213" s="15">
        <v>41787</v>
      </c>
      <c r="B213" s="3">
        <v>7.1609999999999996</v>
      </c>
      <c r="C213" s="3">
        <v>-9.1999999999999993</v>
      </c>
      <c r="D213" s="3">
        <v>-14.2</v>
      </c>
      <c r="E213" s="3">
        <v>-16.5</v>
      </c>
      <c r="F213" s="3">
        <v>-12.6</v>
      </c>
      <c r="G213" s="3">
        <v>-20.100000000000001</v>
      </c>
      <c r="H213" s="3">
        <v>-17</v>
      </c>
      <c r="I213" s="3">
        <v>-13.7</v>
      </c>
      <c r="J213" s="3">
        <v>-9.9</v>
      </c>
      <c r="K213" s="3">
        <v>-24.4</v>
      </c>
      <c r="L213" s="3">
        <v>-18.100000000000001</v>
      </c>
      <c r="M213" s="3">
        <v>-10.9</v>
      </c>
      <c r="N213" s="3">
        <v>-17.399999999999999</v>
      </c>
      <c r="O213" s="3">
        <v>-10.7</v>
      </c>
      <c r="P213" s="3">
        <v>-4.8</v>
      </c>
      <c r="Q213" s="3">
        <v>-7.7</v>
      </c>
      <c r="R213" s="3">
        <v>-9.1999999999999993</v>
      </c>
      <c r="S213" s="3">
        <v>-10.6</v>
      </c>
      <c r="T213" s="492">
        <v>-3.1</v>
      </c>
      <c r="U213" s="492">
        <v>-7.9</v>
      </c>
      <c r="V213" s="492">
        <v>-23.4</v>
      </c>
    </row>
    <row r="214" spans="1:22" ht="15">
      <c r="A214" s="15">
        <v>41786</v>
      </c>
      <c r="B214" s="3">
        <v>7.3170000000000002</v>
      </c>
      <c r="C214" s="3">
        <v>-7.7</v>
      </c>
      <c r="D214" s="3">
        <v>-12.6</v>
      </c>
      <c r="E214" s="3">
        <v>-15.5</v>
      </c>
      <c r="F214" s="3">
        <v>-11.9</v>
      </c>
      <c r="G214" s="3">
        <v>-18.100000000000001</v>
      </c>
      <c r="H214" s="3">
        <v>-16</v>
      </c>
      <c r="I214" s="3">
        <v>-12.9</v>
      </c>
      <c r="J214" s="3">
        <v>-9.6999999999999993</v>
      </c>
      <c r="K214" s="3">
        <v>-22.7</v>
      </c>
      <c r="L214" s="3">
        <v>-17.2</v>
      </c>
      <c r="M214" s="3">
        <v>-10.7</v>
      </c>
      <c r="N214" s="3">
        <v>-17.399999999999999</v>
      </c>
      <c r="O214" s="3">
        <v>-10.9</v>
      </c>
      <c r="P214" s="3">
        <v>-4.9000000000000004</v>
      </c>
      <c r="Q214" s="3">
        <v>-6.7</v>
      </c>
      <c r="R214" s="3">
        <v>-8.4</v>
      </c>
      <c r="S214" s="3">
        <v>-9.4</v>
      </c>
      <c r="T214" s="492">
        <v>-3</v>
      </c>
      <c r="U214" s="492">
        <v>-7.5</v>
      </c>
      <c r="V214" s="492">
        <v>-22.9</v>
      </c>
    </row>
    <row r="215" spans="1:22" ht="15">
      <c r="A215" s="15">
        <v>41782</v>
      </c>
      <c r="B215" s="3">
        <v>7.35</v>
      </c>
      <c r="C215" s="3">
        <v>-7.2</v>
      </c>
      <c r="D215" s="3">
        <v>-12.2</v>
      </c>
      <c r="E215" s="3">
        <v>-15.3</v>
      </c>
      <c r="F215" s="3">
        <v>-11.6</v>
      </c>
      <c r="G215" s="3">
        <v>-17.600000000000001</v>
      </c>
      <c r="H215" s="3">
        <v>-15.8</v>
      </c>
      <c r="I215" s="3">
        <v>-12.6</v>
      </c>
      <c r="J215" s="3">
        <v>-9.6</v>
      </c>
      <c r="K215" s="3">
        <v>-22.3</v>
      </c>
      <c r="L215" s="3">
        <v>-16.899999999999999</v>
      </c>
      <c r="M215" s="3">
        <v>-10.6</v>
      </c>
      <c r="N215" s="3">
        <v>-17.5</v>
      </c>
      <c r="O215" s="3">
        <v>-11</v>
      </c>
      <c r="P215" s="3">
        <v>-5</v>
      </c>
      <c r="Q215" s="3">
        <v>-6.4</v>
      </c>
      <c r="R215" s="3">
        <v>-8.3000000000000007</v>
      </c>
      <c r="S215" s="3">
        <v>-9</v>
      </c>
      <c r="T215" s="492">
        <v>-2.9</v>
      </c>
      <c r="U215" s="492">
        <v>-7.4</v>
      </c>
      <c r="V215" s="492">
        <v>-22.6</v>
      </c>
    </row>
    <row r="216" spans="1:22" ht="15">
      <c r="A216" s="15">
        <v>41781</v>
      </c>
      <c r="B216" s="3">
        <v>7.3570000000000002</v>
      </c>
      <c r="C216" s="3">
        <v>-7.1</v>
      </c>
      <c r="D216" s="3">
        <v>-12</v>
      </c>
      <c r="E216" s="3">
        <v>-15.2</v>
      </c>
      <c r="F216" s="3">
        <v>-11.6</v>
      </c>
      <c r="G216" s="3">
        <v>-17.399999999999999</v>
      </c>
      <c r="H216" s="3">
        <v>-15.7</v>
      </c>
      <c r="I216" s="3">
        <v>-12.6</v>
      </c>
      <c r="J216" s="3">
        <v>-9.5</v>
      </c>
      <c r="K216" s="3">
        <v>-22.1</v>
      </c>
      <c r="L216" s="3">
        <v>-16.8</v>
      </c>
      <c r="M216" s="3">
        <v>-10.5</v>
      </c>
      <c r="N216" s="3">
        <v>-17.5</v>
      </c>
      <c r="O216" s="3">
        <v>-11</v>
      </c>
      <c r="P216" s="3">
        <v>-5</v>
      </c>
      <c r="Q216" s="3">
        <v>-6.3</v>
      </c>
      <c r="R216" s="3">
        <v>-8.3000000000000007</v>
      </c>
      <c r="S216" s="3">
        <v>-9</v>
      </c>
      <c r="T216" s="492">
        <v>-3</v>
      </c>
      <c r="U216" s="492">
        <v>-7.6</v>
      </c>
      <c r="V216" s="492">
        <v>-22.9</v>
      </c>
    </row>
    <row r="217" spans="1:22" ht="15">
      <c r="A217" s="15">
        <v>41780</v>
      </c>
      <c r="B217" s="3">
        <v>7.351</v>
      </c>
      <c r="C217" s="3">
        <v>-7.3</v>
      </c>
      <c r="D217" s="3">
        <v>-12.3</v>
      </c>
      <c r="E217" s="3">
        <v>-15.3</v>
      </c>
      <c r="F217" s="3">
        <v>-11.6</v>
      </c>
      <c r="G217" s="3">
        <v>-17.7</v>
      </c>
      <c r="H217" s="3">
        <v>-15.8</v>
      </c>
      <c r="I217" s="3">
        <v>-12.6</v>
      </c>
      <c r="J217" s="3">
        <v>-9.6</v>
      </c>
      <c r="K217" s="3">
        <v>-22.3</v>
      </c>
      <c r="L217" s="3">
        <v>-16.899999999999999</v>
      </c>
      <c r="M217" s="3">
        <v>-10.5</v>
      </c>
      <c r="N217" s="3">
        <v>-17.5</v>
      </c>
      <c r="O217" s="3">
        <v>-11</v>
      </c>
      <c r="P217" s="3">
        <v>-5</v>
      </c>
      <c r="Q217" s="3">
        <v>-6.5</v>
      </c>
      <c r="R217" s="3">
        <v>-8.4</v>
      </c>
      <c r="S217" s="3">
        <v>-9.1999999999999993</v>
      </c>
      <c r="T217" s="492">
        <v>-3.1</v>
      </c>
      <c r="U217" s="492">
        <v>-7.8</v>
      </c>
      <c r="V217" s="492">
        <v>-23.2</v>
      </c>
    </row>
    <row r="218" spans="1:22" ht="15">
      <c r="A218" s="15">
        <v>41779</v>
      </c>
      <c r="B218" s="3">
        <v>7.3369999999999997</v>
      </c>
      <c r="C218" s="3">
        <v>-7.6</v>
      </c>
      <c r="D218" s="3">
        <v>-12.5</v>
      </c>
      <c r="E218" s="3">
        <v>-15.4</v>
      </c>
      <c r="F218" s="3">
        <v>-11.8</v>
      </c>
      <c r="G218" s="3">
        <v>-17.899999999999999</v>
      </c>
      <c r="H218" s="3">
        <v>-15.9</v>
      </c>
      <c r="I218" s="3">
        <v>-12.8</v>
      </c>
      <c r="J218" s="3">
        <v>-9.6</v>
      </c>
      <c r="K218" s="3">
        <v>-22.6</v>
      </c>
      <c r="L218" s="3">
        <v>-17.100000000000001</v>
      </c>
      <c r="M218" s="3">
        <v>-10.6</v>
      </c>
      <c r="N218" s="3">
        <v>-17.5</v>
      </c>
      <c r="O218" s="3">
        <v>-10.9</v>
      </c>
      <c r="P218" s="3">
        <v>-5</v>
      </c>
      <c r="Q218" s="3">
        <v>-6.6</v>
      </c>
      <c r="R218" s="3">
        <v>-8.5</v>
      </c>
      <c r="S218" s="3">
        <v>-9.3000000000000007</v>
      </c>
      <c r="T218" s="492">
        <v>-2.8</v>
      </c>
      <c r="U218" s="492">
        <v>-7.3</v>
      </c>
      <c r="V218" s="492">
        <v>-22.4</v>
      </c>
    </row>
    <row r="219" spans="1:22" ht="15">
      <c r="A219" s="15">
        <v>41778</v>
      </c>
      <c r="B219" s="3">
        <v>7.3730000000000002</v>
      </c>
      <c r="C219" s="3">
        <v>-7.1</v>
      </c>
      <c r="D219" s="3">
        <v>-11.9</v>
      </c>
      <c r="E219" s="3">
        <v>-15</v>
      </c>
      <c r="F219" s="3">
        <v>-11.6</v>
      </c>
      <c r="G219" s="3">
        <v>-17.2</v>
      </c>
      <c r="H219" s="3">
        <v>-15.6</v>
      </c>
      <c r="I219" s="3">
        <v>-12.6</v>
      </c>
      <c r="J219" s="3">
        <v>-9.5</v>
      </c>
      <c r="K219" s="3">
        <v>-21.9</v>
      </c>
      <c r="L219" s="3">
        <v>-16.8</v>
      </c>
      <c r="M219" s="3">
        <v>-10.5</v>
      </c>
      <c r="N219" s="3">
        <v>-17.5</v>
      </c>
      <c r="O219" s="3">
        <v>-10.9</v>
      </c>
      <c r="P219" s="3">
        <v>-5</v>
      </c>
      <c r="Q219" s="3">
        <v>-6.2</v>
      </c>
      <c r="R219" s="3">
        <v>-8.1</v>
      </c>
      <c r="S219" s="3">
        <v>-8.8000000000000007</v>
      </c>
      <c r="T219" s="492">
        <v>-3.1</v>
      </c>
      <c r="U219" s="492">
        <v>-7.7</v>
      </c>
      <c r="V219" s="492">
        <v>-23</v>
      </c>
    </row>
    <row r="220" spans="1:22" ht="15">
      <c r="A220" s="15">
        <v>41775</v>
      </c>
      <c r="B220" s="3">
        <v>7.3179999999999996</v>
      </c>
      <c r="C220" s="3">
        <v>-7.4</v>
      </c>
      <c r="D220" s="3">
        <v>-12.3</v>
      </c>
      <c r="E220" s="3">
        <v>-15.4</v>
      </c>
      <c r="F220" s="3">
        <v>-11.7</v>
      </c>
      <c r="G220" s="3">
        <v>-17.7</v>
      </c>
      <c r="H220" s="3">
        <v>-15.9</v>
      </c>
      <c r="I220" s="3">
        <v>-12.7</v>
      </c>
      <c r="J220" s="3">
        <v>-9.6</v>
      </c>
      <c r="K220" s="3">
        <v>-22.4</v>
      </c>
      <c r="L220" s="3">
        <v>-17</v>
      </c>
      <c r="M220" s="3">
        <v>-10.6</v>
      </c>
      <c r="N220" s="3">
        <v>-17.7</v>
      </c>
      <c r="O220" s="3">
        <v>-10.9</v>
      </c>
      <c r="P220" s="3">
        <v>-5</v>
      </c>
      <c r="Q220" s="3">
        <v>-6.5</v>
      </c>
      <c r="R220" s="3">
        <v>-8.4</v>
      </c>
      <c r="S220" s="3">
        <v>-9</v>
      </c>
      <c r="T220" s="492">
        <v>-3.4</v>
      </c>
      <c r="U220" s="492">
        <v>-8.1</v>
      </c>
      <c r="V220" s="492">
        <v>-23.7</v>
      </c>
    </row>
    <row r="221" spans="1:22" ht="15">
      <c r="A221" s="15">
        <v>41774</v>
      </c>
      <c r="B221" s="3">
        <v>7.2830000000000004</v>
      </c>
      <c r="C221" s="3">
        <v>-7.8</v>
      </c>
      <c r="D221" s="3">
        <v>-12.8</v>
      </c>
      <c r="E221" s="3">
        <v>-15.7</v>
      </c>
      <c r="F221" s="3">
        <v>-11.9</v>
      </c>
      <c r="G221" s="3">
        <v>-18.399999999999999</v>
      </c>
      <c r="H221" s="3">
        <v>-16.2</v>
      </c>
      <c r="I221" s="3">
        <v>-12.9</v>
      </c>
      <c r="J221" s="3">
        <v>-9.6999999999999993</v>
      </c>
      <c r="K221" s="3">
        <v>-23</v>
      </c>
      <c r="L221" s="3">
        <v>-17.3</v>
      </c>
      <c r="M221" s="3">
        <v>-10.7</v>
      </c>
      <c r="N221" s="3">
        <v>-17.7</v>
      </c>
      <c r="O221" s="3">
        <v>-10.9</v>
      </c>
      <c r="P221" s="3">
        <v>-5</v>
      </c>
      <c r="Q221" s="3">
        <v>-6.6</v>
      </c>
      <c r="R221" s="3">
        <v>-8.5</v>
      </c>
      <c r="S221" s="3">
        <v>-9.1999999999999993</v>
      </c>
      <c r="T221" s="492">
        <v>-3.1</v>
      </c>
      <c r="U221" s="492">
        <v>-7.8</v>
      </c>
      <c r="V221" s="492">
        <v>-23.3</v>
      </c>
    </row>
    <row r="222" spans="1:22" ht="15">
      <c r="A222" s="15">
        <v>41773</v>
      </c>
      <c r="B222" s="3">
        <v>7.3209999999999997</v>
      </c>
      <c r="C222" s="3">
        <v>-7.4</v>
      </c>
      <c r="D222" s="3">
        <v>-12.5</v>
      </c>
      <c r="E222" s="3">
        <v>-15.6</v>
      </c>
      <c r="F222" s="3">
        <v>-11.8</v>
      </c>
      <c r="G222" s="3">
        <v>-18</v>
      </c>
      <c r="H222" s="3">
        <v>-16.100000000000001</v>
      </c>
      <c r="I222" s="3">
        <v>-12.8</v>
      </c>
      <c r="J222" s="3">
        <v>-9.6999999999999993</v>
      </c>
      <c r="K222" s="3">
        <v>-22.8</v>
      </c>
      <c r="L222" s="3">
        <v>-17.2</v>
      </c>
      <c r="M222" s="3">
        <v>-10.7</v>
      </c>
      <c r="N222" s="3">
        <v>-17.600000000000001</v>
      </c>
      <c r="O222" s="3">
        <v>-10.9</v>
      </c>
      <c r="P222" s="3">
        <v>-5</v>
      </c>
      <c r="Q222" s="3">
        <v>-6.4</v>
      </c>
      <c r="R222" s="3">
        <v>-8.4</v>
      </c>
      <c r="S222" s="3">
        <v>-9</v>
      </c>
      <c r="T222" s="492">
        <v>-2.4</v>
      </c>
      <c r="U222" s="492">
        <v>-6.6</v>
      </c>
      <c r="V222" s="492">
        <v>-21.3</v>
      </c>
    </row>
    <row r="223" spans="1:22" ht="15">
      <c r="A223" s="15">
        <v>41772</v>
      </c>
      <c r="B223" s="3">
        <v>7.4530000000000003</v>
      </c>
      <c r="C223" s="3">
        <v>-6.3</v>
      </c>
      <c r="D223" s="3">
        <v>-11.1</v>
      </c>
      <c r="E223" s="3">
        <v>-14.6</v>
      </c>
      <c r="F223" s="3">
        <v>-11.3</v>
      </c>
      <c r="G223" s="3">
        <v>-16.100000000000001</v>
      </c>
      <c r="H223" s="3">
        <v>-15.1</v>
      </c>
      <c r="I223" s="3">
        <v>-12.3</v>
      </c>
      <c r="J223" s="3">
        <v>-9.5</v>
      </c>
      <c r="K223" s="3">
        <v>-21.1</v>
      </c>
      <c r="L223" s="3">
        <v>-16.399999999999999</v>
      </c>
      <c r="M223" s="3">
        <v>-10.5</v>
      </c>
      <c r="N223" s="3">
        <v>-17.600000000000001</v>
      </c>
      <c r="O223" s="3">
        <v>-11.1</v>
      </c>
      <c r="P223" s="3">
        <v>-5.0999999999999996</v>
      </c>
      <c r="Q223" s="3">
        <v>-5.5</v>
      </c>
      <c r="R223" s="3">
        <v>-7.6</v>
      </c>
      <c r="S223" s="3">
        <v>-8.1</v>
      </c>
      <c r="T223" s="492">
        <v>-2.2000000000000002</v>
      </c>
      <c r="U223" s="492">
        <v>-6.3</v>
      </c>
      <c r="V223" s="492">
        <v>-20.7</v>
      </c>
    </row>
    <row r="224" spans="1:22" ht="15">
      <c r="A224" s="15">
        <v>41771</v>
      </c>
      <c r="B224" s="3">
        <v>7.4829999999999997</v>
      </c>
      <c r="C224" s="3">
        <v>-6</v>
      </c>
      <c r="D224" s="3">
        <v>-10.8</v>
      </c>
      <c r="E224" s="3">
        <v>-14.4</v>
      </c>
      <c r="F224" s="3">
        <v>-11.2</v>
      </c>
      <c r="G224" s="3">
        <v>-15.7</v>
      </c>
      <c r="H224" s="3">
        <v>-14.9</v>
      </c>
      <c r="I224" s="3">
        <v>-12.2</v>
      </c>
      <c r="J224" s="3">
        <v>-9.4</v>
      </c>
      <c r="K224" s="3">
        <v>-20.8</v>
      </c>
      <c r="L224" s="3">
        <v>-16.2</v>
      </c>
      <c r="M224" s="3">
        <v>-10.4</v>
      </c>
      <c r="N224" s="3">
        <v>-17.600000000000001</v>
      </c>
      <c r="O224" s="3">
        <v>-11.1</v>
      </c>
      <c r="P224" s="3">
        <v>-5.0999999999999996</v>
      </c>
      <c r="Q224" s="3">
        <v>-5.3</v>
      </c>
      <c r="R224" s="3">
        <v>-7.5</v>
      </c>
      <c r="S224" s="3">
        <v>-7.9</v>
      </c>
      <c r="T224" s="492">
        <v>-2.5</v>
      </c>
      <c r="U224" s="492">
        <v>-6.7</v>
      </c>
      <c r="V224" s="492">
        <v>-21.6</v>
      </c>
    </row>
    <row r="225" spans="1:22" ht="15">
      <c r="A225" s="15">
        <v>41768</v>
      </c>
      <c r="B225" s="3">
        <v>7.4340000000000002</v>
      </c>
      <c r="C225" s="3">
        <v>-6.4</v>
      </c>
      <c r="D225" s="3">
        <v>-11.3</v>
      </c>
      <c r="E225" s="3">
        <v>-14.8</v>
      </c>
      <c r="F225" s="3">
        <v>-11.3</v>
      </c>
      <c r="G225" s="3">
        <v>-16.399999999999999</v>
      </c>
      <c r="H225" s="3">
        <v>-15.3</v>
      </c>
      <c r="I225" s="3">
        <v>-12.3</v>
      </c>
      <c r="J225" s="3">
        <v>-9.5</v>
      </c>
      <c r="K225" s="3">
        <v>-21.5</v>
      </c>
      <c r="L225" s="3">
        <v>-16.5</v>
      </c>
      <c r="M225" s="3">
        <v>-10.6</v>
      </c>
      <c r="N225" s="3">
        <v>-17.8</v>
      </c>
      <c r="O225" s="3">
        <v>-11.1</v>
      </c>
      <c r="P225" s="3">
        <v>-5.0999999999999996</v>
      </c>
      <c r="Q225" s="3">
        <v>-5.6</v>
      </c>
      <c r="R225" s="3">
        <v>-7.8</v>
      </c>
      <c r="S225" s="3">
        <v>-8.1999999999999993</v>
      </c>
      <c r="T225" s="492">
        <v>-2.8</v>
      </c>
      <c r="U225" s="492">
        <v>-7.2</v>
      </c>
      <c r="V225" s="492">
        <v>-22.3</v>
      </c>
    </row>
    <row r="226" spans="1:22" ht="15">
      <c r="A226" s="15">
        <v>41767</v>
      </c>
      <c r="B226" s="3">
        <v>7.3730000000000002</v>
      </c>
      <c r="C226" s="3">
        <v>-6.9</v>
      </c>
      <c r="D226" s="3">
        <v>-11.8</v>
      </c>
      <c r="E226" s="3">
        <v>-15.1</v>
      </c>
      <c r="F226" s="3">
        <v>-11.5</v>
      </c>
      <c r="G226" s="3">
        <v>-17.100000000000001</v>
      </c>
      <c r="H226" s="3">
        <v>-15.6</v>
      </c>
      <c r="I226" s="3">
        <v>-12.4</v>
      </c>
      <c r="J226" s="3">
        <v>-9.5</v>
      </c>
      <c r="K226" s="3">
        <v>-22</v>
      </c>
      <c r="L226" s="3">
        <v>-16.7</v>
      </c>
      <c r="M226" s="3">
        <v>-10.5</v>
      </c>
      <c r="N226" s="3">
        <v>-17.399999999999999</v>
      </c>
      <c r="O226" s="3">
        <v>-10.8</v>
      </c>
      <c r="P226" s="3">
        <v>-5</v>
      </c>
      <c r="Q226" s="3">
        <v>-6</v>
      </c>
      <c r="R226" s="3">
        <v>-8</v>
      </c>
      <c r="S226" s="3">
        <v>-8.5</v>
      </c>
      <c r="T226" s="492">
        <v>-2.7</v>
      </c>
      <c r="U226" s="492">
        <v>-7.2</v>
      </c>
      <c r="V226" s="492">
        <v>-22.1</v>
      </c>
    </row>
    <row r="227" spans="1:22" ht="15">
      <c r="A227" s="15">
        <v>41766</v>
      </c>
      <c r="B227" s="3">
        <v>7.4029999999999996</v>
      </c>
      <c r="C227" s="3">
        <v>-6.9</v>
      </c>
      <c r="D227" s="3">
        <v>-11.7</v>
      </c>
      <c r="E227" s="3">
        <v>-14.9</v>
      </c>
      <c r="F227" s="3">
        <v>-11.5</v>
      </c>
      <c r="G227" s="3">
        <v>-16.899999999999999</v>
      </c>
      <c r="H227" s="3">
        <v>-15.5</v>
      </c>
      <c r="I227" s="3">
        <v>-12.5</v>
      </c>
      <c r="J227" s="3">
        <v>-9.5</v>
      </c>
      <c r="K227" s="3">
        <v>-21.8</v>
      </c>
      <c r="L227" s="3">
        <v>-16.7</v>
      </c>
      <c r="M227" s="3">
        <v>-10.5</v>
      </c>
      <c r="N227" s="3">
        <v>-17.399999999999999</v>
      </c>
      <c r="O227" s="3">
        <v>-10.8</v>
      </c>
      <c r="P227" s="3">
        <v>-4.9000000000000004</v>
      </c>
      <c r="Q227" s="3">
        <v>-6.2</v>
      </c>
      <c r="R227" s="3">
        <v>-8.1</v>
      </c>
      <c r="S227" s="3">
        <v>-8.8000000000000007</v>
      </c>
      <c r="T227" s="492">
        <v>-2.6</v>
      </c>
      <c r="U227" s="492">
        <v>-6.8</v>
      </c>
      <c r="V227" s="492">
        <v>-21.3</v>
      </c>
    </row>
    <row r="228" spans="1:22" ht="15">
      <c r="A228" s="15">
        <v>41765</v>
      </c>
      <c r="B228" s="3">
        <v>7.42</v>
      </c>
      <c r="C228" s="3">
        <v>-6.5</v>
      </c>
      <c r="D228" s="3">
        <v>-11.3</v>
      </c>
      <c r="E228" s="3">
        <v>-14.6</v>
      </c>
      <c r="F228" s="3">
        <v>-11.4</v>
      </c>
      <c r="G228" s="3">
        <v>-16.3</v>
      </c>
      <c r="H228" s="3">
        <v>-15.1</v>
      </c>
      <c r="I228" s="3">
        <v>-12.4</v>
      </c>
      <c r="J228" s="3">
        <v>-9.4</v>
      </c>
      <c r="K228" s="3">
        <v>-21.2</v>
      </c>
      <c r="L228" s="3">
        <v>-16.399999999999999</v>
      </c>
      <c r="M228" s="3">
        <v>-10.4</v>
      </c>
      <c r="N228" s="3">
        <v>-17.399999999999999</v>
      </c>
      <c r="O228" s="3">
        <v>-10.8</v>
      </c>
      <c r="P228" s="3">
        <v>-5</v>
      </c>
      <c r="Q228" s="3">
        <v>-6</v>
      </c>
      <c r="R228" s="3">
        <v>-7.8</v>
      </c>
      <c r="S228" s="3">
        <v>-8.5</v>
      </c>
      <c r="T228" s="492">
        <v>-2.4</v>
      </c>
      <c r="U228" s="492">
        <v>-6.5</v>
      </c>
      <c r="V228" s="492">
        <v>-21</v>
      </c>
    </row>
    <row r="229" spans="1:22" ht="15">
      <c r="A229" s="15">
        <v>41764</v>
      </c>
      <c r="B229" s="3">
        <v>7.4489999999999998</v>
      </c>
      <c r="C229" s="3">
        <v>-6.2</v>
      </c>
      <c r="D229" s="3">
        <v>-10.9</v>
      </c>
      <c r="E229" s="3">
        <v>-14.4</v>
      </c>
      <c r="F229" s="3">
        <v>-11.2</v>
      </c>
      <c r="G229" s="3">
        <v>-15.8</v>
      </c>
      <c r="H229" s="3">
        <v>-14.9</v>
      </c>
      <c r="I229" s="3">
        <v>-12.2</v>
      </c>
      <c r="J229" s="3">
        <v>-9.3000000000000007</v>
      </c>
      <c r="K229" s="3">
        <v>-20.8</v>
      </c>
      <c r="L229" s="3">
        <v>-16.2</v>
      </c>
      <c r="M229" s="3">
        <v>-10.4</v>
      </c>
      <c r="N229" s="3">
        <v>-17.399999999999999</v>
      </c>
      <c r="O229" s="3">
        <v>-10.9</v>
      </c>
      <c r="P229" s="3">
        <v>-5</v>
      </c>
      <c r="Q229" s="3">
        <v>-5.8</v>
      </c>
      <c r="R229" s="3">
        <v>-7.7</v>
      </c>
      <c r="S229" s="3">
        <v>-8.3000000000000007</v>
      </c>
      <c r="T229" s="492">
        <v>-2.5</v>
      </c>
      <c r="U229" s="492">
        <v>-6.8</v>
      </c>
      <c r="V229" s="492">
        <v>-21.3</v>
      </c>
    </row>
    <row r="230" spans="1:22" ht="15">
      <c r="A230" s="15">
        <v>41761</v>
      </c>
      <c r="B230" s="3">
        <v>7.4119999999999999</v>
      </c>
      <c r="C230" s="3">
        <v>-6.4</v>
      </c>
      <c r="D230" s="3">
        <v>-11.1</v>
      </c>
      <c r="E230" s="3">
        <v>-14.6</v>
      </c>
      <c r="F230" s="3">
        <v>-11.3</v>
      </c>
      <c r="G230" s="3">
        <v>-16.2</v>
      </c>
      <c r="H230" s="3">
        <v>-15.2</v>
      </c>
      <c r="I230" s="3">
        <v>-12.3</v>
      </c>
      <c r="J230" s="3">
        <v>-9.4</v>
      </c>
      <c r="K230" s="3">
        <v>-21.2</v>
      </c>
      <c r="L230" s="3">
        <v>-16.399999999999999</v>
      </c>
      <c r="M230" s="3">
        <v>-10.4</v>
      </c>
      <c r="N230" s="3">
        <v>-17.5</v>
      </c>
      <c r="O230" s="3">
        <v>-10.9</v>
      </c>
      <c r="P230" s="3">
        <v>-5</v>
      </c>
      <c r="Q230" s="3">
        <v>-5.9</v>
      </c>
      <c r="R230" s="3">
        <v>-7.9</v>
      </c>
      <c r="S230" s="3">
        <v>-8.5</v>
      </c>
      <c r="T230" s="492">
        <v>-2.2999999999999998</v>
      </c>
      <c r="U230" s="492">
        <v>-6.5</v>
      </c>
      <c r="V230" s="492">
        <v>-20.9</v>
      </c>
    </row>
    <row r="231" spans="1:22" ht="15">
      <c r="A231" s="15">
        <v>41760</v>
      </c>
      <c r="B231" s="3">
        <v>7.4509999999999996</v>
      </c>
      <c r="C231" s="3">
        <v>-6.1</v>
      </c>
      <c r="D231" s="3">
        <v>-10.9</v>
      </c>
      <c r="E231" s="3">
        <v>-14.4</v>
      </c>
      <c r="F231" s="3">
        <v>-11.2</v>
      </c>
      <c r="G231" s="3">
        <v>-15.8</v>
      </c>
      <c r="H231" s="3">
        <v>-15</v>
      </c>
      <c r="I231" s="3">
        <v>-12.2</v>
      </c>
      <c r="J231" s="3">
        <v>-9.3000000000000007</v>
      </c>
      <c r="K231" s="3">
        <v>-20.9</v>
      </c>
      <c r="L231" s="3">
        <v>-16.2</v>
      </c>
      <c r="M231" s="3">
        <v>-10.3</v>
      </c>
      <c r="N231" s="3">
        <v>-17.5</v>
      </c>
      <c r="O231" s="3">
        <v>-10.9</v>
      </c>
      <c r="P231" s="3">
        <v>-5</v>
      </c>
      <c r="Q231" s="3">
        <v>-5.7</v>
      </c>
      <c r="R231" s="3">
        <v>-7.8</v>
      </c>
      <c r="S231" s="3">
        <v>-8.4</v>
      </c>
      <c r="T231" s="492">
        <v>-1.9</v>
      </c>
      <c r="U231" s="492">
        <v>-5.9</v>
      </c>
      <c r="V231" s="492">
        <v>-19.7</v>
      </c>
    </row>
    <row r="232" spans="1:22">
      <c r="A232" s="491">
        <v>41759</v>
      </c>
      <c r="B232" s="494">
        <v>7.508197</v>
      </c>
      <c r="C232" s="492">
        <v>-5.5</v>
      </c>
      <c r="D232" s="492">
        <v>-10.199999999999999</v>
      </c>
      <c r="E232" s="492">
        <v>-13.8</v>
      </c>
      <c r="F232" s="492">
        <v>-10.8</v>
      </c>
      <c r="G232" s="492">
        <v>-14.8</v>
      </c>
      <c r="H232" s="492">
        <v>-14.4</v>
      </c>
      <c r="I232" s="492">
        <v>-11.8</v>
      </c>
      <c r="J232" s="492">
        <v>-9.1</v>
      </c>
      <c r="K232" s="492">
        <v>-20</v>
      </c>
      <c r="L232" s="492">
        <v>-15.8</v>
      </c>
      <c r="M232" s="492">
        <v>-10.1</v>
      </c>
      <c r="N232" s="492">
        <v>-17.399999999999999</v>
      </c>
      <c r="O232" s="492">
        <v>-10.9</v>
      </c>
      <c r="P232" s="492">
        <v>-5.0999999999999996</v>
      </c>
      <c r="Q232" s="492">
        <v>-5.2</v>
      </c>
      <c r="R232" s="492">
        <v>-7.5</v>
      </c>
      <c r="S232" s="492">
        <v>-7.9</v>
      </c>
      <c r="T232" s="492">
        <v>0</v>
      </c>
      <c r="U232" s="492">
        <v>0</v>
      </c>
      <c r="V232" s="492">
        <v>0</v>
      </c>
    </row>
    <row r="233" spans="1:22">
      <c r="A233" s="491">
        <v>41758</v>
      </c>
      <c r="B233" s="494">
        <v>7.552314</v>
      </c>
      <c r="C233" s="492">
        <v>-5.0999999999999996</v>
      </c>
      <c r="D233" s="492">
        <v>-9.5</v>
      </c>
      <c r="E233" s="492">
        <v>-13.3</v>
      </c>
      <c r="F233" s="492">
        <v>-10.6</v>
      </c>
      <c r="G233" s="492">
        <v>-13.9</v>
      </c>
      <c r="H233" s="492">
        <v>-13.8</v>
      </c>
      <c r="I233" s="492">
        <v>-11.6</v>
      </c>
      <c r="J233" s="492">
        <v>-8.9</v>
      </c>
      <c r="K233" s="492">
        <v>-19</v>
      </c>
      <c r="L233" s="492">
        <v>-15.3</v>
      </c>
      <c r="M233" s="492">
        <v>-9.9</v>
      </c>
      <c r="N233" s="492">
        <v>-17.3</v>
      </c>
      <c r="O233" s="492">
        <v>-11</v>
      </c>
      <c r="P233" s="492">
        <v>-5.0999999999999996</v>
      </c>
      <c r="Q233" s="492">
        <v>-4.8</v>
      </c>
      <c r="R233" s="492">
        <v>-7.1</v>
      </c>
      <c r="S233" s="492">
        <v>-7.5</v>
      </c>
      <c r="T233" s="492">
        <v>0</v>
      </c>
      <c r="U233" s="492">
        <v>0</v>
      </c>
      <c r="V233" s="492">
        <v>0</v>
      </c>
    </row>
    <row r="234" spans="1:22">
      <c r="A234" s="491">
        <v>41757</v>
      </c>
      <c r="B234" s="494">
        <v>7.5261079999999998</v>
      </c>
      <c r="C234" s="492">
        <v>-5.3</v>
      </c>
      <c r="D234" s="492">
        <v>-9.8000000000000007</v>
      </c>
      <c r="E234" s="492">
        <v>-13.6</v>
      </c>
      <c r="F234" s="492">
        <v>-10.8</v>
      </c>
      <c r="G234" s="492">
        <v>-14.4</v>
      </c>
      <c r="H234" s="492">
        <v>-14.1</v>
      </c>
      <c r="I234" s="492">
        <v>-11.7</v>
      </c>
      <c r="J234" s="492">
        <v>-9.1</v>
      </c>
      <c r="K234" s="492">
        <v>-19.5</v>
      </c>
      <c r="L234" s="492">
        <v>-15.6</v>
      </c>
      <c r="M234" s="492">
        <v>-10.1</v>
      </c>
      <c r="N234" s="492">
        <v>-17.399999999999999</v>
      </c>
      <c r="O234" s="492">
        <v>-11</v>
      </c>
      <c r="P234" s="492">
        <v>-5.0999999999999996</v>
      </c>
      <c r="Q234" s="492">
        <v>-5.0999999999999996</v>
      </c>
      <c r="R234" s="492">
        <v>-7.3</v>
      </c>
      <c r="S234" s="492">
        <v>-7.7</v>
      </c>
      <c r="T234" s="492">
        <v>0</v>
      </c>
      <c r="U234" s="492">
        <v>0</v>
      </c>
      <c r="V234" s="492">
        <v>0</v>
      </c>
    </row>
    <row r="235" spans="1:22">
      <c r="A235" s="491">
        <v>41754</v>
      </c>
      <c r="B235" s="494">
        <v>7.5016030000000002</v>
      </c>
      <c r="C235" s="492">
        <v>-5.4</v>
      </c>
      <c r="D235" s="492">
        <v>-10</v>
      </c>
      <c r="E235" s="492">
        <v>-13.8</v>
      </c>
      <c r="F235" s="492">
        <v>-10.9</v>
      </c>
      <c r="G235" s="492">
        <v>-14.7</v>
      </c>
      <c r="H235" s="492">
        <v>-14.4</v>
      </c>
      <c r="I235" s="492">
        <v>-11.8</v>
      </c>
      <c r="J235" s="492">
        <v>-9.1</v>
      </c>
      <c r="K235" s="492">
        <v>-19.899999999999999</v>
      </c>
      <c r="L235" s="492">
        <v>-15.8</v>
      </c>
      <c r="M235" s="492">
        <v>-10.199999999999999</v>
      </c>
      <c r="N235" s="492">
        <v>-17.5</v>
      </c>
      <c r="O235" s="492">
        <v>-11.1</v>
      </c>
      <c r="P235" s="492">
        <v>-5.0999999999999996</v>
      </c>
      <c r="Q235" s="492">
        <v>-5.2</v>
      </c>
      <c r="R235" s="492">
        <v>-7.4</v>
      </c>
      <c r="S235" s="492">
        <v>-7.8</v>
      </c>
      <c r="T235" s="492">
        <v>-1.8</v>
      </c>
      <c r="U235" s="492">
        <v>-5.6</v>
      </c>
      <c r="V235" s="492">
        <v>-19</v>
      </c>
    </row>
    <row r="236" spans="1:22">
      <c r="A236" s="491">
        <v>41753</v>
      </c>
      <c r="B236" s="494">
        <v>7.5382309999999997</v>
      </c>
      <c r="C236" s="492">
        <v>-5.3</v>
      </c>
      <c r="D236" s="492">
        <v>-9.6999999999999993</v>
      </c>
      <c r="E236" s="492">
        <v>-13.4</v>
      </c>
      <c r="F236" s="492">
        <v>-10.6</v>
      </c>
      <c r="G236" s="492">
        <v>-14.2</v>
      </c>
      <c r="H236" s="492">
        <v>-14</v>
      </c>
      <c r="I236" s="492">
        <v>-11.6</v>
      </c>
      <c r="J236" s="492">
        <v>-9</v>
      </c>
      <c r="K236" s="492">
        <v>-19.3</v>
      </c>
      <c r="L236" s="492">
        <v>-15.4</v>
      </c>
      <c r="M236" s="492">
        <v>-10</v>
      </c>
      <c r="N236" s="492">
        <v>-17.399999999999999</v>
      </c>
      <c r="O236" s="492">
        <v>-11</v>
      </c>
      <c r="P236" s="492">
        <v>-5.0999999999999996</v>
      </c>
      <c r="Q236" s="492">
        <v>-4.9000000000000004</v>
      </c>
      <c r="R236" s="492">
        <v>-7.3</v>
      </c>
      <c r="S236" s="492">
        <v>-7.6</v>
      </c>
      <c r="T236" s="492">
        <v>-1.7</v>
      </c>
      <c r="U236" s="492">
        <v>-5.5</v>
      </c>
      <c r="V236" s="492">
        <v>-18.8</v>
      </c>
    </row>
    <row r="237" spans="1:22">
      <c r="A237" s="491">
        <v>41752</v>
      </c>
      <c r="B237" s="494">
        <v>7.5333360000000003</v>
      </c>
      <c r="C237" s="492">
        <v>-5.2</v>
      </c>
      <c r="D237" s="492">
        <v>-9.6999999999999993</v>
      </c>
      <c r="E237" s="492">
        <v>-13.3</v>
      </c>
      <c r="F237" s="492">
        <v>-10.6</v>
      </c>
      <c r="G237" s="492">
        <v>-14.1</v>
      </c>
      <c r="H237" s="492">
        <v>-13.9</v>
      </c>
      <c r="I237" s="492">
        <v>-11.6</v>
      </c>
      <c r="J237" s="492">
        <v>-9.1</v>
      </c>
      <c r="K237" s="492">
        <v>-19.2</v>
      </c>
      <c r="L237" s="492">
        <v>-15.4</v>
      </c>
      <c r="M237" s="492">
        <v>-10.1</v>
      </c>
      <c r="N237" s="492">
        <v>-17.399999999999999</v>
      </c>
      <c r="O237" s="492">
        <v>-11</v>
      </c>
      <c r="P237" s="492">
        <v>-5.0999999999999996</v>
      </c>
      <c r="Q237" s="492">
        <v>-4.9000000000000004</v>
      </c>
      <c r="R237" s="492">
        <v>-7.2</v>
      </c>
      <c r="S237" s="492">
        <v>-7.6</v>
      </c>
      <c r="T237" s="492">
        <v>-1.4</v>
      </c>
      <c r="U237" s="492">
        <v>-5</v>
      </c>
      <c r="V237" s="492">
        <v>-17.7</v>
      </c>
    </row>
    <row r="238" spans="1:22">
      <c r="A238" s="491">
        <v>41751</v>
      </c>
      <c r="B238" s="494">
        <v>7.5697859999999997</v>
      </c>
      <c r="C238" s="492">
        <v>-4.7</v>
      </c>
      <c r="D238" s="492">
        <v>-9</v>
      </c>
      <c r="E238" s="492">
        <v>-12.8</v>
      </c>
      <c r="F238" s="492">
        <v>-10.3</v>
      </c>
      <c r="G238" s="492">
        <v>-13.2</v>
      </c>
      <c r="H238" s="492">
        <v>-13.3</v>
      </c>
      <c r="I238" s="492">
        <v>-11.3</v>
      </c>
      <c r="J238" s="492">
        <v>-8.8000000000000007</v>
      </c>
      <c r="K238" s="492">
        <v>-18.3</v>
      </c>
      <c r="L238" s="492">
        <v>-15</v>
      </c>
      <c r="M238" s="492">
        <v>-9.8000000000000007</v>
      </c>
      <c r="N238" s="492">
        <v>-17.399999999999999</v>
      </c>
      <c r="O238" s="492">
        <v>-11.1</v>
      </c>
      <c r="P238" s="492">
        <v>-5.2</v>
      </c>
      <c r="Q238" s="492">
        <v>-4.5</v>
      </c>
      <c r="R238" s="492">
        <v>-6.8</v>
      </c>
      <c r="S238" s="492">
        <v>-7.1</v>
      </c>
      <c r="T238" s="492">
        <v>-1.3</v>
      </c>
      <c r="U238" s="492">
        <v>-4.8</v>
      </c>
      <c r="V238" s="492">
        <v>-17.5</v>
      </c>
    </row>
    <row r="239" spans="1:22">
      <c r="A239" s="491">
        <v>41750</v>
      </c>
      <c r="B239" s="494">
        <v>7.600479</v>
      </c>
      <c r="C239" s="492">
        <v>-4.5</v>
      </c>
      <c r="D239" s="492">
        <v>-8.9</v>
      </c>
      <c r="E239" s="492">
        <v>-12.7</v>
      </c>
      <c r="F239" s="492">
        <v>-10.3</v>
      </c>
      <c r="G239" s="492">
        <v>-13</v>
      </c>
      <c r="H239" s="492">
        <v>-13.2</v>
      </c>
      <c r="I239" s="492">
        <v>-11.2</v>
      </c>
      <c r="J239" s="492">
        <v>-8.8000000000000007</v>
      </c>
      <c r="K239" s="492">
        <v>-18.2</v>
      </c>
      <c r="L239" s="492">
        <v>-14.9</v>
      </c>
      <c r="M239" s="492">
        <v>-9.8000000000000007</v>
      </c>
      <c r="N239" s="492">
        <v>-17.399999999999999</v>
      </c>
      <c r="O239" s="492">
        <v>-11.1</v>
      </c>
      <c r="P239" s="492">
        <v>-5.2</v>
      </c>
      <c r="Q239" s="492">
        <v>-4.4000000000000004</v>
      </c>
      <c r="R239" s="492">
        <v>-6.7</v>
      </c>
      <c r="S239" s="492">
        <v>-7.1</v>
      </c>
      <c r="T239" s="492">
        <v>-1.4</v>
      </c>
      <c r="U239" s="492">
        <v>-5.0999999999999996</v>
      </c>
      <c r="V239" s="492">
        <v>-18</v>
      </c>
    </row>
    <row r="240" spans="1:22">
      <c r="A240" s="491">
        <v>41746</v>
      </c>
      <c r="B240" s="494">
        <v>7.5883399999999996</v>
      </c>
      <c r="C240" s="492">
        <v>-4.8</v>
      </c>
      <c r="D240" s="492">
        <v>-9.1</v>
      </c>
      <c r="E240" s="492">
        <v>-13</v>
      </c>
      <c r="F240" s="492">
        <v>-10.4</v>
      </c>
      <c r="G240" s="492">
        <v>-13.4</v>
      </c>
      <c r="H240" s="492">
        <v>-13.6</v>
      </c>
      <c r="I240" s="492">
        <v>-11.4</v>
      </c>
      <c r="J240" s="492">
        <v>-8.9</v>
      </c>
      <c r="K240" s="492">
        <v>-18.600000000000001</v>
      </c>
      <c r="L240" s="492">
        <v>-15.2</v>
      </c>
      <c r="M240" s="492">
        <v>-10</v>
      </c>
      <c r="N240" s="492">
        <v>-17.5</v>
      </c>
      <c r="O240" s="492">
        <v>-11.2</v>
      </c>
      <c r="P240" s="492">
        <v>-5.2</v>
      </c>
      <c r="Q240" s="492">
        <v>-4.5</v>
      </c>
      <c r="R240" s="492">
        <v>-7</v>
      </c>
      <c r="S240" s="492">
        <v>-7.2</v>
      </c>
      <c r="T240" s="492">
        <v>-1.8</v>
      </c>
      <c r="U240" s="492">
        <v>-5.8</v>
      </c>
      <c r="V240" s="492">
        <v>-19.5</v>
      </c>
    </row>
    <row r="241" spans="1:22">
      <c r="A241" s="491">
        <v>41745</v>
      </c>
      <c r="B241" s="494">
        <v>7.5430299999999999</v>
      </c>
      <c r="C241" s="492">
        <v>-5.5</v>
      </c>
      <c r="D241" s="492">
        <v>-10</v>
      </c>
      <c r="E241" s="492">
        <v>-13.7</v>
      </c>
      <c r="F241" s="492">
        <v>-10.8</v>
      </c>
      <c r="G241" s="492">
        <v>-14.7</v>
      </c>
      <c r="H241" s="492">
        <v>-14.2</v>
      </c>
      <c r="I241" s="492">
        <v>-11.8</v>
      </c>
      <c r="J241" s="492">
        <v>-9.1999999999999993</v>
      </c>
      <c r="K241" s="492">
        <v>-19.8</v>
      </c>
      <c r="L241" s="492">
        <v>-15.8</v>
      </c>
      <c r="M241" s="492">
        <v>-10.3</v>
      </c>
      <c r="N241" s="492">
        <v>-17.600000000000001</v>
      </c>
      <c r="O241" s="492">
        <v>-11.2</v>
      </c>
      <c r="P241" s="492">
        <v>-5.2</v>
      </c>
      <c r="Q241" s="492">
        <v>-4.8</v>
      </c>
      <c r="R241" s="492">
        <v>-7.2</v>
      </c>
      <c r="S241" s="492">
        <v>-7.6</v>
      </c>
      <c r="T241" s="492">
        <v>-1.8</v>
      </c>
      <c r="U241" s="492">
        <v>-5.8</v>
      </c>
      <c r="V241" s="492">
        <v>-19.7</v>
      </c>
    </row>
    <row r="242" spans="1:22">
      <c r="A242" s="491">
        <v>41744</v>
      </c>
      <c r="B242" s="494">
        <v>7.554627</v>
      </c>
      <c r="C242" s="492">
        <v>-5.5</v>
      </c>
      <c r="D242" s="492">
        <v>-10.1</v>
      </c>
      <c r="E242" s="492">
        <v>-13.8</v>
      </c>
      <c r="F242" s="492">
        <v>-10.9</v>
      </c>
      <c r="G242" s="492">
        <v>-14.8</v>
      </c>
      <c r="H242" s="492">
        <v>-14.3</v>
      </c>
      <c r="I242" s="492">
        <v>-11.9</v>
      </c>
      <c r="J242" s="492">
        <v>-9.3000000000000007</v>
      </c>
      <c r="K242" s="492">
        <v>-20</v>
      </c>
      <c r="L242" s="492">
        <v>-15.9</v>
      </c>
      <c r="M242" s="492">
        <v>-10.3</v>
      </c>
      <c r="N242" s="492">
        <v>-17.600000000000001</v>
      </c>
      <c r="O242" s="492">
        <v>-11.1</v>
      </c>
      <c r="P242" s="492">
        <v>-5.2</v>
      </c>
      <c r="Q242" s="492">
        <v>-4.9000000000000004</v>
      </c>
      <c r="R242" s="492">
        <v>-7.3</v>
      </c>
      <c r="S242" s="492">
        <v>-7.7</v>
      </c>
      <c r="T242" s="492">
        <v>-1.7</v>
      </c>
      <c r="U242" s="492">
        <v>-5.7</v>
      </c>
      <c r="V242" s="492">
        <v>-19.5</v>
      </c>
    </row>
    <row r="243" spans="1:22">
      <c r="A243" s="491">
        <v>41743</v>
      </c>
      <c r="B243" s="494">
        <v>7.5744309999999997</v>
      </c>
      <c r="C243" s="492">
        <v>-5.4</v>
      </c>
      <c r="D243" s="492">
        <v>-10</v>
      </c>
      <c r="E243" s="492">
        <v>-13.7</v>
      </c>
      <c r="F243" s="492">
        <v>-10.9</v>
      </c>
      <c r="G243" s="492">
        <v>-14.7</v>
      </c>
      <c r="H243" s="492">
        <v>-14.2</v>
      </c>
      <c r="I243" s="492">
        <v>-11.9</v>
      </c>
      <c r="J243" s="492">
        <v>-9.3000000000000007</v>
      </c>
      <c r="K243" s="492">
        <v>-19.899999999999999</v>
      </c>
      <c r="L243" s="492">
        <v>-15.9</v>
      </c>
      <c r="M243" s="492">
        <v>-10.3</v>
      </c>
      <c r="N243" s="492">
        <v>-17.7</v>
      </c>
      <c r="O243" s="492">
        <v>-11.2</v>
      </c>
      <c r="P243" s="492">
        <v>-5.2</v>
      </c>
      <c r="Q243" s="492">
        <v>-5.0999999999999996</v>
      </c>
      <c r="R243" s="492">
        <v>-7.4</v>
      </c>
      <c r="S243" s="492">
        <v>-7.8</v>
      </c>
      <c r="T243" s="492">
        <v>-1.9</v>
      </c>
      <c r="U243" s="492">
        <v>-6</v>
      </c>
      <c r="V243" s="492">
        <v>-20.2</v>
      </c>
    </row>
    <row r="244" spans="1:22">
      <c r="A244" s="491">
        <v>41740</v>
      </c>
      <c r="B244" s="494">
        <v>7.5581009999999997</v>
      </c>
      <c r="C244" s="492">
        <v>-5.7</v>
      </c>
      <c r="D244" s="492">
        <v>-10.4</v>
      </c>
      <c r="E244" s="492">
        <v>-14</v>
      </c>
      <c r="F244" s="492">
        <v>-11.1</v>
      </c>
      <c r="G244" s="492">
        <v>-15.2</v>
      </c>
      <c r="H244" s="492">
        <v>-14.6</v>
      </c>
      <c r="I244" s="492">
        <v>-12.1</v>
      </c>
      <c r="J244" s="492">
        <v>-9.4</v>
      </c>
      <c r="K244" s="492">
        <v>-20.5</v>
      </c>
      <c r="L244" s="492">
        <v>-16.2</v>
      </c>
      <c r="M244" s="492">
        <v>-10.5</v>
      </c>
      <c r="N244" s="492">
        <v>-17.8</v>
      </c>
      <c r="O244" s="492">
        <v>-11.2</v>
      </c>
      <c r="P244" s="492">
        <v>-5.2</v>
      </c>
      <c r="Q244" s="492">
        <v>-5.3</v>
      </c>
      <c r="R244" s="492">
        <v>-7.6</v>
      </c>
      <c r="S244" s="492">
        <v>-8.1</v>
      </c>
      <c r="T244" s="492">
        <v>-1.8</v>
      </c>
      <c r="U244" s="492">
        <v>-5.9</v>
      </c>
      <c r="V244" s="492">
        <v>-20</v>
      </c>
    </row>
    <row r="245" spans="1:22">
      <c r="A245" s="491">
        <v>41739</v>
      </c>
      <c r="B245" s="494">
        <v>7.5692740000000001</v>
      </c>
      <c r="C245" s="492">
        <v>-5.6</v>
      </c>
      <c r="D245" s="492">
        <v>-10.3</v>
      </c>
      <c r="E245" s="492">
        <v>-13.9</v>
      </c>
      <c r="F245" s="492">
        <v>-10.9</v>
      </c>
      <c r="G245" s="492">
        <v>-15.1</v>
      </c>
      <c r="H245" s="492">
        <v>-14.5</v>
      </c>
      <c r="I245" s="492">
        <v>-11.9</v>
      </c>
      <c r="J245" s="492">
        <v>-9.3000000000000007</v>
      </c>
      <c r="K245" s="492">
        <v>-20.3</v>
      </c>
      <c r="L245" s="492">
        <v>-16</v>
      </c>
      <c r="M245" s="492">
        <v>-10.3</v>
      </c>
      <c r="N245" s="492">
        <v>-17.399999999999999</v>
      </c>
      <c r="O245" s="492">
        <v>-11</v>
      </c>
      <c r="P245" s="492">
        <v>-5.0999999999999996</v>
      </c>
      <c r="Q245" s="492">
        <v>-5.3</v>
      </c>
      <c r="R245" s="492">
        <v>-7.6</v>
      </c>
      <c r="S245" s="492">
        <v>-8</v>
      </c>
      <c r="T245" s="492">
        <v>-1.4</v>
      </c>
      <c r="U245" s="492">
        <v>-5.0999999999999996</v>
      </c>
      <c r="V245" s="492">
        <v>-18.5</v>
      </c>
    </row>
    <row r="246" spans="1:22">
      <c r="A246" s="491">
        <v>41738</v>
      </c>
      <c r="B246" s="494">
        <v>7.6327170000000004</v>
      </c>
      <c r="C246" s="492">
        <v>-4.8</v>
      </c>
      <c r="D246" s="492">
        <v>-9.3000000000000007</v>
      </c>
      <c r="E246" s="492">
        <v>-13.2</v>
      </c>
      <c r="F246" s="492">
        <v>-10.5</v>
      </c>
      <c r="G246" s="492">
        <v>-13.8</v>
      </c>
      <c r="H246" s="492">
        <v>-13.8</v>
      </c>
      <c r="I246" s="492">
        <v>-11.5</v>
      </c>
      <c r="J246" s="492">
        <v>-9</v>
      </c>
      <c r="K246" s="492">
        <v>-19.2</v>
      </c>
      <c r="L246" s="492">
        <v>-15.4</v>
      </c>
      <c r="M246" s="492">
        <v>-10.1</v>
      </c>
      <c r="N246" s="492">
        <v>-17.399999999999999</v>
      </c>
      <c r="O246" s="492">
        <v>-11.1</v>
      </c>
      <c r="P246" s="492">
        <v>-5.2</v>
      </c>
      <c r="Q246" s="492">
        <v>-4.7</v>
      </c>
      <c r="R246" s="492">
        <v>-7.1</v>
      </c>
      <c r="S246" s="492">
        <v>-7.5</v>
      </c>
      <c r="T246" s="492">
        <v>-1.5</v>
      </c>
      <c r="U246" s="492">
        <v>-5.2</v>
      </c>
      <c r="V246" s="492">
        <v>-18.5</v>
      </c>
    </row>
    <row r="247" spans="1:22">
      <c r="A247" s="491">
        <v>41737</v>
      </c>
      <c r="B247" s="494">
        <v>7.6131479999999998</v>
      </c>
      <c r="C247" s="492">
        <v>-4.9000000000000004</v>
      </c>
      <c r="D247" s="492">
        <v>-9.5</v>
      </c>
      <c r="E247" s="492">
        <v>-13.2</v>
      </c>
      <c r="F247" s="492">
        <v>-10.6</v>
      </c>
      <c r="G247" s="492">
        <v>-13.9</v>
      </c>
      <c r="H247" s="492">
        <v>-13.8</v>
      </c>
      <c r="I247" s="492">
        <v>-11.5</v>
      </c>
      <c r="J247" s="492">
        <v>-9</v>
      </c>
      <c r="K247" s="492">
        <v>-19.100000000000001</v>
      </c>
      <c r="L247" s="492">
        <v>-15.4</v>
      </c>
      <c r="M247" s="492">
        <v>-10.1</v>
      </c>
      <c r="N247" s="492">
        <v>-17.399999999999999</v>
      </c>
      <c r="O247" s="492">
        <v>-11.1</v>
      </c>
      <c r="P247" s="492">
        <v>-5.0999999999999996</v>
      </c>
      <c r="Q247" s="492">
        <v>-4.8</v>
      </c>
      <c r="R247" s="492">
        <v>-7.2</v>
      </c>
      <c r="S247" s="492">
        <v>-7.5</v>
      </c>
      <c r="T247" s="492">
        <v>-1.3</v>
      </c>
      <c r="U247" s="492">
        <v>-4.9000000000000004</v>
      </c>
      <c r="V247" s="492">
        <v>-17.899999999999999</v>
      </c>
    </row>
    <row r="248" spans="1:22">
      <c r="A248" s="491">
        <v>41736</v>
      </c>
      <c r="B248" s="494">
        <v>7.6599490000000001</v>
      </c>
      <c r="C248" s="492">
        <v>-4.5999999999999996</v>
      </c>
      <c r="D248" s="492">
        <v>-9.1</v>
      </c>
      <c r="E248" s="492">
        <v>-12.9</v>
      </c>
      <c r="F248" s="492">
        <v>-10.4</v>
      </c>
      <c r="G248" s="492">
        <v>-13.4</v>
      </c>
      <c r="H248" s="492">
        <v>-13.5</v>
      </c>
      <c r="I248" s="492">
        <v>-11.3</v>
      </c>
      <c r="J248" s="492">
        <v>-8.9</v>
      </c>
      <c r="K248" s="492">
        <v>-18.600000000000001</v>
      </c>
      <c r="L248" s="492">
        <v>-15.1</v>
      </c>
      <c r="M248" s="492">
        <v>-9.9</v>
      </c>
      <c r="N248" s="492">
        <v>-17.2</v>
      </c>
      <c r="O248" s="492">
        <v>-11</v>
      </c>
      <c r="P248" s="492">
        <v>-5.0999999999999996</v>
      </c>
      <c r="Q248" s="492">
        <v>-4.5</v>
      </c>
      <c r="R248" s="492">
        <v>-7</v>
      </c>
      <c r="S248" s="492">
        <v>-7.3</v>
      </c>
      <c r="T248" s="492">
        <v>-1.1000000000000001</v>
      </c>
      <c r="U248" s="492">
        <v>-4.5999999999999996</v>
      </c>
      <c r="V248" s="492">
        <v>-17.100000000000001</v>
      </c>
    </row>
    <row r="249" spans="1:22">
      <c r="A249" s="491">
        <v>41733</v>
      </c>
      <c r="B249" s="494">
        <v>7.6765049999999997</v>
      </c>
      <c r="C249" s="492">
        <v>-4.3</v>
      </c>
      <c r="D249" s="492">
        <v>-8.6</v>
      </c>
      <c r="E249" s="492">
        <v>-12.5</v>
      </c>
      <c r="F249" s="492">
        <v>-10.1</v>
      </c>
      <c r="G249" s="492">
        <v>-12.8</v>
      </c>
      <c r="H249" s="492">
        <v>-13.1</v>
      </c>
      <c r="I249" s="492">
        <v>-11.1</v>
      </c>
      <c r="J249" s="492">
        <v>-8.6999999999999993</v>
      </c>
      <c r="K249" s="492">
        <v>-18</v>
      </c>
      <c r="L249" s="492">
        <v>-14.8</v>
      </c>
      <c r="M249" s="492">
        <v>-9.6999999999999993</v>
      </c>
      <c r="N249" s="492">
        <v>-17.2</v>
      </c>
      <c r="O249" s="492">
        <v>-11</v>
      </c>
      <c r="P249" s="492">
        <v>-5.0999999999999996</v>
      </c>
      <c r="Q249" s="492">
        <v>-4.2</v>
      </c>
      <c r="R249" s="492">
        <v>-6.8</v>
      </c>
      <c r="S249" s="492">
        <v>-6.9</v>
      </c>
      <c r="T249" s="492">
        <v>-0.8</v>
      </c>
      <c r="U249" s="492">
        <v>-4.0999999999999996</v>
      </c>
      <c r="V249" s="492">
        <v>-15.8</v>
      </c>
    </row>
    <row r="250" spans="1:22">
      <c r="A250" s="491">
        <v>41732</v>
      </c>
      <c r="B250" s="494">
        <v>7.6989830000000001</v>
      </c>
      <c r="C250" s="492">
        <v>-3.9</v>
      </c>
      <c r="D250" s="492">
        <v>-7.9</v>
      </c>
      <c r="E250" s="492">
        <v>-11.8</v>
      </c>
      <c r="F250" s="492">
        <v>-9.6999999999999993</v>
      </c>
      <c r="G250" s="492">
        <v>-11.7</v>
      </c>
      <c r="H250" s="492">
        <v>-12.4</v>
      </c>
      <c r="I250" s="492">
        <v>-10.7</v>
      </c>
      <c r="J250" s="492">
        <v>-8.4</v>
      </c>
      <c r="K250" s="492">
        <v>-16.8</v>
      </c>
      <c r="L250" s="492">
        <v>-14.1</v>
      </c>
      <c r="M250" s="492">
        <v>-9.3000000000000007</v>
      </c>
      <c r="N250" s="492">
        <v>-17</v>
      </c>
      <c r="O250" s="492">
        <v>-10.9</v>
      </c>
      <c r="P250" s="492">
        <v>-5.2</v>
      </c>
      <c r="Q250" s="492">
        <v>-3.7</v>
      </c>
      <c r="R250" s="492">
        <v>-6.3</v>
      </c>
      <c r="S250" s="492">
        <v>-6.5</v>
      </c>
      <c r="T250" s="492">
        <v>-0.6</v>
      </c>
      <c r="U250" s="492">
        <v>-3.9</v>
      </c>
      <c r="V250" s="492">
        <v>-15.3</v>
      </c>
    </row>
    <row r="251" spans="1:22">
      <c r="A251" s="491">
        <v>41731</v>
      </c>
      <c r="B251" s="494">
        <v>7.7193399999999999</v>
      </c>
      <c r="C251" s="492">
        <v>-3.6</v>
      </c>
      <c r="D251" s="492">
        <v>-7.6</v>
      </c>
      <c r="E251" s="492">
        <v>-11.5</v>
      </c>
      <c r="F251" s="492">
        <v>-9.6</v>
      </c>
      <c r="G251" s="492">
        <v>-11.3</v>
      </c>
      <c r="H251" s="492">
        <v>-12.1</v>
      </c>
      <c r="I251" s="492">
        <v>-10.5</v>
      </c>
      <c r="J251" s="492">
        <v>-8.1999999999999993</v>
      </c>
      <c r="K251" s="492">
        <v>-16.399999999999999</v>
      </c>
      <c r="L251" s="492">
        <v>-13.9</v>
      </c>
      <c r="M251" s="492">
        <v>-9.1999999999999993</v>
      </c>
      <c r="N251" s="492">
        <v>-17.100000000000001</v>
      </c>
      <c r="O251" s="492">
        <v>-10.9</v>
      </c>
      <c r="P251" s="492">
        <v>-5.2</v>
      </c>
      <c r="Q251" s="492">
        <v>-3.5</v>
      </c>
      <c r="R251" s="492">
        <v>-6.2</v>
      </c>
      <c r="S251" s="492">
        <v>-6.4</v>
      </c>
      <c r="T251" s="492">
        <v>-0.9</v>
      </c>
      <c r="U251" s="492">
        <v>-4.2</v>
      </c>
      <c r="V251" s="492">
        <v>-16.100000000000001</v>
      </c>
    </row>
    <row r="252" spans="1:22">
      <c r="A252" s="491">
        <v>41730</v>
      </c>
      <c r="B252" s="494">
        <v>7.7071769999999997</v>
      </c>
      <c r="C252" s="492">
        <v>-4</v>
      </c>
      <c r="D252" s="492">
        <v>-8.1</v>
      </c>
      <c r="E252" s="492">
        <v>-11.9</v>
      </c>
      <c r="F252" s="492">
        <v>-9.8000000000000007</v>
      </c>
      <c r="G252" s="492">
        <v>-11.9</v>
      </c>
      <c r="H252" s="492">
        <v>-12.5</v>
      </c>
      <c r="I252" s="492">
        <v>-10.8</v>
      </c>
      <c r="J252" s="492">
        <v>-8.4</v>
      </c>
      <c r="K252" s="492">
        <v>-17</v>
      </c>
      <c r="L252" s="492">
        <v>-14.2</v>
      </c>
      <c r="M252" s="492">
        <v>-9.4</v>
      </c>
      <c r="N252" s="492">
        <v>-17.100000000000001</v>
      </c>
      <c r="O252" s="492">
        <v>-10.9</v>
      </c>
      <c r="P252" s="492">
        <v>-5.2</v>
      </c>
      <c r="Q252" s="492">
        <v>-3.9</v>
      </c>
      <c r="R252" s="492">
        <v>-6.4</v>
      </c>
      <c r="S252" s="492">
        <v>-6.7</v>
      </c>
      <c r="T252" s="492">
        <v>-1.1000000000000001</v>
      </c>
      <c r="U252" s="492">
        <v>-4.5999999999999996</v>
      </c>
      <c r="V252" s="492">
        <v>-16.8</v>
      </c>
    </row>
    <row r="253" spans="1:22">
      <c r="A253" s="491">
        <v>41729</v>
      </c>
      <c r="B253" s="494">
        <v>7.6721079999999997</v>
      </c>
      <c r="C253" s="492">
        <v>-4.4000000000000004</v>
      </c>
      <c r="D253" s="492">
        <v>-8.5</v>
      </c>
      <c r="E253" s="492">
        <v>-12.3</v>
      </c>
      <c r="F253" s="492">
        <v>-10</v>
      </c>
      <c r="G253" s="492">
        <v>-12.5</v>
      </c>
      <c r="H253" s="492">
        <v>-12.8</v>
      </c>
      <c r="I253" s="492">
        <v>-11</v>
      </c>
      <c r="J253" s="492">
        <v>-8.6</v>
      </c>
      <c r="K253" s="492">
        <v>-17.600000000000001</v>
      </c>
      <c r="L253" s="492">
        <v>-14.6</v>
      </c>
      <c r="M253" s="492">
        <v>-9.6</v>
      </c>
      <c r="N253" s="492">
        <v>-17.2</v>
      </c>
      <c r="O253" s="492">
        <v>-10.9</v>
      </c>
      <c r="P253" s="492">
        <v>-5.0999999999999996</v>
      </c>
      <c r="Q253" s="492">
        <v>-4.2</v>
      </c>
      <c r="R253" s="492">
        <v>-6.6</v>
      </c>
      <c r="S253" s="492">
        <v>-6.9</v>
      </c>
      <c r="T253" s="492">
        <v>-1.3</v>
      </c>
      <c r="U253" s="492">
        <v>-4.9000000000000004</v>
      </c>
      <c r="V253" s="492">
        <v>-17.399999999999999</v>
      </c>
    </row>
    <row r="254" spans="1:22">
      <c r="A254" s="491">
        <v>41726</v>
      </c>
      <c r="B254" s="494">
        <v>7.6366909999999999</v>
      </c>
      <c r="C254" s="492">
        <v>-4.5999999999999996</v>
      </c>
      <c r="D254" s="492">
        <v>-8.8000000000000007</v>
      </c>
      <c r="E254" s="492">
        <v>-12.6</v>
      </c>
      <c r="F254" s="492">
        <v>-10.199999999999999</v>
      </c>
      <c r="G254" s="492">
        <v>-12.9</v>
      </c>
      <c r="H254" s="492">
        <v>-13.1</v>
      </c>
      <c r="I254" s="492">
        <v>-11.2</v>
      </c>
      <c r="J254" s="492">
        <v>-8.6999999999999993</v>
      </c>
      <c r="K254" s="492">
        <v>-18.100000000000001</v>
      </c>
      <c r="L254" s="492">
        <v>-14.8</v>
      </c>
      <c r="M254" s="492">
        <v>-9.6999999999999993</v>
      </c>
      <c r="N254" s="492">
        <v>-17.2</v>
      </c>
      <c r="O254" s="492">
        <v>-10.9</v>
      </c>
      <c r="P254" s="492">
        <v>-5.0999999999999996</v>
      </c>
      <c r="Q254" s="492">
        <v>-4.4000000000000004</v>
      </c>
      <c r="R254" s="492">
        <v>-6.8</v>
      </c>
      <c r="S254" s="492">
        <v>-7.1</v>
      </c>
      <c r="T254" s="492">
        <v>-1.4</v>
      </c>
      <c r="U254" s="492">
        <v>-5.2</v>
      </c>
      <c r="V254" s="492">
        <v>-18</v>
      </c>
    </row>
    <row r="255" spans="1:22">
      <c r="A255" s="491">
        <v>41725</v>
      </c>
      <c r="B255" s="494">
        <v>7.6154190000000002</v>
      </c>
      <c r="C255" s="492">
        <v>-4.9000000000000004</v>
      </c>
      <c r="D255" s="492">
        <v>-9.1999999999999993</v>
      </c>
      <c r="E255" s="492">
        <v>-12.9</v>
      </c>
      <c r="F255" s="492">
        <v>-10.3</v>
      </c>
      <c r="G255" s="492">
        <v>-13.4</v>
      </c>
      <c r="H255" s="492">
        <v>-13.4</v>
      </c>
      <c r="I255" s="492">
        <v>-11.3</v>
      </c>
      <c r="J255" s="492">
        <v>-8.8000000000000007</v>
      </c>
      <c r="K255" s="492">
        <v>-18.600000000000001</v>
      </c>
      <c r="L255" s="492">
        <v>-15.1</v>
      </c>
      <c r="M255" s="492">
        <v>-9.8000000000000007</v>
      </c>
      <c r="N255" s="492">
        <v>-17.2</v>
      </c>
      <c r="O255" s="492">
        <v>-10.9</v>
      </c>
      <c r="P255" s="492">
        <v>-5.0999999999999996</v>
      </c>
      <c r="Q255" s="492">
        <v>-4.5999999999999996</v>
      </c>
      <c r="R255" s="492">
        <v>-7</v>
      </c>
      <c r="S255" s="492">
        <v>-7.3</v>
      </c>
      <c r="T255" s="492">
        <v>-1.2</v>
      </c>
      <c r="U255" s="492">
        <v>-4.9000000000000004</v>
      </c>
      <c r="V255" s="492">
        <v>-17.399999999999999</v>
      </c>
    </row>
    <row r="256" spans="1:22">
      <c r="A256" s="491">
        <v>41724</v>
      </c>
      <c r="B256" s="494">
        <v>7.6394260000000003</v>
      </c>
      <c r="C256" s="492">
        <v>-4.5999999999999996</v>
      </c>
      <c r="D256" s="492">
        <v>-8.8000000000000007</v>
      </c>
      <c r="E256" s="492">
        <v>-12.5</v>
      </c>
      <c r="F256" s="492">
        <v>-10.199999999999999</v>
      </c>
      <c r="G256" s="492">
        <v>-12.9</v>
      </c>
      <c r="H256" s="492">
        <v>-13.1</v>
      </c>
      <c r="I256" s="492">
        <v>-11.1</v>
      </c>
      <c r="J256" s="492">
        <v>-8.6999999999999993</v>
      </c>
      <c r="K256" s="492">
        <v>-18.100000000000001</v>
      </c>
      <c r="L256" s="492">
        <v>-14.8</v>
      </c>
      <c r="M256" s="492">
        <v>-9.6999999999999993</v>
      </c>
      <c r="N256" s="492">
        <v>-17.2</v>
      </c>
      <c r="O256" s="492">
        <v>-10.9</v>
      </c>
      <c r="P256" s="492">
        <v>-5.0999999999999996</v>
      </c>
      <c r="Q256" s="492">
        <v>-4.4000000000000004</v>
      </c>
      <c r="R256" s="492">
        <v>-6.8</v>
      </c>
      <c r="S256" s="492">
        <v>-7.1</v>
      </c>
      <c r="T256" s="492">
        <v>-1</v>
      </c>
      <c r="U256" s="492">
        <v>-4.5</v>
      </c>
      <c r="V256" s="492">
        <v>-16.7</v>
      </c>
    </row>
    <row r="257" spans="1:22">
      <c r="A257" s="491">
        <v>41723</v>
      </c>
      <c r="B257" s="494">
        <v>7.6659870000000003</v>
      </c>
      <c r="C257" s="492">
        <v>-4.3</v>
      </c>
      <c r="D257" s="492">
        <v>-8.4</v>
      </c>
      <c r="E257" s="492">
        <v>-12.1</v>
      </c>
      <c r="F257" s="492">
        <v>-10</v>
      </c>
      <c r="G257" s="492">
        <v>-12.4</v>
      </c>
      <c r="H257" s="492">
        <v>-12.7</v>
      </c>
      <c r="I257" s="492">
        <v>-10.9</v>
      </c>
      <c r="J257" s="492">
        <v>-8.5</v>
      </c>
      <c r="K257" s="492">
        <v>-17.5</v>
      </c>
      <c r="L257" s="492">
        <v>-14.5</v>
      </c>
      <c r="M257" s="492">
        <v>-9.5</v>
      </c>
      <c r="N257" s="492">
        <v>-17.100000000000001</v>
      </c>
      <c r="O257" s="492">
        <v>-10.9</v>
      </c>
      <c r="P257" s="492">
        <v>-5.0999999999999996</v>
      </c>
      <c r="Q257" s="492">
        <v>-4.0999999999999996</v>
      </c>
      <c r="R257" s="492">
        <v>-6.6</v>
      </c>
      <c r="S257" s="492">
        <v>-6.8</v>
      </c>
      <c r="T257" s="492">
        <v>-1.1000000000000001</v>
      </c>
      <c r="U257" s="492">
        <v>-4.5999999999999996</v>
      </c>
      <c r="V257" s="492">
        <v>-16.8</v>
      </c>
    </row>
    <row r="258" spans="1:22">
      <c r="A258" s="491">
        <v>41722</v>
      </c>
      <c r="B258" s="494">
        <v>7.6564540000000001</v>
      </c>
      <c r="C258" s="492">
        <v>-4.3</v>
      </c>
      <c r="D258" s="492">
        <v>-8.5</v>
      </c>
      <c r="E258" s="492">
        <v>-12.2</v>
      </c>
      <c r="F258" s="492">
        <v>-10</v>
      </c>
      <c r="G258" s="492">
        <v>-12.5</v>
      </c>
      <c r="H258" s="492">
        <v>-12.8</v>
      </c>
      <c r="I258" s="492">
        <v>-11</v>
      </c>
      <c r="J258" s="492">
        <v>-8.6</v>
      </c>
      <c r="K258" s="492">
        <v>-17.600000000000001</v>
      </c>
      <c r="L258" s="492">
        <v>-14.6</v>
      </c>
      <c r="M258" s="492">
        <v>-9.5</v>
      </c>
      <c r="N258" s="492">
        <v>-17.100000000000001</v>
      </c>
      <c r="O258" s="492">
        <v>-11</v>
      </c>
      <c r="P258" s="492">
        <v>-5.2</v>
      </c>
      <c r="Q258" s="492">
        <v>-4.2</v>
      </c>
      <c r="R258" s="492">
        <v>-6.6</v>
      </c>
      <c r="S258" s="492">
        <v>-6.9</v>
      </c>
      <c r="T258" s="492">
        <v>-1</v>
      </c>
      <c r="U258" s="492">
        <v>-4.5</v>
      </c>
      <c r="V258" s="492">
        <v>-16.7</v>
      </c>
    </row>
    <row r="259" spans="1:22">
      <c r="A259" s="491">
        <v>41719</v>
      </c>
      <c r="B259" s="494">
        <v>7.6725390000000004</v>
      </c>
      <c r="C259" s="492">
        <v>-4.2</v>
      </c>
      <c r="D259" s="492">
        <v>-8.3000000000000007</v>
      </c>
      <c r="E259" s="492">
        <v>-12.2</v>
      </c>
      <c r="F259" s="492">
        <v>-10</v>
      </c>
      <c r="G259" s="492">
        <v>-12.4</v>
      </c>
      <c r="H259" s="492">
        <v>-12.8</v>
      </c>
      <c r="I259" s="492">
        <v>-10.9</v>
      </c>
      <c r="J259" s="492">
        <v>-8.5</v>
      </c>
      <c r="K259" s="492">
        <v>-17.5</v>
      </c>
      <c r="L259" s="492">
        <v>-14.5</v>
      </c>
      <c r="M259" s="492">
        <v>-9.5</v>
      </c>
      <c r="N259" s="492">
        <v>-17.100000000000001</v>
      </c>
      <c r="O259" s="492">
        <v>-11</v>
      </c>
      <c r="P259" s="492">
        <v>-5.2</v>
      </c>
      <c r="Q259" s="492">
        <v>-4.0999999999999996</v>
      </c>
      <c r="R259" s="492">
        <v>-6.6</v>
      </c>
      <c r="S259" s="492">
        <v>-6.9</v>
      </c>
      <c r="T259" s="492">
        <v>-0.7</v>
      </c>
      <c r="U259" s="492">
        <v>-4.0999999999999996</v>
      </c>
      <c r="V259" s="492">
        <v>-15.8</v>
      </c>
    </row>
    <row r="260" spans="1:22">
      <c r="A260" s="491">
        <v>41718</v>
      </c>
      <c r="B260" s="494">
        <v>7.7157859999999996</v>
      </c>
      <c r="C260" s="492">
        <v>-3.8</v>
      </c>
      <c r="D260" s="492">
        <v>-7.8</v>
      </c>
      <c r="E260" s="492">
        <v>-11.7</v>
      </c>
      <c r="F260" s="492">
        <v>-9.6999999999999993</v>
      </c>
      <c r="G260" s="492">
        <v>-11.6</v>
      </c>
      <c r="H260" s="492">
        <v>-12.3</v>
      </c>
      <c r="I260" s="492">
        <v>-10.7</v>
      </c>
      <c r="J260" s="492">
        <v>-8.3000000000000007</v>
      </c>
      <c r="K260" s="492">
        <v>-16.899999999999999</v>
      </c>
      <c r="L260" s="492">
        <v>-14.1</v>
      </c>
      <c r="M260" s="492">
        <v>-9.3000000000000007</v>
      </c>
      <c r="N260" s="492">
        <v>-17.100000000000001</v>
      </c>
      <c r="O260" s="492">
        <v>-11</v>
      </c>
      <c r="P260" s="492">
        <v>-5.2</v>
      </c>
      <c r="Q260" s="492">
        <v>-3.7</v>
      </c>
      <c r="R260" s="492">
        <v>-6.3</v>
      </c>
      <c r="S260" s="492">
        <v>-6.6</v>
      </c>
      <c r="T260" s="492">
        <v>-0.8</v>
      </c>
      <c r="U260" s="492">
        <v>-4.3</v>
      </c>
      <c r="V260" s="492">
        <v>-16</v>
      </c>
    </row>
    <row r="261" spans="1:22">
      <c r="A261" s="491">
        <v>41717</v>
      </c>
      <c r="B261" s="494">
        <v>7.7170059999999996</v>
      </c>
      <c r="C261" s="492">
        <v>-4.0999999999999996</v>
      </c>
      <c r="D261" s="492">
        <v>-8</v>
      </c>
      <c r="E261" s="492">
        <v>-11.8</v>
      </c>
      <c r="F261" s="492">
        <v>-9.8000000000000007</v>
      </c>
      <c r="G261" s="492">
        <v>-11.9</v>
      </c>
      <c r="H261" s="492">
        <v>-12.4</v>
      </c>
      <c r="I261" s="492">
        <v>-10.7</v>
      </c>
      <c r="J261" s="492">
        <v>-8.3000000000000007</v>
      </c>
      <c r="K261" s="492">
        <v>-17</v>
      </c>
      <c r="L261" s="492">
        <v>-14.2</v>
      </c>
      <c r="M261" s="492">
        <v>-9.3000000000000007</v>
      </c>
      <c r="N261" s="492">
        <v>-17</v>
      </c>
      <c r="O261" s="492">
        <v>-10.9</v>
      </c>
      <c r="P261" s="492">
        <v>-5.2</v>
      </c>
      <c r="Q261" s="492">
        <v>-3.9</v>
      </c>
      <c r="R261" s="492">
        <v>-6.4</v>
      </c>
      <c r="S261" s="492">
        <v>-6.7</v>
      </c>
      <c r="T261" s="492">
        <v>-1.1000000000000001</v>
      </c>
      <c r="U261" s="492">
        <v>-4.8</v>
      </c>
      <c r="V261" s="492">
        <v>-17.7</v>
      </c>
    </row>
    <row r="262" spans="1:22">
      <c r="A262" s="491">
        <v>41716</v>
      </c>
      <c r="B262" s="494">
        <v>7.6780470000000003</v>
      </c>
      <c r="C262" s="492">
        <v>-4.5999999999999996</v>
      </c>
      <c r="D262" s="492">
        <v>-8.9</v>
      </c>
      <c r="E262" s="492">
        <v>-12.5</v>
      </c>
      <c r="F262" s="492">
        <v>-10.199999999999999</v>
      </c>
      <c r="G262" s="492">
        <v>-13.2</v>
      </c>
      <c r="H262" s="492">
        <v>-13.1</v>
      </c>
      <c r="I262" s="492">
        <v>-11.1</v>
      </c>
      <c r="J262" s="492">
        <v>-8.6999999999999993</v>
      </c>
      <c r="K262" s="492">
        <v>-18.399999999999999</v>
      </c>
      <c r="L262" s="492">
        <v>-14.9</v>
      </c>
      <c r="M262" s="492">
        <v>-9.6999999999999993</v>
      </c>
      <c r="N262" s="492">
        <v>-17</v>
      </c>
      <c r="O262" s="492">
        <v>-10.9</v>
      </c>
      <c r="P262" s="492">
        <v>-5.0999999999999996</v>
      </c>
      <c r="Q262" s="492">
        <v>-4.5</v>
      </c>
      <c r="R262" s="492">
        <v>-6.9</v>
      </c>
      <c r="S262" s="492">
        <v>-7.3</v>
      </c>
      <c r="T262" s="492">
        <v>-1</v>
      </c>
      <c r="U262" s="492">
        <v>-4.5999999999999996</v>
      </c>
      <c r="V262" s="492">
        <v>-17.2</v>
      </c>
    </row>
    <row r="263" spans="1:22">
      <c r="A263" s="491">
        <v>41715</v>
      </c>
      <c r="B263" s="494">
        <v>7.6901999999999999</v>
      </c>
      <c r="C263" s="492">
        <v>-4.4000000000000004</v>
      </c>
      <c r="D263" s="492">
        <v>-8.6</v>
      </c>
      <c r="E263" s="492">
        <v>-12.3</v>
      </c>
      <c r="F263" s="492">
        <v>-10</v>
      </c>
      <c r="G263" s="492">
        <v>-12.8</v>
      </c>
      <c r="H263" s="492">
        <v>-12.9</v>
      </c>
      <c r="I263" s="492">
        <v>-11</v>
      </c>
      <c r="J263" s="492">
        <v>-8.6</v>
      </c>
      <c r="K263" s="492">
        <v>-18</v>
      </c>
      <c r="L263" s="492">
        <v>-14.7</v>
      </c>
      <c r="M263" s="492">
        <v>-9.6</v>
      </c>
      <c r="N263" s="492">
        <v>-17.100000000000001</v>
      </c>
      <c r="O263" s="492">
        <v>-10.9</v>
      </c>
      <c r="P263" s="492">
        <v>-5.0999999999999996</v>
      </c>
      <c r="Q263" s="492">
        <v>-4.3</v>
      </c>
      <c r="R263" s="492">
        <v>-6.7</v>
      </c>
      <c r="S263" s="492">
        <v>-7.1</v>
      </c>
      <c r="T263" s="492">
        <v>-1.4</v>
      </c>
      <c r="U263" s="492">
        <v>-5.3</v>
      </c>
      <c r="V263" s="492">
        <v>-18.399999999999999</v>
      </c>
    </row>
    <row r="264" spans="1:22">
      <c r="A264" s="491">
        <v>41712</v>
      </c>
      <c r="B264" s="494">
        <v>7.6502400000000002</v>
      </c>
      <c r="C264" s="492">
        <v>-5.0999999999999996</v>
      </c>
      <c r="D264" s="492">
        <v>-9.4</v>
      </c>
      <c r="E264" s="492">
        <v>-13</v>
      </c>
      <c r="F264" s="492">
        <v>-10.4</v>
      </c>
      <c r="G264" s="492">
        <v>-13.8</v>
      </c>
      <c r="H264" s="492">
        <v>-13.5</v>
      </c>
      <c r="I264" s="492">
        <v>-11.4</v>
      </c>
      <c r="J264" s="492">
        <v>-8.9</v>
      </c>
      <c r="K264" s="492">
        <v>-19.100000000000001</v>
      </c>
      <c r="L264" s="492">
        <v>-15.3</v>
      </c>
      <c r="M264" s="492">
        <v>-9.8000000000000007</v>
      </c>
      <c r="N264" s="492">
        <v>-17.2</v>
      </c>
      <c r="O264" s="492">
        <v>-11</v>
      </c>
      <c r="P264" s="492">
        <v>-5.0999999999999996</v>
      </c>
      <c r="Q264" s="492">
        <v>-4.9000000000000004</v>
      </c>
      <c r="R264" s="492">
        <v>-7.2</v>
      </c>
      <c r="S264" s="492">
        <v>-7.7</v>
      </c>
      <c r="T264" s="492">
        <v>-1.4</v>
      </c>
      <c r="U264" s="492">
        <v>-5.4</v>
      </c>
      <c r="V264" s="492">
        <v>-18.8</v>
      </c>
    </row>
    <row r="265" spans="1:22">
      <c r="A265" s="491">
        <v>41711</v>
      </c>
      <c r="B265" s="494">
        <v>7.6490289999999996</v>
      </c>
      <c r="C265" s="492">
        <v>-5.2</v>
      </c>
      <c r="D265" s="492">
        <v>-9.6</v>
      </c>
      <c r="E265" s="492">
        <v>-13.1</v>
      </c>
      <c r="F265" s="492">
        <v>-10.5</v>
      </c>
      <c r="G265" s="492">
        <v>-14.1</v>
      </c>
      <c r="H265" s="492">
        <v>-13.7</v>
      </c>
      <c r="I265" s="492">
        <v>-11.5</v>
      </c>
      <c r="J265" s="492">
        <v>-8.9</v>
      </c>
      <c r="K265" s="492">
        <v>-19.399999999999999</v>
      </c>
      <c r="L265" s="492">
        <v>-15.5</v>
      </c>
      <c r="M265" s="492">
        <v>-9.9</v>
      </c>
      <c r="N265" s="492">
        <v>-17.2</v>
      </c>
      <c r="O265" s="492">
        <v>-10.9</v>
      </c>
      <c r="P265" s="492">
        <v>-5.0999999999999996</v>
      </c>
      <c r="Q265" s="492">
        <v>-5</v>
      </c>
      <c r="R265" s="492">
        <v>-7.4</v>
      </c>
      <c r="S265" s="492">
        <v>-7.8</v>
      </c>
      <c r="T265" s="492">
        <v>-0.9</v>
      </c>
      <c r="U265" s="492">
        <v>-4.5999999999999996</v>
      </c>
      <c r="V265" s="492">
        <v>-17.3</v>
      </c>
    </row>
    <row r="266" spans="1:22">
      <c r="A266" s="491">
        <v>41710</v>
      </c>
      <c r="B266" s="494">
        <v>7.7128360000000002</v>
      </c>
      <c r="C266" s="492">
        <v>-4.4000000000000004</v>
      </c>
      <c r="D266" s="492">
        <v>-8.6</v>
      </c>
      <c r="E266" s="492">
        <v>-12.4</v>
      </c>
      <c r="F266" s="492">
        <v>-10.199999999999999</v>
      </c>
      <c r="G266" s="492">
        <v>-12.9</v>
      </c>
      <c r="H266" s="492">
        <v>-13.1</v>
      </c>
      <c r="I266" s="492">
        <v>-11.1</v>
      </c>
      <c r="J266" s="492">
        <v>-8.6999999999999993</v>
      </c>
      <c r="K266" s="492">
        <v>-18.2</v>
      </c>
      <c r="L266" s="492">
        <v>-14.9</v>
      </c>
      <c r="M266" s="492">
        <v>-9.6999999999999993</v>
      </c>
      <c r="N266" s="492">
        <v>-17.2</v>
      </c>
      <c r="O266" s="492">
        <v>-11</v>
      </c>
      <c r="P266" s="492">
        <v>-5.2</v>
      </c>
      <c r="Q266" s="492">
        <v>-4.3</v>
      </c>
      <c r="R266" s="492">
        <v>-6.8</v>
      </c>
      <c r="S266" s="492">
        <v>-7.2</v>
      </c>
      <c r="T266" s="492">
        <v>-0.7</v>
      </c>
      <c r="U266" s="492">
        <v>-4.2</v>
      </c>
      <c r="V266" s="492">
        <v>-16.399999999999999</v>
      </c>
    </row>
    <row r="267" spans="1:22">
      <c r="A267" s="491">
        <v>41709</v>
      </c>
      <c r="B267" s="494">
        <v>7.7288709999999998</v>
      </c>
      <c r="C267" s="492">
        <v>-4</v>
      </c>
      <c r="D267" s="492">
        <v>-8.1999999999999993</v>
      </c>
      <c r="E267" s="492">
        <v>-12</v>
      </c>
      <c r="F267" s="492">
        <v>-9.9</v>
      </c>
      <c r="G267" s="492">
        <v>-12.3</v>
      </c>
      <c r="H267" s="492">
        <v>-12.6</v>
      </c>
      <c r="I267" s="492">
        <v>-10.9</v>
      </c>
      <c r="J267" s="492">
        <v>-8.5</v>
      </c>
      <c r="K267" s="492">
        <v>-17.600000000000001</v>
      </c>
      <c r="L267" s="492">
        <v>-14.5</v>
      </c>
      <c r="M267" s="492">
        <v>-9.5</v>
      </c>
      <c r="N267" s="492">
        <v>-17.100000000000001</v>
      </c>
      <c r="O267" s="492">
        <v>-11</v>
      </c>
      <c r="P267" s="492">
        <v>-5.2</v>
      </c>
      <c r="Q267" s="492">
        <v>-4.0999999999999996</v>
      </c>
      <c r="R267" s="492">
        <v>-6.6</v>
      </c>
      <c r="S267" s="492">
        <v>-6.9</v>
      </c>
      <c r="T267" s="492">
        <v>-0.7</v>
      </c>
      <c r="U267" s="492">
        <v>-4.2</v>
      </c>
      <c r="V267" s="492">
        <v>-16.100000000000001</v>
      </c>
    </row>
    <row r="268" spans="1:22">
      <c r="A268" s="491">
        <v>41708</v>
      </c>
      <c r="B268" s="494">
        <v>7.7364300000000004</v>
      </c>
      <c r="C268" s="492">
        <v>-4</v>
      </c>
      <c r="D268" s="492">
        <v>-8.1</v>
      </c>
      <c r="E268" s="492">
        <v>-11.8</v>
      </c>
      <c r="F268" s="492">
        <v>-9.8000000000000007</v>
      </c>
      <c r="G268" s="492">
        <v>-12.1</v>
      </c>
      <c r="H268" s="492">
        <v>-12.3</v>
      </c>
      <c r="I268" s="492">
        <v>-10.7</v>
      </c>
      <c r="J268" s="492">
        <v>-8.4</v>
      </c>
      <c r="K268" s="492">
        <v>-17.2</v>
      </c>
      <c r="L268" s="492">
        <v>-14.3</v>
      </c>
      <c r="M268" s="492">
        <v>-9.3000000000000007</v>
      </c>
      <c r="N268" s="492">
        <v>-16.7</v>
      </c>
      <c r="O268" s="492">
        <v>-10.8</v>
      </c>
      <c r="P268" s="492">
        <v>-5.0999999999999996</v>
      </c>
      <c r="Q268" s="492">
        <v>-4.0999999999999996</v>
      </c>
      <c r="R268" s="492">
        <v>-6.5</v>
      </c>
      <c r="S268" s="492">
        <v>-6.9</v>
      </c>
      <c r="T268" s="492">
        <v>-0.6</v>
      </c>
      <c r="U268" s="492">
        <v>-4.0999999999999996</v>
      </c>
      <c r="V268" s="492">
        <v>-15.9</v>
      </c>
    </row>
    <row r="269" spans="1:22">
      <c r="A269" s="491">
        <v>41705</v>
      </c>
      <c r="B269" s="494">
        <v>7.7433180000000004</v>
      </c>
      <c r="C269" s="492">
        <v>-4</v>
      </c>
      <c r="D269" s="492">
        <v>-7.9</v>
      </c>
      <c r="E269" s="492">
        <v>-11.7</v>
      </c>
      <c r="F269" s="492">
        <v>-9.6999999999999993</v>
      </c>
      <c r="G269" s="492">
        <v>-11.8</v>
      </c>
      <c r="H269" s="492">
        <v>-12.3</v>
      </c>
      <c r="I269" s="492">
        <v>-10.7</v>
      </c>
      <c r="J269" s="492">
        <v>-8.3000000000000007</v>
      </c>
      <c r="K269" s="492">
        <v>-17.100000000000001</v>
      </c>
      <c r="L269" s="492">
        <v>-14.2</v>
      </c>
      <c r="M269" s="492">
        <v>-9.3000000000000007</v>
      </c>
      <c r="N269" s="492">
        <v>-16.8</v>
      </c>
      <c r="O269" s="492">
        <v>-10.8</v>
      </c>
      <c r="P269" s="492">
        <v>-5.2</v>
      </c>
      <c r="Q269" s="492">
        <v>-3.9</v>
      </c>
      <c r="R269" s="492">
        <v>-6.4</v>
      </c>
      <c r="S269" s="492">
        <v>-6.8</v>
      </c>
      <c r="T269" s="492">
        <v>-0.8</v>
      </c>
      <c r="U269" s="492">
        <v>-4.5</v>
      </c>
      <c r="V269" s="492">
        <v>-16.7</v>
      </c>
    </row>
    <row r="270" spans="1:22">
      <c r="A270" s="491">
        <v>41704</v>
      </c>
      <c r="B270" s="494">
        <v>7.718534</v>
      </c>
      <c r="C270" s="492">
        <v>-4.3</v>
      </c>
      <c r="D270" s="492">
        <v>-8.4</v>
      </c>
      <c r="E270" s="492">
        <v>-12</v>
      </c>
      <c r="F270" s="492">
        <v>-9.9</v>
      </c>
      <c r="G270" s="492">
        <v>-12.5</v>
      </c>
      <c r="H270" s="492">
        <v>-12.6</v>
      </c>
      <c r="I270" s="492">
        <v>-10.8</v>
      </c>
      <c r="J270" s="492">
        <v>-8.5</v>
      </c>
      <c r="K270" s="492">
        <v>-17.7</v>
      </c>
      <c r="L270" s="492">
        <v>-14.5</v>
      </c>
      <c r="M270" s="492">
        <v>-9.4</v>
      </c>
      <c r="N270" s="492">
        <v>-16.7</v>
      </c>
      <c r="O270" s="492">
        <v>-10.7</v>
      </c>
      <c r="P270" s="492">
        <v>-5.0999999999999996</v>
      </c>
      <c r="Q270" s="492">
        <v>-4.2</v>
      </c>
      <c r="R270" s="492">
        <v>-6.6</v>
      </c>
      <c r="S270" s="492">
        <v>-7.1</v>
      </c>
      <c r="T270" s="492">
        <v>-1.1000000000000001</v>
      </c>
      <c r="U270" s="492">
        <v>-4.8</v>
      </c>
      <c r="V270" s="492">
        <v>-17.3</v>
      </c>
    </row>
    <row r="271" spans="1:22">
      <c r="A271" s="491">
        <v>41703</v>
      </c>
      <c r="B271" s="494">
        <v>7.6911800000000001</v>
      </c>
      <c r="C271" s="492">
        <v>-4.5999999999999996</v>
      </c>
      <c r="D271" s="492">
        <v>-8.8000000000000007</v>
      </c>
      <c r="E271" s="492">
        <v>-12.4</v>
      </c>
      <c r="F271" s="492">
        <v>-10.1</v>
      </c>
      <c r="G271" s="492">
        <v>-13</v>
      </c>
      <c r="H271" s="492">
        <v>-13</v>
      </c>
      <c r="I271" s="492">
        <v>-11</v>
      </c>
      <c r="J271" s="492">
        <v>-8.6</v>
      </c>
      <c r="K271" s="492">
        <v>-18.2</v>
      </c>
      <c r="L271" s="492">
        <v>-14.8</v>
      </c>
      <c r="M271" s="492">
        <v>-9.5</v>
      </c>
      <c r="N271" s="492">
        <v>-16.8</v>
      </c>
      <c r="O271" s="492">
        <v>-10.7</v>
      </c>
      <c r="P271" s="492">
        <v>-5.0999999999999996</v>
      </c>
      <c r="Q271" s="492">
        <v>-4.5</v>
      </c>
      <c r="R271" s="492">
        <v>-6.8</v>
      </c>
      <c r="S271" s="492">
        <v>-7.3</v>
      </c>
      <c r="T271" s="492">
        <v>-1.1000000000000001</v>
      </c>
      <c r="U271" s="492">
        <v>-4.8</v>
      </c>
      <c r="V271" s="492">
        <v>-17.3</v>
      </c>
    </row>
    <row r="272" spans="1:22">
      <c r="A272" s="491">
        <v>41702</v>
      </c>
      <c r="B272" s="494">
        <v>7.6660810000000001</v>
      </c>
      <c r="C272" s="492">
        <v>-4.5999999999999996</v>
      </c>
      <c r="D272" s="492">
        <v>-8.6999999999999993</v>
      </c>
      <c r="E272" s="492">
        <v>-12.3</v>
      </c>
      <c r="F272" s="492">
        <v>-10</v>
      </c>
      <c r="G272" s="492">
        <v>-13</v>
      </c>
      <c r="H272" s="492">
        <v>-12.8</v>
      </c>
      <c r="I272" s="492">
        <v>-10.9</v>
      </c>
      <c r="J272" s="492">
        <v>-8.6</v>
      </c>
      <c r="K272" s="492">
        <v>-18.100000000000001</v>
      </c>
      <c r="L272" s="492">
        <v>-14.7</v>
      </c>
      <c r="M272" s="492">
        <v>-9.5</v>
      </c>
      <c r="N272" s="492">
        <v>-16.8</v>
      </c>
      <c r="O272" s="492">
        <v>-10.8</v>
      </c>
      <c r="P272" s="492">
        <v>-5.0999999999999996</v>
      </c>
      <c r="Q272" s="492">
        <v>-4.5</v>
      </c>
      <c r="R272" s="492">
        <v>-6.8</v>
      </c>
      <c r="S272" s="492">
        <v>-7.3</v>
      </c>
      <c r="T272" s="492">
        <v>-1.6</v>
      </c>
      <c r="U272" s="492">
        <v>-5.7</v>
      </c>
      <c r="V272" s="492">
        <v>-19.100000000000001</v>
      </c>
    </row>
    <row r="273" spans="1:22">
      <c r="A273" s="491">
        <v>41701</v>
      </c>
      <c r="B273" s="494">
        <v>7.5920189999999996</v>
      </c>
      <c r="C273" s="492">
        <v>-5.5</v>
      </c>
      <c r="D273" s="492">
        <v>-9.9</v>
      </c>
      <c r="E273" s="492">
        <v>-13.2</v>
      </c>
      <c r="F273" s="492">
        <v>-10.6</v>
      </c>
      <c r="G273" s="492">
        <v>-14.6</v>
      </c>
      <c r="H273" s="492">
        <v>-13.8</v>
      </c>
      <c r="I273" s="492">
        <v>-11.5</v>
      </c>
      <c r="J273" s="492">
        <v>-9</v>
      </c>
      <c r="K273" s="492">
        <v>-19.600000000000001</v>
      </c>
      <c r="L273" s="492">
        <v>-15.5</v>
      </c>
      <c r="M273" s="492">
        <v>-9.9</v>
      </c>
      <c r="N273" s="492">
        <v>-17</v>
      </c>
      <c r="O273" s="492">
        <v>-10.8</v>
      </c>
      <c r="P273" s="492">
        <v>-5</v>
      </c>
      <c r="Q273" s="492">
        <v>-5.3</v>
      </c>
      <c r="R273" s="492">
        <v>-7.5</v>
      </c>
      <c r="S273" s="492">
        <v>-8.1</v>
      </c>
      <c r="T273" s="492">
        <v>-1.4</v>
      </c>
      <c r="U273" s="492">
        <v>-5.3</v>
      </c>
      <c r="V273" s="492">
        <v>-18.399999999999999</v>
      </c>
    </row>
    <row r="274" spans="1:22">
      <c r="A274" s="491">
        <v>41698</v>
      </c>
      <c r="B274" s="494">
        <v>7.6578980000000003</v>
      </c>
      <c r="C274" s="492">
        <v>-5.0999999999999996</v>
      </c>
      <c r="D274" s="492">
        <v>-9.4</v>
      </c>
      <c r="E274" s="492">
        <v>-13</v>
      </c>
      <c r="F274" s="492">
        <v>-10.4</v>
      </c>
      <c r="G274" s="492">
        <v>-13.9</v>
      </c>
      <c r="H274" s="492">
        <v>-13.6</v>
      </c>
      <c r="I274" s="492">
        <v>-11.4</v>
      </c>
      <c r="J274" s="492">
        <v>-8.8000000000000007</v>
      </c>
      <c r="K274" s="492">
        <v>-19.100000000000001</v>
      </c>
      <c r="L274" s="492">
        <v>-15.3</v>
      </c>
      <c r="M274" s="492">
        <v>-9.8000000000000007</v>
      </c>
      <c r="N274" s="492">
        <v>-17</v>
      </c>
      <c r="O274" s="492">
        <v>-10.8</v>
      </c>
      <c r="P274" s="492">
        <v>-5.0999999999999996</v>
      </c>
      <c r="Q274" s="492">
        <v>-5</v>
      </c>
      <c r="R274" s="492">
        <v>-7.3</v>
      </c>
      <c r="S274" s="492">
        <v>-7.8</v>
      </c>
      <c r="T274" s="492">
        <v>-1.5</v>
      </c>
      <c r="U274" s="492">
        <v>-5.5</v>
      </c>
      <c r="V274" s="492">
        <v>-18.8</v>
      </c>
    </row>
    <row r="275" spans="1:22">
      <c r="A275" s="491">
        <v>41697</v>
      </c>
      <c r="B275" s="494">
        <v>7.6509689999999999</v>
      </c>
      <c r="C275" s="492">
        <v>-5.2</v>
      </c>
      <c r="D275" s="492">
        <v>-9.6</v>
      </c>
      <c r="E275" s="492">
        <v>-13.1</v>
      </c>
      <c r="F275" s="492">
        <v>-10.5</v>
      </c>
      <c r="G275" s="492">
        <v>-14.2</v>
      </c>
      <c r="H275" s="492">
        <v>-13.7</v>
      </c>
      <c r="I275" s="492">
        <v>-11.5</v>
      </c>
      <c r="J275" s="492">
        <v>-8.8000000000000007</v>
      </c>
      <c r="K275" s="492">
        <v>-19.399999999999999</v>
      </c>
      <c r="L275" s="492">
        <v>-15.5</v>
      </c>
      <c r="M275" s="492">
        <v>-9.8000000000000007</v>
      </c>
      <c r="N275" s="492">
        <v>-17</v>
      </c>
      <c r="O275" s="492">
        <v>-10.8</v>
      </c>
      <c r="P275" s="492">
        <v>-5.0999999999999996</v>
      </c>
      <c r="Q275" s="492">
        <v>-5.0999999999999996</v>
      </c>
      <c r="R275" s="492">
        <v>-7.4</v>
      </c>
      <c r="S275" s="492">
        <v>-8</v>
      </c>
      <c r="T275" s="492">
        <v>-1.2</v>
      </c>
      <c r="U275" s="492">
        <v>-5.2</v>
      </c>
      <c r="V275" s="492">
        <v>-18.2</v>
      </c>
    </row>
    <row r="276" spans="1:22">
      <c r="A276" s="491">
        <v>41696</v>
      </c>
      <c r="B276" s="494">
        <v>7.6873620000000003</v>
      </c>
      <c r="C276" s="492">
        <v>-4.9000000000000004</v>
      </c>
      <c r="D276" s="492">
        <v>-9.3000000000000007</v>
      </c>
      <c r="E276" s="492">
        <v>-12.9</v>
      </c>
      <c r="F276" s="492">
        <v>-10.4</v>
      </c>
      <c r="G276" s="492">
        <v>-13.8</v>
      </c>
      <c r="H276" s="492">
        <v>-13.4</v>
      </c>
      <c r="I276" s="492">
        <v>-11.3</v>
      </c>
      <c r="J276" s="492">
        <v>-8.6999999999999993</v>
      </c>
      <c r="K276" s="492">
        <v>-19</v>
      </c>
      <c r="L276" s="492">
        <v>-15.2</v>
      </c>
      <c r="M276" s="492">
        <v>-9.6999999999999993</v>
      </c>
      <c r="N276" s="492">
        <v>-17</v>
      </c>
      <c r="O276" s="492">
        <v>-10.8</v>
      </c>
      <c r="P276" s="492">
        <v>-5.0999999999999996</v>
      </c>
      <c r="Q276" s="492">
        <v>-4.9000000000000004</v>
      </c>
      <c r="R276" s="492">
        <v>-7.2</v>
      </c>
      <c r="S276" s="492">
        <v>-7.7</v>
      </c>
      <c r="T276" s="492">
        <v>-1.1000000000000001</v>
      </c>
      <c r="U276" s="492">
        <v>-4.9000000000000004</v>
      </c>
      <c r="V276" s="492">
        <v>-17.8</v>
      </c>
    </row>
    <row r="277" spans="1:22">
      <c r="A277" s="491">
        <v>41695</v>
      </c>
      <c r="B277" s="494">
        <v>7.699579</v>
      </c>
      <c r="C277" s="492">
        <v>-4.5999999999999996</v>
      </c>
      <c r="D277" s="492">
        <v>-9</v>
      </c>
      <c r="E277" s="492">
        <v>-12.6</v>
      </c>
      <c r="F277" s="492">
        <v>-10.199999999999999</v>
      </c>
      <c r="G277" s="492">
        <v>-13.4</v>
      </c>
      <c r="H277" s="492">
        <v>-13.2</v>
      </c>
      <c r="I277" s="492">
        <v>-11.1</v>
      </c>
      <c r="J277" s="492">
        <v>-8.6999999999999993</v>
      </c>
      <c r="K277" s="492">
        <v>-18.600000000000001</v>
      </c>
      <c r="L277" s="492">
        <v>-15</v>
      </c>
      <c r="M277" s="492">
        <v>-9.6999999999999993</v>
      </c>
      <c r="N277" s="492">
        <v>-16.899999999999999</v>
      </c>
      <c r="O277" s="492">
        <v>-10.8</v>
      </c>
      <c r="P277" s="492">
        <v>-5.0999999999999996</v>
      </c>
      <c r="Q277" s="492">
        <v>-4.7</v>
      </c>
      <c r="R277" s="492">
        <v>-7</v>
      </c>
      <c r="S277" s="492">
        <v>-7.5</v>
      </c>
      <c r="T277" s="492">
        <v>-0.7</v>
      </c>
      <c r="U277" s="492">
        <v>-4.3</v>
      </c>
      <c r="V277" s="492">
        <v>-16.5</v>
      </c>
    </row>
    <row r="278" spans="1:22">
      <c r="A278" s="491">
        <v>41694</v>
      </c>
      <c r="B278" s="494">
        <v>7.7372459999999998</v>
      </c>
      <c r="C278" s="492">
        <v>-4</v>
      </c>
      <c r="D278" s="492">
        <v>-8.3000000000000007</v>
      </c>
      <c r="E278" s="492">
        <v>-12</v>
      </c>
      <c r="F278" s="492">
        <v>-9.9</v>
      </c>
      <c r="G278" s="492">
        <v>-12.4</v>
      </c>
      <c r="H278" s="492">
        <v>-12.6</v>
      </c>
      <c r="I278" s="492">
        <v>-10.8</v>
      </c>
      <c r="J278" s="492">
        <v>-8.5</v>
      </c>
      <c r="K278" s="492">
        <v>-17.600000000000001</v>
      </c>
      <c r="L278" s="492">
        <v>-14.5</v>
      </c>
      <c r="M278" s="492">
        <v>-9.4</v>
      </c>
      <c r="N278" s="492">
        <v>-16.899999999999999</v>
      </c>
      <c r="O278" s="492">
        <v>-10.9</v>
      </c>
      <c r="P278" s="492">
        <v>-5.2</v>
      </c>
      <c r="Q278" s="492">
        <v>-4.2</v>
      </c>
      <c r="R278" s="492">
        <v>-6.6</v>
      </c>
      <c r="S278" s="492">
        <v>-7</v>
      </c>
      <c r="T278" s="492">
        <v>-0.8</v>
      </c>
      <c r="U278" s="492">
        <v>-4.4000000000000004</v>
      </c>
      <c r="V278" s="492">
        <v>-16.7</v>
      </c>
    </row>
    <row r="279" spans="1:22">
      <c r="A279" s="491">
        <v>41691</v>
      </c>
      <c r="B279" s="494">
        <v>7.7413889999999999</v>
      </c>
      <c r="C279" s="492">
        <v>-4.2</v>
      </c>
      <c r="D279" s="492">
        <v>-8.4</v>
      </c>
      <c r="E279" s="492">
        <v>-12.1</v>
      </c>
      <c r="F279" s="492">
        <v>-10</v>
      </c>
      <c r="G279" s="492">
        <v>-12.5</v>
      </c>
      <c r="H279" s="492">
        <v>-12.7</v>
      </c>
      <c r="I279" s="492">
        <v>-10.9</v>
      </c>
      <c r="J279" s="492">
        <v>-8.5</v>
      </c>
      <c r="K279" s="492">
        <v>-17.8</v>
      </c>
      <c r="L279" s="492">
        <v>-14.6</v>
      </c>
      <c r="M279" s="492">
        <v>-9.5</v>
      </c>
      <c r="N279" s="492">
        <v>-17</v>
      </c>
      <c r="O279" s="492">
        <v>-10.9</v>
      </c>
      <c r="P279" s="492">
        <v>-5.2</v>
      </c>
      <c r="Q279" s="492">
        <v>-4.3</v>
      </c>
      <c r="R279" s="492">
        <v>-6.7</v>
      </c>
      <c r="S279" s="492">
        <v>-7.2</v>
      </c>
      <c r="T279" s="492">
        <v>-0.7</v>
      </c>
      <c r="U279" s="492">
        <v>-4.2</v>
      </c>
      <c r="V279" s="492">
        <v>-16.2</v>
      </c>
    </row>
    <row r="280" spans="1:22">
      <c r="A280" s="491">
        <v>41690</v>
      </c>
      <c r="B280" s="494">
        <v>7.7496929999999997</v>
      </c>
      <c r="C280" s="492">
        <v>-4</v>
      </c>
      <c r="D280" s="492">
        <v>-8.1</v>
      </c>
      <c r="E280" s="492">
        <v>-11.9</v>
      </c>
      <c r="F280" s="492">
        <v>-9.8000000000000007</v>
      </c>
      <c r="G280" s="492">
        <v>-12.1</v>
      </c>
      <c r="H280" s="492">
        <v>-12.5</v>
      </c>
      <c r="I280" s="492">
        <v>-10.7</v>
      </c>
      <c r="J280" s="492">
        <v>-8.4</v>
      </c>
      <c r="K280" s="492">
        <v>-17.399999999999999</v>
      </c>
      <c r="L280" s="492">
        <v>-14.4</v>
      </c>
      <c r="M280" s="492">
        <v>-9.3000000000000007</v>
      </c>
      <c r="N280" s="492">
        <v>-16.899999999999999</v>
      </c>
      <c r="O280" s="492">
        <v>-10.9</v>
      </c>
      <c r="P280" s="492">
        <v>-5.2</v>
      </c>
      <c r="Q280" s="492">
        <v>-4.0999999999999996</v>
      </c>
      <c r="R280" s="492">
        <v>-6.5</v>
      </c>
      <c r="S280" s="492">
        <v>-7</v>
      </c>
      <c r="T280" s="492">
        <v>-0.7</v>
      </c>
      <c r="U280" s="492">
        <v>-4.4000000000000004</v>
      </c>
      <c r="V280" s="492">
        <v>-16.600000000000001</v>
      </c>
    </row>
    <row r="281" spans="1:22">
      <c r="A281" s="491">
        <v>41689</v>
      </c>
      <c r="B281" s="494">
        <v>7.7419330000000004</v>
      </c>
      <c r="C281" s="492">
        <v>-4.2</v>
      </c>
      <c r="D281" s="492">
        <v>-8.3000000000000007</v>
      </c>
      <c r="E281" s="492">
        <v>-12.1</v>
      </c>
      <c r="F281" s="492">
        <v>-9.9</v>
      </c>
      <c r="G281" s="492">
        <v>-12.4</v>
      </c>
      <c r="H281" s="492">
        <v>-12.7</v>
      </c>
      <c r="I281" s="492">
        <v>-10.8</v>
      </c>
      <c r="J281" s="492">
        <v>-8.4</v>
      </c>
      <c r="K281" s="492">
        <v>-17.8</v>
      </c>
      <c r="L281" s="492">
        <v>-14.6</v>
      </c>
      <c r="M281" s="492">
        <v>-9.4</v>
      </c>
      <c r="N281" s="492">
        <v>-16.899999999999999</v>
      </c>
      <c r="O281" s="492">
        <v>-10.9</v>
      </c>
      <c r="P281" s="492">
        <v>-5.2</v>
      </c>
      <c r="Q281" s="492">
        <v>-4.2</v>
      </c>
      <c r="R281" s="492">
        <v>-6.6</v>
      </c>
      <c r="S281" s="492">
        <v>-7.1</v>
      </c>
      <c r="T281" s="492">
        <v>-0.8</v>
      </c>
      <c r="U281" s="492">
        <v>-4.5999999999999996</v>
      </c>
      <c r="V281" s="492">
        <v>-17</v>
      </c>
    </row>
    <row r="282" spans="1:22">
      <c r="A282" s="491">
        <v>41688</v>
      </c>
      <c r="B282" s="494">
        <v>7.7167089999999998</v>
      </c>
      <c r="C282" s="492">
        <v>-4.3</v>
      </c>
      <c r="D282" s="492">
        <v>-8.6</v>
      </c>
      <c r="E282" s="492">
        <v>-12.2</v>
      </c>
      <c r="F282" s="492">
        <v>-10</v>
      </c>
      <c r="G282" s="492">
        <v>-12.8</v>
      </c>
      <c r="H282" s="492">
        <v>-12.8</v>
      </c>
      <c r="I282" s="492">
        <v>-10.9</v>
      </c>
      <c r="J282" s="492">
        <v>-8.6</v>
      </c>
      <c r="K282" s="492">
        <v>-18.100000000000001</v>
      </c>
      <c r="L282" s="492">
        <v>-14.8</v>
      </c>
      <c r="M282" s="492">
        <v>-9.5</v>
      </c>
      <c r="N282" s="492">
        <v>-16.899999999999999</v>
      </c>
      <c r="O282" s="492">
        <v>-10.9</v>
      </c>
      <c r="P282" s="492">
        <v>-5.0999999999999996</v>
      </c>
      <c r="Q282" s="492">
        <v>-4.4000000000000004</v>
      </c>
      <c r="R282" s="492">
        <v>-6.8</v>
      </c>
      <c r="S282" s="492">
        <v>-7.3</v>
      </c>
      <c r="T282" s="492">
        <v>-0.8</v>
      </c>
      <c r="U282" s="492">
        <v>-4.4000000000000004</v>
      </c>
      <c r="V282" s="492">
        <v>-16.5</v>
      </c>
    </row>
    <row r="283" spans="1:22">
      <c r="A283" s="491">
        <v>41684</v>
      </c>
      <c r="B283" s="494">
        <v>7.738429</v>
      </c>
      <c r="C283" s="492">
        <v>-4.2</v>
      </c>
      <c r="D283" s="492">
        <v>-8.3000000000000007</v>
      </c>
      <c r="E283" s="492">
        <v>-12.1</v>
      </c>
      <c r="F283" s="492">
        <v>-10</v>
      </c>
      <c r="G283" s="492">
        <v>-12.4</v>
      </c>
      <c r="H283" s="492">
        <v>-12.7</v>
      </c>
      <c r="I283" s="492">
        <v>-10.9</v>
      </c>
      <c r="J283" s="492">
        <v>-8.5</v>
      </c>
      <c r="K283" s="492">
        <v>-17.8</v>
      </c>
      <c r="L283" s="492">
        <v>-14.6</v>
      </c>
      <c r="M283" s="492">
        <v>-9.5</v>
      </c>
      <c r="N283" s="492">
        <v>-17</v>
      </c>
      <c r="O283" s="492">
        <v>-11</v>
      </c>
      <c r="P283" s="492">
        <v>-5.2</v>
      </c>
      <c r="Q283" s="492">
        <v>-4.2</v>
      </c>
      <c r="R283" s="492">
        <v>-6.7</v>
      </c>
      <c r="S283" s="492">
        <v>-7.2</v>
      </c>
      <c r="T283" s="492">
        <v>-0.9</v>
      </c>
      <c r="U283" s="492">
        <v>-4.7</v>
      </c>
      <c r="V283" s="492">
        <v>-17.100000000000001</v>
      </c>
    </row>
    <row r="284" spans="1:22">
      <c r="A284" s="491">
        <v>41683</v>
      </c>
      <c r="B284" s="494">
        <v>7.7189810000000003</v>
      </c>
      <c r="C284" s="492">
        <v>-4.5</v>
      </c>
      <c r="D284" s="492">
        <v>-8.6</v>
      </c>
      <c r="E284" s="492">
        <v>-12.3</v>
      </c>
      <c r="F284" s="492">
        <v>-10.1</v>
      </c>
      <c r="G284" s="492">
        <v>-12.9</v>
      </c>
      <c r="H284" s="492">
        <v>-12.9</v>
      </c>
      <c r="I284" s="492">
        <v>-11</v>
      </c>
      <c r="J284" s="492">
        <v>-8.5</v>
      </c>
      <c r="K284" s="492">
        <v>-18.2</v>
      </c>
      <c r="L284" s="492">
        <v>-14.8</v>
      </c>
      <c r="M284" s="492">
        <v>-9.5</v>
      </c>
      <c r="N284" s="492">
        <v>-16.899999999999999</v>
      </c>
      <c r="O284" s="492">
        <v>-10.9</v>
      </c>
      <c r="P284" s="492">
        <v>-5.2</v>
      </c>
      <c r="Q284" s="492">
        <v>-4.5</v>
      </c>
      <c r="R284" s="492">
        <v>-6.9</v>
      </c>
      <c r="S284" s="492">
        <v>-7.4</v>
      </c>
      <c r="T284" s="492">
        <v>-0.7</v>
      </c>
      <c r="U284" s="492">
        <v>-4.3</v>
      </c>
      <c r="V284" s="492">
        <v>-16.100000000000001</v>
      </c>
    </row>
    <row r="285" spans="1:22">
      <c r="A285" s="491">
        <v>41682</v>
      </c>
      <c r="B285" s="494">
        <v>7.7410629999999996</v>
      </c>
      <c r="C285" s="492">
        <v>-4.0999999999999996</v>
      </c>
      <c r="D285" s="492">
        <v>-8.1</v>
      </c>
      <c r="E285" s="492">
        <v>-11.9</v>
      </c>
      <c r="F285" s="492">
        <v>-9.9</v>
      </c>
      <c r="G285" s="492">
        <v>-12.2</v>
      </c>
      <c r="H285" s="492">
        <v>-12.4</v>
      </c>
      <c r="I285" s="492">
        <v>-10.7</v>
      </c>
      <c r="J285" s="492">
        <v>-8.4</v>
      </c>
      <c r="K285" s="492">
        <v>-17.5</v>
      </c>
      <c r="L285" s="492">
        <v>-14.5</v>
      </c>
      <c r="M285" s="492">
        <v>-9.3000000000000007</v>
      </c>
      <c r="N285" s="492">
        <v>-16.899999999999999</v>
      </c>
      <c r="O285" s="492">
        <v>-10.9</v>
      </c>
      <c r="P285" s="492">
        <v>-5.2</v>
      </c>
      <c r="Q285" s="492">
        <v>-4</v>
      </c>
      <c r="R285" s="492">
        <v>-6.5</v>
      </c>
      <c r="S285" s="492">
        <v>-7</v>
      </c>
      <c r="T285" s="492">
        <v>-1</v>
      </c>
      <c r="U285" s="492">
        <v>-4.9000000000000004</v>
      </c>
      <c r="V285" s="492">
        <v>-17.2</v>
      </c>
    </row>
    <row r="286" spans="1:22">
      <c r="A286" s="491">
        <v>41681</v>
      </c>
      <c r="B286" s="494">
        <v>7.6830819999999997</v>
      </c>
      <c r="C286" s="492">
        <v>-4.7</v>
      </c>
      <c r="D286" s="492">
        <v>-8.9</v>
      </c>
      <c r="E286" s="492">
        <v>-12.4</v>
      </c>
      <c r="F286" s="492">
        <v>-10.1</v>
      </c>
      <c r="G286" s="492">
        <v>-13.2</v>
      </c>
      <c r="H286" s="492">
        <v>-12.9</v>
      </c>
      <c r="I286" s="492">
        <v>-11</v>
      </c>
      <c r="J286" s="492">
        <v>-8.5</v>
      </c>
      <c r="K286" s="492">
        <v>-18.399999999999999</v>
      </c>
      <c r="L286" s="492">
        <v>-14.9</v>
      </c>
      <c r="M286" s="492">
        <v>-9.5</v>
      </c>
      <c r="N286" s="492">
        <v>-16.600000000000001</v>
      </c>
      <c r="O286" s="492">
        <v>-10.6</v>
      </c>
      <c r="P286" s="492">
        <v>-5</v>
      </c>
      <c r="Q286" s="492">
        <v>-4.5999999999999996</v>
      </c>
      <c r="R286" s="492">
        <v>-6.9</v>
      </c>
      <c r="S286" s="492">
        <v>-7.4</v>
      </c>
    </row>
    <row r="287" spans="1:22">
      <c r="A287" s="491">
        <v>41680</v>
      </c>
      <c r="B287" s="494">
        <v>7.6837309999999999</v>
      </c>
      <c r="C287" s="492">
        <v>-5.0999999999999996</v>
      </c>
      <c r="D287" s="492">
        <v>-9.3000000000000007</v>
      </c>
      <c r="E287" s="492">
        <v>-12.6</v>
      </c>
      <c r="F287" s="492">
        <v>-10.3</v>
      </c>
      <c r="G287" s="492">
        <v>-13.8</v>
      </c>
      <c r="H287" s="492">
        <v>-13.2</v>
      </c>
      <c r="I287" s="492">
        <v>-11.1</v>
      </c>
      <c r="J287" s="492">
        <v>-8.6</v>
      </c>
      <c r="K287" s="492">
        <v>-18.899999999999999</v>
      </c>
      <c r="L287" s="492">
        <v>-15.1</v>
      </c>
      <c r="M287" s="492">
        <v>-9.5</v>
      </c>
      <c r="N287" s="492">
        <v>-16.600000000000001</v>
      </c>
      <c r="O287" s="492">
        <v>-10.5</v>
      </c>
      <c r="P287" s="492">
        <v>-5</v>
      </c>
      <c r="Q287" s="492">
        <v>-4.9000000000000004</v>
      </c>
      <c r="R287" s="492">
        <v>-7.1</v>
      </c>
      <c r="S287" s="492">
        <v>-7.7</v>
      </c>
    </row>
    <row r="288" spans="1:22">
      <c r="A288" s="491">
        <v>41677</v>
      </c>
      <c r="B288" s="494">
        <v>7.6830239999999996</v>
      </c>
      <c r="C288" s="492">
        <v>-5.2</v>
      </c>
      <c r="D288" s="492">
        <v>-9.3000000000000007</v>
      </c>
      <c r="E288" s="492">
        <v>-12.7</v>
      </c>
      <c r="F288" s="492">
        <v>-10.3</v>
      </c>
      <c r="G288" s="492">
        <v>-13.9</v>
      </c>
      <c r="H288" s="492">
        <v>-13.3</v>
      </c>
      <c r="I288" s="492">
        <v>-11.2</v>
      </c>
      <c r="J288" s="492">
        <v>-8.6</v>
      </c>
      <c r="K288" s="492">
        <v>-19</v>
      </c>
      <c r="L288" s="492">
        <v>-15.1</v>
      </c>
      <c r="M288" s="492">
        <v>-9.5</v>
      </c>
      <c r="N288" s="492">
        <v>-16.600000000000001</v>
      </c>
      <c r="O288" s="492">
        <v>-10.5</v>
      </c>
      <c r="P288" s="492">
        <v>-5</v>
      </c>
      <c r="Q288" s="492">
        <v>-4.8</v>
      </c>
      <c r="R288" s="492">
        <v>-7.1</v>
      </c>
      <c r="S288" s="492">
        <v>-7.8</v>
      </c>
    </row>
    <row r="289" spans="1:19">
      <c r="A289" s="491">
        <v>41676</v>
      </c>
      <c r="B289" s="494">
        <v>7.690239</v>
      </c>
      <c r="C289" s="492">
        <v>-4.9000000000000004</v>
      </c>
      <c r="D289" s="492">
        <v>-8.9</v>
      </c>
      <c r="E289" s="492">
        <v>-12.3</v>
      </c>
      <c r="F289" s="492">
        <v>-10</v>
      </c>
      <c r="G289" s="492">
        <v>-13.2</v>
      </c>
      <c r="H289" s="492">
        <v>-12.8</v>
      </c>
      <c r="I289" s="492">
        <v>-10.9</v>
      </c>
      <c r="J289" s="492">
        <v>-8.3000000000000007</v>
      </c>
      <c r="K289" s="492">
        <v>-18.3</v>
      </c>
      <c r="L289" s="492">
        <v>-14.7</v>
      </c>
      <c r="M289" s="492">
        <v>-9.1999999999999993</v>
      </c>
      <c r="N289" s="492">
        <v>-16.399999999999999</v>
      </c>
      <c r="O289" s="492">
        <v>-10.4</v>
      </c>
      <c r="P289" s="492">
        <v>-5</v>
      </c>
      <c r="Q289" s="492">
        <v>-4.5999999999999996</v>
      </c>
      <c r="R289" s="492">
        <v>-6.9</v>
      </c>
      <c r="S289" s="492">
        <v>-7.6</v>
      </c>
    </row>
    <row r="290" spans="1:19">
      <c r="A290" s="491">
        <v>41675</v>
      </c>
      <c r="B290" s="494">
        <v>7.6574799999999996</v>
      </c>
      <c r="C290" s="492">
        <v>-5.2</v>
      </c>
      <c r="D290" s="492">
        <v>-9.1999999999999993</v>
      </c>
      <c r="E290" s="492">
        <v>-12.5</v>
      </c>
      <c r="F290" s="492">
        <v>-10.199999999999999</v>
      </c>
      <c r="G290" s="492">
        <v>-13.6</v>
      </c>
      <c r="H290" s="492">
        <v>-13</v>
      </c>
      <c r="I290" s="492">
        <v>-11</v>
      </c>
      <c r="J290" s="492">
        <v>-8.4</v>
      </c>
      <c r="K290" s="492">
        <v>-18.600000000000001</v>
      </c>
      <c r="L290" s="492">
        <v>-14.9</v>
      </c>
      <c r="M290" s="492">
        <v>-9.3000000000000007</v>
      </c>
      <c r="N290" s="492">
        <v>-16.5</v>
      </c>
      <c r="O290" s="492">
        <v>-10.4</v>
      </c>
      <c r="P290" s="492">
        <v>-5</v>
      </c>
      <c r="Q290" s="492">
        <v>-4.8</v>
      </c>
      <c r="R290" s="492">
        <v>-7.1</v>
      </c>
      <c r="S290" s="492">
        <v>-7.8</v>
      </c>
    </row>
    <row r="291" spans="1:19">
      <c r="A291" s="491">
        <v>41674</v>
      </c>
      <c r="B291" s="494">
        <v>7.598522</v>
      </c>
      <c r="C291" s="492">
        <v>-5.8</v>
      </c>
      <c r="D291" s="492">
        <v>-10</v>
      </c>
      <c r="E291" s="492">
        <v>-13</v>
      </c>
      <c r="F291" s="492">
        <v>-10.5</v>
      </c>
      <c r="G291" s="492">
        <v>-14.6</v>
      </c>
      <c r="H291" s="492">
        <v>-13.5</v>
      </c>
      <c r="I291" s="492">
        <v>-11.3</v>
      </c>
      <c r="J291" s="492">
        <v>-8.6</v>
      </c>
      <c r="K291" s="492">
        <v>-19.5</v>
      </c>
      <c r="L291" s="492">
        <v>-15.4</v>
      </c>
      <c r="M291" s="492">
        <v>-9.5</v>
      </c>
      <c r="N291" s="492">
        <v>-16.399999999999999</v>
      </c>
      <c r="O291" s="492">
        <v>-10.3</v>
      </c>
      <c r="P291" s="492">
        <v>-4.9000000000000004</v>
      </c>
      <c r="Q291" s="492">
        <v>-5.3</v>
      </c>
      <c r="R291" s="492">
        <v>-7.4</v>
      </c>
      <c r="S291" s="492">
        <v>-8.1999999999999993</v>
      </c>
    </row>
    <row r="292" spans="1:19">
      <c r="A292" s="491">
        <v>41673</v>
      </c>
      <c r="B292" s="494">
        <v>7.5577009999999998</v>
      </c>
      <c r="C292" s="492">
        <v>-6.3</v>
      </c>
      <c r="D292" s="492">
        <v>-10.6</v>
      </c>
      <c r="E292" s="492">
        <v>-13.5</v>
      </c>
      <c r="F292" s="492">
        <v>-10.8</v>
      </c>
      <c r="G292" s="492">
        <v>-15.4</v>
      </c>
      <c r="H292" s="492">
        <v>-14.1</v>
      </c>
      <c r="I292" s="492">
        <v>-11.7</v>
      </c>
      <c r="J292" s="492">
        <v>-8.8000000000000007</v>
      </c>
      <c r="K292" s="492">
        <v>-20.3</v>
      </c>
      <c r="L292" s="492">
        <v>-15.8</v>
      </c>
      <c r="M292" s="492">
        <v>-9.6999999999999993</v>
      </c>
      <c r="N292" s="492">
        <v>-16.600000000000001</v>
      </c>
      <c r="O292" s="492">
        <v>-10.4</v>
      </c>
      <c r="P292" s="492">
        <v>-4.9000000000000004</v>
      </c>
      <c r="Q292" s="492">
        <v>-5.8</v>
      </c>
      <c r="R292" s="492">
        <v>-7.8</v>
      </c>
      <c r="S292" s="492">
        <v>-8.6999999999999993</v>
      </c>
    </row>
    <row r="293" spans="1:19">
      <c r="A293" s="491">
        <v>41670</v>
      </c>
      <c r="B293" s="494">
        <v>7.5514489999999999</v>
      </c>
      <c r="C293" s="492">
        <v>-5.3</v>
      </c>
      <c r="D293" s="492">
        <v>-9.5</v>
      </c>
      <c r="E293" s="492">
        <v>-12.8</v>
      </c>
      <c r="F293" s="492">
        <v>-10.4</v>
      </c>
      <c r="G293" s="492">
        <v>-14</v>
      </c>
      <c r="H293" s="492">
        <v>-13.4</v>
      </c>
      <c r="I293" s="492">
        <v>-11.3</v>
      </c>
      <c r="J293" s="492">
        <v>-8.6</v>
      </c>
      <c r="K293" s="492">
        <v>-19.100000000000001</v>
      </c>
      <c r="L293" s="492">
        <v>-15.2</v>
      </c>
      <c r="M293" s="492">
        <v>-9.5</v>
      </c>
      <c r="N293" s="492">
        <v>-16.7</v>
      </c>
      <c r="O293" s="492">
        <v>-10.5</v>
      </c>
      <c r="P293" s="492">
        <v>-5</v>
      </c>
      <c r="Q293" s="492">
        <v>-5.0999999999999996</v>
      </c>
      <c r="R293" s="492">
        <v>-7.3</v>
      </c>
      <c r="S293" s="492">
        <v>-8</v>
      </c>
    </row>
    <row r="294" spans="1:19">
      <c r="A294" s="491">
        <v>41669</v>
      </c>
      <c r="B294" s="494">
        <v>7.6915399999999998</v>
      </c>
      <c r="C294" s="492">
        <v>-5</v>
      </c>
      <c r="D294" s="492">
        <v>-9.1</v>
      </c>
      <c r="E294" s="492">
        <v>-12.6</v>
      </c>
      <c r="F294" s="492">
        <v>-10.199999999999999</v>
      </c>
      <c r="G294" s="492">
        <v>-13.5</v>
      </c>
      <c r="H294" s="492">
        <v>-13.2</v>
      </c>
      <c r="I294" s="492">
        <v>-11.1</v>
      </c>
      <c r="J294" s="492">
        <v>-8.5</v>
      </c>
      <c r="K294" s="492">
        <v>-18.7</v>
      </c>
      <c r="L294" s="492">
        <v>-15</v>
      </c>
      <c r="M294" s="492">
        <v>-9.4</v>
      </c>
      <c r="N294" s="492">
        <v>-16.600000000000001</v>
      </c>
      <c r="O294" s="492">
        <v>-10.6</v>
      </c>
      <c r="P294" s="492">
        <v>-5</v>
      </c>
      <c r="Q294" s="492">
        <v>-4.8</v>
      </c>
      <c r="R294" s="492">
        <v>-7.1</v>
      </c>
      <c r="S294" s="492">
        <v>-7.7</v>
      </c>
    </row>
    <row r="295" spans="1:19">
      <c r="A295" s="491">
        <v>41668</v>
      </c>
      <c r="B295" s="494">
        <v>7.6773920000000002</v>
      </c>
      <c r="C295" s="492">
        <v>-5.0999999999999996</v>
      </c>
      <c r="D295" s="492">
        <v>-9.4</v>
      </c>
      <c r="E295" s="492">
        <v>-12.8</v>
      </c>
      <c r="F295" s="492">
        <v>-10.4</v>
      </c>
      <c r="G295" s="492">
        <v>-13.8</v>
      </c>
      <c r="H295" s="492">
        <v>-13.4</v>
      </c>
      <c r="I295" s="492">
        <v>-11.3</v>
      </c>
      <c r="J295" s="492">
        <v>-8.6</v>
      </c>
      <c r="K295" s="492">
        <v>-19</v>
      </c>
      <c r="L295" s="492">
        <v>-15.2</v>
      </c>
      <c r="M295" s="492">
        <v>-9.5</v>
      </c>
      <c r="N295" s="492">
        <v>-16.7</v>
      </c>
      <c r="O295" s="492">
        <v>-10.6</v>
      </c>
      <c r="P295" s="492">
        <v>-5</v>
      </c>
      <c r="Q295" s="492">
        <v>-4.9000000000000004</v>
      </c>
      <c r="R295" s="492">
        <v>-7.2</v>
      </c>
      <c r="S295" s="492">
        <v>-7.9</v>
      </c>
    </row>
    <row r="296" spans="1:19">
      <c r="A296" s="491">
        <v>41667</v>
      </c>
      <c r="B296" s="494">
        <v>7.7402160000000002</v>
      </c>
      <c r="C296" s="492">
        <v>-4.4000000000000004</v>
      </c>
      <c r="D296" s="492">
        <v>-8.5</v>
      </c>
      <c r="E296" s="492">
        <v>-12.1</v>
      </c>
      <c r="F296" s="492">
        <v>-10</v>
      </c>
      <c r="G296" s="492">
        <v>-12.6</v>
      </c>
      <c r="H296" s="492">
        <v>-12.6</v>
      </c>
      <c r="I296" s="492">
        <v>-10.9</v>
      </c>
      <c r="J296" s="492">
        <v>-8.4</v>
      </c>
      <c r="K296" s="492">
        <v>-17.899999999999999</v>
      </c>
      <c r="L296" s="492">
        <v>-14.6</v>
      </c>
      <c r="M296" s="492">
        <v>-9.3000000000000007</v>
      </c>
      <c r="N296" s="492">
        <v>-16.600000000000001</v>
      </c>
      <c r="O296" s="492">
        <v>-10.6</v>
      </c>
      <c r="P296" s="492">
        <v>-5</v>
      </c>
      <c r="Q296" s="492">
        <v>-4.3</v>
      </c>
      <c r="R296" s="492">
        <v>-6.7</v>
      </c>
      <c r="S296" s="492">
        <v>-7.2</v>
      </c>
    </row>
    <row r="297" spans="1:19">
      <c r="A297" s="491">
        <v>41666</v>
      </c>
      <c r="B297" s="494">
        <v>7.7506880000000002</v>
      </c>
      <c r="C297" s="492">
        <v>-4.2</v>
      </c>
      <c r="D297" s="492">
        <v>-8.4</v>
      </c>
      <c r="E297" s="492">
        <v>-12</v>
      </c>
      <c r="F297" s="492">
        <v>-9.9</v>
      </c>
      <c r="G297" s="492">
        <v>-12.4</v>
      </c>
      <c r="H297" s="492">
        <v>-12.6</v>
      </c>
      <c r="I297" s="492">
        <v>-10.8</v>
      </c>
      <c r="J297" s="492">
        <v>-8.3000000000000007</v>
      </c>
      <c r="K297" s="492">
        <v>-17.7</v>
      </c>
      <c r="L297" s="492">
        <v>-14.6</v>
      </c>
      <c r="M297" s="492">
        <v>-9.3000000000000007</v>
      </c>
      <c r="N297" s="492">
        <v>-16.7</v>
      </c>
      <c r="O297" s="492">
        <v>-10.7</v>
      </c>
      <c r="P297" s="492">
        <v>-5.0999999999999996</v>
      </c>
      <c r="Q297" s="492">
        <v>-4.2</v>
      </c>
      <c r="R297" s="492">
        <v>-6.6</v>
      </c>
      <c r="S297" s="492">
        <v>-7.1</v>
      </c>
    </row>
    <row r="298" spans="1:19">
      <c r="A298" s="491">
        <v>41663</v>
      </c>
      <c r="B298" s="494">
        <v>7.7186769999999996</v>
      </c>
      <c r="C298" s="492">
        <v>-4.8</v>
      </c>
      <c r="D298" s="492">
        <v>-9</v>
      </c>
      <c r="E298" s="492">
        <v>-12.6</v>
      </c>
      <c r="F298" s="492">
        <v>-10.3</v>
      </c>
      <c r="G298" s="492">
        <v>-13.3</v>
      </c>
      <c r="H298" s="492">
        <v>-13.2</v>
      </c>
      <c r="I298" s="492">
        <v>-11.2</v>
      </c>
      <c r="J298" s="492">
        <v>-8.6</v>
      </c>
      <c r="K298" s="492">
        <v>-18.7</v>
      </c>
      <c r="L298" s="492">
        <v>-15.1</v>
      </c>
      <c r="M298" s="492">
        <v>-9.5</v>
      </c>
      <c r="N298" s="492">
        <v>-16.8</v>
      </c>
      <c r="O298" s="492">
        <v>-10.7</v>
      </c>
      <c r="P298" s="492">
        <v>-5.0999999999999996</v>
      </c>
      <c r="Q298" s="492">
        <v>-4.7</v>
      </c>
      <c r="R298" s="492">
        <v>-7.1</v>
      </c>
      <c r="S298" s="492">
        <v>-7.7</v>
      </c>
    </row>
    <row r="299" spans="1:19">
      <c r="A299" s="491">
        <v>41662</v>
      </c>
      <c r="B299" s="494">
        <v>7.770537</v>
      </c>
      <c r="C299" s="492">
        <v>-4.2</v>
      </c>
      <c r="D299" s="492">
        <v>-8.3000000000000007</v>
      </c>
      <c r="E299" s="492">
        <v>-12</v>
      </c>
      <c r="F299" s="492">
        <v>-10</v>
      </c>
      <c r="G299" s="492">
        <v>-12.3</v>
      </c>
      <c r="H299" s="492">
        <v>-12.6</v>
      </c>
      <c r="I299" s="492">
        <v>-10.9</v>
      </c>
      <c r="J299" s="492">
        <v>-8.4</v>
      </c>
      <c r="K299" s="492">
        <v>-17.7</v>
      </c>
      <c r="L299" s="492">
        <v>-14.7</v>
      </c>
      <c r="M299" s="492">
        <v>-9.3000000000000007</v>
      </c>
      <c r="N299" s="492">
        <v>-16.8</v>
      </c>
      <c r="O299" s="492">
        <v>-10.8</v>
      </c>
      <c r="P299" s="492">
        <v>-5.0999999999999996</v>
      </c>
      <c r="Q299" s="492">
        <v>-4.2</v>
      </c>
      <c r="R299" s="492">
        <v>-6.7</v>
      </c>
      <c r="S299" s="492">
        <v>-7.2</v>
      </c>
    </row>
    <row r="300" spans="1:19">
      <c r="A300" s="491">
        <v>41661</v>
      </c>
      <c r="B300" s="494">
        <v>7.8030280000000003</v>
      </c>
      <c r="C300" s="492">
        <v>-3.7</v>
      </c>
      <c r="D300" s="492">
        <v>-7.6</v>
      </c>
      <c r="E300" s="492">
        <v>-11.4</v>
      </c>
      <c r="F300" s="492">
        <v>-9.6</v>
      </c>
      <c r="G300" s="492">
        <v>-11.3</v>
      </c>
      <c r="H300" s="492">
        <v>-12</v>
      </c>
      <c r="I300" s="492">
        <v>-10.5</v>
      </c>
      <c r="J300" s="492">
        <v>-8.1</v>
      </c>
      <c r="K300" s="492">
        <v>-16.7</v>
      </c>
      <c r="L300" s="492">
        <v>-14</v>
      </c>
      <c r="M300" s="492">
        <v>-8.9</v>
      </c>
      <c r="N300" s="492">
        <v>-16.7</v>
      </c>
      <c r="O300" s="492">
        <v>-10.8</v>
      </c>
      <c r="P300" s="492">
        <v>-5.2</v>
      </c>
      <c r="Q300" s="492">
        <v>-3.7</v>
      </c>
      <c r="R300" s="492">
        <v>-6.3</v>
      </c>
      <c r="S300" s="492">
        <v>-6.8</v>
      </c>
    </row>
    <row r="301" spans="1:19">
      <c r="A301" s="491">
        <v>41660</v>
      </c>
      <c r="B301" s="494">
        <v>7.7683549999999997</v>
      </c>
      <c r="C301" s="492">
        <v>-4.0999999999999996</v>
      </c>
      <c r="D301" s="492">
        <v>-8.1999999999999993</v>
      </c>
      <c r="E301" s="492">
        <v>-11.9</v>
      </c>
      <c r="F301" s="492">
        <v>-9.9</v>
      </c>
      <c r="G301" s="492">
        <v>-12.2</v>
      </c>
      <c r="H301" s="492">
        <v>-12.4</v>
      </c>
      <c r="I301" s="492">
        <v>-10.7</v>
      </c>
      <c r="J301" s="492">
        <v>-8.1999999999999993</v>
      </c>
      <c r="K301" s="492">
        <v>-17.5</v>
      </c>
      <c r="L301" s="492">
        <v>-14.5</v>
      </c>
      <c r="M301" s="492">
        <v>-9.1</v>
      </c>
      <c r="N301" s="492">
        <v>-16.7</v>
      </c>
      <c r="O301" s="492">
        <v>-10.8</v>
      </c>
      <c r="P301" s="492">
        <v>-5.0999999999999996</v>
      </c>
      <c r="Q301" s="492">
        <v>-4.2</v>
      </c>
      <c r="R301" s="492">
        <v>-6.6</v>
      </c>
      <c r="S301" s="492">
        <v>-7.1</v>
      </c>
    </row>
    <row r="302" spans="1:19">
      <c r="A302" s="491">
        <v>41656</v>
      </c>
      <c r="B302" s="494">
        <v>7.7956830000000004</v>
      </c>
      <c r="C302" s="492">
        <v>-4.0999999999999996</v>
      </c>
      <c r="D302" s="492">
        <v>-8</v>
      </c>
      <c r="E302" s="492">
        <v>-11.8</v>
      </c>
      <c r="F302" s="492">
        <v>-9.9</v>
      </c>
      <c r="G302" s="492">
        <v>-12</v>
      </c>
      <c r="H302" s="492">
        <v>-12.4</v>
      </c>
      <c r="I302" s="492">
        <v>-10.7</v>
      </c>
      <c r="J302" s="492">
        <v>-8.1999999999999993</v>
      </c>
      <c r="K302" s="492">
        <v>-17.399999999999999</v>
      </c>
      <c r="L302" s="492">
        <v>-14.5</v>
      </c>
      <c r="M302" s="492">
        <v>-9.1</v>
      </c>
      <c r="N302" s="492">
        <v>-16.8</v>
      </c>
      <c r="O302" s="492">
        <v>-10.8</v>
      </c>
      <c r="P302" s="492">
        <v>-5.2</v>
      </c>
      <c r="Q302" s="492">
        <v>-4</v>
      </c>
      <c r="R302" s="492">
        <v>-6.5</v>
      </c>
      <c r="S302" s="492">
        <v>-7.1</v>
      </c>
    </row>
    <row r="303" spans="1:19">
      <c r="A303" s="491">
        <v>41655</v>
      </c>
      <c r="B303" s="494">
        <v>8.0760349999999992</v>
      </c>
      <c r="C303" s="492">
        <v>-3.8</v>
      </c>
      <c r="D303" s="492">
        <v>-7.7</v>
      </c>
      <c r="E303" s="492">
        <v>-11.5</v>
      </c>
      <c r="F303" s="492">
        <v>-9.6999999999999993</v>
      </c>
      <c r="G303" s="492">
        <v>-11.6</v>
      </c>
      <c r="H303" s="492">
        <v>-12.1</v>
      </c>
      <c r="I303" s="492">
        <v>-10.5</v>
      </c>
      <c r="J303" s="492">
        <v>-8</v>
      </c>
      <c r="K303" s="492">
        <v>-17</v>
      </c>
      <c r="L303" s="492">
        <v>-14.2</v>
      </c>
      <c r="M303" s="492">
        <v>-8.9</v>
      </c>
      <c r="N303" s="492">
        <v>-16.7</v>
      </c>
      <c r="O303" s="492">
        <v>-10.8</v>
      </c>
      <c r="P303" s="492">
        <v>-5.2</v>
      </c>
      <c r="Q303" s="492">
        <v>-3.8</v>
      </c>
      <c r="R303" s="492">
        <v>-6.3</v>
      </c>
      <c r="S303" s="492">
        <v>-6.9</v>
      </c>
    </row>
    <row r="304" spans="1:19">
      <c r="A304" s="491">
        <v>41654</v>
      </c>
      <c r="B304" s="494">
        <v>8.0912799999999994</v>
      </c>
      <c r="C304" s="492">
        <v>-3.4</v>
      </c>
      <c r="D304" s="492">
        <v>-7.2</v>
      </c>
      <c r="E304" s="492">
        <v>-11</v>
      </c>
      <c r="F304" s="492">
        <v>-9.4</v>
      </c>
      <c r="G304" s="492">
        <v>-10.8</v>
      </c>
      <c r="H304" s="492">
        <v>-11.6</v>
      </c>
      <c r="I304" s="492">
        <v>-10.3</v>
      </c>
      <c r="J304" s="492">
        <v>-7.9</v>
      </c>
      <c r="K304" s="492">
        <v>-16.2</v>
      </c>
      <c r="L304" s="492">
        <v>-13.8</v>
      </c>
      <c r="M304" s="492">
        <v>-8.8000000000000007</v>
      </c>
      <c r="N304" s="492">
        <v>-16.600000000000001</v>
      </c>
      <c r="O304" s="492">
        <v>-10.8</v>
      </c>
      <c r="P304" s="492">
        <v>-5.2</v>
      </c>
      <c r="Q304" s="492">
        <v>-3.4</v>
      </c>
      <c r="R304" s="492">
        <v>-6</v>
      </c>
      <c r="S304" s="492">
        <v>-6.5</v>
      </c>
    </row>
    <row r="305" spans="1:19">
      <c r="A305" s="491">
        <v>41653</v>
      </c>
      <c r="B305" s="494">
        <v>8.0869599999999995</v>
      </c>
      <c r="C305" s="492">
        <v>-3.4</v>
      </c>
      <c r="D305" s="492">
        <v>-7.3</v>
      </c>
      <c r="E305" s="492">
        <v>-11.1</v>
      </c>
      <c r="F305" s="492">
        <v>-9.5</v>
      </c>
      <c r="G305" s="492">
        <v>-11.1</v>
      </c>
      <c r="H305" s="492">
        <v>-11.7</v>
      </c>
      <c r="I305" s="492">
        <v>-10.3</v>
      </c>
      <c r="J305" s="492">
        <v>-7.9</v>
      </c>
      <c r="K305" s="492">
        <v>-16.399999999999999</v>
      </c>
      <c r="L305" s="492">
        <v>-13.9</v>
      </c>
      <c r="M305" s="492">
        <v>-8.9</v>
      </c>
      <c r="N305" s="492">
        <v>-16.7</v>
      </c>
      <c r="O305" s="492">
        <v>-10.8</v>
      </c>
      <c r="P305" s="492">
        <v>-5.2</v>
      </c>
      <c r="Q305" s="492">
        <v>-3.4</v>
      </c>
      <c r="R305" s="492">
        <v>-6</v>
      </c>
      <c r="S305" s="492">
        <v>-6.5</v>
      </c>
    </row>
    <row r="306" spans="1:19">
      <c r="A306" s="491">
        <v>41652</v>
      </c>
      <c r="B306" s="494">
        <v>8.0641320000000007</v>
      </c>
      <c r="C306" s="492">
        <v>-4</v>
      </c>
      <c r="D306" s="492">
        <v>-8.1</v>
      </c>
      <c r="E306" s="492">
        <v>-11.9</v>
      </c>
      <c r="F306" s="492">
        <v>-9.9</v>
      </c>
      <c r="G306" s="492">
        <v>-12.2</v>
      </c>
      <c r="H306" s="492">
        <v>-12.5</v>
      </c>
      <c r="I306" s="492">
        <v>-10.7</v>
      </c>
      <c r="J306" s="492">
        <v>-8.3000000000000007</v>
      </c>
      <c r="K306" s="492">
        <v>-17.600000000000001</v>
      </c>
      <c r="L306" s="492">
        <v>-14.6</v>
      </c>
      <c r="M306" s="492">
        <v>-9.1</v>
      </c>
      <c r="N306" s="492">
        <v>-16.8</v>
      </c>
      <c r="O306" s="492">
        <v>-10.9</v>
      </c>
      <c r="P306" s="492">
        <v>-5.2</v>
      </c>
      <c r="Q306" s="492">
        <v>-4</v>
      </c>
      <c r="R306" s="492">
        <v>-6.5</v>
      </c>
      <c r="S306" s="492">
        <v>-7.1</v>
      </c>
    </row>
    <row r="307" spans="1:19">
      <c r="A307" s="491">
        <v>41649</v>
      </c>
      <c r="B307" s="494">
        <v>8.0904969999999992</v>
      </c>
      <c r="C307" s="492">
        <v>-3.6</v>
      </c>
      <c r="D307" s="492">
        <v>-7.5</v>
      </c>
      <c r="E307" s="492">
        <v>-11.4</v>
      </c>
      <c r="F307" s="492">
        <v>-9.6</v>
      </c>
      <c r="G307" s="492">
        <v>-11.3</v>
      </c>
      <c r="H307" s="492">
        <v>-12</v>
      </c>
      <c r="I307" s="492">
        <v>-10.5</v>
      </c>
      <c r="J307" s="492">
        <v>-8</v>
      </c>
      <c r="K307" s="492">
        <v>-16.7</v>
      </c>
      <c r="L307" s="492">
        <v>-14.1</v>
      </c>
      <c r="M307" s="492">
        <v>-8.9</v>
      </c>
      <c r="N307" s="492">
        <v>-16.7</v>
      </c>
      <c r="O307" s="492">
        <v>-10.8</v>
      </c>
      <c r="P307" s="492">
        <v>-5.2</v>
      </c>
      <c r="Q307" s="492">
        <v>-3.7</v>
      </c>
      <c r="R307" s="492">
        <v>-6.3</v>
      </c>
      <c r="S307" s="492">
        <v>-6.9</v>
      </c>
    </row>
    <row r="308" spans="1:19">
      <c r="A308" s="491">
        <v>41648</v>
      </c>
      <c r="B308" s="494">
        <v>8.1140910000000002</v>
      </c>
      <c r="C308" s="492">
        <v>-2.6</v>
      </c>
      <c r="D308" s="492">
        <v>-6.1</v>
      </c>
      <c r="E308" s="492">
        <v>-9.9</v>
      </c>
      <c r="F308" s="492">
        <v>-8.6999999999999993</v>
      </c>
      <c r="G308" s="492">
        <v>-9.3000000000000007</v>
      </c>
      <c r="H308" s="492">
        <v>-10.5</v>
      </c>
      <c r="I308" s="492">
        <v>-9.5</v>
      </c>
      <c r="J308" s="492">
        <v>-7.3</v>
      </c>
      <c r="K308" s="492">
        <v>-14.4</v>
      </c>
      <c r="L308" s="492">
        <v>-12.7</v>
      </c>
      <c r="M308" s="492">
        <v>-8.1999999999999993</v>
      </c>
      <c r="N308" s="492">
        <v>-15.9</v>
      </c>
      <c r="O308" s="492">
        <v>-10.5</v>
      </c>
      <c r="P308" s="492">
        <v>-5.0999999999999996</v>
      </c>
      <c r="Q308" s="492">
        <v>-2.7</v>
      </c>
      <c r="R308" s="492">
        <v>-5.3</v>
      </c>
      <c r="S308" s="492">
        <v>-6</v>
      </c>
    </row>
    <row r="309" spans="1:19">
      <c r="A309" s="491">
        <v>41647</v>
      </c>
      <c r="B309" s="494">
        <v>8.1602399999999999</v>
      </c>
      <c r="C309" s="492">
        <v>-2.4</v>
      </c>
      <c r="D309" s="492">
        <v>-5.9</v>
      </c>
      <c r="E309" s="492">
        <v>-9.6999999999999993</v>
      </c>
      <c r="F309" s="492">
        <v>-8.5</v>
      </c>
      <c r="G309" s="492">
        <v>-9</v>
      </c>
      <c r="H309" s="492">
        <v>-10.3</v>
      </c>
      <c r="I309" s="492">
        <v>-9.3000000000000007</v>
      </c>
      <c r="J309" s="492">
        <v>-7.2</v>
      </c>
      <c r="K309" s="492">
        <v>-14.1</v>
      </c>
      <c r="L309" s="492">
        <v>-12.4</v>
      </c>
      <c r="M309" s="492">
        <v>-8</v>
      </c>
      <c r="N309" s="492">
        <v>-15.9</v>
      </c>
      <c r="O309" s="492">
        <v>-10.5</v>
      </c>
      <c r="P309" s="492">
        <v>-5.0999999999999996</v>
      </c>
      <c r="Q309" s="492">
        <v>-2.6</v>
      </c>
      <c r="R309" s="492">
        <v>-5.0999999999999996</v>
      </c>
      <c r="S309" s="492">
        <v>-5.8</v>
      </c>
    </row>
    <row r="310" spans="1:19">
      <c r="A310" s="491">
        <v>41646</v>
      </c>
      <c r="B310" s="494">
        <v>8.152056</v>
      </c>
      <c r="C310" s="492">
        <v>-2.8</v>
      </c>
      <c r="D310" s="492">
        <v>-6.4</v>
      </c>
      <c r="E310" s="492">
        <v>-10.1</v>
      </c>
      <c r="F310" s="492">
        <v>-8.8000000000000007</v>
      </c>
      <c r="G310" s="492">
        <v>-9.6999999999999993</v>
      </c>
      <c r="H310" s="492">
        <v>-10.7</v>
      </c>
      <c r="I310" s="492">
        <v>-9.6</v>
      </c>
      <c r="J310" s="492">
        <v>-7.4</v>
      </c>
      <c r="K310" s="492">
        <v>-14.8</v>
      </c>
      <c r="L310" s="492">
        <v>-12.8</v>
      </c>
      <c r="M310" s="492">
        <v>-8.1999999999999993</v>
      </c>
      <c r="N310" s="492">
        <v>-15.8</v>
      </c>
      <c r="O310" s="492">
        <v>-10.3</v>
      </c>
      <c r="P310" s="492">
        <v>-5</v>
      </c>
      <c r="Q310" s="492">
        <v>-2.8</v>
      </c>
      <c r="R310" s="492">
        <v>-5.4</v>
      </c>
      <c r="S310" s="492">
        <v>-6</v>
      </c>
    </row>
    <row r="311" spans="1:19">
      <c r="A311" s="491">
        <v>41645</v>
      </c>
      <c r="B311" s="494">
        <v>8.1509020000000003</v>
      </c>
      <c r="C311" s="492">
        <v>-2.5</v>
      </c>
      <c r="D311" s="492">
        <v>-6</v>
      </c>
      <c r="E311" s="492">
        <v>-9.8000000000000007</v>
      </c>
      <c r="F311" s="492">
        <v>-8.5</v>
      </c>
      <c r="G311" s="492">
        <v>-9.1999999999999993</v>
      </c>
      <c r="H311" s="492">
        <v>-10.4</v>
      </c>
      <c r="I311" s="492">
        <v>-9.3000000000000007</v>
      </c>
      <c r="J311" s="492">
        <v>-7.3</v>
      </c>
      <c r="K311" s="492">
        <v>-14.2</v>
      </c>
      <c r="L311" s="492">
        <v>-12.5</v>
      </c>
      <c r="M311" s="492">
        <v>-8.1</v>
      </c>
      <c r="N311" s="492">
        <v>-15.7</v>
      </c>
      <c r="O311" s="492">
        <v>-10.3</v>
      </c>
      <c r="P311" s="492">
        <v>-5.0999999999999996</v>
      </c>
      <c r="Q311" s="492">
        <v>-2.5</v>
      </c>
      <c r="R311" s="492">
        <v>-5.0999999999999996</v>
      </c>
      <c r="S311" s="492">
        <v>-5.7</v>
      </c>
    </row>
    <row r="312" spans="1:19">
      <c r="A312" s="491">
        <v>41642</v>
      </c>
      <c r="B312" s="494">
        <v>8.1611809999999991</v>
      </c>
      <c r="C312" s="492">
        <v>-2.2000000000000002</v>
      </c>
      <c r="D312" s="492">
        <v>-5.6</v>
      </c>
      <c r="E312" s="492">
        <v>-9.4</v>
      </c>
      <c r="F312" s="492">
        <v>-8.4</v>
      </c>
      <c r="G312" s="492">
        <v>-8.6999999999999993</v>
      </c>
      <c r="H312" s="492">
        <v>-10</v>
      </c>
      <c r="I312" s="492">
        <v>-9.1999999999999993</v>
      </c>
      <c r="J312" s="492">
        <v>-7.2</v>
      </c>
      <c r="K312" s="492">
        <v>-13.7</v>
      </c>
      <c r="L312" s="492">
        <v>-12.2</v>
      </c>
      <c r="M312" s="492">
        <v>-8</v>
      </c>
      <c r="N312" s="492">
        <v>-15.7</v>
      </c>
      <c r="O312" s="492">
        <v>-10.4</v>
      </c>
      <c r="P312" s="492">
        <v>-5.0999999999999996</v>
      </c>
      <c r="Q312" s="492">
        <v>-2.2000000000000002</v>
      </c>
      <c r="R312" s="492">
        <v>-4.8</v>
      </c>
      <c r="S312" s="492">
        <v>-5.5</v>
      </c>
    </row>
    <row r="313" spans="1:19">
      <c r="A313" s="491">
        <v>41641</v>
      </c>
      <c r="B313" s="494">
        <v>8.1554249999999993</v>
      </c>
      <c r="C313" s="492">
        <v>-2.2999999999999998</v>
      </c>
      <c r="D313" s="492">
        <v>-5.7</v>
      </c>
      <c r="E313" s="492">
        <v>-9.5</v>
      </c>
      <c r="F313" s="492">
        <v>-8.5</v>
      </c>
      <c r="G313" s="492">
        <v>-8.9</v>
      </c>
      <c r="H313" s="492">
        <v>-10.1</v>
      </c>
      <c r="I313" s="492">
        <v>-9.1999999999999993</v>
      </c>
      <c r="J313" s="492">
        <v>-7.2</v>
      </c>
      <c r="K313" s="492">
        <v>-13.9</v>
      </c>
      <c r="L313" s="492">
        <v>-12.3</v>
      </c>
      <c r="M313" s="492">
        <v>-8</v>
      </c>
      <c r="N313" s="492">
        <v>-15.7</v>
      </c>
      <c r="O313" s="492">
        <v>-10.3</v>
      </c>
      <c r="P313" s="492">
        <v>-5.0999999999999996</v>
      </c>
      <c r="Q313" s="492">
        <v>-2.2999999999999998</v>
      </c>
      <c r="R313" s="492">
        <v>-4.9000000000000004</v>
      </c>
      <c r="S313" s="492">
        <v>-5.6</v>
      </c>
    </row>
    <row r="314" spans="1:19">
      <c r="A314" s="491">
        <v>41639</v>
      </c>
      <c r="B314" s="494">
        <v>8.0500100000000003</v>
      </c>
      <c r="C314" s="492">
        <v>-2.5</v>
      </c>
      <c r="D314" s="492">
        <v>-5.9</v>
      </c>
      <c r="E314" s="492">
        <v>-9.6999999999999993</v>
      </c>
      <c r="F314" s="492">
        <v>-8.5</v>
      </c>
      <c r="G314" s="492">
        <v>-9.1</v>
      </c>
      <c r="H314" s="492">
        <v>-10.3</v>
      </c>
      <c r="I314" s="492">
        <v>-9.3000000000000007</v>
      </c>
      <c r="J314" s="492">
        <v>-7.3</v>
      </c>
      <c r="K314" s="492">
        <v>-14.1</v>
      </c>
      <c r="L314" s="492">
        <v>-12.4</v>
      </c>
      <c r="M314" s="492">
        <v>-8.1</v>
      </c>
      <c r="N314" s="492">
        <v>-15.8</v>
      </c>
      <c r="O314" s="492">
        <v>-10.4</v>
      </c>
      <c r="P314" s="492">
        <v>-5.2</v>
      </c>
      <c r="Q314" s="492">
        <v>-2.4</v>
      </c>
      <c r="R314" s="492">
        <v>-5</v>
      </c>
      <c r="S314" s="492">
        <v>-5.7</v>
      </c>
    </row>
    <row r="315" spans="1:19">
      <c r="A315" s="491">
        <v>41638</v>
      </c>
      <c r="B315" s="494">
        <v>8.1244040000000002</v>
      </c>
      <c r="C315" s="492">
        <v>-2.4</v>
      </c>
      <c r="D315" s="492">
        <v>-6</v>
      </c>
      <c r="E315" s="492">
        <v>-9.8000000000000007</v>
      </c>
      <c r="F315" s="492">
        <v>-8.5</v>
      </c>
      <c r="G315" s="492">
        <v>-9.3000000000000007</v>
      </c>
      <c r="H315" s="492">
        <v>-10.4</v>
      </c>
      <c r="I315" s="492">
        <v>-9.3000000000000007</v>
      </c>
      <c r="J315" s="492">
        <v>-7.3</v>
      </c>
      <c r="K315" s="492">
        <v>-14.3</v>
      </c>
      <c r="L315" s="492">
        <v>-12.5</v>
      </c>
      <c r="M315" s="492">
        <v>-8.1999999999999993</v>
      </c>
      <c r="N315" s="492">
        <v>-15.7</v>
      </c>
      <c r="O315" s="492">
        <v>-10.3</v>
      </c>
      <c r="P315" s="492">
        <v>-5.0999999999999996</v>
      </c>
      <c r="Q315" s="492">
        <v>-2.5</v>
      </c>
      <c r="R315" s="492">
        <v>-5.0999999999999996</v>
      </c>
      <c r="S315" s="492">
        <v>-5.7</v>
      </c>
    </row>
    <row r="316" spans="1:19">
      <c r="A316" s="491">
        <v>41635</v>
      </c>
      <c r="B316" s="494">
        <v>8.1541569999999997</v>
      </c>
      <c r="C316" s="492">
        <v>-2.2000000000000002</v>
      </c>
      <c r="D316" s="492">
        <v>-5.7</v>
      </c>
      <c r="E316" s="492">
        <v>-9.4</v>
      </c>
      <c r="F316" s="492">
        <v>-8.4</v>
      </c>
      <c r="G316" s="492">
        <v>-8.8000000000000007</v>
      </c>
      <c r="H316" s="492">
        <v>-10</v>
      </c>
      <c r="I316" s="492">
        <v>-9.1999999999999993</v>
      </c>
      <c r="J316" s="492">
        <v>-7.2</v>
      </c>
      <c r="K316" s="492">
        <v>-13.8</v>
      </c>
      <c r="L316" s="492">
        <v>-12.2</v>
      </c>
      <c r="M316" s="492">
        <v>-8</v>
      </c>
      <c r="N316" s="492">
        <v>-15.7</v>
      </c>
      <c r="O316" s="492">
        <v>-10.4</v>
      </c>
      <c r="P316" s="492">
        <v>-5.2</v>
      </c>
      <c r="Q316" s="492">
        <v>-2.2000000000000002</v>
      </c>
      <c r="R316" s="492">
        <v>-4.8</v>
      </c>
      <c r="S316" s="492">
        <v>-5.5</v>
      </c>
    </row>
    <row r="317" spans="1:19">
      <c r="A317" s="491">
        <v>41634</v>
      </c>
      <c r="B317" s="494">
        <v>8.1548979999999993</v>
      </c>
      <c r="C317" s="492">
        <v>-2.2999999999999998</v>
      </c>
      <c r="D317" s="492">
        <v>-5.7</v>
      </c>
      <c r="E317" s="492">
        <v>-9.4</v>
      </c>
      <c r="F317" s="492">
        <v>-8.4</v>
      </c>
      <c r="G317" s="492">
        <v>-8.8000000000000007</v>
      </c>
      <c r="H317" s="492">
        <v>-10</v>
      </c>
      <c r="I317" s="492">
        <v>-9.1999999999999993</v>
      </c>
      <c r="J317" s="492">
        <v>-7.2</v>
      </c>
      <c r="K317" s="492">
        <v>-13.8</v>
      </c>
      <c r="L317" s="492">
        <v>-12.2</v>
      </c>
      <c r="M317" s="492">
        <v>-8</v>
      </c>
      <c r="N317" s="492">
        <v>-15.6</v>
      </c>
      <c r="O317" s="492">
        <v>-10.3</v>
      </c>
      <c r="P317" s="492">
        <v>-5.0999999999999996</v>
      </c>
      <c r="Q317" s="492">
        <v>-2.2000000000000002</v>
      </c>
      <c r="R317" s="492">
        <v>-4.8</v>
      </c>
      <c r="S317" s="492">
        <v>-5.5</v>
      </c>
    </row>
    <row r="318" spans="1:19">
      <c r="A318" s="491">
        <v>41632</v>
      </c>
      <c r="B318" s="494">
        <v>8.0544809999999991</v>
      </c>
      <c r="C318" s="492">
        <v>-2.2999999999999998</v>
      </c>
      <c r="D318" s="492">
        <v>-5.7</v>
      </c>
      <c r="E318" s="492">
        <v>-9.5</v>
      </c>
      <c r="F318" s="492">
        <v>-8.4</v>
      </c>
      <c r="G318" s="492">
        <v>-8.9</v>
      </c>
      <c r="H318" s="492">
        <v>-10.1</v>
      </c>
      <c r="I318" s="492">
        <v>-9.1999999999999993</v>
      </c>
      <c r="J318" s="492">
        <v>-7.2</v>
      </c>
      <c r="K318" s="492">
        <v>-13.9</v>
      </c>
      <c r="L318" s="492">
        <v>-12.3</v>
      </c>
      <c r="M318" s="492">
        <v>-8</v>
      </c>
      <c r="N318" s="492">
        <v>-15.7</v>
      </c>
      <c r="O318" s="492">
        <v>-10.4</v>
      </c>
      <c r="P318" s="492">
        <v>-5.0999999999999996</v>
      </c>
      <c r="Q318" s="492">
        <v>-2.2999999999999998</v>
      </c>
      <c r="R318" s="492">
        <v>-4.9000000000000004</v>
      </c>
      <c r="S318" s="492">
        <v>-5.5</v>
      </c>
    </row>
    <row r="319" spans="1:19">
      <c r="A319" s="491">
        <v>41631</v>
      </c>
      <c r="B319" s="494">
        <v>8.0185479999999991</v>
      </c>
      <c r="C319" s="492">
        <v>-3</v>
      </c>
      <c r="D319" s="492">
        <v>-6.6</v>
      </c>
      <c r="E319" s="492">
        <v>-10.199999999999999</v>
      </c>
      <c r="F319" s="492">
        <v>-8.8000000000000007</v>
      </c>
      <c r="G319" s="492">
        <v>-10</v>
      </c>
      <c r="H319" s="492">
        <v>-10.9</v>
      </c>
      <c r="I319" s="492">
        <v>-9.6999999999999993</v>
      </c>
      <c r="J319" s="492">
        <v>-7.5</v>
      </c>
      <c r="K319" s="492">
        <v>-15.1</v>
      </c>
      <c r="L319" s="492">
        <v>-13</v>
      </c>
      <c r="M319" s="492">
        <v>-8.4</v>
      </c>
      <c r="N319" s="492">
        <v>-15.8</v>
      </c>
      <c r="O319" s="492">
        <v>-10.4</v>
      </c>
      <c r="P319" s="492">
        <v>-5.0999999999999996</v>
      </c>
      <c r="Q319" s="492">
        <v>-2.9</v>
      </c>
      <c r="R319" s="492">
        <v>-5.4</v>
      </c>
      <c r="S319" s="492">
        <v>-6.1</v>
      </c>
    </row>
    <row r="320" spans="1:19">
      <c r="A320" s="491">
        <v>41628</v>
      </c>
      <c r="B320" s="494">
        <v>8.0128769999999996</v>
      </c>
      <c r="C320" s="492">
        <v>-3.3</v>
      </c>
      <c r="D320" s="492">
        <v>-6.8</v>
      </c>
      <c r="E320" s="492">
        <v>-10.5</v>
      </c>
      <c r="F320" s="492">
        <v>-9.1999999999999993</v>
      </c>
      <c r="G320" s="492">
        <v>-10.3</v>
      </c>
      <c r="H320" s="492">
        <v>-11.2</v>
      </c>
      <c r="I320" s="492">
        <v>-10</v>
      </c>
      <c r="J320" s="492">
        <v>-7.7</v>
      </c>
      <c r="K320" s="492">
        <v>-15.6</v>
      </c>
      <c r="L320" s="492">
        <v>-13.5</v>
      </c>
      <c r="M320" s="492">
        <v>-8.6</v>
      </c>
      <c r="N320" s="492">
        <v>-16.100000000000001</v>
      </c>
      <c r="O320" s="492">
        <v>-10.5</v>
      </c>
      <c r="P320" s="492">
        <v>-5.0999999999999996</v>
      </c>
      <c r="Q320" s="492">
        <v>-3.1</v>
      </c>
      <c r="R320" s="492">
        <v>-5.7</v>
      </c>
      <c r="S320" s="492">
        <v>-6.3</v>
      </c>
    </row>
    <row r="321" spans="1:19">
      <c r="A321" s="491">
        <v>41627</v>
      </c>
      <c r="B321" s="494">
        <v>8.0733540000000001</v>
      </c>
      <c r="C321" s="492">
        <v>-2.5</v>
      </c>
      <c r="D321" s="492">
        <v>-5.9</v>
      </c>
      <c r="E321" s="492">
        <v>-9.6999999999999993</v>
      </c>
      <c r="F321" s="492">
        <v>-8.6</v>
      </c>
      <c r="G321" s="492">
        <v>-9.1</v>
      </c>
      <c r="H321" s="492">
        <v>-10.3</v>
      </c>
      <c r="I321" s="492">
        <v>-9.4</v>
      </c>
      <c r="J321" s="492">
        <v>-7.3</v>
      </c>
      <c r="K321" s="492">
        <v>-14.3</v>
      </c>
      <c r="L321" s="492">
        <v>-12.7</v>
      </c>
      <c r="M321" s="492">
        <v>-8.1999999999999993</v>
      </c>
      <c r="N321" s="492">
        <v>-15.7</v>
      </c>
      <c r="O321" s="492">
        <v>-10.3</v>
      </c>
      <c r="P321" s="492">
        <v>-5.0999999999999996</v>
      </c>
      <c r="Q321" s="492">
        <v>-2.4</v>
      </c>
      <c r="R321" s="492">
        <v>-5</v>
      </c>
      <c r="S321" s="492">
        <v>-5.7</v>
      </c>
    </row>
    <row r="322" spans="1:19">
      <c r="A322" s="491">
        <v>41626</v>
      </c>
      <c r="B322" s="494">
        <v>8.0850050000000007</v>
      </c>
      <c r="C322" s="492">
        <v>-2.8</v>
      </c>
      <c r="D322" s="492">
        <v>-6.2</v>
      </c>
      <c r="E322" s="492">
        <v>-10</v>
      </c>
      <c r="F322" s="492">
        <v>-8.8000000000000007</v>
      </c>
      <c r="G322" s="492">
        <v>-9.6</v>
      </c>
      <c r="H322" s="492">
        <v>-10.6</v>
      </c>
      <c r="I322" s="492">
        <v>-9.6</v>
      </c>
      <c r="J322" s="492">
        <v>-7.4</v>
      </c>
      <c r="K322" s="492">
        <v>-14.9</v>
      </c>
      <c r="L322" s="492">
        <v>-12.9</v>
      </c>
      <c r="M322" s="492">
        <v>-8.3000000000000007</v>
      </c>
      <c r="N322" s="492">
        <v>-15.8</v>
      </c>
      <c r="O322" s="492">
        <v>-10.3</v>
      </c>
      <c r="P322" s="492">
        <v>-5.0999999999999996</v>
      </c>
      <c r="Q322" s="492">
        <v>-2.6</v>
      </c>
      <c r="R322" s="492">
        <v>-5.2</v>
      </c>
      <c r="S322" s="492">
        <v>-6</v>
      </c>
    </row>
    <row r="323" spans="1:19">
      <c r="A323" s="491">
        <v>41625</v>
      </c>
      <c r="B323" s="494">
        <v>8.0523559999999996</v>
      </c>
      <c r="C323" s="492">
        <v>-3.2</v>
      </c>
      <c r="D323" s="492">
        <v>-6.8</v>
      </c>
      <c r="E323" s="492">
        <v>-10.5</v>
      </c>
      <c r="F323" s="492">
        <v>-9</v>
      </c>
      <c r="G323" s="492">
        <v>-10.5</v>
      </c>
      <c r="H323" s="492">
        <v>-11.1</v>
      </c>
      <c r="I323" s="492">
        <v>-9.8000000000000007</v>
      </c>
      <c r="J323" s="492">
        <v>-7.6</v>
      </c>
      <c r="K323" s="492">
        <v>-15.7</v>
      </c>
      <c r="L323" s="492">
        <v>-13.3</v>
      </c>
      <c r="M323" s="492">
        <v>-8.4</v>
      </c>
      <c r="N323" s="492">
        <v>-15.8</v>
      </c>
      <c r="O323" s="492">
        <v>-10.3</v>
      </c>
      <c r="P323" s="492">
        <v>-5</v>
      </c>
      <c r="Q323" s="492">
        <v>-3.1</v>
      </c>
      <c r="R323" s="492">
        <v>-5.7</v>
      </c>
      <c r="S323" s="492">
        <v>-6.4</v>
      </c>
    </row>
    <row r="324" spans="1:19">
      <c r="A324" s="491">
        <v>41624</v>
      </c>
      <c r="B324" s="494">
        <v>8.0633529999999993</v>
      </c>
      <c r="C324" s="492">
        <v>-3</v>
      </c>
      <c r="D324" s="492">
        <v>-6.5</v>
      </c>
      <c r="E324" s="492">
        <v>-10.199999999999999</v>
      </c>
      <c r="F324" s="492">
        <v>-8.8000000000000007</v>
      </c>
      <c r="G324" s="492">
        <v>-10</v>
      </c>
      <c r="H324" s="492">
        <v>-10.8</v>
      </c>
      <c r="I324" s="492">
        <v>-9.6</v>
      </c>
      <c r="J324" s="492">
        <v>-7.4</v>
      </c>
      <c r="K324" s="492">
        <v>-15.2</v>
      </c>
      <c r="L324" s="492">
        <v>-12.9</v>
      </c>
      <c r="M324" s="492">
        <v>-8.3000000000000007</v>
      </c>
      <c r="N324" s="492">
        <v>-15.8</v>
      </c>
      <c r="O324" s="492">
        <v>-10.3</v>
      </c>
      <c r="P324" s="492">
        <v>-5</v>
      </c>
      <c r="Q324" s="492">
        <v>-2.8</v>
      </c>
      <c r="R324" s="492">
        <v>-5.4</v>
      </c>
      <c r="S324" s="492">
        <v>-6.1</v>
      </c>
    </row>
    <row r="325" spans="1:19">
      <c r="A325" s="491">
        <v>41621</v>
      </c>
      <c r="B325" s="494">
        <v>8.0553919999999994</v>
      </c>
      <c r="C325" s="492">
        <v>-3.1</v>
      </c>
      <c r="D325" s="492">
        <v>-6.6</v>
      </c>
      <c r="E325" s="492">
        <v>-10.3</v>
      </c>
      <c r="F325" s="492">
        <v>-9</v>
      </c>
      <c r="G325" s="492">
        <v>-10.1</v>
      </c>
      <c r="H325" s="492">
        <v>-10.9</v>
      </c>
      <c r="I325" s="492">
        <v>-9.8000000000000007</v>
      </c>
      <c r="J325" s="492">
        <v>-7.5</v>
      </c>
      <c r="K325" s="492">
        <v>-15.4</v>
      </c>
      <c r="L325" s="492">
        <v>-13.1</v>
      </c>
      <c r="M325" s="492">
        <v>-8.3000000000000007</v>
      </c>
      <c r="N325" s="492">
        <v>-15.8</v>
      </c>
      <c r="O325" s="492">
        <v>-10.3</v>
      </c>
      <c r="P325" s="492">
        <v>-5.0999999999999996</v>
      </c>
      <c r="Q325" s="492">
        <v>-2.8</v>
      </c>
      <c r="R325" s="492">
        <v>-5.4</v>
      </c>
      <c r="S325" s="492">
        <v>-6.2</v>
      </c>
    </row>
    <row r="326" spans="1:19">
      <c r="A326" s="491">
        <v>41620</v>
      </c>
      <c r="B326" s="494">
        <v>8.0707100000000001</v>
      </c>
      <c r="C326" s="492">
        <v>-2.9</v>
      </c>
      <c r="D326" s="492">
        <v>-6.3</v>
      </c>
      <c r="E326" s="492">
        <v>-10.1</v>
      </c>
      <c r="F326" s="492">
        <v>-8.9</v>
      </c>
      <c r="G326" s="492">
        <v>-9.6999999999999993</v>
      </c>
      <c r="H326" s="492">
        <v>-10.7</v>
      </c>
      <c r="I326" s="492">
        <v>-9.6999999999999993</v>
      </c>
      <c r="J326" s="492">
        <v>-7.4</v>
      </c>
      <c r="K326" s="492">
        <v>-15</v>
      </c>
      <c r="L326" s="492">
        <v>-13</v>
      </c>
      <c r="M326" s="492">
        <v>-8.3000000000000007</v>
      </c>
      <c r="N326" s="492">
        <v>-15.7</v>
      </c>
      <c r="O326" s="492">
        <v>-10.3</v>
      </c>
      <c r="P326" s="492">
        <v>-5.0999999999999996</v>
      </c>
      <c r="Q326" s="492">
        <v>-2.7</v>
      </c>
      <c r="R326" s="492">
        <v>-5.3</v>
      </c>
      <c r="S326" s="492">
        <v>-6</v>
      </c>
    </row>
    <row r="327" spans="1:19">
      <c r="A327" s="491">
        <v>41619</v>
      </c>
      <c r="B327" s="494">
        <v>8.0624830000000003</v>
      </c>
      <c r="C327" s="492">
        <v>-3.1</v>
      </c>
      <c r="D327" s="492">
        <v>-6.6</v>
      </c>
      <c r="E327" s="492">
        <v>-10.4</v>
      </c>
      <c r="F327" s="492">
        <v>-9.1</v>
      </c>
      <c r="G327" s="492">
        <v>-10.199999999999999</v>
      </c>
      <c r="H327" s="492">
        <v>-11.1</v>
      </c>
      <c r="I327" s="492">
        <v>-9.9</v>
      </c>
      <c r="J327" s="492">
        <v>-7.6</v>
      </c>
      <c r="K327" s="492">
        <v>-15.6</v>
      </c>
      <c r="L327" s="492">
        <v>-13.3</v>
      </c>
      <c r="M327" s="492">
        <v>-8.4</v>
      </c>
      <c r="N327" s="492">
        <v>-15.7</v>
      </c>
      <c r="O327" s="492">
        <v>-10.3</v>
      </c>
      <c r="P327" s="492">
        <v>-5.0999999999999996</v>
      </c>
      <c r="Q327" s="492">
        <v>-2.9</v>
      </c>
      <c r="R327" s="492">
        <v>-5.5</v>
      </c>
      <c r="S327" s="492">
        <v>-6.2</v>
      </c>
    </row>
    <row r="328" spans="1:19">
      <c r="A328" s="491">
        <v>41618</v>
      </c>
      <c r="B328" s="494">
        <v>8.0073439999999998</v>
      </c>
      <c r="C328" s="492">
        <v>-3.6</v>
      </c>
      <c r="D328" s="492">
        <v>-7.2</v>
      </c>
      <c r="E328" s="492">
        <v>-10.8</v>
      </c>
      <c r="F328" s="492">
        <v>-9.1999999999999993</v>
      </c>
      <c r="G328" s="492">
        <v>-11</v>
      </c>
      <c r="H328" s="492">
        <v>-11.4</v>
      </c>
      <c r="I328" s="492">
        <v>-10</v>
      </c>
      <c r="J328" s="492">
        <v>-7.6</v>
      </c>
      <c r="K328" s="492">
        <v>-16.3</v>
      </c>
      <c r="L328" s="492">
        <v>-13.5</v>
      </c>
      <c r="M328" s="492">
        <v>-8.5</v>
      </c>
      <c r="N328" s="492">
        <v>-15.3</v>
      </c>
      <c r="O328" s="492">
        <v>-10</v>
      </c>
      <c r="P328" s="492">
        <v>-4.9000000000000004</v>
      </c>
      <c r="Q328" s="492">
        <v>-3.3</v>
      </c>
      <c r="R328" s="492">
        <v>-5.8</v>
      </c>
      <c r="S328" s="492">
        <v>-6.5</v>
      </c>
    </row>
    <row r="329" spans="1:19">
      <c r="A329" s="491">
        <v>41617</v>
      </c>
      <c r="B329" s="494">
        <v>8.0368910000000007</v>
      </c>
      <c r="C329" s="492">
        <v>-3.1</v>
      </c>
      <c r="D329" s="492">
        <v>-6.6</v>
      </c>
      <c r="E329" s="492">
        <v>-10.3</v>
      </c>
      <c r="F329" s="492">
        <v>-8.9</v>
      </c>
      <c r="G329" s="492">
        <v>-10.199999999999999</v>
      </c>
      <c r="H329" s="492">
        <v>-10.9</v>
      </c>
      <c r="I329" s="492">
        <v>-9.6</v>
      </c>
      <c r="J329" s="492">
        <v>-7.4</v>
      </c>
      <c r="K329" s="492">
        <v>-15.4</v>
      </c>
      <c r="L329" s="492">
        <v>-12.9</v>
      </c>
      <c r="M329" s="492">
        <v>-8.1999999999999993</v>
      </c>
      <c r="N329" s="492">
        <v>-15.2</v>
      </c>
      <c r="O329" s="492">
        <v>-10</v>
      </c>
      <c r="P329" s="492">
        <v>-4.9000000000000004</v>
      </c>
      <c r="Q329" s="492">
        <v>-2.9</v>
      </c>
      <c r="R329" s="492">
        <v>-5.4</v>
      </c>
      <c r="S329" s="492">
        <v>-6.1</v>
      </c>
    </row>
    <row r="330" spans="1:19">
      <c r="A330" s="491">
        <v>41614</v>
      </c>
      <c r="B330" s="494">
        <v>8.1175700000000006</v>
      </c>
      <c r="C330" s="492">
        <v>-2.8</v>
      </c>
      <c r="D330" s="492">
        <v>-6.2</v>
      </c>
      <c r="E330" s="492">
        <v>-9.9</v>
      </c>
      <c r="F330" s="492">
        <v>-8.6999999999999993</v>
      </c>
      <c r="G330" s="492">
        <v>-9.6</v>
      </c>
      <c r="H330" s="492">
        <v>-10.5</v>
      </c>
      <c r="I330" s="492">
        <v>-9.5</v>
      </c>
      <c r="J330" s="492">
        <v>-7.3</v>
      </c>
      <c r="K330" s="492">
        <v>-14.8</v>
      </c>
      <c r="L330" s="492">
        <v>-12.7</v>
      </c>
      <c r="M330" s="492">
        <v>-8.1</v>
      </c>
      <c r="N330" s="492">
        <v>-15.2</v>
      </c>
      <c r="O330" s="492">
        <v>-10</v>
      </c>
      <c r="P330" s="492">
        <v>-4.9000000000000004</v>
      </c>
      <c r="Q330" s="492">
        <v>-2.6</v>
      </c>
      <c r="R330" s="492">
        <v>-5.0999999999999996</v>
      </c>
      <c r="S330" s="492">
        <v>-5.9</v>
      </c>
    </row>
    <row r="331" spans="1:19">
      <c r="A331" s="491">
        <v>41613</v>
      </c>
      <c r="B331" s="494">
        <v>8.1260200000000005</v>
      </c>
      <c r="C331" s="492">
        <v>-2.7</v>
      </c>
      <c r="D331" s="492">
        <v>-6</v>
      </c>
      <c r="E331" s="492">
        <v>-9.6</v>
      </c>
      <c r="F331" s="492">
        <v>-8.5</v>
      </c>
      <c r="G331" s="492">
        <v>-9.3000000000000007</v>
      </c>
      <c r="H331" s="492">
        <v>-10.3</v>
      </c>
      <c r="I331" s="492">
        <v>-9.3000000000000007</v>
      </c>
      <c r="J331" s="492">
        <v>-7.1</v>
      </c>
      <c r="K331" s="492">
        <v>-14.4</v>
      </c>
      <c r="L331" s="492">
        <v>-12.4</v>
      </c>
      <c r="M331" s="492">
        <v>-7.9</v>
      </c>
      <c r="N331" s="492">
        <v>-15.1</v>
      </c>
      <c r="O331" s="492">
        <v>-9.9</v>
      </c>
      <c r="P331" s="492">
        <v>-4.9000000000000004</v>
      </c>
      <c r="Q331" s="492">
        <v>-2.4</v>
      </c>
      <c r="R331" s="492">
        <v>-5</v>
      </c>
      <c r="S331" s="492">
        <v>-5.8</v>
      </c>
    </row>
    <row r="332" spans="1:19">
      <c r="A332" s="491">
        <v>41612</v>
      </c>
      <c r="B332" s="494">
        <v>8.1250520000000002</v>
      </c>
      <c r="C332" s="492">
        <v>-2.8</v>
      </c>
      <c r="D332" s="492">
        <v>-6.1</v>
      </c>
      <c r="E332" s="492">
        <v>-9.8000000000000007</v>
      </c>
      <c r="F332" s="492">
        <v>-8.6</v>
      </c>
      <c r="G332" s="492">
        <v>-9.6</v>
      </c>
      <c r="H332" s="492">
        <v>-10.4</v>
      </c>
      <c r="I332" s="492">
        <v>-9.4</v>
      </c>
      <c r="J332" s="492">
        <v>-7.2</v>
      </c>
      <c r="K332" s="492">
        <v>-14.7</v>
      </c>
      <c r="L332" s="492">
        <v>-12.6</v>
      </c>
      <c r="M332" s="492">
        <v>-8</v>
      </c>
      <c r="N332" s="492">
        <v>-15.1</v>
      </c>
      <c r="O332" s="492">
        <v>-9.9</v>
      </c>
      <c r="P332" s="492">
        <v>-4.9000000000000004</v>
      </c>
      <c r="Q332" s="492">
        <v>-2.6</v>
      </c>
      <c r="R332" s="492">
        <v>-5.0999999999999996</v>
      </c>
      <c r="S332" s="492">
        <v>-5.9</v>
      </c>
    </row>
    <row r="333" spans="1:19">
      <c r="A333" s="491">
        <v>41611</v>
      </c>
      <c r="B333" s="494">
        <v>8.0583919999999996</v>
      </c>
      <c r="C333" s="492">
        <v>-3.3</v>
      </c>
      <c r="D333" s="492">
        <v>-6.9</v>
      </c>
      <c r="E333" s="492">
        <v>-10.5</v>
      </c>
      <c r="F333" s="492">
        <v>-9</v>
      </c>
      <c r="G333" s="492">
        <v>-10.6</v>
      </c>
      <c r="H333" s="492">
        <v>-11.1</v>
      </c>
      <c r="I333" s="492">
        <v>-9.6999999999999993</v>
      </c>
      <c r="J333" s="492">
        <v>-7.5</v>
      </c>
      <c r="K333" s="492">
        <v>-15.7</v>
      </c>
      <c r="L333" s="492">
        <v>-13.1</v>
      </c>
      <c r="M333" s="492">
        <v>-8.3000000000000007</v>
      </c>
      <c r="N333" s="492">
        <v>-15.2</v>
      </c>
      <c r="O333" s="492">
        <v>-9.9</v>
      </c>
      <c r="P333" s="492">
        <v>-4.8</v>
      </c>
      <c r="Q333" s="492">
        <v>-3.2</v>
      </c>
      <c r="R333" s="492">
        <v>-5.7</v>
      </c>
      <c r="S333" s="492">
        <v>-6.4</v>
      </c>
    </row>
    <row r="334" spans="1:19">
      <c r="A334" s="491">
        <v>41610</v>
      </c>
      <c r="B334" s="494">
        <v>8.0535870000000003</v>
      </c>
      <c r="C334" s="492">
        <v>-3.3</v>
      </c>
      <c r="D334" s="492">
        <v>-6.9</v>
      </c>
      <c r="E334" s="492">
        <v>-10.4</v>
      </c>
      <c r="F334" s="492">
        <v>-9</v>
      </c>
      <c r="G334" s="492">
        <v>-10.6</v>
      </c>
      <c r="H334" s="492">
        <v>-11</v>
      </c>
      <c r="I334" s="492">
        <v>-9.6999999999999993</v>
      </c>
      <c r="J334" s="492">
        <v>-7.5</v>
      </c>
      <c r="K334" s="492">
        <v>-15.7</v>
      </c>
      <c r="L334" s="492">
        <v>-13.1</v>
      </c>
      <c r="M334" s="492">
        <v>-8.3000000000000007</v>
      </c>
      <c r="N334" s="492">
        <v>-15.3</v>
      </c>
      <c r="O334" s="492">
        <v>-9.9</v>
      </c>
      <c r="P334" s="492">
        <v>-4.8</v>
      </c>
      <c r="Q334" s="492">
        <v>-3.2</v>
      </c>
      <c r="R334" s="492">
        <v>-5.6</v>
      </c>
      <c r="S334" s="492">
        <v>-6.4</v>
      </c>
    </row>
    <row r="335" spans="1:19">
      <c r="A335" s="491">
        <v>41607</v>
      </c>
      <c r="B335" s="494">
        <v>8.0552030000000006</v>
      </c>
      <c r="C335" s="492">
        <v>-4.0999999999999996</v>
      </c>
      <c r="D335" s="492">
        <v>-7.8</v>
      </c>
      <c r="E335" s="492">
        <v>-11.3</v>
      </c>
      <c r="F335" s="492">
        <v>-9.5</v>
      </c>
      <c r="G335" s="492">
        <v>-11.9</v>
      </c>
      <c r="H335" s="492">
        <v>-12</v>
      </c>
      <c r="I335" s="492">
        <v>-10.3</v>
      </c>
      <c r="J335" s="492">
        <v>-7.8</v>
      </c>
      <c r="K335" s="492">
        <v>-17.2</v>
      </c>
      <c r="L335" s="492">
        <v>-14</v>
      </c>
      <c r="M335" s="492">
        <v>-8.6</v>
      </c>
      <c r="N335" s="492">
        <v>-15.4</v>
      </c>
      <c r="O335" s="492">
        <v>-9.9</v>
      </c>
      <c r="P335" s="492">
        <v>-4.8</v>
      </c>
      <c r="Q335" s="492">
        <v>-3.7</v>
      </c>
      <c r="R335" s="492">
        <v>-6.3</v>
      </c>
      <c r="S335" s="492">
        <v>-7</v>
      </c>
    </row>
    <row r="336" spans="1:19">
      <c r="A336" s="491">
        <v>41605</v>
      </c>
      <c r="B336" s="494">
        <v>8.0661170000000002</v>
      </c>
      <c r="C336" s="492">
        <v>-4.0999999999999996</v>
      </c>
      <c r="D336" s="492">
        <v>-7.8</v>
      </c>
      <c r="E336" s="492">
        <v>-11.4</v>
      </c>
      <c r="F336" s="492">
        <v>-9.6</v>
      </c>
      <c r="G336" s="492">
        <v>-11.9</v>
      </c>
      <c r="H336" s="492">
        <v>-12</v>
      </c>
      <c r="I336" s="492">
        <v>-10.4</v>
      </c>
      <c r="J336" s="492">
        <v>-7.8</v>
      </c>
      <c r="K336" s="492">
        <v>-17.3</v>
      </c>
      <c r="L336" s="492">
        <v>-14</v>
      </c>
      <c r="M336" s="492">
        <v>-8.6999999999999993</v>
      </c>
      <c r="N336" s="492">
        <v>-15.5</v>
      </c>
      <c r="O336" s="492">
        <v>-9.9</v>
      </c>
      <c r="P336" s="492">
        <v>-4.8</v>
      </c>
      <c r="Q336" s="492">
        <v>-3.7</v>
      </c>
      <c r="R336" s="492">
        <v>-6.3</v>
      </c>
      <c r="S336" s="492">
        <v>-7</v>
      </c>
    </row>
    <row r="337" spans="1:19">
      <c r="A337" s="491">
        <v>41604</v>
      </c>
      <c r="B337" s="494">
        <v>8.005763</v>
      </c>
      <c r="C337" s="492">
        <v>-4.5999999999999996</v>
      </c>
      <c r="D337" s="492">
        <v>-8.5</v>
      </c>
      <c r="E337" s="492">
        <v>-11.9</v>
      </c>
      <c r="F337" s="492">
        <v>-9.9</v>
      </c>
      <c r="G337" s="492">
        <v>-13</v>
      </c>
      <c r="H337" s="492">
        <v>-12.5</v>
      </c>
      <c r="I337" s="492">
        <v>-10.6</v>
      </c>
      <c r="J337" s="492">
        <v>-8.1</v>
      </c>
      <c r="K337" s="492">
        <v>-18.2</v>
      </c>
      <c r="L337" s="492">
        <v>-14.5</v>
      </c>
      <c r="M337" s="492">
        <v>-8.9</v>
      </c>
      <c r="N337" s="492">
        <v>-15.5</v>
      </c>
      <c r="O337" s="492">
        <v>-9.9</v>
      </c>
      <c r="P337" s="492">
        <v>-4.7</v>
      </c>
      <c r="Q337" s="492">
        <v>-4.2</v>
      </c>
      <c r="R337" s="492">
        <v>-6.6</v>
      </c>
      <c r="S337" s="492">
        <v>-7.4</v>
      </c>
    </row>
    <row r="338" spans="1:19">
      <c r="A338" s="491">
        <v>41603</v>
      </c>
      <c r="B338" s="494">
        <v>8.0119089999999993</v>
      </c>
      <c r="C338" s="492">
        <v>-4.4000000000000004</v>
      </c>
      <c r="D338" s="492">
        <v>-8.3000000000000007</v>
      </c>
      <c r="E338" s="492">
        <v>-11.8</v>
      </c>
      <c r="F338" s="492">
        <v>-9.8000000000000007</v>
      </c>
      <c r="G338" s="492">
        <v>-12.6</v>
      </c>
      <c r="H338" s="492">
        <v>-12.4</v>
      </c>
      <c r="I338" s="492">
        <v>-10.5</v>
      </c>
      <c r="J338" s="492">
        <v>-8</v>
      </c>
      <c r="K338" s="492">
        <v>-17.899999999999999</v>
      </c>
      <c r="L338" s="492">
        <v>-14.3</v>
      </c>
      <c r="M338" s="492">
        <v>-8.9</v>
      </c>
      <c r="N338" s="492">
        <v>-15.5</v>
      </c>
      <c r="O338" s="492">
        <v>-9.9</v>
      </c>
      <c r="P338" s="492">
        <v>-4.8</v>
      </c>
      <c r="Q338" s="492">
        <v>-4.0999999999999996</v>
      </c>
      <c r="R338" s="492">
        <v>-6.5</v>
      </c>
      <c r="S338" s="492">
        <v>-7.2</v>
      </c>
    </row>
    <row r="339" spans="1:19">
      <c r="A339" s="491">
        <v>41600</v>
      </c>
      <c r="B339" s="494">
        <v>8.0325319999999998</v>
      </c>
      <c r="C339" s="492">
        <v>-4.4000000000000004</v>
      </c>
      <c r="D339" s="492">
        <v>-8.1999999999999993</v>
      </c>
      <c r="E339" s="492">
        <v>-11.8</v>
      </c>
      <c r="F339" s="492">
        <v>-9.8000000000000007</v>
      </c>
      <c r="G339" s="492">
        <v>-12.6</v>
      </c>
      <c r="H339" s="492">
        <v>-12.4</v>
      </c>
      <c r="I339" s="492">
        <v>-10.6</v>
      </c>
      <c r="J339" s="492">
        <v>-8</v>
      </c>
      <c r="K339" s="492">
        <v>-18</v>
      </c>
      <c r="L339" s="492">
        <v>-14.5</v>
      </c>
      <c r="M339" s="492">
        <v>-8.9</v>
      </c>
      <c r="N339" s="492">
        <v>-15.6</v>
      </c>
      <c r="O339" s="492">
        <v>-9.9</v>
      </c>
      <c r="P339" s="492">
        <v>-4.8</v>
      </c>
      <c r="Q339" s="492">
        <v>-4.0999999999999996</v>
      </c>
      <c r="R339" s="492">
        <v>-6.6</v>
      </c>
      <c r="S339" s="492">
        <v>-7.3</v>
      </c>
    </row>
    <row r="340" spans="1:19">
      <c r="A340" s="491">
        <v>41599</v>
      </c>
      <c r="B340" s="494">
        <v>8.0494230000000009</v>
      </c>
      <c r="C340" s="492">
        <v>-4.2</v>
      </c>
      <c r="D340" s="492">
        <v>-8</v>
      </c>
      <c r="E340" s="492">
        <v>-11.7</v>
      </c>
      <c r="F340" s="492">
        <v>-9.8000000000000007</v>
      </c>
      <c r="G340" s="492">
        <v>-12.3</v>
      </c>
      <c r="H340" s="492">
        <v>-12.3</v>
      </c>
      <c r="I340" s="492">
        <v>-10.6</v>
      </c>
      <c r="J340" s="492">
        <v>-8.1</v>
      </c>
      <c r="K340" s="492">
        <v>-17.8</v>
      </c>
      <c r="L340" s="492">
        <v>-14.4</v>
      </c>
      <c r="M340" s="492">
        <v>-9</v>
      </c>
      <c r="N340" s="492">
        <v>-15.6</v>
      </c>
      <c r="O340" s="492">
        <v>-10</v>
      </c>
      <c r="P340" s="492">
        <v>-4.8</v>
      </c>
      <c r="Q340" s="492">
        <v>-3.9</v>
      </c>
      <c r="R340" s="492">
        <v>-6.4</v>
      </c>
      <c r="S340" s="492">
        <v>-7.2</v>
      </c>
    </row>
    <row r="341" spans="1:19">
      <c r="A341" s="491">
        <v>41598</v>
      </c>
      <c r="B341" s="494">
        <v>8.0635519999999996</v>
      </c>
      <c r="C341" s="492">
        <v>-4.0999999999999996</v>
      </c>
      <c r="D341" s="492">
        <v>-7.9</v>
      </c>
      <c r="E341" s="492">
        <v>-11.6</v>
      </c>
      <c r="F341" s="492">
        <v>-9.8000000000000007</v>
      </c>
      <c r="G341" s="492">
        <v>-12.2</v>
      </c>
      <c r="H341" s="492">
        <v>-12.3</v>
      </c>
      <c r="I341" s="492">
        <v>-10.7</v>
      </c>
      <c r="J341" s="492">
        <v>-8.1999999999999993</v>
      </c>
      <c r="K341" s="492">
        <v>-17.8</v>
      </c>
      <c r="L341" s="492">
        <v>-14.5</v>
      </c>
      <c r="M341" s="492">
        <v>-9.1</v>
      </c>
      <c r="N341" s="492">
        <v>-15.7</v>
      </c>
      <c r="O341" s="492">
        <v>-10</v>
      </c>
      <c r="P341" s="492">
        <v>-4.8</v>
      </c>
      <c r="Q341" s="492">
        <v>-3.8</v>
      </c>
      <c r="R341" s="492">
        <v>-6.4</v>
      </c>
      <c r="S341" s="492">
        <v>-7.2</v>
      </c>
    </row>
    <row r="342" spans="1:19">
      <c r="A342" s="491">
        <v>41597</v>
      </c>
      <c r="B342" s="494">
        <v>7.968909</v>
      </c>
      <c r="C342" s="492">
        <v>-5.0999999999999996</v>
      </c>
      <c r="D342" s="492">
        <v>-9.1999999999999993</v>
      </c>
      <c r="E342" s="492">
        <v>-12.5</v>
      </c>
      <c r="F342" s="492">
        <v>-10.3</v>
      </c>
      <c r="G342" s="492">
        <v>-13.8</v>
      </c>
      <c r="H342" s="492">
        <v>-13.1</v>
      </c>
      <c r="I342" s="492">
        <v>-11.1</v>
      </c>
      <c r="J342" s="492">
        <v>-8.5</v>
      </c>
      <c r="K342" s="492">
        <v>-19.2</v>
      </c>
      <c r="L342" s="492">
        <v>-15.2</v>
      </c>
      <c r="M342" s="492">
        <v>-9.4</v>
      </c>
      <c r="N342" s="492">
        <v>-15.7</v>
      </c>
      <c r="O342" s="492">
        <v>-9.9</v>
      </c>
      <c r="P342" s="492">
        <v>-4.7</v>
      </c>
      <c r="Q342" s="492">
        <v>-4.7</v>
      </c>
      <c r="R342" s="492">
        <v>-7</v>
      </c>
      <c r="S342" s="492">
        <v>-7.8</v>
      </c>
    </row>
    <row r="343" spans="1:19">
      <c r="A343" s="491">
        <v>41596</v>
      </c>
      <c r="B343" s="494">
        <v>7.9437899999999999</v>
      </c>
      <c r="C343" s="492">
        <v>-5.5</v>
      </c>
      <c r="D343" s="492">
        <v>-9.6999999999999993</v>
      </c>
      <c r="E343" s="492">
        <v>-12.9</v>
      </c>
      <c r="F343" s="492">
        <v>-10.5</v>
      </c>
      <c r="G343" s="492">
        <v>-14.5</v>
      </c>
      <c r="H343" s="492">
        <v>-13.5</v>
      </c>
      <c r="I343" s="492">
        <v>-11.3</v>
      </c>
      <c r="J343" s="492">
        <v>-8.6</v>
      </c>
      <c r="K343" s="492">
        <v>-19.8</v>
      </c>
      <c r="L343" s="492">
        <v>-15.5</v>
      </c>
      <c r="M343" s="492">
        <v>-9.5</v>
      </c>
      <c r="N343" s="492">
        <v>-15.7</v>
      </c>
      <c r="O343" s="492">
        <v>-9.8000000000000007</v>
      </c>
      <c r="P343" s="492">
        <v>-4.7</v>
      </c>
      <c r="Q343" s="492">
        <v>-5</v>
      </c>
      <c r="R343" s="492">
        <v>-7.3</v>
      </c>
      <c r="S343" s="492">
        <v>-8.1</v>
      </c>
    </row>
    <row r="344" spans="1:19">
      <c r="A344" s="491">
        <v>41593</v>
      </c>
      <c r="B344" s="494">
        <v>7.9895649999999998</v>
      </c>
      <c r="C344" s="492">
        <v>-5</v>
      </c>
      <c r="D344" s="492">
        <v>-9</v>
      </c>
      <c r="E344" s="492">
        <v>-12.5</v>
      </c>
      <c r="F344" s="492">
        <v>-10.199999999999999</v>
      </c>
      <c r="G344" s="492">
        <v>-13.7</v>
      </c>
      <c r="H344" s="492">
        <v>-13.1</v>
      </c>
      <c r="I344" s="492">
        <v>-11.1</v>
      </c>
      <c r="J344" s="492">
        <v>-8.4</v>
      </c>
      <c r="K344" s="492">
        <v>-16.5</v>
      </c>
      <c r="L344" s="492">
        <v>-14.3</v>
      </c>
      <c r="M344" s="492">
        <v>-9.1999999999999993</v>
      </c>
      <c r="N344" s="492">
        <v>-15.7</v>
      </c>
      <c r="O344" s="492">
        <v>-9.9</v>
      </c>
      <c r="P344" s="492">
        <v>-4.7</v>
      </c>
      <c r="Q344" s="492">
        <v>-4.5</v>
      </c>
      <c r="R344" s="492">
        <v>-7</v>
      </c>
      <c r="S344" s="492">
        <v>-7.8</v>
      </c>
    </row>
    <row r="345" spans="1:19">
      <c r="A345" s="491">
        <v>41592</v>
      </c>
      <c r="B345" s="494">
        <v>7.9997629999999997</v>
      </c>
      <c r="C345" s="492">
        <v>-4.8</v>
      </c>
      <c r="D345" s="492">
        <v>-8.8000000000000007</v>
      </c>
      <c r="E345" s="492">
        <v>-12.4</v>
      </c>
      <c r="F345" s="492">
        <v>-10.3</v>
      </c>
      <c r="G345" s="492">
        <v>-13.5</v>
      </c>
      <c r="H345" s="492">
        <v>-13</v>
      </c>
      <c r="I345" s="492">
        <v>-11.1</v>
      </c>
      <c r="J345" s="492">
        <v>-8.4</v>
      </c>
      <c r="K345" s="492">
        <v>-16.5</v>
      </c>
      <c r="L345" s="492">
        <v>-13.6</v>
      </c>
      <c r="M345" s="492">
        <v>-9.1999999999999993</v>
      </c>
      <c r="N345" s="492">
        <v>-15.6</v>
      </c>
      <c r="O345" s="492">
        <v>-9.9</v>
      </c>
      <c r="P345" s="492">
        <v>-4.7</v>
      </c>
      <c r="Q345" s="492">
        <v>-4.4000000000000004</v>
      </c>
      <c r="R345" s="492">
        <v>-6.9</v>
      </c>
      <c r="S345" s="492">
        <v>-7.7</v>
      </c>
    </row>
    <row r="346" spans="1:19">
      <c r="A346" s="491">
        <v>41591</v>
      </c>
      <c r="B346" s="494">
        <v>8.0186600000000006</v>
      </c>
      <c r="C346" s="492">
        <v>-4.3</v>
      </c>
      <c r="D346" s="492">
        <v>-8.1</v>
      </c>
      <c r="E346" s="492">
        <v>-11.8</v>
      </c>
      <c r="F346" s="492">
        <v>-9.9</v>
      </c>
      <c r="G346" s="492">
        <v>-12.5</v>
      </c>
      <c r="H346" s="492">
        <v>-12.4</v>
      </c>
      <c r="I346" s="492">
        <v>-10.8</v>
      </c>
      <c r="J346" s="492">
        <v>-8.1999999999999993</v>
      </c>
      <c r="K346" s="492">
        <v>-15.7</v>
      </c>
      <c r="L346" s="492">
        <v>-13.2</v>
      </c>
      <c r="M346" s="492">
        <v>-9</v>
      </c>
      <c r="N346" s="492">
        <v>-15.6</v>
      </c>
      <c r="O346" s="492">
        <v>-9.9</v>
      </c>
      <c r="P346" s="492">
        <v>-4.7</v>
      </c>
      <c r="Q346" s="492">
        <v>-3.9</v>
      </c>
      <c r="R346" s="492">
        <v>-6.5</v>
      </c>
      <c r="S346" s="492">
        <v>-7.3</v>
      </c>
    </row>
    <row r="347" spans="1:19">
      <c r="A347" s="491">
        <v>41590</v>
      </c>
      <c r="B347" s="494">
        <v>8.0100289999999994</v>
      </c>
      <c r="C347" s="492">
        <v>-4</v>
      </c>
      <c r="D347" s="492">
        <v>-7.6</v>
      </c>
      <c r="E347" s="492">
        <v>-11.3</v>
      </c>
      <c r="F347" s="492">
        <v>-9.6</v>
      </c>
      <c r="G347" s="492">
        <v>-11.8</v>
      </c>
      <c r="H347" s="492">
        <v>-11.9</v>
      </c>
      <c r="I347" s="492">
        <v>-10.5</v>
      </c>
      <c r="J347" s="492">
        <v>-8</v>
      </c>
      <c r="K347" s="492">
        <v>-15</v>
      </c>
      <c r="L347" s="492">
        <v>-12.8</v>
      </c>
      <c r="M347" s="492">
        <v>-8.8000000000000007</v>
      </c>
      <c r="N347" s="492">
        <v>-15.5</v>
      </c>
      <c r="O347" s="492">
        <v>-9.9</v>
      </c>
      <c r="P347" s="492">
        <v>-4.8</v>
      </c>
      <c r="Q347" s="492">
        <v>-3.6</v>
      </c>
      <c r="R347" s="492">
        <v>-6</v>
      </c>
      <c r="S347" s="492">
        <v>-6.9</v>
      </c>
    </row>
    <row r="348" spans="1:19">
      <c r="A348" s="491">
        <v>41586</v>
      </c>
      <c r="B348" s="494">
        <v>8.0388660000000005</v>
      </c>
      <c r="C348" s="492">
        <v>-4</v>
      </c>
      <c r="D348" s="492">
        <v>-7.7</v>
      </c>
      <c r="E348" s="492">
        <v>-11.5</v>
      </c>
      <c r="F348" s="492">
        <v>-9.8000000000000007</v>
      </c>
      <c r="G348" s="492">
        <v>-11.9</v>
      </c>
      <c r="H348" s="492">
        <v>-12.1</v>
      </c>
      <c r="I348" s="492">
        <v>-10.7</v>
      </c>
      <c r="J348" s="492">
        <v>-8.1</v>
      </c>
      <c r="K348" s="492">
        <v>-15.3</v>
      </c>
      <c r="L348" s="492">
        <v>-13</v>
      </c>
      <c r="M348" s="492">
        <v>-8.9</v>
      </c>
      <c r="N348" s="492">
        <v>-15.7</v>
      </c>
      <c r="O348" s="492">
        <v>-10</v>
      </c>
      <c r="P348" s="492">
        <v>-4.8</v>
      </c>
      <c r="Q348" s="492">
        <v>-3.6</v>
      </c>
      <c r="R348" s="492">
        <v>-6.2</v>
      </c>
      <c r="S348" s="492">
        <v>-7.1</v>
      </c>
    </row>
    <row r="349" spans="1:19">
      <c r="A349" s="491">
        <v>41585</v>
      </c>
      <c r="B349" s="494">
        <v>7.9728770000000004</v>
      </c>
      <c r="C349" s="492">
        <v>-5.4</v>
      </c>
      <c r="D349" s="492">
        <v>-9.5</v>
      </c>
      <c r="E349" s="492">
        <v>-12.9</v>
      </c>
      <c r="F349" s="492">
        <v>-10.4</v>
      </c>
      <c r="G349" s="492">
        <v>-14.3</v>
      </c>
      <c r="H349" s="492">
        <v>-13.5</v>
      </c>
      <c r="I349" s="492">
        <v>-11.3</v>
      </c>
      <c r="J349" s="492">
        <v>-8.5</v>
      </c>
      <c r="K349" s="492">
        <v>-17.100000000000001</v>
      </c>
      <c r="L349" s="492">
        <v>-13.9</v>
      </c>
      <c r="M349" s="492">
        <v>-9.3000000000000007</v>
      </c>
      <c r="N349" s="492">
        <v>-15.5</v>
      </c>
      <c r="O349" s="492">
        <v>-9.6</v>
      </c>
      <c r="P349" s="492">
        <v>-4.5999999999999996</v>
      </c>
      <c r="Q349" s="492">
        <v>-4.8</v>
      </c>
      <c r="R349" s="492">
        <v>-7.2</v>
      </c>
      <c r="S349" s="492">
        <v>-8.1</v>
      </c>
    </row>
    <row r="350" spans="1:19">
      <c r="A350" s="491">
        <v>41584</v>
      </c>
      <c r="B350" s="494">
        <v>7.9782760000000001</v>
      </c>
      <c r="C350" s="492">
        <v>-5.3</v>
      </c>
      <c r="D350" s="492">
        <v>-9.3000000000000007</v>
      </c>
      <c r="E350" s="492">
        <v>-12.7</v>
      </c>
      <c r="F350" s="492">
        <v>-10.3</v>
      </c>
      <c r="G350" s="492">
        <v>-14.1</v>
      </c>
      <c r="H350" s="492">
        <v>-13.4</v>
      </c>
      <c r="I350" s="492">
        <v>-11.2</v>
      </c>
      <c r="J350" s="492">
        <v>-8.4</v>
      </c>
      <c r="K350" s="492">
        <v>-16.899999999999999</v>
      </c>
      <c r="L350" s="492">
        <v>-13.6</v>
      </c>
      <c r="M350" s="492">
        <v>-9.1</v>
      </c>
      <c r="N350" s="492">
        <v>-15.3</v>
      </c>
      <c r="O350" s="492">
        <v>-9.5</v>
      </c>
      <c r="P350" s="492">
        <v>-4.5</v>
      </c>
      <c r="Q350" s="492">
        <v>-4.8</v>
      </c>
      <c r="R350" s="492">
        <v>-7.3</v>
      </c>
      <c r="S350" s="492">
        <v>-8.1</v>
      </c>
    </row>
    <row r="351" spans="1:19">
      <c r="A351" s="491">
        <v>41583</v>
      </c>
      <c r="B351" s="494">
        <v>7.9571899999999998</v>
      </c>
      <c r="C351" s="492">
        <v>-5.3</v>
      </c>
      <c r="D351" s="492">
        <v>-9.1999999999999993</v>
      </c>
      <c r="E351" s="492">
        <v>-12.5</v>
      </c>
      <c r="F351" s="492">
        <v>-10.199999999999999</v>
      </c>
      <c r="G351" s="492">
        <v>-13.9</v>
      </c>
      <c r="H351" s="492">
        <v>-13.1</v>
      </c>
      <c r="I351" s="492">
        <v>-11.1</v>
      </c>
      <c r="J351" s="492">
        <v>-8.3000000000000007</v>
      </c>
      <c r="K351" s="492">
        <v>-16.600000000000001</v>
      </c>
      <c r="L351" s="492">
        <v>-13.4</v>
      </c>
      <c r="M351" s="492">
        <v>-9.1</v>
      </c>
      <c r="N351" s="492">
        <v>-15.3</v>
      </c>
      <c r="O351" s="492">
        <v>-9.5</v>
      </c>
      <c r="P351" s="492">
        <v>-4.5</v>
      </c>
      <c r="Q351" s="492">
        <v>-4.8</v>
      </c>
      <c r="R351" s="492">
        <v>-7.1</v>
      </c>
      <c r="S351" s="492">
        <v>-8</v>
      </c>
    </row>
    <row r="352" spans="1:19">
      <c r="A352" s="491">
        <v>41582</v>
      </c>
      <c r="B352" s="494">
        <v>7.8993120000000001</v>
      </c>
      <c r="C352" s="492">
        <v>-6.2</v>
      </c>
      <c r="D352" s="492">
        <v>-10.3</v>
      </c>
      <c r="E352" s="492">
        <v>-13.3</v>
      </c>
      <c r="F352" s="492">
        <v>-10.8</v>
      </c>
      <c r="G352" s="492">
        <v>-15.4</v>
      </c>
      <c r="H352" s="492">
        <v>-14</v>
      </c>
      <c r="I352" s="492">
        <v>-11.6</v>
      </c>
      <c r="J352" s="492">
        <v>-8.6</v>
      </c>
      <c r="K352" s="492">
        <v>-17.7</v>
      </c>
      <c r="L352" s="492">
        <v>-14.1</v>
      </c>
      <c r="M352" s="492">
        <v>-9.3000000000000007</v>
      </c>
      <c r="N352" s="492">
        <v>-15.4</v>
      </c>
      <c r="O352" s="492">
        <v>-9.5</v>
      </c>
      <c r="P352" s="492">
        <v>-4.5</v>
      </c>
      <c r="Q352" s="492">
        <v>-5.6</v>
      </c>
      <c r="R352" s="492">
        <v>-7.8</v>
      </c>
      <c r="S352" s="492">
        <v>-8.9</v>
      </c>
    </row>
    <row r="353" spans="1:19">
      <c r="A353" s="491">
        <v>41579</v>
      </c>
      <c r="B353" s="494">
        <v>7.9211159999999996</v>
      </c>
      <c r="C353" s="492">
        <v>-5.9</v>
      </c>
      <c r="D353" s="492">
        <v>-10.1</v>
      </c>
      <c r="E353" s="492">
        <v>-13.3</v>
      </c>
      <c r="F353" s="492">
        <v>-10.7</v>
      </c>
      <c r="G353" s="492">
        <v>-15.1</v>
      </c>
      <c r="H353" s="492">
        <v>-13.9</v>
      </c>
      <c r="I353" s="492">
        <v>-11.6</v>
      </c>
      <c r="J353" s="492">
        <v>-8.6</v>
      </c>
      <c r="K353" s="492">
        <v>-17.600000000000001</v>
      </c>
      <c r="L353" s="492">
        <v>-14</v>
      </c>
      <c r="M353" s="492">
        <v>-9.3000000000000007</v>
      </c>
      <c r="N353" s="492">
        <v>-15.5</v>
      </c>
      <c r="O353" s="492">
        <v>-9.5</v>
      </c>
      <c r="P353" s="492">
        <v>-4.5999999999999996</v>
      </c>
      <c r="Q353" s="492">
        <v>-5.5</v>
      </c>
      <c r="R353" s="492">
        <v>-7.8</v>
      </c>
      <c r="S353" s="492">
        <v>-8.8000000000000007</v>
      </c>
    </row>
    <row r="354" spans="1:19">
      <c r="A354" s="491">
        <v>41578</v>
      </c>
      <c r="B354" s="494">
        <v>7.7620750000000003</v>
      </c>
      <c r="C354" s="492">
        <v>-7</v>
      </c>
      <c r="D354" s="492">
        <v>-11.4</v>
      </c>
      <c r="E354" s="492">
        <v>-14.2</v>
      </c>
      <c r="F354" s="492">
        <v>-11.3</v>
      </c>
      <c r="G354" s="492">
        <v>-16.8</v>
      </c>
      <c r="H354" s="492">
        <v>-14.8</v>
      </c>
      <c r="I354" s="492">
        <v>-12.1</v>
      </c>
      <c r="J354" s="492">
        <v>-8.9</v>
      </c>
      <c r="K354" s="492">
        <v>-18.8</v>
      </c>
      <c r="L354" s="492">
        <v>-14.7</v>
      </c>
      <c r="M354" s="492">
        <v>-9.5</v>
      </c>
      <c r="N354" s="492">
        <v>-15.7</v>
      </c>
      <c r="O354" s="492">
        <v>-9.5</v>
      </c>
      <c r="P354" s="492">
        <v>-4.5</v>
      </c>
      <c r="Q354" s="492">
        <v>-6.3</v>
      </c>
      <c r="R354" s="492">
        <v>-8.5</v>
      </c>
      <c r="S354" s="492">
        <v>-9.6999999999999993</v>
      </c>
    </row>
    <row r="355" spans="1:19">
      <c r="A355" s="491">
        <v>41577</v>
      </c>
      <c r="B355" s="494">
        <v>7.8369309999999999</v>
      </c>
      <c r="C355" s="492">
        <v>-7.3</v>
      </c>
      <c r="D355" s="492">
        <v>-11.7</v>
      </c>
      <c r="E355" s="492">
        <v>-14.3</v>
      </c>
      <c r="F355" s="492">
        <v>-11.3</v>
      </c>
      <c r="G355" s="492">
        <v>-17.2</v>
      </c>
      <c r="H355" s="492">
        <v>-14.9</v>
      </c>
      <c r="I355" s="492">
        <v>-12.2</v>
      </c>
      <c r="J355" s="492">
        <v>-8.8000000000000007</v>
      </c>
      <c r="K355" s="492">
        <v>-19.100000000000001</v>
      </c>
      <c r="L355" s="492">
        <v>-14.9</v>
      </c>
      <c r="M355" s="492">
        <v>-9.5</v>
      </c>
      <c r="N355" s="492">
        <v>-15.7</v>
      </c>
      <c r="O355" s="492">
        <v>-9.4</v>
      </c>
      <c r="P355" s="492">
        <v>-4.5</v>
      </c>
      <c r="Q355" s="492">
        <v>-6.4</v>
      </c>
      <c r="R355" s="492">
        <v>-8.6</v>
      </c>
      <c r="S355" s="492">
        <v>-9.8000000000000007</v>
      </c>
    </row>
    <row r="356" spans="1:19">
      <c r="A356" s="491">
        <v>41576</v>
      </c>
      <c r="B356" s="494">
        <v>7.8297299999999996</v>
      </c>
      <c r="C356" s="492">
        <v>-7.5</v>
      </c>
      <c r="D356" s="492">
        <v>-11.8</v>
      </c>
      <c r="E356" s="492">
        <v>-14.4</v>
      </c>
      <c r="F356" s="492">
        <v>-11.5</v>
      </c>
      <c r="G356" s="492">
        <v>-17.399999999999999</v>
      </c>
      <c r="H356" s="492">
        <v>-15</v>
      </c>
      <c r="I356" s="492">
        <v>-12.3</v>
      </c>
      <c r="J356" s="492">
        <v>-8.9</v>
      </c>
      <c r="K356" s="492">
        <v>-19.2</v>
      </c>
      <c r="L356" s="492">
        <v>-15</v>
      </c>
      <c r="M356" s="492">
        <v>-9.6</v>
      </c>
      <c r="N356" s="492">
        <v>-15.6</v>
      </c>
      <c r="O356" s="492">
        <v>-9.4</v>
      </c>
      <c r="P356" s="492">
        <v>-4.4000000000000004</v>
      </c>
      <c r="Q356" s="492">
        <v>-6.5</v>
      </c>
      <c r="R356" s="492">
        <v>-8.6999999999999993</v>
      </c>
      <c r="S356" s="492">
        <v>-9.9</v>
      </c>
    </row>
    <row r="357" spans="1:19">
      <c r="A357" s="491">
        <v>41575</v>
      </c>
      <c r="B357" s="494">
        <v>7.82287</v>
      </c>
      <c r="C357" s="492">
        <v>-7.4</v>
      </c>
      <c r="D357" s="492">
        <v>-11.8</v>
      </c>
      <c r="E357" s="492">
        <v>-14.4</v>
      </c>
      <c r="F357" s="492">
        <v>-11.5</v>
      </c>
      <c r="G357" s="492">
        <v>-17.3</v>
      </c>
      <c r="H357" s="492">
        <v>-15</v>
      </c>
      <c r="I357" s="492">
        <v>-12.4</v>
      </c>
      <c r="J357" s="492">
        <v>-8.9</v>
      </c>
      <c r="K357" s="492">
        <v>-19.2</v>
      </c>
      <c r="L357" s="492">
        <v>-15.1</v>
      </c>
      <c r="M357" s="492">
        <v>-9.6999999999999993</v>
      </c>
      <c r="N357" s="492">
        <v>-15.8</v>
      </c>
      <c r="O357" s="492">
        <v>-9.5</v>
      </c>
      <c r="P357" s="492">
        <v>-4.5</v>
      </c>
      <c r="Q357" s="492">
        <v>-6.6</v>
      </c>
      <c r="R357" s="492">
        <v>-8.6999999999999993</v>
      </c>
      <c r="S357" s="492">
        <v>-9.9</v>
      </c>
    </row>
    <row r="358" spans="1:19">
      <c r="A358" s="491">
        <v>41572</v>
      </c>
      <c r="B358" s="494">
        <v>7.8248819999999997</v>
      </c>
      <c r="C358" s="492">
        <v>-7.5</v>
      </c>
      <c r="D358" s="492">
        <v>-11.9</v>
      </c>
      <c r="E358" s="492">
        <v>-14.5</v>
      </c>
      <c r="F358" s="492">
        <v>-11.5</v>
      </c>
      <c r="G358" s="492">
        <v>-17.5</v>
      </c>
      <c r="H358" s="492">
        <v>-15.1</v>
      </c>
      <c r="I358" s="492">
        <v>-12.4</v>
      </c>
      <c r="J358" s="492">
        <v>-9</v>
      </c>
      <c r="K358" s="492">
        <v>-19.399999999999999</v>
      </c>
      <c r="L358" s="492">
        <v>-15.1</v>
      </c>
      <c r="M358" s="492">
        <v>-9.6999999999999993</v>
      </c>
      <c r="N358" s="492">
        <v>-15.9</v>
      </c>
      <c r="O358" s="492">
        <v>-9.5</v>
      </c>
      <c r="P358" s="492">
        <v>-4.5</v>
      </c>
      <c r="Q358" s="492">
        <v>-6.6</v>
      </c>
      <c r="R358" s="492">
        <v>-8.8000000000000007</v>
      </c>
      <c r="S358" s="492">
        <v>-10</v>
      </c>
    </row>
    <row r="359" spans="1:19">
      <c r="A359" s="491">
        <v>41571</v>
      </c>
      <c r="B359" s="494">
        <v>7.849056</v>
      </c>
      <c r="C359" s="492">
        <v>-7.1</v>
      </c>
      <c r="D359" s="492">
        <v>-11.5</v>
      </c>
      <c r="E359" s="492">
        <v>-14.3</v>
      </c>
      <c r="F359" s="492">
        <v>-11.3</v>
      </c>
      <c r="G359" s="492">
        <v>-17</v>
      </c>
      <c r="H359" s="492">
        <v>-14.9</v>
      </c>
      <c r="I359" s="492">
        <v>-12.3</v>
      </c>
      <c r="J359" s="492">
        <v>-9</v>
      </c>
      <c r="K359" s="492">
        <v>-19</v>
      </c>
      <c r="L359" s="492">
        <v>-15</v>
      </c>
      <c r="M359" s="492">
        <v>-9.6999999999999993</v>
      </c>
      <c r="N359" s="492">
        <v>-16</v>
      </c>
      <c r="O359" s="492">
        <v>-9.6999999999999993</v>
      </c>
      <c r="P359" s="492">
        <v>-4.5</v>
      </c>
      <c r="Q359" s="492">
        <v>-6.3</v>
      </c>
      <c r="R359" s="492">
        <v>-8.6</v>
      </c>
      <c r="S359" s="492">
        <v>-9.6999999999999993</v>
      </c>
    </row>
    <row r="360" spans="1:19">
      <c r="A360" s="491">
        <v>41570</v>
      </c>
      <c r="B360" s="494">
        <v>7.8136840000000003</v>
      </c>
      <c r="C360" s="492">
        <v>-7.6</v>
      </c>
      <c r="D360" s="492">
        <v>-12</v>
      </c>
      <c r="E360" s="492">
        <v>-14.6</v>
      </c>
      <c r="F360" s="492">
        <v>-11.5</v>
      </c>
      <c r="G360" s="492">
        <v>-17.600000000000001</v>
      </c>
      <c r="H360" s="492">
        <v>-15.2</v>
      </c>
      <c r="I360" s="492">
        <v>-12.5</v>
      </c>
      <c r="J360" s="492">
        <v>-9.1</v>
      </c>
      <c r="K360" s="492">
        <v>-19.5</v>
      </c>
      <c r="L360" s="492">
        <v>-15.3</v>
      </c>
      <c r="M360" s="492">
        <v>-9.8000000000000007</v>
      </c>
      <c r="N360" s="492">
        <v>-16</v>
      </c>
      <c r="O360" s="492">
        <v>-9.6</v>
      </c>
      <c r="P360" s="492">
        <v>-4.5</v>
      </c>
      <c r="Q360" s="492">
        <v>-6.6</v>
      </c>
      <c r="R360" s="492">
        <v>-8.9</v>
      </c>
      <c r="S360" s="492">
        <v>-10.1</v>
      </c>
    </row>
    <row r="361" spans="1:19">
      <c r="A361" s="491">
        <v>41569</v>
      </c>
      <c r="B361" s="494">
        <v>7.8409170000000001</v>
      </c>
      <c r="C361" s="492">
        <v>-7.2</v>
      </c>
      <c r="D361" s="492">
        <v>-11.5</v>
      </c>
      <c r="E361" s="492">
        <v>-14.2</v>
      </c>
      <c r="F361" s="492">
        <v>-11.3</v>
      </c>
      <c r="G361" s="492">
        <v>-16.899999999999999</v>
      </c>
      <c r="H361" s="492">
        <v>-14.8</v>
      </c>
      <c r="I361" s="492">
        <v>-12.3</v>
      </c>
      <c r="J361" s="492">
        <v>-9</v>
      </c>
      <c r="K361" s="492">
        <v>-19</v>
      </c>
      <c r="L361" s="492">
        <v>-15.1</v>
      </c>
      <c r="M361" s="492">
        <v>-9.8000000000000007</v>
      </c>
      <c r="N361" s="492">
        <v>-15.8</v>
      </c>
      <c r="O361" s="492">
        <v>-9.6999999999999993</v>
      </c>
      <c r="P361" s="492">
        <v>-4.5999999999999996</v>
      </c>
      <c r="Q361" s="492">
        <v>-6.4</v>
      </c>
      <c r="R361" s="492">
        <v>-8.6</v>
      </c>
      <c r="S361" s="492">
        <v>-9.8000000000000007</v>
      </c>
    </row>
    <row r="362" spans="1:19">
      <c r="A362" s="491">
        <v>41568</v>
      </c>
      <c r="B362" s="494">
        <v>7.9162249999999998</v>
      </c>
      <c r="C362" s="492">
        <v>-5.8</v>
      </c>
      <c r="D362" s="492">
        <v>-9.9</v>
      </c>
      <c r="E362" s="492">
        <v>-13</v>
      </c>
      <c r="F362" s="492">
        <v>-10.6</v>
      </c>
      <c r="G362" s="492">
        <v>-14.8</v>
      </c>
      <c r="H362" s="492">
        <v>-13.6</v>
      </c>
      <c r="I362" s="492">
        <v>-11.5</v>
      </c>
      <c r="J362" s="492">
        <v>-8.6</v>
      </c>
      <c r="K362" s="492">
        <v>-17.399999999999999</v>
      </c>
      <c r="L362" s="492">
        <v>-14.1</v>
      </c>
      <c r="M362" s="492">
        <v>-9.4</v>
      </c>
      <c r="N362" s="492">
        <v>-15.8</v>
      </c>
      <c r="O362" s="492">
        <v>-9.8000000000000007</v>
      </c>
      <c r="P362" s="492">
        <v>-4.7</v>
      </c>
      <c r="Q362" s="492">
        <v>-5.3</v>
      </c>
      <c r="R362" s="492">
        <v>-7.6</v>
      </c>
      <c r="S362" s="492">
        <v>-8.6</v>
      </c>
    </row>
    <row r="363" spans="1:19">
      <c r="A363" s="491">
        <v>41565</v>
      </c>
      <c r="B363" s="494">
        <v>7.9170790000000002</v>
      </c>
      <c r="C363" s="492">
        <v>-6.1</v>
      </c>
      <c r="D363" s="492">
        <v>-10.199999999999999</v>
      </c>
      <c r="E363" s="492">
        <v>-13.3</v>
      </c>
      <c r="F363" s="492">
        <v>-10.8</v>
      </c>
      <c r="G363" s="492">
        <v>-15.2</v>
      </c>
      <c r="H363" s="492">
        <v>-14</v>
      </c>
      <c r="I363" s="492">
        <v>-11.7</v>
      </c>
      <c r="J363" s="492">
        <v>-8.6999999999999993</v>
      </c>
      <c r="K363" s="492">
        <v>-17.8</v>
      </c>
      <c r="L363" s="492">
        <v>-14.4</v>
      </c>
      <c r="M363" s="492">
        <v>-9.5</v>
      </c>
      <c r="N363" s="492">
        <v>-15.9</v>
      </c>
      <c r="O363" s="492">
        <v>-9.8000000000000007</v>
      </c>
      <c r="P363" s="492">
        <v>-4.5999999999999996</v>
      </c>
      <c r="Q363" s="492">
        <v>-5.4</v>
      </c>
      <c r="R363" s="492">
        <v>-7.9</v>
      </c>
      <c r="S363" s="492">
        <v>-8.8000000000000007</v>
      </c>
    </row>
    <row r="364" spans="1:19">
      <c r="A364" s="491">
        <v>41564</v>
      </c>
      <c r="B364" s="494">
        <v>7.9208980000000002</v>
      </c>
      <c r="C364" s="492">
        <v>-6</v>
      </c>
      <c r="D364" s="492">
        <v>-10.1</v>
      </c>
      <c r="E364" s="492">
        <v>-13.3</v>
      </c>
      <c r="F364" s="492">
        <v>-10.8</v>
      </c>
      <c r="G364" s="492">
        <v>-15.2</v>
      </c>
      <c r="H364" s="492">
        <v>-13.9</v>
      </c>
      <c r="I364" s="492">
        <v>-11.7</v>
      </c>
      <c r="J364" s="492">
        <v>-8.6999999999999993</v>
      </c>
      <c r="K364" s="492">
        <v>-17.8</v>
      </c>
      <c r="L364" s="492">
        <v>-14.3</v>
      </c>
      <c r="M364" s="492">
        <v>-9.5</v>
      </c>
      <c r="N364" s="492">
        <v>-15.9</v>
      </c>
      <c r="O364" s="492">
        <v>-9.8000000000000007</v>
      </c>
      <c r="P364" s="492">
        <v>-4.5999999999999996</v>
      </c>
      <c r="Q364" s="492">
        <v>-5.3</v>
      </c>
      <c r="R364" s="492">
        <v>-7.7</v>
      </c>
      <c r="S364" s="492">
        <v>-8.6</v>
      </c>
    </row>
    <row r="365" spans="1:19">
      <c r="A365" s="491">
        <v>41563</v>
      </c>
      <c r="B365" s="494">
        <v>7.9883899999999999</v>
      </c>
      <c r="C365" s="492">
        <v>-4.9000000000000004</v>
      </c>
      <c r="D365" s="492">
        <v>-8.6999999999999993</v>
      </c>
      <c r="E365" s="492">
        <v>-12.3</v>
      </c>
      <c r="F365" s="492">
        <v>-10.199999999999999</v>
      </c>
      <c r="G365" s="492">
        <v>-13.3</v>
      </c>
      <c r="H365" s="492">
        <v>-12.9</v>
      </c>
      <c r="I365" s="492">
        <v>-11.1</v>
      </c>
      <c r="J365" s="492">
        <v>-8.3000000000000007</v>
      </c>
      <c r="K365" s="492">
        <v>-16.399999999999999</v>
      </c>
      <c r="L365" s="492">
        <v>-13.6</v>
      </c>
      <c r="M365" s="492">
        <v>-9.1</v>
      </c>
      <c r="N365" s="492">
        <v>-15.7</v>
      </c>
      <c r="O365" s="492">
        <v>-9.9</v>
      </c>
      <c r="P365" s="492">
        <v>-4.7</v>
      </c>
      <c r="Q365" s="492">
        <v>-4.3</v>
      </c>
      <c r="R365" s="492">
        <v>-6.9</v>
      </c>
      <c r="S365" s="492">
        <v>-7.7</v>
      </c>
    </row>
    <row r="366" spans="1:19">
      <c r="A366" s="491">
        <v>41562</v>
      </c>
      <c r="B366" s="494">
        <v>8.0067830000000004</v>
      </c>
      <c r="C366" s="492">
        <v>-4.5</v>
      </c>
      <c r="D366" s="492">
        <v>-8.1</v>
      </c>
      <c r="E366" s="492">
        <v>-11.7</v>
      </c>
      <c r="F366" s="492">
        <v>-9.8000000000000007</v>
      </c>
      <c r="G366" s="492">
        <v>-12.4</v>
      </c>
      <c r="H366" s="492">
        <v>-12.3</v>
      </c>
      <c r="I366" s="492">
        <v>-10.7</v>
      </c>
      <c r="J366" s="492">
        <v>-8.1999999999999993</v>
      </c>
      <c r="K366" s="492">
        <v>-15.6</v>
      </c>
      <c r="L366" s="492">
        <v>-13.1</v>
      </c>
      <c r="M366" s="492">
        <v>-8.9</v>
      </c>
      <c r="N366" s="492">
        <v>-15.7</v>
      </c>
      <c r="O366" s="492">
        <v>-9.9</v>
      </c>
      <c r="P366" s="492">
        <v>-4.7</v>
      </c>
      <c r="Q366" s="492">
        <v>-4</v>
      </c>
      <c r="R366" s="492">
        <v>-6.4</v>
      </c>
      <c r="S366" s="492">
        <v>-7.3</v>
      </c>
    </row>
    <row r="367" spans="1:19">
      <c r="A367" s="491">
        <v>41558</v>
      </c>
      <c r="B367" s="494">
        <v>7.9874809999999998</v>
      </c>
      <c r="C367" s="492">
        <v>-4.9000000000000004</v>
      </c>
      <c r="D367" s="492">
        <v>-8.6999999999999993</v>
      </c>
      <c r="E367" s="492">
        <v>-12.3</v>
      </c>
      <c r="F367" s="492">
        <v>-10.199999999999999</v>
      </c>
      <c r="G367" s="492">
        <v>-13.3</v>
      </c>
      <c r="H367" s="492">
        <v>-12.9</v>
      </c>
      <c r="I367" s="492">
        <v>-11.1</v>
      </c>
      <c r="J367" s="492">
        <v>-8.4</v>
      </c>
      <c r="K367" s="492">
        <v>-16.5</v>
      </c>
      <c r="L367" s="492">
        <v>-13.6</v>
      </c>
      <c r="M367" s="492">
        <v>-9.1999999999999993</v>
      </c>
      <c r="N367" s="492">
        <v>-15.9</v>
      </c>
      <c r="O367" s="492">
        <v>-10</v>
      </c>
      <c r="P367" s="492">
        <v>-4.7</v>
      </c>
      <c r="Q367" s="492">
        <v>-4.3</v>
      </c>
      <c r="R367" s="492">
        <v>-7</v>
      </c>
      <c r="S367" s="492">
        <v>-7.8</v>
      </c>
    </row>
    <row r="368" spans="1:19">
      <c r="A368" s="491">
        <v>41557</v>
      </c>
      <c r="B368" s="494">
        <v>7.9805149999999996</v>
      </c>
      <c r="C368" s="492">
        <v>-5</v>
      </c>
      <c r="D368" s="492">
        <v>-8.8000000000000007</v>
      </c>
      <c r="E368" s="492">
        <v>-12.3</v>
      </c>
      <c r="F368" s="492">
        <v>-10.1</v>
      </c>
      <c r="G368" s="492">
        <v>-13.3</v>
      </c>
      <c r="H368" s="492">
        <v>-12.9</v>
      </c>
      <c r="I368" s="492">
        <v>-11</v>
      </c>
      <c r="J368" s="492">
        <v>-8.3000000000000007</v>
      </c>
      <c r="K368" s="492">
        <v>-16.399999999999999</v>
      </c>
      <c r="L368" s="492">
        <v>-13.5</v>
      </c>
      <c r="M368" s="492">
        <v>-9.1</v>
      </c>
      <c r="N368" s="492">
        <v>-15.5</v>
      </c>
      <c r="O368" s="492">
        <v>-9.6999999999999993</v>
      </c>
      <c r="P368" s="492">
        <v>-4.5999999999999996</v>
      </c>
      <c r="Q368" s="492">
        <v>-4.4000000000000004</v>
      </c>
      <c r="R368" s="492">
        <v>-7</v>
      </c>
      <c r="S368" s="492">
        <v>-7.8</v>
      </c>
    </row>
    <row r="369" spans="1:19">
      <c r="A369" s="491">
        <v>41556</v>
      </c>
      <c r="B369" s="494">
        <v>7.9758709999999997</v>
      </c>
      <c r="C369" s="492">
        <v>-5.0999999999999996</v>
      </c>
      <c r="D369" s="492">
        <v>-8.9</v>
      </c>
      <c r="E369" s="492">
        <v>-12.4</v>
      </c>
      <c r="F369" s="492">
        <v>-10.199999999999999</v>
      </c>
      <c r="G369" s="492">
        <v>-13.6</v>
      </c>
      <c r="H369" s="492">
        <v>-13</v>
      </c>
      <c r="I369" s="492">
        <v>-11.1</v>
      </c>
      <c r="J369" s="492">
        <v>-8.3000000000000007</v>
      </c>
      <c r="K369" s="492">
        <v>-16.600000000000001</v>
      </c>
      <c r="L369" s="492">
        <v>-13.6</v>
      </c>
      <c r="M369" s="492">
        <v>-9.1</v>
      </c>
      <c r="N369" s="492">
        <v>-15.5</v>
      </c>
      <c r="O369" s="492">
        <v>-9.6999999999999993</v>
      </c>
      <c r="P369" s="492">
        <v>-4.5999999999999996</v>
      </c>
      <c r="Q369" s="492">
        <v>-4.5</v>
      </c>
      <c r="R369" s="492">
        <v>-7</v>
      </c>
      <c r="S369" s="492">
        <v>-7.8</v>
      </c>
    </row>
    <row r="370" spans="1:19">
      <c r="A370" s="491">
        <v>41555</v>
      </c>
      <c r="B370" s="494">
        <v>7.9550770000000002</v>
      </c>
      <c r="C370" s="492">
        <v>-5.3</v>
      </c>
      <c r="D370" s="492">
        <v>-9.1</v>
      </c>
      <c r="E370" s="492">
        <v>-12.4</v>
      </c>
      <c r="F370" s="492">
        <v>-10.199999999999999</v>
      </c>
      <c r="G370" s="492">
        <v>-13.7</v>
      </c>
      <c r="H370" s="492">
        <v>-13</v>
      </c>
      <c r="I370" s="492">
        <v>-11.2</v>
      </c>
      <c r="J370" s="492">
        <v>-8.4</v>
      </c>
      <c r="K370" s="492">
        <v>-16.600000000000001</v>
      </c>
      <c r="L370" s="492">
        <v>-13.7</v>
      </c>
      <c r="M370" s="492">
        <v>-9.1999999999999993</v>
      </c>
      <c r="N370" s="492">
        <v>-15.5</v>
      </c>
      <c r="O370" s="492">
        <v>-9.6999999999999993</v>
      </c>
      <c r="P370" s="492">
        <v>-4.5999999999999996</v>
      </c>
      <c r="Q370" s="492">
        <v>-4.5999999999999996</v>
      </c>
      <c r="R370" s="492">
        <v>-7</v>
      </c>
      <c r="S370" s="492">
        <v>-7.8</v>
      </c>
    </row>
    <row r="371" spans="1:19">
      <c r="A371" s="491">
        <v>41554</v>
      </c>
      <c r="B371" s="494">
        <v>7.9808380000000003</v>
      </c>
      <c r="C371" s="492">
        <v>-5.5</v>
      </c>
      <c r="D371" s="492">
        <v>-9.3000000000000007</v>
      </c>
      <c r="E371" s="492">
        <v>-12.6</v>
      </c>
      <c r="F371" s="492">
        <v>-10.4</v>
      </c>
      <c r="G371" s="492">
        <v>-14</v>
      </c>
      <c r="H371" s="492">
        <v>-13.2</v>
      </c>
      <c r="I371" s="492">
        <v>-11.3</v>
      </c>
      <c r="J371" s="492">
        <v>-8.4</v>
      </c>
      <c r="K371" s="492">
        <v>-16.899999999999999</v>
      </c>
      <c r="L371" s="492">
        <v>-13.8</v>
      </c>
      <c r="M371" s="492">
        <v>-9.3000000000000007</v>
      </c>
      <c r="N371" s="492">
        <v>-15.6</v>
      </c>
      <c r="O371" s="492">
        <v>-9.8000000000000007</v>
      </c>
      <c r="P371" s="492">
        <v>-4.5999999999999996</v>
      </c>
      <c r="Q371" s="492">
        <v>-4.7</v>
      </c>
      <c r="R371" s="492">
        <v>-7.1</v>
      </c>
      <c r="S371" s="492">
        <v>-8</v>
      </c>
    </row>
    <row r="372" spans="1:19">
      <c r="A372" s="491">
        <v>41551</v>
      </c>
      <c r="B372" s="494">
        <v>7.9980000000000002</v>
      </c>
      <c r="C372" s="492">
        <v>-5.4</v>
      </c>
      <c r="D372" s="492">
        <v>-9.1999999999999993</v>
      </c>
      <c r="E372" s="492">
        <v>-12.7</v>
      </c>
      <c r="F372" s="492">
        <v>-10.3</v>
      </c>
      <c r="G372" s="492">
        <v>-14</v>
      </c>
      <c r="H372" s="492">
        <v>-13.3</v>
      </c>
      <c r="I372" s="492">
        <v>-11.2</v>
      </c>
      <c r="J372" s="492">
        <v>-8.4</v>
      </c>
      <c r="K372" s="492">
        <v>-16.899999999999999</v>
      </c>
      <c r="L372" s="492">
        <v>-13.8</v>
      </c>
      <c r="M372" s="492">
        <v>-9.1999999999999993</v>
      </c>
      <c r="N372" s="492">
        <v>-15.4</v>
      </c>
      <c r="O372" s="492">
        <v>-9.5</v>
      </c>
      <c r="P372" s="492">
        <v>-4.5</v>
      </c>
      <c r="Q372" s="492">
        <v>-4.7</v>
      </c>
      <c r="R372" s="492">
        <v>-7.3</v>
      </c>
      <c r="S372" s="492">
        <v>-8.1</v>
      </c>
    </row>
    <row r="373" spans="1:19">
      <c r="A373" s="491">
        <v>41550</v>
      </c>
      <c r="B373" s="494">
        <v>7.9770000000000003</v>
      </c>
      <c r="C373" s="492">
        <v>-5.8</v>
      </c>
      <c r="D373" s="492">
        <v>-9.6999999999999993</v>
      </c>
      <c r="E373" s="492">
        <v>-13</v>
      </c>
      <c r="F373" s="492">
        <v>-10.5</v>
      </c>
      <c r="G373" s="492">
        <v>-14.6</v>
      </c>
      <c r="H373" s="492">
        <v>-13.6</v>
      </c>
      <c r="I373" s="492">
        <v>-11.4</v>
      </c>
      <c r="J373" s="492">
        <v>-8.5</v>
      </c>
      <c r="K373" s="492">
        <v>-17.3</v>
      </c>
      <c r="L373" s="492">
        <v>-14</v>
      </c>
      <c r="M373" s="492">
        <v>-9.3000000000000007</v>
      </c>
      <c r="N373" s="492">
        <v>-15.5</v>
      </c>
      <c r="O373" s="492">
        <v>-9.5</v>
      </c>
      <c r="P373" s="492">
        <v>-4.5</v>
      </c>
      <c r="Q373" s="492">
        <v>-5</v>
      </c>
      <c r="R373" s="492">
        <v>-7.5</v>
      </c>
      <c r="S373" s="492">
        <v>-8.4</v>
      </c>
    </row>
    <row r="374" spans="1:19">
      <c r="A374" s="491">
        <v>41549</v>
      </c>
      <c r="B374" s="494">
        <v>7.9850000000000003</v>
      </c>
      <c r="C374" s="492">
        <v>-5.6</v>
      </c>
      <c r="D374" s="492">
        <v>-9.4</v>
      </c>
      <c r="E374" s="492">
        <v>-12.8</v>
      </c>
      <c r="F374" s="492">
        <v>-10.4</v>
      </c>
      <c r="G374" s="492">
        <v>-14.2</v>
      </c>
      <c r="H374" s="492">
        <v>-13.4</v>
      </c>
      <c r="I374" s="492">
        <v>-11.3</v>
      </c>
      <c r="J374" s="492">
        <v>-8.4</v>
      </c>
      <c r="K374" s="492">
        <v>-17</v>
      </c>
      <c r="L374" s="492">
        <v>-13.8</v>
      </c>
      <c r="M374" s="492">
        <v>-9.1999999999999993</v>
      </c>
      <c r="N374" s="492">
        <v>-15.5</v>
      </c>
      <c r="O374" s="492">
        <v>-9.6</v>
      </c>
      <c r="P374" s="492">
        <v>-4.5</v>
      </c>
      <c r="Q374" s="492">
        <v>-4.8</v>
      </c>
      <c r="R374" s="492">
        <v>-7.4</v>
      </c>
      <c r="S374" s="492">
        <v>-8.1999999999999993</v>
      </c>
    </row>
    <row r="375" spans="1:19">
      <c r="A375" s="491">
        <v>41548</v>
      </c>
      <c r="B375" s="494">
        <v>7.97</v>
      </c>
      <c r="C375" s="492">
        <v>-5.7</v>
      </c>
      <c r="D375" s="492">
        <v>-9.3000000000000007</v>
      </c>
      <c r="E375" s="492">
        <v>-12.6</v>
      </c>
      <c r="F375" s="492">
        <v>-10.3</v>
      </c>
      <c r="G375" s="492">
        <v>-14</v>
      </c>
      <c r="H375" s="492">
        <v>-13.2</v>
      </c>
      <c r="I375" s="492">
        <v>-11.2</v>
      </c>
      <c r="J375" s="492">
        <v>-8.4</v>
      </c>
      <c r="K375" s="492">
        <v>-16.8</v>
      </c>
      <c r="L375" s="492">
        <v>-13.7</v>
      </c>
      <c r="M375" s="492">
        <v>-9.1</v>
      </c>
      <c r="N375" s="492">
        <v>-15.4</v>
      </c>
      <c r="O375" s="492">
        <v>-9.6</v>
      </c>
      <c r="P375" s="492">
        <v>-4.5999999999999996</v>
      </c>
      <c r="Q375" s="492">
        <v>-4.8</v>
      </c>
      <c r="R375" s="492">
        <v>-7.2</v>
      </c>
      <c r="S375" s="492">
        <v>-8.1</v>
      </c>
    </row>
    <row r="376" spans="1:19">
      <c r="A376" s="491">
        <v>41547</v>
      </c>
      <c r="B376" s="494">
        <v>7.9720000000000004</v>
      </c>
      <c r="C376" s="492">
        <v>-5.9</v>
      </c>
      <c r="D376" s="492">
        <v>-9.5</v>
      </c>
      <c r="E376" s="492">
        <v>-12.8</v>
      </c>
      <c r="F376" s="492">
        <v>-10.4</v>
      </c>
      <c r="G376" s="492">
        <v>-14.3</v>
      </c>
      <c r="H376" s="492">
        <v>-13.4</v>
      </c>
      <c r="I376" s="492">
        <v>-11.3</v>
      </c>
      <c r="J376" s="492">
        <v>-8.4</v>
      </c>
      <c r="K376" s="492">
        <v>-17.100000000000001</v>
      </c>
      <c r="L376" s="492">
        <v>-13.8</v>
      </c>
      <c r="M376" s="492">
        <v>-9.1999999999999993</v>
      </c>
      <c r="N376" s="492">
        <v>-15.5</v>
      </c>
      <c r="O376" s="492">
        <v>-9.6</v>
      </c>
      <c r="P376" s="492">
        <v>-4.5999999999999996</v>
      </c>
      <c r="Q376" s="492">
        <v>-5</v>
      </c>
      <c r="R376" s="492">
        <v>-7.4</v>
      </c>
      <c r="S376" s="492">
        <v>-8.4</v>
      </c>
    </row>
    <row r="377" spans="1:19">
      <c r="A377" s="491">
        <v>41544</v>
      </c>
      <c r="B377" s="494">
        <v>7.9829999999999997</v>
      </c>
      <c r="C377" s="492">
        <v>-5.8</v>
      </c>
      <c r="D377" s="492">
        <v>-9.5</v>
      </c>
      <c r="E377" s="492">
        <v>-12.9</v>
      </c>
      <c r="F377" s="492">
        <v>-10.5</v>
      </c>
      <c r="G377" s="492">
        <v>-14.4</v>
      </c>
      <c r="H377" s="492">
        <v>-13.5</v>
      </c>
      <c r="I377" s="492">
        <v>-11.4</v>
      </c>
      <c r="J377" s="492">
        <v>-8.4</v>
      </c>
      <c r="K377" s="492">
        <v>-17.2</v>
      </c>
      <c r="L377" s="492">
        <v>-14</v>
      </c>
      <c r="M377" s="492">
        <v>-9.1999999999999993</v>
      </c>
      <c r="N377" s="492">
        <v>-15.6</v>
      </c>
      <c r="O377" s="492">
        <v>-9.6</v>
      </c>
      <c r="P377" s="492">
        <v>-4.5999999999999996</v>
      </c>
      <c r="Q377" s="492">
        <v>-5.0999999999999996</v>
      </c>
      <c r="R377" s="492">
        <v>-7.6</v>
      </c>
      <c r="S377" s="492">
        <v>-8.5</v>
      </c>
    </row>
    <row r="378" spans="1:19">
      <c r="A378" s="491">
        <v>41543</v>
      </c>
      <c r="B378" s="494">
        <v>7.9779999999999998</v>
      </c>
      <c r="C378" s="492">
        <v>-5.4</v>
      </c>
      <c r="D378" s="492">
        <v>-9.1</v>
      </c>
      <c r="E378" s="492">
        <v>-12.6</v>
      </c>
      <c r="F378" s="492">
        <v>-10.3</v>
      </c>
      <c r="G378" s="492">
        <v>-13.8</v>
      </c>
      <c r="H378" s="492">
        <v>-13.2</v>
      </c>
      <c r="I378" s="492">
        <v>-11.3</v>
      </c>
      <c r="J378" s="492">
        <v>-8.4</v>
      </c>
      <c r="K378" s="492">
        <v>-16.8</v>
      </c>
      <c r="L378" s="492">
        <v>-13.8</v>
      </c>
      <c r="M378" s="492">
        <v>-9.1999999999999993</v>
      </c>
      <c r="N378" s="492">
        <v>-15.6</v>
      </c>
      <c r="O378" s="492">
        <v>-9.6999999999999993</v>
      </c>
      <c r="P378" s="492">
        <v>-4.5999999999999996</v>
      </c>
      <c r="Q378" s="492">
        <v>-4.8</v>
      </c>
      <c r="R378" s="492">
        <v>-7.4</v>
      </c>
      <c r="S378" s="492">
        <v>-8.3000000000000007</v>
      </c>
    </row>
    <row r="379" spans="1:19">
      <c r="A379" s="491">
        <v>41542</v>
      </c>
      <c r="B379" s="494">
        <v>7.9450000000000003</v>
      </c>
      <c r="C379" s="492">
        <v>-5.8</v>
      </c>
      <c r="D379" s="492">
        <v>-9.6</v>
      </c>
      <c r="E379" s="492">
        <v>-12.9</v>
      </c>
      <c r="F379" s="492">
        <v>-10.5</v>
      </c>
      <c r="G379" s="492">
        <v>-14.4</v>
      </c>
      <c r="H379" s="492">
        <v>-13.5</v>
      </c>
      <c r="I379" s="492">
        <v>-11.4</v>
      </c>
      <c r="J379" s="492">
        <v>-8.5</v>
      </c>
      <c r="K379" s="492">
        <v>-17.2</v>
      </c>
      <c r="L379" s="492">
        <v>-14</v>
      </c>
      <c r="M379" s="492">
        <v>-9.3000000000000007</v>
      </c>
      <c r="N379" s="492">
        <v>-15.7</v>
      </c>
      <c r="O379" s="492">
        <v>-9.6999999999999993</v>
      </c>
      <c r="P379" s="492">
        <v>-4.5999999999999996</v>
      </c>
      <c r="Q379" s="492">
        <v>-5.2</v>
      </c>
      <c r="R379" s="492">
        <v>-7.7</v>
      </c>
      <c r="S379" s="492">
        <v>-8.6</v>
      </c>
    </row>
    <row r="380" spans="1:19">
      <c r="A380" s="491">
        <v>41541</v>
      </c>
      <c r="B380" s="494">
        <v>7.9619999999999997</v>
      </c>
      <c r="C380" s="492">
        <v>-5.3</v>
      </c>
      <c r="D380" s="492">
        <v>-9</v>
      </c>
      <c r="E380" s="492">
        <v>-12.4</v>
      </c>
      <c r="F380" s="492">
        <v>-10.3</v>
      </c>
      <c r="G380" s="492">
        <v>-13.6</v>
      </c>
      <c r="H380" s="492">
        <v>-13</v>
      </c>
      <c r="I380" s="492">
        <v>-11.2</v>
      </c>
      <c r="J380" s="492">
        <v>-8.3000000000000007</v>
      </c>
      <c r="K380" s="492">
        <v>-16.5</v>
      </c>
      <c r="L380" s="492">
        <v>-13.7</v>
      </c>
      <c r="M380" s="492">
        <v>-9.1999999999999993</v>
      </c>
      <c r="N380" s="492">
        <v>-15.6</v>
      </c>
      <c r="O380" s="492">
        <v>-9.8000000000000007</v>
      </c>
      <c r="P380" s="492">
        <v>-4.5999999999999996</v>
      </c>
      <c r="Q380" s="492">
        <v>-4.7</v>
      </c>
      <c r="R380" s="492">
        <v>-7.2</v>
      </c>
      <c r="S380" s="492">
        <v>-8.1</v>
      </c>
    </row>
    <row r="381" spans="1:19">
      <c r="A381" s="491">
        <v>41540</v>
      </c>
      <c r="B381" s="494">
        <v>8.0129999999999999</v>
      </c>
      <c r="C381" s="492">
        <v>-4.5</v>
      </c>
      <c r="D381" s="492">
        <v>-8.1</v>
      </c>
      <c r="E381" s="492">
        <v>-11.7</v>
      </c>
      <c r="F381" s="492">
        <v>-9.9</v>
      </c>
      <c r="G381" s="492">
        <v>-12.3</v>
      </c>
      <c r="H381" s="492">
        <v>-12.3</v>
      </c>
      <c r="I381" s="492">
        <v>-10.8</v>
      </c>
      <c r="J381" s="492">
        <v>-8.1</v>
      </c>
      <c r="K381" s="492">
        <v>-15.6</v>
      </c>
      <c r="L381" s="492">
        <v>-13.2</v>
      </c>
      <c r="M381" s="492">
        <v>-8.9</v>
      </c>
      <c r="N381" s="492">
        <v>-15.6</v>
      </c>
      <c r="O381" s="492">
        <v>-9.8000000000000007</v>
      </c>
      <c r="P381" s="492">
        <v>-4.7</v>
      </c>
      <c r="Q381" s="492">
        <v>-4.0999999999999996</v>
      </c>
      <c r="R381" s="492">
        <v>-6.6</v>
      </c>
      <c r="S381" s="492">
        <v>-7.5</v>
      </c>
    </row>
    <row r="382" spans="1:19">
      <c r="A382" s="491">
        <v>41537</v>
      </c>
      <c r="B382" s="494">
        <v>8.0559999999999992</v>
      </c>
      <c r="C382" s="492">
        <v>-4.0999999999999996</v>
      </c>
      <c r="D382" s="492">
        <v>-7.7</v>
      </c>
      <c r="E382" s="492">
        <v>-11.4</v>
      </c>
      <c r="F382" s="492">
        <v>-9.6999999999999993</v>
      </c>
      <c r="G382" s="492">
        <v>-11.8</v>
      </c>
      <c r="H382" s="492">
        <v>-12</v>
      </c>
      <c r="I382" s="492">
        <v>-10.7</v>
      </c>
      <c r="J382" s="492">
        <v>-8</v>
      </c>
      <c r="K382" s="492">
        <v>-15.2</v>
      </c>
      <c r="L382" s="492">
        <v>-13</v>
      </c>
      <c r="M382" s="492">
        <v>-8.8000000000000007</v>
      </c>
      <c r="N382" s="492">
        <v>-15.7</v>
      </c>
      <c r="O382" s="492">
        <v>-9.9</v>
      </c>
      <c r="P382" s="492">
        <v>-4.7</v>
      </c>
      <c r="Q382" s="492">
        <v>-3.8</v>
      </c>
      <c r="R382" s="492">
        <v>-6.4</v>
      </c>
      <c r="S382" s="492">
        <v>-7.3</v>
      </c>
    </row>
    <row r="383" spans="1:19">
      <c r="A383" s="491">
        <v>41536</v>
      </c>
      <c r="B383" s="494">
        <v>8.0579999999999998</v>
      </c>
      <c r="C383" s="492">
        <v>-4.2</v>
      </c>
      <c r="D383" s="492">
        <v>-7.6</v>
      </c>
      <c r="E383" s="492">
        <v>-11.4</v>
      </c>
      <c r="F383" s="492">
        <v>-9.6999999999999993</v>
      </c>
      <c r="G383" s="492">
        <v>-11.7</v>
      </c>
      <c r="H383" s="492">
        <v>-12</v>
      </c>
      <c r="I383" s="492">
        <v>-10.6</v>
      </c>
      <c r="J383" s="492">
        <v>-7.9</v>
      </c>
      <c r="K383" s="492">
        <v>-15.1</v>
      </c>
      <c r="L383" s="492">
        <v>-12.9</v>
      </c>
      <c r="M383" s="492">
        <v>-8.6999999999999993</v>
      </c>
      <c r="N383" s="492">
        <v>-15.7</v>
      </c>
      <c r="O383" s="492">
        <v>-9.9</v>
      </c>
      <c r="P383" s="492">
        <v>-4.7</v>
      </c>
      <c r="Q383" s="492">
        <v>-3.8</v>
      </c>
      <c r="R383" s="492">
        <v>-6.5</v>
      </c>
      <c r="S383" s="492">
        <v>-7.3</v>
      </c>
    </row>
    <row r="384" spans="1:19">
      <c r="A384" s="491">
        <v>41535</v>
      </c>
      <c r="B384" s="494">
        <v>8.0410000000000004</v>
      </c>
      <c r="C384" s="492">
        <v>-4.4000000000000004</v>
      </c>
      <c r="D384" s="492">
        <v>-7.8</v>
      </c>
      <c r="E384" s="492">
        <v>-11.6</v>
      </c>
      <c r="F384" s="492">
        <v>-9.8000000000000007</v>
      </c>
      <c r="G384" s="492">
        <v>-12</v>
      </c>
      <c r="H384" s="492">
        <v>-12.2</v>
      </c>
      <c r="I384" s="492">
        <v>-10.7</v>
      </c>
      <c r="J384" s="492">
        <v>-8</v>
      </c>
      <c r="K384" s="492">
        <v>-15.4</v>
      </c>
      <c r="L384" s="492">
        <v>-13.1</v>
      </c>
      <c r="M384" s="492">
        <v>-8.8000000000000007</v>
      </c>
      <c r="N384" s="492">
        <v>-15.7</v>
      </c>
      <c r="O384" s="492">
        <v>-9.9</v>
      </c>
      <c r="P384" s="492">
        <v>-4.5999999999999996</v>
      </c>
      <c r="Q384" s="492">
        <v>-3.9</v>
      </c>
      <c r="R384" s="492">
        <v>-6.6</v>
      </c>
      <c r="S384" s="492">
        <v>-7.4</v>
      </c>
    </row>
    <row r="385" spans="1:19">
      <c r="A385" s="491">
        <v>41534</v>
      </c>
      <c r="B385" s="494">
        <v>8.1010000000000009</v>
      </c>
      <c r="C385" s="492">
        <v>-2.8</v>
      </c>
      <c r="D385" s="492">
        <v>-5.8</v>
      </c>
      <c r="E385" s="492">
        <v>-9.5</v>
      </c>
      <c r="F385" s="492">
        <v>-8.6</v>
      </c>
      <c r="G385" s="492">
        <v>-9.1</v>
      </c>
      <c r="H385" s="492">
        <v>-10.1</v>
      </c>
      <c r="I385" s="492">
        <v>-9.5</v>
      </c>
      <c r="J385" s="492">
        <v>-7.3</v>
      </c>
      <c r="K385" s="492">
        <v>-12.6</v>
      </c>
      <c r="L385" s="492">
        <v>-11.4</v>
      </c>
      <c r="M385" s="492">
        <v>-8</v>
      </c>
      <c r="N385" s="492">
        <v>-15.5</v>
      </c>
      <c r="O385" s="492">
        <v>-10</v>
      </c>
      <c r="P385" s="492">
        <v>-4.8</v>
      </c>
      <c r="Q385" s="492">
        <v>-2.5</v>
      </c>
      <c r="R385" s="492">
        <v>-5</v>
      </c>
      <c r="S385" s="492">
        <v>-6</v>
      </c>
    </row>
    <row r="386" spans="1:19">
      <c r="A386" s="491">
        <v>41533</v>
      </c>
      <c r="B386" s="494">
        <v>8.1039999999999992</v>
      </c>
      <c r="C386" s="492">
        <v>-2.7</v>
      </c>
      <c r="D386" s="492">
        <v>-5.6</v>
      </c>
      <c r="E386" s="492">
        <v>-9.3000000000000007</v>
      </c>
      <c r="F386" s="492">
        <v>-8.4</v>
      </c>
      <c r="G386" s="492">
        <v>-8.9</v>
      </c>
      <c r="H386" s="492">
        <v>-9.9</v>
      </c>
      <c r="I386" s="492">
        <v>-9.3000000000000007</v>
      </c>
      <c r="J386" s="492">
        <v>-7.2</v>
      </c>
      <c r="K386" s="492">
        <v>-12.4</v>
      </c>
      <c r="L386" s="492">
        <v>-11.2</v>
      </c>
      <c r="M386" s="492">
        <v>-7.9</v>
      </c>
      <c r="N386" s="492">
        <v>-15.4</v>
      </c>
      <c r="O386" s="492">
        <v>-10</v>
      </c>
      <c r="P386" s="492">
        <v>-4.8</v>
      </c>
      <c r="Q386" s="492">
        <v>-2.4</v>
      </c>
      <c r="R386" s="492">
        <v>-4.9000000000000004</v>
      </c>
      <c r="S386" s="492">
        <v>-5.9</v>
      </c>
    </row>
    <row r="387" spans="1:19">
      <c r="A387" s="491">
        <v>41530</v>
      </c>
      <c r="B387" s="494">
        <v>8.0950000000000006</v>
      </c>
      <c r="C387" s="492">
        <v>-2.4</v>
      </c>
      <c r="D387" s="492">
        <v>-5.3</v>
      </c>
      <c r="E387" s="492">
        <v>-8.9</v>
      </c>
      <c r="F387" s="492">
        <v>-8.3000000000000007</v>
      </c>
      <c r="G387" s="492">
        <v>-8.4</v>
      </c>
      <c r="H387" s="492">
        <v>-9.5</v>
      </c>
      <c r="I387" s="492">
        <v>-9.1</v>
      </c>
      <c r="J387" s="492">
        <v>-7</v>
      </c>
      <c r="K387" s="492">
        <v>-11.9</v>
      </c>
      <c r="L387" s="492">
        <v>-10.9</v>
      </c>
      <c r="M387" s="492">
        <v>-7.7</v>
      </c>
      <c r="N387" s="492">
        <v>-15.3</v>
      </c>
      <c r="O387" s="492">
        <v>-10</v>
      </c>
      <c r="P387" s="492">
        <v>-4.9000000000000004</v>
      </c>
      <c r="Q387" s="492">
        <v>-2.1</v>
      </c>
      <c r="R387" s="492">
        <v>-4.5999999999999996</v>
      </c>
      <c r="S387" s="492">
        <v>-5.6</v>
      </c>
    </row>
    <row r="388" spans="1:19">
      <c r="A388" s="491">
        <v>41529</v>
      </c>
      <c r="B388" s="494">
        <v>8.0980000000000008</v>
      </c>
      <c r="C388" s="492">
        <v>-2.2999999999999998</v>
      </c>
      <c r="D388" s="492">
        <v>-5.0999999999999996</v>
      </c>
      <c r="E388" s="492">
        <v>-8.6999999999999993</v>
      </c>
      <c r="F388" s="492">
        <v>-8.1</v>
      </c>
      <c r="G388" s="492">
        <v>-8.1999999999999993</v>
      </c>
      <c r="H388" s="492">
        <v>-9.4</v>
      </c>
      <c r="I388" s="492">
        <v>-9</v>
      </c>
      <c r="J388" s="492">
        <v>-6.9</v>
      </c>
      <c r="K388" s="492">
        <v>-11.7</v>
      </c>
      <c r="L388" s="492">
        <v>-10.8</v>
      </c>
      <c r="M388" s="492">
        <v>-7.6</v>
      </c>
      <c r="N388" s="492">
        <v>-15.3</v>
      </c>
      <c r="O388" s="492">
        <v>-10</v>
      </c>
      <c r="P388" s="492">
        <v>-4.9000000000000004</v>
      </c>
      <c r="Q388" s="492">
        <v>-2</v>
      </c>
      <c r="R388" s="492">
        <v>-4.5</v>
      </c>
      <c r="S388" s="492">
        <v>-5.5</v>
      </c>
    </row>
    <row r="389" spans="1:19">
      <c r="A389" s="491">
        <v>41528</v>
      </c>
      <c r="B389" s="494">
        <v>8.1769999999999996</v>
      </c>
      <c r="C389" s="492">
        <v>-1.9</v>
      </c>
      <c r="D389" s="492">
        <v>-4.9000000000000004</v>
      </c>
      <c r="E389" s="492">
        <v>-8.5</v>
      </c>
      <c r="F389" s="492">
        <v>-7.9</v>
      </c>
      <c r="G389" s="492">
        <v>-7.9</v>
      </c>
      <c r="H389" s="492">
        <v>-9.1</v>
      </c>
      <c r="I389" s="492">
        <v>-8.8000000000000007</v>
      </c>
      <c r="J389" s="492">
        <v>-6.8</v>
      </c>
      <c r="K389" s="492">
        <v>-11.4</v>
      </c>
      <c r="L389" s="492">
        <v>-10.6</v>
      </c>
      <c r="M389" s="492">
        <v>-7.5</v>
      </c>
      <c r="N389" s="492">
        <v>-14.9</v>
      </c>
      <c r="O389" s="492">
        <v>-9.6999999999999993</v>
      </c>
      <c r="P389" s="492">
        <v>-4.7</v>
      </c>
      <c r="Q389" s="492">
        <v>-1.8</v>
      </c>
      <c r="R389" s="492">
        <v>-4.2</v>
      </c>
      <c r="S389" s="492">
        <v>-5.3</v>
      </c>
    </row>
    <row r="390" spans="1:19">
      <c r="A390" s="491">
        <v>41527</v>
      </c>
      <c r="B390" s="494">
        <v>8.1709999999999994</v>
      </c>
      <c r="C390" s="492">
        <v>-1.7</v>
      </c>
      <c r="D390" s="492">
        <v>-4.5999999999999996</v>
      </c>
      <c r="E390" s="492">
        <v>-8.1</v>
      </c>
      <c r="F390" s="492">
        <v>-7.6</v>
      </c>
      <c r="G390" s="492">
        <v>-7.5</v>
      </c>
      <c r="H390" s="492">
        <v>-8.6999999999999993</v>
      </c>
      <c r="I390" s="492">
        <v>-8.4</v>
      </c>
      <c r="J390" s="492">
        <v>-6.6</v>
      </c>
      <c r="K390" s="492">
        <v>-10.9</v>
      </c>
      <c r="L390" s="492">
        <v>-10.1</v>
      </c>
      <c r="M390" s="492">
        <v>-7.3</v>
      </c>
      <c r="N390" s="492">
        <v>-14.7</v>
      </c>
      <c r="O390" s="492">
        <v>-9.6999999999999993</v>
      </c>
      <c r="P390" s="492">
        <v>-4.7</v>
      </c>
      <c r="Q390" s="492">
        <v>-1.6</v>
      </c>
      <c r="R390" s="492">
        <v>-3.9</v>
      </c>
      <c r="S390" s="492">
        <v>-5</v>
      </c>
    </row>
    <row r="391" spans="1:19">
      <c r="A391" s="491">
        <v>41526</v>
      </c>
      <c r="B391" s="494">
        <v>8.1880000000000006</v>
      </c>
      <c r="C391" s="492">
        <v>-2.1</v>
      </c>
      <c r="D391" s="492">
        <v>-5.0999999999999996</v>
      </c>
      <c r="E391" s="492">
        <v>-8.6</v>
      </c>
      <c r="F391" s="492">
        <v>-7.9</v>
      </c>
      <c r="G391" s="492">
        <v>-8.1999999999999993</v>
      </c>
      <c r="H391" s="492">
        <v>-9.1999999999999993</v>
      </c>
      <c r="I391" s="492">
        <v>-8.8000000000000007</v>
      </c>
      <c r="J391" s="492">
        <v>-6.8</v>
      </c>
      <c r="K391" s="492">
        <v>-11.6</v>
      </c>
      <c r="L391" s="492">
        <v>-10.6</v>
      </c>
      <c r="M391" s="492">
        <v>-7.5</v>
      </c>
      <c r="N391" s="492">
        <v>-14.9</v>
      </c>
      <c r="O391" s="492">
        <v>-9.8000000000000007</v>
      </c>
      <c r="P391" s="492">
        <v>-4.7</v>
      </c>
      <c r="Q391" s="492">
        <v>-1.9</v>
      </c>
      <c r="R391" s="492">
        <v>-4.3</v>
      </c>
      <c r="S391" s="492">
        <v>-5.4</v>
      </c>
    </row>
    <row r="392" spans="1:19">
      <c r="A392" s="491">
        <v>41523</v>
      </c>
      <c r="B392" s="494">
        <v>8.1999999999999993</v>
      </c>
      <c r="C392" s="492">
        <v>-1.6</v>
      </c>
      <c r="D392" s="492">
        <v>-4.5</v>
      </c>
      <c r="E392" s="492">
        <v>-7.9</v>
      </c>
      <c r="F392" s="492">
        <v>-7.5</v>
      </c>
      <c r="G392" s="492">
        <v>-7.3</v>
      </c>
      <c r="H392" s="492">
        <v>-8.5</v>
      </c>
      <c r="I392" s="492">
        <v>-8.3000000000000007</v>
      </c>
      <c r="J392" s="492">
        <v>-6.5</v>
      </c>
      <c r="K392" s="492">
        <v>-10.7</v>
      </c>
      <c r="L392" s="492">
        <v>-10</v>
      </c>
      <c r="M392" s="492">
        <v>-7.2</v>
      </c>
      <c r="N392" s="492">
        <v>-14.7</v>
      </c>
      <c r="O392" s="492">
        <v>-9.6999999999999993</v>
      </c>
      <c r="P392" s="492">
        <v>-4.8</v>
      </c>
      <c r="Q392" s="492">
        <v>-1.4</v>
      </c>
      <c r="R392" s="492">
        <v>-3.7</v>
      </c>
      <c r="S392" s="492">
        <v>-4.9000000000000004</v>
      </c>
    </row>
    <row r="393" spans="1:19">
      <c r="A393" s="491">
        <v>41522</v>
      </c>
      <c r="B393" s="494">
        <v>8.1989999999999998</v>
      </c>
      <c r="C393" s="492">
        <v>-1.2</v>
      </c>
      <c r="D393" s="492">
        <v>-4</v>
      </c>
      <c r="E393" s="492">
        <v>-7.3</v>
      </c>
      <c r="F393" s="492">
        <v>-7.1</v>
      </c>
      <c r="G393" s="492">
        <v>-6.6</v>
      </c>
      <c r="H393" s="492">
        <v>-7.9</v>
      </c>
      <c r="I393" s="492">
        <v>-7.9</v>
      </c>
      <c r="J393" s="492">
        <v>-6.2</v>
      </c>
      <c r="K393" s="492">
        <v>-9.8000000000000007</v>
      </c>
      <c r="L393" s="492">
        <v>-9.4</v>
      </c>
      <c r="M393" s="492">
        <v>-6.9</v>
      </c>
      <c r="N393" s="492">
        <v>-14.5</v>
      </c>
      <c r="O393" s="492">
        <v>-9.6999999999999993</v>
      </c>
      <c r="P393" s="492">
        <v>-4.8</v>
      </c>
      <c r="Q393" s="492">
        <v>-1</v>
      </c>
      <c r="R393" s="492">
        <v>-3.3</v>
      </c>
      <c r="S393" s="492">
        <v>-4.5</v>
      </c>
    </row>
    <row r="394" spans="1:19">
      <c r="A394" s="491">
        <v>41521</v>
      </c>
      <c r="B394" s="494">
        <v>8.1609999999999996</v>
      </c>
      <c r="C394" s="492">
        <v>-2</v>
      </c>
      <c r="D394" s="492">
        <v>-4.9000000000000004</v>
      </c>
      <c r="E394" s="492">
        <v>-8.4</v>
      </c>
      <c r="F394" s="492">
        <v>-7.8</v>
      </c>
      <c r="G394" s="492">
        <v>-7.9</v>
      </c>
      <c r="H394" s="492">
        <v>-9</v>
      </c>
      <c r="I394" s="492">
        <v>-8.6</v>
      </c>
      <c r="J394" s="492">
        <v>-6.6</v>
      </c>
      <c r="K394" s="492">
        <v>-11.3</v>
      </c>
      <c r="L394" s="492">
        <v>-10.3</v>
      </c>
      <c r="M394" s="492">
        <v>-7.3</v>
      </c>
      <c r="N394" s="492">
        <v>-14.7</v>
      </c>
      <c r="O394" s="492">
        <v>-9.5</v>
      </c>
      <c r="P394" s="492">
        <v>-4.7</v>
      </c>
      <c r="Q394" s="492">
        <v>-1.7</v>
      </c>
      <c r="R394" s="492">
        <v>-4.0999999999999996</v>
      </c>
      <c r="S394" s="492">
        <v>-5.2</v>
      </c>
    </row>
    <row r="395" spans="1:19">
      <c r="A395" s="491">
        <v>41520</v>
      </c>
      <c r="B395" s="494">
        <v>8.1419999999999995</v>
      </c>
      <c r="C395" s="492">
        <v>-2.5</v>
      </c>
      <c r="D395" s="492">
        <v>-5.5</v>
      </c>
      <c r="E395" s="492">
        <v>-8.9</v>
      </c>
      <c r="F395" s="492">
        <v>-8.1</v>
      </c>
      <c r="G395" s="492">
        <v>-8.6999999999999993</v>
      </c>
      <c r="H395" s="492">
        <v>-9.6</v>
      </c>
      <c r="I395" s="492">
        <v>-8.9</v>
      </c>
      <c r="J395" s="492">
        <v>-6.9</v>
      </c>
      <c r="K395" s="492">
        <v>-12</v>
      </c>
      <c r="L395" s="492">
        <v>-10.8</v>
      </c>
      <c r="M395" s="492">
        <v>-7.6</v>
      </c>
      <c r="N395" s="492">
        <v>-14.8</v>
      </c>
      <c r="O395" s="492">
        <v>-9.6</v>
      </c>
      <c r="P395" s="492">
        <v>-4.7</v>
      </c>
      <c r="Q395" s="492">
        <v>-2.2000000000000002</v>
      </c>
      <c r="R395" s="492">
        <v>-4.5999999999999996</v>
      </c>
      <c r="S395" s="492">
        <v>-5.7</v>
      </c>
    </row>
    <row r="396" spans="1:19">
      <c r="A396" s="491">
        <v>41516</v>
      </c>
      <c r="B396" s="494">
        <v>8.0820000000000007</v>
      </c>
      <c r="C396" s="492">
        <v>-3.5</v>
      </c>
      <c r="D396" s="492">
        <v>-6.7</v>
      </c>
      <c r="E396" s="492">
        <v>-10.3</v>
      </c>
      <c r="F396" s="492">
        <v>-8.9</v>
      </c>
      <c r="G396" s="492">
        <v>-10.4</v>
      </c>
      <c r="H396" s="492">
        <v>-10.9</v>
      </c>
      <c r="I396" s="492">
        <v>-9.8000000000000007</v>
      </c>
      <c r="J396" s="492">
        <v>-7.4</v>
      </c>
      <c r="K396" s="492">
        <v>-13.8</v>
      </c>
      <c r="L396" s="492">
        <v>-11.9</v>
      </c>
      <c r="M396" s="492">
        <v>-8.1999999999999993</v>
      </c>
      <c r="N396" s="492">
        <v>-15.3</v>
      </c>
      <c r="O396" s="492">
        <v>-9.6999999999999993</v>
      </c>
      <c r="P396" s="492">
        <v>-4.7</v>
      </c>
      <c r="Q396" s="492">
        <v>-3</v>
      </c>
      <c r="R396" s="492">
        <v>-5.6</v>
      </c>
      <c r="S396" s="492">
        <v>-6.5</v>
      </c>
    </row>
    <row r="397" spans="1:19">
      <c r="A397" s="491">
        <v>41515</v>
      </c>
      <c r="B397" s="494">
        <v>8.0939999999999994</v>
      </c>
      <c r="C397" s="492">
        <v>-3.5</v>
      </c>
      <c r="D397" s="492">
        <v>-6.7</v>
      </c>
      <c r="E397" s="492">
        <v>-10.3</v>
      </c>
      <c r="F397" s="492">
        <v>-8.9</v>
      </c>
      <c r="G397" s="492">
        <v>-10.4</v>
      </c>
      <c r="H397" s="492">
        <v>-11</v>
      </c>
      <c r="I397" s="492">
        <v>-9.8000000000000007</v>
      </c>
      <c r="J397" s="492">
        <v>-7.4</v>
      </c>
      <c r="K397" s="492">
        <v>-13.8</v>
      </c>
      <c r="L397" s="492">
        <v>-11.9</v>
      </c>
      <c r="M397" s="492">
        <v>-8.1999999999999993</v>
      </c>
      <c r="N397" s="492">
        <v>-15.2</v>
      </c>
      <c r="O397" s="492">
        <v>-9.6999999999999993</v>
      </c>
      <c r="P397" s="492">
        <v>-4.5999999999999996</v>
      </c>
      <c r="Q397" s="492">
        <v>-3.1</v>
      </c>
      <c r="R397" s="492">
        <v>-5.7</v>
      </c>
      <c r="S397" s="492">
        <v>-6.6</v>
      </c>
    </row>
    <row r="398" spans="1:19">
      <c r="A398" s="491">
        <v>41514</v>
      </c>
      <c r="B398" s="494">
        <v>8.1170000000000009</v>
      </c>
      <c r="C398" s="492">
        <v>-3.1</v>
      </c>
      <c r="D398" s="492">
        <v>-6.2</v>
      </c>
      <c r="E398" s="492">
        <v>-9.6999999999999993</v>
      </c>
      <c r="F398" s="492">
        <v>-8.6</v>
      </c>
      <c r="G398" s="492">
        <v>-9.6999999999999993</v>
      </c>
      <c r="H398" s="492">
        <v>-10.3</v>
      </c>
      <c r="I398" s="492">
        <v>-9.4</v>
      </c>
      <c r="J398" s="492">
        <v>-7.2</v>
      </c>
      <c r="K398" s="492">
        <v>-13</v>
      </c>
      <c r="L398" s="492">
        <v>-11.5</v>
      </c>
      <c r="M398" s="492">
        <v>-8</v>
      </c>
      <c r="N398" s="492">
        <v>-15.2</v>
      </c>
      <c r="O398" s="492">
        <v>-9.8000000000000007</v>
      </c>
      <c r="P398" s="492">
        <v>-4.7</v>
      </c>
      <c r="Q398" s="492">
        <v>-2.7</v>
      </c>
      <c r="R398" s="492">
        <v>-5.2</v>
      </c>
      <c r="S398" s="492">
        <v>-6.1</v>
      </c>
    </row>
    <row r="399" spans="1:19">
      <c r="A399" s="491">
        <v>41513</v>
      </c>
      <c r="B399" s="494">
        <v>8.0790000000000006</v>
      </c>
      <c r="C399" s="492">
        <v>-3.8</v>
      </c>
      <c r="D399" s="492">
        <v>-7</v>
      </c>
      <c r="E399" s="492">
        <v>-10.4</v>
      </c>
      <c r="F399" s="492">
        <v>-9.1</v>
      </c>
      <c r="G399" s="492">
        <v>-10.8</v>
      </c>
      <c r="H399" s="492">
        <v>-11.1</v>
      </c>
      <c r="I399" s="492">
        <v>-9.9</v>
      </c>
      <c r="J399" s="492">
        <v>-7.6</v>
      </c>
      <c r="K399" s="492">
        <v>-14</v>
      </c>
      <c r="L399" s="492">
        <v>-12.1</v>
      </c>
      <c r="M399" s="492">
        <v>-8.4</v>
      </c>
      <c r="N399" s="492">
        <v>-15.4</v>
      </c>
      <c r="O399" s="492">
        <v>-9.8000000000000007</v>
      </c>
      <c r="P399" s="492">
        <v>-4.7</v>
      </c>
      <c r="Q399" s="492">
        <v>-3.3</v>
      </c>
      <c r="R399" s="492">
        <v>-5.8</v>
      </c>
      <c r="S399" s="492">
        <v>-6.7</v>
      </c>
    </row>
    <row r="400" spans="1:19">
      <c r="A400" s="491">
        <v>41512</v>
      </c>
      <c r="B400" s="494">
        <v>8.1310000000000002</v>
      </c>
      <c r="C400" s="492">
        <v>-3</v>
      </c>
      <c r="D400" s="492">
        <v>-6.1</v>
      </c>
      <c r="E400" s="492">
        <v>-9.6</v>
      </c>
      <c r="F400" s="492">
        <v>-8.6</v>
      </c>
      <c r="G400" s="492">
        <v>-9.5</v>
      </c>
      <c r="H400" s="492">
        <v>-10.3</v>
      </c>
      <c r="I400" s="492">
        <v>-9.5</v>
      </c>
      <c r="J400" s="492">
        <v>-7.2</v>
      </c>
      <c r="K400" s="492">
        <v>-13</v>
      </c>
      <c r="L400" s="492">
        <v>-11.5</v>
      </c>
      <c r="M400" s="492">
        <v>-8</v>
      </c>
      <c r="N400" s="492">
        <v>-15.3</v>
      </c>
      <c r="O400" s="492">
        <v>-9.8000000000000007</v>
      </c>
      <c r="P400" s="492">
        <v>-4.7</v>
      </c>
      <c r="Q400" s="492">
        <v>-2.7</v>
      </c>
      <c r="R400" s="492">
        <v>-5.2</v>
      </c>
      <c r="S400" s="492">
        <v>-6.2</v>
      </c>
    </row>
    <row r="401" spans="1:19">
      <c r="A401" s="491">
        <v>41509</v>
      </c>
      <c r="B401" s="494">
        <v>8.1159999999999997</v>
      </c>
      <c r="C401" s="492">
        <v>-2.6</v>
      </c>
      <c r="D401" s="492">
        <v>-5.7</v>
      </c>
      <c r="E401" s="492">
        <v>-9.3000000000000007</v>
      </c>
      <c r="F401" s="492">
        <v>-8.4</v>
      </c>
      <c r="G401" s="492">
        <v>-9</v>
      </c>
      <c r="H401" s="492">
        <v>-9.9</v>
      </c>
      <c r="I401" s="492">
        <v>-9.3000000000000007</v>
      </c>
      <c r="J401" s="492">
        <v>-7.1</v>
      </c>
      <c r="K401" s="492">
        <v>-12.5</v>
      </c>
      <c r="L401" s="492">
        <v>-11.2</v>
      </c>
      <c r="M401" s="492">
        <v>-7.9</v>
      </c>
      <c r="N401" s="492">
        <v>-15.3</v>
      </c>
      <c r="O401" s="492">
        <v>-9.9</v>
      </c>
      <c r="P401" s="492">
        <v>-4.8</v>
      </c>
      <c r="Q401" s="492">
        <v>-2.2999999999999998</v>
      </c>
      <c r="R401" s="492">
        <v>-4.9000000000000004</v>
      </c>
      <c r="S401" s="492">
        <v>-5.9</v>
      </c>
    </row>
    <row r="402" spans="1:19">
      <c r="A402" s="491">
        <v>41508</v>
      </c>
      <c r="B402" s="494">
        <v>8.17</v>
      </c>
      <c r="C402" s="492">
        <v>-1.6</v>
      </c>
      <c r="D402" s="492">
        <v>-4.5999999999999996</v>
      </c>
      <c r="E402" s="492">
        <v>-8</v>
      </c>
      <c r="F402" s="492">
        <v>-7.7</v>
      </c>
      <c r="G402" s="492">
        <v>-7.5</v>
      </c>
      <c r="H402" s="492">
        <v>-8.6</v>
      </c>
      <c r="I402" s="492">
        <v>-8.5</v>
      </c>
      <c r="J402" s="492">
        <v>-6.6</v>
      </c>
      <c r="K402" s="492">
        <v>-10.8</v>
      </c>
      <c r="L402" s="492">
        <v>-10.199999999999999</v>
      </c>
      <c r="M402" s="492">
        <v>-7.3</v>
      </c>
      <c r="N402" s="492">
        <v>-14.9</v>
      </c>
      <c r="O402" s="492">
        <v>-9.8000000000000007</v>
      </c>
      <c r="P402" s="492">
        <v>-4.8</v>
      </c>
      <c r="Q402" s="492">
        <v>-1.5</v>
      </c>
      <c r="R402" s="492">
        <v>-4</v>
      </c>
      <c r="S402" s="492">
        <v>-5.0999999999999996</v>
      </c>
    </row>
    <row r="403" spans="1:19">
      <c r="A403" s="491">
        <v>41507</v>
      </c>
      <c r="B403" s="494">
        <v>8.17</v>
      </c>
      <c r="C403" s="492">
        <v>-1.9</v>
      </c>
      <c r="D403" s="492">
        <v>-4.9000000000000004</v>
      </c>
      <c r="E403" s="492">
        <v>-8.5</v>
      </c>
      <c r="F403" s="492">
        <v>-7.9</v>
      </c>
      <c r="G403" s="492">
        <v>-7.9</v>
      </c>
      <c r="H403" s="492">
        <v>-9.1</v>
      </c>
      <c r="I403" s="492">
        <v>-8.8000000000000007</v>
      </c>
      <c r="J403" s="492">
        <v>-6.7</v>
      </c>
      <c r="K403" s="492">
        <v>-11.4</v>
      </c>
      <c r="L403" s="492">
        <v>-10.6</v>
      </c>
      <c r="M403" s="492">
        <v>-7.5</v>
      </c>
      <c r="N403" s="492">
        <v>-15.1</v>
      </c>
      <c r="O403" s="492">
        <v>-9.9</v>
      </c>
      <c r="P403" s="492">
        <v>-4.8</v>
      </c>
      <c r="Q403" s="492">
        <v>-1.8</v>
      </c>
      <c r="R403" s="492">
        <v>-4.3</v>
      </c>
      <c r="S403" s="492">
        <v>-5.4</v>
      </c>
    </row>
    <row r="404" spans="1:19">
      <c r="A404" s="491">
        <v>41506</v>
      </c>
      <c r="B404" s="494">
        <v>8.1679999999999993</v>
      </c>
      <c r="C404" s="492">
        <v>-2.1</v>
      </c>
      <c r="D404" s="492">
        <v>-5.2</v>
      </c>
      <c r="E404" s="492">
        <v>-8.8000000000000007</v>
      </c>
      <c r="F404" s="492">
        <v>-8.1</v>
      </c>
      <c r="G404" s="492">
        <v>-8.4</v>
      </c>
      <c r="H404" s="492">
        <v>-9.4</v>
      </c>
      <c r="I404" s="492">
        <v>-9</v>
      </c>
      <c r="J404" s="492">
        <v>-6.9</v>
      </c>
      <c r="K404" s="492">
        <v>-11.9</v>
      </c>
      <c r="L404" s="492">
        <v>-10.9</v>
      </c>
      <c r="M404" s="492">
        <v>-7.6</v>
      </c>
      <c r="N404" s="492">
        <v>-15.2</v>
      </c>
      <c r="O404" s="492">
        <v>-9.9</v>
      </c>
      <c r="P404" s="492">
        <v>-4.8</v>
      </c>
      <c r="Q404" s="492">
        <v>-2</v>
      </c>
      <c r="R404" s="492">
        <v>-4.5</v>
      </c>
      <c r="S404" s="492">
        <v>-5.5</v>
      </c>
    </row>
    <row r="405" spans="1:19">
      <c r="A405" s="491">
        <v>41505</v>
      </c>
      <c r="B405" s="494">
        <v>8.1859999999999999</v>
      </c>
      <c r="C405" s="492">
        <v>-1.4</v>
      </c>
      <c r="D405" s="492">
        <v>-4.5</v>
      </c>
      <c r="E405" s="492">
        <v>-8</v>
      </c>
      <c r="F405" s="492">
        <v>-7.6</v>
      </c>
      <c r="G405" s="492">
        <v>-7.4</v>
      </c>
      <c r="H405" s="492">
        <v>-8.6</v>
      </c>
      <c r="I405" s="492">
        <v>-8.5</v>
      </c>
      <c r="J405" s="492">
        <v>-6.6</v>
      </c>
      <c r="K405" s="492">
        <v>-10.8</v>
      </c>
      <c r="L405" s="492">
        <v>-10.1</v>
      </c>
      <c r="M405" s="492">
        <v>-7.3</v>
      </c>
      <c r="N405" s="492">
        <v>-15</v>
      </c>
      <c r="O405" s="492">
        <v>-9.9</v>
      </c>
      <c r="P405" s="492">
        <v>-4.9000000000000004</v>
      </c>
      <c r="Q405" s="492">
        <v>-1.5</v>
      </c>
      <c r="R405" s="492">
        <v>-3.9</v>
      </c>
      <c r="S405" s="492">
        <v>-5</v>
      </c>
    </row>
    <row r="406" spans="1:19">
      <c r="A406" s="491">
        <v>41502</v>
      </c>
      <c r="B406" s="494">
        <v>8.173</v>
      </c>
      <c r="C406" s="492">
        <v>-2.1</v>
      </c>
      <c r="D406" s="492">
        <v>-5.3</v>
      </c>
      <c r="E406" s="492">
        <v>-8.9</v>
      </c>
      <c r="F406" s="492">
        <v>-8.1999999999999993</v>
      </c>
      <c r="G406" s="492">
        <v>-8.4</v>
      </c>
      <c r="H406" s="492">
        <v>-9.5</v>
      </c>
      <c r="I406" s="492">
        <v>-9.1</v>
      </c>
      <c r="J406" s="492">
        <v>-6.9</v>
      </c>
      <c r="K406" s="492">
        <v>-12</v>
      </c>
      <c r="L406" s="492">
        <v>-11</v>
      </c>
      <c r="M406" s="492">
        <v>-7.7</v>
      </c>
      <c r="N406" s="492">
        <v>-15.3</v>
      </c>
      <c r="O406" s="492">
        <v>-10</v>
      </c>
      <c r="P406" s="492">
        <v>-4.9000000000000004</v>
      </c>
      <c r="Q406" s="492">
        <v>-2</v>
      </c>
      <c r="R406" s="492">
        <v>-4.5</v>
      </c>
      <c r="S406" s="492">
        <v>-5.5</v>
      </c>
    </row>
    <row r="407" spans="1:19">
      <c r="A407" s="491">
        <v>41501</v>
      </c>
      <c r="B407" s="494">
        <v>8.1370000000000005</v>
      </c>
      <c r="C407" s="492">
        <v>-3</v>
      </c>
      <c r="D407" s="492">
        <v>-6.3</v>
      </c>
      <c r="E407" s="492">
        <v>-10</v>
      </c>
      <c r="F407" s="492">
        <v>-8.8000000000000007</v>
      </c>
      <c r="G407" s="492">
        <v>-9.8000000000000007</v>
      </c>
      <c r="H407" s="492">
        <v>-10.6</v>
      </c>
      <c r="I407" s="492">
        <v>-9.6999999999999993</v>
      </c>
      <c r="J407" s="492">
        <v>-7.3</v>
      </c>
      <c r="K407" s="492">
        <v>-13.5</v>
      </c>
      <c r="L407" s="492">
        <v>-11.9</v>
      </c>
      <c r="M407" s="492">
        <v>-8.1999999999999993</v>
      </c>
      <c r="N407" s="492">
        <v>-15.7</v>
      </c>
      <c r="O407" s="492">
        <v>-10</v>
      </c>
      <c r="P407" s="492">
        <v>-4.8</v>
      </c>
      <c r="Q407" s="492">
        <v>-2.7</v>
      </c>
      <c r="R407" s="492">
        <v>-5.3</v>
      </c>
      <c r="S407" s="492">
        <v>-6.3</v>
      </c>
    </row>
    <row r="408" spans="1:19">
      <c r="A408" s="491">
        <v>41500</v>
      </c>
      <c r="B408" s="494">
        <v>8.1</v>
      </c>
      <c r="C408" s="492">
        <v>-3.6</v>
      </c>
      <c r="D408" s="492">
        <v>-7</v>
      </c>
      <c r="E408" s="492">
        <v>-10.7</v>
      </c>
      <c r="F408" s="492">
        <v>-9.1999999999999993</v>
      </c>
      <c r="G408" s="492">
        <v>-10.8</v>
      </c>
      <c r="H408" s="492">
        <v>-11.3</v>
      </c>
      <c r="I408" s="492">
        <v>-10.1</v>
      </c>
      <c r="J408" s="492">
        <v>-7.6</v>
      </c>
      <c r="K408" s="492">
        <v>-14.4</v>
      </c>
      <c r="L408" s="492">
        <v>-12.4</v>
      </c>
      <c r="M408" s="492">
        <v>-8.5</v>
      </c>
      <c r="N408" s="492">
        <v>-15.7</v>
      </c>
      <c r="O408" s="492">
        <v>-10</v>
      </c>
      <c r="P408" s="492">
        <v>-4.7</v>
      </c>
      <c r="Q408" s="492">
        <v>-3.2</v>
      </c>
      <c r="R408" s="492">
        <v>-5.8</v>
      </c>
      <c r="S408" s="492">
        <v>-6.7</v>
      </c>
    </row>
    <row r="409" spans="1:19">
      <c r="A409" s="491">
        <v>41499</v>
      </c>
      <c r="B409" s="494">
        <v>8.0939999999999994</v>
      </c>
      <c r="C409" s="492">
        <v>-3.6</v>
      </c>
      <c r="D409" s="492">
        <v>-6.9</v>
      </c>
      <c r="E409" s="492">
        <v>-10.5</v>
      </c>
      <c r="F409" s="492">
        <v>-9.1</v>
      </c>
      <c r="G409" s="492">
        <v>-10.8</v>
      </c>
      <c r="H409" s="492">
        <v>-11.2</v>
      </c>
      <c r="I409" s="492">
        <v>-10</v>
      </c>
      <c r="J409" s="492">
        <v>-7.6</v>
      </c>
      <c r="K409" s="492">
        <v>-14.3</v>
      </c>
      <c r="L409" s="492">
        <v>-12.4</v>
      </c>
      <c r="M409" s="492">
        <v>-8.4</v>
      </c>
      <c r="N409" s="492">
        <v>-15.7</v>
      </c>
      <c r="O409" s="492">
        <v>-10</v>
      </c>
      <c r="P409" s="492">
        <v>-4.7</v>
      </c>
      <c r="Q409" s="492">
        <v>-3.2</v>
      </c>
      <c r="R409" s="492">
        <v>-5.8</v>
      </c>
      <c r="S409" s="492">
        <v>-6.7</v>
      </c>
    </row>
    <row r="410" spans="1:19">
      <c r="A410" s="491">
        <v>41498</v>
      </c>
      <c r="B410" s="494">
        <v>8.0299999999999994</v>
      </c>
      <c r="C410" s="492">
        <v>-4.7</v>
      </c>
      <c r="D410" s="492">
        <v>-8.3000000000000007</v>
      </c>
      <c r="E410" s="492">
        <v>-11.8</v>
      </c>
      <c r="F410" s="492">
        <v>-9.8000000000000007</v>
      </c>
      <c r="G410" s="492">
        <v>-12.8</v>
      </c>
      <c r="H410" s="492">
        <v>-12.4</v>
      </c>
      <c r="I410" s="492">
        <v>-10.8</v>
      </c>
      <c r="J410" s="492">
        <v>-8.1</v>
      </c>
      <c r="K410" s="492">
        <v>-16</v>
      </c>
      <c r="L410" s="492">
        <v>-13.4</v>
      </c>
      <c r="M410" s="492">
        <v>-9</v>
      </c>
      <c r="N410" s="492">
        <v>-16</v>
      </c>
      <c r="O410" s="492">
        <v>-9.9</v>
      </c>
      <c r="P410" s="492">
        <v>-4.5999999999999996</v>
      </c>
      <c r="Q410" s="492">
        <v>-4.0999999999999996</v>
      </c>
      <c r="R410" s="492">
        <v>-6.7</v>
      </c>
      <c r="S410" s="492">
        <v>-7.6</v>
      </c>
    </row>
    <row r="411" spans="1:19">
      <c r="A411" s="491">
        <v>41495</v>
      </c>
      <c r="B411" s="494">
        <v>8.0250000000000004</v>
      </c>
      <c r="C411" s="492">
        <v>-5</v>
      </c>
      <c r="D411" s="492">
        <v>-8.6999999999999993</v>
      </c>
      <c r="E411" s="492">
        <v>-12.1</v>
      </c>
      <c r="F411" s="492">
        <v>-10</v>
      </c>
      <c r="G411" s="492">
        <v>-13.3</v>
      </c>
      <c r="H411" s="492">
        <v>-12.7</v>
      </c>
      <c r="I411" s="492">
        <v>-11</v>
      </c>
      <c r="J411" s="492">
        <v>-8.1999999999999993</v>
      </c>
      <c r="K411" s="492">
        <v>-16.5</v>
      </c>
      <c r="L411" s="492">
        <v>-13.6</v>
      </c>
      <c r="M411" s="492">
        <v>-9.1</v>
      </c>
      <c r="N411" s="492">
        <v>-15.9</v>
      </c>
      <c r="O411" s="492">
        <v>-9.9</v>
      </c>
      <c r="P411" s="492">
        <v>-4.7</v>
      </c>
      <c r="Q411" s="492">
        <v>-4.3</v>
      </c>
      <c r="R411" s="492">
        <v>-7</v>
      </c>
      <c r="S411" s="492">
        <v>-7.9</v>
      </c>
    </row>
    <row r="412" spans="1:19">
      <c r="A412" s="491">
        <v>41494</v>
      </c>
      <c r="B412" s="494">
        <v>8.0399999999999991</v>
      </c>
      <c r="C412" s="492">
        <v>-4.7</v>
      </c>
      <c r="D412" s="492">
        <v>-8.1999999999999993</v>
      </c>
      <c r="E412" s="492">
        <v>-11.7</v>
      </c>
      <c r="F412" s="492">
        <v>-9.6999999999999993</v>
      </c>
      <c r="G412" s="492">
        <v>-12.7</v>
      </c>
      <c r="H412" s="492">
        <v>-12.3</v>
      </c>
      <c r="I412" s="492">
        <v>-10.6</v>
      </c>
      <c r="J412" s="492">
        <v>-7.9</v>
      </c>
      <c r="K412" s="492">
        <v>-15.9</v>
      </c>
      <c r="L412" s="492">
        <v>-13.2</v>
      </c>
      <c r="M412" s="492">
        <v>-8.8000000000000007</v>
      </c>
      <c r="N412" s="492">
        <v>-15.5</v>
      </c>
      <c r="O412" s="492">
        <v>-9.6999999999999993</v>
      </c>
      <c r="P412" s="492">
        <v>-4.5</v>
      </c>
      <c r="Q412" s="492">
        <v>-4.0999999999999996</v>
      </c>
      <c r="R412" s="492">
        <v>-6.8</v>
      </c>
      <c r="S412" s="492">
        <v>-7.6</v>
      </c>
    </row>
    <row r="413" spans="1:19">
      <c r="A413" s="491">
        <v>41493</v>
      </c>
      <c r="B413" s="494">
        <v>8.0739999999999998</v>
      </c>
      <c r="C413" s="492">
        <v>-4.4000000000000004</v>
      </c>
      <c r="D413" s="492">
        <v>-7.9</v>
      </c>
      <c r="E413" s="492">
        <v>-11.4</v>
      </c>
      <c r="F413" s="492">
        <v>-9.5</v>
      </c>
      <c r="G413" s="492">
        <v>-12.2</v>
      </c>
      <c r="H413" s="492">
        <v>-12</v>
      </c>
      <c r="I413" s="492">
        <v>-10.5</v>
      </c>
      <c r="J413" s="492">
        <v>-7.8</v>
      </c>
      <c r="K413" s="492">
        <v>-15.5</v>
      </c>
      <c r="L413" s="492">
        <v>-13</v>
      </c>
      <c r="M413" s="492">
        <v>-8.6999999999999993</v>
      </c>
      <c r="N413" s="492">
        <v>-15.5</v>
      </c>
      <c r="O413" s="492">
        <v>-9.6999999999999993</v>
      </c>
      <c r="P413" s="492">
        <v>-4.5999999999999996</v>
      </c>
      <c r="Q413" s="492">
        <v>-3.9</v>
      </c>
      <c r="R413" s="492">
        <v>-6.6</v>
      </c>
      <c r="S413" s="492">
        <v>-7.4</v>
      </c>
    </row>
    <row r="414" spans="1:19">
      <c r="A414" s="491">
        <v>41492</v>
      </c>
      <c r="B414" s="494">
        <v>8.0920000000000005</v>
      </c>
      <c r="C414" s="492">
        <v>-4</v>
      </c>
      <c r="D414" s="492">
        <v>-7.3</v>
      </c>
      <c r="E414" s="492">
        <v>-10.8</v>
      </c>
      <c r="F414" s="492">
        <v>-9.1999999999999993</v>
      </c>
      <c r="G414" s="492">
        <v>-11.4</v>
      </c>
      <c r="H414" s="492">
        <v>-11.5</v>
      </c>
      <c r="I414" s="492">
        <v>-10.199999999999999</v>
      </c>
      <c r="J414" s="492">
        <v>-7.6</v>
      </c>
      <c r="K414" s="492">
        <v>-13.9</v>
      </c>
      <c r="L414" s="492">
        <v>-12.2</v>
      </c>
      <c r="M414" s="492">
        <v>-8.4</v>
      </c>
      <c r="N414" s="492">
        <v>-15.4</v>
      </c>
      <c r="O414" s="492">
        <v>-9.6999999999999993</v>
      </c>
      <c r="P414" s="492">
        <v>-4.5999999999999996</v>
      </c>
      <c r="Q414" s="492">
        <v>-3.5</v>
      </c>
      <c r="R414" s="492">
        <v>-6.2</v>
      </c>
      <c r="S414" s="492">
        <v>-7</v>
      </c>
    </row>
    <row r="415" spans="1:19">
      <c r="A415" s="491">
        <v>41491</v>
      </c>
      <c r="B415" s="494">
        <v>8.0709999999999997</v>
      </c>
      <c r="C415" s="492">
        <v>-4.3</v>
      </c>
      <c r="D415" s="492">
        <v>-7.7</v>
      </c>
      <c r="E415" s="492">
        <v>-11.1</v>
      </c>
      <c r="F415" s="492">
        <v>-9.4</v>
      </c>
      <c r="G415" s="492">
        <v>-11.9</v>
      </c>
      <c r="H415" s="492">
        <v>-11.8</v>
      </c>
      <c r="I415" s="492">
        <v>-10.3</v>
      </c>
      <c r="J415" s="492">
        <v>-7.7</v>
      </c>
      <c r="K415" s="492">
        <v>-14.3</v>
      </c>
      <c r="L415" s="492">
        <v>-12.4</v>
      </c>
      <c r="M415" s="492">
        <v>-8.5</v>
      </c>
      <c r="N415" s="492">
        <v>-15.4</v>
      </c>
      <c r="O415" s="492">
        <v>-9.6</v>
      </c>
      <c r="P415" s="492">
        <v>-4.5</v>
      </c>
      <c r="Q415" s="492">
        <v>-3.8</v>
      </c>
      <c r="R415" s="492">
        <v>-6.4</v>
      </c>
      <c r="S415" s="492">
        <v>-7.2</v>
      </c>
    </row>
    <row r="416" spans="1:19">
      <c r="A416" s="491">
        <v>41488</v>
      </c>
      <c r="B416" s="494">
        <v>8.0760000000000005</v>
      </c>
      <c r="C416" s="492">
        <v>-4.4000000000000004</v>
      </c>
      <c r="D416" s="492">
        <v>-7.9</v>
      </c>
      <c r="E416" s="492">
        <v>-11.4</v>
      </c>
      <c r="F416" s="492">
        <v>-9.6</v>
      </c>
      <c r="G416" s="492">
        <v>-12.2</v>
      </c>
      <c r="H416" s="492">
        <v>-12.1</v>
      </c>
      <c r="I416" s="492">
        <v>-10.5</v>
      </c>
      <c r="J416" s="492">
        <v>-7.8</v>
      </c>
      <c r="K416" s="492">
        <v>-14.6</v>
      </c>
      <c r="L416" s="492">
        <v>-12.7</v>
      </c>
      <c r="M416" s="492">
        <v>-8.6</v>
      </c>
      <c r="N416" s="492">
        <v>-15.4</v>
      </c>
      <c r="O416" s="492">
        <v>-9.6</v>
      </c>
      <c r="P416" s="492">
        <v>-4.5</v>
      </c>
      <c r="Q416" s="492">
        <v>-3.8</v>
      </c>
      <c r="R416" s="492">
        <v>-6.5</v>
      </c>
      <c r="S416" s="492">
        <v>-7.4</v>
      </c>
    </row>
    <row r="417" spans="1:19">
      <c r="A417" s="491">
        <v>41487</v>
      </c>
      <c r="B417" s="494">
        <v>8.1340000000000003</v>
      </c>
      <c r="C417" s="492">
        <v>-3.2</v>
      </c>
      <c r="D417" s="492">
        <v>-6.4</v>
      </c>
      <c r="E417" s="492">
        <v>-10</v>
      </c>
      <c r="F417" s="492">
        <v>-8.8000000000000007</v>
      </c>
      <c r="G417" s="492">
        <v>-10</v>
      </c>
      <c r="H417" s="492">
        <v>-10.7</v>
      </c>
      <c r="I417" s="492">
        <v>-9.6999999999999993</v>
      </c>
      <c r="J417" s="492">
        <v>-7.3</v>
      </c>
      <c r="K417" s="492">
        <v>-12.8</v>
      </c>
      <c r="L417" s="492">
        <v>-11.7</v>
      </c>
      <c r="M417" s="492">
        <v>-8</v>
      </c>
      <c r="N417" s="492">
        <v>-15.5</v>
      </c>
      <c r="O417" s="492">
        <v>-9.8000000000000007</v>
      </c>
      <c r="P417" s="492">
        <v>-4.7</v>
      </c>
      <c r="Q417" s="492">
        <v>-2.7</v>
      </c>
      <c r="R417" s="492">
        <v>-5.4</v>
      </c>
      <c r="S417" s="492">
        <v>-6.4</v>
      </c>
    </row>
    <row r="418" spans="1:19">
      <c r="A418" s="491">
        <v>41486</v>
      </c>
      <c r="B418" s="494">
        <v>8.0239999999999991</v>
      </c>
      <c r="C418" s="492">
        <v>-4.3</v>
      </c>
      <c r="D418" s="492">
        <v>-8</v>
      </c>
      <c r="E418" s="492">
        <v>-11.2</v>
      </c>
      <c r="F418" s="492">
        <v>-9.5</v>
      </c>
      <c r="G418" s="492">
        <v>-12.3</v>
      </c>
      <c r="H418" s="492">
        <v>-11.9</v>
      </c>
      <c r="I418" s="492">
        <v>-10.4</v>
      </c>
      <c r="J418" s="492">
        <v>-7.8</v>
      </c>
      <c r="K418" s="492">
        <v>-14.3</v>
      </c>
      <c r="L418" s="492">
        <v>-12.4</v>
      </c>
      <c r="M418" s="492">
        <v>-8.6</v>
      </c>
      <c r="N418" s="492">
        <v>-15.3</v>
      </c>
      <c r="O418" s="492">
        <v>-9.6</v>
      </c>
      <c r="P418" s="492">
        <v>-4.5999999999999996</v>
      </c>
      <c r="Q418" s="492">
        <v>-3.9</v>
      </c>
      <c r="R418" s="492">
        <v>-6.4</v>
      </c>
      <c r="S418" s="492">
        <v>-7.2</v>
      </c>
    </row>
    <row r="419" spans="1:19">
      <c r="A419" s="491">
        <v>41485</v>
      </c>
      <c r="B419" s="494">
        <v>8.077</v>
      </c>
      <c r="C419" s="492">
        <v>-4.2</v>
      </c>
      <c r="D419" s="492">
        <v>-7.6</v>
      </c>
      <c r="E419" s="492">
        <v>-11.2</v>
      </c>
      <c r="F419" s="492">
        <v>-9.4</v>
      </c>
      <c r="G419" s="492">
        <v>-11.8</v>
      </c>
      <c r="H419" s="492">
        <v>-11.8</v>
      </c>
      <c r="I419" s="492">
        <v>-10.3</v>
      </c>
      <c r="J419" s="492">
        <v>-7.6</v>
      </c>
      <c r="K419" s="492">
        <v>-14.3</v>
      </c>
      <c r="L419" s="492">
        <v>-12.3</v>
      </c>
      <c r="M419" s="492">
        <v>-8.4</v>
      </c>
      <c r="N419" s="492">
        <v>-15.5</v>
      </c>
      <c r="O419" s="492">
        <v>-9.6</v>
      </c>
      <c r="P419" s="492">
        <v>-4.5</v>
      </c>
      <c r="Q419" s="492">
        <v>-3.6</v>
      </c>
      <c r="R419" s="492">
        <v>-6.2</v>
      </c>
      <c r="S419" s="492">
        <v>-7.1</v>
      </c>
    </row>
    <row r="420" spans="1:19">
      <c r="A420" s="491">
        <v>41484</v>
      </c>
      <c r="B420" s="494">
        <v>8.0640000000000001</v>
      </c>
      <c r="C420" s="492">
        <v>-4.5</v>
      </c>
      <c r="D420" s="492">
        <v>-7.9</v>
      </c>
      <c r="E420" s="492">
        <v>-11.3</v>
      </c>
      <c r="F420" s="492">
        <v>-9.5</v>
      </c>
      <c r="G420" s="492">
        <v>-12.1</v>
      </c>
      <c r="H420" s="492">
        <v>-12</v>
      </c>
      <c r="I420" s="492">
        <v>-10.4</v>
      </c>
      <c r="J420" s="492">
        <v>-7.7</v>
      </c>
      <c r="K420" s="492">
        <v>-14.5</v>
      </c>
      <c r="L420" s="492">
        <v>-12.5</v>
      </c>
      <c r="M420" s="492">
        <v>-8.5</v>
      </c>
      <c r="N420" s="492">
        <v>-15.4</v>
      </c>
      <c r="O420" s="492">
        <v>-9.5</v>
      </c>
      <c r="P420" s="492">
        <v>-4.5</v>
      </c>
      <c r="Q420" s="492">
        <v>-3.8</v>
      </c>
      <c r="R420" s="492">
        <v>-6.4</v>
      </c>
      <c r="S420" s="492">
        <v>-7.3</v>
      </c>
    </row>
    <row r="421" spans="1:19">
      <c r="A421" s="491">
        <v>41481</v>
      </c>
      <c r="B421" s="494">
        <v>8.0579999999999998</v>
      </c>
      <c r="C421" s="492">
        <v>-4.5999999999999996</v>
      </c>
      <c r="D421" s="492">
        <v>-8.1</v>
      </c>
      <c r="E421" s="492">
        <v>-11.6</v>
      </c>
      <c r="F421" s="492">
        <v>-9.6</v>
      </c>
      <c r="G421" s="492">
        <v>-12.5</v>
      </c>
      <c r="H421" s="492">
        <v>-12.2</v>
      </c>
      <c r="I421" s="492">
        <v>-10.5</v>
      </c>
      <c r="J421" s="492">
        <v>-7.8</v>
      </c>
      <c r="K421" s="492">
        <v>-14.8</v>
      </c>
      <c r="L421" s="492">
        <v>-12.6</v>
      </c>
      <c r="M421" s="492">
        <v>-8.6</v>
      </c>
      <c r="N421" s="492">
        <v>-15.4</v>
      </c>
      <c r="O421" s="492">
        <v>-9.5</v>
      </c>
      <c r="P421" s="492">
        <v>-4.5</v>
      </c>
      <c r="Q421" s="492">
        <v>-4</v>
      </c>
      <c r="R421" s="492">
        <v>-6.6</v>
      </c>
      <c r="S421" s="492">
        <v>-7.4</v>
      </c>
    </row>
    <row r="422" spans="1:19">
      <c r="A422" s="491">
        <v>41480</v>
      </c>
      <c r="B422" s="494">
        <v>8.0890000000000004</v>
      </c>
      <c r="C422" s="492">
        <v>-4.0999999999999996</v>
      </c>
      <c r="D422" s="492">
        <v>-7.6</v>
      </c>
      <c r="E422" s="492">
        <v>-11.1</v>
      </c>
      <c r="F422" s="492">
        <v>-9.4</v>
      </c>
      <c r="G422" s="492">
        <v>-11.6</v>
      </c>
      <c r="H422" s="492">
        <v>-11.7</v>
      </c>
      <c r="I422" s="492">
        <v>-10.3</v>
      </c>
      <c r="J422" s="492">
        <v>-7.6</v>
      </c>
      <c r="K422" s="492">
        <v>-14.2</v>
      </c>
      <c r="L422" s="492">
        <v>-12.4</v>
      </c>
      <c r="M422" s="492">
        <v>-8.4</v>
      </c>
      <c r="N422" s="492">
        <v>-15.4</v>
      </c>
      <c r="O422" s="492">
        <v>-9.6</v>
      </c>
      <c r="P422" s="492">
        <v>-4.5</v>
      </c>
      <c r="Q422" s="492">
        <v>-3.6</v>
      </c>
      <c r="R422" s="492">
        <v>-6.3</v>
      </c>
      <c r="S422" s="492">
        <v>-7.1</v>
      </c>
    </row>
    <row r="423" spans="1:19">
      <c r="A423" s="491">
        <v>41479</v>
      </c>
      <c r="B423" s="494">
        <v>8.0470000000000006</v>
      </c>
      <c r="C423" s="492">
        <v>-4.2</v>
      </c>
      <c r="D423" s="492">
        <v>-7.7</v>
      </c>
      <c r="E423" s="492">
        <v>-11.2</v>
      </c>
      <c r="F423" s="492">
        <v>-9.5</v>
      </c>
      <c r="G423" s="492">
        <v>-11.8</v>
      </c>
      <c r="H423" s="492">
        <v>-11.8</v>
      </c>
      <c r="I423" s="492">
        <v>-10.4</v>
      </c>
      <c r="J423" s="492">
        <v>-7.7</v>
      </c>
      <c r="K423" s="492">
        <v>-14.3</v>
      </c>
      <c r="L423" s="492">
        <v>-12.5</v>
      </c>
      <c r="M423" s="492">
        <v>-8.5</v>
      </c>
      <c r="N423" s="492">
        <v>-15.5</v>
      </c>
      <c r="O423" s="492">
        <v>-9.6</v>
      </c>
      <c r="P423" s="492">
        <v>-4.5</v>
      </c>
      <c r="Q423" s="492">
        <v>-3.7</v>
      </c>
      <c r="R423" s="492">
        <v>-6.3</v>
      </c>
      <c r="S423" s="492">
        <v>-7.2</v>
      </c>
    </row>
    <row r="424" spans="1:19">
      <c r="A424" s="491">
        <v>41478</v>
      </c>
      <c r="B424" s="494">
        <v>8.0009999999999994</v>
      </c>
      <c r="C424" s="492">
        <v>-5.0999999999999996</v>
      </c>
      <c r="D424" s="492">
        <v>-8.6</v>
      </c>
      <c r="E424" s="492">
        <v>-11.9</v>
      </c>
      <c r="F424" s="492">
        <v>-9.9</v>
      </c>
      <c r="G424" s="492">
        <v>-13.1</v>
      </c>
      <c r="H424" s="492">
        <v>-12.6</v>
      </c>
      <c r="I424" s="492">
        <v>-10.9</v>
      </c>
      <c r="J424" s="492">
        <v>-8.1</v>
      </c>
      <c r="K424" s="492">
        <v>-15.3</v>
      </c>
      <c r="L424" s="492">
        <v>-13.1</v>
      </c>
      <c r="M424" s="492">
        <v>-8.9</v>
      </c>
      <c r="N424" s="492">
        <v>-15.6</v>
      </c>
      <c r="O424" s="492">
        <v>-9.6</v>
      </c>
      <c r="P424" s="492">
        <v>-4.5</v>
      </c>
      <c r="Q424" s="492">
        <v>-4.3</v>
      </c>
      <c r="R424" s="492">
        <v>-6.9</v>
      </c>
      <c r="S424" s="492">
        <v>-7.7</v>
      </c>
    </row>
    <row r="425" spans="1:19">
      <c r="A425" s="491">
        <v>41477</v>
      </c>
      <c r="B425" s="494">
        <v>7.9589999999999996</v>
      </c>
      <c r="C425" s="492">
        <v>-5.7</v>
      </c>
      <c r="D425" s="492">
        <v>-9.3000000000000007</v>
      </c>
      <c r="E425" s="492">
        <v>-12.5</v>
      </c>
      <c r="F425" s="492">
        <v>-10.3</v>
      </c>
      <c r="G425" s="492">
        <v>-14.1</v>
      </c>
      <c r="H425" s="492">
        <v>-13.1</v>
      </c>
      <c r="I425" s="492">
        <v>-11.3</v>
      </c>
      <c r="J425" s="492">
        <v>-8.3000000000000007</v>
      </c>
      <c r="K425" s="492">
        <v>-16</v>
      </c>
      <c r="L425" s="492">
        <v>-13.6</v>
      </c>
      <c r="M425" s="492">
        <v>-9.1</v>
      </c>
      <c r="N425" s="492">
        <v>-15.7</v>
      </c>
      <c r="O425" s="492">
        <v>-9.6</v>
      </c>
      <c r="P425" s="492">
        <v>-4.5</v>
      </c>
      <c r="Q425" s="492">
        <v>-4.9000000000000004</v>
      </c>
      <c r="R425" s="492">
        <v>-7.4</v>
      </c>
      <c r="S425" s="492">
        <v>-8.1999999999999993</v>
      </c>
    </row>
    <row r="426" spans="1:19">
      <c r="A426" s="491">
        <v>41474</v>
      </c>
      <c r="B426" s="494">
        <v>7.9850000000000003</v>
      </c>
      <c r="C426" s="492">
        <v>-5.5</v>
      </c>
      <c r="D426" s="492">
        <v>-9.1</v>
      </c>
      <c r="E426" s="492">
        <v>-12.4</v>
      </c>
      <c r="F426" s="492">
        <v>-10.3</v>
      </c>
      <c r="G426" s="492">
        <v>-13.8</v>
      </c>
      <c r="H426" s="492">
        <v>-13</v>
      </c>
      <c r="I426" s="492">
        <v>-11.2</v>
      </c>
      <c r="J426" s="492">
        <v>-8.1999999999999993</v>
      </c>
      <c r="K426" s="492">
        <v>-15.9</v>
      </c>
      <c r="L426" s="492">
        <v>-13.6</v>
      </c>
      <c r="M426" s="492">
        <v>-9.1</v>
      </c>
      <c r="N426" s="492">
        <v>-15.8</v>
      </c>
      <c r="O426" s="492">
        <v>-9.6999999999999993</v>
      </c>
      <c r="P426" s="492">
        <v>-4.5</v>
      </c>
      <c r="Q426" s="492">
        <v>-4.7</v>
      </c>
      <c r="R426" s="492">
        <v>-7.3</v>
      </c>
      <c r="S426" s="492">
        <v>-8.1</v>
      </c>
    </row>
    <row r="427" spans="1:19">
      <c r="A427" s="491">
        <v>41473</v>
      </c>
      <c r="B427" s="494">
        <v>8.0310000000000006</v>
      </c>
      <c r="C427" s="492">
        <v>-4.7</v>
      </c>
      <c r="D427" s="492">
        <v>-8.1</v>
      </c>
      <c r="E427" s="492">
        <v>-11.7</v>
      </c>
      <c r="F427" s="492">
        <v>-9.9</v>
      </c>
      <c r="G427" s="492">
        <v>-12.5</v>
      </c>
      <c r="H427" s="492">
        <v>-12.4</v>
      </c>
      <c r="I427" s="492">
        <v>-10.9</v>
      </c>
      <c r="J427" s="492">
        <v>-8</v>
      </c>
      <c r="K427" s="492">
        <v>-15.1</v>
      </c>
      <c r="L427" s="492">
        <v>-13.1</v>
      </c>
      <c r="M427" s="492">
        <v>-8.9</v>
      </c>
      <c r="N427" s="492">
        <v>-15.8</v>
      </c>
      <c r="O427" s="492">
        <v>-9.8000000000000007</v>
      </c>
      <c r="P427" s="492">
        <v>-4.5999999999999996</v>
      </c>
      <c r="Q427" s="492">
        <v>-4</v>
      </c>
      <c r="R427" s="492">
        <v>-6.7</v>
      </c>
      <c r="S427" s="492">
        <v>-7.6</v>
      </c>
    </row>
    <row r="428" spans="1:19">
      <c r="A428" s="491">
        <v>41472</v>
      </c>
      <c r="B428" s="494">
        <v>7.9770000000000003</v>
      </c>
      <c r="C428" s="492">
        <v>-5.4</v>
      </c>
      <c r="D428" s="492">
        <v>-8.9</v>
      </c>
      <c r="E428" s="492">
        <v>-12.3</v>
      </c>
      <c r="F428" s="492">
        <v>-10.199999999999999</v>
      </c>
      <c r="G428" s="492">
        <v>-13.6</v>
      </c>
      <c r="H428" s="492">
        <v>-13</v>
      </c>
      <c r="I428" s="492">
        <v>-11.3</v>
      </c>
      <c r="J428" s="492">
        <v>-8.4</v>
      </c>
      <c r="K428" s="492">
        <v>-15.8</v>
      </c>
      <c r="L428" s="492">
        <v>-13.6</v>
      </c>
      <c r="M428" s="492">
        <v>-9.1999999999999993</v>
      </c>
      <c r="N428" s="492">
        <v>-15.9</v>
      </c>
      <c r="O428" s="492">
        <v>-9.8000000000000007</v>
      </c>
      <c r="P428" s="492">
        <v>-4.5999999999999996</v>
      </c>
      <c r="Q428" s="492">
        <v>-4.5</v>
      </c>
      <c r="R428" s="492">
        <v>-7.2</v>
      </c>
      <c r="S428" s="492">
        <v>-8.1</v>
      </c>
    </row>
    <row r="429" spans="1:19">
      <c r="A429" s="491">
        <v>41471</v>
      </c>
      <c r="B429" s="494">
        <v>7.992</v>
      </c>
      <c r="C429" s="492">
        <v>-4.9000000000000004</v>
      </c>
      <c r="D429" s="492">
        <v>-8.3000000000000007</v>
      </c>
      <c r="E429" s="492">
        <v>-11.7</v>
      </c>
      <c r="F429" s="492">
        <v>-9.9</v>
      </c>
      <c r="G429" s="492">
        <v>-12.6</v>
      </c>
      <c r="H429" s="492">
        <v>-12.4</v>
      </c>
      <c r="I429" s="492">
        <v>-10.9</v>
      </c>
      <c r="J429" s="492">
        <v>-8.1999999999999993</v>
      </c>
      <c r="K429" s="492">
        <v>-15</v>
      </c>
      <c r="L429" s="492">
        <v>-13.1</v>
      </c>
      <c r="M429" s="492">
        <v>-9</v>
      </c>
      <c r="N429" s="492">
        <v>-15.8</v>
      </c>
      <c r="O429" s="492">
        <v>-9.8000000000000007</v>
      </c>
      <c r="P429" s="492">
        <v>-4.5999999999999996</v>
      </c>
      <c r="Q429" s="492">
        <v>-4.2</v>
      </c>
      <c r="R429" s="492">
        <v>-6.8</v>
      </c>
      <c r="S429" s="492">
        <v>-7.8</v>
      </c>
    </row>
    <row r="430" spans="1:19">
      <c r="A430" s="491">
        <v>41470</v>
      </c>
      <c r="B430" s="494">
        <v>7.9969999999999999</v>
      </c>
      <c r="C430" s="492">
        <v>-4.8</v>
      </c>
      <c r="D430" s="492">
        <v>-8.1</v>
      </c>
      <c r="E430" s="492">
        <v>-11.5</v>
      </c>
      <c r="F430" s="492">
        <v>-9.8000000000000007</v>
      </c>
      <c r="G430" s="492">
        <v>-12.4</v>
      </c>
      <c r="H430" s="492">
        <v>-12.2</v>
      </c>
      <c r="I430" s="492">
        <v>-10.8</v>
      </c>
      <c r="J430" s="492">
        <v>-8.1</v>
      </c>
      <c r="K430" s="492">
        <v>-14.9</v>
      </c>
      <c r="L430" s="492">
        <v>-13.1</v>
      </c>
      <c r="M430" s="492">
        <v>-9</v>
      </c>
      <c r="N430" s="492">
        <v>-15.8</v>
      </c>
      <c r="O430" s="492">
        <v>-9.8000000000000007</v>
      </c>
      <c r="P430" s="492">
        <v>-4.7</v>
      </c>
      <c r="Q430" s="492">
        <v>-4.0999999999999996</v>
      </c>
      <c r="R430" s="492">
        <v>-6.8</v>
      </c>
      <c r="S430" s="492">
        <v>-7.7</v>
      </c>
    </row>
    <row r="431" spans="1:19">
      <c r="A431" s="491">
        <v>41467</v>
      </c>
      <c r="B431" s="494">
        <v>8.0350000000000001</v>
      </c>
      <c r="C431" s="492">
        <v>-4</v>
      </c>
      <c r="D431" s="492">
        <v>-7.2</v>
      </c>
      <c r="E431" s="492">
        <v>-10.8</v>
      </c>
      <c r="F431" s="492">
        <v>-9.4</v>
      </c>
      <c r="G431" s="492">
        <v>-11.1</v>
      </c>
      <c r="H431" s="492">
        <v>-11.6</v>
      </c>
      <c r="I431" s="492">
        <v>-10.5</v>
      </c>
      <c r="J431" s="492">
        <v>-7.8</v>
      </c>
      <c r="K431" s="492">
        <v>-14</v>
      </c>
      <c r="L431" s="492">
        <v>-12.6</v>
      </c>
      <c r="M431" s="492">
        <v>-8.6999999999999993</v>
      </c>
      <c r="N431" s="492">
        <v>-15.8</v>
      </c>
      <c r="O431" s="492">
        <v>-10</v>
      </c>
      <c r="P431" s="492">
        <v>-4.8</v>
      </c>
      <c r="Q431" s="492">
        <v>-3.4</v>
      </c>
      <c r="R431" s="492">
        <v>-6.1</v>
      </c>
      <c r="S431" s="492">
        <v>-7.1</v>
      </c>
    </row>
    <row r="432" spans="1:19">
      <c r="A432" s="491">
        <v>41466</v>
      </c>
      <c r="B432" s="494">
        <v>8.0449999999999999</v>
      </c>
      <c r="C432" s="492">
        <v>-4</v>
      </c>
      <c r="D432" s="492">
        <v>-7.2</v>
      </c>
      <c r="E432" s="492">
        <v>-10.9</v>
      </c>
      <c r="F432" s="492">
        <v>-9.5</v>
      </c>
      <c r="G432" s="492">
        <v>-11.2</v>
      </c>
      <c r="H432" s="492">
        <v>-11.7</v>
      </c>
      <c r="I432" s="492">
        <v>-10.6</v>
      </c>
      <c r="J432" s="492">
        <v>-7.9</v>
      </c>
      <c r="K432" s="492">
        <v>-14.1</v>
      </c>
      <c r="L432" s="492">
        <v>-12.7</v>
      </c>
      <c r="M432" s="492">
        <v>-8.6999999999999993</v>
      </c>
      <c r="N432" s="492">
        <v>-15.8</v>
      </c>
      <c r="O432" s="492">
        <v>-10</v>
      </c>
      <c r="P432" s="492">
        <v>-4.7</v>
      </c>
      <c r="Q432" s="492">
        <v>-3.4</v>
      </c>
      <c r="R432" s="492">
        <v>-6.1</v>
      </c>
      <c r="S432" s="492">
        <v>-7.1</v>
      </c>
    </row>
    <row r="433" spans="1:19">
      <c r="A433" s="491">
        <v>41465</v>
      </c>
      <c r="B433" s="494">
        <v>8.1069999999999993</v>
      </c>
      <c r="C433" s="492">
        <v>-2.9</v>
      </c>
      <c r="D433" s="492">
        <v>-5.9</v>
      </c>
      <c r="E433" s="492">
        <v>-9.5</v>
      </c>
      <c r="F433" s="492">
        <v>-8.6999999999999993</v>
      </c>
      <c r="G433" s="492">
        <v>-9.3000000000000007</v>
      </c>
      <c r="H433" s="492">
        <v>-10.199999999999999</v>
      </c>
      <c r="I433" s="492">
        <v>-9.6</v>
      </c>
      <c r="J433" s="492">
        <v>-7.2</v>
      </c>
      <c r="K433" s="492">
        <v>-12.3</v>
      </c>
      <c r="L433" s="492">
        <v>-11.5</v>
      </c>
      <c r="M433" s="492">
        <v>-8</v>
      </c>
      <c r="N433" s="492">
        <v>-15.1</v>
      </c>
      <c r="O433" s="492">
        <v>-9.6999999999999993</v>
      </c>
      <c r="P433" s="492">
        <v>-4.7</v>
      </c>
      <c r="Q433" s="492">
        <v>-2.4</v>
      </c>
      <c r="R433" s="492">
        <v>-4.9000000000000004</v>
      </c>
      <c r="S433" s="492">
        <v>-6</v>
      </c>
    </row>
    <row r="434" spans="1:19">
      <c r="A434" s="491">
        <v>41464</v>
      </c>
      <c r="B434" s="494">
        <v>8.0609999999999999</v>
      </c>
      <c r="C434" s="492">
        <v>-3.9</v>
      </c>
      <c r="D434" s="492">
        <v>-6.9</v>
      </c>
      <c r="E434" s="492">
        <v>-10.5</v>
      </c>
      <c r="F434" s="492">
        <v>-9.1999999999999993</v>
      </c>
      <c r="G434" s="492">
        <v>-10.8</v>
      </c>
      <c r="H434" s="492">
        <v>-11.2</v>
      </c>
      <c r="I434" s="492">
        <v>-10.199999999999999</v>
      </c>
      <c r="J434" s="492">
        <v>-7.6</v>
      </c>
      <c r="K434" s="492">
        <v>-13.5</v>
      </c>
      <c r="L434" s="492">
        <v>-12.2</v>
      </c>
      <c r="M434" s="492">
        <v>-8.4</v>
      </c>
      <c r="N434" s="492">
        <v>-15</v>
      </c>
      <c r="O434" s="492">
        <v>-9.6</v>
      </c>
      <c r="P434" s="492">
        <v>-4.5999999999999996</v>
      </c>
      <c r="Q434" s="492">
        <v>-3.3</v>
      </c>
      <c r="R434" s="492">
        <v>-5.8</v>
      </c>
      <c r="S434" s="492">
        <v>-6.8</v>
      </c>
    </row>
    <row r="435" spans="1:19">
      <c r="A435" s="491">
        <v>41463</v>
      </c>
      <c r="B435" s="494">
        <v>8.0690000000000008</v>
      </c>
      <c r="C435" s="492">
        <v>-3.5</v>
      </c>
      <c r="D435" s="492">
        <v>-6.4</v>
      </c>
      <c r="E435" s="492">
        <v>-9.9</v>
      </c>
      <c r="F435" s="492">
        <v>-8.9</v>
      </c>
      <c r="G435" s="492">
        <v>-10.1</v>
      </c>
      <c r="H435" s="492">
        <v>-10.6</v>
      </c>
      <c r="I435" s="492">
        <v>-9.9</v>
      </c>
      <c r="J435" s="492">
        <v>-7.4</v>
      </c>
      <c r="K435" s="492">
        <v>-12.8</v>
      </c>
      <c r="L435" s="492">
        <v>-11.8</v>
      </c>
      <c r="M435" s="492">
        <v>-8.1999999999999993</v>
      </c>
      <c r="N435" s="492">
        <v>-14.9</v>
      </c>
      <c r="O435" s="492">
        <v>-9.5</v>
      </c>
      <c r="P435" s="492">
        <v>-4.5999999999999996</v>
      </c>
      <c r="Q435" s="492">
        <v>-2.8</v>
      </c>
      <c r="R435" s="492">
        <v>-5.4</v>
      </c>
      <c r="S435" s="492">
        <v>-6.4</v>
      </c>
    </row>
    <row r="436" spans="1:19">
      <c r="A436" s="491">
        <v>41460</v>
      </c>
      <c r="B436" s="494">
        <v>8.0909999999999993</v>
      </c>
      <c r="C436" s="492">
        <v>-2.2999999999999998</v>
      </c>
      <c r="D436" s="492">
        <v>-5.2</v>
      </c>
      <c r="E436" s="492">
        <v>-8.8000000000000007</v>
      </c>
      <c r="F436" s="492">
        <v>-8.1999999999999993</v>
      </c>
      <c r="G436" s="492">
        <v>-8.4</v>
      </c>
      <c r="H436" s="492">
        <v>-9.4</v>
      </c>
      <c r="I436" s="492">
        <v>-9.1</v>
      </c>
      <c r="J436" s="492">
        <v>-6.9</v>
      </c>
      <c r="K436" s="492">
        <v>-11.3</v>
      </c>
      <c r="L436" s="492">
        <v>-10.8</v>
      </c>
      <c r="M436" s="492">
        <v>-7.7</v>
      </c>
      <c r="N436" s="492">
        <v>-14.7</v>
      </c>
      <c r="O436" s="492">
        <v>-9.6999999999999993</v>
      </c>
      <c r="P436" s="492">
        <v>-4.8</v>
      </c>
      <c r="Q436" s="492">
        <v>-2</v>
      </c>
      <c r="R436" s="492">
        <v>-4.4000000000000004</v>
      </c>
      <c r="S436" s="492">
        <v>-5.5</v>
      </c>
    </row>
    <row r="437" spans="1:19">
      <c r="A437" s="491">
        <v>41458</v>
      </c>
      <c r="B437" s="494">
        <v>7.9480000000000004</v>
      </c>
      <c r="C437" s="492">
        <v>-5.5</v>
      </c>
      <c r="D437" s="492">
        <v>-8.8000000000000007</v>
      </c>
      <c r="E437" s="492">
        <v>-12</v>
      </c>
      <c r="F437" s="492">
        <v>-10.1</v>
      </c>
      <c r="G437" s="492">
        <v>-13.4</v>
      </c>
      <c r="H437" s="492">
        <v>-12.7</v>
      </c>
      <c r="I437" s="492">
        <v>-11.1</v>
      </c>
      <c r="J437" s="492">
        <v>-8.1</v>
      </c>
      <c r="K437" s="492">
        <v>-15.4</v>
      </c>
      <c r="L437" s="492">
        <v>-13.3</v>
      </c>
      <c r="M437" s="492">
        <v>-8.9</v>
      </c>
      <c r="N437" s="492">
        <v>-15.5</v>
      </c>
      <c r="O437" s="492">
        <v>-9.6</v>
      </c>
      <c r="P437" s="492">
        <v>-4.5999999999999996</v>
      </c>
      <c r="Q437" s="492">
        <v>-4.5999999999999996</v>
      </c>
      <c r="R437" s="492">
        <v>-7.2</v>
      </c>
      <c r="S437" s="492">
        <v>-8</v>
      </c>
    </row>
    <row r="438" spans="1:19">
      <c r="A438" s="491">
        <v>41457</v>
      </c>
      <c r="B438" s="494">
        <v>7.8959999999999999</v>
      </c>
      <c r="C438" s="492">
        <v>-6.5</v>
      </c>
      <c r="D438" s="492">
        <v>-9.6999999999999993</v>
      </c>
      <c r="E438" s="492">
        <v>-12.5</v>
      </c>
      <c r="F438" s="492">
        <v>-10.5</v>
      </c>
      <c r="G438" s="492">
        <v>-14.5</v>
      </c>
      <c r="H438" s="492">
        <v>-13.3</v>
      </c>
      <c r="I438" s="492">
        <v>-11.5</v>
      </c>
      <c r="J438" s="492">
        <v>-8.3000000000000007</v>
      </c>
      <c r="K438" s="492">
        <v>-16.2</v>
      </c>
      <c r="L438" s="492">
        <v>-13.9</v>
      </c>
      <c r="M438" s="492">
        <v>-9.1999999999999993</v>
      </c>
      <c r="N438" s="492">
        <v>-15.5</v>
      </c>
      <c r="O438" s="492">
        <v>-9.6</v>
      </c>
      <c r="P438" s="492">
        <v>-4.5999999999999996</v>
      </c>
      <c r="Q438" s="492">
        <v>-5.3</v>
      </c>
      <c r="R438" s="492">
        <v>-7.8</v>
      </c>
      <c r="S438" s="492">
        <v>-8.8000000000000007</v>
      </c>
    </row>
    <row r="439" spans="1:19">
      <c r="A439" s="491">
        <v>41456</v>
      </c>
      <c r="B439" s="494">
        <v>7.9039999999999999</v>
      </c>
      <c r="C439" s="492">
        <v>-6.6</v>
      </c>
      <c r="D439" s="492">
        <v>-9.6999999999999993</v>
      </c>
      <c r="E439" s="492">
        <v>-12.5</v>
      </c>
      <c r="F439" s="492">
        <v>-10.5</v>
      </c>
      <c r="G439" s="492">
        <v>-14.5</v>
      </c>
      <c r="H439" s="492">
        <v>-13.2</v>
      </c>
      <c r="I439" s="492">
        <v>-11.5</v>
      </c>
      <c r="J439" s="492">
        <v>-8.1999999999999993</v>
      </c>
      <c r="K439" s="492">
        <v>-16.100000000000001</v>
      </c>
      <c r="L439" s="492">
        <v>-13.8</v>
      </c>
      <c r="M439" s="492">
        <v>-9.1</v>
      </c>
      <c r="N439" s="492">
        <v>-15.5</v>
      </c>
      <c r="O439" s="492">
        <v>-9.5</v>
      </c>
      <c r="P439" s="492">
        <v>-4.5</v>
      </c>
      <c r="Q439" s="492">
        <v>-5.5</v>
      </c>
      <c r="R439" s="492">
        <v>-7.9</v>
      </c>
      <c r="S439" s="492">
        <v>-8.9</v>
      </c>
    </row>
    <row r="440" spans="1:19">
      <c r="A440" s="491">
        <v>41453</v>
      </c>
      <c r="B440" s="494">
        <v>7.9279999999999999</v>
      </c>
      <c r="C440" s="492">
        <v>-6.5</v>
      </c>
      <c r="D440" s="492">
        <v>-9.6999999999999993</v>
      </c>
      <c r="E440" s="492">
        <v>-12.7</v>
      </c>
      <c r="F440" s="492">
        <v>-10.6</v>
      </c>
      <c r="G440" s="492">
        <v>-14.6</v>
      </c>
      <c r="H440" s="492">
        <v>-13.4</v>
      </c>
      <c r="I440" s="492">
        <v>-11.6</v>
      </c>
      <c r="J440" s="492">
        <v>-8.3000000000000007</v>
      </c>
      <c r="K440" s="492">
        <v>-16.8</v>
      </c>
      <c r="L440" s="492">
        <v>-14.1</v>
      </c>
      <c r="M440" s="492">
        <v>-9.1999999999999993</v>
      </c>
      <c r="N440" s="492">
        <v>-15.5</v>
      </c>
      <c r="O440" s="492">
        <v>-9.5</v>
      </c>
      <c r="P440" s="492">
        <v>-4.5</v>
      </c>
      <c r="Q440" s="492">
        <v>-5.3</v>
      </c>
      <c r="R440" s="492">
        <v>-7.8</v>
      </c>
      <c r="S440" s="492">
        <v>-8.8000000000000007</v>
      </c>
    </row>
    <row r="441" spans="1:19">
      <c r="A441" s="491">
        <v>41452</v>
      </c>
      <c r="B441" s="494">
        <v>7.9539999999999997</v>
      </c>
      <c r="C441" s="492">
        <v>-6.1</v>
      </c>
      <c r="D441" s="492">
        <v>-9.5</v>
      </c>
      <c r="E441" s="492">
        <v>-12.6</v>
      </c>
      <c r="F441" s="492">
        <v>-10.6</v>
      </c>
      <c r="G441" s="492">
        <v>-14.3</v>
      </c>
      <c r="H441" s="492">
        <v>-13.3</v>
      </c>
      <c r="I441" s="492">
        <v>-11.6</v>
      </c>
      <c r="J441" s="492">
        <v>-8.3000000000000007</v>
      </c>
      <c r="K441" s="492">
        <v>-16.7</v>
      </c>
      <c r="L441" s="492">
        <v>-14.1</v>
      </c>
      <c r="M441" s="492">
        <v>-9.1999999999999993</v>
      </c>
      <c r="N441" s="492">
        <v>-15.5</v>
      </c>
      <c r="O441" s="492">
        <v>-9.6</v>
      </c>
      <c r="P441" s="492">
        <v>-4.5999999999999996</v>
      </c>
      <c r="Q441" s="492">
        <v>-5.0999999999999996</v>
      </c>
      <c r="R441" s="492">
        <v>-7.7</v>
      </c>
      <c r="S441" s="492">
        <v>-8.6999999999999993</v>
      </c>
    </row>
    <row r="442" spans="1:19">
      <c r="A442" s="491">
        <v>41451</v>
      </c>
      <c r="B442" s="494">
        <v>8.0120000000000005</v>
      </c>
      <c r="C442" s="492">
        <v>-4.5</v>
      </c>
      <c r="D442" s="492">
        <v>-7.8</v>
      </c>
      <c r="E442" s="492">
        <v>-11.4</v>
      </c>
      <c r="F442" s="492">
        <v>-9.8000000000000007</v>
      </c>
      <c r="G442" s="492">
        <v>-12.1</v>
      </c>
      <c r="H442" s="492">
        <v>-12.1</v>
      </c>
      <c r="I442" s="492">
        <v>-10.8</v>
      </c>
      <c r="J442" s="492">
        <v>-7.8</v>
      </c>
      <c r="K442" s="492">
        <v>-15</v>
      </c>
      <c r="L442" s="492">
        <v>-13.1</v>
      </c>
      <c r="M442" s="492">
        <v>-8.6999999999999993</v>
      </c>
      <c r="N442" s="492">
        <v>-15.4</v>
      </c>
      <c r="O442" s="492">
        <v>-9.6999999999999993</v>
      </c>
      <c r="P442" s="492">
        <v>-4.5999999999999996</v>
      </c>
      <c r="Q442" s="492">
        <v>-3.8</v>
      </c>
      <c r="R442" s="492">
        <v>-6.4</v>
      </c>
      <c r="S442" s="492">
        <v>-7.4</v>
      </c>
    </row>
    <row r="443" spans="1:19">
      <c r="A443" s="491">
        <v>41450</v>
      </c>
      <c r="B443" s="494">
        <v>8.02</v>
      </c>
      <c r="C443" s="492">
        <v>-4.0999999999999996</v>
      </c>
      <c r="D443" s="492">
        <v>-7.3</v>
      </c>
      <c r="E443" s="492">
        <v>-10.8</v>
      </c>
      <c r="F443" s="492">
        <v>-9.5</v>
      </c>
      <c r="G443" s="492">
        <v>-11.3</v>
      </c>
      <c r="H443" s="492">
        <v>-11.5</v>
      </c>
      <c r="I443" s="492">
        <v>-10.4</v>
      </c>
      <c r="J443" s="492">
        <v>-7.6</v>
      </c>
      <c r="K443" s="492">
        <v>-14.2</v>
      </c>
      <c r="L443" s="492">
        <v>-12.6</v>
      </c>
      <c r="M443" s="492">
        <v>-8.4</v>
      </c>
      <c r="N443" s="492">
        <v>-15.2</v>
      </c>
      <c r="O443" s="492">
        <v>-9.5</v>
      </c>
      <c r="P443" s="492">
        <v>-4.5999999999999996</v>
      </c>
      <c r="Q443" s="492">
        <v>-3.3</v>
      </c>
      <c r="R443" s="492">
        <v>-5.8</v>
      </c>
      <c r="S443" s="492">
        <v>-6.8</v>
      </c>
    </row>
    <row r="444" spans="1:19">
      <c r="A444" s="491">
        <v>41449</v>
      </c>
      <c r="B444" s="494">
        <v>7.992</v>
      </c>
      <c r="C444" s="492">
        <v>-4.3</v>
      </c>
      <c r="D444" s="492">
        <v>-7.6</v>
      </c>
      <c r="E444" s="492">
        <v>-11</v>
      </c>
      <c r="F444" s="492">
        <v>-9.6</v>
      </c>
      <c r="G444" s="492">
        <v>-11.7</v>
      </c>
      <c r="H444" s="492">
        <v>-11.7</v>
      </c>
      <c r="I444" s="492">
        <v>-10.6</v>
      </c>
      <c r="J444" s="492">
        <v>-7.7</v>
      </c>
      <c r="K444" s="492">
        <v>-14.5</v>
      </c>
      <c r="L444" s="492">
        <v>-12.7</v>
      </c>
      <c r="M444" s="492">
        <v>-8.5</v>
      </c>
      <c r="N444" s="492">
        <v>-15.4</v>
      </c>
      <c r="O444" s="492">
        <v>-9.4</v>
      </c>
      <c r="P444" s="492">
        <v>-4.5999999999999996</v>
      </c>
      <c r="Q444" s="492">
        <v>-3.5</v>
      </c>
      <c r="R444" s="492">
        <v>-6</v>
      </c>
      <c r="S444" s="492">
        <v>-7</v>
      </c>
    </row>
    <row r="445" spans="1:19">
      <c r="A445" s="491">
        <v>41446</v>
      </c>
      <c r="B445" s="494">
        <v>7.9580000000000002</v>
      </c>
      <c r="C445" s="492">
        <v>-4.7</v>
      </c>
      <c r="D445" s="492">
        <v>-8.3000000000000007</v>
      </c>
      <c r="E445" s="492">
        <v>-11.8</v>
      </c>
      <c r="F445" s="492">
        <v>-10.1</v>
      </c>
      <c r="G445" s="492">
        <v>-12.6</v>
      </c>
      <c r="H445" s="492">
        <v>-12.5</v>
      </c>
      <c r="I445" s="492">
        <v>-11</v>
      </c>
      <c r="J445" s="492">
        <v>-7.9</v>
      </c>
      <c r="K445" s="492">
        <v>-15.5</v>
      </c>
      <c r="L445" s="492">
        <v>-13.3</v>
      </c>
      <c r="M445" s="492">
        <v>-8.8000000000000007</v>
      </c>
      <c r="N445" s="492">
        <v>-15.6</v>
      </c>
      <c r="O445" s="492">
        <v>-9.5</v>
      </c>
      <c r="P445" s="492">
        <v>-4.5999999999999996</v>
      </c>
      <c r="Q445" s="492">
        <v>-3.9</v>
      </c>
      <c r="R445" s="492">
        <v>-6.4</v>
      </c>
      <c r="S445" s="492">
        <v>-7.4</v>
      </c>
    </row>
    <row r="446" spans="1:19">
      <c r="A446" s="491">
        <v>41445</v>
      </c>
      <c r="B446" s="494">
        <v>7.8410000000000002</v>
      </c>
      <c r="C446" s="492">
        <v>-7.2</v>
      </c>
      <c r="D446" s="492">
        <v>-10.6</v>
      </c>
      <c r="E446" s="492">
        <v>-13.3</v>
      </c>
      <c r="F446" s="492">
        <v>-11.1</v>
      </c>
      <c r="G446" s="492">
        <v>-15.7</v>
      </c>
      <c r="H446" s="492">
        <v>-14.1</v>
      </c>
      <c r="I446" s="492">
        <v>-12.1</v>
      </c>
      <c r="J446" s="492">
        <v>-8.4</v>
      </c>
      <c r="K446" s="492">
        <v>-17.7</v>
      </c>
      <c r="L446" s="492">
        <v>-14.7</v>
      </c>
      <c r="M446" s="492">
        <v>-9.4</v>
      </c>
      <c r="N446" s="492">
        <v>-15.7</v>
      </c>
      <c r="O446" s="492">
        <v>-9.3000000000000007</v>
      </c>
      <c r="P446" s="492">
        <v>-4.5</v>
      </c>
      <c r="Q446" s="492">
        <v>-5.6</v>
      </c>
      <c r="R446" s="492">
        <v>-8</v>
      </c>
      <c r="S446" s="492">
        <v>-9.1</v>
      </c>
    </row>
    <row r="447" spans="1:19">
      <c r="A447" s="491">
        <v>41444</v>
      </c>
      <c r="B447" s="494">
        <v>7.702</v>
      </c>
      <c r="C447" s="492">
        <v>-10.199999999999999</v>
      </c>
      <c r="D447" s="492">
        <v>-13</v>
      </c>
      <c r="E447" s="492">
        <v>-14.8</v>
      </c>
      <c r="F447" s="492">
        <v>-12.2</v>
      </c>
      <c r="G447" s="492">
        <v>-18.899999999999999</v>
      </c>
      <c r="H447" s="492">
        <v>-15.6</v>
      </c>
      <c r="I447" s="492">
        <v>-13.1</v>
      </c>
      <c r="J447" s="492">
        <v>-8.9</v>
      </c>
      <c r="K447" s="492">
        <v>-19.8</v>
      </c>
      <c r="L447" s="492">
        <v>-16.100000000000001</v>
      </c>
      <c r="M447" s="492">
        <v>-9.6999999999999993</v>
      </c>
      <c r="N447" s="492">
        <v>-15.8</v>
      </c>
      <c r="O447" s="492">
        <v>-9.1</v>
      </c>
      <c r="P447" s="492">
        <v>-4.4000000000000004</v>
      </c>
      <c r="Q447" s="492">
        <v>-7.5</v>
      </c>
      <c r="R447" s="492">
        <v>-9.8000000000000007</v>
      </c>
      <c r="S447" s="492">
        <v>-11.3</v>
      </c>
    </row>
    <row r="448" spans="1:19">
      <c r="A448" s="491">
        <v>41443</v>
      </c>
      <c r="B448" s="494">
        <v>7.5810000000000004</v>
      </c>
      <c r="C448" s="492">
        <v>-13.3</v>
      </c>
      <c r="D448" s="492">
        <v>-14.7</v>
      </c>
      <c r="E448" s="492">
        <v>-15.9</v>
      </c>
      <c r="F448" s="492">
        <v>-13.1</v>
      </c>
      <c r="G448" s="492">
        <v>-21.3</v>
      </c>
      <c r="H448" s="492">
        <v>-16.7</v>
      </c>
      <c r="I448" s="492">
        <v>-14.1</v>
      </c>
      <c r="J448" s="492">
        <v>-9.1</v>
      </c>
      <c r="K448" s="492">
        <v>-21.4</v>
      </c>
      <c r="L448" s="492">
        <v>-17.399999999999999</v>
      </c>
      <c r="M448" s="492">
        <v>-9.9</v>
      </c>
      <c r="N448" s="492">
        <v>-15.6</v>
      </c>
      <c r="O448" s="492">
        <v>-8.8000000000000007</v>
      </c>
      <c r="P448" s="492">
        <v>-4.2</v>
      </c>
      <c r="Q448" s="492">
        <v>-9</v>
      </c>
      <c r="R448" s="492">
        <v>-11.4</v>
      </c>
      <c r="S448" s="492">
        <v>-13.1</v>
      </c>
    </row>
    <row r="449" spans="1:19">
      <c r="A449" s="491">
        <v>41442</v>
      </c>
      <c r="B449" s="494">
        <v>7.59</v>
      </c>
      <c r="C449" s="492">
        <v>-13.3</v>
      </c>
      <c r="D449" s="492">
        <v>-14.8</v>
      </c>
      <c r="E449" s="492">
        <v>-15.9</v>
      </c>
      <c r="F449" s="492">
        <v>-13.2</v>
      </c>
      <c r="G449" s="492">
        <v>-21.4</v>
      </c>
      <c r="H449" s="492">
        <v>-16.7</v>
      </c>
      <c r="I449" s="492">
        <v>-14.1</v>
      </c>
      <c r="J449" s="492">
        <v>-9.1</v>
      </c>
      <c r="K449" s="492">
        <v>-21.5</v>
      </c>
      <c r="L449" s="492">
        <v>-17.5</v>
      </c>
      <c r="M449" s="492">
        <v>-9.9</v>
      </c>
      <c r="N449" s="492">
        <v>-15.7</v>
      </c>
      <c r="O449" s="492">
        <v>-8.8000000000000007</v>
      </c>
      <c r="P449" s="492">
        <v>-4.2</v>
      </c>
      <c r="Q449" s="492">
        <v>-9</v>
      </c>
      <c r="R449" s="492">
        <v>-11.4</v>
      </c>
      <c r="S449" s="492">
        <v>-13.3</v>
      </c>
    </row>
    <row r="450" spans="1:19">
      <c r="A450" s="491">
        <v>41439</v>
      </c>
      <c r="B450" s="494">
        <v>7.4950000000000001</v>
      </c>
      <c r="C450" s="492">
        <v>-14.7</v>
      </c>
      <c r="D450" s="492">
        <v>-15.5</v>
      </c>
      <c r="E450" s="492">
        <v>-16.399999999999999</v>
      </c>
      <c r="F450" s="492">
        <v>-13.6</v>
      </c>
      <c r="G450" s="492">
        <v>-22.4</v>
      </c>
      <c r="H450" s="492">
        <v>-17.3</v>
      </c>
      <c r="I450" s="492">
        <v>-14.5</v>
      </c>
      <c r="J450" s="492">
        <v>-9.1999999999999993</v>
      </c>
      <c r="K450" s="492">
        <v>-22.3</v>
      </c>
      <c r="L450" s="492">
        <v>-18</v>
      </c>
      <c r="M450" s="492">
        <v>-10</v>
      </c>
      <c r="N450" s="492">
        <v>-15.7</v>
      </c>
      <c r="O450" s="492">
        <v>-8.8000000000000007</v>
      </c>
      <c r="P450" s="492">
        <v>-4.0999999999999996</v>
      </c>
      <c r="Q450" s="492">
        <v>-9.6</v>
      </c>
      <c r="R450" s="492">
        <v>-12.2</v>
      </c>
      <c r="S450" s="492">
        <v>-14</v>
      </c>
    </row>
    <row r="451" spans="1:19">
      <c r="A451" s="491">
        <v>41438</v>
      </c>
      <c r="B451" s="494">
        <v>7.5389999999999997</v>
      </c>
      <c r="C451" s="492">
        <v>-13.8</v>
      </c>
      <c r="D451" s="492">
        <v>-15</v>
      </c>
      <c r="E451" s="492">
        <v>-16.100000000000001</v>
      </c>
      <c r="F451" s="492">
        <v>-13.3</v>
      </c>
      <c r="G451" s="492">
        <v>-21.7</v>
      </c>
      <c r="H451" s="492">
        <v>-16.899999999999999</v>
      </c>
      <c r="I451" s="492">
        <v>-14.2</v>
      </c>
      <c r="J451" s="492">
        <v>-9</v>
      </c>
      <c r="K451" s="492">
        <v>-21.8</v>
      </c>
      <c r="L451" s="492">
        <v>-17.600000000000001</v>
      </c>
      <c r="M451" s="492">
        <v>-9.9</v>
      </c>
      <c r="N451" s="492">
        <v>-15.6</v>
      </c>
      <c r="O451" s="492">
        <v>-8.6999999999999993</v>
      </c>
      <c r="P451" s="492">
        <v>-4.0999999999999996</v>
      </c>
      <c r="Q451" s="492">
        <v>-9.3000000000000007</v>
      </c>
      <c r="R451" s="492">
        <v>-11.7</v>
      </c>
      <c r="S451" s="492">
        <v>-13.5</v>
      </c>
    </row>
    <row r="452" spans="1:19">
      <c r="A452" s="491">
        <v>41437</v>
      </c>
      <c r="B452" s="494">
        <v>7.609</v>
      </c>
      <c r="C452" s="492">
        <v>-12.6</v>
      </c>
      <c r="D452" s="492">
        <v>-14.4</v>
      </c>
      <c r="E452" s="492">
        <v>-15.6</v>
      </c>
      <c r="F452" s="492">
        <v>-12.9</v>
      </c>
      <c r="G452" s="492">
        <v>-20.9</v>
      </c>
      <c r="H452" s="492">
        <v>-16.399999999999999</v>
      </c>
      <c r="I452" s="492">
        <v>-13.9</v>
      </c>
      <c r="J452" s="492">
        <v>-9</v>
      </c>
      <c r="K452" s="492">
        <v>-21.1</v>
      </c>
      <c r="L452" s="492">
        <v>-17.100000000000001</v>
      </c>
      <c r="M452" s="492">
        <v>-9.8000000000000007</v>
      </c>
      <c r="N452" s="492">
        <v>-15.8</v>
      </c>
      <c r="O452" s="492">
        <v>-8.8000000000000007</v>
      </c>
      <c r="P452" s="492">
        <v>-4.0999999999999996</v>
      </c>
      <c r="Q452" s="492">
        <v>-8.8000000000000007</v>
      </c>
      <c r="R452" s="492">
        <v>-11.2</v>
      </c>
      <c r="S452" s="492">
        <v>-12.9</v>
      </c>
    </row>
    <row r="453" spans="1:19">
      <c r="A453" s="491">
        <v>41436</v>
      </c>
      <c r="B453" s="494">
        <v>7.5529999999999999</v>
      </c>
      <c r="C453" s="492">
        <v>-13.4</v>
      </c>
      <c r="D453" s="492">
        <v>-14.6</v>
      </c>
      <c r="E453" s="492">
        <v>-15.8</v>
      </c>
      <c r="F453" s="492">
        <v>-13.1</v>
      </c>
      <c r="G453" s="492">
        <v>-21.2</v>
      </c>
      <c r="H453" s="492">
        <v>-16.600000000000001</v>
      </c>
      <c r="I453" s="492">
        <v>-14</v>
      </c>
      <c r="J453" s="492">
        <v>-8.9</v>
      </c>
      <c r="K453" s="492">
        <v>-21.3</v>
      </c>
      <c r="L453" s="492">
        <v>-17.2</v>
      </c>
      <c r="M453" s="492">
        <v>-9.6999999999999993</v>
      </c>
      <c r="N453" s="492">
        <v>-15.6</v>
      </c>
      <c r="O453" s="492">
        <v>-8.8000000000000007</v>
      </c>
      <c r="P453" s="492">
        <v>-4.2</v>
      </c>
      <c r="Q453" s="492">
        <v>-9.1</v>
      </c>
      <c r="R453" s="492">
        <v>-11.5</v>
      </c>
      <c r="S453" s="492">
        <v>-13.1</v>
      </c>
    </row>
    <row r="454" spans="1:19">
      <c r="A454" s="491">
        <v>41435</v>
      </c>
      <c r="B454" s="494">
        <v>7.64</v>
      </c>
      <c r="C454" s="492">
        <v>-12.4</v>
      </c>
      <c r="D454" s="492">
        <v>-14.1</v>
      </c>
      <c r="E454" s="492">
        <v>-15.4</v>
      </c>
      <c r="F454" s="492">
        <v>-12.6</v>
      </c>
      <c r="G454" s="492">
        <v>-20.399999999999999</v>
      </c>
      <c r="H454" s="492">
        <v>-16.100000000000001</v>
      </c>
      <c r="I454" s="492">
        <v>-13.5</v>
      </c>
      <c r="J454" s="492">
        <v>-8.6999999999999993</v>
      </c>
      <c r="K454" s="492">
        <v>-20.6</v>
      </c>
      <c r="L454" s="492">
        <v>-16.600000000000001</v>
      </c>
      <c r="M454" s="492">
        <v>-9.5</v>
      </c>
      <c r="N454" s="492">
        <v>-15.1</v>
      </c>
      <c r="O454" s="492">
        <v>-8.6</v>
      </c>
      <c r="P454" s="492">
        <v>-4.0999999999999996</v>
      </c>
      <c r="Q454" s="492">
        <v>-8.6</v>
      </c>
      <c r="R454" s="492">
        <v>-10.9</v>
      </c>
      <c r="S454" s="492">
        <v>-12.4</v>
      </c>
    </row>
    <row r="455" spans="1:19">
      <c r="A455" s="491">
        <v>41432</v>
      </c>
      <c r="B455" s="494">
        <v>7.6139999999999999</v>
      </c>
      <c r="C455" s="492">
        <v>-13</v>
      </c>
      <c r="D455" s="492">
        <v>-14.6</v>
      </c>
      <c r="E455" s="492">
        <v>-15.8</v>
      </c>
      <c r="F455" s="492">
        <v>-12.9</v>
      </c>
      <c r="G455" s="492">
        <v>-21.1</v>
      </c>
      <c r="H455" s="492">
        <v>-16.5</v>
      </c>
      <c r="I455" s="492">
        <v>-13.8</v>
      </c>
      <c r="J455" s="492">
        <v>-8.8000000000000007</v>
      </c>
      <c r="K455" s="492">
        <v>-21.2</v>
      </c>
      <c r="L455" s="492">
        <v>-17</v>
      </c>
      <c r="M455" s="492">
        <v>-9.6</v>
      </c>
      <c r="N455" s="492">
        <v>-15.3</v>
      </c>
      <c r="O455" s="492">
        <v>-8.6</v>
      </c>
      <c r="P455" s="492">
        <v>-4.0999999999999996</v>
      </c>
      <c r="Q455" s="492">
        <v>-9</v>
      </c>
      <c r="R455" s="492">
        <v>-11.3</v>
      </c>
      <c r="S455" s="492">
        <v>-13</v>
      </c>
    </row>
    <row r="456" spans="1:19">
      <c r="A456" s="491">
        <v>41431</v>
      </c>
      <c r="B456" s="494">
        <v>7.5270000000000001</v>
      </c>
      <c r="C456" s="492">
        <v>-14.5</v>
      </c>
      <c r="D456" s="492">
        <v>-15.3</v>
      </c>
      <c r="E456" s="492">
        <v>-16.100000000000001</v>
      </c>
      <c r="F456" s="492">
        <v>-13.2</v>
      </c>
      <c r="G456" s="492">
        <v>-22</v>
      </c>
      <c r="H456" s="492">
        <v>-16.8</v>
      </c>
      <c r="I456" s="492">
        <v>-14</v>
      </c>
      <c r="J456" s="492">
        <v>-8.9</v>
      </c>
      <c r="K456" s="492">
        <v>-21.7</v>
      </c>
      <c r="L456" s="492">
        <v>-17.3</v>
      </c>
      <c r="M456" s="492">
        <v>-9.6</v>
      </c>
      <c r="N456" s="492">
        <v>-15</v>
      </c>
      <c r="O456" s="492">
        <v>-8.4</v>
      </c>
      <c r="P456" s="492">
        <v>-4.0999999999999996</v>
      </c>
      <c r="Q456" s="492">
        <v>-9.5</v>
      </c>
      <c r="R456" s="492">
        <v>-11.9</v>
      </c>
      <c r="S456" s="492">
        <v>-13.5</v>
      </c>
    </row>
    <row r="457" spans="1:19">
      <c r="A457" s="491">
        <v>41430</v>
      </c>
      <c r="B457" s="494">
        <v>7.5860000000000003</v>
      </c>
      <c r="C457" s="492">
        <v>-13.6</v>
      </c>
      <c r="D457" s="492">
        <v>-14.8</v>
      </c>
      <c r="E457" s="492">
        <v>-15.9</v>
      </c>
      <c r="F457" s="492">
        <v>-13</v>
      </c>
      <c r="G457" s="492">
        <v>-21.5</v>
      </c>
      <c r="H457" s="492">
        <v>-16.600000000000001</v>
      </c>
      <c r="I457" s="492">
        <v>-13.8</v>
      </c>
      <c r="J457" s="492">
        <v>-8.9</v>
      </c>
      <c r="K457" s="492">
        <v>-22.4</v>
      </c>
      <c r="L457" s="492">
        <v>-17.8</v>
      </c>
      <c r="M457" s="492">
        <v>-9.6999999999999993</v>
      </c>
      <c r="N457" s="492">
        <v>-15.2</v>
      </c>
      <c r="O457" s="492">
        <v>-8.5</v>
      </c>
      <c r="P457" s="492">
        <v>-4.2</v>
      </c>
      <c r="Q457" s="492">
        <v>-9.4</v>
      </c>
      <c r="R457" s="492">
        <v>-11.7</v>
      </c>
      <c r="S457" s="492">
        <v>-13.2</v>
      </c>
    </row>
    <row r="458" spans="1:19">
      <c r="A458" s="491">
        <v>41429</v>
      </c>
      <c r="B458" s="494">
        <v>7.617</v>
      </c>
      <c r="C458" s="492">
        <v>-13.2</v>
      </c>
      <c r="D458" s="492">
        <v>-14.5</v>
      </c>
      <c r="E458" s="492">
        <v>-15.7</v>
      </c>
      <c r="F458" s="492">
        <v>-12.9</v>
      </c>
      <c r="G458" s="492">
        <v>-21.2</v>
      </c>
      <c r="H458" s="492">
        <v>-16.5</v>
      </c>
      <c r="I458" s="492">
        <v>-13.8</v>
      </c>
      <c r="J458" s="492">
        <v>-8.9</v>
      </c>
      <c r="K458" s="492">
        <v>-22.1</v>
      </c>
      <c r="L458" s="492">
        <v>-17.7</v>
      </c>
      <c r="M458" s="492">
        <v>-9.6999999999999993</v>
      </c>
      <c r="N458" s="492">
        <v>-15.5</v>
      </c>
      <c r="O458" s="492">
        <v>-8.8000000000000007</v>
      </c>
      <c r="P458" s="492">
        <v>-4.2</v>
      </c>
      <c r="Q458" s="492">
        <v>-9.1999999999999993</v>
      </c>
      <c r="R458" s="492">
        <v>-11.6</v>
      </c>
      <c r="S458" s="492">
        <v>-13</v>
      </c>
    </row>
    <row r="459" spans="1:19">
      <c r="A459" s="491">
        <v>41428</v>
      </c>
      <c r="B459" s="494">
        <v>7.5910000000000002</v>
      </c>
      <c r="C459" s="492">
        <v>-13.9</v>
      </c>
      <c r="D459" s="492">
        <v>-14.9</v>
      </c>
      <c r="E459" s="492">
        <v>-15.9</v>
      </c>
      <c r="F459" s="492">
        <v>-13.1</v>
      </c>
      <c r="G459" s="492">
        <v>-21.7</v>
      </c>
      <c r="H459" s="492">
        <v>-16.7</v>
      </c>
      <c r="I459" s="492">
        <v>-14</v>
      </c>
      <c r="J459" s="492">
        <v>-8.9</v>
      </c>
      <c r="K459" s="492">
        <v>-22.5</v>
      </c>
      <c r="L459" s="492">
        <v>-17.899999999999999</v>
      </c>
      <c r="M459" s="492">
        <v>-9.6999999999999993</v>
      </c>
      <c r="N459" s="492">
        <v>-15.5</v>
      </c>
      <c r="O459" s="492">
        <v>-8.8000000000000007</v>
      </c>
      <c r="P459" s="492">
        <v>-4.2</v>
      </c>
      <c r="Q459" s="492">
        <v>-9.4</v>
      </c>
      <c r="R459" s="492">
        <v>-11.8</v>
      </c>
      <c r="S459" s="492">
        <v>-13.3</v>
      </c>
    </row>
    <row r="460" spans="1:19">
      <c r="A460" s="491">
        <v>41425</v>
      </c>
      <c r="B460" s="494">
        <v>7.5830000000000002</v>
      </c>
      <c r="C460" s="492">
        <v>-14.3</v>
      </c>
      <c r="D460" s="492">
        <v>-14.7</v>
      </c>
      <c r="E460" s="492">
        <v>-15.9</v>
      </c>
      <c r="F460" s="492">
        <v>-13.3</v>
      </c>
      <c r="G460" s="492">
        <v>-21.3</v>
      </c>
      <c r="H460" s="492">
        <v>-16.7</v>
      </c>
      <c r="I460" s="492">
        <v>-14</v>
      </c>
      <c r="J460" s="492">
        <v>-8.8000000000000007</v>
      </c>
      <c r="K460" s="492">
        <v>-22.5</v>
      </c>
      <c r="L460" s="492">
        <v>-17.8</v>
      </c>
      <c r="M460" s="492">
        <v>-9.6999999999999993</v>
      </c>
      <c r="N460" s="492">
        <v>-15.5</v>
      </c>
      <c r="O460" s="492">
        <v>-8.6</v>
      </c>
      <c r="P460" s="492">
        <v>-4.2</v>
      </c>
      <c r="Q460" s="492">
        <v>-9.1999999999999993</v>
      </c>
      <c r="R460" s="492">
        <v>-11.7</v>
      </c>
      <c r="S460" s="492">
        <v>-13.3</v>
      </c>
    </row>
    <row r="461" spans="1:19">
      <c r="A461" s="491">
        <v>41424</v>
      </c>
      <c r="B461" s="494">
        <v>7.5359999999999996</v>
      </c>
      <c r="C461" s="492">
        <v>-15.2</v>
      </c>
      <c r="D461" s="492">
        <v>-15.8</v>
      </c>
      <c r="E461" s="492">
        <v>-16.600000000000001</v>
      </c>
      <c r="F461" s="492">
        <v>-13.6</v>
      </c>
      <c r="G461" s="492">
        <v>-22.9</v>
      </c>
      <c r="H461" s="492">
        <v>-17.3</v>
      </c>
      <c r="I461" s="492">
        <v>-14.3</v>
      </c>
      <c r="J461" s="492">
        <v>-9</v>
      </c>
      <c r="K461" s="492">
        <v>-23.4</v>
      </c>
      <c r="L461" s="492">
        <v>-18.100000000000001</v>
      </c>
      <c r="M461" s="492">
        <v>-9.9</v>
      </c>
      <c r="N461" s="492">
        <v>-15.4</v>
      </c>
      <c r="O461" s="492">
        <v>-8.5</v>
      </c>
      <c r="P461" s="492">
        <v>-4.0999999999999996</v>
      </c>
      <c r="Q461" s="492">
        <v>-9.8000000000000007</v>
      </c>
      <c r="R461" s="492">
        <v>-12.2</v>
      </c>
      <c r="S461" s="492">
        <v>-13.9</v>
      </c>
    </row>
    <row r="462" spans="1:19">
      <c r="A462" s="491">
        <v>41423</v>
      </c>
      <c r="B462" s="494">
        <v>7.5620000000000003</v>
      </c>
      <c r="C462" s="492">
        <v>-14.9</v>
      </c>
      <c r="D462" s="492">
        <v>-15.5</v>
      </c>
      <c r="E462" s="492">
        <v>-16.5</v>
      </c>
      <c r="F462" s="492">
        <v>-13.5</v>
      </c>
      <c r="G462" s="492">
        <v>-22.6</v>
      </c>
      <c r="H462" s="492">
        <v>-17.2</v>
      </c>
      <c r="I462" s="492">
        <v>-14.2</v>
      </c>
      <c r="J462" s="492">
        <v>-9</v>
      </c>
      <c r="K462" s="492">
        <v>-23.2</v>
      </c>
      <c r="L462" s="492">
        <v>-17.899999999999999</v>
      </c>
      <c r="M462" s="492">
        <v>-9.9</v>
      </c>
      <c r="N462" s="492">
        <v>-15.4</v>
      </c>
      <c r="O462" s="492">
        <v>-8.6999999999999993</v>
      </c>
      <c r="P462" s="492">
        <v>-4.0999999999999996</v>
      </c>
      <c r="Q462" s="492">
        <v>-9.5</v>
      </c>
      <c r="R462" s="492">
        <v>-11.9</v>
      </c>
      <c r="S462" s="492">
        <v>-13.5</v>
      </c>
    </row>
    <row r="463" spans="1:19">
      <c r="A463" s="491">
        <v>41422</v>
      </c>
      <c r="B463" s="494">
        <v>7.6180000000000003</v>
      </c>
      <c r="C463" s="492">
        <v>-14.2</v>
      </c>
      <c r="D463" s="492">
        <v>-15.3</v>
      </c>
      <c r="E463" s="492">
        <v>-16.5</v>
      </c>
      <c r="F463" s="492">
        <v>-13.5</v>
      </c>
      <c r="G463" s="492">
        <v>-22.3</v>
      </c>
      <c r="H463" s="492">
        <v>-17.2</v>
      </c>
      <c r="I463" s="492">
        <v>-14.2</v>
      </c>
      <c r="J463" s="492">
        <v>-9.1</v>
      </c>
      <c r="K463" s="492">
        <v>-23.2</v>
      </c>
      <c r="L463" s="492">
        <v>-17.899999999999999</v>
      </c>
      <c r="M463" s="492">
        <v>-9.9</v>
      </c>
      <c r="N463" s="492">
        <v>-15.8</v>
      </c>
      <c r="O463" s="492">
        <v>-8.8000000000000007</v>
      </c>
      <c r="P463" s="492">
        <v>-4.2</v>
      </c>
      <c r="Q463" s="492">
        <v>-9.4</v>
      </c>
      <c r="R463" s="492">
        <v>-11.8</v>
      </c>
      <c r="S463" s="492">
        <v>-13.4</v>
      </c>
    </row>
    <row r="464" spans="1:19">
      <c r="A464" s="491">
        <v>41418</v>
      </c>
      <c r="B464" s="494">
        <v>7.3849999999999998</v>
      </c>
      <c r="C464" s="492">
        <v>-18.2</v>
      </c>
      <c r="D464" s="492">
        <v>-17.399999999999999</v>
      </c>
      <c r="E464" s="492">
        <v>-17.5</v>
      </c>
      <c r="F464" s="492">
        <v>-14.3</v>
      </c>
      <c r="G464" s="492">
        <v>-25.1</v>
      </c>
      <c r="H464" s="492">
        <v>-18.2</v>
      </c>
      <c r="I464" s="492">
        <v>-14.9</v>
      </c>
      <c r="J464" s="492">
        <v>-9.1999999999999993</v>
      </c>
      <c r="K464" s="492">
        <v>-24.6</v>
      </c>
      <c r="L464" s="492">
        <v>-18.7</v>
      </c>
      <c r="M464" s="492">
        <v>-10</v>
      </c>
      <c r="N464" s="492">
        <v>-15.3</v>
      </c>
      <c r="O464" s="492">
        <v>-8.5</v>
      </c>
      <c r="P464" s="492">
        <v>-4</v>
      </c>
      <c r="Q464" s="492">
        <v>-10.8</v>
      </c>
      <c r="R464" s="492">
        <v>-13.7</v>
      </c>
      <c r="S464" s="492">
        <v>-15.1</v>
      </c>
    </row>
    <row r="465" spans="1:19">
      <c r="A465" s="491">
        <v>41417</v>
      </c>
      <c r="B465" s="494">
        <v>7.3979999999999997</v>
      </c>
      <c r="C465" s="492">
        <v>-17.8</v>
      </c>
      <c r="D465" s="492">
        <v>-17.3</v>
      </c>
      <c r="E465" s="492">
        <v>-17.399999999999999</v>
      </c>
      <c r="F465" s="492">
        <v>-14.3</v>
      </c>
      <c r="G465" s="492">
        <v>-24.9</v>
      </c>
      <c r="H465" s="492">
        <v>-18.2</v>
      </c>
      <c r="I465" s="492">
        <v>-14.8</v>
      </c>
      <c r="J465" s="492">
        <v>-9.1999999999999993</v>
      </c>
      <c r="K465" s="492">
        <v>-24.5</v>
      </c>
      <c r="L465" s="492">
        <v>-18.600000000000001</v>
      </c>
      <c r="M465" s="492">
        <v>-10</v>
      </c>
      <c r="N465" s="492">
        <v>-15.3</v>
      </c>
      <c r="O465" s="492">
        <v>-8.6</v>
      </c>
      <c r="P465" s="492">
        <v>-4</v>
      </c>
      <c r="Q465" s="492">
        <v>-10.7</v>
      </c>
      <c r="R465" s="492">
        <v>-13.5</v>
      </c>
      <c r="S465" s="492">
        <v>-15</v>
      </c>
    </row>
    <row r="466" spans="1:19">
      <c r="A466" s="491">
        <v>41416</v>
      </c>
      <c r="B466" s="494">
        <v>7.3440000000000003</v>
      </c>
      <c r="C466" s="492">
        <v>-18.7</v>
      </c>
      <c r="D466" s="492">
        <v>-17.600000000000001</v>
      </c>
      <c r="E466" s="492">
        <v>-17.600000000000001</v>
      </c>
      <c r="F466" s="492">
        <v>-14.3</v>
      </c>
      <c r="G466" s="492">
        <v>-25.3</v>
      </c>
      <c r="H466" s="492">
        <v>-18.3</v>
      </c>
      <c r="I466" s="492">
        <v>-14.8</v>
      </c>
      <c r="J466" s="492">
        <v>-9.1999999999999993</v>
      </c>
      <c r="K466" s="492">
        <v>-24.6</v>
      </c>
      <c r="L466" s="492">
        <v>-18.5</v>
      </c>
      <c r="M466" s="492">
        <v>-10</v>
      </c>
      <c r="N466" s="492">
        <v>-15.2</v>
      </c>
      <c r="O466" s="492">
        <v>-8.5</v>
      </c>
      <c r="P466" s="492">
        <v>-4</v>
      </c>
      <c r="Q466" s="492">
        <v>-10.9</v>
      </c>
      <c r="R466" s="492">
        <v>-13.9</v>
      </c>
      <c r="S466" s="492">
        <v>-15.2</v>
      </c>
    </row>
    <row r="467" spans="1:19">
      <c r="A467" s="491">
        <v>41415</v>
      </c>
      <c r="B467" s="494">
        <v>7.1059999999999999</v>
      </c>
      <c r="C467" s="492">
        <v>-22.3</v>
      </c>
      <c r="D467" s="492">
        <v>-18.7</v>
      </c>
      <c r="E467" s="492">
        <v>-18.3</v>
      </c>
      <c r="F467" s="492">
        <v>-14.4</v>
      </c>
      <c r="G467" s="492">
        <v>-26.9</v>
      </c>
      <c r="H467" s="492">
        <v>-19.2</v>
      </c>
      <c r="I467" s="492">
        <v>-14.8</v>
      </c>
      <c r="J467" s="492">
        <v>-9</v>
      </c>
      <c r="K467" s="492">
        <v>-25.4</v>
      </c>
      <c r="L467" s="492">
        <v>-18.3</v>
      </c>
      <c r="M467" s="492">
        <v>-9.6999999999999993</v>
      </c>
      <c r="N467" s="492">
        <v>-14.4</v>
      </c>
      <c r="O467" s="492">
        <v>-8.1</v>
      </c>
      <c r="P467" s="492">
        <v>-3.8</v>
      </c>
      <c r="Q467" s="492">
        <v>-11.9</v>
      </c>
      <c r="R467" s="492">
        <v>-15.7</v>
      </c>
      <c r="S467" s="492">
        <v>-16</v>
      </c>
    </row>
    <row r="468" spans="1:19">
      <c r="A468" s="491">
        <v>41414</v>
      </c>
      <c r="B468" s="494">
        <v>7.21</v>
      </c>
      <c r="C468" s="492">
        <v>-20.9</v>
      </c>
      <c r="D468" s="492">
        <v>-18.2</v>
      </c>
      <c r="E468" s="492">
        <v>-18</v>
      </c>
      <c r="F468" s="492">
        <v>-14.3</v>
      </c>
      <c r="G468" s="492">
        <v>-26.2</v>
      </c>
      <c r="H468" s="492">
        <v>-18.8</v>
      </c>
      <c r="I468" s="492">
        <v>-14.7</v>
      </c>
      <c r="J468" s="492">
        <v>-9</v>
      </c>
      <c r="K468" s="492">
        <v>-25.2</v>
      </c>
      <c r="L468" s="492">
        <v>-18.2</v>
      </c>
      <c r="M468" s="492">
        <v>-9.8000000000000007</v>
      </c>
      <c r="N468" s="492">
        <v>-14.6</v>
      </c>
      <c r="O468" s="492">
        <v>-8.3000000000000007</v>
      </c>
      <c r="P468" s="492">
        <v>-3.9</v>
      </c>
      <c r="Q468" s="492">
        <v>-11.5</v>
      </c>
      <c r="R468" s="492">
        <v>-15</v>
      </c>
      <c r="S468" s="492">
        <v>-15.7</v>
      </c>
    </row>
    <row r="469" spans="1:19">
      <c r="A469" s="491">
        <v>41411</v>
      </c>
      <c r="B469" s="494">
        <v>7.157</v>
      </c>
      <c r="C469" s="492">
        <v>-21.7</v>
      </c>
      <c r="D469" s="492">
        <v>-18.7</v>
      </c>
      <c r="E469" s="492">
        <v>-18.2</v>
      </c>
      <c r="F469" s="492">
        <v>-14.5</v>
      </c>
      <c r="G469" s="492">
        <v>-26.8</v>
      </c>
      <c r="H469" s="492">
        <v>-19.100000000000001</v>
      </c>
      <c r="I469" s="492">
        <v>-15</v>
      </c>
      <c r="J469" s="492">
        <v>-9.1999999999999993</v>
      </c>
      <c r="K469" s="492">
        <v>-25.4</v>
      </c>
      <c r="L469" s="492">
        <v>-18.5</v>
      </c>
      <c r="M469" s="492">
        <v>-10</v>
      </c>
      <c r="N469" s="492">
        <v>-14.8</v>
      </c>
      <c r="O469" s="492">
        <v>-8.3000000000000007</v>
      </c>
      <c r="P469" s="492">
        <v>-3.9</v>
      </c>
      <c r="Q469" s="492">
        <v>-11.9</v>
      </c>
      <c r="R469" s="492">
        <v>-15.7</v>
      </c>
      <c r="S469" s="492">
        <v>-16.100000000000001</v>
      </c>
    </row>
    <row r="470" spans="1:19">
      <c r="A470" s="491">
        <v>41410</v>
      </c>
      <c r="B470" s="494">
        <v>6.86</v>
      </c>
      <c r="C470" s="492">
        <v>-25.7</v>
      </c>
      <c r="D470" s="492">
        <v>-20</v>
      </c>
      <c r="E470" s="492">
        <v>-19.399999999999999</v>
      </c>
      <c r="F470" s="492">
        <v>-14.8</v>
      </c>
      <c r="G470" s="492">
        <v>-29</v>
      </c>
      <c r="H470" s="492">
        <v>-20.6</v>
      </c>
      <c r="I470" s="492">
        <v>-15.2</v>
      </c>
      <c r="J470" s="492">
        <v>-9.3000000000000007</v>
      </c>
      <c r="K470" s="492">
        <v>-26.8</v>
      </c>
      <c r="L470" s="492">
        <v>-18.399999999999999</v>
      </c>
      <c r="M470" s="492">
        <v>-10</v>
      </c>
      <c r="N470" s="492">
        <v>-13.9</v>
      </c>
      <c r="O470" s="492">
        <v>-7.9</v>
      </c>
      <c r="P470" s="492">
        <v>-3.8</v>
      </c>
      <c r="Q470" s="492">
        <v>-13.2</v>
      </c>
      <c r="R470" s="492">
        <v>-18.3</v>
      </c>
      <c r="S470" s="492">
        <v>-17</v>
      </c>
    </row>
    <row r="471" spans="1:19">
      <c r="A471" s="491">
        <v>41409</v>
      </c>
      <c r="B471" s="494">
        <v>7.1109999999999998</v>
      </c>
      <c r="C471" s="492">
        <v>-22.5</v>
      </c>
      <c r="D471" s="492">
        <v>-19</v>
      </c>
      <c r="E471" s="492">
        <v>-18.5</v>
      </c>
      <c r="F471" s="492">
        <v>-14.7</v>
      </c>
      <c r="G471" s="492">
        <v>-27.4</v>
      </c>
      <c r="H471" s="492">
        <v>-19.600000000000001</v>
      </c>
      <c r="I471" s="492">
        <v>-15.2</v>
      </c>
      <c r="J471" s="492">
        <v>-9.4</v>
      </c>
      <c r="K471" s="492">
        <v>-26</v>
      </c>
      <c r="L471" s="492">
        <v>-18.7</v>
      </c>
      <c r="M471" s="492">
        <v>-10.199999999999999</v>
      </c>
      <c r="N471" s="492">
        <v>-14.6</v>
      </c>
      <c r="O471" s="492">
        <v>-8.1999999999999993</v>
      </c>
      <c r="P471" s="492">
        <v>-3.8</v>
      </c>
      <c r="Q471" s="492">
        <v>-12.1</v>
      </c>
      <c r="R471" s="492">
        <v>-16.2</v>
      </c>
      <c r="S471" s="492">
        <v>-16.399999999999999</v>
      </c>
    </row>
    <row r="472" spans="1:19">
      <c r="A472" s="491">
        <v>41408</v>
      </c>
      <c r="B472" s="494">
        <v>7.0970000000000004</v>
      </c>
      <c r="C472" s="492">
        <v>-22.6</v>
      </c>
      <c r="D472" s="492">
        <v>-18.899999999999999</v>
      </c>
      <c r="E472" s="492">
        <v>-18.600000000000001</v>
      </c>
      <c r="F472" s="492">
        <v>-14.7</v>
      </c>
      <c r="G472" s="492">
        <v>-27.3</v>
      </c>
      <c r="H472" s="492">
        <v>-19.7</v>
      </c>
      <c r="I472" s="492">
        <v>-15.1</v>
      </c>
      <c r="J472" s="492">
        <v>-9.3000000000000007</v>
      </c>
      <c r="K472" s="492">
        <v>-26.2</v>
      </c>
      <c r="L472" s="492">
        <v>-18.600000000000001</v>
      </c>
      <c r="M472" s="492">
        <v>-10.1</v>
      </c>
      <c r="N472" s="492">
        <v>-14.6</v>
      </c>
      <c r="O472" s="492">
        <v>-8.1</v>
      </c>
      <c r="P472" s="492">
        <v>-3.8</v>
      </c>
      <c r="Q472" s="492">
        <v>-12.2</v>
      </c>
      <c r="R472" s="492">
        <v>-16.5</v>
      </c>
      <c r="S472" s="492">
        <v>-16.600000000000001</v>
      </c>
    </row>
    <row r="473" spans="1:19">
      <c r="A473" s="491">
        <v>41407</v>
      </c>
      <c r="B473" s="494">
        <v>7.008</v>
      </c>
      <c r="C473" s="492">
        <v>-23.8</v>
      </c>
      <c r="D473" s="492">
        <v>-19.3</v>
      </c>
      <c r="E473" s="492">
        <v>-19</v>
      </c>
      <c r="F473" s="492">
        <v>-14.8</v>
      </c>
      <c r="G473" s="492">
        <v>-27.9</v>
      </c>
      <c r="H473" s="492">
        <v>-20.2</v>
      </c>
      <c r="I473" s="492">
        <v>-15.2</v>
      </c>
      <c r="J473" s="492">
        <v>-9.4</v>
      </c>
      <c r="K473" s="492">
        <v>-26.8</v>
      </c>
      <c r="L473" s="492">
        <v>-18.600000000000001</v>
      </c>
      <c r="M473" s="492">
        <v>-10.199999999999999</v>
      </c>
      <c r="N473" s="492">
        <v>-14.7</v>
      </c>
      <c r="O473" s="492">
        <v>-8.3000000000000007</v>
      </c>
      <c r="P473" s="492">
        <v>-3.9</v>
      </c>
      <c r="Q473" s="492">
        <v>-12.6</v>
      </c>
      <c r="R473" s="492">
        <v>-17.3</v>
      </c>
      <c r="S473" s="492">
        <v>-17</v>
      </c>
    </row>
    <row r="474" spans="1:19">
      <c r="A474" s="491">
        <v>41404</v>
      </c>
      <c r="B474" s="494">
        <v>6.9160000000000004</v>
      </c>
      <c r="C474" s="492">
        <v>-24.9</v>
      </c>
      <c r="D474" s="492">
        <v>-19.899999999999999</v>
      </c>
      <c r="E474" s="492">
        <v>-19.3</v>
      </c>
      <c r="F474" s="492">
        <v>-15</v>
      </c>
      <c r="G474" s="492">
        <v>-28.7</v>
      </c>
      <c r="H474" s="492">
        <v>-20.5</v>
      </c>
      <c r="I474" s="492">
        <v>-15.4</v>
      </c>
      <c r="J474" s="492">
        <v>-9.6</v>
      </c>
      <c r="K474" s="492">
        <v>-27.3</v>
      </c>
      <c r="L474" s="492">
        <v>-19</v>
      </c>
      <c r="M474" s="492">
        <v>-10.4</v>
      </c>
      <c r="N474" s="492">
        <v>-14.8</v>
      </c>
      <c r="O474" s="492">
        <v>-8.4</v>
      </c>
      <c r="P474" s="492">
        <v>-4</v>
      </c>
      <c r="Q474" s="492">
        <v>-13.2</v>
      </c>
      <c r="R474" s="492">
        <v>-18.3</v>
      </c>
      <c r="S474" s="492">
        <v>-17.3</v>
      </c>
    </row>
    <row r="475" spans="1:19">
      <c r="A475" s="491">
        <v>41403</v>
      </c>
      <c r="B475" s="494">
        <v>6.6790000000000003</v>
      </c>
      <c r="C475" s="492">
        <v>-27.4</v>
      </c>
      <c r="D475" s="492">
        <v>-20.5</v>
      </c>
      <c r="E475" s="492">
        <v>-19.8</v>
      </c>
      <c r="F475" s="492">
        <v>-14.8</v>
      </c>
      <c r="G475" s="492">
        <v>-29.7</v>
      </c>
      <c r="H475" s="492">
        <v>-21.2</v>
      </c>
      <c r="I475" s="492">
        <v>-15.3</v>
      </c>
      <c r="J475" s="492">
        <v>-9.5</v>
      </c>
      <c r="K475" s="492">
        <v>-27.4</v>
      </c>
      <c r="L475" s="492">
        <v>-18.3</v>
      </c>
      <c r="M475" s="492">
        <v>-10.199999999999999</v>
      </c>
      <c r="N475" s="492">
        <v>-13.9</v>
      </c>
      <c r="O475" s="492">
        <v>-8.1</v>
      </c>
      <c r="P475" s="492">
        <v>-3.8</v>
      </c>
      <c r="Q475" s="492">
        <v>-14.1</v>
      </c>
      <c r="R475" s="492">
        <v>-20.100000000000001</v>
      </c>
      <c r="S475" s="492">
        <v>-17.600000000000001</v>
      </c>
    </row>
    <row r="476" spans="1:19">
      <c r="A476" s="491">
        <v>41402</v>
      </c>
      <c r="B476" s="494">
        <v>6.673</v>
      </c>
      <c r="C476" s="492">
        <v>-27.6</v>
      </c>
      <c r="D476" s="492">
        <v>-20.5</v>
      </c>
      <c r="E476" s="492">
        <v>-20</v>
      </c>
      <c r="F476" s="492">
        <v>-14.9</v>
      </c>
      <c r="G476" s="492">
        <v>-29.9</v>
      </c>
      <c r="H476" s="492">
        <v>-21.6</v>
      </c>
      <c r="I476" s="492">
        <v>-15.5</v>
      </c>
      <c r="J476" s="492">
        <v>-9.6</v>
      </c>
      <c r="K476" s="492">
        <v>-27.9</v>
      </c>
      <c r="L476" s="492">
        <v>-18.7</v>
      </c>
      <c r="M476" s="492">
        <v>-10.5</v>
      </c>
      <c r="N476" s="492">
        <v>-14.3</v>
      </c>
      <c r="O476" s="492">
        <v>-8.1999999999999993</v>
      </c>
      <c r="P476" s="492">
        <v>-3.9</v>
      </c>
      <c r="Q476" s="492">
        <v>-14.3</v>
      </c>
      <c r="R476" s="492">
        <v>-20.7</v>
      </c>
      <c r="S476" s="492">
        <v>-17.8</v>
      </c>
    </row>
    <row r="477" spans="1:19">
      <c r="A477" s="491">
        <v>41401</v>
      </c>
      <c r="B477" s="494">
        <v>6.726</v>
      </c>
      <c r="C477" s="492">
        <v>-27</v>
      </c>
      <c r="D477" s="492">
        <v>-20.3</v>
      </c>
      <c r="E477" s="492">
        <v>-19.899999999999999</v>
      </c>
      <c r="F477" s="492">
        <v>-14.9</v>
      </c>
      <c r="G477" s="492">
        <v>-29.6</v>
      </c>
      <c r="H477" s="492">
        <v>-21.4</v>
      </c>
      <c r="I477" s="492">
        <v>-15.5</v>
      </c>
      <c r="J477" s="492">
        <v>-9.6</v>
      </c>
      <c r="K477" s="492">
        <v>-27.8</v>
      </c>
      <c r="L477" s="492">
        <v>-18.8</v>
      </c>
      <c r="M477" s="492">
        <v>-10.4</v>
      </c>
      <c r="N477" s="492">
        <v>-14.2</v>
      </c>
      <c r="O477" s="492">
        <v>-8.4</v>
      </c>
      <c r="P477" s="492">
        <v>-3.9</v>
      </c>
      <c r="Q477" s="492">
        <v>-13.9</v>
      </c>
      <c r="R477" s="492">
        <v>-20.6</v>
      </c>
      <c r="S477" s="492">
        <v>-17.7</v>
      </c>
    </row>
    <row r="478" spans="1:19">
      <c r="A478" s="491">
        <v>41400</v>
      </c>
      <c r="B478" s="494">
        <v>6.6849999999999996</v>
      </c>
      <c r="C478" s="492">
        <v>-27.5</v>
      </c>
      <c r="D478" s="492">
        <v>-20.399999999999999</v>
      </c>
      <c r="E478" s="492">
        <v>-20</v>
      </c>
      <c r="F478" s="492">
        <v>-15</v>
      </c>
      <c r="G478" s="492">
        <v>-29.8</v>
      </c>
      <c r="H478" s="492">
        <v>-21.5</v>
      </c>
      <c r="I478" s="492">
        <v>-15.6</v>
      </c>
      <c r="J478" s="492">
        <v>-9.6999999999999993</v>
      </c>
      <c r="K478" s="492">
        <v>-28</v>
      </c>
      <c r="L478" s="492">
        <v>-19</v>
      </c>
      <c r="M478" s="492">
        <v>-10.7</v>
      </c>
      <c r="N478" s="492">
        <v>-14.5</v>
      </c>
      <c r="O478" s="492">
        <v>-8.6</v>
      </c>
      <c r="P478" s="492">
        <v>-3.9</v>
      </c>
      <c r="Q478" s="492">
        <v>-14.2</v>
      </c>
      <c r="R478" s="492">
        <v>-20.9</v>
      </c>
      <c r="S478" s="492">
        <v>-18.3</v>
      </c>
    </row>
    <row r="479" spans="1:19">
      <c r="A479" s="491">
        <v>41397</v>
      </c>
      <c r="B479" s="494">
        <v>6.6310000000000002</v>
      </c>
      <c r="C479" s="492">
        <v>-28.2</v>
      </c>
      <c r="D479" s="492">
        <v>-20.7</v>
      </c>
      <c r="E479" s="492">
        <v>-20.3</v>
      </c>
      <c r="F479" s="492">
        <v>-15.1</v>
      </c>
      <c r="G479" s="492">
        <v>-30.5</v>
      </c>
      <c r="H479" s="492">
        <v>-22</v>
      </c>
      <c r="I479" s="492">
        <v>-16</v>
      </c>
      <c r="J479" s="492">
        <v>-9.9</v>
      </c>
      <c r="K479" s="492">
        <v>-28.4</v>
      </c>
      <c r="L479" s="492">
        <v>-19</v>
      </c>
      <c r="M479" s="492">
        <v>-10.6</v>
      </c>
      <c r="N479" s="492">
        <v>-14.5</v>
      </c>
      <c r="O479" s="492">
        <v>-8.6</v>
      </c>
      <c r="P479" s="492">
        <v>-3.9</v>
      </c>
      <c r="Q479" s="492">
        <v>-14.9</v>
      </c>
      <c r="R479" s="492">
        <v>-21.8</v>
      </c>
      <c r="S479" s="492">
        <v>-18.600000000000001</v>
      </c>
    </row>
    <row r="480" spans="1:19">
      <c r="A480" s="491">
        <v>41396</v>
      </c>
      <c r="B480" s="494">
        <v>6.335</v>
      </c>
      <c r="C480" s="492">
        <v>-31.4</v>
      </c>
      <c r="D480" s="492">
        <v>-21.6</v>
      </c>
      <c r="E480" s="492">
        <v>-21.7</v>
      </c>
      <c r="F480" s="492">
        <v>-15.4</v>
      </c>
      <c r="G480" s="492">
        <v>-32.4</v>
      </c>
      <c r="H480" s="492">
        <v>-23.8</v>
      </c>
      <c r="I480" s="492">
        <v>-16.2</v>
      </c>
      <c r="J480" s="492">
        <v>-9.9</v>
      </c>
      <c r="K480" s="492">
        <v>-29.8</v>
      </c>
      <c r="L480" s="492">
        <v>-19</v>
      </c>
      <c r="M480" s="492">
        <v>-10.6</v>
      </c>
      <c r="N480" s="492">
        <v>-13.8</v>
      </c>
      <c r="O480" s="492">
        <v>-8.3000000000000007</v>
      </c>
      <c r="P480" s="492">
        <v>-3.8</v>
      </c>
      <c r="Q480" s="492">
        <v>-16.899999999999999</v>
      </c>
      <c r="R480" s="492">
        <v>-25.1</v>
      </c>
      <c r="S480" s="492">
        <v>-19.3</v>
      </c>
    </row>
    <row r="481" spans="1:19">
      <c r="A481" s="491">
        <v>41395</v>
      </c>
      <c r="B481" s="494">
        <v>6.27</v>
      </c>
      <c r="C481" s="492">
        <v>-31.9</v>
      </c>
      <c r="D481" s="492">
        <v>-21.6</v>
      </c>
      <c r="E481" s="492">
        <v>-21.8</v>
      </c>
      <c r="F481" s="492">
        <v>-15.3</v>
      </c>
      <c r="G481" s="492">
        <v>-32.700000000000003</v>
      </c>
      <c r="H481" s="492">
        <v>-23.9</v>
      </c>
      <c r="I481" s="492">
        <v>-16.100000000000001</v>
      </c>
      <c r="J481" s="492">
        <v>-9.8000000000000007</v>
      </c>
      <c r="K481" s="492">
        <v>-29.7</v>
      </c>
      <c r="L481" s="492">
        <v>-18.7</v>
      </c>
      <c r="M481" s="492">
        <v>-10.5</v>
      </c>
      <c r="N481" s="492">
        <v>-13.7</v>
      </c>
      <c r="O481" s="492">
        <v>-8.1999999999999993</v>
      </c>
      <c r="P481" s="492">
        <v>-3.8</v>
      </c>
      <c r="Q481" s="492">
        <v>-17.600000000000001</v>
      </c>
      <c r="R481" s="492">
        <v>-25.9</v>
      </c>
      <c r="S481" s="492">
        <v>-19.399999999999999</v>
      </c>
    </row>
    <row r="482" spans="1:19">
      <c r="A482" s="491">
        <v>41394</v>
      </c>
      <c r="B482" s="494">
        <v>6.3730000000000002</v>
      </c>
      <c r="C482" s="492">
        <v>-30.9</v>
      </c>
      <c r="D482" s="492">
        <v>-21.5</v>
      </c>
      <c r="E482" s="492">
        <v>-21.4</v>
      </c>
      <c r="F482" s="492">
        <v>-15.3</v>
      </c>
      <c r="G482" s="492">
        <v>-32</v>
      </c>
      <c r="H482" s="492">
        <v>-23.4</v>
      </c>
      <c r="I482" s="492">
        <v>-15.9</v>
      </c>
      <c r="J482" s="492">
        <v>-9.8000000000000007</v>
      </c>
      <c r="K482" s="492">
        <v>-29.4</v>
      </c>
      <c r="L482" s="492">
        <v>-18.899999999999999</v>
      </c>
      <c r="M482" s="492">
        <v>-10.6</v>
      </c>
      <c r="N482" s="492">
        <v>-13.8</v>
      </c>
      <c r="O482" s="492">
        <v>-8.1999999999999993</v>
      </c>
      <c r="P482" s="492">
        <v>-3.8</v>
      </c>
      <c r="Q482" s="492">
        <v>-16.600000000000001</v>
      </c>
      <c r="R482" s="492">
        <v>-24.7</v>
      </c>
      <c r="S482" s="492">
        <v>-19.3</v>
      </c>
    </row>
    <row r="483" spans="1:19">
      <c r="A483" s="491">
        <v>41393</v>
      </c>
      <c r="B483" s="494">
        <v>6.41</v>
      </c>
      <c r="C483" s="492">
        <v>-30.6</v>
      </c>
      <c r="D483" s="492">
        <v>-21.6</v>
      </c>
      <c r="E483" s="492">
        <v>-21.3</v>
      </c>
      <c r="F483" s="492">
        <v>-15.3</v>
      </c>
      <c r="G483" s="492">
        <v>-32</v>
      </c>
      <c r="H483" s="492">
        <v>-23.3</v>
      </c>
      <c r="I483" s="492">
        <v>-16</v>
      </c>
      <c r="J483" s="492">
        <v>-9.8000000000000007</v>
      </c>
      <c r="K483" s="492">
        <v>-29.4</v>
      </c>
      <c r="L483" s="492">
        <v>-19</v>
      </c>
      <c r="M483" s="492">
        <v>-10.7</v>
      </c>
      <c r="N483" s="492">
        <v>-13.9</v>
      </c>
      <c r="O483" s="492">
        <v>-8.3000000000000007</v>
      </c>
      <c r="P483" s="492">
        <v>-3.8</v>
      </c>
      <c r="Q483" s="492">
        <v>-16.100000000000001</v>
      </c>
      <c r="R483" s="492">
        <v>-24</v>
      </c>
      <c r="S483" s="492">
        <v>-19.3</v>
      </c>
    </row>
    <row r="484" spans="1:19">
      <c r="A484" s="491">
        <v>41390</v>
      </c>
      <c r="B484" s="494">
        <v>6.4089999999999998</v>
      </c>
      <c r="C484" s="492">
        <v>-30.7</v>
      </c>
      <c r="D484" s="492">
        <v>-21.7</v>
      </c>
      <c r="E484" s="492">
        <v>-21.4</v>
      </c>
      <c r="F484" s="492">
        <v>-15.4</v>
      </c>
      <c r="G484" s="492">
        <v>-32.299999999999997</v>
      </c>
      <c r="H484" s="492">
        <v>-23.5</v>
      </c>
      <c r="I484" s="492">
        <v>-16.2</v>
      </c>
      <c r="J484" s="492">
        <v>-9.9</v>
      </c>
      <c r="K484" s="492">
        <v>-29.8</v>
      </c>
      <c r="L484" s="492">
        <v>-19.2</v>
      </c>
      <c r="M484" s="492">
        <v>-10.8</v>
      </c>
      <c r="N484" s="492">
        <v>-13.9</v>
      </c>
      <c r="O484" s="492">
        <v>-8.3000000000000007</v>
      </c>
      <c r="P484" s="492">
        <v>-3.8</v>
      </c>
      <c r="Q484" s="492">
        <v>-16.2</v>
      </c>
      <c r="R484" s="492">
        <v>-24</v>
      </c>
      <c r="S484" s="492">
        <v>-19.399999999999999</v>
      </c>
    </row>
    <row r="485" spans="1:19">
      <c r="A485" s="491">
        <v>41389</v>
      </c>
      <c r="B485" s="494">
        <v>6.56</v>
      </c>
      <c r="C485" s="492">
        <v>-29.1</v>
      </c>
      <c r="D485" s="492">
        <v>-21.3</v>
      </c>
      <c r="E485" s="492">
        <v>-20.8</v>
      </c>
      <c r="F485" s="492">
        <v>-15.4</v>
      </c>
      <c r="G485" s="492">
        <v>-31.4</v>
      </c>
      <c r="H485" s="492">
        <v>-22.7</v>
      </c>
      <c r="I485" s="492">
        <v>-16.2</v>
      </c>
      <c r="J485" s="492">
        <v>-10</v>
      </c>
      <c r="K485" s="492">
        <v>-29.3</v>
      </c>
      <c r="L485" s="492">
        <v>-19.399999999999999</v>
      </c>
      <c r="M485" s="492">
        <v>-10.8</v>
      </c>
      <c r="N485" s="492">
        <v>-14.2</v>
      </c>
      <c r="O485" s="492">
        <v>-8.3000000000000007</v>
      </c>
      <c r="P485" s="492">
        <v>-3.9</v>
      </c>
      <c r="Q485" s="492">
        <v>-15.3</v>
      </c>
      <c r="R485" s="492">
        <v>-22.5</v>
      </c>
      <c r="S485" s="492">
        <v>-19.100000000000001</v>
      </c>
    </row>
    <row r="486" spans="1:19">
      <c r="A486" s="491">
        <v>41388</v>
      </c>
      <c r="B486" s="494">
        <v>6.5579999999999998</v>
      </c>
      <c r="C486" s="492">
        <v>-29.2</v>
      </c>
      <c r="D486" s="492">
        <v>-21.3</v>
      </c>
      <c r="E486" s="492">
        <v>-20.9</v>
      </c>
      <c r="F486" s="492">
        <v>-15.5</v>
      </c>
      <c r="G486" s="492">
        <v>-31.5</v>
      </c>
      <c r="H486" s="492">
        <v>-22.8</v>
      </c>
      <c r="I486" s="492">
        <v>-16.3</v>
      </c>
      <c r="J486" s="492">
        <v>-10.1</v>
      </c>
      <c r="K486" s="492">
        <v>-29.4</v>
      </c>
      <c r="L486" s="492">
        <v>-19.600000000000001</v>
      </c>
      <c r="M486" s="492">
        <v>-10.9</v>
      </c>
      <c r="N486" s="492">
        <v>-14.3</v>
      </c>
      <c r="O486" s="492">
        <v>-8.4</v>
      </c>
      <c r="P486" s="492">
        <v>-3.9</v>
      </c>
      <c r="Q486" s="492">
        <v>-15.4</v>
      </c>
      <c r="R486" s="492">
        <v>-22.7</v>
      </c>
      <c r="S486" s="492">
        <v>-19.7</v>
      </c>
    </row>
    <row r="487" spans="1:19">
      <c r="A487" s="491">
        <v>41387</v>
      </c>
      <c r="B487" s="494">
        <v>6.4349999999999996</v>
      </c>
      <c r="C487" s="492">
        <v>-28.9</v>
      </c>
      <c r="D487" s="492">
        <v>-21.2</v>
      </c>
      <c r="E487" s="492">
        <v>-20.8</v>
      </c>
      <c r="F487" s="492">
        <v>-15.5</v>
      </c>
      <c r="G487" s="492">
        <v>-31.4</v>
      </c>
      <c r="H487" s="492">
        <v>-22.7</v>
      </c>
      <c r="I487" s="492">
        <v>-16.399999999999999</v>
      </c>
      <c r="J487" s="492">
        <v>-10.1</v>
      </c>
      <c r="K487" s="492">
        <v>-29.3</v>
      </c>
      <c r="L487" s="492">
        <v>-19.5</v>
      </c>
      <c r="M487" s="492">
        <v>-10.9</v>
      </c>
      <c r="N487" s="492">
        <v>-14.3</v>
      </c>
      <c r="O487" s="492">
        <v>-8.4</v>
      </c>
      <c r="P487" s="492">
        <v>-3.9</v>
      </c>
      <c r="Q487" s="492">
        <v>-15.3</v>
      </c>
      <c r="R487" s="492">
        <v>-22.6</v>
      </c>
      <c r="S487" s="492">
        <v>-19.7</v>
      </c>
    </row>
    <row r="488" spans="1:19">
      <c r="A488" s="491">
        <v>41386</v>
      </c>
      <c r="B488" s="494">
        <v>6.4480000000000004</v>
      </c>
      <c r="C488" s="492">
        <v>-28.8</v>
      </c>
      <c r="D488" s="492">
        <v>-21.2</v>
      </c>
      <c r="E488" s="492">
        <v>-20.8</v>
      </c>
      <c r="F488" s="492">
        <v>-15.5</v>
      </c>
      <c r="G488" s="492">
        <v>-31.4</v>
      </c>
      <c r="H488" s="492">
        <v>-22.7</v>
      </c>
      <c r="I488" s="492">
        <v>-16.399999999999999</v>
      </c>
      <c r="J488" s="492">
        <v>-10.1</v>
      </c>
      <c r="K488" s="492">
        <v>-29.3</v>
      </c>
      <c r="L488" s="492">
        <v>-19.600000000000001</v>
      </c>
      <c r="M488" s="492">
        <v>-10.9</v>
      </c>
      <c r="N488" s="492">
        <v>-14.3</v>
      </c>
      <c r="O488" s="492">
        <v>-8.4</v>
      </c>
      <c r="P488" s="492">
        <v>-3.9</v>
      </c>
      <c r="Q488" s="492">
        <v>-15.2</v>
      </c>
      <c r="R488" s="492">
        <v>-22.5</v>
      </c>
      <c r="S488" s="492">
        <v>-19.7</v>
      </c>
    </row>
    <row r="489" spans="1:19">
      <c r="A489" s="491">
        <v>41383</v>
      </c>
      <c r="B489" s="494">
        <v>6.4550000000000001</v>
      </c>
      <c r="C489" s="492">
        <v>-28.9</v>
      </c>
      <c r="D489" s="492">
        <v>-21.2</v>
      </c>
      <c r="E489" s="492">
        <v>-20.8</v>
      </c>
      <c r="F489" s="492">
        <v>-15.6</v>
      </c>
      <c r="G489" s="492">
        <v>-31.4</v>
      </c>
      <c r="H489" s="492">
        <v>-22.7</v>
      </c>
      <c r="I489" s="492">
        <v>-16.5</v>
      </c>
      <c r="J489" s="492">
        <v>-10.1</v>
      </c>
      <c r="K489" s="492">
        <v>-29.5</v>
      </c>
      <c r="L489" s="492">
        <v>-19.8</v>
      </c>
      <c r="M489" s="492">
        <v>-10.9</v>
      </c>
      <c r="N489" s="492">
        <v>-14.6</v>
      </c>
      <c r="O489" s="492">
        <v>-8.5</v>
      </c>
      <c r="P489" s="492">
        <v>-3.9</v>
      </c>
      <c r="Q489" s="492">
        <v>-15.3</v>
      </c>
      <c r="R489" s="492">
        <v>-22.3</v>
      </c>
      <c r="S489" s="492">
        <v>-19.8</v>
      </c>
    </row>
    <row r="490" spans="1:19">
      <c r="A490" s="491">
        <v>41382</v>
      </c>
      <c r="B490" s="494">
        <v>6.4029999999999996</v>
      </c>
      <c r="C490" s="492">
        <v>-29.5</v>
      </c>
      <c r="D490" s="492">
        <v>-21.5</v>
      </c>
      <c r="E490" s="492">
        <v>-21.2</v>
      </c>
      <c r="F490" s="492">
        <v>-15.8</v>
      </c>
      <c r="G490" s="492">
        <v>-31.9</v>
      </c>
      <c r="H490" s="492">
        <v>-23.1</v>
      </c>
      <c r="I490" s="492">
        <v>-16.600000000000001</v>
      </c>
      <c r="J490" s="492">
        <v>-10.199999999999999</v>
      </c>
      <c r="K490" s="492">
        <v>-29.9</v>
      </c>
      <c r="L490" s="492">
        <v>-19.899999999999999</v>
      </c>
      <c r="M490" s="492">
        <v>-11</v>
      </c>
      <c r="N490" s="492">
        <v>-14.5</v>
      </c>
      <c r="O490" s="492">
        <v>-8.5</v>
      </c>
      <c r="P490" s="492">
        <v>-4</v>
      </c>
      <c r="Q490" s="492">
        <v>-15.7</v>
      </c>
      <c r="R490" s="492">
        <v>-23</v>
      </c>
      <c r="S490" s="492">
        <v>-20</v>
      </c>
    </row>
    <row r="491" spans="1:19">
      <c r="A491" s="491">
        <v>41381</v>
      </c>
      <c r="B491" s="494">
        <v>6.45</v>
      </c>
      <c r="C491" s="492">
        <v>-29</v>
      </c>
      <c r="D491" s="492">
        <v>-21.3</v>
      </c>
      <c r="E491" s="492">
        <v>-20.9</v>
      </c>
      <c r="F491" s="492">
        <v>-15.7</v>
      </c>
      <c r="G491" s="492">
        <v>-31.5</v>
      </c>
      <c r="H491" s="492">
        <v>-22.8</v>
      </c>
      <c r="I491" s="492">
        <v>-16.600000000000001</v>
      </c>
      <c r="J491" s="492">
        <v>-10.1</v>
      </c>
      <c r="K491" s="492">
        <v>-29.6</v>
      </c>
      <c r="L491" s="492">
        <v>-19.899999999999999</v>
      </c>
      <c r="M491" s="492">
        <v>-11</v>
      </c>
      <c r="N491" s="492">
        <v>-14.4</v>
      </c>
      <c r="O491" s="492">
        <v>-8.5</v>
      </c>
      <c r="P491" s="492">
        <v>-4</v>
      </c>
      <c r="Q491" s="492">
        <v>-15.5</v>
      </c>
      <c r="R491" s="492">
        <v>-22.8</v>
      </c>
      <c r="S491" s="492">
        <v>-19.899999999999999</v>
      </c>
    </row>
    <row r="492" spans="1:19">
      <c r="A492" s="491">
        <v>41380</v>
      </c>
      <c r="B492" s="494">
        <v>6.49</v>
      </c>
      <c r="C492" s="492">
        <v>-28.6</v>
      </c>
      <c r="D492" s="492">
        <v>-21.2</v>
      </c>
      <c r="E492" s="492">
        <v>-20.8</v>
      </c>
      <c r="F492" s="492">
        <v>-15.7</v>
      </c>
      <c r="G492" s="492">
        <v>-31.5</v>
      </c>
      <c r="H492" s="492">
        <v>-22.8</v>
      </c>
      <c r="I492" s="492">
        <v>-16.5</v>
      </c>
      <c r="J492" s="492">
        <v>-10.199999999999999</v>
      </c>
      <c r="K492" s="492">
        <v>-29.6</v>
      </c>
      <c r="L492" s="492">
        <v>-19.899999999999999</v>
      </c>
      <c r="M492" s="492">
        <v>-11.1</v>
      </c>
      <c r="N492" s="492">
        <v>-14.5</v>
      </c>
      <c r="O492" s="492">
        <v>-8.6</v>
      </c>
      <c r="P492" s="492">
        <v>-4</v>
      </c>
      <c r="Q492" s="492">
        <v>-15.3</v>
      </c>
      <c r="R492" s="492">
        <v>-22.6</v>
      </c>
      <c r="S492" s="492">
        <v>-19.899999999999999</v>
      </c>
    </row>
    <row r="493" spans="1:19">
      <c r="A493" s="491">
        <v>41379</v>
      </c>
      <c r="B493" s="494">
        <v>6.4329999999999998</v>
      </c>
      <c r="C493" s="492">
        <v>-29.2</v>
      </c>
      <c r="D493" s="492">
        <v>-21.4</v>
      </c>
      <c r="E493" s="492">
        <v>-21.1</v>
      </c>
      <c r="F493" s="492">
        <v>-15.8</v>
      </c>
      <c r="G493" s="492">
        <v>-31.9</v>
      </c>
      <c r="H493" s="492">
        <v>-23.1</v>
      </c>
      <c r="I493" s="492">
        <v>-16.7</v>
      </c>
      <c r="J493" s="492">
        <v>-10.3</v>
      </c>
      <c r="K493" s="492">
        <v>-29.8</v>
      </c>
      <c r="L493" s="492">
        <v>-19.899999999999999</v>
      </c>
      <c r="M493" s="492">
        <v>-11.1</v>
      </c>
      <c r="N493" s="492">
        <v>-15</v>
      </c>
      <c r="O493" s="492">
        <v>-8.8000000000000007</v>
      </c>
      <c r="P493" s="492">
        <v>-4</v>
      </c>
      <c r="Q493" s="492">
        <v>-15.6</v>
      </c>
      <c r="R493" s="492">
        <v>-23</v>
      </c>
      <c r="S493" s="492">
        <v>-20</v>
      </c>
    </row>
    <row r="494" spans="1:19">
      <c r="A494" s="491">
        <v>41376</v>
      </c>
      <c r="B494" s="494">
        <v>6.4989999999999997</v>
      </c>
      <c r="C494" s="492">
        <v>-28.8</v>
      </c>
      <c r="D494" s="492">
        <v>-21.4</v>
      </c>
      <c r="E494" s="492">
        <v>-21</v>
      </c>
      <c r="F494" s="492">
        <v>-15.9</v>
      </c>
      <c r="G494" s="492">
        <v>-31.7</v>
      </c>
      <c r="H494" s="492">
        <v>-22.9</v>
      </c>
      <c r="I494" s="492">
        <v>-16.899999999999999</v>
      </c>
      <c r="J494" s="492">
        <v>-10.3</v>
      </c>
      <c r="K494" s="492">
        <v>-29.9</v>
      </c>
      <c r="L494" s="492">
        <v>-20.2</v>
      </c>
      <c r="M494" s="492">
        <v>-11.2</v>
      </c>
      <c r="N494" s="492">
        <v>-15.3</v>
      </c>
      <c r="O494" s="492">
        <v>-8.9</v>
      </c>
      <c r="P494" s="492">
        <v>-4.0999999999999996</v>
      </c>
      <c r="Q494" s="492">
        <v>-15.2</v>
      </c>
      <c r="R494" s="492">
        <v>-22.2</v>
      </c>
      <c r="S494" s="492">
        <v>-19.899999999999999</v>
      </c>
    </row>
    <row r="495" spans="1:19">
      <c r="A495" s="491">
        <v>41375</v>
      </c>
      <c r="B495" s="494">
        <v>6.69</v>
      </c>
      <c r="C495" s="492">
        <v>-27</v>
      </c>
      <c r="D495" s="492">
        <v>-20.7</v>
      </c>
      <c r="E495" s="492">
        <v>-20.3</v>
      </c>
      <c r="F495" s="492">
        <v>-15.8</v>
      </c>
      <c r="G495" s="492">
        <v>-30.5</v>
      </c>
      <c r="H495" s="492">
        <v>-22</v>
      </c>
      <c r="I495" s="492">
        <v>-16.8</v>
      </c>
      <c r="J495" s="492">
        <v>-10.4</v>
      </c>
      <c r="K495" s="492">
        <v>-29.2</v>
      </c>
      <c r="L495" s="492">
        <v>-20.5</v>
      </c>
      <c r="M495" s="492">
        <v>-11.2</v>
      </c>
      <c r="N495" s="492">
        <v>-15.7</v>
      </c>
      <c r="O495" s="492">
        <v>-9.1</v>
      </c>
      <c r="P495" s="492">
        <v>-4.2</v>
      </c>
      <c r="Q495" s="492">
        <v>-14.2</v>
      </c>
      <c r="R495" s="492">
        <v>-20.5</v>
      </c>
      <c r="S495" s="492">
        <v>-19.5</v>
      </c>
    </row>
    <row r="496" spans="1:19">
      <c r="A496" s="491">
        <v>41374</v>
      </c>
      <c r="B496" s="494">
        <v>6.7679999999999998</v>
      </c>
      <c r="C496" s="492">
        <v>-25.8</v>
      </c>
      <c r="D496" s="492">
        <v>-20.100000000000001</v>
      </c>
      <c r="E496" s="492">
        <v>-19.5</v>
      </c>
      <c r="F496" s="492">
        <v>-15.4</v>
      </c>
      <c r="G496" s="492">
        <v>-29.3</v>
      </c>
      <c r="H496" s="492">
        <v>-21.1</v>
      </c>
      <c r="I496" s="492">
        <v>-16.3</v>
      </c>
      <c r="J496" s="492">
        <v>-10.1</v>
      </c>
      <c r="K496" s="492">
        <v>-28.2</v>
      </c>
      <c r="L496" s="492">
        <v>-20</v>
      </c>
      <c r="M496" s="492">
        <v>-10.9</v>
      </c>
      <c r="N496" s="492">
        <v>-15.5</v>
      </c>
      <c r="O496" s="492">
        <v>-9.1999999999999993</v>
      </c>
      <c r="P496" s="492">
        <v>-4.2</v>
      </c>
      <c r="Q496" s="492">
        <v>-13.6</v>
      </c>
      <c r="R496" s="492">
        <v>-19.5</v>
      </c>
      <c r="S496" s="492">
        <v>-19.3</v>
      </c>
    </row>
    <row r="497" spans="1:19">
      <c r="A497" s="491">
        <v>41373</v>
      </c>
      <c r="B497" s="494">
        <v>6.625</v>
      </c>
      <c r="C497" s="492">
        <v>-27.3</v>
      </c>
      <c r="D497" s="492">
        <v>-20.6</v>
      </c>
      <c r="E497" s="492">
        <v>-20.100000000000001</v>
      </c>
      <c r="F497" s="492">
        <v>-15.5</v>
      </c>
      <c r="G497" s="492">
        <v>-30.4</v>
      </c>
      <c r="H497" s="492">
        <v>-21.9</v>
      </c>
      <c r="I497" s="492">
        <v>-16.399999999999999</v>
      </c>
      <c r="J497" s="492">
        <v>-10.1</v>
      </c>
      <c r="K497" s="492">
        <v>-29.2</v>
      </c>
      <c r="L497" s="492">
        <v>-20.100000000000001</v>
      </c>
      <c r="M497" s="492">
        <v>-11</v>
      </c>
      <c r="N497" s="492">
        <v>-15.2</v>
      </c>
      <c r="O497" s="492">
        <v>-9.1</v>
      </c>
      <c r="P497" s="492">
        <v>-4.0999999999999996</v>
      </c>
      <c r="Q497" s="492">
        <v>-14.3</v>
      </c>
      <c r="R497" s="492">
        <v>-20.8</v>
      </c>
      <c r="S497" s="492">
        <v>-19.7</v>
      </c>
    </row>
    <row r="498" spans="1:19">
      <c r="A498" s="491">
        <v>41372</v>
      </c>
      <c r="B498" s="494">
        <v>6.6109999999999998</v>
      </c>
      <c r="C498" s="492">
        <v>-27.3</v>
      </c>
      <c r="D498" s="492">
        <v>-20.6</v>
      </c>
      <c r="E498" s="492">
        <v>-20.2</v>
      </c>
      <c r="F498" s="492">
        <v>-15.5</v>
      </c>
      <c r="G498" s="492">
        <v>-30.4</v>
      </c>
      <c r="H498" s="492">
        <v>-22</v>
      </c>
      <c r="I498" s="492">
        <v>-16.5</v>
      </c>
      <c r="J498" s="492">
        <v>-10.199999999999999</v>
      </c>
      <c r="K498" s="492">
        <v>-29.3</v>
      </c>
      <c r="L498" s="492">
        <v>-20.100000000000001</v>
      </c>
      <c r="M498" s="492">
        <v>-11</v>
      </c>
      <c r="N498" s="492">
        <v>-15.5</v>
      </c>
      <c r="O498" s="492">
        <v>-9.1</v>
      </c>
      <c r="P498" s="492">
        <v>-4.0999999999999996</v>
      </c>
      <c r="Q498" s="492">
        <v>-14.4</v>
      </c>
      <c r="R498" s="492">
        <v>-20.8</v>
      </c>
      <c r="S498" s="492">
        <v>-19.7</v>
      </c>
    </row>
    <row r="499" spans="1:19">
      <c r="A499" s="491">
        <v>41369</v>
      </c>
      <c r="B499" s="494">
        <v>6.4480000000000004</v>
      </c>
      <c r="C499" s="492">
        <v>-29.1</v>
      </c>
      <c r="D499" s="492">
        <v>-21.2</v>
      </c>
      <c r="E499" s="492">
        <v>-21</v>
      </c>
      <c r="F499" s="492">
        <v>-15.7</v>
      </c>
      <c r="G499" s="492">
        <v>-31.6</v>
      </c>
      <c r="H499" s="492">
        <v>-22.9</v>
      </c>
      <c r="I499" s="492">
        <v>-16.7</v>
      </c>
      <c r="J499" s="492">
        <v>-10.3</v>
      </c>
      <c r="K499" s="492">
        <v>-30.2</v>
      </c>
      <c r="L499" s="492">
        <v>-20.2</v>
      </c>
      <c r="M499" s="492">
        <v>-11.1</v>
      </c>
      <c r="N499" s="492">
        <v>-15.1</v>
      </c>
      <c r="O499" s="492">
        <v>-9</v>
      </c>
      <c r="P499" s="492">
        <v>-4.0999999999999996</v>
      </c>
      <c r="Q499" s="492">
        <v>-15.4</v>
      </c>
      <c r="R499" s="492">
        <v>-22.4</v>
      </c>
      <c r="S499" s="492">
        <v>-20.2</v>
      </c>
    </row>
    <row r="500" spans="1:19">
      <c r="A500" s="491">
        <v>41368</v>
      </c>
      <c r="B500" s="494">
        <v>6.6669999999999998</v>
      </c>
      <c r="C500" s="492">
        <v>-27.1</v>
      </c>
      <c r="D500" s="492">
        <v>-20.6</v>
      </c>
      <c r="E500" s="492">
        <v>-20.2</v>
      </c>
      <c r="F500" s="492">
        <v>-15.7</v>
      </c>
      <c r="G500" s="492">
        <v>-30.4</v>
      </c>
      <c r="H500" s="492">
        <v>-22.1</v>
      </c>
      <c r="I500" s="492">
        <v>-16.7</v>
      </c>
      <c r="J500" s="492">
        <v>-10.3</v>
      </c>
      <c r="K500" s="492">
        <v>-29.5</v>
      </c>
      <c r="L500" s="492">
        <v>-20.399999999999999</v>
      </c>
      <c r="M500" s="492">
        <v>-11.2</v>
      </c>
      <c r="N500" s="492">
        <v>-15.4</v>
      </c>
      <c r="O500" s="492">
        <v>-9.1999999999999993</v>
      </c>
      <c r="P500" s="492">
        <v>-4.2</v>
      </c>
      <c r="Q500" s="492">
        <v>-14.2</v>
      </c>
      <c r="R500" s="492">
        <v>-20.399999999999999</v>
      </c>
      <c r="S500" s="492">
        <v>-19.7</v>
      </c>
    </row>
    <row r="501" spans="1:19">
      <c r="A501" s="491">
        <v>41367</v>
      </c>
      <c r="B501" s="494">
        <v>6.9080000000000004</v>
      </c>
      <c r="C501" s="492">
        <v>-24.9</v>
      </c>
      <c r="D501" s="492">
        <v>-20</v>
      </c>
      <c r="E501" s="492">
        <v>-19.7</v>
      </c>
      <c r="F501" s="492">
        <v>-15.5</v>
      </c>
      <c r="G501" s="492">
        <v>-29.4</v>
      </c>
      <c r="H501" s="492">
        <v>-21.5</v>
      </c>
      <c r="I501" s="492">
        <v>-16.600000000000001</v>
      </c>
      <c r="J501" s="492">
        <v>-10.3</v>
      </c>
      <c r="K501" s="492">
        <v>-28.8</v>
      </c>
      <c r="L501" s="492">
        <v>-20.9</v>
      </c>
      <c r="M501" s="492">
        <v>-11.1</v>
      </c>
      <c r="N501" s="492">
        <v>-16.100000000000001</v>
      </c>
      <c r="O501" s="492">
        <v>-9.4</v>
      </c>
      <c r="P501" s="492">
        <v>-4.2</v>
      </c>
      <c r="Q501" s="492">
        <v>-13.5</v>
      </c>
      <c r="R501" s="492">
        <v>-19</v>
      </c>
      <c r="S501" s="492">
        <v>-19.3</v>
      </c>
    </row>
    <row r="502" spans="1:19">
      <c r="A502" s="491">
        <v>41366</v>
      </c>
      <c r="B502" s="494">
        <v>6.992</v>
      </c>
      <c r="C502" s="492">
        <v>-23.9</v>
      </c>
      <c r="D502" s="492">
        <v>-19.600000000000001</v>
      </c>
      <c r="E502" s="492">
        <v>-19.3</v>
      </c>
      <c r="F502" s="492">
        <v>-15.4</v>
      </c>
      <c r="G502" s="492">
        <v>-28.7</v>
      </c>
      <c r="H502" s="492">
        <v>-21</v>
      </c>
      <c r="I502" s="492">
        <v>-16.600000000000001</v>
      </c>
      <c r="J502" s="492">
        <v>-10.199999999999999</v>
      </c>
      <c r="K502" s="492">
        <v>-28.4</v>
      </c>
      <c r="L502" s="492">
        <v>-20.9</v>
      </c>
      <c r="M502" s="492">
        <v>-11.1</v>
      </c>
      <c r="N502" s="492">
        <v>-16.100000000000001</v>
      </c>
      <c r="O502" s="492">
        <v>-9.4</v>
      </c>
      <c r="P502" s="492">
        <v>-4.2</v>
      </c>
      <c r="Q502" s="492">
        <v>-13.1</v>
      </c>
      <c r="R502" s="492">
        <v>-18.399999999999999</v>
      </c>
      <c r="S502" s="492">
        <v>-19</v>
      </c>
    </row>
    <row r="503" spans="1:19">
      <c r="A503" s="491">
        <v>41365</v>
      </c>
      <c r="B503" s="494">
        <v>6.9610000000000003</v>
      </c>
      <c r="C503" s="492">
        <v>-24.4</v>
      </c>
      <c r="D503" s="492">
        <v>-19.8</v>
      </c>
      <c r="E503" s="492">
        <v>-19.5</v>
      </c>
      <c r="F503" s="492">
        <v>-15.5</v>
      </c>
      <c r="G503" s="492">
        <v>-29.1</v>
      </c>
      <c r="H503" s="492">
        <v>-21.3</v>
      </c>
      <c r="I503" s="492">
        <v>-16.8</v>
      </c>
      <c r="J503" s="492">
        <v>-10.3</v>
      </c>
      <c r="K503" s="492">
        <v>-28.7</v>
      </c>
      <c r="L503" s="492">
        <v>-21.1</v>
      </c>
      <c r="M503" s="492">
        <v>-11.2</v>
      </c>
      <c r="N503" s="492">
        <v>-16.3</v>
      </c>
      <c r="O503" s="492">
        <v>-9.5</v>
      </c>
      <c r="P503" s="492">
        <v>-4.3</v>
      </c>
      <c r="Q503" s="492">
        <v>-13.4</v>
      </c>
      <c r="R503" s="492">
        <v>-18.600000000000001</v>
      </c>
      <c r="S503" s="492">
        <v>-19.2</v>
      </c>
    </row>
    <row r="504" spans="1:19">
      <c r="A504" s="491">
        <v>41361</v>
      </c>
      <c r="B504" s="494">
        <v>7.0179999999999998</v>
      </c>
      <c r="C504" s="492">
        <v>-24.1</v>
      </c>
      <c r="D504" s="492">
        <v>-19.899999999999999</v>
      </c>
      <c r="E504" s="492">
        <v>-19.5</v>
      </c>
      <c r="F504" s="492">
        <v>-15.7</v>
      </c>
      <c r="G504" s="492">
        <v>-29</v>
      </c>
      <c r="H504" s="492">
        <v>-21.1</v>
      </c>
      <c r="I504" s="492">
        <v>-16.899999999999999</v>
      </c>
      <c r="J504" s="492">
        <v>-10.4</v>
      </c>
      <c r="K504" s="492">
        <v>-28.9</v>
      </c>
      <c r="L504" s="492">
        <v>-21.1</v>
      </c>
      <c r="M504" s="492">
        <v>-11.4</v>
      </c>
      <c r="N504" s="492">
        <v>-16.5</v>
      </c>
      <c r="O504" s="492">
        <v>-9.6</v>
      </c>
      <c r="P504" s="492">
        <v>-4.4000000000000004</v>
      </c>
      <c r="Q504" s="492">
        <v>-13.3</v>
      </c>
      <c r="R504" s="492">
        <v>-18.3</v>
      </c>
      <c r="S504" s="492">
        <v>-19.399999999999999</v>
      </c>
    </row>
    <row r="505" spans="1:19">
      <c r="A505" s="491">
        <v>41360</v>
      </c>
      <c r="B505" s="494">
        <v>6.9969999999999999</v>
      </c>
      <c r="C505" s="492">
        <v>-24.3</v>
      </c>
      <c r="D505" s="492">
        <v>-19.899999999999999</v>
      </c>
      <c r="E505" s="492">
        <v>-19.5</v>
      </c>
      <c r="F505" s="492">
        <v>-15.7</v>
      </c>
      <c r="G505" s="492">
        <v>-29.1</v>
      </c>
      <c r="H505" s="492">
        <v>-21.2</v>
      </c>
      <c r="I505" s="492">
        <v>-16.899999999999999</v>
      </c>
      <c r="J505" s="492">
        <v>-10.4</v>
      </c>
      <c r="K505" s="492">
        <v>-29</v>
      </c>
      <c r="L505" s="492">
        <v>-21.1</v>
      </c>
      <c r="M505" s="492">
        <v>-11.4</v>
      </c>
      <c r="N505" s="492">
        <v>-16.399999999999999</v>
      </c>
      <c r="O505" s="492">
        <v>-9.6</v>
      </c>
      <c r="P505" s="492">
        <v>-4.4000000000000004</v>
      </c>
      <c r="Q505" s="492">
        <v>-13.4</v>
      </c>
      <c r="R505" s="492">
        <v>-18.5</v>
      </c>
      <c r="S505" s="492">
        <v>-19.399999999999999</v>
      </c>
    </row>
    <row r="506" spans="1:19">
      <c r="A506" s="491">
        <v>41359</v>
      </c>
      <c r="B506" s="494">
        <v>7.0759999999999996</v>
      </c>
      <c r="C506" s="492">
        <v>-23.2</v>
      </c>
      <c r="D506" s="492">
        <v>-19.5</v>
      </c>
      <c r="E506" s="492">
        <v>-19.2</v>
      </c>
      <c r="F506" s="492">
        <v>-15.6</v>
      </c>
      <c r="G506" s="492">
        <v>-28.4</v>
      </c>
      <c r="H506" s="492">
        <v>-20.8</v>
      </c>
      <c r="I506" s="492">
        <v>-16.8</v>
      </c>
      <c r="J506" s="492">
        <v>-10.3</v>
      </c>
      <c r="K506" s="492">
        <v>-28.6</v>
      </c>
      <c r="L506" s="492">
        <v>-21</v>
      </c>
      <c r="M506" s="492">
        <v>-11.3</v>
      </c>
      <c r="N506" s="492">
        <v>-16.7</v>
      </c>
      <c r="O506" s="492">
        <v>-9.8000000000000007</v>
      </c>
      <c r="P506" s="492">
        <v>-4.4000000000000004</v>
      </c>
      <c r="Q506" s="492">
        <v>-12.9</v>
      </c>
      <c r="R506" s="492">
        <v>-17.8</v>
      </c>
      <c r="S506" s="492">
        <v>-19.2</v>
      </c>
    </row>
    <row r="507" spans="1:19">
      <c r="A507" s="491">
        <v>41358</v>
      </c>
      <c r="B507" s="494">
        <v>7.0590000000000002</v>
      </c>
      <c r="C507" s="492">
        <v>-23.3</v>
      </c>
      <c r="D507" s="492">
        <v>-19.5</v>
      </c>
      <c r="E507" s="492">
        <v>-19.3</v>
      </c>
      <c r="F507" s="492">
        <v>-15.6</v>
      </c>
      <c r="G507" s="492">
        <v>-28.4</v>
      </c>
      <c r="H507" s="492">
        <v>-20.9</v>
      </c>
      <c r="I507" s="492">
        <v>-16.8</v>
      </c>
      <c r="J507" s="492">
        <v>-10.3</v>
      </c>
      <c r="K507" s="492">
        <v>-28.6</v>
      </c>
      <c r="L507" s="492">
        <v>-21</v>
      </c>
      <c r="M507" s="492">
        <v>-11.3</v>
      </c>
      <c r="N507" s="492">
        <v>-16.600000000000001</v>
      </c>
      <c r="O507" s="492">
        <v>-9.8000000000000007</v>
      </c>
      <c r="P507" s="492">
        <v>-4.4000000000000004</v>
      </c>
      <c r="Q507" s="492">
        <v>-13</v>
      </c>
      <c r="R507" s="492">
        <v>-17.899999999999999</v>
      </c>
      <c r="S507" s="492">
        <v>-19.2</v>
      </c>
    </row>
    <row r="508" spans="1:19">
      <c r="A508" s="491">
        <v>41355</v>
      </c>
      <c r="B508" s="494">
        <v>7.0590000000000002</v>
      </c>
      <c r="C508" s="492">
        <v>-23.3</v>
      </c>
      <c r="D508" s="492">
        <v>-19.5</v>
      </c>
      <c r="E508" s="492">
        <v>-19.3</v>
      </c>
      <c r="F508" s="492">
        <v>-15.7</v>
      </c>
      <c r="G508" s="492">
        <v>-28.5</v>
      </c>
      <c r="H508" s="492">
        <v>-20.9</v>
      </c>
      <c r="I508" s="492">
        <v>-16.899999999999999</v>
      </c>
      <c r="J508" s="492">
        <v>-10.4</v>
      </c>
      <c r="K508" s="492">
        <v>-28.7</v>
      </c>
      <c r="L508" s="492">
        <v>-21.1</v>
      </c>
      <c r="M508" s="492">
        <v>-11.4</v>
      </c>
      <c r="N508" s="492">
        <v>-16.7</v>
      </c>
      <c r="O508" s="492">
        <v>-9.9</v>
      </c>
      <c r="P508" s="492">
        <v>-4.5</v>
      </c>
      <c r="Q508" s="492">
        <v>-13.1</v>
      </c>
      <c r="R508" s="492">
        <v>-17.899999999999999</v>
      </c>
      <c r="S508" s="492">
        <v>-19.2</v>
      </c>
    </row>
    <row r="509" spans="1:19">
      <c r="A509" s="491">
        <v>41354</v>
      </c>
      <c r="B509" s="494">
        <v>7.1360000000000001</v>
      </c>
      <c r="C509" s="492">
        <v>-22.5</v>
      </c>
      <c r="D509" s="492">
        <v>-19.2</v>
      </c>
      <c r="E509" s="492">
        <v>-19</v>
      </c>
      <c r="F509" s="492">
        <v>-15.6</v>
      </c>
      <c r="G509" s="492">
        <v>-28</v>
      </c>
      <c r="H509" s="492">
        <v>-20.6</v>
      </c>
      <c r="I509" s="492">
        <v>-16.8</v>
      </c>
      <c r="J509" s="492">
        <v>-10.4</v>
      </c>
      <c r="K509" s="492">
        <v>-28.3</v>
      </c>
      <c r="L509" s="492">
        <v>-21.1</v>
      </c>
      <c r="M509" s="492">
        <v>-11.4</v>
      </c>
      <c r="N509" s="492">
        <v>-16.8</v>
      </c>
      <c r="O509" s="492">
        <v>-9.9</v>
      </c>
      <c r="P509" s="492">
        <v>-4.5</v>
      </c>
      <c r="Q509" s="492">
        <v>-12.7</v>
      </c>
      <c r="R509" s="492">
        <v>-17.3</v>
      </c>
      <c r="S509" s="492">
        <v>-18.899999999999999</v>
      </c>
    </row>
    <row r="510" spans="1:19">
      <c r="A510" s="491">
        <v>41353</v>
      </c>
      <c r="B510" s="494">
        <v>7.0919999999999996</v>
      </c>
      <c r="C510" s="492">
        <v>-23.1</v>
      </c>
      <c r="D510" s="492">
        <v>-19.399999999999999</v>
      </c>
      <c r="E510" s="492">
        <v>-19.2</v>
      </c>
      <c r="F510" s="492">
        <v>-15.6</v>
      </c>
      <c r="G510" s="492">
        <v>-28.4</v>
      </c>
      <c r="H510" s="492">
        <v>-20.8</v>
      </c>
      <c r="I510" s="492">
        <v>-16.8</v>
      </c>
      <c r="J510" s="492">
        <v>-10.4</v>
      </c>
      <c r="K510" s="492">
        <v>-28.6</v>
      </c>
      <c r="L510" s="492">
        <v>-21.1</v>
      </c>
      <c r="M510" s="492">
        <v>-11.3</v>
      </c>
      <c r="N510" s="492">
        <v>-16.8</v>
      </c>
      <c r="O510" s="492">
        <v>-9.9</v>
      </c>
      <c r="P510" s="492">
        <v>-4.5</v>
      </c>
      <c r="Q510" s="492">
        <v>-13</v>
      </c>
      <c r="R510" s="492">
        <v>-17.8</v>
      </c>
      <c r="S510" s="492">
        <v>-19.100000000000001</v>
      </c>
    </row>
    <row r="511" spans="1:19">
      <c r="A511" s="491">
        <v>41352</v>
      </c>
      <c r="B511" s="494">
        <v>6.9649999999999999</v>
      </c>
      <c r="C511" s="492">
        <v>-24.2</v>
      </c>
      <c r="D511" s="492">
        <v>-19.8</v>
      </c>
      <c r="E511" s="492">
        <v>-19.600000000000001</v>
      </c>
      <c r="F511" s="492">
        <v>-15.7</v>
      </c>
      <c r="G511" s="492">
        <v>-29.1</v>
      </c>
      <c r="H511" s="492">
        <v>-21.3</v>
      </c>
      <c r="I511" s="492">
        <v>-16.8</v>
      </c>
      <c r="J511" s="492">
        <v>-10.4</v>
      </c>
      <c r="K511" s="492">
        <v>-29.2</v>
      </c>
      <c r="L511" s="492">
        <v>-21.1</v>
      </c>
      <c r="M511" s="492">
        <v>-11.3</v>
      </c>
      <c r="N511" s="492">
        <v>-16.5</v>
      </c>
      <c r="O511" s="492">
        <v>-9.6999999999999993</v>
      </c>
      <c r="P511" s="492">
        <v>-4.4000000000000004</v>
      </c>
      <c r="Q511" s="492">
        <v>-13.5</v>
      </c>
      <c r="R511" s="492">
        <v>-18.600000000000001</v>
      </c>
      <c r="S511" s="492">
        <v>-19.5</v>
      </c>
    </row>
    <row r="512" spans="1:19">
      <c r="A512" s="491">
        <v>41351</v>
      </c>
      <c r="B512" s="494">
        <v>7.0679999999999996</v>
      </c>
      <c r="C512" s="492">
        <v>-23.3</v>
      </c>
      <c r="D512" s="492">
        <v>-19.399999999999999</v>
      </c>
      <c r="E512" s="492">
        <v>-19.3</v>
      </c>
      <c r="F512" s="492">
        <v>-15.6</v>
      </c>
      <c r="G512" s="492">
        <v>-28.5</v>
      </c>
      <c r="H512" s="492">
        <v>-21</v>
      </c>
      <c r="I512" s="492">
        <v>-16.8</v>
      </c>
      <c r="J512" s="492">
        <v>-10.3</v>
      </c>
      <c r="K512" s="492">
        <v>-28.8</v>
      </c>
      <c r="L512" s="492">
        <v>-21.1</v>
      </c>
      <c r="M512" s="492">
        <v>-11.3</v>
      </c>
      <c r="N512" s="492">
        <v>-16.7</v>
      </c>
      <c r="O512" s="492">
        <v>-9.8000000000000007</v>
      </c>
      <c r="P512" s="492">
        <v>-4.4000000000000004</v>
      </c>
      <c r="Q512" s="492">
        <v>-13.1</v>
      </c>
      <c r="R512" s="492">
        <v>-18.100000000000001</v>
      </c>
      <c r="S512" s="492">
        <v>-19.3</v>
      </c>
    </row>
    <row r="513" spans="1:19">
      <c r="A513" s="491">
        <v>41348</v>
      </c>
      <c r="B513" s="494">
        <v>7.1719999999999997</v>
      </c>
      <c r="C513" s="492">
        <v>-22.4</v>
      </c>
      <c r="D513" s="492">
        <v>-19.3</v>
      </c>
      <c r="E513" s="492">
        <v>-19.2</v>
      </c>
      <c r="F513" s="492">
        <v>-15.7</v>
      </c>
      <c r="G513" s="492">
        <v>-28.3</v>
      </c>
      <c r="H513" s="492">
        <v>-20.7</v>
      </c>
      <c r="I513" s="492">
        <v>-16.899999999999999</v>
      </c>
      <c r="J513" s="492">
        <v>-10.5</v>
      </c>
      <c r="K513" s="492">
        <v>-28.7</v>
      </c>
      <c r="L513" s="492">
        <v>-21.4</v>
      </c>
      <c r="M513" s="492">
        <v>-11.5</v>
      </c>
      <c r="N513" s="492">
        <v>-16.899999999999999</v>
      </c>
      <c r="O513" s="492">
        <v>-9.9</v>
      </c>
      <c r="P513" s="492">
        <v>-4.5</v>
      </c>
      <c r="Q513" s="492">
        <v>-12.9</v>
      </c>
      <c r="R513" s="492">
        <v>-17.600000000000001</v>
      </c>
      <c r="S513" s="492">
        <v>-19.2</v>
      </c>
    </row>
    <row r="514" spans="1:19">
      <c r="A514" s="491">
        <v>41347</v>
      </c>
      <c r="B514" s="494">
        <v>7.2569999999999997</v>
      </c>
      <c r="C514" s="492">
        <v>-21.4</v>
      </c>
      <c r="D514" s="492">
        <v>-19</v>
      </c>
      <c r="E514" s="492">
        <v>-18.899999999999999</v>
      </c>
      <c r="F514" s="492">
        <v>-15.7</v>
      </c>
      <c r="G514" s="492">
        <v>-27.7</v>
      </c>
      <c r="H514" s="492">
        <v>-20.399999999999999</v>
      </c>
      <c r="I514" s="492">
        <v>-16.899999999999999</v>
      </c>
      <c r="J514" s="492">
        <v>-10.5</v>
      </c>
      <c r="K514" s="492">
        <v>-28.2</v>
      </c>
      <c r="L514" s="492">
        <v>-21.4</v>
      </c>
      <c r="M514" s="492">
        <v>-11.5</v>
      </c>
      <c r="N514" s="492">
        <v>-17.100000000000001</v>
      </c>
      <c r="O514" s="492">
        <v>-10</v>
      </c>
      <c r="P514" s="492">
        <v>-4.5999999999999996</v>
      </c>
      <c r="Q514" s="492">
        <v>-12.6</v>
      </c>
      <c r="R514" s="492">
        <v>-17.100000000000001</v>
      </c>
      <c r="S514" s="492">
        <v>-18.899999999999999</v>
      </c>
    </row>
    <row r="515" spans="1:19">
      <c r="A515" s="491">
        <v>41346</v>
      </c>
      <c r="B515" s="494">
        <v>7.2409999999999997</v>
      </c>
      <c r="C515" s="492">
        <v>-21.6</v>
      </c>
      <c r="D515" s="492">
        <v>-19.100000000000001</v>
      </c>
      <c r="E515" s="492">
        <v>-19</v>
      </c>
      <c r="F515" s="492">
        <v>-15.7</v>
      </c>
      <c r="G515" s="492">
        <v>-27.8</v>
      </c>
      <c r="H515" s="492">
        <v>-20.5</v>
      </c>
      <c r="I515" s="492">
        <v>-16.899999999999999</v>
      </c>
      <c r="J515" s="492">
        <v>-10.5</v>
      </c>
      <c r="K515" s="492">
        <v>-28.5</v>
      </c>
      <c r="L515" s="492">
        <v>-21.4</v>
      </c>
      <c r="M515" s="492">
        <v>-11.5</v>
      </c>
      <c r="N515" s="492">
        <v>-17.100000000000001</v>
      </c>
      <c r="O515" s="492">
        <v>-9.9</v>
      </c>
      <c r="P515" s="492">
        <v>-4.5999999999999996</v>
      </c>
      <c r="Q515" s="492">
        <v>-12.7</v>
      </c>
      <c r="R515" s="492">
        <v>-17.3</v>
      </c>
      <c r="S515" s="492">
        <v>-19.100000000000001</v>
      </c>
    </row>
    <row r="516" spans="1:19">
      <c r="A516" s="491">
        <v>41345</v>
      </c>
      <c r="B516" s="494">
        <v>7.2510000000000003</v>
      </c>
      <c r="C516" s="492">
        <v>-21.4</v>
      </c>
      <c r="D516" s="492">
        <v>-19</v>
      </c>
      <c r="E516" s="492">
        <v>-19</v>
      </c>
      <c r="F516" s="492">
        <v>-15.7</v>
      </c>
      <c r="G516" s="492">
        <v>-27.7</v>
      </c>
      <c r="H516" s="492">
        <v>-20.5</v>
      </c>
      <c r="I516" s="492">
        <v>-16.899999999999999</v>
      </c>
      <c r="J516" s="492">
        <v>-10.5</v>
      </c>
      <c r="K516" s="492">
        <v>-28.5</v>
      </c>
      <c r="L516" s="492">
        <v>-21.4</v>
      </c>
      <c r="M516" s="492">
        <v>-11.5</v>
      </c>
      <c r="N516" s="492">
        <v>-17.2</v>
      </c>
      <c r="O516" s="492">
        <v>-9.9</v>
      </c>
      <c r="P516" s="492">
        <v>-4.5999999999999996</v>
      </c>
      <c r="Q516" s="492">
        <v>-12.5</v>
      </c>
      <c r="R516" s="492">
        <v>-17</v>
      </c>
      <c r="S516" s="492">
        <v>-19.100000000000001</v>
      </c>
    </row>
    <row r="517" spans="1:19">
      <c r="A517" s="491">
        <v>41344</v>
      </c>
      <c r="B517" s="494">
        <v>7.32</v>
      </c>
      <c r="C517" s="492">
        <v>-20.3</v>
      </c>
      <c r="D517" s="492">
        <v>-18.600000000000001</v>
      </c>
      <c r="E517" s="492">
        <v>-18.7</v>
      </c>
      <c r="F517" s="492">
        <v>-15.6</v>
      </c>
      <c r="G517" s="492">
        <v>-27.2</v>
      </c>
      <c r="H517" s="492">
        <v>-20.2</v>
      </c>
      <c r="I517" s="492">
        <v>-16.8</v>
      </c>
      <c r="J517" s="492">
        <v>-10.5</v>
      </c>
      <c r="K517" s="492">
        <v>-28.1</v>
      </c>
      <c r="L517" s="492">
        <v>-21.4</v>
      </c>
      <c r="M517" s="492">
        <v>-11.5</v>
      </c>
      <c r="N517" s="492">
        <v>-17.399999999999999</v>
      </c>
      <c r="O517" s="492">
        <v>-10.1</v>
      </c>
      <c r="P517" s="492">
        <v>-4.5999999999999996</v>
      </c>
      <c r="Q517" s="492">
        <v>-12.2</v>
      </c>
      <c r="R517" s="492">
        <v>-16.3</v>
      </c>
      <c r="S517" s="492">
        <v>-18.7</v>
      </c>
    </row>
    <row r="518" spans="1:19">
      <c r="A518" s="491">
        <v>41341</v>
      </c>
      <c r="B518" s="494">
        <v>7.3559999999999999</v>
      </c>
      <c r="C518" s="492">
        <v>-19.8</v>
      </c>
      <c r="D518" s="492">
        <v>-18.399999999999999</v>
      </c>
      <c r="E518" s="492">
        <v>-18.399999999999999</v>
      </c>
      <c r="F518" s="492">
        <v>-15.4</v>
      </c>
      <c r="G518" s="492">
        <v>-26.8</v>
      </c>
      <c r="H518" s="492">
        <v>-19.8</v>
      </c>
      <c r="I518" s="492">
        <v>-16.600000000000001</v>
      </c>
      <c r="J518" s="492">
        <v>-10.4</v>
      </c>
      <c r="K518" s="492">
        <v>-27.5</v>
      </c>
      <c r="L518" s="492">
        <v>-21</v>
      </c>
      <c r="M518" s="492">
        <v>-11.3</v>
      </c>
      <c r="N518" s="492">
        <v>-17.100000000000001</v>
      </c>
      <c r="O518" s="492">
        <v>-9.8000000000000007</v>
      </c>
      <c r="P518" s="492">
        <v>-4.5999999999999996</v>
      </c>
      <c r="Q518" s="492">
        <v>-11.9</v>
      </c>
      <c r="R518" s="492">
        <v>-15.9</v>
      </c>
      <c r="S518" s="492">
        <v>-18.3</v>
      </c>
    </row>
    <row r="519" spans="1:19">
      <c r="A519" s="491">
        <v>41340</v>
      </c>
      <c r="B519" s="494">
        <v>7.2190000000000003</v>
      </c>
      <c r="C519" s="492">
        <v>-22</v>
      </c>
      <c r="D519" s="492">
        <v>-19</v>
      </c>
      <c r="E519" s="492">
        <v>-18.899999999999999</v>
      </c>
      <c r="F519" s="492">
        <v>-15.6</v>
      </c>
      <c r="G519" s="492">
        <v>-27.8</v>
      </c>
      <c r="H519" s="492">
        <v>-20.5</v>
      </c>
      <c r="I519" s="492">
        <v>-16.7</v>
      </c>
      <c r="J519" s="492">
        <v>-10.4</v>
      </c>
      <c r="K519" s="492">
        <v>-28.3</v>
      </c>
      <c r="L519" s="492">
        <v>-21.1</v>
      </c>
      <c r="M519" s="492">
        <v>-11.3</v>
      </c>
      <c r="N519" s="492">
        <v>-16.7</v>
      </c>
      <c r="O519" s="492">
        <v>-9.6999999999999993</v>
      </c>
      <c r="P519" s="492">
        <v>-4.5</v>
      </c>
      <c r="Q519" s="492">
        <v>-12.5</v>
      </c>
      <c r="R519" s="492">
        <v>-16.899999999999999</v>
      </c>
      <c r="S519" s="492">
        <v>-18.8</v>
      </c>
    </row>
    <row r="520" spans="1:19">
      <c r="A520" s="491">
        <v>41339</v>
      </c>
      <c r="B520" s="494">
        <v>7.077</v>
      </c>
      <c r="C520" s="492">
        <v>-23.8</v>
      </c>
      <c r="D520" s="492">
        <v>-19.600000000000001</v>
      </c>
      <c r="E520" s="492">
        <v>-19.399999999999999</v>
      </c>
      <c r="F520" s="492">
        <v>-15.7</v>
      </c>
      <c r="G520" s="492">
        <v>-28.8</v>
      </c>
      <c r="H520" s="492">
        <v>-21.1</v>
      </c>
      <c r="I520" s="492">
        <v>-16.8</v>
      </c>
      <c r="J520" s="492">
        <v>-10.4</v>
      </c>
      <c r="K520" s="492">
        <v>-29.1</v>
      </c>
      <c r="L520" s="492">
        <v>-21.1</v>
      </c>
      <c r="M520" s="492">
        <v>-11.3</v>
      </c>
      <c r="N520" s="492">
        <v>-16.600000000000001</v>
      </c>
      <c r="O520" s="492">
        <v>-9.6</v>
      </c>
      <c r="P520" s="492">
        <v>-4.5</v>
      </c>
      <c r="Q520" s="492">
        <v>-13.1</v>
      </c>
      <c r="R520" s="492">
        <v>-18.100000000000001</v>
      </c>
      <c r="S520" s="492">
        <v>-19.2</v>
      </c>
    </row>
    <row r="521" spans="1:19">
      <c r="A521" s="491">
        <v>41338</v>
      </c>
      <c r="B521" s="494">
        <v>6.9530000000000003</v>
      </c>
      <c r="C521" s="492">
        <v>-25</v>
      </c>
      <c r="D521" s="492">
        <v>-19.899999999999999</v>
      </c>
      <c r="E521" s="492">
        <v>-19.899999999999999</v>
      </c>
      <c r="F521" s="492">
        <v>-15.7</v>
      </c>
      <c r="G521" s="492">
        <v>-29.8</v>
      </c>
      <c r="H521" s="492">
        <v>-21.9</v>
      </c>
      <c r="I521" s="492">
        <v>-16.899999999999999</v>
      </c>
      <c r="J521" s="492">
        <v>-10.4</v>
      </c>
      <c r="K521" s="492">
        <v>-29.7</v>
      </c>
      <c r="L521" s="492">
        <v>-21.5</v>
      </c>
      <c r="M521" s="492">
        <v>-11.3</v>
      </c>
      <c r="N521" s="492">
        <v>-16.3</v>
      </c>
      <c r="O521" s="492">
        <v>-9.5</v>
      </c>
      <c r="P521" s="492">
        <v>-4.4000000000000004</v>
      </c>
      <c r="Q521" s="492">
        <v>-13.7</v>
      </c>
      <c r="R521" s="492">
        <v>-19.2</v>
      </c>
      <c r="S521" s="492">
        <v>-19.7</v>
      </c>
    </row>
    <row r="522" spans="1:19">
      <c r="A522" s="491">
        <v>41337</v>
      </c>
      <c r="B522" s="494">
        <v>6.9320000000000004</v>
      </c>
      <c r="C522" s="492">
        <v>-25.1</v>
      </c>
      <c r="D522" s="492">
        <v>-20</v>
      </c>
      <c r="E522" s="492">
        <v>-20.100000000000001</v>
      </c>
      <c r="F522" s="492">
        <v>-15.7</v>
      </c>
      <c r="G522" s="492">
        <v>-30.1</v>
      </c>
      <c r="H522" s="492">
        <v>-22.1</v>
      </c>
      <c r="I522" s="492">
        <v>-17</v>
      </c>
      <c r="J522" s="492">
        <v>-10.4</v>
      </c>
      <c r="K522" s="492">
        <v>-29.8</v>
      </c>
      <c r="L522" s="492">
        <v>-21.5</v>
      </c>
      <c r="M522" s="492">
        <v>-11.3</v>
      </c>
      <c r="N522" s="492">
        <v>-16.3</v>
      </c>
      <c r="O522" s="492">
        <v>-9.5</v>
      </c>
      <c r="P522" s="492">
        <v>-4.4000000000000004</v>
      </c>
      <c r="Q522" s="492">
        <v>-13.8</v>
      </c>
      <c r="R522" s="492">
        <v>-19.7</v>
      </c>
      <c r="S522" s="492">
        <v>-19.8</v>
      </c>
    </row>
    <row r="523" spans="1:19">
      <c r="A523" s="491">
        <v>41334</v>
      </c>
      <c r="B523" s="494">
        <v>6.867</v>
      </c>
      <c r="C523" s="492">
        <v>-25.7</v>
      </c>
      <c r="D523" s="492">
        <v>-20.2</v>
      </c>
      <c r="E523" s="492">
        <v>-20.3</v>
      </c>
      <c r="F523" s="492">
        <v>-15.8</v>
      </c>
      <c r="G523" s="492">
        <v>-30.5</v>
      </c>
      <c r="H523" s="492">
        <v>-22.3</v>
      </c>
      <c r="I523" s="492">
        <v>-17</v>
      </c>
      <c r="J523" s="492">
        <v>-10.4</v>
      </c>
      <c r="K523" s="492">
        <v>-30.1</v>
      </c>
      <c r="L523" s="492">
        <v>-21.5</v>
      </c>
      <c r="M523" s="492">
        <v>-11.3</v>
      </c>
      <c r="N523" s="492">
        <v>-16.2</v>
      </c>
      <c r="O523" s="492">
        <v>-9.5</v>
      </c>
      <c r="P523" s="492">
        <v>-4.4000000000000004</v>
      </c>
      <c r="Q523" s="492">
        <v>-14.2</v>
      </c>
      <c r="R523" s="492">
        <v>-20.2</v>
      </c>
      <c r="S523" s="492">
        <v>-20</v>
      </c>
    </row>
    <row r="524" spans="1:19">
      <c r="A524" s="491">
        <v>41333</v>
      </c>
      <c r="B524" s="494">
        <v>6.8920000000000003</v>
      </c>
      <c r="C524" s="492">
        <v>-25.5</v>
      </c>
      <c r="D524" s="492">
        <v>-20.3</v>
      </c>
      <c r="E524" s="492">
        <v>-20.2</v>
      </c>
      <c r="F524" s="492">
        <v>-15.8</v>
      </c>
      <c r="G524" s="492">
        <v>-30.2</v>
      </c>
      <c r="H524" s="492">
        <v>-22.1</v>
      </c>
      <c r="I524" s="492">
        <v>-17.100000000000001</v>
      </c>
      <c r="J524" s="492">
        <v>-10.4</v>
      </c>
      <c r="K524" s="492">
        <v>-30</v>
      </c>
      <c r="L524" s="492">
        <v>-21.3</v>
      </c>
      <c r="M524" s="492">
        <v>-11.4</v>
      </c>
      <c r="N524" s="492">
        <v>-16.2</v>
      </c>
      <c r="O524" s="492">
        <v>-9.5</v>
      </c>
      <c r="P524" s="492">
        <v>-4.5</v>
      </c>
      <c r="Q524" s="492">
        <v>-14</v>
      </c>
      <c r="R524" s="492">
        <v>-19.899999999999999</v>
      </c>
      <c r="S524" s="492">
        <v>-20.100000000000001</v>
      </c>
    </row>
    <row r="525" spans="1:19">
      <c r="A525" s="491">
        <v>41332</v>
      </c>
      <c r="B525" s="494">
        <v>6.96</v>
      </c>
      <c r="C525" s="492">
        <v>-24.9</v>
      </c>
      <c r="D525" s="492">
        <v>-20.100000000000001</v>
      </c>
      <c r="E525" s="492">
        <v>-19.899999999999999</v>
      </c>
      <c r="F525" s="492">
        <v>-15.8</v>
      </c>
      <c r="G525" s="492">
        <v>-29.7</v>
      </c>
      <c r="H525" s="492">
        <v>-21.8</v>
      </c>
      <c r="I525" s="492">
        <v>-17.100000000000001</v>
      </c>
      <c r="J525" s="492">
        <v>-10.4</v>
      </c>
      <c r="K525" s="492">
        <v>-29.7</v>
      </c>
      <c r="L525" s="492">
        <v>-21.4</v>
      </c>
      <c r="M525" s="492">
        <v>-11.3</v>
      </c>
      <c r="N525" s="492">
        <v>-16.399999999999999</v>
      </c>
      <c r="O525" s="492">
        <v>-9.6</v>
      </c>
      <c r="P525" s="492">
        <v>-4.5</v>
      </c>
      <c r="Q525" s="492">
        <v>-13.7</v>
      </c>
      <c r="R525" s="492">
        <v>-19.3</v>
      </c>
      <c r="S525" s="492">
        <v>-19.899999999999999</v>
      </c>
    </row>
    <row r="526" spans="1:19">
      <c r="A526" s="491">
        <v>41331</v>
      </c>
      <c r="B526" s="494">
        <v>6.8559999999999999</v>
      </c>
      <c r="C526" s="492">
        <v>-25.5</v>
      </c>
      <c r="D526" s="492">
        <v>-20.2</v>
      </c>
      <c r="E526" s="492">
        <v>-20.2</v>
      </c>
      <c r="F526" s="492">
        <v>-15.8</v>
      </c>
      <c r="G526" s="492">
        <v>-30.2</v>
      </c>
      <c r="H526" s="492">
        <v>-22.2</v>
      </c>
      <c r="I526" s="492">
        <v>-17.100000000000001</v>
      </c>
      <c r="J526" s="492">
        <v>-10.4</v>
      </c>
      <c r="K526" s="492">
        <v>-30</v>
      </c>
      <c r="L526" s="492">
        <v>-21.3</v>
      </c>
      <c r="M526" s="492">
        <v>-11.3</v>
      </c>
      <c r="N526" s="492">
        <v>-16.3</v>
      </c>
      <c r="O526" s="492">
        <v>-9.5</v>
      </c>
      <c r="P526" s="492">
        <v>-4.4000000000000004</v>
      </c>
      <c r="Q526" s="492">
        <v>-14</v>
      </c>
      <c r="R526" s="492">
        <v>-19.899999999999999</v>
      </c>
      <c r="S526" s="492">
        <v>-20.2</v>
      </c>
    </row>
    <row r="527" spans="1:19">
      <c r="A527" s="491">
        <v>41330</v>
      </c>
      <c r="B527" s="494">
        <v>6.9249999999999998</v>
      </c>
      <c r="C527" s="492">
        <v>-25</v>
      </c>
      <c r="D527" s="492">
        <v>-20.100000000000001</v>
      </c>
      <c r="E527" s="492">
        <v>-20.100000000000001</v>
      </c>
      <c r="F527" s="492">
        <v>-15.8</v>
      </c>
      <c r="G527" s="492">
        <v>-29.9</v>
      </c>
      <c r="H527" s="492">
        <v>-22</v>
      </c>
      <c r="I527" s="492">
        <v>-17.100000000000001</v>
      </c>
      <c r="J527" s="492">
        <v>-10.4</v>
      </c>
      <c r="K527" s="492">
        <v>-29.9</v>
      </c>
      <c r="L527" s="492">
        <v>-21.3</v>
      </c>
      <c r="M527" s="492">
        <v>-11.3</v>
      </c>
      <c r="N527" s="492">
        <v>-16.3</v>
      </c>
      <c r="O527" s="492">
        <v>-9.5</v>
      </c>
      <c r="P527" s="492">
        <v>-4.4000000000000004</v>
      </c>
      <c r="Q527" s="492">
        <v>-13.7</v>
      </c>
      <c r="R527" s="492">
        <v>-19.399999999999999</v>
      </c>
      <c r="S527" s="492">
        <v>-20.100000000000001</v>
      </c>
    </row>
    <row r="528" spans="1:19">
      <c r="A528" s="491">
        <v>41327</v>
      </c>
      <c r="B528" s="494">
        <v>7.093</v>
      </c>
      <c r="C528" s="492">
        <v>-23.4</v>
      </c>
      <c r="D528" s="492">
        <v>-19.7</v>
      </c>
      <c r="E528" s="492">
        <v>-19.600000000000001</v>
      </c>
      <c r="F528" s="492">
        <v>-15.9</v>
      </c>
      <c r="G528" s="492">
        <v>-29.1</v>
      </c>
      <c r="H528" s="492">
        <v>-21.4</v>
      </c>
      <c r="I528" s="492">
        <v>-17.2</v>
      </c>
      <c r="J528" s="492">
        <v>-10.5</v>
      </c>
      <c r="K528" s="492">
        <v>-29.4</v>
      </c>
      <c r="L528" s="492">
        <v>-21.7</v>
      </c>
      <c r="M528" s="492">
        <v>-11.5</v>
      </c>
      <c r="N528" s="492">
        <v>-16.8</v>
      </c>
      <c r="O528" s="492">
        <v>-9.8000000000000007</v>
      </c>
      <c r="P528" s="492">
        <v>-4.5999999999999996</v>
      </c>
      <c r="Q528" s="492">
        <v>-13.1</v>
      </c>
      <c r="R528" s="492">
        <v>-18.100000000000001</v>
      </c>
      <c r="S528" s="492">
        <v>-19.7</v>
      </c>
    </row>
    <row r="529" spans="1:19">
      <c r="A529" s="491">
        <v>41326</v>
      </c>
      <c r="B529" s="494">
        <v>7.0830000000000002</v>
      </c>
      <c r="C529" s="492">
        <v>-23.5</v>
      </c>
      <c r="D529" s="492">
        <v>-19.8</v>
      </c>
      <c r="E529" s="492">
        <v>-19.8</v>
      </c>
      <c r="F529" s="492">
        <v>-15.9</v>
      </c>
      <c r="G529" s="492">
        <v>-29.3</v>
      </c>
      <c r="H529" s="492">
        <v>-21.5</v>
      </c>
      <c r="I529" s="492">
        <v>-17.3</v>
      </c>
      <c r="J529" s="492">
        <v>-10.6</v>
      </c>
      <c r="K529" s="492">
        <v>-29.6</v>
      </c>
      <c r="L529" s="492">
        <v>-21.8</v>
      </c>
      <c r="M529" s="492">
        <v>-11.5</v>
      </c>
      <c r="N529" s="492">
        <v>-16.8</v>
      </c>
      <c r="O529" s="492">
        <v>-9.6999999999999993</v>
      </c>
      <c r="P529" s="492">
        <v>-4.5999999999999996</v>
      </c>
      <c r="Q529" s="492">
        <v>-13.1</v>
      </c>
      <c r="R529" s="492">
        <v>-18.100000000000001</v>
      </c>
      <c r="S529" s="492">
        <v>-19.7</v>
      </c>
    </row>
    <row r="530" spans="1:19">
      <c r="A530" s="491">
        <v>41325</v>
      </c>
      <c r="B530" s="494">
        <v>7.1529999999999996</v>
      </c>
      <c r="C530" s="492">
        <v>-22.8</v>
      </c>
      <c r="D530" s="492">
        <v>-19.600000000000001</v>
      </c>
      <c r="E530" s="492">
        <v>-19.600000000000001</v>
      </c>
      <c r="F530" s="492">
        <v>-15.9</v>
      </c>
      <c r="G530" s="492">
        <v>-28.9</v>
      </c>
      <c r="H530" s="492">
        <v>-21.3</v>
      </c>
      <c r="I530" s="492">
        <v>-17.2</v>
      </c>
      <c r="J530" s="492">
        <v>-10.6</v>
      </c>
      <c r="K530" s="492">
        <v>-29.4</v>
      </c>
      <c r="L530" s="492">
        <v>-21.8</v>
      </c>
      <c r="M530" s="492">
        <v>-11.5</v>
      </c>
      <c r="N530" s="492">
        <v>-16.899999999999999</v>
      </c>
      <c r="O530" s="492">
        <v>-9.8000000000000007</v>
      </c>
      <c r="P530" s="492">
        <v>-4.5999999999999996</v>
      </c>
      <c r="Q530" s="492">
        <v>-12.9</v>
      </c>
      <c r="R530" s="492">
        <v>-17.8</v>
      </c>
      <c r="S530" s="492">
        <v>-19.600000000000001</v>
      </c>
    </row>
    <row r="531" spans="1:19">
      <c r="A531" s="491">
        <v>41324</v>
      </c>
      <c r="B531" s="494">
        <v>7.141</v>
      </c>
      <c r="C531" s="492">
        <v>-22.9</v>
      </c>
      <c r="D531" s="492">
        <v>-19.5</v>
      </c>
      <c r="E531" s="492">
        <v>-19.600000000000001</v>
      </c>
      <c r="F531" s="492">
        <v>-15.8</v>
      </c>
      <c r="G531" s="492">
        <v>-28.9</v>
      </c>
      <c r="H531" s="492">
        <v>-21.3</v>
      </c>
      <c r="I531" s="492">
        <v>-17.2</v>
      </c>
      <c r="J531" s="492">
        <v>-10.4</v>
      </c>
      <c r="K531" s="492">
        <v>-29.5</v>
      </c>
      <c r="L531" s="492">
        <v>-21.7</v>
      </c>
      <c r="M531" s="492">
        <v>-11.4</v>
      </c>
      <c r="N531" s="492">
        <v>-17</v>
      </c>
      <c r="O531" s="492">
        <v>-9.8000000000000007</v>
      </c>
      <c r="P531" s="492">
        <v>-4.5999999999999996</v>
      </c>
      <c r="Q531" s="492">
        <v>-13</v>
      </c>
      <c r="R531" s="492">
        <v>-17.899999999999999</v>
      </c>
      <c r="S531" s="492">
        <v>-19.7</v>
      </c>
    </row>
    <row r="532" spans="1:19">
      <c r="A532" s="491">
        <v>41320</v>
      </c>
      <c r="B532" s="494">
        <v>7.085</v>
      </c>
      <c r="C532" s="492">
        <v>-23.7</v>
      </c>
      <c r="D532" s="492">
        <v>-20</v>
      </c>
      <c r="E532" s="492">
        <v>-20</v>
      </c>
      <c r="F532" s="492">
        <v>-16.2</v>
      </c>
      <c r="G532" s="492">
        <v>-29.6</v>
      </c>
      <c r="H532" s="492">
        <v>-21.9</v>
      </c>
      <c r="I532" s="492">
        <v>-17.5</v>
      </c>
      <c r="J532" s="492">
        <v>-10.7</v>
      </c>
      <c r="K532" s="492">
        <v>-30.2</v>
      </c>
      <c r="L532" s="492">
        <v>-22.2</v>
      </c>
      <c r="M532" s="492">
        <v>-11.6</v>
      </c>
      <c r="N532" s="492">
        <v>-17</v>
      </c>
      <c r="O532" s="492">
        <v>-9.8000000000000007</v>
      </c>
      <c r="P532" s="492">
        <v>-4.5999999999999996</v>
      </c>
      <c r="Q532" s="492">
        <v>-13.4</v>
      </c>
      <c r="R532" s="492">
        <v>-18.7</v>
      </c>
      <c r="S532" s="492">
        <v>-20.100000000000001</v>
      </c>
    </row>
    <row r="533" spans="1:19">
      <c r="A533" s="491">
        <v>41319</v>
      </c>
      <c r="B533" s="494">
        <v>7.0529999999999999</v>
      </c>
      <c r="C533" s="492">
        <v>-24</v>
      </c>
      <c r="D533" s="492">
        <v>-20.100000000000001</v>
      </c>
      <c r="E533" s="492">
        <v>-20.2</v>
      </c>
      <c r="F533" s="492">
        <v>-16.2</v>
      </c>
      <c r="G533" s="492">
        <v>-30</v>
      </c>
      <c r="H533" s="492">
        <v>-22.1</v>
      </c>
      <c r="I533" s="492">
        <v>-17.600000000000001</v>
      </c>
      <c r="J533" s="492">
        <v>-10.7</v>
      </c>
      <c r="K533" s="492">
        <v>-30.4</v>
      </c>
      <c r="L533" s="492">
        <v>-22.2</v>
      </c>
      <c r="M533" s="492">
        <v>-11.6</v>
      </c>
      <c r="N533" s="492">
        <v>-16.8</v>
      </c>
      <c r="O533" s="492">
        <v>-9.8000000000000007</v>
      </c>
      <c r="P533" s="492">
        <v>-4.5999999999999996</v>
      </c>
      <c r="Q533" s="492">
        <v>-13.6</v>
      </c>
      <c r="R533" s="492">
        <v>-18.899999999999999</v>
      </c>
      <c r="S533" s="492">
        <v>-20.2</v>
      </c>
    </row>
    <row r="534" spans="1:19">
      <c r="A534" s="491">
        <v>41318</v>
      </c>
      <c r="B534" s="494">
        <v>7.149</v>
      </c>
      <c r="C534" s="492">
        <v>-22.8</v>
      </c>
      <c r="D534" s="492">
        <v>-19.8</v>
      </c>
      <c r="E534" s="492">
        <v>-19.899999999999999</v>
      </c>
      <c r="F534" s="492">
        <v>-16.100000000000001</v>
      </c>
      <c r="G534" s="492">
        <v>-29.2</v>
      </c>
      <c r="H534" s="492">
        <v>-21.7</v>
      </c>
      <c r="I534" s="492">
        <v>-17.5</v>
      </c>
      <c r="J534" s="492">
        <v>-10.7</v>
      </c>
      <c r="K534" s="492">
        <v>-30</v>
      </c>
      <c r="L534" s="492">
        <v>-22.3</v>
      </c>
      <c r="M534" s="492">
        <v>-11.6</v>
      </c>
      <c r="N534" s="492">
        <v>-17.2</v>
      </c>
      <c r="O534" s="492">
        <v>-9.9</v>
      </c>
      <c r="P534" s="492">
        <v>-4.7</v>
      </c>
      <c r="Q534" s="492">
        <v>-13.1</v>
      </c>
      <c r="R534" s="492">
        <v>-18.100000000000001</v>
      </c>
      <c r="S534" s="492">
        <v>-19.8</v>
      </c>
    </row>
    <row r="535" spans="1:19">
      <c r="A535" s="491">
        <v>41317</v>
      </c>
      <c r="B535" s="494">
        <v>7.056</v>
      </c>
      <c r="C535" s="492">
        <v>-24.1</v>
      </c>
      <c r="D535" s="492">
        <v>-20.100000000000001</v>
      </c>
      <c r="E535" s="492">
        <v>-20.399999999999999</v>
      </c>
      <c r="F535" s="492">
        <v>-16.2</v>
      </c>
      <c r="G535" s="492">
        <v>-30</v>
      </c>
      <c r="H535" s="492">
        <v>-22.3</v>
      </c>
      <c r="I535" s="492">
        <v>-17.600000000000001</v>
      </c>
      <c r="J535" s="492">
        <v>-10.7</v>
      </c>
      <c r="K535" s="492">
        <v>-30.7</v>
      </c>
      <c r="L535" s="492">
        <v>-22.3</v>
      </c>
      <c r="M535" s="492">
        <v>-11.6</v>
      </c>
      <c r="N535" s="492">
        <v>-17</v>
      </c>
      <c r="O535" s="492">
        <v>-9.8000000000000007</v>
      </c>
      <c r="P535" s="492">
        <v>-4.5999999999999996</v>
      </c>
      <c r="Q535" s="492">
        <v>-13.6</v>
      </c>
      <c r="R535" s="492">
        <v>-19</v>
      </c>
      <c r="S535" s="492">
        <v>-20.3</v>
      </c>
    </row>
    <row r="536" spans="1:19">
      <c r="A536" s="491">
        <v>41316</v>
      </c>
      <c r="B536" s="494">
        <v>6.9560000000000004</v>
      </c>
      <c r="C536" s="492">
        <v>-25.1</v>
      </c>
      <c r="D536" s="492">
        <v>-20.5</v>
      </c>
      <c r="E536" s="492">
        <v>-20.9</v>
      </c>
      <c r="F536" s="492">
        <v>-16.3</v>
      </c>
      <c r="G536" s="492">
        <v>-30.8</v>
      </c>
      <c r="H536" s="492">
        <v>-22.9</v>
      </c>
      <c r="I536" s="492">
        <v>-17.7</v>
      </c>
      <c r="J536" s="492">
        <v>-10.7</v>
      </c>
      <c r="K536" s="492">
        <v>-31.3</v>
      </c>
      <c r="L536" s="492">
        <v>-22.4</v>
      </c>
      <c r="M536" s="492">
        <v>-11.7</v>
      </c>
      <c r="N536" s="492">
        <v>-16.8</v>
      </c>
      <c r="O536" s="492">
        <v>-9.8000000000000007</v>
      </c>
      <c r="P536" s="492">
        <v>-4.5999999999999996</v>
      </c>
      <c r="Q536" s="492">
        <v>-14.2</v>
      </c>
      <c r="R536" s="492">
        <v>-20</v>
      </c>
      <c r="S536" s="492">
        <v>-20.7</v>
      </c>
    </row>
    <row r="537" spans="1:19">
      <c r="A537" s="491">
        <v>41313</v>
      </c>
      <c r="B537" s="494">
        <v>7.0090000000000003</v>
      </c>
      <c r="E537" s="492">
        <v>-20.3</v>
      </c>
      <c r="F537" s="492">
        <v>-16.100000000000001</v>
      </c>
      <c r="G537" s="492">
        <v>-30.1</v>
      </c>
      <c r="H537" s="492">
        <v>-22.3</v>
      </c>
      <c r="I537" s="492">
        <v>-17.5</v>
      </c>
      <c r="J537" s="492">
        <v>-10.6</v>
      </c>
      <c r="K537" s="492">
        <v>-30.5</v>
      </c>
      <c r="L537" s="492">
        <v>-21.9</v>
      </c>
      <c r="M537" s="492">
        <v>-11.5</v>
      </c>
      <c r="N537" s="492">
        <v>-16.399999999999999</v>
      </c>
      <c r="O537" s="492">
        <v>-9.6</v>
      </c>
      <c r="P537" s="492">
        <v>-4.5999999999999996</v>
      </c>
      <c r="Q537" s="492">
        <v>-13.8</v>
      </c>
      <c r="R537" s="492">
        <v>-19.399999999999999</v>
      </c>
      <c r="S537" s="492">
        <v>-20.100000000000001</v>
      </c>
    </row>
    <row r="538" spans="1:19">
      <c r="A538" s="491">
        <v>41312</v>
      </c>
      <c r="B538" s="494">
        <v>6.976</v>
      </c>
      <c r="E538" s="492">
        <v>-20.6</v>
      </c>
      <c r="F538" s="492">
        <v>-16.2</v>
      </c>
      <c r="G538" s="492">
        <v>-30.5</v>
      </c>
      <c r="H538" s="492">
        <v>-22.6</v>
      </c>
      <c r="I538" s="492">
        <v>-17.600000000000001</v>
      </c>
      <c r="J538" s="492">
        <v>-10.6</v>
      </c>
      <c r="K538" s="492">
        <v>-30.9</v>
      </c>
      <c r="L538" s="492">
        <v>-22</v>
      </c>
      <c r="M538" s="492">
        <v>-11.4</v>
      </c>
      <c r="N538" s="492">
        <v>-16.2</v>
      </c>
      <c r="O538" s="492">
        <v>-9.6</v>
      </c>
      <c r="P538" s="492">
        <v>-4.5999999999999996</v>
      </c>
      <c r="Q538" s="492">
        <v>-14.1</v>
      </c>
      <c r="R538" s="492">
        <v>-19.8</v>
      </c>
      <c r="S538" s="492">
        <v>-20.3</v>
      </c>
    </row>
    <row r="539" spans="1:19">
      <c r="A539" s="491">
        <v>41311</v>
      </c>
      <c r="B539" s="494">
        <v>6.9980000000000002</v>
      </c>
      <c r="E539" s="492">
        <v>-20.6</v>
      </c>
      <c r="F539" s="492">
        <v>-16.2</v>
      </c>
      <c r="G539" s="492">
        <v>-30.2</v>
      </c>
      <c r="H539" s="492">
        <v>-22.5</v>
      </c>
      <c r="I539" s="492">
        <v>-17.600000000000001</v>
      </c>
      <c r="J539" s="492">
        <v>-10.7</v>
      </c>
      <c r="K539" s="492">
        <v>-30.7</v>
      </c>
      <c r="L539" s="492">
        <v>-22.1</v>
      </c>
      <c r="M539" s="492">
        <v>-11.5</v>
      </c>
      <c r="N539" s="492">
        <v>-16.399999999999999</v>
      </c>
      <c r="O539" s="492">
        <v>-9.8000000000000007</v>
      </c>
      <c r="P539" s="492">
        <v>-4.7</v>
      </c>
      <c r="Q539" s="492">
        <v>-13.9</v>
      </c>
      <c r="R539" s="492">
        <v>-19.5</v>
      </c>
      <c r="S539" s="492">
        <v>-20.2</v>
      </c>
    </row>
    <row r="540" spans="1:19">
      <c r="A540" s="491">
        <v>41310</v>
      </c>
      <c r="B540" s="494">
        <v>7.0940000000000003</v>
      </c>
      <c r="E540" s="492">
        <v>-20.2</v>
      </c>
      <c r="F540" s="492">
        <v>-16</v>
      </c>
      <c r="G540" s="492">
        <v>-29.6</v>
      </c>
      <c r="H540" s="492">
        <v>-22.2</v>
      </c>
      <c r="I540" s="492">
        <v>-17.5</v>
      </c>
      <c r="J540" s="492">
        <v>-10.6</v>
      </c>
      <c r="K540" s="492">
        <v>-30.1</v>
      </c>
      <c r="L540" s="492">
        <v>-22.2</v>
      </c>
      <c r="M540" s="492">
        <v>-11.4</v>
      </c>
      <c r="N540" s="492">
        <v>-16.7</v>
      </c>
      <c r="O540" s="492">
        <v>-9.8000000000000007</v>
      </c>
      <c r="P540" s="492">
        <v>-4.7</v>
      </c>
      <c r="Q540" s="492">
        <v>-13.6</v>
      </c>
      <c r="R540" s="492">
        <v>-18.8</v>
      </c>
      <c r="S540" s="492">
        <v>-19.8</v>
      </c>
    </row>
    <row r="541" spans="1:19">
      <c r="A541" s="491">
        <v>41309</v>
      </c>
      <c r="B541" s="494">
        <v>7.0049999999999999</v>
      </c>
      <c r="E541" s="492">
        <v>-20.8</v>
      </c>
      <c r="F541" s="492">
        <v>-16.100000000000001</v>
      </c>
      <c r="G541" s="492">
        <v>-30.5</v>
      </c>
      <c r="H541" s="492">
        <v>-22.8</v>
      </c>
      <c r="I541" s="492">
        <v>-17.7</v>
      </c>
      <c r="J541" s="492">
        <v>-10.7</v>
      </c>
      <c r="K541" s="492">
        <v>-30.8</v>
      </c>
      <c r="L541" s="492">
        <v>-22.3</v>
      </c>
      <c r="M541" s="492">
        <v>-11.5</v>
      </c>
      <c r="N541" s="492">
        <v>-16.5</v>
      </c>
      <c r="O541" s="492">
        <v>-9.6999999999999993</v>
      </c>
      <c r="P541" s="492">
        <v>-4.5999999999999996</v>
      </c>
      <c r="Q541" s="492">
        <v>-14.1</v>
      </c>
      <c r="R541" s="492">
        <v>-19.899999999999999</v>
      </c>
      <c r="S541" s="492">
        <v>-20.3</v>
      </c>
    </row>
    <row r="542" spans="1:19">
      <c r="A542" s="491">
        <v>41306</v>
      </c>
      <c r="B542" s="494">
        <v>7.0819999999999999</v>
      </c>
      <c r="E542" s="492">
        <v>-20.6</v>
      </c>
      <c r="F542" s="492">
        <v>-16.3</v>
      </c>
      <c r="G542" s="492">
        <v>-30.2</v>
      </c>
      <c r="H542" s="492">
        <v>-22.6</v>
      </c>
      <c r="I542" s="492">
        <v>-17.8</v>
      </c>
      <c r="J542" s="492">
        <v>-10.8</v>
      </c>
      <c r="K542" s="492">
        <v>-30.6</v>
      </c>
      <c r="L542" s="492">
        <v>-22.5</v>
      </c>
      <c r="M542" s="492">
        <v>-11.6</v>
      </c>
      <c r="N542" s="492">
        <v>-16.899999999999999</v>
      </c>
      <c r="O542" s="492">
        <v>-10</v>
      </c>
      <c r="P542" s="492">
        <v>-4.8</v>
      </c>
      <c r="Q542" s="492">
        <v>-13.9</v>
      </c>
      <c r="R542" s="492">
        <v>-19.399999999999999</v>
      </c>
      <c r="S542" s="492">
        <v>-20.100000000000001</v>
      </c>
    </row>
    <row r="543" spans="1:19">
      <c r="A543" s="491">
        <v>41305</v>
      </c>
      <c r="B543" s="494">
        <v>7.0540000000000003</v>
      </c>
      <c r="E543" s="492">
        <v>-20.9</v>
      </c>
      <c r="F543" s="492">
        <v>-16.2</v>
      </c>
      <c r="G543" s="492">
        <v>-30.2</v>
      </c>
      <c r="H543" s="492">
        <v>-23</v>
      </c>
      <c r="I543" s="492">
        <v>-17.600000000000001</v>
      </c>
      <c r="J543" s="492">
        <v>-10.7</v>
      </c>
      <c r="K543" s="492">
        <v>-31</v>
      </c>
      <c r="L543" s="492">
        <v>-22</v>
      </c>
      <c r="M543" s="492">
        <v>-11.6</v>
      </c>
      <c r="N543" s="492">
        <v>-16.7</v>
      </c>
      <c r="O543" s="492">
        <v>-9.8000000000000007</v>
      </c>
      <c r="P543" s="492">
        <v>-4.7</v>
      </c>
      <c r="Q543" s="492">
        <v>-13.9</v>
      </c>
      <c r="R543" s="492">
        <v>-19.899999999999999</v>
      </c>
      <c r="S543" s="492">
        <v>-20.5</v>
      </c>
    </row>
    <row r="544" spans="1:19">
      <c r="A544" s="491">
        <v>41304</v>
      </c>
      <c r="B544" s="494">
        <v>7.0540000000000003</v>
      </c>
      <c r="E544" s="492">
        <v>-20.8</v>
      </c>
      <c r="F544" s="492">
        <v>-16.3</v>
      </c>
      <c r="G544" s="492">
        <v>-30.5</v>
      </c>
      <c r="H544" s="492">
        <v>-22.8</v>
      </c>
      <c r="I544" s="492">
        <v>-17.8</v>
      </c>
      <c r="J544" s="492">
        <v>-10.8</v>
      </c>
      <c r="K544" s="492">
        <v>-30.8</v>
      </c>
      <c r="L544" s="492">
        <v>-22.2</v>
      </c>
      <c r="M544" s="492">
        <v>-11.7</v>
      </c>
      <c r="N544" s="492">
        <v>-16.8</v>
      </c>
      <c r="O544" s="492">
        <v>-9.9</v>
      </c>
      <c r="P544" s="492">
        <v>-4.7</v>
      </c>
      <c r="Q544" s="492">
        <v>-14</v>
      </c>
      <c r="R544" s="492">
        <v>-19.7</v>
      </c>
      <c r="S544" s="492">
        <v>-20.5</v>
      </c>
    </row>
    <row r="545" spans="1:19">
      <c r="A545" s="491">
        <v>41303</v>
      </c>
      <c r="B545" s="494">
        <v>7</v>
      </c>
      <c r="E545" s="492">
        <v>-20.9</v>
      </c>
      <c r="F545" s="492">
        <v>-16.399999999999999</v>
      </c>
      <c r="G545" s="492">
        <v>-30.8</v>
      </c>
      <c r="H545" s="492">
        <v>-23</v>
      </c>
      <c r="I545" s="492">
        <v>-17.8</v>
      </c>
      <c r="J545" s="492">
        <v>-10.8</v>
      </c>
      <c r="K545" s="492">
        <v>-31.2</v>
      </c>
      <c r="L545" s="492">
        <v>-22.2</v>
      </c>
      <c r="M545" s="492">
        <v>-11.7</v>
      </c>
      <c r="N545" s="492">
        <v>-16.7</v>
      </c>
      <c r="O545" s="492">
        <v>-9.9</v>
      </c>
      <c r="P545" s="492">
        <v>-4.7</v>
      </c>
      <c r="Q545" s="492">
        <v>-14.3</v>
      </c>
      <c r="R545" s="492">
        <v>-20.100000000000001</v>
      </c>
      <c r="S545" s="492">
        <v>-20.8</v>
      </c>
    </row>
    <row r="546" spans="1:19">
      <c r="A546" s="491">
        <v>41302</v>
      </c>
      <c r="B546" s="494">
        <v>6.9660000000000002</v>
      </c>
      <c r="E546" s="492">
        <v>-21.1</v>
      </c>
      <c r="F546" s="492">
        <v>-16.399999999999999</v>
      </c>
      <c r="G546" s="492">
        <v>-31</v>
      </c>
      <c r="H546" s="492">
        <v>-23.2</v>
      </c>
      <c r="I546" s="492">
        <v>-17.8</v>
      </c>
      <c r="J546" s="492">
        <v>-10.8</v>
      </c>
      <c r="K546" s="492">
        <v>-31.4</v>
      </c>
      <c r="L546" s="492">
        <v>-22.1</v>
      </c>
      <c r="M546" s="492">
        <v>-11.6</v>
      </c>
      <c r="N546" s="492">
        <v>-16.600000000000001</v>
      </c>
      <c r="O546" s="492">
        <v>-9.9</v>
      </c>
      <c r="P546" s="492">
        <v>-4.5999999999999996</v>
      </c>
      <c r="Q546" s="492">
        <v>-14.4</v>
      </c>
      <c r="R546" s="492">
        <v>-20.399999999999999</v>
      </c>
      <c r="S546" s="492">
        <v>-20.9</v>
      </c>
    </row>
    <row r="547" spans="1:19">
      <c r="A547" s="491">
        <v>41299</v>
      </c>
      <c r="B547" s="494">
        <v>6.9130000000000003</v>
      </c>
      <c r="E547" s="492">
        <v>-21.5</v>
      </c>
      <c r="F547" s="492">
        <v>-16.5</v>
      </c>
      <c r="G547" s="492">
        <v>-31.7</v>
      </c>
      <c r="H547" s="492">
        <v>-23.7</v>
      </c>
      <c r="I547" s="492">
        <v>-17.899999999999999</v>
      </c>
      <c r="J547" s="492">
        <v>-10.9</v>
      </c>
      <c r="K547" s="492">
        <v>-31.9</v>
      </c>
      <c r="L547" s="492">
        <v>-22.2</v>
      </c>
      <c r="M547" s="492">
        <v>-11.7</v>
      </c>
      <c r="N547" s="492">
        <v>-16.7</v>
      </c>
      <c r="O547" s="492">
        <v>-10</v>
      </c>
      <c r="P547" s="492">
        <v>-4.7</v>
      </c>
      <c r="Q547" s="492">
        <v>-14.9</v>
      </c>
      <c r="R547" s="492">
        <v>-21.3</v>
      </c>
      <c r="S547" s="492">
        <v>-21</v>
      </c>
    </row>
    <row r="548" spans="1:19">
      <c r="A548" s="491">
        <v>41298</v>
      </c>
      <c r="B548" s="494">
        <v>6.6040000000000001</v>
      </c>
      <c r="E548" s="492">
        <v>-22.8</v>
      </c>
      <c r="F548" s="492">
        <v>-16.600000000000001</v>
      </c>
      <c r="G548" s="492">
        <v>-34</v>
      </c>
      <c r="H548" s="492">
        <v>-25.4</v>
      </c>
      <c r="I548" s="492">
        <v>-18</v>
      </c>
      <c r="J548" s="492">
        <v>-10.9</v>
      </c>
      <c r="K548" s="492">
        <v>-33.299999999999997</v>
      </c>
      <c r="L548" s="492">
        <v>-22.1</v>
      </c>
      <c r="M548" s="492">
        <v>-11.7</v>
      </c>
      <c r="N548" s="492">
        <v>-15.8</v>
      </c>
      <c r="O548" s="492">
        <v>-9.5</v>
      </c>
      <c r="P548" s="492">
        <v>-4.5</v>
      </c>
      <c r="Q548" s="492">
        <v>-16.8</v>
      </c>
      <c r="R548" s="492">
        <v>-24.6</v>
      </c>
      <c r="S548" s="492">
        <v>-22</v>
      </c>
    </row>
    <row r="549" spans="1:19">
      <c r="A549" s="491">
        <v>41297</v>
      </c>
      <c r="B549" s="494">
        <v>6.234</v>
      </c>
      <c r="E549" s="492">
        <v>-23.1</v>
      </c>
      <c r="F549" s="492">
        <v>-16.7</v>
      </c>
      <c r="G549" s="492">
        <v>-34.4</v>
      </c>
      <c r="H549" s="492">
        <v>-25.7</v>
      </c>
      <c r="I549" s="492">
        <v>-18.100000000000001</v>
      </c>
      <c r="J549" s="492">
        <v>-11</v>
      </c>
      <c r="K549" s="492">
        <v>-33.700000000000003</v>
      </c>
      <c r="L549" s="492">
        <v>-22.2</v>
      </c>
      <c r="M549" s="492">
        <v>-11.8</v>
      </c>
      <c r="N549" s="492">
        <v>-15.6</v>
      </c>
      <c r="O549" s="492">
        <v>-9.4</v>
      </c>
      <c r="P549" s="492">
        <v>-4.4000000000000004</v>
      </c>
      <c r="Q549" s="492">
        <v>-17.2</v>
      </c>
      <c r="R549" s="492">
        <v>-25.2</v>
      </c>
      <c r="S549" s="492">
        <v>-22.2</v>
      </c>
    </row>
    <row r="550" spans="1:19">
      <c r="A550" s="491">
        <v>41296</v>
      </c>
      <c r="B550" s="494">
        <v>6.2889999999999997</v>
      </c>
      <c r="E550" s="492">
        <v>-23</v>
      </c>
      <c r="F550" s="492">
        <v>-16.7</v>
      </c>
      <c r="G550" s="492">
        <v>-34.299999999999997</v>
      </c>
      <c r="H550" s="492">
        <v>-25.8</v>
      </c>
      <c r="I550" s="492">
        <v>-18.100000000000001</v>
      </c>
      <c r="J550" s="492">
        <v>-11</v>
      </c>
      <c r="K550" s="492">
        <v>-33.799999999999997</v>
      </c>
      <c r="L550" s="492">
        <v>-22.4</v>
      </c>
      <c r="M550" s="492">
        <v>-11.9</v>
      </c>
      <c r="N550" s="492">
        <v>-15.9</v>
      </c>
      <c r="O550" s="492">
        <v>-9.5</v>
      </c>
      <c r="P550" s="492">
        <v>-4.4000000000000004</v>
      </c>
      <c r="Q550" s="492">
        <v>-17.100000000000001</v>
      </c>
      <c r="R550" s="492">
        <v>-25.2</v>
      </c>
      <c r="S550" s="492">
        <v>-22.3</v>
      </c>
    </row>
    <row r="551" spans="1:19">
      <c r="A551" s="491">
        <v>41292</v>
      </c>
      <c r="B551" s="494">
        <v>6.2709999999999999</v>
      </c>
      <c r="E551" s="492">
        <v>-23.3</v>
      </c>
      <c r="F551" s="492">
        <v>-16.899999999999999</v>
      </c>
      <c r="G551" s="492">
        <v>-34.9</v>
      </c>
      <c r="H551" s="492">
        <v>-26.2</v>
      </c>
      <c r="I551" s="492">
        <v>-18.399999999999999</v>
      </c>
      <c r="J551" s="492">
        <v>-11.1</v>
      </c>
      <c r="K551" s="492">
        <v>-34.299999999999997</v>
      </c>
      <c r="L551" s="492">
        <v>-22.7</v>
      </c>
      <c r="M551" s="492">
        <v>-12</v>
      </c>
      <c r="N551" s="492">
        <v>-15.9</v>
      </c>
      <c r="O551" s="492">
        <v>-9.5</v>
      </c>
      <c r="P551" s="492">
        <v>-4.5</v>
      </c>
      <c r="Q551" s="492">
        <v>-17.600000000000001</v>
      </c>
      <c r="R551" s="492">
        <v>-25.8</v>
      </c>
      <c r="S551" s="492">
        <v>-22.5</v>
      </c>
    </row>
    <row r="552" spans="1:19">
      <c r="A552" s="491">
        <v>41291</v>
      </c>
      <c r="B552" s="494">
        <v>6.3310000000000004</v>
      </c>
      <c r="E552" s="492">
        <v>-23.1</v>
      </c>
      <c r="F552" s="492">
        <v>-16.899999999999999</v>
      </c>
      <c r="G552" s="492">
        <v>-34.6</v>
      </c>
      <c r="H552" s="492">
        <v>-25.9</v>
      </c>
      <c r="I552" s="492">
        <v>-18.399999999999999</v>
      </c>
      <c r="J552" s="492">
        <v>-11.1</v>
      </c>
      <c r="K552" s="492">
        <v>-34.200000000000003</v>
      </c>
      <c r="L552" s="492">
        <v>-22.8</v>
      </c>
      <c r="M552" s="492">
        <v>-12</v>
      </c>
      <c r="N552" s="492">
        <v>-16</v>
      </c>
      <c r="O552" s="492">
        <v>-9.6</v>
      </c>
      <c r="P552" s="492">
        <v>-4.5</v>
      </c>
      <c r="Q552" s="492">
        <v>-17.3</v>
      </c>
      <c r="R552" s="492">
        <v>-25.4</v>
      </c>
      <c r="S552" s="492">
        <v>-22.4</v>
      </c>
    </row>
    <row r="553" spans="1:19">
      <c r="A553" s="491">
        <v>41290</v>
      </c>
      <c r="B553" s="494">
        <v>6.1550000000000002</v>
      </c>
      <c r="E553" s="492">
        <v>-23.8</v>
      </c>
      <c r="F553" s="492">
        <v>-17</v>
      </c>
      <c r="G553" s="492">
        <v>-35.700000000000003</v>
      </c>
      <c r="H553" s="492">
        <v>-26.8</v>
      </c>
      <c r="I553" s="492">
        <v>-18.399999999999999</v>
      </c>
      <c r="J553" s="492">
        <v>-11.1</v>
      </c>
      <c r="K553" s="492">
        <v>-34.799999999999997</v>
      </c>
      <c r="L553" s="492">
        <v>-22.7</v>
      </c>
      <c r="M553" s="492">
        <v>-11.9</v>
      </c>
      <c r="N553" s="492">
        <v>-15.5</v>
      </c>
      <c r="O553" s="492">
        <v>-9.3000000000000007</v>
      </c>
      <c r="P553" s="492">
        <v>-4.3</v>
      </c>
      <c r="Q553" s="492">
        <v>-18.5</v>
      </c>
      <c r="R553" s="492">
        <v>-27.3</v>
      </c>
      <c r="S553" s="492">
        <v>-22.8</v>
      </c>
    </row>
    <row r="554" spans="1:19">
      <c r="A554" s="491">
        <v>41289</v>
      </c>
      <c r="B554" s="494">
        <v>6.1470000000000002</v>
      </c>
      <c r="E554" s="492">
        <v>-23.8</v>
      </c>
      <c r="F554" s="492">
        <v>-16.899999999999999</v>
      </c>
      <c r="G554" s="492">
        <v>-35.799999999999997</v>
      </c>
      <c r="H554" s="492">
        <v>-26.9</v>
      </c>
      <c r="I554" s="492">
        <v>-18.399999999999999</v>
      </c>
      <c r="J554" s="492">
        <v>-11.1</v>
      </c>
      <c r="K554" s="492">
        <v>-34.799999999999997</v>
      </c>
      <c r="L554" s="492">
        <v>-22.7</v>
      </c>
      <c r="M554" s="492">
        <v>-11.9</v>
      </c>
      <c r="N554" s="492">
        <v>-15.5</v>
      </c>
      <c r="O554" s="492">
        <v>-9.3000000000000007</v>
      </c>
      <c r="P554" s="492">
        <v>-4.3</v>
      </c>
      <c r="Q554" s="492">
        <v>-18.600000000000001</v>
      </c>
      <c r="R554" s="492">
        <v>-27.5</v>
      </c>
      <c r="S554" s="492">
        <v>-22.9</v>
      </c>
    </row>
    <row r="555" spans="1:19">
      <c r="A555" s="491">
        <v>41288</v>
      </c>
      <c r="B555" s="494">
        <v>6.149</v>
      </c>
      <c r="E555" s="492">
        <v>-23.8</v>
      </c>
      <c r="F555" s="492">
        <v>-16.899999999999999</v>
      </c>
      <c r="G555" s="492">
        <v>-35.700000000000003</v>
      </c>
      <c r="H555" s="492">
        <v>-26.8</v>
      </c>
      <c r="I555" s="492">
        <v>-18.399999999999999</v>
      </c>
      <c r="J555" s="492">
        <v>-11.1</v>
      </c>
      <c r="K555" s="492">
        <v>-34.700000000000003</v>
      </c>
      <c r="L555" s="492">
        <v>-22.7</v>
      </c>
      <c r="M555" s="492">
        <v>-11.9</v>
      </c>
      <c r="N555" s="492">
        <v>-15.5</v>
      </c>
      <c r="O555" s="492">
        <v>-9.3000000000000007</v>
      </c>
      <c r="P555" s="492">
        <v>-4.3</v>
      </c>
      <c r="Q555" s="492">
        <v>-18.7</v>
      </c>
      <c r="R555" s="492">
        <v>-27.5</v>
      </c>
      <c r="S555" s="492">
        <v>-22.7</v>
      </c>
    </row>
    <row r="556" spans="1:19">
      <c r="A556" s="491">
        <v>41285</v>
      </c>
      <c r="B556" s="494">
        <v>6.2080000000000002</v>
      </c>
      <c r="E556" s="492">
        <v>-23.7</v>
      </c>
      <c r="F556" s="492">
        <v>-17.100000000000001</v>
      </c>
      <c r="G556" s="492">
        <v>-35.6</v>
      </c>
      <c r="H556" s="492">
        <v>-26.7</v>
      </c>
      <c r="I556" s="492">
        <v>-18.5</v>
      </c>
      <c r="J556" s="492">
        <v>-11.1</v>
      </c>
      <c r="K556" s="492">
        <v>-34.9</v>
      </c>
      <c r="L556" s="492">
        <v>-23</v>
      </c>
      <c r="M556" s="492">
        <v>-12</v>
      </c>
      <c r="N556" s="492">
        <v>-15.8</v>
      </c>
      <c r="O556" s="492">
        <v>-9.5</v>
      </c>
      <c r="P556" s="492">
        <v>-4.5</v>
      </c>
      <c r="Q556" s="492">
        <v>-18.399999999999999</v>
      </c>
      <c r="R556" s="492">
        <v>-27</v>
      </c>
      <c r="S556" s="492">
        <v>-22.9</v>
      </c>
    </row>
    <row r="557" spans="1:19">
      <c r="A557" s="491">
        <v>41284</v>
      </c>
      <c r="B557" s="494">
        <v>6.2590000000000003</v>
      </c>
      <c r="E557" s="492">
        <v>-23.1</v>
      </c>
      <c r="F557" s="492">
        <v>-16.7</v>
      </c>
      <c r="G557" s="492">
        <v>-34.6</v>
      </c>
      <c r="H557" s="492">
        <v>-26</v>
      </c>
      <c r="I557" s="492">
        <v>-18.100000000000001</v>
      </c>
      <c r="J557" s="492">
        <v>-10.9</v>
      </c>
      <c r="K557" s="492">
        <v>-33.9</v>
      </c>
      <c r="L557" s="492">
        <v>-22.5</v>
      </c>
      <c r="M557" s="492">
        <v>-11.7</v>
      </c>
      <c r="N557" s="492">
        <v>-15.3</v>
      </c>
      <c r="O557" s="492">
        <v>-9.1999999999999993</v>
      </c>
      <c r="P557" s="492">
        <v>-4.4000000000000004</v>
      </c>
      <c r="Q557" s="492">
        <v>-17.8</v>
      </c>
      <c r="R557" s="492">
        <v>-25.9</v>
      </c>
      <c r="S557" s="492">
        <v>-22.3</v>
      </c>
    </row>
    <row r="558" spans="1:19">
      <c r="A558" s="491">
        <v>41283</v>
      </c>
      <c r="B558" s="494">
        <v>6.2060000000000004</v>
      </c>
      <c r="E558" s="492">
        <v>-23.3</v>
      </c>
      <c r="F558" s="492">
        <v>-16.7</v>
      </c>
      <c r="G558" s="492">
        <v>-34.799999999999997</v>
      </c>
      <c r="H558" s="492">
        <v>-26.2</v>
      </c>
      <c r="I558" s="492">
        <v>-18.2</v>
      </c>
      <c r="J558" s="492">
        <v>-11</v>
      </c>
      <c r="K558" s="492">
        <v>-34</v>
      </c>
      <c r="L558" s="492">
        <v>-22.5</v>
      </c>
      <c r="M558" s="492">
        <v>-11.8</v>
      </c>
      <c r="N558" s="492">
        <v>-15.3</v>
      </c>
      <c r="O558" s="492">
        <v>-9.1999999999999993</v>
      </c>
      <c r="P558" s="492">
        <v>-4.4000000000000004</v>
      </c>
      <c r="Q558" s="492">
        <v>-18.100000000000001</v>
      </c>
      <c r="R558" s="492">
        <v>-26.6</v>
      </c>
      <c r="S558" s="492">
        <v>-22.6</v>
      </c>
    </row>
    <row r="559" spans="1:19">
      <c r="A559" s="491">
        <v>41282</v>
      </c>
      <c r="B559" s="494">
        <v>6.2889999999999997</v>
      </c>
      <c r="E559" s="492">
        <v>-23.1</v>
      </c>
      <c r="F559" s="492">
        <v>-16.7</v>
      </c>
      <c r="G559" s="492">
        <v>-34.5</v>
      </c>
      <c r="H559" s="492">
        <v>-25.9</v>
      </c>
      <c r="I559" s="492">
        <v>-18.100000000000001</v>
      </c>
      <c r="J559" s="492">
        <v>-11</v>
      </c>
      <c r="K559" s="492">
        <v>-33.799999999999997</v>
      </c>
      <c r="L559" s="492">
        <v>-22.5</v>
      </c>
      <c r="M559" s="492">
        <v>-11.8</v>
      </c>
      <c r="N559" s="492">
        <v>-15.5</v>
      </c>
      <c r="O559" s="492">
        <v>-9.3000000000000007</v>
      </c>
      <c r="P559" s="492">
        <v>-4.4000000000000004</v>
      </c>
      <c r="Q559" s="492">
        <v>-17.8</v>
      </c>
      <c r="R559" s="492">
        <v>-26</v>
      </c>
      <c r="S559" s="492">
        <v>-22.4</v>
      </c>
    </row>
    <row r="560" spans="1:19">
      <c r="A560" s="491">
        <v>41281</v>
      </c>
      <c r="B560" s="494">
        <v>6.3540000000000001</v>
      </c>
      <c r="E560" s="492">
        <v>-23.1</v>
      </c>
      <c r="F560" s="492">
        <v>-16.8</v>
      </c>
      <c r="G560" s="492">
        <v>-34.4</v>
      </c>
      <c r="H560" s="492">
        <v>-25.9</v>
      </c>
      <c r="I560" s="492">
        <v>-18.3</v>
      </c>
      <c r="J560" s="492">
        <v>-11.1</v>
      </c>
      <c r="K560" s="492">
        <v>-34</v>
      </c>
      <c r="L560" s="492">
        <v>-22.9</v>
      </c>
      <c r="M560" s="492">
        <v>-12</v>
      </c>
      <c r="N560" s="492">
        <v>-15.9</v>
      </c>
      <c r="O560" s="492">
        <v>-9.5</v>
      </c>
      <c r="P560" s="492">
        <v>-4.5</v>
      </c>
      <c r="Q560" s="492">
        <v>-17.5</v>
      </c>
      <c r="R560" s="492">
        <v>-25.7</v>
      </c>
      <c r="S560" s="492">
        <v>-22.5</v>
      </c>
    </row>
    <row r="561" spans="1:19">
      <c r="A561" s="491">
        <v>41278</v>
      </c>
      <c r="B561" s="494">
        <v>6.4210000000000003</v>
      </c>
      <c r="E561" s="492">
        <v>-23</v>
      </c>
      <c r="F561" s="492">
        <v>-16.899999999999999</v>
      </c>
      <c r="G561" s="492">
        <v>-34.4</v>
      </c>
      <c r="H561" s="492">
        <v>-25.8</v>
      </c>
      <c r="I561" s="492">
        <v>-18.600000000000001</v>
      </c>
      <c r="J561" s="492">
        <v>-11.2</v>
      </c>
      <c r="K561" s="492">
        <v>-34</v>
      </c>
      <c r="L561" s="492">
        <v>-23.5</v>
      </c>
      <c r="M561" s="492">
        <v>-12.1</v>
      </c>
      <c r="N561" s="492">
        <v>-16.7</v>
      </c>
      <c r="O561" s="492">
        <v>-9.9</v>
      </c>
      <c r="P561" s="492">
        <v>-4.5999999999999996</v>
      </c>
      <c r="Q561" s="492">
        <v>-17.600000000000001</v>
      </c>
      <c r="R561" s="492">
        <v>-25.4</v>
      </c>
      <c r="S561" s="492">
        <v>-22.4</v>
      </c>
    </row>
    <row r="562" spans="1:19">
      <c r="A562" s="491">
        <v>41277</v>
      </c>
      <c r="B562" s="494">
        <v>6.3810000000000002</v>
      </c>
      <c r="E562" s="492">
        <v>-23.2</v>
      </c>
      <c r="F562" s="492">
        <v>-16.8</v>
      </c>
      <c r="G562" s="492">
        <v>-34.6</v>
      </c>
      <c r="H562" s="492">
        <v>-26.1</v>
      </c>
      <c r="I562" s="492">
        <v>-18.5</v>
      </c>
      <c r="J562" s="492">
        <v>-11.2</v>
      </c>
      <c r="K562" s="492">
        <v>-34.200000000000003</v>
      </c>
      <c r="L562" s="492">
        <v>-23.4</v>
      </c>
      <c r="M562" s="492">
        <v>-12</v>
      </c>
      <c r="N562" s="492">
        <v>-16.5</v>
      </c>
      <c r="O562" s="492">
        <v>-9.8000000000000007</v>
      </c>
      <c r="P562" s="492">
        <v>-4.5</v>
      </c>
      <c r="Q562" s="492">
        <v>-18</v>
      </c>
      <c r="R562" s="492">
        <v>-26</v>
      </c>
      <c r="S562" s="492">
        <v>-22.5</v>
      </c>
    </row>
    <row r="563" spans="1:19">
      <c r="A563" s="491">
        <v>41276</v>
      </c>
      <c r="B563" s="494">
        <v>6.1369999999999996</v>
      </c>
      <c r="E563" s="492">
        <v>-23.6</v>
      </c>
      <c r="F563" s="492">
        <v>-16.600000000000001</v>
      </c>
      <c r="G563" s="492">
        <v>-35.5</v>
      </c>
      <c r="H563" s="492">
        <v>-26.9</v>
      </c>
      <c r="I563" s="492">
        <v>-18.3</v>
      </c>
      <c r="J563" s="492">
        <v>-11</v>
      </c>
      <c r="K563" s="492">
        <v>-34.4</v>
      </c>
      <c r="L563" s="492">
        <v>-22.9</v>
      </c>
      <c r="M563" s="492">
        <v>-11.8</v>
      </c>
      <c r="N563" s="492">
        <v>-16</v>
      </c>
      <c r="O563" s="492">
        <v>-9.5</v>
      </c>
      <c r="P563" s="492">
        <v>-4.4000000000000004</v>
      </c>
      <c r="Q563" s="492">
        <v>-19.5</v>
      </c>
      <c r="R563" s="492">
        <v>-28.1</v>
      </c>
      <c r="S563" s="492">
        <v>-22.6</v>
      </c>
    </row>
    <row r="564" spans="1:19">
      <c r="A564" s="491">
        <v>41274</v>
      </c>
      <c r="B564" s="494">
        <v>5.9370000000000003</v>
      </c>
      <c r="E564" s="492">
        <v>-24.1</v>
      </c>
      <c r="F564" s="492">
        <v>-16.8</v>
      </c>
      <c r="G564" s="492">
        <v>-36.4</v>
      </c>
      <c r="H564" s="492">
        <v>-27.5</v>
      </c>
      <c r="I564" s="492">
        <v>-18.399999999999999</v>
      </c>
      <c r="J564" s="492">
        <v>-10.9</v>
      </c>
      <c r="K564" s="492">
        <v>-35.1</v>
      </c>
      <c r="L564" s="492">
        <v>-22.6</v>
      </c>
      <c r="M564" s="492">
        <v>-11.7</v>
      </c>
      <c r="N564" s="492">
        <v>-15.5</v>
      </c>
      <c r="O564" s="492">
        <v>-9.3000000000000007</v>
      </c>
      <c r="P564" s="492">
        <v>-4.3</v>
      </c>
      <c r="Q564" s="492">
        <v>-20.5</v>
      </c>
      <c r="R564" s="492">
        <v>-29.6</v>
      </c>
      <c r="S564" s="492">
        <v>-23.6</v>
      </c>
    </row>
    <row r="565" spans="1:19">
      <c r="A565" s="491">
        <v>41271</v>
      </c>
      <c r="B565" s="494">
        <v>5.9119999999999999</v>
      </c>
      <c r="E565" s="492">
        <v>-24.6</v>
      </c>
      <c r="F565" s="492">
        <v>-17</v>
      </c>
      <c r="G565" s="492">
        <v>-37.299999999999997</v>
      </c>
      <c r="H565" s="492">
        <v>-28.1</v>
      </c>
      <c r="I565" s="492">
        <v>-18.600000000000001</v>
      </c>
      <c r="J565" s="492">
        <v>-11.1</v>
      </c>
      <c r="K565" s="492">
        <v>-35.700000000000003</v>
      </c>
      <c r="L565" s="492">
        <v>-22.8</v>
      </c>
      <c r="M565" s="492">
        <v>-11.9</v>
      </c>
      <c r="N565" s="492">
        <v>-15.5</v>
      </c>
      <c r="O565" s="492">
        <v>-9.1999999999999993</v>
      </c>
      <c r="P565" s="492">
        <v>-4.2</v>
      </c>
      <c r="Q565" s="492">
        <v>-21.4</v>
      </c>
      <c r="R565" s="492">
        <v>-30.6</v>
      </c>
      <c r="S565" s="492">
        <v>-23.9</v>
      </c>
    </row>
    <row r="566" spans="1:19">
      <c r="A566" s="491">
        <v>41270</v>
      </c>
      <c r="B566" s="494">
        <v>5.9059999999999997</v>
      </c>
      <c r="E566" s="492">
        <v>-24.6</v>
      </c>
      <c r="F566" s="492">
        <v>-17.100000000000001</v>
      </c>
      <c r="G566" s="492">
        <v>-37.6</v>
      </c>
      <c r="H566" s="492">
        <v>-28.2</v>
      </c>
      <c r="I566" s="492">
        <v>-18.600000000000001</v>
      </c>
      <c r="J566" s="492">
        <v>-11</v>
      </c>
      <c r="K566" s="492">
        <v>-35.799999999999997</v>
      </c>
      <c r="L566" s="492">
        <v>-22.8</v>
      </c>
      <c r="M566" s="492">
        <v>-11.8</v>
      </c>
      <c r="N566" s="492">
        <v>-15.3</v>
      </c>
      <c r="O566" s="492">
        <v>-9.1</v>
      </c>
      <c r="P566" s="492">
        <v>-4.2</v>
      </c>
      <c r="Q566" s="492">
        <v>-21.7</v>
      </c>
      <c r="R566" s="492">
        <v>-30.8</v>
      </c>
      <c r="S566" s="492">
        <v>-24</v>
      </c>
    </row>
    <row r="567" spans="1:19">
      <c r="A567" s="491">
        <v>41269</v>
      </c>
      <c r="B567" s="494">
        <v>6.0010000000000003</v>
      </c>
      <c r="E567" s="492">
        <v>-24.4</v>
      </c>
      <c r="F567" s="492">
        <v>-17</v>
      </c>
      <c r="G567" s="492">
        <v>-37</v>
      </c>
      <c r="H567" s="492">
        <v>-27.9</v>
      </c>
      <c r="I567" s="492">
        <v>-18.600000000000001</v>
      </c>
      <c r="J567" s="492">
        <v>-11.1</v>
      </c>
      <c r="K567" s="492">
        <v>-35.700000000000003</v>
      </c>
      <c r="L567" s="492">
        <v>-22.9</v>
      </c>
      <c r="M567" s="492">
        <v>-11.9</v>
      </c>
      <c r="N567" s="492">
        <v>-15.6</v>
      </c>
      <c r="O567" s="492">
        <v>-9.3000000000000007</v>
      </c>
      <c r="P567" s="492">
        <v>-4.2</v>
      </c>
      <c r="Q567" s="492">
        <v>-20.9</v>
      </c>
      <c r="R567" s="492">
        <v>-30</v>
      </c>
      <c r="S567" s="492">
        <v>-23.9</v>
      </c>
    </row>
    <row r="568" spans="1:19">
      <c r="A568" s="491">
        <v>41267</v>
      </c>
      <c r="B568" s="494">
        <v>6.0270000000000001</v>
      </c>
      <c r="E568" s="492">
        <v>-24.4</v>
      </c>
      <c r="F568" s="492">
        <v>-17.100000000000001</v>
      </c>
      <c r="G568" s="492">
        <v>-36.9</v>
      </c>
      <c r="H568" s="492">
        <v>-27.8</v>
      </c>
      <c r="I568" s="492">
        <v>-18.7</v>
      </c>
      <c r="J568" s="492">
        <v>-11.2</v>
      </c>
      <c r="K568" s="492">
        <v>-35.700000000000003</v>
      </c>
      <c r="L568" s="492">
        <v>-23</v>
      </c>
      <c r="M568" s="492">
        <v>-12</v>
      </c>
      <c r="N568" s="492">
        <v>-15.7</v>
      </c>
      <c r="O568" s="492">
        <v>-9.4</v>
      </c>
      <c r="P568" s="492">
        <v>-4.3</v>
      </c>
      <c r="Q568" s="492">
        <v>-20.6</v>
      </c>
      <c r="R568" s="492">
        <v>-29.8</v>
      </c>
      <c r="S568" s="492">
        <v>-23.9</v>
      </c>
    </row>
    <row r="569" spans="1:19">
      <c r="A569" s="491">
        <v>41264</v>
      </c>
      <c r="B569" s="494">
        <v>5.532</v>
      </c>
      <c r="E569" s="492">
        <v>-24.7</v>
      </c>
      <c r="F569" s="492">
        <v>-17.100000000000001</v>
      </c>
      <c r="G569" s="492">
        <v>-37.4</v>
      </c>
      <c r="H569" s="492">
        <v>-28.3</v>
      </c>
      <c r="I569" s="492">
        <v>-18.7</v>
      </c>
      <c r="J569" s="492">
        <v>-11.1</v>
      </c>
      <c r="K569" s="492">
        <v>-36.200000000000003</v>
      </c>
      <c r="L569" s="492">
        <v>-23.1</v>
      </c>
      <c r="M569" s="492">
        <v>-11.9</v>
      </c>
      <c r="N569" s="492">
        <v>-15.6</v>
      </c>
      <c r="O569" s="492">
        <v>-9.3000000000000007</v>
      </c>
      <c r="P569" s="492">
        <v>-4.3</v>
      </c>
      <c r="Q569" s="492">
        <v>-21.1</v>
      </c>
      <c r="R569" s="492">
        <v>-30.5</v>
      </c>
      <c r="S569" s="492">
        <v>-24.1</v>
      </c>
    </row>
    <row r="570" spans="1:19">
      <c r="A570" s="491">
        <v>41263</v>
      </c>
      <c r="B570" s="494">
        <v>5.673</v>
      </c>
      <c r="E570" s="492">
        <v>-24.5</v>
      </c>
      <c r="F570" s="492">
        <v>-17.2</v>
      </c>
      <c r="G570" s="492">
        <v>-37</v>
      </c>
      <c r="H570" s="492">
        <v>-28</v>
      </c>
      <c r="I570" s="492">
        <v>-18.8</v>
      </c>
      <c r="J570" s="492">
        <v>-11.2</v>
      </c>
      <c r="K570" s="492">
        <v>-36.1</v>
      </c>
      <c r="L570" s="492">
        <v>-23.2</v>
      </c>
      <c r="M570" s="492">
        <v>-12</v>
      </c>
      <c r="N570" s="492">
        <v>-15.9</v>
      </c>
      <c r="O570" s="492">
        <v>-9.5</v>
      </c>
      <c r="P570" s="492">
        <v>-4.4000000000000004</v>
      </c>
      <c r="Q570" s="492">
        <v>-20.399999999999999</v>
      </c>
      <c r="R570" s="492">
        <v>-29.6</v>
      </c>
      <c r="S570" s="492">
        <v>-23.9</v>
      </c>
    </row>
    <row r="571" spans="1:19">
      <c r="A571" s="491">
        <v>41262</v>
      </c>
      <c r="B571" s="494">
        <v>5.7089999999999996</v>
      </c>
      <c r="E571" s="492">
        <v>-24.3</v>
      </c>
      <c r="F571" s="492">
        <v>-17.100000000000001</v>
      </c>
      <c r="G571" s="492">
        <v>-36.6</v>
      </c>
      <c r="H571" s="492">
        <v>-27.6</v>
      </c>
      <c r="I571" s="492">
        <v>-18.7</v>
      </c>
      <c r="J571" s="492">
        <v>-11.1</v>
      </c>
      <c r="K571" s="492">
        <v>-35.799999999999997</v>
      </c>
      <c r="L571" s="492">
        <v>-23.2</v>
      </c>
      <c r="M571" s="492">
        <v>-12</v>
      </c>
      <c r="N571" s="492">
        <v>-15.9</v>
      </c>
      <c r="O571" s="492">
        <v>-9.5</v>
      </c>
      <c r="P571" s="492">
        <v>-4.4000000000000004</v>
      </c>
      <c r="Q571" s="492">
        <v>-20.100000000000001</v>
      </c>
      <c r="R571" s="492">
        <v>-29.2</v>
      </c>
      <c r="S571" s="492">
        <v>-23.7</v>
      </c>
    </row>
    <row r="572" spans="1:19">
      <c r="A572" s="491">
        <v>41261</v>
      </c>
      <c r="B572" s="494">
        <v>5.8390000000000004</v>
      </c>
      <c r="E572" s="492">
        <v>-23.9</v>
      </c>
      <c r="F572" s="492">
        <v>-17</v>
      </c>
      <c r="G572" s="492">
        <v>-35.9</v>
      </c>
      <c r="H572" s="492">
        <v>-27.1</v>
      </c>
      <c r="I572" s="492">
        <v>-18.7</v>
      </c>
      <c r="J572" s="492">
        <v>-11.2</v>
      </c>
      <c r="K572" s="492">
        <v>-35.4</v>
      </c>
      <c r="L572" s="492">
        <v>-23.2</v>
      </c>
      <c r="M572" s="492">
        <v>-12.1</v>
      </c>
      <c r="N572" s="492">
        <v>-16.3</v>
      </c>
      <c r="O572" s="492">
        <v>-9.6999999999999993</v>
      </c>
      <c r="P572" s="492">
        <v>-4.5</v>
      </c>
      <c r="Q572" s="492">
        <v>-19.5</v>
      </c>
      <c r="R572" s="492">
        <v>-28.3</v>
      </c>
      <c r="S572" s="492">
        <v>-23.5</v>
      </c>
    </row>
    <row r="573" spans="1:19">
      <c r="A573" s="491">
        <v>41260</v>
      </c>
      <c r="B573" s="494">
        <v>5.6390000000000002</v>
      </c>
      <c r="E573" s="492">
        <v>-24.6</v>
      </c>
      <c r="F573" s="492">
        <v>-17.2</v>
      </c>
      <c r="G573" s="492">
        <v>-37.200000000000003</v>
      </c>
      <c r="H573" s="492">
        <v>-28.2</v>
      </c>
      <c r="I573" s="492">
        <v>-18.8</v>
      </c>
      <c r="J573" s="492">
        <v>-11.2</v>
      </c>
      <c r="K573" s="492">
        <v>-36.299999999999997</v>
      </c>
      <c r="L573" s="492">
        <v>-23.3</v>
      </c>
      <c r="M573" s="492">
        <v>-12.1</v>
      </c>
      <c r="N573" s="492">
        <v>-15.9</v>
      </c>
      <c r="O573" s="492">
        <v>-9.5</v>
      </c>
      <c r="P573" s="492">
        <v>-4.4000000000000004</v>
      </c>
      <c r="Q573" s="492">
        <v>-20.7</v>
      </c>
      <c r="R573" s="492">
        <v>-30</v>
      </c>
      <c r="S573" s="492">
        <v>-24</v>
      </c>
    </row>
    <row r="574" spans="1:19">
      <c r="A574" s="491">
        <v>41257</v>
      </c>
      <c r="B574" s="494">
        <v>5.48</v>
      </c>
      <c r="E574" s="492">
        <v>-25.2</v>
      </c>
      <c r="F574" s="492">
        <v>-17.3</v>
      </c>
      <c r="G574" s="492">
        <v>-38.4</v>
      </c>
      <c r="H574" s="492">
        <v>-29</v>
      </c>
      <c r="I574" s="492">
        <v>-19</v>
      </c>
      <c r="J574" s="492">
        <v>-11.2</v>
      </c>
      <c r="K574" s="492">
        <v>-37</v>
      </c>
      <c r="L574" s="492">
        <v>-23.4</v>
      </c>
      <c r="M574" s="492">
        <v>-12</v>
      </c>
      <c r="N574" s="492">
        <v>-15.6</v>
      </c>
      <c r="O574" s="492">
        <v>-9.3000000000000007</v>
      </c>
      <c r="P574" s="492">
        <v>-4.3</v>
      </c>
      <c r="Q574" s="492">
        <v>-21.8</v>
      </c>
      <c r="R574" s="492">
        <v>-31.4</v>
      </c>
      <c r="S574" s="492">
        <v>-24.5</v>
      </c>
    </row>
    <row r="575" spans="1:19">
      <c r="A575" s="491">
        <v>41256</v>
      </c>
      <c r="B575" s="494">
        <v>5.5609999999999999</v>
      </c>
      <c r="E575" s="492">
        <v>-25</v>
      </c>
      <c r="F575" s="492">
        <v>-17.3</v>
      </c>
      <c r="G575" s="492">
        <v>-38</v>
      </c>
      <c r="H575" s="492">
        <v>-28.8</v>
      </c>
      <c r="I575" s="492">
        <v>-19</v>
      </c>
      <c r="J575" s="492">
        <v>-11.2</v>
      </c>
      <c r="K575" s="492">
        <v>-36.9</v>
      </c>
      <c r="L575" s="492">
        <v>-23.4</v>
      </c>
      <c r="M575" s="492">
        <v>-12</v>
      </c>
      <c r="N575" s="492">
        <v>-15.7</v>
      </c>
      <c r="O575" s="492">
        <v>-9.4</v>
      </c>
      <c r="P575" s="492">
        <v>-4.3</v>
      </c>
      <c r="Q575" s="492">
        <v>-21.4</v>
      </c>
      <c r="R575" s="492">
        <v>-31</v>
      </c>
      <c r="S575" s="492">
        <v>-24.4</v>
      </c>
    </row>
    <row r="576" spans="1:19">
      <c r="A576" s="491">
        <v>41255</v>
      </c>
      <c r="B576" s="494">
        <v>5.5039999999999996</v>
      </c>
      <c r="E576" s="492">
        <v>-25.1</v>
      </c>
      <c r="F576" s="492">
        <v>-17.3</v>
      </c>
      <c r="G576" s="492">
        <v>-38.4</v>
      </c>
      <c r="H576" s="492">
        <v>-29.1</v>
      </c>
      <c r="I576" s="492">
        <v>-19</v>
      </c>
      <c r="J576" s="492">
        <v>-11.2</v>
      </c>
      <c r="K576" s="492">
        <v>-37.1</v>
      </c>
      <c r="L576" s="492">
        <v>-23.4</v>
      </c>
      <c r="M576" s="492">
        <v>-12</v>
      </c>
      <c r="N576" s="492">
        <v>-15.5</v>
      </c>
      <c r="O576" s="492">
        <v>-9.3000000000000007</v>
      </c>
      <c r="P576" s="492">
        <v>-4.3</v>
      </c>
      <c r="Q576" s="492">
        <v>-21.8</v>
      </c>
      <c r="R576" s="492">
        <v>-31.5</v>
      </c>
      <c r="S576" s="492">
        <v>-24.4</v>
      </c>
    </row>
    <row r="577" spans="1:19">
      <c r="A577" s="491">
        <v>41254</v>
      </c>
      <c r="B577" s="494">
        <v>5.3819999999999997</v>
      </c>
      <c r="E577" s="492">
        <v>-25.4</v>
      </c>
      <c r="F577" s="492">
        <v>-17.399999999999999</v>
      </c>
      <c r="G577" s="492">
        <v>-39.299999999999997</v>
      </c>
      <c r="H577" s="492">
        <v>-29.6</v>
      </c>
      <c r="I577" s="492">
        <v>-19</v>
      </c>
      <c r="J577" s="492">
        <v>-11.2</v>
      </c>
      <c r="K577" s="492">
        <v>-37.5</v>
      </c>
      <c r="L577" s="492">
        <v>-23.3</v>
      </c>
      <c r="M577" s="492">
        <v>-12</v>
      </c>
      <c r="N577" s="492">
        <v>-15.2</v>
      </c>
      <c r="O577" s="492">
        <v>-9</v>
      </c>
      <c r="P577" s="492">
        <v>-4.0999999999999996</v>
      </c>
      <c r="Q577" s="492">
        <v>-22.9</v>
      </c>
      <c r="R577" s="492">
        <v>-32.700000000000003</v>
      </c>
      <c r="S577" s="492">
        <v>-24.7</v>
      </c>
    </row>
    <row r="578" spans="1:19">
      <c r="A578" s="491">
        <v>41253</v>
      </c>
      <c r="B578" s="494">
        <v>5.3540000000000001</v>
      </c>
      <c r="E578" s="492">
        <v>-24.9</v>
      </c>
      <c r="F578" s="492">
        <v>-17</v>
      </c>
      <c r="G578" s="492">
        <v>-38.4</v>
      </c>
      <c r="H578" s="492">
        <v>-29</v>
      </c>
      <c r="I578" s="492">
        <v>-18.600000000000001</v>
      </c>
      <c r="J578" s="492">
        <v>-11</v>
      </c>
      <c r="K578" s="492">
        <v>-36.5</v>
      </c>
      <c r="L578" s="492">
        <v>-22.7</v>
      </c>
      <c r="M578" s="492">
        <v>-11.6</v>
      </c>
      <c r="N578" s="492">
        <v>-14.6</v>
      </c>
      <c r="O578" s="492">
        <v>-8.6999999999999993</v>
      </c>
      <c r="P578" s="492">
        <v>-4</v>
      </c>
      <c r="Q578" s="492">
        <v>-22.6</v>
      </c>
      <c r="R578" s="492">
        <v>-32.200000000000003</v>
      </c>
      <c r="S578" s="492">
        <v>-24.3</v>
      </c>
    </row>
    <row r="579" spans="1:19">
      <c r="A579" s="491">
        <v>41250</v>
      </c>
      <c r="B579" s="494">
        <v>5.5129999999999999</v>
      </c>
      <c r="E579" s="492">
        <v>-24.9</v>
      </c>
      <c r="F579" s="492">
        <v>-17.100000000000001</v>
      </c>
      <c r="G579" s="492">
        <v>-38</v>
      </c>
      <c r="H579" s="492">
        <v>-28.8</v>
      </c>
      <c r="I579" s="492">
        <v>-18.7</v>
      </c>
      <c r="J579" s="492">
        <v>-11</v>
      </c>
      <c r="K579" s="492">
        <v>-36.6</v>
      </c>
      <c r="L579" s="492">
        <v>-22.7</v>
      </c>
      <c r="M579" s="492">
        <v>-11.8</v>
      </c>
      <c r="N579" s="492">
        <v>-15</v>
      </c>
      <c r="O579" s="492">
        <v>-9</v>
      </c>
      <c r="P579" s="492">
        <v>-4.0999999999999996</v>
      </c>
      <c r="Q579" s="492">
        <v>-21.5</v>
      </c>
      <c r="R579" s="492">
        <v>-31.2</v>
      </c>
      <c r="S579" s="492">
        <v>-24.3</v>
      </c>
    </row>
    <row r="580" spans="1:19">
      <c r="A580" s="491">
        <v>41249</v>
      </c>
      <c r="B580" s="494">
        <v>5.3449999999999998</v>
      </c>
      <c r="E580" s="492">
        <v>-25</v>
      </c>
      <c r="F580" s="492">
        <v>-16.899999999999999</v>
      </c>
      <c r="G580" s="492">
        <v>-38.799999999999997</v>
      </c>
      <c r="H580" s="492">
        <v>-29.2</v>
      </c>
      <c r="I580" s="492">
        <v>-18.5</v>
      </c>
      <c r="J580" s="492">
        <v>-10.8</v>
      </c>
      <c r="K580" s="492">
        <v>-36.5</v>
      </c>
      <c r="L580" s="492">
        <v>-22.4</v>
      </c>
      <c r="M580" s="492">
        <v>-11.4</v>
      </c>
      <c r="N580" s="492">
        <v>-14.3</v>
      </c>
      <c r="O580" s="492">
        <v>-8.6</v>
      </c>
      <c r="P580" s="492">
        <v>-4</v>
      </c>
      <c r="Q580" s="492">
        <v>-22.8</v>
      </c>
      <c r="R580" s="492">
        <v>-32.6</v>
      </c>
      <c r="S580" s="492">
        <v>-24.5</v>
      </c>
    </row>
    <row r="581" spans="1:19">
      <c r="A581" s="491">
        <v>41248</v>
      </c>
      <c r="B581" s="494">
        <v>5.2789999999999999</v>
      </c>
      <c r="E581" s="492">
        <v>-24.9</v>
      </c>
      <c r="F581" s="492">
        <v>-16.899999999999999</v>
      </c>
      <c r="G581" s="492">
        <v>-39.299999999999997</v>
      </c>
      <c r="H581" s="492">
        <v>-29.3</v>
      </c>
      <c r="I581" s="492">
        <v>-18.600000000000001</v>
      </c>
      <c r="J581" s="492">
        <v>-10.7</v>
      </c>
      <c r="K581" s="492">
        <v>-36.299999999999997</v>
      </c>
      <c r="L581" s="492">
        <v>-22.5</v>
      </c>
      <c r="M581" s="492">
        <v>-11.2</v>
      </c>
      <c r="N581" s="492">
        <v>-13.9</v>
      </c>
      <c r="O581" s="492">
        <v>-8.4</v>
      </c>
      <c r="P581" s="492">
        <v>-3.9</v>
      </c>
      <c r="Q581" s="492">
        <v>-23.5</v>
      </c>
      <c r="R581" s="492">
        <v>-33.4</v>
      </c>
      <c r="S581" s="492">
        <v>-24.1</v>
      </c>
    </row>
    <row r="582" spans="1:19">
      <c r="A582" s="491">
        <v>41247</v>
      </c>
      <c r="B582" s="494">
        <v>5.2869999999999999</v>
      </c>
      <c r="E582" s="492">
        <v>-25.1</v>
      </c>
      <c r="F582" s="492">
        <v>-17.100000000000001</v>
      </c>
      <c r="G582" s="492">
        <v>-39.700000000000003</v>
      </c>
      <c r="H582" s="492">
        <v>-29.5</v>
      </c>
      <c r="I582" s="492">
        <v>-18.8</v>
      </c>
      <c r="J582" s="492">
        <v>-10.8</v>
      </c>
      <c r="K582" s="492">
        <v>-36.5</v>
      </c>
      <c r="L582" s="492">
        <v>-22.8</v>
      </c>
      <c r="M582" s="492">
        <v>-11.3</v>
      </c>
      <c r="N582" s="492">
        <v>-14</v>
      </c>
      <c r="O582" s="492">
        <v>-8.4</v>
      </c>
      <c r="P582" s="492">
        <v>-3.9</v>
      </c>
      <c r="Q582" s="492">
        <v>-24</v>
      </c>
      <c r="R582" s="492">
        <v>-33.6</v>
      </c>
      <c r="S582" s="492">
        <v>-24.1</v>
      </c>
    </row>
    <row r="583" spans="1:19">
      <c r="A583" s="491">
        <v>41246</v>
      </c>
      <c r="B583" s="494">
        <v>5.3360000000000003</v>
      </c>
      <c r="E583" s="492">
        <v>-25</v>
      </c>
      <c r="F583" s="492">
        <v>-17.100000000000001</v>
      </c>
      <c r="G583" s="492">
        <v>-39.5</v>
      </c>
      <c r="H583" s="492">
        <v>-29.4</v>
      </c>
      <c r="I583" s="492">
        <v>-18.899999999999999</v>
      </c>
      <c r="J583" s="492">
        <v>-10.9</v>
      </c>
      <c r="K583" s="492">
        <v>-36.6</v>
      </c>
      <c r="L583" s="492">
        <v>-23</v>
      </c>
      <c r="M583" s="492">
        <v>-11.6</v>
      </c>
      <c r="N583" s="492">
        <v>-14.3</v>
      </c>
      <c r="O583" s="492">
        <v>-8.6</v>
      </c>
      <c r="P583" s="492">
        <v>-3.9</v>
      </c>
      <c r="Q583" s="492">
        <v>-23.6</v>
      </c>
      <c r="R583" s="492">
        <v>-33.1</v>
      </c>
      <c r="S583" s="492">
        <v>-24.2</v>
      </c>
    </row>
    <row r="584" spans="1:19">
      <c r="A584" s="491">
        <v>41243</v>
      </c>
      <c r="B584" s="494">
        <v>5.2729999999999997</v>
      </c>
      <c r="E584" s="492">
        <v>-25.1</v>
      </c>
      <c r="F584" s="492">
        <v>-17</v>
      </c>
      <c r="G584" s="492">
        <v>-39.6</v>
      </c>
      <c r="H584" s="492">
        <v>-29.4</v>
      </c>
      <c r="I584" s="492">
        <v>-18.7</v>
      </c>
      <c r="J584" s="492">
        <v>-10.8</v>
      </c>
      <c r="K584" s="492">
        <v>-36.9</v>
      </c>
      <c r="L584" s="492">
        <v>-22.7</v>
      </c>
      <c r="M584" s="492">
        <v>-11.5</v>
      </c>
      <c r="N584" s="492">
        <v>-14.3</v>
      </c>
      <c r="O584" s="492">
        <v>-8.6</v>
      </c>
      <c r="P584" s="492">
        <v>-4</v>
      </c>
      <c r="Q584" s="492">
        <v>-23.7</v>
      </c>
      <c r="R584" s="492">
        <v>-33</v>
      </c>
      <c r="S584" s="492">
        <v>-24.6</v>
      </c>
    </row>
    <row r="585" spans="1:19">
      <c r="A585" s="491">
        <v>41242</v>
      </c>
      <c r="B585" s="494">
        <v>5.3339999999999996</v>
      </c>
      <c r="E585" s="492">
        <v>-25.4</v>
      </c>
      <c r="F585" s="492">
        <v>-17.2</v>
      </c>
      <c r="G585" s="492">
        <v>-39.9</v>
      </c>
      <c r="H585" s="492">
        <v>-29.7</v>
      </c>
      <c r="I585" s="492">
        <v>-19</v>
      </c>
      <c r="J585" s="492">
        <v>-10.9</v>
      </c>
      <c r="K585" s="492">
        <v>-37.200000000000003</v>
      </c>
      <c r="L585" s="492">
        <v>-22.9</v>
      </c>
      <c r="M585" s="492">
        <v>-11.6</v>
      </c>
      <c r="N585" s="492">
        <v>-14.4</v>
      </c>
      <c r="O585" s="492">
        <v>-8.6</v>
      </c>
      <c r="P585" s="492">
        <v>-3.9</v>
      </c>
      <c r="Q585" s="492">
        <v>-23.7</v>
      </c>
      <c r="R585" s="492">
        <v>-33.4</v>
      </c>
      <c r="S585" s="492">
        <v>-25.1</v>
      </c>
    </row>
    <row r="586" spans="1:19">
      <c r="A586" s="491">
        <v>41241</v>
      </c>
      <c r="B586" s="494">
        <v>5.2910000000000004</v>
      </c>
      <c r="E586" s="492">
        <v>-25.4</v>
      </c>
      <c r="F586" s="492">
        <v>-17.3</v>
      </c>
      <c r="G586" s="492">
        <v>-40.299999999999997</v>
      </c>
      <c r="H586" s="492">
        <v>-29.8</v>
      </c>
      <c r="I586" s="492">
        <v>-19</v>
      </c>
      <c r="J586" s="492">
        <v>-10.9</v>
      </c>
      <c r="K586" s="492">
        <v>-37.299999999999997</v>
      </c>
      <c r="L586" s="492">
        <v>-22.9</v>
      </c>
      <c r="M586" s="492">
        <v>-11.6</v>
      </c>
      <c r="N586" s="492">
        <v>-14.3</v>
      </c>
      <c r="O586" s="492">
        <v>-8.5</v>
      </c>
      <c r="P586" s="492">
        <v>-3.9</v>
      </c>
      <c r="Q586" s="492">
        <v>-24.4</v>
      </c>
      <c r="R586" s="492">
        <v>-33.9</v>
      </c>
      <c r="S586" s="492">
        <v>-25.1</v>
      </c>
    </row>
    <row r="587" spans="1:19">
      <c r="A587" s="491">
        <v>41240</v>
      </c>
      <c r="B587" s="494">
        <v>5.3209999999999997</v>
      </c>
      <c r="E587" s="492">
        <v>-25.4</v>
      </c>
      <c r="F587" s="492">
        <v>-17.3</v>
      </c>
      <c r="G587" s="492">
        <v>-40.1</v>
      </c>
      <c r="H587" s="492">
        <v>-29.7</v>
      </c>
      <c r="I587" s="492">
        <v>-19</v>
      </c>
      <c r="J587" s="492">
        <v>-10.9</v>
      </c>
      <c r="K587" s="492">
        <v>-37.299999999999997</v>
      </c>
      <c r="L587" s="492">
        <v>-22.8</v>
      </c>
      <c r="M587" s="492">
        <v>-11.6</v>
      </c>
      <c r="N587" s="492">
        <v>-14.3</v>
      </c>
      <c r="O587" s="492">
        <v>-8.5</v>
      </c>
      <c r="P587" s="492">
        <v>-3.9</v>
      </c>
      <c r="Q587" s="492">
        <v>-24.1</v>
      </c>
      <c r="R587" s="492">
        <v>-33.6</v>
      </c>
      <c r="S587" s="492">
        <v>-25</v>
      </c>
    </row>
    <row r="588" spans="1:19">
      <c r="A588" s="491">
        <v>41239</v>
      </c>
      <c r="B588" s="494">
        <v>5.4809999999999999</v>
      </c>
      <c r="E588" s="492">
        <v>-25.3</v>
      </c>
      <c r="F588" s="492">
        <v>-17.399999999999999</v>
      </c>
      <c r="G588" s="492">
        <v>-39.4</v>
      </c>
      <c r="H588" s="492">
        <v>-29.3</v>
      </c>
      <c r="I588" s="492">
        <v>-19.100000000000001</v>
      </c>
      <c r="J588" s="492">
        <v>-11.1</v>
      </c>
      <c r="K588" s="492">
        <v>-37.299999999999997</v>
      </c>
      <c r="L588" s="492">
        <v>-23.1</v>
      </c>
      <c r="M588" s="492">
        <v>-11.9</v>
      </c>
      <c r="N588" s="492">
        <v>-14.8</v>
      </c>
      <c r="O588" s="492">
        <v>-8.8000000000000007</v>
      </c>
      <c r="P588" s="492">
        <v>-4</v>
      </c>
      <c r="Q588" s="492">
        <v>-22.8</v>
      </c>
      <c r="R588" s="492">
        <v>-32.4</v>
      </c>
      <c r="S588" s="492">
        <v>-24.9</v>
      </c>
    </row>
    <row r="589" spans="1:19">
      <c r="A589" s="491">
        <v>41236</v>
      </c>
      <c r="B589" s="494">
        <v>5.6379999999999999</v>
      </c>
      <c r="E589" s="492">
        <v>-25.1</v>
      </c>
      <c r="F589" s="492">
        <v>-17.5</v>
      </c>
      <c r="G589" s="492">
        <v>-38.6</v>
      </c>
      <c r="H589" s="492">
        <v>-28.9</v>
      </c>
      <c r="I589" s="492">
        <v>-19.100000000000001</v>
      </c>
      <c r="J589" s="492">
        <v>-11.2</v>
      </c>
      <c r="K589" s="492">
        <v>-37.299999999999997</v>
      </c>
      <c r="L589" s="492">
        <v>-23.4</v>
      </c>
      <c r="M589" s="492">
        <v>-12.1</v>
      </c>
      <c r="N589" s="492">
        <v>-15.3</v>
      </c>
      <c r="O589" s="492">
        <v>-9.1</v>
      </c>
      <c r="P589" s="492">
        <v>-4.2</v>
      </c>
      <c r="Q589" s="492">
        <v>-21</v>
      </c>
      <c r="R589" s="492">
        <v>-30.6</v>
      </c>
      <c r="S589" s="492">
        <v>-24.9</v>
      </c>
    </row>
    <row r="590" spans="1:19">
      <c r="A590" s="491">
        <v>41234</v>
      </c>
      <c r="B590" s="494">
        <v>4.7089999999999996</v>
      </c>
      <c r="E590" s="492">
        <v>-25.2</v>
      </c>
      <c r="F590" s="492">
        <v>-17.5</v>
      </c>
      <c r="G590" s="492">
        <v>-38.799999999999997</v>
      </c>
      <c r="H590" s="492">
        <v>-29.1</v>
      </c>
      <c r="I590" s="492">
        <v>-19.100000000000001</v>
      </c>
      <c r="J590" s="492">
        <v>-11.2</v>
      </c>
      <c r="K590" s="492">
        <v>-37.299999999999997</v>
      </c>
      <c r="L590" s="492">
        <v>-23.4</v>
      </c>
      <c r="M590" s="492">
        <v>-12.1</v>
      </c>
      <c r="N590" s="492">
        <v>-15.3</v>
      </c>
      <c r="O590" s="492">
        <v>-9.1</v>
      </c>
      <c r="P590" s="492">
        <v>-4.2</v>
      </c>
      <c r="Q590" s="492">
        <v>-21.4</v>
      </c>
      <c r="R590" s="492">
        <v>-31</v>
      </c>
      <c r="S590" s="492">
        <v>-25</v>
      </c>
    </row>
    <row r="591" spans="1:19">
      <c r="A591" s="491">
        <v>41233</v>
      </c>
      <c r="B591" s="494">
        <v>4.5990000000000002</v>
      </c>
      <c r="E591" s="492">
        <v>-25.2</v>
      </c>
      <c r="F591" s="492">
        <v>-17.399999999999999</v>
      </c>
      <c r="G591" s="492">
        <v>-39.200000000000003</v>
      </c>
      <c r="H591" s="492">
        <v>-29.3</v>
      </c>
      <c r="I591" s="492">
        <v>-19</v>
      </c>
      <c r="J591" s="492">
        <v>-11.1</v>
      </c>
      <c r="K591" s="492">
        <v>-37.200000000000003</v>
      </c>
      <c r="L591" s="492">
        <v>-23.2</v>
      </c>
      <c r="M591" s="492">
        <v>-11.9</v>
      </c>
      <c r="N591" s="492">
        <v>-14.8</v>
      </c>
      <c r="O591" s="492">
        <v>-8.9</v>
      </c>
      <c r="P591" s="492">
        <v>-4.0999999999999996</v>
      </c>
      <c r="Q591" s="492">
        <v>-22.5</v>
      </c>
      <c r="R591" s="492">
        <v>-32.1</v>
      </c>
      <c r="S591" s="492">
        <v>-25</v>
      </c>
    </row>
    <row r="592" spans="1:19">
      <c r="A592" s="491">
        <v>41232</v>
      </c>
      <c r="B592" s="494">
        <v>4.4470000000000001</v>
      </c>
      <c r="E592" s="492">
        <v>-25.4</v>
      </c>
      <c r="F592" s="492">
        <v>-17.5</v>
      </c>
      <c r="G592" s="492">
        <v>-40</v>
      </c>
      <c r="H592" s="492">
        <v>-29.7</v>
      </c>
      <c r="I592" s="492">
        <v>-19.100000000000001</v>
      </c>
      <c r="J592" s="492">
        <v>-11</v>
      </c>
      <c r="K592" s="492">
        <v>-37.5</v>
      </c>
      <c r="L592" s="492">
        <v>-23.2</v>
      </c>
      <c r="M592" s="492">
        <v>-11.8</v>
      </c>
      <c r="N592" s="492">
        <v>-14.5</v>
      </c>
      <c r="O592" s="492">
        <v>-8.6999999999999993</v>
      </c>
      <c r="P592" s="492">
        <v>-4</v>
      </c>
      <c r="Q592" s="492">
        <v>-23.9</v>
      </c>
      <c r="R592" s="492">
        <v>-33.4</v>
      </c>
      <c r="S592" s="492">
        <v>-25.2</v>
      </c>
    </row>
    <row r="593" spans="1:19">
      <c r="A593" s="491">
        <v>41229</v>
      </c>
      <c r="B593" s="494">
        <v>4.2949999999999999</v>
      </c>
      <c r="E593" s="492">
        <v>-25.9</v>
      </c>
      <c r="F593" s="492">
        <v>-17.600000000000001</v>
      </c>
      <c r="G593" s="492">
        <v>-41</v>
      </c>
      <c r="H593" s="492">
        <v>-30.5</v>
      </c>
      <c r="I593" s="492">
        <v>-19.3</v>
      </c>
      <c r="J593" s="492">
        <v>-11</v>
      </c>
      <c r="K593" s="492">
        <v>-38.1</v>
      </c>
      <c r="L593" s="492">
        <v>-23.4</v>
      </c>
      <c r="M593" s="492">
        <v>-11.7</v>
      </c>
      <c r="N593" s="492">
        <v>-14.3</v>
      </c>
      <c r="O593" s="492">
        <v>-8.6</v>
      </c>
      <c r="P593" s="492">
        <v>-3.9</v>
      </c>
      <c r="Q593" s="492">
        <v>-25.2</v>
      </c>
      <c r="R593" s="492">
        <v>-34.9</v>
      </c>
      <c r="S593" s="492">
        <v>-25.7</v>
      </c>
    </row>
    <row r="594" spans="1:19">
      <c r="A594" s="491">
        <v>41228</v>
      </c>
      <c r="B594" s="494">
        <v>4.4329999999999998</v>
      </c>
      <c r="E594" s="492">
        <v>-25.9</v>
      </c>
      <c r="F594" s="492">
        <v>-17.7</v>
      </c>
      <c r="G594" s="492">
        <v>-40.5</v>
      </c>
      <c r="H594" s="492">
        <v>-30.3</v>
      </c>
      <c r="I594" s="492">
        <v>-19.399999999999999</v>
      </c>
      <c r="J594" s="492">
        <v>-11.2</v>
      </c>
      <c r="K594" s="492">
        <v>-38.4</v>
      </c>
      <c r="L594" s="492">
        <v>-23.7</v>
      </c>
      <c r="M594" s="492">
        <v>-12</v>
      </c>
      <c r="N594" s="492">
        <v>-14.7</v>
      </c>
      <c r="O594" s="492">
        <v>-8.8000000000000007</v>
      </c>
      <c r="P594" s="492">
        <v>-4</v>
      </c>
      <c r="Q594" s="492">
        <v>-23.9</v>
      </c>
      <c r="R594" s="492">
        <v>-33.799999999999997</v>
      </c>
      <c r="S594" s="492">
        <v>-25.6</v>
      </c>
    </row>
    <row r="595" spans="1:19">
      <c r="A595" s="491">
        <v>41227</v>
      </c>
      <c r="B595" s="494">
        <v>4.54</v>
      </c>
      <c r="E595" s="492">
        <v>-25.9</v>
      </c>
      <c r="F595" s="492">
        <v>-18.100000000000001</v>
      </c>
      <c r="G595" s="492">
        <v>-40.200000000000003</v>
      </c>
      <c r="H595" s="492">
        <v>-30.3</v>
      </c>
      <c r="I595" s="492">
        <v>-19.7</v>
      </c>
      <c r="J595" s="492">
        <v>-11.4</v>
      </c>
      <c r="K595" s="492">
        <v>-38.700000000000003</v>
      </c>
      <c r="L595" s="492">
        <v>-24.3</v>
      </c>
      <c r="M595" s="492">
        <v>-12.4</v>
      </c>
      <c r="N595" s="492">
        <v>-15.3</v>
      </c>
      <c r="O595" s="492">
        <v>-9.1</v>
      </c>
      <c r="P595" s="492">
        <v>-4.0999999999999996</v>
      </c>
      <c r="Q595" s="492">
        <v>-23</v>
      </c>
      <c r="R595" s="492">
        <v>-33</v>
      </c>
      <c r="S595" s="492">
        <v>-25.7</v>
      </c>
    </row>
    <row r="596" spans="1:19">
      <c r="A596" s="491">
        <v>41226</v>
      </c>
      <c r="B596" s="494">
        <v>4.3890000000000002</v>
      </c>
      <c r="E596" s="492">
        <v>-25.9</v>
      </c>
      <c r="F596" s="492">
        <v>-18.100000000000001</v>
      </c>
      <c r="G596" s="492">
        <v>-40.9</v>
      </c>
      <c r="H596" s="492">
        <v>-30.6</v>
      </c>
      <c r="I596" s="492">
        <v>-19.7</v>
      </c>
      <c r="J596" s="492">
        <v>-11.3</v>
      </c>
      <c r="K596" s="492">
        <v>-38.799999999999997</v>
      </c>
      <c r="L596" s="492">
        <v>-24.1</v>
      </c>
      <c r="M596" s="492">
        <v>-12.2</v>
      </c>
      <c r="N596" s="492">
        <v>-14.9</v>
      </c>
      <c r="O596" s="492">
        <v>-8.8000000000000007</v>
      </c>
      <c r="P596" s="492">
        <v>-4</v>
      </c>
      <c r="Q596" s="492">
        <v>-24.8</v>
      </c>
      <c r="R596" s="492">
        <v>-34.4</v>
      </c>
      <c r="S596" s="492">
        <v>-25.8</v>
      </c>
    </row>
    <row r="597" spans="1:19">
      <c r="A597" s="491">
        <v>41222</v>
      </c>
      <c r="B597" s="494">
        <v>4.306</v>
      </c>
      <c r="E597" s="492">
        <v>-26.3</v>
      </c>
      <c r="F597" s="492">
        <v>-18.100000000000001</v>
      </c>
      <c r="G597" s="492">
        <v>-41.7</v>
      </c>
      <c r="H597" s="492">
        <v>-31.2</v>
      </c>
      <c r="I597" s="492">
        <v>-19.8</v>
      </c>
      <c r="J597" s="492">
        <v>-11.3</v>
      </c>
      <c r="K597" s="492">
        <v>-39.4</v>
      </c>
      <c r="L597" s="492">
        <v>-24.2</v>
      </c>
      <c r="M597" s="492">
        <v>-12.3</v>
      </c>
      <c r="N597" s="492">
        <v>-15.4</v>
      </c>
      <c r="O597" s="492">
        <v>-9</v>
      </c>
      <c r="P597" s="492">
        <v>-4</v>
      </c>
      <c r="Q597" s="492">
        <v>-25.7</v>
      </c>
      <c r="R597" s="492">
        <v>-35.4</v>
      </c>
      <c r="S597" s="492">
        <v>-26.1</v>
      </c>
    </row>
    <row r="598" spans="1:19">
      <c r="A598" s="491">
        <v>41221</v>
      </c>
      <c r="B598" s="494">
        <v>4.32</v>
      </c>
      <c r="E598" s="492">
        <v>-25.7</v>
      </c>
      <c r="F598" s="492">
        <v>-17.8</v>
      </c>
      <c r="G598" s="492">
        <v>-40.799999999999997</v>
      </c>
      <c r="H598" s="492">
        <v>-30.5</v>
      </c>
      <c r="I598" s="492">
        <v>-19.399999999999999</v>
      </c>
      <c r="J598" s="492">
        <v>-11.1</v>
      </c>
      <c r="K598" s="492">
        <v>-38.299999999999997</v>
      </c>
      <c r="L598" s="492">
        <v>-23.6</v>
      </c>
      <c r="M598" s="492">
        <v>-12</v>
      </c>
      <c r="N598" s="492">
        <v>-15.1</v>
      </c>
      <c r="O598" s="492">
        <v>-8.8000000000000007</v>
      </c>
      <c r="P598" s="492">
        <v>-3.9</v>
      </c>
      <c r="Q598" s="492">
        <v>-25.1</v>
      </c>
      <c r="R598" s="492">
        <v>-34.6</v>
      </c>
      <c r="S598" s="492">
        <v>-25.6</v>
      </c>
    </row>
    <row r="599" spans="1:19">
      <c r="A599" s="491">
        <v>41220</v>
      </c>
      <c r="B599" s="494">
        <v>4.4649999999999999</v>
      </c>
      <c r="E599" s="492">
        <v>-25.5</v>
      </c>
      <c r="F599" s="492">
        <v>-17.899999999999999</v>
      </c>
      <c r="G599" s="492">
        <v>-40</v>
      </c>
      <c r="H599" s="492">
        <v>-30.1</v>
      </c>
      <c r="I599" s="492">
        <v>-19.5</v>
      </c>
      <c r="J599" s="492">
        <v>-11.2</v>
      </c>
      <c r="K599" s="492">
        <v>-38.1</v>
      </c>
      <c r="L599" s="492">
        <v>-23.8</v>
      </c>
      <c r="M599" s="492">
        <v>-12.2</v>
      </c>
      <c r="N599" s="492">
        <v>-15.4</v>
      </c>
      <c r="O599" s="492">
        <v>-9</v>
      </c>
      <c r="P599" s="492">
        <v>-4</v>
      </c>
      <c r="Q599" s="492">
        <v>-23.8</v>
      </c>
      <c r="R599" s="492">
        <v>-33.4</v>
      </c>
      <c r="S599" s="492">
        <v>-25.4</v>
      </c>
    </row>
    <row r="600" spans="1:19">
      <c r="A600" s="491">
        <v>41219</v>
      </c>
      <c r="B600" s="494">
        <v>5.0019999999999998</v>
      </c>
      <c r="E600" s="492">
        <v>-24.5</v>
      </c>
      <c r="F600" s="492">
        <v>-18</v>
      </c>
      <c r="G600" s="492">
        <v>-37.4</v>
      </c>
      <c r="H600" s="492">
        <v>-28.4</v>
      </c>
      <c r="I600" s="492">
        <v>-19.600000000000001</v>
      </c>
      <c r="J600" s="492">
        <v>-11.6</v>
      </c>
      <c r="K600" s="492">
        <v>-37.200000000000003</v>
      </c>
      <c r="L600" s="492">
        <v>-24.4</v>
      </c>
      <c r="M600" s="492">
        <v>-12.7</v>
      </c>
      <c r="N600" s="492">
        <v>-17.100000000000001</v>
      </c>
      <c r="O600" s="492">
        <v>-9.9</v>
      </c>
      <c r="P600" s="492">
        <v>-4.5</v>
      </c>
      <c r="Q600" s="492">
        <v>-20.100000000000001</v>
      </c>
      <c r="R600" s="492">
        <v>-29</v>
      </c>
      <c r="S600" s="492">
        <v>-24.7</v>
      </c>
    </row>
    <row r="601" spans="1:19">
      <c r="A601" s="491">
        <v>41218</v>
      </c>
      <c r="B601" s="494">
        <v>4.673</v>
      </c>
      <c r="E601" s="492">
        <v>-24.8</v>
      </c>
      <c r="F601" s="492">
        <v>-17.899999999999999</v>
      </c>
      <c r="G601" s="492">
        <v>-38.9</v>
      </c>
      <c r="H601" s="492">
        <v>-29.4</v>
      </c>
      <c r="I601" s="492">
        <v>-19.7</v>
      </c>
      <c r="J601" s="492">
        <v>-11.4</v>
      </c>
      <c r="K601" s="492">
        <v>-37.700000000000003</v>
      </c>
      <c r="L601" s="492">
        <v>-24.4</v>
      </c>
      <c r="M601" s="492">
        <v>-12.4</v>
      </c>
      <c r="N601" s="492">
        <v>-16.100000000000001</v>
      </c>
      <c r="O601" s="492">
        <v>-9.4</v>
      </c>
      <c r="P601" s="492">
        <v>-4.2</v>
      </c>
      <c r="Q601" s="492">
        <v>-23</v>
      </c>
      <c r="R601" s="492">
        <v>-32</v>
      </c>
      <c r="S601" s="492">
        <v>-24.7</v>
      </c>
    </row>
    <row r="602" spans="1:19">
      <c r="A602" s="491">
        <v>41215</v>
      </c>
      <c r="B602" s="494">
        <v>4.8259999999999996</v>
      </c>
      <c r="E602" s="492">
        <v>-24.8</v>
      </c>
      <c r="F602" s="492">
        <v>-18.100000000000001</v>
      </c>
      <c r="G602" s="492">
        <v>-38.299999999999997</v>
      </c>
      <c r="H602" s="492">
        <v>-29</v>
      </c>
      <c r="I602" s="492">
        <v>-19.8</v>
      </c>
      <c r="J602" s="492">
        <v>-11.6</v>
      </c>
      <c r="K602" s="492">
        <v>-37.700000000000003</v>
      </c>
      <c r="L602" s="492">
        <v>-24.8</v>
      </c>
      <c r="M602" s="492">
        <v>-12.6</v>
      </c>
      <c r="N602" s="492">
        <v>-16.600000000000001</v>
      </c>
      <c r="O602" s="492">
        <v>-9.8000000000000007</v>
      </c>
      <c r="P602" s="492">
        <v>-4.4000000000000004</v>
      </c>
      <c r="Q602" s="492">
        <v>-21.6</v>
      </c>
      <c r="R602" s="492">
        <v>-30.6</v>
      </c>
      <c r="S602" s="492">
        <v>-24.8</v>
      </c>
    </row>
    <row r="603" spans="1:19">
      <c r="A603" s="491">
        <v>41214</v>
      </c>
      <c r="B603" s="494">
        <v>4.907</v>
      </c>
      <c r="E603" s="492">
        <v>-24.7</v>
      </c>
      <c r="F603" s="492">
        <v>-18.2</v>
      </c>
      <c r="G603" s="492">
        <v>-38.1</v>
      </c>
      <c r="H603" s="492">
        <v>-28.9</v>
      </c>
      <c r="I603" s="492">
        <v>-20</v>
      </c>
      <c r="J603" s="492">
        <v>-11.7</v>
      </c>
      <c r="K603" s="492">
        <v>-37.700000000000003</v>
      </c>
      <c r="L603" s="492">
        <v>-25.1</v>
      </c>
      <c r="M603" s="492">
        <v>-12.7</v>
      </c>
      <c r="N603" s="492">
        <v>-16.8</v>
      </c>
      <c r="O603" s="492">
        <v>-9.9</v>
      </c>
      <c r="P603" s="492">
        <v>-4.5</v>
      </c>
      <c r="Q603" s="492">
        <v>-21.1</v>
      </c>
      <c r="R603" s="492">
        <v>-30</v>
      </c>
      <c r="S603" s="492">
        <v>-24.8</v>
      </c>
    </row>
    <row r="604" spans="1:19">
      <c r="A604" s="491">
        <v>41213</v>
      </c>
      <c r="B604" s="494">
        <v>4.6459999999999999</v>
      </c>
      <c r="E604" s="492">
        <v>-24.1</v>
      </c>
      <c r="F604" s="492">
        <v>-17.5</v>
      </c>
      <c r="G604" s="492">
        <v>-37.9</v>
      </c>
      <c r="H604" s="492">
        <v>-28.4</v>
      </c>
      <c r="I604" s="492">
        <v>-19.2</v>
      </c>
      <c r="J604" s="492">
        <v>-11.2</v>
      </c>
      <c r="K604" s="492">
        <v>-37.1</v>
      </c>
      <c r="L604" s="492">
        <v>-23.6</v>
      </c>
      <c r="M604" s="492">
        <v>-12.2</v>
      </c>
      <c r="N604" s="492">
        <v>-15.8</v>
      </c>
      <c r="O604" s="492">
        <v>-9.4</v>
      </c>
      <c r="P604" s="492">
        <v>-4.3</v>
      </c>
      <c r="Q604" s="492">
        <v>-22.5</v>
      </c>
      <c r="R604" s="492">
        <v>-31.4</v>
      </c>
      <c r="S604" s="492">
        <v>-24.7</v>
      </c>
    </row>
    <row r="605" spans="1:19">
      <c r="A605" s="491">
        <v>41211</v>
      </c>
      <c r="B605" s="494">
        <v>4.7949999999999999</v>
      </c>
      <c r="E605" s="492">
        <v>-25.2</v>
      </c>
      <c r="F605" s="492">
        <v>-18.3</v>
      </c>
      <c r="G605" s="492">
        <v>-39.1</v>
      </c>
      <c r="H605" s="492">
        <v>-29.5</v>
      </c>
      <c r="I605" s="492">
        <v>-20</v>
      </c>
      <c r="J605" s="492">
        <v>-11.7</v>
      </c>
      <c r="K605" s="492">
        <v>-38.5</v>
      </c>
      <c r="L605" s="492">
        <v>-24.7</v>
      </c>
      <c r="M605" s="492">
        <v>-12.7</v>
      </c>
      <c r="N605" s="492">
        <v>-16.600000000000001</v>
      </c>
      <c r="O605" s="492">
        <v>-9.6</v>
      </c>
      <c r="P605" s="492">
        <v>-4.3</v>
      </c>
      <c r="Q605" s="492">
        <v>-22.7</v>
      </c>
      <c r="R605" s="492">
        <v>-31.9</v>
      </c>
      <c r="S605" s="492">
        <v>-25.5</v>
      </c>
    </row>
    <row r="606" spans="1:19">
      <c r="A606" s="491">
        <v>41208</v>
      </c>
      <c r="B606" s="494">
        <v>4.8529999999999998</v>
      </c>
      <c r="E606" s="492">
        <v>-25.3</v>
      </c>
      <c r="F606" s="492">
        <v>-18.399999999999999</v>
      </c>
      <c r="G606" s="492">
        <v>-39.1</v>
      </c>
      <c r="H606" s="492">
        <v>-29.5</v>
      </c>
      <c r="I606" s="492">
        <v>-20.100000000000001</v>
      </c>
      <c r="J606" s="492">
        <v>-11.8</v>
      </c>
      <c r="K606" s="492">
        <v>-38.700000000000003</v>
      </c>
      <c r="L606" s="492">
        <v>-24.8</v>
      </c>
      <c r="M606" s="492">
        <v>-12.8</v>
      </c>
      <c r="N606" s="492">
        <v>-16.7</v>
      </c>
      <c r="O606" s="492">
        <v>-9.6999999999999993</v>
      </c>
      <c r="P606" s="492">
        <v>-4.4000000000000004</v>
      </c>
      <c r="Q606" s="492">
        <v>-22.2</v>
      </c>
      <c r="R606" s="492">
        <v>-31.7</v>
      </c>
      <c r="S606" s="492">
        <v>-25.6</v>
      </c>
    </row>
    <row r="607" spans="1:19">
      <c r="A607" s="491">
        <v>41207</v>
      </c>
      <c r="B607" s="494">
        <v>5.1479999999999997</v>
      </c>
      <c r="E607" s="492">
        <v>-24.9</v>
      </c>
      <c r="F607" s="492">
        <v>-18.399999999999999</v>
      </c>
      <c r="G607" s="492">
        <v>-37.799999999999997</v>
      </c>
      <c r="H607" s="492">
        <v>-28.8</v>
      </c>
      <c r="I607" s="492">
        <v>-20.2</v>
      </c>
      <c r="J607" s="492">
        <v>-11.9</v>
      </c>
      <c r="K607" s="492">
        <v>-38.299999999999997</v>
      </c>
      <c r="L607" s="492">
        <v>-25.1</v>
      </c>
      <c r="M607" s="492">
        <v>-13</v>
      </c>
      <c r="N607" s="492">
        <v>-17.100000000000001</v>
      </c>
      <c r="O607" s="492">
        <v>-9.9</v>
      </c>
      <c r="P607" s="492">
        <v>-4.5</v>
      </c>
      <c r="Q607" s="492">
        <v>-20.7</v>
      </c>
      <c r="R607" s="492">
        <v>-29.8</v>
      </c>
      <c r="S607" s="492">
        <v>-25.1</v>
      </c>
    </row>
    <row r="608" spans="1:19">
      <c r="A608" s="491">
        <v>41206</v>
      </c>
      <c r="B608" s="494">
        <v>4.9279999999999999</v>
      </c>
      <c r="E608" s="492">
        <v>-25.5</v>
      </c>
      <c r="F608" s="492">
        <v>-18.399999999999999</v>
      </c>
      <c r="G608" s="492">
        <v>-39.200000000000003</v>
      </c>
      <c r="H608" s="492">
        <v>-29.8</v>
      </c>
      <c r="I608" s="492">
        <v>-20.2</v>
      </c>
      <c r="J608" s="492">
        <v>-11.9</v>
      </c>
      <c r="K608" s="492">
        <v>-39.200000000000003</v>
      </c>
      <c r="L608" s="492">
        <v>-25</v>
      </c>
      <c r="M608" s="492">
        <v>-12.9</v>
      </c>
      <c r="N608" s="492">
        <v>-16.7</v>
      </c>
      <c r="O608" s="492">
        <v>-9.6</v>
      </c>
      <c r="P608" s="492">
        <v>-4.4000000000000004</v>
      </c>
      <c r="Q608" s="492">
        <v>-22.2</v>
      </c>
      <c r="R608" s="492">
        <v>-31.9</v>
      </c>
      <c r="S608" s="492">
        <v>-25.6</v>
      </c>
    </row>
    <row r="609" spans="1:19">
      <c r="A609" s="491">
        <v>41205</v>
      </c>
      <c r="B609" s="494">
        <v>4.8739999999999997</v>
      </c>
      <c r="E609" s="492">
        <v>-25.5</v>
      </c>
      <c r="F609" s="492">
        <v>-18.5</v>
      </c>
      <c r="G609" s="492">
        <v>-39.4</v>
      </c>
      <c r="H609" s="492">
        <v>-30</v>
      </c>
      <c r="I609" s="492">
        <v>-20.3</v>
      </c>
      <c r="J609" s="492">
        <v>-11.9</v>
      </c>
      <c r="K609" s="492">
        <v>-39.200000000000003</v>
      </c>
      <c r="L609" s="492">
        <v>-25.1</v>
      </c>
      <c r="M609" s="492">
        <v>-12.9</v>
      </c>
      <c r="N609" s="492">
        <v>-16.5</v>
      </c>
      <c r="O609" s="492">
        <v>-9.4</v>
      </c>
      <c r="P609" s="492">
        <v>-4.3</v>
      </c>
      <c r="Q609" s="492">
        <v>-22.8</v>
      </c>
      <c r="R609" s="492">
        <v>-32.6</v>
      </c>
      <c r="S609" s="492">
        <v>-25.7</v>
      </c>
    </row>
    <row r="610" spans="1:19">
      <c r="A610" s="491">
        <v>41204</v>
      </c>
      <c r="B610" s="494">
        <v>4.9960000000000004</v>
      </c>
      <c r="E610" s="492">
        <v>-25.3</v>
      </c>
      <c r="F610" s="492">
        <v>-18.399999999999999</v>
      </c>
      <c r="G610" s="492">
        <v>-38.799999999999997</v>
      </c>
      <c r="H610" s="492">
        <v>-29.6</v>
      </c>
      <c r="I610" s="492">
        <v>-20.2</v>
      </c>
      <c r="J610" s="492">
        <v>-11.9</v>
      </c>
      <c r="K610" s="492">
        <v>-39</v>
      </c>
      <c r="L610" s="492">
        <v>-25.1</v>
      </c>
      <c r="M610" s="492">
        <v>-13</v>
      </c>
      <c r="N610" s="492">
        <v>-16.7</v>
      </c>
      <c r="O610" s="492">
        <v>-9.6</v>
      </c>
      <c r="P610" s="492">
        <v>-4.4000000000000004</v>
      </c>
      <c r="Q610" s="492">
        <v>-22.1</v>
      </c>
      <c r="R610" s="492">
        <v>-31.7</v>
      </c>
      <c r="S610" s="492">
        <v>-25.5</v>
      </c>
    </row>
    <row r="611" spans="1:19">
      <c r="A611" s="491">
        <v>41201</v>
      </c>
      <c r="B611" s="494">
        <v>4.8869999999999996</v>
      </c>
      <c r="E611" s="492">
        <v>-25.6</v>
      </c>
      <c r="F611" s="492">
        <v>-18.5</v>
      </c>
      <c r="G611" s="492">
        <v>-39.6</v>
      </c>
      <c r="H611" s="492">
        <v>-30.2</v>
      </c>
      <c r="I611" s="492">
        <v>-20.399999999999999</v>
      </c>
      <c r="J611" s="492">
        <v>-11.9</v>
      </c>
      <c r="K611" s="492">
        <v>-39.6</v>
      </c>
      <c r="L611" s="492">
        <v>-25.2</v>
      </c>
      <c r="M611" s="492">
        <v>-12.9</v>
      </c>
      <c r="N611" s="492">
        <v>-16.5</v>
      </c>
      <c r="O611" s="492">
        <v>-9.5</v>
      </c>
      <c r="P611" s="492">
        <v>-4.3</v>
      </c>
      <c r="Q611" s="492">
        <v>-22.9</v>
      </c>
      <c r="R611" s="492">
        <v>-32.799999999999997</v>
      </c>
      <c r="S611" s="492">
        <v>-25.9</v>
      </c>
    </row>
    <row r="612" spans="1:19">
      <c r="A612" s="491">
        <v>41200</v>
      </c>
      <c r="B612" s="494">
        <v>5.1749999999999998</v>
      </c>
      <c r="E612" s="492">
        <v>-25.2</v>
      </c>
      <c r="F612" s="492">
        <v>-18.5</v>
      </c>
      <c r="G612" s="492">
        <v>-38.200000000000003</v>
      </c>
      <c r="H612" s="492">
        <v>-29.3</v>
      </c>
      <c r="I612" s="492">
        <v>-20.399999999999999</v>
      </c>
      <c r="J612" s="492">
        <v>-12</v>
      </c>
      <c r="K612" s="492">
        <v>-39</v>
      </c>
      <c r="L612" s="492">
        <v>-25.4</v>
      </c>
      <c r="M612" s="492">
        <v>-13.1</v>
      </c>
      <c r="N612" s="492">
        <v>-17.2</v>
      </c>
      <c r="O612" s="492">
        <v>-9.9</v>
      </c>
      <c r="P612" s="492">
        <v>-4.5</v>
      </c>
      <c r="Q612" s="492">
        <v>-21</v>
      </c>
      <c r="R612" s="492">
        <v>-30.4</v>
      </c>
      <c r="S612" s="492">
        <v>-25.4</v>
      </c>
    </row>
    <row r="613" spans="1:19">
      <c r="A613" s="491">
        <v>41199</v>
      </c>
      <c r="B613" s="494">
        <v>5.032</v>
      </c>
      <c r="E613" s="492">
        <v>-25.4</v>
      </c>
      <c r="F613" s="492">
        <v>-18.5</v>
      </c>
      <c r="G613" s="492">
        <v>-38.799999999999997</v>
      </c>
      <c r="H613" s="492">
        <v>-29.7</v>
      </c>
      <c r="I613" s="492">
        <v>-20.2</v>
      </c>
      <c r="J613" s="492">
        <v>-11.9</v>
      </c>
      <c r="K613" s="492">
        <v>-39.299999999999997</v>
      </c>
      <c r="L613" s="492">
        <v>-25.2</v>
      </c>
      <c r="M613" s="492">
        <v>-12.9</v>
      </c>
      <c r="N613" s="492">
        <v>-16.8</v>
      </c>
      <c r="O613" s="492">
        <v>-9.6</v>
      </c>
      <c r="P613" s="492">
        <v>-4.4000000000000004</v>
      </c>
      <c r="Q613" s="492">
        <v>-22</v>
      </c>
      <c r="R613" s="492">
        <v>-31.7</v>
      </c>
      <c r="S613" s="492">
        <v>-25.5</v>
      </c>
    </row>
    <row r="614" spans="1:19">
      <c r="A614" s="491">
        <v>41198</v>
      </c>
      <c r="B614" s="494">
        <v>4.694</v>
      </c>
      <c r="E614" s="492">
        <v>-25.9</v>
      </c>
      <c r="F614" s="492">
        <v>-18.399999999999999</v>
      </c>
      <c r="G614" s="492">
        <v>-41</v>
      </c>
      <c r="H614" s="492">
        <v>-31</v>
      </c>
      <c r="I614" s="492">
        <v>-20.2</v>
      </c>
      <c r="J614" s="492">
        <v>-11.7</v>
      </c>
      <c r="K614" s="492">
        <v>-40.200000000000003</v>
      </c>
      <c r="L614" s="492">
        <v>-24.9</v>
      </c>
      <c r="M614" s="492">
        <v>-12.7</v>
      </c>
      <c r="N614" s="492">
        <v>-15.7</v>
      </c>
      <c r="O614" s="492">
        <v>-9</v>
      </c>
      <c r="P614" s="492">
        <v>-4.0999999999999996</v>
      </c>
      <c r="Q614" s="492">
        <v>-25.1</v>
      </c>
      <c r="R614" s="492">
        <v>-34.9</v>
      </c>
      <c r="S614" s="492">
        <v>-26.1</v>
      </c>
    </row>
    <row r="615" spans="1:19">
      <c r="A615" s="491">
        <v>41197</v>
      </c>
      <c r="B615" s="494">
        <v>4.5049999999999999</v>
      </c>
      <c r="E615" s="492">
        <v>-26.3</v>
      </c>
      <c r="F615" s="492">
        <v>-18.600000000000001</v>
      </c>
      <c r="G615" s="492">
        <v>-42.3</v>
      </c>
      <c r="H615" s="492">
        <v>-31.7</v>
      </c>
      <c r="I615" s="492">
        <v>-20.3</v>
      </c>
      <c r="J615" s="492">
        <v>-11.6</v>
      </c>
      <c r="K615" s="492">
        <v>-40.700000000000003</v>
      </c>
      <c r="L615" s="492">
        <v>-25</v>
      </c>
      <c r="M615" s="492">
        <v>-12.5</v>
      </c>
      <c r="N615" s="492">
        <v>-15.1</v>
      </c>
      <c r="O615" s="492">
        <v>-8.6999999999999993</v>
      </c>
      <c r="P615" s="492">
        <v>-3.9</v>
      </c>
      <c r="Q615" s="492">
        <v>-27</v>
      </c>
      <c r="R615" s="492">
        <v>-36.6</v>
      </c>
      <c r="S615" s="492">
        <v>-26.4</v>
      </c>
    </row>
    <row r="616" spans="1:19">
      <c r="A616" s="491">
        <v>41194</v>
      </c>
      <c r="B616" s="494">
        <v>4.3819999999999997</v>
      </c>
      <c r="E616" s="492">
        <v>-26.5</v>
      </c>
      <c r="F616" s="492">
        <v>-18.600000000000001</v>
      </c>
      <c r="G616" s="492">
        <v>-43.3</v>
      </c>
      <c r="H616" s="492">
        <v>-32.200000000000003</v>
      </c>
      <c r="I616" s="492">
        <v>-20.3</v>
      </c>
      <c r="J616" s="492">
        <v>-11.5</v>
      </c>
      <c r="K616" s="492">
        <v>-40.9</v>
      </c>
      <c r="L616" s="492">
        <v>-24.9</v>
      </c>
      <c r="M616" s="492">
        <v>-12.3</v>
      </c>
      <c r="N616" s="492">
        <v>-14.7</v>
      </c>
      <c r="O616" s="492">
        <v>-8.5</v>
      </c>
      <c r="P616" s="492">
        <v>-3.8</v>
      </c>
      <c r="Q616" s="492">
        <v>-28.6</v>
      </c>
      <c r="R616" s="492">
        <v>-37.799999999999997</v>
      </c>
      <c r="S616" s="492">
        <v>-26.7</v>
      </c>
    </row>
    <row r="617" spans="1:19">
      <c r="A617" s="491">
        <v>41193</v>
      </c>
      <c r="B617" s="494">
        <v>4.3899999999999997</v>
      </c>
      <c r="E617" s="492">
        <v>-26.5</v>
      </c>
      <c r="F617" s="492">
        <v>-18.5</v>
      </c>
      <c r="G617" s="492">
        <v>-43.4</v>
      </c>
      <c r="H617" s="492">
        <v>-32</v>
      </c>
      <c r="I617" s="492">
        <v>-20.2</v>
      </c>
      <c r="J617" s="492">
        <v>-11.4</v>
      </c>
      <c r="K617" s="492">
        <v>-40.799999999999997</v>
      </c>
      <c r="L617" s="492">
        <v>-24.9</v>
      </c>
      <c r="M617" s="492">
        <v>-12.2</v>
      </c>
      <c r="N617" s="492">
        <v>-14.7</v>
      </c>
      <c r="O617" s="492">
        <v>-8.5</v>
      </c>
      <c r="P617" s="492">
        <v>-3.7</v>
      </c>
      <c r="Q617" s="492">
        <v>-30.2</v>
      </c>
      <c r="R617" s="492">
        <v>-38.4</v>
      </c>
      <c r="S617" s="492">
        <v>-26.5</v>
      </c>
    </row>
    <row r="618" spans="1:19">
      <c r="A618" s="491">
        <v>41192</v>
      </c>
      <c r="B618" s="494">
        <v>4.4870000000000001</v>
      </c>
      <c r="E618" s="492">
        <v>-25.9</v>
      </c>
      <c r="F618" s="492">
        <v>-18.100000000000001</v>
      </c>
      <c r="G618" s="492">
        <v>-41.8</v>
      </c>
      <c r="H618" s="492">
        <v>-31</v>
      </c>
      <c r="I618" s="492">
        <v>-19.7</v>
      </c>
      <c r="J618" s="492">
        <v>-11.3</v>
      </c>
      <c r="K618" s="492">
        <v>-39.700000000000003</v>
      </c>
      <c r="L618" s="492">
        <v>-24.1</v>
      </c>
      <c r="M618" s="492">
        <v>-12.1</v>
      </c>
      <c r="N618" s="492">
        <v>-14.4</v>
      </c>
      <c r="O618" s="492">
        <v>-8.3000000000000007</v>
      </c>
      <c r="P618" s="492">
        <v>-3.7</v>
      </c>
      <c r="Q618" s="492">
        <v>-28.2</v>
      </c>
      <c r="R618" s="492">
        <v>-36.9</v>
      </c>
      <c r="S618" s="492">
        <v>-25.9</v>
      </c>
    </row>
    <row r="619" spans="1:19">
      <c r="A619" s="491">
        <v>41191</v>
      </c>
      <c r="B619" s="494">
        <v>4.6820000000000004</v>
      </c>
      <c r="E619" s="492">
        <v>-25.8</v>
      </c>
      <c r="F619" s="492">
        <v>-18.2</v>
      </c>
      <c r="G619" s="492">
        <v>-41.1</v>
      </c>
      <c r="H619" s="492">
        <v>-30.8</v>
      </c>
      <c r="I619" s="492">
        <v>-19.8</v>
      </c>
      <c r="J619" s="492">
        <v>-11.6</v>
      </c>
      <c r="K619" s="492">
        <v>-39.799999999999997</v>
      </c>
      <c r="L619" s="492">
        <v>-24.4</v>
      </c>
      <c r="M619" s="492">
        <v>-12.5</v>
      </c>
      <c r="N619" s="492">
        <v>-15</v>
      </c>
      <c r="O619" s="492">
        <v>-8.6</v>
      </c>
      <c r="P619" s="492">
        <v>-3.9</v>
      </c>
      <c r="Q619" s="492">
        <v>-26.7</v>
      </c>
      <c r="R619" s="492">
        <v>-35.9</v>
      </c>
      <c r="S619" s="492">
        <v>-25.8</v>
      </c>
    </row>
    <row r="620" spans="1:19">
      <c r="A620" s="491">
        <v>41187</v>
      </c>
      <c r="B620" s="494">
        <v>4.6520000000000001</v>
      </c>
      <c r="E620" s="492">
        <v>-26.1</v>
      </c>
      <c r="F620" s="492">
        <v>-18.100000000000001</v>
      </c>
      <c r="G620" s="492">
        <v>-41.9</v>
      </c>
      <c r="H620" s="492">
        <v>-31.3</v>
      </c>
      <c r="I620" s="492">
        <v>-19.8</v>
      </c>
      <c r="J620" s="492">
        <v>-11.4</v>
      </c>
      <c r="K620" s="492">
        <v>-40.1</v>
      </c>
      <c r="L620" s="492">
        <v>-24.3</v>
      </c>
      <c r="M620" s="492">
        <v>-12.3</v>
      </c>
      <c r="N620" s="492">
        <v>-14.6</v>
      </c>
      <c r="O620" s="492">
        <v>-8.4</v>
      </c>
      <c r="P620" s="492">
        <v>-3.8</v>
      </c>
      <c r="Q620" s="492">
        <v>-28</v>
      </c>
      <c r="R620" s="492">
        <v>-36.799999999999997</v>
      </c>
      <c r="S620" s="492">
        <v>-25.9</v>
      </c>
    </row>
    <row r="621" spans="1:19">
      <c r="A621" s="491">
        <v>41186</v>
      </c>
      <c r="B621" s="494">
        <v>4.5119999999999996</v>
      </c>
      <c r="E621" s="492">
        <v>-26.1</v>
      </c>
      <c r="F621" s="492">
        <v>-18.2</v>
      </c>
      <c r="G621" s="492">
        <v>-42.9</v>
      </c>
      <c r="H621" s="492">
        <v>-31.6</v>
      </c>
      <c r="I621" s="492">
        <v>-19.899999999999999</v>
      </c>
      <c r="J621" s="492">
        <v>-11.3</v>
      </c>
      <c r="K621" s="492">
        <v>-40.4</v>
      </c>
      <c r="L621" s="492">
        <v>-24.3</v>
      </c>
      <c r="M621" s="492">
        <v>-12.1</v>
      </c>
      <c r="N621" s="492">
        <v>-14.3</v>
      </c>
      <c r="O621" s="492">
        <v>-8.1999999999999993</v>
      </c>
      <c r="P621" s="492">
        <v>-3.7</v>
      </c>
      <c r="Q621" s="492">
        <v>-29.6</v>
      </c>
      <c r="R621" s="492">
        <v>-37.700000000000003</v>
      </c>
      <c r="S621" s="492">
        <v>-26</v>
      </c>
    </row>
    <row r="622" spans="1:19">
      <c r="A622" s="491">
        <v>41185</v>
      </c>
      <c r="B622" s="494">
        <v>4.2370000000000001</v>
      </c>
      <c r="E622" s="492">
        <v>-25.7</v>
      </c>
      <c r="F622" s="492">
        <v>-18</v>
      </c>
      <c r="G622" s="492">
        <v>-44.1</v>
      </c>
      <c r="H622" s="492">
        <v>-31.9</v>
      </c>
      <c r="I622" s="492">
        <v>-20</v>
      </c>
      <c r="J622" s="492">
        <v>-10.8</v>
      </c>
      <c r="K622" s="492">
        <v>-39.6</v>
      </c>
      <c r="L622" s="492">
        <v>-24</v>
      </c>
      <c r="M622" s="492">
        <v>-11.5</v>
      </c>
      <c r="N622" s="492">
        <v>-13.6</v>
      </c>
      <c r="O622" s="492">
        <v>-7.9</v>
      </c>
      <c r="P622" s="492">
        <v>-3.5</v>
      </c>
      <c r="Q622" s="492">
        <v>-32.9</v>
      </c>
      <c r="R622" s="492">
        <v>-39</v>
      </c>
      <c r="S622" s="492">
        <v>-25.5</v>
      </c>
    </row>
    <row r="623" spans="1:19">
      <c r="A623" s="491">
        <v>41184</v>
      </c>
      <c r="B623" s="494">
        <v>4.1429999999999998</v>
      </c>
      <c r="E623" s="492">
        <v>-25.7</v>
      </c>
      <c r="F623" s="492">
        <v>-18.100000000000001</v>
      </c>
      <c r="G623" s="492">
        <v>-44.4</v>
      </c>
      <c r="H623" s="492">
        <v>-31.9</v>
      </c>
      <c r="I623" s="492">
        <v>-20.100000000000001</v>
      </c>
      <c r="J623" s="492">
        <v>-10.8</v>
      </c>
      <c r="K623" s="492">
        <v>-39.4</v>
      </c>
      <c r="L623" s="492">
        <v>-24.2</v>
      </c>
      <c r="M623" s="492">
        <v>-11.4</v>
      </c>
      <c r="N623" s="492">
        <v>-13.5</v>
      </c>
      <c r="O623" s="492">
        <v>-7.7</v>
      </c>
      <c r="P623" s="492">
        <v>-3.4</v>
      </c>
      <c r="Q623" s="492">
        <v>-33.799999999999997</v>
      </c>
      <c r="R623" s="492">
        <v>-39.200000000000003</v>
      </c>
      <c r="S623" s="492">
        <v>-25.4</v>
      </c>
    </row>
    <row r="624" spans="1:19">
      <c r="A624" s="491">
        <v>41183</v>
      </c>
      <c r="B624" s="494">
        <v>4.2380000000000004</v>
      </c>
      <c r="E624" s="492">
        <v>-25.9</v>
      </c>
      <c r="F624" s="492">
        <v>-18.2</v>
      </c>
      <c r="G624" s="492">
        <v>-44.5</v>
      </c>
      <c r="H624" s="492">
        <v>-32.1</v>
      </c>
      <c r="I624" s="492">
        <v>-20.2</v>
      </c>
      <c r="J624" s="492">
        <v>-10.9</v>
      </c>
      <c r="K624" s="492">
        <v>-39.9</v>
      </c>
      <c r="L624" s="492">
        <v>-24.4</v>
      </c>
      <c r="M624" s="492">
        <v>-11.6</v>
      </c>
      <c r="N624" s="492">
        <v>-13.7</v>
      </c>
      <c r="O624" s="492">
        <v>-7.9</v>
      </c>
      <c r="P624" s="492">
        <v>-3.5</v>
      </c>
      <c r="Q624" s="492">
        <v>-32.799999999999997</v>
      </c>
      <c r="R624" s="492">
        <v>-38.9</v>
      </c>
      <c r="S624" s="492">
        <v>-25.6</v>
      </c>
    </row>
    <row r="625" spans="1:19">
      <c r="A625" s="491">
        <v>41180</v>
      </c>
      <c r="B625" s="494">
        <v>4.3460000000000001</v>
      </c>
      <c r="E625" s="492">
        <v>-26.6</v>
      </c>
      <c r="F625" s="492">
        <v>-18.5</v>
      </c>
      <c r="G625" s="492">
        <v>-44.7</v>
      </c>
      <c r="H625" s="492">
        <v>-32.6</v>
      </c>
      <c r="I625" s="492">
        <v>-20.6</v>
      </c>
      <c r="J625" s="492">
        <v>-11.2</v>
      </c>
      <c r="K625" s="492">
        <v>-41.1</v>
      </c>
      <c r="L625" s="492">
        <v>-24.9</v>
      </c>
      <c r="M625" s="492">
        <v>-12</v>
      </c>
      <c r="N625" s="492">
        <v>-14.4</v>
      </c>
      <c r="O625" s="492">
        <v>-8.1999999999999993</v>
      </c>
      <c r="P625" s="492">
        <v>-3.6</v>
      </c>
      <c r="Q625" s="492">
        <v>-31.8</v>
      </c>
      <c r="R625" s="492">
        <v>-38.9</v>
      </c>
      <c r="S625" s="492">
        <v>-26.4</v>
      </c>
    </row>
    <row r="626" spans="1:19">
      <c r="A626" s="491">
        <v>41179</v>
      </c>
      <c r="B626" s="494">
        <v>4.3220000000000001</v>
      </c>
      <c r="E626" s="492">
        <v>-26.6</v>
      </c>
      <c r="F626" s="492">
        <v>-18.399999999999999</v>
      </c>
      <c r="G626" s="492">
        <v>-44.8</v>
      </c>
      <c r="H626" s="492">
        <v>-32.6</v>
      </c>
      <c r="I626" s="492">
        <v>-20.399999999999999</v>
      </c>
      <c r="J626" s="492">
        <v>-11.1</v>
      </c>
      <c r="K626" s="492">
        <v>-41.1</v>
      </c>
      <c r="L626" s="492">
        <v>-24.8</v>
      </c>
      <c r="M626" s="492">
        <v>-11.8</v>
      </c>
      <c r="N626" s="492">
        <v>-14.2</v>
      </c>
      <c r="O626" s="492">
        <v>-8</v>
      </c>
      <c r="P626" s="492">
        <v>-3.5</v>
      </c>
      <c r="Q626" s="492">
        <v>-32.5</v>
      </c>
      <c r="R626" s="492">
        <v>-39.299999999999997</v>
      </c>
      <c r="S626" s="492">
        <v>-26.5</v>
      </c>
    </row>
    <row r="627" spans="1:19">
      <c r="A627" s="491">
        <v>41178</v>
      </c>
      <c r="B627" s="494">
        <v>4.1159999999999997</v>
      </c>
      <c r="E627" s="492">
        <v>-26.2</v>
      </c>
      <c r="F627" s="492">
        <v>-18.100000000000001</v>
      </c>
      <c r="G627" s="492">
        <v>-44.9</v>
      </c>
      <c r="H627" s="492">
        <v>-32.200000000000003</v>
      </c>
      <c r="I627" s="492">
        <v>-20</v>
      </c>
      <c r="J627" s="492">
        <v>-10.7</v>
      </c>
      <c r="K627" s="492">
        <v>-40.1</v>
      </c>
      <c r="L627" s="492">
        <v>-24.4</v>
      </c>
      <c r="M627" s="492">
        <v>-11.3</v>
      </c>
      <c r="N627" s="492">
        <v>-13.5</v>
      </c>
      <c r="O627" s="492">
        <v>-7.7</v>
      </c>
      <c r="P627" s="492">
        <v>-3.4</v>
      </c>
      <c r="Q627" s="492">
        <v>-35.1</v>
      </c>
      <c r="R627" s="492">
        <v>-39.700000000000003</v>
      </c>
      <c r="S627" s="492">
        <v>-25.9</v>
      </c>
    </row>
    <row r="628" spans="1:19">
      <c r="A628" s="491">
        <v>41177</v>
      </c>
      <c r="B628" s="494">
        <v>4.2759999999999998</v>
      </c>
      <c r="E628" s="492">
        <v>-26</v>
      </c>
      <c r="F628" s="492">
        <v>-18.100000000000001</v>
      </c>
      <c r="G628" s="492">
        <v>-44.4</v>
      </c>
      <c r="H628" s="492">
        <v>-31.9</v>
      </c>
      <c r="I628" s="492">
        <v>-20</v>
      </c>
      <c r="J628" s="492">
        <v>-10.9</v>
      </c>
      <c r="K628" s="492">
        <v>-39.700000000000003</v>
      </c>
      <c r="L628" s="492">
        <v>-24.1</v>
      </c>
      <c r="M628" s="492">
        <v>-11.5</v>
      </c>
      <c r="N628" s="492">
        <v>-13.7</v>
      </c>
      <c r="O628" s="492">
        <v>-7.9</v>
      </c>
      <c r="P628" s="492">
        <v>-3.5</v>
      </c>
      <c r="Q628" s="492">
        <v>-33.299999999999997</v>
      </c>
      <c r="R628" s="492">
        <v>-38.9</v>
      </c>
      <c r="S628" s="492">
        <v>-25.9</v>
      </c>
    </row>
    <row r="629" spans="1:19">
      <c r="A629" s="491">
        <v>41176</v>
      </c>
      <c r="B629" s="494">
        <v>3.8679999999999999</v>
      </c>
      <c r="E629" s="492">
        <v>-26.6</v>
      </c>
      <c r="F629" s="492">
        <v>-18.5</v>
      </c>
      <c r="G629" s="492">
        <v>-44.3</v>
      </c>
      <c r="H629" s="492">
        <v>-32.299999999999997</v>
      </c>
      <c r="I629" s="492">
        <v>-20.399999999999999</v>
      </c>
      <c r="J629" s="492">
        <v>-11.3</v>
      </c>
      <c r="K629" s="492">
        <v>-40.700000000000003</v>
      </c>
      <c r="L629" s="492">
        <v>-24.6</v>
      </c>
      <c r="M629" s="492">
        <v>-12</v>
      </c>
      <c r="N629" s="492">
        <v>-14.3</v>
      </c>
      <c r="O629" s="492">
        <v>-8.1999999999999993</v>
      </c>
      <c r="P629" s="492">
        <v>-3.6</v>
      </c>
      <c r="Q629" s="492">
        <v>-30.9</v>
      </c>
      <c r="R629" s="492">
        <v>-38.299999999999997</v>
      </c>
      <c r="S629" s="492">
        <v>-26.1</v>
      </c>
    </row>
    <row r="630" spans="1:19">
      <c r="A630" s="491">
        <v>41173</v>
      </c>
      <c r="B630" s="494">
        <v>4.1050000000000004</v>
      </c>
      <c r="E630" s="492">
        <v>-27.2</v>
      </c>
      <c r="F630" s="492">
        <v>-18.899999999999999</v>
      </c>
      <c r="G630" s="492">
        <v>-44.1</v>
      </c>
      <c r="H630" s="492">
        <v>-32.799999999999997</v>
      </c>
      <c r="I630" s="492">
        <v>-21</v>
      </c>
      <c r="J630" s="492">
        <v>-11.7</v>
      </c>
      <c r="K630" s="492">
        <v>-41.7</v>
      </c>
      <c r="L630" s="492">
        <v>-25.3</v>
      </c>
      <c r="M630" s="492">
        <v>-12.5</v>
      </c>
      <c r="N630" s="492">
        <v>-15.1</v>
      </c>
      <c r="O630" s="492">
        <v>-8.6</v>
      </c>
      <c r="P630" s="492">
        <v>-3.9</v>
      </c>
      <c r="Q630" s="492">
        <v>-28.3</v>
      </c>
      <c r="R630" s="492">
        <v>-37.299999999999997</v>
      </c>
      <c r="S630" s="492">
        <v>-26.6</v>
      </c>
    </row>
    <row r="631" spans="1:19">
      <c r="A631" s="491">
        <v>41172</v>
      </c>
      <c r="B631" s="494">
        <v>4.3440000000000003</v>
      </c>
      <c r="E631" s="492">
        <v>-27.1</v>
      </c>
      <c r="F631" s="492">
        <v>-19.3</v>
      </c>
      <c r="G631" s="492">
        <v>-42.9</v>
      </c>
      <c r="H631" s="492">
        <v>-32.200000000000003</v>
      </c>
      <c r="I631" s="492">
        <v>-21.3</v>
      </c>
      <c r="J631" s="492">
        <v>-12.1</v>
      </c>
      <c r="K631" s="492">
        <v>-41.8</v>
      </c>
      <c r="L631" s="492">
        <v>-25.9</v>
      </c>
      <c r="M631" s="492">
        <v>-13</v>
      </c>
      <c r="N631" s="492">
        <v>-16.100000000000001</v>
      </c>
      <c r="O631" s="492">
        <v>-9.1999999999999993</v>
      </c>
      <c r="P631" s="492">
        <v>-4.2</v>
      </c>
      <c r="Q631" s="492">
        <v>-25.3</v>
      </c>
      <c r="R631" s="492">
        <v>-35</v>
      </c>
      <c r="S631" s="492">
        <v>-26.6</v>
      </c>
    </row>
    <row r="632" spans="1:19">
      <c r="A632" s="491">
        <v>41171</v>
      </c>
      <c r="B632" s="494">
        <v>4.4829999999999997</v>
      </c>
      <c r="E632" s="492">
        <v>-27</v>
      </c>
      <c r="F632" s="492">
        <v>-19.399999999999999</v>
      </c>
      <c r="G632" s="492">
        <v>-42.2</v>
      </c>
      <c r="H632" s="492">
        <v>-31.8</v>
      </c>
      <c r="I632" s="492">
        <v>-21.4</v>
      </c>
      <c r="J632" s="492">
        <v>-12.2</v>
      </c>
      <c r="K632" s="492">
        <v>-41.7</v>
      </c>
      <c r="L632" s="492">
        <v>-26.2</v>
      </c>
      <c r="M632" s="492">
        <v>-13.2</v>
      </c>
      <c r="N632" s="492">
        <v>-16.600000000000001</v>
      </c>
      <c r="O632" s="492">
        <v>-9.4</v>
      </c>
      <c r="P632" s="492">
        <v>-4.3</v>
      </c>
      <c r="Q632" s="492">
        <v>-24.3</v>
      </c>
      <c r="R632" s="492">
        <v>-33.9</v>
      </c>
      <c r="S632" s="492">
        <v>-26.5</v>
      </c>
    </row>
    <row r="633" spans="1:19">
      <c r="A633" s="491">
        <v>41170</v>
      </c>
      <c r="B633" s="494">
        <v>4.7240000000000002</v>
      </c>
      <c r="E633" s="492">
        <v>-26.5</v>
      </c>
      <c r="F633" s="492">
        <v>-19.399999999999999</v>
      </c>
      <c r="G633" s="492">
        <v>-41.2</v>
      </c>
      <c r="H633" s="492">
        <v>-31</v>
      </c>
      <c r="I633" s="492">
        <v>-21.5</v>
      </c>
      <c r="J633" s="492">
        <v>-12.4</v>
      </c>
      <c r="K633" s="492">
        <v>-41.2</v>
      </c>
      <c r="L633" s="492">
        <v>-26.6</v>
      </c>
      <c r="M633" s="492">
        <v>-13.4</v>
      </c>
      <c r="N633" s="492">
        <v>-17.3</v>
      </c>
      <c r="O633" s="492">
        <v>-9.8000000000000007</v>
      </c>
      <c r="P633" s="492">
        <v>-4.5</v>
      </c>
      <c r="Q633" s="492">
        <v>-22.5</v>
      </c>
      <c r="R633" s="492">
        <v>-31.7</v>
      </c>
      <c r="S633" s="492">
        <v>-26.1</v>
      </c>
    </row>
    <row r="634" spans="1:19">
      <c r="A634" s="491">
        <v>41169</v>
      </c>
      <c r="B634" s="494">
        <v>4.7869999999999999</v>
      </c>
      <c r="E634" s="492">
        <v>-26.2</v>
      </c>
      <c r="F634" s="492">
        <v>-19.3</v>
      </c>
      <c r="G634" s="492">
        <v>-40.6</v>
      </c>
      <c r="H634" s="492">
        <v>-30.6</v>
      </c>
      <c r="I634" s="492">
        <v>-21.4</v>
      </c>
      <c r="J634" s="492">
        <v>-12.3</v>
      </c>
      <c r="K634" s="492">
        <v>-40.700000000000003</v>
      </c>
      <c r="L634" s="492">
        <v>-26.4</v>
      </c>
      <c r="M634" s="492">
        <v>-13.3</v>
      </c>
      <c r="N634" s="492">
        <v>-17.399999999999999</v>
      </c>
      <c r="O634" s="492">
        <v>-9.9</v>
      </c>
      <c r="P634" s="492">
        <v>-4.5</v>
      </c>
      <c r="Q634" s="492">
        <v>-22.2</v>
      </c>
      <c r="R634" s="492">
        <v>-31</v>
      </c>
      <c r="S634" s="492">
        <v>-25.7</v>
      </c>
    </row>
    <row r="635" spans="1:19">
      <c r="A635" s="491">
        <v>41166</v>
      </c>
      <c r="B635" s="494">
        <v>4.7939999999999996</v>
      </c>
      <c r="E635" s="492">
        <v>-26.1</v>
      </c>
      <c r="F635" s="492">
        <v>-19.3</v>
      </c>
      <c r="G635" s="492">
        <v>-40.200000000000003</v>
      </c>
      <c r="H635" s="492">
        <v>-30.5</v>
      </c>
      <c r="I635" s="492">
        <v>-21.4</v>
      </c>
      <c r="J635" s="492">
        <v>-12.2</v>
      </c>
      <c r="K635" s="492">
        <v>-40.700000000000003</v>
      </c>
      <c r="L635" s="492">
        <v>-26.5</v>
      </c>
      <c r="M635" s="492">
        <v>-13.3</v>
      </c>
      <c r="N635" s="492">
        <v>-17.399999999999999</v>
      </c>
      <c r="O635" s="492">
        <v>-9.9</v>
      </c>
      <c r="P635" s="492">
        <v>-4.5999999999999996</v>
      </c>
      <c r="Q635" s="492">
        <v>-22.2</v>
      </c>
      <c r="R635" s="492">
        <v>-31</v>
      </c>
      <c r="S635" s="492">
        <v>-25.7</v>
      </c>
    </row>
    <row r="636" spans="1:19">
      <c r="A636" s="491">
        <v>41165</v>
      </c>
      <c r="B636" s="494">
        <v>4.5970000000000004</v>
      </c>
      <c r="E636" s="492">
        <v>-26.7</v>
      </c>
      <c r="F636" s="492">
        <v>-19.399999999999999</v>
      </c>
      <c r="G636" s="492">
        <v>-41.5</v>
      </c>
      <c r="H636" s="492">
        <v>-31.4</v>
      </c>
      <c r="I636" s="492">
        <v>-21.6</v>
      </c>
      <c r="J636" s="492">
        <v>-12.2</v>
      </c>
      <c r="K636" s="492">
        <v>-41.5</v>
      </c>
      <c r="L636" s="492">
        <v>-26.5</v>
      </c>
      <c r="M636" s="492">
        <v>-13.3</v>
      </c>
      <c r="N636" s="492">
        <v>-17</v>
      </c>
      <c r="O636" s="492">
        <v>-9.6999999999999993</v>
      </c>
      <c r="P636" s="492">
        <v>-4.5</v>
      </c>
      <c r="Q636" s="492">
        <v>-23.4</v>
      </c>
      <c r="R636" s="492">
        <v>-32.6</v>
      </c>
      <c r="S636" s="492">
        <v>-26.2</v>
      </c>
    </row>
    <row r="637" spans="1:19">
      <c r="A637" s="491">
        <v>41164</v>
      </c>
      <c r="B637" s="494">
        <v>5.2409999999999997</v>
      </c>
      <c r="E637" s="492">
        <v>-25</v>
      </c>
      <c r="F637" s="492">
        <v>-19.600000000000001</v>
      </c>
      <c r="G637" s="492">
        <v>-37.700000000000003</v>
      </c>
      <c r="H637" s="492">
        <v>-28.6</v>
      </c>
      <c r="I637" s="492">
        <v>-21.8</v>
      </c>
      <c r="J637" s="492">
        <v>-12.4</v>
      </c>
      <c r="K637" s="492">
        <v>-39.4</v>
      </c>
      <c r="L637" s="492">
        <v>-27.6</v>
      </c>
      <c r="M637" s="492">
        <v>-13.6</v>
      </c>
      <c r="N637" s="492">
        <v>-19.100000000000001</v>
      </c>
      <c r="O637" s="492">
        <v>-10.8</v>
      </c>
      <c r="P637" s="492">
        <v>-5</v>
      </c>
      <c r="Q637" s="492">
        <v>-18.899999999999999</v>
      </c>
      <c r="R637" s="492">
        <v>-26</v>
      </c>
      <c r="S637" s="492">
        <v>-24.8</v>
      </c>
    </row>
    <row r="638" spans="1:19">
      <c r="A638" s="491">
        <v>41163</v>
      </c>
      <c r="B638" s="494">
        <v>5.0990000000000002</v>
      </c>
      <c r="E638" s="492">
        <v>-25.9</v>
      </c>
      <c r="F638" s="492">
        <v>-19.8</v>
      </c>
      <c r="G638" s="492">
        <v>-39.5</v>
      </c>
      <c r="H638" s="492">
        <v>-29.8</v>
      </c>
      <c r="I638" s="492">
        <v>-22.1</v>
      </c>
      <c r="J638" s="492">
        <v>-12.6</v>
      </c>
      <c r="K638" s="492">
        <v>-40.700000000000003</v>
      </c>
      <c r="L638" s="492">
        <v>-27.9</v>
      </c>
      <c r="M638" s="492">
        <v>-13.8</v>
      </c>
      <c r="N638" s="492">
        <v>-19.3</v>
      </c>
      <c r="O638" s="492">
        <v>-10.7</v>
      </c>
      <c r="P638" s="492">
        <v>-5</v>
      </c>
      <c r="Q638" s="492">
        <v>-20</v>
      </c>
      <c r="R638" s="492">
        <v>-28.1</v>
      </c>
      <c r="S638" s="492">
        <v>-25.5</v>
      </c>
    </row>
    <row r="639" spans="1:19">
      <c r="A639" s="491">
        <v>41162</v>
      </c>
      <c r="B639" s="494">
        <v>5.1050000000000004</v>
      </c>
      <c r="E639" s="492">
        <v>-25.4</v>
      </c>
      <c r="F639" s="492">
        <v>-19.399999999999999</v>
      </c>
      <c r="G639" s="492">
        <v>-38.799999999999997</v>
      </c>
      <c r="H639" s="492">
        <v>-29.2</v>
      </c>
      <c r="I639" s="492">
        <v>-21.6</v>
      </c>
      <c r="J639" s="492">
        <v>-12.3</v>
      </c>
      <c r="K639" s="492">
        <v>-39.700000000000003</v>
      </c>
      <c r="L639" s="492">
        <v>-27.2</v>
      </c>
      <c r="M639" s="492">
        <v>-13.4</v>
      </c>
      <c r="N639" s="492">
        <v>-18.7</v>
      </c>
      <c r="O639" s="492">
        <v>-10.4</v>
      </c>
      <c r="P639" s="492">
        <v>-4.9000000000000004</v>
      </c>
      <c r="Q639" s="492">
        <v>-19.899999999999999</v>
      </c>
      <c r="R639" s="492">
        <v>-28</v>
      </c>
      <c r="S639" s="492">
        <v>-25</v>
      </c>
    </row>
    <row r="640" spans="1:19">
      <c r="A640" s="491">
        <v>41159</v>
      </c>
      <c r="B640" s="494">
        <v>5.0119999999999996</v>
      </c>
      <c r="E640" s="492">
        <v>-25.7</v>
      </c>
      <c r="F640" s="492">
        <v>-19.600000000000001</v>
      </c>
      <c r="G640" s="492">
        <v>-39.5</v>
      </c>
      <c r="H640" s="492">
        <v>-29.8</v>
      </c>
      <c r="I640" s="492">
        <v>-21.8</v>
      </c>
      <c r="J640" s="492">
        <v>-12.3</v>
      </c>
      <c r="K640" s="492">
        <v>-40.5</v>
      </c>
      <c r="L640" s="492">
        <v>-27.5</v>
      </c>
      <c r="M640" s="492">
        <v>-13.5</v>
      </c>
      <c r="N640" s="492">
        <v>-18.600000000000001</v>
      </c>
      <c r="O640" s="492">
        <v>-10.3</v>
      </c>
      <c r="P640" s="492">
        <v>-4.9000000000000004</v>
      </c>
      <c r="Q640" s="492">
        <v>-20.399999999999999</v>
      </c>
      <c r="R640" s="492">
        <v>-28.6</v>
      </c>
      <c r="S640" s="492">
        <v>-25.3</v>
      </c>
    </row>
    <row r="641" spans="1:19">
      <c r="A641" s="491">
        <v>41158</v>
      </c>
      <c r="B641" s="494">
        <v>5.2649999999999997</v>
      </c>
      <c r="E641" s="492">
        <v>-24.9</v>
      </c>
      <c r="F641" s="492">
        <v>-19.600000000000001</v>
      </c>
      <c r="G641" s="492">
        <v>-37.799999999999997</v>
      </c>
      <c r="H641" s="492">
        <v>-28.6</v>
      </c>
      <c r="I641" s="492">
        <v>-21.6</v>
      </c>
      <c r="J641" s="492">
        <v>-12.4</v>
      </c>
      <c r="K641" s="492">
        <v>-39.200000000000003</v>
      </c>
      <c r="L641" s="492">
        <v>-27.7</v>
      </c>
      <c r="M641" s="492">
        <v>-13.4</v>
      </c>
      <c r="N641" s="492">
        <v>-19.5</v>
      </c>
      <c r="O641" s="492">
        <v>-10.8</v>
      </c>
      <c r="P641" s="492">
        <v>-5.2</v>
      </c>
      <c r="Q641" s="492">
        <v>-18.600000000000001</v>
      </c>
      <c r="R641" s="492">
        <v>-25.6</v>
      </c>
      <c r="S641" s="492">
        <v>-24.4</v>
      </c>
    </row>
    <row r="642" spans="1:19">
      <c r="A642" s="491">
        <v>41157</v>
      </c>
      <c r="B642" s="494">
        <v>4.9640000000000004</v>
      </c>
      <c r="E642" s="492">
        <v>-26</v>
      </c>
      <c r="F642" s="492">
        <v>-19.899999999999999</v>
      </c>
      <c r="G642" s="492">
        <v>-39.799999999999997</v>
      </c>
      <c r="H642" s="492">
        <v>-30.1</v>
      </c>
      <c r="I642" s="492">
        <v>-21.9</v>
      </c>
      <c r="J642" s="492">
        <v>-12.4</v>
      </c>
      <c r="K642" s="492">
        <v>-40.700000000000003</v>
      </c>
      <c r="L642" s="492">
        <v>-27.8</v>
      </c>
      <c r="M642" s="492">
        <v>-13.5</v>
      </c>
      <c r="N642" s="492">
        <v>-18.899999999999999</v>
      </c>
      <c r="O642" s="492">
        <v>-10.5</v>
      </c>
      <c r="P642" s="492">
        <v>-5</v>
      </c>
      <c r="Q642" s="492">
        <v>-20.399999999999999</v>
      </c>
      <c r="R642" s="492">
        <v>-28.7</v>
      </c>
      <c r="S642" s="492">
        <v>-25.3</v>
      </c>
    </row>
    <row r="643" spans="1:19">
      <c r="A643" s="491">
        <v>41156</v>
      </c>
      <c r="B643" s="494">
        <v>4.9359999999999999</v>
      </c>
      <c r="E643" s="492">
        <v>-26.1</v>
      </c>
      <c r="F643" s="492">
        <v>-19.8</v>
      </c>
      <c r="G643" s="492">
        <v>-40.299999999999997</v>
      </c>
      <c r="H643" s="492">
        <v>-30.4</v>
      </c>
      <c r="I643" s="492">
        <v>-21.8</v>
      </c>
      <c r="J643" s="492">
        <v>-12.5</v>
      </c>
      <c r="K643" s="492">
        <v>-40.799999999999997</v>
      </c>
      <c r="L643" s="492">
        <v>-27.7</v>
      </c>
      <c r="M643" s="492">
        <v>-13.5</v>
      </c>
      <c r="N643" s="492">
        <v>-18.899999999999999</v>
      </c>
      <c r="O643" s="492">
        <v>-10.4</v>
      </c>
      <c r="P643" s="492">
        <v>-4.9000000000000004</v>
      </c>
      <c r="Q643" s="492">
        <v>-20.8</v>
      </c>
      <c r="R643" s="492">
        <v>-29.2</v>
      </c>
      <c r="S643" s="492">
        <v>-25.3</v>
      </c>
    </row>
    <row r="644" spans="1:19">
      <c r="A644" s="491">
        <v>41152</v>
      </c>
      <c r="B644" s="494">
        <v>4.8049999999999997</v>
      </c>
      <c r="E644" s="492">
        <v>-25.1</v>
      </c>
      <c r="F644" s="492">
        <v>-19.100000000000001</v>
      </c>
      <c r="G644" s="492">
        <v>-39</v>
      </c>
      <c r="H644" s="492">
        <v>-29.3</v>
      </c>
      <c r="I644" s="492">
        <v>-21.2</v>
      </c>
      <c r="J644" s="492">
        <v>-12</v>
      </c>
      <c r="K644" s="492">
        <v>-39.799999999999997</v>
      </c>
      <c r="L644" s="492">
        <v>-27.1</v>
      </c>
      <c r="M644" s="492">
        <v>-13.1</v>
      </c>
      <c r="N644" s="492">
        <v>-18.3</v>
      </c>
      <c r="O644" s="492">
        <v>-10.3</v>
      </c>
      <c r="P644" s="492">
        <v>-4.9000000000000004</v>
      </c>
      <c r="Q644" s="492">
        <v>-20.9</v>
      </c>
      <c r="R644" s="492">
        <v>-28.4</v>
      </c>
      <c r="S644" s="492">
        <v>-25.3</v>
      </c>
    </row>
    <row r="645" spans="1:19">
      <c r="A645" s="491">
        <v>41151</v>
      </c>
      <c r="B645" s="494">
        <v>5.1859999999999999</v>
      </c>
      <c r="E645" s="492">
        <v>-25</v>
      </c>
      <c r="F645" s="492">
        <v>-19.399999999999999</v>
      </c>
      <c r="G645" s="492">
        <v>-37.700000000000003</v>
      </c>
      <c r="H645" s="492">
        <v>-28.7</v>
      </c>
      <c r="I645" s="492">
        <v>-21.5</v>
      </c>
      <c r="J645" s="492">
        <v>-12</v>
      </c>
      <c r="K645" s="492">
        <v>-39.5</v>
      </c>
      <c r="L645" s="492">
        <v>-27.7</v>
      </c>
      <c r="M645" s="492">
        <v>-13.2</v>
      </c>
      <c r="N645" s="492">
        <v>-19.3</v>
      </c>
      <c r="O645" s="492">
        <v>-10.8</v>
      </c>
      <c r="P645" s="492">
        <v>-5.2</v>
      </c>
      <c r="Q645" s="492">
        <v>-19.100000000000001</v>
      </c>
      <c r="R645" s="492">
        <v>-25.9</v>
      </c>
      <c r="S645" s="492">
        <v>-24.5</v>
      </c>
    </row>
    <row r="646" spans="1:19">
      <c r="A646" s="491">
        <v>41150</v>
      </c>
      <c r="B646" s="494">
        <v>5.3559999999999999</v>
      </c>
      <c r="E646" s="492">
        <v>-25.3</v>
      </c>
      <c r="F646" s="492">
        <v>-19.899999999999999</v>
      </c>
      <c r="G646" s="492">
        <v>-38.4</v>
      </c>
      <c r="H646" s="492">
        <v>-29</v>
      </c>
      <c r="I646" s="492">
        <v>-22.1</v>
      </c>
      <c r="J646" s="492">
        <v>-12.6</v>
      </c>
      <c r="K646" s="492">
        <v>-40</v>
      </c>
      <c r="L646" s="492">
        <v>-28.4</v>
      </c>
      <c r="M646" s="492">
        <v>-13.7</v>
      </c>
      <c r="N646" s="492">
        <v>-20</v>
      </c>
      <c r="O646" s="492">
        <v>-11</v>
      </c>
      <c r="P646" s="492">
        <v>-5.2</v>
      </c>
      <c r="Q646" s="492">
        <v>-18.600000000000001</v>
      </c>
      <c r="R646" s="492">
        <v>-25.5</v>
      </c>
      <c r="S646" s="492">
        <v>-25.1</v>
      </c>
    </row>
    <row r="647" spans="1:19">
      <c r="A647" s="491">
        <v>41149</v>
      </c>
      <c r="B647" s="494">
        <v>5.181</v>
      </c>
      <c r="E647" s="492">
        <v>-26</v>
      </c>
      <c r="F647" s="492">
        <v>-20.100000000000001</v>
      </c>
      <c r="G647" s="492">
        <v>-39.700000000000003</v>
      </c>
      <c r="H647" s="492">
        <v>-30</v>
      </c>
      <c r="I647" s="492">
        <v>-22.2</v>
      </c>
      <c r="J647" s="492">
        <v>-12.6</v>
      </c>
      <c r="K647" s="492">
        <v>-41</v>
      </c>
      <c r="L647" s="492">
        <v>-28.5</v>
      </c>
      <c r="M647" s="492">
        <v>-13.7</v>
      </c>
      <c r="N647" s="492">
        <v>-19.600000000000001</v>
      </c>
      <c r="O647" s="492">
        <v>-10.7</v>
      </c>
      <c r="P647" s="492">
        <v>-5</v>
      </c>
      <c r="Q647" s="492">
        <v>-19.899999999999999</v>
      </c>
      <c r="R647" s="492">
        <v>-27.5</v>
      </c>
      <c r="S647" s="492">
        <v>-25.7</v>
      </c>
    </row>
    <row r="648" spans="1:19">
      <c r="A648" s="491">
        <v>41148</v>
      </c>
      <c r="B648" s="494">
        <v>5.2240000000000002</v>
      </c>
      <c r="E648" s="492">
        <v>-26</v>
      </c>
      <c r="F648" s="492">
        <v>-20.100000000000001</v>
      </c>
      <c r="G648" s="492">
        <v>-39.5</v>
      </c>
      <c r="H648" s="492">
        <v>-29.9</v>
      </c>
      <c r="I648" s="492">
        <v>-22.3</v>
      </c>
      <c r="J648" s="492">
        <v>-12.6</v>
      </c>
      <c r="K648" s="492">
        <v>-40.9</v>
      </c>
      <c r="L648" s="492">
        <v>-28.5</v>
      </c>
      <c r="M648" s="492">
        <v>-13.7</v>
      </c>
      <c r="N648" s="492">
        <v>-19.7</v>
      </c>
      <c r="O648" s="492">
        <v>-10.8</v>
      </c>
      <c r="P648" s="492">
        <v>-5.0999999999999996</v>
      </c>
      <c r="Q648" s="492">
        <v>-19.7</v>
      </c>
      <c r="R648" s="492">
        <v>-27.2</v>
      </c>
      <c r="S648" s="492">
        <v>-25.6</v>
      </c>
    </row>
    <row r="649" spans="1:19">
      <c r="A649" s="491">
        <v>41145</v>
      </c>
      <c r="B649" s="494">
        <v>5.3250000000000002</v>
      </c>
      <c r="E649" s="492">
        <v>-25.6</v>
      </c>
      <c r="F649" s="492">
        <v>-20.2</v>
      </c>
      <c r="G649" s="492">
        <v>-38.6</v>
      </c>
      <c r="H649" s="492">
        <v>-29.3</v>
      </c>
      <c r="I649" s="492">
        <v>-22.5</v>
      </c>
      <c r="J649" s="492">
        <v>-12.7</v>
      </c>
      <c r="K649" s="492">
        <v>-40.6</v>
      </c>
      <c r="L649" s="492">
        <v>-28.9</v>
      </c>
      <c r="M649" s="492">
        <v>-13.8</v>
      </c>
      <c r="N649" s="492">
        <v>-20.100000000000001</v>
      </c>
      <c r="O649" s="492">
        <v>-11</v>
      </c>
      <c r="P649" s="492">
        <v>-5.2</v>
      </c>
      <c r="Q649" s="492">
        <v>-18.899999999999999</v>
      </c>
      <c r="R649" s="492">
        <v>-25.8</v>
      </c>
      <c r="S649" s="492">
        <v>-25.4</v>
      </c>
    </row>
    <row r="650" spans="1:19">
      <c r="A650" s="491">
        <v>41144</v>
      </c>
      <c r="B650" s="494">
        <v>5.2140000000000004</v>
      </c>
      <c r="E650" s="492">
        <v>-26</v>
      </c>
      <c r="F650" s="492">
        <v>-20.3</v>
      </c>
      <c r="G650" s="492">
        <v>-39.4</v>
      </c>
      <c r="H650" s="492">
        <v>-29.8</v>
      </c>
      <c r="I650" s="492">
        <v>-22.5</v>
      </c>
      <c r="J650" s="492">
        <v>-12.7</v>
      </c>
      <c r="K650" s="492">
        <v>-41.1</v>
      </c>
      <c r="L650" s="492">
        <v>-28.8</v>
      </c>
      <c r="M650" s="492">
        <v>-13.8</v>
      </c>
      <c r="N650" s="492">
        <v>-19.8</v>
      </c>
      <c r="O650" s="492">
        <v>-10.8</v>
      </c>
      <c r="P650" s="492">
        <v>-5.0999999999999996</v>
      </c>
      <c r="Q650" s="492">
        <v>-19.600000000000001</v>
      </c>
      <c r="R650" s="492">
        <v>-26.9</v>
      </c>
      <c r="S650" s="492">
        <v>-25.7</v>
      </c>
    </row>
    <row r="651" spans="1:19">
      <c r="A651" s="491">
        <v>41143</v>
      </c>
      <c r="B651" s="494">
        <v>5.4240000000000004</v>
      </c>
      <c r="E651" s="492">
        <v>-25.4</v>
      </c>
      <c r="F651" s="492">
        <v>-20.3</v>
      </c>
      <c r="G651" s="492">
        <v>-38.200000000000003</v>
      </c>
      <c r="H651" s="492">
        <v>-29.1</v>
      </c>
      <c r="I651" s="492">
        <v>-22.5</v>
      </c>
      <c r="J651" s="492">
        <v>-12.7</v>
      </c>
      <c r="K651" s="492">
        <v>-40.4</v>
      </c>
      <c r="L651" s="492">
        <v>-28.9</v>
      </c>
      <c r="M651" s="492">
        <v>-13.8</v>
      </c>
      <c r="N651" s="492">
        <v>-20.3</v>
      </c>
      <c r="O651" s="492">
        <v>-11.1</v>
      </c>
      <c r="P651" s="492">
        <v>-5.3</v>
      </c>
      <c r="Q651" s="492">
        <v>-18.399999999999999</v>
      </c>
      <c r="R651" s="492">
        <v>-25</v>
      </c>
      <c r="S651" s="492">
        <v>-25.1</v>
      </c>
    </row>
    <row r="652" spans="1:19">
      <c r="A652" s="491">
        <v>41142</v>
      </c>
      <c r="B652" s="494">
        <v>5.8810000000000002</v>
      </c>
      <c r="E652" s="492">
        <v>-24.1</v>
      </c>
      <c r="F652" s="492">
        <v>-19.7</v>
      </c>
      <c r="G652" s="492">
        <v>-35.700000000000003</v>
      </c>
      <c r="H652" s="492">
        <v>-27.4</v>
      </c>
      <c r="I652" s="492">
        <v>-22</v>
      </c>
      <c r="J652" s="492">
        <v>-12.5</v>
      </c>
      <c r="K652" s="492">
        <v>-38.5</v>
      </c>
      <c r="L652" s="492">
        <v>-28.5</v>
      </c>
      <c r="M652" s="492">
        <v>-13.7</v>
      </c>
      <c r="N652" s="492">
        <v>-21.2</v>
      </c>
      <c r="O652" s="492">
        <v>-11.6</v>
      </c>
      <c r="P652" s="492">
        <v>-5.5</v>
      </c>
      <c r="Q652" s="492">
        <v>-16.3</v>
      </c>
      <c r="R652" s="492">
        <v>-21.6</v>
      </c>
      <c r="S652" s="492">
        <v>-23.6</v>
      </c>
    </row>
    <row r="653" spans="1:19">
      <c r="A653" s="491">
        <v>41141</v>
      </c>
      <c r="B653" s="494">
        <v>5.8890000000000002</v>
      </c>
      <c r="E653" s="492">
        <v>-24.2</v>
      </c>
      <c r="F653" s="492">
        <v>-19.8</v>
      </c>
      <c r="G653" s="492">
        <v>-35.700000000000003</v>
      </c>
      <c r="H653" s="492">
        <v>-27.4</v>
      </c>
      <c r="I653" s="492">
        <v>-22.1</v>
      </c>
      <c r="J653" s="492">
        <v>-12.6</v>
      </c>
      <c r="K653" s="492">
        <v>-38.6</v>
      </c>
      <c r="L653" s="492">
        <v>-28.6</v>
      </c>
      <c r="M653" s="492">
        <v>-13.8</v>
      </c>
      <c r="N653" s="492">
        <v>-21.2</v>
      </c>
      <c r="O653" s="492">
        <v>-11.7</v>
      </c>
      <c r="P653" s="492">
        <v>-5.5</v>
      </c>
      <c r="Q653" s="492">
        <v>-16.399999999999999</v>
      </c>
      <c r="R653" s="492">
        <v>-21.7</v>
      </c>
      <c r="S653" s="492">
        <v>-23.7</v>
      </c>
    </row>
    <row r="654" spans="1:19">
      <c r="A654" s="491">
        <v>41138</v>
      </c>
      <c r="B654" s="494">
        <v>5.86</v>
      </c>
      <c r="E654" s="492">
        <v>-24</v>
      </c>
      <c r="F654" s="492">
        <v>-19.899999999999999</v>
      </c>
      <c r="G654" s="492">
        <v>-35.4</v>
      </c>
      <c r="H654" s="492">
        <v>-27.3</v>
      </c>
      <c r="I654" s="492">
        <v>-22.3</v>
      </c>
      <c r="J654" s="492">
        <v>-12.7</v>
      </c>
      <c r="K654" s="492">
        <v>-38.5</v>
      </c>
      <c r="L654" s="492">
        <v>-28.9</v>
      </c>
      <c r="M654" s="492">
        <v>-13.9</v>
      </c>
      <c r="N654" s="492">
        <v>-21.4</v>
      </c>
      <c r="O654" s="492">
        <v>-11.8</v>
      </c>
      <c r="P654" s="492">
        <v>-5.6</v>
      </c>
      <c r="Q654" s="492">
        <v>-16.3</v>
      </c>
      <c r="R654" s="492">
        <v>-21.5</v>
      </c>
      <c r="S654" s="492">
        <v>-23.6</v>
      </c>
    </row>
    <row r="655" spans="1:19">
      <c r="A655" s="491">
        <v>41137</v>
      </c>
      <c r="B655" s="494">
        <v>5.952</v>
      </c>
      <c r="E655" s="492">
        <v>-23.6</v>
      </c>
      <c r="F655" s="492">
        <v>-19.600000000000001</v>
      </c>
      <c r="G655" s="492">
        <v>-34.5</v>
      </c>
      <c r="H655" s="492">
        <v>-26.7</v>
      </c>
      <c r="I655" s="492">
        <v>-22</v>
      </c>
      <c r="J655" s="492">
        <v>-12.6</v>
      </c>
      <c r="K655" s="492">
        <v>-37.9</v>
      </c>
      <c r="L655" s="492">
        <v>-28.6</v>
      </c>
      <c r="M655" s="492">
        <v>-13.8</v>
      </c>
      <c r="N655" s="492">
        <v>-21.6</v>
      </c>
      <c r="O655" s="492">
        <v>-11.9</v>
      </c>
      <c r="P655" s="492">
        <v>-5.8</v>
      </c>
      <c r="Q655" s="492">
        <v>-15.9</v>
      </c>
      <c r="R655" s="492">
        <v>-20.8</v>
      </c>
      <c r="S655" s="492">
        <v>-23.1</v>
      </c>
    </row>
    <row r="656" spans="1:19">
      <c r="A656" s="491">
        <v>41136</v>
      </c>
      <c r="B656" s="494">
        <v>5.8209999999999997</v>
      </c>
      <c r="E656" s="492">
        <v>-24.2</v>
      </c>
      <c r="F656" s="492">
        <v>-20</v>
      </c>
      <c r="G656" s="492">
        <v>-35.6</v>
      </c>
      <c r="H656" s="492">
        <v>-27.5</v>
      </c>
      <c r="I656" s="492">
        <v>-22.3</v>
      </c>
      <c r="J656" s="492">
        <v>-12.7</v>
      </c>
      <c r="K656" s="492">
        <v>-38.700000000000003</v>
      </c>
      <c r="L656" s="492">
        <v>-29</v>
      </c>
      <c r="M656" s="492">
        <v>-13.9</v>
      </c>
      <c r="N656" s="492">
        <v>-21.3</v>
      </c>
      <c r="O656" s="492">
        <v>-11.7</v>
      </c>
      <c r="P656" s="492">
        <v>-5.6</v>
      </c>
      <c r="Q656" s="492">
        <v>-16.7</v>
      </c>
      <c r="R656" s="492">
        <v>-22.2</v>
      </c>
      <c r="S656" s="492">
        <v>-23.9</v>
      </c>
    </row>
    <row r="657" spans="1:19">
      <c r="A657" s="491">
        <v>41135</v>
      </c>
      <c r="B657" s="494">
        <v>5.4770000000000003</v>
      </c>
      <c r="E657" s="492">
        <v>-25.9</v>
      </c>
      <c r="F657" s="492">
        <v>-20.3</v>
      </c>
      <c r="G657" s="492">
        <v>-39.200000000000003</v>
      </c>
      <c r="H657" s="492">
        <v>-29.8</v>
      </c>
      <c r="I657" s="492">
        <v>-22.7</v>
      </c>
      <c r="J657" s="492">
        <v>-12.8</v>
      </c>
      <c r="K657" s="492">
        <v>-41.2</v>
      </c>
      <c r="L657" s="492">
        <v>-29.2</v>
      </c>
      <c r="M657" s="492">
        <v>-13.9</v>
      </c>
      <c r="N657" s="492">
        <v>-20.399999999999999</v>
      </c>
      <c r="O657" s="492">
        <v>-11.1</v>
      </c>
      <c r="P657" s="492">
        <v>-5.2</v>
      </c>
      <c r="Q657" s="492">
        <v>-19.5</v>
      </c>
      <c r="R657" s="492">
        <v>-26.8</v>
      </c>
      <c r="S657" s="492">
        <v>-25.7</v>
      </c>
    </row>
    <row r="658" spans="1:19">
      <c r="A658" s="491">
        <v>41134</v>
      </c>
      <c r="B658" s="494">
        <v>5.1989999999999998</v>
      </c>
      <c r="E658" s="492">
        <v>-26.8</v>
      </c>
      <c r="F658" s="492">
        <v>-20.5</v>
      </c>
      <c r="G658" s="492">
        <v>-41</v>
      </c>
      <c r="H658" s="492">
        <v>-31.2</v>
      </c>
      <c r="I658" s="492">
        <v>-22.9</v>
      </c>
      <c r="J658" s="492">
        <v>-12.9</v>
      </c>
      <c r="K658" s="492">
        <v>-42.7</v>
      </c>
      <c r="L658" s="492">
        <v>-29.2</v>
      </c>
      <c r="M658" s="492">
        <v>-14</v>
      </c>
      <c r="N658" s="492">
        <v>-19.8</v>
      </c>
      <c r="O658" s="492">
        <v>-10.7</v>
      </c>
      <c r="P658" s="492">
        <v>-5</v>
      </c>
      <c r="Q658" s="492">
        <v>-21.1</v>
      </c>
      <c r="R658" s="492">
        <v>-29.3</v>
      </c>
      <c r="S658" s="492">
        <v>-26.5</v>
      </c>
    </row>
    <row r="659" spans="1:19">
      <c r="A659" s="491">
        <v>41131</v>
      </c>
      <c r="B659" s="494">
        <v>5.1559999999999997</v>
      </c>
      <c r="E659" s="492">
        <v>-27</v>
      </c>
      <c r="F659" s="492">
        <v>-20.7</v>
      </c>
      <c r="G659" s="492">
        <v>-41.3</v>
      </c>
      <c r="H659" s="492">
        <v>-31.5</v>
      </c>
      <c r="I659" s="492">
        <v>-23.1</v>
      </c>
      <c r="J659" s="492">
        <v>-12.9</v>
      </c>
      <c r="K659" s="492">
        <v>-43.1</v>
      </c>
      <c r="L659" s="492">
        <v>-29.5</v>
      </c>
      <c r="M659" s="492">
        <v>-14</v>
      </c>
      <c r="N659" s="492">
        <v>-19.8</v>
      </c>
      <c r="O659" s="492">
        <v>-10.7</v>
      </c>
      <c r="P659" s="492">
        <v>-5.0999999999999996</v>
      </c>
      <c r="Q659" s="492">
        <v>-21.4</v>
      </c>
      <c r="R659" s="492">
        <v>-29.5</v>
      </c>
      <c r="S659" s="492">
        <v>-26.8</v>
      </c>
    </row>
    <row r="660" spans="1:19">
      <c r="A660" s="491">
        <v>41130</v>
      </c>
      <c r="B660" s="494">
        <v>5.2380000000000004</v>
      </c>
      <c r="E660" s="492">
        <v>-26.1</v>
      </c>
      <c r="F660" s="492">
        <v>-20.2</v>
      </c>
      <c r="G660" s="492">
        <v>-39.700000000000003</v>
      </c>
      <c r="H660" s="492">
        <v>-30.3</v>
      </c>
      <c r="I660" s="492">
        <v>-22.5</v>
      </c>
      <c r="J660" s="492">
        <v>-12.6</v>
      </c>
      <c r="K660" s="492">
        <v>-41.5</v>
      </c>
      <c r="L660" s="492">
        <v>-28.8</v>
      </c>
      <c r="M660" s="492">
        <v>-13.7</v>
      </c>
      <c r="N660" s="492">
        <v>-19.399999999999999</v>
      </c>
      <c r="O660" s="492">
        <v>-10.5</v>
      </c>
      <c r="P660" s="492">
        <v>-5</v>
      </c>
      <c r="Q660" s="492">
        <v>-20.399999999999999</v>
      </c>
      <c r="R660" s="492">
        <v>-28.1</v>
      </c>
      <c r="S660" s="492">
        <v>-25.9</v>
      </c>
    </row>
    <row r="661" spans="1:19">
      <c r="A661" s="491">
        <v>41129</v>
      </c>
      <c r="B661" s="494">
        <v>5.2709999999999999</v>
      </c>
      <c r="E661" s="492">
        <v>-26</v>
      </c>
      <c r="F661" s="492">
        <v>-20.2</v>
      </c>
      <c r="G661" s="492">
        <v>-39.4</v>
      </c>
      <c r="H661" s="492">
        <v>-30.1</v>
      </c>
      <c r="I661" s="492">
        <v>-22.5</v>
      </c>
      <c r="J661" s="492">
        <v>-12.5</v>
      </c>
      <c r="K661" s="492">
        <v>-41.3</v>
      </c>
      <c r="L661" s="492">
        <v>-28.6</v>
      </c>
      <c r="M661" s="492">
        <v>-13.6</v>
      </c>
      <c r="N661" s="492">
        <v>-19.3</v>
      </c>
      <c r="O661" s="492">
        <v>-10.4</v>
      </c>
      <c r="P661" s="492">
        <v>-5.0999999999999996</v>
      </c>
      <c r="Q661" s="492">
        <v>-20.3</v>
      </c>
      <c r="R661" s="492">
        <v>-28</v>
      </c>
      <c r="S661" s="492">
        <v>-25.8</v>
      </c>
    </row>
    <row r="662" spans="1:19">
      <c r="A662" s="491">
        <v>41128</v>
      </c>
      <c r="B662" s="494">
        <v>5.3460000000000001</v>
      </c>
      <c r="E662" s="492">
        <v>-25.9</v>
      </c>
      <c r="F662" s="492">
        <v>-20.2</v>
      </c>
      <c r="G662" s="492">
        <v>-39.4</v>
      </c>
      <c r="H662" s="492">
        <v>-30.1</v>
      </c>
      <c r="I662" s="492">
        <v>-22.5</v>
      </c>
      <c r="J662" s="492">
        <v>-12.6</v>
      </c>
      <c r="K662" s="492">
        <v>-41.4</v>
      </c>
      <c r="L662" s="492">
        <v>-28.8</v>
      </c>
      <c r="M662" s="492">
        <v>-13.7</v>
      </c>
      <c r="N662" s="492">
        <v>-19.7</v>
      </c>
      <c r="O662" s="492">
        <v>-10.7</v>
      </c>
      <c r="P662" s="492">
        <v>-5.2</v>
      </c>
      <c r="Q662" s="492">
        <v>-20</v>
      </c>
      <c r="R662" s="492">
        <v>-27.5</v>
      </c>
      <c r="S662" s="492">
        <v>-25.8</v>
      </c>
    </row>
    <row r="663" spans="1:19">
      <c r="A663" s="491">
        <v>41127</v>
      </c>
      <c r="B663" s="494">
        <v>5.109</v>
      </c>
      <c r="E663" s="492">
        <v>-26.7</v>
      </c>
      <c r="F663" s="492">
        <v>-20.399999999999999</v>
      </c>
      <c r="G663" s="492">
        <v>-41.1</v>
      </c>
      <c r="H663" s="492">
        <v>-31.2</v>
      </c>
      <c r="I663" s="492">
        <v>-22.7</v>
      </c>
      <c r="J663" s="492">
        <v>-12.6</v>
      </c>
      <c r="K663" s="492">
        <v>-42.6</v>
      </c>
      <c r="L663" s="492">
        <v>-28.8</v>
      </c>
      <c r="M663" s="492">
        <v>-13.6</v>
      </c>
      <c r="N663" s="492">
        <v>-19.2</v>
      </c>
      <c r="O663" s="492">
        <v>-10.4</v>
      </c>
      <c r="P663" s="492">
        <v>-5</v>
      </c>
      <c r="Q663" s="492">
        <v>-21.1</v>
      </c>
      <c r="R663" s="492">
        <v>-29.2</v>
      </c>
      <c r="S663" s="492">
        <v>-26.2</v>
      </c>
    </row>
    <row r="664" spans="1:19">
      <c r="A664" s="491">
        <v>41124</v>
      </c>
      <c r="B664" s="494">
        <v>5.1310000000000002</v>
      </c>
      <c r="E664" s="492">
        <v>-26.4</v>
      </c>
      <c r="F664" s="492">
        <v>-20.399999999999999</v>
      </c>
      <c r="G664" s="492">
        <v>-40.9</v>
      </c>
      <c r="H664" s="492">
        <v>-31.1</v>
      </c>
      <c r="I664" s="492">
        <v>-22.6</v>
      </c>
      <c r="J664" s="492">
        <v>-12.6</v>
      </c>
      <c r="K664" s="492">
        <v>-42.6</v>
      </c>
      <c r="L664" s="492">
        <v>-28.9</v>
      </c>
      <c r="M664" s="492">
        <v>-13.6</v>
      </c>
      <c r="N664" s="492">
        <v>-19.3</v>
      </c>
      <c r="O664" s="492">
        <v>-10.6</v>
      </c>
      <c r="P664" s="492">
        <v>-5.0999999999999996</v>
      </c>
      <c r="Q664" s="492">
        <v>-21.1</v>
      </c>
      <c r="R664" s="492">
        <v>-29</v>
      </c>
      <c r="S664" s="492">
        <v>-25.9</v>
      </c>
    </row>
    <row r="665" spans="1:19">
      <c r="A665" s="491">
        <v>41123</v>
      </c>
      <c r="B665" s="494">
        <v>4.8070000000000004</v>
      </c>
      <c r="E665" s="492">
        <v>-27.4</v>
      </c>
      <c r="F665" s="492">
        <v>-20.3</v>
      </c>
      <c r="G665" s="492">
        <v>-43.7</v>
      </c>
      <c r="H665" s="492">
        <v>-33.200000000000003</v>
      </c>
      <c r="I665" s="492">
        <v>-22.6</v>
      </c>
      <c r="J665" s="492">
        <v>-12.5</v>
      </c>
      <c r="K665" s="492">
        <v>-44.3</v>
      </c>
      <c r="L665" s="492">
        <v>-28.3</v>
      </c>
      <c r="M665" s="492">
        <v>-13.4</v>
      </c>
      <c r="N665" s="492">
        <v>-18.100000000000001</v>
      </c>
      <c r="O665" s="492">
        <v>-9.9</v>
      </c>
      <c r="P665" s="492">
        <v>-4.7</v>
      </c>
      <c r="Q665" s="492">
        <v>-24.1</v>
      </c>
      <c r="R665" s="492">
        <v>-33.200000000000003</v>
      </c>
      <c r="S665" s="492">
        <v>-26.7</v>
      </c>
    </row>
    <row r="666" spans="1:19">
      <c r="A666" s="491">
        <v>41122</v>
      </c>
      <c r="B666" s="494">
        <v>4.9619999999999997</v>
      </c>
      <c r="E666" s="492">
        <v>-27</v>
      </c>
      <c r="F666" s="492">
        <v>-20.2</v>
      </c>
      <c r="G666" s="492">
        <v>-42.9</v>
      </c>
      <c r="H666" s="492">
        <v>-32.6</v>
      </c>
      <c r="I666" s="492">
        <v>-22.5</v>
      </c>
      <c r="J666" s="492">
        <v>-12.5</v>
      </c>
      <c r="K666" s="492">
        <v>-43.8</v>
      </c>
      <c r="L666" s="492">
        <v>-28.4</v>
      </c>
      <c r="M666" s="492">
        <v>-13.4</v>
      </c>
      <c r="N666" s="492">
        <v>-18.3</v>
      </c>
      <c r="O666" s="492">
        <v>-10</v>
      </c>
      <c r="P666" s="492">
        <v>-4.8</v>
      </c>
      <c r="Q666" s="492">
        <v>-23.3</v>
      </c>
      <c r="R666" s="492">
        <v>-32.200000000000003</v>
      </c>
      <c r="S666" s="492">
        <v>-26.4</v>
      </c>
    </row>
    <row r="667" spans="1:19">
      <c r="A667" s="491">
        <v>41121</v>
      </c>
      <c r="B667" s="494">
        <v>4.7750000000000004</v>
      </c>
      <c r="E667" s="492">
        <v>-27.6</v>
      </c>
      <c r="F667" s="492">
        <v>-20.5</v>
      </c>
      <c r="G667" s="492">
        <v>-43.8</v>
      </c>
      <c r="H667" s="492">
        <v>-33.200000000000003</v>
      </c>
      <c r="I667" s="492">
        <v>-22.5</v>
      </c>
      <c r="J667" s="492">
        <v>-12.5</v>
      </c>
      <c r="K667" s="492">
        <v>-44.4</v>
      </c>
      <c r="L667" s="492">
        <v>-28.4</v>
      </c>
      <c r="M667" s="492">
        <v>-13.3</v>
      </c>
      <c r="N667" s="492">
        <v>-18.100000000000001</v>
      </c>
      <c r="O667" s="492">
        <v>-9.8000000000000007</v>
      </c>
      <c r="P667" s="492">
        <v>-4.5999999999999996</v>
      </c>
      <c r="Q667" s="492">
        <v>-24.4</v>
      </c>
      <c r="R667" s="492">
        <v>-33.4</v>
      </c>
      <c r="S667" s="492">
        <v>-27.1</v>
      </c>
    </row>
    <row r="668" spans="1:19">
      <c r="A668" s="491">
        <v>41120</v>
      </c>
      <c r="B668" s="494">
        <v>4.8600000000000003</v>
      </c>
      <c r="E668" s="492">
        <v>-27.3</v>
      </c>
      <c r="F668" s="492">
        <v>-20.5</v>
      </c>
      <c r="G668" s="492">
        <v>-43</v>
      </c>
      <c r="H668" s="492">
        <v>-32.700000000000003</v>
      </c>
      <c r="I668" s="492">
        <v>-22.6</v>
      </c>
      <c r="J668" s="492">
        <v>-12.6</v>
      </c>
      <c r="K668" s="492">
        <v>-44</v>
      </c>
      <c r="L668" s="492">
        <v>-28.6</v>
      </c>
      <c r="M668" s="492">
        <v>-13.5</v>
      </c>
      <c r="N668" s="492">
        <v>-18.5</v>
      </c>
      <c r="O668" s="492">
        <v>-10</v>
      </c>
      <c r="P668" s="492">
        <v>-4.7</v>
      </c>
      <c r="Q668" s="492">
        <v>-23.4</v>
      </c>
      <c r="R668" s="492">
        <v>-32</v>
      </c>
      <c r="S668" s="492">
        <v>-26.8</v>
      </c>
    </row>
    <row r="669" spans="1:19">
      <c r="A669" s="491">
        <v>41117</v>
      </c>
      <c r="B669" s="494">
        <v>5.133</v>
      </c>
      <c r="E669" s="492">
        <v>-26.7</v>
      </c>
      <c r="F669" s="492">
        <v>-20.7</v>
      </c>
      <c r="G669" s="492">
        <v>-41.4</v>
      </c>
      <c r="H669" s="492">
        <v>-31.5</v>
      </c>
      <c r="I669" s="492">
        <v>-22.9</v>
      </c>
      <c r="J669" s="492">
        <v>-12.7</v>
      </c>
      <c r="K669" s="492">
        <v>-43.3</v>
      </c>
      <c r="L669" s="492">
        <v>-29.3</v>
      </c>
      <c r="M669" s="492">
        <v>-13.7</v>
      </c>
      <c r="N669" s="492">
        <v>-19.399999999999999</v>
      </c>
      <c r="O669" s="492">
        <v>-10.4</v>
      </c>
      <c r="P669" s="492">
        <v>-4.9000000000000004</v>
      </c>
      <c r="Q669" s="492">
        <v>-21.7</v>
      </c>
      <c r="R669" s="492">
        <v>-29.6</v>
      </c>
      <c r="S669" s="492">
        <v>-26.6</v>
      </c>
    </row>
    <row r="670" spans="1:19">
      <c r="A670" s="491">
        <v>41116</v>
      </c>
      <c r="B670" s="494">
        <v>4.6760000000000002</v>
      </c>
      <c r="E670" s="492">
        <v>-27.8</v>
      </c>
      <c r="F670" s="492">
        <v>-20.6</v>
      </c>
      <c r="G670" s="492">
        <v>-44.3</v>
      </c>
      <c r="H670" s="492">
        <v>-33.5</v>
      </c>
      <c r="I670" s="492">
        <v>-22.7</v>
      </c>
      <c r="J670" s="492">
        <v>-12.6</v>
      </c>
      <c r="K670" s="492">
        <v>-44.9</v>
      </c>
      <c r="L670" s="492">
        <v>-28.5</v>
      </c>
      <c r="M670" s="492">
        <v>-13.4</v>
      </c>
      <c r="N670" s="492">
        <v>-18</v>
      </c>
      <c r="O670" s="492">
        <v>-9.6999999999999993</v>
      </c>
      <c r="P670" s="492">
        <v>-4.5</v>
      </c>
      <c r="Q670" s="492">
        <v>-24.8</v>
      </c>
      <c r="R670" s="492">
        <v>-33.799999999999997</v>
      </c>
      <c r="S670" s="492">
        <v>-27.5</v>
      </c>
    </row>
    <row r="671" spans="1:19">
      <c r="A671" s="491">
        <v>41115</v>
      </c>
      <c r="B671" s="494">
        <v>4.5990000000000002</v>
      </c>
      <c r="E671" s="492">
        <v>-27.7</v>
      </c>
      <c r="F671" s="492">
        <v>-20.5</v>
      </c>
      <c r="G671" s="492">
        <v>-44.5</v>
      </c>
      <c r="H671" s="492">
        <v>-33.700000000000003</v>
      </c>
      <c r="I671" s="492">
        <v>-22.5</v>
      </c>
      <c r="J671" s="492">
        <v>-12.6</v>
      </c>
      <c r="K671" s="492">
        <v>-45</v>
      </c>
      <c r="L671" s="492">
        <v>-28.3</v>
      </c>
      <c r="M671" s="492">
        <v>-13.3</v>
      </c>
      <c r="N671" s="492">
        <v>-17.8</v>
      </c>
      <c r="O671" s="492">
        <v>-9.6</v>
      </c>
      <c r="P671" s="492">
        <v>-4.4000000000000004</v>
      </c>
      <c r="Q671" s="492">
        <v>-25.4</v>
      </c>
      <c r="R671" s="492">
        <v>-34.4</v>
      </c>
      <c r="S671" s="492">
        <v>-27.6</v>
      </c>
    </row>
    <row r="672" spans="1:19">
      <c r="A672" s="491">
        <v>41114</v>
      </c>
      <c r="B672" s="494">
        <v>4.524</v>
      </c>
      <c r="E672" s="492">
        <v>-27.7</v>
      </c>
      <c r="F672" s="492">
        <v>-20.6</v>
      </c>
      <c r="G672" s="492">
        <v>-44.7</v>
      </c>
      <c r="H672" s="492">
        <v>-33.799999999999997</v>
      </c>
      <c r="I672" s="492">
        <v>-22.6</v>
      </c>
      <c r="J672" s="492">
        <v>-12.6</v>
      </c>
      <c r="K672" s="492">
        <v>-45.3</v>
      </c>
      <c r="L672" s="492">
        <v>-28.1</v>
      </c>
      <c r="M672" s="492">
        <v>-13.3</v>
      </c>
      <c r="N672" s="492">
        <v>-17.5</v>
      </c>
      <c r="O672" s="492">
        <v>-9.5</v>
      </c>
      <c r="P672" s="492">
        <v>-4.4000000000000004</v>
      </c>
      <c r="Q672" s="492">
        <v>-26</v>
      </c>
      <c r="R672" s="492">
        <v>-34.799999999999997</v>
      </c>
      <c r="S672" s="492">
        <v>-27.5</v>
      </c>
    </row>
    <row r="673" spans="1:19">
      <c r="A673" s="491">
        <v>41113</v>
      </c>
      <c r="B673" s="494">
        <v>4.0960000000000001</v>
      </c>
      <c r="E673" s="492">
        <v>-27.8</v>
      </c>
      <c r="F673" s="492">
        <v>-20.8</v>
      </c>
      <c r="G673" s="492">
        <v>-44.5</v>
      </c>
      <c r="H673" s="492">
        <v>-33.5</v>
      </c>
      <c r="I673" s="492">
        <v>-22.9</v>
      </c>
      <c r="J673" s="492">
        <v>-12.8</v>
      </c>
      <c r="K673" s="492">
        <v>-45.3</v>
      </c>
      <c r="L673" s="492">
        <v>-28.8</v>
      </c>
      <c r="M673" s="492">
        <v>-13.6</v>
      </c>
      <c r="N673" s="492">
        <v>-18.100000000000001</v>
      </c>
      <c r="O673" s="492">
        <v>-9.8000000000000007</v>
      </c>
      <c r="P673" s="492">
        <v>-4.5</v>
      </c>
      <c r="Q673" s="492">
        <v>-25</v>
      </c>
      <c r="R673" s="492">
        <v>-33.700000000000003</v>
      </c>
      <c r="S673" s="492">
        <v>-27.6</v>
      </c>
    </row>
    <row r="674" spans="1:19">
      <c r="A674" s="491">
        <v>41110</v>
      </c>
      <c r="B674" s="494">
        <v>4.2629999999999999</v>
      </c>
      <c r="E674" s="492">
        <v>-27.8</v>
      </c>
      <c r="F674" s="492">
        <v>-21</v>
      </c>
      <c r="G674" s="492">
        <v>-44.3</v>
      </c>
      <c r="H674" s="492">
        <v>-33.299999999999997</v>
      </c>
      <c r="I674" s="492">
        <v>-23.1</v>
      </c>
      <c r="J674" s="492">
        <v>-13</v>
      </c>
      <c r="K674" s="492">
        <v>-45.4</v>
      </c>
      <c r="L674" s="492">
        <v>-29.2</v>
      </c>
      <c r="M674" s="492">
        <v>-13.8</v>
      </c>
      <c r="N674" s="492">
        <v>-18.7</v>
      </c>
      <c r="O674" s="492">
        <v>-10.1</v>
      </c>
      <c r="P674" s="492">
        <v>-4.7</v>
      </c>
      <c r="Q674" s="492">
        <v>-24</v>
      </c>
      <c r="R674" s="492">
        <v>-32.5</v>
      </c>
      <c r="S674" s="492">
        <v>-27.8</v>
      </c>
    </row>
    <row r="675" spans="1:19">
      <c r="A675" s="491">
        <v>41109</v>
      </c>
      <c r="B675" s="494">
        <v>4.5090000000000003</v>
      </c>
      <c r="E675" s="492">
        <v>-27.4</v>
      </c>
      <c r="F675" s="492">
        <v>-21.2</v>
      </c>
      <c r="G675" s="492">
        <v>-43</v>
      </c>
      <c r="H675" s="492">
        <v>-32.299999999999997</v>
      </c>
      <c r="I675" s="492">
        <v>-23.3</v>
      </c>
      <c r="J675" s="492">
        <v>-13.1</v>
      </c>
      <c r="K675" s="492">
        <v>-44.5</v>
      </c>
      <c r="L675" s="492">
        <v>-29.9</v>
      </c>
      <c r="M675" s="492">
        <v>-14</v>
      </c>
      <c r="N675" s="492">
        <v>-19.399999999999999</v>
      </c>
      <c r="O675" s="492">
        <v>-10.4</v>
      </c>
      <c r="P675" s="492">
        <v>-4.9000000000000004</v>
      </c>
      <c r="Q675" s="492">
        <v>-22.6</v>
      </c>
      <c r="R675" s="492">
        <v>-30.5</v>
      </c>
      <c r="S675" s="492">
        <v>-27.4</v>
      </c>
    </row>
    <row r="676" spans="1:19">
      <c r="A676" s="491">
        <v>41108</v>
      </c>
      <c r="B676" s="494">
        <v>4.4210000000000003</v>
      </c>
      <c r="E676" s="492">
        <v>-27.5</v>
      </c>
      <c r="F676" s="492">
        <v>-21</v>
      </c>
      <c r="G676" s="492">
        <v>-43.6</v>
      </c>
      <c r="H676" s="492">
        <v>-32.700000000000003</v>
      </c>
      <c r="I676" s="492">
        <v>-23.2</v>
      </c>
      <c r="J676" s="492">
        <v>-13</v>
      </c>
      <c r="K676" s="492">
        <v>-44.8</v>
      </c>
      <c r="L676" s="492">
        <v>-29.5</v>
      </c>
      <c r="M676" s="492">
        <v>-13.8</v>
      </c>
      <c r="N676" s="492">
        <v>-19.100000000000001</v>
      </c>
      <c r="O676" s="492">
        <v>-10.4</v>
      </c>
      <c r="P676" s="492">
        <v>-4.8</v>
      </c>
      <c r="Q676" s="492">
        <v>-23.4</v>
      </c>
      <c r="R676" s="492">
        <v>-31.4</v>
      </c>
      <c r="S676" s="492">
        <v>-27.4</v>
      </c>
    </row>
    <row r="677" spans="1:19">
      <c r="A677" s="491">
        <v>41107</v>
      </c>
      <c r="B677" s="494">
        <v>4.6059999999999999</v>
      </c>
      <c r="E677" s="492">
        <v>-27.2</v>
      </c>
      <c r="F677" s="492">
        <v>-20.9</v>
      </c>
      <c r="G677" s="492">
        <v>-43.1</v>
      </c>
      <c r="H677" s="492">
        <v>-32.1</v>
      </c>
      <c r="I677" s="492">
        <v>-23.2</v>
      </c>
      <c r="J677" s="492">
        <v>-13</v>
      </c>
      <c r="K677" s="492">
        <v>-44.5</v>
      </c>
      <c r="L677" s="492">
        <v>-29.8</v>
      </c>
      <c r="M677" s="492">
        <v>-13.9</v>
      </c>
      <c r="N677" s="492">
        <v>-19.7</v>
      </c>
      <c r="O677" s="492">
        <v>-10.6</v>
      </c>
      <c r="P677" s="492">
        <v>-4.9000000000000004</v>
      </c>
      <c r="Q677" s="492">
        <v>-22.5</v>
      </c>
      <c r="R677" s="492">
        <v>-30.2</v>
      </c>
      <c r="S677" s="492">
        <v>-27</v>
      </c>
    </row>
    <row r="678" spans="1:19">
      <c r="A678" s="491">
        <v>41106</v>
      </c>
      <c r="B678" s="494">
        <v>4.4180000000000001</v>
      </c>
      <c r="E678" s="492">
        <v>-27.7</v>
      </c>
      <c r="F678" s="492">
        <v>-21</v>
      </c>
      <c r="G678" s="492">
        <v>-44.3</v>
      </c>
      <c r="H678" s="492">
        <v>-33</v>
      </c>
      <c r="I678" s="492">
        <v>-23.2</v>
      </c>
      <c r="J678" s="492">
        <v>-13</v>
      </c>
      <c r="K678" s="492">
        <v>-45.2</v>
      </c>
      <c r="L678" s="492">
        <v>-29.6</v>
      </c>
      <c r="M678" s="492">
        <v>-13.8</v>
      </c>
      <c r="N678" s="492">
        <v>-19.100000000000001</v>
      </c>
      <c r="O678" s="492">
        <v>-10.3</v>
      </c>
      <c r="P678" s="492">
        <v>-4.7</v>
      </c>
      <c r="Q678" s="492">
        <v>-23.7</v>
      </c>
      <c r="R678" s="492">
        <v>-31.9</v>
      </c>
      <c r="S678" s="492">
        <v>-27.4</v>
      </c>
    </row>
    <row r="679" spans="1:19">
      <c r="A679" s="491">
        <v>41103</v>
      </c>
      <c r="B679" s="494">
        <v>4.6429999999999998</v>
      </c>
      <c r="E679" s="492">
        <v>-27.6</v>
      </c>
      <c r="F679" s="492">
        <v>-21.4</v>
      </c>
      <c r="G679" s="492">
        <v>-43.9</v>
      </c>
      <c r="H679" s="492">
        <v>-32.6</v>
      </c>
      <c r="I679" s="492">
        <v>-23.6</v>
      </c>
      <c r="J679" s="492">
        <v>-13.1</v>
      </c>
      <c r="K679" s="492">
        <v>-45.3</v>
      </c>
      <c r="L679" s="492">
        <v>-30.4</v>
      </c>
      <c r="M679" s="492">
        <v>-14</v>
      </c>
      <c r="N679" s="492">
        <v>-19.899999999999999</v>
      </c>
      <c r="O679" s="492">
        <v>-10.7</v>
      </c>
      <c r="P679" s="492">
        <v>-4.9000000000000004</v>
      </c>
      <c r="Q679" s="492">
        <v>-22.7</v>
      </c>
      <c r="R679" s="492">
        <v>-30.5</v>
      </c>
      <c r="S679" s="492">
        <v>-27.6</v>
      </c>
    </row>
    <row r="680" spans="1:19">
      <c r="A680" s="491">
        <v>41102</v>
      </c>
      <c r="B680" s="494">
        <v>4.4539999999999997</v>
      </c>
      <c r="E680" s="492">
        <v>-28</v>
      </c>
      <c r="F680" s="492">
        <v>-20.8</v>
      </c>
      <c r="G680" s="492">
        <v>-45</v>
      </c>
      <c r="H680" s="492">
        <v>-33.5</v>
      </c>
      <c r="I680" s="492">
        <v>-23.3</v>
      </c>
      <c r="J680" s="492">
        <v>-12.9</v>
      </c>
      <c r="K680" s="492">
        <v>-45.9</v>
      </c>
      <c r="L680" s="492">
        <v>-29.7</v>
      </c>
      <c r="M680" s="492">
        <v>-13.8</v>
      </c>
      <c r="N680" s="492">
        <v>-19</v>
      </c>
      <c r="O680" s="492">
        <v>-10.3</v>
      </c>
      <c r="P680" s="492">
        <v>-4.7</v>
      </c>
      <c r="Q680" s="492">
        <v>-23.9</v>
      </c>
      <c r="R680" s="492">
        <v>-32.4</v>
      </c>
      <c r="S680" s="492">
        <v>-27.7</v>
      </c>
    </row>
    <row r="681" spans="1:19">
      <c r="A681" s="491">
        <v>41101</v>
      </c>
      <c r="B681" s="494">
        <v>4.5010000000000003</v>
      </c>
      <c r="E681" s="492">
        <v>-27.9</v>
      </c>
      <c r="F681" s="492">
        <v>-20.7</v>
      </c>
      <c r="G681" s="492">
        <v>-44.7</v>
      </c>
      <c r="H681" s="492">
        <v>-33.4</v>
      </c>
      <c r="I681" s="492">
        <v>-23.1</v>
      </c>
      <c r="J681" s="492">
        <v>-12.9</v>
      </c>
      <c r="K681" s="492">
        <v>-45.7</v>
      </c>
      <c r="L681" s="492">
        <v>-29.4</v>
      </c>
      <c r="M681" s="492">
        <v>-13.8</v>
      </c>
      <c r="N681" s="492">
        <v>-19.100000000000001</v>
      </c>
      <c r="O681" s="492">
        <v>-10.4</v>
      </c>
      <c r="P681" s="492">
        <v>-4.7</v>
      </c>
      <c r="Q681" s="492">
        <v>-23.7</v>
      </c>
      <c r="R681" s="492">
        <v>-31.9</v>
      </c>
      <c r="S681" s="492">
        <v>-27.6</v>
      </c>
    </row>
    <row r="682" spans="1:19">
      <c r="A682" s="491">
        <v>41100</v>
      </c>
      <c r="B682" s="494">
        <v>4.516</v>
      </c>
      <c r="E682" s="492">
        <v>-27.1</v>
      </c>
      <c r="F682" s="492">
        <v>-20.100000000000001</v>
      </c>
      <c r="G682" s="492">
        <v>-43.6</v>
      </c>
      <c r="H682" s="492">
        <v>-32.299999999999997</v>
      </c>
      <c r="I682" s="492">
        <v>-22.4</v>
      </c>
      <c r="J682" s="492">
        <v>-12.6</v>
      </c>
      <c r="K682" s="492">
        <v>-44</v>
      </c>
      <c r="L682" s="492">
        <v>-28.3</v>
      </c>
      <c r="M682" s="492">
        <v>-13.4</v>
      </c>
      <c r="N682" s="492">
        <v>-18.5</v>
      </c>
      <c r="O682" s="492">
        <v>-10</v>
      </c>
      <c r="P682" s="492">
        <v>-4.5999999999999996</v>
      </c>
      <c r="Q682" s="492">
        <v>-23</v>
      </c>
      <c r="R682" s="492">
        <v>-30.8</v>
      </c>
      <c r="S682" s="492">
        <v>-26.8</v>
      </c>
    </row>
    <row r="683" spans="1:19">
      <c r="A683" s="491">
        <v>41099</v>
      </c>
      <c r="B683" s="494">
        <v>4.7350000000000003</v>
      </c>
      <c r="E683" s="492">
        <v>-26.7</v>
      </c>
      <c r="F683" s="492">
        <v>-20.3</v>
      </c>
      <c r="G683" s="492">
        <v>-42.7</v>
      </c>
      <c r="H683" s="492">
        <v>-31.5</v>
      </c>
      <c r="I683" s="492">
        <v>-22.5</v>
      </c>
      <c r="J683" s="492">
        <v>-12.7</v>
      </c>
      <c r="K683" s="492">
        <v>-43.1</v>
      </c>
      <c r="L683" s="492">
        <v>-28.8</v>
      </c>
      <c r="M683" s="492">
        <v>-13.5</v>
      </c>
      <c r="N683" s="492">
        <v>-19</v>
      </c>
      <c r="O683" s="492">
        <v>-10.199999999999999</v>
      </c>
      <c r="P683" s="492">
        <v>-4.7</v>
      </c>
      <c r="Q683" s="492">
        <v>-21.8</v>
      </c>
      <c r="R683" s="492">
        <v>-29.1</v>
      </c>
      <c r="S683" s="492">
        <v>-26.6</v>
      </c>
    </row>
    <row r="684" spans="1:19">
      <c r="A684" s="491">
        <v>41096</v>
      </c>
      <c r="B684" s="494">
        <v>4.8529999999999998</v>
      </c>
      <c r="E684" s="492">
        <v>-26.4</v>
      </c>
      <c r="F684" s="492">
        <v>-20.2</v>
      </c>
      <c r="G684" s="492">
        <v>-41.9</v>
      </c>
      <c r="H684" s="492">
        <v>-31</v>
      </c>
      <c r="I684" s="492">
        <v>-22.5</v>
      </c>
      <c r="J684" s="492">
        <v>-12.6</v>
      </c>
      <c r="K684" s="492">
        <v>-42.5</v>
      </c>
      <c r="L684" s="492">
        <v>-28.8</v>
      </c>
      <c r="M684" s="492">
        <v>-13.4</v>
      </c>
      <c r="N684" s="492">
        <v>-19</v>
      </c>
      <c r="O684" s="492">
        <v>-10.4</v>
      </c>
      <c r="P684" s="492">
        <v>-4.9000000000000004</v>
      </c>
      <c r="Q684" s="492">
        <v>-20.8</v>
      </c>
      <c r="R684" s="492">
        <v>-27.3</v>
      </c>
      <c r="S684" s="492">
        <v>-26.3</v>
      </c>
    </row>
    <row r="685" spans="1:19">
      <c r="A685" s="491">
        <v>41095</v>
      </c>
      <c r="B685" s="494">
        <v>5.1870000000000003</v>
      </c>
      <c r="E685" s="492">
        <v>-25.4</v>
      </c>
      <c r="F685" s="492">
        <v>-20.100000000000001</v>
      </c>
      <c r="G685" s="492">
        <v>-39.9</v>
      </c>
      <c r="H685" s="492">
        <v>-29.7</v>
      </c>
      <c r="I685" s="492">
        <v>-22.5</v>
      </c>
      <c r="J685" s="492">
        <v>-12.6</v>
      </c>
      <c r="K685" s="492">
        <v>-41.2</v>
      </c>
      <c r="L685" s="492">
        <v>-28.8</v>
      </c>
      <c r="M685" s="492">
        <v>-13.5</v>
      </c>
      <c r="N685" s="492">
        <v>-19.899999999999999</v>
      </c>
      <c r="O685" s="492">
        <v>-10.9</v>
      </c>
      <c r="P685" s="492">
        <v>-5.2</v>
      </c>
      <c r="Q685" s="492">
        <v>-19.100000000000001</v>
      </c>
      <c r="R685" s="492">
        <v>-24.8</v>
      </c>
      <c r="S685" s="492">
        <v>-25.4</v>
      </c>
    </row>
    <row r="686" spans="1:19">
      <c r="A686" s="491">
        <v>41093</v>
      </c>
      <c r="B686" s="494">
        <v>5.3949999999999996</v>
      </c>
      <c r="E686" s="492">
        <v>-25.2</v>
      </c>
      <c r="F686" s="492">
        <v>-20</v>
      </c>
      <c r="G686" s="492">
        <v>-39.700000000000003</v>
      </c>
      <c r="H686" s="492">
        <v>-29.4</v>
      </c>
      <c r="I686" s="492">
        <v>-22.4</v>
      </c>
      <c r="J686" s="492">
        <v>-12.7</v>
      </c>
      <c r="K686" s="492">
        <v>-41.1</v>
      </c>
      <c r="L686" s="492">
        <v>-28.9</v>
      </c>
      <c r="M686" s="492">
        <v>-13.6</v>
      </c>
      <c r="N686" s="492">
        <v>-20.3</v>
      </c>
      <c r="O686" s="492">
        <v>-11.1</v>
      </c>
      <c r="P686" s="492">
        <v>-5.2</v>
      </c>
      <c r="Q686" s="492">
        <v>-18.7</v>
      </c>
      <c r="R686" s="492">
        <v>-24.3</v>
      </c>
      <c r="S686" s="492">
        <v>-25.1</v>
      </c>
    </row>
    <row r="687" spans="1:19">
      <c r="A687" s="491">
        <v>41092</v>
      </c>
      <c r="B687" s="494">
        <v>5.1879999999999997</v>
      </c>
      <c r="E687" s="492">
        <v>-25.7</v>
      </c>
      <c r="F687" s="492">
        <v>-20</v>
      </c>
      <c r="G687" s="492">
        <v>-41</v>
      </c>
      <c r="H687" s="492">
        <v>-30.3</v>
      </c>
      <c r="I687" s="492">
        <v>-22.4</v>
      </c>
      <c r="J687" s="492">
        <v>-12.6</v>
      </c>
      <c r="K687" s="492">
        <v>-41.8</v>
      </c>
      <c r="L687" s="492">
        <v>-28.7</v>
      </c>
      <c r="M687" s="492">
        <v>-13.5</v>
      </c>
      <c r="N687" s="492">
        <v>-19.5</v>
      </c>
      <c r="O687" s="492">
        <v>-10.6</v>
      </c>
      <c r="P687" s="492">
        <v>-5</v>
      </c>
      <c r="Q687" s="492">
        <v>-19.8</v>
      </c>
      <c r="R687" s="492">
        <v>-26</v>
      </c>
      <c r="S687" s="492">
        <v>-25.7</v>
      </c>
    </row>
    <row r="688" spans="1:19">
      <c r="A688" s="491">
        <v>41089</v>
      </c>
      <c r="B688" s="494">
        <v>5.4340000000000002</v>
      </c>
      <c r="E688" s="492">
        <v>-24.7</v>
      </c>
      <c r="F688" s="492">
        <v>-24.5</v>
      </c>
      <c r="G688" s="492">
        <v>-26.5</v>
      </c>
      <c r="H688" s="492">
        <v>-24.6</v>
      </c>
      <c r="I688" s="492">
        <v>-24.7</v>
      </c>
      <c r="J688" s="492">
        <v>-14.1</v>
      </c>
      <c r="K688" s="492">
        <v>-37.9</v>
      </c>
      <c r="L688" s="492">
        <v>-32.700000000000003</v>
      </c>
      <c r="M688" s="492">
        <v>-15.7</v>
      </c>
      <c r="N688" s="492">
        <v>-16.100000000000001</v>
      </c>
      <c r="O688" s="492">
        <v>-7.9</v>
      </c>
      <c r="P688" s="492">
        <v>-3.5</v>
      </c>
      <c r="Q688" s="492">
        <v>-15.1</v>
      </c>
      <c r="R688" s="492">
        <v>-18.399999999999999</v>
      </c>
      <c r="S688" s="492">
        <v>-23.6</v>
      </c>
    </row>
    <row r="689" spans="1:19">
      <c r="A689" s="491">
        <v>41088</v>
      </c>
      <c r="B689" s="494">
        <v>5.19</v>
      </c>
      <c r="E689" s="492">
        <v>-25.8</v>
      </c>
      <c r="F689" s="492">
        <v>-25.5</v>
      </c>
      <c r="G689" s="492">
        <v>-28.1</v>
      </c>
      <c r="H689" s="492">
        <v>-25.8</v>
      </c>
      <c r="I689" s="492">
        <v>-25.8</v>
      </c>
      <c r="J689" s="492">
        <v>-14.2</v>
      </c>
      <c r="K689" s="492">
        <v>-39.200000000000003</v>
      </c>
      <c r="L689" s="492">
        <v>-34.1</v>
      </c>
      <c r="M689" s="492">
        <v>-15.7</v>
      </c>
      <c r="N689" s="492">
        <v>-15.6</v>
      </c>
      <c r="O689" s="492">
        <v>-7.5</v>
      </c>
      <c r="P689" s="492">
        <v>-3.3</v>
      </c>
      <c r="Q689" s="492">
        <v>-16.100000000000001</v>
      </c>
      <c r="R689" s="492">
        <v>-19.7</v>
      </c>
      <c r="S689" s="492">
        <v>-24.4</v>
      </c>
    </row>
    <row r="690" spans="1:19">
      <c r="A690" s="491">
        <v>41087</v>
      </c>
      <c r="B690" s="494">
        <v>5.2910000000000004</v>
      </c>
      <c r="E690" s="492">
        <v>-26.2</v>
      </c>
      <c r="F690" s="492">
        <v>-25.8</v>
      </c>
      <c r="G690" s="492">
        <v>-28.4</v>
      </c>
      <c r="H690" s="492">
        <v>-26.2</v>
      </c>
      <c r="I690" s="492">
        <v>-26.3</v>
      </c>
      <c r="J690" s="492">
        <v>-14.2</v>
      </c>
      <c r="K690" s="492">
        <v>-40</v>
      </c>
      <c r="L690" s="492">
        <v>-35.1</v>
      </c>
      <c r="M690" s="492">
        <v>-15.7</v>
      </c>
      <c r="N690" s="492">
        <v>-15.6</v>
      </c>
      <c r="O690" s="492">
        <v>-7.4</v>
      </c>
      <c r="P690" s="492">
        <v>-3.3</v>
      </c>
      <c r="Q690" s="492">
        <v>-16.399999999999999</v>
      </c>
      <c r="R690" s="492">
        <v>-20.3</v>
      </c>
      <c r="S690" s="492">
        <v>-24.6</v>
      </c>
    </row>
    <row r="691" spans="1:19">
      <c r="A691" s="491">
        <v>41086</v>
      </c>
      <c r="B691" s="494">
        <v>5.452</v>
      </c>
      <c r="E691" s="492">
        <v>-25.6</v>
      </c>
      <c r="F691" s="492">
        <v>-25.3</v>
      </c>
      <c r="G691" s="492">
        <v>-27.7</v>
      </c>
      <c r="H691" s="492">
        <v>-25.6</v>
      </c>
      <c r="I691" s="492">
        <v>-25.7</v>
      </c>
      <c r="J691" s="492">
        <v>-14.2</v>
      </c>
      <c r="K691" s="492">
        <v>-39.200000000000003</v>
      </c>
      <c r="L691" s="492">
        <v>-34.200000000000003</v>
      </c>
      <c r="M691" s="492">
        <v>-15.8</v>
      </c>
      <c r="N691" s="492">
        <v>-15.9</v>
      </c>
      <c r="O691" s="492">
        <v>-7.6</v>
      </c>
      <c r="P691" s="492">
        <v>-3.4</v>
      </c>
      <c r="Q691" s="492">
        <v>-15.8</v>
      </c>
      <c r="R691" s="492">
        <v>-19.3</v>
      </c>
      <c r="S691" s="492">
        <v>-24.2</v>
      </c>
    </row>
    <row r="692" spans="1:19">
      <c r="A692" s="491">
        <v>41085</v>
      </c>
      <c r="B692" s="494">
        <v>5.2510000000000003</v>
      </c>
      <c r="E692" s="492">
        <v>-26.7</v>
      </c>
      <c r="F692" s="492">
        <v>-26.1</v>
      </c>
      <c r="G692" s="492">
        <v>-29.2</v>
      </c>
      <c r="H692" s="492">
        <v>-26.8</v>
      </c>
      <c r="I692" s="492">
        <v>-26.6</v>
      </c>
      <c r="J692" s="492">
        <v>-14.2</v>
      </c>
      <c r="K692" s="492">
        <v>-40.6</v>
      </c>
      <c r="L692" s="492">
        <v>-35.700000000000003</v>
      </c>
      <c r="M692" s="492">
        <v>-15.7</v>
      </c>
      <c r="N692" s="492">
        <v>-15.2</v>
      </c>
      <c r="O692" s="492">
        <v>-7.3</v>
      </c>
      <c r="P692" s="492">
        <v>-3.2</v>
      </c>
      <c r="Q692" s="492">
        <v>-16.8</v>
      </c>
      <c r="R692" s="492">
        <v>-21.1</v>
      </c>
      <c r="S692" s="492">
        <v>-24.8</v>
      </c>
    </row>
    <row r="693" spans="1:19">
      <c r="A693" s="491">
        <v>41082</v>
      </c>
      <c r="B693" s="494">
        <v>5.5880000000000001</v>
      </c>
      <c r="E693" s="492">
        <v>-24.2</v>
      </c>
      <c r="F693" s="492">
        <v>-23.8</v>
      </c>
      <c r="G693" s="492">
        <v>-25.3</v>
      </c>
      <c r="H693" s="492">
        <v>-23.9</v>
      </c>
      <c r="I693" s="492">
        <v>-23.9</v>
      </c>
      <c r="J693" s="492">
        <v>-14.2</v>
      </c>
      <c r="K693" s="492">
        <v>-36.9</v>
      </c>
      <c r="L693" s="492">
        <v>-31.2</v>
      </c>
      <c r="M693" s="492">
        <v>-15.8</v>
      </c>
      <c r="N693" s="492">
        <v>-16.3</v>
      </c>
      <c r="O693" s="492">
        <v>-8.1</v>
      </c>
      <c r="P693" s="492">
        <v>-3.6</v>
      </c>
      <c r="Q693" s="492">
        <v>-14.1</v>
      </c>
      <c r="R693" s="492">
        <v>-16.8</v>
      </c>
      <c r="S693" s="492">
        <v>-22.6</v>
      </c>
    </row>
    <row r="694" spans="1:19">
      <c r="A694" s="491">
        <v>41081</v>
      </c>
      <c r="B694" s="494">
        <v>5.5190000000000001</v>
      </c>
      <c r="E694" s="492">
        <v>-25</v>
      </c>
      <c r="F694" s="492">
        <v>-24.7</v>
      </c>
      <c r="G694" s="492">
        <v>-26.5</v>
      </c>
      <c r="H694" s="492">
        <v>-24.8</v>
      </c>
      <c r="I694" s="492">
        <v>-24.8</v>
      </c>
      <c r="J694" s="492">
        <v>-14.3</v>
      </c>
      <c r="K694" s="492">
        <v>-38</v>
      </c>
      <c r="L694" s="492">
        <v>-32.4</v>
      </c>
      <c r="M694" s="492">
        <v>-15.9</v>
      </c>
      <c r="N694" s="492">
        <v>-16</v>
      </c>
      <c r="O694" s="492">
        <v>-7.9</v>
      </c>
      <c r="P694" s="492">
        <v>-3.5</v>
      </c>
      <c r="Q694" s="492">
        <v>-14.9</v>
      </c>
      <c r="R694" s="492">
        <v>-17.8</v>
      </c>
      <c r="S694" s="492">
        <v>-23.3</v>
      </c>
    </row>
    <row r="695" spans="1:19">
      <c r="A695" s="491">
        <v>41080</v>
      </c>
      <c r="B695" s="494">
        <v>5.65</v>
      </c>
      <c r="E695" s="492">
        <v>-24.4</v>
      </c>
      <c r="F695" s="492">
        <v>-23.8</v>
      </c>
      <c r="G695" s="492">
        <v>-25.3</v>
      </c>
      <c r="H695" s="492">
        <v>-23.9</v>
      </c>
      <c r="I695" s="492">
        <v>-23.8</v>
      </c>
      <c r="J695" s="492">
        <v>-14.3</v>
      </c>
      <c r="K695" s="492">
        <v>-37.1</v>
      </c>
      <c r="L695" s="492">
        <v>-31.1</v>
      </c>
      <c r="M695" s="492">
        <v>-15.9</v>
      </c>
      <c r="N695" s="492">
        <v>-16.399999999999999</v>
      </c>
      <c r="O695" s="492">
        <v>-8.3000000000000007</v>
      </c>
      <c r="P695" s="492">
        <v>-3.7</v>
      </c>
      <c r="Q695" s="492">
        <v>-14.2</v>
      </c>
      <c r="R695" s="492">
        <v>-16.7</v>
      </c>
      <c r="S695" s="492">
        <v>-22.6</v>
      </c>
    </row>
    <row r="696" spans="1:19">
      <c r="A696" s="491">
        <v>41079</v>
      </c>
      <c r="B696" s="494">
        <v>5.5739999999999998</v>
      </c>
      <c r="E696" s="492">
        <v>-24.7</v>
      </c>
      <c r="F696" s="492">
        <v>-24.4</v>
      </c>
      <c r="G696" s="492">
        <v>-25.9</v>
      </c>
      <c r="H696" s="492">
        <v>-24.4</v>
      </c>
      <c r="I696" s="492">
        <v>-24.5</v>
      </c>
      <c r="J696" s="492">
        <v>-14.1</v>
      </c>
      <c r="K696" s="492">
        <v>-37.4</v>
      </c>
      <c r="L696" s="492">
        <v>-32.1</v>
      </c>
      <c r="M696" s="492">
        <v>-15.7</v>
      </c>
      <c r="N696" s="492">
        <v>-15.9</v>
      </c>
      <c r="O696" s="492">
        <v>-7.9</v>
      </c>
      <c r="P696" s="492">
        <v>-3.6</v>
      </c>
      <c r="Q696" s="492">
        <v>-14.8</v>
      </c>
      <c r="R696" s="492">
        <v>-17.7</v>
      </c>
      <c r="S696" s="492">
        <v>-23</v>
      </c>
    </row>
    <row r="697" spans="1:19">
      <c r="A697" s="491">
        <v>41078</v>
      </c>
      <c r="B697" s="494">
        <v>5.5510000000000002</v>
      </c>
      <c r="E697" s="492">
        <v>-24.7</v>
      </c>
      <c r="F697" s="492">
        <v>-24.1</v>
      </c>
      <c r="G697" s="492">
        <v>-25.8</v>
      </c>
      <c r="H697" s="492">
        <v>-24.3</v>
      </c>
      <c r="I697" s="492">
        <v>-24.1</v>
      </c>
      <c r="J697" s="492">
        <v>-14.2</v>
      </c>
      <c r="K697" s="492">
        <v>-37.299999999999997</v>
      </c>
      <c r="L697" s="492">
        <v>-31.6</v>
      </c>
      <c r="M697" s="492">
        <v>-15.8</v>
      </c>
      <c r="N697" s="492">
        <v>-16</v>
      </c>
      <c r="O697" s="492">
        <v>-8</v>
      </c>
      <c r="P697" s="492">
        <v>-3.6</v>
      </c>
      <c r="Q697" s="492">
        <v>-14.9</v>
      </c>
      <c r="R697" s="492">
        <v>-17.7</v>
      </c>
      <c r="S697" s="492">
        <v>-23</v>
      </c>
    </row>
    <row r="698" spans="1:19">
      <c r="A698" s="491">
        <v>41075</v>
      </c>
      <c r="B698" s="494">
        <v>5.56</v>
      </c>
      <c r="E698" s="492">
        <v>-24.3</v>
      </c>
      <c r="F698" s="492">
        <v>-23.6</v>
      </c>
      <c r="G698" s="492">
        <v>-25.2</v>
      </c>
      <c r="H698" s="492">
        <v>-23.8</v>
      </c>
      <c r="I698" s="492">
        <v>-23.6</v>
      </c>
      <c r="J698" s="492">
        <v>-14.2</v>
      </c>
      <c r="K698" s="492">
        <v>-36.6</v>
      </c>
      <c r="L698" s="492">
        <v>-30.8</v>
      </c>
      <c r="M698" s="492">
        <v>-15.8</v>
      </c>
      <c r="N698" s="492">
        <v>-16.100000000000001</v>
      </c>
      <c r="O698" s="492">
        <v>-8.1999999999999993</v>
      </c>
      <c r="P698" s="492">
        <v>-3.7</v>
      </c>
      <c r="Q698" s="492">
        <v>-14.5</v>
      </c>
      <c r="R698" s="492">
        <v>-17.2</v>
      </c>
      <c r="S698" s="492">
        <v>-22.5</v>
      </c>
    </row>
    <row r="699" spans="1:19">
      <c r="A699" s="491">
        <v>41074</v>
      </c>
      <c r="B699" s="494">
        <v>5.6369999999999996</v>
      </c>
      <c r="E699" s="492">
        <v>-24.3</v>
      </c>
      <c r="F699" s="492">
        <v>-23.5</v>
      </c>
      <c r="G699" s="492">
        <v>-25</v>
      </c>
      <c r="H699" s="492">
        <v>-23.7</v>
      </c>
      <c r="I699" s="492">
        <v>-23.5</v>
      </c>
      <c r="J699" s="492">
        <v>-14.3</v>
      </c>
      <c r="K699" s="492">
        <v>-36.6</v>
      </c>
      <c r="L699" s="492">
        <v>-30.7</v>
      </c>
      <c r="M699" s="492">
        <v>-15.9</v>
      </c>
      <c r="N699" s="492">
        <v>-16.2</v>
      </c>
      <c r="O699" s="492">
        <v>-8.3000000000000007</v>
      </c>
      <c r="P699" s="492">
        <v>-3.7</v>
      </c>
      <c r="Q699" s="492">
        <v>-14.5</v>
      </c>
      <c r="R699" s="492">
        <v>-17.3</v>
      </c>
      <c r="S699" s="492">
        <v>-22.7</v>
      </c>
    </row>
    <row r="700" spans="1:19">
      <c r="A700" s="491">
        <v>41073</v>
      </c>
      <c r="B700" s="494">
        <v>5.6310000000000002</v>
      </c>
      <c r="E700" s="492">
        <v>-24.4</v>
      </c>
      <c r="F700" s="492">
        <v>-23.5</v>
      </c>
      <c r="G700" s="492">
        <v>-25.1</v>
      </c>
      <c r="H700" s="492">
        <v>-23.7</v>
      </c>
      <c r="I700" s="492">
        <v>-23.6</v>
      </c>
      <c r="J700" s="492">
        <v>-14.3</v>
      </c>
      <c r="K700" s="492">
        <v>-36.700000000000003</v>
      </c>
      <c r="L700" s="492">
        <v>-30.8</v>
      </c>
      <c r="M700" s="492">
        <v>-16</v>
      </c>
      <c r="N700" s="492">
        <v>-16.3</v>
      </c>
      <c r="O700" s="492">
        <v>-8.3000000000000007</v>
      </c>
      <c r="P700" s="492">
        <v>-3.7</v>
      </c>
      <c r="Q700" s="492">
        <v>-14.6</v>
      </c>
      <c r="R700" s="492">
        <v>-17.3</v>
      </c>
      <c r="S700" s="492">
        <v>-22.8</v>
      </c>
    </row>
    <row r="701" spans="1:19">
      <c r="A701" s="491">
        <v>41072</v>
      </c>
      <c r="B701" s="494">
        <v>5.8959999999999999</v>
      </c>
      <c r="E701" s="492">
        <v>-23.9</v>
      </c>
      <c r="F701" s="492">
        <v>-23</v>
      </c>
      <c r="G701" s="492">
        <v>-24.3</v>
      </c>
      <c r="H701" s="492">
        <v>-23.2</v>
      </c>
      <c r="I701" s="492">
        <v>-23.1</v>
      </c>
      <c r="J701" s="492">
        <v>-14.3</v>
      </c>
      <c r="K701" s="492">
        <v>-36.200000000000003</v>
      </c>
      <c r="L701" s="492">
        <v>-30.4</v>
      </c>
      <c r="M701" s="492">
        <v>-16</v>
      </c>
      <c r="N701" s="492">
        <v>-16.7</v>
      </c>
      <c r="O701" s="492">
        <v>-8.6</v>
      </c>
      <c r="P701" s="492">
        <v>-3.8</v>
      </c>
      <c r="Q701" s="492">
        <v>-14.2</v>
      </c>
      <c r="R701" s="492">
        <v>-16.8</v>
      </c>
      <c r="S701" s="492">
        <v>-22.4</v>
      </c>
    </row>
    <row r="702" spans="1:19">
      <c r="A702" s="491">
        <v>41071</v>
      </c>
      <c r="B702" s="494">
        <v>5.6859999999999999</v>
      </c>
      <c r="E702" s="492">
        <v>-24.6</v>
      </c>
      <c r="F702" s="492">
        <v>-24</v>
      </c>
      <c r="G702" s="492">
        <v>-25.4</v>
      </c>
      <c r="H702" s="492">
        <v>-24.1</v>
      </c>
      <c r="I702" s="492">
        <v>-24.1</v>
      </c>
      <c r="J702" s="492">
        <v>-14.4</v>
      </c>
      <c r="K702" s="492">
        <v>-37.4</v>
      </c>
      <c r="L702" s="492">
        <v>-31.7</v>
      </c>
      <c r="M702" s="492">
        <v>-16</v>
      </c>
      <c r="N702" s="492">
        <v>-16.399999999999999</v>
      </c>
      <c r="O702" s="492">
        <v>-8.4</v>
      </c>
      <c r="P702" s="492">
        <v>-3.7</v>
      </c>
      <c r="Q702" s="492">
        <v>-15</v>
      </c>
      <c r="R702" s="492">
        <v>-17.8</v>
      </c>
      <c r="S702" s="492">
        <v>-23.2</v>
      </c>
    </row>
    <row r="703" spans="1:19">
      <c r="A703" s="491">
        <v>41068</v>
      </c>
      <c r="B703" s="494">
        <v>5.798</v>
      </c>
      <c r="E703" s="492">
        <v>-23.7</v>
      </c>
      <c r="F703" s="492">
        <v>-23.1</v>
      </c>
      <c r="G703" s="492">
        <v>-24.2</v>
      </c>
      <c r="H703" s="492">
        <v>-23.1</v>
      </c>
      <c r="I703" s="492">
        <v>-23.1</v>
      </c>
      <c r="J703" s="492">
        <v>-14.1</v>
      </c>
      <c r="K703" s="492">
        <v>-35.9</v>
      </c>
      <c r="L703" s="492">
        <v>-30.3</v>
      </c>
      <c r="M703" s="492">
        <v>-15.7</v>
      </c>
      <c r="N703" s="492">
        <v>-16</v>
      </c>
      <c r="O703" s="492">
        <v>-8.1</v>
      </c>
      <c r="P703" s="492">
        <v>-3.7</v>
      </c>
      <c r="Q703" s="492">
        <v>-14.2</v>
      </c>
      <c r="R703" s="492">
        <v>-16.899999999999999</v>
      </c>
      <c r="S703" s="492">
        <v>-22.4</v>
      </c>
    </row>
    <row r="704" spans="1:19">
      <c r="A704" s="491">
        <v>41067</v>
      </c>
      <c r="B704" s="494">
        <v>5.7839999999999998</v>
      </c>
      <c r="E704" s="492">
        <v>-23.9</v>
      </c>
      <c r="F704" s="492">
        <v>-23.3</v>
      </c>
      <c r="G704" s="492">
        <v>-24.4</v>
      </c>
      <c r="H704" s="492">
        <v>-23.3</v>
      </c>
      <c r="I704" s="492">
        <v>-23.4</v>
      </c>
      <c r="J704" s="492">
        <v>-14.1</v>
      </c>
      <c r="K704" s="492">
        <v>-36.200000000000003</v>
      </c>
      <c r="L704" s="492">
        <v>-30.7</v>
      </c>
      <c r="M704" s="492">
        <v>-15.7</v>
      </c>
      <c r="N704" s="492">
        <v>-16.100000000000001</v>
      </c>
      <c r="O704" s="492">
        <v>-8.1999999999999993</v>
      </c>
      <c r="P704" s="492">
        <v>-3.7</v>
      </c>
      <c r="Q704" s="492">
        <v>-14.4</v>
      </c>
      <c r="R704" s="492">
        <v>-17.100000000000001</v>
      </c>
      <c r="S704" s="492">
        <v>-22.5</v>
      </c>
    </row>
    <row r="705" spans="1:19">
      <c r="A705" s="491">
        <v>41066</v>
      </c>
      <c r="B705" s="494">
        <v>5.827</v>
      </c>
      <c r="E705" s="492">
        <v>-23.6</v>
      </c>
      <c r="F705" s="492">
        <v>-22.8</v>
      </c>
      <c r="G705" s="492">
        <v>-23.9</v>
      </c>
      <c r="H705" s="492">
        <v>-22.7</v>
      </c>
      <c r="I705" s="492">
        <v>-22.7</v>
      </c>
      <c r="J705" s="492">
        <v>-14.2</v>
      </c>
      <c r="K705" s="492">
        <v>-35.4</v>
      </c>
      <c r="L705" s="492">
        <v>-29.8</v>
      </c>
      <c r="M705" s="492">
        <v>-15.8</v>
      </c>
      <c r="N705" s="492">
        <v>-16.8</v>
      </c>
      <c r="O705" s="492">
        <v>-8.6</v>
      </c>
      <c r="P705" s="492">
        <v>-3.9</v>
      </c>
      <c r="Q705" s="492">
        <v>-13.9</v>
      </c>
      <c r="R705" s="492">
        <v>-16.399999999999999</v>
      </c>
      <c r="S705" s="492">
        <v>-22</v>
      </c>
    </row>
    <row r="706" spans="1:19">
      <c r="A706" s="491">
        <v>41065</v>
      </c>
      <c r="B706" s="494">
        <v>5.7770000000000001</v>
      </c>
      <c r="E706" s="492">
        <v>-23.9</v>
      </c>
      <c r="F706" s="492">
        <v>-22.8</v>
      </c>
      <c r="G706" s="492">
        <v>-24.4</v>
      </c>
      <c r="H706" s="492">
        <v>-22.9</v>
      </c>
      <c r="I706" s="492">
        <v>-22.7</v>
      </c>
      <c r="J706" s="492">
        <v>-14.2</v>
      </c>
      <c r="K706" s="492">
        <v>-35.6</v>
      </c>
      <c r="L706" s="492">
        <v>-29.7</v>
      </c>
      <c r="M706" s="492">
        <v>-15.8</v>
      </c>
      <c r="N706" s="492">
        <v>-16.600000000000001</v>
      </c>
      <c r="O706" s="492">
        <v>-8.5</v>
      </c>
      <c r="P706" s="492">
        <v>-3.8</v>
      </c>
      <c r="Q706" s="492">
        <v>-14.3</v>
      </c>
      <c r="R706" s="492">
        <v>-16.8</v>
      </c>
      <c r="S706" s="492">
        <v>-22.3</v>
      </c>
    </row>
    <row r="707" spans="1:19">
      <c r="A707" s="491">
        <v>41064</v>
      </c>
      <c r="B707" s="494">
        <v>5.57</v>
      </c>
      <c r="E707" s="492">
        <v>-24.6</v>
      </c>
      <c r="F707" s="492">
        <v>-23.8</v>
      </c>
      <c r="G707" s="492">
        <v>-25.5</v>
      </c>
      <c r="H707" s="492">
        <v>-23.8</v>
      </c>
      <c r="I707" s="492">
        <v>-23.7</v>
      </c>
      <c r="J707" s="492">
        <v>-14.3</v>
      </c>
      <c r="K707" s="492">
        <v>-36.6</v>
      </c>
      <c r="L707" s="492">
        <v>-30.9</v>
      </c>
      <c r="M707" s="492">
        <v>-15.9</v>
      </c>
      <c r="N707" s="492">
        <v>-16.399999999999999</v>
      </c>
      <c r="O707" s="492">
        <v>-8.3000000000000007</v>
      </c>
      <c r="P707" s="492">
        <v>-3.7</v>
      </c>
      <c r="Q707" s="492">
        <v>-15.1</v>
      </c>
      <c r="R707" s="492">
        <v>-17.7</v>
      </c>
      <c r="S707" s="492">
        <v>-23.1</v>
      </c>
    </row>
    <row r="708" spans="1:19">
      <c r="A708" s="491">
        <v>41061</v>
      </c>
      <c r="B708" s="494">
        <v>5.258</v>
      </c>
      <c r="E708" s="492">
        <v>-25.8</v>
      </c>
      <c r="F708" s="492">
        <v>-24.8</v>
      </c>
      <c r="G708" s="492">
        <v>-27.3</v>
      </c>
      <c r="H708" s="492">
        <v>-25.2</v>
      </c>
      <c r="I708" s="492">
        <v>-24.9</v>
      </c>
      <c r="J708" s="492">
        <v>-14.3</v>
      </c>
      <c r="K708" s="492">
        <v>-38.299999999999997</v>
      </c>
      <c r="L708" s="492">
        <v>-32.700000000000003</v>
      </c>
      <c r="M708" s="492">
        <v>-15.8</v>
      </c>
      <c r="N708" s="492">
        <v>-15.7</v>
      </c>
      <c r="O708" s="492">
        <v>-7.8</v>
      </c>
      <c r="P708" s="492">
        <v>-3.5</v>
      </c>
      <c r="Q708" s="492">
        <v>-16.100000000000001</v>
      </c>
      <c r="R708" s="492">
        <v>-19.399999999999999</v>
      </c>
      <c r="S708" s="492">
        <v>-23.9</v>
      </c>
    </row>
    <row r="709" spans="1:19">
      <c r="A709" s="491">
        <v>41060</v>
      </c>
      <c r="B709" s="494">
        <v>5.68</v>
      </c>
      <c r="E709" s="492">
        <v>-24.8</v>
      </c>
      <c r="F709" s="492">
        <v>-24.3</v>
      </c>
      <c r="G709" s="492">
        <v>-25.7</v>
      </c>
      <c r="H709" s="492">
        <v>-24.2</v>
      </c>
      <c r="I709" s="492">
        <v>-24.1</v>
      </c>
      <c r="J709" s="492">
        <v>-14.4</v>
      </c>
      <c r="K709" s="492">
        <v>-37.299999999999997</v>
      </c>
      <c r="L709" s="492">
        <v>-31.3</v>
      </c>
      <c r="M709" s="492">
        <v>-15.9</v>
      </c>
      <c r="N709" s="492">
        <v>-16.3</v>
      </c>
      <c r="O709" s="492">
        <v>-8.1999999999999993</v>
      </c>
      <c r="P709" s="492">
        <v>-3.8</v>
      </c>
      <c r="Q709" s="492">
        <v>-15</v>
      </c>
      <c r="R709" s="492">
        <v>-17.600000000000001</v>
      </c>
      <c r="S709" s="492">
        <v>-23.2</v>
      </c>
    </row>
    <row r="710" spans="1:19">
      <c r="A710" s="491">
        <v>41059</v>
      </c>
      <c r="B710" s="494">
        <v>5.87</v>
      </c>
      <c r="E710" s="492">
        <v>-24.5</v>
      </c>
      <c r="F710" s="492">
        <v>-23.7</v>
      </c>
      <c r="G710" s="492">
        <v>-25.2</v>
      </c>
      <c r="H710" s="492">
        <v>-23.6</v>
      </c>
      <c r="I710" s="492">
        <v>-23.4</v>
      </c>
      <c r="J710" s="492">
        <v>-14.5</v>
      </c>
      <c r="K710" s="492">
        <v>-36.700000000000003</v>
      </c>
      <c r="L710" s="492">
        <v>-30.4</v>
      </c>
      <c r="M710" s="492">
        <v>-16.100000000000001</v>
      </c>
      <c r="N710" s="492">
        <v>-16.399999999999999</v>
      </c>
      <c r="O710" s="492">
        <v>-8.4</v>
      </c>
      <c r="P710" s="492">
        <v>-3.8</v>
      </c>
      <c r="Q710" s="492">
        <v>-14.6</v>
      </c>
      <c r="R710" s="492">
        <v>-16.899999999999999</v>
      </c>
      <c r="S710" s="492">
        <v>-22.9</v>
      </c>
    </row>
    <row r="711" spans="1:19">
      <c r="A711" s="491">
        <v>41058</v>
      </c>
      <c r="B711" s="494">
        <v>6.2949999999999999</v>
      </c>
      <c r="E711" s="492">
        <v>-23.4</v>
      </c>
      <c r="F711" s="492">
        <v>-22.2</v>
      </c>
      <c r="G711" s="492">
        <v>-23.3</v>
      </c>
      <c r="H711" s="492">
        <v>-22.2</v>
      </c>
      <c r="I711" s="492">
        <v>-21.9</v>
      </c>
      <c r="J711" s="492">
        <v>-14.3</v>
      </c>
      <c r="K711" s="492">
        <v>-35</v>
      </c>
      <c r="L711" s="492">
        <v>-28.7</v>
      </c>
      <c r="M711" s="492">
        <v>-16</v>
      </c>
      <c r="N711" s="492">
        <v>-16.899999999999999</v>
      </c>
      <c r="O711" s="492">
        <v>-8.8000000000000007</v>
      </c>
      <c r="P711" s="492">
        <v>-4</v>
      </c>
      <c r="Q711" s="492">
        <v>-13.3</v>
      </c>
      <c r="R711" s="492">
        <v>-15.3</v>
      </c>
      <c r="S711" s="492">
        <v>-21.5</v>
      </c>
    </row>
    <row r="712" spans="1:19">
      <c r="A712" s="491">
        <v>41054</v>
      </c>
      <c r="B712" s="494">
        <v>6.07</v>
      </c>
      <c r="E712" s="492">
        <v>-23.6</v>
      </c>
      <c r="F712" s="492">
        <v>-22.5</v>
      </c>
      <c r="G712" s="492">
        <v>-23.5</v>
      </c>
      <c r="H712" s="492">
        <v>-22.6</v>
      </c>
      <c r="I712" s="492">
        <v>-22.2</v>
      </c>
      <c r="J712" s="492">
        <v>-14.3</v>
      </c>
      <c r="K712" s="492">
        <v>-35.4</v>
      </c>
      <c r="L712" s="492">
        <v>-29</v>
      </c>
      <c r="M712" s="492">
        <v>-16</v>
      </c>
      <c r="N712" s="492">
        <v>-16.7</v>
      </c>
      <c r="O712" s="492">
        <v>-8.6999999999999993</v>
      </c>
      <c r="P712" s="492">
        <v>-3.9</v>
      </c>
      <c r="Q712" s="492">
        <v>-13.8</v>
      </c>
      <c r="R712" s="492">
        <v>-15.8</v>
      </c>
      <c r="S712" s="492">
        <v>-21.7</v>
      </c>
    </row>
    <row r="713" spans="1:19">
      <c r="A713" s="491">
        <v>41053</v>
      </c>
      <c r="B713" s="494">
        <v>6.0670000000000002</v>
      </c>
      <c r="E713" s="492">
        <v>-23.6</v>
      </c>
      <c r="F713" s="492">
        <v>-22.5</v>
      </c>
      <c r="G713" s="492">
        <v>-23.5</v>
      </c>
      <c r="H713" s="492">
        <v>-22.6</v>
      </c>
      <c r="I713" s="492">
        <v>-22.2</v>
      </c>
      <c r="J713" s="492">
        <v>-14.2</v>
      </c>
      <c r="K713" s="492">
        <v>-35.5</v>
      </c>
      <c r="L713" s="492">
        <v>-29</v>
      </c>
      <c r="M713" s="492">
        <v>-15.9</v>
      </c>
      <c r="N713" s="492">
        <v>-16.8</v>
      </c>
      <c r="O713" s="492">
        <v>-8.6999999999999993</v>
      </c>
      <c r="P713" s="492">
        <v>-3.9</v>
      </c>
      <c r="Q713" s="492">
        <v>-13.8</v>
      </c>
      <c r="R713" s="492">
        <v>-15.9</v>
      </c>
      <c r="S713" s="492">
        <v>-21.7</v>
      </c>
    </row>
    <row r="714" spans="1:19">
      <c r="A714" s="491">
        <v>41052</v>
      </c>
      <c r="B714" s="494">
        <v>5.9640000000000004</v>
      </c>
      <c r="E714" s="492">
        <v>-23.9</v>
      </c>
      <c r="F714" s="492">
        <v>-22.8</v>
      </c>
      <c r="G714" s="492">
        <v>-24</v>
      </c>
      <c r="H714" s="492">
        <v>-23</v>
      </c>
      <c r="I714" s="492">
        <v>-22.5</v>
      </c>
      <c r="J714" s="492">
        <v>-14.3</v>
      </c>
      <c r="K714" s="492">
        <v>-35.9</v>
      </c>
      <c r="L714" s="492">
        <v>-29.3</v>
      </c>
      <c r="M714" s="492">
        <v>-15.9</v>
      </c>
      <c r="N714" s="492">
        <v>-16.600000000000001</v>
      </c>
      <c r="O714" s="492">
        <v>-8.6</v>
      </c>
      <c r="P714" s="492">
        <v>-3.8</v>
      </c>
      <c r="Q714" s="492">
        <v>-14.1</v>
      </c>
      <c r="R714" s="492">
        <v>-16.100000000000001</v>
      </c>
      <c r="S714" s="492">
        <v>-21.9</v>
      </c>
    </row>
    <row r="715" spans="1:19">
      <c r="A715" s="491">
        <v>41051</v>
      </c>
      <c r="B715" s="494">
        <v>6.2309999999999999</v>
      </c>
      <c r="E715" s="492">
        <v>-23.6</v>
      </c>
      <c r="F715" s="492">
        <v>-22.4</v>
      </c>
      <c r="G715" s="492">
        <v>-23.3</v>
      </c>
      <c r="H715" s="492">
        <v>-22.6</v>
      </c>
      <c r="I715" s="492">
        <v>-22.1</v>
      </c>
      <c r="J715" s="492">
        <v>-14.1</v>
      </c>
      <c r="K715" s="492">
        <v>-35.6</v>
      </c>
      <c r="L715" s="492">
        <v>-29</v>
      </c>
      <c r="M715" s="492">
        <v>-15.9</v>
      </c>
      <c r="N715" s="492">
        <v>-16.899999999999999</v>
      </c>
      <c r="O715" s="492">
        <v>-8.8000000000000007</v>
      </c>
      <c r="P715" s="492">
        <v>-3.9</v>
      </c>
      <c r="Q715" s="492">
        <v>-13.7</v>
      </c>
      <c r="R715" s="492">
        <v>-15.6</v>
      </c>
      <c r="S715" s="492">
        <v>-21.4</v>
      </c>
    </row>
    <row r="716" spans="1:19">
      <c r="A716" s="491">
        <v>41050</v>
      </c>
      <c r="B716" s="494">
        <v>6.1029999999999998</v>
      </c>
      <c r="E716" s="492">
        <v>-24</v>
      </c>
      <c r="F716" s="492">
        <v>-22.9</v>
      </c>
      <c r="G716" s="492">
        <v>-24.2</v>
      </c>
      <c r="H716" s="492">
        <v>-23.1</v>
      </c>
      <c r="I716" s="492">
        <v>-22.5</v>
      </c>
      <c r="J716" s="492">
        <v>-14.2</v>
      </c>
      <c r="K716" s="492">
        <v>-36</v>
      </c>
      <c r="L716" s="492">
        <v>-29.3</v>
      </c>
      <c r="M716" s="492">
        <v>-15.8</v>
      </c>
      <c r="N716" s="492">
        <v>-16.600000000000001</v>
      </c>
      <c r="O716" s="492">
        <v>-8.5</v>
      </c>
      <c r="P716" s="492">
        <v>-3.8</v>
      </c>
      <c r="Q716" s="492">
        <v>-14.2</v>
      </c>
      <c r="R716" s="492">
        <v>-16.2</v>
      </c>
      <c r="S716" s="492">
        <v>-22</v>
      </c>
    </row>
    <row r="717" spans="1:19">
      <c r="A717" s="491">
        <v>41047</v>
      </c>
      <c r="B717" s="494">
        <v>5.819</v>
      </c>
      <c r="E717" s="492">
        <v>-25</v>
      </c>
      <c r="F717" s="492">
        <v>-24.2</v>
      </c>
      <c r="G717" s="492">
        <v>-25.7</v>
      </c>
      <c r="H717" s="492">
        <v>-24.5</v>
      </c>
      <c r="I717" s="492">
        <v>-24</v>
      </c>
      <c r="J717" s="492">
        <v>-14.4</v>
      </c>
      <c r="K717" s="492">
        <v>-38</v>
      </c>
      <c r="L717" s="492">
        <v>-31.2</v>
      </c>
      <c r="M717" s="492">
        <v>-16</v>
      </c>
      <c r="N717" s="492">
        <v>-16.5</v>
      </c>
      <c r="O717" s="492">
        <v>-8.3000000000000007</v>
      </c>
      <c r="P717" s="492">
        <v>-3.6</v>
      </c>
      <c r="Q717" s="492">
        <v>-15.1</v>
      </c>
      <c r="R717" s="492">
        <v>-17.399999999999999</v>
      </c>
      <c r="S717" s="492">
        <v>-23.1</v>
      </c>
    </row>
    <row r="718" spans="1:19">
      <c r="A718" s="491">
        <v>41046</v>
      </c>
      <c r="B718" s="494">
        <v>5.83</v>
      </c>
      <c r="E718" s="492">
        <v>-24.9</v>
      </c>
      <c r="F718" s="492">
        <v>-24.1</v>
      </c>
      <c r="G718" s="492">
        <v>-25.5</v>
      </c>
      <c r="H718" s="492">
        <v>-24.3</v>
      </c>
      <c r="I718" s="492">
        <v>-23.9</v>
      </c>
      <c r="J718" s="492">
        <v>-14.4</v>
      </c>
      <c r="K718" s="492">
        <v>-37.700000000000003</v>
      </c>
      <c r="L718" s="492">
        <v>-31</v>
      </c>
      <c r="M718" s="492">
        <v>-16</v>
      </c>
      <c r="N718" s="492">
        <v>-16.399999999999999</v>
      </c>
      <c r="O718" s="492">
        <v>-8.1999999999999993</v>
      </c>
      <c r="P718" s="492">
        <v>-3.6</v>
      </c>
      <c r="Q718" s="492">
        <v>-14.8</v>
      </c>
      <c r="R718" s="492">
        <v>-16.899999999999999</v>
      </c>
      <c r="S718" s="492">
        <v>-22.6</v>
      </c>
    </row>
    <row r="719" spans="1:19">
      <c r="A719" s="491">
        <v>41045</v>
      </c>
      <c r="B719" s="494">
        <v>6.0880000000000001</v>
      </c>
      <c r="E719" s="492">
        <v>-24.3</v>
      </c>
      <c r="F719" s="492">
        <v>-23.4</v>
      </c>
      <c r="G719" s="492">
        <v>-24.6</v>
      </c>
      <c r="H719" s="492">
        <v>-23.7</v>
      </c>
      <c r="I719" s="492">
        <v>-23.2</v>
      </c>
      <c r="J719" s="492">
        <v>-14.4</v>
      </c>
      <c r="K719" s="492">
        <v>-37.200000000000003</v>
      </c>
      <c r="L719" s="492">
        <v>-30.3</v>
      </c>
      <c r="M719" s="492">
        <v>-16.100000000000001</v>
      </c>
      <c r="N719" s="492">
        <v>-16.7</v>
      </c>
      <c r="O719" s="492">
        <v>-8.5</v>
      </c>
      <c r="P719" s="492">
        <v>-3.8</v>
      </c>
      <c r="Q719" s="492">
        <v>-14.3</v>
      </c>
      <c r="R719" s="492">
        <v>-16.3</v>
      </c>
      <c r="S719" s="492">
        <v>-22.2</v>
      </c>
    </row>
    <row r="720" spans="1:19">
      <c r="A720" s="491">
        <v>41044</v>
      </c>
      <c r="B720" s="494">
        <v>6.2830000000000004</v>
      </c>
      <c r="E720" s="492">
        <v>-24.1</v>
      </c>
      <c r="F720" s="492">
        <v>-23</v>
      </c>
      <c r="G720" s="492">
        <v>-24</v>
      </c>
      <c r="H720" s="492">
        <v>-23.3</v>
      </c>
      <c r="I720" s="492">
        <v>-22.8</v>
      </c>
      <c r="J720" s="492">
        <v>-14.4</v>
      </c>
      <c r="K720" s="492">
        <v>-36.799999999999997</v>
      </c>
      <c r="L720" s="492">
        <v>-30</v>
      </c>
      <c r="M720" s="492">
        <v>-16.100000000000001</v>
      </c>
      <c r="N720" s="492">
        <v>-16.899999999999999</v>
      </c>
      <c r="O720" s="492">
        <v>-8.6999999999999993</v>
      </c>
      <c r="P720" s="492">
        <v>-3.8</v>
      </c>
      <c r="Q720" s="492">
        <v>-13.9</v>
      </c>
      <c r="R720" s="492">
        <v>-15.8</v>
      </c>
      <c r="S720" s="492">
        <v>-21.7</v>
      </c>
    </row>
    <row r="721" spans="1:19">
      <c r="A721" s="491">
        <v>41043</v>
      </c>
      <c r="B721" s="494">
        <v>6.3049999999999997</v>
      </c>
      <c r="E721" s="492">
        <v>-24</v>
      </c>
      <c r="F721" s="492">
        <v>-23</v>
      </c>
      <c r="G721" s="492">
        <v>-23.9</v>
      </c>
      <c r="H721" s="492">
        <v>-23.3</v>
      </c>
      <c r="I721" s="492">
        <v>-22.8</v>
      </c>
      <c r="J721" s="492">
        <v>-14.3</v>
      </c>
      <c r="K721" s="492">
        <v>-36.700000000000003</v>
      </c>
      <c r="L721" s="492">
        <v>-30</v>
      </c>
      <c r="M721" s="492">
        <v>-16.100000000000001</v>
      </c>
      <c r="N721" s="492">
        <v>-16.899999999999999</v>
      </c>
      <c r="O721" s="492">
        <v>-8.8000000000000007</v>
      </c>
      <c r="P721" s="492">
        <v>-3.9</v>
      </c>
      <c r="Q721" s="492">
        <v>-13.8</v>
      </c>
      <c r="R721" s="492">
        <v>-15.8</v>
      </c>
      <c r="S721" s="492">
        <v>-21.6</v>
      </c>
    </row>
    <row r="722" spans="1:19">
      <c r="A722" s="491">
        <v>41040</v>
      </c>
      <c r="B722" s="494">
        <v>6.4009999999999998</v>
      </c>
      <c r="E722" s="492">
        <v>-23.7</v>
      </c>
      <c r="F722" s="492">
        <v>-22.8</v>
      </c>
      <c r="G722" s="492">
        <v>-23.4</v>
      </c>
      <c r="H722" s="492">
        <v>-22.9</v>
      </c>
      <c r="I722" s="492">
        <v>-22.4</v>
      </c>
      <c r="J722" s="492">
        <v>-14.5</v>
      </c>
      <c r="K722" s="492">
        <v>-36.5</v>
      </c>
      <c r="L722" s="492">
        <v>-29.7</v>
      </c>
      <c r="M722" s="492">
        <v>-16.3</v>
      </c>
      <c r="N722" s="492">
        <v>-17.3</v>
      </c>
      <c r="O722" s="492">
        <v>-9.1</v>
      </c>
      <c r="P722" s="492">
        <v>-4</v>
      </c>
      <c r="Q722" s="492">
        <v>-13.3</v>
      </c>
      <c r="R722" s="492">
        <v>-15.3</v>
      </c>
      <c r="S722" s="492">
        <v>-21.2</v>
      </c>
    </row>
    <row r="723" spans="1:19">
      <c r="A723" s="491">
        <v>41039</v>
      </c>
      <c r="B723" s="494">
        <v>6.508</v>
      </c>
      <c r="E723" s="492">
        <v>-23</v>
      </c>
      <c r="F723" s="492">
        <v>-22.1</v>
      </c>
      <c r="G723" s="492">
        <v>-22.6</v>
      </c>
      <c r="H723" s="492">
        <v>-22.3</v>
      </c>
      <c r="I723" s="492">
        <v>-21.8</v>
      </c>
      <c r="J723" s="492">
        <v>-14.3</v>
      </c>
      <c r="K723" s="492">
        <v>-35.6</v>
      </c>
      <c r="L723" s="492">
        <v>-29</v>
      </c>
      <c r="M723" s="492">
        <v>-16</v>
      </c>
      <c r="N723" s="492">
        <v>-16.899999999999999</v>
      </c>
      <c r="O723" s="492">
        <v>-8.9</v>
      </c>
      <c r="P723" s="492">
        <v>-4</v>
      </c>
      <c r="Q723" s="492">
        <v>-12.8</v>
      </c>
      <c r="R723" s="492">
        <v>-14.7</v>
      </c>
      <c r="S723" s="492">
        <v>-20.5</v>
      </c>
    </row>
    <row r="724" spans="1:19">
      <c r="A724" s="491">
        <v>41038</v>
      </c>
      <c r="B724" s="494">
        <v>6.5970000000000004</v>
      </c>
      <c r="E724" s="492">
        <v>-22.9</v>
      </c>
      <c r="F724" s="492">
        <v>-21.9</v>
      </c>
      <c r="G724" s="492">
        <v>-22.1</v>
      </c>
      <c r="H724" s="492">
        <v>-22.1</v>
      </c>
      <c r="I724" s="492">
        <v>-21.5</v>
      </c>
      <c r="J724" s="492">
        <v>-14.2</v>
      </c>
      <c r="K724" s="492">
        <v>-35.200000000000003</v>
      </c>
      <c r="L724" s="492">
        <v>-28.7</v>
      </c>
      <c r="M724" s="492">
        <v>-16.100000000000001</v>
      </c>
      <c r="N724" s="492">
        <v>-17.2</v>
      </c>
      <c r="O724" s="492">
        <v>-9.1999999999999993</v>
      </c>
      <c r="P724" s="492">
        <v>-4</v>
      </c>
      <c r="Q724" s="492">
        <v>-12.5</v>
      </c>
      <c r="R724" s="492">
        <v>-14.6</v>
      </c>
      <c r="S724" s="492">
        <v>-20.100000000000001</v>
      </c>
    </row>
    <row r="725" spans="1:19">
      <c r="A725" s="491">
        <v>41037</v>
      </c>
      <c r="B725" s="494">
        <v>6.63</v>
      </c>
      <c r="E725" s="492">
        <v>-22.6</v>
      </c>
      <c r="F725" s="492">
        <v>-21.5</v>
      </c>
      <c r="G725" s="492">
        <v>-21.5</v>
      </c>
      <c r="H725" s="492">
        <v>-21.5</v>
      </c>
      <c r="I725" s="492">
        <v>-21.1</v>
      </c>
      <c r="J725" s="492">
        <v>-14.1</v>
      </c>
      <c r="K725" s="492">
        <v>-34.5</v>
      </c>
      <c r="L725" s="492">
        <v>-28.2</v>
      </c>
      <c r="M725" s="492">
        <v>-16</v>
      </c>
      <c r="N725" s="492">
        <v>-17.2</v>
      </c>
      <c r="O725" s="492">
        <v>-9.1999999999999993</v>
      </c>
      <c r="P725" s="492">
        <v>-4.0999999999999996</v>
      </c>
      <c r="Q725" s="492">
        <v>-12.3</v>
      </c>
      <c r="R725" s="492">
        <v>-14.3</v>
      </c>
      <c r="S725" s="492">
        <v>-19.7</v>
      </c>
    </row>
    <row r="726" spans="1:19">
      <c r="A726" s="491">
        <v>41036</v>
      </c>
      <c r="B726" s="494">
        <v>6.6820000000000004</v>
      </c>
      <c r="E726" s="492">
        <v>-22.4</v>
      </c>
      <c r="F726" s="492">
        <v>-21.4</v>
      </c>
      <c r="G726" s="492">
        <v>-21.3</v>
      </c>
      <c r="H726" s="492">
        <v>-21.4</v>
      </c>
      <c r="I726" s="492">
        <v>-21</v>
      </c>
      <c r="J726" s="492">
        <v>-14.1</v>
      </c>
      <c r="K726" s="492">
        <v>-34.4</v>
      </c>
      <c r="L726" s="492">
        <v>-28.1</v>
      </c>
      <c r="M726" s="492">
        <v>-16</v>
      </c>
      <c r="N726" s="492">
        <v>-17.3</v>
      </c>
      <c r="O726" s="492">
        <v>-9.3000000000000007</v>
      </c>
      <c r="P726" s="492">
        <v>-4.0999999999999996</v>
      </c>
      <c r="Q726" s="492">
        <v>-12.2</v>
      </c>
      <c r="R726" s="492">
        <v>-14.2</v>
      </c>
      <c r="S726" s="492">
        <v>-19.7</v>
      </c>
    </row>
    <row r="727" spans="1:19">
      <c r="A727" s="491">
        <v>41033</v>
      </c>
      <c r="B727" s="494">
        <v>6.6680000000000001</v>
      </c>
      <c r="E727" s="492">
        <v>-21.9</v>
      </c>
      <c r="F727" s="492">
        <v>-21.1</v>
      </c>
      <c r="G727" s="492">
        <v>-21.2</v>
      </c>
      <c r="H727" s="492">
        <v>-21.2</v>
      </c>
      <c r="I727" s="492">
        <v>-21.1</v>
      </c>
      <c r="J727" s="492">
        <v>-14.2</v>
      </c>
      <c r="K727" s="492">
        <v>-34.1</v>
      </c>
      <c r="L727" s="492">
        <v>-28</v>
      </c>
      <c r="M727" s="492">
        <v>-16</v>
      </c>
      <c r="N727" s="492">
        <v>-17.399999999999999</v>
      </c>
      <c r="O727" s="492">
        <v>-9.4</v>
      </c>
      <c r="P727" s="492">
        <v>-4.2</v>
      </c>
      <c r="Q727" s="492">
        <v>-12.1</v>
      </c>
      <c r="R727" s="492">
        <v>-14</v>
      </c>
      <c r="S727" s="492">
        <v>-19.399999999999999</v>
      </c>
    </row>
    <row r="728" spans="1:19">
      <c r="A728" s="491">
        <v>41032</v>
      </c>
      <c r="B728" s="494">
        <v>6.7030000000000003</v>
      </c>
      <c r="E728" s="492">
        <v>-21.8</v>
      </c>
      <c r="F728" s="492">
        <v>-21.1</v>
      </c>
      <c r="G728" s="492">
        <v>-21</v>
      </c>
      <c r="H728" s="492">
        <v>-21.1</v>
      </c>
      <c r="I728" s="492">
        <v>-21.1</v>
      </c>
      <c r="J728" s="492">
        <v>-14.1</v>
      </c>
      <c r="K728" s="492">
        <v>-33.799999999999997</v>
      </c>
      <c r="L728" s="492">
        <v>-28.1</v>
      </c>
      <c r="M728" s="492">
        <v>-16</v>
      </c>
      <c r="N728" s="492">
        <v>-17.5</v>
      </c>
      <c r="O728" s="492">
        <v>-9.5</v>
      </c>
      <c r="P728" s="492">
        <v>-4.2</v>
      </c>
      <c r="Q728" s="492">
        <v>-12</v>
      </c>
      <c r="R728" s="492">
        <v>-14</v>
      </c>
      <c r="S728" s="492">
        <v>-19.2</v>
      </c>
    </row>
    <row r="729" spans="1:19">
      <c r="A729" s="491">
        <v>41031</v>
      </c>
      <c r="B729" s="494">
        <v>6.7039999999999997</v>
      </c>
      <c r="E729" s="492">
        <v>-21.7</v>
      </c>
      <c r="F729" s="492">
        <v>-21</v>
      </c>
      <c r="G729" s="492">
        <v>-21</v>
      </c>
      <c r="H729" s="492">
        <v>-21</v>
      </c>
      <c r="I729" s="492">
        <v>-21.1</v>
      </c>
      <c r="J729" s="492">
        <v>-14.1</v>
      </c>
      <c r="K729" s="492">
        <v>-33.799999999999997</v>
      </c>
      <c r="L729" s="492">
        <v>-28.2</v>
      </c>
      <c r="M729" s="492">
        <v>-16</v>
      </c>
      <c r="N729" s="492">
        <v>-17.600000000000001</v>
      </c>
      <c r="O729" s="492">
        <v>-9.5</v>
      </c>
      <c r="P729" s="492">
        <v>-4.2</v>
      </c>
      <c r="Q729" s="492">
        <v>-12</v>
      </c>
      <c r="R729" s="492">
        <v>-14</v>
      </c>
      <c r="S729" s="492">
        <v>-19.2</v>
      </c>
    </row>
    <row r="730" spans="1:19">
      <c r="A730" s="491">
        <v>41030</v>
      </c>
      <c r="B730" s="494">
        <v>6.7510000000000003</v>
      </c>
      <c r="E730" s="492">
        <v>-21.7</v>
      </c>
      <c r="F730" s="492">
        <v>-21.3</v>
      </c>
      <c r="G730" s="492">
        <v>-20.8</v>
      </c>
      <c r="H730" s="492">
        <v>-21.1</v>
      </c>
      <c r="I730" s="492">
        <v>-21.4</v>
      </c>
      <c r="J730" s="492">
        <v>-14</v>
      </c>
      <c r="K730" s="492">
        <v>-34</v>
      </c>
      <c r="L730" s="492">
        <v>-28.7</v>
      </c>
      <c r="M730" s="492">
        <v>-15.9</v>
      </c>
      <c r="N730" s="492">
        <v>-17.7</v>
      </c>
      <c r="O730" s="492">
        <v>-9.6</v>
      </c>
      <c r="P730" s="492">
        <v>-4.2</v>
      </c>
      <c r="Q730" s="492">
        <v>-12</v>
      </c>
      <c r="R730" s="492">
        <v>-14.2</v>
      </c>
      <c r="S730" s="492">
        <v>-19.399999999999999</v>
      </c>
    </row>
    <row r="731" spans="1:19">
      <c r="A731" s="491">
        <v>41029</v>
      </c>
      <c r="B731" s="494">
        <v>6.6920000000000002</v>
      </c>
      <c r="E731" s="492">
        <v>-22.4</v>
      </c>
      <c r="F731" s="492">
        <v>-21.8</v>
      </c>
      <c r="G731" s="492">
        <v>-21.9</v>
      </c>
      <c r="H731" s="492">
        <v>-21.7</v>
      </c>
      <c r="I731" s="492">
        <v>-21.7</v>
      </c>
      <c r="J731" s="492">
        <v>-14.4</v>
      </c>
      <c r="K731" s="492">
        <v>-35</v>
      </c>
      <c r="L731" s="492">
        <v>-28.9</v>
      </c>
      <c r="M731" s="492">
        <v>-16.3</v>
      </c>
      <c r="N731" s="492">
        <v>-17.8</v>
      </c>
      <c r="O731" s="492">
        <v>-9.5</v>
      </c>
      <c r="P731" s="492">
        <v>-4.2</v>
      </c>
      <c r="Q731" s="492">
        <v>-12.5</v>
      </c>
      <c r="R731" s="492">
        <v>-14.5</v>
      </c>
      <c r="S731" s="492">
        <v>-20.2</v>
      </c>
    </row>
    <row r="732" spans="1:19">
      <c r="A732" s="491">
        <v>41026</v>
      </c>
      <c r="B732" s="494">
        <v>6.6749999999999998</v>
      </c>
      <c r="E732" s="492">
        <v>-22.2</v>
      </c>
      <c r="F732" s="492">
        <v>-21.7</v>
      </c>
      <c r="G732" s="492">
        <v>-21.6</v>
      </c>
      <c r="H732" s="492">
        <v>-21.5</v>
      </c>
      <c r="I732" s="492">
        <v>-21.5</v>
      </c>
      <c r="J732" s="492">
        <v>-14.3</v>
      </c>
      <c r="K732" s="492">
        <v>-34.799999999999997</v>
      </c>
      <c r="L732" s="492">
        <v>-28.6</v>
      </c>
      <c r="M732" s="492">
        <v>-16.2</v>
      </c>
      <c r="N732" s="492">
        <v>-17.8</v>
      </c>
      <c r="O732" s="492">
        <v>-9.5</v>
      </c>
      <c r="P732" s="492">
        <v>-4.2</v>
      </c>
      <c r="Q732" s="492">
        <v>-12.4</v>
      </c>
      <c r="R732" s="492">
        <v>-14.5</v>
      </c>
      <c r="S732" s="492">
        <v>-20</v>
      </c>
    </row>
    <row r="733" spans="1:19">
      <c r="A733" s="491">
        <v>41025</v>
      </c>
      <c r="B733" s="494">
        <v>6.7560000000000002</v>
      </c>
      <c r="E733" s="492">
        <v>-21.7</v>
      </c>
      <c r="F733" s="492">
        <v>-21.1</v>
      </c>
      <c r="G733" s="492">
        <v>-20.9</v>
      </c>
      <c r="H733" s="492">
        <v>-20.9</v>
      </c>
      <c r="I733" s="492">
        <v>-21</v>
      </c>
      <c r="J733" s="492">
        <v>-14.2</v>
      </c>
      <c r="K733" s="492">
        <v>-33.9</v>
      </c>
      <c r="L733" s="492">
        <v>-28.1</v>
      </c>
      <c r="M733" s="492">
        <v>-16.100000000000001</v>
      </c>
      <c r="N733" s="492">
        <v>-17.8</v>
      </c>
      <c r="O733" s="492">
        <v>-9.6999999999999993</v>
      </c>
      <c r="P733" s="492">
        <v>-4.3</v>
      </c>
      <c r="Q733" s="492">
        <v>-12.1</v>
      </c>
      <c r="R733" s="492">
        <v>-14.1</v>
      </c>
      <c r="S733" s="492">
        <v>-19.5</v>
      </c>
    </row>
    <row r="734" spans="1:19">
      <c r="A734" s="491">
        <v>41024</v>
      </c>
      <c r="B734" s="494">
        <v>6.8140000000000001</v>
      </c>
      <c r="E734" s="492">
        <v>-21.3</v>
      </c>
      <c r="F734" s="492">
        <v>-20.8</v>
      </c>
      <c r="G734" s="492">
        <v>-20.2</v>
      </c>
      <c r="H734" s="492">
        <v>-20.399999999999999</v>
      </c>
      <c r="I734" s="492">
        <v>-20.7</v>
      </c>
      <c r="J734" s="492">
        <v>-14.2</v>
      </c>
      <c r="K734" s="492">
        <v>-33.200000000000003</v>
      </c>
      <c r="L734" s="492">
        <v>-27.8</v>
      </c>
      <c r="M734" s="492">
        <v>-16.100000000000001</v>
      </c>
      <c r="N734" s="492">
        <v>-18</v>
      </c>
      <c r="O734" s="492">
        <v>-9.8000000000000007</v>
      </c>
      <c r="P734" s="492">
        <v>-4.3</v>
      </c>
      <c r="Q734" s="492">
        <v>-11.8</v>
      </c>
      <c r="R734" s="492">
        <v>-13.8</v>
      </c>
      <c r="S734" s="492">
        <v>-19</v>
      </c>
    </row>
    <row r="735" spans="1:19">
      <c r="A735" s="491">
        <v>41023</v>
      </c>
      <c r="B735" s="494">
        <v>6.7119999999999997</v>
      </c>
      <c r="E735" s="492">
        <v>-21.7</v>
      </c>
      <c r="F735" s="492">
        <v>-21.2</v>
      </c>
      <c r="G735" s="492">
        <v>-20.8</v>
      </c>
      <c r="H735" s="492">
        <v>-20.9</v>
      </c>
      <c r="I735" s="492">
        <v>-21.1</v>
      </c>
      <c r="J735" s="492">
        <v>-14.2</v>
      </c>
      <c r="K735" s="492">
        <v>-33.9</v>
      </c>
      <c r="L735" s="492">
        <v>-28.2</v>
      </c>
      <c r="M735" s="492">
        <v>-16.100000000000001</v>
      </c>
      <c r="N735" s="492">
        <v>-18</v>
      </c>
      <c r="O735" s="492">
        <v>-9.6999999999999993</v>
      </c>
      <c r="P735" s="492">
        <v>-4.3</v>
      </c>
      <c r="Q735" s="492">
        <v>-12.2</v>
      </c>
      <c r="R735" s="492">
        <v>-14.4</v>
      </c>
      <c r="S735" s="492">
        <v>-19.7</v>
      </c>
    </row>
    <row r="736" spans="1:19">
      <c r="A736" s="491">
        <v>41022</v>
      </c>
      <c r="B736" s="494">
        <v>6.6440000000000001</v>
      </c>
      <c r="E736" s="492">
        <v>-21.9</v>
      </c>
      <c r="F736" s="492">
        <v>-21.5</v>
      </c>
      <c r="G736" s="492">
        <v>-21.2</v>
      </c>
      <c r="H736" s="492">
        <v>-21.2</v>
      </c>
      <c r="I736" s="492">
        <v>-21.4</v>
      </c>
      <c r="J736" s="492">
        <v>-14.2</v>
      </c>
      <c r="K736" s="492">
        <v>-34.200000000000003</v>
      </c>
      <c r="L736" s="492">
        <v>-28.3</v>
      </c>
      <c r="M736" s="492">
        <v>-16.100000000000001</v>
      </c>
      <c r="N736" s="492">
        <v>-17.8</v>
      </c>
      <c r="O736" s="492">
        <v>-9.6</v>
      </c>
      <c r="P736" s="492">
        <v>-4.2</v>
      </c>
      <c r="Q736" s="492">
        <v>-12.4</v>
      </c>
      <c r="R736" s="492">
        <v>-14.6</v>
      </c>
      <c r="S736" s="492">
        <v>-19.899999999999999</v>
      </c>
    </row>
    <row r="737" spans="1:19">
      <c r="A737" s="491">
        <v>41019</v>
      </c>
      <c r="B737" s="494">
        <v>7.18</v>
      </c>
      <c r="E737" s="492">
        <v>-21.5</v>
      </c>
      <c r="F737" s="492">
        <v>-21</v>
      </c>
      <c r="G737" s="492">
        <v>-20.6</v>
      </c>
      <c r="H737" s="492">
        <v>-20.6</v>
      </c>
      <c r="I737" s="492">
        <v>-20.9</v>
      </c>
      <c r="J737" s="492">
        <v>-14.2</v>
      </c>
      <c r="K737" s="492">
        <v>-33.4</v>
      </c>
      <c r="L737" s="492">
        <v>-27.9</v>
      </c>
      <c r="M737" s="492">
        <v>-16.2</v>
      </c>
      <c r="N737" s="492">
        <v>-18</v>
      </c>
      <c r="O737" s="492">
        <v>-9.8000000000000007</v>
      </c>
      <c r="P737" s="492">
        <v>-4.3</v>
      </c>
      <c r="Q737" s="492">
        <v>-12.3</v>
      </c>
      <c r="R737" s="492">
        <v>-14.4</v>
      </c>
      <c r="S737" s="492">
        <v>-19.7</v>
      </c>
    </row>
    <row r="738" spans="1:19">
      <c r="A738" s="491">
        <v>41018</v>
      </c>
      <c r="B738" s="494">
        <v>7.1520000000000001</v>
      </c>
      <c r="E738" s="492">
        <v>-21.6</v>
      </c>
      <c r="F738" s="492">
        <v>-21.2</v>
      </c>
      <c r="G738" s="492">
        <v>-20.9</v>
      </c>
      <c r="H738" s="492">
        <v>-20.8</v>
      </c>
      <c r="I738" s="492">
        <v>-21.1</v>
      </c>
      <c r="J738" s="492">
        <v>-14.2</v>
      </c>
      <c r="K738" s="492">
        <v>-33.6</v>
      </c>
      <c r="L738" s="492">
        <v>-28</v>
      </c>
      <c r="M738" s="492">
        <v>-16.100000000000001</v>
      </c>
      <c r="N738" s="492">
        <v>-17.8</v>
      </c>
      <c r="O738" s="492">
        <v>-9.6</v>
      </c>
      <c r="P738" s="492">
        <v>-4.2</v>
      </c>
      <c r="Q738" s="492">
        <v>-12.4</v>
      </c>
      <c r="R738" s="492">
        <v>-14.6</v>
      </c>
      <c r="S738" s="492">
        <v>-19.899999999999999</v>
      </c>
    </row>
    <row r="739" spans="1:19">
      <c r="A739" s="491">
        <v>41017</v>
      </c>
      <c r="B739" s="494">
        <v>7.2270000000000003</v>
      </c>
      <c r="E739" s="492">
        <v>-20.9</v>
      </c>
      <c r="F739" s="492">
        <v>-20.399999999999999</v>
      </c>
      <c r="G739" s="492">
        <v>-19.8</v>
      </c>
      <c r="H739" s="492">
        <v>-20</v>
      </c>
      <c r="I739" s="492">
        <v>-20.3</v>
      </c>
      <c r="J739" s="492">
        <v>-14.1</v>
      </c>
      <c r="K739" s="492">
        <v>-32.4</v>
      </c>
      <c r="L739" s="492">
        <v>-27.3</v>
      </c>
      <c r="M739" s="492">
        <v>-16</v>
      </c>
      <c r="N739" s="492">
        <v>-17.899999999999999</v>
      </c>
      <c r="O739" s="492">
        <v>-9.8000000000000007</v>
      </c>
      <c r="P739" s="492">
        <v>-4.3</v>
      </c>
      <c r="Q739" s="492">
        <v>-11.7</v>
      </c>
      <c r="R739" s="492">
        <v>-13.9</v>
      </c>
      <c r="S739" s="492">
        <v>-18.899999999999999</v>
      </c>
    </row>
    <row r="740" spans="1:19">
      <c r="A740" s="491">
        <v>41016</v>
      </c>
      <c r="B740" s="494">
        <v>7.2549999999999999</v>
      </c>
      <c r="E740" s="492">
        <v>-20.6</v>
      </c>
      <c r="F740" s="492">
        <v>-20.2</v>
      </c>
      <c r="G740" s="492">
        <v>-19</v>
      </c>
      <c r="H740" s="492">
        <v>-19.600000000000001</v>
      </c>
      <c r="I740" s="492">
        <v>-20.2</v>
      </c>
      <c r="J740" s="492">
        <v>-14</v>
      </c>
      <c r="K740" s="492">
        <v>-31.9</v>
      </c>
      <c r="L740" s="492">
        <v>-27.1</v>
      </c>
      <c r="M740" s="492">
        <v>-16</v>
      </c>
      <c r="N740" s="492">
        <v>-18.100000000000001</v>
      </c>
      <c r="O740" s="492">
        <v>-10</v>
      </c>
      <c r="P740" s="492">
        <v>-4.4000000000000004</v>
      </c>
      <c r="Q740" s="492">
        <v>-11.3</v>
      </c>
      <c r="R740" s="492">
        <v>-13.6</v>
      </c>
      <c r="S740" s="492">
        <v>-18.5</v>
      </c>
    </row>
    <row r="741" spans="1:19">
      <c r="A741" s="491">
        <v>41015</v>
      </c>
      <c r="B741" s="494">
        <v>7.1870000000000003</v>
      </c>
      <c r="E741" s="492">
        <v>-21.3</v>
      </c>
      <c r="F741" s="492">
        <v>-20.9</v>
      </c>
      <c r="G741" s="492">
        <v>-20.100000000000001</v>
      </c>
      <c r="H741" s="492">
        <v>-20.399999999999999</v>
      </c>
      <c r="I741" s="492">
        <v>-20.8</v>
      </c>
      <c r="J741" s="492">
        <v>-14.1</v>
      </c>
      <c r="K741" s="492">
        <v>-33</v>
      </c>
      <c r="L741" s="492">
        <v>-27.8</v>
      </c>
      <c r="M741" s="492">
        <v>-16.100000000000001</v>
      </c>
      <c r="N741" s="492">
        <v>-17.899999999999999</v>
      </c>
      <c r="O741" s="492">
        <v>-9.9</v>
      </c>
      <c r="P741" s="492">
        <v>-4.3</v>
      </c>
      <c r="Q741" s="492">
        <v>-12</v>
      </c>
      <c r="R741" s="492">
        <v>-14.2</v>
      </c>
      <c r="S741" s="492">
        <v>-19.3</v>
      </c>
    </row>
    <row r="742" spans="1:19">
      <c r="A742" s="491">
        <v>41012</v>
      </c>
      <c r="B742" s="494">
        <v>7.2380000000000004</v>
      </c>
      <c r="E742" s="492">
        <v>-21.1</v>
      </c>
      <c r="F742" s="492">
        <v>-20.8</v>
      </c>
      <c r="G742" s="492">
        <v>-19.899999999999999</v>
      </c>
      <c r="H742" s="492">
        <v>-20.2</v>
      </c>
      <c r="I742" s="492">
        <v>-20.8</v>
      </c>
      <c r="J742" s="492">
        <v>-14.2</v>
      </c>
      <c r="K742" s="492">
        <v>-32.799999999999997</v>
      </c>
      <c r="L742" s="492">
        <v>-27.9</v>
      </c>
      <c r="M742" s="492">
        <v>-16.2</v>
      </c>
      <c r="N742" s="492">
        <v>-18.2</v>
      </c>
      <c r="O742" s="492">
        <v>-10</v>
      </c>
      <c r="P742" s="492">
        <v>-4.3</v>
      </c>
      <c r="Q742" s="492">
        <v>-11.8</v>
      </c>
      <c r="R742" s="492">
        <v>-14</v>
      </c>
      <c r="S742" s="492">
        <v>-19.100000000000001</v>
      </c>
    </row>
    <row r="743" spans="1:19">
      <c r="A743" s="491">
        <v>41011</v>
      </c>
      <c r="B743" s="494">
        <v>7.3029999999999999</v>
      </c>
      <c r="E743" s="492">
        <v>-20.5</v>
      </c>
      <c r="F743" s="492">
        <v>-20.3</v>
      </c>
      <c r="G743" s="492">
        <v>-19.100000000000001</v>
      </c>
      <c r="H743" s="492">
        <v>-19.8</v>
      </c>
      <c r="I743" s="492">
        <v>-20.5</v>
      </c>
      <c r="J743" s="492">
        <v>-14.2</v>
      </c>
      <c r="K743" s="492">
        <v>-32.299999999999997</v>
      </c>
      <c r="L743" s="492">
        <v>-27.7</v>
      </c>
      <c r="M743" s="492">
        <v>-16.2</v>
      </c>
      <c r="N743" s="492">
        <v>-18.399999999999999</v>
      </c>
      <c r="O743" s="492">
        <v>-10.3</v>
      </c>
      <c r="P743" s="492">
        <v>-4.5</v>
      </c>
      <c r="Q743" s="492">
        <v>-11.3</v>
      </c>
      <c r="R743" s="492">
        <v>-13.7</v>
      </c>
      <c r="S743" s="492">
        <v>-18.600000000000001</v>
      </c>
    </row>
    <row r="744" spans="1:19">
      <c r="A744" s="491">
        <v>41010</v>
      </c>
      <c r="B744" s="494">
        <v>7.2350000000000003</v>
      </c>
      <c r="E744" s="492">
        <v>-21</v>
      </c>
      <c r="F744" s="492">
        <v>-21</v>
      </c>
      <c r="G744" s="492">
        <v>-19.7</v>
      </c>
      <c r="H744" s="492">
        <v>-20.5</v>
      </c>
      <c r="I744" s="492">
        <v>-21.2</v>
      </c>
      <c r="J744" s="492">
        <v>-14.2</v>
      </c>
      <c r="K744" s="492">
        <v>-33.299999999999997</v>
      </c>
      <c r="L744" s="492">
        <v>-28.5</v>
      </c>
      <c r="M744" s="492">
        <v>-16.2</v>
      </c>
      <c r="N744" s="492">
        <v>-18.399999999999999</v>
      </c>
      <c r="O744" s="492">
        <v>-10.199999999999999</v>
      </c>
      <c r="P744" s="492">
        <v>-4.4000000000000004</v>
      </c>
      <c r="Q744" s="492">
        <v>-11.7</v>
      </c>
      <c r="R744" s="492">
        <v>-14.3</v>
      </c>
      <c r="S744" s="492">
        <v>-19.3</v>
      </c>
    </row>
    <row r="745" spans="1:19">
      <c r="A745" s="491">
        <v>41009</v>
      </c>
      <c r="B745" s="494">
        <v>7.1619999999999999</v>
      </c>
      <c r="E745" s="492">
        <v>-21.4</v>
      </c>
      <c r="F745" s="492">
        <v>-21.4</v>
      </c>
      <c r="G745" s="492">
        <v>-20.5</v>
      </c>
      <c r="H745" s="492">
        <v>-21</v>
      </c>
      <c r="I745" s="492">
        <v>-21.5</v>
      </c>
      <c r="J745" s="492">
        <v>-14.1</v>
      </c>
      <c r="K745" s="492">
        <v>-33.799999999999997</v>
      </c>
      <c r="L745" s="492">
        <v>-28.5</v>
      </c>
      <c r="M745" s="492">
        <v>-15.9</v>
      </c>
      <c r="N745" s="492">
        <v>-17.7</v>
      </c>
      <c r="O745" s="492">
        <v>-9.6999999999999993</v>
      </c>
      <c r="P745" s="492">
        <v>-4.0999999999999996</v>
      </c>
      <c r="Q745" s="492">
        <v>-12.2</v>
      </c>
      <c r="R745" s="492">
        <v>-14.7</v>
      </c>
      <c r="S745" s="492">
        <v>-19.8</v>
      </c>
    </row>
    <row r="746" spans="1:19">
      <c r="A746" s="491">
        <v>41008</v>
      </c>
      <c r="B746" s="494">
        <v>7.2069999999999999</v>
      </c>
      <c r="E746" s="492">
        <v>-21.6</v>
      </c>
      <c r="F746" s="492">
        <v>-21.7</v>
      </c>
      <c r="G746" s="492">
        <v>-20.9</v>
      </c>
      <c r="H746" s="492">
        <v>-21.4</v>
      </c>
      <c r="I746" s="492">
        <v>-21.8</v>
      </c>
      <c r="J746" s="492">
        <v>-14.2</v>
      </c>
      <c r="K746" s="492">
        <v>-34.5</v>
      </c>
      <c r="L746" s="492">
        <v>-29.2</v>
      </c>
      <c r="M746" s="492">
        <v>-16.2</v>
      </c>
      <c r="N746" s="492">
        <v>-17.899999999999999</v>
      </c>
      <c r="O746" s="492">
        <v>-9.6999999999999993</v>
      </c>
      <c r="P746" s="492">
        <v>-4.0999999999999996</v>
      </c>
      <c r="Q746" s="492">
        <v>-12.6</v>
      </c>
      <c r="R746" s="492">
        <v>-15.1</v>
      </c>
      <c r="S746" s="492">
        <v>-20.399999999999999</v>
      </c>
    </row>
    <row r="747" spans="1:19">
      <c r="A747" s="491">
        <v>41005</v>
      </c>
      <c r="B747" s="494">
        <v>7.2880000000000003</v>
      </c>
      <c r="E747" s="492">
        <v>-21.2</v>
      </c>
      <c r="F747" s="492">
        <v>-21.4</v>
      </c>
      <c r="G747" s="492">
        <v>-20.3</v>
      </c>
      <c r="H747" s="492">
        <v>-20.9</v>
      </c>
      <c r="I747" s="492">
        <v>-21.5</v>
      </c>
      <c r="J747" s="492">
        <v>-14.1</v>
      </c>
      <c r="K747" s="492">
        <v>-33.700000000000003</v>
      </c>
      <c r="L747" s="492">
        <v>-28.7</v>
      </c>
      <c r="M747" s="492">
        <v>-16</v>
      </c>
      <c r="N747" s="492">
        <v>-17.7</v>
      </c>
      <c r="O747" s="492">
        <v>-9.8000000000000007</v>
      </c>
      <c r="P747" s="492">
        <v>-4.2</v>
      </c>
      <c r="Q747" s="492">
        <v>-12.4</v>
      </c>
      <c r="R747" s="492">
        <v>-14.8</v>
      </c>
      <c r="S747" s="492">
        <v>-19.899999999999999</v>
      </c>
    </row>
    <row r="748" spans="1:19">
      <c r="A748" s="491">
        <v>41004</v>
      </c>
      <c r="B748" s="494">
        <v>7.4249999999999998</v>
      </c>
      <c r="E748" s="492">
        <v>-19.399999999999999</v>
      </c>
      <c r="F748" s="492">
        <v>-19.399999999999999</v>
      </c>
      <c r="G748" s="492">
        <v>-17.3</v>
      </c>
      <c r="H748" s="492">
        <v>-18.8</v>
      </c>
      <c r="I748" s="492">
        <v>-19.600000000000001</v>
      </c>
      <c r="J748" s="492">
        <v>-13.6</v>
      </c>
      <c r="K748" s="492">
        <v>-30.8</v>
      </c>
      <c r="L748" s="492">
        <v>-26.9</v>
      </c>
      <c r="M748" s="492">
        <v>-15.7</v>
      </c>
      <c r="N748" s="492">
        <v>-18</v>
      </c>
      <c r="O748" s="492">
        <v>-10.4</v>
      </c>
      <c r="P748" s="492">
        <v>-4.5</v>
      </c>
      <c r="Q748" s="492">
        <v>-10.5</v>
      </c>
      <c r="R748" s="492">
        <v>-13</v>
      </c>
      <c r="S748" s="492">
        <v>-17.399999999999999</v>
      </c>
    </row>
    <row r="749" spans="1:19">
      <c r="A749" s="491">
        <v>41003</v>
      </c>
      <c r="B749" s="494">
        <v>7.4980000000000002</v>
      </c>
      <c r="E749" s="492">
        <v>-18.8</v>
      </c>
      <c r="F749" s="492">
        <v>-18.899999999999999</v>
      </c>
      <c r="G749" s="492">
        <v>-16.2</v>
      </c>
      <c r="H749" s="492">
        <v>-18.2</v>
      </c>
      <c r="I749" s="492">
        <v>-19.2</v>
      </c>
      <c r="J749" s="492">
        <v>-13.5</v>
      </c>
      <c r="K749" s="492">
        <v>-29.9</v>
      </c>
      <c r="L749" s="492">
        <v>-26.6</v>
      </c>
      <c r="M749" s="492">
        <v>-15.7</v>
      </c>
      <c r="N749" s="492">
        <v>-18.399999999999999</v>
      </c>
      <c r="O749" s="492">
        <v>-10.7</v>
      </c>
      <c r="P749" s="492">
        <v>-4.7</v>
      </c>
      <c r="Q749" s="492">
        <v>-9.6999999999999993</v>
      </c>
      <c r="R749" s="492">
        <v>-12.5</v>
      </c>
      <c r="S749" s="492">
        <v>-16.5</v>
      </c>
    </row>
    <row r="750" spans="1:19">
      <c r="A750" s="491">
        <v>41002</v>
      </c>
      <c r="B750" s="494">
        <v>7.5350000000000001</v>
      </c>
      <c r="E750" s="492">
        <v>-18.100000000000001</v>
      </c>
      <c r="F750" s="492">
        <v>-18.399999999999999</v>
      </c>
      <c r="G750" s="492">
        <v>-15.1</v>
      </c>
      <c r="H750" s="492">
        <v>-17.5</v>
      </c>
      <c r="I750" s="492">
        <v>-18.8</v>
      </c>
      <c r="J750" s="492">
        <v>-13.3</v>
      </c>
      <c r="K750" s="492">
        <v>-28.8</v>
      </c>
      <c r="L750" s="492">
        <v>-26.2</v>
      </c>
      <c r="M750" s="492">
        <v>-15.5</v>
      </c>
      <c r="N750" s="492">
        <v>-18.5</v>
      </c>
      <c r="O750" s="492">
        <v>-10.9</v>
      </c>
      <c r="P750" s="492">
        <v>-4.9000000000000004</v>
      </c>
      <c r="Q750" s="492">
        <v>-9</v>
      </c>
      <c r="R750" s="492">
        <v>-11.9</v>
      </c>
      <c r="S750" s="492">
        <v>-15.7</v>
      </c>
    </row>
    <row r="751" spans="1:19">
      <c r="A751" s="491">
        <v>41001</v>
      </c>
      <c r="B751" s="494">
        <v>7.4390000000000001</v>
      </c>
      <c r="E751" s="492">
        <v>-19.8</v>
      </c>
      <c r="F751" s="492">
        <v>-20.100000000000001</v>
      </c>
      <c r="G751" s="492">
        <v>-17.899999999999999</v>
      </c>
      <c r="H751" s="492">
        <v>-19.3</v>
      </c>
      <c r="I751" s="492">
        <v>-20.3</v>
      </c>
      <c r="J751" s="492">
        <v>-13.9</v>
      </c>
      <c r="K751" s="492">
        <v>-32</v>
      </c>
      <c r="L751" s="492">
        <v>-28</v>
      </c>
      <c r="M751" s="492">
        <v>-16.100000000000001</v>
      </c>
      <c r="N751" s="492">
        <v>-18.399999999999999</v>
      </c>
      <c r="O751" s="492">
        <v>-10.4</v>
      </c>
      <c r="P751" s="492">
        <v>-4.5</v>
      </c>
      <c r="Q751" s="492">
        <v>-10.7</v>
      </c>
      <c r="R751" s="492">
        <v>-13.3</v>
      </c>
      <c r="S751" s="492">
        <v>-17.899999999999999</v>
      </c>
    </row>
    <row r="752" spans="1:19">
      <c r="A752" s="491">
        <v>40998</v>
      </c>
      <c r="B752" s="494">
        <v>7.2949999999999999</v>
      </c>
      <c r="E752" s="492">
        <v>-19.3</v>
      </c>
      <c r="F752" s="492">
        <v>-19.2</v>
      </c>
      <c r="G752" s="492">
        <v>-17.5</v>
      </c>
      <c r="H752" s="492">
        <v>-18.600000000000001</v>
      </c>
      <c r="I752" s="492">
        <v>-19.899999999999999</v>
      </c>
      <c r="J752" s="492">
        <v>-13.9</v>
      </c>
      <c r="K752" s="492">
        <v>-30.7</v>
      </c>
      <c r="L752" s="492">
        <v>-27.3</v>
      </c>
      <c r="M752" s="492">
        <v>-16.100000000000001</v>
      </c>
      <c r="N752" s="492">
        <v>-18.5</v>
      </c>
      <c r="O752" s="492">
        <v>-10.7</v>
      </c>
      <c r="P752" s="492">
        <v>-4.7</v>
      </c>
      <c r="Q752" s="492">
        <v>-10.1</v>
      </c>
      <c r="R752" s="492">
        <v>-12.6</v>
      </c>
      <c r="S752" s="492">
        <v>-17.8</v>
      </c>
    </row>
    <row r="753" spans="1:19">
      <c r="A753" s="491">
        <v>40997</v>
      </c>
      <c r="B753" s="494">
        <v>7.4109999999999996</v>
      </c>
      <c r="E753" s="492">
        <v>-20.3</v>
      </c>
      <c r="F753" s="492">
        <v>-19.8</v>
      </c>
      <c r="G753" s="492">
        <v>-18.5</v>
      </c>
      <c r="H753" s="492">
        <v>-19.600000000000001</v>
      </c>
      <c r="I753" s="492">
        <v>-20.399999999999999</v>
      </c>
      <c r="J753" s="492">
        <v>-14.2</v>
      </c>
      <c r="K753" s="492">
        <v>-32.4</v>
      </c>
      <c r="L753" s="492">
        <v>-28</v>
      </c>
      <c r="M753" s="492">
        <v>-16.399999999999999</v>
      </c>
      <c r="N753" s="492">
        <v>-18.5</v>
      </c>
      <c r="O753" s="492">
        <v>-10.4</v>
      </c>
      <c r="P753" s="492">
        <v>-4.5</v>
      </c>
      <c r="Q753" s="492">
        <v>-11</v>
      </c>
      <c r="R753" s="492">
        <v>-13.4</v>
      </c>
      <c r="S753" s="492">
        <v>-18.399999999999999</v>
      </c>
    </row>
    <row r="754" spans="1:19">
      <c r="A754" s="491">
        <v>40996</v>
      </c>
      <c r="B754" s="494">
        <v>7.444</v>
      </c>
      <c r="E754" s="492">
        <v>-19.600000000000001</v>
      </c>
      <c r="F754" s="492">
        <v>-19.100000000000001</v>
      </c>
      <c r="G754" s="492">
        <v>-17.3</v>
      </c>
      <c r="H754" s="492">
        <v>-18.8</v>
      </c>
      <c r="I754" s="492">
        <v>-19.8</v>
      </c>
      <c r="J754" s="492">
        <v>-14</v>
      </c>
      <c r="K754" s="492">
        <v>-31.1</v>
      </c>
      <c r="L754" s="492">
        <v>-27.4</v>
      </c>
      <c r="M754" s="492">
        <v>-16.2</v>
      </c>
      <c r="N754" s="492">
        <v>-18.600000000000001</v>
      </c>
      <c r="O754" s="492">
        <v>-10.7</v>
      </c>
      <c r="P754" s="492">
        <v>-4.5999999999999996</v>
      </c>
      <c r="Q754" s="492">
        <v>-10.199999999999999</v>
      </c>
      <c r="R754" s="492">
        <v>-12.9</v>
      </c>
      <c r="S754" s="492">
        <v>-17.399999999999999</v>
      </c>
    </row>
    <row r="755" spans="1:19">
      <c r="A755" s="491">
        <v>40995</v>
      </c>
      <c r="B755" s="494">
        <v>7.4059999999999997</v>
      </c>
      <c r="E755" s="492">
        <v>-19.7</v>
      </c>
      <c r="F755" s="492">
        <v>-19.399999999999999</v>
      </c>
      <c r="G755" s="492">
        <v>-17.600000000000001</v>
      </c>
      <c r="H755" s="492">
        <v>-18.899999999999999</v>
      </c>
      <c r="I755" s="492">
        <v>-20</v>
      </c>
      <c r="J755" s="492">
        <v>-13.9</v>
      </c>
      <c r="K755" s="492">
        <v>-31.4</v>
      </c>
      <c r="L755" s="492">
        <v>-27.5</v>
      </c>
      <c r="M755" s="492">
        <v>-16.2</v>
      </c>
      <c r="N755" s="492">
        <v>-18.399999999999999</v>
      </c>
      <c r="O755" s="492">
        <v>-10.5</v>
      </c>
      <c r="P755" s="492">
        <v>-4.5999999999999996</v>
      </c>
      <c r="Q755" s="492">
        <v>-10.5</v>
      </c>
      <c r="R755" s="492">
        <v>-13.2</v>
      </c>
      <c r="S755" s="492">
        <v>-17.8</v>
      </c>
    </row>
    <row r="756" spans="1:19">
      <c r="A756" s="491">
        <v>40994</v>
      </c>
      <c r="B756" s="494">
        <v>7.4690000000000003</v>
      </c>
      <c r="E756" s="492">
        <v>-18.600000000000001</v>
      </c>
      <c r="F756" s="492">
        <v>-18.399999999999999</v>
      </c>
      <c r="G756" s="492">
        <v>-15.9</v>
      </c>
      <c r="H756" s="492">
        <v>-17.8</v>
      </c>
      <c r="I756" s="492">
        <v>-19.100000000000001</v>
      </c>
      <c r="J756" s="492">
        <v>-13.5</v>
      </c>
      <c r="K756" s="492">
        <v>-29.5</v>
      </c>
      <c r="L756" s="492">
        <v>-26.6</v>
      </c>
      <c r="M756" s="492">
        <v>-15.9</v>
      </c>
      <c r="N756" s="492">
        <v>-18.600000000000001</v>
      </c>
      <c r="O756" s="492">
        <v>-10.9</v>
      </c>
      <c r="P756" s="492">
        <v>-4.8</v>
      </c>
      <c r="Q756" s="492">
        <v>-9.3000000000000007</v>
      </c>
      <c r="R756" s="492">
        <v>-12.3</v>
      </c>
      <c r="S756" s="492">
        <v>-16.3</v>
      </c>
    </row>
    <row r="757" spans="1:19">
      <c r="A757" s="491">
        <v>40991</v>
      </c>
      <c r="B757" s="494">
        <v>7.4790000000000001</v>
      </c>
      <c r="E757" s="492">
        <v>-18.5</v>
      </c>
      <c r="F757" s="492">
        <v>-18.100000000000001</v>
      </c>
      <c r="G757" s="492">
        <v>-15.6</v>
      </c>
      <c r="H757" s="492">
        <v>-17.600000000000001</v>
      </c>
      <c r="I757" s="492">
        <v>-18.899999999999999</v>
      </c>
      <c r="J757" s="492">
        <v>-13.5</v>
      </c>
      <c r="K757" s="492">
        <v>-29.1</v>
      </c>
      <c r="L757" s="492">
        <v>-26.3</v>
      </c>
      <c r="M757" s="492">
        <v>-15.9</v>
      </c>
      <c r="N757" s="492">
        <v>-18.600000000000001</v>
      </c>
      <c r="O757" s="492">
        <v>-10.9</v>
      </c>
      <c r="P757" s="492">
        <v>-4.8</v>
      </c>
      <c r="Q757" s="492">
        <v>-9.1</v>
      </c>
      <c r="R757" s="492">
        <v>-12</v>
      </c>
      <c r="S757" s="492">
        <v>-15.8</v>
      </c>
    </row>
    <row r="758" spans="1:19">
      <c r="A758" s="491">
        <v>40990</v>
      </c>
      <c r="B758" s="494">
        <v>7.5049999999999999</v>
      </c>
      <c r="E758" s="492">
        <v>-18.2</v>
      </c>
      <c r="F758" s="492">
        <v>-18</v>
      </c>
      <c r="G758" s="492">
        <v>-15.2</v>
      </c>
      <c r="H758" s="492">
        <v>-17.399999999999999</v>
      </c>
      <c r="I758" s="492">
        <v>-18.8</v>
      </c>
      <c r="J758" s="492">
        <v>-13.4</v>
      </c>
      <c r="K758" s="492">
        <v>-28.8</v>
      </c>
      <c r="L758" s="492">
        <v>-26.2</v>
      </c>
      <c r="M758" s="492">
        <v>-15.8</v>
      </c>
      <c r="N758" s="492">
        <v>-18.600000000000001</v>
      </c>
      <c r="O758" s="492">
        <v>-11</v>
      </c>
      <c r="P758" s="492">
        <v>-4.9000000000000004</v>
      </c>
      <c r="Q758" s="492">
        <v>-8.9</v>
      </c>
      <c r="R758" s="492">
        <v>-11.9</v>
      </c>
      <c r="S758" s="492">
        <v>-15.6</v>
      </c>
    </row>
    <row r="759" spans="1:19">
      <c r="A759" s="491">
        <v>40989</v>
      </c>
      <c r="B759" s="494">
        <v>7.5039999999999996</v>
      </c>
      <c r="E759" s="492">
        <v>-18.2</v>
      </c>
      <c r="F759" s="492">
        <v>-18</v>
      </c>
      <c r="G759" s="492">
        <v>-15.3</v>
      </c>
      <c r="H759" s="492">
        <v>-17.5</v>
      </c>
      <c r="I759" s="492">
        <v>-18.8</v>
      </c>
      <c r="J759" s="492">
        <v>-13.4</v>
      </c>
      <c r="K759" s="492">
        <v>-28.8</v>
      </c>
      <c r="L759" s="492">
        <v>-26.2</v>
      </c>
      <c r="M759" s="492">
        <v>-15.8</v>
      </c>
      <c r="N759" s="492">
        <v>-18.7</v>
      </c>
      <c r="O759" s="492">
        <v>-11</v>
      </c>
      <c r="P759" s="492">
        <v>-4.9000000000000004</v>
      </c>
      <c r="Q759" s="492">
        <v>-9</v>
      </c>
      <c r="R759" s="492">
        <v>-12</v>
      </c>
      <c r="S759" s="492">
        <v>-15.7</v>
      </c>
    </row>
    <row r="760" spans="1:19">
      <c r="A760" s="491">
        <v>40988</v>
      </c>
      <c r="B760" s="494">
        <v>7.5789999999999997</v>
      </c>
      <c r="E760" s="492">
        <v>-16.899999999999999</v>
      </c>
      <c r="F760" s="492">
        <v>-17</v>
      </c>
      <c r="G760" s="492">
        <v>-13.5</v>
      </c>
      <c r="H760" s="492">
        <v>-16.2</v>
      </c>
      <c r="I760" s="492">
        <v>-17.899999999999999</v>
      </c>
      <c r="J760" s="492">
        <v>-12.8</v>
      </c>
      <c r="K760" s="492">
        <v>-26.6</v>
      </c>
      <c r="L760" s="492">
        <v>-25.1</v>
      </c>
      <c r="M760" s="492">
        <v>-15.2</v>
      </c>
      <c r="N760" s="492">
        <v>-18.7</v>
      </c>
      <c r="O760" s="492">
        <v>-11.3</v>
      </c>
      <c r="P760" s="492">
        <v>-5.0999999999999996</v>
      </c>
      <c r="Q760" s="492">
        <v>-8</v>
      </c>
      <c r="R760" s="492">
        <v>-11.3</v>
      </c>
      <c r="S760" s="492">
        <v>-14.6</v>
      </c>
    </row>
    <row r="761" spans="1:19">
      <c r="A761" s="491">
        <v>40987</v>
      </c>
      <c r="B761" s="494">
        <v>7.5960000000000001</v>
      </c>
      <c r="E761" s="492">
        <v>-16.899999999999999</v>
      </c>
      <c r="F761" s="492">
        <v>-17.100000000000001</v>
      </c>
      <c r="G761" s="492">
        <v>-13.4</v>
      </c>
      <c r="H761" s="492">
        <v>-16.2</v>
      </c>
      <c r="I761" s="492">
        <v>-18</v>
      </c>
      <c r="J761" s="492">
        <v>-12.8</v>
      </c>
      <c r="K761" s="492">
        <v>-26.8</v>
      </c>
      <c r="L761" s="492">
        <v>-25.2</v>
      </c>
      <c r="M761" s="492">
        <v>-15.2</v>
      </c>
      <c r="N761" s="492">
        <v>-18.8</v>
      </c>
      <c r="O761" s="492">
        <v>-11.3</v>
      </c>
      <c r="P761" s="492">
        <v>-5.0999999999999996</v>
      </c>
      <c r="Q761" s="492">
        <v>-8</v>
      </c>
      <c r="R761" s="492">
        <v>-11.3</v>
      </c>
      <c r="S761" s="492">
        <v>-14.7</v>
      </c>
    </row>
    <row r="762" spans="1:19">
      <c r="A762" s="491">
        <v>40984</v>
      </c>
      <c r="B762" s="494">
        <v>7.5140000000000002</v>
      </c>
      <c r="E762" s="492">
        <v>-18.5</v>
      </c>
      <c r="F762" s="492">
        <v>-18.3</v>
      </c>
      <c r="G762" s="492">
        <v>-15.7</v>
      </c>
      <c r="H762" s="492">
        <v>-17.8</v>
      </c>
      <c r="I762" s="492">
        <v>-19.100000000000001</v>
      </c>
      <c r="J762" s="492">
        <v>-13.6</v>
      </c>
      <c r="K762" s="492">
        <v>-29.3</v>
      </c>
      <c r="L762" s="492">
        <v>-26.6</v>
      </c>
      <c r="M762" s="492">
        <v>-15.9</v>
      </c>
      <c r="N762" s="492">
        <v>-18.5</v>
      </c>
      <c r="O762" s="492">
        <v>-10.8</v>
      </c>
      <c r="P762" s="492">
        <v>-4.8</v>
      </c>
      <c r="Q762" s="492">
        <v>-9.1999999999999993</v>
      </c>
      <c r="R762" s="492">
        <v>-12.2</v>
      </c>
      <c r="S762" s="492">
        <v>-16</v>
      </c>
    </row>
    <row r="763" spans="1:19">
      <c r="A763" s="491">
        <v>40983</v>
      </c>
      <c r="B763" s="494">
        <v>7.5209999999999999</v>
      </c>
      <c r="E763" s="492">
        <v>-18</v>
      </c>
      <c r="F763" s="492">
        <v>-17.899999999999999</v>
      </c>
      <c r="G763" s="492">
        <v>-15</v>
      </c>
      <c r="H763" s="492">
        <v>-17.3</v>
      </c>
      <c r="I763" s="492">
        <v>-18.7</v>
      </c>
      <c r="J763" s="492">
        <v>-13.3</v>
      </c>
      <c r="K763" s="492">
        <v>-28.4</v>
      </c>
      <c r="L763" s="492">
        <v>-26.1</v>
      </c>
      <c r="M763" s="492">
        <v>-15.6</v>
      </c>
      <c r="N763" s="492">
        <v>-18.5</v>
      </c>
      <c r="O763" s="492">
        <v>-10.8</v>
      </c>
      <c r="P763" s="492">
        <v>-4.8</v>
      </c>
      <c r="Q763" s="492">
        <v>-8.8000000000000007</v>
      </c>
      <c r="R763" s="492">
        <v>-11.9</v>
      </c>
      <c r="S763" s="492">
        <v>-15.5</v>
      </c>
    </row>
    <row r="764" spans="1:19">
      <c r="A764" s="491">
        <v>40982</v>
      </c>
      <c r="B764" s="494">
        <v>7.5220000000000002</v>
      </c>
      <c r="E764" s="492">
        <v>-17.399999999999999</v>
      </c>
      <c r="F764" s="492">
        <v>-17.3</v>
      </c>
      <c r="G764" s="492">
        <v>-14.3</v>
      </c>
      <c r="H764" s="492">
        <v>-16.7</v>
      </c>
      <c r="I764" s="492">
        <v>-18.100000000000001</v>
      </c>
      <c r="J764" s="492">
        <v>-13</v>
      </c>
      <c r="K764" s="492">
        <v>-27.3</v>
      </c>
      <c r="L764" s="492">
        <v>-25.3</v>
      </c>
      <c r="M764" s="492">
        <v>-15.2</v>
      </c>
      <c r="N764" s="492">
        <v>-18.399999999999999</v>
      </c>
      <c r="O764" s="492">
        <v>-10.9</v>
      </c>
      <c r="P764" s="492">
        <v>-4.9000000000000004</v>
      </c>
      <c r="Q764" s="492">
        <v>-8.5</v>
      </c>
      <c r="R764" s="492">
        <v>-11.7</v>
      </c>
      <c r="S764" s="492">
        <v>-15</v>
      </c>
    </row>
    <row r="765" spans="1:19">
      <c r="A765" s="491">
        <v>40981</v>
      </c>
      <c r="B765" s="494">
        <v>7.2969999999999997</v>
      </c>
      <c r="E765" s="492">
        <v>-20.2</v>
      </c>
      <c r="F765" s="492">
        <v>-20.100000000000001</v>
      </c>
      <c r="G765" s="492">
        <v>-18.8</v>
      </c>
      <c r="H765" s="492">
        <v>-19.8</v>
      </c>
      <c r="I765" s="492">
        <v>-20.7</v>
      </c>
      <c r="J765" s="492">
        <v>-14</v>
      </c>
      <c r="K765" s="492">
        <v>-32.5</v>
      </c>
      <c r="L765" s="492">
        <v>-28.3</v>
      </c>
      <c r="M765" s="492">
        <v>-16.100000000000001</v>
      </c>
      <c r="N765" s="492">
        <v>-18.3</v>
      </c>
      <c r="O765" s="492">
        <v>-10.1</v>
      </c>
      <c r="P765" s="492">
        <v>-4.4000000000000004</v>
      </c>
      <c r="Q765" s="492">
        <v>-11.5</v>
      </c>
      <c r="R765" s="492">
        <v>-14.1</v>
      </c>
      <c r="S765" s="492">
        <v>-18.899999999999999</v>
      </c>
    </row>
    <row r="766" spans="1:19">
      <c r="A766" s="491">
        <v>40980</v>
      </c>
      <c r="B766" s="494">
        <v>7.2089999999999996</v>
      </c>
      <c r="E766" s="492">
        <v>-21.2</v>
      </c>
      <c r="F766" s="492">
        <v>-21.2</v>
      </c>
      <c r="G766" s="492">
        <v>-20.5</v>
      </c>
      <c r="H766" s="492">
        <v>-21.1</v>
      </c>
      <c r="I766" s="492">
        <v>-21.8</v>
      </c>
      <c r="J766" s="492">
        <v>-14.3</v>
      </c>
      <c r="K766" s="492">
        <v>-34.5</v>
      </c>
      <c r="L766" s="492">
        <v>-29.4</v>
      </c>
      <c r="M766" s="492">
        <v>-16.3</v>
      </c>
      <c r="N766" s="492">
        <v>-18.2</v>
      </c>
      <c r="O766" s="492">
        <v>-9.6999999999999993</v>
      </c>
      <c r="P766" s="492">
        <v>-4.0999999999999996</v>
      </c>
      <c r="Q766" s="492">
        <v>-12.4</v>
      </c>
      <c r="R766" s="492">
        <v>-14.9</v>
      </c>
      <c r="S766" s="492">
        <v>-20</v>
      </c>
    </row>
    <row r="767" spans="1:19">
      <c r="A767" s="491">
        <v>40977</v>
      </c>
      <c r="B767" s="494">
        <v>7.2460000000000004</v>
      </c>
      <c r="E767" s="492">
        <v>-21.1</v>
      </c>
      <c r="F767" s="492">
        <v>-21.3</v>
      </c>
      <c r="G767" s="492">
        <v>-20.6</v>
      </c>
      <c r="H767" s="492">
        <v>-21.1</v>
      </c>
      <c r="I767" s="492">
        <v>-21.9</v>
      </c>
      <c r="J767" s="492">
        <v>-14.3</v>
      </c>
      <c r="K767" s="492">
        <v>-34.5</v>
      </c>
      <c r="L767" s="492">
        <v>-29.6</v>
      </c>
      <c r="M767" s="492">
        <v>-16.3</v>
      </c>
      <c r="N767" s="492">
        <v>-18.2</v>
      </c>
      <c r="O767" s="492">
        <v>-9.8000000000000007</v>
      </c>
      <c r="P767" s="492">
        <v>-4.2</v>
      </c>
      <c r="Q767" s="492">
        <v>-12.5</v>
      </c>
      <c r="R767" s="492">
        <v>-15</v>
      </c>
      <c r="S767" s="492">
        <v>-20</v>
      </c>
    </row>
    <row r="768" spans="1:19">
      <c r="A768" s="491">
        <v>40976</v>
      </c>
      <c r="B768" s="494">
        <v>7.2610000000000001</v>
      </c>
      <c r="E768" s="492">
        <v>-20.5</v>
      </c>
      <c r="F768" s="492">
        <v>-20.6</v>
      </c>
      <c r="G768" s="492">
        <v>-19.899999999999999</v>
      </c>
      <c r="H768" s="492">
        <v>-20.399999999999999</v>
      </c>
      <c r="I768" s="492">
        <v>-21.1</v>
      </c>
      <c r="J768" s="492">
        <v>-14</v>
      </c>
      <c r="K768" s="492">
        <v>-33.299999999999997</v>
      </c>
      <c r="L768" s="492">
        <v>-28.5</v>
      </c>
      <c r="M768" s="492">
        <v>-15.9</v>
      </c>
      <c r="N768" s="492">
        <v>-17.7</v>
      </c>
      <c r="O768" s="492">
        <v>-9.6</v>
      </c>
      <c r="P768" s="492">
        <v>-4.0999999999999996</v>
      </c>
      <c r="Q768" s="492">
        <v>-12</v>
      </c>
      <c r="R768" s="492">
        <v>-14.6</v>
      </c>
      <c r="S768" s="492">
        <v>-19.399999999999999</v>
      </c>
    </row>
    <row r="769" spans="1:19">
      <c r="A769" s="491">
        <v>40975</v>
      </c>
      <c r="B769" s="494">
        <v>7.2089999999999996</v>
      </c>
      <c r="E769" s="492">
        <v>-20.8</v>
      </c>
      <c r="F769" s="492">
        <v>-20.9</v>
      </c>
      <c r="G769" s="492">
        <v>-20.399999999999999</v>
      </c>
      <c r="H769" s="492">
        <v>-20.8</v>
      </c>
      <c r="I769" s="492">
        <v>-21.5</v>
      </c>
      <c r="J769" s="492">
        <v>-14</v>
      </c>
      <c r="K769" s="492">
        <v>-33.799999999999997</v>
      </c>
      <c r="L769" s="492">
        <v>-29</v>
      </c>
      <c r="M769" s="492">
        <v>-15.9</v>
      </c>
      <c r="N769" s="492">
        <v>-17.600000000000001</v>
      </c>
      <c r="O769" s="492">
        <v>-9.4</v>
      </c>
      <c r="P769" s="492">
        <v>-4</v>
      </c>
      <c r="Q769" s="492">
        <v>-12.3</v>
      </c>
      <c r="R769" s="492">
        <v>-14.9</v>
      </c>
      <c r="S769" s="492">
        <v>-19.7</v>
      </c>
    </row>
    <row r="770" spans="1:19">
      <c r="A770" s="491">
        <v>40974</v>
      </c>
      <c r="B770" s="494">
        <v>7.1269999999999998</v>
      </c>
      <c r="E770" s="492">
        <v>-21.3</v>
      </c>
      <c r="F770" s="492">
        <v>-21.4</v>
      </c>
      <c r="G770" s="492">
        <v>-21.1</v>
      </c>
      <c r="H770" s="492">
        <v>-21.4</v>
      </c>
      <c r="I770" s="492">
        <v>-22.1</v>
      </c>
      <c r="J770" s="492">
        <v>-14</v>
      </c>
      <c r="K770" s="492">
        <v>-34.9</v>
      </c>
      <c r="L770" s="492">
        <v>-29.7</v>
      </c>
      <c r="M770" s="492">
        <v>-15.9</v>
      </c>
      <c r="N770" s="492">
        <v>-17.600000000000001</v>
      </c>
      <c r="O770" s="492">
        <v>-9.3000000000000007</v>
      </c>
      <c r="P770" s="492">
        <v>-3.9</v>
      </c>
      <c r="Q770" s="492">
        <v>-12.8</v>
      </c>
      <c r="R770" s="492">
        <v>-15.5</v>
      </c>
      <c r="S770" s="492">
        <v>-20.2</v>
      </c>
    </row>
    <row r="771" spans="1:19">
      <c r="A771" s="491">
        <v>40973</v>
      </c>
      <c r="B771" s="494">
        <v>7.2</v>
      </c>
      <c r="E771" s="492">
        <v>-20.9</v>
      </c>
      <c r="F771" s="492">
        <v>-21.1</v>
      </c>
      <c r="G771" s="492">
        <v>-20.399999999999999</v>
      </c>
      <c r="H771" s="492">
        <v>-20.9</v>
      </c>
      <c r="I771" s="492">
        <v>-21.8</v>
      </c>
      <c r="J771" s="492">
        <v>-14</v>
      </c>
      <c r="K771" s="492">
        <v>-34.299999999999997</v>
      </c>
      <c r="L771" s="492">
        <v>-29.5</v>
      </c>
      <c r="M771" s="492">
        <v>-15.9</v>
      </c>
      <c r="N771" s="492">
        <v>-17.8</v>
      </c>
      <c r="O771" s="492">
        <v>-9.5</v>
      </c>
      <c r="P771" s="492">
        <v>-4</v>
      </c>
      <c r="Q771" s="492">
        <v>-12.5</v>
      </c>
      <c r="R771" s="492">
        <v>-15.3</v>
      </c>
      <c r="S771" s="492">
        <v>-19.899999999999999</v>
      </c>
    </row>
    <row r="772" spans="1:19">
      <c r="A772" s="491">
        <v>40970</v>
      </c>
      <c r="B772" s="494">
        <v>7.1950000000000003</v>
      </c>
      <c r="E772" s="492">
        <v>-21</v>
      </c>
      <c r="F772" s="492">
        <v>-21.1</v>
      </c>
      <c r="G772" s="492">
        <v>-20.5</v>
      </c>
      <c r="H772" s="492">
        <v>-21.1</v>
      </c>
      <c r="I772" s="492">
        <v>-21.9</v>
      </c>
      <c r="J772" s="492">
        <v>-14</v>
      </c>
      <c r="K772" s="492">
        <v>-34.4</v>
      </c>
      <c r="L772" s="492">
        <v>-29.6</v>
      </c>
      <c r="M772" s="492">
        <v>-15.9</v>
      </c>
      <c r="N772" s="492">
        <v>-17.7</v>
      </c>
      <c r="O772" s="492">
        <v>-9.4</v>
      </c>
      <c r="P772" s="492">
        <v>-4</v>
      </c>
      <c r="Q772" s="492">
        <v>-12.6</v>
      </c>
      <c r="R772" s="492">
        <v>-15.5</v>
      </c>
      <c r="S772" s="492">
        <v>-20</v>
      </c>
    </row>
    <row r="773" spans="1:19">
      <c r="A773" s="491">
        <v>40969</v>
      </c>
      <c r="B773" s="494">
        <v>7.2489999999999997</v>
      </c>
      <c r="E773" s="492">
        <v>-20.5</v>
      </c>
      <c r="F773" s="492">
        <v>-20.5</v>
      </c>
      <c r="G773" s="492">
        <v>-19.7</v>
      </c>
      <c r="H773" s="492">
        <v>-20.5</v>
      </c>
      <c r="I773" s="492">
        <v>-21.3</v>
      </c>
      <c r="J773" s="492">
        <v>-13.9</v>
      </c>
      <c r="K773" s="492">
        <v>-33.4</v>
      </c>
      <c r="L773" s="492">
        <v>-29</v>
      </c>
      <c r="M773" s="492">
        <v>-15.9</v>
      </c>
      <c r="N773" s="492">
        <v>-17.8</v>
      </c>
      <c r="O773" s="492">
        <v>-9.6</v>
      </c>
      <c r="P773" s="492">
        <v>-4.0999999999999996</v>
      </c>
      <c r="Q773" s="492">
        <v>-12</v>
      </c>
      <c r="R773" s="492">
        <v>-14.9</v>
      </c>
      <c r="S773" s="492">
        <v>-19.2</v>
      </c>
    </row>
    <row r="774" spans="1:19">
      <c r="A774" s="491">
        <v>40968</v>
      </c>
      <c r="B774" s="494">
        <v>7.1929999999999996</v>
      </c>
      <c r="E774" s="492">
        <v>-21.5</v>
      </c>
      <c r="F774" s="492">
        <v>-22</v>
      </c>
      <c r="G774" s="492">
        <v>-21.4</v>
      </c>
      <c r="H774" s="492">
        <v>-21.5</v>
      </c>
      <c r="I774" s="492">
        <v>-22.6</v>
      </c>
      <c r="J774" s="492">
        <v>-14.5</v>
      </c>
      <c r="K774" s="492">
        <v>-35.200000000000003</v>
      </c>
      <c r="L774" s="492">
        <v>-30.2</v>
      </c>
      <c r="M774" s="492">
        <v>-16.5</v>
      </c>
      <c r="N774" s="492">
        <v>-18.100000000000001</v>
      </c>
      <c r="O774" s="492">
        <v>-9.6</v>
      </c>
      <c r="P774" s="492">
        <v>-4.0999999999999996</v>
      </c>
      <c r="Q774" s="492">
        <v>-13.2</v>
      </c>
      <c r="R774" s="492">
        <v>-16</v>
      </c>
      <c r="S774" s="492">
        <v>-21</v>
      </c>
    </row>
    <row r="775" spans="1:19">
      <c r="A775" s="491">
        <v>40967</v>
      </c>
      <c r="B775" s="494">
        <v>7.069</v>
      </c>
      <c r="E775" s="492">
        <v>-22.5</v>
      </c>
      <c r="F775" s="492">
        <v>-23.3</v>
      </c>
      <c r="G775" s="492">
        <v>-23.2</v>
      </c>
      <c r="H775" s="492">
        <v>-23.1</v>
      </c>
      <c r="I775" s="492">
        <v>-24.2</v>
      </c>
      <c r="J775" s="492">
        <v>-14.6</v>
      </c>
      <c r="K775" s="492">
        <v>-37.6</v>
      </c>
      <c r="L775" s="492">
        <v>-32.200000000000003</v>
      </c>
      <c r="M775" s="492">
        <v>-16.399999999999999</v>
      </c>
      <c r="N775" s="492">
        <v>-18</v>
      </c>
      <c r="O775" s="492">
        <v>-9.3000000000000007</v>
      </c>
      <c r="P775" s="492">
        <v>-3.9</v>
      </c>
      <c r="Q775" s="492">
        <v>-14.5</v>
      </c>
      <c r="R775" s="492">
        <v>-17.7</v>
      </c>
      <c r="S775" s="492">
        <v>-22.3</v>
      </c>
    </row>
    <row r="776" spans="1:19">
      <c r="A776" s="491">
        <v>40966</v>
      </c>
      <c r="B776" s="494">
        <v>7.06</v>
      </c>
      <c r="E776" s="492">
        <v>-22.3</v>
      </c>
      <c r="F776" s="492">
        <v>-23.2</v>
      </c>
      <c r="G776" s="492">
        <v>-23.1</v>
      </c>
      <c r="H776" s="492">
        <v>-22.9</v>
      </c>
      <c r="I776" s="492">
        <v>-24.1</v>
      </c>
      <c r="J776" s="492">
        <v>-14.6</v>
      </c>
      <c r="K776" s="492">
        <v>-37.5</v>
      </c>
      <c r="L776" s="492">
        <v>-32.1</v>
      </c>
      <c r="M776" s="492">
        <v>-16.5</v>
      </c>
      <c r="N776" s="492">
        <v>-18.100000000000001</v>
      </c>
      <c r="O776" s="492">
        <v>-9.3000000000000007</v>
      </c>
      <c r="P776" s="492">
        <v>-3.9</v>
      </c>
      <c r="Q776" s="492">
        <v>-14.4</v>
      </c>
      <c r="R776" s="492">
        <v>-17.600000000000001</v>
      </c>
      <c r="S776" s="492">
        <v>-22.2</v>
      </c>
    </row>
    <row r="777" spans="1:19">
      <c r="A777" s="491">
        <v>40963</v>
      </c>
      <c r="B777" s="494">
        <v>7.1310000000000002</v>
      </c>
      <c r="E777" s="492">
        <v>-21.8</v>
      </c>
      <c r="F777" s="492">
        <v>-22.8</v>
      </c>
      <c r="G777" s="492">
        <v>-22.5</v>
      </c>
      <c r="H777" s="492">
        <v>-22.4</v>
      </c>
      <c r="I777" s="492">
        <v>-23.7</v>
      </c>
      <c r="J777" s="492">
        <v>-14.6</v>
      </c>
      <c r="K777" s="492">
        <v>-36.799999999999997</v>
      </c>
      <c r="L777" s="492">
        <v>-31.7</v>
      </c>
      <c r="M777" s="492">
        <v>-16.5</v>
      </c>
      <c r="N777" s="492">
        <v>-18.3</v>
      </c>
      <c r="O777" s="492">
        <v>-9.5</v>
      </c>
      <c r="P777" s="492">
        <v>-4</v>
      </c>
      <c r="Q777" s="492">
        <v>-14</v>
      </c>
      <c r="R777" s="492">
        <v>-17.2</v>
      </c>
      <c r="S777" s="492">
        <v>-21.9</v>
      </c>
    </row>
    <row r="778" spans="1:19">
      <c r="A778" s="491">
        <v>40962</v>
      </c>
      <c r="B778" s="494">
        <v>7.1230000000000002</v>
      </c>
      <c r="E778" s="492">
        <v>-22</v>
      </c>
      <c r="F778" s="492">
        <v>-23.2</v>
      </c>
      <c r="G778" s="492">
        <v>-22.9</v>
      </c>
      <c r="H778" s="492">
        <v>-22.8</v>
      </c>
      <c r="I778" s="492">
        <v>-24.3</v>
      </c>
      <c r="J778" s="492">
        <v>-14.6</v>
      </c>
      <c r="K778" s="492">
        <v>-37.4</v>
      </c>
      <c r="L778" s="492">
        <v>-32.5</v>
      </c>
      <c r="M778" s="492">
        <v>-16.5</v>
      </c>
      <c r="N778" s="492">
        <v>-18.2</v>
      </c>
      <c r="O778" s="492">
        <v>-9.4</v>
      </c>
      <c r="P778" s="492">
        <v>-3.9</v>
      </c>
      <c r="Q778" s="492">
        <v>-14.4</v>
      </c>
      <c r="R778" s="492">
        <v>-17.8</v>
      </c>
      <c r="S778" s="492">
        <v>-22.2</v>
      </c>
    </row>
    <row r="779" spans="1:19">
      <c r="A779" s="491">
        <v>40961</v>
      </c>
      <c r="B779" s="494">
        <v>7.2190000000000003</v>
      </c>
      <c r="E779" s="492">
        <v>-21.4</v>
      </c>
      <c r="F779" s="492">
        <v>-22.4</v>
      </c>
      <c r="G779" s="492">
        <v>-21.8</v>
      </c>
      <c r="H779" s="492">
        <v>-22</v>
      </c>
      <c r="I779" s="492">
        <v>-23.4</v>
      </c>
      <c r="J779" s="492">
        <v>-14.6</v>
      </c>
      <c r="K779" s="492">
        <v>-36.200000000000003</v>
      </c>
      <c r="L779" s="492">
        <v>-31.3</v>
      </c>
      <c r="M779" s="492">
        <v>-16.5</v>
      </c>
      <c r="N779" s="492">
        <v>-18.399999999999999</v>
      </c>
      <c r="O779" s="492">
        <v>-9.6</v>
      </c>
      <c r="P779" s="492">
        <v>-4.0999999999999996</v>
      </c>
      <c r="Q779" s="492">
        <v>-13.6</v>
      </c>
      <c r="R779" s="492">
        <v>-16.7</v>
      </c>
      <c r="S779" s="492">
        <v>-21.5</v>
      </c>
    </row>
    <row r="780" spans="1:19">
      <c r="A780" s="491">
        <v>40960</v>
      </c>
      <c r="B780" s="494">
        <v>7.2770000000000001</v>
      </c>
      <c r="E780" s="492">
        <v>-21</v>
      </c>
      <c r="F780" s="492">
        <v>-22</v>
      </c>
      <c r="G780" s="492">
        <v>-20.8</v>
      </c>
      <c r="H780" s="492">
        <v>-21.4</v>
      </c>
      <c r="I780" s="492">
        <v>-22.7</v>
      </c>
      <c r="J780" s="492">
        <v>-14.4</v>
      </c>
      <c r="K780" s="492">
        <v>-35.4</v>
      </c>
      <c r="L780" s="492">
        <v>-30.6</v>
      </c>
      <c r="M780" s="492">
        <v>-16.5</v>
      </c>
      <c r="N780" s="492">
        <v>-18.7</v>
      </c>
      <c r="O780" s="492">
        <v>-9.9</v>
      </c>
      <c r="P780" s="492">
        <v>-4.2</v>
      </c>
      <c r="Q780" s="492">
        <v>-13</v>
      </c>
      <c r="R780" s="492">
        <v>-16.100000000000001</v>
      </c>
      <c r="S780" s="492">
        <v>-20.9</v>
      </c>
    </row>
    <row r="781" spans="1:19">
      <c r="A781" s="491">
        <v>40956</v>
      </c>
      <c r="B781" s="494">
        <v>7.2229999999999999</v>
      </c>
      <c r="E781" s="492">
        <v>-21.7</v>
      </c>
      <c r="F781" s="492">
        <v>-22.8</v>
      </c>
      <c r="G781" s="492">
        <v>-22.1</v>
      </c>
      <c r="H781" s="492">
        <v>-22.3</v>
      </c>
      <c r="I781" s="492">
        <v>-23.8</v>
      </c>
      <c r="J781" s="492">
        <v>-14.5</v>
      </c>
      <c r="K781" s="492">
        <v>-36.799999999999997</v>
      </c>
      <c r="L781" s="492">
        <v>-31.9</v>
      </c>
      <c r="M781" s="492">
        <v>-16.600000000000001</v>
      </c>
      <c r="N781" s="492">
        <v>-18.600000000000001</v>
      </c>
      <c r="O781" s="492">
        <v>-9.5</v>
      </c>
      <c r="P781" s="492">
        <v>-4</v>
      </c>
      <c r="Q781" s="492">
        <v>-13.9</v>
      </c>
      <c r="R781" s="492">
        <v>-17.100000000000001</v>
      </c>
      <c r="S781" s="492">
        <v>-21.8</v>
      </c>
    </row>
    <row r="782" spans="1:19">
      <c r="A782" s="491">
        <v>40955</v>
      </c>
      <c r="B782" s="494">
        <v>7.1680000000000001</v>
      </c>
      <c r="E782" s="492">
        <v>-22.2</v>
      </c>
      <c r="F782" s="492">
        <v>-23.5</v>
      </c>
      <c r="G782" s="492">
        <v>-23</v>
      </c>
      <c r="H782" s="492">
        <v>-23.1</v>
      </c>
      <c r="I782" s="492">
        <v>-24.7</v>
      </c>
      <c r="J782" s="492">
        <v>-14.6</v>
      </c>
      <c r="K782" s="492">
        <v>-37.9</v>
      </c>
      <c r="L782" s="492">
        <v>-33</v>
      </c>
      <c r="M782" s="492">
        <v>-16.600000000000001</v>
      </c>
      <c r="N782" s="492">
        <v>-18.399999999999999</v>
      </c>
      <c r="O782" s="492">
        <v>-9.1999999999999993</v>
      </c>
      <c r="P782" s="492">
        <v>-3.9</v>
      </c>
      <c r="Q782" s="492">
        <v>-14.5</v>
      </c>
      <c r="R782" s="492">
        <v>-18</v>
      </c>
      <c r="S782" s="492">
        <v>-22.5</v>
      </c>
    </row>
    <row r="783" spans="1:19">
      <c r="A783" s="491">
        <v>40954</v>
      </c>
      <c r="B783" s="494">
        <v>7.069</v>
      </c>
      <c r="E783" s="492">
        <v>-22.8</v>
      </c>
      <c r="F783" s="492">
        <v>-24.2</v>
      </c>
      <c r="G783" s="492">
        <v>-24.3</v>
      </c>
      <c r="H783" s="492">
        <v>-24</v>
      </c>
      <c r="I783" s="492">
        <v>-25.7</v>
      </c>
      <c r="J783" s="492">
        <v>-14.5</v>
      </c>
      <c r="K783" s="492">
        <v>-39.1</v>
      </c>
      <c r="L783" s="492">
        <v>-34.299999999999997</v>
      </c>
      <c r="M783" s="492">
        <v>-16.399999999999999</v>
      </c>
      <c r="N783" s="492">
        <v>-17.899999999999999</v>
      </c>
      <c r="O783" s="492">
        <v>-8.8000000000000007</v>
      </c>
      <c r="P783" s="492">
        <v>-3.7</v>
      </c>
      <c r="Q783" s="492">
        <v>-15.4</v>
      </c>
      <c r="R783" s="492">
        <v>-19.3</v>
      </c>
      <c r="S783" s="492">
        <v>-23.2</v>
      </c>
    </row>
    <row r="784" spans="1:19">
      <c r="A784" s="491">
        <v>40953</v>
      </c>
      <c r="B784" s="494">
        <v>7.0279999999999996</v>
      </c>
      <c r="E784" s="492">
        <v>-22.7</v>
      </c>
      <c r="F784" s="492">
        <v>-24.1</v>
      </c>
      <c r="G784" s="492">
        <v>-24.3</v>
      </c>
      <c r="H784" s="492">
        <v>-24.1</v>
      </c>
      <c r="I784" s="492">
        <v>-25.8</v>
      </c>
      <c r="J784" s="492">
        <v>-14.5</v>
      </c>
      <c r="K784" s="492">
        <v>-39.299999999999997</v>
      </c>
      <c r="L784" s="492">
        <v>-34.4</v>
      </c>
      <c r="M784" s="492">
        <v>-16.399999999999999</v>
      </c>
      <c r="N784" s="492">
        <v>-18</v>
      </c>
      <c r="O784" s="492">
        <v>-8.6999999999999993</v>
      </c>
      <c r="P784" s="492">
        <v>-3.7</v>
      </c>
      <c r="Q784" s="492">
        <v>-15.5</v>
      </c>
      <c r="R784" s="492">
        <v>-19.5</v>
      </c>
      <c r="S784" s="492">
        <v>-23.1</v>
      </c>
    </row>
    <row r="785" spans="1:19">
      <c r="A785" s="491">
        <v>40952</v>
      </c>
      <c r="B785" s="494">
        <v>7.1390000000000002</v>
      </c>
      <c r="E785" s="492">
        <v>-22.2</v>
      </c>
      <c r="F785" s="492">
        <v>-23.7</v>
      </c>
      <c r="G785" s="492">
        <v>-23.3</v>
      </c>
      <c r="H785" s="492">
        <v>-23.5</v>
      </c>
      <c r="I785" s="492">
        <v>-25.3</v>
      </c>
      <c r="J785" s="492">
        <v>-14.6</v>
      </c>
      <c r="K785" s="492">
        <v>-38.700000000000003</v>
      </c>
      <c r="L785" s="492">
        <v>-33.799999999999997</v>
      </c>
      <c r="M785" s="492">
        <v>-16.5</v>
      </c>
      <c r="N785" s="492">
        <v>-18.3</v>
      </c>
      <c r="O785" s="492">
        <v>-9</v>
      </c>
      <c r="P785" s="492">
        <v>-3.8</v>
      </c>
      <c r="Q785" s="492">
        <v>-14.8</v>
      </c>
      <c r="R785" s="492">
        <v>-18.7</v>
      </c>
      <c r="S785" s="492">
        <v>-22.6</v>
      </c>
    </row>
    <row r="786" spans="1:19">
      <c r="A786" s="491">
        <v>40949</v>
      </c>
      <c r="B786" s="494">
        <v>7.1449999999999996</v>
      </c>
      <c r="E786" s="492">
        <v>-21.9</v>
      </c>
      <c r="F786" s="492">
        <v>-23.3</v>
      </c>
      <c r="G786" s="492">
        <v>-23.3</v>
      </c>
      <c r="H786" s="492">
        <v>-23.4</v>
      </c>
      <c r="I786" s="492">
        <v>-25.2</v>
      </c>
      <c r="J786" s="492">
        <v>-14.6</v>
      </c>
      <c r="K786" s="492">
        <v>-38.4</v>
      </c>
      <c r="L786" s="492">
        <v>-33.700000000000003</v>
      </c>
      <c r="M786" s="492">
        <v>-16.5</v>
      </c>
      <c r="N786" s="492">
        <v>-18</v>
      </c>
      <c r="O786" s="492">
        <v>-9</v>
      </c>
      <c r="P786" s="492">
        <v>-3.8</v>
      </c>
      <c r="Q786" s="492">
        <v>-14.8</v>
      </c>
      <c r="R786" s="492">
        <v>-18.600000000000001</v>
      </c>
      <c r="S786" s="492">
        <v>-22.6</v>
      </c>
    </row>
    <row r="787" spans="1:19">
      <c r="A787" s="491">
        <v>40948</v>
      </c>
      <c r="B787" s="494">
        <v>7.226</v>
      </c>
      <c r="G787" s="492">
        <v>-22.4</v>
      </c>
      <c r="H787" s="492">
        <v>-22.7</v>
      </c>
      <c r="I787" s="492">
        <v>-24.5</v>
      </c>
      <c r="J787" s="492">
        <v>-14.3</v>
      </c>
      <c r="K787" s="492">
        <v>-37.299999999999997</v>
      </c>
      <c r="L787" s="492">
        <v>-32.9</v>
      </c>
      <c r="M787" s="492">
        <v>-16.2</v>
      </c>
      <c r="N787" s="492">
        <v>-17.7</v>
      </c>
      <c r="O787" s="492">
        <v>-8.9</v>
      </c>
      <c r="P787" s="492">
        <v>-3.8</v>
      </c>
      <c r="Q787" s="492">
        <v>-14.2</v>
      </c>
      <c r="R787" s="492">
        <v>-18.100000000000001</v>
      </c>
      <c r="S787" s="492">
        <v>-21.8</v>
      </c>
    </row>
    <row r="788" spans="1:19">
      <c r="A788" s="491">
        <v>40947</v>
      </c>
      <c r="B788" s="494">
        <v>7.0810000000000004</v>
      </c>
      <c r="G788" s="492">
        <v>-24.2</v>
      </c>
      <c r="H788" s="492">
        <v>-23.9</v>
      </c>
      <c r="I788" s="492">
        <v>-26</v>
      </c>
      <c r="J788" s="492">
        <v>-14.3</v>
      </c>
      <c r="K788" s="492">
        <v>-39.1</v>
      </c>
      <c r="L788" s="492">
        <v>-34.9</v>
      </c>
      <c r="M788" s="492">
        <v>-16.100000000000001</v>
      </c>
      <c r="N788" s="492">
        <v>-17.3</v>
      </c>
      <c r="O788" s="492">
        <v>-8.5</v>
      </c>
      <c r="P788" s="492">
        <v>-3.6</v>
      </c>
      <c r="Q788" s="492">
        <v>-15.4</v>
      </c>
      <c r="R788" s="492">
        <v>-20</v>
      </c>
      <c r="S788" s="492">
        <v>-22.8</v>
      </c>
    </row>
    <row r="789" spans="1:19">
      <c r="A789" s="491">
        <v>40946</v>
      </c>
      <c r="B789" s="494">
        <v>7.101</v>
      </c>
      <c r="G789" s="492">
        <v>-23.6</v>
      </c>
      <c r="H789" s="492">
        <v>-23.7</v>
      </c>
      <c r="I789" s="492">
        <v>-25.5</v>
      </c>
      <c r="J789" s="492">
        <v>-14.3</v>
      </c>
      <c r="K789" s="492">
        <v>-38.799999999999997</v>
      </c>
      <c r="L789" s="492">
        <v>-34.299999999999997</v>
      </c>
      <c r="M789" s="492">
        <v>-16.2</v>
      </c>
      <c r="N789" s="492">
        <v>-17.399999999999999</v>
      </c>
      <c r="O789" s="492">
        <v>-8.6</v>
      </c>
      <c r="P789" s="492">
        <v>-3.6</v>
      </c>
      <c r="Q789" s="492">
        <v>-15.1</v>
      </c>
      <c r="R789" s="492">
        <v>-19.5</v>
      </c>
      <c r="S789" s="492">
        <v>-22.6</v>
      </c>
    </row>
    <row r="790" spans="1:19">
      <c r="A790" s="491">
        <v>40945</v>
      </c>
      <c r="B790" s="494">
        <v>7.0490000000000004</v>
      </c>
      <c r="G790" s="492">
        <v>-24.1</v>
      </c>
      <c r="H790" s="492">
        <v>-23.9</v>
      </c>
      <c r="I790" s="492">
        <v>-25.6</v>
      </c>
      <c r="J790" s="492">
        <v>-14.2</v>
      </c>
      <c r="K790" s="492">
        <v>-39</v>
      </c>
      <c r="L790" s="492">
        <v>-34.299999999999997</v>
      </c>
      <c r="M790" s="492">
        <v>-16.100000000000001</v>
      </c>
      <c r="N790" s="492">
        <v>-17.100000000000001</v>
      </c>
      <c r="O790" s="492">
        <v>-8.3000000000000007</v>
      </c>
      <c r="P790" s="492">
        <v>-3.5</v>
      </c>
      <c r="Q790" s="492">
        <v>-15.4</v>
      </c>
      <c r="R790" s="492">
        <v>-19.7</v>
      </c>
      <c r="S790" s="492">
        <v>-22.9</v>
      </c>
    </row>
    <row r="791" spans="1:19">
      <c r="A791" s="491">
        <v>40942</v>
      </c>
      <c r="B791" s="494">
        <v>7.165</v>
      </c>
      <c r="G791" s="492">
        <v>-23.1</v>
      </c>
      <c r="H791" s="492">
        <v>-23.1</v>
      </c>
      <c r="I791" s="492">
        <v>-24.8</v>
      </c>
      <c r="J791" s="492">
        <v>-14.3</v>
      </c>
      <c r="K791" s="492">
        <v>-38</v>
      </c>
      <c r="L791" s="492">
        <v>-33.5</v>
      </c>
      <c r="M791" s="492">
        <v>-16.2</v>
      </c>
      <c r="N791" s="492">
        <v>-17.3</v>
      </c>
      <c r="O791" s="492">
        <v>-8.6</v>
      </c>
      <c r="P791" s="492">
        <v>-3.7</v>
      </c>
      <c r="Q791" s="492">
        <v>-14.5</v>
      </c>
      <c r="R791" s="492">
        <v>-18.600000000000001</v>
      </c>
      <c r="S791" s="492">
        <v>-22.2</v>
      </c>
    </row>
    <row r="792" spans="1:19">
      <c r="A792" s="491">
        <v>40941</v>
      </c>
      <c r="B792" s="494">
        <v>6.9870000000000001</v>
      </c>
      <c r="G792" s="492">
        <v>-24.8</v>
      </c>
      <c r="H792" s="492">
        <v>-24</v>
      </c>
      <c r="I792" s="492">
        <v>-25.8</v>
      </c>
      <c r="J792" s="492">
        <v>-14.2</v>
      </c>
      <c r="K792" s="492">
        <v>-39.200000000000003</v>
      </c>
      <c r="L792" s="492">
        <v>-34.6</v>
      </c>
      <c r="M792" s="492">
        <v>-16</v>
      </c>
      <c r="N792" s="492">
        <v>-16.600000000000001</v>
      </c>
      <c r="O792" s="492">
        <v>-8.1</v>
      </c>
      <c r="P792" s="492">
        <v>-3.4</v>
      </c>
      <c r="Q792" s="492">
        <v>-15.8</v>
      </c>
      <c r="R792" s="492">
        <v>-20.2</v>
      </c>
      <c r="S792" s="492">
        <v>-23.3</v>
      </c>
    </row>
    <row r="793" spans="1:19">
      <c r="A793" s="491">
        <v>40940</v>
      </c>
      <c r="B793" s="494">
        <v>7.0780000000000003</v>
      </c>
      <c r="G793" s="492">
        <v>-23.4</v>
      </c>
      <c r="H793" s="492">
        <v>-23.1</v>
      </c>
      <c r="I793" s="492">
        <v>-24.7</v>
      </c>
      <c r="J793" s="492">
        <v>-14.4</v>
      </c>
      <c r="K793" s="492">
        <v>-37.9</v>
      </c>
      <c r="L793" s="492">
        <v>-33</v>
      </c>
      <c r="M793" s="492">
        <v>-16.3</v>
      </c>
      <c r="N793" s="492">
        <v>-17.100000000000001</v>
      </c>
      <c r="O793" s="492">
        <v>-8.5</v>
      </c>
      <c r="P793" s="492">
        <v>-3.6</v>
      </c>
      <c r="Q793" s="492">
        <v>-14.8</v>
      </c>
      <c r="R793" s="492">
        <v>-18.600000000000001</v>
      </c>
      <c r="S793" s="492">
        <v>-22.7</v>
      </c>
    </row>
    <row r="794" spans="1:19">
      <c r="A794" s="491">
        <v>40939</v>
      </c>
      <c r="B794" s="494">
        <v>7.0720000000000001</v>
      </c>
      <c r="G794" s="492">
        <v>-23.9</v>
      </c>
      <c r="H794" s="492">
        <v>-23.4</v>
      </c>
      <c r="I794" s="492">
        <v>-24.6</v>
      </c>
      <c r="J794" s="492">
        <v>-14.7</v>
      </c>
      <c r="K794" s="492">
        <v>-38.200000000000003</v>
      </c>
      <c r="L794" s="492">
        <v>-32.5</v>
      </c>
      <c r="M794" s="492">
        <v>-16.7</v>
      </c>
      <c r="N794" s="492">
        <v>-17.5</v>
      </c>
      <c r="O794" s="492">
        <v>-8.8000000000000007</v>
      </c>
      <c r="P794" s="492">
        <v>-3.7</v>
      </c>
      <c r="Q794" s="492">
        <v>-14.9</v>
      </c>
      <c r="R794" s="492">
        <v>-18.100000000000001</v>
      </c>
      <c r="S794" s="492">
        <v>-23.4</v>
      </c>
    </row>
    <row r="795" spans="1:19">
      <c r="A795" s="491">
        <v>40938</v>
      </c>
      <c r="B795" s="494">
        <v>7.13</v>
      </c>
      <c r="G795" s="492">
        <v>-23.2</v>
      </c>
      <c r="H795" s="492">
        <v>-22.9</v>
      </c>
      <c r="I795" s="492">
        <v>-24.1</v>
      </c>
      <c r="J795" s="492">
        <v>-14.7</v>
      </c>
      <c r="K795" s="492">
        <v>-37.5</v>
      </c>
      <c r="L795" s="492">
        <v>-31.8</v>
      </c>
      <c r="M795" s="492">
        <v>-16.7</v>
      </c>
      <c r="N795" s="492">
        <v>-17.7</v>
      </c>
      <c r="O795" s="492">
        <v>-9</v>
      </c>
      <c r="P795" s="492">
        <v>-3.8</v>
      </c>
      <c r="Q795" s="492">
        <v>-14.4</v>
      </c>
      <c r="R795" s="492">
        <v>-17.5</v>
      </c>
      <c r="S795" s="492">
        <v>-23.1</v>
      </c>
    </row>
    <row r="796" spans="1:19">
      <c r="A796" s="491">
        <v>40935</v>
      </c>
      <c r="B796" s="494">
        <v>7.165</v>
      </c>
      <c r="G796" s="492">
        <v>-23.6</v>
      </c>
      <c r="H796" s="492">
        <v>-23.4</v>
      </c>
      <c r="I796" s="492">
        <v>-24.9</v>
      </c>
      <c r="J796" s="492">
        <v>-14.8</v>
      </c>
      <c r="K796" s="492">
        <v>-38.5</v>
      </c>
      <c r="L796" s="492">
        <v>-32.799999999999997</v>
      </c>
      <c r="M796" s="492">
        <v>-16.7</v>
      </c>
      <c r="N796" s="492">
        <v>-17.7</v>
      </c>
      <c r="O796" s="492">
        <v>-9</v>
      </c>
      <c r="P796" s="492">
        <v>-3.8</v>
      </c>
      <c r="Q796" s="492">
        <v>-14.8</v>
      </c>
      <c r="R796" s="492">
        <v>-18.2</v>
      </c>
      <c r="S796" s="492">
        <v>-23.5</v>
      </c>
    </row>
    <row r="797" spans="1:19">
      <c r="A797" s="491">
        <v>40934</v>
      </c>
      <c r="B797" s="494">
        <v>7.2729999999999997</v>
      </c>
      <c r="G797" s="492">
        <v>-21.5</v>
      </c>
      <c r="H797" s="492">
        <v>-21.8</v>
      </c>
      <c r="I797" s="492">
        <v>-23</v>
      </c>
      <c r="J797" s="492">
        <v>-14.7</v>
      </c>
      <c r="K797" s="492">
        <v>-35.9</v>
      </c>
      <c r="L797" s="492">
        <v>-30.5</v>
      </c>
      <c r="M797" s="492">
        <v>-16.7</v>
      </c>
      <c r="N797" s="492">
        <v>-18</v>
      </c>
      <c r="O797" s="492">
        <v>-9.5</v>
      </c>
      <c r="P797" s="492">
        <v>-4.0999999999999996</v>
      </c>
      <c r="Q797" s="492">
        <v>-13.3</v>
      </c>
      <c r="R797" s="492">
        <v>-16.3</v>
      </c>
      <c r="S797" s="492">
        <v>-22</v>
      </c>
    </row>
    <row r="798" spans="1:19">
      <c r="A798" s="491">
        <v>40933</v>
      </c>
      <c r="B798" s="494">
        <v>7.3239999999999998</v>
      </c>
      <c r="G798" s="492">
        <v>-21</v>
      </c>
      <c r="H798" s="492">
        <v>-21.7</v>
      </c>
      <c r="I798" s="492">
        <v>-23</v>
      </c>
      <c r="J798" s="492">
        <v>-14.7</v>
      </c>
      <c r="K798" s="492">
        <v>-35.799999999999997</v>
      </c>
      <c r="L798" s="492">
        <v>-30.8</v>
      </c>
      <c r="M798" s="492">
        <v>-16.899999999999999</v>
      </c>
      <c r="N798" s="492">
        <v>-18.2</v>
      </c>
      <c r="O798" s="492">
        <v>-9.6999999999999993</v>
      </c>
      <c r="P798" s="492">
        <v>-4.2</v>
      </c>
      <c r="Q798" s="492">
        <v>-13</v>
      </c>
      <c r="R798" s="492">
        <v>-16.2</v>
      </c>
      <c r="S798" s="492">
        <v>-21.8</v>
      </c>
    </row>
    <row r="799" spans="1:19">
      <c r="A799" s="491">
        <v>40932</v>
      </c>
      <c r="B799" s="494">
        <v>7.3179999999999996</v>
      </c>
      <c r="G799" s="492">
        <v>-20.5</v>
      </c>
      <c r="H799" s="492">
        <v>-21.4</v>
      </c>
      <c r="I799" s="492">
        <v>-23</v>
      </c>
      <c r="J799" s="492">
        <v>-14.7</v>
      </c>
      <c r="K799" s="492">
        <v>-35.5</v>
      </c>
      <c r="L799" s="492">
        <v>-30.9</v>
      </c>
      <c r="M799" s="492">
        <v>-16.899999999999999</v>
      </c>
      <c r="N799" s="492">
        <v>-18.5</v>
      </c>
      <c r="O799" s="492">
        <v>-10</v>
      </c>
      <c r="P799" s="492">
        <v>-4.3</v>
      </c>
      <c r="Q799" s="492">
        <v>-12.8</v>
      </c>
      <c r="R799" s="492">
        <v>-16.3</v>
      </c>
      <c r="S799" s="492">
        <v>-21.7</v>
      </c>
    </row>
    <row r="800" spans="1:19">
      <c r="A800" s="491">
        <v>40931</v>
      </c>
      <c r="B800" s="494">
        <v>7.3280000000000003</v>
      </c>
      <c r="G800" s="492">
        <v>-20.3</v>
      </c>
      <c r="H800" s="492">
        <v>-21.4</v>
      </c>
      <c r="I800" s="492">
        <v>-23</v>
      </c>
      <c r="J800" s="492">
        <v>-14.7</v>
      </c>
      <c r="K800" s="492">
        <v>-35.5</v>
      </c>
      <c r="L800" s="492">
        <v>-30.9</v>
      </c>
      <c r="M800" s="492">
        <v>-17</v>
      </c>
      <c r="N800" s="492">
        <v>-18.7</v>
      </c>
      <c r="O800" s="492">
        <v>-10.199999999999999</v>
      </c>
      <c r="P800" s="492">
        <v>-4.4000000000000004</v>
      </c>
      <c r="Q800" s="492">
        <v>-12.7</v>
      </c>
      <c r="R800" s="492">
        <v>-16.2</v>
      </c>
      <c r="S800" s="492">
        <v>-21.5</v>
      </c>
    </row>
    <row r="801" spans="1:19">
      <c r="A801" s="491">
        <v>40928</v>
      </c>
      <c r="B801" s="494">
        <v>7.3410000000000002</v>
      </c>
      <c r="G801" s="492">
        <v>-20.100000000000001</v>
      </c>
      <c r="H801" s="492">
        <v>-21.1</v>
      </c>
      <c r="I801" s="492">
        <v>-22.6</v>
      </c>
      <c r="J801" s="492">
        <v>-14.8</v>
      </c>
      <c r="K801" s="492">
        <v>-35</v>
      </c>
      <c r="L801" s="492">
        <v>-30.5</v>
      </c>
      <c r="M801" s="492">
        <v>-17.100000000000001</v>
      </c>
      <c r="N801" s="492">
        <v>-18.7</v>
      </c>
      <c r="O801" s="492">
        <v>-10.199999999999999</v>
      </c>
      <c r="P801" s="492">
        <v>-4.4000000000000004</v>
      </c>
      <c r="Q801" s="492">
        <v>-12.5</v>
      </c>
      <c r="R801" s="492">
        <v>-15.9</v>
      </c>
      <c r="S801" s="492">
        <v>-21.3</v>
      </c>
    </row>
    <row r="802" spans="1:19">
      <c r="A802" s="491">
        <v>40927</v>
      </c>
      <c r="B802" s="494">
        <v>7.3109999999999999</v>
      </c>
      <c r="G802" s="492">
        <v>-20.399999999999999</v>
      </c>
      <c r="H802" s="492">
        <v>-21.2</v>
      </c>
      <c r="I802" s="492">
        <v>-22.6</v>
      </c>
      <c r="J802" s="492">
        <v>-14.9</v>
      </c>
      <c r="K802" s="492">
        <v>-35.200000000000003</v>
      </c>
      <c r="L802" s="492">
        <v>-30.5</v>
      </c>
      <c r="M802" s="492">
        <v>-17.2</v>
      </c>
      <c r="N802" s="492">
        <v>-18.7</v>
      </c>
      <c r="O802" s="492">
        <v>-10.199999999999999</v>
      </c>
      <c r="P802" s="492">
        <v>-4.4000000000000004</v>
      </c>
      <c r="Q802" s="492">
        <v>-12.6</v>
      </c>
      <c r="R802" s="492">
        <v>-16</v>
      </c>
      <c r="S802" s="492">
        <v>-21.6</v>
      </c>
    </row>
    <row r="803" spans="1:19">
      <c r="A803" s="491">
        <v>40926</v>
      </c>
      <c r="B803" s="494">
        <v>7.2039999999999997</v>
      </c>
      <c r="G803" s="492">
        <v>-21.9</v>
      </c>
      <c r="H803" s="492">
        <v>-22.3</v>
      </c>
      <c r="I803" s="492">
        <v>-23.7</v>
      </c>
      <c r="J803" s="492">
        <v>-15.1</v>
      </c>
      <c r="K803" s="492">
        <v>-37</v>
      </c>
      <c r="L803" s="492">
        <v>-31.6</v>
      </c>
      <c r="M803" s="492">
        <v>-17.399999999999999</v>
      </c>
      <c r="N803" s="492">
        <v>-18.5</v>
      </c>
      <c r="O803" s="492">
        <v>-9.8000000000000007</v>
      </c>
      <c r="P803" s="492">
        <v>-4.0999999999999996</v>
      </c>
      <c r="Q803" s="492">
        <v>-14</v>
      </c>
      <c r="R803" s="492">
        <v>-17.3</v>
      </c>
      <c r="S803" s="492">
        <v>-23.1</v>
      </c>
    </row>
    <row r="804" spans="1:19">
      <c r="A804" s="491">
        <v>40925</v>
      </c>
      <c r="B804" s="494">
        <v>7.1239999999999997</v>
      </c>
      <c r="G804" s="492">
        <v>-22.5</v>
      </c>
      <c r="H804" s="492">
        <v>-22.9</v>
      </c>
      <c r="I804" s="492">
        <v>-24.2</v>
      </c>
      <c r="J804" s="492">
        <v>-15.1</v>
      </c>
      <c r="K804" s="492">
        <v>-37.700000000000003</v>
      </c>
      <c r="L804" s="492">
        <v>-32.1</v>
      </c>
      <c r="M804" s="492">
        <v>-17.399999999999999</v>
      </c>
      <c r="N804" s="492">
        <v>-18.3</v>
      </c>
      <c r="O804" s="492">
        <v>-9.6</v>
      </c>
      <c r="P804" s="492">
        <v>-4.0999999999999996</v>
      </c>
      <c r="Q804" s="492">
        <v>-14.6</v>
      </c>
      <c r="R804" s="492">
        <v>-18</v>
      </c>
      <c r="S804" s="492">
        <v>-23.5</v>
      </c>
    </row>
    <row r="805" spans="1:19">
      <c r="A805" s="491">
        <v>40921</v>
      </c>
      <c r="B805" s="494">
        <v>7.1070000000000002</v>
      </c>
      <c r="G805" s="492">
        <v>-23.2</v>
      </c>
      <c r="H805" s="492">
        <v>-23.3</v>
      </c>
      <c r="I805" s="492">
        <v>-24.9</v>
      </c>
      <c r="J805" s="492">
        <v>-15.1</v>
      </c>
      <c r="K805" s="492">
        <v>-38.299999999999997</v>
      </c>
      <c r="L805" s="492">
        <v>-33</v>
      </c>
      <c r="M805" s="492">
        <v>-17.3</v>
      </c>
      <c r="N805" s="492">
        <v>-18.100000000000001</v>
      </c>
      <c r="O805" s="492">
        <v>-9.4</v>
      </c>
      <c r="P805" s="492">
        <v>-4</v>
      </c>
      <c r="Q805" s="492">
        <v>-14.9</v>
      </c>
      <c r="R805" s="492">
        <v>-18.7</v>
      </c>
      <c r="S805" s="492">
        <v>-23.9</v>
      </c>
    </row>
    <row r="806" spans="1:19">
      <c r="A806" s="491">
        <v>40920</v>
      </c>
      <c r="B806" s="494">
        <v>7.1909999999999998</v>
      </c>
      <c r="G806" s="492">
        <v>-22.5</v>
      </c>
      <c r="H806" s="492">
        <v>-22.9</v>
      </c>
      <c r="I806" s="492">
        <v>-24.6</v>
      </c>
      <c r="J806" s="492">
        <v>-15.1</v>
      </c>
      <c r="K806" s="492">
        <v>-37.9</v>
      </c>
      <c r="L806" s="492">
        <v>-32.9</v>
      </c>
      <c r="M806" s="492">
        <v>-17.5</v>
      </c>
      <c r="N806" s="492">
        <v>-18.399999999999999</v>
      </c>
      <c r="O806" s="492">
        <v>-9.6</v>
      </c>
      <c r="P806" s="492">
        <v>-4.0999999999999996</v>
      </c>
      <c r="Q806" s="492">
        <v>-14.4</v>
      </c>
      <c r="R806" s="492">
        <v>-18.100000000000001</v>
      </c>
      <c r="S806" s="492">
        <v>-23.4</v>
      </c>
    </row>
    <row r="807" spans="1:19">
      <c r="A807" s="491">
        <v>40919</v>
      </c>
      <c r="B807" s="494">
        <v>7.1740000000000004</v>
      </c>
      <c r="G807" s="492">
        <v>-22.4</v>
      </c>
      <c r="H807" s="492">
        <v>-22.8</v>
      </c>
      <c r="I807" s="492">
        <v>-24.5</v>
      </c>
      <c r="J807" s="492">
        <v>-15.2</v>
      </c>
      <c r="K807" s="492">
        <v>-37.799999999999997</v>
      </c>
      <c r="L807" s="492">
        <v>-32.799999999999997</v>
      </c>
      <c r="M807" s="492">
        <v>-17.600000000000001</v>
      </c>
      <c r="N807" s="492">
        <v>-18.600000000000001</v>
      </c>
      <c r="O807" s="492">
        <v>-9.8000000000000007</v>
      </c>
      <c r="P807" s="492">
        <v>-4.0999999999999996</v>
      </c>
      <c r="Q807" s="492">
        <v>-14.2</v>
      </c>
      <c r="R807" s="492">
        <v>-18</v>
      </c>
      <c r="S807" s="492">
        <v>-23.4</v>
      </c>
    </row>
    <row r="808" spans="1:19">
      <c r="A808" s="491">
        <v>40918</v>
      </c>
      <c r="B808" s="494">
        <v>7.2110000000000003</v>
      </c>
      <c r="G808" s="492">
        <v>-21.7</v>
      </c>
      <c r="H808" s="492">
        <v>-22.3</v>
      </c>
      <c r="I808" s="492">
        <v>-24.1</v>
      </c>
      <c r="J808" s="492">
        <v>-14.8</v>
      </c>
      <c r="K808" s="492">
        <v>-36.9</v>
      </c>
      <c r="L808" s="492">
        <v>-32.299999999999997</v>
      </c>
      <c r="M808" s="492">
        <v>-17.2</v>
      </c>
      <c r="N808" s="492">
        <v>-18.2</v>
      </c>
      <c r="O808" s="492">
        <v>-9.6</v>
      </c>
      <c r="P808" s="492">
        <v>-4</v>
      </c>
      <c r="Q808" s="492">
        <v>-13.9</v>
      </c>
      <c r="R808" s="492">
        <v>-17.600000000000001</v>
      </c>
      <c r="S808" s="492">
        <v>-22.7</v>
      </c>
    </row>
    <row r="809" spans="1:19">
      <c r="A809" s="491">
        <v>40917</v>
      </c>
      <c r="B809" s="494">
        <v>7.14</v>
      </c>
      <c r="G809" s="492">
        <v>-22.5</v>
      </c>
      <c r="H809" s="492">
        <v>-22.9</v>
      </c>
      <c r="I809" s="492">
        <v>-24.7</v>
      </c>
      <c r="J809" s="492">
        <v>-14.9</v>
      </c>
      <c r="K809" s="492">
        <v>-37.9</v>
      </c>
      <c r="L809" s="492">
        <v>-33.1</v>
      </c>
      <c r="M809" s="492">
        <v>-17.2</v>
      </c>
      <c r="N809" s="492">
        <v>-17.899999999999999</v>
      </c>
      <c r="O809" s="492">
        <v>-9.3000000000000007</v>
      </c>
      <c r="P809" s="492">
        <v>-3.9</v>
      </c>
      <c r="Q809" s="492">
        <v>-14.5</v>
      </c>
      <c r="R809" s="492">
        <v>-18.399999999999999</v>
      </c>
      <c r="S809" s="492">
        <v>-23.3</v>
      </c>
    </row>
    <row r="810" spans="1:19">
      <c r="A810" s="491">
        <v>40914</v>
      </c>
      <c r="B810" s="494">
        <v>7.1760000000000002</v>
      </c>
      <c r="G810" s="492">
        <v>-22</v>
      </c>
      <c r="H810" s="492">
        <v>-22.3</v>
      </c>
      <c r="I810" s="492">
        <v>-24.1</v>
      </c>
      <c r="J810" s="492">
        <v>-14.8</v>
      </c>
      <c r="K810" s="492">
        <v>-36.9</v>
      </c>
      <c r="L810" s="492">
        <v>-32.4</v>
      </c>
      <c r="M810" s="492">
        <v>-17.100000000000001</v>
      </c>
      <c r="N810" s="492">
        <v>-17.7</v>
      </c>
      <c r="O810" s="492">
        <v>-9.4</v>
      </c>
      <c r="P810" s="492">
        <v>-3.9</v>
      </c>
      <c r="Q810" s="492">
        <v>-14</v>
      </c>
      <c r="R810" s="492">
        <v>-17.899999999999999</v>
      </c>
      <c r="S810" s="492">
        <v>-22.9</v>
      </c>
    </row>
    <row r="811" spans="1:19">
      <c r="A811" s="491">
        <v>40913</v>
      </c>
      <c r="B811" s="494">
        <v>7.2519999999999998</v>
      </c>
      <c r="G811" s="492">
        <v>-21.2</v>
      </c>
      <c r="H811" s="492">
        <v>-21.6</v>
      </c>
      <c r="I811" s="492">
        <v>-23.3</v>
      </c>
      <c r="J811" s="492">
        <v>-14.7</v>
      </c>
      <c r="K811" s="492">
        <v>-35.5</v>
      </c>
      <c r="L811" s="492">
        <v>-31.6</v>
      </c>
      <c r="M811" s="492">
        <v>-17.100000000000001</v>
      </c>
      <c r="N811" s="492">
        <v>-17.899999999999999</v>
      </c>
      <c r="O811" s="492">
        <v>-9.6999999999999993</v>
      </c>
      <c r="P811" s="492">
        <v>-4.0999999999999996</v>
      </c>
      <c r="Q811" s="492">
        <v>-13.3</v>
      </c>
      <c r="R811" s="492">
        <v>-17.100000000000001</v>
      </c>
      <c r="S811" s="492">
        <v>-22.4</v>
      </c>
    </row>
    <row r="812" spans="1:19">
      <c r="A812" s="491">
        <v>40912</v>
      </c>
      <c r="B812" s="494">
        <v>7.2759999999999998</v>
      </c>
      <c r="G812" s="492">
        <v>-20.2</v>
      </c>
      <c r="H812" s="492">
        <v>-21</v>
      </c>
      <c r="I812" s="492">
        <v>-22.6</v>
      </c>
      <c r="J812" s="492">
        <v>-14.6</v>
      </c>
      <c r="K812" s="492">
        <v>-34.5</v>
      </c>
      <c r="L812" s="492">
        <v>-30.9</v>
      </c>
      <c r="M812" s="492">
        <v>-17</v>
      </c>
      <c r="N812" s="492">
        <v>-18.3</v>
      </c>
      <c r="O812" s="492">
        <v>-10</v>
      </c>
      <c r="P812" s="492">
        <v>-4.3</v>
      </c>
      <c r="Q812" s="492">
        <v>-12.7</v>
      </c>
      <c r="R812" s="492">
        <v>-16.5</v>
      </c>
      <c r="S812" s="492">
        <v>-21.7</v>
      </c>
    </row>
    <row r="813" spans="1:19">
      <c r="A813" s="491">
        <v>40911</v>
      </c>
      <c r="B813" s="494">
        <v>7.242</v>
      </c>
      <c r="G813" s="492">
        <v>-20.100000000000001</v>
      </c>
      <c r="H813" s="492">
        <v>-20.9</v>
      </c>
      <c r="I813" s="492">
        <v>-22.5</v>
      </c>
      <c r="J813" s="492">
        <v>-14.5</v>
      </c>
      <c r="K813" s="492">
        <v>-34.200000000000003</v>
      </c>
      <c r="L813" s="492">
        <v>-30.6</v>
      </c>
      <c r="M813" s="492">
        <v>-16.899999999999999</v>
      </c>
      <c r="N813" s="492">
        <v>-18</v>
      </c>
      <c r="O813" s="492">
        <v>-9.9</v>
      </c>
      <c r="P813" s="492">
        <v>-4.2</v>
      </c>
      <c r="Q813" s="492">
        <v>-12.7</v>
      </c>
      <c r="R813" s="492">
        <v>-16.5</v>
      </c>
      <c r="S813" s="492">
        <v>-21.6</v>
      </c>
    </row>
    <row r="814" spans="1:19">
      <c r="A814" s="491">
        <v>40907</v>
      </c>
      <c r="B814" s="494">
        <v>7.5659999999999998</v>
      </c>
      <c r="G814" s="492">
        <v>-19.3</v>
      </c>
      <c r="H814" s="492">
        <v>-19.899999999999999</v>
      </c>
      <c r="I814" s="492">
        <v>-21.8</v>
      </c>
      <c r="J814" s="492">
        <v>-14.7</v>
      </c>
      <c r="K814" s="492">
        <v>-32.6</v>
      </c>
      <c r="L814" s="492">
        <v>-29.3</v>
      </c>
      <c r="M814" s="492">
        <v>-17.100000000000001</v>
      </c>
      <c r="N814" s="492">
        <v>-18.2</v>
      </c>
      <c r="O814" s="492">
        <v>-10.199999999999999</v>
      </c>
      <c r="P814" s="492">
        <v>-4.4000000000000004</v>
      </c>
      <c r="Q814" s="492">
        <v>-12.1</v>
      </c>
      <c r="R814" s="492">
        <v>-16</v>
      </c>
      <c r="S814" s="492">
        <v>-21.6</v>
      </c>
    </row>
    <row r="815" spans="1:19">
      <c r="A815" s="491">
        <v>40906</v>
      </c>
      <c r="B815" s="494">
        <v>7.5490000000000004</v>
      </c>
      <c r="G815" s="492">
        <v>-18.899999999999999</v>
      </c>
      <c r="H815" s="492">
        <v>-20.100000000000001</v>
      </c>
      <c r="I815" s="492">
        <v>-21.4</v>
      </c>
      <c r="J815" s="492">
        <v>-14.5</v>
      </c>
      <c r="K815" s="492">
        <v>-33.1</v>
      </c>
      <c r="L815" s="492">
        <v>-29.2</v>
      </c>
      <c r="M815" s="492">
        <v>-16.899999999999999</v>
      </c>
      <c r="N815" s="492">
        <v>-18</v>
      </c>
      <c r="O815" s="492">
        <v>-10.1</v>
      </c>
      <c r="P815" s="492">
        <v>-4.4000000000000004</v>
      </c>
      <c r="Q815" s="492">
        <v>-12</v>
      </c>
      <c r="R815" s="492">
        <v>-16</v>
      </c>
      <c r="S815" s="492">
        <v>-21.1</v>
      </c>
    </row>
    <row r="816" spans="1:19">
      <c r="A816" s="491">
        <v>40905</v>
      </c>
      <c r="B816" s="494">
        <v>7.5780000000000003</v>
      </c>
      <c r="G816" s="492">
        <v>-17.899999999999999</v>
      </c>
      <c r="H816" s="492">
        <v>-19.399999999999999</v>
      </c>
      <c r="I816" s="492">
        <v>-20.8</v>
      </c>
      <c r="J816" s="492">
        <v>-14.3</v>
      </c>
      <c r="K816" s="492">
        <v>-31.9</v>
      </c>
      <c r="L816" s="492">
        <v>-28.6</v>
      </c>
      <c r="M816" s="492">
        <v>-16.8</v>
      </c>
      <c r="N816" s="492">
        <v>-18.100000000000001</v>
      </c>
      <c r="O816" s="492">
        <v>-10.3</v>
      </c>
      <c r="P816" s="492">
        <v>-4.5</v>
      </c>
      <c r="Q816" s="492">
        <v>-11.3</v>
      </c>
      <c r="R816" s="492">
        <v>-15.3</v>
      </c>
      <c r="S816" s="492">
        <v>-20.3</v>
      </c>
    </row>
    <row r="817" spans="1:19">
      <c r="A817" s="491">
        <v>40904</v>
      </c>
      <c r="B817" s="494">
        <v>7.6070000000000002</v>
      </c>
      <c r="G817" s="492">
        <v>-16.5</v>
      </c>
      <c r="H817" s="492">
        <v>-18.5</v>
      </c>
      <c r="I817" s="492">
        <v>-20.3</v>
      </c>
      <c r="J817" s="492">
        <v>-14.2</v>
      </c>
      <c r="K817" s="492">
        <v>-30.4</v>
      </c>
      <c r="L817" s="492">
        <v>-28.2</v>
      </c>
      <c r="M817" s="492">
        <v>-16.7</v>
      </c>
      <c r="N817" s="492">
        <v>-18.399999999999999</v>
      </c>
      <c r="O817" s="492">
        <v>-10.7</v>
      </c>
      <c r="P817" s="492">
        <v>-4.7</v>
      </c>
      <c r="Q817" s="492">
        <v>-10.3</v>
      </c>
      <c r="R817" s="492">
        <v>-14.5</v>
      </c>
      <c r="S817" s="492">
        <v>-19.2</v>
      </c>
    </row>
    <row r="818" spans="1:19">
      <c r="A818" s="491">
        <v>40900</v>
      </c>
      <c r="B818" s="494">
        <v>7.6280000000000001</v>
      </c>
      <c r="G818" s="492">
        <v>-16.3</v>
      </c>
      <c r="H818" s="492">
        <v>-18.2</v>
      </c>
      <c r="I818" s="492">
        <v>-20</v>
      </c>
      <c r="J818" s="492">
        <v>-14.2</v>
      </c>
      <c r="K818" s="492">
        <v>-29.8</v>
      </c>
      <c r="L818" s="492">
        <v>-27.9</v>
      </c>
      <c r="M818" s="492">
        <v>-16.7</v>
      </c>
      <c r="N818" s="492">
        <v>-18.5</v>
      </c>
      <c r="O818" s="492">
        <v>-10.8</v>
      </c>
      <c r="P818" s="492">
        <v>-4.8</v>
      </c>
      <c r="Q818" s="492">
        <v>-10</v>
      </c>
      <c r="R818" s="492">
        <v>-14.1</v>
      </c>
      <c r="S818" s="492">
        <v>-19</v>
      </c>
    </row>
    <row r="819" spans="1:19">
      <c r="A819" s="491">
        <v>40899</v>
      </c>
      <c r="B819" s="494">
        <v>7.5750000000000002</v>
      </c>
      <c r="G819" s="492">
        <v>-17.899999999999999</v>
      </c>
      <c r="H819" s="492">
        <v>-19.3</v>
      </c>
      <c r="I819" s="492">
        <v>-20.8</v>
      </c>
      <c r="J819" s="492">
        <v>-14.5</v>
      </c>
      <c r="K819" s="492">
        <v>-31.6</v>
      </c>
      <c r="L819" s="492">
        <v>-28.7</v>
      </c>
      <c r="M819" s="492">
        <v>-17.100000000000001</v>
      </c>
      <c r="N819" s="492">
        <v>-18.2</v>
      </c>
      <c r="O819" s="492">
        <v>-10.5</v>
      </c>
      <c r="P819" s="492">
        <v>-4.5</v>
      </c>
      <c r="Q819" s="492">
        <v>-11.1</v>
      </c>
      <c r="R819" s="492">
        <v>-15.1</v>
      </c>
      <c r="S819" s="492">
        <v>-20.3</v>
      </c>
    </row>
    <row r="820" spans="1:19">
      <c r="A820" s="491">
        <v>40898</v>
      </c>
      <c r="B820" s="494">
        <v>7.5970000000000004</v>
      </c>
      <c r="G820" s="492">
        <v>-17.5</v>
      </c>
      <c r="H820" s="492">
        <v>-18.899999999999999</v>
      </c>
      <c r="I820" s="492">
        <v>-20.6</v>
      </c>
      <c r="J820" s="492">
        <v>-14.3</v>
      </c>
      <c r="K820" s="492">
        <v>-31.1</v>
      </c>
      <c r="L820" s="492">
        <v>-28.4</v>
      </c>
      <c r="M820" s="492">
        <v>-16.899999999999999</v>
      </c>
      <c r="N820" s="492">
        <v>-18.2</v>
      </c>
      <c r="O820" s="492">
        <v>-10.5</v>
      </c>
      <c r="P820" s="492">
        <v>-4.5</v>
      </c>
      <c r="Q820" s="492">
        <v>-11</v>
      </c>
      <c r="R820" s="492">
        <v>-15</v>
      </c>
      <c r="S820" s="492">
        <v>-20.2</v>
      </c>
    </row>
    <row r="821" spans="1:19">
      <c r="A821" s="491">
        <v>40897</v>
      </c>
      <c r="B821" s="494">
        <v>7.5540000000000003</v>
      </c>
      <c r="G821" s="492">
        <v>-18</v>
      </c>
      <c r="H821" s="492">
        <v>-19.399999999999999</v>
      </c>
      <c r="I821" s="492">
        <v>-20.9</v>
      </c>
      <c r="J821" s="492">
        <v>-14.4</v>
      </c>
      <c r="K821" s="492">
        <v>-31.8</v>
      </c>
      <c r="L821" s="492">
        <v>-28.8</v>
      </c>
      <c r="M821" s="492">
        <v>-16.899999999999999</v>
      </c>
      <c r="N821" s="492">
        <v>-18.5</v>
      </c>
      <c r="O821" s="492">
        <v>-10.5</v>
      </c>
      <c r="P821" s="492">
        <v>-4.5999999999999996</v>
      </c>
      <c r="Q821" s="492">
        <v>-11.6</v>
      </c>
      <c r="R821" s="492">
        <v>-15.6</v>
      </c>
      <c r="S821" s="492">
        <v>-20.7</v>
      </c>
    </row>
    <row r="822" spans="1:19">
      <c r="A822" s="491">
        <v>40896</v>
      </c>
      <c r="B822" s="494">
        <v>7.4660000000000002</v>
      </c>
      <c r="G822" s="492">
        <v>-19.3</v>
      </c>
      <c r="H822" s="492">
        <v>-20.3</v>
      </c>
      <c r="I822" s="492">
        <v>-21.5</v>
      </c>
      <c r="J822" s="492">
        <v>-14.6</v>
      </c>
      <c r="K822" s="492">
        <v>-33.1</v>
      </c>
      <c r="L822" s="492">
        <v>-29.3</v>
      </c>
      <c r="M822" s="492">
        <v>-17.100000000000001</v>
      </c>
      <c r="N822" s="492">
        <v>-18.2</v>
      </c>
      <c r="O822" s="492">
        <v>-10.199999999999999</v>
      </c>
      <c r="P822" s="492">
        <v>-4.4000000000000004</v>
      </c>
      <c r="Q822" s="492">
        <v>-12.6</v>
      </c>
      <c r="R822" s="492">
        <v>-16.600000000000001</v>
      </c>
      <c r="S822" s="492">
        <v>-21.8</v>
      </c>
    </row>
    <row r="823" spans="1:19">
      <c r="A823" s="491">
        <v>40893</v>
      </c>
      <c r="B823" s="494">
        <v>7.5140000000000002</v>
      </c>
      <c r="G823" s="492">
        <v>-18.899999999999999</v>
      </c>
      <c r="H823" s="492">
        <v>-20</v>
      </c>
      <c r="I823" s="492">
        <v>-21.3</v>
      </c>
      <c r="J823" s="492">
        <v>-14.6</v>
      </c>
      <c r="K823" s="492">
        <v>-32.6</v>
      </c>
      <c r="L823" s="492">
        <v>-29.2</v>
      </c>
      <c r="M823" s="492">
        <v>-17.100000000000001</v>
      </c>
      <c r="N823" s="492">
        <v>-18.399999999999999</v>
      </c>
      <c r="O823" s="492">
        <v>-10.4</v>
      </c>
      <c r="P823" s="492">
        <v>-4.5</v>
      </c>
      <c r="Q823" s="492">
        <v>-12.1</v>
      </c>
      <c r="R823" s="492">
        <v>-16.2</v>
      </c>
      <c r="S823" s="492">
        <v>-21.5</v>
      </c>
    </row>
    <row r="824" spans="1:19">
      <c r="A824" s="491">
        <v>40892</v>
      </c>
      <c r="B824" s="494">
        <v>7.5869999999999997</v>
      </c>
      <c r="G824" s="492">
        <v>-17.7</v>
      </c>
      <c r="H824" s="492">
        <v>-19.100000000000001</v>
      </c>
      <c r="I824" s="492">
        <v>-20.6</v>
      </c>
      <c r="J824" s="492">
        <v>-14.4</v>
      </c>
      <c r="K824" s="492">
        <v>-31.2</v>
      </c>
      <c r="L824" s="492">
        <v>-28.6</v>
      </c>
      <c r="M824" s="492">
        <v>-17</v>
      </c>
      <c r="N824" s="492">
        <v>-18.7</v>
      </c>
      <c r="O824" s="492">
        <v>-10.8</v>
      </c>
      <c r="P824" s="492">
        <v>-4.7</v>
      </c>
      <c r="Q824" s="492">
        <v>-11.1</v>
      </c>
      <c r="R824" s="492">
        <v>-15.3</v>
      </c>
      <c r="S824" s="492">
        <v>-20.399999999999999</v>
      </c>
    </row>
    <row r="825" spans="1:19">
      <c r="A825" s="491">
        <v>40891</v>
      </c>
      <c r="B825" s="494">
        <v>7.5460000000000003</v>
      </c>
      <c r="G825" s="492">
        <v>-18.5</v>
      </c>
      <c r="H825" s="492">
        <v>-19.600000000000001</v>
      </c>
      <c r="I825" s="492">
        <v>-21.1</v>
      </c>
      <c r="J825" s="492">
        <v>-14.5</v>
      </c>
      <c r="K825" s="492">
        <v>-32</v>
      </c>
      <c r="L825" s="492">
        <v>-29</v>
      </c>
      <c r="M825" s="492">
        <v>-17</v>
      </c>
      <c r="N825" s="492">
        <v>-18.600000000000001</v>
      </c>
      <c r="O825" s="492">
        <v>-10.6</v>
      </c>
      <c r="P825" s="492">
        <v>-4.5999999999999996</v>
      </c>
      <c r="Q825" s="492">
        <v>-11.8</v>
      </c>
      <c r="R825" s="492">
        <v>-16</v>
      </c>
      <c r="S825" s="492">
        <v>-21.2</v>
      </c>
    </row>
    <row r="826" spans="1:19">
      <c r="A826" s="491">
        <v>40890</v>
      </c>
      <c r="B826" s="494">
        <v>7.6289999999999996</v>
      </c>
      <c r="G826" s="492">
        <v>-17</v>
      </c>
      <c r="H826" s="492">
        <v>-18.7</v>
      </c>
      <c r="I826" s="492">
        <v>-20.399999999999999</v>
      </c>
      <c r="J826" s="492">
        <v>-14.2</v>
      </c>
      <c r="K826" s="492">
        <v>-30.5</v>
      </c>
      <c r="L826" s="492">
        <v>-28.3</v>
      </c>
      <c r="M826" s="492">
        <v>-16.8</v>
      </c>
      <c r="N826" s="492">
        <v>-18.8</v>
      </c>
      <c r="O826" s="492">
        <v>-10.9</v>
      </c>
      <c r="P826" s="492">
        <v>-4.7</v>
      </c>
      <c r="Q826" s="492">
        <v>-10.7</v>
      </c>
      <c r="R826" s="492">
        <v>-15</v>
      </c>
      <c r="S826" s="492">
        <v>-19.8</v>
      </c>
    </row>
    <row r="827" spans="1:19">
      <c r="A827" s="491">
        <v>40889</v>
      </c>
      <c r="B827" s="494">
        <v>7.6749999999999998</v>
      </c>
      <c r="G827" s="492">
        <v>-15.8</v>
      </c>
      <c r="H827" s="492">
        <v>-17.8</v>
      </c>
      <c r="I827" s="492">
        <v>-19.7</v>
      </c>
      <c r="J827" s="492">
        <v>-13.8</v>
      </c>
      <c r="K827" s="492">
        <v>-29.1</v>
      </c>
      <c r="L827" s="492">
        <v>-27.6</v>
      </c>
      <c r="M827" s="492">
        <v>-16.5</v>
      </c>
      <c r="N827" s="492">
        <v>-18.8</v>
      </c>
      <c r="O827" s="492">
        <v>-11.1</v>
      </c>
      <c r="P827" s="492">
        <v>-4.9000000000000004</v>
      </c>
      <c r="Q827" s="492">
        <v>-9.9</v>
      </c>
      <c r="R827" s="492">
        <v>-14.2</v>
      </c>
      <c r="S827" s="492">
        <v>-18.8</v>
      </c>
    </row>
    <row r="828" spans="1:19">
      <c r="A828" s="491">
        <v>40886</v>
      </c>
      <c r="B828" s="494">
        <v>7.7050000000000001</v>
      </c>
      <c r="G828" s="492">
        <v>-15.8</v>
      </c>
      <c r="H828" s="492">
        <v>-17.8</v>
      </c>
      <c r="I828" s="492">
        <v>-19.7</v>
      </c>
      <c r="J828" s="492">
        <v>-13.8</v>
      </c>
      <c r="K828" s="492">
        <v>-29</v>
      </c>
      <c r="L828" s="492">
        <v>-27.5</v>
      </c>
      <c r="M828" s="492">
        <v>-16.5</v>
      </c>
      <c r="N828" s="492">
        <v>-18.8</v>
      </c>
      <c r="O828" s="492">
        <v>-11.1</v>
      </c>
      <c r="P828" s="492">
        <v>-4.9000000000000004</v>
      </c>
      <c r="Q828" s="492">
        <v>-9.9</v>
      </c>
      <c r="R828" s="492">
        <v>-14.2</v>
      </c>
      <c r="S828" s="492">
        <v>-18.899999999999999</v>
      </c>
    </row>
    <row r="829" spans="1:19">
      <c r="A829" s="491">
        <v>40885</v>
      </c>
      <c r="B829" s="494">
        <v>7.6319999999999997</v>
      </c>
      <c r="G829" s="492">
        <v>-17.600000000000001</v>
      </c>
      <c r="H829" s="492">
        <v>-18.899999999999999</v>
      </c>
      <c r="I829" s="492">
        <v>-20.5</v>
      </c>
      <c r="J829" s="492">
        <v>-14</v>
      </c>
      <c r="K829" s="492">
        <v>-30.8</v>
      </c>
      <c r="L829" s="492">
        <v>-28.1</v>
      </c>
      <c r="M829" s="492">
        <v>-16.600000000000001</v>
      </c>
      <c r="N829" s="492">
        <v>-18.100000000000001</v>
      </c>
      <c r="O829" s="492">
        <v>-10.4</v>
      </c>
      <c r="P829" s="492">
        <v>-4.5</v>
      </c>
      <c r="Q829" s="492">
        <v>-11.3</v>
      </c>
      <c r="R829" s="492">
        <v>-15.4</v>
      </c>
      <c r="S829" s="492">
        <v>-20.3</v>
      </c>
    </row>
    <row r="830" spans="1:19">
      <c r="A830" s="491">
        <v>40884</v>
      </c>
      <c r="B830" s="494">
        <v>7.37</v>
      </c>
      <c r="G830" s="492">
        <v>-17.5</v>
      </c>
      <c r="H830" s="492">
        <v>-18.8</v>
      </c>
      <c r="I830" s="492">
        <v>-20.5</v>
      </c>
      <c r="J830" s="492">
        <v>-14</v>
      </c>
      <c r="K830" s="492">
        <v>-30.7</v>
      </c>
      <c r="L830" s="492">
        <v>-28.1</v>
      </c>
      <c r="M830" s="492">
        <v>-16.5</v>
      </c>
      <c r="N830" s="492">
        <v>-18</v>
      </c>
      <c r="O830" s="492">
        <v>-10.3</v>
      </c>
      <c r="P830" s="492">
        <v>-4.5</v>
      </c>
      <c r="Q830" s="492">
        <v>-11.2</v>
      </c>
      <c r="R830" s="492">
        <v>-15.2</v>
      </c>
      <c r="S830" s="492">
        <v>-20.2</v>
      </c>
    </row>
    <row r="831" spans="1:19">
      <c r="A831" s="491">
        <v>40883</v>
      </c>
      <c r="B831" s="494">
        <v>7.4630000000000001</v>
      </c>
      <c r="G831" s="492">
        <v>-15.7</v>
      </c>
      <c r="H831" s="492">
        <v>-17.7</v>
      </c>
      <c r="I831" s="492">
        <v>-19.600000000000001</v>
      </c>
      <c r="J831" s="492">
        <v>-13.6</v>
      </c>
      <c r="K831" s="492">
        <v>-28.9</v>
      </c>
      <c r="L831" s="492">
        <v>-27.2</v>
      </c>
      <c r="M831" s="492">
        <v>-16.2</v>
      </c>
      <c r="N831" s="492">
        <v>-18.100000000000001</v>
      </c>
      <c r="O831" s="492">
        <v>-10.6</v>
      </c>
      <c r="P831" s="492">
        <v>-4.7</v>
      </c>
      <c r="Q831" s="492">
        <v>-10</v>
      </c>
      <c r="R831" s="492">
        <v>-14.3</v>
      </c>
      <c r="S831" s="492">
        <v>-18.8</v>
      </c>
    </row>
    <row r="832" spans="1:19">
      <c r="A832" s="491">
        <v>40882</v>
      </c>
      <c r="B832" s="494">
        <v>7.4169999999999998</v>
      </c>
      <c r="G832" s="492">
        <v>-16.399999999999999</v>
      </c>
      <c r="H832" s="492">
        <v>-18.2</v>
      </c>
      <c r="I832" s="492">
        <v>-20</v>
      </c>
      <c r="J832" s="492">
        <v>-13.7</v>
      </c>
      <c r="K832" s="492">
        <v>-29.3</v>
      </c>
      <c r="L832" s="492">
        <v>-27.6</v>
      </c>
      <c r="M832" s="492">
        <v>-16.5</v>
      </c>
      <c r="N832" s="492">
        <v>-18.2</v>
      </c>
      <c r="O832" s="492">
        <v>-10.6</v>
      </c>
      <c r="P832" s="492">
        <v>-4.5999999999999996</v>
      </c>
      <c r="Q832" s="492">
        <v>-10.199999999999999</v>
      </c>
      <c r="R832" s="492">
        <v>-14.5</v>
      </c>
      <c r="S832" s="492">
        <v>-19.2</v>
      </c>
    </row>
    <row r="833" spans="1:19">
      <c r="A833" s="491">
        <v>40879</v>
      </c>
      <c r="B833" s="494">
        <v>7.6710000000000003</v>
      </c>
      <c r="G833" s="492">
        <v>-16.8</v>
      </c>
      <c r="H833" s="492">
        <v>-18.399999999999999</v>
      </c>
      <c r="I833" s="492">
        <v>-20.3</v>
      </c>
      <c r="J833" s="492">
        <v>-13.8</v>
      </c>
      <c r="K833" s="492">
        <v>-29.7</v>
      </c>
      <c r="L833" s="492">
        <v>-27.9</v>
      </c>
      <c r="M833" s="492">
        <v>-16.5</v>
      </c>
      <c r="N833" s="492">
        <v>-18.100000000000001</v>
      </c>
      <c r="O833" s="492">
        <v>-10.5</v>
      </c>
      <c r="P833" s="492">
        <v>-4.5999999999999996</v>
      </c>
      <c r="Q833" s="492">
        <v>-10.4</v>
      </c>
      <c r="R833" s="492">
        <v>-14.7</v>
      </c>
      <c r="S833" s="492">
        <v>-19.399999999999999</v>
      </c>
    </row>
    <row r="834" spans="1:19">
      <c r="A834" s="491">
        <v>40878</v>
      </c>
      <c r="B834" s="494">
        <v>7.7549999999999999</v>
      </c>
      <c r="G834" s="492">
        <v>-15.3</v>
      </c>
      <c r="H834" s="492">
        <v>-17.5</v>
      </c>
      <c r="I834" s="492">
        <v>-19.5</v>
      </c>
      <c r="J834" s="492">
        <v>-13.3</v>
      </c>
      <c r="K834" s="492">
        <v>-28.1</v>
      </c>
      <c r="L834" s="492">
        <v>-27</v>
      </c>
      <c r="M834" s="492">
        <v>-16.100000000000001</v>
      </c>
      <c r="N834" s="492">
        <v>-18.2</v>
      </c>
      <c r="O834" s="492">
        <v>-10.7</v>
      </c>
      <c r="P834" s="492">
        <v>-4.8</v>
      </c>
      <c r="Q834" s="492">
        <v>-9.4</v>
      </c>
      <c r="R834" s="492">
        <v>-13.8</v>
      </c>
      <c r="S834" s="492">
        <v>-18.2</v>
      </c>
    </row>
    <row r="835" spans="1:19">
      <c r="A835" s="491">
        <v>40877</v>
      </c>
      <c r="B835" s="494">
        <v>7.6639999999999997</v>
      </c>
      <c r="G835" s="492">
        <v>-16</v>
      </c>
      <c r="H835" s="492">
        <v>-17.7</v>
      </c>
      <c r="I835" s="492">
        <v>-19.600000000000001</v>
      </c>
      <c r="J835" s="492">
        <v>-13.8</v>
      </c>
      <c r="K835" s="492">
        <v>-28.6</v>
      </c>
      <c r="L835" s="492">
        <v>-26.8</v>
      </c>
      <c r="M835" s="492">
        <v>-16.5</v>
      </c>
      <c r="N835" s="492">
        <v>-18.3</v>
      </c>
      <c r="O835" s="492">
        <v>-10.8</v>
      </c>
      <c r="P835" s="492">
        <v>-4.8</v>
      </c>
      <c r="Q835" s="492">
        <v>-9.6</v>
      </c>
      <c r="R835" s="492">
        <v>-14.3</v>
      </c>
      <c r="S835" s="492">
        <v>-18.899999999999999</v>
      </c>
    </row>
    <row r="836" spans="1:19">
      <c r="A836" s="491">
        <v>40876</v>
      </c>
      <c r="B836" s="494">
        <v>7.6749999999999998</v>
      </c>
      <c r="G836" s="492">
        <v>-15.3</v>
      </c>
      <c r="H836" s="492">
        <v>-17.3</v>
      </c>
      <c r="I836" s="492">
        <v>-19.3</v>
      </c>
      <c r="J836" s="492">
        <v>-13.5</v>
      </c>
      <c r="K836" s="492">
        <v>-28</v>
      </c>
      <c r="L836" s="492">
        <v>-26.7</v>
      </c>
      <c r="M836" s="492">
        <v>-16.399999999999999</v>
      </c>
      <c r="N836" s="492">
        <v>-18.3</v>
      </c>
      <c r="O836" s="492">
        <v>-10.9</v>
      </c>
      <c r="P836" s="492">
        <v>-4.8</v>
      </c>
      <c r="Q836" s="492">
        <v>-9.5</v>
      </c>
      <c r="R836" s="492">
        <v>-14</v>
      </c>
      <c r="S836" s="492">
        <v>-18.7</v>
      </c>
    </row>
    <row r="837" spans="1:19">
      <c r="A837" s="491">
        <v>40875</v>
      </c>
      <c r="B837" s="494">
        <v>7.6619999999999999</v>
      </c>
      <c r="G837" s="492">
        <v>-15</v>
      </c>
      <c r="H837" s="492">
        <v>-17.100000000000001</v>
      </c>
      <c r="I837" s="492">
        <v>-19.2</v>
      </c>
      <c r="J837" s="492">
        <v>-13.4</v>
      </c>
      <c r="K837" s="492">
        <v>-27.6</v>
      </c>
      <c r="L837" s="492">
        <v>-26.6</v>
      </c>
      <c r="M837" s="492">
        <v>-16.3</v>
      </c>
      <c r="N837" s="492">
        <v>-18.3</v>
      </c>
      <c r="O837" s="492">
        <v>-10.9</v>
      </c>
      <c r="P837" s="492">
        <v>-4.9000000000000004</v>
      </c>
      <c r="Q837" s="492">
        <v>-9.4</v>
      </c>
      <c r="R837" s="492">
        <v>-14</v>
      </c>
      <c r="S837" s="492">
        <v>-18.5</v>
      </c>
    </row>
    <row r="838" spans="1:19">
      <c r="A838" s="491">
        <v>40872</v>
      </c>
      <c r="B838" s="494">
        <v>7.6920000000000002</v>
      </c>
      <c r="G838" s="492">
        <v>-14.2</v>
      </c>
      <c r="H838" s="492">
        <v>-16.399999999999999</v>
      </c>
      <c r="I838" s="492">
        <v>-18.7</v>
      </c>
      <c r="J838" s="492">
        <v>-13.2</v>
      </c>
      <c r="K838" s="492">
        <v>-26.5</v>
      </c>
      <c r="L838" s="492">
        <v>-25.9</v>
      </c>
      <c r="M838" s="492">
        <v>-16</v>
      </c>
      <c r="N838" s="492">
        <v>-18.3</v>
      </c>
      <c r="O838" s="492">
        <v>-11.1</v>
      </c>
      <c r="P838" s="492">
        <v>-5</v>
      </c>
      <c r="Q838" s="492">
        <v>-8.8000000000000007</v>
      </c>
      <c r="R838" s="492">
        <v>-13.4</v>
      </c>
      <c r="S838" s="492">
        <v>-17.8</v>
      </c>
    </row>
    <row r="839" spans="1:19">
      <c r="A839" s="491">
        <v>40870</v>
      </c>
      <c r="B839" s="494">
        <v>7.6210000000000004</v>
      </c>
      <c r="G839" s="492">
        <v>-15.7</v>
      </c>
      <c r="H839" s="492">
        <v>-17.399999999999999</v>
      </c>
      <c r="I839" s="492">
        <v>-19.399999999999999</v>
      </c>
      <c r="J839" s="492">
        <v>-13.7</v>
      </c>
      <c r="K839" s="492">
        <v>-28</v>
      </c>
      <c r="L839" s="492">
        <v>-26.6</v>
      </c>
      <c r="M839" s="492">
        <v>-16.5</v>
      </c>
      <c r="N839" s="492">
        <v>-18.100000000000001</v>
      </c>
      <c r="O839" s="492">
        <v>-10.7</v>
      </c>
      <c r="P839" s="492">
        <v>-4.8</v>
      </c>
      <c r="Q839" s="492">
        <v>-9.6999999999999993</v>
      </c>
      <c r="R839" s="492">
        <v>-14.3</v>
      </c>
      <c r="S839" s="492">
        <v>-19</v>
      </c>
    </row>
    <row r="840" spans="1:19">
      <c r="A840" s="491">
        <v>40869</v>
      </c>
      <c r="B840" s="494">
        <v>7.7140000000000004</v>
      </c>
      <c r="G840" s="492">
        <v>-15.5</v>
      </c>
      <c r="H840" s="492">
        <v>-17.3</v>
      </c>
      <c r="I840" s="492">
        <v>-19.3</v>
      </c>
      <c r="J840" s="492">
        <v>-13.6</v>
      </c>
      <c r="K840" s="492">
        <v>-28.1</v>
      </c>
      <c r="L840" s="492">
        <v>-26.6</v>
      </c>
      <c r="M840" s="492">
        <v>-16.399999999999999</v>
      </c>
      <c r="N840" s="492">
        <v>-18</v>
      </c>
      <c r="O840" s="492">
        <v>-10.7</v>
      </c>
      <c r="P840" s="492">
        <v>-4.8</v>
      </c>
      <c r="Q840" s="492">
        <v>-9.6</v>
      </c>
      <c r="R840" s="492">
        <v>-14.2</v>
      </c>
      <c r="S840" s="492">
        <v>-19</v>
      </c>
    </row>
    <row r="841" spans="1:19">
      <c r="A841" s="491">
        <v>40868</v>
      </c>
      <c r="B841" s="494">
        <v>7.7460000000000004</v>
      </c>
      <c r="G841" s="492">
        <v>-14.9</v>
      </c>
      <c r="H841" s="492">
        <v>-16.899999999999999</v>
      </c>
      <c r="I841" s="492">
        <v>-19.100000000000001</v>
      </c>
      <c r="J841" s="492">
        <v>-13.5</v>
      </c>
      <c r="K841" s="492">
        <v>-27.4</v>
      </c>
      <c r="L841" s="492">
        <v>-26.3</v>
      </c>
      <c r="M841" s="492">
        <v>-16.3</v>
      </c>
      <c r="N841" s="492">
        <v>-18.100000000000001</v>
      </c>
      <c r="O841" s="492">
        <v>-10.8</v>
      </c>
      <c r="P841" s="492">
        <v>-4.8</v>
      </c>
      <c r="Q841" s="492">
        <v>-9.1999999999999993</v>
      </c>
      <c r="R841" s="492">
        <v>-13.8</v>
      </c>
      <c r="S841" s="492">
        <v>-18.399999999999999</v>
      </c>
    </row>
    <row r="842" spans="1:19">
      <c r="A842" s="491">
        <v>40865</v>
      </c>
      <c r="B842" s="494">
        <v>7.8019999999999996</v>
      </c>
      <c r="G842" s="492">
        <v>-14.4</v>
      </c>
      <c r="H842" s="492">
        <v>-16.5</v>
      </c>
      <c r="I842" s="492">
        <v>-18.7</v>
      </c>
      <c r="J842" s="492">
        <v>-13.3</v>
      </c>
      <c r="K842" s="492">
        <v>-26.7</v>
      </c>
      <c r="L842" s="492">
        <v>-25.9</v>
      </c>
      <c r="M842" s="492">
        <v>-16.100000000000001</v>
      </c>
      <c r="N842" s="492">
        <v>-18.3</v>
      </c>
      <c r="O842" s="492">
        <v>-11</v>
      </c>
      <c r="P842" s="492">
        <v>-4.9000000000000004</v>
      </c>
      <c r="Q842" s="492">
        <v>-8.8000000000000007</v>
      </c>
      <c r="R842" s="492">
        <v>-13.4</v>
      </c>
      <c r="S842" s="492">
        <v>-18.100000000000001</v>
      </c>
    </row>
    <row r="843" spans="1:19">
      <c r="A843" s="491">
        <v>40864</v>
      </c>
      <c r="B843" s="494">
        <v>7.7750000000000004</v>
      </c>
      <c r="G843" s="492">
        <v>-15.5</v>
      </c>
      <c r="H843" s="492">
        <v>-17.2</v>
      </c>
      <c r="I843" s="492">
        <v>-19.2</v>
      </c>
      <c r="J843" s="492">
        <v>-13.6</v>
      </c>
      <c r="K843" s="492">
        <v>-27.7</v>
      </c>
      <c r="L843" s="492">
        <v>-26.4</v>
      </c>
      <c r="M843" s="492">
        <v>-16.399999999999999</v>
      </c>
      <c r="N843" s="492">
        <v>-18.2</v>
      </c>
      <c r="O843" s="492">
        <v>-10.8</v>
      </c>
      <c r="P843" s="492">
        <v>-4.8</v>
      </c>
      <c r="Q843" s="492">
        <v>-9.4</v>
      </c>
      <c r="R843" s="492">
        <v>-14</v>
      </c>
      <c r="S843" s="492">
        <v>-18.8</v>
      </c>
    </row>
    <row r="844" spans="1:19">
      <c r="A844" s="491">
        <v>40863</v>
      </c>
      <c r="B844" s="494">
        <v>7.8220000000000001</v>
      </c>
      <c r="G844" s="492">
        <v>-15</v>
      </c>
      <c r="H844" s="492">
        <v>-17</v>
      </c>
      <c r="I844" s="492">
        <v>-19.100000000000001</v>
      </c>
      <c r="J844" s="492">
        <v>-13.6</v>
      </c>
      <c r="K844" s="492">
        <v>-27.5</v>
      </c>
      <c r="L844" s="492">
        <v>-26.4</v>
      </c>
      <c r="M844" s="492">
        <v>-16.399999999999999</v>
      </c>
      <c r="N844" s="492">
        <v>-18.3</v>
      </c>
      <c r="O844" s="492">
        <v>-10.9</v>
      </c>
      <c r="P844" s="492">
        <v>-4.9000000000000004</v>
      </c>
      <c r="Q844" s="492">
        <v>-9.1999999999999993</v>
      </c>
      <c r="R844" s="492">
        <v>-13.7</v>
      </c>
      <c r="S844" s="492">
        <v>-18.600000000000001</v>
      </c>
    </row>
    <row r="845" spans="1:19">
      <c r="A845" s="491">
        <v>40862</v>
      </c>
      <c r="B845" s="494">
        <v>7.8449999999999998</v>
      </c>
      <c r="G845" s="492">
        <v>-14.6</v>
      </c>
      <c r="H845" s="492">
        <v>-16.899999999999999</v>
      </c>
      <c r="I845" s="492">
        <v>-19</v>
      </c>
      <c r="J845" s="492">
        <v>-13.4</v>
      </c>
      <c r="K845" s="492">
        <v>-27.3</v>
      </c>
      <c r="L845" s="492">
        <v>-26.2</v>
      </c>
      <c r="M845" s="492">
        <v>-16.3</v>
      </c>
      <c r="N845" s="492">
        <v>-18</v>
      </c>
      <c r="O845" s="492">
        <v>-10.7</v>
      </c>
      <c r="P845" s="492">
        <v>-4.8</v>
      </c>
      <c r="Q845" s="492">
        <v>-8.9</v>
      </c>
      <c r="R845" s="492">
        <v>-13.7</v>
      </c>
      <c r="S845" s="492">
        <v>-18.3</v>
      </c>
    </row>
    <row r="846" spans="1:19">
      <c r="A846" s="491">
        <v>40861</v>
      </c>
      <c r="B846" s="494">
        <v>7.8339999999999996</v>
      </c>
      <c r="G846" s="492">
        <v>-14.8</v>
      </c>
      <c r="H846" s="492">
        <v>-17.100000000000001</v>
      </c>
      <c r="I846" s="492">
        <v>-19.100000000000001</v>
      </c>
      <c r="J846" s="492">
        <v>-13.5</v>
      </c>
      <c r="K846" s="492">
        <v>-27.5</v>
      </c>
      <c r="L846" s="492">
        <v>-26.3</v>
      </c>
      <c r="M846" s="492">
        <v>-16.3</v>
      </c>
      <c r="N846" s="492">
        <v>-18</v>
      </c>
      <c r="O846" s="492">
        <v>-10.6</v>
      </c>
      <c r="P846" s="492">
        <v>-4.8</v>
      </c>
      <c r="Q846" s="492">
        <v>-8.9</v>
      </c>
      <c r="R846" s="492">
        <v>-13.7</v>
      </c>
      <c r="S846" s="492">
        <v>-18.3</v>
      </c>
    </row>
    <row r="847" spans="1:19">
      <c r="A847" s="491">
        <v>40857</v>
      </c>
      <c r="B847" s="494">
        <v>7.851</v>
      </c>
      <c r="G847" s="492">
        <v>-15.1</v>
      </c>
      <c r="H847" s="492">
        <v>-17.100000000000001</v>
      </c>
      <c r="I847" s="492">
        <v>-19.2</v>
      </c>
      <c r="J847" s="492">
        <v>-13.5</v>
      </c>
      <c r="K847" s="492">
        <v>-27.6</v>
      </c>
      <c r="L847" s="492">
        <v>-26.3</v>
      </c>
      <c r="M847" s="492">
        <v>-16.3</v>
      </c>
      <c r="N847" s="492">
        <v>-18.2</v>
      </c>
      <c r="O847" s="492">
        <v>-10.7</v>
      </c>
      <c r="P847" s="492">
        <v>-4.8</v>
      </c>
      <c r="Q847" s="492">
        <v>-9</v>
      </c>
      <c r="R847" s="492">
        <v>-13.6</v>
      </c>
      <c r="S847" s="492">
        <v>-18.399999999999999</v>
      </c>
    </row>
    <row r="848" spans="1:19">
      <c r="A848" s="491">
        <v>40856</v>
      </c>
      <c r="B848" s="494">
        <v>7.8179999999999996</v>
      </c>
      <c r="G848" s="492">
        <v>-15.5</v>
      </c>
      <c r="H848" s="492">
        <v>-17.2</v>
      </c>
      <c r="I848" s="492">
        <v>-19</v>
      </c>
      <c r="J848" s="492">
        <v>-13.4</v>
      </c>
      <c r="K848" s="492">
        <v>-27.6</v>
      </c>
      <c r="L848" s="492">
        <v>-25.9</v>
      </c>
      <c r="M848" s="492">
        <v>-16.100000000000001</v>
      </c>
      <c r="N848" s="492">
        <v>-17.5</v>
      </c>
      <c r="O848" s="492">
        <v>-10.3</v>
      </c>
      <c r="P848" s="492">
        <v>-4.5999999999999996</v>
      </c>
      <c r="Q848" s="492">
        <v>-9.3000000000000007</v>
      </c>
      <c r="R848" s="492">
        <v>-13.6</v>
      </c>
      <c r="S848" s="492">
        <v>-18.3</v>
      </c>
    </row>
    <row r="849" spans="1:19">
      <c r="A849" s="491">
        <v>40855</v>
      </c>
      <c r="B849" s="494">
        <v>7.8570000000000002</v>
      </c>
      <c r="G849" s="492">
        <v>-15.1</v>
      </c>
      <c r="H849" s="492">
        <v>-17.2</v>
      </c>
      <c r="I849" s="492">
        <v>-19.2</v>
      </c>
      <c r="J849" s="492">
        <v>-13.3</v>
      </c>
      <c r="K849" s="492">
        <v>-27.8</v>
      </c>
      <c r="L849" s="492">
        <v>-26.2</v>
      </c>
      <c r="M849" s="492">
        <v>-16</v>
      </c>
      <c r="N849" s="492">
        <v>-17.600000000000001</v>
      </c>
      <c r="O849" s="492">
        <v>-10.3</v>
      </c>
      <c r="P849" s="492">
        <v>-4.5999999999999996</v>
      </c>
      <c r="Q849" s="492">
        <v>-9</v>
      </c>
      <c r="R849" s="492">
        <v>-13.7</v>
      </c>
      <c r="S849" s="492">
        <v>-18.3</v>
      </c>
    </row>
    <row r="850" spans="1:19">
      <c r="A850" s="491">
        <v>40854</v>
      </c>
      <c r="B850" s="494">
        <v>7.81</v>
      </c>
      <c r="G850" s="492">
        <v>-16</v>
      </c>
      <c r="H850" s="492">
        <v>-17.8</v>
      </c>
      <c r="I850" s="492">
        <v>-19.600000000000001</v>
      </c>
      <c r="J850" s="492">
        <v>-13.5</v>
      </c>
      <c r="K850" s="492">
        <v>-28.8</v>
      </c>
      <c r="L850" s="492">
        <v>-26.7</v>
      </c>
      <c r="M850" s="492">
        <v>-16.100000000000001</v>
      </c>
      <c r="N850" s="492">
        <v>-17.600000000000001</v>
      </c>
      <c r="O850" s="492">
        <v>-10.1</v>
      </c>
      <c r="P850" s="492">
        <v>-4.5</v>
      </c>
      <c r="Q850" s="492">
        <v>-9.6999999999999993</v>
      </c>
      <c r="R850" s="492">
        <v>-14.3</v>
      </c>
      <c r="S850" s="492">
        <v>-18.899999999999999</v>
      </c>
    </row>
    <row r="851" spans="1:19">
      <c r="A851" s="491">
        <v>40851</v>
      </c>
      <c r="B851" s="494">
        <v>7.8440000000000003</v>
      </c>
      <c r="G851" s="492">
        <v>-15.8</v>
      </c>
      <c r="H851" s="492">
        <v>-17.7</v>
      </c>
      <c r="I851" s="492">
        <v>-19.399999999999999</v>
      </c>
      <c r="J851" s="492">
        <v>-13.2</v>
      </c>
      <c r="K851" s="492">
        <v>-28.5</v>
      </c>
      <c r="L851" s="492">
        <v>-26.6</v>
      </c>
      <c r="M851" s="492">
        <v>-16</v>
      </c>
      <c r="N851" s="492">
        <v>-17.5</v>
      </c>
      <c r="O851" s="492">
        <v>-10.1</v>
      </c>
      <c r="P851" s="492">
        <v>-4.5</v>
      </c>
      <c r="Q851" s="492">
        <v>-9.6</v>
      </c>
      <c r="R851" s="492">
        <v>-14.1</v>
      </c>
      <c r="S851" s="492">
        <v>-18.7</v>
      </c>
    </row>
    <row r="852" spans="1:19">
      <c r="A852" s="491">
        <v>40850</v>
      </c>
      <c r="B852" s="494">
        <v>7.88</v>
      </c>
      <c r="G852" s="492">
        <v>-15.1</v>
      </c>
      <c r="H852" s="492">
        <v>-17.600000000000001</v>
      </c>
      <c r="I852" s="492">
        <v>-19</v>
      </c>
      <c r="J852" s="492">
        <v>-13.1</v>
      </c>
      <c r="K852" s="492">
        <v>-27.8</v>
      </c>
      <c r="L852" s="492">
        <v>-26.6</v>
      </c>
      <c r="M852" s="492">
        <v>-15.8</v>
      </c>
      <c r="N852" s="492">
        <v>-17.600000000000001</v>
      </c>
      <c r="O852" s="492">
        <v>-10.3</v>
      </c>
      <c r="P852" s="492">
        <v>-4.5999999999999996</v>
      </c>
      <c r="Q852" s="492">
        <v>-9.3000000000000007</v>
      </c>
      <c r="R852" s="492">
        <v>-14.1</v>
      </c>
      <c r="S852" s="492">
        <v>-18.5</v>
      </c>
    </row>
    <row r="853" spans="1:19">
      <c r="A853" s="491">
        <v>40849</v>
      </c>
      <c r="B853" s="494">
        <v>7.8150000000000004</v>
      </c>
      <c r="G853" s="492">
        <v>-16.8</v>
      </c>
      <c r="H853" s="492">
        <v>-18.600000000000001</v>
      </c>
      <c r="I853" s="492">
        <v>-20</v>
      </c>
      <c r="J853" s="492">
        <v>-13.4</v>
      </c>
      <c r="K853" s="492">
        <v>-29.5</v>
      </c>
      <c r="L853" s="492">
        <v>-27.6</v>
      </c>
      <c r="M853" s="492">
        <v>-16.100000000000001</v>
      </c>
      <c r="N853" s="492">
        <v>-17.100000000000001</v>
      </c>
      <c r="O853" s="492">
        <v>-9.8000000000000007</v>
      </c>
      <c r="P853" s="492">
        <v>-4.4000000000000004</v>
      </c>
      <c r="Q853" s="492">
        <v>-10.5</v>
      </c>
      <c r="R853" s="492">
        <v>-15.2</v>
      </c>
      <c r="S853" s="492">
        <v>-19.5</v>
      </c>
    </row>
    <row r="854" spans="1:19">
      <c r="A854" s="491">
        <v>40848</v>
      </c>
      <c r="B854" s="494">
        <v>7.8019999999999996</v>
      </c>
      <c r="G854" s="492">
        <v>-16.7</v>
      </c>
      <c r="H854" s="492">
        <v>-18.600000000000001</v>
      </c>
      <c r="I854" s="492">
        <v>-20</v>
      </c>
      <c r="J854" s="492">
        <v>-13.3</v>
      </c>
      <c r="K854" s="492">
        <v>-29.4</v>
      </c>
      <c r="L854" s="492">
        <v>-27.6</v>
      </c>
      <c r="M854" s="492">
        <v>-15.9</v>
      </c>
      <c r="N854" s="492">
        <v>-16.899999999999999</v>
      </c>
      <c r="O854" s="492">
        <v>-9.6999999999999993</v>
      </c>
      <c r="P854" s="492">
        <v>-4.3</v>
      </c>
      <c r="Q854" s="492">
        <v>-10.7</v>
      </c>
      <c r="R854" s="492">
        <v>-15.5</v>
      </c>
      <c r="S854" s="492">
        <v>-19.5</v>
      </c>
    </row>
    <row r="855" spans="1:19">
      <c r="A855" s="491">
        <v>40847</v>
      </c>
      <c r="B855" s="494">
        <v>7.9560000000000004</v>
      </c>
      <c r="G855" s="492">
        <v>-14.9</v>
      </c>
      <c r="H855" s="492">
        <v>-17.7</v>
      </c>
      <c r="I855" s="492">
        <v>-19.3</v>
      </c>
      <c r="J855" s="492">
        <v>-13.4</v>
      </c>
      <c r="K855" s="492">
        <v>-28.2</v>
      </c>
      <c r="L855" s="492">
        <v>-26.9</v>
      </c>
      <c r="M855" s="492">
        <v>-16.3</v>
      </c>
      <c r="N855" s="492">
        <v>-17.5</v>
      </c>
      <c r="O855" s="492">
        <v>-10.3</v>
      </c>
      <c r="P855" s="492">
        <v>-4.7</v>
      </c>
      <c r="Q855" s="492">
        <v>-9.1</v>
      </c>
      <c r="R855" s="492">
        <v>-14.2</v>
      </c>
      <c r="S855" s="492">
        <v>-18.899999999999999</v>
      </c>
    </row>
    <row r="856" spans="1:19">
      <c r="A856" s="491">
        <v>40844</v>
      </c>
      <c r="B856" s="494">
        <v>8.0310000000000006</v>
      </c>
      <c r="G856" s="492">
        <v>-13.1</v>
      </c>
      <c r="H856" s="492">
        <v>-16.600000000000001</v>
      </c>
      <c r="I856" s="492">
        <v>-18.7</v>
      </c>
      <c r="J856" s="492">
        <v>-13</v>
      </c>
      <c r="K856" s="492">
        <v>-26.4</v>
      </c>
      <c r="L856" s="492">
        <v>-26.2</v>
      </c>
      <c r="M856" s="492">
        <v>-15.9</v>
      </c>
      <c r="N856" s="492">
        <v>-18</v>
      </c>
      <c r="O856" s="492">
        <v>-10.8</v>
      </c>
      <c r="P856" s="492">
        <v>-5</v>
      </c>
      <c r="Q856" s="492">
        <v>-7.7</v>
      </c>
      <c r="R856" s="492">
        <v>-13.2</v>
      </c>
      <c r="S856" s="492">
        <v>-17.7</v>
      </c>
    </row>
    <row r="857" spans="1:19">
      <c r="A857" s="491">
        <v>40843</v>
      </c>
      <c r="B857" s="494">
        <v>8.0850000000000009</v>
      </c>
      <c r="G857" s="492">
        <v>-11.4</v>
      </c>
      <c r="H857" s="492">
        <v>-15.3</v>
      </c>
      <c r="I857" s="492">
        <v>-17.8</v>
      </c>
      <c r="J857" s="492">
        <v>-12.4</v>
      </c>
      <c r="K857" s="492">
        <v>-24.4</v>
      </c>
      <c r="L857" s="492">
        <v>-25</v>
      </c>
      <c r="M857" s="492">
        <v>-15.3</v>
      </c>
      <c r="N857" s="492">
        <v>-18.100000000000001</v>
      </c>
      <c r="O857" s="492">
        <v>-11.1</v>
      </c>
      <c r="P857" s="492">
        <v>-5.2</v>
      </c>
      <c r="Q857" s="492">
        <v>-6.6</v>
      </c>
      <c r="R857" s="492">
        <v>-12.1</v>
      </c>
      <c r="S857" s="492">
        <v>-16.399999999999999</v>
      </c>
    </row>
    <row r="858" spans="1:19">
      <c r="A858" s="491">
        <v>40842</v>
      </c>
      <c r="B858" s="494">
        <v>7.968</v>
      </c>
      <c r="G858" s="492">
        <v>-13.4</v>
      </c>
      <c r="H858" s="492">
        <v>-16.7</v>
      </c>
      <c r="I858" s="492">
        <v>-18.5</v>
      </c>
      <c r="J858" s="492">
        <v>-13</v>
      </c>
      <c r="K858" s="492">
        <v>-26.4</v>
      </c>
      <c r="L858" s="492">
        <v>-26</v>
      </c>
      <c r="M858" s="492">
        <v>-15.9</v>
      </c>
      <c r="N858" s="492">
        <v>-17.8</v>
      </c>
      <c r="O858" s="492">
        <v>-10.6</v>
      </c>
      <c r="P858" s="492">
        <v>-4.9000000000000004</v>
      </c>
      <c r="Q858" s="492">
        <v>-8.1</v>
      </c>
      <c r="R858" s="492">
        <v>-13.3</v>
      </c>
      <c r="S858" s="492">
        <v>-17.899999999999999</v>
      </c>
    </row>
    <row r="859" spans="1:19">
      <c r="A859" s="491">
        <v>40841</v>
      </c>
      <c r="B859" s="494">
        <v>7.92</v>
      </c>
      <c r="G859" s="492">
        <v>-14.3</v>
      </c>
      <c r="H859" s="492">
        <v>-17.399999999999999</v>
      </c>
      <c r="I859" s="492">
        <v>-19</v>
      </c>
      <c r="J859" s="492">
        <v>-13.3</v>
      </c>
      <c r="K859" s="492">
        <v>-27.5</v>
      </c>
      <c r="L859" s="492">
        <v>-26.6</v>
      </c>
      <c r="M859" s="492">
        <v>-16.100000000000001</v>
      </c>
      <c r="N859" s="492">
        <v>-17.5</v>
      </c>
      <c r="O859" s="492">
        <v>-10.3</v>
      </c>
      <c r="P859" s="492">
        <v>-4.7</v>
      </c>
      <c r="Q859" s="492">
        <v>-8.8000000000000007</v>
      </c>
      <c r="R859" s="492">
        <v>-14</v>
      </c>
      <c r="S859" s="492">
        <v>-18.7</v>
      </c>
    </row>
    <row r="860" spans="1:19">
      <c r="A860" s="491">
        <v>40840</v>
      </c>
      <c r="B860" s="494">
        <v>7.9779999999999998</v>
      </c>
      <c r="G860" s="492">
        <v>-12.7</v>
      </c>
      <c r="H860" s="492">
        <v>-16.3</v>
      </c>
      <c r="I860" s="492">
        <v>-18.3</v>
      </c>
      <c r="J860" s="492">
        <v>-12.8</v>
      </c>
      <c r="K860" s="492">
        <v>-25.8</v>
      </c>
      <c r="L860" s="492">
        <v>-25.7</v>
      </c>
      <c r="M860" s="492">
        <v>-15.7</v>
      </c>
      <c r="N860" s="492">
        <v>-17.600000000000001</v>
      </c>
      <c r="O860" s="492">
        <v>-10.5</v>
      </c>
      <c r="P860" s="492">
        <v>-4.9000000000000004</v>
      </c>
      <c r="Q860" s="492">
        <v>-7.8</v>
      </c>
      <c r="R860" s="492">
        <v>-13.2</v>
      </c>
      <c r="S860" s="492">
        <v>-17.8</v>
      </c>
    </row>
    <row r="861" spans="1:19">
      <c r="A861" s="491">
        <v>40837</v>
      </c>
      <c r="B861" s="494">
        <v>7.9530000000000003</v>
      </c>
      <c r="G861" s="492">
        <v>-13.6</v>
      </c>
      <c r="H861" s="492">
        <v>-16.899999999999999</v>
      </c>
      <c r="I861" s="492">
        <v>-18.5</v>
      </c>
      <c r="J861" s="492">
        <v>-13</v>
      </c>
      <c r="K861" s="492">
        <v>-26.7</v>
      </c>
      <c r="L861" s="492">
        <v>-26.2</v>
      </c>
      <c r="M861" s="492">
        <v>-16</v>
      </c>
      <c r="N861" s="492">
        <v>-18.399999999999999</v>
      </c>
      <c r="O861" s="492">
        <v>-11</v>
      </c>
      <c r="P861" s="492">
        <v>-5</v>
      </c>
      <c r="Q861" s="492">
        <v>-8.3000000000000007</v>
      </c>
      <c r="R861" s="492">
        <v>-13.5</v>
      </c>
      <c r="S861" s="492">
        <v>-18.3</v>
      </c>
    </row>
    <row r="862" spans="1:19">
      <c r="A862" s="491">
        <v>40836</v>
      </c>
      <c r="B862" s="494">
        <v>7.9349999999999996</v>
      </c>
      <c r="G862" s="492">
        <v>-13.3</v>
      </c>
      <c r="H862" s="492">
        <v>-16.600000000000001</v>
      </c>
      <c r="I862" s="492">
        <v>-18.3</v>
      </c>
      <c r="J862" s="492">
        <v>-12.9</v>
      </c>
      <c r="K862" s="492">
        <v>-26.2</v>
      </c>
      <c r="L862" s="492">
        <v>-25.9</v>
      </c>
      <c r="M862" s="492">
        <v>-15.9</v>
      </c>
      <c r="N862" s="492">
        <v>-18.3</v>
      </c>
      <c r="O862" s="492">
        <v>-10.9</v>
      </c>
      <c r="P862" s="492">
        <v>-5</v>
      </c>
      <c r="Q862" s="492">
        <v>-8.1</v>
      </c>
      <c r="R862" s="492">
        <v>-13.3</v>
      </c>
      <c r="S862" s="492">
        <v>-18</v>
      </c>
    </row>
    <row r="863" spans="1:19">
      <c r="A863" s="491">
        <v>40835</v>
      </c>
      <c r="B863" s="494">
        <v>7.9240000000000004</v>
      </c>
      <c r="G863" s="492">
        <v>-13.8</v>
      </c>
      <c r="H863" s="492">
        <v>-17</v>
      </c>
      <c r="I863" s="492">
        <v>-18.600000000000001</v>
      </c>
      <c r="J863" s="492">
        <v>-13.1</v>
      </c>
      <c r="K863" s="492">
        <v>-26.8</v>
      </c>
      <c r="L863" s="492">
        <v>-26.3</v>
      </c>
      <c r="M863" s="492">
        <v>-16.100000000000001</v>
      </c>
      <c r="N863" s="492">
        <v>-18.100000000000001</v>
      </c>
      <c r="O863" s="492">
        <v>-10.7</v>
      </c>
      <c r="P863" s="492">
        <v>-5</v>
      </c>
      <c r="Q863" s="492">
        <v>-8.4</v>
      </c>
      <c r="R863" s="492">
        <v>-13.6</v>
      </c>
      <c r="S863" s="492">
        <v>-18.399999999999999</v>
      </c>
    </row>
    <row r="864" spans="1:19">
      <c r="A864" s="491">
        <v>40834</v>
      </c>
      <c r="B864" s="494">
        <v>7.923</v>
      </c>
      <c r="G864" s="492">
        <v>-14.1</v>
      </c>
      <c r="H864" s="492">
        <v>-17.2</v>
      </c>
      <c r="I864" s="492">
        <v>-18.7</v>
      </c>
      <c r="J864" s="492">
        <v>-13.2</v>
      </c>
      <c r="K864" s="492">
        <v>-27.1</v>
      </c>
      <c r="L864" s="492">
        <v>-26.5</v>
      </c>
      <c r="M864" s="492">
        <v>-16.100000000000001</v>
      </c>
      <c r="N864" s="492">
        <v>-18.100000000000001</v>
      </c>
      <c r="O864" s="492">
        <v>-10.7</v>
      </c>
      <c r="P864" s="492">
        <v>-4.9000000000000004</v>
      </c>
      <c r="Q864" s="492">
        <v>-8.5</v>
      </c>
      <c r="R864" s="492">
        <v>-13.8</v>
      </c>
      <c r="S864" s="492">
        <v>-18.5</v>
      </c>
    </row>
    <row r="865" spans="1:19">
      <c r="A865" s="491">
        <v>40833</v>
      </c>
      <c r="B865" s="494">
        <v>7.9420000000000002</v>
      </c>
      <c r="G865" s="492">
        <v>-13.2</v>
      </c>
      <c r="H865" s="492">
        <v>-16.600000000000001</v>
      </c>
      <c r="I865" s="492">
        <v>-18.3</v>
      </c>
      <c r="J865" s="492">
        <v>-12.9</v>
      </c>
      <c r="K865" s="492">
        <v>-26.1</v>
      </c>
      <c r="L865" s="492">
        <v>-25.9</v>
      </c>
      <c r="M865" s="492">
        <v>-15.9</v>
      </c>
      <c r="N865" s="492">
        <v>-18.2</v>
      </c>
      <c r="O865" s="492">
        <v>-10.9</v>
      </c>
      <c r="P865" s="492">
        <v>-5</v>
      </c>
      <c r="Q865" s="492">
        <v>-7.8</v>
      </c>
      <c r="R865" s="492">
        <v>-13.2</v>
      </c>
      <c r="S865" s="492">
        <v>-17.7</v>
      </c>
    </row>
    <row r="866" spans="1:19">
      <c r="A866" s="491">
        <v>40830</v>
      </c>
      <c r="B866" s="494">
        <v>7.9950000000000001</v>
      </c>
      <c r="G866" s="492">
        <v>-12.3</v>
      </c>
      <c r="H866" s="492">
        <v>-15.9</v>
      </c>
      <c r="I866" s="492">
        <v>-17.899999999999999</v>
      </c>
      <c r="J866" s="492">
        <v>-12.6</v>
      </c>
      <c r="K866" s="492">
        <v>-25</v>
      </c>
      <c r="L866" s="492">
        <v>-25.4</v>
      </c>
      <c r="M866" s="492">
        <v>-15.6</v>
      </c>
      <c r="N866" s="492">
        <v>-18.399999999999999</v>
      </c>
      <c r="O866" s="492">
        <v>-11.1</v>
      </c>
      <c r="P866" s="492">
        <v>-5.2</v>
      </c>
      <c r="Q866" s="492">
        <v>-7.1</v>
      </c>
      <c r="R866" s="492">
        <v>-12.5</v>
      </c>
      <c r="S866" s="492">
        <v>-17</v>
      </c>
    </row>
    <row r="867" spans="1:19">
      <c r="A867" s="491">
        <v>40829</v>
      </c>
      <c r="B867" s="494">
        <v>7.9359999999999999</v>
      </c>
      <c r="G867" s="492">
        <v>-13.6</v>
      </c>
      <c r="H867" s="492">
        <v>-16.899999999999999</v>
      </c>
      <c r="I867" s="492">
        <v>-18.5</v>
      </c>
      <c r="J867" s="492">
        <v>-13.1</v>
      </c>
      <c r="K867" s="492">
        <v>-26.4</v>
      </c>
      <c r="L867" s="492">
        <v>-26.2</v>
      </c>
      <c r="M867" s="492">
        <v>-16.100000000000001</v>
      </c>
      <c r="N867" s="492">
        <v>-18.600000000000001</v>
      </c>
      <c r="O867" s="492">
        <v>-11</v>
      </c>
      <c r="P867" s="492">
        <v>-5</v>
      </c>
      <c r="Q867" s="492">
        <v>-8.1</v>
      </c>
      <c r="R867" s="492">
        <v>-13.4</v>
      </c>
      <c r="S867" s="492">
        <v>-18.100000000000001</v>
      </c>
    </row>
    <row r="868" spans="1:19">
      <c r="A868" s="491">
        <v>40828</v>
      </c>
      <c r="B868" s="494">
        <v>7.9720000000000004</v>
      </c>
      <c r="G868" s="492">
        <v>-13</v>
      </c>
      <c r="H868" s="492">
        <v>-16.7</v>
      </c>
      <c r="I868" s="492">
        <v>-18.399999999999999</v>
      </c>
      <c r="J868" s="492">
        <v>-13</v>
      </c>
      <c r="K868" s="492">
        <v>-25.9</v>
      </c>
      <c r="L868" s="492">
        <v>-26.1</v>
      </c>
      <c r="M868" s="492">
        <v>-16</v>
      </c>
      <c r="N868" s="492">
        <v>-18.8</v>
      </c>
      <c r="O868" s="492">
        <v>-11.2</v>
      </c>
      <c r="P868" s="492">
        <v>-5.2</v>
      </c>
      <c r="Q868" s="492">
        <v>-7.5</v>
      </c>
      <c r="R868" s="492">
        <v>-12.9</v>
      </c>
      <c r="S868" s="492">
        <v>-17.399999999999999</v>
      </c>
    </row>
    <row r="869" spans="1:19">
      <c r="A869" s="491">
        <v>40827</v>
      </c>
      <c r="B869" s="494">
        <v>7.9619999999999997</v>
      </c>
      <c r="G869" s="492">
        <v>-13.4</v>
      </c>
      <c r="H869" s="492">
        <v>-16.899999999999999</v>
      </c>
      <c r="I869" s="492">
        <v>-18.600000000000001</v>
      </c>
      <c r="J869" s="492">
        <v>-13.1</v>
      </c>
      <c r="K869" s="492">
        <v>-26.2</v>
      </c>
      <c r="L869" s="492">
        <v>-26.3</v>
      </c>
      <c r="M869" s="492">
        <v>-16</v>
      </c>
      <c r="N869" s="492">
        <v>-18.8</v>
      </c>
      <c r="O869" s="492">
        <v>-11.2</v>
      </c>
      <c r="P869" s="492">
        <v>-5.0999999999999996</v>
      </c>
      <c r="Q869" s="492">
        <v>-7.6</v>
      </c>
      <c r="R869" s="492">
        <v>-13.1</v>
      </c>
      <c r="S869" s="492">
        <v>-17.5</v>
      </c>
    </row>
    <row r="870" spans="1:19">
      <c r="A870" s="491">
        <v>40823</v>
      </c>
      <c r="B870" s="494">
        <v>7.9279999999999999</v>
      </c>
      <c r="G870" s="492">
        <v>-13.4</v>
      </c>
      <c r="H870" s="492">
        <v>-16.600000000000001</v>
      </c>
      <c r="I870" s="492">
        <v>-18.100000000000001</v>
      </c>
      <c r="J870" s="492">
        <v>-12.8</v>
      </c>
      <c r="K870" s="492">
        <v>-25.8</v>
      </c>
      <c r="L870" s="492">
        <v>-25.6</v>
      </c>
      <c r="M870" s="492">
        <v>-15.6</v>
      </c>
      <c r="N870" s="492">
        <v>-18.100000000000001</v>
      </c>
      <c r="O870" s="492">
        <v>-10.7</v>
      </c>
      <c r="P870" s="492">
        <v>-4.9000000000000004</v>
      </c>
      <c r="Q870" s="492">
        <v>-7.7</v>
      </c>
      <c r="R870" s="492">
        <v>-12.9</v>
      </c>
      <c r="S870" s="492">
        <v>-17.2</v>
      </c>
    </row>
    <row r="871" spans="1:19">
      <c r="A871" s="491">
        <v>40822</v>
      </c>
      <c r="B871" s="494">
        <v>7.87</v>
      </c>
      <c r="G871" s="492">
        <v>-16</v>
      </c>
      <c r="H871" s="492">
        <v>-18.7</v>
      </c>
      <c r="I871" s="492">
        <v>-19.7</v>
      </c>
      <c r="J871" s="492">
        <v>-13.3</v>
      </c>
      <c r="K871" s="492">
        <v>-29</v>
      </c>
      <c r="L871" s="492">
        <v>-27.6</v>
      </c>
      <c r="M871" s="492">
        <v>-16.100000000000001</v>
      </c>
      <c r="N871" s="492">
        <v>-17.8</v>
      </c>
      <c r="O871" s="492">
        <v>-10.3</v>
      </c>
      <c r="P871" s="492">
        <v>-4.5999999999999996</v>
      </c>
      <c r="Q871" s="492">
        <v>-8.8000000000000007</v>
      </c>
      <c r="R871" s="492">
        <v>-13.9</v>
      </c>
      <c r="S871" s="492">
        <v>-18.3</v>
      </c>
    </row>
    <row r="872" spans="1:19">
      <c r="A872" s="491">
        <v>40821</v>
      </c>
      <c r="B872" s="494">
        <v>7.827</v>
      </c>
      <c r="G872" s="492">
        <v>-17.100000000000001</v>
      </c>
      <c r="H872" s="492">
        <v>-19.399999999999999</v>
      </c>
      <c r="I872" s="492">
        <v>-20.399999999999999</v>
      </c>
      <c r="J872" s="492">
        <v>-13.5</v>
      </c>
      <c r="K872" s="492">
        <v>-30.1</v>
      </c>
      <c r="L872" s="492">
        <v>-28.4</v>
      </c>
      <c r="M872" s="492">
        <v>-16.399999999999999</v>
      </c>
      <c r="N872" s="492">
        <v>-17.8</v>
      </c>
      <c r="O872" s="492">
        <v>-10.1</v>
      </c>
      <c r="P872" s="492">
        <v>-4.5</v>
      </c>
      <c r="Q872" s="492">
        <v>-9.6</v>
      </c>
      <c r="R872" s="492">
        <v>-14.7</v>
      </c>
      <c r="S872" s="492">
        <v>-19.7</v>
      </c>
    </row>
    <row r="873" spans="1:19">
      <c r="A873" s="491">
        <v>40820</v>
      </c>
      <c r="B873" s="494">
        <v>7.7359999999999998</v>
      </c>
      <c r="G873" s="492">
        <v>-18.5</v>
      </c>
      <c r="H873" s="492">
        <v>-20.399999999999999</v>
      </c>
      <c r="I873" s="492">
        <v>-21.1</v>
      </c>
      <c r="J873" s="492">
        <v>-13.7</v>
      </c>
      <c r="K873" s="492">
        <v>-31.7</v>
      </c>
      <c r="L873" s="492">
        <v>-29.2</v>
      </c>
      <c r="M873" s="492">
        <v>-16.399999999999999</v>
      </c>
      <c r="N873" s="492">
        <v>-17.399999999999999</v>
      </c>
      <c r="O873" s="492">
        <v>-9.8000000000000007</v>
      </c>
      <c r="P873" s="492">
        <v>-4.3</v>
      </c>
      <c r="Q873" s="492">
        <v>-10.7</v>
      </c>
      <c r="R873" s="492">
        <v>-15.8</v>
      </c>
      <c r="S873" s="492">
        <v>-20.6</v>
      </c>
    </row>
    <row r="874" spans="1:19">
      <c r="A874" s="491">
        <v>40819</v>
      </c>
      <c r="B874" s="494">
        <v>7.7210000000000001</v>
      </c>
      <c r="G874" s="492">
        <v>-19.100000000000001</v>
      </c>
      <c r="H874" s="492">
        <v>-20.7</v>
      </c>
      <c r="I874" s="492">
        <v>-21.4</v>
      </c>
      <c r="J874" s="492">
        <v>-13.6</v>
      </c>
      <c r="K874" s="492">
        <v>-32.200000000000003</v>
      </c>
      <c r="L874" s="492">
        <v>-29.3</v>
      </c>
      <c r="M874" s="492">
        <v>-16.2</v>
      </c>
      <c r="N874" s="492">
        <v>-17.2</v>
      </c>
      <c r="O874" s="492">
        <v>-9.6</v>
      </c>
      <c r="P874" s="492">
        <v>-4.2</v>
      </c>
      <c r="Q874" s="492">
        <v>-11.1</v>
      </c>
      <c r="R874" s="492">
        <v>-16.2</v>
      </c>
      <c r="S874" s="492">
        <v>-21</v>
      </c>
    </row>
    <row r="875" spans="1:19">
      <c r="A875" s="491">
        <v>40816</v>
      </c>
      <c r="B875" s="494">
        <v>7.7809999999999997</v>
      </c>
      <c r="G875" s="492">
        <v>-18.2</v>
      </c>
      <c r="H875" s="492">
        <v>-20.3</v>
      </c>
      <c r="I875" s="492">
        <v>-21</v>
      </c>
      <c r="J875" s="492">
        <v>-13.8</v>
      </c>
      <c r="K875" s="492">
        <v>-31.6</v>
      </c>
      <c r="L875" s="492">
        <v>-28.8</v>
      </c>
      <c r="M875" s="492">
        <v>-16.399999999999999</v>
      </c>
      <c r="N875" s="492">
        <v>-17.399999999999999</v>
      </c>
      <c r="O875" s="492">
        <v>-9.9</v>
      </c>
      <c r="P875" s="492">
        <v>-4.3</v>
      </c>
      <c r="Q875" s="492">
        <v>-10.1</v>
      </c>
      <c r="R875" s="492">
        <v>-15.4</v>
      </c>
      <c r="S875" s="492">
        <v>-21</v>
      </c>
    </row>
    <row r="876" spans="1:19">
      <c r="A876" s="491">
        <v>40815</v>
      </c>
      <c r="B876" s="494">
        <v>7.8540000000000001</v>
      </c>
      <c r="G876" s="492">
        <v>-17.7</v>
      </c>
      <c r="H876" s="492">
        <v>-20</v>
      </c>
      <c r="I876" s="492">
        <v>-20.7</v>
      </c>
      <c r="J876" s="492">
        <v>-13.9</v>
      </c>
      <c r="K876" s="492">
        <v>-31.1</v>
      </c>
      <c r="L876" s="492">
        <v>-28.6</v>
      </c>
      <c r="M876" s="492">
        <v>-16.5</v>
      </c>
      <c r="N876" s="492">
        <v>-17.5</v>
      </c>
      <c r="O876" s="492">
        <v>-10</v>
      </c>
      <c r="P876" s="492">
        <v>-4.4000000000000004</v>
      </c>
      <c r="Q876" s="492">
        <v>-9.5</v>
      </c>
      <c r="R876" s="492">
        <v>-14.8</v>
      </c>
      <c r="S876" s="492">
        <v>-20.100000000000001</v>
      </c>
    </row>
    <row r="877" spans="1:19">
      <c r="A877" s="491">
        <v>40814</v>
      </c>
      <c r="B877" s="494">
        <v>7.92</v>
      </c>
      <c r="G877" s="492">
        <v>-16.100000000000001</v>
      </c>
      <c r="H877" s="492">
        <v>-19.100000000000001</v>
      </c>
      <c r="I877" s="492">
        <v>-20.100000000000001</v>
      </c>
      <c r="J877" s="492">
        <v>-13.6</v>
      </c>
      <c r="K877" s="492">
        <v>-29.7</v>
      </c>
      <c r="L877" s="492">
        <v>-28.1</v>
      </c>
      <c r="M877" s="492">
        <v>-16.399999999999999</v>
      </c>
      <c r="N877" s="492">
        <v>-18</v>
      </c>
      <c r="O877" s="492">
        <v>-10.5</v>
      </c>
      <c r="P877" s="492">
        <v>-4.7</v>
      </c>
      <c r="Q877" s="492">
        <v>-8.4</v>
      </c>
      <c r="R877" s="492">
        <v>-14</v>
      </c>
      <c r="S877" s="492">
        <v>-18.8</v>
      </c>
    </row>
    <row r="878" spans="1:19">
      <c r="A878" s="491">
        <v>40813</v>
      </c>
      <c r="B878" s="494">
        <v>7.923</v>
      </c>
      <c r="G878" s="492">
        <v>-16</v>
      </c>
      <c r="H878" s="492">
        <v>-19.2</v>
      </c>
      <c r="I878" s="492">
        <v>-20.2</v>
      </c>
      <c r="J878" s="492">
        <v>-13.6</v>
      </c>
      <c r="K878" s="492">
        <v>-29.7</v>
      </c>
      <c r="L878" s="492">
        <v>-28.2</v>
      </c>
      <c r="M878" s="492">
        <v>-16.3</v>
      </c>
      <c r="N878" s="492">
        <v>-17.899999999999999</v>
      </c>
      <c r="O878" s="492">
        <v>-10.4</v>
      </c>
      <c r="P878" s="492">
        <v>-4.5999999999999996</v>
      </c>
      <c r="Q878" s="492">
        <v>-8.4</v>
      </c>
      <c r="R878" s="492">
        <v>-14.2</v>
      </c>
      <c r="S878" s="492">
        <v>-18.899999999999999</v>
      </c>
    </row>
    <row r="879" spans="1:19">
      <c r="A879" s="491">
        <v>40812</v>
      </c>
      <c r="B879" s="494">
        <v>7.8410000000000002</v>
      </c>
      <c r="G879" s="492">
        <v>-18.2</v>
      </c>
      <c r="H879" s="492">
        <v>-20.6</v>
      </c>
      <c r="I879" s="492">
        <v>-21.4</v>
      </c>
      <c r="J879" s="492">
        <v>-14</v>
      </c>
      <c r="K879" s="492">
        <v>-32.200000000000003</v>
      </c>
      <c r="L879" s="492">
        <v>-29.4</v>
      </c>
      <c r="M879" s="492">
        <v>-16.7</v>
      </c>
      <c r="N879" s="492">
        <v>-17.899999999999999</v>
      </c>
      <c r="O879" s="492">
        <v>-10.199999999999999</v>
      </c>
      <c r="P879" s="492">
        <v>-4.4000000000000004</v>
      </c>
      <c r="Q879" s="492">
        <v>-9.9</v>
      </c>
      <c r="R879" s="492">
        <v>-15.5</v>
      </c>
      <c r="S879" s="492">
        <v>-20.6</v>
      </c>
    </row>
    <row r="880" spans="1:19">
      <c r="A880" s="491">
        <v>40809</v>
      </c>
      <c r="B880" s="494">
        <v>7.7720000000000002</v>
      </c>
      <c r="G880" s="492">
        <v>-19.3</v>
      </c>
      <c r="H880" s="492">
        <v>-21.2</v>
      </c>
      <c r="I880" s="492">
        <v>-21.7</v>
      </c>
      <c r="J880" s="492">
        <v>-14.4</v>
      </c>
      <c r="K880" s="492">
        <v>-33</v>
      </c>
      <c r="L880" s="492">
        <v>-29.9</v>
      </c>
      <c r="M880" s="492">
        <v>-17</v>
      </c>
      <c r="N880" s="492">
        <v>-18.100000000000001</v>
      </c>
      <c r="O880" s="492">
        <v>-10.199999999999999</v>
      </c>
      <c r="P880" s="492">
        <v>-4.4000000000000004</v>
      </c>
      <c r="Q880" s="492">
        <v>-10.6</v>
      </c>
      <c r="R880" s="492">
        <v>-16.100000000000001</v>
      </c>
      <c r="S880" s="492">
        <v>-21.4</v>
      </c>
    </row>
    <row r="881" spans="1:19">
      <c r="A881" s="491">
        <v>40808</v>
      </c>
      <c r="B881" s="494">
        <v>7.6340000000000003</v>
      </c>
      <c r="G881" s="492">
        <v>-22.1</v>
      </c>
      <c r="H881" s="492">
        <v>-22.8</v>
      </c>
      <c r="I881" s="492">
        <v>-23</v>
      </c>
      <c r="J881" s="492">
        <v>-14.4</v>
      </c>
      <c r="K881" s="492">
        <v>-35.6</v>
      </c>
      <c r="L881" s="492">
        <v>-30.7</v>
      </c>
      <c r="M881" s="492">
        <v>-16.600000000000001</v>
      </c>
      <c r="N881" s="492">
        <v>-17.2</v>
      </c>
      <c r="O881" s="492">
        <v>-9.3000000000000007</v>
      </c>
      <c r="P881" s="492">
        <v>-4</v>
      </c>
      <c r="Q881" s="492">
        <v>-12.8</v>
      </c>
      <c r="R881" s="492">
        <v>-18.399999999999999</v>
      </c>
      <c r="S881" s="492">
        <v>-23.4</v>
      </c>
    </row>
    <row r="882" spans="1:19">
      <c r="A882" s="491">
        <v>40807</v>
      </c>
      <c r="B882" s="494">
        <v>7.9370000000000003</v>
      </c>
      <c r="G882" s="492">
        <v>-17.399999999999999</v>
      </c>
      <c r="H882" s="492">
        <v>-20.100000000000001</v>
      </c>
      <c r="I882" s="492">
        <v>-20.7</v>
      </c>
      <c r="J882" s="492">
        <v>-14.1</v>
      </c>
      <c r="K882" s="492">
        <v>-31.3</v>
      </c>
      <c r="L882" s="492">
        <v>-28.9</v>
      </c>
      <c r="M882" s="492">
        <v>-16.899999999999999</v>
      </c>
      <c r="N882" s="492">
        <v>-18</v>
      </c>
      <c r="O882" s="492">
        <v>-10.3</v>
      </c>
      <c r="P882" s="492">
        <v>-4.5999999999999996</v>
      </c>
      <c r="Q882" s="492">
        <v>-9.4</v>
      </c>
      <c r="R882" s="492">
        <v>-15.1</v>
      </c>
      <c r="S882" s="492">
        <v>-20.7</v>
      </c>
    </row>
    <row r="883" spans="1:19">
      <c r="A883" s="491">
        <v>40806</v>
      </c>
      <c r="B883" s="494">
        <v>8.0660000000000007</v>
      </c>
      <c r="G883" s="492">
        <v>-13.4</v>
      </c>
      <c r="H883" s="492">
        <v>-17.600000000000001</v>
      </c>
      <c r="I883" s="492">
        <v>-19.3</v>
      </c>
      <c r="J883" s="492">
        <v>-13.2</v>
      </c>
      <c r="K883" s="492">
        <v>-27.2</v>
      </c>
      <c r="L883" s="492">
        <v>-27.3</v>
      </c>
      <c r="M883" s="492">
        <v>-16.2</v>
      </c>
      <c r="N883" s="492">
        <v>-18.399999999999999</v>
      </c>
      <c r="O883" s="492">
        <v>-11</v>
      </c>
      <c r="P883" s="492">
        <v>-5.0999999999999996</v>
      </c>
      <c r="Q883" s="492">
        <v>-7.1</v>
      </c>
      <c r="R883" s="492">
        <v>-13.3</v>
      </c>
      <c r="S883" s="492">
        <v>-18</v>
      </c>
    </row>
    <row r="884" spans="1:19">
      <c r="A884" s="491">
        <v>40805</v>
      </c>
      <c r="B884" s="494">
        <v>8.0419999999999998</v>
      </c>
      <c r="G884" s="492">
        <v>-13.8</v>
      </c>
      <c r="H884" s="492">
        <v>-17.899999999999999</v>
      </c>
      <c r="I884" s="492">
        <v>-19.600000000000001</v>
      </c>
      <c r="J884" s="492">
        <v>-13.4</v>
      </c>
      <c r="K884" s="492">
        <v>-27.7</v>
      </c>
      <c r="L884" s="492">
        <v>-27.6</v>
      </c>
      <c r="M884" s="492">
        <v>-16.399999999999999</v>
      </c>
      <c r="N884" s="492">
        <v>-18.5</v>
      </c>
      <c r="O884" s="492">
        <v>-11.1</v>
      </c>
      <c r="P884" s="492">
        <v>-5.0999999999999996</v>
      </c>
      <c r="Q884" s="492">
        <v>-7.4</v>
      </c>
      <c r="R884" s="492">
        <v>-13.6</v>
      </c>
      <c r="S884" s="492">
        <v>-18.5</v>
      </c>
    </row>
    <row r="885" spans="1:19">
      <c r="A885" s="491">
        <v>40802</v>
      </c>
      <c r="B885" s="494">
        <v>8.1359999999999992</v>
      </c>
      <c r="G885" s="492">
        <v>-11.5</v>
      </c>
      <c r="H885" s="492">
        <v>-16.3</v>
      </c>
      <c r="I885" s="492">
        <v>-18.600000000000001</v>
      </c>
      <c r="J885" s="492">
        <v>-12.4</v>
      </c>
      <c r="K885" s="492">
        <v>-25.1</v>
      </c>
      <c r="L885" s="492">
        <v>-26.3</v>
      </c>
      <c r="M885" s="492">
        <v>-15.6</v>
      </c>
      <c r="N885" s="492">
        <v>-18.8</v>
      </c>
      <c r="O885" s="492">
        <v>-11.5</v>
      </c>
      <c r="P885" s="492">
        <v>-5.3</v>
      </c>
      <c r="Q885" s="492">
        <v>-5.9</v>
      </c>
      <c r="R885" s="492">
        <v>-12.2</v>
      </c>
      <c r="S885" s="492">
        <v>-16.7</v>
      </c>
    </row>
    <row r="886" spans="1:19">
      <c r="A886" s="491">
        <v>40801</v>
      </c>
      <c r="B886" s="494">
        <v>8.1359999999999992</v>
      </c>
      <c r="G886" s="492">
        <v>-11.6</v>
      </c>
      <c r="H886" s="492">
        <v>-16.399999999999999</v>
      </c>
      <c r="I886" s="492">
        <v>-18.7</v>
      </c>
      <c r="J886" s="492">
        <v>-12.6</v>
      </c>
      <c r="K886" s="492">
        <v>-25.3</v>
      </c>
      <c r="L886" s="492">
        <v>-26.4</v>
      </c>
      <c r="M886" s="492">
        <v>-15.7</v>
      </c>
      <c r="N886" s="492">
        <v>-18.899999999999999</v>
      </c>
      <c r="O886" s="492">
        <v>-11.5</v>
      </c>
      <c r="P886" s="492">
        <v>-5.3</v>
      </c>
      <c r="Q886" s="492">
        <v>-6</v>
      </c>
      <c r="R886" s="492">
        <v>-12.2</v>
      </c>
      <c r="S886" s="492">
        <v>-16.7</v>
      </c>
    </row>
    <row r="887" spans="1:19">
      <c r="A887" s="491">
        <v>40800</v>
      </c>
      <c r="B887" s="494">
        <v>8.0969999999999995</v>
      </c>
      <c r="G887" s="492">
        <v>-12.6</v>
      </c>
      <c r="H887" s="492">
        <v>-17.2</v>
      </c>
      <c r="I887" s="492">
        <v>-19.2</v>
      </c>
      <c r="J887" s="492">
        <v>-13</v>
      </c>
      <c r="K887" s="492">
        <v>-26.4</v>
      </c>
      <c r="L887" s="492">
        <v>-27</v>
      </c>
      <c r="M887" s="492">
        <v>-16.100000000000001</v>
      </c>
      <c r="N887" s="492">
        <v>-18.899999999999999</v>
      </c>
      <c r="O887" s="492">
        <v>-11.5</v>
      </c>
      <c r="P887" s="492">
        <v>-5.2</v>
      </c>
      <c r="Q887" s="492">
        <v>-6.5</v>
      </c>
      <c r="R887" s="492">
        <v>-12.8</v>
      </c>
      <c r="S887" s="492">
        <v>-17.5</v>
      </c>
    </row>
    <row r="888" spans="1:19">
      <c r="A888" s="491">
        <v>40799</v>
      </c>
      <c r="B888" s="494">
        <v>8.1340000000000003</v>
      </c>
      <c r="G888" s="492">
        <v>-12.5</v>
      </c>
      <c r="H888" s="492">
        <v>-17.100000000000001</v>
      </c>
      <c r="I888" s="492">
        <v>-19.2</v>
      </c>
      <c r="J888" s="492">
        <v>-13</v>
      </c>
      <c r="K888" s="492">
        <v>-26.3</v>
      </c>
      <c r="L888" s="492">
        <v>-27.1</v>
      </c>
      <c r="M888" s="492">
        <v>-16.100000000000001</v>
      </c>
      <c r="N888" s="492">
        <v>-18.899999999999999</v>
      </c>
      <c r="O888" s="492">
        <v>-11.5</v>
      </c>
      <c r="P888" s="492">
        <v>-5.2</v>
      </c>
      <c r="Q888" s="492">
        <v>-6.3</v>
      </c>
      <c r="R888" s="492">
        <v>-12.6</v>
      </c>
      <c r="S888" s="492">
        <v>-17.2</v>
      </c>
    </row>
    <row r="889" spans="1:19">
      <c r="A889" s="491">
        <v>40798</v>
      </c>
      <c r="B889" s="494">
        <v>8.109</v>
      </c>
      <c r="G889" s="492">
        <v>-13</v>
      </c>
      <c r="H889" s="492">
        <v>-17.399999999999999</v>
      </c>
      <c r="I889" s="492">
        <v>-19.5</v>
      </c>
      <c r="J889" s="492">
        <v>-13.1</v>
      </c>
      <c r="K889" s="492">
        <v>-26.9</v>
      </c>
      <c r="L889" s="492">
        <v>-27.5</v>
      </c>
      <c r="M889" s="492">
        <v>-16.2</v>
      </c>
      <c r="N889" s="492">
        <v>-19</v>
      </c>
      <c r="O889" s="492">
        <v>-11.5</v>
      </c>
      <c r="P889" s="492">
        <v>-5.2</v>
      </c>
      <c r="Q889" s="492">
        <v>-6.6</v>
      </c>
      <c r="R889" s="492">
        <v>-12.9</v>
      </c>
      <c r="S889" s="492">
        <v>-17.5</v>
      </c>
    </row>
    <row r="890" spans="1:19">
      <c r="A890" s="491">
        <v>40795</v>
      </c>
      <c r="B890" s="494">
        <v>8.0649999999999995</v>
      </c>
      <c r="G890" s="492">
        <v>-14</v>
      </c>
      <c r="H890" s="492">
        <v>-18.2</v>
      </c>
      <c r="I890" s="492">
        <v>-19.7</v>
      </c>
      <c r="J890" s="492">
        <v>-13.4</v>
      </c>
      <c r="K890" s="492">
        <v>-28</v>
      </c>
      <c r="L890" s="492">
        <v>-27.7</v>
      </c>
      <c r="M890" s="492">
        <v>-16.399999999999999</v>
      </c>
      <c r="N890" s="492">
        <v>-19.3</v>
      </c>
      <c r="O890" s="492">
        <v>-11.5</v>
      </c>
      <c r="P890" s="492">
        <v>-5.2</v>
      </c>
      <c r="Q890" s="492">
        <v>-7.4</v>
      </c>
      <c r="R890" s="492">
        <v>-13.6</v>
      </c>
      <c r="S890" s="492">
        <v>-18.5</v>
      </c>
    </row>
    <row r="891" spans="1:19">
      <c r="A891" s="491">
        <v>40794</v>
      </c>
      <c r="B891" s="494">
        <v>8.1039999999999992</v>
      </c>
      <c r="G891" s="492">
        <v>-12.3</v>
      </c>
      <c r="H891" s="492">
        <v>-16.8</v>
      </c>
      <c r="I891" s="492">
        <v>-18.399999999999999</v>
      </c>
      <c r="J891" s="492">
        <v>-12.3</v>
      </c>
      <c r="K891" s="492">
        <v>-25.8</v>
      </c>
      <c r="L891" s="492">
        <v>-26</v>
      </c>
      <c r="M891" s="492">
        <v>-15.3</v>
      </c>
      <c r="N891" s="492">
        <v>-18.600000000000001</v>
      </c>
      <c r="O891" s="492">
        <v>-11.2</v>
      </c>
      <c r="P891" s="492">
        <v>-5.2</v>
      </c>
      <c r="Q891" s="492">
        <v>-6.4</v>
      </c>
      <c r="R891" s="492">
        <v>-12.5</v>
      </c>
      <c r="S891" s="492">
        <v>-16.899999999999999</v>
      </c>
    </row>
    <row r="892" spans="1:19">
      <c r="A892" s="491">
        <v>40793</v>
      </c>
      <c r="B892" s="494">
        <v>8.1259999999999994</v>
      </c>
      <c r="G892" s="492">
        <v>-11.9</v>
      </c>
      <c r="H892" s="492">
        <v>-16.600000000000001</v>
      </c>
      <c r="I892" s="492">
        <v>-18.399999999999999</v>
      </c>
      <c r="J892" s="492">
        <v>-12.3</v>
      </c>
      <c r="K892" s="492">
        <v>-25.4</v>
      </c>
      <c r="L892" s="492">
        <v>-25.9</v>
      </c>
      <c r="M892" s="492">
        <v>-15.3</v>
      </c>
      <c r="N892" s="492">
        <v>-18.8</v>
      </c>
      <c r="O892" s="492">
        <v>-11.4</v>
      </c>
      <c r="P892" s="492">
        <v>-5.2</v>
      </c>
      <c r="Q892" s="492">
        <v>-6.1</v>
      </c>
      <c r="R892" s="492">
        <v>-12.4</v>
      </c>
      <c r="S892" s="492">
        <v>-16.8</v>
      </c>
    </row>
    <row r="893" spans="1:19">
      <c r="A893" s="491">
        <v>40792</v>
      </c>
      <c r="B893" s="494">
        <v>8.0869999999999997</v>
      </c>
      <c r="G893" s="492">
        <v>-13.5</v>
      </c>
      <c r="H893" s="492">
        <v>-17.5</v>
      </c>
      <c r="I893" s="492">
        <v>-18.8</v>
      </c>
      <c r="J893" s="492">
        <v>-12.7</v>
      </c>
      <c r="K893" s="492">
        <v>-26.6</v>
      </c>
      <c r="L893" s="492">
        <v>-26.7</v>
      </c>
      <c r="M893" s="492">
        <v>-15.4</v>
      </c>
      <c r="N893" s="492">
        <v>-18.5</v>
      </c>
      <c r="O893" s="492">
        <v>-11.1</v>
      </c>
      <c r="P893" s="492">
        <v>-5.0999999999999996</v>
      </c>
      <c r="Q893" s="492">
        <v>-6.7</v>
      </c>
      <c r="R893" s="492">
        <v>-12.8</v>
      </c>
      <c r="S893" s="492">
        <v>-17.399999999999999</v>
      </c>
    </row>
    <row r="894" spans="1:19">
      <c r="A894" s="491">
        <v>40788</v>
      </c>
      <c r="B894" s="494">
        <v>8.1080000000000005</v>
      </c>
      <c r="G894" s="492">
        <v>-13.5</v>
      </c>
      <c r="H894" s="492">
        <v>-17.600000000000001</v>
      </c>
      <c r="I894" s="492">
        <v>-19</v>
      </c>
      <c r="J894" s="492">
        <v>-12.8</v>
      </c>
      <c r="K894" s="492">
        <v>-26.8</v>
      </c>
      <c r="L894" s="492">
        <v>-26.8</v>
      </c>
      <c r="M894" s="492">
        <v>-15.5</v>
      </c>
      <c r="N894" s="492">
        <v>-18.7</v>
      </c>
      <c r="O894" s="492">
        <v>-11.2</v>
      </c>
      <c r="P894" s="492">
        <v>-5.0999999999999996</v>
      </c>
      <c r="Q894" s="492">
        <v>-6.6</v>
      </c>
      <c r="R894" s="492">
        <v>-12.8</v>
      </c>
      <c r="S894" s="492">
        <v>-17.5</v>
      </c>
    </row>
    <row r="895" spans="1:19">
      <c r="A895" s="491">
        <v>40787</v>
      </c>
      <c r="B895" s="494">
        <v>8.1859999999999999</v>
      </c>
      <c r="G895" s="492">
        <v>-12.1</v>
      </c>
      <c r="H895" s="492">
        <v>-16.7</v>
      </c>
      <c r="I895" s="492">
        <v>-18.600000000000001</v>
      </c>
      <c r="J895" s="492">
        <v>-12.6</v>
      </c>
      <c r="K895" s="492">
        <v>-25.3</v>
      </c>
      <c r="L895" s="492">
        <v>-26.2</v>
      </c>
      <c r="M895" s="492">
        <v>-15.4</v>
      </c>
      <c r="N895" s="492">
        <v>-19.100000000000001</v>
      </c>
      <c r="O895" s="492">
        <v>-11.6</v>
      </c>
      <c r="P895" s="492">
        <v>-5.4</v>
      </c>
      <c r="Q895" s="492">
        <v>-5.8</v>
      </c>
      <c r="R895" s="492">
        <v>-12</v>
      </c>
      <c r="S895" s="492">
        <v>-16.8</v>
      </c>
    </row>
    <row r="896" spans="1:19">
      <c r="A896" s="491">
        <v>40786</v>
      </c>
      <c r="B896" s="494">
        <v>8.2390000000000008</v>
      </c>
      <c r="G896" s="492">
        <v>-10.9</v>
      </c>
      <c r="H896" s="492">
        <v>-16.100000000000001</v>
      </c>
      <c r="I896" s="492">
        <v>-18.5</v>
      </c>
      <c r="J896" s="492">
        <v>-12.5</v>
      </c>
      <c r="K896" s="492">
        <v>-24.3</v>
      </c>
      <c r="L896" s="492">
        <v>-26</v>
      </c>
      <c r="M896" s="492">
        <v>-15.4</v>
      </c>
      <c r="N896" s="492">
        <v>-19.5</v>
      </c>
      <c r="O896" s="492">
        <v>-12</v>
      </c>
      <c r="P896" s="492">
        <v>-5.6</v>
      </c>
      <c r="Q896" s="492">
        <v>-5.0999999999999996</v>
      </c>
      <c r="R896" s="492">
        <v>-11.4</v>
      </c>
      <c r="S896" s="492">
        <v>-15.9</v>
      </c>
    </row>
    <row r="897" spans="1:19">
      <c r="A897" s="491">
        <v>40785</v>
      </c>
      <c r="B897" s="494">
        <v>8.1820000000000004</v>
      </c>
      <c r="G897" s="492">
        <v>-12.7</v>
      </c>
      <c r="H897" s="492">
        <v>-17.399999999999999</v>
      </c>
      <c r="I897" s="492">
        <v>-19.399999999999999</v>
      </c>
      <c r="J897" s="492">
        <v>-13.2</v>
      </c>
      <c r="K897" s="492">
        <v>-26.2</v>
      </c>
      <c r="L897" s="492">
        <v>-27.2</v>
      </c>
      <c r="M897" s="492">
        <v>-16.100000000000001</v>
      </c>
      <c r="N897" s="492">
        <v>-19.2</v>
      </c>
      <c r="O897" s="492">
        <v>-11.7</v>
      </c>
      <c r="P897" s="492">
        <v>-5.4</v>
      </c>
      <c r="Q897" s="492">
        <v>-6.1</v>
      </c>
      <c r="R897" s="492">
        <v>-12.5</v>
      </c>
      <c r="S897" s="492">
        <v>-17.3</v>
      </c>
    </row>
    <row r="898" spans="1:19">
      <c r="A898" s="491">
        <v>40784</v>
      </c>
      <c r="B898" s="494">
        <v>8.2430000000000003</v>
      </c>
      <c r="G898" s="492">
        <v>-10.8</v>
      </c>
      <c r="H898" s="492">
        <v>-15.9</v>
      </c>
      <c r="I898" s="492">
        <v>-18.399999999999999</v>
      </c>
      <c r="J898" s="492">
        <v>-12.6</v>
      </c>
      <c r="K898" s="492">
        <v>-23.9</v>
      </c>
      <c r="L898" s="492">
        <v>-25.8</v>
      </c>
      <c r="M898" s="492">
        <v>-15.5</v>
      </c>
      <c r="N898" s="492">
        <v>-19.2</v>
      </c>
      <c r="O898" s="492">
        <v>-11.8</v>
      </c>
      <c r="P898" s="492">
        <v>-5.6</v>
      </c>
      <c r="Q898" s="492">
        <v>-5</v>
      </c>
      <c r="R898" s="492">
        <v>-11.2</v>
      </c>
      <c r="S898" s="492">
        <v>-15.7</v>
      </c>
    </row>
    <row r="899" spans="1:19">
      <c r="A899" s="491">
        <v>40781</v>
      </c>
      <c r="B899" s="494">
        <v>8.1769999999999996</v>
      </c>
      <c r="G899" s="492">
        <v>-12.6</v>
      </c>
      <c r="H899" s="492">
        <v>-17.3</v>
      </c>
      <c r="I899" s="492">
        <v>-19.3</v>
      </c>
      <c r="J899" s="492">
        <v>-13.2</v>
      </c>
      <c r="K899" s="492">
        <v>-26</v>
      </c>
      <c r="L899" s="492">
        <v>-27.1</v>
      </c>
      <c r="M899" s="492">
        <v>-16.100000000000001</v>
      </c>
      <c r="N899" s="492">
        <v>-18.899999999999999</v>
      </c>
      <c r="O899" s="492">
        <v>-11.5</v>
      </c>
      <c r="P899" s="492">
        <v>-5.3</v>
      </c>
      <c r="Q899" s="492">
        <v>-5.8</v>
      </c>
      <c r="R899" s="492">
        <v>-12.3</v>
      </c>
      <c r="S899" s="492">
        <v>-17</v>
      </c>
    </row>
    <row r="900" spans="1:19">
      <c r="A900" s="491">
        <v>40780</v>
      </c>
      <c r="B900" s="494">
        <v>8.2159999999999993</v>
      </c>
      <c r="G900" s="492">
        <v>-11.6</v>
      </c>
      <c r="H900" s="492">
        <v>-16.5</v>
      </c>
      <c r="I900" s="492">
        <v>-18.8</v>
      </c>
      <c r="J900" s="492">
        <v>-12.8</v>
      </c>
      <c r="K900" s="492">
        <v>-24.6</v>
      </c>
      <c r="L900" s="492">
        <v>-26.2</v>
      </c>
      <c r="M900" s="492">
        <v>-15.7</v>
      </c>
      <c r="N900" s="492">
        <v>-18.7</v>
      </c>
      <c r="O900" s="492">
        <v>-11.4</v>
      </c>
      <c r="P900" s="492">
        <v>-5.3</v>
      </c>
      <c r="Q900" s="492">
        <v>-5.4</v>
      </c>
      <c r="R900" s="492">
        <v>-11.8</v>
      </c>
      <c r="S900" s="492">
        <v>-16.3</v>
      </c>
    </row>
    <row r="901" spans="1:19">
      <c r="A901" s="491">
        <v>40779</v>
      </c>
      <c r="B901" s="494">
        <v>8.2509999999999994</v>
      </c>
      <c r="G901" s="492">
        <v>-10.3</v>
      </c>
      <c r="H901" s="492">
        <v>-15.5</v>
      </c>
      <c r="I901" s="492">
        <v>-18.3</v>
      </c>
      <c r="J901" s="492">
        <v>-12.6</v>
      </c>
      <c r="K901" s="492">
        <v>-23.1</v>
      </c>
      <c r="L901" s="492">
        <v>-25.5</v>
      </c>
      <c r="M901" s="492">
        <v>-15.5</v>
      </c>
      <c r="N901" s="492">
        <v>-19.3</v>
      </c>
      <c r="O901" s="492">
        <v>-12</v>
      </c>
      <c r="P901" s="492">
        <v>-5.6</v>
      </c>
      <c r="Q901" s="492">
        <v>-4.5999999999999996</v>
      </c>
      <c r="R901" s="492">
        <v>-10.9</v>
      </c>
      <c r="S901" s="492">
        <v>-15.1</v>
      </c>
    </row>
    <row r="902" spans="1:19">
      <c r="A902" s="491">
        <v>40778</v>
      </c>
      <c r="B902" s="494">
        <v>8.1649999999999991</v>
      </c>
      <c r="G902" s="492">
        <v>-12.1</v>
      </c>
      <c r="H902" s="492">
        <v>-16.7</v>
      </c>
      <c r="I902" s="492">
        <v>-19</v>
      </c>
      <c r="J902" s="492">
        <v>-13.1</v>
      </c>
      <c r="K902" s="492">
        <v>-25</v>
      </c>
      <c r="L902" s="492">
        <v>-26.6</v>
      </c>
      <c r="M902" s="492">
        <v>-16</v>
      </c>
      <c r="N902" s="492">
        <v>-19.399999999999999</v>
      </c>
      <c r="O902" s="492">
        <v>-11.9</v>
      </c>
      <c r="P902" s="492">
        <v>-5.5</v>
      </c>
      <c r="Q902" s="492">
        <v>-5.4</v>
      </c>
      <c r="R902" s="492">
        <v>-11.8</v>
      </c>
      <c r="S902" s="492">
        <v>-16</v>
      </c>
    </row>
    <row r="903" spans="1:19">
      <c r="A903" s="491">
        <v>40777</v>
      </c>
      <c r="B903" s="494">
        <v>8.1039999999999992</v>
      </c>
      <c r="G903" s="492">
        <v>-13</v>
      </c>
      <c r="H903" s="492">
        <v>-17.5</v>
      </c>
      <c r="I903" s="492">
        <v>-19.5</v>
      </c>
      <c r="J903" s="492">
        <v>-13.5</v>
      </c>
      <c r="K903" s="492">
        <v>-26.1</v>
      </c>
      <c r="L903" s="492">
        <v>-27.3</v>
      </c>
      <c r="M903" s="492">
        <v>-16.399999999999999</v>
      </c>
      <c r="N903" s="492">
        <v>-19.5</v>
      </c>
      <c r="O903" s="492">
        <v>-11.9</v>
      </c>
      <c r="P903" s="492">
        <v>-5.4</v>
      </c>
      <c r="Q903" s="492">
        <v>-5.8</v>
      </c>
      <c r="R903" s="492">
        <v>-12.2</v>
      </c>
      <c r="S903" s="492">
        <v>-16.600000000000001</v>
      </c>
    </row>
    <row r="904" spans="1:19">
      <c r="A904" s="491">
        <v>40774</v>
      </c>
      <c r="B904" s="494">
        <v>8.0820000000000007</v>
      </c>
      <c r="G904" s="492">
        <v>-13.4</v>
      </c>
      <c r="H904" s="492">
        <v>-17.899999999999999</v>
      </c>
      <c r="I904" s="492">
        <v>-19.8</v>
      </c>
      <c r="J904" s="492">
        <v>-13.8</v>
      </c>
      <c r="K904" s="492">
        <v>-26.8</v>
      </c>
      <c r="L904" s="492">
        <v>-27.8</v>
      </c>
      <c r="M904" s="492">
        <v>-16.7</v>
      </c>
      <c r="N904" s="492">
        <v>-19.5</v>
      </c>
      <c r="O904" s="492">
        <v>-11.9</v>
      </c>
      <c r="P904" s="492">
        <v>-5.4</v>
      </c>
      <c r="Q904" s="492">
        <v>-6</v>
      </c>
      <c r="R904" s="492">
        <v>-12.5</v>
      </c>
      <c r="S904" s="492">
        <v>-16.899999999999999</v>
      </c>
    </row>
    <row r="905" spans="1:19">
      <c r="A905" s="491">
        <v>40773</v>
      </c>
      <c r="B905" s="494">
        <v>8.09</v>
      </c>
      <c r="G905" s="492">
        <v>-14.3</v>
      </c>
      <c r="H905" s="492">
        <v>-18.600000000000001</v>
      </c>
      <c r="I905" s="492">
        <v>-20.399999999999999</v>
      </c>
      <c r="J905" s="492">
        <v>-14.2</v>
      </c>
      <c r="K905" s="492">
        <v>-27.9</v>
      </c>
      <c r="L905" s="492">
        <v>-28.5</v>
      </c>
      <c r="M905" s="492">
        <v>-17.100000000000001</v>
      </c>
      <c r="N905" s="492">
        <v>-19.7</v>
      </c>
      <c r="O905" s="492">
        <v>-12</v>
      </c>
      <c r="P905" s="492">
        <v>-5.3</v>
      </c>
      <c r="Q905" s="492">
        <v>-6.3</v>
      </c>
      <c r="R905" s="492">
        <v>-12.9</v>
      </c>
      <c r="S905" s="492">
        <v>-17.600000000000001</v>
      </c>
    </row>
    <row r="906" spans="1:19">
      <c r="A906" s="491">
        <v>40772</v>
      </c>
      <c r="B906" s="494">
        <v>8.1560000000000006</v>
      </c>
      <c r="G906" s="492">
        <v>-14.6</v>
      </c>
      <c r="H906" s="492">
        <v>-19</v>
      </c>
      <c r="I906" s="492">
        <v>-21</v>
      </c>
      <c r="J906" s="492">
        <v>-14.4</v>
      </c>
      <c r="K906" s="492">
        <v>-28.6</v>
      </c>
      <c r="L906" s="492">
        <v>-29.3</v>
      </c>
      <c r="M906" s="492">
        <v>-17.399999999999999</v>
      </c>
      <c r="N906" s="492">
        <v>-19.899999999999999</v>
      </c>
      <c r="O906" s="492">
        <v>-12.1</v>
      </c>
      <c r="P906" s="492">
        <v>-5.4</v>
      </c>
      <c r="Q906" s="492">
        <v>-6.2</v>
      </c>
      <c r="R906" s="492">
        <v>-13</v>
      </c>
      <c r="S906" s="492">
        <v>-17.899999999999999</v>
      </c>
    </row>
    <row r="907" spans="1:19">
      <c r="A907" s="491">
        <v>40771</v>
      </c>
      <c r="B907" s="494">
        <v>8.1959999999999997</v>
      </c>
      <c r="G907" s="492">
        <v>-14</v>
      </c>
      <c r="H907" s="492">
        <v>-18.399999999999999</v>
      </c>
      <c r="I907" s="492">
        <v>-20.8</v>
      </c>
      <c r="J907" s="492">
        <v>-14.3</v>
      </c>
      <c r="K907" s="492">
        <v>-27.8</v>
      </c>
      <c r="L907" s="492">
        <v>-28.9</v>
      </c>
      <c r="M907" s="492">
        <v>-17.2</v>
      </c>
      <c r="N907" s="492">
        <v>-19.899999999999999</v>
      </c>
      <c r="O907" s="492">
        <v>-12.2</v>
      </c>
      <c r="P907" s="492">
        <v>-5.5</v>
      </c>
      <c r="Q907" s="492">
        <v>-6</v>
      </c>
      <c r="R907" s="492">
        <v>-12.7</v>
      </c>
      <c r="S907" s="492">
        <v>-17.8</v>
      </c>
    </row>
    <row r="908" spans="1:19">
      <c r="A908" s="491">
        <v>40770</v>
      </c>
      <c r="B908" s="494">
        <v>8.2449999999999992</v>
      </c>
      <c r="G908" s="492">
        <v>-12.7</v>
      </c>
      <c r="H908" s="492">
        <v>-17.399999999999999</v>
      </c>
      <c r="I908" s="492">
        <v>-20.100000000000001</v>
      </c>
      <c r="J908" s="492">
        <v>-13.8</v>
      </c>
      <c r="K908" s="492">
        <v>-26.1</v>
      </c>
      <c r="L908" s="492">
        <v>-27.8</v>
      </c>
      <c r="M908" s="492">
        <v>-16.7</v>
      </c>
      <c r="N908" s="492">
        <v>-19.7</v>
      </c>
      <c r="O908" s="492">
        <v>-12.2</v>
      </c>
      <c r="P908" s="492">
        <v>-5.6</v>
      </c>
      <c r="Q908" s="492">
        <v>-5.4</v>
      </c>
      <c r="R908" s="492">
        <v>-12</v>
      </c>
      <c r="S908" s="492">
        <v>-16.899999999999999</v>
      </c>
    </row>
    <row r="909" spans="1:19">
      <c r="A909" s="491">
        <v>40767</v>
      </c>
      <c r="B909" s="494">
        <v>8.19</v>
      </c>
      <c r="G909" s="492">
        <v>-14.5</v>
      </c>
      <c r="H909" s="492">
        <v>-18.7</v>
      </c>
      <c r="I909" s="492">
        <v>-21.2</v>
      </c>
      <c r="J909" s="492">
        <v>-14.2</v>
      </c>
      <c r="K909" s="492">
        <v>-28.2</v>
      </c>
      <c r="L909" s="492">
        <v>-29</v>
      </c>
      <c r="M909" s="492">
        <v>-17.100000000000001</v>
      </c>
      <c r="N909" s="492">
        <v>-19.5</v>
      </c>
      <c r="O909" s="492">
        <v>-11.8</v>
      </c>
      <c r="P909" s="492">
        <v>-5.4</v>
      </c>
      <c r="Q909" s="492">
        <v>-6.4</v>
      </c>
      <c r="R909" s="492">
        <v>-13.2</v>
      </c>
      <c r="S909" s="492">
        <v>-18.2</v>
      </c>
    </row>
    <row r="910" spans="1:19">
      <c r="A910" s="491">
        <v>40766</v>
      </c>
      <c r="B910" s="494">
        <v>8.266</v>
      </c>
      <c r="G910" s="492">
        <v>-13.3</v>
      </c>
      <c r="H910" s="492">
        <v>-17.8</v>
      </c>
      <c r="I910" s="492">
        <v>-20.7</v>
      </c>
      <c r="J910" s="492">
        <v>-13.9</v>
      </c>
      <c r="K910" s="492">
        <v>-26.9</v>
      </c>
      <c r="L910" s="492">
        <v>-28.4</v>
      </c>
      <c r="M910" s="492">
        <v>-16.7</v>
      </c>
      <c r="N910" s="492">
        <v>-19.3</v>
      </c>
      <c r="O910" s="492">
        <v>-11.8</v>
      </c>
      <c r="P910" s="492">
        <v>-5.4</v>
      </c>
      <c r="Q910" s="492">
        <v>-5.9</v>
      </c>
      <c r="R910" s="492">
        <v>-12.7</v>
      </c>
      <c r="S910" s="492">
        <v>-17.8</v>
      </c>
    </row>
    <row r="911" spans="1:19">
      <c r="A911" s="491">
        <v>40765</v>
      </c>
      <c r="B911" s="494">
        <v>8.1470000000000002</v>
      </c>
      <c r="G911" s="492">
        <v>-16.3</v>
      </c>
      <c r="H911" s="492">
        <v>-19.899999999999999</v>
      </c>
      <c r="I911" s="492">
        <v>-21.9</v>
      </c>
      <c r="J911" s="492">
        <v>-14.4</v>
      </c>
      <c r="K911" s="492">
        <v>-30.1</v>
      </c>
      <c r="L911" s="492">
        <v>-29.7</v>
      </c>
      <c r="M911" s="492">
        <v>-17.100000000000001</v>
      </c>
      <c r="N911" s="492">
        <v>-18.3</v>
      </c>
      <c r="O911" s="492">
        <v>-10.8</v>
      </c>
      <c r="P911" s="492">
        <v>-4.9000000000000004</v>
      </c>
      <c r="Q911" s="492">
        <v>-7.7</v>
      </c>
      <c r="R911" s="492">
        <v>-14.3</v>
      </c>
      <c r="S911" s="492">
        <v>-19.600000000000001</v>
      </c>
    </row>
    <row r="912" spans="1:19">
      <c r="A912" s="491">
        <v>40764</v>
      </c>
      <c r="B912" s="494">
        <v>8.2569999999999997</v>
      </c>
      <c r="G912" s="492">
        <v>-11.6</v>
      </c>
      <c r="H912" s="492">
        <v>-16.5</v>
      </c>
      <c r="I912" s="492">
        <v>-19.3</v>
      </c>
      <c r="J912" s="492">
        <v>-13.2</v>
      </c>
      <c r="K912" s="492">
        <v>-24.5</v>
      </c>
      <c r="L912" s="492">
        <v>-26.6</v>
      </c>
      <c r="M912" s="492">
        <v>-16</v>
      </c>
      <c r="N912" s="492">
        <v>-18.8</v>
      </c>
      <c r="O912" s="492">
        <v>-11.7</v>
      </c>
      <c r="P912" s="492">
        <v>-5.4</v>
      </c>
      <c r="Q912" s="492">
        <v>-4.8</v>
      </c>
      <c r="R912" s="492">
        <v>-11.2</v>
      </c>
      <c r="S912" s="492">
        <v>-15.8</v>
      </c>
    </row>
    <row r="913" spans="1:19">
      <c r="A913" s="491">
        <v>40763</v>
      </c>
      <c r="B913" s="494">
        <v>8.2810000000000006</v>
      </c>
      <c r="G913" s="492">
        <v>-9.6999999999999993</v>
      </c>
      <c r="H913" s="492">
        <v>-14.7</v>
      </c>
      <c r="I913" s="492">
        <v>-17.8</v>
      </c>
      <c r="J913" s="492">
        <v>-12.2</v>
      </c>
      <c r="K913" s="492">
        <v>-21.7</v>
      </c>
      <c r="L913" s="492">
        <v>-24.5</v>
      </c>
      <c r="M913" s="492">
        <v>-15.1</v>
      </c>
      <c r="N913" s="492">
        <v>-18.600000000000001</v>
      </c>
      <c r="O913" s="492">
        <v>-11.7</v>
      </c>
      <c r="P913" s="492">
        <v>-5.5</v>
      </c>
      <c r="Q913" s="492">
        <v>-3.8</v>
      </c>
      <c r="R913" s="492">
        <v>-9.8000000000000007</v>
      </c>
      <c r="S913" s="492">
        <v>-14</v>
      </c>
    </row>
    <row r="914" spans="1:19">
      <c r="A914" s="491">
        <v>40760</v>
      </c>
      <c r="B914" s="494">
        <v>8.375</v>
      </c>
      <c r="G914" s="492">
        <v>-7.8</v>
      </c>
      <c r="H914" s="492">
        <v>-13.2</v>
      </c>
      <c r="I914" s="492">
        <v>-17</v>
      </c>
      <c r="J914" s="492">
        <v>-11.7</v>
      </c>
      <c r="K914" s="492">
        <v>-19.5</v>
      </c>
      <c r="L914" s="492">
        <v>-23.3</v>
      </c>
      <c r="M914" s="492">
        <v>-14.6</v>
      </c>
      <c r="N914" s="492">
        <v>-19.2</v>
      </c>
      <c r="O914" s="492">
        <v>-12.2</v>
      </c>
      <c r="P914" s="492">
        <v>-5.8</v>
      </c>
      <c r="Q914" s="492">
        <v>-2.7</v>
      </c>
      <c r="R914" s="492">
        <v>-8.6</v>
      </c>
      <c r="S914" s="492">
        <v>-12.7</v>
      </c>
    </row>
    <row r="915" spans="1:19">
      <c r="A915" s="491">
        <v>40759</v>
      </c>
      <c r="B915" s="494">
        <v>8.3219999999999992</v>
      </c>
      <c r="G915" s="492">
        <v>-11</v>
      </c>
      <c r="H915" s="492">
        <v>-16.2</v>
      </c>
      <c r="I915" s="492">
        <v>-19.399999999999999</v>
      </c>
      <c r="J915" s="492">
        <v>-13.1</v>
      </c>
      <c r="K915" s="492">
        <v>-24</v>
      </c>
      <c r="L915" s="492">
        <v>-26.7</v>
      </c>
      <c r="M915" s="492">
        <v>-16</v>
      </c>
      <c r="N915" s="492">
        <v>-19.3</v>
      </c>
      <c r="O915" s="492">
        <v>-11.9</v>
      </c>
      <c r="P915" s="492">
        <v>-5.5</v>
      </c>
      <c r="Q915" s="492">
        <v>-4.5</v>
      </c>
      <c r="R915" s="492">
        <v>-11.1</v>
      </c>
      <c r="S915" s="492">
        <v>-15.9</v>
      </c>
    </row>
    <row r="916" spans="1:19">
      <c r="A916" s="491">
        <v>40758</v>
      </c>
      <c r="B916" s="494">
        <v>8.3659999999999997</v>
      </c>
      <c r="G916" s="492">
        <v>-8.6</v>
      </c>
      <c r="H916" s="492">
        <v>-14.1</v>
      </c>
      <c r="I916" s="492">
        <v>-17.7</v>
      </c>
      <c r="J916" s="492">
        <v>-12</v>
      </c>
      <c r="K916" s="492">
        <v>-20.7</v>
      </c>
      <c r="L916" s="492">
        <v>-24.3</v>
      </c>
      <c r="M916" s="492">
        <v>-15</v>
      </c>
      <c r="N916" s="492">
        <v>-19.399999999999999</v>
      </c>
      <c r="O916" s="492">
        <v>-12.1</v>
      </c>
      <c r="P916" s="492">
        <v>-5.7</v>
      </c>
      <c r="Q916" s="492">
        <v>-3.3</v>
      </c>
      <c r="R916" s="492">
        <v>-9.3000000000000007</v>
      </c>
      <c r="S916" s="492">
        <v>-14.1</v>
      </c>
    </row>
    <row r="917" spans="1:19">
      <c r="A917" s="491">
        <v>40757</v>
      </c>
      <c r="B917" s="494">
        <v>8.3719999999999999</v>
      </c>
      <c r="G917" s="492">
        <v>-7.9</v>
      </c>
      <c r="H917" s="492">
        <v>-13.3</v>
      </c>
      <c r="I917" s="492">
        <v>-17.100000000000001</v>
      </c>
      <c r="J917" s="492">
        <v>-11.6</v>
      </c>
      <c r="K917" s="492">
        <v>-19.5</v>
      </c>
      <c r="L917" s="492">
        <v>-23.5</v>
      </c>
      <c r="M917" s="492">
        <v>-14.7</v>
      </c>
      <c r="N917" s="492">
        <v>-19.399999999999999</v>
      </c>
      <c r="O917" s="492">
        <v>-12.2</v>
      </c>
      <c r="P917" s="492">
        <v>-5.8</v>
      </c>
      <c r="Q917" s="492">
        <v>-2.9</v>
      </c>
      <c r="R917" s="492">
        <v>-8.6999999999999993</v>
      </c>
      <c r="S917" s="492">
        <v>-13.4</v>
      </c>
    </row>
    <row r="918" spans="1:19">
      <c r="A918" s="491">
        <v>40756</v>
      </c>
      <c r="B918" s="494">
        <v>8.4120000000000008</v>
      </c>
      <c r="G918" s="492">
        <v>-6.2</v>
      </c>
      <c r="H918" s="492">
        <v>-11.6</v>
      </c>
      <c r="I918" s="492">
        <v>-15.7</v>
      </c>
      <c r="J918" s="492">
        <v>-10.9</v>
      </c>
      <c r="K918" s="492">
        <v>-16.899999999999999</v>
      </c>
      <c r="L918" s="492">
        <v>-21.5</v>
      </c>
      <c r="M918" s="492">
        <v>-13.9</v>
      </c>
      <c r="N918" s="492">
        <v>-19.3</v>
      </c>
      <c r="O918" s="492">
        <v>-12.3</v>
      </c>
      <c r="P918" s="492">
        <v>-5.9</v>
      </c>
      <c r="Q918" s="492">
        <v>-2</v>
      </c>
      <c r="R918" s="492">
        <v>-7.4</v>
      </c>
      <c r="S918" s="492">
        <v>-11.9</v>
      </c>
    </row>
    <row r="919" spans="1:19">
      <c r="A919" s="491">
        <v>40753</v>
      </c>
      <c r="B919" s="494">
        <v>8.4090000000000007</v>
      </c>
      <c r="G919" s="492">
        <v>-5.6</v>
      </c>
      <c r="H919" s="492">
        <v>-11.2</v>
      </c>
      <c r="I919" s="492">
        <v>-15.3</v>
      </c>
      <c r="J919" s="492">
        <v>-10.5</v>
      </c>
      <c r="K919" s="492">
        <v>-16</v>
      </c>
      <c r="L919" s="492">
        <v>-20.7</v>
      </c>
      <c r="M919" s="492">
        <v>-13.5</v>
      </c>
      <c r="N919" s="492">
        <v>-19.100000000000001</v>
      </c>
      <c r="O919" s="492">
        <v>-12.3</v>
      </c>
      <c r="P919" s="492">
        <v>-5.9</v>
      </c>
      <c r="Q919" s="492">
        <v>-1.7</v>
      </c>
      <c r="R919" s="492">
        <v>-7</v>
      </c>
      <c r="S919" s="492">
        <v>-11.2</v>
      </c>
    </row>
    <row r="920" spans="1:19">
      <c r="A920" s="491">
        <v>40752</v>
      </c>
      <c r="B920" s="494">
        <v>8.3960000000000008</v>
      </c>
      <c r="G920" s="492">
        <v>-3.9</v>
      </c>
      <c r="H920" s="492">
        <v>-9.1999999999999993</v>
      </c>
      <c r="I920" s="492">
        <v>-13.6</v>
      </c>
      <c r="J920" s="492">
        <v>-9.8000000000000007</v>
      </c>
      <c r="K920" s="492">
        <v>-13</v>
      </c>
      <c r="L920" s="492">
        <v>-18.3</v>
      </c>
      <c r="M920" s="492">
        <v>-12.7</v>
      </c>
      <c r="N920" s="492">
        <v>-19</v>
      </c>
      <c r="O920" s="492">
        <v>-12.4</v>
      </c>
      <c r="P920" s="492">
        <v>-6.1</v>
      </c>
      <c r="Q920" s="492">
        <v>-0.8</v>
      </c>
      <c r="R920" s="492">
        <v>-5.4</v>
      </c>
      <c r="S920" s="492">
        <v>-9.4</v>
      </c>
    </row>
    <row r="921" spans="1:19">
      <c r="A921" s="491">
        <v>40751</v>
      </c>
      <c r="B921" s="494">
        <v>8.3960000000000008</v>
      </c>
      <c r="G921" s="492">
        <v>-3.4</v>
      </c>
      <c r="H921" s="492">
        <v>-8.4</v>
      </c>
      <c r="I921" s="492">
        <v>-12.9</v>
      </c>
      <c r="J921" s="492">
        <v>-9.4</v>
      </c>
      <c r="K921" s="492">
        <v>-11.9</v>
      </c>
      <c r="L921" s="492">
        <v>-17.3</v>
      </c>
      <c r="M921" s="492">
        <v>-12.2</v>
      </c>
      <c r="N921" s="492">
        <v>-18.600000000000001</v>
      </c>
      <c r="O921" s="492">
        <v>-12.3</v>
      </c>
      <c r="P921" s="492">
        <v>-6.1</v>
      </c>
      <c r="Q921" s="492">
        <v>-0.5</v>
      </c>
      <c r="R921" s="492">
        <v>-4.8</v>
      </c>
      <c r="S921" s="492">
        <v>-8.6</v>
      </c>
    </row>
    <row r="922" spans="1:19">
      <c r="A922" s="491">
        <v>40750</v>
      </c>
      <c r="B922" s="494">
        <v>8.4019999999999992</v>
      </c>
      <c r="G922" s="492">
        <v>-3.9</v>
      </c>
      <c r="H922" s="492">
        <v>-9.1999999999999993</v>
      </c>
      <c r="I922" s="492">
        <v>-13.5</v>
      </c>
      <c r="J922" s="492">
        <v>-9.8000000000000007</v>
      </c>
      <c r="K922" s="492">
        <v>-13</v>
      </c>
      <c r="L922" s="492">
        <v>-18.2</v>
      </c>
      <c r="M922" s="492">
        <v>-12.7</v>
      </c>
      <c r="N922" s="492">
        <v>-18.899999999999999</v>
      </c>
      <c r="O922" s="492">
        <v>-12.3</v>
      </c>
      <c r="P922" s="492">
        <v>-6.1</v>
      </c>
      <c r="Q922" s="492">
        <v>-0.7</v>
      </c>
      <c r="R922" s="492">
        <v>-5.3</v>
      </c>
      <c r="S922" s="492">
        <v>-9.1</v>
      </c>
    </row>
    <row r="923" spans="1:19">
      <c r="A923" s="491">
        <v>40749</v>
      </c>
      <c r="B923" s="494">
        <v>8.4</v>
      </c>
      <c r="G923" s="492">
        <v>-3.6</v>
      </c>
      <c r="H923" s="492">
        <v>-8.8000000000000007</v>
      </c>
      <c r="I923" s="492">
        <v>-13.1</v>
      </c>
      <c r="J923" s="492">
        <v>-9.6</v>
      </c>
      <c r="K923" s="492">
        <v>-12.4</v>
      </c>
      <c r="L923" s="492">
        <v>-17.7</v>
      </c>
      <c r="M923" s="492">
        <v>-12.5</v>
      </c>
      <c r="N923" s="492">
        <v>-18.8</v>
      </c>
      <c r="O923" s="492">
        <v>-12.3</v>
      </c>
      <c r="P923" s="492">
        <v>-6.1</v>
      </c>
      <c r="Q923" s="492">
        <v>-0.5</v>
      </c>
      <c r="R923" s="492">
        <v>-5</v>
      </c>
      <c r="S923" s="492">
        <v>-8.8000000000000007</v>
      </c>
    </row>
    <row r="924" spans="1:19">
      <c r="A924" s="491">
        <v>40746</v>
      </c>
      <c r="B924" s="494">
        <v>8.4130000000000003</v>
      </c>
      <c r="G924" s="492">
        <v>-4.0999999999999996</v>
      </c>
      <c r="H924" s="492">
        <v>-9.5</v>
      </c>
      <c r="I924" s="492">
        <v>-13.9</v>
      </c>
      <c r="J924" s="492">
        <v>-10</v>
      </c>
      <c r="K924" s="492">
        <v>-13.3</v>
      </c>
      <c r="L924" s="492">
        <v>-18.7</v>
      </c>
      <c r="M924" s="492">
        <v>-13</v>
      </c>
      <c r="N924" s="492">
        <v>-19.2</v>
      </c>
      <c r="O924" s="492">
        <v>-12.5</v>
      </c>
      <c r="P924" s="492">
        <v>-6.1</v>
      </c>
      <c r="Q924" s="492">
        <v>-0.7</v>
      </c>
      <c r="R924" s="492">
        <v>-5.4</v>
      </c>
      <c r="S924" s="492">
        <v>-9.3000000000000007</v>
      </c>
    </row>
    <row r="925" spans="1:19">
      <c r="A925" s="491">
        <v>40745</v>
      </c>
      <c r="B925" s="494">
        <v>8.4130000000000003</v>
      </c>
      <c r="G925" s="492">
        <v>-4</v>
      </c>
      <c r="H925" s="492">
        <v>-9.3000000000000007</v>
      </c>
      <c r="I925" s="492">
        <v>-13.7</v>
      </c>
      <c r="J925" s="492">
        <v>-9.9</v>
      </c>
      <c r="K925" s="492">
        <v>-13</v>
      </c>
      <c r="L925" s="492">
        <v>-18.399999999999999</v>
      </c>
      <c r="M925" s="492">
        <v>-12.9</v>
      </c>
      <c r="N925" s="492">
        <v>-19</v>
      </c>
      <c r="O925" s="492">
        <v>-12.4</v>
      </c>
      <c r="P925" s="492">
        <v>-6.1</v>
      </c>
      <c r="Q925" s="492">
        <v>-0.7</v>
      </c>
      <c r="R925" s="492">
        <v>-5.2</v>
      </c>
      <c r="S925" s="492">
        <v>-9.1999999999999993</v>
      </c>
    </row>
    <row r="926" spans="1:19">
      <c r="A926" s="491">
        <v>40744</v>
      </c>
      <c r="B926" s="494">
        <v>8.4109999999999996</v>
      </c>
      <c r="G926" s="492">
        <v>-4.5</v>
      </c>
      <c r="H926" s="492">
        <v>-10</v>
      </c>
      <c r="I926" s="492">
        <v>-14.3</v>
      </c>
      <c r="J926" s="492">
        <v>-10.199999999999999</v>
      </c>
      <c r="K926" s="492">
        <v>-13.9</v>
      </c>
      <c r="L926" s="492">
        <v>-19.100000000000001</v>
      </c>
      <c r="M926" s="492">
        <v>-13.1</v>
      </c>
      <c r="N926" s="492">
        <v>-19.2</v>
      </c>
      <c r="O926" s="492">
        <v>-12.4</v>
      </c>
      <c r="P926" s="492">
        <v>-6.1</v>
      </c>
      <c r="Q926" s="492">
        <v>-0.9</v>
      </c>
      <c r="R926" s="492">
        <v>-5.7</v>
      </c>
      <c r="S926" s="492">
        <v>-9.6999999999999993</v>
      </c>
    </row>
    <row r="927" spans="1:19">
      <c r="A927" s="491">
        <v>40743</v>
      </c>
      <c r="B927" s="494">
        <v>8.3870000000000005</v>
      </c>
      <c r="G927" s="492">
        <v>-4.8</v>
      </c>
      <c r="H927" s="492">
        <v>-10.199999999999999</v>
      </c>
      <c r="I927" s="492">
        <v>-14.3</v>
      </c>
      <c r="J927" s="492">
        <v>-10.199999999999999</v>
      </c>
      <c r="K927" s="492">
        <v>-14.2</v>
      </c>
      <c r="L927" s="492">
        <v>-19.2</v>
      </c>
      <c r="M927" s="492">
        <v>-13.2</v>
      </c>
      <c r="N927" s="492">
        <v>-19.2</v>
      </c>
      <c r="O927" s="492">
        <v>-12.3</v>
      </c>
      <c r="P927" s="492">
        <v>-6</v>
      </c>
      <c r="Q927" s="492">
        <v>-1.1000000000000001</v>
      </c>
      <c r="R927" s="492">
        <v>-6</v>
      </c>
      <c r="S927" s="492">
        <v>-9.9</v>
      </c>
    </row>
    <row r="928" spans="1:19">
      <c r="A928" s="491">
        <v>40742</v>
      </c>
      <c r="B928" s="494">
        <v>8.4030000000000005</v>
      </c>
      <c r="G928" s="492">
        <v>-4.5</v>
      </c>
      <c r="H928" s="492">
        <v>-9.9</v>
      </c>
      <c r="I928" s="492">
        <v>-14</v>
      </c>
      <c r="J928" s="492">
        <v>-10</v>
      </c>
      <c r="K928" s="492">
        <v>-13.8</v>
      </c>
      <c r="L928" s="492">
        <v>-18.899999999999999</v>
      </c>
      <c r="M928" s="492">
        <v>-13</v>
      </c>
      <c r="N928" s="492">
        <v>-19</v>
      </c>
      <c r="O928" s="492">
        <v>-12.2</v>
      </c>
      <c r="P928" s="492">
        <v>-6</v>
      </c>
      <c r="Q928" s="492">
        <v>-1</v>
      </c>
      <c r="R928" s="492">
        <v>-5.9</v>
      </c>
      <c r="S928" s="492">
        <v>-9.8000000000000007</v>
      </c>
    </row>
    <row r="929" spans="1:19">
      <c r="A929" s="491">
        <v>40739</v>
      </c>
      <c r="B929" s="494">
        <v>8.4120000000000008</v>
      </c>
      <c r="G929" s="492">
        <v>-5.2</v>
      </c>
      <c r="H929" s="492">
        <v>-10.7</v>
      </c>
      <c r="I929" s="492">
        <v>-14.9</v>
      </c>
      <c r="J929" s="492">
        <v>-10.6</v>
      </c>
      <c r="K929" s="492">
        <v>-14.9</v>
      </c>
      <c r="L929" s="492">
        <v>-20</v>
      </c>
      <c r="M929" s="492">
        <v>-13.6</v>
      </c>
      <c r="N929" s="492">
        <v>-19.399999999999999</v>
      </c>
      <c r="O929" s="492">
        <v>-12.4</v>
      </c>
      <c r="P929" s="492">
        <v>-6</v>
      </c>
      <c r="Q929" s="492">
        <v>-1.4</v>
      </c>
      <c r="R929" s="492">
        <v>-6.4</v>
      </c>
      <c r="S929" s="492">
        <v>-10.7</v>
      </c>
    </row>
    <row r="930" spans="1:19">
      <c r="A930" s="491">
        <v>40738</v>
      </c>
      <c r="B930" s="494">
        <v>8.42</v>
      </c>
      <c r="G930" s="492">
        <v>-5</v>
      </c>
      <c r="H930" s="492">
        <v>-10.4</v>
      </c>
      <c r="I930" s="492">
        <v>-14.7</v>
      </c>
      <c r="J930" s="492">
        <v>-10.3</v>
      </c>
      <c r="K930" s="492">
        <v>-14.5</v>
      </c>
      <c r="L930" s="492">
        <v>-19.7</v>
      </c>
      <c r="M930" s="492">
        <v>-13.4</v>
      </c>
      <c r="N930" s="492">
        <v>-19.2</v>
      </c>
      <c r="O930" s="492">
        <v>-12.4</v>
      </c>
      <c r="P930" s="492">
        <v>-6</v>
      </c>
      <c r="Q930" s="492">
        <v>-1.2</v>
      </c>
      <c r="R930" s="492">
        <v>-6.2</v>
      </c>
      <c r="S930" s="492">
        <v>-10.5</v>
      </c>
    </row>
    <row r="931" spans="1:19">
      <c r="A931" s="491">
        <v>40737</v>
      </c>
      <c r="B931" s="494">
        <v>8.4209999999999994</v>
      </c>
      <c r="G931" s="492">
        <v>-5.5</v>
      </c>
      <c r="H931" s="492">
        <v>-11.1</v>
      </c>
      <c r="I931" s="492">
        <v>-15.4</v>
      </c>
      <c r="J931" s="492">
        <v>-10.9</v>
      </c>
      <c r="K931" s="492">
        <v>-15.5</v>
      </c>
      <c r="L931" s="492">
        <v>-20.6</v>
      </c>
      <c r="M931" s="492">
        <v>-13.9</v>
      </c>
      <c r="N931" s="492">
        <v>-19.600000000000001</v>
      </c>
      <c r="O931" s="492">
        <v>-12.5</v>
      </c>
      <c r="P931" s="492">
        <v>-6.1</v>
      </c>
      <c r="Q931" s="492">
        <v>-1.5</v>
      </c>
      <c r="R931" s="492">
        <v>-6.7</v>
      </c>
      <c r="S931" s="492">
        <v>-11.1</v>
      </c>
    </row>
    <row r="932" spans="1:19">
      <c r="A932" s="491">
        <v>40736</v>
      </c>
      <c r="B932" s="494">
        <v>8.4190000000000005</v>
      </c>
      <c r="G932" s="492">
        <v>-5</v>
      </c>
      <c r="H932" s="492">
        <v>-10.5</v>
      </c>
      <c r="I932" s="492">
        <v>-14.8</v>
      </c>
      <c r="J932" s="492">
        <v>-10.6</v>
      </c>
      <c r="K932" s="492">
        <v>-14.6</v>
      </c>
      <c r="L932" s="492">
        <v>-19.7</v>
      </c>
      <c r="M932" s="492">
        <v>-13.6</v>
      </c>
      <c r="N932" s="492">
        <v>-19.5</v>
      </c>
      <c r="O932" s="492">
        <v>-12.6</v>
      </c>
      <c r="P932" s="492">
        <v>-6.1</v>
      </c>
      <c r="Q932" s="492">
        <v>-1.2</v>
      </c>
      <c r="R932" s="492">
        <v>-6.2</v>
      </c>
      <c r="S932" s="492">
        <v>-10.4</v>
      </c>
    </row>
    <row r="933" spans="1:19">
      <c r="A933" s="491">
        <v>40735</v>
      </c>
      <c r="B933" s="494">
        <v>8.4009999999999998</v>
      </c>
      <c r="G933" s="492">
        <v>-4.7</v>
      </c>
      <c r="H933" s="492">
        <v>-10.3</v>
      </c>
      <c r="I933" s="492">
        <v>-14.6</v>
      </c>
      <c r="J933" s="492">
        <v>-10.5</v>
      </c>
      <c r="K933" s="492">
        <v>-14.3</v>
      </c>
      <c r="L933" s="492">
        <v>-19.5</v>
      </c>
      <c r="M933" s="492">
        <v>-13.5</v>
      </c>
      <c r="N933" s="492">
        <v>-19.600000000000001</v>
      </c>
      <c r="O933" s="492">
        <v>-12.7</v>
      </c>
      <c r="P933" s="492">
        <v>-6.2</v>
      </c>
      <c r="Q933" s="492">
        <v>-1.1000000000000001</v>
      </c>
      <c r="R933" s="492">
        <v>-6</v>
      </c>
      <c r="S933" s="492">
        <v>-10.199999999999999</v>
      </c>
    </row>
    <row r="934" spans="1:19">
      <c r="A934" s="491">
        <v>40732</v>
      </c>
      <c r="B934" s="494">
        <v>8.4139999999999997</v>
      </c>
      <c r="G934" s="492">
        <v>-4</v>
      </c>
      <c r="H934" s="492">
        <v>-9.4</v>
      </c>
      <c r="I934" s="492">
        <v>-13.9</v>
      </c>
      <c r="J934" s="492">
        <v>-10.1</v>
      </c>
      <c r="K934" s="492">
        <v>-13</v>
      </c>
      <c r="L934" s="492">
        <v>-18.399999999999999</v>
      </c>
      <c r="M934" s="492">
        <v>-13</v>
      </c>
      <c r="N934" s="492">
        <v>-19</v>
      </c>
      <c r="O934" s="492">
        <v>-12.4</v>
      </c>
      <c r="P934" s="492">
        <v>-6.1</v>
      </c>
      <c r="Q934" s="492">
        <v>-0.7</v>
      </c>
      <c r="R934" s="492">
        <v>-5.4</v>
      </c>
      <c r="S934" s="492">
        <v>-9.6</v>
      </c>
    </row>
    <row r="935" spans="1:19">
      <c r="A935" s="491">
        <v>40731</v>
      </c>
      <c r="B935" s="494">
        <v>8.3849999999999998</v>
      </c>
      <c r="G935" s="492">
        <v>-3</v>
      </c>
      <c r="H935" s="492">
        <v>-7.9</v>
      </c>
      <c r="I935" s="492">
        <v>-12.5</v>
      </c>
      <c r="J935" s="492">
        <v>-9.4</v>
      </c>
      <c r="K935" s="492">
        <v>-11.1</v>
      </c>
      <c r="L935" s="492">
        <v>-16.5</v>
      </c>
      <c r="M935" s="492">
        <v>-12.2</v>
      </c>
      <c r="N935" s="492">
        <v>-18.3</v>
      </c>
      <c r="O935" s="492">
        <v>-12.2</v>
      </c>
      <c r="P935" s="492">
        <v>-6.1</v>
      </c>
      <c r="Q935" s="492">
        <v>-0.2</v>
      </c>
      <c r="R935" s="492">
        <v>-4.4000000000000004</v>
      </c>
      <c r="S935" s="492">
        <v>-8.1999999999999993</v>
      </c>
    </row>
    <row r="936" spans="1:19">
      <c r="A936" s="491">
        <v>40730</v>
      </c>
      <c r="B936" s="494">
        <v>8.4120000000000008</v>
      </c>
      <c r="G936" s="492">
        <v>-3.7</v>
      </c>
      <c r="H936" s="492">
        <v>-8.9</v>
      </c>
      <c r="I936" s="492">
        <v>-13.5</v>
      </c>
      <c r="J936" s="492">
        <v>-9.8000000000000007</v>
      </c>
      <c r="K936" s="492">
        <v>-12.4</v>
      </c>
      <c r="L936" s="492">
        <v>-17.7</v>
      </c>
      <c r="M936" s="492">
        <v>-12.7</v>
      </c>
      <c r="N936" s="492">
        <v>-18.7</v>
      </c>
      <c r="O936" s="492">
        <v>-12.3</v>
      </c>
      <c r="P936" s="492">
        <v>-6.1</v>
      </c>
      <c r="Q936" s="492">
        <v>-0.6</v>
      </c>
      <c r="R936" s="492">
        <v>-5.2</v>
      </c>
      <c r="S936" s="492">
        <v>-9.4</v>
      </c>
    </row>
    <row r="937" spans="1:19">
      <c r="A937" s="491">
        <v>40729</v>
      </c>
      <c r="B937" s="494">
        <v>8.4030000000000005</v>
      </c>
      <c r="G937" s="492">
        <v>-3.6</v>
      </c>
      <c r="H937" s="492">
        <v>-8.8000000000000007</v>
      </c>
      <c r="I937" s="492">
        <v>-13.3</v>
      </c>
      <c r="J937" s="492">
        <v>-9.8000000000000007</v>
      </c>
      <c r="K937" s="492">
        <v>-12.3</v>
      </c>
      <c r="L937" s="492">
        <v>-17.5</v>
      </c>
      <c r="M937" s="492">
        <v>-12.7</v>
      </c>
      <c r="N937" s="492">
        <v>-18.7</v>
      </c>
      <c r="O937" s="492">
        <v>-12.3</v>
      </c>
      <c r="P937" s="492">
        <v>-6.1</v>
      </c>
      <c r="Q937" s="492">
        <v>-0.6</v>
      </c>
      <c r="R937" s="492">
        <v>-5.2</v>
      </c>
      <c r="S937" s="492">
        <v>-9.3000000000000007</v>
      </c>
    </row>
    <row r="938" spans="1:19">
      <c r="A938" s="491">
        <v>40725</v>
      </c>
      <c r="B938" s="494">
        <v>8.3879999999999999</v>
      </c>
      <c r="G938" s="492">
        <v>-3.2</v>
      </c>
      <c r="H938" s="492">
        <v>-8.1999999999999993</v>
      </c>
      <c r="I938" s="492">
        <v>-12.9</v>
      </c>
      <c r="J938" s="492">
        <v>-9.6</v>
      </c>
      <c r="K938" s="492">
        <v>-11.5</v>
      </c>
      <c r="L938" s="492">
        <v>-16.8</v>
      </c>
      <c r="M938" s="492">
        <v>-12.4</v>
      </c>
      <c r="N938" s="492">
        <v>-18.5</v>
      </c>
      <c r="O938" s="492">
        <v>-12.3</v>
      </c>
      <c r="P938" s="492">
        <v>-6.1</v>
      </c>
      <c r="Q938" s="492">
        <v>-0.4</v>
      </c>
      <c r="R938" s="492">
        <v>-4.8</v>
      </c>
      <c r="S938" s="492">
        <v>-8.9</v>
      </c>
    </row>
    <row r="939" spans="1:19">
      <c r="A939" s="491">
        <v>40724</v>
      </c>
      <c r="B939" s="494">
        <v>8.3819999999999997</v>
      </c>
      <c r="G939" s="492">
        <v>-3.4</v>
      </c>
      <c r="H939" s="492">
        <v>-8.4</v>
      </c>
      <c r="I939" s="492">
        <v>-13.1</v>
      </c>
      <c r="J939" s="492">
        <v>-9.6</v>
      </c>
      <c r="K939" s="492">
        <v>-11.7</v>
      </c>
      <c r="L939" s="492">
        <v>-17.2</v>
      </c>
      <c r="M939" s="492">
        <v>-12.5</v>
      </c>
      <c r="N939" s="492">
        <v>-18.5</v>
      </c>
      <c r="O939" s="492">
        <v>-12.2</v>
      </c>
      <c r="P939" s="492">
        <v>-6</v>
      </c>
      <c r="Q939" s="492">
        <v>-0.5</v>
      </c>
      <c r="R939" s="492">
        <v>-5.0999999999999996</v>
      </c>
      <c r="S939" s="492">
        <v>-8.5</v>
      </c>
    </row>
    <row r="940" spans="1:19">
      <c r="A940" s="491">
        <v>40723</v>
      </c>
      <c r="B940" s="494">
        <v>8.43</v>
      </c>
      <c r="G940" s="492">
        <v>-3.8</v>
      </c>
      <c r="H940" s="492">
        <v>-9.1</v>
      </c>
      <c r="I940" s="492">
        <v>-13.8</v>
      </c>
      <c r="J940" s="492">
        <v>-10</v>
      </c>
      <c r="K940" s="492">
        <v>-12.7</v>
      </c>
      <c r="L940" s="492">
        <v>-18.2</v>
      </c>
      <c r="M940" s="492">
        <v>-12.9</v>
      </c>
      <c r="N940" s="492">
        <v>-18.600000000000001</v>
      </c>
      <c r="O940" s="492">
        <v>-12.3</v>
      </c>
      <c r="P940" s="492">
        <v>-6</v>
      </c>
      <c r="Q940" s="492">
        <v>-0.6</v>
      </c>
      <c r="R940" s="492">
        <v>-5.2</v>
      </c>
      <c r="S940" s="492">
        <v>-9.1</v>
      </c>
    </row>
    <row r="941" spans="1:19">
      <c r="A941" s="491">
        <v>40722</v>
      </c>
      <c r="B941" s="494">
        <v>8.4079999999999995</v>
      </c>
      <c r="G941" s="492">
        <v>-4.3</v>
      </c>
      <c r="H941" s="492">
        <v>-9.6</v>
      </c>
      <c r="I941" s="492">
        <v>-14.1</v>
      </c>
      <c r="J941" s="492">
        <v>-10.199999999999999</v>
      </c>
      <c r="K941" s="492">
        <v>-13.4</v>
      </c>
      <c r="L941" s="492">
        <v>-18.600000000000001</v>
      </c>
      <c r="M941" s="492">
        <v>-13.1</v>
      </c>
      <c r="N941" s="492">
        <v>-18.600000000000001</v>
      </c>
      <c r="O941" s="492">
        <v>-12.2</v>
      </c>
      <c r="P941" s="492">
        <v>-6</v>
      </c>
      <c r="Q941" s="492">
        <v>-0.8</v>
      </c>
      <c r="R941" s="492">
        <v>-5.5</v>
      </c>
      <c r="S941" s="492">
        <v>-9.3000000000000007</v>
      </c>
    </row>
    <row r="942" spans="1:19">
      <c r="A942" s="491">
        <v>40721</v>
      </c>
      <c r="B942" s="494">
        <v>8.4420000000000002</v>
      </c>
      <c r="G942" s="492">
        <v>-5.3</v>
      </c>
      <c r="H942" s="492">
        <v>-10.9</v>
      </c>
      <c r="I942" s="492">
        <v>-15.4</v>
      </c>
      <c r="J942" s="492">
        <v>-10.8</v>
      </c>
      <c r="K942" s="492">
        <v>-15.2</v>
      </c>
      <c r="L942" s="492">
        <v>-20.3</v>
      </c>
      <c r="M942" s="492">
        <v>-13.8</v>
      </c>
      <c r="N942" s="492">
        <v>-19</v>
      </c>
      <c r="O942" s="492">
        <v>-12.2</v>
      </c>
      <c r="P942" s="492">
        <v>-5.9</v>
      </c>
      <c r="Q942" s="492">
        <v>-1.2</v>
      </c>
      <c r="R942" s="492">
        <v>-6.3</v>
      </c>
      <c r="S942" s="492">
        <v>-10.3</v>
      </c>
    </row>
    <row r="943" spans="1:19">
      <c r="A943" s="491">
        <v>40718</v>
      </c>
      <c r="B943" s="494">
        <v>8.4369999999999994</v>
      </c>
      <c r="G943" s="492">
        <v>-5.9</v>
      </c>
      <c r="H943" s="492">
        <v>-11.5</v>
      </c>
      <c r="I943" s="492">
        <v>-16</v>
      </c>
      <c r="J943" s="492">
        <v>-11.2</v>
      </c>
      <c r="K943" s="492">
        <v>-16.2</v>
      </c>
      <c r="L943" s="492">
        <v>-21.2</v>
      </c>
      <c r="M943" s="492">
        <v>-14.2</v>
      </c>
      <c r="N943" s="492">
        <v>-19.2</v>
      </c>
      <c r="O943" s="492">
        <v>-12.3</v>
      </c>
      <c r="P943" s="492">
        <v>-5.9</v>
      </c>
      <c r="Q943" s="492">
        <v>-1.5</v>
      </c>
      <c r="R943" s="492">
        <v>-6.8</v>
      </c>
      <c r="S943" s="492">
        <v>-10.9</v>
      </c>
    </row>
    <row r="944" spans="1:19">
      <c r="A944" s="491">
        <v>40717</v>
      </c>
      <c r="B944" s="494">
        <v>8.4250000000000007</v>
      </c>
      <c r="G944" s="492">
        <v>-5.9</v>
      </c>
      <c r="H944" s="492">
        <v>-11.6</v>
      </c>
      <c r="I944" s="492">
        <v>-16.100000000000001</v>
      </c>
      <c r="J944" s="492">
        <v>-11.3</v>
      </c>
      <c r="K944" s="492">
        <v>-16.3</v>
      </c>
      <c r="L944" s="492">
        <v>-21.3</v>
      </c>
      <c r="M944" s="492">
        <v>-14.3</v>
      </c>
      <c r="N944" s="492">
        <v>-19.2</v>
      </c>
      <c r="O944" s="492">
        <v>-12.4</v>
      </c>
      <c r="P944" s="492">
        <v>-6</v>
      </c>
      <c r="Q944" s="492">
        <v>-1.5</v>
      </c>
      <c r="R944" s="492">
        <v>-6.9</v>
      </c>
      <c r="S944" s="492">
        <v>-11.1</v>
      </c>
    </row>
    <row r="945" spans="1:19">
      <c r="A945" s="491">
        <v>40716</v>
      </c>
      <c r="B945" s="494">
        <v>8.4039999999999999</v>
      </c>
      <c r="G945" s="492">
        <v>-5</v>
      </c>
      <c r="H945" s="492">
        <v>-10.6</v>
      </c>
      <c r="I945" s="492">
        <v>-15.3</v>
      </c>
      <c r="J945" s="492">
        <v>-10.9</v>
      </c>
      <c r="K945" s="492">
        <v>-14.7</v>
      </c>
      <c r="L945" s="492">
        <v>-20.2</v>
      </c>
      <c r="M945" s="492">
        <v>-13.9</v>
      </c>
      <c r="N945" s="492">
        <v>-19.399999999999999</v>
      </c>
      <c r="O945" s="492">
        <v>-12.6</v>
      </c>
      <c r="P945" s="492">
        <v>-6.1</v>
      </c>
      <c r="Q945" s="492">
        <v>-1</v>
      </c>
      <c r="R945" s="492">
        <v>-6.1</v>
      </c>
      <c r="S945" s="492">
        <v>-10.1</v>
      </c>
    </row>
    <row r="946" spans="1:19">
      <c r="A946" s="491">
        <v>40715</v>
      </c>
      <c r="B946" s="494">
        <v>8.3960000000000008</v>
      </c>
      <c r="G946" s="492">
        <v>-4.5</v>
      </c>
      <c r="H946" s="492">
        <v>-10.1</v>
      </c>
      <c r="I946" s="492">
        <v>-14.7</v>
      </c>
      <c r="J946" s="492">
        <v>-10.6</v>
      </c>
      <c r="K946" s="492">
        <v>-14</v>
      </c>
      <c r="L946" s="492">
        <v>-19.3</v>
      </c>
      <c r="M946" s="492">
        <v>-13.6</v>
      </c>
      <c r="N946" s="492">
        <v>-19.100000000000001</v>
      </c>
      <c r="O946" s="492">
        <v>-12.5</v>
      </c>
      <c r="P946" s="492">
        <v>-6.1</v>
      </c>
      <c r="Q946" s="492">
        <v>-0.8</v>
      </c>
      <c r="R946" s="492">
        <v>-5.7</v>
      </c>
      <c r="S946" s="492">
        <v>-9.5</v>
      </c>
    </row>
    <row r="947" spans="1:19">
      <c r="A947" s="491">
        <v>40714</v>
      </c>
      <c r="B947" s="494">
        <v>8.3970000000000002</v>
      </c>
      <c r="G947" s="492">
        <v>-4.5999999999999996</v>
      </c>
      <c r="H947" s="492">
        <v>-10.1</v>
      </c>
      <c r="I947" s="492">
        <v>-14.8</v>
      </c>
      <c r="J947" s="492">
        <v>-10.7</v>
      </c>
      <c r="K947" s="492">
        <v>-14</v>
      </c>
      <c r="L947" s="492">
        <v>-19.399999999999999</v>
      </c>
      <c r="M947" s="492">
        <v>-13.6</v>
      </c>
      <c r="N947" s="492">
        <v>-19.2</v>
      </c>
      <c r="O947" s="492">
        <v>-12.5</v>
      </c>
      <c r="P947" s="492">
        <v>-6.1</v>
      </c>
      <c r="Q947" s="492">
        <v>-0.8</v>
      </c>
      <c r="R947" s="492">
        <v>-5.8</v>
      </c>
      <c r="S947" s="492">
        <v>-9.6</v>
      </c>
    </row>
    <row r="948" spans="1:19">
      <c r="A948" s="491">
        <v>40711</v>
      </c>
      <c r="B948" s="494">
        <v>8.4120000000000008</v>
      </c>
      <c r="G948" s="492">
        <v>-4.9000000000000004</v>
      </c>
      <c r="H948" s="492">
        <v>-10.4</v>
      </c>
      <c r="I948" s="492">
        <v>-15.1</v>
      </c>
      <c r="J948" s="492">
        <v>-10.8</v>
      </c>
      <c r="K948" s="492">
        <v>-14.5</v>
      </c>
      <c r="L948" s="492">
        <v>-19.899999999999999</v>
      </c>
      <c r="M948" s="492">
        <v>-13.8</v>
      </c>
      <c r="N948" s="492">
        <v>-19.3</v>
      </c>
      <c r="O948" s="492">
        <v>-12.6</v>
      </c>
      <c r="P948" s="492">
        <v>-6.1</v>
      </c>
      <c r="Q948" s="492">
        <v>-1</v>
      </c>
      <c r="R948" s="492">
        <v>-6</v>
      </c>
      <c r="S948" s="492">
        <v>-10.1</v>
      </c>
    </row>
    <row r="949" spans="1:19">
      <c r="A949" s="491">
        <v>40710</v>
      </c>
      <c r="B949" s="494">
        <v>8.41</v>
      </c>
      <c r="G949" s="492">
        <v>-5.4</v>
      </c>
      <c r="H949" s="492">
        <v>-10.9</v>
      </c>
      <c r="I949" s="492">
        <v>-15.6</v>
      </c>
      <c r="J949" s="492">
        <v>-11.1</v>
      </c>
      <c r="K949" s="492">
        <v>-15.3</v>
      </c>
      <c r="L949" s="492">
        <v>-20.5</v>
      </c>
      <c r="M949" s="492">
        <v>-14.1</v>
      </c>
      <c r="N949" s="492">
        <v>-19.399999999999999</v>
      </c>
      <c r="O949" s="492">
        <v>-12.6</v>
      </c>
      <c r="P949" s="492">
        <v>-6.1</v>
      </c>
      <c r="Q949" s="492">
        <v>-1.3</v>
      </c>
      <c r="R949" s="492">
        <v>-6.5</v>
      </c>
      <c r="S949" s="492">
        <v>-10.7</v>
      </c>
    </row>
    <row r="950" spans="1:19">
      <c r="A950" s="491">
        <v>40709</v>
      </c>
      <c r="B950" s="494">
        <v>8.4179999999999993</v>
      </c>
      <c r="G950" s="492">
        <v>-4.9000000000000004</v>
      </c>
      <c r="H950" s="492">
        <v>-10.3</v>
      </c>
      <c r="I950" s="492">
        <v>-14.9</v>
      </c>
      <c r="J950" s="492">
        <v>-10.7</v>
      </c>
      <c r="K950" s="492">
        <v>-14.3</v>
      </c>
      <c r="L950" s="492">
        <v>-19.600000000000001</v>
      </c>
      <c r="M950" s="492">
        <v>-13.7</v>
      </c>
      <c r="N950" s="492">
        <v>-19.3</v>
      </c>
      <c r="O950" s="492">
        <v>-12.6</v>
      </c>
      <c r="P950" s="492">
        <v>-6.1</v>
      </c>
      <c r="Q950" s="492">
        <v>-1</v>
      </c>
      <c r="R950" s="492">
        <v>-6.1</v>
      </c>
      <c r="S950" s="492">
        <v>-10.1</v>
      </c>
    </row>
    <row r="951" spans="1:19">
      <c r="A951" s="491">
        <v>40708</v>
      </c>
      <c r="B951" s="494">
        <v>8.3979999999999997</v>
      </c>
      <c r="G951" s="492">
        <v>-3.9</v>
      </c>
      <c r="H951" s="492">
        <v>-9.4</v>
      </c>
      <c r="I951" s="492">
        <v>-14.1</v>
      </c>
      <c r="J951" s="492">
        <v>-10.4</v>
      </c>
      <c r="K951" s="492">
        <v>-12.9</v>
      </c>
      <c r="L951" s="492">
        <v>-18.5</v>
      </c>
      <c r="M951" s="492">
        <v>-13.4</v>
      </c>
      <c r="N951" s="492">
        <v>-19.399999999999999</v>
      </c>
      <c r="O951" s="492">
        <v>-12.8</v>
      </c>
      <c r="P951" s="492">
        <v>-6.3</v>
      </c>
      <c r="Q951" s="492">
        <v>-0.5</v>
      </c>
      <c r="R951" s="492">
        <v>-5.3</v>
      </c>
      <c r="S951" s="492">
        <v>-9.1</v>
      </c>
    </row>
    <row r="952" spans="1:19">
      <c r="A952" s="491">
        <v>40707</v>
      </c>
      <c r="B952" s="494">
        <v>8.4019999999999992</v>
      </c>
      <c r="G952" s="492">
        <v>-4.7</v>
      </c>
      <c r="H952" s="492">
        <v>-10.5</v>
      </c>
      <c r="I952" s="492">
        <v>-15.2</v>
      </c>
      <c r="J952" s="492">
        <v>-11</v>
      </c>
      <c r="K952" s="492">
        <v>-14.4</v>
      </c>
      <c r="L952" s="492">
        <v>-20</v>
      </c>
      <c r="M952" s="492">
        <v>-14</v>
      </c>
      <c r="N952" s="492">
        <v>-19.8</v>
      </c>
      <c r="O952" s="492">
        <v>-12.9</v>
      </c>
      <c r="P952" s="492">
        <v>-6.3</v>
      </c>
      <c r="Q952" s="492">
        <v>-0.9</v>
      </c>
      <c r="R952" s="492">
        <v>-6.1</v>
      </c>
      <c r="S952" s="492">
        <v>-10.1</v>
      </c>
    </row>
    <row r="953" spans="1:19">
      <c r="A953" s="491">
        <v>40704</v>
      </c>
      <c r="B953" s="494">
        <v>8.4060000000000006</v>
      </c>
      <c r="G953" s="492">
        <v>-4.8</v>
      </c>
      <c r="H953" s="492">
        <v>-10.5</v>
      </c>
      <c r="I953" s="492">
        <v>-15.4</v>
      </c>
      <c r="J953" s="492">
        <v>-11</v>
      </c>
      <c r="K953" s="492">
        <v>-14.5</v>
      </c>
      <c r="L953" s="492">
        <v>-20.2</v>
      </c>
      <c r="M953" s="492">
        <v>-14.1</v>
      </c>
      <c r="N953" s="492">
        <v>-19.8</v>
      </c>
      <c r="O953" s="492">
        <v>-12.9</v>
      </c>
      <c r="P953" s="492">
        <v>-6.3</v>
      </c>
      <c r="Q953" s="492">
        <v>-0.9</v>
      </c>
      <c r="R953" s="492">
        <v>-6.2</v>
      </c>
      <c r="S953" s="492">
        <v>-10.3</v>
      </c>
    </row>
    <row r="954" spans="1:19">
      <c r="A954" s="491">
        <v>40703</v>
      </c>
      <c r="B954" s="494">
        <v>8.4109999999999996</v>
      </c>
      <c r="G954" s="492">
        <v>-4.8</v>
      </c>
      <c r="H954" s="492">
        <v>-10.5</v>
      </c>
      <c r="I954" s="492">
        <v>-15.3</v>
      </c>
      <c r="J954" s="492">
        <v>-11</v>
      </c>
      <c r="K954" s="492">
        <v>-14.5</v>
      </c>
      <c r="L954" s="492">
        <v>-20</v>
      </c>
      <c r="M954" s="492">
        <v>-14</v>
      </c>
      <c r="N954" s="492">
        <v>-19.5</v>
      </c>
      <c r="O954" s="492">
        <v>-12.7</v>
      </c>
      <c r="P954" s="492">
        <v>-6.1</v>
      </c>
      <c r="Q954" s="492">
        <v>-1</v>
      </c>
      <c r="R954" s="492">
        <v>-6.2</v>
      </c>
      <c r="S954" s="492">
        <v>-10.3</v>
      </c>
    </row>
    <row r="955" spans="1:19">
      <c r="A955" s="491">
        <v>40702</v>
      </c>
      <c r="B955" s="494">
        <v>8.4499999999999993</v>
      </c>
      <c r="G955" s="492">
        <v>-5.6</v>
      </c>
      <c r="H955" s="492">
        <v>-11.3</v>
      </c>
      <c r="I955" s="492">
        <v>-16.100000000000001</v>
      </c>
      <c r="J955" s="492">
        <v>-11.4</v>
      </c>
      <c r="K955" s="492">
        <v>-15.7</v>
      </c>
      <c r="L955" s="492">
        <v>-21.2</v>
      </c>
      <c r="M955" s="492">
        <v>-14.5</v>
      </c>
      <c r="N955" s="492">
        <v>-19.7</v>
      </c>
      <c r="O955" s="492">
        <v>-12.7</v>
      </c>
      <c r="P955" s="492">
        <v>-6.1</v>
      </c>
      <c r="Q955" s="492">
        <v>-1.3</v>
      </c>
      <c r="R955" s="492">
        <v>-6.8</v>
      </c>
      <c r="S955" s="492">
        <v>-11.1</v>
      </c>
    </row>
    <row r="956" spans="1:19">
      <c r="A956" s="491">
        <v>40701</v>
      </c>
      <c r="B956" s="494">
        <v>8.4429999999999996</v>
      </c>
      <c r="G956" s="492">
        <v>-5</v>
      </c>
      <c r="H956" s="492">
        <v>-10.7</v>
      </c>
      <c r="I956" s="492">
        <v>-15.5</v>
      </c>
      <c r="J956" s="492">
        <v>-11.1</v>
      </c>
      <c r="K956" s="492">
        <v>-14.9</v>
      </c>
      <c r="L956" s="492">
        <v>-20.3</v>
      </c>
      <c r="M956" s="492">
        <v>-14.2</v>
      </c>
      <c r="N956" s="492">
        <v>-19.7</v>
      </c>
      <c r="O956" s="492">
        <v>-12.7</v>
      </c>
      <c r="P956" s="492">
        <v>-6.2</v>
      </c>
      <c r="Q956" s="492">
        <v>-1.1000000000000001</v>
      </c>
      <c r="R956" s="492">
        <v>-6.4</v>
      </c>
      <c r="S956" s="492">
        <v>-10.5</v>
      </c>
    </row>
    <row r="957" spans="1:19">
      <c r="A957" s="491">
        <v>40700</v>
      </c>
      <c r="B957" s="494">
        <v>8.4429999999999996</v>
      </c>
      <c r="G957" s="492">
        <v>-5</v>
      </c>
      <c r="H957" s="492">
        <v>-10.6</v>
      </c>
      <c r="I957" s="492">
        <v>-15.4</v>
      </c>
      <c r="J957" s="492">
        <v>-11</v>
      </c>
      <c r="K957" s="492">
        <v>-14.7</v>
      </c>
      <c r="L957" s="492">
        <v>-20.2</v>
      </c>
      <c r="M957" s="492">
        <v>-14.1</v>
      </c>
      <c r="N957" s="492">
        <v>-19.5</v>
      </c>
      <c r="O957" s="492">
        <v>-12.6</v>
      </c>
      <c r="P957" s="492">
        <v>-6.1</v>
      </c>
      <c r="Q957" s="492">
        <v>-1</v>
      </c>
      <c r="R957" s="492">
        <v>-6.3</v>
      </c>
      <c r="S957" s="492">
        <v>-10.4</v>
      </c>
    </row>
    <row r="958" spans="1:19">
      <c r="A958" s="491">
        <v>40697</v>
      </c>
      <c r="B958" s="494">
        <v>8.4359999999999999</v>
      </c>
      <c r="G958" s="492">
        <v>-5.0999999999999996</v>
      </c>
      <c r="H958" s="492">
        <v>-10.8</v>
      </c>
      <c r="I958" s="492">
        <v>-15.7</v>
      </c>
      <c r="J958" s="492">
        <v>-11.1</v>
      </c>
      <c r="K958" s="492">
        <v>-15.2</v>
      </c>
      <c r="L958" s="492">
        <v>-20.9</v>
      </c>
      <c r="M958" s="492">
        <v>-14.3</v>
      </c>
      <c r="N958" s="492">
        <v>-19.8</v>
      </c>
      <c r="O958" s="492">
        <v>-12.7</v>
      </c>
      <c r="P958" s="492">
        <v>-6.1</v>
      </c>
      <c r="Q958" s="492">
        <v>-1.1000000000000001</v>
      </c>
      <c r="R958" s="492">
        <v>-6.5</v>
      </c>
      <c r="S958" s="492">
        <v>-10.7</v>
      </c>
    </row>
    <row r="959" spans="1:19">
      <c r="A959" s="491">
        <v>40696</v>
      </c>
      <c r="B959" s="494">
        <v>8.4320000000000004</v>
      </c>
      <c r="G959" s="492">
        <v>-4.9000000000000004</v>
      </c>
      <c r="H959" s="492">
        <v>-10.5</v>
      </c>
      <c r="I959" s="492">
        <v>-15.4</v>
      </c>
      <c r="J959" s="492">
        <v>-10.8</v>
      </c>
      <c r="K959" s="492">
        <v>-14.8</v>
      </c>
      <c r="L959" s="492">
        <v>-20.5</v>
      </c>
      <c r="M959" s="492">
        <v>-14</v>
      </c>
      <c r="N959" s="492">
        <v>-19.399999999999999</v>
      </c>
      <c r="O959" s="492">
        <v>-12.5</v>
      </c>
      <c r="P959" s="492">
        <v>-6</v>
      </c>
      <c r="Q959" s="492">
        <v>-1</v>
      </c>
      <c r="R959" s="492">
        <v>-6.3</v>
      </c>
      <c r="S959" s="492">
        <v>-10.5</v>
      </c>
    </row>
    <row r="960" spans="1:19">
      <c r="A960" s="491">
        <v>40695</v>
      </c>
      <c r="B960" s="494">
        <v>8.4290000000000003</v>
      </c>
      <c r="G960" s="492">
        <v>-5.6</v>
      </c>
      <c r="H960" s="492">
        <v>-11.4</v>
      </c>
      <c r="I960" s="492">
        <v>-16.100000000000001</v>
      </c>
      <c r="J960" s="492">
        <v>-11.2</v>
      </c>
      <c r="K960" s="492">
        <v>-16</v>
      </c>
      <c r="L960" s="492">
        <v>-21.6</v>
      </c>
      <c r="M960" s="492">
        <v>-14.4</v>
      </c>
      <c r="N960" s="492">
        <v>-19.8</v>
      </c>
      <c r="O960" s="492">
        <v>-12.5</v>
      </c>
      <c r="P960" s="492">
        <v>-6</v>
      </c>
      <c r="Q960" s="492">
        <v>-1.3</v>
      </c>
      <c r="R960" s="492">
        <v>-6.9</v>
      </c>
      <c r="S960" s="492">
        <v>-11.1</v>
      </c>
    </row>
    <row r="961" spans="1:19">
      <c r="A961" s="491">
        <v>40694</v>
      </c>
      <c r="B961" s="494">
        <v>8.4260000000000002</v>
      </c>
      <c r="G961" s="492">
        <v>-4.5</v>
      </c>
      <c r="H961" s="492">
        <v>-10.3</v>
      </c>
      <c r="I961" s="492">
        <v>-15.2</v>
      </c>
      <c r="J961" s="492">
        <v>-10.9</v>
      </c>
      <c r="K961" s="492">
        <v>-14.4</v>
      </c>
      <c r="L961" s="492">
        <v>-20.3</v>
      </c>
      <c r="M961" s="492">
        <v>-14.1</v>
      </c>
      <c r="N961" s="492">
        <v>-19.7</v>
      </c>
      <c r="O961" s="492">
        <v>-12.6</v>
      </c>
      <c r="P961" s="492">
        <v>-6.1</v>
      </c>
      <c r="Q961" s="492">
        <v>-0.8</v>
      </c>
      <c r="R961" s="492">
        <v>-6.1</v>
      </c>
      <c r="S961" s="492">
        <v>-10.199999999999999</v>
      </c>
    </row>
    <row r="962" spans="1:19">
      <c r="A962" s="491">
        <v>40690</v>
      </c>
      <c r="B962" s="494">
        <v>8.4139999999999997</v>
      </c>
      <c r="G962" s="492">
        <v>-4.5999999999999996</v>
      </c>
      <c r="H962" s="492">
        <v>-10.4</v>
      </c>
      <c r="I962" s="492">
        <v>-15.3</v>
      </c>
      <c r="J962" s="492">
        <v>-11</v>
      </c>
      <c r="K962" s="492">
        <v>-14.5</v>
      </c>
      <c r="L962" s="492">
        <v>-20.399999999999999</v>
      </c>
      <c r="M962" s="492">
        <v>-14.1</v>
      </c>
      <c r="N962" s="492">
        <v>-19.8</v>
      </c>
      <c r="O962" s="492">
        <v>-12.6</v>
      </c>
      <c r="P962" s="492">
        <v>-6.1</v>
      </c>
      <c r="Q962" s="492">
        <v>-0.9</v>
      </c>
      <c r="R962" s="492">
        <v>-6.1</v>
      </c>
      <c r="S962" s="492">
        <v>-10.3</v>
      </c>
    </row>
    <row r="963" spans="1:19">
      <c r="A963" s="491">
        <v>40689</v>
      </c>
      <c r="B963" s="494">
        <v>8.41</v>
      </c>
      <c r="G963" s="492">
        <v>-5</v>
      </c>
      <c r="H963" s="492">
        <v>-10.9</v>
      </c>
      <c r="I963" s="492">
        <v>-15.7</v>
      </c>
      <c r="J963" s="492">
        <v>-11.2</v>
      </c>
      <c r="K963" s="492">
        <v>-15.2</v>
      </c>
      <c r="L963" s="492">
        <v>-21</v>
      </c>
      <c r="M963" s="492">
        <v>-14.4</v>
      </c>
      <c r="N963" s="492">
        <v>-19.899999999999999</v>
      </c>
      <c r="O963" s="492">
        <v>-12.6</v>
      </c>
      <c r="P963" s="492">
        <v>-6.1</v>
      </c>
      <c r="Q963" s="492">
        <v>-1.1000000000000001</v>
      </c>
      <c r="R963" s="492">
        <v>-6.5</v>
      </c>
      <c r="S963" s="492">
        <v>-10.7</v>
      </c>
    </row>
    <row r="964" spans="1:19">
      <c r="A964" s="491">
        <v>40688</v>
      </c>
      <c r="B964" s="494">
        <v>8.3940000000000001</v>
      </c>
      <c r="G964" s="492">
        <v>-4</v>
      </c>
      <c r="H964" s="492">
        <v>-9.6</v>
      </c>
      <c r="I964" s="492">
        <v>-14.5</v>
      </c>
      <c r="J964" s="492">
        <v>-10.6</v>
      </c>
      <c r="K964" s="492">
        <v>-13.3</v>
      </c>
      <c r="L964" s="492">
        <v>-19.3</v>
      </c>
      <c r="M964" s="492">
        <v>-13.7</v>
      </c>
      <c r="N964" s="492">
        <v>-19.7</v>
      </c>
      <c r="O964" s="492">
        <v>-12.6</v>
      </c>
      <c r="P964" s="492">
        <v>-6.1</v>
      </c>
      <c r="Q964" s="492">
        <v>-0.5</v>
      </c>
      <c r="R964" s="492">
        <v>-5.5</v>
      </c>
      <c r="S964" s="492">
        <v>-9.5</v>
      </c>
    </row>
    <row r="965" spans="1:19">
      <c r="A965" s="491">
        <v>40687</v>
      </c>
      <c r="B965" s="494">
        <v>8.2739999999999991</v>
      </c>
      <c r="G965" s="492">
        <v>-4</v>
      </c>
      <c r="H965" s="492">
        <v>-9.5</v>
      </c>
      <c r="I965" s="492">
        <v>-14.3</v>
      </c>
      <c r="J965" s="492">
        <v>-10.5</v>
      </c>
      <c r="K965" s="492">
        <v>-13.2</v>
      </c>
      <c r="L965" s="492">
        <v>-19</v>
      </c>
      <c r="M965" s="492">
        <v>-13.6</v>
      </c>
      <c r="N965" s="492">
        <v>-19.600000000000001</v>
      </c>
      <c r="O965" s="492">
        <v>-12.5</v>
      </c>
      <c r="P965" s="492">
        <v>-6.1</v>
      </c>
      <c r="Q965" s="492">
        <v>-0.5</v>
      </c>
      <c r="R965" s="492">
        <v>-5.4</v>
      </c>
      <c r="S965" s="492">
        <v>-9.3000000000000007</v>
      </c>
    </row>
    <row r="966" spans="1:19">
      <c r="A966" s="491">
        <v>40686</v>
      </c>
      <c r="B966" s="494">
        <v>8.2959999999999994</v>
      </c>
      <c r="G966" s="492">
        <v>-3.9</v>
      </c>
      <c r="H966" s="492">
        <v>-9.4</v>
      </c>
      <c r="I966" s="492">
        <v>-14.1</v>
      </c>
      <c r="J966" s="492">
        <v>-10.4</v>
      </c>
      <c r="K966" s="492">
        <v>-13</v>
      </c>
      <c r="L966" s="492">
        <v>-18.8</v>
      </c>
      <c r="M966" s="492">
        <v>-13.5</v>
      </c>
      <c r="N966" s="492">
        <v>-19.5</v>
      </c>
      <c r="O966" s="492">
        <v>-12.5</v>
      </c>
      <c r="P966" s="492">
        <v>-6</v>
      </c>
      <c r="Q966" s="492">
        <v>-0.5</v>
      </c>
      <c r="R966" s="492">
        <v>-5.3</v>
      </c>
      <c r="S966" s="492">
        <v>-9.1999999999999993</v>
      </c>
    </row>
    <row r="967" spans="1:19">
      <c r="A967" s="491">
        <v>40683</v>
      </c>
      <c r="B967" s="494">
        <v>8.41</v>
      </c>
      <c r="G967" s="492">
        <v>-3.9</v>
      </c>
      <c r="H967" s="492">
        <v>-9.4</v>
      </c>
      <c r="I967" s="492">
        <v>-14.2</v>
      </c>
      <c r="J967" s="492">
        <v>-10.4</v>
      </c>
      <c r="K967" s="492">
        <v>-13</v>
      </c>
      <c r="L967" s="492">
        <v>-18.899999999999999</v>
      </c>
      <c r="M967" s="492">
        <v>-13.5</v>
      </c>
      <c r="N967" s="492">
        <v>-19.399999999999999</v>
      </c>
      <c r="O967" s="492">
        <v>-12.4</v>
      </c>
      <c r="P967" s="492">
        <v>-6</v>
      </c>
      <c r="Q967" s="492">
        <v>-0.5</v>
      </c>
      <c r="R967" s="492">
        <v>-5.4</v>
      </c>
      <c r="S967" s="492">
        <v>-9.4</v>
      </c>
    </row>
    <row r="968" spans="1:19">
      <c r="A968" s="491">
        <v>40682</v>
      </c>
      <c r="B968" s="494">
        <v>8.4049999999999994</v>
      </c>
      <c r="G968" s="492">
        <v>-3.9</v>
      </c>
      <c r="H968" s="492">
        <v>-9.1999999999999993</v>
      </c>
      <c r="I968" s="492">
        <v>-14.1</v>
      </c>
      <c r="J968" s="492">
        <v>-10.4</v>
      </c>
      <c r="K968" s="492">
        <v>-12.8</v>
      </c>
      <c r="L968" s="492">
        <v>-18.7</v>
      </c>
      <c r="M968" s="492">
        <v>-13.5</v>
      </c>
      <c r="N968" s="492">
        <v>-19.3</v>
      </c>
      <c r="O968" s="492">
        <v>-12.3</v>
      </c>
      <c r="P968" s="492">
        <v>-6</v>
      </c>
      <c r="Q968" s="492">
        <v>-0.5</v>
      </c>
      <c r="R968" s="492">
        <v>-5.4</v>
      </c>
      <c r="S968" s="492">
        <v>-9.4</v>
      </c>
    </row>
    <row r="969" spans="1:19">
      <c r="A969" s="491">
        <v>40681</v>
      </c>
      <c r="B969" s="494">
        <v>8.3970000000000002</v>
      </c>
      <c r="G969" s="492">
        <v>-4.0999999999999996</v>
      </c>
      <c r="H969" s="492">
        <v>-9.5</v>
      </c>
      <c r="I969" s="492">
        <v>-14.3</v>
      </c>
      <c r="J969" s="492">
        <v>-10.5</v>
      </c>
      <c r="K969" s="492">
        <v>-13.1</v>
      </c>
      <c r="L969" s="492">
        <v>-19</v>
      </c>
      <c r="M969" s="492">
        <v>-13.6</v>
      </c>
      <c r="N969" s="492">
        <v>-19.5</v>
      </c>
      <c r="O969" s="492">
        <v>-12.4</v>
      </c>
      <c r="P969" s="492">
        <v>-6</v>
      </c>
      <c r="Q969" s="492">
        <v>-0.6</v>
      </c>
      <c r="R969" s="492">
        <v>-5.6</v>
      </c>
      <c r="S969" s="492">
        <v>-9.6999999999999993</v>
      </c>
    </row>
    <row r="970" spans="1:19">
      <c r="A970" s="491">
        <v>40680</v>
      </c>
      <c r="B970" s="494">
        <v>8.4179999999999993</v>
      </c>
      <c r="G970" s="492">
        <v>-4.5</v>
      </c>
      <c r="H970" s="492">
        <v>-10.1</v>
      </c>
      <c r="I970" s="492">
        <v>-14.8</v>
      </c>
      <c r="J970" s="492">
        <v>-10.9</v>
      </c>
      <c r="K970" s="492">
        <v>-13.9</v>
      </c>
      <c r="L970" s="492">
        <v>-19.7</v>
      </c>
      <c r="M970" s="492">
        <v>-14</v>
      </c>
      <c r="N970" s="492">
        <v>-19.7</v>
      </c>
      <c r="O970" s="492">
        <v>-12.4</v>
      </c>
      <c r="P970" s="492">
        <v>-6</v>
      </c>
      <c r="Q970" s="492">
        <v>-0.9</v>
      </c>
      <c r="R970" s="492">
        <v>-6.1</v>
      </c>
      <c r="S970" s="492">
        <v>-10.199999999999999</v>
      </c>
    </row>
    <row r="971" spans="1:19">
      <c r="A971" s="491">
        <v>40679</v>
      </c>
      <c r="B971" s="494">
        <v>8.4260000000000002</v>
      </c>
      <c r="G971" s="492">
        <v>-4.4000000000000004</v>
      </c>
      <c r="H971" s="492">
        <v>-9.9</v>
      </c>
      <c r="I971" s="492">
        <v>-14.7</v>
      </c>
      <c r="J971" s="492">
        <v>-10.8</v>
      </c>
      <c r="K971" s="492">
        <v>-13.7</v>
      </c>
      <c r="L971" s="492">
        <v>-19.5</v>
      </c>
      <c r="M971" s="492">
        <v>-14</v>
      </c>
      <c r="N971" s="492">
        <v>-19.7</v>
      </c>
      <c r="O971" s="492">
        <v>-12.5</v>
      </c>
      <c r="P971" s="492">
        <v>-6</v>
      </c>
      <c r="Q971" s="492">
        <v>-0.8</v>
      </c>
      <c r="R971" s="492">
        <v>-6</v>
      </c>
      <c r="S971" s="492">
        <v>-10.1</v>
      </c>
    </row>
    <row r="972" spans="1:19">
      <c r="A972" s="491">
        <v>40676</v>
      </c>
      <c r="B972" s="494">
        <v>8.4220000000000006</v>
      </c>
      <c r="G972" s="492">
        <v>-4.0999999999999996</v>
      </c>
      <c r="H972" s="492">
        <v>-9.5</v>
      </c>
      <c r="I972" s="492">
        <v>-14.5</v>
      </c>
      <c r="J972" s="492">
        <v>-10.7</v>
      </c>
      <c r="K972" s="492">
        <v>-13.2</v>
      </c>
      <c r="L972" s="492">
        <v>-19.100000000000001</v>
      </c>
      <c r="M972" s="492">
        <v>-13.8</v>
      </c>
      <c r="N972" s="492">
        <v>-19.600000000000001</v>
      </c>
      <c r="O972" s="492">
        <v>-12.4</v>
      </c>
      <c r="P972" s="492">
        <v>-6</v>
      </c>
      <c r="Q972" s="492">
        <v>-0.6</v>
      </c>
      <c r="R972" s="492">
        <v>-5.7</v>
      </c>
      <c r="S972" s="492">
        <v>-9.8000000000000007</v>
      </c>
    </row>
    <row r="973" spans="1:19">
      <c r="A973" s="491">
        <v>40675</v>
      </c>
      <c r="B973" s="494">
        <v>8.423</v>
      </c>
      <c r="G973" s="492">
        <v>-4</v>
      </c>
      <c r="H973" s="492">
        <v>-9.3000000000000007</v>
      </c>
      <c r="I973" s="492">
        <v>-14.3</v>
      </c>
      <c r="J973" s="492">
        <v>-10.5</v>
      </c>
      <c r="K973" s="492">
        <v>-13</v>
      </c>
      <c r="L973" s="492">
        <v>-18.899999999999999</v>
      </c>
      <c r="M973" s="492">
        <v>-13.6</v>
      </c>
      <c r="N973" s="492">
        <v>-19.5</v>
      </c>
      <c r="O973" s="492">
        <v>-12.4</v>
      </c>
      <c r="P973" s="492">
        <v>-6</v>
      </c>
      <c r="Q973" s="492">
        <v>-0.4</v>
      </c>
      <c r="R973" s="492">
        <v>-5.3</v>
      </c>
      <c r="S973" s="492">
        <v>-9.4</v>
      </c>
    </row>
    <row r="974" spans="1:19">
      <c r="A974" s="491">
        <v>40674</v>
      </c>
      <c r="B974" s="494">
        <v>8.4290000000000003</v>
      </c>
      <c r="G974" s="492">
        <v>-4.2</v>
      </c>
      <c r="H974" s="492">
        <v>-9.6</v>
      </c>
      <c r="I974" s="492">
        <v>-14.6</v>
      </c>
      <c r="J974" s="492">
        <v>-10.7</v>
      </c>
      <c r="K974" s="492">
        <v>-13.4</v>
      </c>
      <c r="L974" s="492">
        <v>-19.3</v>
      </c>
      <c r="M974" s="492">
        <v>-13.9</v>
      </c>
      <c r="N974" s="492">
        <v>-19.7</v>
      </c>
      <c r="O974" s="492">
        <v>-12.5</v>
      </c>
      <c r="P974" s="492">
        <v>-6</v>
      </c>
      <c r="Q974" s="492">
        <v>-0.6</v>
      </c>
      <c r="R974" s="492">
        <v>-5.6</v>
      </c>
      <c r="S974" s="492">
        <v>-9.6999999999999993</v>
      </c>
    </row>
    <row r="975" spans="1:19">
      <c r="A975" s="491">
        <v>40673</v>
      </c>
      <c r="B975" s="494">
        <v>8.4250000000000007</v>
      </c>
      <c r="G975" s="492">
        <v>-3.8</v>
      </c>
      <c r="H975" s="492">
        <v>-9.1</v>
      </c>
      <c r="I975" s="492">
        <v>-14</v>
      </c>
      <c r="J975" s="492">
        <v>-10.4</v>
      </c>
      <c r="K975" s="492">
        <v>-12.7</v>
      </c>
      <c r="L975" s="492">
        <v>-18.399999999999999</v>
      </c>
      <c r="M975" s="492">
        <v>-13.5</v>
      </c>
      <c r="N975" s="492">
        <v>-19.2</v>
      </c>
      <c r="O975" s="492">
        <v>-12.2</v>
      </c>
      <c r="P975" s="492">
        <v>-5.9</v>
      </c>
    </row>
    <row r="976" spans="1:19">
      <c r="A976" s="491">
        <v>40672</v>
      </c>
      <c r="B976" s="494">
        <v>8.4719999999999995</v>
      </c>
      <c r="G976" s="492">
        <v>-4.4000000000000004</v>
      </c>
      <c r="H976" s="492">
        <v>-9.9</v>
      </c>
      <c r="I976" s="492">
        <v>-14.7</v>
      </c>
      <c r="J976" s="492">
        <v>-10.8</v>
      </c>
      <c r="K976" s="492">
        <v>-13.7</v>
      </c>
      <c r="L976" s="492">
        <v>-19.399999999999999</v>
      </c>
      <c r="M976" s="492">
        <v>-13.9</v>
      </c>
      <c r="N976" s="492">
        <v>-19.399999999999999</v>
      </c>
      <c r="O976" s="492">
        <v>-12.2</v>
      </c>
      <c r="P976" s="492">
        <v>-5.9</v>
      </c>
    </row>
    <row r="977" spans="1:16">
      <c r="A977" s="491">
        <v>40669</v>
      </c>
      <c r="B977" s="494">
        <v>8.4629999999999992</v>
      </c>
      <c r="G977" s="492">
        <v>-4.2</v>
      </c>
      <c r="H977" s="492">
        <v>-9.5</v>
      </c>
      <c r="I977" s="492">
        <v>-14.5</v>
      </c>
      <c r="J977" s="492">
        <v>-10.6</v>
      </c>
      <c r="K977" s="492">
        <v>-13.3</v>
      </c>
      <c r="L977" s="492">
        <v>-19.100000000000001</v>
      </c>
      <c r="M977" s="492">
        <v>-13.8</v>
      </c>
      <c r="N977" s="492">
        <v>-19.399999999999999</v>
      </c>
      <c r="O977" s="492">
        <v>-12.2</v>
      </c>
      <c r="P977" s="492">
        <v>-5.9</v>
      </c>
    </row>
    <row r="978" spans="1:16">
      <c r="A978" s="491">
        <v>40668</v>
      </c>
      <c r="B978" s="494">
        <v>8.4550000000000001</v>
      </c>
      <c r="G978" s="492">
        <v>-4.2</v>
      </c>
      <c r="H978" s="492">
        <v>-9.5</v>
      </c>
      <c r="I978" s="492">
        <v>-14.4</v>
      </c>
      <c r="J978" s="492">
        <v>-10.6</v>
      </c>
      <c r="K978" s="492">
        <v>-13.2</v>
      </c>
      <c r="L978" s="492">
        <v>-19</v>
      </c>
      <c r="M978" s="492">
        <v>-13.6</v>
      </c>
      <c r="N978" s="492">
        <v>-19.3</v>
      </c>
      <c r="O978" s="492">
        <v>-12.2</v>
      </c>
      <c r="P978" s="492">
        <v>-5.8</v>
      </c>
    </row>
    <row r="979" spans="1:16">
      <c r="A979" s="491">
        <v>40667</v>
      </c>
      <c r="B979" s="494">
        <v>8.4440000000000008</v>
      </c>
      <c r="G979" s="492">
        <v>-3.3</v>
      </c>
      <c r="H979" s="492">
        <v>-8.6</v>
      </c>
      <c r="I979" s="492">
        <v>-13.6</v>
      </c>
      <c r="J979" s="492">
        <v>-10.1</v>
      </c>
      <c r="K979" s="492">
        <v>-11.8</v>
      </c>
      <c r="L979" s="492">
        <v>-17.600000000000001</v>
      </c>
      <c r="M979" s="492">
        <v>-13.1</v>
      </c>
      <c r="N979" s="492">
        <v>-19.3</v>
      </c>
      <c r="O979" s="492">
        <v>-12.3</v>
      </c>
      <c r="P979" s="492">
        <v>-5.9</v>
      </c>
    </row>
    <row r="980" spans="1:16">
      <c r="A980" s="491">
        <v>40666</v>
      </c>
      <c r="B980" s="494">
        <v>8.4320000000000004</v>
      </c>
      <c r="G980" s="492">
        <v>-3</v>
      </c>
      <c r="H980" s="492">
        <v>-8</v>
      </c>
      <c r="I980" s="492">
        <v>-13.1</v>
      </c>
      <c r="J980" s="492">
        <v>-9.8000000000000007</v>
      </c>
      <c r="K980" s="492">
        <v>-11.1</v>
      </c>
      <c r="L980" s="492">
        <v>-16.899999999999999</v>
      </c>
      <c r="M980" s="492">
        <v>-12.7</v>
      </c>
      <c r="N980" s="492">
        <v>-19</v>
      </c>
      <c r="O980" s="492">
        <v>-12.2</v>
      </c>
      <c r="P980" s="492">
        <v>-5.9</v>
      </c>
    </row>
    <row r="981" spans="1:16">
      <c r="A981" s="491">
        <v>40665</v>
      </c>
      <c r="B981" s="494">
        <v>8.4350000000000005</v>
      </c>
      <c r="G981" s="492">
        <v>-2.5</v>
      </c>
      <c r="H981" s="492">
        <v>-7.4</v>
      </c>
      <c r="I981" s="492">
        <v>-12.6</v>
      </c>
      <c r="J981" s="492">
        <v>-9.5</v>
      </c>
      <c r="K981" s="492">
        <v>-10.3</v>
      </c>
      <c r="L981" s="492">
        <v>-16.2</v>
      </c>
      <c r="M981" s="492">
        <v>-12.4</v>
      </c>
      <c r="N981" s="492">
        <v>-18.8</v>
      </c>
      <c r="O981" s="492">
        <v>-12.2</v>
      </c>
      <c r="P981" s="492">
        <v>-5.9</v>
      </c>
    </row>
    <row r="982" spans="1:16">
      <c r="A982" s="491">
        <v>40662</v>
      </c>
      <c r="B982" s="494">
        <v>8.4529999999999994</v>
      </c>
      <c r="G982" s="492">
        <v>-2.2000000000000002</v>
      </c>
      <c r="H982" s="492">
        <v>-6</v>
      </c>
      <c r="I982" s="492">
        <v>-12.9</v>
      </c>
      <c r="J982" s="492">
        <v>-10.7</v>
      </c>
      <c r="K982" s="492">
        <v>-9.3000000000000007</v>
      </c>
      <c r="L982" s="492">
        <v>-16.8</v>
      </c>
      <c r="M982" s="492">
        <v>-13.3</v>
      </c>
      <c r="N982" s="492">
        <v>-20.399999999999999</v>
      </c>
      <c r="O982" s="492">
        <v>-12.7</v>
      </c>
      <c r="P982" s="492">
        <v>-3.9</v>
      </c>
    </row>
    <row r="983" spans="1:16">
      <c r="A983" s="491">
        <v>40661</v>
      </c>
      <c r="B983" s="494">
        <v>8.4459999999999997</v>
      </c>
      <c r="G983" s="492">
        <v>-1.9</v>
      </c>
      <c r="H983" s="492">
        <v>-5.7</v>
      </c>
      <c r="I983" s="492">
        <v>-12.4</v>
      </c>
      <c r="J983" s="492">
        <v>-10.4</v>
      </c>
      <c r="K983" s="492">
        <v>-8.9</v>
      </c>
      <c r="L983" s="492">
        <v>-16.2</v>
      </c>
      <c r="M983" s="492">
        <v>-13</v>
      </c>
      <c r="N983" s="492">
        <v>-20.2</v>
      </c>
      <c r="O983" s="492">
        <v>-12.6</v>
      </c>
      <c r="P983" s="492">
        <v>-3.9</v>
      </c>
    </row>
    <row r="984" spans="1:16">
      <c r="A984" s="491">
        <v>40660</v>
      </c>
      <c r="B984" s="494">
        <v>8.4160000000000004</v>
      </c>
      <c r="G984" s="492">
        <v>-1.4</v>
      </c>
      <c r="H984" s="492">
        <v>-5.0999999999999996</v>
      </c>
      <c r="I984" s="492">
        <v>-11.4</v>
      </c>
      <c r="J984" s="492">
        <v>-9.6999999999999993</v>
      </c>
      <c r="K984" s="492">
        <v>-8</v>
      </c>
      <c r="L984" s="492">
        <v>-14.8</v>
      </c>
      <c r="M984" s="492">
        <v>-12.1</v>
      </c>
      <c r="N984" s="492">
        <v>-19.600000000000001</v>
      </c>
      <c r="O984" s="492">
        <v>-12.4</v>
      </c>
      <c r="P984" s="492">
        <v>-3.9</v>
      </c>
    </row>
    <row r="985" spans="1:16">
      <c r="A985" s="491">
        <v>40659</v>
      </c>
      <c r="B985" s="494">
        <v>8.4149999999999991</v>
      </c>
      <c r="G985" s="492">
        <v>-1.6</v>
      </c>
      <c r="H985" s="492">
        <v>-5.3</v>
      </c>
      <c r="I985" s="492">
        <v>-11.6</v>
      </c>
      <c r="J985" s="492">
        <v>-9.9</v>
      </c>
      <c r="K985" s="492">
        <v>-8.3000000000000007</v>
      </c>
      <c r="L985" s="492">
        <v>-15.1</v>
      </c>
      <c r="M985" s="492">
        <v>-12.3</v>
      </c>
      <c r="N985" s="492">
        <v>-19.7</v>
      </c>
      <c r="O985" s="492">
        <v>-12.5</v>
      </c>
      <c r="P985" s="492">
        <v>-3.9</v>
      </c>
    </row>
    <row r="986" spans="1:16">
      <c r="A986" s="491">
        <v>40658</v>
      </c>
      <c r="B986" s="494">
        <v>8.407</v>
      </c>
      <c r="G986" s="492">
        <v>-1.4</v>
      </c>
      <c r="H986" s="492">
        <v>-5</v>
      </c>
      <c r="I986" s="492">
        <v>-11.3</v>
      </c>
      <c r="J986" s="492">
        <v>-9.6</v>
      </c>
      <c r="K986" s="492">
        <v>-7.8</v>
      </c>
      <c r="L986" s="492">
        <v>-14.7</v>
      </c>
      <c r="M986" s="492">
        <v>-12.1</v>
      </c>
      <c r="N986" s="492">
        <v>-19.600000000000001</v>
      </c>
      <c r="O986" s="492">
        <v>-12.5</v>
      </c>
      <c r="P986" s="492">
        <v>-3.9</v>
      </c>
    </row>
    <row r="987" spans="1:16">
      <c r="A987" s="491">
        <v>40654</v>
      </c>
      <c r="B987" s="494">
        <v>8.4239999999999995</v>
      </c>
      <c r="G987" s="492">
        <v>-1.2</v>
      </c>
      <c r="H987" s="492">
        <v>-4.5</v>
      </c>
      <c r="I987" s="492">
        <v>-10.6</v>
      </c>
      <c r="J987" s="492">
        <v>-9.3000000000000007</v>
      </c>
      <c r="K987" s="492">
        <v>-7.2</v>
      </c>
      <c r="L987" s="492">
        <v>-13.8</v>
      </c>
      <c r="M987" s="492">
        <v>-11.7</v>
      </c>
      <c r="N987" s="492">
        <v>-19.2</v>
      </c>
      <c r="O987" s="492">
        <v>-12.4</v>
      </c>
      <c r="P987" s="492">
        <v>-3.9</v>
      </c>
    </row>
    <row r="988" spans="1:16">
      <c r="A988" s="491">
        <v>40653</v>
      </c>
      <c r="B988" s="494">
        <v>8.4220000000000006</v>
      </c>
      <c r="G988" s="492">
        <v>-1.3</v>
      </c>
      <c r="H988" s="492">
        <v>-4.5999999999999996</v>
      </c>
      <c r="I988" s="492">
        <v>-10.7</v>
      </c>
      <c r="J988" s="492">
        <v>-9.3000000000000007</v>
      </c>
      <c r="K988" s="492">
        <v>-7.3</v>
      </c>
      <c r="L988" s="492">
        <v>-13.9</v>
      </c>
      <c r="M988" s="492">
        <v>-11.7</v>
      </c>
      <c r="N988" s="492">
        <v>-19.2</v>
      </c>
      <c r="O988" s="492">
        <v>-12.4</v>
      </c>
      <c r="P988" s="492">
        <v>-3.9</v>
      </c>
    </row>
    <row r="989" spans="1:16">
      <c r="A989" s="491">
        <v>40652</v>
      </c>
      <c r="B989" s="494">
        <v>8.4239999999999995</v>
      </c>
      <c r="G989" s="492">
        <v>-1.4</v>
      </c>
      <c r="H989" s="492">
        <v>-4.9000000000000004</v>
      </c>
      <c r="I989" s="492">
        <v>-11.1</v>
      </c>
      <c r="J989" s="492">
        <v>-9.5</v>
      </c>
      <c r="K989" s="492">
        <v>-7.8</v>
      </c>
      <c r="L989" s="492">
        <v>-14.5</v>
      </c>
      <c r="M989" s="492">
        <v>-11.9</v>
      </c>
      <c r="N989" s="492">
        <v>-19.399999999999999</v>
      </c>
      <c r="O989" s="492">
        <v>-12.4</v>
      </c>
      <c r="P989" s="492">
        <v>-3.9</v>
      </c>
    </row>
    <row r="990" spans="1:16">
      <c r="A990" s="491">
        <v>40651</v>
      </c>
      <c r="B990" s="494">
        <v>8.4260000000000002</v>
      </c>
      <c r="G990" s="492">
        <v>-1.3</v>
      </c>
      <c r="H990" s="492">
        <v>-4.7</v>
      </c>
      <c r="I990" s="492">
        <v>-10.9</v>
      </c>
      <c r="J990" s="492">
        <v>-9.4</v>
      </c>
      <c r="K990" s="492">
        <v>-7.5</v>
      </c>
      <c r="L990" s="492">
        <v>-14.2</v>
      </c>
      <c r="M990" s="492">
        <v>-11.8</v>
      </c>
      <c r="N990" s="492">
        <v>-19.3</v>
      </c>
      <c r="O990" s="492">
        <v>-12.4</v>
      </c>
      <c r="P990" s="492">
        <v>-3.9</v>
      </c>
    </row>
    <row r="991" spans="1:16">
      <c r="A991" s="491">
        <v>40648</v>
      </c>
      <c r="B991" s="494">
        <v>8.423</v>
      </c>
      <c r="G991" s="492">
        <v>-1.3</v>
      </c>
      <c r="H991" s="492">
        <v>-4.5</v>
      </c>
      <c r="I991" s="492">
        <v>-10.6</v>
      </c>
      <c r="J991" s="492">
        <v>-9.3000000000000007</v>
      </c>
      <c r="K991" s="492">
        <v>-7.3</v>
      </c>
      <c r="L991" s="492">
        <v>-13.9</v>
      </c>
      <c r="M991" s="492">
        <v>-11.7</v>
      </c>
      <c r="N991" s="492">
        <v>-19.2</v>
      </c>
      <c r="O991" s="492">
        <v>-12.5</v>
      </c>
      <c r="P991" s="492">
        <v>-4</v>
      </c>
    </row>
    <row r="992" spans="1:16">
      <c r="A992" s="491">
        <v>40647</v>
      </c>
      <c r="B992" s="494">
        <v>8.3949999999999996</v>
      </c>
      <c r="G992" s="492">
        <v>-0.8</v>
      </c>
      <c r="H992" s="492">
        <v>-3.8</v>
      </c>
      <c r="I992" s="492">
        <v>-9.5</v>
      </c>
      <c r="J992" s="492">
        <v>-8.6</v>
      </c>
      <c r="K992" s="492">
        <v>-6.2</v>
      </c>
      <c r="L992" s="492">
        <v>-12.4</v>
      </c>
      <c r="M992" s="492">
        <v>-10.8</v>
      </c>
      <c r="N992" s="492">
        <v>-18.5</v>
      </c>
      <c r="O992" s="492">
        <v>-12.2</v>
      </c>
      <c r="P992" s="492">
        <v>-3.9</v>
      </c>
    </row>
    <row r="993" spans="1:16">
      <c r="A993" s="491">
        <v>40646</v>
      </c>
      <c r="B993" s="494">
        <v>8.4130000000000003</v>
      </c>
      <c r="G993" s="492">
        <v>-0.8</v>
      </c>
      <c r="H993" s="492">
        <v>-3.8</v>
      </c>
      <c r="I993" s="492">
        <v>-9.6</v>
      </c>
      <c r="J993" s="492">
        <v>-8.6</v>
      </c>
      <c r="K993" s="492">
        <v>-6.3</v>
      </c>
      <c r="L993" s="492">
        <v>-12.5</v>
      </c>
      <c r="M993" s="492">
        <v>-10.9</v>
      </c>
      <c r="N993" s="492">
        <v>-18.5</v>
      </c>
      <c r="O993" s="492">
        <v>-12.2</v>
      </c>
      <c r="P993" s="492">
        <v>-3.9</v>
      </c>
    </row>
    <row r="994" spans="1:16">
      <c r="A994" s="491">
        <v>40645</v>
      </c>
      <c r="B994" s="494">
        <v>8.4</v>
      </c>
      <c r="G994" s="492">
        <v>-0.7</v>
      </c>
      <c r="H994" s="492">
        <v>-3.8</v>
      </c>
      <c r="I994" s="492">
        <v>-9.5</v>
      </c>
      <c r="J994" s="492">
        <v>-8.5</v>
      </c>
      <c r="K994" s="492">
        <v>-6.2</v>
      </c>
      <c r="L994" s="492">
        <v>-12.3</v>
      </c>
      <c r="M994" s="492">
        <v>-10.7</v>
      </c>
      <c r="N994" s="492">
        <v>-18.3</v>
      </c>
      <c r="O994" s="492">
        <v>-12.2</v>
      </c>
      <c r="P994" s="492">
        <v>-3.9</v>
      </c>
    </row>
    <row r="995" spans="1:16">
      <c r="A995" s="491">
        <v>40644</v>
      </c>
      <c r="B995" s="494">
        <v>8.3719999999999999</v>
      </c>
      <c r="G995" s="492">
        <v>-0.5</v>
      </c>
      <c r="H995" s="492">
        <v>-3.4</v>
      </c>
      <c r="I995" s="492">
        <v>-8.8000000000000007</v>
      </c>
      <c r="J995" s="492">
        <v>-8.1</v>
      </c>
      <c r="K995" s="492">
        <v>-5.7</v>
      </c>
      <c r="L995" s="492">
        <v>-11.5</v>
      </c>
      <c r="M995" s="492">
        <v>-10.3</v>
      </c>
      <c r="N995" s="492">
        <v>-17.899999999999999</v>
      </c>
      <c r="O995" s="492">
        <v>-12</v>
      </c>
      <c r="P995" s="492">
        <v>-3.9</v>
      </c>
    </row>
    <row r="996" spans="1:16">
      <c r="A996" s="491">
        <v>40641</v>
      </c>
      <c r="B996" s="494">
        <v>8.4060000000000006</v>
      </c>
      <c r="G996" s="492">
        <v>-0.5</v>
      </c>
      <c r="H996" s="492">
        <v>-3.2</v>
      </c>
      <c r="I996" s="492">
        <v>-8.5</v>
      </c>
      <c r="J996" s="492">
        <v>-7.9</v>
      </c>
      <c r="K996" s="492">
        <v>-5.5</v>
      </c>
      <c r="L996" s="492">
        <v>-11.1</v>
      </c>
      <c r="M996" s="492">
        <v>-10</v>
      </c>
      <c r="N996" s="492">
        <v>-17.399999999999999</v>
      </c>
      <c r="O996" s="492">
        <v>-11.7</v>
      </c>
      <c r="P996" s="492">
        <v>-3.8</v>
      </c>
    </row>
    <row r="997" spans="1:16">
      <c r="A997" s="491">
        <v>40640</v>
      </c>
      <c r="B997" s="494">
        <v>8.4049999999999994</v>
      </c>
      <c r="G997" s="492">
        <v>-0.5</v>
      </c>
      <c r="H997" s="492">
        <v>-3.3</v>
      </c>
      <c r="I997" s="492">
        <v>-8.6</v>
      </c>
      <c r="J997" s="492">
        <v>-8</v>
      </c>
      <c r="K997" s="492">
        <v>-5.5</v>
      </c>
      <c r="L997" s="492">
        <v>-11.2</v>
      </c>
      <c r="M997" s="492">
        <v>-10.1</v>
      </c>
      <c r="N997" s="492">
        <v>-17.5</v>
      </c>
      <c r="O997" s="492">
        <v>-11.7</v>
      </c>
      <c r="P997" s="492">
        <v>-3.8</v>
      </c>
    </row>
    <row r="998" spans="1:16">
      <c r="A998" s="491">
        <v>40639</v>
      </c>
      <c r="B998" s="494">
        <v>8.3949999999999996</v>
      </c>
      <c r="G998" s="492">
        <v>-0.6</v>
      </c>
      <c r="H998" s="492">
        <v>-3.3</v>
      </c>
      <c r="I998" s="492">
        <v>-8.6</v>
      </c>
      <c r="J998" s="492">
        <v>-8</v>
      </c>
      <c r="K998" s="492">
        <v>-5.6</v>
      </c>
      <c r="L998" s="492">
        <v>-11.2</v>
      </c>
      <c r="M998" s="492">
        <v>-10.1</v>
      </c>
      <c r="N998" s="492">
        <v>-17.5</v>
      </c>
      <c r="O998" s="492">
        <v>-11.7</v>
      </c>
      <c r="P998" s="492">
        <v>-3.8</v>
      </c>
    </row>
    <row r="999" spans="1:16">
      <c r="A999" s="491">
        <v>40638</v>
      </c>
      <c r="B999" s="494">
        <v>8.3940000000000001</v>
      </c>
      <c r="G999" s="492">
        <v>-0.6</v>
      </c>
      <c r="H999" s="492">
        <v>-3.6</v>
      </c>
      <c r="I999" s="492">
        <v>-9</v>
      </c>
      <c r="J999" s="492">
        <v>-8.1</v>
      </c>
      <c r="K999" s="492">
        <v>-5.9</v>
      </c>
      <c r="L999" s="492">
        <v>-11.6</v>
      </c>
      <c r="M999" s="492">
        <v>-10.3</v>
      </c>
      <c r="N999" s="492">
        <v>-17.8</v>
      </c>
      <c r="O999" s="492">
        <v>-11.8</v>
      </c>
      <c r="P999" s="492">
        <v>-3.8</v>
      </c>
    </row>
    <row r="1000" spans="1:16">
      <c r="A1000" s="491">
        <v>40637</v>
      </c>
      <c r="B1000" s="494">
        <v>8.4239999999999995</v>
      </c>
      <c r="G1000" s="492">
        <v>-0.9</v>
      </c>
      <c r="H1000" s="492">
        <v>-4</v>
      </c>
      <c r="I1000" s="492">
        <v>-9.6999999999999993</v>
      </c>
      <c r="J1000" s="492">
        <v>-8.6</v>
      </c>
      <c r="K1000" s="492">
        <v>-6.5</v>
      </c>
      <c r="L1000" s="492">
        <v>-12.6</v>
      </c>
      <c r="M1000" s="492">
        <v>-10.9</v>
      </c>
      <c r="N1000" s="492">
        <v>-18.3</v>
      </c>
      <c r="O1000" s="492">
        <v>-12</v>
      </c>
      <c r="P1000" s="492">
        <v>-3.9</v>
      </c>
    </row>
    <row r="1001" spans="1:16">
      <c r="A1001" s="491">
        <v>40634</v>
      </c>
      <c r="B1001" s="494">
        <v>8.4160000000000004</v>
      </c>
      <c r="G1001" s="492">
        <v>-1.1000000000000001</v>
      </c>
      <c r="H1001" s="492">
        <v>-4.2</v>
      </c>
      <c r="I1001" s="492">
        <v>-9.9</v>
      </c>
      <c r="J1001" s="492">
        <v>-8.6999999999999993</v>
      </c>
      <c r="K1001" s="492">
        <v>-6.8</v>
      </c>
      <c r="L1001" s="492">
        <v>-12.9</v>
      </c>
      <c r="M1001" s="492">
        <v>-11</v>
      </c>
      <c r="N1001" s="492">
        <v>-18.399999999999999</v>
      </c>
      <c r="O1001" s="492">
        <v>-12</v>
      </c>
      <c r="P1001" s="492">
        <v>-3.8</v>
      </c>
    </row>
    <row r="1002" spans="1:16">
      <c r="A1002" s="491">
        <v>40633</v>
      </c>
      <c r="B1002" s="494">
        <v>8.2479999999999993</v>
      </c>
      <c r="G1002" s="492">
        <v>-1.4</v>
      </c>
      <c r="H1002" s="492">
        <v>-4.3</v>
      </c>
      <c r="I1002" s="492">
        <v>-10</v>
      </c>
      <c r="J1002" s="492">
        <v>-8.8000000000000007</v>
      </c>
      <c r="K1002" s="492">
        <v>-8.3000000000000007</v>
      </c>
      <c r="L1002" s="492">
        <v>-14.7</v>
      </c>
      <c r="M1002" s="492">
        <v>-11.5</v>
      </c>
      <c r="N1002" s="492">
        <v>-18.3</v>
      </c>
      <c r="O1002" s="492">
        <v>-11.8</v>
      </c>
      <c r="P1002" s="492">
        <v>-3.8</v>
      </c>
    </row>
    <row r="1003" spans="1:16">
      <c r="A1003" s="491">
        <v>40632</v>
      </c>
      <c r="B1003" s="494">
        <v>8.3659999999999997</v>
      </c>
      <c r="G1003" s="492">
        <v>-1.2</v>
      </c>
      <c r="H1003" s="492">
        <v>-4.3</v>
      </c>
      <c r="I1003" s="492">
        <v>-9.6999999999999993</v>
      </c>
      <c r="J1003" s="492">
        <v>-8.6999999999999993</v>
      </c>
      <c r="K1003" s="492">
        <v>-8.4</v>
      </c>
      <c r="L1003" s="492">
        <v>-14.3</v>
      </c>
      <c r="M1003" s="492">
        <v>-11.5</v>
      </c>
      <c r="N1003" s="492">
        <v>-18.100000000000001</v>
      </c>
      <c r="O1003" s="492">
        <v>-11.8</v>
      </c>
      <c r="P1003" s="492">
        <v>-3.8</v>
      </c>
    </row>
    <row r="1004" spans="1:16">
      <c r="A1004" s="491">
        <v>40631</v>
      </c>
      <c r="B1004" s="494">
        <v>8.3230000000000004</v>
      </c>
      <c r="G1004" s="492">
        <v>-0.9</v>
      </c>
      <c r="H1004" s="492">
        <v>-3.9</v>
      </c>
      <c r="I1004" s="492">
        <v>-9.4</v>
      </c>
      <c r="J1004" s="492">
        <v>-8.4</v>
      </c>
      <c r="K1004" s="492">
        <v>-7.7</v>
      </c>
      <c r="L1004" s="492">
        <v>-13.8</v>
      </c>
      <c r="M1004" s="492">
        <v>-11.1</v>
      </c>
      <c r="N1004" s="492">
        <v>-18</v>
      </c>
      <c r="O1004" s="492">
        <v>-11.8</v>
      </c>
      <c r="P1004" s="492">
        <v>-3.9</v>
      </c>
    </row>
    <row r="1005" spans="1:16">
      <c r="A1005" s="491">
        <v>40630</v>
      </c>
      <c r="B1005" s="494">
        <v>8.3239999999999998</v>
      </c>
      <c r="G1005" s="492">
        <v>-1.2</v>
      </c>
      <c r="H1005" s="492">
        <v>-4.4000000000000004</v>
      </c>
      <c r="I1005" s="492">
        <v>-10.1</v>
      </c>
      <c r="J1005" s="492">
        <v>-8.8000000000000007</v>
      </c>
      <c r="K1005" s="492">
        <v>-8.5</v>
      </c>
      <c r="L1005" s="492">
        <v>-14.8</v>
      </c>
      <c r="M1005" s="492">
        <v>-11.6</v>
      </c>
      <c r="N1005" s="492">
        <v>-18.5</v>
      </c>
      <c r="O1005" s="492">
        <v>-11.9</v>
      </c>
      <c r="P1005" s="492">
        <v>-3.9</v>
      </c>
    </row>
    <row r="1006" spans="1:16">
      <c r="A1006" s="491">
        <v>40627</v>
      </c>
      <c r="B1006" s="494">
        <v>8.3379999999999992</v>
      </c>
      <c r="G1006" s="492">
        <v>-1.2</v>
      </c>
      <c r="H1006" s="492">
        <v>-4.3</v>
      </c>
      <c r="I1006" s="492">
        <v>-9.9</v>
      </c>
      <c r="J1006" s="492">
        <v>-8.8000000000000007</v>
      </c>
      <c r="K1006" s="492">
        <v>-8.3000000000000007</v>
      </c>
      <c r="L1006" s="492">
        <v>-14.7</v>
      </c>
      <c r="M1006" s="492">
        <v>-11.6</v>
      </c>
      <c r="N1006" s="492">
        <v>-18.399999999999999</v>
      </c>
      <c r="O1006" s="492">
        <v>-11.9</v>
      </c>
      <c r="P1006" s="492">
        <v>-3.9</v>
      </c>
    </row>
    <row r="1007" spans="1:16">
      <c r="A1007" s="491">
        <v>40626</v>
      </c>
      <c r="B1007" s="494">
        <v>8.3539999999999992</v>
      </c>
      <c r="G1007" s="492">
        <v>-1.3</v>
      </c>
      <c r="H1007" s="492">
        <v>-4.5</v>
      </c>
      <c r="I1007" s="492">
        <v>-10.4</v>
      </c>
      <c r="J1007" s="492">
        <v>-9.1</v>
      </c>
      <c r="K1007" s="492">
        <v>-8.6999999999999993</v>
      </c>
      <c r="L1007" s="492">
        <v>-15.3</v>
      </c>
      <c r="M1007" s="492">
        <v>-11.9</v>
      </c>
      <c r="N1007" s="492">
        <v>-18.8</v>
      </c>
      <c r="O1007" s="492">
        <v>-12</v>
      </c>
      <c r="P1007" s="492">
        <v>-3.9</v>
      </c>
    </row>
    <row r="1008" spans="1:16">
      <c r="A1008" s="491">
        <v>40625</v>
      </c>
      <c r="B1008" s="494">
        <v>8.3680000000000003</v>
      </c>
      <c r="G1008" s="492">
        <v>-1.3</v>
      </c>
      <c r="H1008" s="492">
        <v>-4.5999999999999996</v>
      </c>
      <c r="I1008" s="492">
        <v>-10.5</v>
      </c>
      <c r="J1008" s="492">
        <v>-9.1</v>
      </c>
      <c r="K1008" s="492">
        <v>-8.9</v>
      </c>
      <c r="L1008" s="492">
        <v>-15.6</v>
      </c>
      <c r="M1008" s="492">
        <v>-12</v>
      </c>
      <c r="N1008" s="492">
        <v>-18.899999999999999</v>
      </c>
      <c r="O1008" s="492">
        <v>-11.9</v>
      </c>
      <c r="P1008" s="492">
        <v>-3.9</v>
      </c>
    </row>
    <row r="1009" spans="1:16">
      <c r="A1009" s="491">
        <v>40624</v>
      </c>
      <c r="B1009" s="494">
        <v>8.3650000000000002</v>
      </c>
      <c r="G1009" s="492">
        <v>-1.4</v>
      </c>
      <c r="H1009" s="492">
        <v>-4.8</v>
      </c>
      <c r="I1009" s="492">
        <v>-10.8</v>
      </c>
      <c r="J1009" s="492">
        <v>-9.3000000000000007</v>
      </c>
      <c r="K1009" s="492">
        <v>-9.1999999999999993</v>
      </c>
      <c r="L1009" s="492">
        <v>-16</v>
      </c>
      <c r="M1009" s="492">
        <v>-12.2</v>
      </c>
      <c r="N1009" s="492">
        <v>-19</v>
      </c>
      <c r="O1009" s="492">
        <v>-12</v>
      </c>
      <c r="P1009" s="492">
        <v>-3.8</v>
      </c>
    </row>
    <row r="1010" spans="1:16">
      <c r="A1010" s="491">
        <v>40623</v>
      </c>
      <c r="B1010" s="494">
        <v>8.3670000000000009</v>
      </c>
      <c r="G1010" s="492">
        <v>-1.8</v>
      </c>
      <c r="H1010" s="492">
        <v>-5.3</v>
      </c>
      <c r="I1010" s="492">
        <v>-11.4</v>
      </c>
      <c r="J1010" s="492">
        <v>-9.6999999999999993</v>
      </c>
      <c r="K1010" s="492">
        <v>-10.1</v>
      </c>
      <c r="L1010" s="492">
        <v>-17</v>
      </c>
      <c r="M1010" s="492">
        <v>-12.7</v>
      </c>
      <c r="N1010" s="492">
        <v>-19.399999999999999</v>
      </c>
      <c r="O1010" s="492">
        <v>-12</v>
      </c>
      <c r="P1010" s="492">
        <v>-3.8</v>
      </c>
    </row>
    <row r="1011" spans="1:16">
      <c r="A1011" s="491">
        <v>40620</v>
      </c>
      <c r="B1011" s="494">
        <v>8.3879999999999999</v>
      </c>
      <c r="G1011" s="492">
        <v>-2.2000000000000002</v>
      </c>
      <c r="H1011" s="492">
        <v>-5.8</v>
      </c>
      <c r="I1011" s="492">
        <v>-12.1</v>
      </c>
      <c r="J1011" s="492">
        <v>-10.1</v>
      </c>
      <c r="K1011" s="492">
        <v>-11</v>
      </c>
      <c r="L1011" s="492">
        <v>-18.100000000000001</v>
      </c>
      <c r="M1011" s="492">
        <v>-13.1</v>
      </c>
      <c r="N1011" s="492">
        <v>-19.600000000000001</v>
      </c>
      <c r="O1011" s="492">
        <v>-12</v>
      </c>
      <c r="P1011" s="492">
        <v>-3.8</v>
      </c>
    </row>
    <row r="1012" spans="1:16">
      <c r="A1012" s="491">
        <v>40619</v>
      </c>
      <c r="B1012" s="494">
        <v>8.3960000000000008</v>
      </c>
      <c r="G1012" s="492">
        <v>-2.1</v>
      </c>
      <c r="H1012" s="492">
        <v>-5.7</v>
      </c>
      <c r="I1012" s="492">
        <v>-12</v>
      </c>
      <c r="J1012" s="492">
        <v>-10</v>
      </c>
      <c r="K1012" s="492">
        <v>-10.9</v>
      </c>
      <c r="L1012" s="492">
        <v>-17.899999999999999</v>
      </c>
      <c r="M1012" s="492">
        <v>-13</v>
      </c>
      <c r="N1012" s="492">
        <v>-19.399999999999999</v>
      </c>
      <c r="O1012" s="492">
        <v>-12</v>
      </c>
      <c r="P1012" s="492">
        <v>-3.8</v>
      </c>
    </row>
    <row r="1013" spans="1:16">
      <c r="A1013" s="491">
        <v>40618</v>
      </c>
      <c r="B1013" s="494">
        <v>8.3810000000000002</v>
      </c>
      <c r="G1013" s="492">
        <v>-2.4</v>
      </c>
      <c r="H1013" s="492">
        <v>-6</v>
      </c>
      <c r="I1013" s="492">
        <v>-12.3</v>
      </c>
      <c r="J1013" s="492">
        <v>-10.199999999999999</v>
      </c>
      <c r="K1013" s="492">
        <v>-11.4</v>
      </c>
      <c r="L1013" s="492">
        <v>-18.5</v>
      </c>
      <c r="M1013" s="492">
        <v>-13.3</v>
      </c>
      <c r="N1013" s="492">
        <v>-19.5</v>
      </c>
      <c r="O1013" s="492">
        <v>-11.9</v>
      </c>
      <c r="P1013" s="492">
        <v>-3.8</v>
      </c>
    </row>
    <row r="1014" spans="1:16">
      <c r="A1014" s="491">
        <v>40617</v>
      </c>
      <c r="B1014" s="494">
        <v>8.3629999999999995</v>
      </c>
      <c r="G1014" s="492">
        <v>-1.5</v>
      </c>
      <c r="H1014" s="492">
        <v>-5</v>
      </c>
      <c r="I1014" s="492">
        <v>-11</v>
      </c>
      <c r="J1014" s="492">
        <v>-9.4</v>
      </c>
      <c r="K1014" s="492">
        <v>-9.6</v>
      </c>
      <c r="L1014" s="492">
        <v>-16.5</v>
      </c>
      <c r="M1014" s="492">
        <v>-12.4</v>
      </c>
      <c r="N1014" s="492">
        <v>-19.100000000000001</v>
      </c>
      <c r="O1014" s="492">
        <v>-11.9</v>
      </c>
      <c r="P1014" s="492">
        <v>-3.8</v>
      </c>
    </row>
    <row r="1015" spans="1:16">
      <c r="A1015" s="491">
        <v>40616</v>
      </c>
      <c r="B1015" s="494">
        <v>8.3889999999999993</v>
      </c>
      <c r="G1015" s="492">
        <v>-1.3</v>
      </c>
      <c r="H1015" s="492">
        <v>-4.8</v>
      </c>
      <c r="I1015" s="492">
        <v>-10.9</v>
      </c>
      <c r="J1015" s="492">
        <v>-9.4</v>
      </c>
      <c r="K1015" s="492">
        <v>-9.4</v>
      </c>
      <c r="L1015" s="492">
        <v>-16.399999999999999</v>
      </c>
      <c r="M1015" s="492">
        <v>-12.5</v>
      </c>
      <c r="N1015" s="492">
        <v>-19.3</v>
      </c>
      <c r="O1015" s="492">
        <v>0</v>
      </c>
      <c r="P1015" s="492">
        <v>-3.9</v>
      </c>
    </row>
    <row r="1016" spans="1:16">
      <c r="A1016" s="491">
        <v>40613</v>
      </c>
      <c r="B1016" s="494">
        <v>8.3800000000000008</v>
      </c>
      <c r="G1016" s="492">
        <v>-1.2</v>
      </c>
      <c r="H1016" s="492">
        <v>-4.4000000000000004</v>
      </c>
      <c r="I1016" s="492">
        <v>-10.3</v>
      </c>
      <c r="J1016" s="492">
        <v>-9</v>
      </c>
      <c r="K1016" s="492">
        <v>-8.6999999999999993</v>
      </c>
      <c r="L1016" s="492">
        <v>-15.5</v>
      </c>
      <c r="M1016" s="492">
        <v>-12.1</v>
      </c>
      <c r="N1016" s="492">
        <v>-19</v>
      </c>
      <c r="O1016" s="492">
        <v>-12</v>
      </c>
      <c r="P1016" s="492">
        <v>-3.9</v>
      </c>
    </row>
    <row r="1017" spans="1:16">
      <c r="A1017" s="491">
        <v>40612</v>
      </c>
      <c r="B1017" s="494">
        <v>8.3770000000000007</v>
      </c>
      <c r="G1017" s="492">
        <v>-1.4</v>
      </c>
      <c r="H1017" s="492">
        <v>-4.7</v>
      </c>
      <c r="I1017" s="492">
        <v>-10.6</v>
      </c>
      <c r="J1017" s="492">
        <v>-9.1</v>
      </c>
      <c r="K1017" s="492">
        <v>-9.1999999999999993</v>
      </c>
      <c r="L1017" s="492">
        <v>-15.9</v>
      </c>
      <c r="M1017" s="492">
        <v>-12.1</v>
      </c>
      <c r="N1017" s="492">
        <v>-18.8</v>
      </c>
      <c r="O1017" s="492">
        <v>-11.8</v>
      </c>
      <c r="P1017" s="492">
        <v>-3.8</v>
      </c>
    </row>
    <row r="1018" spans="1:16">
      <c r="A1018" s="491">
        <v>40611</v>
      </c>
      <c r="B1018" s="494">
        <v>8.3699999999999992</v>
      </c>
      <c r="G1018" s="492">
        <v>-1.1000000000000001</v>
      </c>
      <c r="H1018" s="492">
        <v>-4.2</v>
      </c>
      <c r="I1018" s="492">
        <v>-9.9</v>
      </c>
      <c r="J1018" s="492">
        <v>-8.8000000000000007</v>
      </c>
      <c r="K1018" s="492">
        <v>-8.4</v>
      </c>
      <c r="L1018" s="492">
        <v>-14.9</v>
      </c>
      <c r="M1018" s="492">
        <v>-11.7</v>
      </c>
      <c r="N1018" s="492">
        <v>-18.600000000000001</v>
      </c>
      <c r="O1018" s="492">
        <v>-11.8</v>
      </c>
      <c r="P1018" s="492">
        <v>-3.8</v>
      </c>
    </row>
    <row r="1019" spans="1:16">
      <c r="A1019" s="491">
        <v>40610</v>
      </c>
      <c r="B1019" s="494">
        <v>8.3469999999999995</v>
      </c>
      <c r="G1019" s="492">
        <v>-0.6</v>
      </c>
      <c r="H1019" s="492">
        <v>-3.7</v>
      </c>
      <c r="I1019" s="492">
        <v>-9.1</v>
      </c>
      <c r="J1019" s="492">
        <v>-8.1999999999999993</v>
      </c>
      <c r="K1019" s="492">
        <v>-7.5</v>
      </c>
      <c r="L1019" s="492">
        <v>-13.7</v>
      </c>
      <c r="M1019" s="492">
        <v>-11</v>
      </c>
      <c r="N1019" s="492">
        <v>-17.899999999999999</v>
      </c>
      <c r="O1019" s="492">
        <v>-11.6</v>
      </c>
      <c r="P1019" s="492">
        <v>-3.8</v>
      </c>
    </row>
    <row r="1020" spans="1:16">
      <c r="A1020" s="491">
        <v>40609</v>
      </c>
      <c r="B1020" s="494">
        <v>8.0489999999999995</v>
      </c>
      <c r="G1020" s="492">
        <v>-0.9</v>
      </c>
      <c r="H1020" s="492">
        <v>-4</v>
      </c>
      <c r="I1020" s="492">
        <v>-9.6999999999999993</v>
      </c>
      <c r="J1020" s="492">
        <v>-8.6</v>
      </c>
      <c r="K1020" s="492">
        <v>-8.1</v>
      </c>
      <c r="L1020" s="492">
        <v>-14.5</v>
      </c>
      <c r="M1020" s="492">
        <v>-11.5</v>
      </c>
      <c r="N1020" s="492">
        <v>-18.399999999999999</v>
      </c>
      <c r="O1020" s="492">
        <v>-11.7</v>
      </c>
      <c r="P1020" s="492">
        <v>-3.8</v>
      </c>
    </row>
    <row r="1021" spans="1:16">
      <c r="A1021" s="491">
        <v>40606</v>
      </c>
      <c r="B1021" s="494">
        <v>8.1460000000000008</v>
      </c>
      <c r="G1021" s="492">
        <v>-1</v>
      </c>
      <c r="H1021" s="492">
        <v>-4</v>
      </c>
      <c r="I1021" s="492">
        <v>-9.6999999999999993</v>
      </c>
      <c r="J1021" s="492">
        <v>-8.6</v>
      </c>
      <c r="K1021" s="492">
        <v>-8.1</v>
      </c>
      <c r="L1021" s="492">
        <v>-14.5</v>
      </c>
      <c r="M1021" s="492">
        <v>-11.6</v>
      </c>
      <c r="N1021" s="492">
        <v>-18.399999999999999</v>
      </c>
      <c r="O1021" s="492">
        <v>-11.7</v>
      </c>
      <c r="P1021" s="492">
        <v>-3.8</v>
      </c>
    </row>
    <row r="1022" spans="1:16">
      <c r="A1022" s="491">
        <v>40605</v>
      </c>
      <c r="B1022" s="494">
        <v>8.1150000000000002</v>
      </c>
      <c r="G1022" s="492">
        <v>-0.5</v>
      </c>
      <c r="H1022" s="492">
        <v>-3.3</v>
      </c>
      <c r="I1022" s="492">
        <v>-8.5</v>
      </c>
      <c r="J1022" s="492">
        <v>-7.9</v>
      </c>
      <c r="K1022" s="492">
        <v>-6.9</v>
      </c>
      <c r="L1022" s="492">
        <v>-12.7</v>
      </c>
      <c r="M1022" s="492">
        <v>-10.6</v>
      </c>
      <c r="N1022" s="492">
        <v>-17.5</v>
      </c>
      <c r="O1022" s="492">
        <v>-11.3</v>
      </c>
      <c r="P1022" s="492">
        <v>-3.7</v>
      </c>
    </row>
    <row r="1023" spans="1:16">
      <c r="A1023" s="491">
        <v>40604</v>
      </c>
      <c r="B1023" s="494">
        <v>8.1370000000000005</v>
      </c>
      <c r="G1023" s="492">
        <v>-0.7</v>
      </c>
      <c r="H1023" s="492">
        <v>-3.9</v>
      </c>
      <c r="I1023" s="492">
        <v>-9.5</v>
      </c>
      <c r="J1023" s="492">
        <v>-8.4</v>
      </c>
      <c r="K1023" s="492">
        <v>-7.9</v>
      </c>
      <c r="L1023" s="492">
        <v>-14.2</v>
      </c>
      <c r="M1023" s="492">
        <v>-11.3</v>
      </c>
      <c r="N1023" s="492">
        <v>-18.2</v>
      </c>
      <c r="O1023" s="492">
        <v>-11.6</v>
      </c>
      <c r="P1023" s="492">
        <v>-3.8</v>
      </c>
    </row>
    <row r="1024" spans="1:16">
      <c r="A1024" s="491">
        <v>40603</v>
      </c>
      <c r="B1024" s="494">
        <v>8.141</v>
      </c>
      <c r="G1024" s="492">
        <v>-1</v>
      </c>
      <c r="H1024" s="492">
        <v>-4.3</v>
      </c>
      <c r="I1024" s="492">
        <v>-10.1</v>
      </c>
      <c r="J1024" s="492">
        <v>-8.6999999999999993</v>
      </c>
      <c r="K1024" s="492">
        <v>-8.6999999999999993</v>
      </c>
      <c r="L1024" s="492">
        <v>-15.2</v>
      </c>
      <c r="M1024" s="492">
        <v>-11.7</v>
      </c>
      <c r="N1024" s="492">
        <v>-18.600000000000001</v>
      </c>
      <c r="O1024" s="492">
        <v>-11.7</v>
      </c>
      <c r="P1024" s="492">
        <v>-3.8</v>
      </c>
    </row>
    <row r="1025" spans="1:16">
      <c r="A1025" s="491">
        <v>40602</v>
      </c>
      <c r="B1025" s="494">
        <v>8.1370000000000005</v>
      </c>
      <c r="G1025" s="492">
        <v>-1.1000000000000001</v>
      </c>
      <c r="H1025" s="492">
        <v>-4.3</v>
      </c>
      <c r="I1025" s="492">
        <v>-10.1</v>
      </c>
      <c r="J1025" s="492">
        <v>-8.8000000000000007</v>
      </c>
      <c r="K1025" s="492">
        <v>-8.6999999999999993</v>
      </c>
      <c r="L1025" s="492">
        <v>-14.7</v>
      </c>
      <c r="M1025" s="492">
        <v>-11.9</v>
      </c>
      <c r="N1025" s="492">
        <v>-18.7</v>
      </c>
      <c r="O1025" s="492">
        <v>-11.7</v>
      </c>
      <c r="P1025" s="492">
        <v>-3.8</v>
      </c>
    </row>
    <row r="1026" spans="1:16">
      <c r="A1026" s="491">
        <v>40599</v>
      </c>
      <c r="B1026" s="494">
        <v>8.1509999999999998</v>
      </c>
      <c r="G1026" s="492">
        <v>-1.1000000000000001</v>
      </c>
      <c r="H1026" s="492">
        <v>-4.0999999999999996</v>
      </c>
      <c r="I1026" s="492">
        <v>-9.8000000000000007</v>
      </c>
      <c r="J1026" s="492">
        <v>-8.6999999999999993</v>
      </c>
      <c r="K1026" s="492">
        <v>-8.4</v>
      </c>
      <c r="L1026" s="492">
        <v>-14.3</v>
      </c>
      <c r="M1026" s="492">
        <v>-11.7</v>
      </c>
      <c r="N1026" s="492">
        <v>-18.5</v>
      </c>
      <c r="O1026" s="492">
        <v>-11.7</v>
      </c>
      <c r="P1026" s="492">
        <v>-3.8</v>
      </c>
    </row>
    <row r="1027" spans="1:16">
      <c r="A1027" s="491">
        <v>40598</v>
      </c>
      <c r="B1027" s="494">
        <v>8.1370000000000005</v>
      </c>
      <c r="G1027" s="492">
        <v>-1.1000000000000001</v>
      </c>
      <c r="H1027" s="492">
        <v>-4.0999999999999996</v>
      </c>
      <c r="I1027" s="492">
        <v>-9.6</v>
      </c>
      <c r="J1027" s="492">
        <v>-8.5</v>
      </c>
      <c r="K1027" s="492">
        <v>-8.3000000000000007</v>
      </c>
      <c r="L1027" s="492">
        <v>-14</v>
      </c>
      <c r="M1027" s="492">
        <v>-11.5</v>
      </c>
      <c r="N1027" s="492">
        <v>-18.2</v>
      </c>
      <c r="O1027" s="492">
        <v>-11.6</v>
      </c>
      <c r="P1027" s="492">
        <v>-3.7</v>
      </c>
    </row>
    <row r="1028" spans="1:16">
      <c r="A1028" s="491">
        <v>40597</v>
      </c>
      <c r="B1028" s="494">
        <v>8.141</v>
      </c>
      <c r="G1028" s="492">
        <v>-0.7</v>
      </c>
      <c r="H1028" s="492">
        <v>-3.6</v>
      </c>
      <c r="I1028" s="492">
        <v>-9</v>
      </c>
      <c r="J1028" s="492">
        <v>-8.1</v>
      </c>
      <c r="K1028" s="492">
        <v>-7.6</v>
      </c>
      <c r="L1028" s="492">
        <v>-13.1</v>
      </c>
      <c r="M1028" s="492">
        <v>-11.1</v>
      </c>
      <c r="N1028" s="492">
        <v>-17.8</v>
      </c>
      <c r="O1028" s="492">
        <v>-11.5</v>
      </c>
      <c r="P1028" s="492">
        <v>-3.7</v>
      </c>
    </row>
    <row r="1029" spans="1:16">
      <c r="A1029" s="491">
        <v>40596</v>
      </c>
      <c r="B1029" s="494">
        <v>8.15</v>
      </c>
      <c r="G1029" s="492">
        <v>-0.6</v>
      </c>
      <c r="H1029" s="492">
        <v>-3.6</v>
      </c>
      <c r="I1029" s="492">
        <v>-9</v>
      </c>
      <c r="J1029" s="492">
        <v>-8.1</v>
      </c>
      <c r="K1029" s="492">
        <v>-7.7</v>
      </c>
      <c r="L1029" s="492">
        <v>-13.2</v>
      </c>
      <c r="M1029" s="492">
        <v>-11.1</v>
      </c>
      <c r="N1029" s="492">
        <v>-17.899999999999999</v>
      </c>
      <c r="O1029" s="492">
        <v>-11.5</v>
      </c>
      <c r="P1029" s="492">
        <v>-3.7</v>
      </c>
    </row>
    <row r="1030" spans="1:16">
      <c r="A1030" s="491">
        <v>40592</v>
      </c>
      <c r="B1030" s="494">
        <v>8.1379999999999999</v>
      </c>
      <c r="G1030" s="492">
        <v>-0.3</v>
      </c>
      <c r="H1030" s="492">
        <v>-3</v>
      </c>
      <c r="I1030" s="492">
        <v>-8.1999999999999993</v>
      </c>
      <c r="J1030" s="492">
        <v>-7.7</v>
      </c>
      <c r="K1030" s="492">
        <v>-6.7</v>
      </c>
      <c r="L1030" s="492">
        <v>-11.9</v>
      </c>
      <c r="M1030" s="492">
        <v>-10.5</v>
      </c>
      <c r="N1030" s="492">
        <v>-17.399999999999999</v>
      </c>
      <c r="O1030" s="492">
        <v>-11.4</v>
      </c>
      <c r="P1030" s="492">
        <v>-3.8</v>
      </c>
    </row>
    <row r="1031" spans="1:16">
      <c r="A1031" s="491">
        <v>40591</v>
      </c>
      <c r="B1031" s="494">
        <v>8.1389999999999993</v>
      </c>
      <c r="G1031" s="492">
        <v>-0.4</v>
      </c>
      <c r="H1031" s="492">
        <v>-3.2</v>
      </c>
      <c r="I1031" s="492">
        <v>-8.5</v>
      </c>
      <c r="J1031" s="492">
        <v>-7.8</v>
      </c>
      <c r="K1031" s="492">
        <v>-6.9</v>
      </c>
      <c r="L1031" s="492">
        <v>-12.4</v>
      </c>
      <c r="M1031" s="492">
        <v>-10.8</v>
      </c>
      <c r="N1031" s="492">
        <v>-17.7</v>
      </c>
      <c r="O1031" s="492">
        <v>-11.5</v>
      </c>
      <c r="P1031" s="492">
        <v>-3.8</v>
      </c>
    </row>
    <row r="1032" spans="1:16">
      <c r="A1032" s="491">
        <v>40590</v>
      </c>
      <c r="B1032" s="494">
        <v>8.1210000000000004</v>
      </c>
      <c r="G1032" s="492">
        <v>-0.2</v>
      </c>
      <c r="H1032" s="492">
        <v>-2.9</v>
      </c>
      <c r="I1032" s="492">
        <v>-7.9</v>
      </c>
      <c r="J1032" s="492">
        <v>-7.5</v>
      </c>
      <c r="K1032" s="492">
        <v>-6.4</v>
      </c>
      <c r="L1032" s="492">
        <v>-11.6</v>
      </c>
      <c r="M1032" s="492">
        <v>-10.3</v>
      </c>
      <c r="N1032" s="492">
        <v>-17.3</v>
      </c>
      <c r="O1032" s="492">
        <v>-11.5</v>
      </c>
      <c r="P1032" s="492">
        <v>-3.8</v>
      </c>
    </row>
    <row r="1033" spans="1:16">
      <c r="A1033" s="491">
        <v>40589</v>
      </c>
      <c r="B1033" s="494">
        <v>8.1289999999999996</v>
      </c>
      <c r="G1033" s="492">
        <v>-0.2</v>
      </c>
      <c r="H1033" s="492">
        <v>-3</v>
      </c>
      <c r="I1033" s="492">
        <v>-8.1</v>
      </c>
      <c r="J1033" s="492">
        <v>-7.5</v>
      </c>
      <c r="K1033" s="492">
        <v>-6.6</v>
      </c>
      <c r="L1033" s="492">
        <v>-11.8</v>
      </c>
      <c r="M1033" s="492">
        <v>-10.4</v>
      </c>
      <c r="N1033" s="492">
        <v>-17.5</v>
      </c>
      <c r="O1033" s="492">
        <v>-11.5</v>
      </c>
      <c r="P1033" s="492">
        <v>-3.8</v>
      </c>
    </row>
    <row r="1034" spans="1:16">
      <c r="A1034" s="491">
        <v>40588</v>
      </c>
      <c r="B1034" s="494">
        <v>8.1300000000000008</v>
      </c>
      <c r="G1034" s="492">
        <v>-0.2</v>
      </c>
      <c r="H1034" s="492">
        <v>-3</v>
      </c>
      <c r="I1034" s="492">
        <v>-8.1</v>
      </c>
      <c r="J1034" s="492">
        <v>-7.5</v>
      </c>
      <c r="K1034" s="492">
        <v>-6.6</v>
      </c>
      <c r="L1034" s="492">
        <v>-11.8</v>
      </c>
      <c r="M1034" s="492">
        <v>-10.4</v>
      </c>
      <c r="N1034" s="492">
        <v>-17.399999999999999</v>
      </c>
      <c r="O1034" s="492">
        <v>-11.5</v>
      </c>
      <c r="P1034" s="492">
        <v>-3.8</v>
      </c>
    </row>
    <row r="1035" spans="1:16">
      <c r="A1035" s="491">
        <v>40585</v>
      </c>
      <c r="B1035" s="494">
        <v>8.1229999999999993</v>
      </c>
      <c r="G1035" s="492">
        <v>0</v>
      </c>
      <c r="H1035" s="492">
        <v>-2.5</v>
      </c>
      <c r="I1035" s="492">
        <v>-7.3</v>
      </c>
      <c r="J1035" s="492">
        <v>-7.1</v>
      </c>
      <c r="K1035" s="492">
        <v>-5.9</v>
      </c>
      <c r="L1035" s="492">
        <v>-10.8</v>
      </c>
      <c r="M1035" s="492">
        <v>-9.9</v>
      </c>
      <c r="N1035" s="492">
        <v>-16.899999999999999</v>
      </c>
      <c r="O1035" s="492">
        <v>-11.2</v>
      </c>
      <c r="P1035" s="492">
        <v>-3.8</v>
      </c>
    </row>
    <row r="1036" spans="1:16">
      <c r="A1036" s="491">
        <v>40584</v>
      </c>
      <c r="B1036" s="494">
        <v>8.0969999999999995</v>
      </c>
      <c r="G1036" s="492">
        <v>0.4</v>
      </c>
      <c r="H1036" s="492">
        <v>-2</v>
      </c>
      <c r="I1036" s="492">
        <v>-6.4</v>
      </c>
      <c r="J1036" s="492">
        <v>-6.5</v>
      </c>
      <c r="K1036" s="492">
        <v>-4.9000000000000004</v>
      </c>
      <c r="L1036" s="492">
        <v>-9.4</v>
      </c>
      <c r="M1036" s="492">
        <v>-9</v>
      </c>
      <c r="N1036" s="492">
        <v>-15.7</v>
      </c>
      <c r="O1036" s="492">
        <v>-10.6</v>
      </c>
      <c r="P1036" s="492">
        <v>-3.6</v>
      </c>
    </row>
    <row r="1037" spans="1:16">
      <c r="A1037" s="491">
        <v>40583</v>
      </c>
      <c r="B1037" s="494">
        <v>8.1039999999999992</v>
      </c>
      <c r="G1037" s="492">
        <v>0.1</v>
      </c>
      <c r="H1037" s="492">
        <v>-2.4</v>
      </c>
      <c r="I1037" s="492">
        <v>-7.1</v>
      </c>
      <c r="J1037" s="492">
        <v>-6.9</v>
      </c>
      <c r="K1037" s="492">
        <v>-5.6</v>
      </c>
      <c r="L1037" s="492">
        <v>-10.3</v>
      </c>
      <c r="M1037" s="492">
        <v>-9.5</v>
      </c>
      <c r="N1037" s="492">
        <v>-16.100000000000001</v>
      </c>
      <c r="O1037" s="492">
        <v>-10.8</v>
      </c>
      <c r="P1037" s="492">
        <v>-3.6</v>
      </c>
    </row>
    <row r="1038" spans="1:16">
      <c r="A1038" s="491">
        <v>40582</v>
      </c>
      <c r="B1038" s="494">
        <v>8.0860000000000003</v>
      </c>
      <c r="G1038" s="492">
        <v>0.2</v>
      </c>
      <c r="H1038" s="492">
        <v>-2.2999999999999998</v>
      </c>
      <c r="I1038" s="492">
        <v>-6.9</v>
      </c>
      <c r="J1038" s="492">
        <v>-6.6</v>
      </c>
      <c r="K1038" s="492">
        <v>-5.6</v>
      </c>
      <c r="L1038" s="492">
        <v>-10</v>
      </c>
      <c r="M1038" s="492">
        <v>-9.1</v>
      </c>
      <c r="N1038" s="492">
        <v>-15.8</v>
      </c>
      <c r="O1038" s="492">
        <v>-10.7</v>
      </c>
      <c r="P1038" s="492">
        <v>-3.6</v>
      </c>
    </row>
    <row r="1039" spans="1:16">
      <c r="A1039" s="491">
        <v>40581</v>
      </c>
      <c r="B1039" s="494">
        <v>8.1359999999999992</v>
      </c>
      <c r="G1039" s="492">
        <v>-0.2</v>
      </c>
      <c r="H1039" s="492">
        <v>-2.9</v>
      </c>
      <c r="I1039" s="492">
        <v>-7.9</v>
      </c>
      <c r="J1039" s="492">
        <v>-7.3</v>
      </c>
      <c r="K1039" s="492">
        <v>-6.5</v>
      </c>
      <c r="L1039" s="492">
        <v>-11.4</v>
      </c>
      <c r="M1039" s="492">
        <v>-9.9</v>
      </c>
      <c r="N1039" s="492">
        <v>-16.5</v>
      </c>
      <c r="O1039" s="492">
        <v>-10.9</v>
      </c>
      <c r="P1039" s="492">
        <v>-3.6</v>
      </c>
    </row>
    <row r="1040" spans="1:16">
      <c r="A1040" s="491">
        <v>40578</v>
      </c>
      <c r="B1040" s="494">
        <v>8.1440000000000001</v>
      </c>
      <c r="G1040" s="492">
        <v>-0.3</v>
      </c>
      <c r="H1040" s="492">
        <v>-3</v>
      </c>
      <c r="I1040" s="492">
        <v>-8</v>
      </c>
      <c r="J1040" s="492">
        <v>-7.4</v>
      </c>
      <c r="K1040" s="492">
        <v>-6.7</v>
      </c>
      <c r="L1040" s="492">
        <v>-11.7</v>
      </c>
      <c r="M1040" s="492">
        <v>-10.199999999999999</v>
      </c>
      <c r="N1040" s="492">
        <v>-16.7</v>
      </c>
      <c r="O1040" s="492">
        <v>-11</v>
      </c>
      <c r="P1040" s="492">
        <v>-3.6</v>
      </c>
    </row>
    <row r="1041" spans="1:16">
      <c r="A1041" s="491">
        <v>40577</v>
      </c>
      <c r="B1041" s="494">
        <v>8.1720000000000006</v>
      </c>
      <c r="G1041" s="492">
        <v>-0.6</v>
      </c>
      <c r="H1041" s="492">
        <v>-3.5</v>
      </c>
      <c r="I1041" s="492">
        <v>-8.8000000000000007</v>
      </c>
      <c r="J1041" s="492">
        <v>-7.9</v>
      </c>
      <c r="K1041" s="492">
        <v>-7.5</v>
      </c>
      <c r="L1041" s="492">
        <v>-12.8</v>
      </c>
      <c r="M1041" s="492">
        <v>-10.8</v>
      </c>
      <c r="N1041" s="492">
        <v>-17.2</v>
      </c>
      <c r="O1041" s="492">
        <v>-11.2</v>
      </c>
      <c r="P1041" s="492">
        <v>-3.6</v>
      </c>
    </row>
    <row r="1042" spans="1:16">
      <c r="A1042" s="491">
        <v>40576</v>
      </c>
      <c r="B1042" s="494">
        <v>8.1790000000000003</v>
      </c>
      <c r="G1042" s="492">
        <v>-0.9</v>
      </c>
      <c r="H1042" s="492">
        <v>-4</v>
      </c>
      <c r="I1042" s="492">
        <v>-9.5</v>
      </c>
      <c r="J1042" s="492">
        <v>-8.4</v>
      </c>
      <c r="K1042" s="492">
        <v>-8.3000000000000007</v>
      </c>
      <c r="L1042" s="492">
        <v>-13.8</v>
      </c>
      <c r="M1042" s="492">
        <v>-11.3</v>
      </c>
      <c r="N1042" s="492">
        <v>-17.7</v>
      </c>
      <c r="O1042" s="492">
        <v>-11.3</v>
      </c>
      <c r="P1042" s="492">
        <v>-3.7</v>
      </c>
    </row>
    <row r="1043" spans="1:16">
      <c r="A1043" s="491">
        <v>40575</v>
      </c>
      <c r="B1043" s="494">
        <v>8.1910000000000007</v>
      </c>
      <c r="K1043" s="492">
        <v>-9</v>
      </c>
      <c r="L1043" s="492">
        <v>-14.7</v>
      </c>
      <c r="M1043" s="492">
        <v>-11.9</v>
      </c>
      <c r="N1043" s="492">
        <v>-18.3</v>
      </c>
      <c r="O1043" s="492">
        <v>-11.5</v>
      </c>
      <c r="P1043" s="492">
        <v>-3.7</v>
      </c>
    </row>
    <row r="1044" spans="1:16">
      <c r="A1044" s="491">
        <v>40574</v>
      </c>
      <c r="B1044" s="494">
        <v>8.2189999999999994</v>
      </c>
      <c r="K1044" s="492">
        <v>-9.6999999999999993</v>
      </c>
      <c r="L1044" s="492">
        <v>-15.8</v>
      </c>
      <c r="M1044" s="492">
        <v>-12.2</v>
      </c>
      <c r="N1044" s="492">
        <v>-18.8</v>
      </c>
      <c r="O1044" s="492">
        <v>-11.6</v>
      </c>
      <c r="P1044" s="492">
        <v>-3.7</v>
      </c>
    </row>
    <row r="1045" spans="1:16">
      <c r="A1045" s="491">
        <v>40571</v>
      </c>
      <c r="B1045" s="494">
        <v>8.218</v>
      </c>
      <c r="K1045" s="492">
        <v>-10.1</v>
      </c>
      <c r="L1045" s="492">
        <v>-16.3</v>
      </c>
      <c r="M1045" s="492">
        <v>-12.6</v>
      </c>
      <c r="N1045" s="492">
        <v>-19.100000000000001</v>
      </c>
      <c r="O1045" s="492">
        <v>-11.8</v>
      </c>
      <c r="P1045" s="492">
        <v>-3.7</v>
      </c>
    </row>
    <row r="1046" spans="1:16">
      <c r="A1046" s="491">
        <v>40570</v>
      </c>
      <c r="B1046" s="494">
        <v>8.2219999999999995</v>
      </c>
      <c r="K1046" s="492">
        <v>-9.5</v>
      </c>
      <c r="L1046" s="492">
        <v>-15.7</v>
      </c>
      <c r="M1046" s="492">
        <v>-12.5</v>
      </c>
      <c r="N1046" s="492">
        <v>-19.2</v>
      </c>
      <c r="O1046" s="492">
        <v>-11.9</v>
      </c>
      <c r="P1046" s="492">
        <v>-3.8</v>
      </c>
    </row>
    <row r="1047" spans="1:16">
      <c r="A1047" s="491">
        <v>40569</v>
      </c>
      <c r="B1047" s="494">
        <v>8.1980000000000004</v>
      </c>
      <c r="K1047" s="492">
        <v>-8.5</v>
      </c>
      <c r="L1047" s="492">
        <v>-14.4</v>
      </c>
      <c r="M1047" s="492">
        <v>-11.8</v>
      </c>
      <c r="N1047" s="492">
        <v>-18.7</v>
      </c>
      <c r="O1047" s="492">
        <v>-11.8</v>
      </c>
      <c r="P1047" s="492">
        <v>-3.8</v>
      </c>
    </row>
    <row r="1048" spans="1:16">
      <c r="A1048" s="491">
        <v>40568</v>
      </c>
      <c r="B1048" s="494">
        <v>8.1989999999999998</v>
      </c>
      <c r="K1048" s="492">
        <v>-9.9</v>
      </c>
      <c r="L1048" s="492">
        <v>-16.2</v>
      </c>
      <c r="M1048" s="492">
        <v>-12.7</v>
      </c>
      <c r="N1048" s="492">
        <v>-19.600000000000001</v>
      </c>
      <c r="O1048" s="492">
        <v>-12.1</v>
      </c>
      <c r="P1048" s="492">
        <v>-3.8</v>
      </c>
    </row>
    <row r="1049" spans="1:16">
      <c r="A1049" s="491">
        <v>40567</v>
      </c>
      <c r="B1049" s="494">
        <v>8.202</v>
      </c>
      <c r="K1049" s="492">
        <v>-9.1999999999999993</v>
      </c>
      <c r="L1049" s="492">
        <v>-15.3</v>
      </c>
      <c r="M1049" s="492">
        <v>-12.3</v>
      </c>
      <c r="N1049" s="492">
        <v>-19.3</v>
      </c>
      <c r="O1049" s="492">
        <v>-12</v>
      </c>
      <c r="P1049" s="492">
        <v>-3.8</v>
      </c>
    </row>
    <row r="1050" spans="1:16">
      <c r="A1050" s="491">
        <v>40564</v>
      </c>
      <c r="B1050" s="494">
        <v>8.2059999999999995</v>
      </c>
      <c r="K1050" s="492">
        <v>-9.6</v>
      </c>
      <c r="L1050" s="492">
        <v>-15.8</v>
      </c>
      <c r="M1050" s="492">
        <v>-12.6</v>
      </c>
      <c r="N1050" s="492">
        <v>-19.399999999999999</v>
      </c>
      <c r="O1050" s="492">
        <v>-12</v>
      </c>
      <c r="P1050" s="492">
        <v>-3.8</v>
      </c>
    </row>
    <row r="1051" spans="1:16">
      <c r="A1051" s="491">
        <v>40563</v>
      </c>
      <c r="B1051" s="494">
        <v>8.2010000000000005</v>
      </c>
      <c r="K1051" s="492">
        <v>-9</v>
      </c>
      <c r="L1051" s="492">
        <v>-15</v>
      </c>
      <c r="M1051" s="492">
        <v>-12.1</v>
      </c>
      <c r="N1051" s="492">
        <v>-19</v>
      </c>
      <c r="O1051" s="492">
        <v>-11.9</v>
      </c>
      <c r="P1051" s="492">
        <v>-3.8</v>
      </c>
    </row>
    <row r="1052" spans="1:16">
      <c r="A1052" s="491">
        <v>40562</v>
      </c>
      <c r="B1052" s="494">
        <v>8.2040000000000006</v>
      </c>
      <c r="K1052" s="492">
        <v>-10.8</v>
      </c>
      <c r="L1052" s="492">
        <v>-17.3</v>
      </c>
      <c r="M1052" s="492">
        <v>-13.3</v>
      </c>
      <c r="N1052" s="492">
        <v>-20</v>
      </c>
      <c r="O1052" s="492">
        <v>-12.1</v>
      </c>
      <c r="P1052" s="492">
        <v>-3.8</v>
      </c>
    </row>
    <row r="1053" spans="1:16">
      <c r="A1053" s="491">
        <v>40561</v>
      </c>
      <c r="B1053" s="494">
        <v>8.2040000000000006</v>
      </c>
      <c r="K1053" s="492">
        <v>-10.4</v>
      </c>
      <c r="L1053" s="492">
        <v>-16.7</v>
      </c>
      <c r="M1053" s="492">
        <v>-13</v>
      </c>
      <c r="N1053" s="492">
        <v>-19.899999999999999</v>
      </c>
      <c r="O1053" s="492">
        <v>-12.1</v>
      </c>
      <c r="P1053" s="492">
        <v>-3.8</v>
      </c>
    </row>
    <row r="1054" spans="1:16">
      <c r="A1054" s="491">
        <v>40557</v>
      </c>
      <c r="B1054" s="494">
        <v>8.2100000000000009</v>
      </c>
      <c r="K1054" s="492">
        <v>-11.7</v>
      </c>
      <c r="L1054" s="492">
        <v>-18.2</v>
      </c>
      <c r="M1054" s="492">
        <v>-13.8</v>
      </c>
      <c r="N1054" s="492">
        <v>-20.6</v>
      </c>
      <c r="O1054" s="492">
        <v>-12.3</v>
      </c>
      <c r="P1054" s="492">
        <v>-3.8</v>
      </c>
    </row>
    <row r="1055" spans="1:16">
      <c r="A1055" s="491">
        <v>40556</v>
      </c>
      <c r="B1055" s="494">
        <v>8.2260000000000009</v>
      </c>
      <c r="K1055" s="492">
        <v>-11.8</v>
      </c>
      <c r="L1055" s="492">
        <v>-18.5</v>
      </c>
      <c r="M1055" s="492">
        <v>-14</v>
      </c>
      <c r="N1055" s="492">
        <v>-20.8</v>
      </c>
      <c r="O1055" s="492">
        <v>-12.4</v>
      </c>
      <c r="P1055" s="492">
        <v>-3.8</v>
      </c>
    </row>
    <row r="1056" spans="1:16">
      <c r="A1056" s="491">
        <v>40555</v>
      </c>
      <c r="B1056" s="494">
        <v>8.218</v>
      </c>
      <c r="K1056" s="492">
        <v>-10.6</v>
      </c>
      <c r="L1056" s="492">
        <v>-17.100000000000001</v>
      </c>
      <c r="M1056" s="492">
        <v>-13.3</v>
      </c>
      <c r="N1056" s="492">
        <v>-20.399999999999999</v>
      </c>
      <c r="O1056" s="492">
        <v>-12.4</v>
      </c>
      <c r="P1056" s="492">
        <v>-3.9</v>
      </c>
    </row>
    <row r="1057" spans="1:16">
      <c r="A1057" s="491">
        <v>40554</v>
      </c>
      <c r="B1057" s="494">
        <v>8.2110000000000003</v>
      </c>
      <c r="K1057" s="492">
        <v>-10.7</v>
      </c>
      <c r="L1057" s="492">
        <v>-17.100000000000001</v>
      </c>
      <c r="M1057" s="492">
        <v>-13.4</v>
      </c>
      <c r="N1057" s="492">
        <v>-20.5</v>
      </c>
      <c r="O1057" s="492">
        <v>-12.4</v>
      </c>
      <c r="P1057" s="492">
        <v>-3.9</v>
      </c>
    </row>
    <row r="1058" spans="1:16">
      <c r="A1058" s="491">
        <v>40553</v>
      </c>
      <c r="B1058" s="494">
        <v>8.2530000000000001</v>
      </c>
      <c r="K1058" s="492">
        <v>-11.9</v>
      </c>
      <c r="L1058" s="492">
        <v>-18.3</v>
      </c>
      <c r="M1058" s="492">
        <v>-13.8</v>
      </c>
      <c r="N1058" s="492">
        <v>-20.6</v>
      </c>
      <c r="O1058" s="492">
        <v>-12.3</v>
      </c>
      <c r="P1058" s="492">
        <v>-3.8</v>
      </c>
    </row>
    <row r="1059" spans="1:16">
      <c r="A1059" s="491">
        <v>40550</v>
      </c>
      <c r="B1059" s="494">
        <v>8.2479999999999993</v>
      </c>
      <c r="K1059" s="492">
        <v>-11.3</v>
      </c>
      <c r="L1059" s="492">
        <v>-17.7</v>
      </c>
      <c r="M1059" s="492">
        <v>-13.5</v>
      </c>
      <c r="N1059" s="492">
        <v>-20.399999999999999</v>
      </c>
      <c r="O1059" s="492">
        <v>-12.3</v>
      </c>
      <c r="P1059" s="492">
        <v>-3.8</v>
      </c>
    </row>
    <row r="1060" spans="1:16">
      <c r="A1060" s="491">
        <v>40549</v>
      </c>
      <c r="B1060" s="494">
        <v>8.2110000000000003</v>
      </c>
      <c r="K1060" s="492">
        <v>-9.5</v>
      </c>
      <c r="L1060" s="492">
        <v>-15.5</v>
      </c>
      <c r="M1060" s="492">
        <v>-12.4</v>
      </c>
      <c r="N1060" s="492">
        <v>-19.399999999999999</v>
      </c>
      <c r="O1060" s="492">
        <v>-12</v>
      </c>
      <c r="P1060" s="492">
        <v>-3.8</v>
      </c>
    </row>
    <row r="1061" spans="1:16">
      <c r="A1061" s="491">
        <v>40548</v>
      </c>
      <c r="B1061" s="494">
        <v>8.1940000000000008</v>
      </c>
      <c r="K1061" s="492">
        <v>-9</v>
      </c>
      <c r="L1061" s="492">
        <v>-14.7</v>
      </c>
      <c r="M1061" s="492">
        <v>-11.9</v>
      </c>
      <c r="N1061" s="492">
        <v>-19</v>
      </c>
      <c r="O1061" s="492">
        <v>-11.8</v>
      </c>
      <c r="P1061" s="492">
        <v>-3.8</v>
      </c>
    </row>
    <row r="1062" spans="1:16">
      <c r="A1062" s="491">
        <v>40547</v>
      </c>
      <c r="B1062" s="494">
        <v>8.2270000000000003</v>
      </c>
      <c r="K1062" s="492">
        <v>-11.1</v>
      </c>
      <c r="L1062" s="492">
        <v>-17.5</v>
      </c>
      <c r="M1062" s="492">
        <v>-13.5</v>
      </c>
      <c r="N1062" s="492">
        <v>-20.399999999999999</v>
      </c>
      <c r="O1062" s="492">
        <v>-12.2</v>
      </c>
      <c r="P1062" s="492">
        <v>-3.8</v>
      </c>
    </row>
    <row r="1063" spans="1:16">
      <c r="A1063" s="491">
        <v>40546</v>
      </c>
      <c r="B1063" s="494">
        <v>8.2119999999999997</v>
      </c>
      <c r="K1063" s="492">
        <v>-10.9</v>
      </c>
      <c r="L1063" s="492">
        <v>-17.2</v>
      </c>
      <c r="M1063" s="492">
        <v>-13.2</v>
      </c>
      <c r="N1063" s="492">
        <v>-19.899999999999999</v>
      </c>
      <c r="O1063" s="492">
        <v>-12</v>
      </c>
      <c r="P1063" s="492">
        <v>-3.7</v>
      </c>
    </row>
    <row r="1064" spans="1:16">
      <c r="A1064" s="491">
        <v>40543</v>
      </c>
      <c r="B1064" s="494">
        <v>8.1219999999999999</v>
      </c>
      <c r="K1064" s="492">
        <v>-12.7</v>
      </c>
      <c r="L1064" s="492">
        <v>-17.7</v>
      </c>
      <c r="M1064" s="492">
        <v>-21</v>
      </c>
      <c r="N1064" s="492">
        <v>-20.7</v>
      </c>
      <c r="O1064" s="492">
        <v>-18.100000000000001</v>
      </c>
      <c r="P1064" s="492">
        <v>-8.8000000000000007</v>
      </c>
    </row>
    <row r="1065" spans="1:16">
      <c r="A1065" s="491">
        <v>40542</v>
      </c>
      <c r="B1065" s="494">
        <v>8.1189999999999998</v>
      </c>
      <c r="K1065" s="492">
        <v>-11.1</v>
      </c>
      <c r="L1065" s="492">
        <v>-15.9</v>
      </c>
      <c r="M1065" s="492">
        <v>-19.3</v>
      </c>
      <c r="N1065" s="492">
        <v>-19.5</v>
      </c>
      <c r="O1065" s="492">
        <v>-17.7</v>
      </c>
      <c r="P1065" s="492">
        <v>-8.6999999999999993</v>
      </c>
    </row>
    <row r="1066" spans="1:16">
      <c r="A1066" s="491">
        <v>40541</v>
      </c>
      <c r="B1066" s="494">
        <v>8.1280000000000001</v>
      </c>
      <c r="K1066" s="492">
        <v>-11.3</v>
      </c>
      <c r="L1066" s="492">
        <v>-16.100000000000001</v>
      </c>
      <c r="M1066" s="492">
        <v>-19.5</v>
      </c>
      <c r="N1066" s="492">
        <v>-19.7</v>
      </c>
      <c r="O1066" s="492">
        <v>-17.7</v>
      </c>
      <c r="P1066" s="492">
        <v>-8.6999999999999993</v>
      </c>
    </row>
    <row r="1067" spans="1:16">
      <c r="A1067" s="491">
        <v>40540</v>
      </c>
      <c r="B1067" s="494">
        <v>8.0909999999999993</v>
      </c>
      <c r="K1067" s="492">
        <v>-9</v>
      </c>
      <c r="L1067" s="492">
        <v>-13.3</v>
      </c>
      <c r="M1067" s="492">
        <v>-16.8</v>
      </c>
      <c r="N1067" s="492">
        <v>-17.8</v>
      </c>
      <c r="O1067" s="492">
        <v>-16.899999999999999</v>
      </c>
      <c r="P1067" s="492">
        <v>-8.4</v>
      </c>
    </row>
    <row r="1068" spans="1:16">
      <c r="A1068" s="491">
        <v>40539</v>
      </c>
      <c r="B1068" s="494">
        <v>8.1199999999999992</v>
      </c>
      <c r="K1068" s="492">
        <v>-10.7</v>
      </c>
      <c r="L1068" s="492">
        <v>-15.3</v>
      </c>
      <c r="M1068" s="492">
        <v>-18.8</v>
      </c>
      <c r="N1068" s="492">
        <v>-19.2</v>
      </c>
      <c r="O1068" s="492">
        <v>-17.7</v>
      </c>
      <c r="P1068" s="492">
        <v>-8.6999999999999993</v>
      </c>
    </row>
    <row r="1069" spans="1:16">
      <c r="A1069" s="491">
        <v>40535</v>
      </c>
      <c r="B1069" s="494">
        <v>8.1280000000000001</v>
      </c>
      <c r="K1069" s="492">
        <v>-10.5</v>
      </c>
      <c r="L1069" s="492">
        <v>-15.2</v>
      </c>
      <c r="M1069" s="492">
        <v>-18.7</v>
      </c>
      <c r="N1069" s="492">
        <v>-19.2</v>
      </c>
      <c r="O1069" s="492">
        <v>-17.7</v>
      </c>
      <c r="P1069" s="492">
        <v>-8.6999999999999993</v>
      </c>
    </row>
    <row r="1070" spans="1:16">
      <c r="A1070" s="491">
        <v>40534</v>
      </c>
      <c r="B1070" s="494">
        <v>8.1460000000000008</v>
      </c>
      <c r="K1070" s="492">
        <v>-11.2</v>
      </c>
      <c r="L1070" s="492">
        <v>-16.100000000000001</v>
      </c>
      <c r="M1070" s="492">
        <v>-19.600000000000001</v>
      </c>
      <c r="N1070" s="492">
        <v>-19.899999999999999</v>
      </c>
      <c r="O1070" s="492">
        <v>-18</v>
      </c>
      <c r="P1070" s="492">
        <v>-8.8000000000000007</v>
      </c>
    </row>
    <row r="1071" spans="1:16">
      <c r="A1071" s="491">
        <v>40533</v>
      </c>
      <c r="B1071" s="494">
        <v>8.1539999999999999</v>
      </c>
      <c r="K1071" s="492">
        <v>-11.1</v>
      </c>
      <c r="L1071" s="492">
        <v>-16</v>
      </c>
      <c r="M1071" s="492">
        <v>-19.600000000000001</v>
      </c>
      <c r="N1071" s="492">
        <v>-19.899999999999999</v>
      </c>
      <c r="O1071" s="492">
        <v>-18</v>
      </c>
      <c r="P1071" s="492">
        <v>-8.8000000000000007</v>
      </c>
    </row>
    <row r="1072" spans="1:16">
      <c r="A1072" s="491">
        <v>40532</v>
      </c>
      <c r="B1072" s="494">
        <v>8.1460000000000008</v>
      </c>
      <c r="K1072" s="492">
        <v>-10.5</v>
      </c>
      <c r="L1072" s="492">
        <v>-15.3</v>
      </c>
      <c r="M1072" s="492">
        <v>-19</v>
      </c>
      <c r="N1072" s="492">
        <v>-19.399999999999999</v>
      </c>
      <c r="O1072" s="492">
        <v>-17.7</v>
      </c>
      <c r="P1072" s="492">
        <v>-8.6</v>
      </c>
    </row>
    <row r="1073" spans="1:16">
      <c r="A1073" s="491">
        <v>40529</v>
      </c>
      <c r="B1073" s="494">
        <v>8.1310000000000002</v>
      </c>
      <c r="K1073" s="492">
        <v>-11.3</v>
      </c>
      <c r="L1073" s="492">
        <v>-16.2</v>
      </c>
      <c r="M1073" s="492">
        <v>-19.7</v>
      </c>
      <c r="N1073" s="492">
        <v>-19.8</v>
      </c>
      <c r="O1073" s="492">
        <v>-17.8</v>
      </c>
      <c r="P1073" s="492">
        <v>-8.6999999999999993</v>
      </c>
    </row>
    <row r="1074" spans="1:16">
      <c r="A1074" s="491">
        <v>40528</v>
      </c>
      <c r="B1074" s="494">
        <v>8.1129999999999995</v>
      </c>
      <c r="K1074" s="492">
        <v>-8.6</v>
      </c>
      <c r="L1074" s="492">
        <v>-12.9</v>
      </c>
      <c r="M1074" s="492">
        <v>-16.5</v>
      </c>
      <c r="N1074" s="492">
        <v>-17.399999999999999</v>
      </c>
      <c r="O1074" s="492">
        <v>-16.600000000000001</v>
      </c>
      <c r="P1074" s="492">
        <v>-8.1999999999999993</v>
      </c>
    </row>
    <row r="1075" spans="1:16">
      <c r="A1075" s="491">
        <v>40527</v>
      </c>
      <c r="B1075" s="494">
        <v>8.0749999999999993</v>
      </c>
      <c r="K1075" s="492">
        <v>-8.5</v>
      </c>
      <c r="L1075" s="492">
        <v>-12.8</v>
      </c>
      <c r="M1075" s="492">
        <v>-16.5</v>
      </c>
      <c r="N1075" s="492">
        <v>-17.3</v>
      </c>
      <c r="O1075" s="492">
        <v>-16.5</v>
      </c>
      <c r="P1075" s="492">
        <v>-8.1999999999999993</v>
      </c>
    </row>
    <row r="1076" spans="1:16">
      <c r="A1076" s="491">
        <v>40526</v>
      </c>
      <c r="B1076" s="494">
        <v>8.1110000000000007</v>
      </c>
      <c r="K1076" s="492">
        <v>-9.8000000000000007</v>
      </c>
      <c r="L1076" s="492">
        <v>-14.4</v>
      </c>
      <c r="M1076" s="492">
        <v>-18.100000000000001</v>
      </c>
      <c r="N1076" s="492">
        <v>-18.600000000000001</v>
      </c>
      <c r="O1076" s="492">
        <v>-17.2</v>
      </c>
      <c r="P1076" s="492">
        <v>-8.5</v>
      </c>
    </row>
    <row r="1077" spans="1:16">
      <c r="A1077" s="491">
        <v>40525</v>
      </c>
      <c r="B1077" s="494">
        <v>8.15</v>
      </c>
      <c r="K1077" s="492">
        <v>-12.6</v>
      </c>
      <c r="L1077" s="492">
        <v>-17.899999999999999</v>
      </c>
      <c r="M1077" s="492">
        <v>-21.3</v>
      </c>
      <c r="N1077" s="492">
        <v>-21</v>
      </c>
      <c r="O1077" s="492">
        <v>-18.2</v>
      </c>
      <c r="P1077" s="492">
        <v>-8.8000000000000007</v>
      </c>
    </row>
    <row r="1078" spans="1:16">
      <c r="A1078" s="491">
        <v>40522</v>
      </c>
      <c r="B1078" s="494">
        <v>8.1460000000000008</v>
      </c>
      <c r="K1078" s="492">
        <v>-12.3</v>
      </c>
      <c r="L1078" s="492">
        <v>-17.5</v>
      </c>
      <c r="M1078" s="492">
        <v>-20.9</v>
      </c>
      <c r="N1078" s="492">
        <v>-20.7</v>
      </c>
      <c r="O1078" s="492">
        <v>-18.100000000000001</v>
      </c>
      <c r="P1078" s="492">
        <v>-8.8000000000000007</v>
      </c>
    </row>
    <row r="1079" spans="1:16">
      <c r="A1079" s="491">
        <v>40521</v>
      </c>
      <c r="B1079" s="494">
        <v>8.1769999999999996</v>
      </c>
      <c r="K1079" s="492">
        <v>-13.2</v>
      </c>
      <c r="L1079" s="492">
        <v>-18.5</v>
      </c>
      <c r="M1079" s="492">
        <v>-21.6</v>
      </c>
      <c r="N1079" s="492">
        <v>-20.9</v>
      </c>
      <c r="O1079" s="492">
        <v>-17.899999999999999</v>
      </c>
      <c r="P1079" s="492">
        <v>-8.6</v>
      </c>
    </row>
    <row r="1080" spans="1:16">
      <c r="A1080" s="491">
        <v>40520</v>
      </c>
      <c r="B1080" s="494">
        <v>8.2010000000000005</v>
      </c>
      <c r="K1080" s="492">
        <v>-12.6</v>
      </c>
      <c r="L1080" s="492">
        <v>-17.7</v>
      </c>
      <c r="M1080" s="492">
        <v>-21</v>
      </c>
      <c r="N1080" s="492">
        <v>-20.5</v>
      </c>
      <c r="O1080" s="492">
        <v>-17.8</v>
      </c>
      <c r="P1080" s="492">
        <v>-8.6</v>
      </c>
    </row>
    <row r="1081" spans="1:16">
      <c r="A1081" s="491">
        <v>40519</v>
      </c>
      <c r="B1081" s="494">
        <v>8.218</v>
      </c>
      <c r="K1081" s="492">
        <v>-13.1</v>
      </c>
      <c r="L1081" s="492">
        <v>-18.399999999999999</v>
      </c>
      <c r="M1081" s="492">
        <v>-21.5</v>
      </c>
      <c r="N1081" s="492">
        <v>-20.9</v>
      </c>
      <c r="O1081" s="492">
        <v>-17.899999999999999</v>
      </c>
      <c r="P1081" s="492">
        <v>-8.6999999999999993</v>
      </c>
    </row>
    <row r="1082" spans="1:16">
      <c r="A1082" s="491">
        <v>40518</v>
      </c>
      <c r="B1082" s="494">
        <v>8.2449999999999992</v>
      </c>
      <c r="K1082" s="492">
        <v>-17.2</v>
      </c>
      <c r="L1082" s="492">
        <v>-23.1</v>
      </c>
      <c r="M1082" s="492">
        <v>-25.7</v>
      </c>
      <c r="N1082" s="492">
        <v>-23.6</v>
      </c>
      <c r="O1082" s="492">
        <v>-18.7</v>
      </c>
      <c r="P1082" s="492">
        <v>-8.9</v>
      </c>
    </row>
    <row r="1083" spans="1:16">
      <c r="A1083" s="491">
        <v>40515</v>
      </c>
      <c r="B1083" s="494">
        <v>8.2569999999999997</v>
      </c>
      <c r="K1083" s="492">
        <v>-15.3</v>
      </c>
      <c r="L1083" s="492">
        <v>-21</v>
      </c>
      <c r="M1083" s="492">
        <v>-23.9</v>
      </c>
      <c r="N1083" s="492">
        <v>-22.6</v>
      </c>
      <c r="O1083" s="492">
        <v>-18.7</v>
      </c>
      <c r="P1083" s="492">
        <v>-8.9</v>
      </c>
    </row>
    <row r="1084" spans="1:16">
      <c r="A1084" s="491">
        <v>40514</v>
      </c>
      <c r="B1084" s="494">
        <v>8.2279999999999998</v>
      </c>
      <c r="K1084" s="492">
        <v>-15.1</v>
      </c>
      <c r="L1084" s="492">
        <v>-20.7</v>
      </c>
      <c r="M1084" s="492">
        <v>-23.6</v>
      </c>
      <c r="N1084" s="492">
        <v>-22.3</v>
      </c>
      <c r="O1084" s="492">
        <v>-18.5</v>
      </c>
      <c r="P1084" s="492">
        <v>-8.8000000000000007</v>
      </c>
    </row>
    <row r="1085" spans="1:16">
      <c r="A1085" s="491">
        <v>40513</v>
      </c>
      <c r="B1085" s="494">
        <v>8.2289999999999992</v>
      </c>
      <c r="K1085" s="492">
        <v>-15.6</v>
      </c>
      <c r="L1085" s="492">
        <v>-21.2</v>
      </c>
      <c r="M1085" s="492">
        <v>-24</v>
      </c>
      <c r="N1085" s="492">
        <v>-22.5</v>
      </c>
      <c r="O1085" s="492">
        <v>-18.5</v>
      </c>
      <c r="P1085" s="492">
        <v>-8.8000000000000007</v>
      </c>
    </row>
    <row r="1086" spans="1:16">
      <c r="A1086" s="491">
        <v>40512</v>
      </c>
      <c r="B1086" s="494">
        <v>8.2149999999999999</v>
      </c>
      <c r="K1086" s="492">
        <v>-18.8</v>
      </c>
      <c r="L1086" s="492">
        <v>-24.9</v>
      </c>
      <c r="M1086" s="492">
        <v>-27.2</v>
      </c>
      <c r="N1086" s="492">
        <v>-24.3</v>
      </c>
      <c r="O1086" s="492">
        <v>-18.899999999999999</v>
      </c>
      <c r="P1086" s="492">
        <v>-8.9</v>
      </c>
    </row>
    <row r="1087" spans="1:16">
      <c r="A1087" s="491">
        <v>40511</v>
      </c>
      <c r="B1087" s="494">
        <v>8.2309999999999999</v>
      </c>
      <c r="K1087" s="492">
        <v>-19.3</v>
      </c>
      <c r="L1087" s="492">
        <v>-25.5</v>
      </c>
      <c r="M1087" s="492">
        <v>-27.8</v>
      </c>
      <c r="N1087" s="492">
        <v>-24.8</v>
      </c>
      <c r="O1087" s="492">
        <v>-19.2</v>
      </c>
      <c r="P1087" s="492">
        <v>-9.1</v>
      </c>
    </row>
    <row r="1088" spans="1:16">
      <c r="A1088" s="491">
        <v>40508</v>
      </c>
      <c r="B1088" s="494">
        <v>8.2729999999999997</v>
      </c>
      <c r="K1088" s="492">
        <v>-18.100000000000001</v>
      </c>
      <c r="L1088" s="492">
        <v>-24.3</v>
      </c>
      <c r="M1088" s="492">
        <v>-26.9</v>
      </c>
      <c r="N1088" s="492">
        <v>-24.5</v>
      </c>
      <c r="O1088" s="492">
        <v>-19.3</v>
      </c>
      <c r="P1088" s="492">
        <v>-9.1999999999999993</v>
      </c>
    </row>
    <row r="1089" spans="1:16">
      <c r="A1089" s="491">
        <v>40506</v>
      </c>
      <c r="B1089" s="494">
        <v>8.3010000000000002</v>
      </c>
      <c r="K1089" s="492">
        <v>-17.399999999999999</v>
      </c>
      <c r="L1089" s="492">
        <v>-23.6</v>
      </c>
      <c r="M1089" s="492">
        <v>-26.3</v>
      </c>
      <c r="N1089" s="492">
        <v>-24.4</v>
      </c>
      <c r="O1089" s="492">
        <v>-19.3</v>
      </c>
      <c r="P1089" s="492">
        <v>-9.1999999999999993</v>
      </c>
    </row>
    <row r="1090" spans="1:16">
      <c r="A1090" s="491">
        <v>40505</v>
      </c>
      <c r="B1090" s="494">
        <v>8.2750000000000004</v>
      </c>
      <c r="K1090" s="492">
        <v>-20.7</v>
      </c>
      <c r="L1090" s="492">
        <v>-27.3</v>
      </c>
      <c r="M1090" s="492">
        <v>-29.4</v>
      </c>
      <c r="N1090" s="492">
        <v>-25.8</v>
      </c>
      <c r="O1090" s="492">
        <v>-19.5</v>
      </c>
      <c r="P1090" s="492">
        <v>-9.1999999999999993</v>
      </c>
    </row>
    <row r="1091" spans="1:16">
      <c r="A1091" s="491">
        <v>40504</v>
      </c>
      <c r="B1091" s="494">
        <v>8.2899999999999991</v>
      </c>
      <c r="K1091" s="492">
        <v>-20.399999999999999</v>
      </c>
      <c r="L1091" s="492">
        <v>-27.2</v>
      </c>
      <c r="M1091" s="492">
        <v>-29.4</v>
      </c>
      <c r="N1091" s="492">
        <v>-26</v>
      </c>
      <c r="O1091" s="492">
        <v>-19.7</v>
      </c>
      <c r="P1091" s="492">
        <v>-9.3000000000000007</v>
      </c>
    </row>
    <row r="1092" spans="1:16">
      <c r="A1092" s="491">
        <v>40501</v>
      </c>
      <c r="B1092" s="494">
        <v>8.2799999999999994</v>
      </c>
      <c r="K1092" s="492">
        <v>-19.899999999999999</v>
      </c>
      <c r="L1092" s="492">
        <v>-26.5</v>
      </c>
      <c r="M1092" s="492">
        <v>-28.8</v>
      </c>
      <c r="N1092" s="492">
        <v>-25.6</v>
      </c>
      <c r="O1092" s="492">
        <v>-19.600000000000001</v>
      </c>
      <c r="P1092" s="492">
        <v>-9.1999999999999993</v>
      </c>
    </row>
    <row r="1093" spans="1:16">
      <c r="A1093" s="491">
        <v>40500</v>
      </c>
      <c r="B1093" s="494">
        <v>8.2889999999999997</v>
      </c>
      <c r="K1093" s="492">
        <v>-20.5</v>
      </c>
      <c r="L1093" s="492">
        <v>-27.2</v>
      </c>
      <c r="M1093" s="492">
        <v>-29.3</v>
      </c>
      <c r="N1093" s="492">
        <v>-25.7</v>
      </c>
      <c r="O1093" s="492">
        <v>-19.600000000000001</v>
      </c>
      <c r="P1093" s="492">
        <v>-9.1999999999999993</v>
      </c>
    </row>
    <row r="1094" spans="1:16">
      <c r="A1094" s="491">
        <v>40499</v>
      </c>
      <c r="B1094" s="494">
        <v>8.2970000000000006</v>
      </c>
      <c r="K1094" s="492">
        <v>-21.3</v>
      </c>
      <c r="L1094" s="492">
        <v>-28.1</v>
      </c>
      <c r="M1094" s="492">
        <v>-29.9</v>
      </c>
      <c r="N1094" s="492">
        <v>-26</v>
      </c>
      <c r="O1094" s="492">
        <v>-19.600000000000001</v>
      </c>
      <c r="P1094" s="492">
        <v>-9.1999999999999993</v>
      </c>
    </row>
    <row r="1095" spans="1:16">
      <c r="A1095" s="491">
        <v>40498</v>
      </c>
      <c r="B1095" s="494">
        <v>8.2850000000000001</v>
      </c>
      <c r="K1095" s="492">
        <v>-21.1</v>
      </c>
      <c r="L1095" s="492">
        <v>-27.9</v>
      </c>
      <c r="M1095" s="492">
        <v>-29.8</v>
      </c>
      <c r="N1095" s="492">
        <v>-26.1</v>
      </c>
      <c r="O1095" s="492">
        <v>-19.7</v>
      </c>
      <c r="P1095" s="492">
        <v>-9.1999999999999993</v>
      </c>
    </row>
    <row r="1096" spans="1:16">
      <c r="A1096" s="491">
        <v>40497</v>
      </c>
      <c r="B1096" s="494">
        <v>8.31</v>
      </c>
      <c r="K1096" s="492">
        <v>-20.8</v>
      </c>
      <c r="L1096" s="492">
        <v>-27.6</v>
      </c>
      <c r="M1096" s="492">
        <v>-29.7</v>
      </c>
      <c r="N1096" s="492">
        <v>-26.2</v>
      </c>
      <c r="O1096" s="492">
        <v>-19.8</v>
      </c>
      <c r="P1096" s="492">
        <v>-9.3000000000000007</v>
      </c>
    </row>
    <row r="1097" spans="1:16">
      <c r="A1097" s="491">
        <v>40494</v>
      </c>
      <c r="B1097" s="494">
        <v>8.31</v>
      </c>
      <c r="K1097" s="492">
        <v>-23.7</v>
      </c>
      <c r="L1097" s="492">
        <v>-30.5</v>
      </c>
      <c r="M1097" s="492">
        <v>-31.9</v>
      </c>
      <c r="N1097" s="492">
        <v>-27</v>
      </c>
      <c r="O1097" s="492">
        <v>-19.899999999999999</v>
      </c>
      <c r="P1097" s="492">
        <v>-9.3000000000000007</v>
      </c>
    </row>
    <row r="1098" spans="1:16">
      <c r="A1098" s="491">
        <v>40492</v>
      </c>
      <c r="B1098" s="494">
        <v>8.2729999999999997</v>
      </c>
      <c r="K1098" s="492">
        <v>-27.5</v>
      </c>
      <c r="L1098" s="492">
        <v>-34.299999999999997</v>
      </c>
      <c r="M1098" s="492">
        <v>-34.6</v>
      </c>
      <c r="N1098" s="492">
        <v>-27.6</v>
      </c>
      <c r="O1098" s="492">
        <v>-19.7</v>
      </c>
      <c r="P1098" s="492">
        <v>-9.1999999999999993</v>
      </c>
    </row>
    <row r="1099" spans="1:16">
      <c r="A1099" s="491">
        <v>40491</v>
      </c>
      <c r="B1099" s="494">
        <v>8.2769999999999992</v>
      </c>
      <c r="K1099" s="492">
        <v>-27.1</v>
      </c>
      <c r="L1099" s="492">
        <v>-33.799999999999997</v>
      </c>
      <c r="M1099" s="492">
        <v>-34</v>
      </c>
      <c r="N1099" s="492">
        <v>-27.1</v>
      </c>
      <c r="O1099" s="492">
        <v>-19.399999999999999</v>
      </c>
      <c r="P1099" s="492">
        <v>-9</v>
      </c>
    </row>
    <row r="1100" spans="1:16">
      <c r="A1100" s="491">
        <v>40490</v>
      </c>
      <c r="B1100" s="494">
        <v>8.2829999999999995</v>
      </c>
      <c r="K1100" s="492">
        <v>-29.3</v>
      </c>
      <c r="L1100" s="492">
        <v>-36</v>
      </c>
      <c r="M1100" s="492">
        <v>-35.799999999999997</v>
      </c>
      <c r="N1100" s="492">
        <v>-27.5</v>
      </c>
      <c r="O1100" s="492">
        <v>-19.2</v>
      </c>
      <c r="P1100" s="492">
        <v>-8.9</v>
      </c>
    </row>
    <row r="1101" spans="1:16">
      <c r="A1101" s="491">
        <v>40487</v>
      </c>
      <c r="B1101" s="494">
        <v>8.2899999999999991</v>
      </c>
      <c r="K1101" s="492">
        <v>-30.2</v>
      </c>
      <c r="L1101" s="492">
        <v>-37</v>
      </c>
      <c r="M1101" s="492">
        <v>-36.5</v>
      </c>
      <c r="N1101" s="492">
        <v>-27.7</v>
      </c>
      <c r="O1101" s="492">
        <v>-19.2</v>
      </c>
      <c r="P1101" s="492">
        <v>-8.9</v>
      </c>
    </row>
    <row r="1102" spans="1:16">
      <c r="A1102" s="491">
        <v>40486</v>
      </c>
      <c r="B1102" s="494">
        <v>8.2279999999999998</v>
      </c>
      <c r="K1102" s="492">
        <v>-32.799999999999997</v>
      </c>
      <c r="L1102" s="492">
        <v>-39.299999999999997</v>
      </c>
      <c r="M1102" s="492">
        <v>-37.5</v>
      </c>
      <c r="N1102" s="492">
        <v>-27.5</v>
      </c>
      <c r="O1102" s="492">
        <v>-18.7</v>
      </c>
      <c r="P1102" s="492">
        <v>-8.6999999999999993</v>
      </c>
    </row>
    <row r="1103" spans="1:16">
      <c r="A1103" s="491">
        <v>40485</v>
      </c>
      <c r="B1103" s="494">
        <v>8.2460000000000004</v>
      </c>
      <c r="K1103" s="492">
        <v>-30.7</v>
      </c>
      <c r="L1103" s="492">
        <v>-37.4</v>
      </c>
      <c r="M1103" s="492">
        <v>-36.200000000000003</v>
      </c>
      <c r="N1103" s="492">
        <v>-27.5</v>
      </c>
      <c r="O1103" s="492">
        <v>-19</v>
      </c>
      <c r="P1103" s="492">
        <v>-8.8000000000000007</v>
      </c>
    </row>
    <row r="1104" spans="1:16">
      <c r="A1104" s="491">
        <v>40484</v>
      </c>
      <c r="B1104" s="494">
        <v>8.1720000000000006</v>
      </c>
      <c r="K1104" s="492">
        <v>-29.2</v>
      </c>
      <c r="L1104" s="492">
        <v>-35.799999999999997</v>
      </c>
      <c r="M1104" s="492">
        <v>-34.799999999999997</v>
      </c>
      <c r="N1104" s="492">
        <v>-26.8</v>
      </c>
      <c r="O1104" s="492">
        <v>-18.8</v>
      </c>
      <c r="P1104" s="492">
        <v>-8.6</v>
      </c>
    </row>
    <row r="1105" spans="1:16">
      <c r="A1105" s="491">
        <v>40483</v>
      </c>
      <c r="B1105" s="494">
        <v>8.2560000000000002</v>
      </c>
      <c r="K1105" s="492">
        <v>-27.6</v>
      </c>
      <c r="L1105" s="492">
        <v>-34.4</v>
      </c>
      <c r="M1105" s="492">
        <v>-34.1</v>
      </c>
      <c r="N1105" s="492">
        <v>-26.9</v>
      </c>
      <c r="O1105" s="492">
        <v>-19.100000000000001</v>
      </c>
      <c r="P1105" s="492">
        <v>-8.8000000000000007</v>
      </c>
    </row>
    <row r="1106" spans="1:16">
      <c r="A1106" s="491">
        <v>40480</v>
      </c>
      <c r="B1106" s="494">
        <v>8.2219999999999995</v>
      </c>
      <c r="K1106" s="492">
        <v>-30</v>
      </c>
      <c r="L1106" s="492">
        <v>-36.700000000000003</v>
      </c>
      <c r="M1106" s="492">
        <v>-35.799999999999997</v>
      </c>
      <c r="N1106" s="492">
        <v>-27.4</v>
      </c>
      <c r="O1106" s="492">
        <v>-19.100000000000001</v>
      </c>
      <c r="P1106" s="492">
        <v>-8.8000000000000007</v>
      </c>
    </row>
    <row r="1107" spans="1:16">
      <c r="A1107" s="491">
        <v>40479</v>
      </c>
      <c r="B1107" s="494">
        <v>8.2579999999999991</v>
      </c>
      <c r="K1107" s="492">
        <v>-28.6</v>
      </c>
      <c r="L1107" s="492">
        <v>-35.5</v>
      </c>
      <c r="M1107" s="492">
        <v>-35.1</v>
      </c>
      <c r="N1107" s="492">
        <v>-27.4</v>
      </c>
      <c r="O1107" s="492">
        <v>-19.3</v>
      </c>
      <c r="P1107" s="492">
        <v>-8.9</v>
      </c>
    </row>
    <row r="1108" spans="1:16">
      <c r="A1108" s="491">
        <v>40478</v>
      </c>
      <c r="B1108" s="494">
        <v>8.2590000000000003</v>
      </c>
      <c r="K1108" s="492">
        <v>-27.2</v>
      </c>
      <c r="L1108" s="492">
        <v>-34.1</v>
      </c>
      <c r="M1108" s="492">
        <v>-34.200000000000003</v>
      </c>
      <c r="N1108" s="492">
        <v>-27.4</v>
      </c>
      <c r="O1108" s="492">
        <v>-19.7</v>
      </c>
      <c r="P1108" s="492">
        <v>-9.1</v>
      </c>
    </row>
    <row r="1109" spans="1:16">
      <c r="A1109" s="491">
        <v>40477</v>
      </c>
      <c r="B1109" s="494">
        <v>8.23</v>
      </c>
      <c r="K1109" s="492">
        <v>-28.2</v>
      </c>
      <c r="L1109" s="492">
        <v>-35.1</v>
      </c>
      <c r="M1109" s="492">
        <v>-34.9</v>
      </c>
      <c r="N1109" s="492">
        <v>-27.8</v>
      </c>
      <c r="O1109" s="492">
        <v>-19.7</v>
      </c>
      <c r="P1109" s="492">
        <v>-9.1</v>
      </c>
    </row>
    <row r="1110" spans="1:16">
      <c r="A1110" s="491">
        <v>40476</v>
      </c>
      <c r="B1110" s="494">
        <v>8.1790000000000003</v>
      </c>
      <c r="K1110" s="492">
        <v>-30.3</v>
      </c>
      <c r="L1110" s="492">
        <v>-37.200000000000003</v>
      </c>
      <c r="M1110" s="492">
        <v>-36.5</v>
      </c>
      <c r="N1110" s="492">
        <v>-28.2</v>
      </c>
      <c r="O1110" s="492">
        <v>-19.5</v>
      </c>
      <c r="P1110" s="492">
        <v>-9</v>
      </c>
    </row>
    <row r="1111" spans="1:16">
      <c r="A1111" s="491">
        <v>40473</v>
      </c>
      <c r="B1111" s="494">
        <v>8.1389999999999993</v>
      </c>
      <c r="K1111" s="492">
        <v>-32.6</v>
      </c>
      <c r="L1111" s="492">
        <v>-39.200000000000003</v>
      </c>
      <c r="M1111" s="492">
        <v>-37.5</v>
      </c>
      <c r="N1111" s="492">
        <v>-28</v>
      </c>
      <c r="O1111" s="492">
        <v>-19.3</v>
      </c>
      <c r="P1111" s="492">
        <v>-8.9</v>
      </c>
    </row>
    <row r="1112" spans="1:16">
      <c r="A1112" s="491">
        <v>40472</v>
      </c>
      <c r="B1112" s="494">
        <v>8.1379999999999999</v>
      </c>
      <c r="K1112" s="492">
        <v>-33.1</v>
      </c>
      <c r="L1112" s="492">
        <v>-39.6</v>
      </c>
      <c r="M1112" s="492">
        <v>-37.9</v>
      </c>
      <c r="N1112" s="492">
        <v>-28</v>
      </c>
      <c r="O1112" s="492">
        <v>-19.2</v>
      </c>
      <c r="P1112" s="492">
        <v>-8.8000000000000007</v>
      </c>
    </row>
    <row r="1113" spans="1:16">
      <c r="A1113" s="491">
        <v>40471</v>
      </c>
      <c r="B1113" s="494">
        <v>8.1159999999999997</v>
      </c>
      <c r="K1113" s="492">
        <v>-34.1</v>
      </c>
      <c r="L1113" s="492">
        <v>-40.6</v>
      </c>
      <c r="M1113" s="492">
        <v>-38.5</v>
      </c>
      <c r="N1113" s="492">
        <v>-27.9</v>
      </c>
      <c r="O1113" s="492">
        <v>-19</v>
      </c>
      <c r="P1113" s="492">
        <v>-8.6999999999999993</v>
      </c>
    </row>
    <row r="1114" spans="1:16">
      <c r="A1114" s="491">
        <v>40470</v>
      </c>
      <c r="B1114" s="494">
        <v>8.1530000000000005</v>
      </c>
      <c r="K1114" s="492">
        <v>-33.200000000000003</v>
      </c>
      <c r="L1114" s="492">
        <v>-39.799999999999997</v>
      </c>
      <c r="M1114" s="492">
        <v>-38.1</v>
      </c>
      <c r="N1114" s="492">
        <v>-28</v>
      </c>
      <c r="O1114" s="492">
        <v>-19.100000000000001</v>
      </c>
      <c r="P1114" s="492">
        <v>-8.8000000000000007</v>
      </c>
    </row>
    <row r="1115" spans="1:16">
      <c r="A1115" s="491">
        <v>40469</v>
      </c>
      <c r="B1115" s="494">
        <v>8.1929999999999996</v>
      </c>
      <c r="K1115" s="492">
        <v>-31.8</v>
      </c>
      <c r="L1115" s="492">
        <v>-38.6</v>
      </c>
      <c r="M1115" s="492">
        <v>-37.4</v>
      </c>
      <c r="N1115" s="492">
        <v>-28</v>
      </c>
      <c r="O1115" s="492">
        <v>-19.2</v>
      </c>
      <c r="P1115" s="492">
        <v>-8.8000000000000007</v>
      </c>
    </row>
    <row r="1116" spans="1:16">
      <c r="A1116" s="491">
        <v>40466</v>
      </c>
      <c r="B1116" s="494">
        <v>8.2449999999999992</v>
      </c>
      <c r="K1116" s="492">
        <v>-30.2</v>
      </c>
      <c r="L1116" s="492">
        <v>-37.299999999999997</v>
      </c>
      <c r="M1116" s="492">
        <v>-36.700000000000003</v>
      </c>
      <c r="N1116" s="492">
        <v>-28.2</v>
      </c>
      <c r="O1116" s="492">
        <v>-19.600000000000001</v>
      </c>
      <c r="P1116" s="492">
        <v>-8.9</v>
      </c>
    </row>
    <row r="1117" spans="1:16">
      <c r="A1117" s="491">
        <v>40465</v>
      </c>
      <c r="B1117" s="494">
        <v>8.11</v>
      </c>
      <c r="K1117" s="492">
        <v>-33.299999999999997</v>
      </c>
      <c r="L1117" s="492">
        <v>-40.200000000000003</v>
      </c>
      <c r="M1117" s="492">
        <v>-38.299999999999997</v>
      </c>
      <c r="N1117" s="492">
        <v>-28</v>
      </c>
      <c r="O1117" s="492">
        <v>-19.100000000000001</v>
      </c>
      <c r="P1117" s="492">
        <v>-8.6999999999999993</v>
      </c>
    </row>
    <row r="1118" spans="1:16">
      <c r="A1118" s="491">
        <v>40464</v>
      </c>
      <c r="B1118" s="494">
        <v>8.0939999999999994</v>
      </c>
      <c r="K1118" s="492">
        <v>-33.5</v>
      </c>
      <c r="L1118" s="492">
        <v>-40.5</v>
      </c>
      <c r="M1118" s="492">
        <v>-38.5</v>
      </c>
      <c r="N1118" s="492">
        <v>-28.1</v>
      </c>
      <c r="O1118" s="492">
        <v>-19.100000000000001</v>
      </c>
      <c r="P1118" s="492">
        <v>-8.6</v>
      </c>
    </row>
    <row r="1119" spans="1:16">
      <c r="A1119" s="491">
        <v>40463</v>
      </c>
      <c r="B1119" s="494">
        <v>8.0660000000000007</v>
      </c>
      <c r="K1119" s="492">
        <v>-32.200000000000003</v>
      </c>
      <c r="L1119" s="492">
        <v>-39.299999999999997</v>
      </c>
      <c r="M1119" s="492">
        <v>-37.700000000000003</v>
      </c>
      <c r="N1119" s="492">
        <v>-28.1</v>
      </c>
      <c r="O1119" s="492">
        <v>-19.2</v>
      </c>
      <c r="P1119" s="492">
        <v>-8.6</v>
      </c>
    </row>
    <row r="1120" spans="1:16">
      <c r="A1120" s="491">
        <v>40459</v>
      </c>
      <c r="B1120" s="494">
        <v>7.9850000000000003</v>
      </c>
      <c r="K1120" s="492">
        <v>-34</v>
      </c>
      <c r="L1120" s="492">
        <v>-40.6</v>
      </c>
      <c r="M1120" s="492">
        <v>-37.9</v>
      </c>
      <c r="N1120" s="492">
        <v>-27.4</v>
      </c>
      <c r="O1120" s="492">
        <v>-18.5</v>
      </c>
      <c r="P1120" s="492">
        <v>-8.3000000000000007</v>
      </c>
    </row>
    <row r="1121" spans="1:16">
      <c r="A1121" s="491">
        <v>40458</v>
      </c>
      <c r="B1121" s="494">
        <v>7.8940000000000001</v>
      </c>
      <c r="K1121" s="492">
        <v>-34.4</v>
      </c>
      <c r="L1121" s="492">
        <v>-40.4</v>
      </c>
      <c r="M1121" s="492">
        <v>-36.700000000000003</v>
      </c>
      <c r="N1121" s="492">
        <v>-26.3</v>
      </c>
      <c r="O1121" s="492">
        <v>-17.8</v>
      </c>
      <c r="P1121" s="492">
        <v>-7.9</v>
      </c>
    </row>
  </sheetData>
  <pageMargins left="0.7" right="0.7" top="0.75" bottom="0.75" header="0.3" footer="0.3"/>
  <pageSetup orientation="portrait" horizontalDpi="300" verticalDpi="300" r:id="rId1"/>
</worksheet>
</file>

<file path=customUI/_rels/customUI14.xml.rels><?xml version="1.0" encoding="UTF-8" standalone="yes"?>
<Relationships xmlns="http://schemas.openxmlformats.org/package/2006/relationships"><Relationship Id="SC_Reader" Type="http://schemas.openxmlformats.org/officeDocument/2006/relationships/image" Target="images/SC_Reader.png"/></Relationships>
</file>

<file path=customUI/customUI14.xml><?xml version="1.0" encoding="utf-8"?>
<customUI xmlns="http://schemas.microsoft.com/office/2006/01/customui" onLoad="OnLoad">
  <!-- Add Custom tab to the ribbon with your favorite buttons-->
  <!-- The example add three groups to the new tab -->
  <!-- On the last tab there is a menu with five options-->
  <ribbon startFromScratch="false">
    <!-- show some QAT -->
    <tabs>
      <!-- Hide everything but File, Home, View and Cello-->
      <!-- tab idMso="TabHome" visible="true"> </tab -->
      <!-- tab idMso="TabView" visible="true"> </tab -->
      <tab idMso="TabAddIns" visible="true"> </tab>
      <tab id="CelloTab" label="Cello" insertAfterMso="TabTeam" keytip="CC">
        <group id="Report" label="Report">
          <button id="Run" label="Run" size="large" supertip="Run the report" onAction="RunCommand" imageMso="RequestDocument"/>
          <!-- imageMso="EditLabel" /-->
          <button id="CreateDetailPDF" label="Export Detail Report" size="large" onAction="CreateCelloPDFReportCommand" image="SC_Reader"/>
          <button id="CreateSummaryPDF" label="Export Summary Report" size="large" onAction="CreateSummaryPDFFReportCommand" image="SC_Reader"/>
          <button id="CreateSonataSummaryPDF" label="Export Sonata Summary Report" size="large" onAction="CreateSonataSummaryPDFFReportCommand" image="SC_Reader"/>
          <!-- separator id="MySeparator1" / -->
          <!--button id="customButton3" label="Caption 3" size="normal" onAction="Macro3" imageMso="RegionLayoutMenu" /-->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129</vt:i4>
      </vt:variant>
    </vt:vector>
  </HeadingPairs>
  <TitlesOfParts>
    <vt:vector size="180" baseType="lpstr">
      <vt:lpstr>IOS Index</vt:lpstr>
      <vt:lpstr>IOS Calc Run 09</vt:lpstr>
      <vt:lpstr>IOS Calc Run 10</vt:lpstr>
      <vt:lpstr>IOS Calc Run 11</vt:lpstr>
      <vt:lpstr>IOS Calc Run 12</vt:lpstr>
      <vt:lpstr>IOS Calc Run 13</vt:lpstr>
      <vt:lpstr>IOS Calc Run 14</vt:lpstr>
      <vt:lpstr>IOS Calc Run GN</vt:lpstr>
      <vt:lpstr>Monthly Summary</vt:lpstr>
      <vt:lpstr>Monthly Summary Avg</vt:lpstr>
      <vt:lpstr>Cumulative Summary</vt:lpstr>
      <vt:lpstr>Monthly Summary - Carry</vt:lpstr>
      <vt:lpstr>Monthly Summary - Carry %</vt:lpstr>
      <vt:lpstr>Annual Summary</vt:lpstr>
      <vt:lpstr>Current Balane Query</vt:lpstr>
      <vt:lpstr>IOS Index Return</vt:lpstr>
      <vt:lpstr>FN30.350.14(IOX)</vt:lpstr>
      <vt:lpstr>FN30.400.14(IOX)</vt:lpstr>
      <vt:lpstr>FN30.300.13(IOX)</vt:lpstr>
      <vt:lpstr>FN30.350.13(IOX)</vt:lpstr>
      <vt:lpstr>FN30.400.13(IOX)</vt:lpstr>
      <vt:lpstr>FN30.300.12(IOX)</vt:lpstr>
      <vt:lpstr>FN30.350.12(IOX)</vt:lpstr>
      <vt:lpstr>FN30.400.11(IOX)</vt:lpstr>
      <vt:lpstr>FN30.450.11(IOX)</vt:lpstr>
      <vt:lpstr>FN30.350.10(IOX)</vt:lpstr>
      <vt:lpstr>FN30.400.10(IOX)</vt:lpstr>
      <vt:lpstr>FN30.450.10(IOX)</vt:lpstr>
      <vt:lpstr>FN30.500.10(IOX)</vt:lpstr>
      <vt:lpstr>FN30.400.09(IOX)</vt:lpstr>
      <vt:lpstr>FN30.450.09(IOX)</vt:lpstr>
      <vt:lpstr>FN30.500.09(IOX)</vt:lpstr>
      <vt:lpstr>IOS Perf</vt:lpstr>
      <vt:lpstr>FN30.550.08(IOX)</vt:lpstr>
      <vt:lpstr>FN30.600.08(IOX)</vt:lpstr>
      <vt:lpstr>FN30.650.67(IOX)</vt:lpstr>
      <vt:lpstr>GII30.400.10(IOX)</vt:lpstr>
      <vt:lpstr>GII30.450.10(IOX)</vt:lpstr>
      <vt:lpstr>GII30.500.10(IOX)</vt:lpstr>
      <vt:lpstr>Notes</vt:lpstr>
      <vt:lpstr>-10yr Duration</vt:lpstr>
      <vt:lpstr>Disclaimer</vt:lpstr>
      <vt:lpstr>Monthly Summary Avg Sonata</vt:lpstr>
      <vt:lpstr>Cumulative Summary Sonata</vt:lpstr>
      <vt:lpstr>Annual Summary Sonata</vt:lpstr>
      <vt:lpstr>Monthly Summary Carry Sonata</vt:lpstr>
      <vt:lpstr>Monthly Summary Carry %  Sonata</vt:lpstr>
      <vt:lpstr>FN30.350.12(IOX) Chart Sonata</vt:lpstr>
      <vt:lpstr>Disclaimer Sonata</vt:lpstr>
      <vt:lpstr>Scatter Plot</vt:lpstr>
      <vt:lpstr>Barcap OAD</vt:lpstr>
      <vt:lpstr>'IOS Calc Run 09'!Base_Date</vt:lpstr>
      <vt:lpstr>'IOS Calc Run 11'!Base_Date</vt:lpstr>
      <vt:lpstr>'IOS Calc Run 12'!Base_Date</vt:lpstr>
      <vt:lpstr>'IOS Calc Run 13'!Base_Date</vt:lpstr>
      <vt:lpstr>'IOS Calc Run 14'!Base_Date</vt:lpstr>
      <vt:lpstr>'IOS Calc Run GN'!Base_Date</vt:lpstr>
      <vt:lpstr>Base_Date</vt:lpstr>
      <vt:lpstr>Benchmark_TBA</vt:lpstr>
      <vt:lpstr>BookmarkedPDFReportFileName</vt:lpstr>
      <vt:lpstr>CacheFileName</vt:lpstr>
      <vt:lpstr>ConfigArea</vt:lpstr>
      <vt:lpstr>CurrentLastDateOfMonth</vt:lpstr>
      <vt:lpstr>DatabaseEnv</vt:lpstr>
      <vt:lpstr>'IOS Calc Run 09'!EndColumn</vt:lpstr>
      <vt:lpstr>'IOS Calc Run 10'!EndColumn</vt:lpstr>
      <vt:lpstr>'IOS Calc Run 11'!EndColumn</vt:lpstr>
      <vt:lpstr>'IOS Calc Run 12'!EndColumn</vt:lpstr>
      <vt:lpstr>'IOS Calc Run 13'!EndColumn</vt:lpstr>
      <vt:lpstr>'IOS Calc Run 14'!EndColumn</vt:lpstr>
      <vt:lpstr>'IOS Calc Run GN'!EndColumn</vt:lpstr>
      <vt:lpstr>ExternalPDFReportFileName</vt:lpstr>
      <vt:lpstr>FactorDate</vt:lpstr>
      <vt:lpstr>InvestorPDFReportFileName</vt:lpstr>
      <vt:lpstr>IOS_08_09_List</vt:lpstr>
      <vt:lpstr>IOS_10_List</vt:lpstr>
      <vt:lpstr>IOS_11_List</vt:lpstr>
      <vt:lpstr>IOS_12_List</vt:lpstr>
      <vt:lpstr>IOS_13_List</vt:lpstr>
      <vt:lpstr>IOS_14_List</vt:lpstr>
      <vt:lpstr>IOS_CalcArea</vt:lpstr>
      <vt:lpstr>IOS_Date_Range</vt:lpstr>
      <vt:lpstr>IOS_GN_LIst</vt:lpstr>
      <vt:lpstr>IOS_List</vt:lpstr>
      <vt:lpstr>'IOS Calc Run 09'!IOS_Selector</vt:lpstr>
      <vt:lpstr>'IOS Calc Run 10'!IOS_Selector</vt:lpstr>
      <vt:lpstr>'IOS Calc Run 11'!IOS_Selector</vt:lpstr>
      <vt:lpstr>'IOS Calc Run 12'!IOS_Selector</vt:lpstr>
      <vt:lpstr>'IOS Calc Run 13'!IOS_Selector</vt:lpstr>
      <vt:lpstr>'IOS Calc Run 14'!IOS_Selector</vt:lpstr>
      <vt:lpstr>'IOS Calc Run GN'!IOS_Selector</vt:lpstr>
      <vt:lpstr>Negative10YrExternalPDFReportFileName</vt:lpstr>
      <vt:lpstr>PDFReportBookmarkName</vt:lpstr>
      <vt:lpstr>PDFReportDir</vt:lpstr>
      <vt:lpstr>PDFReportFileName</vt:lpstr>
      <vt:lpstr>PrevCacheFileName</vt:lpstr>
      <vt:lpstr>'-10yr Duration'!Print_Area</vt:lpstr>
      <vt:lpstr>'Annual Summary'!Print_Area</vt:lpstr>
      <vt:lpstr>'Annual Summary Sonata'!Print_Area</vt:lpstr>
      <vt:lpstr>'Cumulative Summary'!Print_Area</vt:lpstr>
      <vt:lpstr>'Cumulative Summary Sonata'!Print_Area</vt:lpstr>
      <vt:lpstr>Disclaimer!Print_Area</vt:lpstr>
      <vt:lpstr>'Disclaimer Sonata'!Print_Area</vt:lpstr>
      <vt:lpstr>'FN30.300.12(IOX)'!Print_Area</vt:lpstr>
      <vt:lpstr>'FN30.300.13(IOX)'!Print_Area</vt:lpstr>
      <vt:lpstr>'FN30.350.10(IOX)'!Print_Area</vt:lpstr>
      <vt:lpstr>'FN30.350.12(IOX)'!Print_Area</vt:lpstr>
      <vt:lpstr>'FN30.350.12(IOX) Chart Sonata'!Print_Area</vt:lpstr>
      <vt:lpstr>'FN30.350.13(IOX)'!Print_Area</vt:lpstr>
      <vt:lpstr>'FN30.350.14(IOX)'!Print_Area</vt:lpstr>
      <vt:lpstr>'FN30.400.09(IOX)'!Print_Area</vt:lpstr>
      <vt:lpstr>'FN30.400.10(IOX)'!Print_Area</vt:lpstr>
      <vt:lpstr>'FN30.400.11(IOX)'!Print_Area</vt:lpstr>
      <vt:lpstr>'FN30.400.13(IOX)'!Print_Area</vt:lpstr>
      <vt:lpstr>'FN30.400.14(IOX)'!Print_Area</vt:lpstr>
      <vt:lpstr>'FN30.450.09(IOX)'!Print_Area</vt:lpstr>
      <vt:lpstr>'FN30.450.10(IOX)'!Print_Area</vt:lpstr>
      <vt:lpstr>'FN30.450.11(IOX)'!Print_Area</vt:lpstr>
      <vt:lpstr>'FN30.500.09(IOX)'!Print_Area</vt:lpstr>
      <vt:lpstr>'FN30.500.10(IOX)'!Print_Area</vt:lpstr>
      <vt:lpstr>'FN30.550.08(IOX)'!Print_Area</vt:lpstr>
      <vt:lpstr>'FN30.600.08(IOX)'!Print_Area</vt:lpstr>
      <vt:lpstr>'FN30.650.67(IOX)'!Print_Area</vt:lpstr>
      <vt:lpstr>'GII30.400.10(IOX)'!Print_Area</vt:lpstr>
      <vt:lpstr>'GII30.450.10(IOX)'!Print_Area</vt:lpstr>
      <vt:lpstr>'GII30.500.10(IOX)'!Print_Area</vt:lpstr>
      <vt:lpstr>'IOS Calc Run 09'!Print_Area</vt:lpstr>
      <vt:lpstr>'IOS Calc Run 10'!Print_Area</vt:lpstr>
      <vt:lpstr>'IOS Calc Run 11'!Print_Area</vt:lpstr>
      <vt:lpstr>'IOS Calc Run 12'!Print_Area</vt:lpstr>
      <vt:lpstr>'IOS Calc Run 13'!Print_Area</vt:lpstr>
      <vt:lpstr>'IOS Calc Run 14'!Print_Area</vt:lpstr>
      <vt:lpstr>'IOS Calc Run GN'!Print_Area</vt:lpstr>
      <vt:lpstr>'IOS Index'!Print_Area</vt:lpstr>
      <vt:lpstr>'IOS Index Return'!Print_Area</vt:lpstr>
      <vt:lpstr>'IOS Perf'!Print_Area</vt:lpstr>
      <vt:lpstr>'Monthly Summary'!Print_Area</vt:lpstr>
      <vt:lpstr>'Monthly Summary - Carry'!Print_Area</vt:lpstr>
      <vt:lpstr>'Monthly Summary - Carry %'!Print_Area</vt:lpstr>
      <vt:lpstr>'Monthly Summary Avg'!Print_Area</vt:lpstr>
      <vt:lpstr>'Monthly Summary Avg Sonata'!Print_Area</vt:lpstr>
      <vt:lpstr>'Monthly Summary Carry %  Sonata'!Print_Area</vt:lpstr>
      <vt:lpstr>'Monthly Summary Carry Sonata'!Print_Area</vt:lpstr>
      <vt:lpstr>Notes!Print_Area</vt:lpstr>
      <vt:lpstr>'FN30.300.12(IOX)'!Print_Titles</vt:lpstr>
      <vt:lpstr>'FN30.300.13(IOX)'!Print_Titles</vt:lpstr>
      <vt:lpstr>'FN30.350.10(IOX)'!Print_Titles</vt:lpstr>
      <vt:lpstr>'FN30.350.12(IOX)'!Print_Titles</vt:lpstr>
      <vt:lpstr>'FN30.350.13(IOX)'!Print_Titles</vt:lpstr>
      <vt:lpstr>'FN30.350.14(IOX)'!Print_Titles</vt:lpstr>
      <vt:lpstr>'FN30.400.09(IOX)'!Print_Titles</vt:lpstr>
      <vt:lpstr>'FN30.400.10(IOX)'!Print_Titles</vt:lpstr>
      <vt:lpstr>'FN30.400.11(IOX)'!Print_Titles</vt:lpstr>
      <vt:lpstr>'FN30.400.13(IOX)'!Print_Titles</vt:lpstr>
      <vt:lpstr>'FN30.400.14(IOX)'!Print_Titles</vt:lpstr>
      <vt:lpstr>'FN30.450.09(IOX)'!Print_Titles</vt:lpstr>
      <vt:lpstr>'FN30.450.10(IOX)'!Print_Titles</vt:lpstr>
      <vt:lpstr>'FN30.450.11(IOX)'!Print_Titles</vt:lpstr>
      <vt:lpstr>'FN30.500.09(IOX)'!Print_Titles</vt:lpstr>
      <vt:lpstr>'FN30.500.10(IOX)'!Print_Titles</vt:lpstr>
      <vt:lpstr>'FN30.550.08(IOX)'!Print_Titles</vt:lpstr>
      <vt:lpstr>'FN30.600.08(IOX)'!Print_Titles</vt:lpstr>
      <vt:lpstr>'FN30.650.67(IOX)'!Print_Titles</vt:lpstr>
      <vt:lpstr>'GII30.400.10(IOX)'!Print_Titles</vt:lpstr>
      <vt:lpstr>'GII30.450.10(IOX)'!Print_Titles</vt:lpstr>
      <vt:lpstr>'GII30.500.10(IOX)'!Print_Titles</vt:lpstr>
      <vt:lpstr>RunDir</vt:lpstr>
      <vt:lpstr>SaveDB_Carry</vt:lpstr>
      <vt:lpstr>SaveDB_HedgedReturn</vt:lpstr>
      <vt:lpstr>SaveDB_tickerList</vt:lpstr>
      <vt:lpstr>SaveDB_UnhedgeReturn</vt:lpstr>
      <vt:lpstr>Scale</vt:lpstr>
      <vt:lpstr>SonataInvestorPDFReportFileName</vt:lpstr>
      <vt:lpstr>'IOS Calc Run 09'!StartDateCell</vt:lpstr>
      <vt:lpstr>'IOS Calc Run 10'!StartDateCell</vt:lpstr>
      <vt:lpstr>'IOS Calc Run 11'!StartDateCell</vt:lpstr>
      <vt:lpstr>'IOS Calc Run 12'!StartDateCell</vt:lpstr>
      <vt:lpstr>'IOS Calc Run 13'!StartDateCell</vt:lpstr>
      <vt:lpstr>'IOS Calc Run 14'!StartDateCell</vt:lpstr>
      <vt:lpstr>'IOS Calc Run GN'!StartDateCell</vt:lpstr>
    </vt:vector>
  </TitlesOfParts>
  <Company>Hewlett-Packard Company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Johnson</dc:creator>
  <cp:lastModifiedBy>Lien Chen</cp:lastModifiedBy>
  <cp:lastPrinted>2015-04-02T16:52:33Z</cp:lastPrinted>
  <dcterms:created xsi:type="dcterms:W3CDTF">2011-08-25T20:24:11Z</dcterms:created>
  <dcterms:modified xsi:type="dcterms:W3CDTF">2015-04-15T20:26:12Z</dcterms:modified>
</cp:coreProperties>
</file>